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poraterealty1.sharepoint.com/sites/DevelopmentProjects/Shared Documents/Davie Senior Living - Davie, FL/Senior Living/Accounting-Finance/Budgets-ProForma/"/>
    </mc:Choice>
  </mc:AlternateContent>
  <xr:revisionPtr revIDLastSave="0" documentId="8_{F3B5F970-14CA-4F82-B355-7A6543EE39FE}" xr6:coauthVersionLast="47" xr6:coauthVersionMax="47" xr10:uidLastSave="{00000000-0000-0000-0000-000000000000}"/>
  <bookViews>
    <workbookView xWindow="-120" yWindow="-120" windowWidth="29040" windowHeight="15720" tabRatio="801" xr2:uid="{4EE2A7EE-6642-4B3F-92DD-0A5087B6907B}"/>
  </bookViews>
  <sheets>
    <sheet name="Monthly Waterfall" sheetId="29" r:id="rId1"/>
    <sheet name="Model--&gt;" sheetId="27" r:id="rId2"/>
    <sheet name="Investment Summary" sheetId="21" r:id="rId3"/>
    <sheet name="Annual Investment Cash Flow" sheetId="31" r:id="rId4"/>
    <sheet name="Annual Operating Cash Flow" sheetId="8" r:id="rId5"/>
    <sheet name="Inputs --&gt;" sheetId="2" r:id="rId6"/>
    <sheet name="Development Costs" sheetId="16" r:id="rId7"/>
    <sheet name="Assumptions" sheetId="3" r:id="rId8"/>
    <sheet name="Seed Money Budget" sheetId="24" r:id="rId9"/>
    <sheet name="Staffing" sheetId="4" r:id="rId10"/>
    <sheet name="Real Estate Taxes" sheetId="26" r:id="rId11"/>
    <sheet name="Forward Curves" sheetId="28" r:id="rId12"/>
    <sheet name="Outputs --&gt;" sheetId="5" r:id="rId13"/>
    <sheet name="Revenue" sheetId="11" r:id="rId14"/>
    <sheet name="Expenses" sheetId="12" r:id="rId15"/>
    <sheet name="Monthly Cash Flow" sheetId="7" r:id="rId16"/>
    <sheet name="Perm. Debt" sheetId="22" r:id="rId17"/>
    <sheet name="Support --&gt;" sheetId="13" r:id="rId18"/>
    <sheet name="Competitive Landscape" sheetId="30" r:id="rId19"/>
    <sheet name="Lease Up Budget" sheetId="25" state="hidden" r:id="rId20"/>
    <sheet name="S-Curve" sheetId="17" state="hidden" r:id="rId21"/>
  </sheets>
  <definedNames>
    <definedName name="___a1" localSheetId="0" hidden="1">{"Assump",#N/A,TRUE,"Proforma";"first",#N/A,TRUE,"Proforma";"second",#N/A,TRUE,"Proforma";"lease1",#N/A,TRUE,"Proforma";"lease2",#N/A,TRUE,"Proforma"}</definedName>
    <definedName name="___a1" hidden="1">{"Assump",#N/A,TRUE,"Proforma";"first",#N/A,TRUE,"Proforma";"second",#N/A,TRUE,"Proforma";"lease1",#N/A,TRUE,"Proforma";"lease2",#N/A,TRUE,"Proforma"}</definedName>
    <definedName name="___key1" hidden="1">#REF!</definedName>
    <definedName name="___key2" hidden="1">#REF!</definedName>
    <definedName name="__1__123Graph_ACHART_1" hidden="1">#REF!</definedName>
    <definedName name="__123Graph_A" hidden="1">#REF!</definedName>
    <definedName name="__123Graph_AGRAPH1" hidden="1">#REF!</definedName>
    <definedName name="__123Graph_ALTM_SHIPS" hidden="1">#REF!</definedName>
    <definedName name="__123Graph_AQTR_PROFIT" hidden="1">#REF!</definedName>
    <definedName name="__123Graph_AQTR_SHIPS" hidden="1">#REF!</definedName>
    <definedName name="__123Graph_B" hidden="1">#REF!</definedName>
    <definedName name="__123Graph_BQTR_SHIPS" hidden="1">#REF!</definedName>
    <definedName name="__123Graph_C" hidden="1">#REF!</definedName>
    <definedName name="__123Graph_CQTR_PROFIT" hidden="1">#REF!</definedName>
    <definedName name="__123Graph_D" hidden="1">#REF!</definedName>
    <definedName name="__123Graph_E" hidden="1">#REF!</definedName>
    <definedName name="__123Graph_F" hidden="1">#REF!</definedName>
    <definedName name="__123Graph_LBL_A" hidden="1">#REF!</definedName>
    <definedName name="__123Graph_LBL_AMETPLX" hidden="1">#REF!</definedName>
    <definedName name="__123Graph_LBL_ANDALLAS" hidden="1">#REF!</definedName>
    <definedName name="__123Graph_LBL_B" hidden="1">#REF!</definedName>
    <definedName name="__123Graph_LBL_BMETPLX" hidden="1">#REF!</definedName>
    <definedName name="__123Graph_LBL_BNDALLAS" hidden="1">#REF!</definedName>
    <definedName name="__123Graph_LBL_C" hidden="1">#REF!</definedName>
    <definedName name="__123Graph_LBL_CMETPLX" hidden="1">#REF!</definedName>
    <definedName name="__123Graph_LBL_CNDALLAS" hidden="1">#REF!</definedName>
    <definedName name="__123Graph_X" hidden="1">#REF!</definedName>
    <definedName name="__123Graph_XGRAPH1" hidden="1">#REF!</definedName>
    <definedName name="__2__123Graph_ACHART_2" hidden="1">#REF!</definedName>
    <definedName name="__3__123Graph_ACHART_3" hidden="1">#REF!</definedName>
    <definedName name="__4__123Graph_XCHART_2" hidden="1">#REF!</definedName>
    <definedName name="__a1" localSheetId="0" hidden="1">{"mgmt forecast",#N/A,FALSE,"Mgmt Forecast";"dcf table",#N/A,FALSE,"Mgmt Forecast";"sensitivity",#N/A,FALSE,"Mgmt Forecast";"table inputs",#N/A,FALSE,"Mgmt Forecast";"calculations",#N/A,FALSE,"Mgmt Forecast"}</definedName>
    <definedName name="__a1" hidden="1">{"mgmt forecast",#N/A,FALSE,"Mgmt Forecast";"dcf table",#N/A,FALSE,"Mgmt Forecast";"sensitivity",#N/A,FALSE,"Mgmt Forecast";"table inputs",#N/A,FALSE,"Mgmt Forecast";"calculations",#N/A,FALSE,"Mgmt Forecast"}</definedName>
    <definedName name="__a2" localSheetId="0" hidden="1">{"mgmt forecast",#N/A,FALSE,"Mgmt Forecast";"dcf table",#N/A,FALSE,"Mgmt Forecast";"sensitivity",#N/A,FALSE,"Mgmt Forecast";"table inputs",#N/A,FALSE,"Mgmt Forecast";"calculations",#N/A,FALSE,"Mgmt Forecast"}</definedName>
    <definedName name="__a2" hidden="1">{"mgmt forecast",#N/A,FALSE,"Mgmt Forecast";"dcf table",#N/A,FALSE,"Mgmt Forecast";"sensitivity",#N/A,FALSE,"Mgmt Forecast";"table inputs",#N/A,FALSE,"Mgmt Forecast";"calculations",#N/A,FALSE,"Mgmt Forecast"}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xlfn.AVERAGEIF" hidden="1">#NAME?</definedName>
    <definedName name="__xlfn.AVERAGEIFS" hidden="1">#NAME?</definedName>
    <definedName name="_1__123Graph_ACHART_1" hidden="1">#REF!</definedName>
    <definedName name="_1_0_0_S" hidden="1">#REF!</definedName>
    <definedName name="_2__123Graph_ACHART_2" hidden="1">#REF!</definedName>
    <definedName name="_3__123Graph_ACHART_3" hidden="1">#REF!</definedName>
    <definedName name="_3__123Graph_BCHART_1" hidden="1">#REF!</definedName>
    <definedName name="_4__123Graph_XCHART_1" hidden="1">#REF!</definedName>
    <definedName name="_4__123Graph_XCHART_2" hidden="1">#REF!</definedName>
    <definedName name="_5__123Graph_XCHART_2" hidden="1">#REF!</definedName>
    <definedName name="_8_0_0__123Grap" hidden="1">#REF!</definedName>
    <definedName name="_a1" localSheetId="0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a1_" localSheetId="0" hidden="1">{"Assump",#N/A,TRUE,"Proforma";"first",#N/A,TRUE,"Proforma";"second",#N/A,TRUE,"Proforma";"lease1",#N/A,TRUE,"Proforma";"lease2",#N/A,TRUE,"Proforma"}</definedName>
    <definedName name="_a1_" hidden="1">{"Assump",#N/A,TRUE,"Proforma";"first",#N/A,TRUE,"Proforma";"second",#N/A,TRUE,"Proforma";"lease1",#N/A,TRUE,"Proforma";"lease2",#N/A,TRUE,"Proforma"}</definedName>
    <definedName name="_a2" localSheetId="0" hidden="1">{"mgmt forecast",#N/A,FALSE,"Mgmt Forecast";"dcf table",#N/A,FALSE,"Mgmt Forecast";"sensitivity",#N/A,FALSE,"Mgmt Forecast";"table inputs",#N/A,FALSE,"Mgmt Forecast";"calculations",#N/A,FALSE,"Mgmt Forecast"}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0A30EEC70914950886ACA1DA54ED705.edm" hidden="1">#REF!</definedName>
    <definedName name="_bdm.1EE47C4AA0064280819CC19BB4690A1F.edm" hidden="1">#REF!</definedName>
    <definedName name="_bdm.294AA496D34A43399372281D01706956.edm" hidden="1">#REF!</definedName>
    <definedName name="_bdm.2CCD44ACE8EF422D88045C2A0F5B824C.edm" hidden="1">#REF!</definedName>
    <definedName name="_bdm.2F2B2B5E0A7F41A5A5153533F14B2F3B.edm" hidden="1">#REF!</definedName>
    <definedName name="_bdm.41BB7010280A4F17A60A7A2EC65762F2.edm" hidden="1">#REF!</definedName>
    <definedName name="_bdm.4A5C97D8A8B4461BB06808C9781CCA97.edm" hidden="1">#REF!</definedName>
    <definedName name="_bdm.4CC45777DB794402B638D2F5A2762696.edm" hidden="1">#REF!</definedName>
    <definedName name="_bdm.506BB95D5FF74692ACB6C4DCCF0C02A1.edm" hidden="1">#REF!</definedName>
    <definedName name="_bdm.5A06B77531BB40EAB24074C943DCD22A.edm" hidden="1">#REF!</definedName>
    <definedName name="_bdm.5CF81FEE6E9A4189820ECA41DD31C6C1.edm" hidden="1">#REF!</definedName>
    <definedName name="_bdm.60D496C198B94FE88AAC240F81DA2AE4.edm" hidden="1">#REF!</definedName>
    <definedName name="_bdm.7B64A4C518544B4180945DD2A90241B4.edm" hidden="1">#REF!</definedName>
    <definedName name="_bdm.91A0B11909A947559083CFFAB8CC725C.edm" hidden="1">#REF!</definedName>
    <definedName name="_bdm.A247B1D77986400F9A61095B26F4A68A.edm" hidden="1">#REF!</definedName>
    <definedName name="_bdm.A2D7D32E999A42C693AC64234B320B5F.edm" hidden="1">#REF!</definedName>
    <definedName name="_bdm.B238B0BF07174C20BE49BB50D2EFA2EF.edm" hidden="1">#REF!</definedName>
    <definedName name="_bdm.C6B7218D518D4DEFBDE91D23E5344CC7.edm" hidden="1">#REF!</definedName>
    <definedName name="_bdm.E82B9A19CF4343EC9674771C65B0EBE1.edm" hidden="1">#REF!</definedName>
    <definedName name="_bdm.FastTrackBookmark.6_30_2009_4_34_16_PM.edm" hidden="1">#REF!</definedName>
    <definedName name="_Dist_Values" hidden="1">#REF!</definedName>
    <definedName name="_e4" localSheetId="0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il1" hidden="1">#REF!</definedName>
    <definedName name="_Fill" hidden="1">#REF!</definedName>
    <definedName name="_Fill_" hidden="1">#REF!</definedName>
    <definedName name="_xlnm._FilterDatabase" hidden="1">#REF!</definedName>
    <definedName name="_FL" hidden="1">#REF!</definedName>
    <definedName name="_GSRATES_1" hidden="1">"CT300001Latest          "</definedName>
    <definedName name="_GSRATES_COUNT" hidden="1">1</definedName>
    <definedName name="_GSRATESR_1" hidden="1">#REF!</definedName>
    <definedName name="_Key1" hidden="1">#REF!</definedName>
    <definedName name="_Key1_" hidden="1">#REF!</definedName>
    <definedName name="_Key2" hidden="1">#REF!</definedName>
    <definedName name="_Key2_" hidden="1">#REF!</definedName>
    <definedName name="_Key5" hidden="1">#REF!</definedName>
    <definedName name="_Key6" hidden="1">#REF!</definedName>
    <definedName name="_Key8" hidden="1">#REF!</definedName>
    <definedName name="_Key9" hidden="1">#REF!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Sort_" hidden="1">#REF!</definedName>
    <definedName name="_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L" hidden="1">#REF!</definedName>
    <definedName name="_wmp1" localSheetId="0" hidden="1">{#N/A,#N/A,FALSE,"ENVIRONMENTAL"}</definedName>
    <definedName name="_wmp1" hidden="1">{#N/A,#N/A,FALSE,"ENVIRONMENTAL"}</definedName>
    <definedName name="_wpm1" localSheetId="0" hidden="1">{#N/A,#N/A,FALSE,"LOAN ANALYSIS"}</definedName>
    <definedName name="_wpm1" hidden="1">{#N/A,#N/A,FALSE,"LOAN ANALYSIS"}</definedName>
    <definedName name="_wrn2" localSheetId="0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2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3" localSheetId="0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wrn3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wrn4" localSheetId="0" hidden="1">{"data",#N/A,FALSE,"INPUT"}</definedName>
    <definedName name="_wrn4" hidden="1">{"data",#N/A,FALSE,"INPUT"}</definedName>
    <definedName name="a" hidden="1">#REF!</definedName>
    <definedName name="AA" localSheetId="0" hidden="1">{#N/A,#N/A,FALSE,"Projections";#N/A,#N/A,FALSE,"Multiples Valuation";#N/A,#N/A,FALSE,"LBO";#N/A,#N/A,FALSE,"Multiples_Sensitivity";#N/A,#N/A,FALSE,"Summary"}</definedName>
    <definedName name="AA" hidden="1">{#N/A,#N/A,FALSE,"Projections";#N/A,#N/A,FALSE,"Multiples Valuation";#N/A,#N/A,FALSE,"LBO";#N/A,#N/A,FALSE,"Multiples_Sensitivity";#N/A,#N/A,FALSE,"Summary"}</definedName>
    <definedName name="aaa" hidden="1">#REF!</definedName>
    <definedName name="AAA_DOCTOPS" hidden="1">"AAA_SET"</definedName>
    <definedName name="AAA_duser" hidden="1">"OFF"</definedName>
    <definedName name="aaaaa" hidden="1">#REF!</definedName>
    <definedName name="aaaaaaa" localSheetId="0" hidden="1">{"Outflow 1",#N/A,FALSE,"Outflows-Inflows";"Outflow 2",#N/A,FALSE,"Outflows-Inflows";"Inflow 1",#N/A,FALSE,"Outflows-Inflows";"Inflow 2",#N/A,FALSE,"Outflows-Inflows"}</definedName>
    <definedName name="aaaaaaa" hidden="1">{"Outflow 1",#N/A,FALSE,"Outflows-Inflows";"Outflow 2",#N/A,FALSE,"Outflows-Inflows";"Inflow 1",#N/A,FALSE,"Outflows-Inflows";"Inflow 2",#N/A,FALSE,"Outflows-Inflows"}</definedName>
    <definedName name="aaaaaaa_1" localSheetId="0" hidden="1">{"Outflow 1",#N/A,FALSE,"Outflows-Inflows";"Outflow 2",#N/A,FALSE,"Outflows-Inflows";"Inflow 1",#N/A,FALSE,"Outflows-Inflows";"Inflow 2",#N/A,FALSE,"Outflows-Inflows"}</definedName>
    <definedName name="aaaaaaa_1" hidden="1">{"Outflow 1",#N/A,FALSE,"Outflows-Inflows";"Outflow 2",#N/A,FALSE,"Outflows-Inflows";"Inflow 1",#N/A,FALSE,"Outflows-Inflows";"Inflow 2",#N/A,FALSE,"Outflows-Inflows"}</definedName>
    <definedName name="aaaaaaa_2" localSheetId="0" hidden="1">{"Outflow 1",#N/A,FALSE,"Outflows-Inflows";"Outflow 2",#N/A,FALSE,"Outflows-Inflows";"Inflow 1",#N/A,FALSE,"Outflows-Inflows";"Inflow 2",#N/A,FALSE,"Outflows-Inflows"}</definedName>
    <definedName name="aaaaaaa_2" hidden="1">{"Outflow 1",#N/A,FALSE,"Outflows-Inflows";"Outflow 2",#N/A,FALSE,"Outflows-Inflows";"Inflow 1",#N/A,FALSE,"Outflows-Inflows";"Inflow 2",#N/A,FALSE,"Outflows-Inflows"}</definedName>
    <definedName name="aaaaaaa_3" localSheetId="0" hidden="1">{"Outflow 1",#N/A,FALSE,"Outflows-Inflows";"Outflow 2",#N/A,FALSE,"Outflows-Inflows";"Inflow 1",#N/A,FALSE,"Outflows-Inflows";"Inflow 2",#N/A,FALSE,"Outflows-Inflows"}</definedName>
    <definedName name="aaaaaaa_3" hidden="1">{"Outflow 1",#N/A,FALSE,"Outflows-Inflows";"Outflow 2",#N/A,FALSE,"Outflows-Inflows";"Inflow 1",#N/A,FALSE,"Outflows-Inflows";"Inflow 2",#N/A,FALSE,"Outflows-Inflows"}</definedName>
    <definedName name="aaaaaaa_4" localSheetId="0" hidden="1">{"Outflow 1",#N/A,FALSE,"Outflows-Inflows";"Outflow 2",#N/A,FALSE,"Outflows-Inflows";"Inflow 1",#N/A,FALSE,"Outflows-Inflows";"Inflow 2",#N/A,FALSE,"Outflows-Inflows"}</definedName>
    <definedName name="aaaaaaa_4" hidden="1">{"Outflow 1",#N/A,FALSE,"Outflows-Inflows";"Outflow 2",#N/A,FALSE,"Outflows-Inflows";"Inflow 1",#N/A,FALSE,"Outflows-Inflows";"Inflow 2",#N/A,FALSE,"Outflows-Inflows"}</definedName>
    <definedName name="aaaaaaa_5" localSheetId="0" hidden="1">{"Outflow 1",#N/A,FALSE,"Outflows-Inflows";"Outflow 2",#N/A,FALSE,"Outflows-Inflows";"Inflow 1",#N/A,FALSE,"Outflows-Inflows";"Inflow 2",#N/A,FALSE,"Outflows-Inflows"}</definedName>
    <definedName name="aaaaaaa_5" hidden="1">{"Outflow 1",#N/A,FALSE,"Outflows-Inflows";"Outflow 2",#N/A,FALSE,"Outflows-Inflows";"Inflow 1",#N/A,FALSE,"Outflows-Inflows";"Inflow 2",#N/A,FALSE,"Outflows-Inflows"}</definedName>
    <definedName name="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sdfa" localSheetId="0" hidden="1">{"rtn",#N/A,FALSE,"RTN";"tables",#N/A,FALSE,"RTN";"cf",#N/A,FALSE,"CF";"stats",#N/A,FALSE,"Stats";"prop",#N/A,FALSE,"Prop"}</definedName>
    <definedName name="aasdfa" hidden="1">{"rtn",#N/A,FALSE,"RTN";"tables",#N/A,FALSE,"RTN";"cf",#N/A,FALSE,"CF";"stats",#N/A,FALSE,"Stats";"prop",#N/A,FALSE,"Prop"}</definedName>
    <definedName name="aasdfa_1" localSheetId="0" hidden="1">{"rtn",#N/A,FALSE,"RTN";"tables",#N/A,FALSE,"RTN";"cf",#N/A,FALSE,"CF";"stats",#N/A,FALSE,"Stats";"prop",#N/A,FALSE,"Prop"}</definedName>
    <definedName name="aasdfa_1" hidden="1">{"rtn",#N/A,FALSE,"RTN";"tables",#N/A,FALSE,"RTN";"cf",#N/A,FALSE,"CF";"stats",#N/A,FALSE,"Stats";"prop",#N/A,FALSE,"Prop"}</definedName>
    <definedName name="aasdfa_2" localSheetId="0" hidden="1">{"rtn",#N/A,FALSE,"RTN";"tables",#N/A,FALSE,"RTN";"cf",#N/A,FALSE,"CF";"stats",#N/A,FALSE,"Stats";"prop",#N/A,FALSE,"Prop"}</definedName>
    <definedName name="aasdfa_2" hidden="1">{"rtn",#N/A,FALSE,"RTN";"tables",#N/A,FALSE,"RTN";"cf",#N/A,FALSE,"CF";"stats",#N/A,FALSE,"Stats";"prop",#N/A,FALSE,"Prop"}</definedName>
    <definedName name="aasdfa_3" localSheetId="0" hidden="1">{"rtn",#N/A,FALSE,"RTN";"tables",#N/A,FALSE,"RTN";"cf",#N/A,FALSE,"CF";"stats",#N/A,FALSE,"Stats";"prop",#N/A,FALSE,"Prop"}</definedName>
    <definedName name="aasdfa_3" hidden="1">{"rtn",#N/A,FALSE,"RTN";"tables",#N/A,FALSE,"RTN";"cf",#N/A,FALSE,"CF";"stats",#N/A,FALSE,"Stats";"prop",#N/A,FALSE,"Prop"}</definedName>
    <definedName name="aasdfa_4" localSheetId="0" hidden="1">{"rtn",#N/A,FALSE,"RTN";"tables",#N/A,FALSE,"RTN";"cf",#N/A,FALSE,"CF";"stats",#N/A,FALSE,"Stats";"prop",#N/A,FALSE,"Prop"}</definedName>
    <definedName name="aasdfa_4" hidden="1">{"rtn",#N/A,FALSE,"RTN";"tables",#N/A,FALSE,"RTN";"cf",#N/A,FALSE,"CF";"stats",#N/A,FALSE,"Stats";"prop",#N/A,FALSE,"Prop"}</definedName>
    <definedName name="aasdfa_5" localSheetId="0" hidden="1">{"rtn",#N/A,FALSE,"RTN";"tables",#N/A,FALSE,"RTN";"cf",#N/A,FALSE,"CF";"stats",#N/A,FALSE,"Stats";"prop",#N/A,FALSE,"Prop"}</definedName>
    <definedName name="aasdfa_5" hidden="1">{"rtn",#N/A,FALSE,"RTN";"tables",#N/A,FALSE,"RTN";"cf",#N/A,FALSE,"CF";"stats",#N/A,FALSE,"Stats";"prop",#N/A,FALSE,"Prop"}</definedName>
    <definedName name="ab" localSheetId="0" hidden="1">{"Construction_Short",#N/A,FALSE,"Construction"}</definedName>
    <definedName name="ab" hidden="1">{"Construction_Short",#N/A,FALSE,"Construction"}</definedName>
    <definedName name="ab_condo" localSheetId="0" hidden="1">{#N/A,#N/A,TRUE,"Ericsson Stadium PCD ";#N/A,#N/A,TRUE,"Ericsson Stadium IOR"}</definedName>
    <definedName name="ab_condo" hidden="1">{#N/A,#N/A,TRUE,"Ericsson Stadium PCD ";#N/A,#N/A,TRUE,"Ericsson Stadium IOR"}</definedName>
    <definedName name="abc" localSheetId="0" hidden="1">{"Construction_Short",#N/A,FALSE,"Construction"}</definedName>
    <definedName name="abc" hidden="1">{"Construction_Short",#N/A,FALSE,"Construction"}</definedName>
    <definedName name="abcde" localSheetId="0" hidden="1">{#N/A,#N/A,FALSE,"II-2 POP.HH";#N/A,#N/A,FALSE,"II-3 AGE.DIST";#N/A,#N/A,FALSE,"II-4 HH.DIST";#N/A,#N/A,FALSE,"II-5 EMP.INDUS"}</definedName>
    <definedName name="abcde" hidden="1">{#N/A,#N/A,FALSE,"II-2 POP.HH";#N/A,#N/A,FALSE,"II-3 AGE.DIST";#N/A,#N/A,FALSE,"II-4 HH.DIST";#N/A,#N/A,FALSE,"II-5 EMP.INDUS"}</definedName>
    <definedName name="Access_Button" hidden="1">"Loan_Front_End_Input_List"</definedName>
    <definedName name="AccessDatabase" hidden="1">"C:\My Documents\DAVE\MODELS\Cash at Risk\Loan Front End.mdb"</definedName>
    <definedName name="ACwvu.ALL." hidden="1">#REF!</definedName>
    <definedName name="ACwvu.CAM._.RECOVERY." hidden="1">#REF!</definedName>
    <definedName name="ACwvu.LSMEET." hidden="1">#REF!</definedName>
    <definedName name="ACwvu.MARKETING._.REVENUE." hidden="1">#REF!</definedName>
    <definedName name="ACwvu.MINIMUM._.RENT." hidden="1">#REF!</definedName>
    <definedName name="ACwvu.OCCUPANCY." hidden="1">#REF!</definedName>
    <definedName name="ACwvu.PERCENTAGE._.RENT." hidden="1">#REF!</definedName>
    <definedName name="ACwvu.TAX._.RECOVERY." hidden="1">#REF!</definedName>
    <definedName name="ACwvu.WAT." hidden="1">#REF!</definedName>
    <definedName name="adsf" localSheetId="0" hidden="1">{"sheet a",#N/A,FALSE,"A";"2 9 casflow",#N/A,FALSE,"B"}</definedName>
    <definedName name="adsf" hidden="1">{"sheet a",#N/A,FALSE,"A";"2 9 casflow",#N/A,FALSE,"B"}</definedName>
    <definedName name="adsfsadf" localSheetId="0" hidden="1">{"CF",#N/A,FALSE,"Cash Flow";"RET",#N/A,FALSE,"Returns";"NPV",#N/A,FALSE,"Values";"ASMPT",#N/A,FALSE,"Assumptions"}</definedName>
    <definedName name="adsfsadf" hidden="1">{"CF",#N/A,FALSE,"Cash Flow";"RET",#N/A,FALSE,"Returns";"NPV",#N/A,FALSE,"Values";"ASMPT",#N/A,FALSE,"Assumptions"}</definedName>
    <definedName name="afe" localSheetId="0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afe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all" localSheetId="0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all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Analogues" localSheetId="0" hidden="1">{#N/A,#N/A,FALSE,"pop.hh";#N/A,#N/A,FALSE,"age.dist";#N/A,#N/A,FALSE,"hh.income";#N/A,#N/A,FALSE,"hh.chars"}</definedName>
    <definedName name="Analogues" hidden="1">{#N/A,#N/A,FALSE,"pop.hh";#N/A,#N/A,FALSE,"age.dist";#N/A,#N/A,FALSE,"hh.income";#N/A,#N/A,FALSE,"hh.chars"}</definedName>
    <definedName name="andrew" localSheetId="0" hidden="1">{"eca",#N/A,TRUE,"E-C1 (R)";"ecb",#N/A,TRUE,"E-C1 (R)"}</definedName>
    <definedName name="andrew" hidden="1">{"eca",#N/A,TRUE,"E-C1 (R)";"ecb",#N/A,TRUE,"E-C1 (R)"}</definedName>
    <definedName name="anscount" hidden="1">1</definedName>
    <definedName name="as" localSheetId="0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as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as_1" localSheetId="0" hidden="1">{"Outflow 1",#N/A,FALSE,"Outflows-Inflows";"Outflow 2",#N/A,FALSE,"Outflows-Inflows";"Inflow 1",#N/A,FALSE,"Outflows-Inflows";"Inflow 2",#N/A,FALSE,"Outflows-Inflows"}</definedName>
    <definedName name="as_1" hidden="1">{"Outflow 1",#N/A,FALSE,"Outflows-Inflows";"Outflow 2",#N/A,FALSE,"Outflows-Inflows";"Inflow 1",#N/A,FALSE,"Outflows-Inflows";"Inflow 2",#N/A,FALSE,"Outflows-Inflows"}</definedName>
    <definedName name="as_2" localSheetId="0" hidden="1">{"Outflow 1",#N/A,FALSE,"Outflows-Inflows";"Outflow 2",#N/A,FALSE,"Outflows-Inflows";"Inflow 1",#N/A,FALSE,"Outflows-Inflows";"Inflow 2",#N/A,FALSE,"Outflows-Inflows"}</definedName>
    <definedName name="as_2" hidden="1">{"Outflow 1",#N/A,FALSE,"Outflows-Inflows";"Outflow 2",#N/A,FALSE,"Outflows-Inflows";"Inflow 1",#N/A,FALSE,"Outflows-Inflows";"Inflow 2",#N/A,FALSE,"Outflows-Inflows"}</definedName>
    <definedName name="as_3" localSheetId="0" hidden="1">{"Outflow 1",#N/A,FALSE,"Outflows-Inflows";"Outflow 2",#N/A,FALSE,"Outflows-Inflows";"Inflow 1",#N/A,FALSE,"Outflows-Inflows";"Inflow 2",#N/A,FALSE,"Outflows-Inflows"}</definedName>
    <definedName name="as_3" hidden="1">{"Outflow 1",#N/A,FALSE,"Outflows-Inflows";"Outflow 2",#N/A,FALSE,"Outflows-Inflows";"Inflow 1",#N/A,FALSE,"Outflows-Inflows";"Inflow 2",#N/A,FALSE,"Outflows-Inflows"}</definedName>
    <definedName name="as_4" localSheetId="0" hidden="1">{"Outflow 1",#N/A,FALSE,"Outflows-Inflows";"Outflow 2",#N/A,FALSE,"Outflows-Inflows";"Inflow 1",#N/A,FALSE,"Outflows-Inflows";"Inflow 2",#N/A,FALSE,"Outflows-Inflows"}</definedName>
    <definedName name="as_4" hidden="1">{"Outflow 1",#N/A,FALSE,"Outflows-Inflows";"Outflow 2",#N/A,FALSE,"Outflows-Inflows";"Inflow 1",#N/A,FALSE,"Outflows-Inflows";"Inflow 2",#N/A,FALSE,"Outflows-Inflows"}</definedName>
    <definedName name="as_5" localSheetId="0" hidden="1">{"Outflow 1",#N/A,FALSE,"Outflows-Inflows";"Outflow 2",#N/A,FALSE,"Outflows-Inflows";"Inflow 1",#N/A,FALSE,"Outflows-Inflows";"Inflow 2",#N/A,FALSE,"Outflows-Inflows"}</definedName>
    <definedName name="as_5" hidden="1">{"Outflow 1",#N/A,FALSE,"Outflows-Inflows";"Outflow 2",#N/A,FALSE,"Outflows-Inflows";"Inflow 1",#N/A,FALSE,"Outflows-Inflows";"Inflow 2",#N/A,FALSE,"Outflows-Inflows"}</definedName>
    <definedName name="AS2DocOpenMode" hidden="1">"AS2DocumentEdit"</definedName>
    <definedName name="asdf" localSheetId="0" hidden="1">{"Financials",#N/A,FALSE,"Financials";"AVP",#N/A,FALSE,"AVP";"DCF",#N/A,FALSE,"DCF";"CSC",#N/A,FALSE,"CSC";"Deal_Comp",#N/A,FALSE,"DealComp"}</definedName>
    <definedName name="asdf" hidden="1">{"Financials",#N/A,FALSE,"Financials";"AVP",#N/A,FALSE,"AVP";"DCF",#N/A,FALSE,"DCF";"CSC",#N/A,FALSE,"CSC";"Deal_Comp",#N/A,FALSE,"DealComp"}</definedName>
    <definedName name="asdf2" localSheetId="0" hidden="1">{#N/A,#N/A,FALSE,"OperatingAssumptions"}</definedName>
    <definedName name="asdf2" hidden="1">{#N/A,#N/A,FALSE,"OperatingAssumptions"}</definedName>
    <definedName name="asdf3" localSheetId="0" hidden="1">{#N/A,#N/A,FALSE,"LoanAssumptions"}</definedName>
    <definedName name="asdf3" hidden="1">{#N/A,#N/A,FALSE,"LoanAssumptions"}</definedName>
    <definedName name="asdf5" localSheetId="0" hidden="1">{"MonthlyRentRoll",#N/A,FALSE,"RentRoll"}</definedName>
    <definedName name="asdf5" hidden="1">{"MonthlyRentRoll",#N/A,FALSE,"RentRoll"}</definedName>
    <definedName name="asdf7" localSheetId="0" hidden="1">{#N/A,#N/A,TRUE,"Summary";"AnnualRentRoll",#N/A,TRUE,"RentRoll";#N/A,#N/A,TRUE,"ExitStratigy";#N/A,#N/A,TRUE,"OperatingAssumptions"}</definedName>
    <definedName name="asdf7" hidden="1">{#N/A,#N/A,TRUE,"Summary";"AnnualRentRoll",#N/A,TRUE,"RentRoll";#N/A,#N/A,TRUE,"ExitStratigy";#N/A,#N/A,TRUE,"OperatingAssumptions"}</definedName>
    <definedName name="asdfas" localSheetId="0" hidden="1">{"print 1.6",#N/A,FALSE,"Sheet1";"print 2.6",#N/A,FALSE,"Sheet1";"print 3.6",#N/A,FALSE,"Sheet1";"print 4.6",#N/A,FALSE,"Sheet1";"print 5.6",#N/A,FALSE,"Sheet1";"print 6.6",#N/A,FALSE,"Sheet1"}</definedName>
    <definedName name="asdfas" hidden="1">{"print 1.6",#N/A,FALSE,"Sheet1";"print 2.6",#N/A,FALSE,"Sheet1";"print 3.6",#N/A,FALSE,"Sheet1";"print 4.6",#N/A,FALSE,"Sheet1";"print 5.6",#N/A,FALSE,"Sheet1";"print 6.6",#N/A,FALSE,"Sheet1"}</definedName>
    <definedName name="asdfas_1" localSheetId="0" hidden="1">{"print 1.6",#N/A,FALSE,"Sheet1";"print 2.6",#N/A,FALSE,"Sheet1";"print 3.6",#N/A,FALSE,"Sheet1";"print 4.6",#N/A,FALSE,"Sheet1";"print 5.6",#N/A,FALSE,"Sheet1";"print 6.6",#N/A,FALSE,"Sheet1"}</definedName>
    <definedName name="asdfas_1" hidden="1">{"print 1.6",#N/A,FALSE,"Sheet1";"print 2.6",#N/A,FALSE,"Sheet1";"print 3.6",#N/A,FALSE,"Sheet1";"print 4.6",#N/A,FALSE,"Sheet1";"print 5.6",#N/A,FALSE,"Sheet1";"print 6.6",#N/A,FALSE,"Sheet1"}</definedName>
    <definedName name="asdfas_2" localSheetId="0" hidden="1">{"print 1.6",#N/A,FALSE,"Sheet1";"print 2.6",#N/A,FALSE,"Sheet1";"print 3.6",#N/A,FALSE,"Sheet1";"print 4.6",#N/A,FALSE,"Sheet1";"print 5.6",#N/A,FALSE,"Sheet1";"print 6.6",#N/A,FALSE,"Sheet1"}</definedName>
    <definedName name="asdfas_2" hidden="1">{"print 1.6",#N/A,FALSE,"Sheet1";"print 2.6",#N/A,FALSE,"Sheet1";"print 3.6",#N/A,FALSE,"Sheet1";"print 4.6",#N/A,FALSE,"Sheet1";"print 5.6",#N/A,FALSE,"Sheet1";"print 6.6",#N/A,FALSE,"Sheet1"}</definedName>
    <definedName name="asdfas_3" localSheetId="0" hidden="1">{"print 1.6",#N/A,FALSE,"Sheet1";"print 2.6",#N/A,FALSE,"Sheet1";"print 3.6",#N/A,FALSE,"Sheet1";"print 4.6",#N/A,FALSE,"Sheet1";"print 5.6",#N/A,FALSE,"Sheet1";"print 6.6",#N/A,FALSE,"Sheet1"}</definedName>
    <definedName name="asdfas_3" hidden="1">{"print 1.6",#N/A,FALSE,"Sheet1";"print 2.6",#N/A,FALSE,"Sheet1";"print 3.6",#N/A,FALSE,"Sheet1";"print 4.6",#N/A,FALSE,"Sheet1";"print 5.6",#N/A,FALSE,"Sheet1";"print 6.6",#N/A,FALSE,"Sheet1"}</definedName>
    <definedName name="asdfas_4" localSheetId="0" hidden="1">{"print 1.6",#N/A,FALSE,"Sheet1";"print 2.6",#N/A,FALSE,"Sheet1";"print 3.6",#N/A,FALSE,"Sheet1";"print 4.6",#N/A,FALSE,"Sheet1";"print 5.6",#N/A,FALSE,"Sheet1";"print 6.6",#N/A,FALSE,"Sheet1"}</definedName>
    <definedName name="asdfas_4" hidden="1">{"print 1.6",#N/A,FALSE,"Sheet1";"print 2.6",#N/A,FALSE,"Sheet1";"print 3.6",#N/A,FALSE,"Sheet1";"print 4.6",#N/A,FALSE,"Sheet1";"print 5.6",#N/A,FALSE,"Sheet1";"print 6.6",#N/A,FALSE,"Sheet1"}</definedName>
    <definedName name="asdfas_5" localSheetId="0" hidden="1">{"print 1.6",#N/A,FALSE,"Sheet1";"print 2.6",#N/A,FALSE,"Sheet1";"print 3.6",#N/A,FALSE,"Sheet1";"print 4.6",#N/A,FALSE,"Sheet1";"print 5.6",#N/A,FALSE,"Sheet1";"print 6.6",#N/A,FALSE,"Sheet1"}</definedName>
    <definedName name="asdfas_5" hidden="1">{"print 1.6",#N/A,FALSE,"Sheet1";"print 2.6",#N/A,FALSE,"Sheet1";"print 3.6",#N/A,FALSE,"Sheet1";"print 4.6",#N/A,FALSE,"Sheet1";"print 5.6",#N/A,FALSE,"Sheet1";"print 6.6",#N/A,FALSE,"Sheet1"}</definedName>
    <definedName name="asdfasaa" localSheetId="0" hidden="1">{"print 1.6",#N/A,FALSE,"Sheet1";"print 2.6",#N/A,FALSE,"Sheet1";"print 3.6",#N/A,FALSE,"Sheet1";"print 4.6",#N/A,FALSE,"Sheet1";"print 5.6",#N/A,FALSE,"Sheet1";"print 6.6",#N/A,FALSE,"Sheet1"}</definedName>
    <definedName name="asdfasaa" hidden="1">{"print 1.6",#N/A,FALSE,"Sheet1";"print 2.6",#N/A,FALSE,"Sheet1";"print 3.6",#N/A,FALSE,"Sheet1";"print 4.6",#N/A,FALSE,"Sheet1";"print 5.6",#N/A,FALSE,"Sheet1";"print 6.6",#N/A,FALSE,"Sheet1"}</definedName>
    <definedName name="asdfasaa_1" localSheetId="0" hidden="1">{"print 1.6",#N/A,FALSE,"Sheet1";"print 2.6",#N/A,FALSE,"Sheet1";"print 3.6",#N/A,FALSE,"Sheet1";"print 4.6",#N/A,FALSE,"Sheet1";"print 5.6",#N/A,FALSE,"Sheet1";"print 6.6",#N/A,FALSE,"Sheet1"}</definedName>
    <definedName name="asdfasaa_1" hidden="1">{"print 1.6",#N/A,FALSE,"Sheet1";"print 2.6",#N/A,FALSE,"Sheet1";"print 3.6",#N/A,FALSE,"Sheet1";"print 4.6",#N/A,FALSE,"Sheet1";"print 5.6",#N/A,FALSE,"Sheet1";"print 6.6",#N/A,FALSE,"Sheet1"}</definedName>
    <definedName name="asdfasaa_2" localSheetId="0" hidden="1">{"print 1.6",#N/A,FALSE,"Sheet1";"print 2.6",#N/A,FALSE,"Sheet1";"print 3.6",#N/A,FALSE,"Sheet1";"print 4.6",#N/A,FALSE,"Sheet1";"print 5.6",#N/A,FALSE,"Sheet1";"print 6.6",#N/A,FALSE,"Sheet1"}</definedName>
    <definedName name="asdfasaa_2" hidden="1">{"print 1.6",#N/A,FALSE,"Sheet1";"print 2.6",#N/A,FALSE,"Sheet1";"print 3.6",#N/A,FALSE,"Sheet1";"print 4.6",#N/A,FALSE,"Sheet1";"print 5.6",#N/A,FALSE,"Sheet1";"print 6.6",#N/A,FALSE,"Sheet1"}</definedName>
    <definedName name="asdfasaa_3" localSheetId="0" hidden="1">{"print 1.6",#N/A,FALSE,"Sheet1";"print 2.6",#N/A,FALSE,"Sheet1";"print 3.6",#N/A,FALSE,"Sheet1";"print 4.6",#N/A,FALSE,"Sheet1";"print 5.6",#N/A,FALSE,"Sheet1";"print 6.6",#N/A,FALSE,"Sheet1"}</definedName>
    <definedName name="asdfasaa_3" hidden="1">{"print 1.6",#N/A,FALSE,"Sheet1";"print 2.6",#N/A,FALSE,"Sheet1";"print 3.6",#N/A,FALSE,"Sheet1";"print 4.6",#N/A,FALSE,"Sheet1";"print 5.6",#N/A,FALSE,"Sheet1";"print 6.6",#N/A,FALSE,"Sheet1"}</definedName>
    <definedName name="asdfasaa_4" localSheetId="0" hidden="1">{"print 1.6",#N/A,FALSE,"Sheet1";"print 2.6",#N/A,FALSE,"Sheet1";"print 3.6",#N/A,FALSE,"Sheet1";"print 4.6",#N/A,FALSE,"Sheet1";"print 5.6",#N/A,FALSE,"Sheet1";"print 6.6",#N/A,FALSE,"Sheet1"}</definedName>
    <definedName name="asdfasaa_4" hidden="1">{"print 1.6",#N/A,FALSE,"Sheet1";"print 2.6",#N/A,FALSE,"Sheet1";"print 3.6",#N/A,FALSE,"Sheet1";"print 4.6",#N/A,FALSE,"Sheet1";"print 5.6",#N/A,FALSE,"Sheet1";"print 6.6",#N/A,FALSE,"Sheet1"}</definedName>
    <definedName name="asdfasaa_5" localSheetId="0" hidden="1">{"print 1.6",#N/A,FALSE,"Sheet1";"print 2.6",#N/A,FALSE,"Sheet1";"print 3.6",#N/A,FALSE,"Sheet1";"print 4.6",#N/A,FALSE,"Sheet1";"print 5.6",#N/A,FALSE,"Sheet1";"print 6.6",#N/A,FALSE,"Sheet1"}</definedName>
    <definedName name="asdfasaa_5" hidden="1">{"print 1.6",#N/A,FALSE,"Sheet1";"print 2.6",#N/A,FALSE,"Sheet1";"print 3.6",#N/A,FALSE,"Sheet1";"print 4.6",#N/A,FALSE,"Sheet1";"print 5.6",#N/A,FALSE,"Sheet1";"print 6.6",#N/A,FALSE,"Sheet1"}</definedName>
    <definedName name="asdfasdf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df_1" localSheetId="0" hidden="1">{"rtn",#N/A,FALSE,"RTN";"tables",#N/A,FALSE,"RTN";"cf",#N/A,FALSE,"CF";"stats",#N/A,FALSE,"Stats";"prop",#N/A,FALSE,"Prop"}</definedName>
    <definedName name="asdfasdf_1" hidden="1">{"rtn",#N/A,FALSE,"RTN";"tables",#N/A,FALSE,"RTN";"cf",#N/A,FALSE,"CF";"stats",#N/A,FALSE,"Stats";"prop",#N/A,FALSE,"Prop"}</definedName>
    <definedName name="asdfasdf_2" localSheetId="0" hidden="1">{"rtn",#N/A,FALSE,"RTN";"tables",#N/A,FALSE,"RTN";"cf",#N/A,FALSE,"CF";"stats",#N/A,FALSE,"Stats";"prop",#N/A,FALSE,"Prop"}</definedName>
    <definedName name="asdfasdf_2" hidden="1">{"rtn",#N/A,FALSE,"RTN";"tables",#N/A,FALSE,"RTN";"cf",#N/A,FALSE,"CF";"stats",#N/A,FALSE,"Stats";"prop",#N/A,FALSE,"Prop"}</definedName>
    <definedName name="asdfasdf_3" localSheetId="0" hidden="1">{"rtn",#N/A,FALSE,"RTN";"tables",#N/A,FALSE,"RTN";"cf",#N/A,FALSE,"CF";"stats",#N/A,FALSE,"Stats";"prop",#N/A,FALSE,"Prop"}</definedName>
    <definedName name="asdfasdf_3" hidden="1">{"rtn",#N/A,FALSE,"RTN";"tables",#N/A,FALSE,"RTN";"cf",#N/A,FALSE,"CF";"stats",#N/A,FALSE,"Stats";"prop",#N/A,FALSE,"Prop"}</definedName>
    <definedName name="asdfasdf_4" localSheetId="0" hidden="1">{"rtn",#N/A,FALSE,"RTN";"tables",#N/A,FALSE,"RTN";"cf",#N/A,FALSE,"CF";"stats",#N/A,FALSE,"Stats";"prop",#N/A,FALSE,"Prop"}</definedName>
    <definedName name="asdfasdf_4" hidden="1">{"rtn",#N/A,FALSE,"RTN";"tables",#N/A,FALSE,"RTN";"cf",#N/A,FALSE,"CF";"stats",#N/A,FALSE,"Stats";"prop",#N/A,FALSE,"Prop"}</definedName>
    <definedName name="asdfasdf_5" localSheetId="0" hidden="1">{"rtn",#N/A,FALSE,"RTN";"tables",#N/A,FALSE,"RTN";"cf",#N/A,FALSE,"CF";"stats",#N/A,FALSE,"Stats";"prop",#N/A,FALSE,"Prop"}</definedName>
    <definedName name="asdfasdf_5" hidden="1">{"rtn",#N/A,FALSE,"RTN";"tables",#N/A,FALSE,"RTN";"cf",#N/A,FALSE,"CF";"stats",#N/A,FALSE,"Stats";"prop",#N/A,FALSE,"Prop"}</definedName>
    <definedName name="asdfsdfsdf" localSheetId="0" hidden="1">{#N/A,#N/A,FALSE,"Expense Comparison"}</definedName>
    <definedName name="asdfsdfsdf" hidden="1">{#N/A,#N/A,FALSE,"Expense Comparison"}</definedName>
    <definedName name="ashish" localSheetId="0" hidden="1">{"'Assump'!$F$6:$J$6"}</definedName>
    <definedName name="ashish" hidden="1">{"'Assump'!$F$6:$J$6"}</definedName>
    <definedName name="ass" localSheetId="0" hidden="1">{"print 1.6",#N/A,FALSE,"Sheet1";"print 2.6",#N/A,FALSE,"Sheet1";"print 3.6",#N/A,FALSE,"Sheet1";"print 4.6",#N/A,FALSE,"Sheet1";"print 5.6",#N/A,FALSE,"Sheet1";"print 6.6",#N/A,FALSE,"Sheet1"}</definedName>
    <definedName name="ass" hidden="1">{"print 1.6",#N/A,FALSE,"Sheet1";"print 2.6",#N/A,FALSE,"Sheet1";"print 3.6",#N/A,FALSE,"Sheet1";"print 4.6",#N/A,FALSE,"Sheet1";"print 5.6",#N/A,FALSE,"Sheet1";"print 6.6",#N/A,FALSE,"Sheet1"}</definedName>
    <definedName name="ass_1" localSheetId="0" hidden="1">{"print 1.6",#N/A,FALSE,"Sheet1";"print 2.6",#N/A,FALSE,"Sheet1";"print 3.6",#N/A,FALSE,"Sheet1";"print 4.6",#N/A,FALSE,"Sheet1";"print 5.6",#N/A,FALSE,"Sheet1";"print 6.6",#N/A,FALSE,"Sheet1"}</definedName>
    <definedName name="ass_1" hidden="1">{"print 1.6",#N/A,FALSE,"Sheet1";"print 2.6",#N/A,FALSE,"Sheet1";"print 3.6",#N/A,FALSE,"Sheet1";"print 4.6",#N/A,FALSE,"Sheet1";"print 5.6",#N/A,FALSE,"Sheet1";"print 6.6",#N/A,FALSE,"Sheet1"}</definedName>
    <definedName name="ass_2" localSheetId="0" hidden="1">{"print 1.6",#N/A,FALSE,"Sheet1";"print 2.6",#N/A,FALSE,"Sheet1";"print 3.6",#N/A,FALSE,"Sheet1";"print 4.6",#N/A,FALSE,"Sheet1";"print 5.6",#N/A,FALSE,"Sheet1";"print 6.6",#N/A,FALSE,"Sheet1"}</definedName>
    <definedName name="ass_2" hidden="1">{"print 1.6",#N/A,FALSE,"Sheet1";"print 2.6",#N/A,FALSE,"Sheet1";"print 3.6",#N/A,FALSE,"Sheet1";"print 4.6",#N/A,FALSE,"Sheet1";"print 5.6",#N/A,FALSE,"Sheet1";"print 6.6",#N/A,FALSE,"Sheet1"}</definedName>
    <definedName name="ass_3" localSheetId="0" hidden="1">{"print 1.6",#N/A,FALSE,"Sheet1";"print 2.6",#N/A,FALSE,"Sheet1";"print 3.6",#N/A,FALSE,"Sheet1";"print 4.6",#N/A,FALSE,"Sheet1";"print 5.6",#N/A,FALSE,"Sheet1";"print 6.6",#N/A,FALSE,"Sheet1"}</definedName>
    <definedName name="ass_3" hidden="1">{"print 1.6",#N/A,FALSE,"Sheet1";"print 2.6",#N/A,FALSE,"Sheet1";"print 3.6",#N/A,FALSE,"Sheet1";"print 4.6",#N/A,FALSE,"Sheet1";"print 5.6",#N/A,FALSE,"Sheet1";"print 6.6",#N/A,FALSE,"Sheet1"}</definedName>
    <definedName name="ass_4" localSheetId="0" hidden="1">{"print 1.6",#N/A,FALSE,"Sheet1";"print 2.6",#N/A,FALSE,"Sheet1";"print 3.6",#N/A,FALSE,"Sheet1";"print 4.6",#N/A,FALSE,"Sheet1";"print 5.6",#N/A,FALSE,"Sheet1";"print 6.6",#N/A,FALSE,"Sheet1"}</definedName>
    <definedName name="ass_4" hidden="1">{"print 1.6",#N/A,FALSE,"Sheet1";"print 2.6",#N/A,FALSE,"Sheet1";"print 3.6",#N/A,FALSE,"Sheet1";"print 4.6",#N/A,FALSE,"Sheet1";"print 5.6",#N/A,FALSE,"Sheet1";"print 6.6",#N/A,FALSE,"Sheet1"}</definedName>
    <definedName name="ass_5" localSheetId="0" hidden="1">{"print 1.6",#N/A,FALSE,"Sheet1";"print 2.6",#N/A,FALSE,"Sheet1";"print 3.6",#N/A,FALSE,"Sheet1";"print 4.6",#N/A,FALSE,"Sheet1";"print 5.6",#N/A,FALSE,"Sheet1";"print 6.6",#N/A,FALSE,"Sheet1"}</definedName>
    <definedName name="ass_5" hidden="1">{"print 1.6",#N/A,FALSE,"Sheet1";"print 2.6",#N/A,FALSE,"Sheet1";"print 3.6",#N/A,FALSE,"Sheet1";"print 4.6",#N/A,FALSE,"Sheet1";"print 5.6",#N/A,FALSE,"Sheet1";"print 6.6",#N/A,FALSE,"Sheet1"}</definedName>
    <definedName name="asss" localSheetId="0" hidden="1">{"rtn",#N/A,FALSE,"RTN";"tables",#N/A,FALSE,"RTN";"cf",#N/A,FALSE,"CF";"stats",#N/A,FALSE,"Stats";"prop",#N/A,FALSE,"Prop"}</definedName>
    <definedName name="asss" hidden="1">{"rtn",#N/A,FALSE,"RTN";"tables",#N/A,FALSE,"RTN";"cf",#N/A,FALSE,"CF";"stats",#N/A,FALSE,"Stats";"prop",#N/A,FALSE,"Prop"}</definedName>
    <definedName name="asss_1" localSheetId="0" hidden="1">{"rtn",#N/A,FALSE,"RTN";"tables",#N/A,FALSE,"RTN";"cf",#N/A,FALSE,"CF";"stats",#N/A,FALSE,"Stats";"prop",#N/A,FALSE,"Prop"}</definedName>
    <definedName name="asss_1" hidden="1">{"rtn",#N/A,FALSE,"RTN";"tables",#N/A,FALSE,"RTN";"cf",#N/A,FALSE,"CF";"stats",#N/A,FALSE,"Stats";"prop",#N/A,FALSE,"Prop"}</definedName>
    <definedName name="asss_2" localSheetId="0" hidden="1">{"rtn",#N/A,FALSE,"RTN";"tables",#N/A,FALSE,"RTN";"cf",#N/A,FALSE,"CF";"stats",#N/A,FALSE,"Stats";"prop",#N/A,FALSE,"Prop"}</definedName>
    <definedName name="asss_2" hidden="1">{"rtn",#N/A,FALSE,"RTN";"tables",#N/A,FALSE,"RTN";"cf",#N/A,FALSE,"CF";"stats",#N/A,FALSE,"Stats";"prop",#N/A,FALSE,"Prop"}</definedName>
    <definedName name="asss_3" localSheetId="0" hidden="1">{"rtn",#N/A,FALSE,"RTN";"tables",#N/A,FALSE,"RTN";"cf",#N/A,FALSE,"CF";"stats",#N/A,FALSE,"Stats";"prop",#N/A,FALSE,"Prop"}</definedName>
    <definedName name="asss_3" hidden="1">{"rtn",#N/A,FALSE,"RTN";"tables",#N/A,FALSE,"RTN";"cf",#N/A,FALSE,"CF";"stats",#N/A,FALSE,"Stats";"prop",#N/A,FALSE,"Prop"}</definedName>
    <definedName name="asss_4" localSheetId="0" hidden="1">{"rtn",#N/A,FALSE,"RTN";"tables",#N/A,FALSE,"RTN";"cf",#N/A,FALSE,"CF";"stats",#N/A,FALSE,"Stats";"prop",#N/A,FALSE,"Prop"}</definedName>
    <definedName name="asss_4" hidden="1">{"rtn",#N/A,FALSE,"RTN";"tables",#N/A,FALSE,"RTN";"cf",#N/A,FALSE,"CF";"stats",#N/A,FALSE,"Stats";"prop",#N/A,FALSE,"Prop"}</definedName>
    <definedName name="asss_5" localSheetId="0" hidden="1">{"rtn",#N/A,FALSE,"RTN";"tables",#N/A,FALSE,"RTN";"cf",#N/A,FALSE,"CF";"stats",#N/A,FALSE,"Stats";"prop",#N/A,FALSE,"Prop"}</definedName>
    <definedName name="asss_5" hidden="1">{"rtn",#N/A,FALSE,"RTN";"tables",#N/A,FALSE,"RTN";"cf",#N/A,FALSE,"CF";"stats",#N/A,FALSE,"Stats";"prop",#N/A,FALSE,"Prop"}</definedName>
    <definedName name="assum" localSheetId="0" hidden="1">{"Financials",#N/A,FALSE,"Financials";"AVP",#N/A,FALSE,"AVP";"DCF",#N/A,FALSE,"DCF";"CSC",#N/A,FALSE,"CSC";"Deal_Comp",#N/A,FALSE,"DealComp"}</definedName>
    <definedName name="assum" hidden="1">{"Financials",#N/A,FALSE,"Financials";"AVP",#N/A,FALSE,"AVP";"DCF",#N/A,FALSE,"DCF";"CSC",#N/A,FALSE,"CSC";"Deal_Comp",#N/A,FALSE,"DealComp"}</definedName>
    <definedName name="b" localSheetId="0" hidden="1">{"Data Input",#N/A,TRUE,"Data Input";"10-Yr Cash Flow",#N/A,TRUE,"Cash Flow";"10-Yr Value",#N/A,TRUE,"Value "}</definedName>
    <definedName name="b" hidden="1">{"Data Input",#N/A,TRUE,"Data Input";"10-Yr Cash Flow",#N/A,TRUE,"Cash Flow";"10-Yr Value",#N/A,TRUE,"Value "}</definedName>
    <definedName name="Bad_Debt_Percent">#REF!</definedName>
    <definedName name="BadLink" hidden="1">#REF!</definedName>
    <definedName name="Bear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ttle" localSheetId="0" hidden="1">{"Full Sheet",#N/A,FALSE,"Expense Comparison"}</definedName>
    <definedName name="beattle" hidden="1">{"Full Sheet",#N/A,FALSE,"Expense Comparison"}</definedName>
    <definedName name="BLPH1" hidden="1">#REF!</definedName>
    <definedName name="BLPH10" hidden="1">#REF!</definedName>
    <definedName name="BLPH1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ridgerock" localSheetId="0" hidden="1">{"Financials",#N/A,FALSE,"Financials";"AVP",#N/A,FALSE,"AVP";"DCF",#N/A,FALSE,"DCF";"CSC",#N/A,FALSE,"CSC";"Deal_Comp",#N/A,FALSE,"DealComp"}</definedName>
    <definedName name="Bridgerock" hidden="1">{"Financials",#N/A,FALSE,"Financials";"AVP",#N/A,FALSE,"AVP";"DCF",#N/A,FALSE,"DCF";"CSC",#N/A,FALSE,"CSC";"Deal_Comp",#N/A,FALSE,"DealComp"}</definedName>
    <definedName name="BROWN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v" localSheetId="0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bv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bvc" localSheetId="0" hidden="1">{#N/A,#N/A,FALSE,"pop.hh";#N/A,#N/A,FALSE,"age.dist";#N/A,#N/A,FALSE,"hh.income";#N/A,#N/A,FALSE,"hh.chars"}</definedName>
    <definedName name="bvc" hidden="1">{#N/A,#N/A,FALSE,"pop.hh";#N/A,#N/A,FALSE,"age.dist";#N/A,#N/A,FALSE,"hh.income";#N/A,#N/A,FALSE,"hh.chars"}</definedName>
    <definedName name="cc." localSheetId="0" hidden="1">{"CD1",#N/A,TRUE,"C-D (R)";"CD2",#N/A,TRUE,"C-D (R)"}</definedName>
    <definedName name="cc." hidden="1">{"CD1",#N/A,TRUE,"C-D (R)";"CD2",#N/A,TRUE,"C-D (R)"}</definedName>
    <definedName name="ccccc" localSheetId="0" hidden="1">{"10yp key data",#N/A,FALSE,"Market Data"}</definedName>
    <definedName name="ccccc" hidden="1">{"10yp key data",#N/A,FALSE,"Market Data"}</definedName>
    <definedName name="CCCCCCCCC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CCCCCCCCC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cd" localSheetId="0" hidden="1">{#N/A,#N/A,FALSE,"pop.hh";#N/A,#N/A,FALSE,"age.dist";#N/A,#N/A,FALSE,"hh.income";#N/A,#N/A,FALSE,"hh.chars"}</definedName>
    <definedName name="cd" hidden="1">{#N/A,#N/A,FALSE,"pop.hh";#N/A,#N/A,FALSE,"age.dist";#N/A,#N/A,FALSE,"hh.income";#N/A,#N/A,FALSE,"hh.chars"}</definedName>
    <definedName name="CIQWBGuid" hidden="1">"e824971c-7850-453f-9c68-6df784336785"</definedName>
    <definedName name="Community_Code">#REF!</definedName>
    <definedName name="COO" localSheetId="0" hidden="1">{#N/A,#N/A,FALSE,"Matrix";#N/A,#N/A,FALSE,"Cash Flow";#N/A,#N/A,FALSE,"10 Year Cost Analysis"}</definedName>
    <definedName name="COO" hidden="1">{#N/A,#N/A,FALSE,"Matrix";#N/A,#N/A,FALSE,"Cash Flow";#N/A,#N/A,FALSE,"10 Year Cost Analysis"}</definedName>
    <definedName name="copy" localSheetId="0" hidden="1">{"sheet a",#N/A,FALSE,"A";"2 9 casflow",#N/A,FALSE,"B"}</definedName>
    <definedName name="copy" hidden="1">{"sheet a",#N/A,FALSE,"A";"2 9 casflow",#N/A,FALSE,"B"}</definedName>
    <definedName name="copy2" localSheetId="0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corp" localSheetId="0" hidden="1">{#N/A,#N/A,FALSE,"ZellLurieFinSummary";#N/A,#N/A,FALSE,"FirstCapFinSummary";#N/A,#N/A,FALSE,"ZM I-III Consol FinSummary"}</definedName>
    <definedName name="corp" hidden="1">{#N/A,#N/A,FALSE,"ZellLurieFinSummary";#N/A,#N/A,FALSE,"FirstCapFinSummary";#N/A,#N/A,FALSE,"ZM I-III Consol FinSummary"}</definedName>
    <definedName name="Costs" localSheetId="0" hidden="1">{"eca",#N/A,TRUE,"E-C1 (R)";"ecb",#N/A,TRUE,"E-C1 (R)"}</definedName>
    <definedName name="Costs" hidden="1">{"eca",#N/A,TRUE,"E-C1 (R)";"ecb",#N/A,TRUE,"E-C1 (R)"}</definedName>
    <definedName name="ct" localSheetId="0" hidden="1">{"scheduleB",#N/A,FALSE,"CTT_CLO"}</definedName>
    <definedName name="ct" hidden="1">{"scheduleB",#N/A,FALSE,"CTT_CLO"}</definedName>
    <definedName name="ct.schedules" localSheetId="0" hidden="1">{"schedules",#N/A,FALSE,"CTT_CLO";"scheduleA",#N/A,FALSE,"CTT_CLO";"scheduleB",#N/A,FALSE,"CTT_CLO";"scheduleCD",#N/A,FALSE,"CTT_CLO";"scheduleEF",#N/A,FALSE,"CTT_CLO"}</definedName>
    <definedName name="ct.schedules" hidden="1">{"schedules",#N/A,FALSE,"CTT_CLO";"scheduleA",#N/A,FALSE,"CTT_CLO";"scheduleB",#N/A,FALSE,"CTT_CLO";"scheduleCD",#N/A,FALSE,"CTT_CLO";"scheduleEF",#N/A,FALSE,"CTT_CLO"}</definedName>
    <definedName name="cv" localSheetId="0" hidden="1">{#N/A,#N/A,FALSE,"II-2 POP.HH";#N/A,#N/A,FALSE,"II-3 AGE.DIST";#N/A,#N/A,FALSE,"II-4 HH.DIST";#N/A,#N/A,FALSE,"II-5 EMP.INDUS"}</definedName>
    <definedName name="cv" hidden="1">{#N/A,#N/A,FALSE,"II-2 POP.HH";#N/A,#N/A,FALSE,"II-3 AGE.DIST";#N/A,#N/A,FALSE,"II-4 HH.DIST";#N/A,#N/A,FALSE,"II-5 EMP.INDUS"}</definedName>
    <definedName name="Cwvu.WAT." hidden="1">#REF!</definedName>
    <definedName name="d" localSheetId="0" hidden="1">{#N/A,#N/A,FALSE,"Bennington";#N/A,#N/A,FALSE,"Castle Court";#N/A,#N/A,FALSE,"Century Hills";#N/A,#N/A,FALSE,"Edgewater Hills";#N/A,#N/A,FALSE,"Edgewater Terrace";#N/A,#N/A,FALSE,"Edgewater Village";#N/A,#N/A,FALSE,"Fairfax";#N/A,#N/A,FALSE,"Gen. Wash.";#N/A,#N/A,FALSE,"Huntington-Unfurnished";#N/A,#N/A,FALSE,"Huntington-Furnished";#N/A,#N/A,FALSE,"Iris Court";#N/A,#N/A,FALSE,"North Park";#N/A,#N/A,FALSE,"Talbot Woods";#N/A,#N/A,FALSE,"Parkview";#N/A,#N/A,FALSE,"Westgate"}</definedName>
    <definedName name="d" hidden="1">{#N/A,#N/A,FALSE,"Bennington";#N/A,#N/A,FALSE,"Castle Court";#N/A,#N/A,FALSE,"Century Hills";#N/A,#N/A,FALSE,"Edgewater Hills";#N/A,#N/A,FALSE,"Edgewater Terrace";#N/A,#N/A,FALSE,"Edgewater Village";#N/A,#N/A,FALSE,"Fairfax";#N/A,#N/A,FALSE,"Gen. Wash.";#N/A,#N/A,FALSE,"Huntington-Unfurnished";#N/A,#N/A,FALSE,"Huntington-Furnished";#N/A,#N/A,FALSE,"Iris Court";#N/A,#N/A,FALSE,"North Park";#N/A,#N/A,FALSE,"Talbot Woods";#N/A,#N/A,FALSE,"Parkview";#N/A,#N/A,FALSE,"Westgate"}</definedName>
    <definedName name="dat" localSheetId="0" hidden="1">{"data",#N/A,FALSE,"INPUT"}</definedName>
    <definedName name="dat" hidden="1">{"data",#N/A,FALSE,"INPUT"}</definedName>
    <definedName name="data" localSheetId="0" hidden="1">{"data",#N/A,FALSE,"INPUT"}</definedName>
    <definedName name="data" hidden="1">{"data",#N/A,FALSE,"INPUT"}</definedName>
    <definedName name="DATA_01" hidden="1">#REF!</definedName>
    <definedName name="DATA_08" hidden="1">#REF!</definedName>
    <definedName name="data1" localSheetId="0" hidden="1">{"data",#N/A,FALSE,"INPUT"}</definedName>
    <definedName name="data1" hidden="1">{"data",#N/A,FALSE,"INPUT"}</definedName>
    <definedName name="data2" localSheetId="0" hidden="1">{"data",#N/A,FALSE,"INPUT"}</definedName>
    <definedName name="data2" hidden="1">{"data",#N/A,FALSE,"INPUT"}</definedName>
    <definedName name="data3" localSheetId="0" hidden="1">{"data",#N/A,FALSE,"INPUT"}</definedName>
    <definedName name="data3" hidden="1">{"data",#N/A,FALSE,"INPUT"}</definedName>
    <definedName name="dataerror" localSheetId="0" hidden="1">{"data",#N/A,FALSE,"INPUT"}</definedName>
    <definedName name="dataerror" hidden="1">{"data",#N/A,FALSE,"INPUT"}</definedName>
    <definedName name="dc" hidden="1">#REF!</definedName>
    <definedName name="DCF_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0" hidden="1">{#N/A,#N/A,FALSE,"B_Spread"}</definedName>
    <definedName name="ddd" hidden="1">{#N/A,#N/A,FALSE,"B_Spread"}</definedName>
    <definedName name="dddd" hidden="1">#REF!</definedName>
    <definedName name="ddddd" localSheetId="0" hidden="1">{"10yp tariffs",#N/A,FALSE,"Celtel alternative 6"}</definedName>
    <definedName name="ddddd" hidden="1">{"10yp tariffs",#N/A,FALSE,"Celtel alternative 6"}</definedName>
    <definedName name="dddddd" localSheetId="0" hidden="1">{#N/A,#N/A,FALSE,"CAPREIT"}</definedName>
    <definedName name="dddddd" hidden="1">{#N/A,#N/A,FALSE,"CAPREIT"}</definedName>
    <definedName name="dddddd2" localSheetId="0" hidden="1">{#N/A,#N/A,FALSE,"CAPREIT"}</definedName>
    <definedName name="dddddd2" hidden="1">{#N/A,#N/A,FALSE,"CAPREIT"}</definedName>
    <definedName name="ddddddd" localSheetId="0" hidden="1">{#N/A,#N/A,FALSE,"CAPREIT"}</definedName>
    <definedName name="ddddddd" hidden="1">{#N/A,#N/A,FALSE,"CAPREIT"}</definedName>
    <definedName name="ddddddd2" localSheetId="0" hidden="1">{#N/A,#N/A,FALSE,"CAPREIT"}</definedName>
    <definedName name="ddddddd2" hidden="1">{#N/A,#N/A,FALSE,"CAPREIT"}</definedName>
    <definedName name="Debt_Calc1_Amort" hidden="1">#REF!</definedName>
    <definedName name="Debt_Calc1_CapExEnd" hidden="1">#REF!</definedName>
    <definedName name="Debt_Calc1_Draw" hidden="1">#REF!</definedName>
    <definedName name="Debt_Calc1_End" hidden="1">#REF!</definedName>
    <definedName name="Debt_Calc1_InitialBalance" hidden="1">#REF!</definedName>
    <definedName name="Debt_Calc1_IO" hidden="1">#REF!</definedName>
    <definedName name="Debt_Calc1_IsPrepaid" hidden="1">#REF!</definedName>
    <definedName name="Debt_Calc1_IsRefied" hidden="1">#REF!</definedName>
    <definedName name="Debt_Calc1_Maturity" hidden="1">#REF!</definedName>
    <definedName name="Debt_Calc1_Start" hidden="1">#REF!</definedName>
    <definedName name="Debt_Calc1_Term" hidden="1">#REF!</definedName>
    <definedName name="Debt_Calc1_Year" hidden="1">#REF!</definedName>
    <definedName name="Debt_Calc2_Amort" hidden="1">#REF!</definedName>
    <definedName name="Debt_Calc2_CapExEnd" hidden="1">#REF!</definedName>
    <definedName name="Debt_Calc2_Draw" hidden="1">#REF!</definedName>
    <definedName name="Debt_Calc2_End" hidden="1">#REF!</definedName>
    <definedName name="Debt_Calc2_InitialBalance" hidden="1">#REF!</definedName>
    <definedName name="Debt_Calc2_IO" hidden="1">#REF!</definedName>
    <definedName name="Debt_Calc2_IsPrepaid" hidden="1">#REF!</definedName>
    <definedName name="Debt_Calc2_IsRefied" hidden="1">#REF!</definedName>
    <definedName name="Debt_Calc2_Maturity" hidden="1">#REF!</definedName>
    <definedName name="Debt_Calc2_Start" hidden="1">#REF!</definedName>
    <definedName name="Debt_Calc2_Term" hidden="1">#REF!</definedName>
    <definedName name="Debt_Calc2_Year" hidden="1">#REF!</definedName>
    <definedName name="Debt_Calc3_Amort" hidden="1">#REF!</definedName>
    <definedName name="Debt_Calc3_CapExEnd" hidden="1">#REF!</definedName>
    <definedName name="Debt_Calc3_Draw" hidden="1">#REF!</definedName>
    <definedName name="Debt_Calc3_End" hidden="1">#REF!</definedName>
    <definedName name="Debt_Calc3_InitialBalance" hidden="1">#REF!</definedName>
    <definedName name="Debt_Calc3_IO" hidden="1">#REF!</definedName>
    <definedName name="Debt_Calc3_IsPrepaid" hidden="1">#REF!</definedName>
    <definedName name="Debt_Calc3_Maturity" hidden="1">#REF!</definedName>
    <definedName name="Debt_Calc3_Refi1" hidden="1">#REF!</definedName>
    <definedName name="Debt_Calc3_Refi2" hidden="1">#REF!</definedName>
    <definedName name="Debt_Calc3_Start" hidden="1">#REF!</definedName>
    <definedName name="Debt_Calc3_Term" hidden="1">#REF!</definedName>
    <definedName name="Debt_CalcType2" hidden="1">#REF!</definedName>
    <definedName name="Debt_CalcType3" hidden="1">#REF!</definedName>
    <definedName name="Debt_CalcType4" hidden="1">#REF!</definedName>
    <definedName name="Debt_CalcType5" hidden="1">#REF!</definedName>
    <definedName name="Debt_CalcTypes" hidden="1">#REF!</definedName>
    <definedName name="Debt_FundType1" hidden="1">#REF!</definedName>
    <definedName name="Debt_FundType2" hidden="1">#REF!</definedName>
    <definedName name="Debt_FundType3" hidden="1">#REF!</definedName>
    <definedName name="Debt_FundTypes" hidden="1">#REF!</definedName>
    <definedName name="DEBT_InitialBalance" hidden="1">#REF!</definedName>
    <definedName name="Debt_InitialBOPBalance" hidden="1">#REF!</definedName>
    <definedName name="DEBT_InitialCapital" hidden="1">#REF!</definedName>
    <definedName name="DEBT_InitialFunding" hidden="1">#REF!</definedName>
    <definedName name="DEBT_InitialInterest" hidden="1">#REF!</definedName>
    <definedName name="Debt_InitialLoanFee" hidden="1">#REF!</definedName>
    <definedName name="DEBT_InitialMaturity" hidden="1">#REF!</definedName>
    <definedName name="Debt_InitialPrepaymentFee" hidden="1">#REF!</definedName>
    <definedName name="DEBT_InitialPrincipal" hidden="1">#REF!</definedName>
    <definedName name="DEBT_InitialRefi" hidden="1">#REF!</definedName>
    <definedName name="Debt_InitialSeniorBalance" hidden="1">#REF!</definedName>
    <definedName name="Debt_InitialSeniorBOPBalance" hidden="1">#REF!</definedName>
    <definedName name="Debt_InitialSeniorInterest" hidden="1">#REF!</definedName>
    <definedName name="Debt_InitialSeniorPrincipal" hidden="1">#REF!</definedName>
    <definedName name="Debt_Label1_Amort" hidden="1">#REF!</definedName>
    <definedName name="Debt_Label1_Amount" hidden="1">#REF!</definedName>
    <definedName name="Debt_Label1_InitialRate" hidden="1">#REF!</definedName>
    <definedName name="Debt_Label1_IO" hidden="1">#REF!</definedName>
    <definedName name="Debt_Label1_Maturity" hidden="1">#REF!</definedName>
    <definedName name="Debt_Label1_Percent" hidden="1">#REF!</definedName>
    <definedName name="Debt_Label1_Term" hidden="1">#REF!</definedName>
    <definedName name="Debt_Label1_Value" hidden="1">#REF!</definedName>
    <definedName name="Debt_Label2_Amort" hidden="1">#REF!</definedName>
    <definedName name="Debt_Label2_Amount" hidden="1">#REF!</definedName>
    <definedName name="Debt_Label2_InitialRate" hidden="1">#REF!</definedName>
    <definedName name="Debt_Label2_IO" hidden="1">#REF!</definedName>
    <definedName name="Debt_Label2_Maturity" hidden="1">#REF!</definedName>
    <definedName name="Debt_Label2_Percent" hidden="1">#REF!</definedName>
    <definedName name="Debt_Label2_Term" hidden="1">#REF!</definedName>
    <definedName name="Debt_Label2_Value" hidden="1">#REF!</definedName>
    <definedName name="Debt_Label3_Amort" hidden="1">#REF!</definedName>
    <definedName name="Debt_Label3_Amount" hidden="1">#REF!</definedName>
    <definedName name="Debt_Label3_InitialRate" hidden="1">#REF!</definedName>
    <definedName name="Debt_Label3_IO" hidden="1">#REF!</definedName>
    <definedName name="Debt_Label3_Maturity" hidden="1">#REF!</definedName>
    <definedName name="Debt_Label3_Percent" hidden="1">#REF!</definedName>
    <definedName name="Debt_Label3_Term" hidden="1">#REF!</definedName>
    <definedName name="Debt_Label3_Value" hidden="1">#REF!</definedName>
    <definedName name="Debt_LoanType1" hidden="1">#REF!</definedName>
    <definedName name="Debt_LoanType2" hidden="1">#REF!</definedName>
    <definedName name="Debt_LoanType4" hidden="1">#REF!</definedName>
    <definedName name="Debt_LoanTypes" hidden="1">#REF!</definedName>
    <definedName name="DEBT_PaymentType1" hidden="1">#REF!</definedName>
    <definedName name="DEBT_PaymentType5" hidden="1">#REF!</definedName>
    <definedName name="DEBT_PaymentTypes" hidden="1">#REF!</definedName>
    <definedName name="Debt_PurchaseRange" hidden="1">0</definedName>
    <definedName name="Debt_RefiTypes" hidden="1">#REF!</definedName>
    <definedName name="Debt_Show1_Amort" hidden="1">#REF!</definedName>
    <definedName name="Debt_Show1_AmortHC" hidden="1">#REF!</definedName>
    <definedName name="Debt_Show1_Amount" hidden="1">#REF!</definedName>
    <definedName name="Debt_Show1_CapEx" hidden="1">#REF!</definedName>
    <definedName name="Debt_Show1_FundDate" hidden="1">#REF!</definedName>
    <definedName name="Debt_Show1_FundMethod" hidden="1">#REF!</definedName>
    <definedName name="Debt_Show1_FundPercent" hidden="1">#REF!</definedName>
    <definedName name="Debt_Show1_FundPoints" hidden="1">#REF!</definedName>
    <definedName name="Debt_Show1_Loan" hidden="1">#REF!</definedName>
    <definedName name="Debt_Show1_Rate" hidden="1">#REF!</definedName>
    <definedName name="Debt_Show1_Spread" hidden="1">#REF!</definedName>
    <definedName name="Debt_Show2_Amort" hidden="1">#REF!</definedName>
    <definedName name="Debt_Show2_AmortHC" hidden="1">#REF!</definedName>
    <definedName name="Debt_Show2_Amount" hidden="1">#REF!</definedName>
    <definedName name="Debt_Show2_CapEx" hidden="1">#REF!</definedName>
    <definedName name="Debt_Show2_FundDate" hidden="1">#REF!</definedName>
    <definedName name="Debt_Show2_FundMethod" hidden="1">#REF!</definedName>
    <definedName name="Debt_Show2_FundPercent" hidden="1">#REF!</definedName>
    <definedName name="Debt_Show2_FundPoints" hidden="1">#REF!</definedName>
    <definedName name="Debt_Show2_Loan" hidden="1">#REF!</definedName>
    <definedName name="Debt_Show2_Rate" hidden="1">#REF!</definedName>
    <definedName name="Debt_Show2_Spread" hidden="1">#REF!</definedName>
    <definedName name="Debt_Show3_Amort" hidden="1">#REF!</definedName>
    <definedName name="Debt_Show3_AmortHC" hidden="1">#REF!</definedName>
    <definedName name="Debt_Show3_Amount" hidden="1">#REF!</definedName>
    <definedName name="Debt_Show3_CapEx" hidden="1">#REF!</definedName>
    <definedName name="Debt_Show3_FundDate" hidden="1">#REF!</definedName>
    <definedName name="Debt_Show3_FundMethod" hidden="1">#REF!</definedName>
    <definedName name="Debt_Show3_FundPercent" hidden="1">#REF!</definedName>
    <definedName name="Debt_Show3_FundPoints" hidden="1">#REF!</definedName>
    <definedName name="Debt_Show3_Loan" hidden="1">#REF!</definedName>
    <definedName name="Debt_Show3_Rate" hidden="1">#REF!</definedName>
    <definedName name="Debt_Show3_Refi" hidden="1">#REF!</definedName>
    <definedName name="Debt_Show3_Refi1" hidden="1">#REF!</definedName>
    <definedName name="Debt_Show3_Refi2" hidden="1">#REF!</definedName>
    <definedName name="Debt_Show3_Spread" hidden="1">#REF!</definedName>
    <definedName name="Debt_SubordinationType2" hidden="1">#REF!</definedName>
    <definedName name="Debt_SubordinationTypes" hidden="1">#REF!</definedName>
    <definedName name="Debt_Yes" hidden="1">#REF!</definedName>
    <definedName name="Debt_YesNo" hidden="1">#REF!</definedName>
    <definedName name="deee" localSheetId="0" hidden="1">{#N/A,#N/A,FALSE,"Monthly Budget Detail";#N/A,#N/A,FALSE,"GPR &amp; Vacancy"}</definedName>
    <definedName name="deee" hidden="1">{#N/A,#N/A,FALSE,"Monthly Budget Detail";#N/A,#N/A,FALSE,"GPR &amp; Vacancy"}</definedName>
    <definedName name="def" localSheetId="0" hidden="1">{"Construction_Short",#N/A,FALSE,"Construction"}</definedName>
    <definedName name="def" hidden="1">{"Construction_Short",#N/A,FALSE,"Construction"}</definedName>
    <definedName name="defg" localSheetId="0" hidden="1">{"Financials",#N/A,FALSE,"Financials";"AVP",#N/A,FALSE,"AVP";"DCF",#N/A,FALSE,"DCF";"CSC",#N/A,FALSE,"CSC";"Deal_Comp",#N/A,FALSE,"DealComp"}</definedName>
    <definedName name="defg" hidden="1">{"Financials",#N/A,FALSE,"Financials";"AVP",#N/A,FALSE,"AVP";"DCF",#N/A,FALSE,"DCF";"CSC",#N/A,FALSE,"CSC";"Deal_Comp",#N/A,FALSE,"DealComp"}</definedName>
    <definedName name="del" localSheetId="0" hidden="1">{"Page1",#N/A,FALSE,"7979";"Page2",#N/A,FALSE,"7979";"Page3",#N/A,FALSE,"7979"}</definedName>
    <definedName name="del" hidden="1">{"Page1",#N/A,FALSE,"7979";"Page2",#N/A,FALSE,"7979";"Page3",#N/A,FALSE,"7979"}</definedName>
    <definedName name="deleteme" localSheetId="0" hidden="1">{"schedule",#N/A,FALSE,"Sum Op's";"input area",#N/A,FALSE,"Sum Op's"}</definedName>
    <definedName name="deleteme" hidden="1">{"schedule",#N/A,FALSE,"Sum Op's";"input area",#N/A,FALSE,"Sum Op's"}</definedName>
    <definedName name="deleteme1" localSheetId="0" hidden="1">{"schedule",#N/A,FALSE,"Sum Op's";"input area",#N/A,FALSE,"Sum Op's"}</definedName>
    <definedName name="deleteme1" hidden="1">{"schedule",#N/A,FALSE,"Sum Op's";"input area",#N/A,FALSE,"Sum Op's"}</definedName>
    <definedName name="DELME" localSheetId="0" hidden="1">{#N/A,#N/A,FALSE,"A";#N/A,#N/A,FALSE,"C"}</definedName>
    <definedName name="DELME" hidden="1">{#N/A,#N/A,FALSE,"A";#N/A,#N/A,FALSE,"C"}</definedName>
    <definedName name="DELME_condo" localSheetId="0" hidden="1">{#N/A,#N/A,FALSE,"A";#N/A,#N/A,FALSE,"C"}</definedName>
    <definedName name="DELME_condo" hidden="1">{#N/A,#N/A,FALSE,"A";#N/A,#N/A,FALSE,"C"}</definedName>
    <definedName name="DELME2" localSheetId="0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DELME2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DELME2_Condo" localSheetId="0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DELME2_Condo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DELME3" localSheetId="0" hidden="1">{#N/A,#N/A,FALSE,"Common Area Accrual";#N/A,#N/A,FALSE,"Unit One LaSalle";#N/A,#N/A,FALSE,"Unit One CW";#N/A,#N/A,FALSE,"Unit One LaSallle + C &amp; W";#N/A,#N/A,FALSE,"Consolidated Accrual"}</definedName>
    <definedName name="DELME3" hidden="1">{#N/A,#N/A,FALSE,"Common Area Accrual";#N/A,#N/A,FALSE,"Unit One LaSalle";#N/A,#N/A,FALSE,"Unit One CW";#N/A,#N/A,FALSE,"Unit One LaSallle + C &amp; W";#N/A,#N/A,FALSE,"Consolidated Accrual"}</definedName>
    <definedName name="DELME3_Condo" localSheetId="0" hidden="1">{#N/A,#N/A,FALSE,"Common Area Accrual";#N/A,#N/A,FALSE,"Unit One LaSalle";#N/A,#N/A,FALSE,"Unit One CW";#N/A,#N/A,FALSE,"Unit One LaSallle + C &amp; W";#N/A,#N/A,FALSE,"Consolidated Accrual"}</definedName>
    <definedName name="DELME3_Condo" hidden="1">{#N/A,#N/A,FALSE,"Common Area Accrual";#N/A,#N/A,FALSE,"Unit One LaSalle";#N/A,#N/A,FALSE,"Unit One CW";#N/A,#N/A,FALSE,"Unit One LaSallle + C &amp; W";#N/A,#N/A,FALSE,"Consolidated Accrual"}</definedName>
    <definedName name="DELME4" localSheetId="0" hidden="1">{#N/A,#N/A,FALSE,"399 Park Var";#N/A,#N/A,FALSE,"PK NOTES"}</definedName>
    <definedName name="DELME4" hidden="1">{#N/A,#N/A,FALSE,"399 Park Var";#N/A,#N/A,FALSE,"PK NOTES"}</definedName>
    <definedName name="DELME4_Condo" localSheetId="0" hidden="1">{#N/A,#N/A,FALSE,"399 Park Var";#N/A,#N/A,FALSE,"PK NOTES"}</definedName>
    <definedName name="DELME4_Condo" hidden="1">{#N/A,#N/A,FALSE,"399 Park Var";#N/A,#N/A,FALSE,"PK NOTES"}</definedName>
    <definedName name="DELME5" localSheetId="0" hidden="1">{#N/A,#N/A,FALSE,"Expense Detail ";#N/A,#N/A,FALSE,"Worksheet";#N/A,#N/A,FALSE,"Audit";#N/A,#N/A,FALSE,"Exclusions";#N/A,#N/A,FALSE,"Variance";#N/A,#N/A,FALSE,"Reconciliation"}</definedName>
    <definedName name="DELME5" hidden="1">{#N/A,#N/A,FALSE,"Expense Detail ";#N/A,#N/A,FALSE,"Worksheet";#N/A,#N/A,FALSE,"Audit";#N/A,#N/A,FALSE,"Exclusions";#N/A,#N/A,FALSE,"Variance";#N/A,#N/A,FALSE,"Reconciliation"}</definedName>
    <definedName name="DELME5_Condo" localSheetId="0" hidden="1">{#N/A,#N/A,FALSE,"Expense Detail ";#N/A,#N/A,FALSE,"Worksheet";#N/A,#N/A,FALSE,"Audit";#N/A,#N/A,FALSE,"Exclusions";#N/A,#N/A,FALSE,"Variance";#N/A,#N/A,FALSE,"Reconciliation"}</definedName>
    <definedName name="DELME5_Condo" hidden="1">{#N/A,#N/A,FALSE,"Expense Detail ";#N/A,#N/A,FALSE,"Worksheet";#N/A,#N/A,FALSE,"Audit";#N/A,#N/A,FALSE,"Exclusions";#N/A,#N/A,FALSE,"Variance";#N/A,#N/A,FALSE,"Reconciliation"}</definedName>
    <definedName name="DELME7" localSheetId="0" hidden="1">{#N/A,#N/A,FALSE,"399 ACC Budget";#N/A,#N/A,FALSE,"Variance";#N/A,#N/A,FALSE,"399 Park RPSF";#N/A,#N/A,FALSE,"399 Rent Detail";#N/A,#N/A,FALSE,"Common";#N/A,#N/A,FALSE,"RH";#N/A,#N/A,FALSE,"R&amp;H";#N/A,#N/A,FALSE,"399 Opex Detail";#N/A,#N/A,FALSE,"399 RE Tax Detail";#N/A,#N/A,FALSE,"399 Electric Inclusion";#N/A,#N/A,FALSE,"Subelect";#N/A,#N/A,FALSE,"Wtr";#N/A,#N/A,FALSE,"OTHVAC"}</definedName>
    <definedName name="DELME7" hidden="1">{#N/A,#N/A,FALSE,"399 ACC Budget";#N/A,#N/A,FALSE,"Variance";#N/A,#N/A,FALSE,"399 Park RPSF";#N/A,#N/A,FALSE,"399 Rent Detail";#N/A,#N/A,FALSE,"Common";#N/A,#N/A,FALSE,"RH";#N/A,#N/A,FALSE,"R&amp;H";#N/A,#N/A,FALSE,"399 Opex Detail";#N/A,#N/A,FALSE,"399 RE Tax Detail";#N/A,#N/A,FALSE,"399 Electric Inclusion";#N/A,#N/A,FALSE,"Subelect";#N/A,#N/A,FALSE,"Wtr";#N/A,#N/A,FALSE,"OTHVAC"}</definedName>
    <definedName name="DELME7_Condo" localSheetId="0" hidden="1">{#N/A,#N/A,FALSE,"399 ACC Budget";#N/A,#N/A,FALSE,"Variance";#N/A,#N/A,FALSE,"399 Park RPSF";#N/A,#N/A,FALSE,"399 Rent Detail";#N/A,#N/A,FALSE,"Common";#N/A,#N/A,FALSE,"RH";#N/A,#N/A,FALSE,"R&amp;H";#N/A,#N/A,FALSE,"399 Opex Detail";#N/A,#N/A,FALSE,"399 RE Tax Detail";#N/A,#N/A,FALSE,"399 Electric Inclusion";#N/A,#N/A,FALSE,"Subelect";#N/A,#N/A,FALSE,"Wtr";#N/A,#N/A,FALSE,"OTHVAC"}</definedName>
    <definedName name="DELME7_Condo" hidden="1">{#N/A,#N/A,FALSE,"399 ACC Budget";#N/A,#N/A,FALSE,"Variance";#N/A,#N/A,FALSE,"399 Park RPSF";#N/A,#N/A,FALSE,"399 Rent Detail";#N/A,#N/A,FALSE,"Common";#N/A,#N/A,FALSE,"RH";#N/A,#N/A,FALSE,"R&amp;H";#N/A,#N/A,FALSE,"399 Opex Detail";#N/A,#N/A,FALSE,"399 RE Tax Detail";#N/A,#N/A,FALSE,"399 Electric Inclusion";#N/A,#N/A,FALSE,"Subelect";#N/A,#N/A,FALSE,"Wtr";#N/A,#N/A,FALSE,"OTHVAC"}</definedName>
    <definedName name="Discrepancy" localSheetId="0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Discrepancy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og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dog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DRes" localSheetId="0" hidden="1">{"'April 24'!$J$11"}</definedName>
    <definedName name="DRes" hidden="1">{"'April 24'!$J$11"}</definedName>
    <definedName name="ds" localSheetId="0" hidden="1">{#N/A,#N/A,TRUE,"Summary";#N/A,#N/A,TRUE,"Unit Mix"}</definedName>
    <definedName name="ds" hidden="1">{#N/A,#N/A,TRUE,"Summary";#N/A,#N/A,TRUE,"Unit Mix"}</definedName>
    <definedName name="e" localSheetId="0" hidden="1">{"ODB",#N/A,FALSE,"Hold Scenario"}</definedName>
    <definedName name="e" hidden="1">{"ODB",#N/A,FALSE,"Hold Scenario"}</definedName>
    <definedName name="ee" hidden="1">#REF!</definedName>
    <definedName name="eee" localSheetId="0" hidden="1">{"data",#N/A,FALSE,"INPUT"}</definedName>
    <definedName name="eee" hidden="1">{"data",#N/A,FALSE,"INPUT"}</definedName>
    <definedName name="eeee" localSheetId="0" hidden="1">{"Data Input",#N/A,TRUE,"Data Input";"10-Yr Cash Flow",#N/A,TRUE,"Cash Flow";"10-Yr Value",#N/A,TRUE,"Value "}</definedName>
    <definedName name="eeee" hidden="1">{"Data Input",#N/A,TRUE,"Data Input";"10-Yr Cash Flow",#N/A,TRUE,"Cash Flow";"10-Yr Value",#N/A,TRUE,"Value "}</definedName>
    <definedName name="eeeee" localSheetId="0" hidden="1">{"budget992000 tariff and usage",#N/A,FALSE,"Celtel alternative 6"}</definedName>
    <definedName name="eeeee" hidden="1">{"budget992000 tariff and usage",#N/A,FALSE,"Celtel alternative 6"}</definedName>
    <definedName name="ef" localSheetId="0" hidden="1">{#N/A,#N/A,FALSE,"II-2 POP.HH";#N/A,#N/A,FALSE,"II-3 AGE.DIST";#N/A,#N/A,FALSE,"II-4 HH.DIST";#N/A,#N/A,FALSE,"II-5 EMP.INDUS"}</definedName>
    <definedName name="ef" hidden="1">{#N/A,#N/A,FALSE,"II-2 POP.HH";#N/A,#N/A,FALSE,"II-3 AGE.DIST";#N/A,#N/A,FALSE,"II-4 HH.DIST";#N/A,#N/A,FALSE,"II-5 EMP.INDUS"}</definedName>
    <definedName name="efd" localSheetId="0" hidden="1">{#N/A,#N/A,FALSE,"II-2 POP.HH";#N/A,#N/A,FALSE,"II-3 AGE.DIST";#N/A,#N/A,FALSE,"II-4 HH.DIST";#N/A,#N/A,FALSE,"II-5 EMP.INDUS"}</definedName>
    <definedName name="efd" hidden="1">{#N/A,#N/A,FALSE,"II-2 POP.HH";#N/A,#N/A,FALSE,"II-3 AGE.DIST";#N/A,#N/A,FALSE,"II-4 HH.DIST";#N/A,#N/A,FALSE,"II-5 EMP.INDUS"}</definedName>
    <definedName name="efg" localSheetId="0" hidden="1">{#N/A,#N/A,FALSE,"pop.hh";#N/A,#N/A,FALSE,"age.dist";#N/A,#N/A,FALSE,"hh.income";#N/A,#N/A,FALSE,"hh.chars"}</definedName>
    <definedName name="efg" hidden="1">{#N/A,#N/A,FALSE,"pop.hh";#N/A,#N/A,FALSE,"age.dist";#N/A,#N/A,FALSE,"hh.income";#N/A,#N/A,FALSE,"hh.chars"}</definedName>
    <definedName name="ENG_BI_EXE_NAME" hidden="1">"BICORE.EXE"</definedName>
    <definedName name="ENG_BI_EXEC_CMD_ARGS" hidden="1">"03304607807808310008509207808203605007003304907412708906908707207908410406808007306906505705105713412307207108509008406906505404906213212409512111510612309712010606807509206908609107008306509209611711811809809609510211009812004909612009711211003211911"</definedName>
    <definedName name="ENG_BI_EXEC_CMD_ARGS_2" hidden="1">"61031171230971181060921241041041010410510490540540961140971240660481291280961131181051221021161100750670670740850660810790750660520600571251271001131151091181011211010770730860830780830621050971221101151061341230991171151061220971201060680750870660830"</definedName>
    <definedName name="ENG_BI_EXEC_CMD_ARGS_3" hidden="1">"92088080087068065088067091074077062060060050057053063055050068062056059058049058064050061064057058068049052062060050060049063060057068056056049068051050061059053057057068062055063054054060053052061064049063063060049064056060055053061064049060066059053"</definedName>
    <definedName name="ENG_BI_EXEC_CMD_ARGS_4" hidden="1">"062058060053048060064049057057060050060053126128095116122098117114099080070079072071079072074061110117126123088083069074082073073080074091065081088062050129"</definedName>
    <definedName name="ENG_BI_GEN_LIC" hidden="1">"0"</definedName>
    <definedName name="ENG_BI_GEN_LIC_WS" hidden="1">"False"</definedName>
    <definedName name="ENG_BI_LANG_CODE" hidden="1">"en"</definedName>
    <definedName name="ENG_BI_LBI" hidden="1">"LZSMV2RRI8"</definedName>
    <definedName name="ENG_BI_PROFILE_PATH" hidden="1">"C:\ProgramData\Alchemex\AlchemexSmartReporting\MetaData\MAS\Report Designer Add-In S500 1-0-0\BICORE_profiler_20121120_105724.csv"</definedName>
    <definedName name="ENG_BI_REPOS_FILE" hidden="1">"\\PVM-MAS1\SAGE Software\BI_Repository\alchemex.svd"</definedName>
    <definedName name="ENG_BI_REPOS_PATH" hidden="1">"\\PVM-MAS1\SAGE Software\BI_Repository"</definedName>
    <definedName name="ENG_BI_TLA" hidden="1">"72;244;51;69;197;209;114;19;252;153;253;149;162;235;36;190;100;17;241;108;63;210;65;201;202;146;45;251;139;239;222;184"</definedName>
    <definedName name="ENG_BI_TLA2" hidden="1">"88;62;221;57;73;151;186;245;161;90;196;16;57;160;81;185;133;160;194;223;189;169;202;180;65;106;43;150;228;199;221;170"</definedName>
    <definedName name="er" localSheetId="0" hidden="1">{#N/A,#N/A,FALSE,"II-2 POP.HH";#N/A,#N/A,FALSE,"II-3 AGE.DIST";#N/A,#N/A,FALSE,"II-4 HH.DIST";#N/A,#N/A,FALSE,"II-5 EMP.INDUS"}</definedName>
    <definedName name="er" hidden="1">{#N/A,#N/A,FALSE,"II-2 POP.HH";#N/A,#N/A,FALSE,"II-3 AGE.DIST";#N/A,#N/A,FALSE,"II-4 HH.DIST";#N/A,#N/A,FALSE,"II-5 EMP.INDUS"}</definedName>
    <definedName name="ere" localSheetId="0" hidden="1">{"sheet a",#N/A,FALSE,"A";"2 9 casflow",#N/A,FALSE,"B"}</definedName>
    <definedName name="ere" hidden="1">{"sheet a",#N/A,FALSE,"A";"2 9 casflow",#N/A,FALSE,"B"}</definedName>
    <definedName name="ert5t6" localSheetId="0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0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erwerwtwerte" hidden="1">#REF!</definedName>
    <definedName name="esfredf" localSheetId="0" hidden="1">{"Cash Flow_Large",#N/A,FALSE,"CashFlowSummary";"Finance_Large",#N/A,FALSE,"FinanceCashFlow";"Equity_Large",#N/A,FALSE,"EquityReturns";"LeaseUp_Large",#N/A,FALSE,"LeaseUp"}</definedName>
    <definedName name="esfredf" hidden="1">{"Cash Flow_Large",#N/A,FALSE,"CashFlowSummary";"Finance_Large",#N/A,FALSE,"FinanceCashFlow";"Equity_Large",#N/A,FALSE,"EquityReturns";"LeaseUp_Large",#N/A,FALSE,"LeaseUp"}</definedName>
    <definedName name="Estimate" localSheetId="0" hidden="1">{#N/A,#N/A,FALSE,"Detail";#N/A,#N/A,FALSE,"Totals"}</definedName>
    <definedName name="Estimate" hidden="1">{#N/A,#N/A,FALSE,"Detail";#N/A,#N/A,FALSE,"Totals"}</definedName>
    <definedName name="etetywert" localSheetId="0" hidden="1">{"Cash Flow_Small",#N/A,FALSE,"CashFlowSummary";"Finance_Small",#N/A,FALSE,"FinanceCashFlow";"Equity_Small",#N/A,FALSE,"EquityReturns"}</definedName>
    <definedName name="etetywert" hidden="1">{"Cash Flow_Small",#N/A,FALSE,"CashFlowSummary";"Finance_Small",#N/A,FALSE,"FinanceCashFlow";"Equity_Small",#N/A,FALSE,"EquityReturns"}</definedName>
    <definedName name="ev.Calculation" hidden="1">-4135</definedName>
    <definedName name="ev.Initialized" hidden="1">FALSE</definedName>
    <definedName name="ew" hidden="1">#REF!</definedName>
    <definedName name="ewrf" localSheetId="0" hidden="1">{"CashFlow_Large",#N/A,FALSE,"CashFlowSummary";"Finance_Large",#N/A,FALSE,"FinanceCashFlow";"Equity_Large",#N/A,FALSE,"EquityCashFlow";"LeaseUp_Large",#N/A,FALSE,"LeaseUp";"Land_Large",#N/A,FALSE,"LandCashFlow";"Construction_Large",#N/A,FALSE,"ConstCashFlow";"A&amp;E_Large",#N/A,FALSE,"A&amp;ECashFlow";"Indirect_Large",#N/A,FALSE,"IndirectCashFlow";"G&amp;A_Large",#N/A,FALSE,"G&amp;ACashFlow";"Marketing_Large",#N/A,FALSE,"MarketingCashFlow";"Returns_Large",#N/A,FALSE,"EquityReturns"}</definedName>
    <definedName name="ewrf" hidden="1">{"CashFlow_Large",#N/A,FALSE,"CashFlowSummary";"Finance_Large",#N/A,FALSE,"FinanceCashFlow";"Equity_Large",#N/A,FALSE,"EquityCashFlow";"LeaseUp_Large",#N/A,FALSE,"LeaseUp";"Land_Large",#N/A,FALSE,"LandCashFlow";"Construction_Large",#N/A,FALSE,"ConstCashFlow";"A&amp;E_Large",#N/A,FALSE,"A&amp;ECashFlow";"Indirect_Large",#N/A,FALSE,"IndirectCashFlow";"G&amp;A_Large",#N/A,FALSE,"G&amp;ACashFlow";"Marketing_Large",#N/A,FALSE,"MarketingCashFlow";"Returns_Large",#N/A,FALSE,"EquityReturns"}</definedName>
    <definedName name="excel" localSheetId="0" hidden="1">{#N/A,#N/A,FALSE}</definedName>
    <definedName name="excel" hidden="1">{#N/A,#N/A,FALSE}</definedName>
    <definedName name="F" localSheetId="0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F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fdf" localSheetId="0" hidden="1">{"Full Sheet",#N/A,FALSE,"Expense Comparison"}</definedName>
    <definedName name="fdf" hidden="1">{"Full Sheet",#N/A,FALSE,"Expense Comparison"}</definedName>
    <definedName name="fdfdfd" localSheetId="0" hidden="1">{#N/A,#N/A,FALSE,"CAPREIT"}</definedName>
    <definedName name="fdfdfd" hidden="1">{#N/A,#N/A,FALSE,"CAPREIT"}</definedName>
    <definedName name="fdfdfdf" localSheetId="0" hidden="1">{#N/A,#N/A,FALSE,"CAPREIT"}</definedName>
    <definedName name="fdfdfdf" hidden="1">{#N/A,#N/A,FALSE,"CAPREIT"}</definedName>
    <definedName name="fdfghdf" localSheetId="0" hidden="1">{"inputs raw data",#N/A,TRUE,"INPUT"}</definedName>
    <definedName name="fdfghdf" hidden="1">{"inputs raw data",#N/A,TRUE,"INPUT"}</definedName>
    <definedName name="fff" hidden="1">#REF!</definedName>
    <definedName name="ffff" localSheetId="0" hidden="1">{"Data Input",#N/A,TRUE,"Data Input";"15-Yr Cash Flow",#N/A,TRUE,"Cash Flow";"15-Yr Value",#N/A,TRUE,"Value "}</definedName>
    <definedName name="ffff" hidden="1">{"Data Input",#N/A,TRUE,"Data Input";"15-Yr Cash Flow",#N/A,TRUE,"Cash Flow";"15-Yr Value",#N/A,TRUE,"Value "}</definedName>
    <definedName name="ffffff" localSheetId="0" hidden="1">{"budget992000 capex",#N/A,FALSE,"Celtel alternative 6"}</definedName>
    <definedName name="ffffff" hidden="1">{"budget992000 capex",#N/A,FALSE,"Celtel alternative 6"}</definedName>
    <definedName name="FILL2" hidden="1">#REF!</definedName>
    <definedName name="FinAnal3" localSheetId="0" hidden="1">{"Construction_Short",#N/A,FALSE,"Construction"}</definedName>
    <definedName name="FinAnal3" hidden="1">{"Construction_Short",#N/A,FALSE,"Construction"}</definedName>
    <definedName name="Foundry" localSheetId="0" hidden="1">{"scheduleEF",#N/A,FALSE,"CTT_CLO"}</definedName>
    <definedName name="Foundry" hidden="1">{"scheduleEF",#N/A,FALSE,"CTT_CLO"}</definedName>
    <definedName name="fuck" localSheetId="0" hidden="1">{"Financials",#N/A,FALSE,"Financials";"AVP",#N/A,FALSE,"AVP";"DCF",#N/A,FALSE,"DCF";"CSC",#N/A,FALSE,"CSC";"Deal_Comp",#N/A,FALSE,"DealComp"}</definedName>
    <definedName name="fuck" hidden="1">{"Financials",#N/A,FALSE,"Financials";"AVP",#N/A,FALSE,"AVP";"DCF",#N/A,FALSE,"DCF";"CSC",#N/A,FALSE,"CSC";"Deal_Comp",#N/A,FALSE,"DealComp"}</definedName>
    <definedName name="fuckface" localSheetId="0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fuckface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gggg" localSheetId="0" hidden="1">{"ODB",#N/A,FALSE,"Hold Scenario"}</definedName>
    <definedName name="gggg" hidden="1">{"ODB",#N/A,FALSE,"Hold Scenario"}</definedName>
    <definedName name="ggggg" localSheetId="0" hidden="1">{"budget992000_customers",#N/A,FALSE,"Celtel alternative 6"}</definedName>
    <definedName name="ggggg" hidden="1">{"budget992000_customers",#N/A,FALSE,"Celtel alternative 6"}</definedName>
    <definedName name="ggggggg" localSheetId="0" hidden="1">{"budget992000 profit and loss",#N/A,FALSE,"Celtel alternative 6"}</definedName>
    <definedName name="ggggggg" hidden="1">{"budget992000 profit and loss",#N/A,FALSE,"Celtel alternative 6"}</definedName>
    <definedName name="ghi" localSheetId="0" hidden="1">{#N/A,#N/A,FALSE,"II-2 POP.HH";#N/A,#N/A,FALSE,"II-3 AGE.DIST";#N/A,#N/A,FALSE,"II-4 HH.DIST";#N/A,#N/A,FALSE,"II-5 EMP.INDUS"}</definedName>
    <definedName name="ghi" hidden="1">{#N/A,#N/A,FALSE,"II-2 POP.HH";#N/A,#N/A,FALSE,"II-3 AGE.DIST";#N/A,#N/A,FALSE,"II-4 HH.DIST";#N/A,#N/A,FALSE,"II-5 EMP.INDUS"}</definedName>
    <definedName name="gsapring" localSheetId="0" hidden="1">{#N/A,#N/A,FALSE,"DEV COSTS";#N/A,#N/A,FALSE,"10-YR C. F."}</definedName>
    <definedName name="gsapring" hidden="1">{#N/A,#N/A,FALSE,"DEV COSTS";#N/A,#N/A,FALSE,"10-YR C. F."}</definedName>
    <definedName name="h" localSheetId="0" hidden="1">{"ed1",#N/A,TRUE,"E-D";"ed2",#N/A,TRUE,"E-D"}</definedName>
    <definedName name="h" hidden="1">{"ed1",#N/A,TRUE,"E-D";"ed2",#N/A,TRUE,"E-D"}</definedName>
    <definedName name="help" localSheetId="0" hidden="1">{#N/A,#N/A,FALSE,"ZLDebtMaturity";#N/A,#N/A,FALSE,"FCDebtMaturity";#N/A,#N/A,FALSE,"ZM3DebtMaturity";#N/A,#N/A,FALSE,"ZM2DebtMaturity";#N/A,#N/A,FALSE,"zm1DebtMaturity";#N/A,#N/A,FALSE,"ConsZM123DebtMaturity"}</definedName>
    <definedName name="help" hidden="1">{#N/A,#N/A,FALSE,"ZLDebtMaturity";#N/A,#N/A,FALSE,"FCDebtMaturity";#N/A,#N/A,FALSE,"ZM3DebtMaturity";#N/A,#N/A,FALSE,"ZM2DebtMaturity";#N/A,#N/A,FALSE,"zm1DebtMaturity";#N/A,#N/A,FALSE,"ConsZM123DebtMaturity"}</definedName>
    <definedName name="help1" localSheetId="0" hidden="1">{#N/A,#N/A,FALSE,"ZLDebtMaturity";#N/A,#N/A,FALSE,"FCDebtMaturity";#N/A,#N/A,FALSE,"ZM3DebtMaturity";#N/A,#N/A,FALSE,"ZM2DebtMaturity";#N/A,#N/A,FALSE,"zm1DebtMaturity";#N/A,#N/A,FALSE,"ConsZM123DebtMaturity"}</definedName>
    <definedName name="help1" hidden="1">{#N/A,#N/A,FALSE,"ZLDebtMaturity";#N/A,#N/A,FALSE,"FCDebtMaturity";#N/A,#N/A,FALSE,"ZM3DebtMaturity";#N/A,#N/A,FALSE,"ZM2DebtMaturity";#N/A,#N/A,FALSE,"zm1DebtMaturity";#N/A,#N/A,FALSE,"ConsZM123DebtMaturity"}</definedName>
    <definedName name="hfpshfpdhfospafhspdafhpsidfhsoiahaspif" localSheetId="0" hidden="1">{#N/A,#N/A,FALSE,"PJ CF Comm";#N/A,#N/A,FALSE,"matx assump com";#N/A,#N/A,FALSE,"matx data com";#N/A,#N/A,FALSE,"matx com"}</definedName>
    <definedName name="hfpshfpdhfospafhspdafhpsidfhsoiahaspif" hidden="1">{#N/A,#N/A,FALSE,"PJ CF Comm";#N/A,#N/A,FALSE,"matx assump com";#N/A,#N/A,FALSE,"matx data com";#N/A,#N/A,FALSE,"matx com"}</definedName>
    <definedName name="hgdf" localSheetId="0" hidden="1">{#N/A,#N/A,FALSE,"II-2 POP.HH";#N/A,#N/A,FALSE,"II-3 AGE.DIST";#N/A,#N/A,FALSE,"II-4 HH.DIST";#N/A,#N/A,FALSE,"II-5 EMP.INDUS"}</definedName>
    <definedName name="hgdf" hidden="1">{#N/A,#N/A,FALSE,"II-2 POP.HH";#N/A,#N/A,FALSE,"II-3 AGE.DIST";#N/A,#N/A,FALSE,"II-4 HH.DIST";#N/A,#N/A,FALSE,"II-5 EMP.INDUS"}</definedName>
    <definedName name="hh" localSheetId="0" hidden="1">{#N/A,#N/A,FALSE,"PJ CF Comm";#N/A,#N/A,FALSE,"matx assump com";#N/A,#N/A,FALSE,"matx data com";#N/A,#N/A,FALSE,"matx com"}</definedName>
    <definedName name="hh" hidden="1">{#N/A,#N/A,FALSE,"PJ CF Comm";#N/A,#N/A,FALSE,"matx assump com";#N/A,#N/A,FALSE,"matx data com";#N/A,#N/A,FALSE,"matx com"}</definedName>
    <definedName name="hhhh" localSheetId="0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hhh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I" hidden="1">#REF!</definedName>
    <definedName name="hij" localSheetId="0" hidden="1">{"Construction_Short",#N/A,FALSE,"Construction"}</definedName>
    <definedName name="hij" hidden="1">{"Construction_Short",#N/A,FALSE,"Construction"}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d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pe" localSheetId="0" hidden="1">{#N/A,#N/A,FALSE,"LP Exp";#N/A,#N/A,FALSE,"Salary";#N/A,#N/A,FALSE,"Admin Exp";#N/A,#N/A,FALSE,"QTS Bud";#N/A,#N/A,FALSE,"Marketing"}</definedName>
    <definedName name="hope" hidden="1">{#N/A,#N/A,FALSE,"LP Exp";#N/A,#N/A,FALSE,"Salary";#N/A,#N/A,FALSE,"Admin Exp";#N/A,#N/A,FALSE,"QTS Bud";#N/A,#N/A,FALSE,"Marketing"}</definedName>
    <definedName name="hope_condo" localSheetId="0" hidden="1">{#N/A,#N/A,FALSE,"LP Exp";#N/A,#N/A,FALSE,"Salary";#N/A,#N/A,FALSE,"Admin Exp";#N/A,#N/A,FALSE,"QTS Bud";#N/A,#N/A,FALSE,"Marketing"}</definedName>
    <definedName name="hope_condo" hidden="1">{#N/A,#N/A,FALSE,"LP Exp";#N/A,#N/A,FALSE,"Salary";#N/A,#N/A,FALSE,"Admin Exp";#N/A,#N/A,FALSE,"QTS Bud";#N/A,#N/A,FALSE,"Marketing"}</definedName>
    <definedName name="houy" localSheetId="0" hidden="1">{#N/A,#N/A,FALSE,"AD_Purchase";#N/A,#N/A,FALSE,"Credit";#N/A,#N/A,FALSE,"PF Acquisition";#N/A,#N/A,FALSE,"PF Offering"}</definedName>
    <definedName name="houy" hidden="1">{#N/A,#N/A,FALSE,"AD_Purchase";#N/A,#N/A,FALSE,"Credit";#N/A,#N/A,FALSE,"PF Acquisition";#N/A,#N/A,FALSE,"PF Offering"}</definedName>
    <definedName name="html" localSheetId="0" hidden="1">{"'Assump'!$F$6:$J$6"}</definedName>
    <definedName name="html" hidden="1">{"'Assump'!$F$6:$J$6"}</definedName>
    <definedName name="HTML_CodePage" hidden="1">1252</definedName>
    <definedName name="HTML_Control" localSheetId="0" hidden="1">{"'Assump'!$F$6:$J$6"}</definedName>
    <definedName name="HTML_Control" hidden="1">{"'Assump'!$F$6:$J$6"}</definedName>
    <definedName name="HTML_Description" hidden="1">""</definedName>
    <definedName name="HTML_Email" hidden="1">""</definedName>
    <definedName name="HTML_Header" hidden="1">"Assump"</definedName>
    <definedName name="HTML_LastUpdate" hidden="1">"7/24/98"</definedName>
    <definedName name="HTML_LineAfter" hidden="1">FALSE</definedName>
    <definedName name="HTML_LineBefore" hidden="1">FALSE</definedName>
    <definedName name="HTML_Name" hidden="1">"Russell Caplin"</definedName>
    <definedName name="HTML_OBDlg2" hidden="1">TRUE</definedName>
    <definedName name="HTML_OBDlg4" hidden="1">TRUE</definedName>
    <definedName name="HTML_OS" hidden="1">0</definedName>
    <definedName name="HTML_PathFile" hidden="1">"C:\acg\MyHTML.htm"</definedName>
    <definedName name="HTML_PathFileMac" hidden="1">"File Server:Drop Boxes:SN:MyHTML.html"</definedName>
    <definedName name="HTML_Title" hidden="1">"ashish"</definedName>
    <definedName name="htmlnew" localSheetId="0" hidden="1">{"'Assump'!$F$6:$J$6"}</definedName>
    <definedName name="htmlnew" hidden="1">{"'Assump'!$F$6:$J$6"}</definedName>
    <definedName name="huh" localSheetId="0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huh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ii" localSheetId="0" hidden="1">{#N/A,#N/A,FALSE,"PJ CF Comm";#N/A,#N/A,FALSE,"matx assump com";#N/A,#N/A,FALSE,"matx data com";#N/A,#N/A,FALSE,"matx com"}</definedName>
    <definedName name="ii" hidden="1">{#N/A,#N/A,FALSE,"PJ CF Comm";#N/A,#N/A,FALSE,"matx assump com";#N/A,#N/A,FALSE,"matx data com";#N/A,#N/A,FALSE,"matx com"}</definedName>
    <definedName name="iiii" localSheetId="0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NFO_BI_EXE_NAME" hidden="1">"BICORE.EXE"</definedName>
    <definedName name="INFO_EXE_SERVER_PATH" hidden="1">"C:\Sage\Sage 100 ERP Workstation\MAS90\Home\Intelligence\BICORE.EXE"</definedName>
    <definedName name="INFO_INSTANCE_ID" hidden="1">"0"</definedName>
    <definedName name="INFO_INSTANCE_NAME" hidden="1">"Financial Report Designer 1-0 ABX_20140609_11_34_05_3434.xls"</definedName>
    <definedName name="INFO_REPORT_CODE" hidden="1">"MAS-XL01-1-2"</definedName>
    <definedName name="INFO_REPORT_ID" hidden="1">"10"</definedName>
    <definedName name="INFO_REPORT_NAME" hidden="1">"Financial Report Designer 1-0 ABX"</definedName>
    <definedName name="INFO_RUN_USER" hidden="1">""</definedName>
    <definedName name="INFO_RUN_WORKSTATION" hidden="1">"NIGELS100-50W7"</definedName>
    <definedName name="IntroPrintArea" hidden="1">#REF!</definedName>
    <definedName name="IntroPrintArea_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DET_EST_REUT_CURRENCY_CURRENCY_REUT" hidden="1">"c12526"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"EBIT_10K"</definedName>
    <definedName name="IQ_EBIT_10Q" hidden="1">"EBIT_10Q"</definedName>
    <definedName name="IQ_EBIT_10Q1" hidden="1">"EBIT_10Q1"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"EBITDA_10K"</definedName>
    <definedName name="IQ_EBITDA_10Q" hidden="1">"EBITDA_10Q"</definedName>
    <definedName name="IQ_EBITDA_10Q1" hidden="1">"EBITDA_10Q1"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"EPS_10K"</definedName>
    <definedName name="IQ_EPS_10Q" hidden="1">"EPS_10Q"</definedName>
    <definedName name="IQ_EPS_10Q1" hidden="1">"EPS_10Q1"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DET_EST_REUT_CURRENCY_CURRENCY_REUT" hidden="1">"c12533"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PRIMARY" hidden="1">"c2232"</definedName>
    <definedName name="IQ_EST_ACT_EPS_REPORTED" hidden="1">"c1750"</definedName>
    <definedName name="IQ_EST_ACT_FFO" hidden="1">"c1666"</definedName>
    <definedName name="IQ_EST_ACT_FFO_REUT" hidden="1">"c3843"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REUT" hidden="1">"c3869"</definedName>
    <definedName name="IQ_EST_NUM_BUY_THOM" hidden="1">"c5165"</definedName>
    <definedName name="IQ_EST_NUM_HOLD" hidden="1">"c1761"</definedName>
    <definedName name="IQ_EST_NUM_HOLD_REUT" hidden="1">"c3871"</definedName>
    <definedName name="IQ_EST_NUM_HOLD_THOM" hidden="1">"c5167"</definedName>
    <definedName name="IQ_EST_NUM_NO_OPINION" hidden="1">"c1758"</definedName>
    <definedName name="IQ_EST_NUM_OUTPERFORM" hidden="1">"c1760"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IQ" hidden="1">"c12121"</definedName>
    <definedName name="IQ_FFO_EST_DET_EST_CIQ_COL" hidden="1">"c12185"</definedName>
    <definedName name="IQ_FFO_EST_DET_EST_CURRENCY" hidden="1">"c12466"</definedName>
    <definedName name="IQ_FFO_EST_DET_EST_CURRENCY_CIQ" hidden="1">"c12512"</definedName>
    <definedName name="IQ_FFO_EST_DET_EST_CURRENCY_CIQ_COL" hidden="1">"c12560"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CIQ_COL" hidden="1">"c12323"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CIQ_COL" hidden="1">"c12443"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CIQ_COL" hidden="1">"c12723"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HIGH_EST" hidden="1">"c419"</definedName>
    <definedName name="IQ_FFO_HIGH_EST_REUT" hidden="1">"c3839"</definedName>
    <definedName name="IQ_FFO_HIGH_EST_THOM" hidden="1">"c4001"</definedName>
    <definedName name="IQ_FFO_LOW_EST" hidden="1">"c420"</definedName>
    <definedName name="IQ_FFO_LOW_EST_REUT" hidden="1">"c3840"</definedName>
    <definedName name="IQ_FFO_LOW_EST_THOM" hidden="1">"c4002"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"INTEREST_INC_10K"</definedName>
    <definedName name="IQ_INTEREST_INC_10Q" hidden="1">"INTEREST_INC_10Q"</definedName>
    <definedName name="IQ_INTEREST_INC_10Q1" hidden="1">"INTEREST_INC_10Q1"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40609.4603240741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"c1394"</definedName>
    <definedName name="IQ_NET_INC_10K" hidden="1">"NET_INC_10K"</definedName>
    <definedName name="IQ_NET_INC_10Q" hidden="1">"NET_INC_10Q"</definedName>
    <definedName name="IQ_NET_INC_10Q1" hidden="1">"NET_INC_10Q1"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CIQ" hidden="1">"c3769"</definedName>
    <definedName name="IQ_PERCENT_CHANGE_EST_FFO_12MONTHS_CIQ_COL" hidden="1">"c11119"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CIQ_COL" hidden="1">"c11120"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CIQ_COL" hidden="1">"c11116"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CIQ_COL" hidden="1">"c11117"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CIQ_COL" hidden="1">"c11118"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CIQ_COL" hidden="1">"c11114"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CIQ_COL" hidden="1">"c11115"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CIQ_COL" hidden="1">"c11145"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10K" hidden="1">"PRETAX_INC_10K"</definedName>
    <definedName name="IQ_PRETAX_INC_10Q" hidden="1">"PRETAX_INC_10Q"</definedName>
    <definedName name="IQ_PRETAX_INC_10Q1" hidden="1">"PRETAX_INC_10Q1"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"REVENUE_10K"</definedName>
    <definedName name="IQ_REVENUE_10Q" hidden="1">"REVENUE_10Q"</definedName>
    <definedName name="IQ_REVENUE_10Q1" hidden="1">"REVENUE_10Q1"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39125.817037037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L3" hidden="1">"$L$4:$L$8"</definedName>
    <definedName name="IQRS3" hidden="1">"$S$4:$S$8"</definedName>
    <definedName name="IsColHidden" hidden="1">FALSE</definedName>
    <definedName name="IsLTMColHidden" hidden="1">FALSE</definedName>
    <definedName name="istardebt" localSheetId="0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istardebt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iu" localSheetId="0" hidden="1">{#N/A,#N/A,FALSE,"II-2 POP.HH";#N/A,#N/A,FALSE,"II-3 AGE.DIST";#N/A,#N/A,FALSE,"II-4 HH.DIST";#N/A,#N/A,FALSE,"II-5 EMP.INDUS"}</definedName>
    <definedName name="iu" hidden="1">{#N/A,#N/A,FALSE,"II-2 POP.HH";#N/A,#N/A,FALSE,"II-3 AGE.DIST";#N/A,#N/A,FALSE,"II-4 HH.DIST";#N/A,#N/A,FALSE,"II-5 EMP.INDUS"}</definedName>
    <definedName name="j" hidden="1">#REF!</definedName>
    <definedName name="jim" hidden="1">#REF!</definedName>
    <definedName name="jimmy" hidden="1">#REF!</definedName>
    <definedName name="jj" localSheetId="0" hidden="1">{#N/A,#N/A,FALSE,"PJ CF Comm";#N/A,#N/A,FALSE,"matx assump com";#N/A,#N/A,FALSE,"matx data com";#N/A,#N/A,FALSE,"matx com"}</definedName>
    <definedName name="jj" hidden="1">{#N/A,#N/A,FALSE,"PJ CF Comm";#N/A,#N/A,FALSE,"matx assump com";#N/A,#N/A,FALSE,"matx data com";#N/A,#N/A,FALSE,"matx com"}</definedName>
    <definedName name="jjj" hidden="1">#REF!</definedName>
    <definedName name="jo" localSheetId="0" hidden="1">{#N/A,#N/A,FALSE,"pop.hh";#N/A,#N/A,FALSE,"age.dist";#N/A,#N/A,FALSE,"hh.income";#N/A,#N/A,FALSE,"hh.chars"}</definedName>
    <definedName name="jo" hidden="1">{#N/A,#N/A,FALSE,"pop.hh";#N/A,#N/A,FALSE,"age.dist";#N/A,#N/A,FALSE,"hh.income";#N/A,#N/A,FALSE,"hh.chars"}</definedName>
    <definedName name="joanna" localSheetId="0" hidden="1">{#N/A,#N/A,FALSE,"II-2 POP.HH";#N/A,#N/A,FALSE,"II-3 AGE.DIST";#N/A,#N/A,FALSE,"II-4 HH.DIST";#N/A,#N/A,FALSE,"II-5 EMP.INDUS"}</definedName>
    <definedName name="joanna" hidden="1">{#N/A,#N/A,FALSE,"II-2 POP.HH";#N/A,#N/A,FALSE,"II-3 AGE.DIST";#N/A,#N/A,FALSE,"II-4 HH.DIST";#N/A,#N/A,FALSE,"II-5 EMP.INDUS"}</definedName>
    <definedName name="JUNK" localSheetId="0" hidden="1">{"SCHEDULE",#N/A,FALSE,"Fin_sched"}</definedName>
    <definedName name="JUNK" hidden="1">{"SCHEDULE",#N/A,FALSE,"Fin_sched"}</definedName>
    <definedName name="Junk_condo" localSheetId="0" hidden="1">{"SCHEDULE",#N/A,FALSE,"Fin_sched"}</definedName>
    <definedName name="Junk_condo" hidden="1">{"SCHEDULE",#N/A,FALSE,"Fin_sched"}</definedName>
    <definedName name="JUNK2" localSheetId="0" hidden="1">{"SUMMARY",#N/A,FALSE,"Fin_sched"}</definedName>
    <definedName name="JUNK2" hidden="1">{"SUMMARY",#N/A,FALSE,"Fin_sched"}</definedName>
    <definedName name="jz" hidden="1">#REF!</definedName>
    <definedName name="k" localSheetId="0" hidden="1">{#N/A,#N/A,FALSE,"Assumptions";#N/A,#N/A,FALSE,"Consol CF";#N/A,#N/A,FALSE,"matx B4 DS";#N/A,#N/A,FALSE,"Hacienda CF";#N/A,#N/A,FALSE,"matx B4 DS Hac";#N/A,#N/A,FALSE,"Chabot CF";#N/A,#N/A,FALSE,"matx B4 DS Chabot";#N/A,#N/A,FALSE,"Diablo CF";#N/A,#N/A,FALSE,"matx B4 DS Diablo"}</definedName>
    <definedName name="k" hidden="1">{#N/A,#N/A,FALSE,"Assumptions";#N/A,#N/A,FALSE,"Consol CF";#N/A,#N/A,FALSE,"matx B4 DS";#N/A,#N/A,FALSE,"Hacienda CF";#N/A,#N/A,FALSE,"matx B4 DS Hac";#N/A,#N/A,FALSE,"Chabot CF";#N/A,#N/A,FALSE,"matx B4 DS Chabot";#N/A,#N/A,FALSE,"Diablo CF";#N/A,#N/A,FALSE,"matx B4 DS Diablo"}</definedName>
    <definedName name="ke" hidden="1">#REF!</definedName>
    <definedName name="kjgoguofuyfuvjgjgjjfi" localSheetId="0" hidden="1">{#N/A,#N/A,FALSE,"PJ CF Comm";#N/A,#N/A,FALSE,"matx assump com";#N/A,#N/A,FALSE,"matx data com";#N/A,#N/A,FALSE,"matx com"}</definedName>
    <definedName name="kjgoguofuyfuvjgjgjjfi" hidden="1">{#N/A,#N/A,FALSE,"PJ CF Comm";#N/A,#N/A,FALSE,"matx assump com";#N/A,#N/A,FALSE,"matx data com";#N/A,#N/A,FALSE,"matx com"}</definedName>
    <definedName name="kkk" localSheetId="0" hidden="1">{#N/A,#N/A,FALSE,"B_Spread"}</definedName>
    <definedName name="kkk" hidden="1">{#N/A,#N/A,FALSE,"B_Spread"}</definedName>
    <definedName name="kkkk" hidden="1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" localSheetId="0" hidden="1">{#N/A,#N/A,FALSE,"Matrix";#N/A,#N/A,FALSE,"Cash Flow";#N/A,#N/A,FALSE,"10 Year Cost Analysis"}</definedName>
    <definedName name="l" hidden="1">{#N/A,#N/A,FALSE,"Matrix";#N/A,#N/A,FALSE,"Cash Flow";#N/A,#N/A,FALSE,"10 Year Cost Analysis"}</definedName>
    <definedName name="leek" hidden="1">#REF!</definedName>
    <definedName name="limcount" hidden="1">1</definedName>
    <definedName name="ListOffset" hidden="1">1</definedName>
    <definedName name="lkgkjfuhgdygsywtqqq" localSheetId="0" hidden="1">{#N/A,#N/A,FALSE,"PJ CF Comm";#N/A,#N/A,FALSE,"matx assump com";#N/A,#N/A,FALSE,"matx data com";#N/A,#N/A,FALSE,"matx com"}</definedName>
    <definedName name="lkgkjfuhgdygsywtqqq" hidden="1">{#N/A,#N/A,FALSE,"PJ CF Comm";#N/A,#N/A,FALSE,"matx assump com";#N/A,#N/A,FALSE,"matx data com";#N/A,#N/A,FALSE,"matx com"}</definedName>
    <definedName name="ll" localSheetId="0" hidden="1">{#N/A,#N/A,TRUE,"Maritime Park Arena PCD";#N/A,#N/A,TRUE,"Maritime Park Arena IOR"}</definedName>
    <definedName name="ll" hidden="1">{#N/A,#N/A,TRUE,"Maritime Park Arena PCD";#N/A,#N/A,TRUE,"Maritime Park Arena IOR"}</definedName>
    <definedName name="LLL" hidden="1">#REF!</definedName>
    <definedName name="Lookup_PPD_CalculatedCosts">#REF!</definedName>
    <definedName name="lotsize" localSheetId="0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lotsize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Louvers" localSheetId="0" hidden="1">{#N/A,#N/A,TRUE,"Ericsson Stadium PCD ";#N/A,#N/A,TRUE,"Ericsson Stadium IOR"}</definedName>
    <definedName name="Louvers" hidden="1">{#N/A,#N/A,TRUE,"Ericsson Stadium PCD ";#N/A,#N/A,TRUE,"Ericsson Stadium IOR"}</definedName>
    <definedName name="Louversa" localSheetId="0" hidden="1">{#N/A,#N/A,TRUE,"Ericsson Stadium PCD ";#N/A,#N/A,TRUE,"Ericsson Stadium IOR"}</definedName>
    <definedName name="Louversa" hidden="1">{#N/A,#N/A,TRUE,"Ericsson Stadium PCD ";#N/A,#N/A,TRUE,"Ericsson Stadium IOR"}</definedName>
    <definedName name="m" localSheetId="0" hidden="1">{#N/A,#N/A,FALSE,"matx B4 DS";#N/A,#N/A,FALSE,"matx B4 DS Hac";#N/A,#N/A,FALSE,"matx B4 DS Chabot";#N/A,#N/A,FALSE,"matx B4 DS Diablo"}</definedName>
    <definedName name="m" hidden="1">{#N/A,#N/A,FALSE,"matx B4 DS";#N/A,#N/A,FALSE,"matx B4 DS Hac";#N/A,#N/A,FALSE,"matx B4 DS Chabot";#N/A,#N/A,FALSE,"matx B4 DS Diablo"}</definedName>
    <definedName name="matrix" localSheetId="0" hidden="1">{#N/A,#N/A,FALSE,"1Summary";#N/A,#N/A,FALSE,"2Assumptions";#N/A,#N/A,FALSE,"3Cash Flow";#N/A,#N/A,FALSE,"4Return of Investment Chart";#N/A,#N/A,FALSE,"5Year 1 Reconciliation";#N/A,#N/A,FALSE,"6Residual";#N/A,#N/A,FALSE,"7Pricing Matrix";#N/A,#N/A,FALSE,"8Vacancy Matrix";#N/A,#N/A,FALSE,"9Vacancy Chart";#N/A,#N/A,FALSE,"AExpiration Schedule";#N/A,#N/A,FALSE,"BExpiration Chart";#N/A,#N/A,FALSE,"CLease-up Schedule";#N/A,#N/A,FALSE,"DWeighted Average Calculation"}</definedName>
    <definedName name="matrix" hidden="1">{#N/A,#N/A,FALSE,"1Summary";#N/A,#N/A,FALSE,"2Assumptions";#N/A,#N/A,FALSE,"3Cash Flow";#N/A,#N/A,FALSE,"4Return of Investment Chart";#N/A,#N/A,FALSE,"5Year 1 Reconciliation";#N/A,#N/A,FALSE,"6Residual";#N/A,#N/A,FALSE,"7Pricing Matrix";#N/A,#N/A,FALSE,"8Vacancy Matrix";#N/A,#N/A,FALSE,"9Vacancy Chart";#N/A,#N/A,FALSE,"AExpiration Schedule";#N/A,#N/A,FALSE,"BExpiration Chart";#N/A,#N/A,FALSE,"CLease-up Schedule";#N/A,#N/A,FALSE,"DWeighted Average Calculation"}</definedName>
    <definedName name="MCUwork1" localSheetId="0" hidden="1">{#N/A,#N/A,TRUE,"Summary";#N/A,#N/A,TRUE,"Program Scheme";#N/A,#N/A,TRUE,"Assumptions";#N/A,#N/A,TRUE,"Development Budget &amp; Timing";#N/A,#N/A,TRUE,"Cash Flow";#N/A,#N/A,TRUE,"Cash Flow to Debt &amp; Equity"}</definedName>
    <definedName name="MCUwork1" hidden="1">{#N/A,#N/A,TRUE,"Summary";#N/A,#N/A,TRUE,"Program Scheme";#N/A,#N/A,TRUE,"Assumptions";#N/A,#N/A,TRUE,"Development Budget &amp; Timing";#N/A,#N/A,TRUE,"Cash Flow";#N/A,#N/A,TRUE,"Cash Flow to Debt &amp; Equity"}</definedName>
    <definedName name="mn" localSheetId="0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mn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mps" localSheetId="0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mps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n" hidden="1">#REF!</definedName>
    <definedName name="NA" hidden="1">#REF!</definedName>
    <definedName name="name1" localSheetId="0" hidden="1">{"SIMPLIFD_P1",#N/A,FALSE,"SIMPLIFD"}</definedName>
    <definedName name="name1" hidden="1">{"SIMPLIFD_P1",#N/A,FALSE,"SIMPLIFD"}</definedName>
    <definedName name="Nane2" localSheetId="0" hidden="1">{"TEST1",#N/A,FALSE,"SIMPLIFD"}</definedName>
    <definedName name="Nane2" hidden="1">{"TEST1",#N/A,FALSE,"SIMPLIFD"}</definedName>
    <definedName name="nb" hidden="1">#REF!</definedName>
    <definedName name="new" localSheetId="0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new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newhtml" localSheetId="0" hidden="1">{"'Assump'!$F$6:$J$6"}</definedName>
    <definedName name="newhtml" hidden="1">{"'Assump'!$F$6:$J$6"}</definedName>
    <definedName name="newname" localSheetId="0" hidden="1">{"Financials",#N/A,FALSE,"Financials";"AVP",#N/A,FALSE,"AVP";"DCF",#N/A,FALSE,"DCF";"CSC",#N/A,FALSE,"CSC";"Deal_Comp",#N/A,FALSE,"DealComp"}</definedName>
    <definedName name="newname" hidden="1">{"Financials",#N/A,FALSE,"Financials";"AVP",#N/A,FALSE,"AVP";"DCF",#N/A,FALSE,"DCF";"CSC",#N/A,FALSE,"CSC";"Deal_Comp",#N/A,FALSE,"DealComp"}</definedName>
    <definedName name="nn" localSheetId="0" hidden="1">{#N/A,#N/A,FALSE,"PJ CF Comm";#N/A,#N/A,FALSE,"matx assump com";#N/A,#N/A,FALSE,"matx data com";#N/A,#N/A,FALSE,"matx com"}</definedName>
    <definedName name="nn" hidden="1">{#N/A,#N/A,FALSE,"PJ CF Comm";#N/A,#N/A,FALSE,"matx assump com";#N/A,#N/A,FALSE,"matx data com";#N/A,#N/A,FALSE,"matx com"}</definedName>
    <definedName name="nnn" localSheetId="0" hidden="1">{#N/A,#N/A,TRUE,"Executive Summary";#N/A,#N/A,TRUE,"Annual Budget Summary";#N/A,#N/A,TRUE,"Monthly Budget Summary";#N/A,#N/A,TRUE,"Monthly Budget Detail";#N/A,#N/A,TRUE,"GPR &amp; Vacancy";#N/A,#N/A,TRUE,"Concessions &amp; Allow.";#N/A,#N/A,TRUE,"Other Income";#N/A,#N/A,TRUE,"Bldg Maint";#N/A,#N/A,TRUE,"Apt Refurb";#N/A,#N/A,TRUE,"Grounds Maint";#N/A,#N/A,TRUE,"Insurance &amp; Taxes";#N/A,#N/A,TRUE,"Utilities";#N/A,#N/A,TRUE,"Other Expenses";#N/A,#N/A,TRUE,"Payroll";#N/A,#N/A,TRUE,"Outside Services";#N/A,#N/A,TRUE,"Non-Capital Start Up";#N/A,#N/A,TRUE,"Marketing-Advertising";#N/A,#N/A,TRUE,"Travel &amp; Entertainment";#N/A,#N/A,TRUE,"Subscription &amp; Seminar";#N/A,#N/A,TRUE,"Other G&amp;A";#N/A,#N/A,TRUE,"Lease &amp; Debt Service";#N/A,#N/A,TRUE,"Other Cash Activity"}</definedName>
    <definedName name="nnn" hidden="1">{#N/A,#N/A,TRUE,"Executive Summary";#N/A,#N/A,TRUE,"Annual Budget Summary";#N/A,#N/A,TRUE,"Monthly Budget Summary";#N/A,#N/A,TRUE,"Monthly Budget Detail";#N/A,#N/A,TRUE,"GPR &amp; Vacancy";#N/A,#N/A,TRUE,"Concessions &amp; Allow.";#N/A,#N/A,TRUE,"Other Income";#N/A,#N/A,TRUE,"Bldg Maint";#N/A,#N/A,TRUE,"Apt Refurb";#N/A,#N/A,TRUE,"Grounds Maint";#N/A,#N/A,TRUE,"Insurance &amp; Taxes";#N/A,#N/A,TRUE,"Utilities";#N/A,#N/A,TRUE,"Other Expenses";#N/A,#N/A,TRUE,"Payroll";#N/A,#N/A,TRUE,"Outside Services";#N/A,#N/A,TRUE,"Non-Capital Start Up";#N/A,#N/A,TRUE,"Marketing-Advertising";#N/A,#N/A,TRUE,"Travel &amp; Entertainment";#N/A,#N/A,TRUE,"Subscription &amp; Seminar";#N/A,#N/A,TRUE,"Other G&amp;A";#N/A,#N/A,TRUE,"Lease &amp; Debt Service";#N/A,#N/A,TRUE,"Other Cash Activity"}</definedName>
    <definedName name="NW" hidden="1">#REF!</definedName>
    <definedName name="o" localSheetId="0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o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oi" localSheetId="0" hidden="1">{#N/A,#N/A,FALSE,"pop.hh";#N/A,#N/A,FALSE,"age.dist";#N/A,#N/A,FALSE,"hh.income";#N/A,#N/A,FALSE,"hh.chars"}</definedName>
    <definedName name="oi" hidden="1">{#N/A,#N/A,FALSE,"pop.hh";#N/A,#N/A,FALSE,"age.dist";#N/A,#N/A,FALSE,"hh.income";#N/A,#N/A,FALSE,"hh.chars"}</definedName>
    <definedName name="ojghjkgoguogogiugugug" localSheetId="0" hidden="1">{#N/A,#N/A,FALSE,"PJ CF Comm";#N/A,#N/A,FALSE,"matx assump com";#N/A,#N/A,FALSE,"matx data com";#N/A,#N/A,FALSE,"matx com"}</definedName>
    <definedName name="ojghjkgoguogogiugugug" hidden="1">{#N/A,#N/A,FALSE,"PJ CF Comm";#N/A,#N/A,FALSE,"matx assump com";#N/A,#N/A,FALSE,"matx data com";#N/A,#N/A,FALSE,"matx com"}</definedName>
    <definedName name="OK" hidden="1">#REF!</definedName>
    <definedName name="OKAY" hidden="1">#REF!</definedName>
    <definedName name="oldhtl" localSheetId="0" hidden="1">{"'Assump'!$F$6:$J$6"}</definedName>
    <definedName name="oldhtl" hidden="1">{"'Assump'!$F$6:$J$6"}</definedName>
    <definedName name="om" localSheetId="0" hidden="1">{#N/A,#N/A,FALSE,"Matrix";#N/A,#N/A,FALSE,"Cash Flow";#N/A,#N/A,FALSE,"10 Year Cost Analysis"}</definedName>
    <definedName name="om" hidden="1">{#N/A,#N/A,FALSE,"Matrix";#N/A,#N/A,FALSE,"Cash Flow";#N/A,#N/A,FALSE,"10 Year Cost Analysis"}</definedName>
    <definedName name="omm" localSheetId="0" hidden="1">{#N/A,#N/A,FALSE,"matx B4 DS";#N/A,#N/A,FALSE,"matx B4 DS Hac";#N/A,#N/A,FALSE,"matx B4 DS Chabot";#N/A,#N/A,FALSE,"matx B4 DS Diablo"}</definedName>
    <definedName name="omm" hidden="1">{#N/A,#N/A,FALSE,"matx B4 DS";#N/A,#N/A,FALSE,"matx B4 DS Hac";#N/A,#N/A,FALSE,"matx B4 DS Chabot";#N/A,#N/A,FALSE,"matx B4 DS Diablo"}</definedName>
    <definedName name="OnePager_Mobile" localSheetId="0" hidden="1">{#N/A,#N/A,FALSE,"Loan Summary";#N/A,#N/A,FALSE,"NOI";"RR and Expir",#N/A,FALSE,"Rental";"Sales History",#N/A,FALSE,"Rental";#N/A,#N/A,FALSE,"Reserves"}</definedName>
    <definedName name="OnePager_Mobile" hidden="1">{#N/A,#N/A,FALSE,"Loan Summary";#N/A,#N/A,FALSE,"NOI";"RR and Expir",#N/A,FALSE,"Rental";"Sales History",#N/A,FALSE,"Rental";#N/A,#N/A,FALSE,"Reserves"}</definedName>
    <definedName name="oo" hidden="1">#REF!</definedName>
    <definedName name="other.income." localSheetId="0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other.income.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other.whatever." localSheetId="0" hidden="1">{#N/A,#N/A,FALSE,"Pricing Matrix";#N/A,#N/A,FALSE,"Assumptions";#N/A,#N/A,FALSE,"Year One Pro Forma";#N/A,#N/A,FALSE,"Operating Stmts";#N/A,#N/A,FALSE,"Cash Flow Projections";#N/A,#N/A,FALSE,"Rent Roll Summary";#N/A,#N/A,FALSE,"Market Rent Detail";#N/A,#N/A,FALSE,"Effective Rental Income Detail"}</definedName>
    <definedName name="other.whatever." hidden="1">{#N/A,#N/A,FALSE,"Pricing Matrix";#N/A,#N/A,FALSE,"Assumptions";#N/A,#N/A,FALSE,"Year One Pro Forma";#N/A,#N/A,FALSE,"Operating Stmts";#N/A,#N/A,FALSE,"Cash Flow Projections";#N/A,#N/A,FALSE,"Rent Roll Summary";#N/A,#N/A,FALSE,"Market Rent Detail";#N/A,#N/A,FALSE,"Effective Rental Income Detail"}</definedName>
    <definedName name="p" localSheetId="0" hidden="1">{#N/A,#N/A,FALSE,"Lse-ex";#N/A,#N/A,FALSE,"Rollover";#N/A,#N/A,FALSE,"Hist Sales";#N/A,#N/A,FALSE,"97 Occup Cst";#N/A,#N/A,FALSE,"Breakpoint";#N/A,#N/A,FALSE,"Rentroll";#N/A,#N/A,FALSE,"Hst I&amp;E";#N/A,#N/A,FALSE,"Owners";#N/A,#N/A,FALSE,"PROPS96";#N/A,#N/A,FALSE,"Props on mkt";#N/A,#N/A,FALSE,"Portfolios on mkt"}</definedName>
    <definedName name="p" hidden="1">{#N/A,#N/A,FALSE,"Lse-ex";#N/A,#N/A,FALSE,"Rollover";#N/A,#N/A,FALSE,"Hist Sales";#N/A,#N/A,FALSE,"97 Occup Cst";#N/A,#N/A,FALSE,"Breakpoint";#N/A,#N/A,FALSE,"Rentroll";#N/A,#N/A,FALSE,"Hst I&amp;E";#N/A,#N/A,FALSE,"Owners";#N/A,#N/A,FALSE,"PROPS96";#N/A,#N/A,FALSE,"Props on mkt";#N/A,#N/A,FALSE,"Portfolios on mkt"}</definedName>
    <definedName name="Package" localSheetId="0" hidden="1">{#N/A,#N/A,FALSE,"Cover Page";#N/A,#N/A,FALSE,"Table of Contents";#N/A,#N/A,FALSE,"Executive Summary";#N/A,#N/A,FALSE,"Investment-Acquisition Costs";#N/A,#N/A,FALSE,"Financing Assumptions";#N/A,#N/A,FALSE,"Rent Roll";#N/A,#N/A,FALSE,"Taxes and Assessments"}</definedName>
    <definedName name="Package" hidden="1">{#N/A,#N/A,FALSE,"Cover Page";#N/A,#N/A,FALSE,"Table of Contents";#N/A,#N/A,FALSE,"Executive Summary";#N/A,#N/A,FALSE,"Investment-Acquisition Costs";#N/A,#N/A,FALSE,"Financing Assumptions";#N/A,#N/A,FALSE,"Rent Roll";#N/A,#N/A,FALSE,"Taxes and Assessments"}</definedName>
    <definedName name="Param_CumRent" hidden="1">#REF!</definedName>
    <definedName name="Param_CurrentDate" hidden="1">#REF!</definedName>
    <definedName name="Param_DRCredit" hidden="1">#REF!</definedName>
    <definedName name="Param_DRNonCredit" hidden="1">#REF!</definedName>
    <definedName name="Param_IncludeCPI" hidden="1">#REF!</definedName>
    <definedName name="Param_IncludePercentRent" hidden="1">#REF!</definedName>
    <definedName name="Param_IncludePW" hidden="1">#REF!</definedName>
    <definedName name="Param_Inclusion" hidden="1">#REF!</definedName>
    <definedName name="Param_PVAbatement" hidden="1">#REF!</definedName>
    <definedName name="Param_SLAbatement" hidden="1">#REF!</definedName>
    <definedName name="Param_VacMarket" hidden="1">#REF!</definedName>
    <definedName name="Param_VacRenew" hidden="1">#REF!</definedName>
    <definedName name="Param_VacVacate" hidden="1">#REF!</definedName>
    <definedName name="PayrollFee">#REF!</definedName>
    <definedName name="Pie" localSheetId="0" hidden="1">{"Financials",#N/A,FALSE,"Financials";"AVP",#N/A,FALSE,"AVP";"DCF",#N/A,FALSE,"DCF";"CSC",#N/A,FALSE,"CSC";"Deal_Comp",#N/A,FALSE,"DealComp"}</definedName>
    <definedName name="Pie" hidden="1">{"Financials",#N/A,FALSE,"Financials";"AVP",#N/A,FALSE,"AVP";"DCF",#N/A,FALSE,"DCF";"CSC",#N/A,FALSE,"CSC";"Deal_Comp",#N/A,FALSE,"DealComp"}</definedName>
    <definedName name="pier90" localSheetId="0" hidden="1">{"excavation",#N/A,FALSE,"DETAIL.XLS"}</definedName>
    <definedName name="pier90" hidden="1">{"excavation",#N/A,FALSE,"DETAIL.XLS"}</definedName>
    <definedName name="pii" hidden="1">#REF!</definedName>
    <definedName name="pio" hidden="1">#REF!</definedName>
    <definedName name="pl" hidden="1">#REF!</definedName>
    <definedName name="platform" localSheetId="0" hidden="1">{#N/A,#N/A,TRUE,"Ericsson Stadium PCD ";#N/A,#N/A,TRUE,"Ericsson Stadium IOR"}</definedName>
    <definedName name="platform" hidden="1">{#N/A,#N/A,TRUE,"Ericsson Stadium PCD ";#N/A,#N/A,TRUE,"Ericsson Stadium IOR"}</definedName>
    <definedName name="platforma" localSheetId="0" hidden="1">{#N/A,#N/A,TRUE,"Ericsson Stadium PCD ";#N/A,#N/A,TRUE,"Ericsson Stadium IOR"}</definedName>
    <definedName name="platforma" hidden="1">{#N/A,#N/A,TRUE,"Ericsson Stadium PCD ";#N/A,#N/A,TRUE,"Ericsson Stadium IOR"}</definedName>
    <definedName name="pm" localSheetId="0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pm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pn" hidden="1">#REF!</definedName>
    <definedName name="pojgpojopjosjosjf0wejf0wejfsd" localSheetId="0" hidden="1">{#N/A,#N/A,FALSE,"PJ CF Comm";#N/A,#N/A,FALSE,"matx assump com";#N/A,#N/A,FALSE,"matx data com";#N/A,#N/A,FALSE,"matx com"}</definedName>
    <definedName name="pojgpojopjosjosjf0wejf0wejfsd" hidden="1">{#N/A,#N/A,FALSE,"PJ CF Comm";#N/A,#N/A,FALSE,"matx assump com";#N/A,#N/A,FALSE,"matx data com";#N/A,#N/A,FALSE,"matx com"}</definedName>
    <definedName name="Portfolio" hidden="1">#REF!</definedName>
    <definedName name="pou" hidden="1">#REF!</definedName>
    <definedName name="_xlnm.Print_Area" localSheetId="3">'Annual Investment Cash Flow'!$B$2:$I$60</definedName>
    <definedName name="_xlnm.Print_Area" localSheetId="4">'Annual Operating Cash Flow'!$B$2:$I$60</definedName>
    <definedName name="_xlnm.Print_Area" localSheetId="7">Assumptions!$B$2:$T$124</definedName>
    <definedName name="_xlnm.Print_Area" localSheetId="6">'Development Costs'!$B$2:$P$107</definedName>
    <definedName name="_xlnm.Print_Area" localSheetId="14">Expenses!$B$2:$DU$104</definedName>
    <definedName name="_xlnm.Print_Area" localSheetId="11">'Forward Curves'!$B$2:$F$125</definedName>
    <definedName name="_xlnm.Print_Area" localSheetId="2">'Investment Summary'!$B$2:$O$62</definedName>
    <definedName name="_xlnm.Print_Area" localSheetId="19">'Lease Up Budget'!$B$2:$P$204</definedName>
    <definedName name="_xlnm.Print_Area" localSheetId="15">'Monthly Cash Flow'!$B$2:$DT$228</definedName>
    <definedName name="_xlnm.Print_Area" localSheetId="0">'Monthly Waterfall'!$B$2:$DT$166</definedName>
    <definedName name="_xlnm.Print_Area" localSheetId="16">'Perm. Debt'!$B$2:$K$368</definedName>
    <definedName name="_xlnm.Print_Area" localSheetId="10">'Real Estate Taxes'!$B$2:$M$22</definedName>
    <definedName name="_xlnm.Print_Area" localSheetId="13">Revenue!$E$2:$DV$96</definedName>
    <definedName name="_xlnm.Print_Area" localSheetId="8">'Seed Money Budget'!$B$3:$S$99</definedName>
    <definedName name="_xlnm.Print_Area" localSheetId="9">Staffing!$C$2:$DV$187</definedName>
    <definedName name="Print2" localSheetId="0" hidden="1">{#N/A,#N/A,FALSE,"Cover";#N/A,#N/A,FALSE,"Stack";#N/A,#N/A,FALSE,"Cost S";#N/A,#N/A,FALSE," CF";#N/A,#N/A,FALSE,"Investor"}</definedName>
    <definedName name="Print2" hidden="1">{#N/A,#N/A,FALSE,"Cover";#N/A,#N/A,FALSE,"Stack";#N/A,#N/A,FALSE,"Cost S";#N/A,#N/A,FALSE," CF";#N/A,#N/A,FALSE,"Investor"}</definedName>
    <definedName name="prntall" localSheetId="0" hidden="1">{#N/A,#N/A,FALSE,"Land";#N/A,#N/A,FALSE,"Cost Analysis";"Summary",#N/A,FALSE,"Equipment"}</definedName>
    <definedName name="prntall" hidden="1">{#N/A,#N/A,FALSE,"Land";#N/A,#N/A,FALSE,"Cost Analysis";"Summary",#N/A,FALSE,"Equipment"}</definedName>
    <definedName name="proxy1" localSheetId="0" hidden="1">{"Full Sheet",#N/A,FALSE,"Expense Comparison"}</definedName>
    <definedName name="proxy1" hidden="1">{"Full Sheet",#N/A,FALSE,"Expense Comparison"}</definedName>
    <definedName name="proxy2" localSheetId="0" hidden="1">{#N/A,#N/A,FALSE,"Expense Comparison"}</definedName>
    <definedName name="proxy2" hidden="1">{#N/A,#N/A,FALSE,"Expense Comparison"}</definedName>
    <definedName name="proxy3" localSheetId="0" hidden="1">{"Full Sheet",#N/A,FALSE,"Expense Comparison"}</definedName>
    <definedName name="proxy3" hidden="1">{"Full Sheet",#N/A,FALSE,"Expense Comparison"}</definedName>
    <definedName name="proxy4" localSheetId="0" hidden="1">{#N/A,#N/A,FALSE,"Expense Comparison"}</definedName>
    <definedName name="proxy4" hidden="1">{#N/A,#N/A,FALSE,"Expense Comparison"}</definedName>
    <definedName name="PUB_FileID" hidden="1">"L10003363.xls"</definedName>
    <definedName name="PUB_UserID" hidden="1">"MAYERX"</definedName>
    <definedName name="q" localSheetId="0" hidden="1">{"BB1",#N/A,TRUE,"B-B (R)";"BB2",#N/A,TRUE,"B-B (R)"}</definedName>
    <definedName name="q" hidden="1">{"BB1",#N/A,TRUE,"B-B (R)";"BB2",#N/A,TRUE,"B-B (R)"}</definedName>
    <definedName name="qq" localSheetId="0" hidden="1">{"SIMPLIFD_P1",#N/A,FALSE,"SIMPLIFD"}</definedName>
    <definedName name="qq" hidden="1">{"SIMPLIFD_P1",#N/A,FALSE,"SIMPLIFD"}</definedName>
    <definedName name="qqq" localSheetId="0" hidden="1">{"TEST1",#N/A,FALSE,"SIMPLIFD"}</definedName>
    <definedName name="qqq" hidden="1">{"TEST1",#N/A,FALSE,"SIMPLIFD"}</definedName>
    <definedName name="qw" localSheetId="0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0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qwqw" localSheetId="0" hidden="1">{#N/A,#N/A,FALSE,"Summary";#N/A,#N/A,FALSE,"Program Scheme";#N/A,#N/A,FALSE,"Assumptions";#N/A,#N/A,FALSE,"Development Budget";#N/A,#N/A,FALSE,"Timing";#N/A,#N/A,FALSE,"Development Costs &amp; Revenues";#N/A,#N/A,FALSE,"Cash Flow to Debt &amp; Equity";#N/A,#N/A,FALSE,"Cash Flow to Athena LP"}</definedName>
    <definedName name="qwqwqw" hidden="1">{#N/A,#N/A,FALSE,"Summary";#N/A,#N/A,FALSE,"Program Scheme";#N/A,#N/A,FALSE,"Assumptions";#N/A,#N/A,FALSE,"Development Budget";#N/A,#N/A,FALSE,"Timing";#N/A,#N/A,FALSE,"Development Costs &amp; Revenues";#N/A,#N/A,FALSE,"Cash Flow to Debt &amp; Equity";#N/A,#N/A,FALSE,"Cash Flow to Athena LP"}</definedName>
    <definedName name="RCIII" localSheetId="0" hidden="1">{"ba1",#N/A,TRUE,"B-A";"ba2",#N/A,TRUE,"B-A"}</definedName>
    <definedName name="RCIII" hidden="1">{"ba1",#N/A,TRUE,"B-A";"ba2",#N/A,TRUE,"B-A"}</definedName>
    <definedName name="re" hidden="1">#REF!</definedName>
    <definedName name="RENT601" hidden="1">#REF!</definedName>
    <definedName name="report" localSheetId="0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_" localSheetId="0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_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s" localSheetId="0" hidden="1">{#N/A,#N/A,FALSE,"Monthly Budget Detail";#N/A,#N/A,FALSE,"GPR &amp; Vacancy"}</definedName>
    <definedName name="reps" hidden="1">{#N/A,#N/A,FALSE,"Monthly Budget Detail";#N/A,#N/A,FALSE,"GPR &amp; Vacancy"}</definedName>
    <definedName name="Residu" localSheetId="0" hidden="1">{#N/A,#N/A,TRUE,"Summary";"AnnualRentRoll",#N/A,TRUE,"RentRoll";#N/A,#N/A,TRUE,"ExitStratigy";#N/A,#N/A,TRUE,"OperatingAssumptions"}</definedName>
    <definedName name="Residu" hidden="1">{#N/A,#N/A,TRUE,"Summary";"AnnualRentRoll",#N/A,TRUE,"RentRoll";#N/A,#N/A,TRUE,"ExitStratigy";#N/A,#N/A,TRUE,"OperatingAssumptions"}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LAINPUT_DebtLoan1Funding" hidden="1">#REF!,#REF!,#REF!</definedName>
    <definedName name="RLAINPUT_DebtLoan2Funding" hidden="1">#REF!,#REF!,#REF!</definedName>
    <definedName name="RLAINPUT_DebtLoan3Funding" hidden="1">#REF!,#REF!,#REF!</definedName>
    <definedName name="RLAINPUT_EquityCatchUp1" hidden="1">#REF!,#REF!</definedName>
    <definedName name="RLAINPUT_EquityCatchUp2" hidden="1">#REF!,#REF!</definedName>
    <definedName name="RLAINPUT_EquityCatchUp3" hidden="1">#REF!,#REF!</definedName>
    <definedName name="RLAINPUT_EquityInputs" hidden="1">#REF!,#REF!,#REF!</definedName>
    <definedName name="RLAINPUT_EquityPartnerNames" hidden="1">#REF!,#REF!</definedName>
    <definedName name="RLAINPUT_EquityRemainder" hidden="1">#REF!,#REF!</definedName>
    <definedName name="RLAINPUT_EquityTier1" hidden="1">#REF!,#REF!</definedName>
    <definedName name="RLAINPUT_EquityTier2" hidden="1">#REF!,#REF!,#REF!</definedName>
    <definedName name="RLAINPUT_EquityTier3" hidden="1">#REF!,#REF!,#REF!</definedName>
    <definedName name="RLAINPUT_InPlaceRecovery" hidden="1">#REF!</definedName>
    <definedName name="RLAINPUT_Loan3Refi" hidden="1">#REF!,#REF!,#REF!</definedName>
    <definedName name="Roof" localSheetId="0" hidden="1">{"Roofs Page 1",#N/A,FALSE,"Roof Outline";"Roofs Page 2",#N/A,FALSE,"Roof Outline"}</definedName>
    <definedName name="Roof" hidden="1">{"Roofs Page 1",#N/A,FALSE,"Roof Outline";"Roofs Page 2",#N/A,FALSE,"Roof Outline"}</definedName>
    <definedName name="rr" localSheetId="0" hidden="1">{"page1",#N/A,FALSE,"CTT_CLO";"page2",#N/A,FALSE,"CTT_CLO"}</definedName>
    <definedName name="rr" hidden="1">{"page1",#N/A,FALSE,"CTT_CLO";"page2",#N/A,FALSE,"CTT_CLO"}</definedName>
    <definedName name="rrrrrr" localSheetId="0" hidden="1">{"cash plan",#N/A,FALSE,"fccashflow"}</definedName>
    <definedName name="rrrrrr" hidden="1">{"cash plan",#N/A,FALSE,"fccashflow"}</definedName>
    <definedName name="rt" localSheetId="0" hidden="1">{#N/A,#N/A,FALSE,"II-2 POP.HH";#N/A,#N/A,FALSE,"II-3 AGE.DIST";#N/A,#N/A,FALSE,"II-4 HH.DIST";#N/A,#N/A,FALSE,"II-5 EMP.INDUS"}</definedName>
    <definedName name="rt" hidden="1">{#N/A,#N/A,FALSE,"II-2 POP.HH";#N/A,#N/A,FALSE,"II-3 AGE.DIST";#N/A,#N/A,FALSE,"II-4 HH.DIST";#N/A,#N/A,FALSE,"II-5 EMP.INDUS"}</definedName>
    <definedName name="rtrt" localSheetId="0" hidden="1">{"sheet a",#N/A,FALSE,"A";"sheet b 1",#N/A,FALSE,"B";"sheet b 2",#N/A,FALSE,"B"}</definedName>
    <definedName name="rtrt" hidden="1">{"sheet a",#N/A,FALSE,"A";"sheet b 1",#N/A,FALSE,"B";"sheet b 2",#N/A,FALSE,"B"}</definedName>
    <definedName name="Rwvu.WAT." hidden="1">#REF!</definedName>
    <definedName name="s" localSheetId="0" hidden="1">{"Output-3Column",#N/A,FALSE,"Output"}</definedName>
    <definedName name="s" hidden="1">{"Output-3Column",#N/A,FALSE,"Output"}</definedName>
    <definedName name="saa" localSheetId="0" hidden="1">{"rtn",#N/A,FALSE,"RTN";"tables",#N/A,FALSE,"RTN";"cf",#N/A,FALSE,"CF";"stats",#N/A,FALSE,"Stats";"prop",#N/A,FALSE,"Prop"}</definedName>
    <definedName name="saa" hidden="1">{"rtn",#N/A,FALSE,"RTN";"tables",#N/A,FALSE,"RTN";"cf",#N/A,FALSE,"CF";"stats",#N/A,FALSE,"Stats";"prop",#N/A,FALSE,"Prop"}</definedName>
    <definedName name="saa_1" localSheetId="0" hidden="1">{"rtn",#N/A,FALSE,"RTN";"tables",#N/A,FALSE,"RTN";"cf",#N/A,FALSE,"CF";"stats",#N/A,FALSE,"Stats";"prop",#N/A,FALSE,"Prop"}</definedName>
    <definedName name="saa_1" hidden="1">{"rtn",#N/A,FALSE,"RTN";"tables",#N/A,FALSE,"RTN";"cf",#N/A,FALSE,"CF";"stats",#N/A,FALSE,"Stats";"prop",#N/A,FALSE,"Prop"}</definedName>
    <definedName name="saa_2" localSheetId="0" hidden="1">{"rtn",#N/A,FALSE,"RTN";"tables",#N/A,FALSE,"RTN";"cf",#N/A,FALSE,"CF";"stats",#N/A,FALSE,"Stats";"prop",#N/A,FALSE,"Prop"}</definedName>
    <definedName name="saa_2" hidden="1">{"rtn",#N/A,FALSE,"RTN";"tables",#N/A,FALSE,"RTN";"cf",#N/A,FALSE,"CF";"stats",#N/A,FALSE,"Stats";"prop",#N/A,FALSE,"Prop"}</definedName>
    <definedName name="saa_3" localSheetId="0" hidden="1">{"rtn",#N/A,FALSE,"RTN";"tables",#N/A,FALSE,"RTN";"cf",#N/A,FALSE,"CF";"stats",#N/A,FALSE,"Stats";"prop",#N/A,FALSE,"Prop"}</definedName>
    <definedName name="saa_3" hidden="1">{"rtn",#N/A,FALSE,"RTN";"tables",#N/A,FALSE,"RTN";"cf",#N/A,FALSE,"CF";"stats",#N/A,FALSE,"Stats";"prop",#N/A,FALSE,"Prop"}</definedName>
    <definedName name="saa_4" localSheetId="0" hidden="1">{"rtn",#N/A,FALSE,"RTN";"tables",#N/A,FALSE,"RTN";"cf",#N/A,FALSE,"CF";"stats",#N/A,FALSE,"Stats";"prop",#N/A,FALSE,"Prop"}</definedName>
    <definedName name="saa_4" hidden="1">{"rtn",#N/A,FALSE,"RTN";"tables",#N/A,FALSE,"RTN";"cf",#N/A,FALSE,"CF";"stats",#N/A,FALSE,"Stats";"prop",#N/A,FALSE,"Prop"}</definedName>
    <definedName name="saa_5" localSheetId="0" hidden="1">{"rtn",#N/A,FALSE,"RTN";"tables",#N/A,FALSE,"RTN";"cf",#N/A,FALSE,"CF";"stats",#N/A,FALSE,"Stats";"prop",#N/A,FALSE,"Prop"}</definedName>
    <definedName name="saa_5" hidden="1">{"rtn",#N/A,FALSE,"RTN";"tables",#N/A,FALSE,"RTN";"cf",#N/A,FALSE,"CF";"stats",#N/A,FALSE,"Stats";"prop",#N/A,FALSE,"Prop"}</definedName>
    <definedName name="sadd" localSheetId="0" hidden="1">{"MonthlyRentRoll",#N/A,FALSE,"RentRoll"}</definedName>
    <definedName name="sadd" hidden="1">{"MonthlyRentRoll",#N/A,FALSE,"RentRoll"}</definedName>
    <definedName name="sadd1" localSheetId="0" hidden="1">{"MonthlyRentRoll",#N/A,FALSE,"RentRoll"}</definedName>
    <definedName name="sadd1" hidden="1">{"MonthlyRentRoll",#N/A,FALSE,"RentRoll"}</definedName>
    <definedName name="sadd2" localSheetId="0" hidden="1">{"MonthlyRentRoll",#N/A,FALSE,"RentRoll"}</definedName>
    <definedName name="sadd2" hidden="1">{"MonthlyRentRoll",#N/A,FALSE,"RentRoll"}</definedName>
    <definedName name="saddd" localSheetId="0" hidden="1">{"AnnualRentRoll",#N/A,FALSE,"RentRoll"}</definedName>
    <definedName name="saddd" hidden="1">{"AnnualRentRoll",#N/A,FALSE,"RentRoll"}</definedName>
    <definedName name="saddd2" localSheetId="0" hidden="1">{"AnnualRentRoll",#N/A,FALSE,"RentRoll"}</definedName>
    <definedName name="saddd2" hidden="1">{"AnnualRentRoll",#N/A,FALSE,"RentRoll"}</definedName>
    <definedName name="sadddd2" localSheetId="0" hidden="1">{"AnnualRentRoll",#N/A,FALSE,"RentRoll"}</definedName>
    <definedName name="sadddd2" hidden="1">{"AnnualRentRoll",#N/A,FALSE,"RentRoll"}</definedName>
    <definedName name="saddddd" localSheetId="0" hidden="1">{"AnnualRentRoll",#N/A,FALSE,"RentRoll"}</definedName>
    <definedName name="saddddd" hidden="1">{"AnnualRentRoll",#N/A,FALSE,"RentRoll"}</definedName>
    <definedName name="saddddddd2" localSheetId="0" hidden="1">{#N/A,#N/A,FALSE,"ExitStratigy"}</definedName>
    <definedName name="saddddddd2" hidden="1">{#N/A,#N/A,FALSE,"ExitStratigy"}</definedName>
    <definedName name="sadddddddd" localSheetId="0" hidden="1">{#N/A,#N/A,FALSE,"ExitStratigy"}</definedName>
    <definedName name="sadddddddd" hidden="1">{#N/A,#N/A,FALSE,"ExitStratigy"}</definedName>
    <definedName name="saddddddddd2" localSheetId="0" hidden="1">{#N/A,#N/A,FALSE,"LoanAssumptions"}</definedName>
    <definedName name="saddddddddd2" hidden="1">{#N/A,#N/A,FALSE,"LoanAssumptions"}</definedName>
    <definedName name="sadddddddddd" localSheetId="0" hidden="1">{#N/A,#N/A,FALSE,"LoanAssumptions"}</definedName>
    <definedName name="sadddddddddd" hidden="1">{#N/A,#N/A,FALSE,"LoanAssumptions"}</definedName>
    <definedName name="saddddddddddd2" localSheetId="0" hidden="1">{#N/A,#N/A,FALSE,"OperatingAssumptions"}</definedName>
    <definedName name="saddddddddddd2" hidden="1">{#N/A,#N/A,FALSE,"OperatingAssumptions"}</definedName>
    <definedName name="saddddddddddddd" localSheetId="0" hidden="1">{#N/A,#N/A,FALSE,"OperatingAssumptions"}</definedName>
    <definedName name="saddddddddddddd" hidden="1">{#N/A,#N/A,FALSE,"OperatingAssumptions"}</definedName>
    <definedName name="sadsadsa" localSheetId="0" hidden="1">{"'Assump'!$F$6:$J$6"}</definedName>
    <definedName name="sadsadsa" hidden="1">{"'Assump'!$F$6:$J$6"}</definedName>
    <definedName name="Sales" localSheetId="0" hidden="1">{#N/A,#N/A,FALSE,"Cover Page";#N/A,#N/A,FALSE,"Table of Contents";#N/A,#N/A,FALSE,"Investment-Acquisition Costs";#N/A,#N/A,FALSE,"Financing Assumptions";#N/A,#N/A,FALSE,"Proforma Assumptions";#N/A,#N/A,FALSE,"Rent Roll";#N/A,#N/A,FALSE,"Taxes and Assessments"}</definedName>
    <definedName name="Sales" hidden="1">{#N/A,#N/A,FALSE,"Cover Page";#N/A,#N/A,FALSE,"Table of Contents";#N/A,#N/A,FALSE,"Investment-Acquisition Costs";#N/A,#N/A,FALSE,"Financing Assumptions";#N/A,#N/A,FALSE,"Proforma Assumptions";#N/A,#N/A,FALSE,"Rent Roll";#N/A,#N/A,FALSE,"Taxes and Assessments"}</definedName>
    <definedName name="SAPBEXdnldView" hidden="1">"432D9K64FIA4VSSLMV6PFEKI8"</definedName>
    <definedName name="SAPBEXsysID" hidden="1">"PW1"</definedName>
    <definedName name="sas" localSheetId="0" hidden="1">{"Outflow 1",#N/A,FALSE,"Outflows-Inflows";"Outflow 2",#N/A,FALSE,"Outflows-Inflows";"Inflow 1",#N/A,FALSE,"Outflows-Inflows";"Inflow 2",#N/A,FALSE,"Outflows-Inflows"}</definedName>
    <definedName name="sas" hidden="1">{"Outflow 1",#N/A,FALSE,"Outflows-Inflows";"Outflow 2",#N/A,FALSE,"Outflows-Inflows";"Inflow 1",#N/A,FALSE,"Outflows-Inflows";"Inflow 2",#N/A,FALSE,"Outflows-Inflows"}</definedName>
    <definedName name="sas_1" localSheetId="0" hidden="1">{"Outflow 1",#N/A,FALSE,"Outflows-Inflows";"Outflow 2",#N/A,FALSE,"Outflows-Inflows";"Inflow 1",#N/A,FALSE,"Outflows-Inflows";"Inflow 2",#N/A,FALSE,"Outflows-Inflows"}</definedName>
    <definedName name="sas_1" hidden="1">{"Outflow 1",#N/A,FALSE,"Outflows-Inflows";"Outflow 2",#N/A,FALSE,"Outflows-Inflows";"Inflow 1",#N/A,FALSE,"Outflows-Inflows";"Inflow 2",#N/A,FALSE,"Outflows-Inflows"}</definedName>
    <definedName name="sas_2" localSheetId="0" hidden="1">{"Outflow 1",#N/A,FALSE,"Outflows-Inflows";"Outflow 2",#N/A,FALSE,"Outflows-Inflows";"Inflow 1",#N/A,FALSE,"Outflows-Inflows";"Inflow 2",#N/A,FALSE,"Outflows-Inflows"}</definedName>
    <definedName name="sas_2" hidden="1">{"Outflow 1",#N/A,FALSE,"Outflows-Inflows";"Outflow 2",#N/A,FALSE,"Outflows-Inflows";"Inflow 1",#N/A,FALSE,"Outflows-Inflows";"Inflow 2",#N/A,FALSE,"Outflows-Inflows"}</definedName>
    <definedName name="sas_3" localSheetId="0" hidden="1">{"Outflow 1",#N/A,FALSE,"Outflows-Inflows";"Outflow 2",#N/A,FALSE,"Outflows-Inflows";"Inflow 1",#N/A,FALSE,"Outflows-Inflows";"Inflow 2",#N/A,FALSE,"Outflows-Inflows"}</definedName>
    <definedName name="sas_3" hidden="1">{"Outflow 1",#N/A,FALSE,"Outflows-Inflows";"Outflow 2",#N/A,FALSE,"Outflows-Inflows";"Inflow 1",#N/A,FALSE,"Outflows-Inflows";"Inflow 2",#N/A,FALSE,"Outflows-Inflows"}</definedName>
    <definedName name="sas_4" localSheetId="0" hidden="1">{"Outflow 1",#N/A,FALSE,"Outflows-Inflows";"Outflow 2",#N/A,FALSE,"Outflows-Inflows";"Inflow 1",#N/A,FALSE,"Outflows-Inflows";"Inflow 2",#N/A,FALSE,"Outflows-Inflows"}</definedName>
    <definedName name="sas_4" hidden="1">{"Outflow 1",#N/A,FALSE,"Outflows-Inflows";"Outflow 2",#N/A,FALSE,"Outflows-Inflows";"Inflow 1",#N/A,FALSE,"Outflows-Inflows";"Inflow 2",#N/A,FALSE,"Outflows-Inflows"}</definedName>
    <definedName name="sas_5" localSheetId="0" hidden="1">{"Outflow 1",#N/A,FALSE,"Outflows-Inflows";"Outflow 2",#N/A,FALSE,"Outflows-Inflows";"Inflow 1",#N/A,FALSE,"Outflows-Inflows";"Inflow 2",#N/A,FALSE,"Outflows-Inflows"}</definedName>
    <definedName name="sas_5" hidden="1">{"Outflow 1",#N/A,FALSE,"Outflows-Inflows";"Outflow 2",#N/A,FALSE,"Outflows-Inflows";"Inflow 1",#N/A,FALSE,"Outflows-Inflows";"Inflow 2",#N/A,FALSE,"Outflows-Inflows"}</definedName>
    <definedName name="sdcds" localSheetId="0" hidden="1">{"'Assump'!$F$6:$J$6"}</definedName>
    <definedName name="sdcds" hidden="1">{"'Assump'!$F$6:$J$6"}</definedName>
    <definedName name="SDF_" localSheetId="0" hidden="1">{#N/A,#N/A,TRUE,"CashFlowSummary";#N/A,#N/A,TRUE,"FinanceCashFlow";#N/A,#N/A,TRUE,"LandCashFlow";#N/A,#N/A,TRUE,"ConstCashFlow";#N/A,#N/A,TRUE,"A&amp;ECashFlow";#N/A,#N/A,TRUE,"IndirectCashFlow";#N/A,#N/A,TRUE,"MarketingCashFlow";#N/A,#N/A,TRUE,"LeaseUp";#N/A,#N/A,TRUE,"G&amp;ACashFlow"}</definedName>
    <definedName name="SDF_" hidden="1">{#N/A,#N/A,TRUE,"CashFlowSummary";#N/A,#N/A,TRUE,"FinanceCashFlow";#N/A,#N/A,TRUE,"LandCashFlow";#N/A,#N/A,TRUE,"ConstCashFlow";#N/A,#N/A,TRUE,"A&amp;ECashFlow";#N/A,#N/A,TRUE,"IndirectCashFlow";#N/A,#N/A,TRUE,"MarketingCashFlow";#N/A,#N/A,TRUE,"LeaseUp";#N/A,#N/A,TRUE,"G&amp;ACashFlow"}</definedName>
    <definedName name="sdfass" localSheetId="0" hidden="1">{"Outflow 1",#N/A,FALSE,"Outflows-Inflows";"Outflow 2",#N/A,FALSE,"Outflows-Inflows";"Inflow 1",#N/A,FALSE,"Outflows-Inflows";"Inflow 2",#N/A,FALSE,"Outflows-Inflows"}</definedName>
    <definedName name="sdfass" hidden="1">{"Outflow 1",#N/A,FALSE,"Outflows-Inflows";"Outflow 2",#N/A,FALSE,"Outflows-Inflows";"Inflow 1",#N/A,FALSE,"Outflows-Inflows";"Inflow 2",#N/A,FALSE,"Outflows-Inflows"}</definedName>
    <definedName name="sdfass_1" localSheetId="0" hidden="1">{"Outflow 1",#N/A,FALSE,"Outflows-Inflows";"Outflow 2",#N/A,FALSE,"Outflows-Inflows";"Inflow 1",#N/A,FALSE,"Outflows-Inflows";"Inflow 2",#N/A,FALSE,"Outflows-Inflows"}</definedName>
    <definedName name="sdfass_1" hidden="1">{"Outflow 1",#N/A,FALSE,"Outflows-Inflows";"Outflow 2",#N/A,FALSE,"Outflows-Inflows";"Inflow 1",#N/A,FALSE,"Outflows-Inflows";"Inflow 2",#N/A,FALSE,"Outflows-Inflows"}</definedName>
    <definedName name="sdfass_2" localSheetId="0" hidden="1">{"Outflow 1",#N/A,FALSE,"Outflows-Inflows";"Outflow 2",#N/A,FALSE,"Outflows-Inflows";"Inflow 1",#N/A,FALSE,"Outflows-Inflows";"Inflow 2",#N/A,FALSE,"Outflows-Inflows"}</definedName>
    <definedName name="sdfass_2" hidden="1">{"Outflow 1",#N/A,FALSE,"Outflows-Inflows";"Outflow 2",#N/A,FALSE,"Outflows-Inflows";"Inflow 1",#N/A,FALSE,"Outflows-Inflows";"Inflow 2",#N/A,FALSE,"Outflows-Inflows"}</definedName>
    <definedName name="sdfass_3" localSheetId="0" hidden="1">{"Outflow 1",#N/A,FALSE,"Outflows-Inflows";"Outflow 2",#N/A,FALSE,"Outflows-Inflows";"Inflow 1",#N/A,FALSE,"Outflows-Inflows";"Inflow 2",#N/A,FALSE,"Outflows-Inflows"}</definedName>
    <definedName name="sdfass_3" hidden="1">{"Outflow 1",#N/A,FALSE,"Outflows-Inflows";"Outflow 2",#N/A,FALSE,"Outflows-Inflows";"Inflow 1",#N/A,FALSE,"Outflows-Inflows";"Inflow 2",#N/A,FALSE,"Outflows-Inflows"}</definedName>
    <definedName name="sdfass_4" localSheetId="0" hidden="1">{"Outflow 1",#N/A,FALSE,"Outflows-Inflows";"Outflow 2",#N/A,FALSE,"Outflows-Inflows";"Inflow 1",#N/A,FALSE,"Outflows-Inflows";"Inflow 2",#N/A,FALSE,"Outflows-Inflows"}</definedName>
    <definedName name="sdfass_4" hidden="1">{"Outflow 1",#N/A,FALSE,"Outflows-Inflows";"Outflow 2",#N/A,FALSE,"Outflows-Inflows";"Inflow 1",#N/A,FALSE,"Outflows-Inflows";"Inflow 2",#N/A,FALSE,"Outflows-Inflows"}</definedName>
    <definedName name="sdfass_5" localSheetId="0" hidden="1">{"Outflow 1",#N/A,FALSE,"Outflows-Inflows";"Outflow 2",#N/A,FALSE,"Outflows-Inflows";"Inflow 1",#N/A,FALSE,"Outflows-Inflows";"Inflow 2",#N/A,FALSE,"Outflows-Inflows"}</definedName>
    <definedName name="sdfass_5" hidden="1">{"Outflow 1",#N/A,FALSE,"Outflows-Inflows";"Outflow 2",#N/A,FALSE,"Outflows-Inflows";"Inflow 1",#N/A,FALSE,"Outflows-Inflows";"Inflow 2",#N/A,FALSE,"Outflows-Inflows"}</definedName>
    <definedName name="sdfsdfsdfsdf" localSheetId="0" hidden="1">{#N/A,#N/A,TRUE,"Cover";#N/A,#N/A,TRUE,"BTCostSummary";"Construction with Retention",#N/A,TRUE,"Construction";#N/A,#N/A,TRUE,"Finance";#N/A,#N/A,TRUE,"Marketing";#N/A,#N/A,TRUE,"A&amp;E";#N/A,#N/A,TRUE,"Indirect";#N/A,#N/A,TRUE,"Gen and Admin"}</definedName>
    <definedName name="sdfsdfsdfsdf" hidden="1">{#N/A,#N/A,TRUE,"Cover";#N/A,#N/A,TRUE,"BTCostSummary";"Construction with Retention",#N/A,TRUE,"Construction";#N/A,#N/A,TRUE,"Finance";#N/A,#N/A,TRUE,"Marketing";#N/A,#N/A,TRUE,"A&amp;E";#N/A,#N/A,TRUE,"Indirect";#N/A,#N/A,TRUE,"Gen and Admin"}</definedName>
    <definedName name="sencount" hidden="1">1</definedName>
    <definedName name="shoot" localSheetId="0" hidden="1">{#N/A,#N/A,FALSE,"Expense Comparison"}</definedName>
    <definedName name="shoot" hidden="1">{#N/A,#N/A,FALSE,"Expense Comparison"}</definedName>
    <definedName name="shucks" localSheetId="0" hidden="1">{"Full Sheet",#N/A,FALSE,"Expense Comparison"}</definedName>
    <definedName name="shucks" hidden="1">{"Full Sheet",#N/A,FALSE,"Expense Comparison"}</definedName>
    <definedName name="shuckss" localSheetId="0" hidden="1">{"Full Sheet",#N/A,FALSE,"Expense Comparison"}</definedName>
    <definedName name="shuckss" hidden="1">{"Full Sheet",#N/A,FALSE,"Expense Comparison"}</definedName>
    <definedName name="shucksssss" localSheetId="0" hidden="1">{#N/A,#N/A,FALSE,"Expense Comparison"}</definedName>
    <definedName name="shucksssss" hidden="1">{#N/A,#N/A,FALSE,"Expense Comparison"}</definedName>
    <definedName name="slbr" localSheetId="0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slbr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SLEVIN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0" hidden="1">{"schedule",#N/A,FALSE,"Sum Op's";"input area",#N/A,FALSE,"Sum Op's"}</definedName>
    <definedName name="spectfdi" hidden="1">{"schedule",#N/A,FALSE,"Sum Op's";"input area",#N/A,FALSE,"Sum Op's"}</definedName>
    <definedName name="ss" localSheetId="0" hidden="1">{#N/A,#N/A,FALSE,"matx (int)";#N/A,#N/A,FALSE,"summ (a)";#N/A,#N/A,FALSE,"assump (b)";#N/A,#N/A,FALSE,"detail (c)";#N/A,#N/A,FALSE,"hist (d)";#N/A,#N/A,FALSE,"capex (e)";#N/A,#N/A,FALSE,"tax (f)";#N/A,#N/A,FALSE,"incr98 (g)";#N/A,#N/A,FALSE,"rentcalc (h)";#N/A,#N/A,FALSE,"rentjan (i)";#N/A,#N/A,FALSE,"markrent (j)";#N/A,#N/A,FALSE,"mciwind (k)";#N/A,#N/A,FALSE,"mciroof (l)";#N/A,#N/A,FALSE,"j51roof (m)"}</definedName>
    <definedName name="ss" hidden="1">{#N/A,#N/A,FALSE,"matx (int)";#N/A,#N/A,FALSE,"summ (a)";#N/A,#N/A,FALSE,"assump (b)";#N/A,#N/A,FALSE,"detail (c)";#N/A,#N/A,FALSE,"hist (d)";#N/A,#N/A,FALSE,"capex (e)";#N/A,#N/A,FALSE,"tax (f)";#N/A,#N/A,FALSE,"incr98 (g)";#N/A,#N/A,FALSE,"rentcalc (h)";#N/A,#N/A,FALSE,"rentjan (i)";#N/A,#N/A,FALSE,"markrent (j)";#N/A,#N/A,FALSE,"mciwind (k)";#N/A,#N/A,FALSE,"mciroof (l)";#N/A,#N/A,FALSE,"j51roof (m)"}</definedName>
    <definedName name="ssdfgsdfg" localSheetId="0" hidden="1">{"Construction_Short",#N/A,FALSE,"Construction"}</definedName>
    <definedName name="ssdfgsdfg" hidden="1">{"Construction_Short",#N/A,FALSE,"Construction"}</definedName>
    <definedName name="ssm" hidden="1">#REF!</definedName>
    <definedName name="SSO" localSheetId="0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SSO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st" localSheetId="0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st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Stadium" localSheetId="0" hidden="1">{#N/A,#N/A,TRUE,"Ericsson Stadium PCD ";#N/A,#N/A,TRUE,"Ericsson Stadium IOR"}</definedName>
    <definedName name="Stadium" hidden="1">{#N/A,#N/A,TRUE,"Ericsson Stadium PCD ";#N/A,#N/A,TRUE,"Ericsson Stadium IOR"}</definedName>
    <definedName name="stadiuma" localSheetId="0" hidden="1">{#N/A,#N/A,TRUE,"Ericsson Stadium PCD ";#N/A,#N/A,TRUE,"Ericsson Stadium IOR"}</definedName>
    <definedName name="stadiuma" hidden="1">{#N/A,#N/A,TRUE,"Ericsson Stadium PCD ";#N/A,#N/A,TRUE,"Ericsson Stadium IOR"}</definedName>
    <definedName name="SUMMARY_BOOK" localSheetId="0" hidden="1">{"page1",#N/A,FALSE,"GIRLBO";"page2",#N/A,FALSE,"GIRLBO";"page3",#N/A,FALSE,"GIRLBO";"page4",#N/A,FALSE,"GIRLBO";"page5",#N/A,FALSE,"GIRLBO"}</definedName>
    <definedName name="SUMMARY_BOOK" hidden="1">{"page1",#N/A,FALSE,"GIRLBO";"page2",#N/A,FALSE,"GIRLBO";"page3",#N/A,FALSE,"GIRLBO";"page4",#N/A,FALSE,"GIRLBO";"page5",#N/A,FALSE,"GIRLBO"}</definedName>
    <definedName name="SV_AUTO_CONN_CATALOG" hidden="1">"430"</definedName>
    <definedName name="SV_AUTO_CONN_SERVER" hidden="1">"\\pvm-mas1\sage software\sage 2016\mas90"</definedName>
    <definedName name="SV_ENCPT_AUTO_CONN_PASSWORD" hidden="1">"083096084083070073105098116103105116036064063"</definedName>
    <definedName name="SV_ENCPT_AUTO_CONN_USER" hidden="1">"095094088070084106098119107115101"</definedName>
    <definedName name="SV_ENCPT_LOGON_PWD" hidden="1">"078104085088070"</definedName>
    <definedName name="SV_ENCPT_LOGON_USER" hidden="1">"095094088070084084080096087083073084"</definedName>
    <definedName name="Swvu.ALL." hidden="1">#REF!</definedName>
    <definedName name="Swvu.CAM._.RECOVERY." hidden="1">#REF!</definedName>
    <definedName name="Swvu.LSMEET." hidden="1">#REF!</definedName>
    <definedName name="Swvu.MARKETING._.REVENUE." hidden="1">#REF!</definedName>
    <definedName name="Swvu.MINIMUM._.RENT." hidden="1">#REF!</definedName>
    <definedName name="Swvu.OCCUPANCY." hidden="1">#REF!</definedName>
    <definedName name="Swvu.PERCENTAGE._.RENT." hidden="1">#REF!</definedName>
    <definedName name="Swvu.TAX._.RECOVERY." hidden="1">#REF!</definedName>
    <definedName name="Swvu.WAT." hidden="1">#REF!</definedName>
    <definedName name="Tables" localSheetId="0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dc" localSheetId="0" hidden="1">{"'April 24'!$J$11"}</definedName>
    <definedName name="tdc" hidden="1">{"'April 24'!$J$11"}</definedName>
    <definedName name="temp" localSheetId="0" hidden="1">{"Financials",#N/A,FALSE,"Financials";"AVP",#N/A,FALSE,"AVP";"DCF",#N/A,FALSE,"DCF";"CSC",#N/A,FALSE,"CSC";"Deal_Comp",#N/A,FALSE,"DealComp"}</definedName>
    <definedName name="temp" hidden="1">{"Financials",#N/A,FALSE,"Financials";"AVP",#N/A,FALSE,"AVP";"DCF",#N/A,FALSE,"DCF";"CSC",#N/A,FALSE,"CSC";"Deal_Comp",#N/A,FALSE,"DealComp"}</definedName>
    <definedName name="test" localSheetId="0" hidden="1">{#N/A,#N/A,FALSE,"HISTORICAL REV &amp; EXP"}</definedName>
    <definedName name="test" hidden="1">{#N/A,#N/A,FALSE,"HISTORICAL REV &amp; EXP"}</definedName>
    <definedName name="test1" hidden="1">#REF!</definedName>
    <definedName name="test2" localSheetId="0" hidden="1">{"Summary",#N/A,TRUE,"Sheet1";"Sensitivity",#N/A,TRUE,"Sheet1";"Value",#N/A,TRUE,"Sheet1";"Asset",#N/A,TRUE,"Sheet1";"Cash",#N/A,TRUE,"Sheet1";"Equity",#N/A,TRUE,"Sheet1";"DCF",#N/A,TRUE,"Sheet1";"Splits",#N/A,TRUE,"Sheet1";"Promote1",#N/A,TRUE,"Sheet1";"Promote2",#N/A,TRUE,"Sheet1";"Promote3",#N/A,TRUE,"Sheet1";"Assumptions",#N/A,TRUE,"Sheet1";"Debt",#N/A,TRUE,"Sheet1";"Cash_Flows",#N/A,TRUE,"Sheet3"}</definedName>
    <definedName name="test2" hidden="1">{"Summary",#N/A,TRUE,"Sheet1";"Sensitivity",#N/A,TRUE,"Sheet1";"Value",#N/A,TRUE,"Sheet1";"Asset",#N/A,TRUE,"Sheet1";"Cash",#N/A,TRUE,"Sheet1";"Equity",#N/A,TRUE,"Sheet1";"DCF",#N/A,TRUE,"Sheet1";"Splits",#N/A,TRUE,"Sheet1";"Promote1",#N/A,TRUE,"Sheet1";"Promote2",#N/A,TRUE,"Sheet1";"Promote3",#N/A,TRUE,"Sheet1";"Assumptions",#N/A,TRUE,"Sheet1";"Debt",#N/A,TRUE,"Sheet1";"Cash_Flows",#N/A,TRUE,"Sheet3"}</definedName>
    <definedName name="test3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est3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estnig" localSheetId="0" hidden="1">{#N/A,#N/A,FALSE,"OVERVIEW"}</definedName>
    <definedName name="testnig" hidden="1">{#N/A,#N/A,FALSE,"OVERVIEW"}</definedName>
    <definedName name="Total_Dec_FTEs">#REF!</definedName>
    <definedName name="Total_Nov_FTEs">#REF!</definedName>
    <definedName name="Total_Oct_FTEs">#REF!</definedName>
    <definedName name="Total_Sep_FTEs">#REF!</definedName>
    <definedName name="tt" localSheetId="0" hidden="1">{"scheduleA",#N/A,FALSE,"CTT_CLO"}</definedName>
    <definedName name="tt" hidden="1">{"scheduleA",#N/A,FALSE,"CTT_CLO"}</definedName>
    <definedName name="ttttt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T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T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ttttttt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ttttttttttttt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Turnover_Cost_Unit">#REF!</definedName>
    <definedName name="tuv" localSheetId="0" hidden="1">{#N/A,#N/A,FALSE,"II-2 POP.HH";#N/A,#N/A,FALSE,"II-3 AGE.DIST";#N/A,#N/A,FALSE,"II-4 HH.DIST";#N/A,#N/A,FALSE,"II-5 EMP.INDUS"}</definedName>
    <definedName name="tuv" hidden="1">{#N/A,#N/A,FALSE,"II-2 POP.HH";#N/A,#N/A,FALSE,"II-3 AGE.DIST";#N/A,#N/A,FALSE,"II-4 HH.DIST";#N/A,#N/A,FALSE,"II-5 EMP.INDUS"}</definedName>
    <definedName name="uu" localSheetId="0" hidden="1">{"scheduleB",#N/A,FALSE,"CTT_CLO"}</definedName>
    <definedName name="uu" hidden="1">{"scheduleB",#N/A,FALSE,"CTT_CLO"}</definedName>
    <definedName name="uvw" localSheetId="0" hidden="1">{#N/A,#N/A,FALSE,"pop.hh";#N/A,#N/A,FALSE,"age.dist";#N/A,#N/A,FALSE,"hh.income";#N/A,#N/A,FALSE,"hh.chars"}</definedName>
    <definedName name="uvw" hidden="1">{#N/A,#N/A,FALSE,"pop.hh";#N/A,#N/A,FALSE,"age.dist";#N/A,#N/A,FALSE,"hh.income";#N/A,#N/A,FALSE,"hh.chars"}</definedName>
    <definedName name="var96_96" localSheetId="0" hidden="1">{#N/A,#N/A,FALSE,"B_Spread"}</definedName>
    <definedName name="var96_96" hidden="1">{#N/A,#N/A,FALSE,"B_Spread"}</definedName>
    <definedName name="vc" hidden="1">#REF!</definedName>
    <definedName name="vj" localSheetId="0" hidden="1">{#N/A,#N/A,FALSE,"Assumptions";#N/A,#N/A,FALSE,"10-Yr - detail";#N/A,#N/A,FALSE,"Rent Roll";#N/A,#N/A,FALSE,"Historical (2)";#N/A,#N/A,FALSE,"RET's";#N/A,#N/A,FALSE,"Lse-Exp.";#N/A,#N/A,FALSE,"Lease Rollover";#N/A,#N/A,FALSE,"Service Contracts"}</definedName>
    <definedName name="vj" hidden="1">{#N/A,#N/A,FALSE,"Assumptions";#N/A,#N/A,FALSE,"10-Yr - detail";#N/A,#N/A,FALSE,"Rent Roll";#N/A,#N/A,FALSE,"Historical (2)";#N/A,#N/A,FALSE,"RET's";#N/A,#N/A,FALSE,"Lse-Exp.";#N/A,#N/A,FALSE,"Lease Rollover";#N/A,#N/A,FALSE,"Service Contracts"}</definedName>
    <definedName name="vv" localSheetId="0" hidden="1">{"scheduleEF",#N/A,FALSE,"CTT_CLO"}</definedName>
    <definedName name="vv" hidden="1">{"scheduleEF",#N/A,FALSE,"CTT_CLO"}</definedName>
    <definedName name="w" hidden="1">#REF!</definedName>
    <definedName name="WageBudget">#REF!</definedName>
    <definedName name="we" localSheetId="0" hidden="1">{#N/A,#N/A,FALSE,"pop.hh";#N/A,#N/A,FALSE,"age.dist";#N/A,#N/A,FALSE,"hh.income";#N/A,#N/A,FALSE,"hh.chars"}</definedName>
    <definedName name="we" hidden="1">{#N/A,#N/A,FALSE,"pop.hh";#N/A,#N/A,FALSE,"age.dist";#N/A,#N/A,FALSE,"hh.income";#N/A,#N/A,FALSE,"hh.chars"}</definedName>
    <definedName name="what" localSheetId="0" hidden="1">{"Page1",#N/A,FALSE,"7979";"Page2",#N/A,FALSE,"7979";"Page3",#N/A,FALSE,"7979"}</definedName>
    <definedName name="what" hidden="1">{"Page1",#N/A,FALSE,"7979";"Page2",#N/A,FALSE,"7979";"Page3",#N/A,FALSE,"7979"}</definedName>
    <definedName name="what_asdf2" localSheetId="0" hidden="1">{#N/A,#N/A,FALSE,"OperatingAssumptions"}</definedName>
    <definedName name="what_asdf2" hidden="1">{#N/A,#N/A,FALSE,"OperatingAssumptions"}</definedName>
    <definedName name="whatt" localSheetId="0" hidden="1">{#N/A,#N/A,FALSE,"Expense Comparison"}</definedName>
    <definedName name="whatt" hidden="1">{#N/A,#N/A,FALSE,"Expense Comparison"}</definedName>
    <definedName name="whattt" localSheetId="0" hidden="1">{#N/A,#N/A,FALSE,"Expense Comparison"}</definedName>
    <definedName name="whattt" hidden="1">{#N/A,#N/A,FALSE,"Expense Comparison"}</definedName>
    <definedName name="whatttt" localSheetId="0" hidden="1">{"Full Sheet",#N/A,FALSE,"Expense Comparison"}</definedName>
    <definedName name="whatttt" hidden="1">{"Full Sheet",#N/A,FALSE,"Expense Comparison"}</definedName>
    <definedName name="whattttt" localSheetId="0" hidden="1">{#N/A,#N/A,FALSE,"Expense Comparison"}</definedName>
    <definedName name="whattttt" hidden="1">{#N/A,#N/A,FALSE,"Expense Comparison"}</definedName>
    <definedName name="whatttttt" localSheetId="0" hidden="1">{"Full Sheet",#N/A,FALSE,"Expense Comparison"}</definedName>
    <definedName name="whatttttt" hidden="1">{"Full Sheet",#N/A,FALSE,"Expense Comparison"}</definedName>
    <definedName name="wmp" localSheetId="0" hidden="1">{#N/A,#N/A,FALSE,"ENGINEERING"}</definedName>
    <definedName name="wmp" hidden="1">{#N/A,#N/A,FALSE,"ENGINEERING"}</definedName>
    <definedName name="wq" localSheetId="0" hidden="1">{#N/A,#N/A,TRUE,"CostSumm";#N/A,#N/A,TRUE,"Land";#N/A,#N/A,TRUE,"Construction";#N/A,#N/A,TRUE,"A&amp;E";#N/A,#N/A,TRUE,"Indirect";#N/A,#N/A,TRUE,"Marketing";#N/A,#N/A,TRUE,"Finance";#N/A,#N/A,TRUE,"Gen and Admin"}</definedName>
    <definedName name="wq" hidden="1">{#N/A,#N/A,TRUE,"CostSumm";#N/A,#N/A,TRUE,"Land";#N/A,#N/A,TRUE,"Construction";#N/A,#N/A,TRUE,"A&amp;E";#N/A,#N/A,TRUE,"Indirect";#N/A,#N/A,TRUE,"Marketing";#N/A,#N/A,TRUE,"Finance";#N/A,#N/A,TRUE,"Gen and Admin"}</definedName>
    <definedName name="wr" localSheetId="0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" localSheetId="0" hidden="1">{#N/A,#N/A,FALSE,"ZellLurieFinSummary";#N/A,#N/A,FALSE,"FirstCapFinSummary";#N/A,#N/A,FALSE,"ZM I-III Consol FinSummary"}</definedName>
    <definedName name="wrn" hidden="1">{#N/A,#N/A,FALSE,"ZellLurieFinSummary";#N/A,#N/A,FALSE,"FirstCapFinSummary";#N/A,#N/A,FALSE,"ZM I-III Consol FinSummary"}</definedName>
    <definedName name="wrn.10._.Year._.Analysis." localSheetId="0" hidden="1">{"Data Input",#N/A,TRUE,"Data Input";"10-Yr Cash Flow",#N/A,TRUE,"Cash Flow";"10-Yr Value",#N/A,TRUE,"Value "}</definedName>
    <definedName name="wrn.10._.Year._.Analysis." hidden="1">{"Data Input",#N/A,TRUE,"Data Input";"10-Yr Cash Flow",#N/A,TRUE,"Cash Flow";"10-Yr Value",#N/A,TRUE,"Value "}</definedName>
    <definedName name="wrn.10yp._.balance._.sheet." localSheetId="0" hidden="1">{"10yp balance sheet",#N/A,FALSE,"Celtel alternative 6"}</definedName>
    <definedName name="wrn.10yp._.balance._.sheet." hidden="1">{"10yp balance sheet",#N/A,FALSE,"Celtel alternative 6"}</definedName>
    <definedName name="wrn.10yp._.capex." localSheetId="0" hidden="1">{"10yp capex",#N/A,FALSE,"Celtel alternative 6"}</definedName>
    <definedName name="wrn.10yp._.capex." hidden="1">{"10yp capex",#N/A,FALSE,"Celtel alternative 6"}</definedName>
    <definedName name="wrn.10yp._.customers." localSheetId="0" hidden="1">{"10yp customers",#N/A,FALSE,"Celtel alternative 6"}</definedName>
    <definedName name="wrn.10yp._.customers." hidden="1">{"10yp customers",#N/A,FALSE,"Celtel alternative 6"}</definedName>
    <definedName name="wrn.10yp._.graphs." localSheetId="0" hidden="1">{"10yp graphs",#N/A,FALSE,"Market Data"}</definedName>
    <definedName name="wrn.10yp._.graphs." hidden="1">{"10yp graphs",#N/A,FALSE,"Market Data"}</definedName>
    <definedName name="wrn.10yp._.key._.data." localSheetId="0" hidden="1">{"10yp key data",#N/A,FALSE,"Market Data"}</definedName>
    <definedName name="wrn.10yp._.key._.data." hidden="1">{"10yp key data",#N/A,FALSE,"Market Data"}</definedName>
    <definedName name="wrn.10yp._.profit._.and._.loss." localSheetId="0" hidden="1">{"10yp profit and loss",#N/A,FALSE,"Celtel alternative 6"}</definedName>
    <definedName name="wrn.10yp._.profit._.and._.loss." hidden="1">{"10yp profit and loss",#N/A,FALSE,"Celtel alternative 6"}</definedName>
    <definedName name="wrn.10yp._.tariffs." localSheetId="0" hidden="1">{"10yp tariffs",#N/A,FALSE,"Celtel alternative 6"}</definedName>
    <definedName name="wrn.10yp._.tariffs." hidden="1">{"10yp tariffs",#N/A,FALSE,"Celtel alternative 6"}</definedName>
    <definedName name="wrn.15._.Year._.Analysis." localSheetId="0" hidden="1">{"Data Input",#N/A,TRUE,"Data Input";"15-Yr Cash Flow",#N/A,TRUE,"Cash Flow";"15-Yr Value",#N/A,TRUE,"Value "}</definedName>
    <definedName name="wrn.15._.Year._.Analysis." hidden="1">{"Data Input",#N/A,TRUE,"Data Input";"15-Yr Cash Flow",#N/A,TRUE,"Cash Flow";"15-Yr Value",#N/A,TRUE,"Value "}</definedName>
    <definedName name="wrn.1995._.Analysis." localSheetId="0" hidden="1">{#N/A,#N/A,FALSE,"1995 Rev &amp; Exp"}</definedName>
    <definedName name="wrn.1995._.Analysis." hidden="1">{#N/A,#N/A,FALSE,"1995 Rev &amp; Exp"}</definedName>
    <definedName name="wrn.1998._.Budget." localSheetId="0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2" localSheetId="0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2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2013._.App._.Firm." localSheetId="0" hidden="1">{#N/A,#N/A,TRUE,"Page 1";#N/A,#N/A,TRUE,"Unit Mix";#N/A,#N/A,TRUE,"Page 2";#N/A,#N/A,TRUE,"Page 3";#N/A,#N/A,TRUE,"Page 4";#N/A,#N/A,TRUE,"Deficit";#N/A,#N/A,TRUE,"Other";#N/A,#N/A,TRUE,"Org-Lgl."}</definedName>
    <definedName name="wrn.2013._.App._.Firm." hidden="1">{#N/A,#N/A,TRUE,"Page 1";#N/A,#N/A,TRUE,"Unit Mix";#N/A,#N/A,TRUE,"Page 2";#N/A,#N/A,TRUE,"Page 3";#N/A,#N/A,TRUE,"Page 4";#N/A,#N/A,TRUE,"Deficit";#N/A,#N/A,TRUE,"Other";#N/A,#N/A,TRUE,"Org-Lgl."}</definedName>
    <definedName name="wrn.2013._.Review." localSheetId="0" hidden="1">{#N/A,#N/A,FALSE,"Page 1";#N/A,#N/A,FALSE,"Unit Mix";#N/A,#N/A,FALSE,"Page 2";#N/A,#N/A,FALSE,"Page 3";#N/A,#N/A,FALSE,"Page 4"}</definedName>
    <definedName name="wrn.2013._.Review." hidden="1">{#N/A,#N/A,FALSE,"Page 1";#N/A,#N/A,FALSE,"Unit Mix";#N/A,#N/A,FALSE,"Page 2";#N/A,#N/A,FALSE,"Page 3";#N/A,#N/A,FALSE,"Page 4"}</definedName>
    <definedName name="wrn.2701all." localSheetId="0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0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0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0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0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0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275PricingBook." localSheetId="0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wrn.275PricingBook." hidden="1">{#N/A,#N/A,FALSE,"Assumptions";#N/A,#N/A,FALSE,"Impact Assumptions";#N/A,#N/A,FALSE,"10-Yr - detail";#N/A,#N/A,FALSE,"1,5,10 yr comp";#N/A,#N/A,FALSE,"Lse-Exp.";#N/A,#N/A,FALSE,"Rent Roll";#N/A,#N/A,FALSE,"Historical (2)";#N/A,#N/A,FALSE,"RET's";#N/A,#N/A,FALSE,"Lease Rollover"}</definedName>
    <definedName name="wrn.275Schedulles." localSheetId="0" hidden="1">{#N/A,#N/A,FALSE,"Assumptions";#N/A,#N/A,FALSE,"10-Yr - detail";#N/A,#N/A,FALSE,"Rent Roll";#N/A,#N/A,FALSE,"Historical (2)";#N/A,#N/A,FALSE,"RET's";#N/A,#N/A,FALSE,"Lse-Exp.";#N/A,#N/A,FALSE,"Lease Rollover";#N/A,#N/A,FALSE,"Service Contracts"}</definedName>
    <definedName name="wrn.275Schedulles." hidden="1">{#N/A,#N/A,FALSE,"Assumptions";#N/A,#N/A,FALSE,"10-Yr - detail";#N/A,#N/A,FALSE,"Rent Roll";#N/A,#N/A,FALSE,"Historical (2)";#N/A,#N/A,FALSE,"RET's";#N/A,#N/A,FALSE,"Lse-Exp.";#N/A,#N/A,FALSE,"Lease Rollover";#N/A,#N/A,FALSE,"Service Contracts"}</definedName>
    <definedName name="wrn.3._.Year._.Summary." localSheetId="0" hidden="1">{#N/A,#N/A,FALSE,"3-Year Summary"}</definedName>
    <definedName name="wrn.3._.Year._.Summary." hidden="1">{#N/A,#N/A,FALSE,"3-Year Summary"}</definedName>
    <definedName name="wrn.399." localSheetId="0" hidden="1">{#N/A,#N/A,FALSE,"A";#N/A,#N/A,FALSE,"C"}</definedName>
    <definedName name="wrn.399." hidden="1">{#N/A,#N/A,FALSE,"A";#N/A,#N/A,FALSE,"C"}</definedName>
    <definedName name="wrn.3yr.CF." localSheetId="0" hidden="1">{"assume",#N/A,FALSE,"K&amp;20th Month CF";"MoCF",#N/A,FALSE,"K&amp;20th Month CF";"AnCF",#N/A,FALSE,"K&amp;20th Month CF"}</definedName>
    <definedName name="wrn.3yr.CF." hidden="1">{"assume",#N/A,FALSE,"K&amp;20th Month CF";"MoCF",#N/A,FALSE,"K&amp;20th Month CF";"AnCF",#N/A,FALSE,"K&amp;20th Month CF"}</definedName>
    <definedName name="wrn.3yr.CF._1" localSheetId="0" hidden="1">{"assume",#N/A,FALSE,"K&amp;20th Month CF";"MoCF",#N/A,FALSE,"K&amp;20th Month CF";"AnCF",#N/A,FALSE,"K&amp;20th Month CF"}</definedName>
    <definedName name="wrn.3yr.CF._1" hidden="1">{"assume",#N/A,FALSE,"K&amp;20th Month CF";"MoCF",#N/A,FALSE,"K&amp;20th Month CF";"AnCF",#N/A,FALSE,"K&amp;20th Month CF"}</definedName>
    <definedName name="wrn.3yr.CF._2" localSheetId="0" hidden="1">{"assume",#N/A,FALSE,"K&amp;20th Month CF";"MoCF",#N/A,FALSE,"K&amp;20th Month CF";"AnCF",#N/A,FALSE,"K&amp;20th Month CF"}</definedName>
    <definedName name="wrn.3yr.CF._2" hidden="1">{"assume",#N/A,FALSE,"K&amp;20th Month CF";"MoCF",#N/A,FALSE,"K&amp;20th Month CF";"AnCF",#N/A,FALSE,"K&amp;20th Month CF"}</definedName>
    <definedName name="wrn.3yr.CF._3" localSheetId="0" hidden="1">{"assume",#N/A,FALSE,"K&amp;20th Month CF";"MoCF",#N/A,FALSE,"K&amp;20th Month CF";"AnCF",#N/A,FALSE,"K&amp;20th Month CF"}</definedName>
    <definedName name="wrn.3yr.CF._3" hidden="1">{"assume",#N/A,FALSE,"K&amp;20th Month CF";"MoCF",#N/A,FALSE,"K&amp;20th Month CF";"AnCF",#N/A,FALSE,"K&amp;20th Month CF"}</definedName>
    <definedName name="wrn.3yr.CF._4" localSheetId="0" hidden="1">{"assume",#N/A,FALSE,"K&amp;20th Month CF";"MoCF",#N/A,FALSE,"K&amp;20th Month CF";"AnCF",#N/A,FALSE,"K&amp;20th Month CF"}</definedName>
    <definedName name="wrn.3yr.CF._4" hidden="1">{"assume",#N/A,FALSE,"K&amp;20th Month CF";"MoCF",#N/A,FALSE,"K&amp;20th Month CF";"AnCF",#N/A,FALSE,"K&amp;20th Month CF"}</definedName>
    <definedName name="wrn.3yr.CF._5" localSheetId="0" hidden="1">{"assume",#N/A,FALSE,"K&amp;20th Month CF";"MoCF",#N/A,FALSE,"K&amp;20th Month CF";"AnCF",#N/A,FALSE,"K&amp;20th Month CF"}</definedName>
    <definedName name="wrn.3yr.CF._5" hidden="1">{"assume",#N/A,FALSE,"K&amp;20th Month CF";"MoCF",#N/A,FALSE,"K&amp;20th Month CF";"AnCF",#N/A,FALSE,"K&amp;20th Month CF"}</definedName>
    <definedName name="wrn.92264." localSheetId="0" hidden="1">{"Page 1",#N/A,FALSE,"92264 Page 1";"Page 2",#N/A,FALSE,"92264 Page 2";"Page 3",#N/A,FALSE,"92264 Page 3";"Page 4",#N/A,FALSE,"92264 Page 4";"Page 5",#N/A,FALSE,"92264 Page 5";"Page 6",#N/A,FALSE,"92264 Page 6";"Page 7",#N/A,FALSE,"92264 Page 7";"Page 8",#N/A,FALSE,"92264 Page 8"}</definedName>
    <definedName name="wrn.92264." hidden="1">{"Page 1",#N/A,FALSE,"92264 Page 1";"Page 2",#N/A,FALSE,"92264 Page 2";"Page 3",#N/A,FALSE,"92264 Page 3";"Page 4",#N/A,FALSE,"92264 Page 4";"Page 5",#N/A,FALSE,"92264 Page 5";"Page 6",#N/A,FALSE,"92264 Page 6";"Page 7",#N/A,FALSE,"92264 Page 7";"Page 8",#N/A,FALSE,"92264 Page 8"}</definedName>
    <definedName name="wrn.A_VALUATION." localSheetId="0" hidden="1">{#N/A,#N/A,FALSE,"A_D";#N/A,#N/A,FALSE,"WACC";#N/A,#N/A,FALSE,"DCF";#N/A,#N/A,FALSE,"A";#N/A,#N/A,FALSE,"LBO";#N/A,#N/A,FALSE,"C";#N/A,#N/A,FALSE,"impd";#N/A,#N/A,FALSE,"comps"}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localSheetId="0" hidden="1">{#N/A,#N/A,FALSE,"Debt Accr";#N/A,#N/A,FALSE,"Stock Accr";#N/A,#N/A,FALSE,"Debt Stock Accr"}</definedName>
    <definedName name="wrn.Accr_Dil." hidden="1">{#N/A,#N/A,FALSE,"Debt Accr";#N/A,#N/A,FALSE,"Stock Accr";#N/A,#N/A,FALSE,"Debt Stock Accr"}</definedName>
    <definedName name="wrn.Acquistion._.Status." localSheetId="0" hidden="1">{#N/A,#N/A,FALSE,"zm III";#N/A,#N/A,FALSE,"deal flow";#N/A,#N/A,FALSE,"Pending deals"}</definedName>
    <definedName name="wrn.Acquistion._.Status." hidden="1">{#N/A,#N/A,FALSE,"zm III";#N/A,#N/A,FALSE,"deal flow";#N/A,#N/A,FALSE,"Pending deals"}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_" localSheetId="0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_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_.Budget._.Detail_Forecast." localSheetId="0" hidden="1">{"All Budget Detail-Forecast",#N/A,FALSE,"Forecast"}</definedName>
    <definedName name="wrn.All._.Budget._.Detail_Forecast." hidden="1">{"All Budget Detail-Forecast",#N/A,FALSE,"Forecast"}</definedName>
    <definedName name="wrn.All._.Budget._.Detail_Reit." localSheetId="0" hidden="1">{"All Budget Detail-Reit",#N/A,FALSE,"Forecast"}</definedName>
    <definedName name="wrn.All._.Budget._.Detail_Reit." hidden="1">{"All Budget Detail-Reit",#N/A,FALSE,"Forecast"}</definedName>
    <definedName name="wrn.All._.Columns._.Month." localSheetId="0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gulp._.sheets." localSheetId="0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nputs." localSheetId="0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Non._.Recov._.Op._.Exp_Forecast." localSheetId="0" hidden="1">{"All Non-Recov. Op. Exp-Forecast",#N/A,FALSE,"Forecast"}</definedName>
    <definedName name="wrn.All._.Non._.Recov._.Op._.Exp_Forecast." hidden="1">{"All Non-Recov. Op. Exp-Forecast",#N/A,FALSE,"Forecast"}</definedName>
    <definedName name="wrn.All._.Non._.Recov._.Op._.Exp_Reit." localSheetId="0" hidden="1">{"All Non-Recov. Op. Exp-Reit",#N/A,FALSE,"Forecast"}</definedName>
    <definedName name="wrn.All._.Non._.Recov._.Op._.Exp_Reit." hidden="1">{"All Non-Recov. Op. Exp-Reit",#N/A,FALSE,"Forecast"}</definedName>
    <definedName name="wrn.ALL._.PAGES." localSheetId="0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wrn.ALL._.PAGES.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wrn.All._.Rental._.Income_Forecast." localSheetId="0" hidden="1">{"All Rental Income-Reforecast",#N/A,FALSE,"Forecast"}</definedName>
    <definedName name="wrn.All._.Rental._.Income_Forecast." hidden="1">{"All Rental Income-Reforecast",#N/A,FALSE,"Forecast"}</definedName>
    <definedName name="wrn.All._.Rental._.Income_Reit." localSheetId="0" hidden="1">{"All Rental Income-Reit",#N/A,FALSE,"Forecast"}</definedName>
    <definedName name="wrn.All._.Rental._.Income_Reit." hidden="1">{"All Rental Income-Reit",#N/A,FALSE,"Forecast"}</definedName>
    <definedName name="wrn.All._.Reports." localSheetId="0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Schedules." localSheetId="0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wrn.All._.Schedules." hidden="1">{#N/A,#N/A,FALSE,"CF Consolidated 2";#N/A,#N/A,FALSE,"Retail Assump";#N/A,#N/A,FALSE,"CF Retail";#N/A,#N/A,FALSE,"Garage Assumpt 1";#N/A,#N/A,FALSE,"Garage Op Proj";#N/A,#N/A,FALSE,"Hist I&amp;E";#N/A,#N/A,FALSE,"Rent Roll";#N/A,#N/A,FALSE,"RE Taxes";#N/A,#N/A,FALSE,"CAM - BH";#N/A,#N/A,FALSE,"Comm.Condo CAM"}</definedName>
    <definedName name="wrn.ALL._.SHEETS." localSheetId="0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._.Stock_10_12_14." localSheetId="0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_Models." localSheetId="0" hidden="1">{#N/A,#N/A,FALSE,"Summary";#N/A,#N/A,FALSE,"Projections";#N/A,#N/A,FALSE,"Mkt Mults";#N/A,#N/A,FALSE,"DCF";#N/A,#N/A,FALSE,"Accr Dil";#N/A,#N/A,FALSE,"PIC LBO";#N/A,#N/A,FALSE,"MULT10_4";#N/A,#N/A,FALSE,"CBI LBO"}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localSheetId="0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2" localSheetId="0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2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butPREMIUM.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localSheetId="0" hidden="1">{#N/A,#N/A,FALSE,"AD_Purchase";#N/A,#N/A,FALSE,"Credit";#N/A,#N/A,FALSE,"PF Acquisition";#N/A,#N/A,FALSE,"PF Offering"}</definedName>
    <definedName name="wrn.AllModels." hidden="1">{#N/A,#N/A,FALSE,"AD_Purchase";#N/A,#N/A,FALSE,"Credit";#N/A,#N/A,FALSE,"PF Acquisition";#N/A,#N/A,FALSE,"PF Offering"}</definedName>
    <definedName name="wrn.Annual._.Report." localSheetId="0" hidden="1">{"annual",#N/A,FALSE,"Pro Forma";#N/A,#N/A,FALSE,"Golf Operations"}</definedName>
    <definedName name="wrn.Annual._.Report." hidden="1">{"annual",#N/A,FALSE,"Pro Forma";#N/A,#N/A,FALSE,"Golf Operations"}</definedName>
    <definedName name="wrn.AnnualRentRoll" localSheetId="0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hidden="1">{"AnnualRentRoll",#N/A,FALSE,"RentRoll"}</definedName>
    <definedName name="wrn.annualrentroll2" localSheetId="0" hidden="1">{"AnnualRentRoll",#N/A,FALSE,"RentRoll"}</definedName>
    <definedName name="wrn.annualrentroll2" hidden="1">{"AnnualRentRoll",#N/A,FALSE,"RentRoll"}</definedName>
    <definedName name="wrn.Apartment._.Spreadsheet." localSheetId="0" hidden="1">{#N/A,#N/A,FALSE,"Primary Input Sheet"}</definedName>
    <definedName name="wrn.Apartment._.Spreadsheet." hidden="1">{#N/A,#N/A,FALSE,"Primary Input Sheet"}</definedName>
    <definedName name="wrn.Apartment._.Spreadsheet._1" localSheetId="0" hidden="1">{#N/A,#N/A,FALSE,"Primary Input Sheet"}</definedName>
    <definedName name="wrn.Apartment._.Spreadsheet._1" hidden="1">{#N/A,#N/A,FALSE,"Primary Input Sheet"}</definedName>
    <definedName name="wrn.Apartment._.Spreadsheet._2" localSheetId="0" hidden="1">{#N/A,#N/A,FALSE,"Primary Input Sheet"}</definedName>
    <definedName name="wrn.Apartment._.Spreadsheet._2" hidden="1">{#N/A,#N/A,FALSE,"Primary Input Sheet"}</definedName>
    <definedName name="wrn.Apartment._.Spreadsheet._3" localSheetId="0" hidden="1">{#N/A,#N/A,FALSE,"Primary Input Sheet"}</definedName>
    <definedName name="wrn.Apartment._.Spreadsheet._3" hidden="1">{#N/A,#N/A,FALSE,"Primary Input Sheet"}</definedName>
    <definedName name="wrn.Apartment._.Spreadsheet._4" localSheetId="0" hidden="1">{#N/A,#N/A,FALSE,"Primary Input Sheet"}</definedName>
    <definedName name="wrn.Apartment._.Spreadsheet._4" hidden="1">{#N/A,#N/A,FALSE,"Primary Input Sheet"}</definedName>
    <definedName name="wrn.Apartment._.Spreadsheet._5" localSheetId="0" hidden="1">{#N/A,#N/A,FALSE,"Primary Input Sheet"}</definedName>
    <definedName name="wrn.Apartment._.Spreadsheet._5" hidden="1">{#N/A,#N/A,FALSE,"Primary Input Sheet"}</definedName>
    <definedName name="wrn.Appraisal." localSheetId="0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ppraisal._.2." localSheetId="0" hidden="1">{#N/A,#N/A,FALSE,"Appraisal 2"}</definedName>
    <definedName name="wrn.Appraisal._.2." hidden="1">{#N/A,#N/A,FALSE,"Appraisal 2"}</definedName>
    <definedName name="wrn.Appraisal._.3." localSheetId="0" hidden="1">{#N/A,#N/A,FALSE,"Appraisal 3"}</definedName>
    <definedName name="wrn.Appraisal._.3." hidden="1">{#N/A,#N/A,FALSE,"Appraisal 3"}</definedName>
    <definedName name="wrn.Arena._.PCD." localSheetId="0" hidden="1">{#N/A,#N/A,TRUE,"Maritime Park Arena PCD";#N/A,#N/A,TRUE,"Maritime Park Arena IOR"}</definedName>
    <definedName name="wrn.Arena._.PCD." hidden="1">{#N/A,#N/A,TRUE,"Maritime Park Arena PCD";#N/A,#N/A,TRUE,"Maritime Park Arena IOR"}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et._.Management." localSheetId="0" hidden="1">{#N/A,#N/A,FALSE,"ASSET MGMT."}</definedName>
    <definedName name="wrn.Asset._.Management." hidden="1">{#N/A,#N/A,FALSE,"ASSET MGMT."}</definedName>
    <definedName name="wrn.Atrium." localSheetId="0" hidden="1">{"Atrium-Investor",#N/A,FALSE,"Atrium";"Atrium-Property",#N/A,FALSE,"Atrium"}</definedName>
    <definedName name="wrn.Atrium." hidden="1">{"Atrium-Investor",#N/A,FALSE,"Atrium";"Atrium-Property",#N/A,FALSE,"Atrium"}</definedName>
    <definedName name="wrn.AVEX._.NCL._.Tower." localSheetId="0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._.Spread._.Worksheet._.Summary." localSheetId="0" hidden="1">{#N/A,#N/A,FALSE,"B_Spread"}</definedName>
    <definedName name="wrn.B._.Spread._.Worksheet._.Summary." hidden="1">{#N/A,#N/A,FALSE,"B_Spread"}</definedName>
    <definedName name="wrn.B._.Spread._.Worksheets._.Detail." localSheetId="0" hidden="1">{#N/A,#N/A,FALSE,"B_Spread"}</definedName>
    <definedName name="wrn.B._.Spread._.Worksheets._.Detail." hidden="1">{#N/A,#N/A,FALSE,"B_Spread"}</definedName>
    <definedName name="wrn.BA." localSheetId="0" hidden="1">{"ba1",#N/A,TRUE,"B-A";"ba2",#N/A,TRUE,"B-A"}</definedName>
    <definedName name="wrn.BA." hidden="1">{"ba1",#N/A,TRUE,"B-A";"ba2",#N/A,TRUE,"B-A"}</definedName>
    <definedName name="wrn.Balcor." localSheetId="0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wrn.Balcor.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wrn.BaseYearDemand." localSheetId="0" hidden="1">{"Base Year Demand",#N/A,FALSE,"Demand-Base Year"}</definedName>
    <definedName name="wrn.BaseYearDemand." hidden="1">{"Base Year Demand",#N/A,FALSE,"Demand-Base Year"}</definedName>
    <definedName name="wrn.basics." localSheetId="0" hidden="1">{#N/A,#N/A,FALSE,"TSUM";#N/A,#N/A,FALSE,"shares";#N/A,#N/A,FALSE,"earnout";#N/A,#N/A,FALSE,"Heaty";#N/A,#N/A,FALSE,"self-tend";#N/A,#N/A,FALSE,"self-sum"}</definedName>
    <definedName name="wrn.basics." hidden="1">{#N/A,#N/A,FALSE,"TSUM";#N/A,#N/A,FALSE,"shares";#N/A,#N/A,FALSE,"earnout";#N/A,#N/A,FALSE,"Heaty";#N/A,#N/A,FALSE,"self-tend";#N/A,#N/A,FALSE,"self-sum"}</definedName>
    <definedName name="wrn.BIGGER." localSheetId="0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0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0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0" hidden="1">{#N/A,#N/A,FALSE}</definedName>
    <definedName name="wrn.bleu4." hidden="1">{#N/A,#N/A,FALSE}</definedName>
    <definedName name="wrn.bleu5" localSheetId="0" hidden="1">{#N/A,#N/A,FALSE}</definedName>
    <definedName name="wrn.bleu5" hidden="1">{#N/A,#N/A,FALSE}</definedName>
    <definedName name="wrn.Blue._.Book._.Sections." localSheetId="0" hidden="1">{#N/A,#N/A,TRUE,"Summary";#N/A,#N/A,TRUE,"Program Scheme";#N/A,#N/A,TRUE,"Assumptions";#N/A,#N/A,TRUE,"Development Budget &amp; Timing";#N/A,#N/A,TRUE,"Cash Flow";#N/A,#N/A,TRUE,"Cash Flow to Debt &amp; Equity"}</definedName>
    <definedName name="wrn.Blue._.Book._.Sections." hidden="1">{#N/A,#N/A,TRUE,"Summary";#N/A,#N/A,TRUE,"Program Scheme";#N/A,#N/A,TRUE,"Assumptions";#N/A,#N/A,TRUE,"Development Budget &amp; Timing";#N/A,#N/A,TRUE,"Cash Flow";#N/A,#N/A,TRUE,"Cash Flow to Debt &amp; Equity"}</definedName>
    <definedName name="wrn.boardPackage." localSheetId="0" hidden="1">{#N/A,#N/A,FALSE,"ZM I-III Consol FinSummary";#N/A,#N/A,FALSE,"ZM1 FinSummary";#N/A,#N/A,FALSE,"ZM2 FinSummary";#N/A,#N/A,FALSE,"ZM3 FinSummary";#N/A,#N/A,FALSE,"FirstCapFinSummary";#N/A,#N/A,FALSE,"ZellLurieFinSummary";#N/A,#N/A,FALSE,"PortfolioOverview";#N/A,#N/A,FALSE,"Portfolio FinSummary";#N/A,#N/A,FALSE,"OverviewbyState";#N/A,#N/A,FALSE,"portfolio";#N/A,#N/A,FALSE,"ZM123";#N/A,#N/A,FALSE,"FCOccy";#N/A,#N/A,FALSE,"ZL";#N/A,#N/A,FALSE,"ZM ROll SbyS";#N/A,#N/A,FALSE,"zmlConsildated";#N/A,#N/A,FALSE,"FC Roll";#N/A,#N/A,FALSE,"ZL Roll";#N/A,#N/A,FALSE,"Retention";#N/A,#N/A,FALSE,"ConsZM123DebtMaturity";#N/A,#N/A,FALSE,"zm1DebtMaturity";#N/A,#N/A,FALSE,"ZM2DebtMaturity";#N/A,#N/A,FALSE,"ZM3DebtMaturity";#N/A,#N/A,FALSE,"FCDebtMaturity";#N/A,#N/A,FALSE,"ZLDebtMaturity";#N/A,#N/A,FALSE,"Corporate";#N/A,#N/A,FALSE,"SALEDATA";#N/A,#N/A,FALSE,"Pending deals";#N/A,#N/A,FALSE,"zm III";#N/A,#N/A,FALSE,"deal flow";#N/A,#N/A,FALSE,"96Tran";#N/A,#N/A,FALSE,"z4Sources &amp; Uses";#N/A,#N/A,FALSE,"z3 Sources &amp; Uses";#N/A,#N/A,FALSE,"z2 Sources and Uses";#N/A,#N/A,FALSE,"z1 Sources &amp; Uses"}</definedName>
    <definedName name="wrn.boardPackage." hidden="1">{#N/A,#N/A,FALSE,"ZM I-III Consol FinSummary";#N/A,#N/A,FALSE,"ZM1 FinSummary";#N/A,#N/A,FALSE,"ZM2 FinSummary";#N/A,#N/A,FALSE,"ZM3 FinSummary";#N/A,#N/A,FALSE,"FirstCapFinSummary";#N/A,#N/A,FALSE,"ZellLurieFinSummary";#N/A,#N/A,FALSE,"PortfolioOverview";#N/A,#N/A,FALSE,"Portfolio FinSummary";#N/A,#N/A,FALSE,"OverviewbyState";#N/A,#N/A,FALSE,"portfolio";#N/A,#N/A,FALSE,"ZM123";#N/A,#N/A,FALSE,"FCOccy";#N/A,#N/A,FALSE,"ZL";#N/A,#N/A,FALSE,"ZM ROll SbyS";#N/A,#N/A,FALSE,"zmlConsildated";#N/A,#N/A,FALSE,"FC Roll";#N/A,#N/A,FALSE,"ZL Roll";#N/A,#N/A,FALSE,"Retention";#N/A,#N/A,FALSE,"ConsZM123DebtMaturity";#N/A,#N/A,FALSE,"zm1DebtMaturity";#N/A,#N/A,FALSE,"ZM2DebtMaturity";#N/A,#N/A,FALSE,"ZM3DebtMaturity";#N/A,#N/A,FALSE,"FCDebtMaturity";#N/A,#N/A,FALSE,"ZLDebtMaturity";#N/A,#N/A,FALSE,"Corporate";#N/A,#N/A,FALSE,"SALEDATA";#N/A,#N/A,FALSE,"Pending deals";#N/A,#N/A,FALSE,"zm III";#N/A,#N/A,FALSE,"deal flow";#N/A,#N/A,FALSE,"96Tran";#N/A,#N/A,FALSE,"z4Sources &amp; Uses";#N/A,#N/A,FALSE,"z3 Sources &amp; Uses";#N/A,#N/A,FALSE,"z2 Sources and Uses";#N/A,#N/A,FALSE,"z1 Sources &amp; Uses"}</definedName>
    <definedName name="wrn.BofA." localSheetId="0" hidden="1">{"BofA-Investor",#N/A,FALSE,"BofA Tower";"BofA-Property",#N/A,FALSE,"BofA Tower"}</definedName>
    <definedName name="wrn.BofA." hidden="1">{"BofA-Investor",#N/A,FALSE,"BofA Tower";"BofA-Property",#N/A,FALSE,"BofA Tower"}</definedName>
    <definedName name="wrn.Bonds." localSheetId="0" hidden="1">{#N/A,#N/A,FALSE,"Bonds - Consol";#N/A,#N/A,FALSE,"Bonds - Lakes";#N/A,#N/A,FALSE,"Bonds - Chabot";#N/A,#N/A,FALSE,"Bonds - Diablo"}</definedName>
    <definedName name="wrn.Bonds." hidden="1">{#N/A,#N/A,FALSE,"Bonds - Consol";#N/A,#N/A,FALSE,"Bonds - Lakes";#N/A,#N/A,FALSE,"Bonds - Chabot";#N/A,#N/A,FALSE,"Bonds - Diablo"}</definedName>
    <definedName name="wrn.book." localSheetId="0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0" hidden="1">{"LTV Output",#N/A,FALSE,"Output";"DCR Output",#N/A,FALSE,"Output"}</definedName>
    <definedName name="wrn.Both._.Outputs." hidden="1">{"LTV Output",#N/A,FALSE,"Output";"DCR Output",#N/A,FALSE,"Output"}</definedName>
    <definedName name="wrn.BOV." localSheetId="0" hidden="1">{#N/A,#N/A,FALSE,"Pricing Matrix";#N/A,#N/A,FALSE,"Assumptions";#N/A,#N/A,FALSE,"Year One Pro Forma";#N/A,#N/A,FALSE,"Operating Stmts";#N/A,#N/A,FALSE,"Cash Flow Projections";#N/A,#N/A,FALSE,"Rent Roll Summary";#N/A,#N/A,FALSE,"Market Rent Detail";#N/A,#N/A,FALSE,"Effective Rental Income Detail"}</definedName>
    <definedName name="wrn.BOV." hidden="1">{#N/A,#N/A,FALSE,"Pricing Matrix";#N/A,#N/A,FALSE,"Assumptions";#N/A,#N/A,FALSE,"Year One Pro Forma";#N/A,#N/A,FALSE,"Operating Stmts";#N/A,#N/A,FALSE,"Cash Flow Projections";#N/A,#N/A,FALSE,"Rent Roll Summary";#N/A,#N/A,FALSE,"Market Rent Detail";#N/A,#N/A,FALSE,"Effective Rental Income Detail"}</definedName>
    <definedName name="wrn.BT._.Report." localSheetId="0" hidden="1">{#N/A,#N/A,FALSE,"BTCostSummary";#N/A,#N/A,FALSE,"Finance";#N/A,#N/A,FALSE,"Land";"Construction with Retention",#N/A,FALSE,"Construction";#N/A,#N/A,FALSE,"BTA&amp;E";#N/A,#N/A,FALSE,"Indirect"}</definedName>
    <definedName name="wrn.BT._.Report." hidden="1">{#N/A,#N/A,FALSE,"BTCostSummary";#N/A,#N/A,FALSE,"Finance";#N/A,#N/A,FALSE,"Land";"Construction with Retention",#N/A,FALSE,"Construction";#N/A,#N/A,FALSE,"BTA&amp;E";#N/A,#N/A,FALSE,"Indirect"}</definedName>
    <definedName name="wrn.Budget." localSheetId="0" hidden="1">{"Spread Dollars",#N/A,FALSE,"Budget";"Spread Ratios",#N/A,FALSE,"Budget";"Target Comparison",#N/A,FALSE,"Summary"}</definedName>
    <definedName name="wrn.Budget." hidden="1">{"Spread Dollars",#N/A,FALSE,"Budget";"Spread Ratios",#N/A,FALSE,"Budget";"Target Comparison",#N/A,FALSE,"Summary"}</definedName>
    <definedName name="wrn.budget._.balance._.sheet." localSheetId="0" hidden="1">{"bugdet992000 balance sheet",#N/A,FALSE,"Celtel alternative 6"}</definedName>
    <definedName name="wrn.budget._.balance._.sheet." hidden="1">{"bugdet992000 balance sheet",#N/A,FALSE,"Celtel alternative 6"}</definedName>
    <definedName name="wrn.budget._.capex." localSheetId="0" hidden="1">{"budget992000 capex",#N/A,FALSE,"Celtel alternative 6"}</definedName>
    <definedName name="wrn.budget._.capex." hidden="1">{"budget992000 capex",#N/A,FALSE,"Celtel alternative 6"}</definedName>
    <definedName name="wrn.budget._.customers." localSheetId="0" hidden="1">{"budget992000_customers",#N/A,FALSE,"Celtel alternative 6"}</definedName>
    <definedName name="wrn.budget._.customers." hidden="1">{"budget992000_customers",#N/A,FALSE,"Celtel alternative 6"}</definedName>
    <definedName name="wrn.budget._.profit._.and._.loss." localSheetId="0" hidden="1">{"budget992000 profit and loss",#N/A,FALSE,"Celtel alternative 6"}</definedName>
    <definedName name="wrn.budget._.profit._.and._.loss." hidden="1">{"budget992000 profit and loss",#N/A,FALSE,"Celtel alternative 6"}</definedName>
    <definedName name="wrn.budget._.tariffs._.and._.usage." localSheetId="0" hidden="1">{"budget992000 tariff and usage",#N/A,FALSE,"Celtel alternative 6"}</definedName>
    <definedName name="wrn.budget._.tariffs._.and._.usage." hidden="1">{"budget992000 tariff and usage",#N/A,FALSE,"Celtel alternative 6"}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localSheetId="0" hidden="1">{#N/A,#N/A,FALSE,"Sheet1";#N/A,#N/A,FALSE,"Summary";#N/A,#N/A,FALSE,"proj1";#N/A,#N/A,FALSE,"proj2"}</definedName>
    <definedName name="wrn.bullshit1." hidden="1">{#N/A,#N/A,FALSE,"Sheet1";#N/A,#N/A,FALSE,"Summary";#N/A,#N/A,FALSE,"proj1";#N/A,#N/A,FALSE,"proj2"}</definedName>
    <definedName name="wrn.Capital_Increm.." localSheetId="0" hidden="1">{#N/A,#N/A,FALSE,"Capital-Incremental"}</definedName>
    <definedName name="wrn.Capital_Increm.." hidden="1">{#N/A,#N/A,FALSE,"Capital-Incremental"}</definedName>
    <definedName name="wrn.Capital_Nonincre.." localSheetId="0" hidden="1">{#N/A,#N/A,FALSE,"Capital-Nonincremental"}</definedName>
    <definedName name="wrn.Capital_Nonincre.." hidden="1">{#N/A,#N/A,FALSE,"Capital-Nonincremental"}</definedName>
    <definedName name="wrn.CAPREIT." localSheetId="0" hidden="1">{#N/A,#N/A,FALSE,"CAPREIT"}</definedName>
    <definedName name="wrn.CAPREIT." hidden="1">{#N/A,#N/A,FALSE,"CAPREIT"}</definedName>
    <definedName name="wrn.CAPREIT2" localSheetId="0" hidden="1">{#N/A,#N/A,FALSE,"CAPREIT"}</definedName>
    <definedName name="wrn.CAPREIT2" hidden="1">{#N/A,#N/A,FALSE,"CAPREIT"}</definedName>
    <definedName name="wrn.Cash._.Flow." localSheetId="0" hidden="1">{#N/A,#N/A,TRUE,"CashFlowSummary";#N/A,#N/A,TRUE,"FinanceCashFlow";#N/A,#N/A,TRUE,"LandCashFlow";#N/A,#N/A,TRUE,"ConstCashFlow";#N/A,#N/A,TRUE,"A&amp;ECashFlow";#N/A,#N/A,TRUE,"IndirectCashFlow";#N/A,#N/A,TRUE,"MarketingCashFlow";#N/A,#N/A,TRUE,"LeaseUp";#N/A,#N/A,TRUE,"G&amp;ACashFlow"}</definedName>
    <definedName name="wrn.Cash._.Flow." hidden="1">{#N/A,#N/A,TRUE,"CashFlowSummary";#N/A,#N/A,TRUE,"FinanceCashFlow";#N/A,#N/A,TRUE,"LandCashFlow";#N/A,#N/A,TRUE,"ConstCashFlow";#N/A,#N/A,TRUE,"A&amp;ECashFlow";#N/A,#N/A,TRUE,"IndirectCashFlow";#N/A,#N/A,TRUE,"MarketingCashFlow";#N/A,#N/A,TRUE,"LeaseUp";#N/A,#N/A,TRUE,"G&amp;ACashFlow"}</definedName>
    <definedName name="wrn.Cash._.Flow._.Anal." localSheetId="0" hidden="1">{"CF",#N/A,FALSE,"Cash Flow";"RET",#N/A,FALSE,"Returns";"NPV",#N/A,FALSE,"Values";"ASMPT",#N/A,FALSE,"Assumptions"}</definedName>
    <definedName name="wrn.Cash._.Flow._.Anal." hidden="1">{"CF",#N/A,FALSE,"Cash Flow";"RET",#N/A,FALSE,"Returns";"NPV",#N/A,FALSE,"Values";"ASMPT",#N/A,FALSE,"Assumptions"}</definedName>
    <definedName name="wrn.Cash._.Flow._.Analysis." localSheetId="0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ash._.Flow._.and._.Matrix." localSheetId="0" hidden="1">{#N/A,#N/A,FALSE,"Matrix";#N/A,#N/A,FALSE,"Cash Flow";#N/A,#N/A,FALSE,"10 Year Cost Analysis"}</definedName>
    <definedName name="wrn.Cash._.Flow._.and._.Matrix." hidden="1">{#N/A,#N/A,FALSE,"Matrix";#N/A,#N/A,FALSE,"Cash Flow";#N/A,#N/A,FALSE,"10 Year Cost Analysis"}</definedName>
    <definedName name="wrn.Cash._.Flow._.Summary." localSheetId="0" hidden="1">{"Cash Flow Summary",#N/A,FALSE,"CashFlowSummary";"Finance Cash Flow Summary",#N/A,FALSE,"FinanceCashFlow";"Equity Cash Flow Summary",#N/A,FALSE,"EquityReturns"}</definedName>
    <definedName name="wrn.Cash._.Flow._.Summary." hidden="1">{"Cash Flow Summary",#N/A,FALSE,"CashFlowSummary";"Finance Cash Flow Summary",#N/A,FALSE,"FinanceCashFlow";"Equity Cash Flow Summary",#N/A,FALSE,"EquityReturns"}</definedName>
    <definedName name="wrn.CASH._.FLOWS._.ONLY." localSheetId="0" hidden="1">{#N/A,#N/A,FALSE,"Assumptions";#N/A,#N/A,FALSE,"Consol CF";#N/A,#N/A,FALSE,"Hacienda CF";#N/A,#N/A,FALSE,"Chabot CF";#N/A,#N/A,FALSE,"Diablo CF"}</definedName>
    <definedName name="wrn.CASH._.FLOWS._.ONLY." hidden="1">{#N/A,#N/A,FALSE,"Assumptions";#N/A,#N/A,FALSE,"Consol CF";#N/A,#N/A,FALSE,"Hacienda CF";#N/A,#N/A,FALSE,"Chabot CF";#N/A,#N/A,FALSE,"Diablo CF"}</definedName>
    <definedName name="wrn.Cash._.Plan." localSheetId="0" hidden="1">{"cash plan",#N/A,FALSE,"fccashflow"}</definedName>
    <definedName name="wrn.Cash._.Plan." hidden="1">{"cash plan",#N/A,FALSE,"fccashflow"}</definedName>
    <definedName name="wrn.cash.both" localSheetId="0" hidden="1">{"CF",#N/A,FALSE,"Cash Flow";"RET",#N/A,FALSE,"Returns";"NPV",#N/A,FALSE,"Values";"ASMPT",#N/A,FALSE,"Assumptions"}</definedName>
    <definedName name="wrn.cash.both" hidden="1">{"CF",#N/A,FALSE,"Cash Flow";"RET",#N/A,FALSE,"Returns";"NPV",#N/A,FALSE,"Values";"ASMPT",#N/A,FALSE,"Assumptions"}</definedName>
    <definedName name="wrn.cash.retail" localSheetId="0" hidden="1">{"CF",#N/A,FALSE,"Cash Flow";"RET",#N/A,FALSE,"Returns";"NPV",#N/A,FALSE,"Values";"ASMPT",#N/A,FALSE,"Assumptions"}</definedName>
    <definedName name="wrn.cash.retail" hidden="1">{"CF",#N/A,FALSE,"Cash Flow";"RET",#N/A,FALSE,"Returns";"NPV",#N/A,FALSE,"Values";"ASMPT",#N/A,FALSE,"Assumptions"}</definedName>
    <definedName name="wrn.cashFowanalysis" localSheetId="0" hidden="1">{"CF",#N/A,FALSE,"Cash Flow";"RET",#N/A,FALSE,"Returns";"NPV",#N/A,FALSE,"Values";"ASMPT",#N/A,FALSE,"Assumptions"}</definedName>
    <definedName name="wrn.cashFowanalysis" hidden="1">{"CF",#N/A,FALSE,"Cash Flow";"RET",#N/A,FALSE,"Returns";"NPV",#N/A,FALSE,"Values";"ASMPT",#N/A,FALSE,"Assumptions"}</definedName>
    <definedName name="wrn.CCC." localSheetId="0" hidden="1">{#N/A,#N/A,FALSE,"A";#N/A,#N/A,FALSE,"B"}</definedName>
    <definedName name="wrn.CCC." hidden="1">{#N/A,#N/A,FALSE,"A";#N/A,#N/A,FALSE,"B"}</definedName>
    <definedName name="wrn.CCC._.OPEX." localSheetId="0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wrn.CCC._.OPEX." hidden="1">{#N/A,#N/A,FALSE,"Expense Detail";#N/A,#N/A,FALSE,"Worksheet";#N/A,#N/A,FALSE,"Audit";#N/A,#N/A,FALSE,"Exclusions";#N/A,#N/A,FALSE,"Variance";#N/A,#N/A,FALSE,"Average Occupancy";#N/A,#N/A,FALSE,"Maintenance &amp; Repairs Occ. Adj.";#N/A,#N/A,FALSE,"Cleaning Occupancy Adj.";#N/A,#N/A,FALSE,"Escalatable Expenses 95";#N/A,#N/A,FALSE,"Rec 95";#N/A,#N/A,FALSE,"Statements"}</definedName>
    <definedName name="wrn.CD." localSheetId="0" hidden="1">{"CD1",#N/A,TRUE,"C-D (R)";"CD2",#N/A,TRUE,"C-D (R)"}</definedName>
    <definedName name="wrn.CD." hidden="1">{"CD1",#N/A,TRUE,"C-D (R)";"CD2",#N/A,TRUE,"C-D (R)"}</definedName>
    <definedName name="wrn.CF._.Print." localSheetId="0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F._.Print.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GR." localSheetId="0" hidden="1">{#N/A,#N/A,TRUE,"SUMMARY";#N/A,#N/A,TRUE,"LAND";#N/A,#N/A,TRUE,"DIRECT COST";#N/A,#N/A,TRUE,"INDIRECT COST";#N/A,#N/A,TRUE,"PERMIT FEES";#N/A,#N/A,TRUE,"ADDITIONAL PROJECT COST";"LOAN CASH FLOWS",#N/A,TRUE,"PROJECT COSTS";"SUBSUBSCHEDULE",#N/A,TRUE,"INCOME SUMMARY";"EARLY TRADING",#N/A,TRUE,"LEASEUP SCEN1 TARGET";#N/A,#N/A,TRUE,"APPENDIX";#N/A,#N/A,TRUE,"PROJECT COMPONENT BREAKDOWN"}</definedName>
    <definedName name="wrn.CGR." hidden="1">{#N/A,#N/A,TRUE,"SUMMARY";#N/A,#N/A,TRUE,"LAND";#N/A,#N/A,TRUE,"DIRECT COST";#N/A,#N/A,TRUE,"INDIRECT COST";#N/A,#N/A,TRUE,"PERMIT FEES";#N/A,#N/A,TRUE,"ADDITIONAL PROJECT COST";"LOAN CASH FLOWS",#N/A,TRUE,"PROJECT COSTS";"SUBSUBSCHEDULE",#N/A,TRUE,"INCOME SUMMARY";"EARLY TRADING",#N/A,TRUE,"LEASEUP SCEN1 TARGET";#N/A,#N/A,TRUE,"APPENDIX";#N/A,#N/A,TRUE,"PROJECT COMPONENT BREAKDOWN"}</definedName>
    <definedName name="wrn.closing._.statement." localSheetId="0" hidden="1">{"page1",#N/A,FALSE,"CTT_CLO";"page2",#N/A,FALSE,"CTT_CLO"}</definedName>
    <definedName name="wrn.closing._.statement." hidden="1">{"page1",#N/A,FALSE,"CTT_CLO";"page2",#N/A,FALSE,"CTT_CLO"}</definedName>
    <definedName name="wrn.Combined._.All._.Stmts." localSheetId="0" hidden="1">{"Combined Inc Stmt",#N/A,TRUE,"Financials";"Combined BS",#N/A,TRUE,"Financials";"Combined CF",#N/A,TRUE,"Financials";"Combined Ratios",#N/A,TRUE,"Financials"}</definedName>
    <definedName name="wrn.Combined._.All._.Stmts." hidden="1">{"Combined Inc Stmt",#N/A,TRUE,"Financials";"Combined BS",#N/A,TRUE,"Financials";"Combined CF",#N/A,TRUE,"Financials";"Combined Ratios",#N/A,TRUE,"Financials"}</definedName>
    <definedName name="wrn.Combined._.BS." localSheetId="0" hidden="1">{"Combined BS",#N/A,FALSE,"Financials"}</definedName>
    <definedName name="wrn.Combined._.BS." hidden="1">{"Combined BS",#N/A,FALSE,"Financials"}</definedName>
    <definedName name="wrn.Combined._.CF." localSheetId="0" hidden="1">{"Combined CF",#N/A,FALSE,"Financials"}</definedName>
    <definedName name="wrn.Combined._.CF." hidden="1">{"Combined CF",#N/A,FALSE,"Financials"}</definedName>
    <definedName name="wrn.Combined._.Inc._.Stmt." localSheetId="0" hidden="1">{"Combined Inc Stmt",#N/A,FALSE,"Financials"}</definedName>
    <definedName name="wrn.Combined._.Inc._.Stmt." hidden="1">{"Combined Inc Stmt",#N/A,FALSE,"Financials"}</definedName>
    <definedName name="wrn.Combined._.Ratios." localSheetId="0" hidden="1">{"Combined Ratios",#N/A,FALSE,"Financials"}</definedName>
    <definedName name="wrn.Combined._.Ratios." hidden="1">{"Combined Ratios",#N/A,FALSE,"Financials"}</definedName>
    <definedName name="wrn.Competition." localSheetId="0" hidden="1">{#N/A,#N/A,FALSE,"CompSummary";#N/A,#N/A,FALSE,"Comp1";#N/A,#N/A,FALSE,"Comp2";#N/A,#N/A,FALSE,"Comp3";#N/A,#N/A,FALSE,"Comp4";#N/A,#N/A,FALSE,"Comp5";#N/A,#N/A,FALSE,"Our Prop";#N/A,#N/A,FALSE,"Projection Sheet"}</definedName>
    <definedName name="wrn.Competition." hidden="1">{#N/A,#N/A,FALSE,"CompSummary";#N/A,#N/A,FALSE,"Comp1";#N/A,#N/A,FALSE,"Comp2";#N/A,#N/A,FALSE,"Comp3";#N/A,#N/A,FALSE,"Comp4";#N/A,#N/A,FALSE,"Comp5";#N/A,#N/A,FALSE,"Our Prop";#N/A,#N/A,FALSE,"Projection Sheet"}</definedName>
    <definedName name="wrn.Complete." localSheetId="0" hidden="1">{"Summary Sheet",#N/A,TRUE,"Sheet1";"Sensitivity 4",#N/A,TRUE,"Sheet1";"Value",#N/A,TRUE,"Sheet1";"Asset",#N/A,TRUE,"Sheet1";"Cash",#N/A,TRUE,"Sheet1";"Equity",#N/A,TRUE,"Sheet1";"DCF",#N/A,TRUE,"Sheet1";"Part. Distib.",#N/A,TRUE,"Sheet1";"Part Distib II",#N/A,TRUE,"Sheet1";"Part Distib III",#N/A,TRUE,"Sheet1";"Promote1",#N/A,TRUE,"Sheet1";"Promote2",#N/A,TRUE,"Sheet1";"Promote3",#N/A,TRUE,"Sheet1";"CCCash Flow",#N/A,TRUE,"Cash Flow";"Cash Flow 1",#N/A,TRUE,"Rent Calc";"Rent 1",#N/A,TRUE,"Rent Calc";"Debt Summary 1",#N/A,TRUE,"Sheet1";"Prepayments",#N/A,TRUE,"Prepayment Calcs";"Assumptions",#N/A,TRUE,"Sheet1";"Indifference Schedule",#N/A,TRUE,"Sheet1"}</definedName>
    <definedName name="wrn.Complete." hidden="1">{"Summary Sheet",#N/A,TRUE,"Sheet1";"Sensitivity 4",#N/A,TRUE,"Sheet1";"Value",#N/A,TRUE,"Sheet1";"Asset",#N/A,TRUE,"Sheet1";"Cash",#N/A,TRUE,"Sheet1";"Equity",#N/A,TRUE,"Sheet1";"DCF",#N/A,TRUE,"Sheet1";"Part. Distib.",#N/A,TRUE,"Sheet1";"Part Distib II",#N/A,TRUE,"Sheet1";"Part Distib III",#N/A,TRUE,"Sheet1";"Promote1",#N/A,TRUE,"Sheet1";"Promote2",#N/A,TRUE,"Sheet1";"Promote3",#N/A,TRUE,"Sheet1";"CCCash Flow",#N/A,TRUE,"Cash Flow";"Cash Flow 1",#N/A,TRUE,"Rent Calc";"Rent 1",#N/A,TRUE,"Rent Calc";"Debt Summary 1",#N/A,TRUE,"Sheet1";"Prepayments",#N/A,TRUE,"Prepayment Calcs";"Assumptions",#N/A,TRUE,"Sheet1";"Indifference Schedule",#N/A,TRUE,"Sheet1"}</definedName>
    <definedName name="wrn.Complete._.Cash._.Flow._.Summary." localSheetId="0" hidden="1">{"Cash Flow Summary",#N/A,TRUE,"CashFlowSummary";"Finance Cash Flow Summary",#N/A,TRUE,"FinanceCashFlow";"Equity Cash Flow Summary",#N/A,TRUE,"EquityReturns";"LeaseUp Cash Flow Summary",#N/A,TRUE,"LeaseUp";"Land Cash Flow Summary",#N/A,TRUE,"LandCashFlow";"Construction Cash Flow Summary",#N/A,TRUE,"ConstCashFlow";"A&amp;E Cash Flow Summary",#N/A,TRUE,"A&amp;ECashFlow";"Indirect Cash Flow Summary",#N/A,TRUE,"IndirectCashFlow";"G&amp;A Cash Flow Summary",#N/A,TRUE,"G&amp;ACashFlow";"Marketing Cash Flow Summary",#N/A,TRUE,"MarketingCashFlow"}</definedName>
    <definedName name="wrn.Complete._.Cash._.Flow._.Summary." hidden="1">{"Cash Flow Summary",#N/A,TRUE,"CashFlowSummary";"Finance Cash Flow Summary",#N/A,TRUE,"FinanceCashFlow";"Equity Cash Flow Summary",#N/A,TRUE,"EquityReturns";"LeaseUp Cash Flow Summary",#N/A,TRUE,"LeaseUp";"Land Cash Flow Summary",#N/A,TRUE,"LandCashFlow";"Construction Cash Flow Summary",#N/A,TRUE,"ConstCashFlow";"A&amp;E Cash Flow Summary",#N/A,TRUE,"A&amp;ECashFlow";"Indirect Cash Flow Summary",#N/A,TRUE,"IndirectCashFlow";"G&amp;A Cash Flow Summary",#N/A,TRUE,"G&amp;ACashFlow";"Marketing Cash Flow Summary",#N/A,TRUE,"MarketingCashFlow"}</definedName>
    <definedName name="wrn.Complete._.Review." localSheetId="0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mplete.2" localSheetId="0" hidden="1">{"Summary Sheet",#N/A,TRUE,"Sheet1";"Sensitivity 4",#N/A,TRUE,"Sheet1";"Value",#N/A,TRUE,"Sheet1";"Asset",#N/A,TRUE,"Sheet1";"Cash",#N/A,TRUE,"Sheet1";"Equity",#N/A,TRUE,"Sheet1";"DCF",#N/A,TRUE,"Sheet1";"Part. Distib.",#N/A,TRUE,"Sheet1";"Part Distib II",#N/A,TRUE,"Sheet1";"Part Distib III",#N/A,TRUE,"Sheet1";"Promote1",#N/A,TRUE,"Sheet1";"Promote2",#N/A,TRUE,"Sheet1";"Promote3",#N/A,TRUE,"Sheet1";"CCCash Flow",#N/A,TRUE,"Cash Flow";"Cash Flow 1",#N/A,TRUE,"Rent Calc";"Rent 1",#N/A,TRUE,"Rent Calc";"Debt Summary 1",#N/A,TRUE,"Sheet1";"Prepayments",#N/A,TRUE,"Prepayment Calcs";"Assumptions",#N/A,TRUE,"Sheet1";"Indifference Schedule",#N/A,TRUE,"Sheet1"}</definedName>
    <definedName name="wrn.Complete.2" hidden="1">{"Summary Sheet",#N/A,TRUE,"Sheet1";"Sensitivity 4",#N/A,TRUE,"Sheet1";"Value",#N/A,TRUE,"Sheet1";"Asset",#N/A,TRUE,"Sheet1";"Cash",#N/A,TRUE,"Sheet1";"Equity",#N/A,TRUE,"Sheet1";"DCF",#N/A,TRUE,"Sheet1";"Part. Distib.",#N/A,TRUE,"Sheet1";"Part Distib II",#N/A,TRUE,"Sheet1";"Part Distib III",#N/A,TRUE,"Sheet1";"Promote1",#N/A,TRUE,"Sheet1";"Promote2",#N/A,TRUE,"Sheet1";"Promote3",#N/A,TRUE,"Sheet1";"CCCash Flow",#N/A,TRUE,"Cash Flow";"Cash Flow 1",#N/A,TRUE,"Rent Calc";"Rent 1",#N/A,TRUE,"Rent Calc";"Debt Summary 1",#N/A,TRUE,"Sheet1";"Prepayments",#N/A,TRUE,"Prepayment Calcs";"Assumptions",#N/A,TRUE,"Sheet1";"Indifference Schedule",#N/A,TRUE,"Sheet1"}</definedName>
    <definedName name="wrn.Conference._.Center._.Financials." localSheetId="0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ibution." localSheetId="0" hidden="1">{#N/A,#N/A,FALSE,"Contribution Analysis"}</definedName>
    <definedName name="wrn.contribution." hidden="1">{#N/A,#N/A,FALSE,"Contribution Analysis"}</definedName>
    <definedName name="wrn.Control._.Sheet." localSheetId="0" hidden="1">{#N/A,#N/A,FALSE,"CONTROL"}</definedName>
    <definedName name="wrn.Control._.Sheet." hidden="1">{#N/A,#N/A,FALSE,"CONTROL"}</definedName>
    <definedName name="wrn.Cost._.Report." localSheetId="0" hidden="1">{#N/A,#N/A,TRUE,"CostSumm";#N/A,#N/A,TRUE,"Land";#N/A,#N/A,TRUE,"Construction";#N/A,#N/A,TRUE,"A&amp;E";#N/A,#N/A,TRUE,"Indirect";#N/A,#N/A,TRUE,"Marketing";#N/A,#N/A,TRUE,"Finance";#N/A,#N/A,TRUE,"Gen and Admin"}</definedName>
    <definedName name="wrn.Cost._.Report." hidden="1">{#N/A,#N/A,TRUE,"CostSumm";#N/A,#N/A,TRUE,"Land";#N/A,#N/A,TRUE,"Construction";#N/A,#N/A,TRUE,"A&amp;E";#N/A,#N/A,TRUE,"Indirect";#N/A,#N/A,TRUE,"Marketing";#N/A,#N/A,TRUE,"Finance";#N/A,#N/A,TRUE,"Gen and Admin"}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redit._.Summary." localSheetId="0" hidden="1">{#N/A,#N/A,FALSE,"CREDIT"}</definedName>
    <definedName name="wrn.Credit._.Summary." hidden="1">{#N/A,#N/A,FALSE,"CREDIT"}</definedName>
    <definedName name="wrn.csc." localSheetId="0" hidden="1">{"orixcsc",#N/A,FALSE,"ORIX CSC";"orixcsc2",#N/A,FALSE,"ORIX CSC"}</definedName>
    <definedName name="wrn.csc." hidden="1">{"orixcsc",#N/A,FALSE,"ORIX CSC";"orixcsc2",#N/A,FALSE,"ORIX CSC"}</definedName>
    <definedName name="wrn.csc2." localSheetId="0" hidden="1">{#N/A,#N/A,FALSE,"ORIX CSC"}</definedName>
    <definedName name="wrn.csc2." hidden="1">{#N/A,#N/A,FALSE,"ORIX CSC"}</definedName>
    <definedName name="wrn.data." localSheetId="0" hidden="1">{"data",#N/A,FALSE,"INPUT"}</definedName>
    <definedName name="wrn.data." hidden="1">{"data",#N/A,FALSE,"INPUT"}</definedName>
    <definedName name="wrn.data1" localSheetId="0" hidden="1">{"data",#N/A,FALSE,"INPUT"}</definedName>
    <definedName name="wrn.data1" hidden="1">{"data",#N/A,FALSE,"INPUT"}</definedName>
    <definedName name="wrn.database." localSheetId="0" hidden="1">{"subs",#N/A,FALSE,"database ";"proportional",#N/A,FALSE,"database "}</definedName>
    <definedName name="wrn.database." hidden="1">{"subs",#N/A,FALSE,"database ";"proportional",#N/A,FALSE,"database 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R._.Output." localSheetId="0" hidden="1">{"DCR Output",#N/A,FALSE,"Output"}</definedName>
    <definedName name="wrn.DCR._.Output." hidden="1">{"DCR Output",#N/A,FALSE,"Output"}</definedName>
    <definedName name="wrn.Deal._.Meeting." localSheetId="0" hidden="1">{"Summary",#N/A,TRUE,"Notes";"Value",#N/A,TRUE,"Notes";"Sensitivity",#N/A,TRUE,"Notes";"Cash Flow",#N/A,TRUE,"Notes";"Cash/Equity",#N/A,TRUE,"Notes";"DCF Valuation",#N/A,TRUE,"Notes";"Partnership Distributions",#N/A,TRUE,"Notes";"Splits",#N/A,TRUE,"Notes";"Lease Up",#N/A,TRUE,"Notes";"Assumptions",#N/A,TRUE,"Notes"}</definedName>
    <definedName name="wrn.Deal._.Meeting." hidden="1">{"Summary",#N/A,TRUE,"Notes";"Value",#N/A,TRUE,"Notes";"Sensitivity",#N/A,TRUE,"Notes";"Cash Flow",#N/A,TRUE,"Notes";"Cash/Equity",#N/A,TRUE,"Notes";"DCF Valuation",#N/A,TRUE,"Notes";"Partnership Distributions",#N/A,TRUE,"Notes";"Splits",#N/A,TRUE,"Notes";"Lease Up",#N/A,TRUE,"Notes";"Assumptions",#N/A,TRUE,"Notes"}</definedName>
    <definedName name="wrn.Debt._.Maturity." localSheetId="0" hidden="1">{#N/A,#N/A,FALSE,"ZLDebtMaturity";#N/A,#N/A,FALSE,"FCDebtMaturity";#N/A,#N/A,FALSE,"ZM3DebtMaturity";#N/A,#N/A,FALSE,"ZM2DebtMaturity";#N/A,#N/A,FALSE,"zm1DebtMaturity";#N/A,#N/A,FALSE,"ConsZM123DebtMaturity"}</definedName>
    <definedName name="wrn.Debt._.Maturity." hidden="1">{#N/A,#N/A,FALSE,"ZLDebtMaturity";#N/A,#N/A,FALSE,"FCDebtMaturity";#N/A,#N/A,FALSE,"ZM3DebtMaturity";#N/A,#N/A,FALSE,"ZM2DebtMaturity";#N/A,#N/A,FALSE,"zm1DebtMaturity";#N/A,#N/A,FALSE,"ConsZM123DebtMaturity"}</definedName>
    <definedName name="wrn.demand." localSheetId="0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wrn.demand.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wrn.Demand._.Calcs." localSheetId="0" hidden="1">{#N/A,#N/A,FALSE,"Demand Calcs"}</definedName>
    <definedName name="wrn.Demand._.Calcs." hidden="1">{#N/A,#N/A,FALSE,"Demand Calcs"}</definedName>
    <definedName name="wrn.Demand._.Inputs." localSheetId="0" hidden="1">{#N/A,#N/A,FALSE,"Demand Inputs"}</definedName>
    <definedName name="wrn.Demand._.Inputs." hidden="1">{#N/A,#N/A,FALSE,"Demand Inputs"}</definedName>
    <definedName name="wrn.demographics." localSheetId="0" hidden="1">{#N/A,#N/A,FALSE,"pop.hh";#N/A,#N/A,FALSE,"age.dist";#N/A,#N/A,FALSE,"hh.income";#N/A,#N/A,FALSE,"hh.chars"}</definedName>
    <definedName name="wrn.demographics." hidden="1">{#N/A,#N/A,FALSE,"pop.hh";#N/A,#N/A,FALSE,"age.dist";#N/A,#N/A,FALSE,"hh.income";#N/A,#N/A,FALSE,"hh.chars"}</definedName>
    <definedName name="wrn.Demos." localSheetId="0" hidden="1">{#N/A,#N/A,FALSE,"II-2 POP.HH";#N/A,#N/A,FALSE,"II-3 AGE.DIST";#N/A,#N/A,FALSE,"II-4 HH.DIST";#N/A,#N/A,FALSE,"II-5 EMP.INDUS"}</definedName>
    <definedName name="wrn.Demos." hidden="1">{#N/A,#N/A,FALSE,"II-2 POP.HH";#N/A,#N/A,FALSE,"II-3 AGE.DIST";#N/A,#N/A,FALSE,"II-4 HH.DIST";#N/A,#N/A,FALSE,"II-5 EMP.INDUS"}</definedName>
    <definedName name="wrn.DEPTS." localSheetId="0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0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Detail._.2001._.Budget." localSheetId="0" hidden="1">{#N/A,#N/A,FALSE,"Monthly Budget Detail";#N/A,#N/A,FALSE,"GPR &amp; Vacancy"}</definedName>
    <definedName name="wrn.Detail._.2001._.Budget." hidden="1">{#N/A,#N/A,FALSE,"Monthly Budget Detail";#N/A,#N/A,FALSE,"GPR &amp; Vacancy"}</definedName>
    <definedName name="wrn.DETAIL._.SCHEDULES." localSheetId="0" hidden="1">{"ACCOUNT DETAIL",#N/A,FALSE,"SCHEDULE E";"ACCOUNT DETAIL",#N/A,FALSE,"SCHEDULE G";"ACCOUNT DETAIL",#N/A,FALSE,"SCHEDULE H";"ACCOUNT DETAIL",#N/A,FALSE,"SCHEDULE I"}</definedName>
    <definedName name="wrn.DETAIL._.SCHEDULES." hidden="1">{"ACCOUNT DETAIL",#N/A,FALSE,"SCHEDULE E";"ACCOUNT DETAIL",#N/A,FALSE,"SCHEDULE G";"ACCOUNT DETAIL",#N/A,FALSE,"SCHEDULE H";"ACCOUNT DETAIL",#N/A,FALSE,"SCHEDULE I"}</definedName>
    <definedName name="wrn.EB." localSheetId="0" hidden="1">{"eb1",#N/A,TRUE,"E-B (R)";"eb2",#N/A,TRUE,"E-B (R)"}</definedName>
    <definedName name="wrn.EB." hidden="1">{"eb1",#N/A,TRUE,"E-B (R)";"eb2",#N/A,TRUE,"E-B (R)"}</definedName>
    <definedName name="wrn.EC1." localSheetId="0" hidden="1">{"eca",#N/A,TRUE,"E-C1 (R)";"ecb",#N/A,TRUE,"E-C1 (R)"}</definedName>
    <definedName name="wrn.EC1." hidden="1">{"eca",#N/A,TRUE,"E-C1 (R)";"ecb",#N/A,TRUE,"E-C1 (R)"}</definedName>
    <definedName name="wrn.ED." localSheetId="0" hidden="1">{"ed1",#N/A,TRUE,"E-D";"ed2",#N/A,TRUE,"E-D"}</definedName>
    <definedName name="wrn.ED." hidden="1">{"ed1",#N/A,TRUE,"E-D";"ed2",#N/A,TRUE,"E-D"}</definedName>
    <definedName name="wrn.Engineering." localSheetId="0" hidden="1">{#N/A,#N/A,FALSE,"ENGINEERING"}</definedName>
    <definedName name="wrn.Engineering." hidden="1">{#N/A,#N/A,FALSE,"ENGINEERING"}</definedName>
    <definedName name="wrn.Environmental." localSheetId="0" hidden="1">{#N/A,#N/A,FALSE,"ENVIRONMENTAL"}</definedName>
    <definedName name="wrn.Environmental." hidden="1">{#N/A,#N/A,FALSE,"ENVIRONMENTAL"}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cavation." localSheetId="0" hidden="1">{"excavation",#N/A,FALSE,"DETAIL.XLS"}</definedName>
    <definedName name="wrn.Excavation." hidden="1">{"excavation",#N/A,FALSE,"DETAIL.XLS"}</definedName>
    <definedName name="wrn.Exec._.Summary." localSheetId="0" hidden="1">{#N/A,#N/A,FALSE,"Index"}</definedName>
    <definedName name="wrn.Exec._.Summary." hidden="1">{#N/A,#N/A,FALSE,"Index"}</definedName>
    <definedName name="wrn.Executive._.Summary._.Reports." localSheetId="0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hibits." localSheetId="0" hidden="1">{#N/A,#N/A,FALSE,"Historical";#N/A,#N/A,FALSE,"Adjusted";#N/A,#N/A,FALSE,"CAM Alloc.";#N/A,#N/A,FALSE,"Projected CAM"}</definedName>
    <definedName name="wrn.Exhibits." hidden="1">{#N/A,#N/A,FALSE,"Historical";#N/A,#N/A,FALSE,"Adjusted";#N/A,#N/A,FALSE,"CAM Alloc.";#N/A,#N/A,FALSE,"Projected CAM"}</definedName>
    <definedName name="wrn.ExitAndSalesAssumptions." localSheetId="0" hidden="1">{#N/A,#N/A,FALSE,"ExitStratigy"}</definedName>
    <definedName name="wrn.ExitAndSalesAssumptions." hidden="1">{#N/A,#N/A,FALSE,"ExitStratigy"}</definedName>
    <definedName name="wrn.EXPENSE." localSheetId="0" hidden="1">{#N/A,#N/A,FALSE,"Common Area Accrual";#N/A,#N/A,FALSE,"Unit One LaSalle";#N/A,#N/A,FALSE,"Unit One CW";#N/A,#N/A,FALSE,"Unit One LaSallle + C &amp; W";#N/A,#N/A,FALSE,"Consolidated Accrual"}</definedName>
    <definedName name="wrn.EXPENSE." hidden="1">{#N/A,#N/A,FALSE,"Common Area Accrual";#N/A,#N/A,FALSE,"Unit One LaSalle";#N/A,#N/A,FALSE,"Unit One CW";#N/A,#N/A,FALSE,"Unit One LaSallle + C &amp; W";#N/A,#N/A,FALSE,"Consolidated Accrual"}</definedName>
    <definedName name="wrn.Expense._.Detail." localSheetId="0" hidden="1">{#N/A,#N/A,FALSE,"Common Area Accrual";#N/A,#N/A,FALSE,"Unit One LaSalle";#N/A,#N/A,FALSE,"Unit One CW";#N/A,#N/A,FALSE,"Unit One LaSalle + C &amp; W";#N/A,#N/A,FALSE,"Consolidated Accrual"}</definedName>
    <definedName name="wrn.Expense._.Detail." hidden="1">{#N/A,#N/A,FALSE,"Common Area Accrual";#N/A,#N/A,FALSE,"Unit One LaSalle";#N/A,#N/A,FALSE,"Unit One CW";#N/A,#N/A,FALSE,"Unit One LaSalle + C &amp; W";#N/A,#N/A,FALSE,"Consolidated Accrual"}</definedName>
    <definedName name="wrn.Exterior._.Wall." localSheetId="0" hidden="1">{#N/A,#N/A,FALSE,"Paramters";"print range",#N/A,FALSE,"GSF.XLS";"exterior wall",#N/A,FALSE,"DETAIL.XLS"}</definedName>
    <definedName name="wrn.Exterior._.Wall." hidden="1">{#N/A,#N/A,FALSE,"Paramters";"print range",#N/A,FALSE,"GSF.XLS";"exterior wall",#N/A,FALSE,"DETAIL.XLS"}</definedName>
    <definedName name="wrn.Fair._.Share._.Calcs." localSheetId="0" hidden="1">{#N/A,#N/A,FALSE,"Fair Share"}</definedName>
    <definedName name="wrn.Fair._.Share._.Calcs." hidden="1">{#N/A,#N/A,FALSE,"Fair Share"}</definedName>
    <definedName name="wrn.FCG." localSheetId="0" hidden="1">{#N/A,#N/A,TRUE,"Title Page";#N/A,#N/A,TRUE,"Executive Summary";#N/A,#N/A,TRUE,"Cash Flow";#N/A,#N/A,TRUE,"Exp Detail";#N/A,#N/A,TRUE,"Pricing Matrix";#N/A,#N/A,TRUE,"Value Matrix";#N/A,#N/A,TRUE,"Assumptions";#N/A,#N/A,TRUE,"Vacant Space";#N/A,#N/A,TRUE,"2nd Generation";#N/A,#N/A,TRUE,"Existing vs Mkt";#N/A,#N/A,TRUE,"Expiration Schedule";#N/A,#N/A,TRUE,"Expiration Graph ";#N/A,#N/A,TRUE,"Residual - Marketing";#N/A,#N/A,TRUE,"Vacancy Detail"}</definedName>
    <definedName name="wrn.FCG." hidden="1">{#N/A,#N/A,TRUE,"Title Page";#N/A,#N/A,TRUE,"Executive Summary";#N/A,#N/A,TRUE,"Cash Flow";#N/A,#N/A,TRUE,"Exp Detail";#N/A,#N/A,TRUE,"Pricing Matrix";#N/A,#N/A,TRUE,"Value Matrix";#N/A,#N/A,TRUE,"Assumptions";#N/A,#N/A,TRUE,"Vacant Space";#N/A,#N/A,TRUE,"2nd Generation";#N/A,#N/A,TRUE,"Existing vs Mkt";#N/A,#N/A,TRUE,"Expiration Schedule";#N/A,#N/A,TRUE,"Expiration Graph ";#N/A,#N/A,TRUE,"Residual - Marketing";#N/A,#N/A,TRUE,"Vacancy Detail"}</definedName>
    <definedName name="wrn.FCG._.Express." localSheetId="0" hidden="1">{#N/A,#N/A,TRUE,"Title Page";#N/A,#N/A,TRUE,"Executive Summary";#N/A,#N/A,TRUE,"Assumptions";#N/A,#N/A,TRUE,"Footnotes";#N/A,#N/A,TRUE,"Narrative Assumptions";#N/A,#N/A,TRUE,"2nd Generation";#N/A,#N/A,TRUE,"Existing vs Mkt";#N/A,#N/A,TRUE,"Cash Flow";#N/A,#N/A,TRUE,"Residual - Marketing";#N/A,#N/A,TRUE,"Pricing Matrix";#N/A,#N/A,TRUE,"Expiration Schedule";#N/A,#N/A,TRUE,"Expiration Graph "}</definedName>
    <definedName name="wrn.FCG._.Express." hidden="1">{#N/A,#N/A,TRUE,"Title Page";#N/A,#N/A,TRUE,"Executive Summary";#N/A,#N/A,TRUE,"Assumptions";#N/A,#N/A,TRUE,"Footnotes";#N/A,#N/A,TRUE,"Narrative Assumptions";#N/A,#N/A,TRUE,"2nd Generation";#N/A,#N/A,TRUE,"Existing vs Mkt";#N/A,#N/A,TRUE,"Cash Flow";#N/A,#N/A,TRUE,"Residual - Marketing";#N/A,#N/A,TRUE,"Pricing Matrix";#N/A,#N/A,TRUE,"Expiration Schedule";#N/A,#N/A,TRUE,"Expiration Graph "}</definedName>
    <definedName name="wrn.FCG._.Full." localSheetId="0" hidden="1">{#N/A,#N/A,TRUE,"Title Page";#N/A,#N/A,TRUE,"Executive Summary";#N/A,#N/A,TRUE,"Assumptions";#N/A,#N/A,TRUE,"Footnotes";#N/A,#N/A,TRUE,"Narrative Assumptions";#N/A,#N/A,TRUE,"Vacant Space";#N/A,#N/A,TRUE,"2nd Generation";#N/A,#N/A,TRUE,"Existing vs Mkt";#N/A,#N/A,TRUE,"Cash Flow";#N/A,#N/A,TRUE,"Residual - Marketing";#N/A,#N/A,TRUE,"Pricing Matrix";#N/A,#N/A,TRUE,"Vacancy Detail";#N/A,#N/A,TRUE,"Expiration Schedule";#N/A,#N/A,TRUE,"Expiration Graph ";#N/A,#N/A,TRUE,"Value Matrix";#N/A,#N/A,TRUE,"Value Matrix (2)";#N/A,#N/A,TRUE,"GI Detail";#N/A,#N/A,TRUE,"Exp Detail";#N/A,#N/A,TRUE,"ALease-up Schedule"}</definedName>
    <definedName name="wrn.FCG._.Full." hidden="1">{#N/A,#N/A,TRUE,"Title Page";#N/A,#N/A,TRUE,"Executive Summary";#N/A,#N/A,TRUE,"Assumptions";#N/A,#N/A,TRUE,"Footnotes";#N/A,#N/A,TRUE,"Narrative Assumptions";#N/A,#N/A,TRUE,"Vacant Space";#N/A,#N/A,TRUE,"2nd Generation";#N/A,#N/A,TRUE,"Existing vs Mkt";#N/A,#N/A,TRUE,"Cash Flow";#N/A,#N/A,TRUE,"Residual - Marketing";#N/A,#N/A,TRUE,"Pricing Matrix";#N/A,#N/A,TRUE,"Vacancy Detail";#N/A,#N/A,TRUE,"Expiration Schedule";#N/A,#N/A,TRUE,"Expiration Graph ";#N/A,#N/A,TRUE,"Value Matrix";#N/A,#N/A,TRUE,"Value Matrix (2)";#N/A,#N/A,TRUE,"GI Detail";#N/A,#N/A,TRUE,"Exp Detail";#N/A,#N/A,TRUE,"ALease-up Schedule"}</definedName>
    <definedName name="wrn.fci1cd" localSheetId="0" hidden="1">{#N/A,#N/A,FALSE,"NO.1"}</definedName>
    <definedName name="wrn.fci1cd" hidden="1">{#N/A,#N/A,FALSE,"NO.1"}</definedName>
    <definedName name="wrn.FCI1CF." localSheetId="0" hidden="1">{#N/A,#N/A,FALSE,"NO.1"}</definedName>
    <definedName name="wrn.FCI1CF." hidden="1">{#N/A,#N/A,FALSE,"NO.1"}</definedName>
    <definedName name="wrn.Feb98." localSheetId="0" hidden="1">{"sheet a",#N/A,FALSE,"A";"2 9 casflow",#N/A,FALSE,"B"}</definedName>
    <definedName name="wrn.Feb98." hidden="1">{"sheet a",#N/A,FALSE,"A";"2 9 casflow",#N/A,FALSE,"B"}</definedName>
    <definedName name="wrn.Filter." localSheetId="0" hidden="1">{#N/A,#N/A,FALSE,"Assump2";#N/A,#N/A,FALSE,"Income2";#N/A,#N/A,FALSE,"Balance2";#N/A,#N/A,FALSE,"DCF Filter";#N/A,#N/A,FALSE,"Trans Assump2";#N/A,#N/A,FALSE,"Combined Income2";#N/A,#N/A,FALSE,"Combined Balance2"}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l._.Output." localSheetId="0" hidden="1">{#N/A,#N/A,FALSE,"Final Output"}</definedName>
    <definedName name="wrn.Final._.Output." hidden="1">{#N/A,#N/A,FALSE,"Final Output"}</definedName>
    <definedName name="wrn.Financial._.Model." localSheetId="0" hidden="1">{#N/A,#N/A,TRUE,"Input Sheet Model";#N/A,#N/A,TRUE,"Project Proforma Detail";#N/A,#N/A,TRUE,"Signoff Summary";#N/A,#N/A,TRUE,"Assumptions";#N/A,#N/A,TRUE,"Constr. Int. Inc.";#N/A,#N/A,TRUE,"Cashflow Projection"}</definedName>
    <definedName name="wrn.Financial._.Model." hidden="1">{#N/A,#N/A,TRUE,"Input Sheet Model";#N/A,#N/A,TRUE,"Project Proforma Detail";#N/A,#N/A,TRUE,"Signoff Summary";#N/A,#N/A,TRUE,"Assumptions";#N/A,#N/A,TRUE,"Constr. Int. Inc.";#N/A,#N/A,TRUE,"Cashflow Projection"}</definedName>
    <definedName name="wrn.Financial._.Statements." localSheetId="0" hidden="1">{#N/A,#N/A,FALSE,"BS";#N/A,#N/A,FALSE,"IS";#N/A,#N/A,FALSE,"CF";#N/A,#N/A,FALSE,"EXP";#N/A,#N/A,FALSE,"FURN";#N/A,#N/A,FALSE,"MANNOI"}</definedName>
    <definedName name="wrn.Financial._.Statements." hidden="1">{#N/A,#N/A,FALSE,"BS";#N/A,#N/A,FALSE,"IS";#N/A,#N/A,FALSE,"CF";#N/A,#N/A,FALSE,"EXP";#N/A,#N/A,FALSE,"FURN";#N/A,#N/A,FALSE,"MANNOI"}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rst2." localSheetId="0" hidden="1">{#N/A,#N/A,FALSE,"sum-don";#N/A,#N/A,FALSE,"inc-don"}</definedName>
    <definedName name="wrn.first2." hidden="1">{#N/A,#N/A,FALSE,"sum-don";#N/A,#N/A,FALSE,"inc-don"}</definedName>
    <definedName name="wrn.first3." localSheetId="0" hidden="1">{#N/A,#N/A,FALSE,"Summary";#N/A,#N/A,FALSE,"proj1";#N/A,#N/A,FALSE,"proj2"}</definedName>
    <definedName name="wrn.first3." hidden="1">{#N/A,#N/A,FALSE,"Summary";#N/A,#N/A,FALSE,"proj1";#N/A,#N/A,FALSE,"proj2"}</definedName>
    <definedName name="wrn.first4." localSheetId="0" hidden="1">{#N/A,#N/A,FALSE,"Summary";#N/A,#N/A,FALSE,"proj1";#N/A,#N/A,FALSE,"proj2";#N/A,#N/A,FALSE,"DCF"}</definedName>
    <definedName name="wrn.first4." hidden="1">{#N/A,#N/A,FALSE,"Summary";#N/A,#N/A,FALSE,"proj1";#N/A,#N/A,FALSE,"proj2";#N/A,#N/A,FALSE,"DCF"}</definedName>
    <definedName name="wrn.Fmgmtfee." localSheetId="0" hidden="1">{#N/A,#N/A,FALSE,"Fmgmtfee"}</definedName>
    <definedName name="wrn.Fmgmtfee." hidden="1">{#N/A,#N/A,FALSE,"Fmgmtfee"}</definedName>
    <definedName name="wrn.Fortress." localSheetId="0" hidden="1">{"Summary",#N/A,TRUE,"Sheet1";"Sens",#N/A,TRUE,"Sheet1";"Valuation Summary",#N/A,TRUE,"Sheet1";"Cash Flows and Value",#N/A,TRUE,"Sheet1";"DCF and Yield",#N/A,TRUE,"Sheet1";"JV Structure",#N/A,TRUE,"Sheet1";"Partnership Summary and Cash",#N/A,TRUE,"Sheet1";"Partnership Distributions 1",#N/A,TRUE,"Sheet1";"Partnership Distributions 2",#N/A,TRUE,"Sheet1";"CP Investment Return",#N/A,TRUE,"Sheet1";"Cash Flows Full",#N/A,TRUE,"Sheet2";"Assumptions",#N/A,TRUE,"Sheet1";"RR 1",#N/A,TRUE,"Rent Roll";"RR 2",#N/A,TRUE,"Rent Roll";"RR 3",#N/A,TRUE,"Rent Roll";"RR 4",#N/A,TRUE,"Rent Roll";"RR 5",#N/A,TRUE,"Rent Roll";"RR 6",#N/A,TRUE,"Rent Roll"}</definedName>
    <definedName name="wrn.Fortress." hidden="1">{"Summary",#N/A,TRUE,"Sheet1";"Sens",#N/A,TRUE,"Sheet1";"Valuation Summary",#N/A,TRUE,"Sheet1";"Cash Flows and Value",#N/A,TRUE,"Sheet1";"DCF and Yield",#N/A,TRUE,"Sheet1";"JV Structure",#N/A,TRUE,"Sheet1";"Partnership Summary and Cash",#N/A,TRUE,"Sheet1";"Partnership Distributions 1",#N/A,TRUE,"Sheet1";"Partnership Distributions 2",#N/A,TRUE,"Sheet1";"CP Investment Return",#N/A,TRUE,"Sheet1";"Cash Flows Full",#N/A,TRUE,"Sheet2";"Assumptions",#N/A,TRUE,"Sheet1";"RR 1",#N/A,TRUE,"Rent Roll";"RR 2",#N/A,TRUE,"Rent Roll";"RR 3",#N/A,TRUE,"Rent Roll";"RR 4",#N/A,TRUE,"Rent Roll";"RR 5",#N/A,TRUE,"Rent Roll";"RR 6",#N/A,TRUE,"Rent Roll"}</definedName>
    <definedName name="wrn.FULL._.COMPARISON." localSheetId="0" hidden="1">{"Full Sheet",#N/A,FALSE,"Expense Comparison"}</definedName>
    <definedName name="wrn.FULL._.COMPARISON." hidden="1">{"Full Sheet",#N/A,FALSE,"Expense Comparison"}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0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0" hidden="1">{"Office Properties",#N/A,FALSE,"Consolidation";"Residential Summary",#N/A,FALSE,"Consolidation";"Retail Properties",#N/A,FALSE,"Consolidation";"Pru Loan",#N/A,FALSE,"Pru Loan";"One_Clear",#N/A,FALSE,"One Clearlake";"Comm_Corp",#N/A,FALSE,"Comm Corp Ctr";"San_Jac",#N/A,FALSE,"San Jacinto";"Wilshire",#N/A,FALSE,"8383 Wilshire";"Denver_Corp",#N/A,FALSE,"Denver Corp Center";"san_fel",#N/A,FALSE,"San Felipe";"Preston Bend",#N/A,FALSE,"Preston Bend";"The Willows",#N/A,FALSE,"The Willows";"Windemere",#N/A,FALSE,"Windemere";"Concorde",#N/A,FALSE,"Concorde";"Wyndridge",#N/A,FALSE,"Wyndridge 2 &amp; 3";"Spinnaker",#N/A,FALSE,"Spinnaker Cove";"Sedona",#N/A,FALSE,"Sedona Ridge";"Summer_Tree",#N/A,FALSE,"Summer Tree";"Ridge_Mtn",#N/A,FALSE,"Mountbrook_Ridgemont";"Highline",#N/A,FALSE,"Highline Oaks";"South_Towne",#N/A,FALSE,"South Towne";"Swansea",#N/A,FALSE,"Swansea"}</definedName>
    <definedName name="wrn.Full._.Report." hidden="1">{"Office Properties",#N/A,FALSE,"Consolidation";"Residential Summary",#N/A,FALSE,"Consolidation";"Retail Properties",#N/A,FALSE,"Consolidation";"Pru Loan",#N/A,FALSE,"Pru Loan";"One_Clear",#N/A,FALSE,"One Clearlake";"Comm_Corp",#N/A,FALSE,"Comm Corp Ctr";"San_Jac",#N/A,FALSE,"San Jacinto";"Wilshire",#N/A,FALSE,"8383 Wilshire";"Denver_Corp",#N/A,FALSE,"Denver Corp Center";"san_fel",#N/A,FALSE,"San Felipe";"Preston Bend",#N/A,FALSE,"Preston Bend";"The Willows",#N/A,FALSE,"The Willows";"Windemere",#N/A,FALSE,"Windemere";"Concorde",#N/A,FALSE,"Concorde";"Wyndridge",#N/A,FALSE,"Wyndridge 2 &amp; 3";"Spinnaker",#N/A,FALSE,"Spinnaker Cove";"Sedona",#N/A,FALSE,"Sedona Ridge";"Summer_Tree",#N/A,FALSE,"Summer Tree";"Ridge_Mtn",#N/A,FALSE,"Mountbrook_Ridgemont";"Highline",#N/A,FALSE,"Highline Oaks";"South_Towne",#N/A,FALSE,"South Towne";"Swansea",#N/A,FALSE,"Swansea"}</definedName>
    <definedName name="wrn.Full._.without._.data." localSheetId="0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_Template." localSheetId="0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Schedule";#N/A,#N/A,FALSE,"13Residual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Full_Template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Schedule";#N/A,#N/A,FALSE,"13Residual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Garage." localSheetId="0" hidden="1">{#N/A,#N/A,FALSE,"Garage Assumpt 1";#N/A,#N/A,FALSE,"Garage Op Proj";#N/A,#N/A,FALSE,"Hist I&amp;E";#N/A,#N/A,FALSE,"Garage Lease"}</definedName>
    <definedName name="wrn.Garage." hidden="1">{#N/A,#N/A,FALSE,"Garage Assumpt 1";#N/A,#N/A,FALSE,"Garage Op Proj";#N/A,#N/A,FALSE,"Hist I&amp;E";#N/A,#N/A,FALSE,"Garage Lease"}</definedName>
    <definedName name="wrn.Graphs._.Page." localSheetId="0" hidden="1">{"Graphs page",#N/A,FALSE,"Summary"}</definedName>
    <definedName name="wrn.Graphs._.Page." hidden="1">{"Graphs page",#N/A,FALSE,"Summary"}</definedName>
    <definedName name="wrn.Gross._.up." localSheetId="0" hidden="1">{#N/A,#N/A,FALSE,"Gross-Up"}</definedName>
    <definedName name="wrn.Gross._.up." hidden="1">{#N/A,#N/A,FALSE,"Gross-Up"}</definedName>
    <definedName name="wrn.GSA._.PRINT." localSheetId="0" hidden="1">{#N/A,#N/A,FALSE,"DEV COSTS";#N/A,#N/A,FALSE,"10-YR C. F."}</definedName>
    <definedName name="wrn.GSA._.PRINT." hidden="1">{#N/A,#N/A,FALSE,"DEV COSTS";#N/A,#N/A,FALSE,"10-YR C. F."}</definedName>
    <definedName name="wrn.Gund._.Arena._.PCD." localSheetId="0" hidden="1">{#N/A,#N/A,TRUE,"Gund Arena PCD";#N/A,#N/A,TRUE,"Gund Arena IOR"}</definedName>
    <definedName name="wrn.Gund._.Arena._.PCD." hidden="1">{#N/A,#N/A,TRUE,"Gund Arena PCD";#N/A,#N/A,TRUE,"Gund Arena IOR"}</definedName>
    <definedName name="wrn.HEAT." localSheetId="0" hidden="1">{#N/A,#N/A,FALSE,"Heat";#N/A,#N/A,FALSE,"DCF";#N/A,#N/A,FALSE,"LBO";#N/A,#N/A,FALSE,"A";#N/A,#N/A,FALSE,"C";#N/A,#N/A,FALSE,"impd";#N/A,#N/A,FALSE,"Accr-Dilu"}</definedName>
    <definedName name="wrn.HEAT." hidden="1">{#N/A,#N/A,FALSE,"Heat";#N/A,#N/A,FALSE,"DCF";#N/A,#N/A,FALSE,"LBO";#N/A,#N/A,FALSE,"A";#N/A,#N/A,FALSE,"C";#N/A,#N/A,FALSE,"impd";#N/A,#N/A,FALSE,"Accr-Dilu"}</definedName>
    <definedName name="wrn.Hightower." localSheetId="0" hidden="1">{"Hightower-Investor",#N/A,FALSE,"Hightower";"Hightower-Property",#N/A,FALSE,"Hightower"}</definedName>
    <definedName name="wrn.Hightower." hidden="1">{"Hightower-Investor",#N/A,FALSE,"Hightower";"Hightower-Property",#N/A,FALSE,"Hightower"}</definedName>
    <definedName name="wrn.Hist._.InE." localSheetId="0" hidden="1">{#N/A,#N/A,FALSE,"Hist I&amp;E - Consol";#N/A,#N/A,FALSE,"Hist I&amp;E - Lakes";#N/A,#N/A,FALSE,"Hist I&amp;E - Chabot";#N/A,#N/A,FALSE,"Hist I&amp;E - Diablo"}</definedName>
    <definedName name="wrn.Hist._.InE." hidden="1">{#N/A,#N/A,FALSE,"Hist I&amp;E - Consol";#N/A,#N/A,FALSE,"Hist I&amp;E - Lakes";#N/A,#N/A,FALSE,"Hist I&amp;E - Chabot";#N/A,#N/A,FALSE,"Hist I&amp;E - Diablo"}</definedName>
    <definedName name="wrn.Hist._.InE2." localSheetId="0" hidden="1">{#N/A,#N/A,FALSE,"Hist I&amp;E - #2";#N/A,#N/A,FALSE,"Hist I&amp;E - #3";#N/A,#N/A,FALSE,"Hist I&amp;E - #4";#N/A,#N/A,FALSE,"Hist I&amp;E - #5";#N/A,#N/A,FALSE,"Hist I&amp;E - #6";#N/A,#N/A,FALSE,"Hist I&amp;E - #8";#N/A,#N/A,FALSE,"Hist I&amp;E - #9";#N/A,#N/A,FALSE,"Hist I&amp;E - #10"}</definedName>
    <definedName name="wrn.Hist._.InE2." hidden="1">{#N/A,#N/A,FALSE,"Hist I&amp;E - #2";#N/A,#N/A,FALSE,"Hist I&amp;E - #3";#N/A,#N/A,FALSE,"Hist I&amp;E - #4";#N/A,#N/A,FALSE,"Hist I&amp;E - #5";#N/A,#N/A,FALSE,"Hist I&amp;E - #6";#N/A,#N/A,FALSE,"Hist I&amp;E - #8";#N/A,#N/A,FALSE,"Hist I&amp;E - #9";#N/A,#N/A,FALSE,"Hist I&amp;E - #10"}</definedName>
    <definedName name="wrn.Historical._.Analysis." localSheetId="0" hidden="1">{#N/A,#N/A,FALSE,"HISTORICAL REV &amp; EXP"}</definedName>
    <definedName name="wrn.Historical._.Analysis." hidden="1">{#N/A,#N/A,FALSE,"HISTORICAL REV &amp; EXP"}</definedName>
    <definedName name="wrn.Historical._.Rev._.Exp." localSheetId="0" hidden="1">{#N/A,#N/A,FALSE,"Historical Rev &amp; Exp"}</definedName>
    <definedName name="wrn.Historical._.Rev._.Exp." hidden="1">{#N/A,#N/A,FALSE,"Historical Rev &amp; Exp"}</definedName>
    <definedName name="wrn.Hold._.Sell." localSheetId="0" hidden="1">{#N/A,#N/A,FALSE,"13Residual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Hold._.Sell." hidden="1">{#N/A,#N/A,FALSE,"13Residual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Hotel._.and._.Conf._.Center._.Owner._.Returns." localSheetId="0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0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Hydraulic." localSheetId="0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localSheetId="0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ncome._.Statements." localSheetId="0" hidden="1">{#N/A,#N/A,FALSE,"Consol CF";#N/A,#N/A,FALSE,"matx B4 DS";#N/A,#N/A,FALSE,"Hacienda CF";#N/A,#N/A,FALSE,"matx B4 DS Hac";#N/A,#N/A,FALSE,"Chabot CF";#N/A,#N/A,FALSE,"matx B4 DS Chabot";#N/A,#N/A,FALSE,"Diablo CF";#N/A,#N/A,FALSE,"matx B4 DS Diablo";#N/A,#N/A,FALSE,"HAC2-CF";#N/A,#N/A,FALSE,"HAC3-CF";#N/A,#N/A,FALSE,"HAC4-CF";#N/A,#N/A,FALSE,"HAC5-CF";#N/A,#N/A,FALSE,"HAC6-CF";#N/A,#N/A,FALSE,"HAC7-CF";#N/A,#N/A,FALSE,"HAC8-CF";#N/A,#N/A,FALSE,"HAC9-CF";#N/A,#N/A,FALSE,"HA10-CF"}</definedName>
    <definedName name="wrn.Income._.Statements." hidden="1">{#N/A,#N/A,FALSE,"Consol CF";#N/A,#N/A,FALSE,"matx B4 DS";#N/A,#N/A,FALSE,"Hacienda CF";#N/A,#N/A,FALSE,"matx B4 DS Hac";#N/A,#N/A,FALSE,"Chabot CF";#N/A,#N/A,FALSE,"matx B4 DS Chabot";#N/A,#N/A,FALSE,"Diablo CF";#N/A,#N/A,FALSE,"matx B4 DS Diablo";#N/A,#N/A,FALSE,"HAC2-CF";#N/A,#N/A,FALSE,"HAC3-CF";#N/A,#N/A,FALSE,"HAC4-CF";#N/A,#N/A,FALSE,"HAC5-CF";#N/A,#N/A,FALSE,"HAC6-CF";#N/A,#N/A,FALSE,"HAC7-CF";#N/A,#N/A,FALSE,"HAC8-CF";#N/A,#N/A,FALSE,"HAC9-CF";#N/A,#N/A,FALSE,"HA10-CF"}</definedName>
    <definedName name="wrn.Index." localSheetId="0" hidden="1">{#N/A,#N/A,FALSE,"INDEX"}</definedName>
    <definedName name="wrn.Index." hidden="1">{#N/A,#N/A,FALSE,"INDEX"}</definedName>
    <definedName name="wrn.Input._.Pages." localSheetId="0" hidden="1">{#N/A,#N/A,TRUE,"GPR &amp; Vacancy";#N/A,#N/A,TRUE,"Concessions &amp; Allow.";#N/A,#N/A,TRUE,"Other Income";#N/A,#N/A,TRUE,"Bldg Maint";#N/A,#N/A,TRUE,"Apt Refurb";#N/A,#N/A,TRUE,"Grounds Maint";#N/A,#N/A,TRUE,"Insurance &amp; Taxes";#N/A,#N/A,TRUE,"Utilities";#N/A,#N/A,TRUE,"Other Expenses";#N/A,#N/A,TRUE,"Payroll";#N/A,#N/A,TRUE,"Outside Services";#N/A,#N/A,TRUE,"Non-Capital Start Up";#N/A,#N/A,TRUE,"Marketing-Advertising";#N/A,#N/A,TRUE,"Travel &amp; Entertainment";#N/A,#N/A,TRUE,"Subscription &amp; Seminar";#N/A,#N/A,TRUE,"Other G&amp;A";#N/A,#N/A,TRUE,"Heller";#N/A,#N/A,TRUE,"Other Cash Activity"}</definedName>
    <definedName name="wrn.Input._.Pages." hidden="1">{#N/A,#N/A,TRUE,"GPR &amp; Vacancy";#N/A,#N/A,TRUE,"Concessions &amp; Allow.";#N/A,#N/A,TRUE,"Other Income";#N/A,#N/A,TRUE,"Bldg Maint";#N/A,#N/A,TRUE,"Apt Refurb";#N/A,#N/A,TRUE,"Grounds Maint";#N/A,#N/A,TRUE,"Insurance &amp; Taxes";#N/A,#N/A,TRUE,"Utilities";#N/A,#N/A,TRUE,"Other Expenses";#N/A,#N/A,TRUE,"Payroll";#N/A,#N/A,TRUE,"Outside Services";#N/A,#N/A,TRUE,"Non-Capital Start Up";#N/A,#N/A,TRUE,"Marketing-Advertising";#N/A,#N/A,TRUE,"Travel &amp; Entertainment";#N/A,#N/A,TRUE,"Subscription &amp; Seminar";#N/A,#N/A,TRUE,"Other G&amp;A";#N/A,#N/A,TRUE,"Heller";#N/A,#N/A,TRUE,"Other Cash Activity"}</definedName>
    <definedName name="wrn.Inputs." localSheetId="0" hidden="1">{"Inflation-BaseYear",#N/A,FALSE,"Inputs"}</definedName>
    <definedName name="wrn.Inputs." hidden="1">{"Inflation-BaseYear",#N/A,FALSE,"Inputs"}</definedName>
    <definedName name="wrn.Interior._.finishes." localSheetId="0" hidden="1">{"interior finishes",#N/A,FALSE,"DETAIL.XLS"}</definedName>
    <definedName name="wrn.Interior._.finishes." hidden="1">{"interior finishes",#N/A,FALSE,"DETAIL.XLS"}</definedName>
    <definedName name="wrn.international." localSheetId="0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vestment._.Review." localSheetId="0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0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ipovalue." localSheetId="0" hidden="1">{#N/A,#N/A,FALSE,"puboff";#N/A,#N/A,FALSE,"valuation";#N/A,#N/A,FALSE,"finanalsis";#N/A,#N/A,FALSE,"split";#N/A,#N/A,FALSE,"ownership"}</definedName>
    <definedName name="wrn.ipovalue." hidden="1">{#N/A,#N/A,FALSE,"puboff";#N/A,#N/A,FALSE,"valuation";#N/A,#N/A,FALSE,"finanalsis";#N/A,#N/A,FALSE,"split";#N/A,#N/A,FALSE,"ownership"}</definedName>
    <definedName name="wrn.ISCG._.model." localSheetId="0" hidden="1">{#N/A,#N/A,FALSE,"Second";#N/A,#N/A,FALSE,"ownership";#N/A,#N/A,FALSE,"Valuation";#N/A,#N/A,FALSE,"Eqiv";#N/A,#N/A,FALSE,"Mults";#N/A,#N/A,FALSE,"ISCG Graphics"}</definedName>
    <definedName name="wrn.ISCG._.model." hidden="1">{#N/A,#N/A,FALSE,"Second";#N/A,#N/A,FALSE,"ownership";#N/A,#N/A,FALSE,"Valuation";#N/A,#N/A,FALSE,"Eqiv";#N/A,#N/A,FALSE,"Mults";#N/A,#N/A,FALSE,"ISCG Graphics"}</definedName>
    <definedName name="wrn.jan._.98." localSheetId="0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rge._.Cash._.Flow." localSheetId="0" hidden="1">{"CashFlow_Large",#N/A,FALSE,"CashFlowSummary";"Finance_Large",#N/A,FALSE,"FinanceCashFlow";"Equity_Large",#N/A,FALSE,"EquityCashFlow";"LeaseUp_Large",#N/A,FALSE,"LeaseUp";"Land_Large",#N/A,FALSE,"LandCashFlow";"Construction_Large",#N/A,FALSE,"ConstCashFlow";"A&amp;E_Large",#N/A,FALSE,"A&amp;ECashFlow";"Indirect_Large",#N/A,FALSE,"IndirectCashFlow";"G&amp;A_Large",#N/A,FALSE,"G&amp;ACashFlow";"Marketing_Large",#N/A,FALSE,"MarketingCashFlow";"Returns_Large",#N/A,FALSE,"EquityReturns"}</definedName>
    <definedName name="wrn.Large._.Cash._.Flow." hidden="1">{"CashFlow_Large",#N/A,FALSE,"CashFlowSummary";"Finance_Large",#N/A,FALSE,"FinanceCashFlow";"Equity_Large",#N/A,FALSE,"EquityCashFlow";"LeaseUp_Large",#N/A,FALSE,"LeaseUp";"Land_Large",#N/A,FALSE,"LandCashFlow";"Construction_Large",#N/A,FALSE,"ConstCashFlow";"A&amp;E_Large",#N/A,FALSE,"A&amp;ECashFlow";"Indirect_Large",#N/A,FALSE,"IndirectCashFlow";"G&amp;A_Large",#N/A,FALSE,"G&amp;ACashFlow";"Marketing_Large",#N/A,FALSE,"MarketingCashFlow";"Returns_Large",#N/A,FALSE,"EquityReturns"}</definedName>
    <definedName name="wrn.Large._.Cash._.Flow._.Summary." localSheetId="0" hidden="1">{"Cash Flow_Large",#N/A,FALSE,"CashFlowSummary";"Finance_Large",#N/A,FALSE,"FinanceCashFlow";"Equity_Large",#N/A,FALSE,"EquityReturns";"LeaseUp_Large",#N/A,FALSE,"LeaseUp"}</definedName>
    <definedName name="wrn.Large._.Cash._.Flow._.Summary." hidden="1">{"Cash Flow_Large",#N/A,FALSE,"CashFlowSummary";"Finance_Large",#N/A,FALSE,"FinanceCashFlow";"Equity_Large",#N/A,FALSE,"EquityReturns";"LeaseUp_Large",#N/A,FALSE,"LeaseUp"}</definedName>
    <definedName name="wrn.Latent._.Demand._.Inputs." localSheetId="0" hidden="1">{#N/A,#N/A,FALSE,"Latent"}</definedName>
    <definedName name="wrn.Latent._.Demand._.Inputs." hidden="1">{#N/A,#N/A,FALSE,"Latent"}</definedName>
    <definedName name="wrn.Lease._.Rollover." localSheetId="0" hidden="1">{#N/A,#N/A,FALSE,"Lease Rollover"}</definedName>
    <definedName name="wrn.Lease._.Rollover." hidden="1">{#N/A,#N/A,FALSE,"Lease Rollover"}</definedName>
    <definedName name="wrn.Leases." localSheetId="0" hidden="1">{#N/A,#N/A,FALSE,"Leases"}</definedName>
    <definedName name="wrn.Leases." hidden="1">{#N/A,#N/A,FALSE,"Leases"}</definedName>
    <definedName name="wrn.Leasing._.Variance." localSheetId="0" hidden="1">{#N/A,#N/A,FALSE,"Leasing 6A"}</definedName>
    <definedName name="wrn.Leasing._.Variance." hidden="1">{#N/A,#N/A,FALSE,"Leasing 6A"}</definedName>
    <definedName name="wrn.LeasingResults." localSheetId="0" hidden="1">{#N/A,#N/A,FALSE,"Retention";#N/A,#N/A,FALSE,"ZL Roll";#N/A,#N/A,FALSE,"FC Roll";#N/A,#N/A,FALSE,"zmlConsildated";#N/A,#N/A,FALSE,"ZM ROll SbyS";#N/A,#N/A,FALSE,"ZL";#N/A,#N/A,FALSE,"FCOccy";#N/A,#N/A,FALSE,"ZM123";#N/A,#N/A,FALSE,"portfolio"}</definedName>
    <definedName name="wrn.LeasingResults." hidden="1">{#N/A,#N/A,FALSE,"Retention";#N/A,#N/A,FALSE,"ZL Roll";#N/A,#N/A,FALSE,"FC Roll";#N/A,#N/A,FALSE,"zmlConsildated";#N/A,#N/A,FALSE,"ZM ROll SbyS";#N/A,#N/A,FALSE,"ZL";#N/A,#N/A,FALSE,"FCOccy";#N/A,#N/A,FALSE,"ZM123";#N/A,#N/A,FALSE,"portfolio"}</definedName>
    <definedName name="wrn.LETTERED." localSheetId="0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TTERE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oan._.Pricing._.Analysis." localSheetId="0" hidden="1">{#N/A,#N/A,FALSE,"LOAN ANALYSIS"}</definedName>
    <definedName name="wrn.Loan._.Pricing._.Analysis." hidden="1">{#N/A,#N/A,FALSE,"LOAN ANALYSIS"}</definedName>
    <definedName name="wrn.Loan._.Summary." localSheetId="0" hidden="1">{"Loan Summary",#N/A,FALSE,"Phase 1 loan &amp; data"}</definedName>
    <definedName name="wrn.Loan._.Summary." hidden="1">{"Loan Summary",#N/A,FALSE,"Phase 1 loan &amp; data"}</definedName>
    <definedName name="wrn.LoanInformation." localSheetId="0" hidden="1">{#N/A,#N/A,FALSE,"LoanAssumptions"}</definedName>
    <definedName name="wrn.LoanInformation." hidden="1">{#N/A,#N/A,FALSE,"LoanAssumptions"}</definedName>
    <definedName name="wrn.LTV._.Output." localSheetId="0" hidden="1">{"LTV Output",#N/A,FALSE,"Output"}</definedName>
    <definedName name="wrn.LTV._.Output." hidden="1">{"LTV Output",#N/A,FALSE,"Output"}</definedName>
    <definedName name="wrn.Maine." localSheetId="0" hidden="1">{"Assumptions",#N/A,TRUE,"Assumptions";"Income",#N/A,TRUE,"Income";"Balance",#N/A,TRUE,"Balance"}</definedName>
    <definedName name="wrn.Maine." hidden="1">{"Assumptions",#N/A,TRUE,"Assumptions";"Income",#N/A,TRUE,"Income";"Balance",#N/A,TRUE,"Balance"}</definedName>
    <definedName name="wrn.Maine2." localSheetId="0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rket." localSheetId="0" hidden="1">{#N/A,#N/A,FALSE,"SUBMKT";#N/A,#N/A,FALSE,"MARKET";#N/A,#N/A,FALSE,"VACANCY";#N/A,#N/A,FALSE,"ABSORB";#N/A,#N/A,FALSE,"SUBLEASE";#N/A,#N/A,FALSE,"CONSTRCT"}</definedName>
    <definedName name="wrn.market." hidden="1">{#N/A,#N/A,FALSE,"SUBMKT";#N/A,#N/A,FALSE,"MARKET";#N/A,#N/A,FALSE,"VACANCY";#N/A,#N/A,FALSE,"ABSORB";#N/A,#N/A,FALSE,"SUBLEASE";#N/A,#N/A,FALSE,"CONSTRCT"}</definedName>
    <definedName name="wrn.Market._.Values." localSheetId="0" hidden="1">{#N/A,#N/A,TRUE,"10 Yr Hold";#N/A,#N/A,TRUE,"7 Yr Hold";#N/A,#N/A,TRUE,"5 Yr Hold";#N/A,#N/A,TRUE,"3 Yr Hold"}</definedName>
    <definedName name="wrn.Market._.Values." hidden="1">{#N/A,#N/A,TRUE,"10 Yr Hold";#N/A,#N/A,TRUE,"7 Yr Hold";#N/A,#N/A,TRUE,"5 Yr Hold";#N/A,#N/A,TRUE,"3 Yr Hold"}</definedName>
    <definedName name="wrn.Market._.Values._1" localSheetId="0" hidden="1">{#N/A,#N/A,TRUE,"10 Yr Hold";#N/A,#N/A,TRUE,"7 Yr Hold";#N/A,#N/A,TRUE,"5 Yr Hold";#N/A,#N/A,TRUE,"3 Yr Hold"}</definedName>
    <definedName name="wrn.Market._.Values._1" hidden="1">{#N/A,#N/A,TRUE,"10 Yr Hold";#N/A,#N/A,TRUE,"7 Yr Hold";#N/A,#N/A,TRUE,"5 Yr Hold";#N/A,#N/A,TRUE,"3 Yr Hold"}</definedName>
    <definedName name="wrn.Market._.Values._2" localSheetId="0" hidden="1">{#N/A,#N/A,TRUE,"10 Yr Hold";#N/A,#N/A,TRUE,"7 Yr Hold";#N/A,#N/A,TRUE,"5 Yr Hold";#N/A,#N/A,TRUE,"3 Yr Hold"}</definedName>
    <definedName name="wrn.Market._.Values._2" hidden="1">{#N/A,#N/A,TRUE,"10 Yr Hold";#N/A,#N/A,TRUE,"7 Yr Hold";#N/A,#N/A,TRUE,"5 Yr Hold";#N/A,#N/A,TRUE,"3 Yr Hold"}</definedName>
    <definedName name="wrn.Market._.Values._3" localSheetId="0" hidden="1">{#N/A,#N/A,TRUE,"10 Yr Hold";#N/A,#N/A,TRUE,"7 Yr Hold";#N/A,#N/A,TRUE,"5 Yr Hold";#N/A,#N/A,TRUE,"3 Yr Hold"}</definedName>
    <definedName name="wrn.Market._.Values._3" hidden="1">{#N/A,#N/A,TRUE,"10 Yr Hold";#N/A,#N/A,TRUE,"7 Yr Hold";#N/A,#N/A,TRUE,"5 Yr Hold";#N/A,#N/A,TRUE,"3 Yr Hold"}</definedName>
    <definedName name="wrn.Market._.Values._4" localSheetId="0" hidden="1">{#N/A,#N/A,TRUE,"10 Yr Hold";#N/A,#N/A,TRUE,"7 Yr Hold";#N/A,#N/A,TRUE,"5 Yr Hold";#N/A,#N/A,TRUE,"3 Yr Hold"}</definedName>
    <definedName name="wrn.Market._.Values._4" hidden="1">{#N/A,#N/A,TRUE,"10 Yr Hold";#N/A,#N/A,TRUE,"7 Yr Hold";#N/A,#N/A,TRUE,"5 Yr Hold";#N/A,#N/A,TRUE,"3 Yr Hold"}</definedName>
    <definedName name="wrn.Market._.Values._5" localSheetId="0" hidden="1">{#N/A,#N/A,TRUE,"10 Yr Hold";#N/A,#N/A,TRUE,"7 Yr Hold";#N/A,#N/A,TRUE,"5 Yr Hold";#N/A,#N/A,TRUE,"3 Yr Hold"}</definedName>
    <definedName name="wrn.Market._.Values._5" hidden="1">{#N/A,#N/A,TRUE,"10 Yr Hold";#N/A,#N/A,TRUE,"7 Yr Hold";#N/A,#N/A,TRUE,"5 Yr Hold";#N/A,#N/A,TRUE,"3 Yr Hold"}</definedName>
    <definedName name="wrn.MARKETING." localSheetId="0" hidden="1">{#N/A,#N/A,FALSE,"MARKETING I";#N/A,#N/A,FALSE,"MARKETING II";#N/A,#N/A,FALSE,"MARKETING III"}</definedName>
    <definedName name="wrn.MARKETING." hidden="1">{#N/A,#N/A,FALSE,"MARKETING I";#N/A,#N/A,FALSE,"MARKETING II";#N/A,#N/A,FALSE,"MARKETING III"}</definedName>
    <definedName name="wrn.Master._.Developer._.Cash._.Flow." localSheetId="0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ATRICES._.and._.CFs." localSheetId="0" hidden="1">{#N/A,#N/A,FALSE,"Assumptions";#N/A,#N/A,FALSE,"Consol CF";#N/A,#N/A,FALSE,"matx B4 DS";#N/A,#N/A,FALSE,"Hacienda CF";#N/A,#N/A,FALSE,"matx B4 DS Hac";#N/A,#N/A,FALSE,"Chabot CF";#N/A,#N/A,FALSE,"matx B4 DS Chabot";#N/A,#N/A,FALSE,"Diablo CF";#N/A,#N/A,FALSE,"matx B4 DS Diablo"}</definedName>
    <definedName name="wrn.MATRICES._.and._.CFs." hidden="1">{#N/A,#N/A,FALSE,"Assumptions";#N/A,#N/A,FALSE,"Consol CF";#N/A,#N/A,FALSE,"matx B4 DS";#N/A,#N/A,FALSE,"Hacienda CF";#N/A,#N/A,FALSE,"matx B4 DS Hac";#N/A,#N/A,FALSE,"Chabot CF";#N/A,#N/A,FALSE,"matx B4 DS Chabot";#N/A,#N/A,FALSE,"Diablo CF";#N/A,#N/A,FALSE,"matx B4 DS Diablo"}</definedName>
    <definedName name="wrn.MATRICIES._.ONLY." localSheetId="0" hidden="1">{#N/A,#N/A,FALSE,"matx B4 DS";#N/A,#N/A,FALSE,"matx B4 DS Hac";#N/A,#N/A,FALSE,"matx B4 DS Chabot";#N/A,#N/A,FALSE,"matx B4 DS Diablo"}</definedName>
    <definedName name="wrn.MATRICIES._.ONLY." hidden="1">{#N/A,#N/A,FALSE,"matx B4 DS";#N/A,#N/A,FALSE,"matx B4 DS Hac";#N/A,#N/A,FALSE,"matx B4 DS Chabot";#N/A,#N/A,FALSE,"matx B4 DS Diablo"}</definedName>
    <definedName name="wrn.merge." localSheetId="0" hidden="1">{#N/A,#N/A,FALSE,"IPO";#N/A,#N/A,FALSE,"DCF";#N/A,#N/A,FALSE,"LBO";#N/A,#N/A,FALSE,"MULT_VAL";#N/A,#N/A,FALSE,"Status Quo";#N/A,#N/A,FALSE,"Recap"}</definedName>
    <definedName name="wrn.merge." hidden="1">{#N/A,#N/A,FALSE,"IPO";#N/A,#N/A,FALSE,"DCF";#N/A,#N/A,FALSE,"LBO";#N/A,#N/A,FALSE,"MULT_VAL";#N/A,#N/A,FALSE,"Status Quo";#N/A,#N/A,FALSE,"Recap"}</definedName>
    <definedName name="wrn.MGTSUMRPT." localSheetId="0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igration." localSheetId="0" hidden="1">{"migration",#N/A,FALSE,"Credit Migration"}</definedName>
    <definedName name="wrn.migration." hidden="1">{"migration",#N/A,FALSE,"Credit Migration"}</definedName>
    <definedName name="wrn.MINRENT." localSheetId="0" hidden="1">{"MINRENT2",#N/A,FALSE,"SCHEDULE B"}</definedName>
    <definedName name="wrn.MINRENT." hidden="1">{"MINRENT2",#N/A,FALSE,"SCHEDULE B"}</definedName>
    <definedName name="wrn.Mo._.Over._.Mo._.Rev._.Com." localSheetId="0" hidden="1">{"Mo Over Mo Rev Com",#N/A,FALSE,"Report"}</definedName>
    <definedName name="wrn.Mo._.Over._.Mo._.Rev._.Com." hidden="1">{"Mo Over Mo Rev Com",#N/A,FALSE,"Report"}</definedName>
    <definedName name="wrn.Mo._.Over._.Mo._.Rev._.Com._1" localSheetId="0" hidden="1">{"Mo Over Mo Rev Com",#N/A,FALSE,"Report"}</definedName>
    <definedName name="wrn.Mo._.Over._.Mo._.Rev._.Com._1" hidden="1">{"Mo Over Mo Rev Com",#N/A,FALSE,"Report"}</definedName>
    <definedName name="wrn.Mo._.Over._.Mo._.Rev._.Com._2" localSheetId="0" hidden="1">{"Mo Over Mo Rev Com",#N/A,FALSE,"Report"}</definedName>
    <definedName name="wrn.Mo._.Over._.Mo._.Rev._.Com._2" hidden="1">{"Mo Over Mo Rev Com",#N/A,FALSE,"Report"}</definedName>
    <definedName name="wrn.Mo._.Over._.Mo._.Rev._.Com._3" localSheetId="0" hidden="1">{"Mo Over Mo Rev Com",#N/A,FALSE,"Report"}</definedName>
    <definedName name="wrn.Mo._.Over._.Mo._.Rev._.Com._3" hidden="1">{"Mo Over Mo Rev Com",#N/A,FALSE,"Report"}</definedName>
    <definedName name="wrn.Mo._.Over._.Mo._.Rev._.Com._4" localSheetId="0" hidden="1">{"Mo Over Mo Rev Com",#N/A,FALSE,"Report"}</definedName>
    <definedName name="wrn.Mo._.Over._.Mo._.Rev._.Com._4" hidden="1">{"Mo Over Mo Rev Com",#N/A,FALSE,"Report"}</definedName>
    <definedName name="wrn.Mo._.Over._.Mo._.Rev._.Com._5" localSheetId="0" hidden="1">{"Mo Over Mo Rev Com",#N/A,FALSE,"Report"}</definedName>
    <definedName name="wrn.Mo._.Over._.Mo._.Rev._.Com._5" hidden="1">{"Mo Over Mo Rev Com",#N/A,FALSE,"Report"}</definedName>
    <definedName name="wrn.Model." localSheetId="0" hidden="1">{"Investor",#N/A,FALSE,"Model";"Property",#N/A,FALSE,"Model";"Incentive Taxes",#N/A,FALSE,"Model"}</definedName>
    <definedName name="wrn.Model." hidden="1">{"Investor",#N/A,FALSE,"Model";"Property",#N/A,FALSE,"Model";"Incentive Taxes",#N/A,FALSE,"Model"}</definedName>
    <definedName name="wrn.Month." localSheetId="0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Cash._.Flow._.Report." localSheetId="0" hidden="1">{"Cash Flow_Small",#N/A,TRUE,"CashFlowSummary";"Finance_Small",#N/A,TRUE,"FinanceCashFlow";"Marketing_Small",#N/A,TRUE,"MarketingCashFlow";"Construction_Small",#N/A,TRUE,"ConstCashFlow";"Land_Small",#N/A,TRUE,"LandCashFlow";"A&amp;E_Small",#N/A,TRUE,"A&amp;ECashFlow";"Indirect_Small",#N/A,TRUE,"IndirectCashFlow";"G&amp;A_Small",#N/A,TRUE,"G&amp;ACashFlow"}</definedName>
    <definedName name="wrn.Monthly._.Cash._.Flow._.Report." hidden="1">{"Cash Flow_Small",#N/A,TRUE,"CashFlowSummary";"Finance_Small",#N/A,TRUE,"FinanceCashFlow";"Marketing_Small",#N/A,TRUE,"MarketingCashFlow";"Construction_Small",#N/A,TRUE,"ConstCashFlow";"Land_Small",#N/A,TRUE,"LandCashFlow";"A&amp;E_Small",#N/A,TRUE,"A&amp;ECashFlow";"Indirect_Small",#N/A,TRUE,"IndirectCashFlow";"G&amp;A_Small",#N/A,TRUE,"G&amp;ACashFlow"}</definedName>
    <definedName name="wrn.Monthly._.Cost._.Report." localSheetId="0" hidden="1">{#N/A,#N/A,TRUE,"Cover";#N/A,#N/A,TRUE,"BTCostSummary";"Construction with Retention",#N/A,TRUE,"Construction";#N/A,#N/A,TRUE,"Finance";#N/A,#N/A,TRUE,"Marketing";#N/A,#N/A,TRUE,"A&amp;E";#N/A,#N/A,TRUE,"Indirect";#N/A,#N/A,TRUE,"Gen and Admin"}</definedName>
    <definedName name="wrn.Monthly._.Cost._.Report." hidden="1">{#N/A,#N/A,TRUE,"Cover";#N/A,#N/A,TRUE,"BTCostSummary";"Construction with Retention",#N/A,TRUE,"Construction";#N/A,#N/A,TRUE,"Finance";#N/A,#N/A,TRUE,"Marketing";#N/A,#N/A,TRUE,"A&amp;E";#N/A,#N/A,TRUE,"Indirect";#N/A,#N/A,TRUE,"Gen and Admin"}</definedName>
    <definedName name="wrn.Monthly._.Detail._.Reports." localSheetId="0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monthly._.financial." localSheetId="0" hidden="1">{#N/A,#N/A,FALSE,"SUMMARY 4a";#N/A,#N/A,FALSE,"GBA 4b";#N/A,#N/A,FALSE,"TENANT 4c";#N/A,#N/A,FALSE,"BUDGET DETAIL";#N/A,#N/A,FALSE,"PRO FORMA"}</definedName>
    <definedName name="wrn.monthly._.financial." hidden="1">{#N/A,#N/A,FALSE,"SUMMARY 4a";#N/A,#N/A,FALSE,"GBA 4b";#N/A,#N/A,FALSE,"TENANT 4c";#N/A,#N/A,FALSE,"BUDGET DETAIL";#N/A,#N/A,FALSE,"PRO FORMA"}</definedName>
    <definedName name="wrn.MonthlyRentRoll." localSheetId="0" hidden="1">{"MonthlyRentRoll",#N/A,FALSE,"RentRoll"}</definedName>
    <definedName name="wrn.MonthlyRentRoll." hidden="1">{"MonthlyRentRoll",#N/A,FALSE,"RentRoll"}</definedName>
    <definedName name="wrn.Mortgage._.Loan._.Sch." localSheetId="0" hidden="1">{#N/A,#N/A,FALSE,"Mortgage Loan Sch"}</definedName>
    <definedName name="wrn.Mortgage._.Loan._.Sch." hidden="1">{#N/A,#N/A,FALSE,"Mortgage Loan Sch"}</definedName>
    <definedName name="wrn.NCL._.Tower._.Five._.Year._.Hold." localSheetId="0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ewest." localSheetId="0" hidden="1">{#N/A,#N/A,TRUE,"TS";#N/A,#N/A,TRUE,"Combo";#N/A,#N/A,TRUE,"FAIR";#N/A,#N/A,TRUE,"RBC";#N/A,#N/A,TRUE,"xxxx"}</definedName>
    <definedName name="wrn.newest." hidden="1">{#N/A,#N/A,TRUE,"TS";#N/A,#N/A,TRUE,"Combo";#N/A,#N/A,TRUE,"FAIR";#N/A,#N/A,TRUE,"RBC";#N/A,#N/A,TRUE,"xxxx"}</definedName>
    <definedName name="wrn.NoAptRR." localSheetId="0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0" hidden="1">{#N/A,#N/A,FALSE,"Occ. Calcs"}</definedName>
    <definedName name="wrn.Occupancy._.Calcs." hidden="1">{#N/A,#N/A,FALSE,"Occ. Calcs"}</definedName>
    <definedName name="wrn.ODB." localSheetId="0" hidden="1">{"ODB",#N/A,FALSE,"Hold Scenario"}</definedName>
    <definedName name="wrn.ODB." hidden="1">{"ODB",#N/A,FALSE,"Hold Scenario"}</definedName>
    <definedName name="wrn.OFFICE._.BUDGET." localSheetId="0" hidden="1">{#N/A,#N/A,FALSE,"LP Exp";#N/A,#N/A,FALSE,"Salary";#N/A,#N/A,FALSE,"Admin Exp";#N/A,#N/A,FALSE,"QTS Bud";#N/A,#N/A,FALSE,"Marketing"}</definedName>
    <definedName name="wrn.OFFICE._.BUDGET." hidden="1">{#N/A,#N/A,FALSE,"LP Exp";#N/A,#N/A,FALSE,"Salary";#N/A,#N/A,FALSE,"Admin Exp";#N/A,#N/A,FALSE,"QTS Bud";#N/A,#N/A,FALSE,"Marketing"}</definedName>
    <definedName name="wrn.ontario." localSheetId="0" hidden="1">{"page1",#N/A,FALSE,"sheet 1";"Page2",#N/A,FALSE,"sheet 1";"page3",#N/A,FALSE,"sheet 1";"page4",#N/A,FALSE,"sheet 1"}</definedName>
    <definedName name="wrn.ontario." hidden="1">{"page1",#N/A,FALSE,"sheet 1";"Page2",#N/A,FALSE,"sheet 1";"page3",#N/A,FALSE,"sheet 1";"page4",#N/A,FALSE,"sheet 1"}</definedName>
    <definedName name="wrn.OperatingAssumtions." localSheetId="0" hidden="1">{#N/A,#N/A,FALSE,"OperatingAssumptions"}</definedName>
    <definedName name="wrn.OperatingAssumtions." hidden="1">{#N/A,#N/A,FALSE,"OperatingAssumptions"}</definedName>
    <definedName name="wrn.Operations._.Review." localSheetId="0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0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PTIMIZATION.2." localSheetId="0" hidden="1">{#N/A,#N/A,FALSE,"Optimization,sum";#N/A,#N/A,FALSE,"Optimization,1";#N/A,#N/A,FALSE,"Optimization,2";#N/A,#N/A,FALSE,"Optimization,3";#N/A,#N/A,FALSE,"Optimization,4"}</definedName>
    <definedName name="wrn.OPTIMIZATION.2." hidden="1">{#N/A,#N/A,FALSE,"Optimization,sum";#N/A,#N/A,FALSE,"Optimization,1";#N/A,#N/A,FALSE,"Optimization,2";#N/A,#N/A,FALSE,"Optimization,3";#N/A,#N/A,FALSE,"Optimization,4"}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3Column." localSheetId="0" hidden="1">{"Output-3Column",#N/A,FALSE,"Output"}</definedName>
    <definedName name="wrn.Output3Column." hidden="1">{"Output-3Column",#N/A,FALSE,"Output"}</definedName>
    <definedName name="wrn.OutputAll." localSheetId="0" hidden="1">{"Output-All",#N/A,FALSE,"Output"}</definedName>
    <definedName name="wrn.OutputAll." hidden="1">{"Output-All",#N/A,FALSE,"Output"}</definedName>
    <definedName name="wrn.OutputBaseYear." localSheetId="0" hidden="1">{"Output-BaseYear",#N/A,FALSE,"Output"}</definedName>
    <definedName name="wrn.OutputBaseYear." hidden="1">{"Output-BaseYear",#N/A,FALSE,"Output"}</definedName>
    <definedName name="wrn.OutputMin." localSheetId="0" hidden="1">{"Output-Min",#N/A,FALSE,"Output"}</definedName>
    <definedName name="wrn.OutputMin." hidden="1">{"Output-Min",#N/A,FALSE,"Output"}</definedName>
    <definedName name="wrn.OutputPercent." localSheetId="0" hidden="1">{"Output%",#N/A,FALSE,"Output"}</definedName>
    <definedName name="wrn.OutputPercent." hidden="1">{"Output%",#N/A,FALSE,"Output"}</definedName>
    <definedName name="wrn.p3" localSheetId="0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3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ackage." localSheetId="0" hidden="1">{#N/A,#N/A,FALSE,"Executive Summary";#N/A,#N/A,FALSE,"Assumptions";#N/A,#N/A,FALSE,"Cash Flow";#N/A,#N/A,FALSE,"I&amp;E ";#N/A,#N/A,FALSE,"Occupancy Cost";#N/A,#N/A,FALSE,"Vacancy (Mall)";#N/A,#N/A,FALSE,"Expiration Schedule";#N/A,#N/A,FALSE,"Expiration Graph ";#N/A,#N/A,FALSE,"sales graph";#N/A,#N/A,FALSE,"Vacant rents";#N/A,#N/A,FALSE,"Hist Sales";#N/A,#N/A,FALSE,"Monthly Sales";#N/A,#N/A,FALSE,"Rent Roll"}</definedName>
    <definedName name="wrn.Package." hidden="1">{#N/A,#N/A,FALSE,"Executive Summary";#N/A,#N/A,FALSE,"Assumptions";#N/A,#N/A,FALSE,"Cash Flow";#N/A,#N/A,FALSE,"I&amp;E ";#N/A,#N/A,FALSE,"Occupancy Cost";#N/A,#N/A,FALSE,"Vacancy (Mall)";#N/A,#N/A,FALSE,"Expiration Schedule";#N/A,#N/A,FALSE,"Expiration Graph ";#N/A,#N/A,FALSE,"sales graph";#N/A,#N/A,FALSE,"Vacant rents";#N/A,#N/A,FALSE,"Hist Sales";#N/A,#N/A,FALSE,"Monthly Sales";#N/A,#N/A,FALSE,"Rent Roll"}</definedName>
    <definedName name="wrn.packer._.1." localSheetId="0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lms._.at._.South._.Shore." localSheetId="0" hidden="1">{#N/A,#N/A,FALSE,"loananalysis";#N/A,#N/A,FALSE,"proforma";#N/A,#N/A,FALSE,"unitmix"}</definedName>
    <definedName name="wrn.Palms._.at._.South._.Shore." hidden="1">{#N/A,#N/A,FALSE,"loananalysis";#N/A,#N/A,FALSE,"proforma";#N/A,#N/A,FALSE,"unitmix"}</definedName>
    <definedName name="wrn.part" localSheetId="0" hidden="1">{#N/A,#N/A,FALSE,"Assumptions";#N/A,#N/A,FALSE,"Year One Pro Forma";#N/A,#N/A,FALSE,"Rent Roll Summary";#N/A,#N/A,FALSE,"Market Rent Detail";#N/A,#N/A,FALSE,"Rent Roll Summary";#N/A,#N/A,FALSE,"Market Rent Increases";#N/A,#N/A,FALSE,"Exec Sum 10Yr";#N/A,#N/A,FALSE,"Cash Flow Projections";#N/A,#N/A,FALSE,"Net Residual Value";#N/A,#N/A,FALSE,"Effective Rental Income Detail";#N/A,#N/A,FALSE,"Turnovers";#N/A,#N/A,FALSE,"Matrices"}</definedName>
    <definedName name="wrn.part" hidden="1">{#N/A,#N/A,FALSE,"Assumptions";#N/A,#N/A,FALSE,"Year One Pro Forma";#N/A,#N/A,FALSE,"Rent Roll Summary";#N/A,#N/A,FALSE,"Market Rent Detail";#N/A,#N/A,FALSE,"Rent Roll Summary";#N/A,#N/A,FALSE,"Market Rent Increases";#N/A,#N/A,FALSE,"Exec Sum 10Yr";#N/A,#N/A,FALSE,"Cash Flow Projections";#N/A,#N/A,FALSE,"Net Residual Value";#N/A,#N/A,FALSE,"Effective Rental Income Detail";#N/A,#N/A,FALSE,"Turnovers";#N/A,#N/A,FALSE,"Matrices"}</definedName>
    <definedName name="wrn.Partial." localSheetId="0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." hidden="1">{#N/A,#N/A,FALSE,"1Summary";#N/A,#N/A,FALSE,"Assumptions";#N/A,#N/A,FALSE,"Rent Roll Summary";#N/A,#N/A,FALSE,"Effective Rental Income Detail";#N/A,#N/A,FALSE,"Cash Flow Projections";#N/A,#N/A,FALSE,"Operating Statement";#N/A,#N/A,FALSE,"Pricing Matrix"}</definedName>
    <definedName name="wrn.Partial_Template." localSheetId="0" hidden="1">{#N/A,#N/A,FALSE,"1Summary";#N/A,#N/A,FALSE,"2Assumptions";#N/A,#N/A,FALSE,"3Cash Flow";#N/A,#N/A,FALSE,"6Residual";#N/A,#N/A,FALSE,"AExpiration Schedule"}</definedName>
    <definedName name="wrn.Partial_Template." hidden="1">{#N/A,#N/A,FALSE,"1Summary";#N/A,#N/A,FALSE,"2Assumptions";#N/A,#N/A,FALSE,"3Cash Flow";#N/A,#N/A,FALSE,"6Residual";#N/A,#N/A,FALSE,"AExpiration Schedule"}</definedName>
    <definedName name="wrn.Pavilion." localSheetId="0" hidden="1">{"Pavilion-Investor",#N/A,FALSE,"Pavilion";"Pavilion-Property",#N/A,FALSE,"Pavilion"}</definedName>
    <definedName name="wrn.Pavilion." hidden="1">{"Pavilion-Investor",#N/A,FALSE,"Pavilion";"Pavilion-Property",#N/A,FALSE,"Pavilion"}</definedName>
    <definedName name="wrn.Penetration." localSheetId="0" hidden="1">{#N/A,#N/A,FALSE,"Mkt Pen"}</definedName>
    <definedName name="wrn.Penetration." hidden="1">{#N/A,#N/A,FALSE,"Mkt Pen"}</definedName>
    <definedName name="wrn.PERCENTAGE._.RENT." localSheetId="0" hidden="1">{"PERCENTAGE RENT",#N/A,TRUE,"SCHEDULE B"}</definedName>
    <definedName name="wrn.PERCENTAGE._.RENT." hidden="1">{"PERCENTAGE RENT",#N/A,TRUE,"SCHEDULE B"}</definedName>
    <definedName name="wrn.Phase._.I." localSheetId="0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ineway." localSheetId="0" hidden="1">{#N/A,#N/A,FALSE,"rent schedule";#N/A,#N/A,FALSE,"income expenses";#N/A,#N/A,FALSE,"proforma";#N/A,#N/A,FALSE,"proforma stab";#N/A,#N/A,FALSE,"loan analysis";#N/A,#N/A,FALSE,"loan analysis stab";#N/A,#N/A,FALSE,"income expenses"}</definedName>
    <definedName name="wrn.Pineway." hidden="1">{#N/A,#N/A,FALSE,"rent schedule";#N/A,#N/A,FALSE,"income expenses";#N/A,#N/A,FALSE,"proforma";#N/A,#N/A,FALSE,"proforma stab";#N/A,#N/A,FALSE,"loan analysis";#N/A,#N/A,FALSE,"loan analysis stab";#N/A,#N/A,FALSE,"income expenses"}</definedName>
    <definedName name="wrn.PK._.Variance." localSheetId="0" hidden="1">{#N/A,#N/A,FALSE,"399 Park Var";#N/A,#N/A,FALSE,"PK NOTES"}</definedName>
    <definedName name="wrn.PK._.Variance." hidden="1">{#N/A,#N/A,FALSE,"399 Park Var";#N/A,#N/A,FALSE,"PK NOTES"}</definedName>
    <definedName name="wrn.plbscf." localSheetId="0" hidden="1">{"p_l",#N/A,FALSE,"Summary Accounts"}</definedName>
    <definedName name="wrn.plbscf." hidden="1">{"p_l",#N/A,FALSE,"Summary Accounts"}</definedName>
    <definedName name="wrn.PorfolioFinancialSummary." localSheetId="0" hidden="1">{#N/A,#N/A,FALSE,"ZellLurieFinSummary";#N/A,#N/A,FALSE,"FirstCapFinSummary";#N/A,#N/A,FALSE,"ZM I-III Consol FinSummary"}</definedName>
    <definedName name="wrn.PorfolioFinancialSummary." hidden="1">{#N/A,#N/A,FALSE,"ZellLurieFinSummary";#N/A,#N/A,FALSE,"FirstCapFinSummary";#N/A,#N/A,FALSE,"ZM I-III Consol FinSummary"}</definedName>
    <definedName name="wrn.Portfolio." localSheetId="0" hidden="1">{#N/A,#N/A,FALSE,"Portfolio Summary";#N/A,#N/A,FALSE,"Portfolio Operating Stmt";#N/A,#N/A,FALSE,"Portfolio Cash Flow"}</definedName>
    <definedName name="wrn.Portfolio." hidden="1">{#N/A,#N/A,FALSE,"Portfolio Summary";#N/A,#N/A,FALSE,"Portfolio Operating Stmt";#N/A,#N/A,FALSE,"Portfolio Cash Flow"}</definedName>
    <definedName name="wrn.PR_TRIAL_BALANCE." localSheetId="0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_TRIAL_BALANCE.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epaid_Recov.." localSheetId="0" hidden="1">{#N/A,#N/A,FALSE,"Prepaid Recoverable"}</definedName>
    <definedName name="wrn.Prepaid_Recov.." hidden="1">{#N/A,#N/A,FALSE,"Prepaid Recoverable"}</definedName>
    <definedName name="wrn.Presentation." localSheetId="0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cing._.Strategy." localSheetId="0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Pricing._.Strategy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Primary._.Competition." localSheetId="0" hidden="1">{#N/A,#N/A,FALSE,"Primary"}</definedName>
    <definedName name="wrn.Primary._.Competition." hidden="1">{#N/A,#N/A,FALSE,"Primary"}</definedName>
    <definedName name="wrn.PrimeCo." localSheetId="0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." localSheetId="0" hidden="1">{#N/A,#N/A,TRUE,"Cerritos Gardens";#N/A,#N/A,TRUE,"Cerritos Gardens Plus .5%";#N/A,#N/A,TRUE,"Corte Bella";#N/A,#N/A,TRUE,"Corte Bella Plus .05%";#N/A,#N/A,TRUE,"Crystal Springs";#N/A,#N/A,TRUE,"Crystal Springs Plus .05%"}</definedName>
    <definedName name="wrn.Print." hidden="1">{#N/A,#N/A,TRUE,"Cerritos Gardens";#N/A,#N/A,TRUE,"Cerritos Gardens Plus .5%";#N/A,#N/A,TRUE,"Corte Bella";#N/A,#N/A,TRUE,"Corte Bella Plus .05%";#N/A,#N/A,TRUE,"Crystal Springs";#N/A,#N/A,TRUE,"Crystal Springs Plus .05%"}</definedName>
    <definedName name="wrn.Print._.4." localSheetId="0" hidden="1">{"Outflow 1",#N/A,FALSE,"Outflows-Inflows";"Outflow 2",#N/A,FALSE,"Outflows-Inflows";"Inflow 1",#N/A,FALSE,"Outflows-Inflows";"Inflow 2",#N/A,FALSE,"Outflows-Inflows"}</definedName>
    <definedName name="wrn.Print._.4." hidden="1">{"Outflow 1",#N/A,FALSE,"Outflows-Inflows";"Outflow 2",#N/A,FALSE,"Outflows-Inflows";"Inflow 1",#N/A,FALSE,"Outflows-Inflows";"Inflow 2",#N/A,FALSE,"Outflows-Inflows"}</definedName>
    <definedName name="wrn.Print._.4._1" localSheetId="0" hidden="1">{"Outflow 1",#N/A,FALSE,"Outflows-Inflows";"Outflow 2",#N/A,FALSE,"Outflows-Inflows";"Inflow 1",#N/A,FALSE,"Outflows-Inflows";"Inflow 2",#N/A,FALSE,"Outflows-Inflows"}</definedName>
    <definedName name="wrn.Print._.4._1" hidden="1">{"Outflow 1",#N/A,FALSE,"Outflows-Inflows";"Outflow 2",#N/A,FALSE,"Outflows-Inflows";"Inflow 1",#N/A,FALSE,"Outflows-Inflows";"Inflow 2",#N/A,FALSE,"Outflows-Inflows"}</definedName>
    <definedName name="wrn.Print._.4._2" localSheetId="0" hidden="1">{"Outflow 1",#N/A,FALSE,"Outflows-Inflows";"Outflow 2",#N/A,FALSE,"Outflows-Inflows";"Inflow 1",#N/A,FALSE,"Outflows-Inflows";"Inflow 2",#N/A,FALSE,"Outflows-Inflows"}</definedName>
    <definedName name="wrn.Print._.4._2" hidden="1">{"Outflow 1",#N/A,FALSE,"Outflows-Inflows";"Outflow 2",#N/A,FALSE,"Outflows-Inflows";"Inflow 1",#N/A,FALSE,"Outflows-Inflows";"Inflow 2",#N/A,FALSE,"Outflows-Inflows"}</definedName>
    <definedName name="wrn.Print._.4._3" localSheetId="0" hidden="1">{"Outflow 1",#N/A,FALSE,"Outflows-Inflows";"Outflow 2",#N/A,FALSE,"Outflows-Inflows";"Inflow 1",#N/A,FALSE,"Outflows-Inflows";"Inflow 2",#N/A,FALSE,"Outflows-Inflows"}</definedName>
    <definedName name="wrn.Print._.4._3" hidden="1">{"Outflow 1",#N/A,FALSE,"Outflows-Inflows";"Outflow 2",#N/A,FALSE,"Outflows-Inflows";"Inflow 1",#N/A,FALSE,"Outflows-Inflows";"Inflow 2",#N/A,FALSE,"Outflows-Inflows"}</definedName>
    <definedName name="wrn.Print._.4._4" localSheetId="0" hidden="1">{"Outflow 1",#N/A,FALSE,"Outflows-Inflows";"Outflow 2",#N/A,FALSE,"Outflows-Inflows";"Inflow 1",#N/A,FALSE,"Outflows-Inflows";"Inflow 2",#N/A,FALSE,"Outflows-Inflows"}</definedName>
    <definedName name="wrn.Print._.4._4" hidden="1">{"Outflow 1",#N/A,FALSE,"Outflows-Inflows";"Outflow 2",#N/A,FALSE,"Outflows-Inflows";"Inflow 1",#N/A,FALSE,"Outflows-Inflows";"Inflow 2",#N/A,FALSE,"Outflows-Inflows"}</definedName>
    <definedName name="wrn.Print._.4._5" localSheetId="0" hidden="1">{"Outflow 1",#N/A,FALSE,"Outflows-Inflows";"Outflow 2",#N/A,FALSE,"Outflows-Inflows";"Inflow 1",#N/A,FALSE,"Outflows-Inflows";"Inflow 2",#N/A,FALSE,"Outflows-Inflows"}</definedName>
    <definedName name="wrn.Print._.4._5" hidden="1">{"Outflow 1",#N/A,FALSE,"Outflows-Inflows";"Outflow 2",#N/A,FALSE,"Outflows-Inflows";"Inflow 1",#N/A,FALSE,"Outflows-Inflows";"Inflow 2",#N/A,FALSE,"Outflows-Inflows"}</definedName>
    <definedName name="wrn.Print._.6." localSheetId="0" hidden="1">{"print 1.6",#N/A,FALSE,"Sheet1";"print 2.6",#N/A,FALSE,"Sheet1";"print 3.6",#N/A,FALSE,"Sheet1";"print 4.6",#N/A,FALSE,"Sheet1";"print 5.6",#N/A,FALSE,"Sheet1";"print 6.6",#N/A,FALSE,"Sheet1"}</definedName>
    <definedName name="wrn.Print._.6." hidden="1">{"print 1.6",#N/A,FALSE,"Sheet1";"print 2.6",#N/A,FALSE,"Sheet1";"print 3.6",#N/A,FALSE,"Sheet1";"print 4.6",#N/A,FALSE,"Sheet1";"print 5.6",#N/A,FALSE,"Sheet1";"print 6.6",#N/A,FALSE,"Sheet1"}</definedName>
    <definedName name="wrn.Print._.6._1" localSheetId="0" hidden="1">{"print 1.6",#N/A,FALSE,"Sheet1";"print 2.6",#N/A,FALSE,"Sheet1";"print 3.6",#N/A,FALSE,"Sheet1";"print 4.6",#N/A,FALSE,"Sheet1";"print 5.6",#N/A,FALSE,"Sheet1";"print 6.6",#N/A,FALSE,"Sheet1"}</definedName>
    <definedName name="wrn.Print._.6._1" hidden="1">{"print 1.6",#N/A,FALSE,"Sheet1";"print 2.6",#N/A,FALSE,"Sheet1";"print 3.6",#N/A,FALSE,"Sheet1";"print 4.6",#N/A,FALSE,"Sheet1";"print 5.6",#N/A,FALSE,"Sheet1";"print 6.6",#N/A,FALSE,"Sheet1"}</definedName>
    <definedName name="wrn.Print._.6._2" localSheetId="0" hidden="1">{"print 1.6",#N/A,FALSE,"Sheet1";"print 2.6",#N/A,FALSE,"Sheet1";"print 3.6",#N/A,FALSE,"Sheet1";"print 4.6",#N/A,FALSE,"Sheet1";"print 5.6",#N/A,FALSE,"Sheet1";"print 6.6",#N/A,FALSE,"Sheet1"}</definedName>
    <definedName name="wrn.Print._.6._2" hidden="1">{"print 1.6",#N/A,FALSE,"Sheet1";"print 2.6",#N/A,FALSE,"Sheet1";"print 3.6",#N/A,FALSE,"Sheet1";"print 4.6",#N/A,FALSE,"Sheet1";"print 5.6",#N/A,FALSE,"Sheet1";"print 6.6",#N/A,FALSE,"Sheet1"}</definedName>
    <definedName name="wrn.Print._.6._3" localSheetId="0" hidden="1">{"print 1.6",#N/A,FALSE,"Sheet1";"print 2.6",#N/A,FALSE,"Sheet1";"print 3.6",#N/A,FALSE,"Sheet1";"print 4.6",#N/A,FALSE,"Sheet1";"print 5.6",#N/A,FALSE,"Sheet1";"print 6.6",#N/A,FALSE,"Sheet1"}</definedName>
    <definedName name="wrn.Print._.6._3" hidden="1">{"print 1.6",#N/A,FALSE,"Sheet1";"print 2.6",#N/A,FALSE,"Sheet1";"print 3.6",#N/A,FALSE,"Sheet1";"print 4.6",#N/A,FALSE,"Sheet1";"print 5.6",#N/A,FALSE,"Sheet1";"print 6.6",#N/A,FALSE,"Sheet1"}</definedName>
    <definedName name="wrn.Print._.6._4" localSheetId="0" hidden="1">{"print 1.6",#N/A,FALSE,"Sheet1";"print 2.6",#N/A,FALSE,"Sheet1";"print 3.6",#N/A,FALSE,"Sheet1";"print 4.6",#N/A,FALSE,"Sheet1";"print 5.6",#N/A,FALSE,"Sheet1";"print 6.6",#N/A,FALSE,"Sheet1"}</definedName>
    <definedName name="wrn.Print._.6._4" hidden="1">{"print 1.6",#N/A,FALSE,"Sheet1";"print 2.6",#N/A,FALSE,"Sheet1";"print 3.6",#N/A,FALSE,"Sheet1";"print 4.6",#N/A,FALSE,"Sheet1";"print 5.6",#N/A,FALSE,"Sheet1";"print 6.6",#N/A,FALSE,"Sheet1"}</definedName>
    <definedName name="wrn.Print._.6._5" localSheetId="0" hidden="1">{"print 1.6",#N/A,FALSE,"Sheet1";"print 2.6",#N/A,FALSE,"Sheet1";"print 3.6",#N/A,FALSE,"Sheet1";"print 4.6",#N/A,FALSE,"Sheet1";"print 5.6",#N/A,FALSE,"Sheet1";"print 6.6",#N/A,FALSE,"Sheet1"}</definedName>
    <definedName name="wrn.Print._.6._5" hidden="1">{"print 1.6",#N/A,FALSE,"Sheet1";"print 2.6",#N/A,FALSE,"Sheet1";"print 3.6",#N/A,FALSE,"Sheet1";"print 4.6",#N/A,FALSE,"Sheet1";"print 5.6",#N/A,FALSE,"Sheet1";"print 6.6",#N/A,FALSE,"Sheet1"}</definedName>
    <definedName name="wrn.Print._.All." localSheetId="0" hidden="1">{#N/A,#N/A,FALSE,"Land";#N/A,#N/A,FALSE,"Cost Analysis";"Summary",#N/A,FALSE,"Equipment"}</definedName>
    <definedName name="wrn.Print._.All." hidden="1">{#N/A,#N/A,FALSE,"Land";#N/A,#N/A,FALSE,"Cost Analysis";"Summary",#N/A,FALSE,"Equipment"}</definedName>
    <definedName name="wrn.Print._.All._.Improved._.Sales." localSheetId="0" hidden="1">{#N/A,#N/A,FALSE,"Sale 1";#N/A,#N/A,FALSE,"Sale 2";#N/A,#N/A,FALSE,"Sale 3";#N/A,#N/A,FALSE,"Sale 4";#N/A,#N/A,FALSE,"Sale 5";#N/A,#N/A,FALSE,"Sale 6";#N/A,#N/A,FALSE,"Sale 7";#N/A,#N/A,FALSE,"Sale 8";#N/A,#N/A,FALSE,"Sale 9";#N/A,#N/A,FALSE,"Sale 10";#N/A,#N/A,FALSE,"Sale 11";#N/A,#N/A,FALSE,"Sale 12"}</definedName>
    <definedName name="wrn.Print._.All._.Improved._.Sales." hidden="1">{#N/A,#N/A,FALSE,"Sale 1";#N/A,#N/A,FALSE,"Sale 2";#N/A,#N/A,FALSE,"Sale 3";#N/A,#N/A,FALSE,"Sale 4";#N/A,#N/A,FALSE,"Sale 5";#N/A,#N/A,FALSE,"Sale 6";#N/A,#N/A,FALSE,"Sale 7";#N/A,#N/A,FALSE,"Sale 8";#N/A,#N/A,FALSE,"Sale 9";#N/A,#N/A,FALSE,"Sale 10";#N/A,#N/A,FALSE,"Sale 11";#N/A,#N/A,FALSE,"Sale 12"}</definedName>
    <definedName name="wrn.Print._.All._.NPV._.Analysis." localSheetId="0" hidden="1">{"Scen 1 v 2 Summary",#N/A,FALSE,"Scenario 1 v 2  Summary";"Summary",#N/A,FALSE,"Summary";"Debt Sizing Reduced Vacancy",#N/A,FALSE,"10 Yr CF";"Scenario 1",#N/A,FALSE,"10 Yr CF";"Scenario 2 CF",#N/A,FALSE,"10 Yr CF";"Scenario 2 Assumptions",#N/A,FALSE,"10 Yr CF";"Scenario 3 CF",#N/A,FALSE,"10 Yr CF";"Scenario 3 Assumptions",#N/A,FALSE,"10 Yr CF";"10 Yr CF",#N/A,FALSE,"10 Yr CF"}</definedName>
    <definedName name="wrn.Print._.All._.NPV._.Analysis." hidden="1">{"Scen 1 v 2 Summary",#N/A,FALSE,"Scenario 1 v 2  Summary";"Summary",#N/A,FALSE,"Summary";"Debt Sizing Reduced Vacancy",#N/A,FALSE,"10 Yr CF";"Scenario 1",#N/A,FALSE,"10 Yr CF";"Scenario 2 CF",#N/A,FALSE,"10 Yr CF";"Scenario 2 Assumptions",#N/A,FALSE,"10 Yr CF";"Scenario 3 CF",#N/A,FALSE,"10 Yr CF";"Scenario 3 Assumptions",#N/A,FALSE,"10 Yr CF";"10 Yr CF",#N/A,FALSE,"10 Yr CF"}</definedName>
    <definedName name="wrn.Print._.All._.Report._.Pages." localSheetId="0" hidden="1">{#N/A,#N/A,FALSE,"Executive Summary Page 1";#N/A,#N/A,FALSE,"Executive Summary Page 2";#N/A,#N/A,FALSE,"Executive Summary Page 3";#N/A,#N/A,FALSE,"DCF Assumptions Exhibit";#N/A,#N/A,FALSE,"Metro Profile";#N/A,#N/A,FALSE,"Metro Employment";#N/A,#N/A,FALSE,"Cap &amp; Disc Rate";#N/A,#N/A,FALSE,"Retail Sales";#N/A,#N/A,FALSE,"Tax Exhibit";#N/A,#N/A,FALSE,"Operating Statement";#N/A,#N/A,FALSE,"Direct Cap";#N/A,#N/A,FALSE,"SCG Summary";#N/A,#N/A,FALSE,"Improved Sales Adj. Grid";#N/A,#N/A,FALSE,"Regression Analysis";#N/A,#N/A,FALSE,"Land Sales Adj. Grid";#N/A,#N/A,FALSE,"Cost Schedule"}</definedName>
    <definedName name="wrn.Print._.All._.Report._.Pages." hidden="1">{#N/A,#N/A,FALSE,"Executive Summary Page 1";#N/A,#N/A,FALSE,"Executive Summary Page 2";#N/A,#N/A,FALSE,"Executive Summary Page 3";#N/A,#N/A,FALSE,"DCF Assumptions Exhibit";#N/A,#N/A,FALSE,"Metro Profile";#N/A,#N/A,FALSE,"Metro Employment";#N/A,#N/A,FALSE,"Cap &amp; Disc Rate";#N/A,#N/A,FALSE,"Retail Sales";#N/A,#N/A,FALSE,"Tax Exhibit";#N/A,#N/A,FALSE,"Operating Statement";#N/A,#N/A,FALSE,"Direct Cap";#N/A,#N/A,FALSE,"SCG Summary";#N/A,#N/A,FALSE,"Improved Sales Adj. Grid";#N/A,#N/A,FALSE,"Regression Analysis";#N/A,#N/A,FALSE,"Land Sales Adj. Grid";#N/A,#N/A,FALSE,"Cost Schedule"}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Rent._.Comps." localSheetId="0" hidden="1">{#N/A,#N/A,FALSE,"Rent 1";#N/A,#N/A,FALSE,"Rent 2";#N/A,#N/A,FALSE,"Rent 3";#N/A,#N/A,FALSE,"Rent 4";#N/A,#N/A,FALSE,"Rent 5";#N/A,#N/A,FALSE,"Rent 6";#N/A,#N/A,FALSE,"Rent 7";#N/A,#N/A,FALSE,"Rent 8"}</definedName>
    <definedName name="wrn.Print._.Rent._.Comps." hidden="1">{#N/A,#N/A,FALSE,"Rent 1";#N/A,#N/A,FALSE,"Rent 2";#N/A,#N/A,FALSE,"Rent 3";#N/A,#N/A,FALSE,"Rent 4";#N/A,#N/A,FALSE,"Rent 5";#N/A,#N/A,FALSE,"Rent 6";#N/A,#N/A,FALSE,"Rent 7";#N/A,#N/A,FALSE,"Rent 8"}</definedName>
    <definedName name="wrn.print._.standalone." localSheetId="0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All." localSheetId="0" hidden="1">{#N/A,#N/A,FALSE,"Broker Sheet";#N/A,#N/A,FALSE,"Exec.Summary";#N/A,#N/A,FALSE,"Argus Cash Flow";#N/A,#N/A,FALSE,"SPF";#N/A,#N/A,FALSE,"RentRoll"}</definedName>
    <definedName name="wrn.PrintAll." hidden="1">{#N/A,#N/A,FALSE,"Broker Sheet";#N/A,#N/A,FALSE,"Exec.Summary";#N/A,#N/A,FALSE,"Argus Cash Flow";#N/A,#N/A,FALSE,"SPF";#N/A,#N/A,FALSE,"RentRoll"}</definedName>
    <definedName name="wrn.Printing._.the._.Model." localSheetId="0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s._.All." localSheetId="0" hidden="1">{"Main",#N/A,FALSE,"Wacker";"Main2",#N/A,FALSE,"Wacker";"Value",#N/A,FALSE,"Wacker";"Sensitivity",#N/A,FALSE,"Wacker";"Paine",#N/A,FALSE,"Wacker";"Quaker",#N/A,FALSE,"Wacker";"Wacker",#N/A,FALSE,"Wacker";"1900",#N/A,FALSE,"Wacker";"1901",#N/A,FALSE,"Wacker"}</definedName>
    <definedName name="wrn.Prints._.All." hidden="1">{"Main",#N/A,FALSE,"Wacker";"Main2",#N/A,FALSE,"Wacker";"Value",#N/A,FALSE,"Wacker";"Sensitivity",#N/A,FALSE,"Wacker";"Paine",#N/A,FALSE,"Wacker";"Quaker",#N/A,FALSE,"Wacker";"Wacker",#N/A,FALSE,"Wacker";"1900",#N/A,FALSE,"Wacker";"1901",#N/A,FALSE,"Wacker"}</definedName>
    <definedName name="wrn.Proforma." localSheetId="0" hidden="1">{#N/A,#N/A,TRUE,"Summary";#N/A,#N/A,TRUE,"InPlace";#N/A,#N/A,TRUE,"Stable";#N/A,#N/A,TRUE,"RentRoll";#N/A,#N/A,TRUE,"I&amp;E";#N/A,#N/A,TRUE,"Expense Detail";#N/A,#N/A,TRUE,"CAM Recov(InPlace)";#N/A,#N/A,TRUE,"CAM Recov(Stable)";#N/A,#N/A,TRUE,"Tax Recov";#N/A,#N/A,TRUE,"Expiration";#N/A,#N/A,TRUE,"Sales";#N/A,#N/A,TRUE,"Tax"}</definedName>
    <definedName name="wrn.Proforma." hidden="1">{#N/A,#N/A,TRUE,"Summary";#N/A,#N/A,TRUE,"InPlace";#N/A,#N/A,TRUE,"Stable";#N/A,#N/A,TRUE,"RentRoll";#N/A,#N/A,TRUE,"I&amp;E";#N/A,#N/A,TRUE,"Expense Detail";#N/A,#N/A,TRUE,"CAM Recov(InPlace)";#N/A,#N/A,TRUE,"CAM Recov(Stable)";#N/A,#N/A,TRUE,"Tax Recov";#N/A,#N/A,TRUE,"Expiration";#N/A,#N/A,TRUE,"Sales";#N/A,#N/A,TRUE,"Tax"}</definedName>
    <definedName name="wrn.Proforma._.Review." localSheetId="0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0" hidden="1">{#N/A,#N/A,FALSE,"COMPLIANCE"}</definedName>
    <definedName name="wrn.Program._.Compliance." hidden="1">{#N/A,#N/A,FALSE,"COMPLIANCE"}</definedName>
    <definedName name="wrn.Projections." localSheetId="0" hidden="1">{#N/A,#N/A,FALSE,"Release Price";#N/A,#N/A,FALSE,"Cash flow for 50 Unit";#N/A,#N/A,FALSE,"Cash Flow for 3 Models"}</definedName>
    <definedName name="wrn.Projections." hidden="1">{#N/A,#N/A,FALSE,"Release Price";#N/A,#N/A,FALSE,"Cash flow for 50 Unit";#N/A,#N/A,FALSE,"Cash Flow for 3 Models"}</definedName>
    <definedName name="wrn.Property._.Description." localSheetId="0" hidden="1">{#N/A,#N/A,FALSE,"PROP. DESCRIPTION"}</definedName>
    <definedName name="wrn.Property._.Description." hidden="1">{#N/A,#N/A,FALSE,"PROP. DESCRIPTION"}</definedName>
    <definedName name="wrn.PropertyInformation." localSheetId="0" hidden="1">{#N/A,#N/A,FALSE,"PropertyInfo"}</definedName>
    <definedName name="wrn.PropertyInformation." hidden="1">{#N/A,#N/A,FALSE,"PropertyInfo"}</definedName>
    <definedName name="wrn.Pump." localSheetId="0" hidden="1">{#N/A,#N/A,FALSE,"Assump";#N/A,#N/A,FALSE,"Income";#N/A,#N/A,FALSE,"Balance";#N/A,#N/A,FALSE,"DCF Pump";#N/A,#N/A,FALSE,"Trans Assump";#N/A,#N/A,FALSE,"Combined Income";#N/A,#N/A,FALSE,"Combined Balance"}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3._.Prof._.Serv._.Summary." localSheetId="0" hidden="1">{"Professional Service Summary",#N/A,FALSE,"Q3 Prof Serv"}</definedName>
    <definedName name="wrn.Q3._.Prof._.Serv._.Summary." hidden="1">{"Professional Service Summary",#N/A,FALSE,"Q3 Prof Serv"}</definedName>
    <definedName name="wrn.Q3._.Professional._.service._.detail." localSheetId="0" hidden="1">{"Professional Service Detail",#N/A,FALSE,"Q3 Prof Serv"}</definedName>
    <definedName name="wrn.Q3._.Professional._.service._.detail." hidden="1">{"Professional Service Detail",#N/A,FALSE,"Q3 Prof Serv"}</definedName>
    <definedName name="wrn.qtr." localSheetId="0" hidden="1">{"byqtr",#N/A,FALSE,"Worksheet"}</definedName>
    <definedName name="wrn.qtr." hidden="1">{"byqtr",#N/A,FALSE,"Worksheet"}</definedName>
    <definedName name="wrn.Qty._.Monthly._.Cash._.Flow." localSheetId="0" hidden="1">{"Cash Flow_Small",#N/A,FALSE,"CashFlowSummary";"Finance_Small",#N/A,FALSE,"FinanceCashFlow";"Equity_Small",#N/A,FALSE,"EquityReturns"}</definedName>
    <definedName name="wrn.Qty._.Monthly._.Cash._.Flow." hidden="1">{"Cash Flow_Small",#N/A,FALSE,"CashFlowSummary";"Finance_Small",#N/A,FALSE,"FinanceCashFlow";"Equity_Small",#N/A,FALSE,"EquityReturns"}</definedName>
    <definedName name="wrn.Quarterly._.All._.Stmts." localSheetId="0" hidden="1">{"Quarterly Inc Stmt",#N/A,TRUE,"Financials";"Quarterly BS",#N/A,TRUE,"Financials";"Quarterly CF",#N/A,TRUE,"Financials";"Quarterly Ratios",#N/A,TRUE,"Financials"}</definedName>
    <definedName name="wrn.Quarterly._.All._.Stmts." hidden="1">{"Quarterly Inc Stmt",#N/A,TRUE,"Financials";"Quarterly BS",#N/A,TRUE,"Financials";"Quarterly CF",#N/A,TRUE,"Financials";"Quarterly Ratios",#N/A,TRUE,"Financials"}</definedName>
    <definedName name="wrn.Quarterly._.BS." localSheetId="0" hidden="1">{"Quarterly BS",#N/A,FALSE,"Financials"}</definedName>
    <definedName name="wrn.Quarterly._.BS." hidden="1">{"Quarterly BS",#N/A,FALSE,"Financials"}</definedName>
    <definedName name="wrn.Quarterly._.CF." localSheetId="0" hidden="1">{"Quarterly CF",#N/A,FALSE,"Financials"}</definedName>
    <definedName name="wrn.Quarterly._.CF." hidden="1">{"Quarterly CF",#N/A,FALSE,"Financials"}</definedName>
    <definedName name="wrn.Quarterly._.Inc._.Stmt." localSheetId="0" hidden="1">{"Quarterly Inc Stmt",#N/A,FALSE,"Financials"}</definedName>
    <definedName name="wrn.Quarterly._.Inc._.Stmt." hidden="1">{"Quarterly Inc Stmt",#N/A,FALSE,"Financials"}</definedName>
    <definedName name="wrn.Quarterly._.Ratios." localSheetId="0" hidden="1">{"Quarterly Ratios",#N/A,FALSE,"Financials"}</definedName>
    <definedName name="wrn.Quarterly._.Ratios." hidden="1">{"Quarterly Ratios",#N/A,FALSE,"Financials"}</definedName>
    <definedName name="wrn.RATES." localSheetId="0" hidden="1">{"RATES",#N/A,FALSE,"RECOVERY RATES";"CONTRIBUTIONS",#N/A,FALSE,"RECOVERY RATES";"GLA CATEGORY SUMMARY",#N/A,FALSE,"RECOVERY RATES"}</definedName>
    <definedName name="wrn.RATES." hidden="1">{"RATES",#N/A,FALSE,"RECOVERY RATES";"CONTRIBUTIONS",#N/A,FALSE,"RECOVERY RATES";"GLA CATEGORY SUMMARY",#N/A,FALSE,"RECOVERY RATES"}</definedName>
    <definedName name="wrn.ratios." localSheetId="0" hidden="1">{"ratios",#N/A,FALSE,"Summary Accounts"}</definedName>
    <definedName name="wrn.ratios." hidden="1">{"ratios",#N/A,FALSE,"Summary Accounts"}</definedName>
    <definedName name="wrn.Recovery._.Calcs." localSheetId="0" hidden="1">{#N/A,#N/A,FALSE,"Recovery Calcs"}</definedName>
    <definedName name="wrn.Recovery._.Calcs." hidden="1">{#N/A,#N/A,FALSE,"Recovery Calcs"}</definedName>
    <definedName name="wrn.Relevant._.Sections." localSheetId="0" hidden="1">{#N/A,#N/A,FALSE,"Summary";#N/A,#N/A,FALSE,"Program Scheme";#N/A,#N/A,FALSE,"Assumptions";#N/A,#N/A,FALSE,"Development Budget";#N/A,#N/A,FALSE,"Timing";#N/A,#N/A,FALSE,"Development Costs &amp; Revenues";#N/A,#N/A,FALSE,"Cash Flow to Debt &amp; Equity";#N/A,#N/A,FALSE,"Cash Flow to Athena LP"}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Equity";#N/A,#N/A,FALSE,"Cash Flow to Athena LP"}</definedName>
    <definedName name="wrn.RELEVANTSHEETS." localSheetId="0" hidden="1">{#N/A,#N/A,FALSE,"AD_Purch";#N/A,#N/A,FALSE,"Projections";#N/A,#N/A,FALSE,"DCF";#N/A,#N/A,FALSE,"Mkt Val"}</definedName>
    <definedName name="wrn.RELEVANTSHEETS." hidden="1">{#N/A,#N/A,FALSE,"AD_Purch";#N/A,#N/A,FALSE,"Projections";#N/A,#N/A,FALSE,"DCF";#N/A,#N/A,FALSE,"Mkt Val"}</definedName>
    <definedName name="wrn.Rent._.Roll." localSheetId="0" hidden="1">{#N/A,#N/A,FALSE,"Rent Roll"}</definedName>
    <definedName name="wrn.Rent._.Roll." hidden="1">{#N/A,#N/A,FALSE,"Rent Roll"}</definedName>
    <definedName name="wrn.report" localSheetId="0" hidden="1">{#N/A,#N/A,FALSE,"Project Summary";#N/A,#N/A,FALSE,"Parameter Summary";#N/A,#N/A,FALSE,"Budget Control Report";#N/A,#N/A,FALSE,"DETAIL.XLS"}</definedName>
    <definedName name="wrn.report" hidden="1">{#N/A,#N/A,FALSE,"Project Summary";#N/A,#N/A,FALSE,"Parameter Summary";#N/A,#N/A,FALSE,"Budget Control Report";#N/A,#N/A,FALSE,"DETAIL.XLS"}</definedName>
    <definedName name="wrn.Report." localSheetId="0" hidden="1">{#N/A,#N/A,FALSE,"Bennington";#N/A,#N/A,FALSE,"Castle Court";#N/A,#N/A,FALSE,"Century Hills";#N/A,#N/A,FALSE,"Edgewater Hills";#N/A,#N/A,FALSE,"Edgewater Terrace";#N/A,#N/A,FALSE,"Edgewater Village";#N/A,#N/A,FALSE,"Fairfax";#N/A,#N/A,FALSE,"Gen. Wash.";#N/A,#N/A,FALSE,"Huntington-Unfurnished";#N/A,#N/A,FALSE,"Huntington-Furnished";#N/A,#N/A,FALSE,"Iris Court";#N/A,#N/A,FALSE,"North Park";#N/A,#N/A,FALSE,"Talbot Woods";#N/A,#N/A,FALSE,"Parkview";#N/A,#N/A,FALSE,"Westgate"}</definedName>
    <definedName name="wrn.Report." hidden="1">{#N/A,#N/A,FALSE,"Bennington";#N/A,#N/A,FALSE,"Castle Court";#N/A,#N/A,FALSE,"Century Hills";#N/A,#N/A,FALSE,"Edgewater Hills";#N/A,#N/A,FALSE,"Edgewater Terrace";#N/A,#N/A,FALSE,"Edgewater Village";#N/A,#N/A,FALSE,"Fairfax";#N/A,#N/A,FALSE,"Gen. Wash.";#N/A,#N/A,FALSE,"Huntington-Unfurnished";#N/A,#N/A,FALSE,"Huntington-Furnished";#N/A,#N/A,FALSE,"Iris Court";#N/A,#N/A,FALSE,"North Park";#N/A,#N/A,FALSE,"Talbot Woods";#N/A,#N/A,FALSE,"Parkview";#N/A,#N/A,FALSE,"Westgate"}</definedName>
    <definedName name="wrn.Report._.Tables." localSheetId="0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_1." localSheetId="0" hidden="1">{"SIMPLIFD_P1",#N/A,FALSE,"SIMPLIFD"}</definedName>
    <definedName name="wrn.REPORT_1." hidden="1">{"SIMPLIFD_P1",#N/A,FALSE,"SIMPLIFD"}</definedName>
    <definedName name="wrn.report2" localSheetId="0" hidden="1">{#N/A,#N/A,FALSE,"Loan Summary";#N/A,#N/A,FALSE,"NOI";"RR and Expir",#N/A,FALSE,"Rental";"Sales History",#N/A,FALSE,"Rental";#N/A,#N/A,FALSE,"Reserves"}</definedName>
    <definedName name="wrn.report2" hidden="1">{#N/A,#N/A,FALSE,"Loan Summary";#N/A,#N/A,FALSE,"NOI";"RR and Expir",#N/A,FALSE,"Rental";"Sales History",#N/A,FALSE,"Rental";#N/A,#N/A,FALSE,"Reserves"}</definedName>
    <definedName name="wrn.reports." localSheetId="0" hidden="1">{#N/A,#N/A,FALSE,"Project Summary";#N/A,#N/A,FALSE,"Parameter Summary";#N/A,#N/A,FALSE,"Budget Control Report";#N/A,#N/A,FALSE,"DETAIL.XLS"}</definedName>
    <definedName name="wrn.reports." hidden="1">{#N/A,#N/A,FALSE,"Project Summary";#N/A,#N/A,FALSE,"Parameter Summary";#N/A,#N/A,FALSE,"Budget Control Report";#N/A,#N/A,FALSE,"DETAIL.XLS"}</definedName>
    <definedName name="wrn.residential." localSheetId="0" hidden="1">{#N/A,#N/A,FALSE,"matx (int)";#N/A,#N/A,FALSE,"summ (a)";#N/A,#N/A,FALSE,"assump (b)";#N/A,#N/A,FALSE,"detail (c)";#N/A,#N/A,FALSE,"hist (d)";#N/A,#N/A,FALSE,"capex (e)";#N/A,#N/A,FALSE,"tax (f)";#N/A,#N/A,FALSE,"incr98 (g)";#N/A,#N/A,FALSE,"rentcalc (h)";#N/A,#N/A,FALSE,"rentjan (i)";#N/A,#N/A,FALSE,"markrent (j)";#N/A,#N/A,FALSE,"mciwind (k)";#N/A,#N/A,FALSE,"mciroof (l)";#N/A,#N/A,FALSE,"j51roof (m)"}</definedName>
    <definedName name="wrn.residential." hidden="1">{#N/A,#N/A,FALSE,"matx (int)";#N/A,#N/A,FALSE,"summ (a)";#N/A,#N/A,FALSE,"assump (b)";#N/A,#N/A,FALSE,"detail (c)";#N/A,#N/A,FALSE,"hist (d)";#N/A,#N/A,FALSE,"capex (e)";#N/A,#N/A,FALSE,"tax (f)";#N/A,#N/A,FALSE,"incr98 (g)";#N/A,#N/A,FALSE,"rentcalc (h)";#N/A,#N/A,FALSE,"rentjan (i)";#N/A,#N/A,FALSE,"markrent (j)";#N/A,#N/A,FALSE,"mciwind (k)";#N/A,#N/A,FALSE,"mciroof (l)";#N/A,#N/A,FALSE,"j51roof (m)"}</definedName>
    <definedName name="wrn.RESIDUALS." localSheetId="0" hidden="1">{#N/A,#N/A,FALSE,"For-Sale";#N/A,#N/A,FALSE,"For-Rent"}</definedName>
    <definedName name="wrn.RESIDUALS." hidden="1">{#N/A,#N/A,FALSE,"For-Sale";#N/A,#N/A,FALSE,"For-Rent"}</definedName>
    <definedName name="wrn.review.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1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1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2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2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3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3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4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4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5" localSheetId="0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5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mgmtfee." localSheetId="0" hidden="1">{#N/A,#N/A,FALSE,"Rmgmtfee"}</definedName>
    <definedName name="wrn.Rmgmtfee." hidden="1">{#N/A,#N/A,FALSE,"Rmgmtfee"}</definedName>
    <definedName name="wrn.Roof._.Report." localSheetId="0" hidden="1">{"Roofs Page 1",#N/A,FALSE,"Roof Outline";"Roofs Page 2",#N/A,FALSE,"Roof Outline"}</definedName>
    <definedName name="wrn.Roof._.Report." hidden="1">{"Roofs Page 1",#N/A,FALSE,"Roof Outline";"Roofs Page 2",#N/A,FALSE,"Roof Outline"}</definedName>
    <definedName name="wrn.RRPROJECT." localSheetId="0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0" hidden="1">{"RRSUMMARY",#N/A,FALSE,"RA_SL"}</definedName>
    <definedName name="wrn.RRSUMMARY." hidden="1">{"RRSUMMARY",#N/A,FALSE,"RA_SL"}</definedName>
    <definedName name="wrn.RSH._.Perf._.Update." localSheetId="0" hidden="1">{"RSH Perf Update",#N/A,FALSE,"Perf Update"}</definedName>
    <definedName name="wrn.RSH._.Perf._.Update." hidden="1">{"RSH Perf Update",#N/A,FALSE,"Perf Update"}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Information." localSheetId="0" hidden="1">{#N/A,#N/A,FALSE,"Cover Page";#N/A,#N/A,FALSE,"Table of Contents";#N/A,#N/A,FALSE,"Investment-Acquisition Costs";#N/A,#N/A,FALSE,"Financing Assumptions";#N/A,#N/A,FALSE,"Proforma Assumptions";#N/A,#N/A,FALSE,"Rent Roll";#N/A,#N/A,FALSE,"Taxes and Assessments"}</definedName>
    <definedName name="wrn.Sales._.Information." hidden="1">{#N/A,#N/A,FALSE,"Cover Page";#N/A,#N/A,FALSE,"Table of Contents";#N/A,#N/A,FALSE,"Investment-Acquisition Costs";#N/A,#N/A,FALSE,"Financing Assumptions";#N/A,#N/A,FALSE,"Proforma Assumptions";#N/A,#N/A,FALSE,"Rent Roll";#N/A,#N/A,FALSE,"Taxes and Assessments"}</definedName>
    <definedName name="wrn.Sales._.Package._.MPS._.01." localSheetId="0" hidden="1">{#N/A,#N/A,FALSE,"Cover Page";#N/A,#N/A,FALSE,"Table of Contents";#N/A,#N/A,FALSE,"Executive Summary";#N/A,#N/A,FALSE,"Investment-Acquisition Costs";#N/A,#N/A,FALSE,"Financing Assumptions";#N/A,#N/A,FALSE,"Rent Roll";#N/A,#N/A,FALSE,"Taxes and Assessments"}</definedName>
    <definedName name="wrn.Sales._.Package._.MPS._.01." hidden="1">{#N/A,#N/A,FALSE,"Cover Page";#N/A,#N/A,FALSE,"Table of Contents";#N/A,#N/A,FALSE,"Executive Summary";#N/A,#N/A,FALSE,"Investment-Acquisition Costs";#N/A,#N/A,FALSE,"Financing Assumptions";#N/A,#N/A,FALSE,"Rent Roll";#N/A,#N/A,FALSE,"Taxes and Assessments"}</definedName>
    <definedName name="wrn.Sch._.Sel._.Chg." localSheetId="0" hidden="1">{"Sch Sel Chg",#N/A,FALSE,"Report"}</definedName>
    <definedName name="wrn.Sch._.Sel._.Chg." hidden="1">{"Sch Sel Chg",#N/A,FALSE,"Report"}</definedName>
    <definedName name="wrn.Sch._.Sel._.Chg._1" localSheetId="0" hidden="1">{"Sch Sel Chg",#N/A,FALSE,"Report"}</definedName>
    <definedName name="wrn.Sch._.Sel._.Chg._1" hidden="1">{"Sch Sel Chg",#N/A,FALSE,"Report"}</definedName>
    <definedName name="wrn.Sch._.Sel._.Chg._2" localSheetId="0" hidden="1">{"Sch Sel Chg",#N/A,FALSE,"Report"}</definedName>
    <definedName name="wrn.Sch._.Sel._.Chg._2" hidden="1">{"Sch Sel Chg",#N/A,FALSE,"Report"}</definedName>
    <definedName name="wrn.Sch._.Sel._.Chg._3" localSheetId="0" hidden="1">{"Sch Sel Chg",#N/A,FALSE,"Report"}</definedName>
    <definedName name="wrn.Sch._.Sel._.Chg._3" hidden="1">{"Sch Sel Chg",#N/A,FALSE,"Report"}</definedName>
    <definedName name="wrn.Sch._.Sel._.Chg._4" localSheetId="0" hidden="1">{"Sch Sel Chg",#N/A,FALSE,"Report"}</definedName>
    <definedName name="wrn.Sch._.Sel._.Chg._4" hidden="1">{"Sch Sel Chg",#N/A,FALSE,"Report"}</definedName>
    <definedName name="wrn.Sch._.Sel._.Chg._5" localSheetId="0" hidden="1">{"Sch Sel Chg",#N/A,FALSE,"Report"}</definedName>
    <definedName name="wrn.Sch._.Sel._.Chg._5" hidden="1">{"Sch Sel Chg",#N/A,FALSE,"Report"}</definedName>
    <definedName name="wrn.Sch._.Sel._.Var." localSheetId="0" hidden="1">{"Sch Sel Var",#N/A,FALSE,"Report"}</definedName>
    <definedName name="wrn.Sch._.Sel._.Var." hidden="1">{"Sch Sel Var",#N/A,FALSE,"Report"}</definedName>
    <definedName name="wrn.Sch._.Sel._.Var._1" localSheetId="0" hidden="1">{"Sch Sel Var",#N/A,FALSE,"Report"}</definedName>
    <definedName name="wrn.Sch._.Sel._.Var._1" hidden="1">{"Sch Sel Var",#N/A,FALSE,"Report"}</definedName>
    <definedName name="wrn.Sch._.Sel._.Var._2" localSheetId="0" hidden="1">{"Sch Sel Var",#N/A,FALSE,"Report"}</definedName>
    <definedName name="wrn.Sch._.Sel._.Var._2" hidden="1">{"Sch Sel Var",#N/A,FALSE,"Report"}</definedName>
    <definedName name="wrn.Sch._.Sel._.Var._3" localSheetId="0" hidden="1">{"Sch Sel Var",#N/A,FALSE,"Report"}</definedName>
    <definedName name="wrn.Sch._.Sel._.Var._3" hidden="1">{"Sch Sel Var",#N/A,FALSE,"Report"}</definedName>
    <definedName name="wrn.Sch._.Sel._.Var._4" localSheetId="0" hidden="1">{"Sch Sel Var",#N/A,FALSE,"Report"}</definedName>
    <definedName name="wrn.Sch._.Sel._.Var._4" hidden="1">{"Sch Sel Var",#N/A,FALSE,"Report"}</definedName>
    <definedName name="wrn.Sch._.Sel._.Var._5" localSheetId="0" hidden="1">{"Sch Sel Var",#N/A,FALSE,"Report"}</definedName>
    <definedName name="wrn.Sch._.Sel._.Var._5" hidden="1">{"Sch Sel Var",#N/A,FALSE,"Report"}</definedName>
    <definedName name="wrn.SCHAs." localSheetId="0" hidden="1">{"ACCOUNTING COPY",#N/A,FALSE,"SCHEDULE A";"FINANCE COPY",#N/A,FALSE,"SCHEDULE A";"P.L. COPY",#N/A,FALSE,"SCHEDULE A"}</definedName>
    <definedName name="wrn.SCHAs." hidden="1">{"ACCOUNTING COPY",#N/A,FALSE,"SCHEDULE A";"FINANCE COPY",#N/A,FALSE,"SCHEDULE A";"P.L. COPY",#N/A,FALSE,"SCHEDULE A"}</definedName>
    <definedName name="wrn.SCHEDULE" localSheetId="0" hidden="1">{"SCHEDULE",#N/A,FALSE,"Fin_sched"}</definedName>
    <definedName name="wrn.SCHEDULE" hidden="1">{"SCHEDULE",#N/A,FALSE,"Fin_sched"}</definedName>
    <definedName name="wrn.SCHEDULE." localSheetId="0" hidden="1">{"SCHEDULE",#N/A,FALSE,"Fin_sched"}</definedName>
    <definedName name="wrn.SCHEDULE." hidden="1">{"SCHEDULE",#N/A,FALSE,"Fin_sched"}</definedName>
    <definedName name="wrn.SCHEDULE._.H." localSheetId="0" hidden="1">{"ACCOUNT DETAIL",#N/A,FALSE,"SCHEDULE E";"ACCOUNT DETAIL",#N/A,FALSE,"SCHEDULE G";"ACCOUNT DETAIL",#N/A,FALSE,"SCHEDULE H";"ACCOUNT DETAIL",#N/A,FALSE,"SCHEDULE I"}</definedName>
    <definedName name="wrn.SCHEDULE._.H." hidden="1">{"ACCOUNT DETAIL",#N/A,FALSE,"SCHEDULE E";"ACCOUNT DETAIL",#N/A,FALSE,"SCHEDULE G";"ACCOUNT DETAIL",#N/A,FALSE,"SCHEDULE H";"ACCOUNT DETAIL",#N/A,FALSE,"SCHEDULE I"}</definedName>
    <definedName name="wrn.scheduleA." localSheetId="0" hidden="1">{"scheduleA",#N/A,FALSE,"CTT_CLO"}</definedName>
    <definedName name="wrn.scheduleA." hidden="1">{"scheduleA",#N/A,FALSE,"CTT_CLO"}</definedName>
    <definedName name="wrn.scheduleB." localSheetId="0" hidden="1">{"scheduleB",#N/A,FALSE,"CTT_CLO"}</definedName>
    <definedName name="wrn.scheduleB." hidden="1">{"scheduleB",#N/A,FALSE,"CTT_CLO"}</definedName>
    <definedName name="wrn.scheduleEF." localSheetId="0" hidden="1">{"scheduleEF",#N/A,FALSE,"CTT_CLO"}</definedName>
    <definedName name="wrn.scheduleEF." hidden="1">{"scheduleEF",#N/A,FALSE,"CTT_CLO"}</definedName>
    <definedName name="wrn.scheduleF." localSheetId="0" hidden="1">{"scheduleF",#N/A,FALSE,"CTT_CLO"}</definedName>
    <definedName name="wrn.scheduleF." hidden="1">{"scheduleF",#N/A,FALSE,"CTT_CLO"}</definedName>
    <definedName name="wrn.Schedules." localSheetId="0" hidden="1">{#N/A,#N/A,FALSE,"Lse-ex";#N/A,#N/A,FALSE,"Rollover";#N/A,#N/A,FALSE,"Hist Sales";#N/A,#N/A,FALSE,"97 Occup Cst";#N/A,#N/A,FALSE,"Breakpoint";#N/A,#N/A,FALSE,"Rentroll";#N/A,#N/A,FALSE,"Hst I&amp;E";#N/A,#N/A,FALSE,"Owners";#N/A,#N/A,FALSE,"PROPS96";#N/A,#N/A,FALSE,"Props on mkt";#N/A,#N/A,FALSE,"Portfolios on mkt"}</definedName>
    <definedName name="wrn.Schedules." hidden="1">{#N/A,#N/A,FALSE,"Lse-ex";#N/A,#N/A,FALSE,"Rollover";#N/A,#N/A,FALSE,"Hist Sales";#N/A,#N/A,FALSE,"97 Occup Cst";#N/A,#N/A,FALSE,"Breakpoint";#N/A,#N/A,FALSE,"Rentroll";#N/A,#N/A,FALSE,"Hst I&amp;E";#N/A,#N/A,FALSE,"Owners";#N/A,#N/A,FALSE,"PROPS96";#N/A,#N/A,FALSE,"Props on mkt";#N/A,#N/A,FALSE,"Portfolios on mkt"}</definedName>
    <definedName name="wrn.SCHEDULES._.ABC." localSheetId="0" hidden="1">{#N/A,#N/A,FALSE,"SCHEDULE A";"MINIMUM RENT",#N/A,FALSE,"SCHEDULES B &amp; C";"PERCENTAGE RENT",#N/A,FALSE,"SCHEDULES B &amp; C"}</definedName>
    <definedName name="wrn.SCHEDULES._.ABC." hidden="1">{#N/A,#N/A,FALSE,"SCHEDULE A";"MINIMUM RENT",#N/A,FALSE,"SCHEDULES B &amp; C";"PERCENTAGE RENT",#N/A,FALSE,"SCHEDULES B &amp; C"}</definedName>
    <definedName name="wrn.Secondary._.Competition." localSheetId="0" hidden="1">{#N/A,#N/A,FALSE,"Secondary"}</definedName>
    <definedName name="wrn.Secondary._.Competition." hidden="1">{#N/A,#N/A,FALSE,"Secondary"}</definedName>
    <definedName name="wrn.sensitivity." localSheetId="0" hidden="1">{"sensitivity",#N/A,FALSE,"Sensitivity"}</definedName>
    <definedName name="wrn.sensitivity." hidden="1">{"sensitivity",#N/A,FALSE,"Sensitivity"}</definedName>
    <definedName name="wrn.SHORT." localSheetId="0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hort._.Print." localSheetId="0" hidden="1">{#N/A,#N/A,FALSE,"Cover";#N/A,#N/A,FALSE,"Stack";#N/A,#N/A,FALSE,"Cost S";#N/A,#N/A,FALSE," CF";#N/A,#N/A,FALSE,"Investor"}</definedName>
    <definedName name="wrn.Short._.Print." hidden="1">{#N/A,#N/A,FALSE,"Cover";#N/A,#N/A,FALSE,"Stack";#N/A,#N/A,FALSE,"Cost S";#N/A,#N/A,FALSE," CF";#N/A,#N/A,FALSE,"Investor"}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uthTrust." localSheetId="0" hidden="1">{"SouthTrust-Investor",#N/A,FALSE,"SouthTrust";"SouthTrust-Property",#N/A,FALSE,"SouthTrust"}</definedName>
    <definedName name="wrn.SouthTrust." hidden="1">{"SouthTrust-Investor",#N/A,FALSE,"SouthTrust";"SouthTrust-Property",#N/A,FALSE,"SouthTrust"}</definedName>
    <definedName name="wrn.SPG._.Estimate." localSheetId="0" hidden="1">{#N/A,#N/A,FALSE,"Detail";#N/A,#N/A,FALSE,"Totals"}</definedName>
    <definedName name="wrn.SPG._.Estimate." hidden="1">{#N/A,#N/A,FALSE,"Detail";#N/A,#N/A,FALSE,"Totals"}</definedName>
    <definedName name="wrn.Stadium._.PCD." localSheetId="0" hidden="1">{#N/A,#N/A,TRUE,"Ericsson Stadium PCD ";#N/A,#N/A,TRUE,"Ericsson Stadium IOR"}</definedName>
    <definedName name="wrn.Stadium._.PCD." hidden="1">{#N/A,#N/A,TRUE,"Ericsson Stadium PCD ";#N/A,#N/A,TRUE,"Ericsson Stadium IOR"}</definedName>
    <definedName name="wrn.stages." localSheetId="0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trengths._.Weaknesses." localSheetId="0" hidden="1">{#N/A,#N/A,FALSE,"Strengths &amp; Weaknesses"}</definedName>
    <definedName name="wrn.Strengths._.Weaknesses." hidden="1">{#N/A,#N/A,FALSE,"Strengths &amp; Weaknesses"}</definedName>
    <definedName name="wrn.Structural._.Frame." localSheetId="0" hidden="1">{"structural",#N/A,FALSE,"DETAIL.XLS"}</definedName>
    <definedName name="wrn.Structural._.Frame." hidden="1">{"structural",#N/A,FALSE,"DETAIL.XLS"}</definedName>
    <definedName name="wrn.Style._.1." localSheetId="0" hidden="1">{"Summary",#N/A,FALSE,"Perimeter";"Detail",#N/A,FALSE,"Perimeter"}</definedName>
    <definedName name="wrn.Style._.1." hidden="1">{"Summary",#N/A,FALSE,"Perimeter";"Detail",#N/A,FALSE,"Perimeter"}</definedName>
    <definedName name="wrn.Sugar." localSheetId="0" hidden="1">{"Sugar-Investor",#N/A,FALSE,"Sugar";"Sugar-Property",#N/A,FALSE,"Sugar"}</definedName>
    <definedName name="wrn.Sugar." hidden="1">{"Sugar-Investor",#N/A,FALSE,"Sugar";"Sugar-Property",#N/A,FALSE,"Sugar"}</definedName>
    <definedName name="wrn.SUM._.ONLY." localSheetId="0" hidden="1">{"SUMMARY",#N/A,FALSE,"BIDSUM"}</definedName>
    <definedName name="wrn.SUM._.ONLY." hidden="1">{"SUMMARY",#N/A,FALSE,"BIDSUM"}</definedName>
    <definedName name="wrn.sum._.ops." localSheetId="0" hidden="1">{"schedule",#N/A,FALSE,"Sum Op's";"input area",#N/A,FALSE,"Sum Op's"}</definedName>
    <definedName name="wrn.sum._.ops." hidden="1">{"schedule",#N/A,FALSE,"Sum Op's";"input area",#N/A,FALSE,"Sum Op's"}</definedName>
    <definedName name="wrn.SUM._.WITH._.GC." localSheetId="0" hidden="1">{"SUMMARY",#N/A,FALSE,"BIDSUM";"SUMALTS",#N/A,FALSE,"BIDSUM";#N/A,#N/A,FALSE,"GCOND"}</definedName>
    <definedName name="wrn.SUM._.WITH._.GC." hidden="1">{"SUMMARY",#N/A,FALSE,"BIDSUM";"SUMALTS",#N/A,FALSE,"BIDSUM";#N/A,#N/A,FALSE,"GCOND"}</definedName>
    <definedName name="wrn.Summary." localSheetId="0" hidden="1">{#N/A,#N/A,FALSE,"Summary"}</definedName>
    <definedName name="wrn.Summary." hidden="1">{#N/A,#N/A,FALSE,"Summary"}</definedName>
    <definedName name="wrn.Summary._.Overview." localSheetId="0" hidden="1">{#N/A,#N/A,FALSE,"OVERVIEW"}</definedName>
    <definedName name="wrn.Summary._.Overview." hidden="1">{#N/A,#N/A,FALSE,"OVERVIEW"}</definedName>
    <definedName name="wrn.Summary._.Proforma." localSheetId="0" hidden="1">{#N/A,#N/A,FALSE,"Invest Sum";#N/A,#N/A,FALSE,"Dev Costs";#N/A,#N/A,FALSE,"PnL 5 Year"}</definedName>
    <definedName name="wrn.Summary._.Proforma." hidden="1">{#N/A,#N/A,FALSE,"Invest Sum";#N/A,#N/A,FALSE,"Dev Costs";#N/A,#N/A,FALSE,"PnL 5 Year"}</definedName>
    <definedName name="wrn.Summary._.Reports." localSheetId="0" hidden="1">{#N/A,#N/A,TRUE,"Executive Summary";#N/A,#N/A,TRUE,"Annual Budget Summary";#N/A,#N/A,TRUE,"Monthly Budget Summary";#N/A,#N/A,TRUE,"Monthly Budget Detail"}</definedName>
    <definedName name="wrn.Summary._.Reports." hidden="1">{#N/A,#N/A,TRUE,"Executive Summary";#N/A,#N/A,TRUE,"Annual Budget Summary";#N/A,#N/A,TRUE,"Monthly Budget Summary";#N/A,#N/A,TRUE,"Monthly Budget Detail"}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N1." localSheetId="0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pply._.Additions." localSheetId="0" hidden="1">{#N/A,#N/A,FALSE,"Supply Addn"}</definedName>
    <definedName name="wrn.Supply._.Additions." hidden="1">{#N/A,#N/A,FALSE,"Supply Addn"}</definedName>
    <definedName name="wrn.Supporting._.Schedules." localSheetId="0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urveillance." localSheetId="0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wrn.surveillance." hidden="1">{#N/A,#N/A,FALSE,"DELQ";#N/A,#N/A,FALSE,"REO";#N/A,#N/A,FALSE,"WATCHDSC";#N/A,#N/A,FALSE,"2LOSSMOD";#N/A,#N/A,FALSE,"2LOSS";#N/A,#N/A,FALSE,"DSC";#N/A,#N/A,FALSE,"OPERAT";#N/A,#N/A,FALSE,"ADJUST";#N/A,#N/A,FALSE,"PAIDOFF";#N/A,#N/A,FALSE,"TENANT";#N/A,#N/A,FALSE,"LEASE EXPIRE"}</definedName>
    <definedName name="wrn.TANASBOURNE._.ONLY." localSheetId="0" hidden="1">{#N/A,#N/A,FALSE,"Expense Comparison"}</definedName>
    <definedName name="wrn.TANASBOURNE._.ONLY." hidden="1">{#N/A,#N/A,FALSE,"Expense Comparison"}</definedName>
    <definedName name="wrn.Target._.Comparison." localSheetId="0" hidden="1">{"Target Comparison",#N/A,FALSE,"Summary"}</definedName>
    <definedName name="wrn.Target._.Comparison." hidden="1">{"Target Comparison",#N/A,FALSE,"Summary"}</definedName>
    <definedName name="wrn.taxes." localSheetId="0" hidden="1">{"taxes",#N/A,FALSE,"CTT_CLO"}</definedName>
    <definedName name="wrn.taxes." hidden="1">{"taxes",#N/A,FALSE,"CTT_CLO"}</definedName>
    <definedName name="wrn.Taxes._.Title._.Insurance." localSheetId="0" hidden="1">{#N/A,#N/A,FALSE,"Taxes, Insurance, Title"}</definedName>
    <definedName name="wrn.Taxes._.Title._.Insurance." hidden="1">{#N/A,#N/A,FALSE,"Taxes, Insurance, Title"}</definedName>
    <definedName name="wrn.Template." localSheetId="0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Tenants." localSheetId="0" hidden="1">{#N/A,#N/A,FALSE,"TENANTS"}</definedName>
    <definedName name="wrn.Tenants." hidden="1">{#N/A,#N/A,FALSE,"TENANTS"}</definedName>
    <definedName name="wrn.TEST." localSheetId="0" hidden="1">{#N/A,#N/A,FALSE,"SCHEDULE G"}</definedName>
    <definedName name="wrn.TEST." hidden="1">{#N/A,#N/A,FALSE,"SCHEDULE G"}</definedName>
    <definedName name="wrn.TEST1." localSheetId="0" hidden="1">{"TEST1",#N/A,FALSE,"SIMPLIFD"}</definedName>
    <definedName name="wrn.TEST1." hidden="1">{"TEST1",#N/A,FALSE,"SIMPLIFD"}</definedName>
    <definedName name="wrn.TOOL." localSheetId="0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localSheetId="0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closing." localSheetId="0" hidden="1">{"page1",#N/A,FALSE,"CTT_CLO";"page2",#N/A,FALSE,"CTT_CLO";"schedules",#N/A,FALSE,"CTT_CLO";"scheduleA",#N/A,FALSE,"CTT_CLO";"scheduleBC",#N/A,FALSE,"CTT_CLO";"scheduleDE",#N/A,FALSE,"CTT_CLO";"scheduleF",#N/A,FALSE,"CTT_CLO"}</definedName>
    <definedName name="wrn.total._.closing." hidden="1">{"page1",#N/A,FALSE,"CTT_CLO";"page2",#N/A,FALSE,"CTT_CLO";"schedules",#N/A,FALSE,"CTT_CLO";"scheduleA",#N/A,FALSE,"CTT_CLO";"scheduleBC",#N/A,FALSE,"CTT_CLO";"scheduleDE",#N/A,FALSE,"CTT_CLO";"scheduleF",#N/A,FALSE,"CTT_CLO"}</definedName>
    <definedName name="wrn.TOTAL._.SHEETS." localSheetId="0" hidden="1">{#N/A,#N/A,FALSE,"DEV COSTS";#N/A,#N/A,FALSE,"10-YR C. F."}</definedName>
    <definedName name="wrn.TOTAL._.SHEETS." hidden="1">{#N/A,#N/A,FALSE,"DEV COSTS";#N/A,#N/A,FALSE,"10-YR C. F."}</definedName>
    <definedName name="wrn.TownPoint." localSheetId="0" hidden="1">{"Townpoint-Investor",#N/A,FALSE,"TownPoint";"Townpoint-Property",#N/A,FALSE,"TownPoint"}</definedName>
    <definedName name="wrn.TownPoint." hidden="1">{"Townpoint-Investor",#N/A,FALSE,"TownPoint";"Townpoint-Property",#N/A,FALSE,"TownPoint"}</definedName>
    <definedName name="wrn.TransPrcd_123." localSheetId="0" hidden="1">{#N/A,#N/A,TRUE,"TransPrcd 1";#N/A,#N/A,TRUE,"TransPrcd 2";#N/A,#N/A,TRUE,"TransPrcd 3"}</definedName>
    <definedName name="wrn.TransPrcd_123." hidden="1">{#N/A,#N/A,TRUE,"TransPrcd 1";#N/A,#N/A,TRUE,"TransPrcd 2";#N/A,#N/A,TRUE,"TransPrcd 3"}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Tycon._.Model." localSheetId="0" hidden="1">{"rtn",#N/A,FALSE,"RTN";"tables",#N/A,FALSE,"RTN";"cf",#N/A,FALSE,"CF";"stats",#N/A,FALSE,"Stats";"prop",#N/A,FALSE,"Prop"}</definedName>
    <definedName name="wrn.Tycon._.Model." hidden="1">{"rtn",#N/A,FALSE,"RTN";"tables",#N/A,FALSE,"RTN";"cf",#N/A,FALSE,"CF";"stats",#N/A,FALSE,"Stats";"prop",#N/A,FALSE,"Prop"}</definedName>
    <definedName name="wrn.Tycon._.Model._1" localSheetId="0" hidden="1">{"rtn",#N/A,FALSE,"RTN";"tables",#N/A,FALSE,"RTN";"cf",#N/A,FALSE,"CF";"stats",#N/A,FALSE,"Stats";"prop",#N/A,FALSE,"Prop"}</definedName>
    <definedName name="wrn.Tycon._.Model._1" hidden="1">{"rtn",#N/A,FALSE,"RTN";"tables",#N/A,FALSE,"RTN";"cf",#N/A,FALSE,"CF";"stats",#N/A,FALSE,"Stats";"prop",#N/A,FALSE,"Prop"}</definedName>
    <definedName name="wrn.Tycon._.Model._2" localSheetId="0" hidden="1">{"rtn",#N/A,FALSE,"RTN";"tables",#N/A,FALSE,"RTN";"cf",#N/A,FALSE,"CF";"stats",#N/A,FALSE,"Stats";"prop",#N/A,FALSE,"Prop"}</definedName>
    <definedName name="wrn.Tycon._.Model._2" hidden="1">{"rtn",#N/A,FALSE,"RTN";"tables",#N/A,FALSE,"RTN";"cf",#N/A,FALSE,"CF";"stats",#N/A,FALSE,"Stats";"prop",#N/A,FALSE,"Prop"}</definedName>
    <definedName name="wrn.Tycon._.Model._3" localSheetId="0" hidden="1">{"rtn",#N/A,FALSE,"RTN";"tables",#N/A,FALSE,"RTN";"cf",#N/A,FALSE,"CF";"stats",#N/A,FALSE,"Stats";"prop",#N/A,FALSE,"Prop"}</definedName>
    <definedName name="wrn.Tycon._.Model._3" hidden="1">{"rtn",#N/A,FALSE,"RTN";"tables",#N/A,FALSE,"RTN";"cf",#N/A,FALSE,"CF";"stats",#N/A,FALSE,"Stats";"prop",#N/A,FALSE,"Prop"}</definedName>
    <definedName name="wrn.Tycon._.Model._4" localSheetId="0" hidden="1">{"rtn",#N/A,FALSE,"RTN";"tables",#N/A,FALSE,"RTN";"cf",#N/A,FALSE,"CF";"stats",#N/A,FALSE,"Stats";"prop",#N/A,FALSE,"Prop"}</definedName>
    <definedName name="wrn.Tycon._.Model._4" hidden="1">{"rtn",#N/A,FALSE,"RTN";"tables",#N/A,FALSE,"RTN";"cf",#N/A,FALSE,"CF";"stats",#N/A,FALSE,"Stats";"prop",#N/A,FALSE,"Prop"}</definedName>
    <definedName name="wrn.Tycon._.Model._5" localSheetId="0" hidden="1">{"rtn",#N/A,FALSE,"RTN";"tables",#N/A,FALSE,"RTN";"cf",#N/A,FALSE,"CF";"stats",#N/A,FALSE,"Stats";"prop",#N/A,FALSE,"Prop"}</definedName>
    <definedName name="wrn.Tycon._.Model._5" hidden="1">{"rtn",#N/A,FALSE,"RTN";"tables",#N/A,FALSE,"RTN";"cf",#N/A,FALSE,"CF";"stats",#N/A,FALSE,"Stats";"prop",#N/A,FALSE,"Prop"}</definedName>
    <definedName name="wrn.Underwriting." localSheetId="0" hidden="1">{#N/A,#N/A,FALSE,"proforma";#N/A,#N/A,FALSE,"loananalysis";#N/A,#N/A,FALSE,"unitmix"}</definedName>
    <definedName name="wrn.Underwriting." hidden="1">{#N/A,#N/A,FALSE,"proforma";#N/A,#N/A,FALSE,"loananalysis";#N/A,#N/A,FALSE,"unitmix"}</definedName>
    <definedName name="wrn.Underwriting._.Analysis." localSheetId="0" hidden="1">{#N/A,#N/A,FALSE,"Underwriting Analysis"}</definedName>
    <definedName name="wrn.Underwriting._.Analysis." hidden="1">{#N/A,#N/A,FALSE,"Underwriting Analysis"}</definedName>
    <definedName name="wrn.USSC_Reports." localSheetId="0" hidden="1">{#N/A,#N/A,FALSE,"9Pricing Matrix";#N/A,#N/A,FALSE,"1Summary";#N/A,#N/A,FALSE,"2Assumptions";#N/A,#N/A,FALSE,"3Cash Flow";#N/A,#N/A,FALSE,"5Residual";#N/A,#N/A,FALSE,"Occupancy Cost";#N/A,#N/A,FALSE,"7Financing Sensitivity";#N/A,#N/A,FALSE,"8Residual Sensitivity";#N/A,#N/A,FALSE,"10Vacancy Matrix";#N/A,#N/A,FALSE,"11Expiration Schedule";#N/A,#N/A,FALSE,"12Lease-up Schedule";#N/A,#N/A,FALSE,"OFS-Lease-up Schedule";#N/A,#N/A,FALSE,"Short Holds"}</definedName>
    <definedName name="wrn.USSC_Reports." hidden="1">{#N/A,#N/A,FALSE,"9Pricing Matrix";#N/A,#N/A,FALSE,"1Summary";#N/A,#N/A,FALSE,"2Assumptions";#N/A,#N/A,FALSE,"3Cash Flow";#N/A,#N/A,FALSE,"5Residual";#N/A,#N/A,FALSE,"Occupancy Cost";#N/A,#N/A,FALSE,"7Financing Sensitivity";#N/A,#N/A,FALSE,"8Residual Sensitivity";#N/A,#N/A,FALSE,"10Vacancy Matrix";#N/A,#N/A,FALSE,"11Expiration Schedule";#N/A,#N/A,FALSE,"12Lease-up Schedule";#N/A,#N/A,FALSE,"OFS-Lease-up Schedule";#N/A,#N/A,FALSE,"Short Holds"}</definedName>
    <definedName name="wrn.UTL._.Position." localSheetId="0" hidden="1">{"UTL effect",#N/A,FALSE,"Sensitivity"}</definedName>
    <definedName name="wrn.UTL._.Position." hidden="1">{"UTL effect",#N/A,FALSE,"Sensitivity"}</definedName>
    <definedName name="wrn.valuation." localSheetId="0" hidden="1">{"Page1",#N/A,FALSE,"7979";"Page2",#N/A,FALSE,"7979";"Page3",#N/A,FALSE,"7979"}</definedName>
    <definedName name="wrn.valuation." hidden="1">{"Page1",#N/A,FALSE,"7979";"Page2",#N/A,FALSE,"7979";"Page3",#N/A,FALSE,"7979"}</definedName>
    <definedName name="wrn.Variance." localSheetId="0" hidden="1">{#N/A,#N/A,FALSE,"CCC Variance";#N/A,#N/A,FALSE,"CCC Notes"}</definedName>
    <definedName name="wrn.Variance." hidden="1">{#N/A,#N/A,FALSE,"CCC Variance";#N/A,#N/A,FALSE,"CCC Notes"}</definedName>
    <definedName name="wrn.Variance._.Worksheet." localSheetId="0" hidden="1">{#N/A,#N/A,FALSE,"VARSTRIP"}</definedName>
    <definedName name="wrn.Variance._.Worksheet." hidden="1">{#N/A,#N/A,FALSE,"VARSTRIP"}</definedName>
    <definedName name="wrn.villages." localSheetId="0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wrn.villages." hidden="1">{#N/A,#N/A,FALSE,"Exec Sum 10Yr";#N/A,#N/A,FALSE,"Assumptions";#N/A,#N/A,FALSE,"Operating Stmts";#N/A,#N/A,FALSE,"Year One Pro Forma";#N/A,#N/A,FALSE,"Rent Roll Summary";#N/A,#N/A,FALSE,"Market Rent Detail";#N/A,#N/A,FALSE,"Effective Rental Income Detail";#N/A,#N/A,FALSE,"Cash Flow Projections";#N/A,#N/A,FALSE,"Net Residual Value"}</definedName>
    <definedName name="wrn.Vs.._.Bud._.Month." localSheetId="0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0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icor." localSheetId="0" hidden="1">{#N/A,#N/A,FALSE,"FACTSHEETS";#N/A,#N/A,FALSE,"pump";#N/A,#N/A,FALSE,"filter"}</definedName>
    <definedName name="wrn.wicor." hidden="1">{#N/A,#N/A,FALSE,"FACTSHEETS";#N/A,#N/A,FALSE,"pump";#N/A,#N/A,FALSE,"filter"}</definedName>
    <definedName name="wrn.Working._.Party._.List." localSheetId="0" hidden="1">{#N/A,#N/A,FALSE,"Working List"}</definedName>
    <definedName name="wrn.Working._.Party._.List." hidden="1">{#N/A,#N/A,FALSE,"Working List"}</definedName>
    <definedName name="wrn.Yield._.Graph." localSheetId="0" hidden="1">{#N/A,#N/A,FALSE,"Yield Graph"}</definedName>
    <definedName name="wrn.Yield._.Graph." hidden="1">{#N/A,#N/A,FALSE,"Yield Graph"}</definedName>
    <definedName name="wrn.Yield._.Graph._.plus._.Input." localSheetId="0" hidden="1">{#N/A,#N/A,FALSE,"Yield Graph";#N/A,#N/A,FALSE,"Rent Roll";#N/A,#N/A,FALSE,"OE Yr1";#N/A,#N/A,FALSE,"Repl.Cst.+Ins."}</definedName>
    <definedName name="wrn.Yield._.Graph._.plus._.Input." hidden="1">{#N/A,#N/A,FALSE,"Yield Graph";#N/A,#N/A,FALSE,"Rent Roll";#N/A,#N/A,FALSE,"OE Yr1";#N/A,#N/A,FALSE,"Repl.Cst.+Ins."}</definedName>
    <definedName name="wrn.Yuma." localSheetId="0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wrn.ZML123._.Financial._.Summaries." localSheetId="0" hidden="1">{#N/A,#N/A,FALSE,"ZM3 FinSummary";#N/A,#N/A,FALSE,"ZM2 FinSummary";#N/A,#N/A,FALSE,"ZM1 FinSummary"}</definedName>
    <definedName name="wrn.ZML123._.Financial._.Summaries." hidden="1">{#N/A,#N/A,FALSE,"ZM3 FinSummary";#N/A,#N/A,FALSE,"ZM2 FinSummary";#N/A,#N/A,FALSE,"ZM1 FinSummary"}</definedName>
    <definedName name="wrn_blackwhite" localSheetId="0" hidden="1">{#N/A,#N/A,FALSE,"NNN sum";#N/A,#N/A,FALSE,"10-yr Opt. A Sum";#N/A,#N/A,FALSE,"10-yr Opt A Other Costs";#N/A,#N/A,FALSE,"Purchase Sum";#N/A,#N/A,FALSE,"Purchase Other Costs"}</definedName>
    <definedName name="wrn_blackwhite" hidden="1">{#N/A,#N/A,FALSE,"NNN sum";#N/A,#N/A,FALSE,"10-yr Opt. A Sum";#N/A,#N/A,FALSE,"10-yr Opt A Other Costs";#N/A,#N/A,FALSE,"Purchase Sum";#N/A,#N/A,FALSE,"Purchase Other Costs"}</definedName>
    <definedName name="wrn_bleu4" localSheetId="0" hidden="1">{#N/A,#N/A,FALSE}</definedName>
    <definedName name="wrn_bleu4" hidden="1">{#N/A,#N/A,FALSE}</definedName>
    <definedName name="wrndata" localSheetId="0" hidden="1">{"data",#N/A,FALSE,"INPUT"}</definedName>
    <definedName name="wrndata" hidden="1">{"data",#N/A,FALSE,"INPUT"}</definedName>
    <definedName name="wrnm" localSheetId="0" hidden="1">{#N/A,#N/A,FALSE,"pop.hh";#N/A,#N/A,FALSE,"age.dist";#N/A,#N/A,FALSE,"hh.income";#N/A,#N/A,FALSE,"hh.chars"}</definedName>
    <definedName name="wrnm" hidden="1">{#N/A,#N/A,FALSE,"pop.hh";#N/A,#N/A,FALSE,"age.dist";#N/A,#N/A,FALSE,"hh.income";#N/A,#N/A,FALSE,"hh.chars"}</definedName>
    <definedName name="wrnmarketing" localSheetId="0" hidden="1">{#N/A,#N/A,FALSE,"MARKETING I";#N/A,#N/A,FALSE,"MARKETING II";#N/A,#N/A,FALSE,"MARKETING III"}</definedName>
    <definedName name="wrnmarketing" hidden="1">{#N/A,#N/A,FALSE,"MARKETING I";#N/A,#N/A,FALSE,"MARKETING II";#N/A,#N/A,FALSE,"MARKETING III"}</definedName>
    <definedName name="wvu.ALL." localSheetId="0" hidden="1">{TRUE,TRUE,-1.25,-15.5,484.5,276.75,FALSE,FALSE,TRUE,TRUE,0,1,#N/A,1,#N/A,7.71428571428571,15.9411764705882,1,FALSE,FALSE,3,TRUE,1,FALSE,100,"Swvu.ALL.","ACwvu.ALL.",#N/A,FALSE,FALSE,0.37,0.4,1,0.37,2,"&amp;L&amp;""Arial,Bold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&amp;T",FALSE,FALSE,FALSE,FALSE,1,#N/A,1,#N/A,"=R3C1:R44C22","=R1:R2",#N/A,#N/A,FALSE,FALSE,FALSE,1,65532,65532,FALSE,FALSE,TRUE,TRUE,TRUE}</definedName>
    <definedName name="wvu.ALL." hidden="1">{TRUE,TRUE,-1.25,-15.5,484.5,276.75,FALSE,FALSE,TRUE,TRUE,0,1,#N/A,1,#N/A,7.71428571428571,15.9411764705882,1,FALSE,FALSE,3,TRUE,1,FALSE,100,"Swvu.ALL.","ACwvu.ALL.",#N/A,FALSE,FALSE,0.37,0.4,1,0.37,2,"&amp;L&amp;""Arial,Bold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&amp;T",FALSE,FALSE,FALSE,FALSE,1,#N/A,1,#N/A,"=R3C1:R44C22","=R1:R2",#N/A,#N/A,FALSE,FALSE,FALSE,1,65532,65532,FALSE,FALSE,TRUE,TRUE,TRUE}</definedName>
    <definedName name="wvu.As._.Is._.Value." localSheetId="0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wvu.As._.Is._.Value." hidden="1">{FALSE,FALSE,1.75,1,600,351,FALSE,FALSE,TRUE,TRUE,0,30,#N/A,41,#N/A,9.57777777777778,18.9166666666667,1,FALSE,FALSE,1,TRUE,1,FALSE,100,"Swvu.As._.Is._.Value.","ACwvu.As._.Is._.Value.",1,FALSE,FALSE,1,1,1,1,1,"","",FALSE,FALSE,FALSE,FALSE,1,#N/A,1,1,FALSE,FALSE,FALSE,FALSE,FALSE,FALSE}</definedName>
    <definedName name="wvu.CAM._.RATES." localSheetId="0" hidden="1">{TRUE,TRUE,-1.25,-15.5,604.5,366.75,FALSE,FALSE,TRUE,TRUE,0,1,#N/A,46,#N/A,69.016393442623,25.2941176470588,1,FALSE,FALSE,3,TRUE,1,FALSE,100,"Swvu.CAM._.RATES.","ACwvu.CAM._.RATES.",#N/A,FALSE,FALSE,0.37,0.4,1,0.37,2,"&amp;L&amp;""Arial,Bold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&amp;T",FALSE,FALSE,FALSE,FALSE,1,#N/A,1,#N/A,"=R48C62:R70C75","=R1:R2","Rwvu.CAM._.RATES.",#N/A,FALSE,FALSE,FALSE,1,65532,65532,FALSE,FALSE,TRUE,TRUE,TRUE}</definedName>
    <definedName name="wvu.CAM._.RATES." hidden="1">{TRUE,TRUE,-1.25,-15.5,604.5,366.75,FALSE,FALSE,TRUE,TRUE,0,1,#N/A,46,#N/A,69.016393442623,25.2941176470588,1,FALSE,FALSE,3,TRUE,1,FALSE,100,"Swvu.CAM._.RATES.","ACwvu.CAM._.RATES.",#N/A,FALSE,FALSE,0.37,0.4,1,0.37,2,"&amp;L&amp;""Arial,Bold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&amp;T",FALSE,FALSE,FALSE,FALSE,1,#N/A,1,#N/A,"=R48C62:R70C75","=R1:R2","Rwvu.CAM._.RATES.",#N/A,FALSE,FALSE,FALSE,1,65532,65532,FALSE,FALSE,TRUE,TRUE,TRUE}</definedName>
    <definedName name="wvu.CAM._.RECOVERY." localSheetId="0" hidden="1">{TRUE,TRUE,-1.25,-15.5,604.5,366.75,FALSE,FALSE,TRUE,TRUE,0,1,#N/A,1,#N/A,69.016393442623,23,1,FALSE,FALSE,3,TRUE,1,FALSE,100,"Swvu.CAM._.RECOVERY.","ACwvu.CAM._.RECOVERY.",#N/A,FALSE,FALSE,0.21,0.21,1,0.37,2,"&amp;L&amp;""Arial,Bold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&amp;T",FALSE,FALSE,FALSE,FALSE,1,#N/A,1,#N/A,"=R3C1:R46C75","=R1:R2","Rwvu.CAM._.RECOVERY.",#N/A,FALSE,FALSE,FALSE,1,65532,65532,FALSE,FALSE,TRUE,TRUE,TRUE}</definedName>
    <definedName name="wvu.CAM._.RECOVERY." hidden="1">{TRUE,TRUE,-1.25,-15.5,604.5,366.75,FALSE,FALSE,TRUE,TRUE,0,1,#N/A,1,#N/A,69.016393442623,23,1,FALSE,FALSE,3,TRUE,1,FALSE,100,"Swvu.CAM._.RECOVERY.","ACwvu.CAM._.RECOVERY.",#N/A,FALSE,FALSE,0.21,0.21,1,0.37,2,"&amp;L&amp;""Arial,Bold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&amp;T",FALSE,FALSE,FALSE,FALSE,1,#N/A,1,#N/A,"=R3C1:R46C75","=R1:R2","Rwvu.CAM._.RECOVERY.",#N/A,FALSE,FALSE,FALSE,1,65532,65532,FALSE,FALSE,TRUE,TRUE,TRUE}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LSMEET." localSheetId="0" hidden="1">{TRUE,TRUE,-1.25,-15.5,604.5,366.75,FALSE,FALSE,TRUE,TRUE,0,1,8,1,3,7,2,4,TRUE,TRUE,3,TRUE,1,TRUE,100,"Swvu.LSMEET.","ACwvu.LSMEET.",#N/A,FALSE,FALSE,0.37,0.4,1,0.37,2,"&amp;L&amp;""Arial,Bold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&amp;T",FALSE,FALSE,FALSE,FALSE,1,#N/A,1,#N/A,"=R3C1:R44C22","=R1:R2","Rwvu.LSMEET.",#N/A,FALSE,FALSE,FALSE,1,65532,65532,FALSE,FALSE,TRUE,TRUE,TRUE}</definedName>
    <definedName name="wvu.LSMEET." hidden="1">{TRUE,TRUE,-1.25,-15.5,604.5,366.75,FALSE,FALSE,TRUE,TRUE,0,1,8,1,3,7,2,4,TRUE,TRUE,3,TRUE,1,TRUE,100,"Swvu.LSMEET.","ACwvu.LSMEET.",#N/A,FALSE,FALSE,0.37,0.4,1,0.37,2,"&amp;L&amp;""Arial,Bold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&amp;T",FALSE,FALSE,FALSE,FALSE,1,#N/A,1,#N/A,"=R3C1:R44C22","=R1:R2","Rwvu.LSMEET.",#N/A,FALSE,FALSE,FALSE,1,65532,65532,FALSE,FALSE,TRUE,TRUE,TRUE}</definedName>
    <definedName name="wvu.MARKETING._.REVENUE." localSheetId="0" hidden="1">{TRUE,TRUE,-1.25,-15.5,484.5,276.75,FALSE,FALSE,TRUE,TRUE,0,1,114,1,43,4,2,4,TRUE,TRUE,3,TRUE,1,TRUE,100,"Swvu.MARKETING._.REVENUE.","ACwvu.MARKETING._.REVENUE.",#N/A,FALSE,FALSE,0.37,0.4,1,0.37,2,"&amp;L&amp;""Arial,Bold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&amp;T",FALSE,FALSE,FALSE,FALSE,1,#N/A,1,#N/A,#DIV/0!,"=R1:R2","Rwvu.MARKETING._.REVENUE.",#N/A,FALSE,FALSE,FALSE,1,#N/A,#N/A,FALSE,FALSE,TRUE,TRUE,TRUE}</definedName>
    <definedName name="wvu.MARKETING._.REVENUE." hidden="1">{TRUE,TRUE,-1.25,-15.5,484.5,276.75,FALSE,FALSE,TRUE,TRUE,0,1,114,1,43,4,2,4,TRUE,TRUE,3,TRUE,1,TRUE,100,"Swvu.MARKETING._.REVENUE.","ACwvu.MARKETING._.REVENUE.",#N/A,FALSE,FALSE,0.37,0.4,1,0.37,2,"&amp;L&amp;""Arial,Bold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&amp;T",FALSE,FALSE,FALSE,FALSE,1,#N/A,1,#N/A,#DIV/0!,"=R1:R2","Rwvu.MARKETING._.REVENUE.",#N/A,FALSE,FALSE,FALSE,1,#N/A,#N/A,FALSE,FALSE,TRUE,TRUE,TRUE}</definedName>
    <definedName name="wvu.MINIMUM._.RENT." localSheetId="0" hidden="1">{TRUE,TRUE,-1.25,-15.5,484.5,276.75,FALSE,FALSE,TRUE,TRUE,0,17,#N/A,35,#N/A,102.859375,18.2222222222222,1,FALSE,FALSE,3,TRUE,1,FALSE,100,"Swvu.MINIMUM._.RENT.","ACwvu.MINIMUM._.RENT.",#N/A,FALSE,FALSE,0.37,0.4,1,0.37,2,"&amp;L&amp;""Arial,Bold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&amp;T",FALSE,FALSE,FALSE,FALSE,1,59,#N/A,#N/A,"=R3C1:R46C22","=R1:R2","Rwvu.MINIMUM._.RENT.",#N/A,FALSE,FALSE,FALSE,1,#N/A,#N/A,FALSE,FALSE,TRUE,TRUE,TRUE}</definedName>
    <definedName name="wvu.MINIMUM._.RENT." hidden="1">{TRUE,TRUE,-1.25,-15.5,484.5,276.75,FALSE,FALSE,TRUE,TRUE,0,17,#N/A,35,#N/A,102.859375,18.2222222222222,1,FALSE,FALSE,3,TRUE,1,FALSE,100,"Swvu.MINIMUM._.RENT.","ACwvu.MINIMUM._.RENT.",#N/A,FALSE,FALSE,0.37,0.4,1,0.37,2,"&amp;L&amp;""Arial,Bold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&amp;T",FALSE,FALSE,FALSE,FALSE,1,59,#N/A,#N/A,"=R3C1:R46C22","=R1:R2","Rwvu.MINIMUM._.RENT.",#N/A,FALSE,FALSE,FALSE,1,#N/A,#N/A,FALSE,FALSE,TRUE,TRUE,TRUE}</definedName>
    <definedName name="wvu.OCCUPANCY." localSheetId="0" hidden="1">{TRUE,TRUE,-1.25,-15.5,604.5,366.75,FALSE,FALSE,TRUE,TRUE,0,1,#N/A,1,#N/A,54.1481481481481,23,1,FALSE,FALSE,3,TRUE,1,FALSE,100,"Swvu.OCCUPANCY.","ACwvu.OCCUPANCY.",#N/A,FALSE,FALSE,0.21,0.21,1,0.37,2,"&amp;L&amp;""Arial,Bold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&amp;T",FALSE,FALSE,FALSE,FALSE,1,#N/A,1,#N/A,"=R3C1:R59C61","=R1:R2","Rwvu.OCCUPANCY.",#N/A,FALSE,FALSE,FALSE,1,65532,65532,FALSE,FALSE,TRUE,TRUE,TRUE}</definedName>
    <definedName name="wvu.OCCUPANCY." hidden="1">{TRUE,TRUE,-1.25,-15.5,604.5,366.75,FALSE,FALSE,TRUE,TRUE,0,1,#N/A,1,#N/A,54.1481481481481,23,1,FALSE,FALSE,3,TRUE,1,FALSE,100,"Swvu.OCCUPANCY.","ACwvu.OCCUPANCY.",#N/A,FALSE,FALSE,0.21,0.21,1,0.37,2,"&amp;L&amp;""Arial,Bold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&amp;T",FALSE,FALSE,FALSE,FALSE,1,#N/A,1,#N/A,"=R3C1:R59C61","=R1:R2","Rwvu.OCCUPANCY.",#N/A,FALSE,FALSE,FALSE,1,65532,65532,FALSE,FALSE,TRUE,TRUE,TRUE}</definedName>
    <definedName name="wvu.PERCENTAGE._.RENT." localSheetId="0" hidden="1">{TRUE,TRUE,-1.25,-15.5,484.5,276.75,FALSE,FALSE,TRUE,TRUE,0,1,47,1,43,21,2,4,TRUE,TRUE,3,TRUE,1,TRUE,100,"Swvu.PERCENTAGE._.RENT.","ACwvu.PERCENTAGE._.RENT.",#N/A,FALSE,FALSE,0.37,0.4,1,0.37,2,"&amp;L&amp;""Arial,Bold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&amp;T",FALSE,FALSE,FALSE,FALSE,1,#N/A,1,#N/A,#DIV/0!,"=R1:R2","Rwvu.PERCENTAGE._.RENT.",#N/A,FALSE,FALSE,FALSE,1,#N/A,#N/A,FALSE,FALSE,TRUE,TRUE,TRUE}</definedName>
    <definedName name="wvu.PERCENTAGE._.RENT." hidden="1">{TRUE,TRUE,-1.25,-15.5,484.5,276.75,FALSE,FALSE,TRUE,TRUE,0,1,47,1,43,21,2,4,TRUE,TRUE,3,TRUE,1,TRUE,100,"Swvu.PERCENTAGE._.RENT.","ACwvu.PERCENTAGE._.RENT.",#N/A,FALSE,FALSE,0.37,0.4,1,0.37,2,"&amp;L&amp;""Arial,Bold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&amp;T",FALSE,FALSE,FALSE,FALSE,1,#N/A,1,#N/A,#DIV/0!,"=R1:R2","Rwvu.PERCENTAGE._.RENT.",#N/A,FALSE,FALSE,FALSE,1,#N/A,#N/A,FALSE,FALSE,TRUE,TRUE,TRUE}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AX._.RATES." localSheetId="0" hidden="1">{TRUE,TRUE,-1.25,-15.5,604.5,366.75,FALSE,FALSE,TRUE,TRUE,0,1,#N/A,49,#N/A,84.016393442623,25.2941176470588,1,FALSE,FALSE,3,TRUE,1,FALSE,100,"Swvu.TAX._.RATES.","ACwvu.TAX._.RATES.",#N/A,FALSE,FALSE,0.21,0.21,1,0.37,2,"&amp;L&amp;""Arial,Bold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&amp;T",FALSE,FALSE,FALSE,FALSE,1,#N/A,1,#N/A,"=R51C78:R64C90","=R1:R2","Rwvu.TAX._.RATES.",#N/A,FALSE,FALSE,FALSE,1,65532,65532,FALSE,FALSE,TRUE,TRUE,TRUE}</definedName>
    <definedName name="wvu.TAX._.RATES." hidden="1">{TRUE,TRUE,-1.25,-15.5,604.5,366.75,FALSE,FALSE,TRUE,TRUE,0,1,#N/A,49,#N/A,84.016393442623,25.2941176470588,1,FALSE,FALSE,3,TRUE,1,FALSE,100,"Swvu.TAX._.RATES.","ACwvu.TAX._.RATES.",#N/A,FALSE,FALSE,0.21,0.21,1,0.37,2,"&amp;L&amp;""Arial,Bold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&amp;T",FALSE,FALSE,FALSE,FALSE,1,#N/A,1,#N/A,"=R51C78:R64C90","=R1:R2","Rwvu.TAX._.RATES.",#N/A,FALSE,FALSE,FALSE,1,65532,65532,FALSE,FALSE,TRUE,TRUE,TRUE}</definedName>
    <definedName name="wvu.TAX._.RECOVERY." localSheetId="0" hidden="1">{TRUE,TRUE,-1.25,-15.5,604.5,366.75,FALSE,FALSE,TRUE,TRUE,0,1,#N/A,1,#N/A,84.016393442623,23,1,FALSE,FALSE,3,TRUE,1,FALSE,100,"Swvu.TAX._.RECOVERY.","ACwvu.TAX._.RECOVERY.",#N/A,FALSE,FALSE,0.21,0.21,1,0.37,2,"&amp;L&amp;""Arial,Bold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&amp;T",FALSE,FALSE,FALSE,FALSE,1,#N/A,1,#N/A,"=R3C1:R46C90","=R1:R2","Rwvu.TAX._.RECOVERY.",#N/A,FALSE,FALSE,FALSE,1,65532,65532,FALSE,FALSE,TRUE,TRUE,TRUE}</definedName>
    <definedName name="wvu.TAX._.RECOVERY." hidden="1">{TRUE,TRUE,-1.25,-15.5,604.5,366.75,FALSE,FALSE,TRUE,TRUE,0,1,#N/A,1,#N/A,84.016393442623,23,1,FALSE,FALSE,3,TRUE,1,FALSE,100,"Swvu.TAX._.RECOVERY.","ACwvu.TAX._.RECOVERY.",#N/A,FALSE,FALSE,0.21,0.21,1,0.37,2,"&amp;L&amp;""Arial,Bold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&amp;T",FALSE,FALSE,FALSE,FALSE,1,#N/A,1,#N/A,"=R3C1:R46C90","=R1:R2","Rwvu.TAX._.RECOVERY.",#N/A,FALSE,FALSE,FALSE,1,65532,65532,FALSE,FALSE,TRUE,TRUE,TRUE}</definedName>
    <definedName name="ww" localSheetId="0" hidden="1">{"scheduleF",#N/A,FALSE,"CTT_CLO"}</definedName>
    <definedName name="ww" hidden="1">{"scheduleF",#N/A,FALSE,"CTT_CLO"}</definedName>
    <definedName name="www" localSheetId="0" hidden="1">{"data",#N/A,FALSE,"INPUT"}</definedName>
    <definedName name="www" hidden="1">{"data",#N/A,FALSE,"INPUT"}</definedName>
    <definedName name="x" hidden="1">#REF!</definedName>
    <definedName name="xc" localSheetId="0" hidden="1">{#N/A,#N/A,FALSE,"pop.hh";#N/A,#N/A,FALSE,"age.dist";#N/A,#N/A,FALSE,"hh.income";#N/A,#N/A,FALSE,"hh.chars"}</definedName>
    <definedName name="xc" hidden="1">{#N/A,#N/A,FALSE,"pop.hh";#N/A,#N/A,FALSE,"age.dist";#N/A,#N/A,FALSE,"hh.income";#N/A,#N/A,FALSE,"hh.chars"}</definedName>
    <definedName name="xx" localSheetId="0" hidden="1">{"schedules",#N/A,FALSE,"CTT_CLO";"scheduleA",#N/A,FALSE,"CTT_CLO";"scheduleB",#N/A,FALSE,"CTT_CLO";"scheduleCD",#N/A,FALSE,"CTT_CLO";"scheduleEF",#N/A,FALSE,"CTT_CLO"}</definedName>
    <definedName name="xx" hidden="1">{"schedules",#N/A,FALSE,"CTT_CLO";"scheduleA",#N/A,FALSE,"CTT_CLO";"scheduleB",#N/A,FALSE,"CTT_CLO";"scheduleCD",#N/A,FALSE,"CTT_CLO";"scheduleEF",#N/A,FALSE,"CTT_CLO"}</definedName>
    <definedName name="xxx3" localSheetId="0" hidden="1">{"AnnualRentRoll",#N/A,FALSE,"RentRoll"}</definedName>
    <definedName name="xxx3" hidden="1">{"AnnualRentRoll",#N/A,FALSE,"RentRoll"}</definedName>
    <definedName name="xxx4" localSheetId="0" hidden="1">{#N/A,#N/A,FALSE,"ExitStratigy"}</definedName>
    <definedName name="xxx4" hidden="1">{#N/A,#N/A,FALSE,"ExitStratigy"}</definedName>
    <definedName name="xxxxx" localSheetId="0" hidden="1">{"10yp capex",#N/A,FALSE,"Celtel alternative 6"}</definedName>
    <definedName name="xxxxx" hidden="1">{"10yp capex",#N/A,FALSE,"Celtel alternative 6"}</definedName>
    <definedName name="xxxxxx" localSheetId="0" hidden="1">{"10yp graphs",#N/A,FALSE,"Market Data"}</definedName>
    <definedName name="xxxxxx" hidden="1">{"10yp graphs",#N/A,FALSE,"Market Data"}</definedName>
    <definedName name="xyz" localSheetId="0" hidden="1">{"Construction_Short",#N/A,FALSE,"Construction"}</definedName>
    <definedName name="xyz" hidden="1">{"Construction_Short",#N/A,FALSE,"Construction"}</definedName>
    <definedName name="xzy" localSheetId="0" hidden="1">{#N/A,#N/A,FALSE,"II-2 POP.HH";#N/A,#N/A,FALSE,"II-3 AGE.DIST";#N/A,#N/A,FALSE,"II-4 HH.DIST";#N/A,#N/A,FALSE,"II-5 EMP.INDUS"}</definedName>
    <definedName name="xzy" hidden="1">{#N/A,#N/A,FALSE,"II-2 POP.HH";#N/A,#N/A,FALSE,"II-3 AGE.DIST";#N/A,#N/A,FALSE,"II-4 HH.DIST";#N/A,#N/A,FALSE,"II-5 EMP.INDUS"}</definedName>
    <definedName name="y" hidden="1">#REF!</definedName>
    <definedName name="you" localSheetId="0" hidden="1">{"Financials",#N/A,FALSE,"Financials";"AVP",#N/A,FALSE,"AVP";"DCF",#N/A,FALSE,"DCF";"CSC",#N/A,FALSE,"CSC";"Deal_Comp",#N/A,FALSE,"DealComp"}</definedName>
    <definedName name="you" hidden="1">{"Financials",#N/A,FALSE,"Financials";"AVP",#N/A,FALSE,"AVP";"DCF",#N/A,FALSE,"DCF";"CSC",#N/A,FALSE,"CSC";"Deal_Comp",#N/A,FALSE,"DealComp"}</definedName>
    <definedName name="yuuuuuuu" localSheetId="0" hidden="1">{"ratios",#N/A,FALSE,"Summary Accounts"}</definedName>
    <definedName name="yuuuuuuu" hidden="1">{"ratios",#N/A,FALSE,"Summary Accounts"}</definedName>
    <definedName name="yy" localSheetId="0" hidden="1">{"taxes",#N/A,FALSE,"CTT_CLO"}</definedName>
    <definedName name="yy" hidden="1">{"taxes",#N/A,FALSE,"CTT_CLO"}</definedName>
    <definedName name="yyyyyy" localSheetId="0" hidden="1">{"p_l",#N/A,FALSE,"Summary Accounts"}</definedName>
    <definedName name="yyyyyy" hidden="1">{"p_l",#N/A,FALSE,"Summary Accounts"}</definedName>
    <definedName name="Z_3FFCEA43_F8AA_11D0_BD29_0020AF42250B_.wvu.PrintArea" hidden="1">#REF!</definedName>
    <definedName name="Z_3FFCEA43_F8AA_11D0_BD29_0020AF42250B_.wvu.PrintTitles" hidden="1">#REF!</definedName>
    <definedName name="Z_49179D1A_043D_11D1_BD55_0020AF42250B_.wvu.PrintArea" hidden="1">#REF!</definedName>
    <definedName name="Z_49179D1A_043D_11D1_BD55_0020AF42250B_.wvu.PrintTitles" hidden="1">#REF!</definedName>
    <definedName name="Z_49179D1D_043D_11D1_BD55_0020AF42250B_.wvu.PrintArea" hidden="1">#REF!</definedName>
    <definedName name="Z_49179D1D_043D_11D1_BD55_0020AF42250B_.wvu.PrintTitles" hidden="1">#REF!</definedName>
    <definedName name="Z_4C1CBF02_B7B5_11D2_B93A_0050040AC21C_.wvu.FilterData" hidden="1">#REF!</definedName>
    <definedName name="Z_4C1CBF02_B7B5_11D2_B93A_0050040AC21C_.wvu.PrintArea" hidden="1">#REF!</definedName>
    <definedName name="Z_4C1CBF02_B7B5_11D2_B93A_0050040AC21C_.wvu.PrintTitles" hidden="1">#REF!</definedName>
    <definedName name="Z_627E98CA_893D_11D2_9EFC_00C04FE0572F_.wvu.PrintArea" hidden="1">#REF!</definedName>
    <definedName name="Z_627E98CB_893D_11D2_9EFC_00C04FE0572F_.wvu.PrintArea" hidden="1">#REF!</definedName>
    <definedName name="Z_627E98CB_893D_11D2_9EFC_00C04FE0572F_.wvu.PrintTitles" hidden="1">#REF!</definedName>
    <definedName name="Z_66231A85_C0F1_11D2_B93B_0050040AC227_.wvu.FilterData" hidden="1">#REF!</definedName>
    <definedName name="Z_66231A86_C0F1_11D2_B93B_0050040AC227_.wvu.FilterData" hidden="1">#REF!</definedName>
    <definedName name="Z_6DFA7DCF_3C08_11D1_BDBE_0020AF42250B_.wvu.PrintArea" hidden="1">#REF!</definedName>
    <definedName name="Z_6DFA7DCF_3C08_11D1_BDBE_0020AF42250B_.wvu.PrintTitles" hidden="1">#REF!</definedName>
    <definedName name="Z_6DFA7DD9_3C08_11D1_BDBE_0020AF42250B_.wvu.PrintTitles" hidden="1">#REF!</definedName>
    <definedName name="Z_6DFA7DDA_3C08_11D1_BDBE_0020AF42250B_.wvu.PrintArea" hidden="1">#REF!</definedName>
    <definedName name="Z_6DFA7DDA_3C08_11D1_BDBE_0020AF42250B_.wvu.PrintTitles" hidden="1">#REF!</definedName>
    <definedName name="Z_6DFA7DDC_3C08_11D1_BDBE_0020AF42250B_.wvu.PrintArea" hidden="1">#REF!</definedName>
    <definedName name="Z_6DFA7DDC_3C08_11D1_BDBE_0020AF42250B_.wvu.PrintTitles" hidden="1">#REF!</definedName>
    <definedName name="Z_6DFA7DDD_3C08_11D1_BDBE_0020AF42250B_.wvu.PrintArea" hidden="1">#REF!</definedName>
    <definedName name="Z_6DFA7DDD_3C08_11D1_BDBE_0020AF42250B_.wvu.PrintTitles" hidden="1">#REF!</definedName>
    <definedName name="Z_6DFA7DDE_3C08_11D1_BDBE_0020AF42250B_.wvu.PrintArea" hidden="1">#REF!</definedName>
    <definedName name="Z_6DFA7DDE_3C08_11D1_BDBE_0020AF42250B_.wvu.PrintTitles" hidden="1">#REF!</definedName>
    <definedName name="Z_6DFA7DDF_3C08_11D1_BDBE_0020AF42250B_.wvu.PrintArea" hidden="1">#REF!</definedName>
    <definedName name="Z_6DFA7DDF_3C08_11D1_BDBE_0020AF42250B_.wvu.PrintTitles" hidden="1">#REF!</definedName>
    <definedName name="Z_6DFA7DE0_3C08_11D1_BDBE_0020AF42250B_.wvu.PrintArea" hidden="1">#REF!</definedName>
    <definedName name="Z_6DFA7DE0_3C08_11D1_BDBE_0020AF42250B_.wvu.PrintTitles" hidden="1">#REF!</definedName>
    <definedName name="Z_6DFA7DE5_3C08_11D1_BDBE_0020AF42250B_.wvu.PrintTitles" hidden="1">#REF!</definedName>
    <definedName name="Z_6DFA7DE6_3C08_11D1_BDBE_0020AF42250B_.wvu.PrintArea" hidden="1">#REF!</definedName>
    <definedName name="Z_6DFA7DE6_3C08_11D1_BDBE_0020AF42250B_.wvu.PrintTitles" hidden="1">#REF!</definedName>
    <definedName name="Z_6ECC8A90_F873_11D0_BD29_0020AF42250B_.wvu.PrintTitles" hidden="1">#REF!</definedName>
    <definedName name="Z_6ECC8A95_F873_11D0_BD29_0020AF42250B_.wvu.PrintArea" hidden="1">#REF!</definedName>
    <definedName name="Z_6ECC8A95_F873_11D0_BD29_0020AF42250B_.wvu.PrintTitles" hidden="1">#REF!</definedName>
    <definedName name="Z_995DB91B_DC87_11D2_BCA9_00C04F8BBE86_.wvu.PrintArea" hidden="1">#REF!</definedName>
    <definedName name="Z_995DB91E_DC87_11D2_BCA9_00C04F8BBE86_.wvu.Cols" hidden="1">#REF!</definedName>
    <definedName name="Z_995DB91E_DC87_11D2_BCA9_00C04F8BBE86_.wvu.PrintArea" hidden="1">#REF!</definedName>
    <definedName name="Z_995DB91E_DC87_11D2_BCA9_00C04F8BBE86_.wvu.Rows" hidden="1">#REF!</definedName>
    <definedName name="Z_995DB91F_DC87_11D2_BCA9_00C04F8BBE86_.wvu.Cols" hidden="1">#REF!,#REF!,#REF!</definedName>
    <definedName name="Z_995DB91F_DC87_11D2_BCA9_00C04F8BBE86_.wvu.PrintArea" hidden="1">#REF!</definedName>
    <definedName name="Z_995DB91F_DC87_11D2_BCA9_00C04F8BBE86_.wvu.Rows" hidden="1">#REF!,#REF!</definedName>
    <definedName name="Z_9A8750D3_468A_11D3_8ECF_00C04F9226C7_.wvu.Cols" hidden="1">#REF!,#REF!,#REF!</definedName>
    <definedName name="Z_9A8750D3_468A_11D3_8ECF_00C04F9226C7_.wvu.PrintArea" hidden="1">#REF!</definedName>
    <definedName name="Z_9A8750D3_468A_11D3_8ECF_00C04F9226C7_.wvu.Rows" hidden="1">#REF!</definedName>
    <definedName name="Z_A2426FEA_B812_466E_AD56_91907F9FA6F0_.wvu.PrintArea" hidden="1">#REF!</definedName>
    <definedName name="Z_B6AE087C_DC06_11D2_BCA9_00C04F8BBE86_.wvu.Cols" hidden="1">#REF!,#REF!,#REF!,#REF!,#REF!</definedName>
    <definedName name="Z_B6AE087C_DC06_11D2_BCA9_00C04F8BBE86_.wvu.PrintArea" hidden="1">#REF!</definedName>
    <definedName name="Z_B6AE087C_DC06_11D2_BCA9_00C04F8BBE86_.wvu.Rows" hidden="1">#REF!,#REF!</definedName>
    <definedName name="Z_C9FB2A72_5C56_11D3_AD66_0050040A13CD_.wvu.PrintArea" hidden="1">#REF!</definedName>
    <definedName name="Z_C9FB2A72_5C56_11D3_AD66_0050040A13CD_.wvu.PrintTitles" hidden="1">#REF!</definedName>
    <definedName name="Z_C9FB2A73_5C56_11D3_AD66_0050040A13CD_.wvu.PrintArea" hidden="1">#REF!</definedName>
    <definedName name="Z_C9FB2A73_5C56_11D3_AD66_0050040A13CD_.wvu.PrintTitles" hidden="1">#REF!</definedName>
    <definedName name="Z_C9FB2A75_5C56_11D3_AD66_0050040A13CD_.wvu.PrintArea" hidden="1">#REF!</definedName>
    <definedName name="Z_C9FB2A75_5C56_11D3_AD66_0050040A13CD_.wvu.PrintTitles" hidden="1">#REF!</definedName>
    <definedName name="Z_C9FB2A76_5C56_11D3_AD66_0050040A13CD_.wvu.PrintArea" hidden="1">#REF!</definedName>
    <definedName name="Z_C9FB2A76_5C56_11D3_AD66_0050040A13CD_.wvu.PrintTitles" hidden="1">#REF!</definedName>
    <definedName name="Z_C9FB2A77_5C56_11D3_AD66_0050040A13CD_.wvu.PrintArea" hidden="1">#REF!</definedName>
    <definedName name="Z_C9FB2A77_5C56_11D3_AD66_0050040A13CD_.wvu.PrintTitles" hidden="1">#REF!</definedName>
    <definedName name="Z_C9FB2A79_5C56_11D3_AD66_0050040A13CD_.wvu.PrintArea" hidden="1">#REF!</definedName>
    <definedName name="Z_C9FB2A79_5C56_11D3_AD66_0050040A13CD_.wvu.PrintTitles" hidden="1">#REF!</definedName>
    <definedName name="Z_ED7DF65E_BB85_11D2_B93F_0050040AC228_.wvu.FilterData" hidden="1">#REF!</definedName>
    <definedName name="Z_F14718EE_5AC2_11D3_AD63_0050040A13CD_.wvu.PrintArea" hidden="1">#REF!</definedName>
    <definedName name="Z_F14718EF_5AC2_11D3_AD63_0050040A13CD_.wvu.PrintArea" hidden="1">#REF!</definedName>
    <definedName name="Z_F14718F1_5AC2_11D3_AD63_0050040A13CD_.wvu.PrintArea" hidden="1">#REF!</definedName>
    <definedName name="Z_F14718F2_5AC2_11D3_AD63_0050040A13CD_.wvu.PrintArea" hidden="1">#REF!</definedName>
    <definedName name="Z_F14718F3_5AC2_11D3_AD63_0050040A13CD_.wvu.PrintArea" hidden="1">#REF!</definedName>
    <definedName name="Z_F14718F5_5AC2_11D3_AD63_0050040A13CD_.wvu.PrintArea" hidden="1">#REF!</definedName>
    <definedName name="Z_F1471909_5AC2_11D3_AD63_0050040A13CD_.wvu.PrintArea" hidden="1">#REF!</definedName>
    <definedName name="Z_F1471909_5AC2_11D3_AD63_0050040A13CD_.wvu.PrintTitles" hidden="1">#REF!</definedName>
    <definedName name="Z_F147190A_5AC2_11D3_AD63_0050040A13CD_.wvu.PrintArea" hidden="1">#REF!</definedName>
    <definedName name="Z_F147190A_5AC2_11D3_AD63_0050040A13CD_.wvu.PrintTitles" hidden="1">#REF!</definedName>
    <definedName name="Z_F147190C_5AC2_11D3_AD63_0050040A13CD_.wvu.PrintArea" hidden="1">#REF!</definedName>
    <definedName name="Z_F147190C_5AC2_11D3_AD63_0050040A13CD_.wvu.PrintTitles" hidden="1">#REF!</definedName>
    <definedName name="Z_F147190D_5AC2_11D3_AD63_0050040A13CD_.wvu.PrintArea" hidden="1">#REF!</definedName>
    <definedName name="Z_F147190D_5AC2_11D3_AD63_0050040A13CD_.wvu.PrintTitles" hidden="1">#REF!</definedName>
    <definedName name="Z_F147190E_5AC2_11D3_AD63_0050040A13CD_.wvu.PrintArea" hidden="1">#REF!</definedName>
    <definedName name="Z_F147190E_5AC2_11D3_AD63_0050040A13CD_.wvu.PrintTitles" hidden="1">#REF!</definedName>
    <definedName name="Z_F1471910_5AC2_11D3_AD63_0050040A13CD_.wvu.PrintArea" hidden="1">#REF!</definedName>
    <definedName name="Z_F1471910_5AC2_11D3_AD63_0050040A13CD_.wvu.PrintTitles" hidden="1">#REF!</definedName>
    <definedName name="Z_F1471912_5AC2_11D3_AD63_0050040A13CD_.wvu.PrintArea" hidden="1">#REF!</definedName>
    <definedName name="Z_F1471912_5AC2_11D3_AD63_0050040A13CD_.wvu.PrintTitles" hidden="1">#REF!</definedName>
    <definedName name="Z_F1471913_5AC2_11D3_AD63_0050040A13CD_.wvu.PrintArea" hidden="1">#REF!</definedName>
    <definedName name="Z_F1471913_5AC2_11D3_AD63_0050040A13CD_.wvu.PrintTitles" hidden="1">#REF!</definedName>
    <definedName name="Z_F1471915_5AC2_11D3_AD63_0050040A13CD_.wvu.PrintArea" hidden="1">#REF!</definedName>
    <definedName name="Z_F1471915_5AC2_11D3_AD63_0050040A13CD_.wvu.PrintTitles" hidden="1">#REF!</definedName>
    <definedName name="Z_F1471916_5AC2_11D3_AD63_0050040A13CD_.wvu.PrintArea" hidden="1">#REF!</definedName>
    <definedName name="Z_F1471916_5AC2_11D3_AD63_0050040A13CD_.wvu.PrintTitles" hidden="1">#REF!</definedName>
    <definedName name="Z_F1471917_5AC2_11D3_AD63_0050040A13CD_.wvu.PrintArea" hidden="1">#REF!</definedName>
    <definedName name="Z_F1471917_5AC2_11D3_AD63_0050040A13CD_.wvu.PrintTitles" hidden="1">#REF!</definedName>
    <definedName name="Z_F1471919_5AC2_11D3_AD63_0050040A13CD_.wvu.PrintArea" hidden="1">#REF!</definedName>
    <definedName name="Z_F1471919_5AC2_11D3_AD63_0050040A13CD_.wvu.PrintTitles" hidden="1">#REF!</definedName>
    <definedName name="Z_FAFA6ED0_0531_11D1_BD56_0020AF42250B_.wvu.PrintArea" hidden="1">#REF!</definedName>
    <definedName name="Z_FAFA6ED0_0531_11D1_BD56_0020AF42250B_.wvu.PrintTitles" hidden="1">#REF!</definedName>
    <definedName name="Z_FAFA6ED1_0531_11D1_BD56_0020AF42250B_.wvu.PrintArea" hidden="1">#REF!</definedName>
    <definedName name="Z_FAFA6ED1_0531_11D1_BD56_0020AF42250B_.wvu.PrintTitles" hidden="1">#REF!</definedName>
    <definedName name="zf" localSheetId="0" hidden="1">{#N/A,#N/A,FALSE,"II-2 POP.HH";#N/A,#N/A,FALSE,"II-3 AGE.DIST";#N/A,#N/A,FALSE,"II-4 HH.DIST";#N/A,#N/A,FALSE,"II-5 EMP.INDUS"}</definedName>
    <definedName name="zf" hidden="1">{#N/A,#N/A,FALSE,"II-2 POP.HH";#N/A,#N/A,FALSE,"II-3 AGE.DIST";#N/A,#N/A,FALSE,"II-4 HH.DIST";#N/A,#N/A,FALSE,"II-5 EMP.INDUS"}</definedName>
    <definedName name="zx" localSheetId="0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zx" hidden="1">{#N/A,#N/A,FALSE,"III-1 Sum.Dem";#N/A,#N/A,FALSE,"III-2 RER.Dem.Pop";#N/A,#N/A,FALSE,"III-3 RER.Cap.Pop";#N/A,#N/A,FALSE,"III-4 RER.Dem.TCSS";#N/A,#N/A,FALSE,"III-5 RER.Cap.TCSS";#N/A,#N/A,FALSE,"III-6 Pow.Center.Dem";#N/A,#N/A,FALSE,"III-7 Off.Demand";#N/A,#N/A,FALSE,"III-8 Htl.Dem"}</definedName>
    <definedName name="zyx" localSheetId="0" hidden="1">{#N/A,#N/A,FALSE,"pop.hh";#N/A,#N/A,FALSE,"age.dist";#N/A,#N/A,FALSE,"hh.income";#N/A,#N/A,FALSE,"hh.chars"}</definedName>
    <definedName name="zyx" hidden="1">{#N/A,#N/A,FALSE,"pop.hh";#N/A,#N/A,FALSE,"age.dist";#N/A,#N/A,FALSE,"hh.income";#N/A,#N/A,FALSE,"hh.chars"}</definedName>
    <definedName name="zz" localSheetId="0" hidden="1">{"page1",#N/A,FALSE,"CTT_CLO";"page2",#N/A,FALSE,"CTT_CLO";"schedules",#N/A,FALSE,"CTT_CLO";"scheduleA",#N/A,FALSE,"CTT_CLO";"scheduleBC",#N/A,FALSE,"CTT_CLO";"scheduleDE",#N/A,FALSE,"CTT_CLO";"scheduleF",#N/A,FALSE,"CTT_CLO"}</definedName>
    <definedName name="zz" hidden="1">{"page1",#N/A,FALSE,"CTT_CLO";"page2",#N/A,FALSE,"CTT_CLO";"schedules",#N/A,FALSE,"CTT_CLO";"scheduleA",#N/A,FALSE,"CTT_CLO";"scheduleBC",#N/A,FALSE,"CTT_CLO";"scheduleDE",#N/A,FALSE,"CTT_CLO";"scheduleF",#N/A,FALSE,"CTT_CLO"}</definedName>
  </definedName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29" l="1"/>
  <c r="D14" i="29"/>
  <c r="C161" i="29" s="1"/>
  <c r="D13" i="29"/>
  <c r="C145" i="29" s="1"/>
  <c r="D12" i="29"/>
  <c r="D11" i="29"/>
  <c r="D10" i="29"/>
  <c r="D9" i="29"/>
  <c r="D8" i="29"/>
  <c r="D7" i="29"/>
  <c r="D6" i="29"/>
  <c r="D5" i="29"/>
  <c r="D4" i="29"/>
  <c r="Q3" i="29" s="1"/>
  <c r="DV149" i="29"/>
  <c r="DU149" i="29"/>
  <c r="F13" i="16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L26" i="3"/>
  <c r="DT196" i="7" s="1"/>
  <c r="H104" i="16"/>
  <c r="H103" i="16"/>
  <c r="H94" i="16"/>
  <c r="H84" i="16"/>
  <c r="H81" i="16"/>
  <c r="H80" i="16"/>
  <c r="H79" i="16"/>
  <c r="H78" i="16"/>
  <c r="H77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28" i="16"/>
  <c r="H27" i="16"/>
  <c r="H26" i="16"/>
  <c r="H25" i="16"/>
  <c r="H24" i="16"/>
  <c r="H23" i="16"/>
  <c r="H21" i="16"/>
  <c r="H20" i="16"/>
  <c r="H15" i="16"/>
  <c r="H14" i="16"/>
  <c r="H13" i="16"/>
  <c r="O14" i="16"/>
  <c r="O13" i="16"/>
  <c r="G5" i="26"/>
  <c r="H5" i="26" s="1"/>
  <c r="I5" i="26" s="1"/>
  <c r="J5" i="26" s="1"/>
  <c r="K5" i="26" s="1"/>
  <c r="L5" i="26" s="1"/>
  <c r="M5" i="26" s="1"/>
  <c r="F5" i="26"/>
  <c r="C7" i="30"/>
  <c r="D7" i="30"/>
  <c r="Q103" i="16"/>
  <c r="C160" i="29" l="1"/>
  <c r="N196" i="7"/>
  <c r="CU196" i="7"/>
  <c r="D196" i="7"/>
  <c r="AN196" i="7"/>
  <c r="BM196" i="7"/>
  <c r="CW196" i="7"/>
  <c r="E196" i="7"/>
  <c r="AC196" i="7"/>
  <c r="BN196" i="7"/>
  <c r="DJ196" i="7"/>
  <c r="F196" i="7"/>
  <c r="R196" i="7"/>
  <c r="AD196" i="7"/>
  <c r="AP196" i="7"/>
  <c r="BO196" i="7"/>
  <c r="CA196" i="7"/>
  <c r="CM196" i="7"/>
  <c r="CY196" i="7"/>
  <c r="DK196" i="7"/>
  <c r="G196" i="7"/>
  <c r="S196" i="7"/>
  <c r="AE196" i="7"/>
  <c r="AQ196" i="7"/>
  <c r="BC196" i="7"/>
  <c r="BP196" i="7"/>
  <c r="CB196" i="7"/>
  <c r="CN196" i="7"/>
  <c r="CZ196" i="7"/>
  <c r="DL196" i="7"/>
  <c r="AX196" i="7"/>
  <c r="DM196" i="7"/>
  <c r="AL196" i="7"/>
  <c r="CI196" i="7"/>
  <c r="AB196" i="7"/>
  <c r="BY196" i="7"/>
  <c r="DI196" i="7"/>
  <c r="Q196" i="7"/>
  <c r="BA196" i="7"/>
  <c r="CX196" i="7"/>
  <c r="T196" i="7"/>
  <c r="AR196" i="7"/>
  <c r="BD196" i="7"/>
  <c r="CC196" i="7"/>
  <c r="DA196" i="7"/>
  <c r="I196" i="7"/>
  <c r="U196" i="7"/>
  <c r="AG196" i="7"/>
  <c r="AS196" i="7"/>
  <c r="BE196" i="7"/>
  <c r="BR196" i="7"/>
  <c r="CD196" i="7"/>
  <c r="CP196" i="7"/>
  <c r="DB196" i="7"/>
  <c r="DN196" i="7"/>
  <c r="M196" i="7"/>
  <c r="BW196" i="7"/>
  <c r="P196" i="7"/>
  <c r="AZ196" i="7"/>
  <c r="CK196" i="7"/>
  <c r="AO196" i="7"/>
  <c r="BZ196" i="7"/>
  <c r="CL196" i="7"/>
  <c r="H196" i="7"/>
  <c r="AF196" i="7"/>
  <c r="BQ196" i="7"/>
  <c r="CO196" i="7"/>
  <c r="J196" i="7"/>
  <c r="V196" i="7"/>
  <c r="AH196" i="7"/>
  <c r="AT196" i="7"/>
  <c r="BF196" i="7"/>
  <c r="BS196" i="7"/>
  <c r="CE196" i="7"/>
  <c r="CQ196" i="7"/>
  <c r="DC196" i="7"/>
  <c r="DO196" i="7"/>
  <c r="K196" i="7"/>
  <c r="W196" i="7"/>
  <c r="AI196" i="7"/>
  <c r="AU196" i="7"/>
  <c r="BG196" i="7"/>
  <c r="BT196" i="7"/>
  <c r="CF196" i="7"/>
  <c r="CR196" i="7"/>
  <c r="DD196" i="7"/>
  <c r="DP196" i="7"/>
  <c r="L196" i="7"/>
  <c r="X196" i="7"/>
  <c r="AJ196" i="7"/>
  <c r="AV196" i="7"/>
  <c r="BH196" i="7"/>
  <c r="BU196" i="7"/>
  <c r="CG196" i="7"/>
  <c r="CS196" i="7"/>
  <c r="DE196" i="7"/>
  <c r="DQ196" i="7"/>
  <c r="Y196" i="7"/>
  <c r="AK196" i="7"/>
  <c r="AW196" i="7"/>
  <c r="BI196" i="7"/>
  <c r="BV196" i="7"/>
  <c r="CH196" i="7"/>
  <c r="CT196" i="7"/>
  <c r="DF196" i="7"/>
  <c r="DR196" i="7"/>
  <c r="DG196" i="7"/>
  <c r="Z196" i="7"/>
  <c r="BJ196" i="7"/>
  <c r="DS196" i="7"/>
  <c r="O196" i="7"/>
  <c r="AA196" i="7"/>
  <c r="AM196" i="7"/>
  <c r="AY196" i="7"/>
  <c r="BK196" i="7"/>
  <c r="BX196" i="7"/>
  <c r="CJ196" i="7"/>
  <c r="CV196" i="7"/>
  <c r="DH196" i="7"/>
  <c r="AB44" i="3"/>
  <c r="N5" i="24" l="1"/>
  <c r="E27" i="16"/>
  <c r="F6" i="31" l="1"/>
  <c r="E6" i="31"/>
  <c r="C4" i="31"/>
  <c r="C3" i="31"/>
  <c r="G6" i="31" l="1"/>
  <c r="C144" i="29" l="1"/>
  <c r="C150" i="29"/>
  <c r="H6" i="31"/>
  <c r="AB80" i="16"/>
  <c r="Y79" i="16"/>
  <c r="O60" i="16"/>
  <c r="F115" i="16"/>
  <c r="F24" i="16"/>
  <c r="O19" i="30" l="1"/>
  <c r="N19" i="30"/>
  <c r="M19" i="30"/>
  <c r="L19" i="30"/>
  <c r="K19" i="30"/>
  <c r="J19" i="30"/>
  <c r="I19" i="30"/>
  <c r="H19" i="30"/>
  <c r="G19" i="30"/>
  <c r="F19" i="30"/>
  <c r="E19" i="30"/>
  <c r="D19" i="30"/>
  <c r="C19" i="30"/>
  <c r="I69" i="3"/>
  <c r="D64" i="3" s="1"/>
  <c r="D63" i="30"/>
  <c r="D62" i="30"/>
  <c r="D59" i="30"/>
  <c r="D56" i="30"/>
  <c r="D55" i="30"/>
  <c r="D54" i="30"/>
  <c r="D50" i="30"/>
  <c r="D49" i="30"/>
  <c r="D48" i="30"/>
  <c r="D46" i="30"/>
  <c r="D45" i="30"/>
  <c r="D43" i="30"/>
  <c r="D42" i="30"/>
  <c r="D41" i="30"/>
  <c r="D40" i="30"/>
  <c r="D39" i="30"/>
  <c r="D38" i="30"/>
  <c r="E31" i="30"/>
  <c r="D31" i="30"/>
  <c r="L17" i="3" l="1"/>
  <c r="F33" i="30"/>
  <c r="G33" i="30" s="1"/>
  <c r="N21" i="30"/>
  <c r="O21" i="30" s="1"/>
  <c r="J21" i="30"/>
  <c r="K21" i="30" s="1"/>
  <c r="F21" i="30"/>
  <c r="G21" i="30" s="1"/>
  <c r="E9" i="30"/>
  <c r="H9" i="30"/>
  <c r="D34" i="30" l="1"/>
  <c r="E34" i="30" s="1"/>
  <c r="F34" i="30" s="1"/>
  <c r="L22" i="30"/>
  <c r="M22" i="30" s="1"/>
  <c r="N22" i="30" s="1"/>
  <c r="H22" i="30"/>
  <c r="I22" i="30" s="1"/>
  <c r="J22" i="30" s="1"/>
  <c r="F22" i="30"/>
  <c r="E22" i="30"/>
  <c r="D22" i="30"/>
  <c r="C22" i="30"/>
  <c r="G10" i="30"/>
  <c r="F10" i="30"/>
  <c r="D10" i="30"/>
  <c r="C10" i="30"/>
  <c r="E30" i="30"/>
  <c r="D30" i="30"/>
  <c r="G7" i="30"/>
  <c r="F7" i="30"/>
  <c r="M18" i="30"/>
  <c r="L18" i="30"/>
  <c r="I18" i="30"/>
  <c r="H18" i="30"/>
  <c r="E18" i="30"/>
  <c r="D18" i="30"/>
  <c r="O20" i="30"/>
  <c r="K20" i="30"/>
  <c r="G20" i="30"/>
  <c r="C29" i="30"/>
  <c r="C28" i="30"/>
  <c r="C27" i="30"/>
  <c r="C31" i="30" s="1"/>
  <c r="F29" i="30"/>
  <c r="F28" i="30"/>
  <c r="F27" i="30"/>
  <c r="F31" i="30" s="1"/>
  <c r="F26" i="30"/>
  <c r="G26" i="30" s="1"/>
  <c r="N17" i="30"/>
  <c r="N16" i="30"/>
  <c r="N15" i="30"/>
  <c r="J17" i="30"/>
  <c r="J16" i="30"/>
  <c r="J15" i="30"/>
  <c r="F17" i="30"/>
  <c r="F16" i="30"/>
  <c r="F15" i="30"/>
  <c r="F14" i="30"/>
  <c r="G14" i="30" s="1"/>
  <c r="H6" i="30"/>
  <c r="H5" i="30"/>
  <c r="H4" i="30"/>
  <c r="E6" i="30"/>
  <c r="E5" i="30"/>
  <c r="E4" i="30"/>
  <c r="E7" i="30" s="1"/>
  <c r="C17" i="30"/>
  <c r="C16" i="30"/>
  <c r="C15" i="30"/>
  <c r="E10" i="30" l="1"/>
  <c r="J18" i="30"/>
  <c r="F30" i="30"/>
  <c r="C30" i="30"/>
  <c r="C18" i="30"/>
  <c r="F18" i="30"/>
  <c r="G22" i="30"/>
  <c r="K22" i="30"/>
  <c r="O22" i="30"/>
  <c r="H7" i="30"/>
  <c r="K15" i="30"/>
  <c r="O15" i="30"/>
  <c r="N18" i="30"/>
  <c r="O17" i="30"/>
  <c r="H10" i="30"/>
  <c r="G16" i="30"/>
  <c r="G17" i="30"/>
  <c r="O16" i="30"/>
  <c r="G28" i="30"/>
  <c r="G15" i="30"/>
  <c r="K16" i="30"/>
  <c r="K17" i="30"/>
  <c r="G29" i="30"/>
  <c r="G27" i="30"/>
  <c r="G31" i="30" s="1"/>
  <c r="K18" i="30" l="1"/>
  <c r="G30" i="30"/>
  <c r="G18" i="30"/>
  <c r="O18" i="30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F119" i="16" l="1"/>
  <c r="C7" i="26"/>
  <c r="C10" i="26" s="1"/>
  <c r="C134" i="29"/>
  <c r="C129" i="29"/>
  <c r="C128" i="29"/>
  <c r="C118" i="29"/>
  <c r="C113" i="29"/>
  <c r="C112" i="29"/>
  <c r="C102" i="29"/>
  <c r="C97" i="29"/>
  <c r="C96" i="29"/>
  <c r="C80" i="29"/>
  <c r="C85" i="29" s="1"/>
  <c r="C79" i="29"/>
  <c r="C84" i="29"/>
  <c r="C90" i="29" s="1"/>
  <c r="C89" i="29" l="1"/>
  <c r="S96" i="24" l="1"/>
  <c r="S95" i="24"/>
  <c r="S94" i="24"/>
  <c r="S93" i="24"/>
  <c r="S92" i="24"/>
  <c r="S91" i="24"/>
  <c r="S90" i="24"/>
  <c r="S89" i="24"/>
  <c r="S88" i="24"/>
  <c r="S87" i="24"/>
  <c r="S86" i="24"/>
  <c r="S85" i="24"/>
  <c r="S82" i="24"/>
  <c r="S79" i="24"/>
  <c r="S78" i="24"/>
  <c r="S73" i="24"/>
  <c r="S72" i="24"/>
  <c r="S71" i="24"/>
  <c r="S70" i="24"/>
  <c r="S69" i="24"/>
  <c r="S68" i="24"/>
  <c r="S67" i="24"/>
  <c r="S66" i="24"/>
  <c r="S65" i="24"/>
  <c r="S64" i="24"/>
  <c r="S63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6" i="24"/>
  <c r="S45" i="24"/>
  <c r="S44" i="24"/>
  <c r="S43" i="24"/>
  <c r="S42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1" i="24"/>
  <c r="S20" i="24"/>
  <c r="S19" i="24"/>
  <c r="S18" i="24"/>
  <c r="S17" i="24"/>
  <c r="S16" i="24"/>
  <c r="S15" i="24"/>
  <c r="S14" i="24"/>
  <c r="S13" i="24"/>
  <c r="S12" i="24"/>
  <c r="S7" i="24"/>
  <c r="S6" i="24"/>
  <c r="Q97" i="24"/>
  <c r="P97" i="24"/>
  <c r="O97" i="24"/>
  <c r="Q80" i="24"/>
  <c r="P80" i="24"/>
  <c r="O80" i="24"/>
  <c r="Q75" i="24"/>
  <c r="P75" i="24"/>
  <c r="O75" i="24"/>
  <c r="Q39" i="24"/>
  <c r="P39" i="24"/>
  <c r="O39" i="24"/>
  <c r="Q22" i="24"/>
  <c r="P22" i="24"/>
  <c r="O22" i="24"/>
  <c r="Q9" i="24"/>
  <c r="P9" i="24"/>
  <c r="O9" i="24"/>
  <c r="S47" i="24"/>
  <c r="S62" i="24"/>
  <c r="B69" i="24"/>
  <c r="B46" i="24"/>
  <c r="B34" i="24"/>
  <c r="B17" i="24"/>
  <c r="B16" i="24"/>
  <c r="B15" i="24"/>
  <c r="D16" i="3"/>
  <c r="Q11" i="16"/>
  <c r="S5" i="24" l="1"/>
  <c r="Q99" i="24"/>
  <c r="P99" i="24"/>
  <c r="O99" i="24"/>
  <c r="I78" i="3"/>
  <c r="C34" i="30" s="1"/>
  <c r="G34" i="30" s="1"/>
  <c r="Q103" i="24" l="1"/>
  <c r="Q102" i="24"/>
  <c r="P102" i="24"/>
  <c r="P104" i="24"/>
  <c r="P103" i="24"/>
  <c r="G96" i="3" l="1"/>
  <c r="F96" i="3"/>
  <c r="G112" i="3"/>
  <c r="F112" i="3"/>
  <c r="L108" i="3" l="1"/>
  <c r="L107" i="3"/>
  <c r="L106" i="3"/>
  <c r="L105" i="3"/>
  <c r="L104" i="3"/>
  <c r="L103" i="3"/>
  <c r="L99" i="3"/>
  <c r="L98" i="3"/>
  <c r="L97" i="3"/>
  <c r="L96" i="3"/>
  <c r="L95" i="3"/>
  <c r="L94" i="3"/>
  <c r="M78" i="3" l="1"/>
  <c r="L78" i="3"/>
  <c r="K78" i="3"/>
  <c r="J78" i="3"/>
  <c r="E65" i="3" s="1"/>
  <c r="D65" i="3"/>
  <c r="M69" i="3"/>
  <c r="L69" i="3"/>
  <c r="K69" i="3"/>
  <c r="E64" i="3" s="1"/>
  <c r="J69" i="3"/>
  <c r="D26" i="3" l="1"/>
  <c r="D27" i="3" s="1"/>
  <c r="E67" i="3" l="1"/>
  <c r="AB34" i="3" l="1"/>
  <c r="AB35" i="3"/>
  <c r="AB36" i="3"/>
  <c r="AB37" i="3"/>
  <c r="AB38" i="3"/>
  <c r="AB39" i="3"/>
  <c r="AB40" i="3"/>
  <c r="AB41" i="3"/>
  <c r="AB42" i="3"/>
  <c r="AB43" i="3"/>
  <c r="AB45" i="3"/>
  <c r="AB46" i="3"/>
  <c r="AB47" i="3"/>
  <c r="AB48" i="3"/>
  <c r="AB49" i="3"/>
  <c r="AB50" i="3"/>
  <c r="AB51" i="3"/>
  <c r="D59" i="3"/>
  <c r="D10" i="21" s="1"/>
  <c r="D58" i="3"/>
  <c r="D9" i="21" s="1"/>
  <c r="D57" i="3"/>
  <c r="D8" i="21" s="1"/>
  <c r="D56" i="3"/>
  <c r="D7" i="21" s="1"/>
  <c r="E56" i="3"/>
  <c r="D60" i="3" l="1"/>
  <c r="H44" i="3"/>
  <c r="E208" i="7"/>
  <c r="D208" i="7"/>
  <c r="D186" i="7"/>
  <c r="D185" i="7"/>
  <c r="D184" i="7"/>
  <c r="E177" i="7"/>
  <c r="D177" i="7"/>
  <c r="D178" i="7" s="1"/>
  <c r="E178" i="7" l="1"/>
  <c r="E179" i="7" s="1"/>
  <c r="D179" i="7"/>
  <c r="N38" i="21"/>
  <c r="N37" i="21"/>
  <c r="N36" i="21"/>
  <c r="N35" i="21"/>
  <c r="D7" i="26" l="1"/>
  <c r="D10" i="26" s="1"/>
  <c r="G7" i="26"/>
  <c r="G10" i="26" s="1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F101" i="28"/>
  <c r="F100" i="28"/>
  <c r="F99" i="28"/>
  <c r="F98" i="28"/>
  <c r="F97" i="28"/>
  <c r="F96" i="28"/>
  <c r="F95" i="28"/>
  <c r="F94" i="28"/>
  <c r="F93" i="28"/>
  <c r="F92" i="28"/>
  <c r="F91" i="28"/>
  <c r="F90" i="28"/>
  <c r="F89" i="28"/>
  <c r="F88" i="28"/>
  <c r="F87" i="28"/>
  <c r="F86" i="28"/>
  <c r="F85" i="28"/>
  <c r="F84" i="28"/>
  <c r="F83" i="28"/>
  <c r="F82" i="28"/>
  <c r="F81" i="28"/>
  <c r="F80" i="28"/>
  <c r="F79" i="28"/>
  <c r="F78" i="28"/>
  <c r="F77" i="28"/>
  <c r="F76" i="28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45" i="28"/>
  <c r="F44" i="28"/>
  <c r="F43" i="28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E7" i="26" l="1"/>
  <c r="E10" i="26" s="1"/>
  <c r="F7" i="26"/>
  <c r="F10" i="26" s="1"/>
  <c r="H7" i="26"/>
  <c r="H10" i="26" s="1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C54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22" i="25"/>
  <c r="J7" i="25"/>
  <c r="J6" i="25"/>
  <c r="J5" i="25"/>
  <c r="J4" i="25"/>
  <c r="I7" i="25"/>
  <c r="I6" i="25"/>
  <c r="I5" i="25"/>
  <c r="I4" i="25"/>
  <c r="H7" i="25"/>
  <c r="H6" i="25"/>
  <c r="H5" i="25"/>
  <c r="H4" i="25"/>
  <c r="H13" i="25"/>
  <c r="H12" i="25"/>
  <c r="H11" i="25"/>
  <c r="G7" i="25"/>
  <c r="G6" i="25"/>
  <c r="G5" i="25"/>
  <c r="G4" i="25"/>
  <c r="F7" i="25"/>
  <c r="F6" i="25"/>
  <c r="F5" i="25"/>
  <c r="F4" i="25"/>
  <c r="E7" i="25"/>
  <c r="E6" i="25"/>
  <c r="E5" i="25"/>
  <c r="E4" i="25"/>
  <c r="L16" i="25"/>
  <c r="K16" i="25"/>
  <c r="L15" i="25"/>
  <c r="K15" i="25"/>
  <c r="L14" i="25"/>
  <c r="K14" i="25"/>
  <c r="L13" i="25"/>
  <c r="K13" i="25"/>
  <c r="L12" i="25"/>
  <c r="K12" i="25"/>
  <c r="L11" i="25"/>
  <c r="K11" i="25"/>
  <c r="O19" i="25"/>
  <c r="O18" i="25"/>
  <c r="O17" i="25"/>
  <c r="O16" i="25"/>
  <c r="P15" i="25"/>
  <c r="O15" i="25"/>
  <c r="O14" i="25"/>
  <c r="P13" i="25"/>
  <c r="O13" i="25"/>
  <c r="I7" i="26" l="1"/>
  <c r="I10" i="26" s="1"/>
  <c r="C3" i="26"/>
  <c r="J7" i="26" l="1"/>
  <c r="J10" i="26" s="1"/>
  <c r="C2" i="26"/>
  <c r="D3" i="26"/>
  <c r="K7" i="26" l="1"/>
  <c r="K10" i="26" s="1"/>
  <c r="E3" i="26"/>
  <c r="D2" i="26"/>
  <c r="L7" i="26" l="1"/>
  <c r="L10" i="26" s="1"/>
  <c r="M7" i="26"/>
  <c r="M10" i="26" s="1"/>
  <c r="E2" i="26"/>
  <c r="F3" i="26"/>
  <c r="G3" i="26" l="1"/>
  <c r="F2" i="26"/>
  <c r="G2" i="26" l="1"/>
  <c r="H3" i="26"/>
  <c r="I3" i="26" l="1"/>
  <c r="H2" i="26"/>
  <c r="I2" i="26" l="1"/>
  <c r="J3" i="26"/>
  <c r="K3" i="26" l="1"/>
  <c r="J2" i="26"/>
  <c r="K2" i="26" l="1"/>
  <c r="L3" i="26"/>
  <c r="M3" i="26" s="1"/>
  <c r="M2" i="26" l="1"/>
  <c r="L2" i="26"/>
  <c r="L102" i="16" l="1"/>
  <c r="L101" i="16"/>
  <c r="L100" i="16"/>
  <c r="O94" i="16"/>
  <c r="L90" i="16" l="1"/>
  <c r="C3" i="21"/>
  <c r="M9" i="24" l="1"/>
  <c r="L9" i="24"/>
  <c r="K9" i="24"/>
  <c r="J9" i="24"/>
  <c r="I9" i="24"/>
  <c r="H9" i="24"/>
  <c r="G9" i="24"/>
  <c r="F9" i="24"/>
  <c r="E9" i="24"/>
  <c r="N22" i="24"/>
  <c r="M22" i="24"/>
  <c r="L22" i="24"/>
  <c r="K22" i="24"/>
  <c r="J22" i="24"/>
  <c r="I22" i="24"/>
  <c r="H22" i="24"/>
  <c r="G22" i="24"/>
  <c r="F22" i="24"/>
  <c r="E22" i="24"/>
  <c r="N39" i="24"/>
  <c r="M39" i="24"/>
  <c r="L39" i="24"/>
  <c r="K39" i="24"/>
  <c r="J39" i="24"/>
  <c r="I39" i="24"/>
  <c r="H39" i="24"/>
  <c r="G39" i="24"/>
  <c r="F39" i="24"/>
  <c r="E39" i="24"/>
  <c r="N75" i="24"/>
  <c r="M75" i="24"/>
  <c r="L75" i="24"/>
  <c r="K75" i="24"/>
  <c r="J75" i="24"/>
  <c r="I75" i="24"/>
  <c r="H75" i="24"/>
  <c r="G75" i="24"/>
  <c r="F75" i="24"/>
  <c r="E75" i="24"/>
  <c r="N80" i="24"/>
  <c r="M80" i="24"/>
  <c r="L80" i="24"/>
  <c r="K80" i="24"/>
  <c r="J80" i="24"/>
  <c r="I80" i="24"/>
  <c r="H80" i="24"/>
  <c r="G80" i="24"/>
  <c r="F80" i="24"/>
  <c r="E80" i="24"/>
  <c r="N97" i="24"/>
  <c r="M97" i="24"/>
  <c r="L97" i="24"/>
  <c r="K97" i="24"/>
  <c r="J97" i="24"/>
  <c r="I97" i="24"/>
  <c r="H97" i="24"/>
  <c r="G97" i="24"/>
  <c r="F97" i="24"/>
  <c r="E97" i="24"/>
  <c r="O82" i="16"/>
  <c r="O76" i="16"/>
  <c r="O29" i="16"/>
  <c r="C96" i="24"/>
  <c r="C95" i="24"/>
  <c r="C86" i="24"/>
  <c r="C73" i="24"/>
  <c r="C72" i="24"/>
  <c r="C71" i="24"/>
  <c r="C70" i="24"/>
  <c r="C69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19" i="24"/>
  <c r="C18" i="24"/>
  <c r="C17" i="24"/>
  <c r="C16" i="24"/>
  <c r="C15" i="24"/>
  <c r="C7" i="24"/>
  <c r="C6" i="24"/>
  <c r="C5" i="24"/>
  <c r="S4" i="24"/>
  <c r="S39" i="24" l="1"/>
  <c r="S97" i="24"/>
  <c r="S80" i="24"/>
  <c r="S22" i="24"/>
  <c r="S75" i="24"/>
  <c r="E99" i="24"/>
  <c r="M99" i="24"/>
  <c r="L99" i="24"/>
  <c r="K99" i="24"/>
  <c r="G99" i="24"/>
  <c r="I99" i="24"/>
  <c r="H99" i="24"/>
  <c r="F99" i="24"/>
  <c r="J99" i="24"/>
  <c r="F100" i="24" l="1"/>
  <c r="E104" i="24"/>
  <c r="E103" i="24"/>
  <c r="E102" i="24"/>
  <c r="N19" i="21"/>
  <c r="P92" i="16"/>
  <c r="P91" i="16"/>
  <c r="P89" i="16"/>
  <c r="P85" i="16"/>
  <c r="P84" i="16"/>
  <c r="P49" i="16"/>
  <c r="P48" i="16"/>
  <c r="P32" i="16"/>
  <c r="P31" i="16"/>
  <c r="P19" i="16"/>
  <c r="P18" i="16"/>
  <c r="F47" i="16"/>
  <c r="C39" i="24" s="1"/>
  <c r="Q75" i="16"/>
  <c r="L75" i="16"/>
  <c r="F102" i="24" l="1"/>
  <c r="F104" i="24"/>
  <c r="G100" i="24"/>
  <c r="F103" i="24"/>
  <c r="N56" i="21"/>
  <c r="C5" i="22"/>
  <c r="C368" i="22" s="1"/>
  <c r="C4" i="22"/>
  <c r="C3" i="22"/>
  <c r="G104" i="24" l="1"/>
  <c r="H100" i="24"/>
  <c r="G103" i="24"/>
  <c r="G102" i="24"/>
  <c r="C113" i="22"/>
  <c r="C177" i="22"/>
  <c r="C49" i="22"/>
  <c r="C241" i="22"/>
  <c r="C305" i="22"/>
  <c r="C257" i="22"/>
  <c r="C9" i="22"/>
  <c r="C73" i="22"/>
  <c r="C137" i="22"/>
  <c r="C201" i="22"/>
  <c r="C265" i="22"/>
  <c r="C329" i="22"/>
  <c r="C81" i="22"/>
  <c r="C145" i="22"/>
  <c r="C209" i="22"/>
  <c r="C273" i="22"/>
  <c r="C337" i="22"/>
  <c r="C129" i="22"/>
  <c r="C25" i="22"/>
  <c r="C89" i="22"/>
  <c r="C153" i="22"/>
  <c r="C217" i="22"/>
  <c r="C281" i="22"/>
  <c r="C345" i="22"/>
  <c r="C193" i="22"/>
  <c r="C33" i="22"/>
  <c r="C97" i="22"/>
  <c r="C161" i="22"/>
  <c r="C225" i="22"/>
  <c r="C289" i="22"/>
  <c r="C353" i="22"/>
  <c r="C65" i="22"/>
  <c r="C17" i="22"/>
  <c r="C41" i="22"/>
  <c r="C105" i="22"/>
  <c r="C169" i="22"/>
  <c r="C233" i="22"/>
  <c r="C297" i="22"/>
  <c r="C361" i="22"/>
  <c r="C57" i="22"/>
  <c r="C121" i="22"/>
  <c r="C185" i="22"/>
  <c r="C249" i="22"/>
  <c r="C313" i="22"/>
  <c r="C321" i="22"/>
  <c r="C10" i="22"/>
  <c r="C18" i="22"/>
  <c r="C26" i="22"/>
  <c r="C34" i="22"/>
  <c r="C42" i="22"/>
  <c r="C50" i="22"/>
  <c r="C58" i="22"/>
  <c r="C66" i="22"/>
  <c r="C74" i="22"/>
  <c r="C82" i="22"/>
  <c r="C90" i="22"/>
  <c r="C98" i="22"/>
  <c r="C106" i="22"/>
  <c r="C114" i="22"/>
  <c r="C122" i="22"/>
  <c r="C130" i="22"/>
  <c r="C138" i="22"/>
  <c r="C146" i="22"/>
  <c r="C154" i="22"/>
  <c r="C162" i="22"/>
  <c r="C170" i="22"/>
  <c r="C178" i="22"/>
  <c r="C186" i="22"/>
  <c r="C194" i="22"/>
  <c r="C202" i="22"/>
  <c r="C210" i="22"/>
  <c r="C218" i="22"/>
  <c r="C226" i="22"/>
  <c r="C234" i="22"/>
  <c r="C242" i="22"/>
  <c r="C250" i="22"/>
  <c r="C258" i="22"/>
  <c r="C266" i="22"/>
  <c r="C274" i="22"/>
  <c r="C282" i="22"/>
  <c r="C290" i="22"/>
  <c r="C298" i="22"/>
  <c r="C306" i="22"/>
  <c r="C314" i="22"/>
  <c r="C322" i="22"/>
  <c r="C330" i="22"/>
  <c r="C338" i="22"/>
  <c r="C346" i="22"/>
  <c r="C354" i="22"/>
  <c r="C362" i="22"/>
  <c r="C11" i="22"/>
  <c r="C19" i="22"/>
  <c r="C27" i="22"/>
  <c r="C35" i="22"/>
  <c r="C43" i="22"/>
  <c r="C51" i="22"/>
  <c r="C59" i="22"/>
  <c r="C67" i="22"/>
  <c r="C75" i="22"/>
  <c r="C83" i="22"/>
  <c r="C91" i="22"/>
  <c r="C99" i="22"/>
  <c r="C107" i="22"/>
  <c r="C115" i="22"/>
  <c r="C123" i="22"/>
  <c r="C131" i="22"/>
  <c r="C139" i="22"/>
  <c r="C147" i="22"/>
  <c r="C155" i="22"/>
  <c r="C163" i="22"/>
  <c r="C171" i="22"/>
  <c r="C179" i="22"/>
  <c r="C187" i="22"/>
  <c r="C195" i="22"/>
  <c r="C203" i="22"/>
  <c r="C211" i="22"/>
  <c r="C219" i="22"/>
  <c r="C227" i="22"/>
  <c r="C235" i="22"/>
  <c r="C243" i="22"/>
  <c r="C251" i="22"/>
  <c r="C259" i="22"/>
  <c r="C267" i="22"/>
  <c r="C275" i="22"/>
  <c r="C283" i="22"/>
  <c r="C291" i="22"/>
  <c r="C299" i="22"/>
  <c r="C307" i="22"/>
  <c r="C315" i="22"/>
  <c r="C323" i="22"/>
  <c r="C331" i="22"/>
  <c r="C339" i="22"/>
  <c r="C347" i="22"/>
  <c r="C355" i="22"/>
  <c r="C363" i="22"/>
  <c r="C12" i="22"/>
  <c r="C20" i="22"/>
  <c r="C28" i="22"/>
  <c r="C36" i="22"/>
  <c r="C44" i="22"/>
  <c r="C52" i="22"/>
  <c r="C60" i="22"/>
  <c r="C68" i="22"/>
  <c r="C76" i="22"/>
  <c r="C84" i="22"/>
  <c r="C92" i="22"/>
  <c r="C100" i="22"/>
  <c r="C108" i="22"/>
  <c r="C116" i="22"/>
  <c r="C124" i="22"/>
  <c r="C132" i="22"/>
  <c r="C140" i="22"/>
  <c r="C148" i="22"/>
  <c r="C156" i="22"/>
  <c r="C164" i="22"/>
  <c r="C172" i="22"/>
  <c r="C180" i="22"/>
  <c r="C188" i="22"/>
  <c r="C196" i="22"/>
  <c r="C204" i="22"/>
  <c r="C212" i="22"/>
  <c r="C220" i="22"/>
  <c r="C228" i="22"/>
  <c r="C236" i="22"/>
  <c r="C244" i="22"/>
  <c r="C252" i="22"/>
  <c r="C260" i="22"/>
  <c r="C268" i="22"/>
  <c r="C276" i="22"/>
  <c r="C284" i="22"/>
  <c r="C292" i="22"/>
  <c r="C300" i="22"/>
  <c r="C308" i="22"/>
  <c r="C316" i="22"/>
  <c r="C324" i="22"/>
  <c r="C332" i="22"/>
  <c r="C340" i="22"/>
  <c r="C348" i="22"/>
  <c r="C356" i="22"/>
  <c r="C364" i="22"/>
  <c r="C13" i="22"/>
  <c r="C21" i="22"/>
  <c r="C29" i="22"/>
  <c r="C37" i="22"/>
  <c r="C45" i="22"/>
  <c r="C53" i="22"/>
  <c r="C61" i="22"/>
  <c r="C69" i="22"/>
  <c r="C77" i="22"/>
  <c r="C85" i="22"/>
  <c r="C93" i="22"/>
  <c r="C101" i="22"/>
  <c r="C109" i="22"/>
  <c r="C117" i="22"/>
  <c r="C125" i="22"/>
  <c r="C133" i="22"/>
  <c r="C141" i="22"/>
  <c r="C149" i="22"/>
  <c r="C157" i="22"/>
  <c r="C165" i="22"/>
  <c r="C173" i="22"/>
  <c r="C181" i="22"/>
  <c r="C189" i="22"/>
  <c r="C197" i="22"/>
  <c r="C205" i="22"/>
  <c r="C213" i="22"/>
  <c r="C221" i="22"/>
  <c r="C229" i="22"/>
  <c r="C237" i="22"/>
  <c r="C245" i="22"/>
  <c r="C253" i="22"/>
  <c r="C261" i="22"/>
  <c r="C269" i="22"/>
  <c r="C277" i="22"/>
  <c r="C285" i="22"/>
  <c r="C293" i="22"/>
  <c r="C301" i="22"/>
  <c r="C309" i="22"/>
  <c r="C317" i="22"/>
  <c r="C325" i="22"/>
  <c r="C333" i="22"/>
  <c r="C341" i="22"/>
  <c r="C349" i="22"/>
  <c r="C357" i="22"/>
  <c r="C365" i="22"/>
  <c r="C14" i="22"/>
  <c r="C22" i="22"/>
  <c r="C30" i="22"/>
  <c r="C38" i="22"/>
  <c r="C46" i="22"/>
  <c r="C54" i="22"/>
  <c r="C62" i="22"/>
  <c r="C70" i="22"/>
  <c r="C78" i="22"/>
  <c r="C86" i="22"/>
  <c r="C94" i="22"/>
  <c r="C102" i="22"/>
  <c r="C110" i="22"/>
  <c r="C118" i="22"/>
  <c r="C126" i="22"/>
  <c r="C134" i="22"/>
  <c r="C142" i="22"/>
  <c r="C150" i="22"/>
  <c r="C158" i="22"/>
  <c r="C166" i="22"/>
  <c r="C174" i="22"/>
  <c r="C182" i="22"/>
  <c r="C190" i="22"/>
  <c r="C198" i="22"/>
  <c r="C206" i="22"/>
  <c r="C214" i="22"/>
  <c r="C222" i="22"/>
  <c r="C230" i="22"/>
  <c r="C238" i="22"/>
  <c r="C246" i="22"/>
  <c r="C254" i="22"/>
  <c r="C262" i="22"/>
  <c r="C270" i="22"/>
  <c r="C278" i="22"/>
  <c r="C286" i="22"/>
  <c r="C294" i="22"/>
  <c r="C302" i="22"/>
  <c r="C310" i="22"/>
  <c r="C318" i="22"/>
  <c r="C326" i="22"/>
  <c r="C334" i="22"/>
  <c r="C342" i="22"/>
  <c r="C350" i="22"/>
  <c r="C358" i="22"/>
  <c r="C366" i="22"/>
  <c r="C15" i="22"/>
  <c r="C23" i="22"/>
  <c r="C31" i="22"/>
  <c r="C39" i="22"/>
  <c r="C47" i="22"/>
  <c r="C55" i="22"/>
  <c r="C63" i="22"/>
  <c r="C71" i="22"/>
  <c r="C79" i="22"/>
  <c r="C87" i="22"/>
  <c r="C95" i="22"/>
  <c r="C103" i="22"/>
  <c r="C111" i="22"/>
  <c r="C119" i="22"/>
  <c r="C127" i="22"/>
  <c r="C135" i="22"/>
  <c r="C143" i="22"/>
  <c r="C151" i="22"/>
  <c r="C159" i="22"/>
  <c r="C167" i="22"/>
  <c r="C175" i="22"/>
  <c r="C183" i="22"/>
  <c r="C191" i="22"/>
  <c r="C199" i="22"/>
  <c r="C207" i="22"/>
  <c r="C215" i="22"/>
  <c r="C223" i="22"/>
  <c r="C231" i="22"/>
  <c r="C239" i="22"/>
  <c r="C247" i="22"/>
  <c r="C255" i="22"/>
  <c r="C263" i="22"/>
  <c r="C271" i="22"/>
  <c r="C279" i="22"/>
  <c r="C287" i="22"/>
  <c r="C295" i="22"/>
  <c r="C303" i="22"/>
  <c r="C311" i="22"/>
  <c r="C319" i="22"/>
  <c r="C327" i="22"/>
  <c r="C335" i="22"/>
  <c r="C343" i="22"/>
  <c r="C351" i="22"/>
  <c r="C359" i="22"/>
  <c r="C367" i="22"/>
  <c r="C16" i="22"/>
  <c r="C24" i="22"/>
  <c r="C32" i="22"/>
  <c r="C40" i="22"/>
  <c r="C48" i="22"/>
  <c r="C56" i="22"/>
  <c r="C64" i="22"/>
  <c r="C72" i="22"/>
  <c r="C80" i="22"/>
  <c r="C88" i="22"/>
  <c r="C96" i="22"/>
  <c r="C104" i="22"/>
  <c r="C112" i="22"/>
  <c r="C120" i="22"/>
  <c r="C128" i="22"/>
  <c r="C136" i="22"/>
  <c r="C144" i="22"/>
  <c r="C152" i="22"/>
  <c r="C160" i="22"/>
  <c r="C168" i="22"/>
  <c r="C176" i="22"/>
  <c r="C184" i="22"/>
  <c r="C192" i="22"/>
  <c r="C200" i="22"/>
  <c r="C208" i="22"/>
  <c r="C216" i="22"/>
  <c r="C224" i="22"/>
  <c r="C232" i="22"/>
  <c r="C240" i="22"/>
  <c r="C248" i="22"/>
  <c r="C256" i="22"/>
  <c r="C264" i="22"/>
  <c r="C272" i="22"/>
  <c r="C280" i="22"/>
  <c r="C288" i="22"/>
  <c r="C296" i="22"/>
  <c r="C304" i="22"/>
  <c r="C312" i="22"/>
  <c r="C320" i="22"/>
  <c r="C328" i="22"/>
  <c r="C336" i="22"/>
  <c r="C344" i="22"/>
  <c r="C352" i="22"/>
  <c r="C360" i="22"/>
  <c r="H104" i="24" l="1"/>
  <c r="I100" i="24"/>
  <c r="H103" i="24"/>
  <c r="H102" i="24"/>
  <c r="N44" i="21"/>
  <c r="N43" i="21"/>
  <c r="N42" i="21"/>
  <c r="N32" i="21"/>
  <c r="N31" i="21"/>
  <c r="N30" i="21"/>
  <c r="N29" i="21"/>
  <c r="J100" i="24" l="1"/>
  <c r="I104" i="24"/>
  <c r="I103" i="24"/>
  <c r="I102" i="24"/>
  <c r="Q76" i="16"/>
  <c r="L76" i="16"/>
  <c r="Q74" i="16"/>
  <c r="L74" i="16"/>
  <c r="Q73" i="16"/>
  <c r="L73" i="16"/>
  <c r="Q72" i="16"/>
  <c r="L72" i="16"/>
  <c r="Q71" i="16"/>
  <c r="L71" i="16"/>
  <c r="Q70" i="16"/>
  <c r="L70" i="16"/>
  <c r="Q69" i="16"/>
  <c r="L69" i="16"/>
  <c r="Q41" i="16"/>
  <c r="K100" i="24" l="1"/>
  <c r="J104" i="24"/>
  <c r="J103" i="24"/>
  <c r="J102" i="24"/>
  <c r="Q20" i="16"/>
  <c r="L20" i="16"/>
  <c r="L100" i="24" l="1"/>
  <c r="K103" i="24"/>
  <c r="K102" i="24"/>
  <c r="K104" i="24"/>
  <c r="DV187" i="4"/>
  <c r="DV186" i="4"/>
  <c r="DV185" i="4"/>
  <c r="DV184" i="4"/>
  <c r="DV182" i="4"/>
  <c r="DV181" i="4"/>
  <c r="DV180" i="4"/>
  <c r="DV176" i="4"/>
  <c r="DV172" i="4"/>
  <c r="DV171" i="4"/>
  <c r="DV169" i="4"/>
  <c r="DV168" i="4"/>
  <c r="DV167" i="4"/>
  <c r="DV164" i="4"/>
  <c r="DV161" i="4"/>
  <c r="DV159" i="4"/>
  <c r="DV158" i="4"/>
  <c r="DV155" i="4"/>
  <c r="E4" i="7"/>
  <c r="M100" i="24" l="1"/>
  <c r="L102" i="24"/>
  <c r="L103" i="24"/>
  <c r="L104" i="24"/>
  <c r="Q104" i="16"/>
  <c r="Q29" i="16"/>
  <c r="Q28" i="16"/>
  <c r="Q27" i="16"/>
  <c r="Q26" i="16"/>
  <c r="Q25" i="16"/>
  <c r="Q24" i="16"/>
  <c r="Q23" i="16"/>
  <c r="Q22" i="16"/>
  <c r="Q21" i="16"/>
  <c r="Q15" i="16"/>
  <c r="Q14" i="16"/>
  <c r="Q94" i="16"/>
  <c r="Q82" i="16"/>
  <c r="L82" i="16"/>
  <c r="Q81" i="16"/>
  <c r="L81" i="16"/>
  <c r="Q80" i="16"/>
  <c r="L80" i="16"/>
  <c r="Q79" i="16"/>
  <c r="L79" i="16"/>
  <c r="Q78" i="16"/>
  <c r="L78" i="16"/>
  <c r="Q77" i="16"/>
  <c r="L77" i="16"/>
  <c r="Q68" i="16"/>
  <c r="Q67" i="16"/>
  <c r="Q66" i="16"/>
  <c r="Q65" i="16"/>
  <c r="Q64" i="16"/>
  <c r="Q63" i="16"/>
  <c r="Q62" i="16"/>
  <c r="Q61" i="16"/>
  <c r="L61" i="16"/>
  <c r="Q60" i="16"/>
  <c r="L60" i="16"/>
  <c r="Q59" i="16"/>
  <c r="L59" i="16"/>
  <c r="Q58" i="16"/>
  <c r="L58" i="16"/>
  <c r="Q57" i="16"/>
  <c r="L57" i="16"/>
  <c r="Q56" i="16"/>
  <c r="L56" i="16"/>
  <c r="Q55" i="16"/>
  <c r="L55" i="16"/>
  <c r="Q54" i="16"/>
  <c r="L54" i="16"/>
  <c r="Q53" i="16"/>
  <c r="L53" i="16"/>
  <c r="Q52" i="16"/>
  <c r="L52" i="16"/>
  <c r="Q51" i="16"/>
  <c r="L51" i="16"/>
  <c r="Q50" i="16"/>
  <c r="L50" i="16"/>
  <c r="Q46" i="16"/>
  <c r="Q45" i="16"/>
  <c r="Q44" i="16"/>
  <c r="Q43" i="16"/>
  <c r="Q42" i="16"/>
  <c r="Q40" i="16"/>
  <c r="Q39" i="16"/>
  <c r="Q38" i="16"/>
  <c r="Q37" i="16"/>
  <c r="Q36" i="16"/>
  <c r="Q35" i="16"/>
  <c r="Q34" i="16"/>
  <c r="Q33" i="16"/>
  <c r="M103" i="24" l="1"/>
  <c r="M102" i="24"/>
  <c r="M104" i="24"/>
  <c r="Q47" i="16"/>
  <c r="Q83" i="16"/>
  <c r="L29" i="16" l="1"/>
  <c r="L28" i="16"/>
  <c r="L27" i="16"/>
  <c r="L26" i="16"/>
  <c r="L25" i="16"/>
  <c r="L24" i="16"/>
  <c r="L23" i="16"/>
  <c r="L22" i="16"/>
  <c r="L21" i="16"/>
  <c r="Q30" i="16"/>
  <c r="Q13" i="16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S10" i="16"/>
  <c r="T10" i="16" s="1"/>
  <c r="R9" i="16"/>
  <c r="S3" i="24" l="1"/>
  <c r="R11" i="16"/>
  <c r="S9" i="16"/>
  <c r="U10" i="16"/>
  <c r="T9" i="16"/>
  <c r="Q3" i="24" l="1"/>
  <c r="P3" i="24" s="1"/>
  <c r="O3" i="24" s="1"/>
  <c r="N3" i="24" s="1"/>
  <c r="M3" i="24" s="1"/>
  <c r="L3" i="24" s="1"/>
  <c r="K3" i="24" s="1"/>
  <c r="J3" i="24" s="1"/>
  <c r="I3" i="24" s="1"/>
  <c r="H3" i="24" s="1"/>
  <c r="G3" i="24" s="1"/>
  <c r="F3" i="24" s="1"/>
  <c r="S11" i="16"/>
  <c r="R94" i="16"/>
  <c r="R15" i="16"/>
  <c r="R13" i="16"/>
  <c r="R14" i="16"/>
  <c r="V10" i="16"/>
  <c r="U9" i="16"/>
  <c r="T11" i="16" l="1"/>
  <c r="S94" i="16"/>
  <c r="S13" i="16"/>
  <c r="S14" i="16"/>
  <c r="S15" i="16"/>
  <c r="W10" i="16"/>
  <c r="V9" i="16"/>
  <c r="U11" i="16" l="1"/>
  <c r="T94" i="16"/>
  <c r="T13" i="16"/>
  <c r="T14" i="16"/>
  <c r="T15" i="16"/>
  <c r="X10" i="16"/>
  <c r="W9" i="16"/>
  <c r="V11" i="16" l="1"/>
  <c r="U94" i="16"/>
  <c r="U13" i="16"/>
  <c r="U14" i="16"/>
  <c r="U15" i="16"/>
  <c r="Y10" i="16"/>
  <c r="X9" i="16"/>
  <c r="W11" i="16" l="1"/>
  <c r="V94" i="16"/>
  <c r="V13" i="16"/>
  <c r="V14" i="16"/>
  <c r="V15" i="16"/>
  <c r="Z10" i="16"/>
  <c r="Y9" i="16"/>
  <c r="X11" i="16" l="1"/>
  <c r="W94" i="16"/>
  <c r="W14" i="16"/>
  <c r="W15" i="16"/>
  <c r="W13" i="16"/>
  <c r="AA10" i="16"/>
  <c r="Z9" i="16"/>
  <c r="Y11" i="16" l="1"/>
  <c r="X94" i="16"/>
  <c r="X13" i="16"/>
  <c r="X14" i="16"/>
  <c r="X15" i="16"/>
  <c r="AB10" i="16"/>
  <c r="AA9" i="16"/>
  <c r="Z11" i="16" l="1"/>
  <c r="Y94" i="16"/>
  <c r="Y14" i="16"/>
  <c r="Y15" i="16"/>
  <c r="Y13" i="16"/>
  <c r="AC10" i="16"/>
  <c r="AB9" i="16"/>
  <c r="AA11" i="16" l="1"/>
  <c r="Z94" i="16"/>
  <c r="Z15" i="16"/>
  <c r="Z13" i="16"/>
  <c r="Z14" i="16"/>
  <c r="AD10" i="16"/>
  <c r="AC9" i="16"/>
  <c r="AB11" i="16" l="1"/>
  <c r="AA94" i="16"/>
  <c r="AA13" i="16"/>
  <c r="AA14" i="16"/>
  <c r="AA15" i="16"/>
  <c r="AE10" i="16"/>
  <c r="AD9" i="16"/>
  <c r="AC11" i="16" l="1"/>
  <c r="AB94" i="16"/>
  <c r="AB13" i="16"/>
  <c r="AB14" i="16"/>
  <c r="AB15" i="16"/>
  <c r="AF10" i="16"/>
  <c r="AE9" i="16"/>
  <c r="AD11" i="16" l="1"/>
  <c r="AC94" i="16"/>
  <c r="AC13" i="16"/>
  <c r="AC14" i="16"/>
  <c r="AC15" i="16"/>
  <c r="AG10" i="16"/>
  <c r="AF9" i="16"/>
  <c r="AE11" i="16" l="1"/>
  <c r="AD94" i="16"/>
  <c r="AD13" i="16"/>
  <c r="AD14" i="16"/>
  <c r="AD15" i="16"/>
  <c r="AH10" i="16"/>
  <c r="AG9" i="16"/>
  <c r="AF11" i="16" l="1"/>
  <c r="AE94" i="16"/>
  <c r="AE14" i="16"/>
  <c r="AE15" i="16"/>
  <c r="AE13" i="16"/>
  <c r="AI10" i="16"/>
  <c r="AH9" i="16"/>
  <c r="AG11" i="16" l="1"/>
  <c r="AF94" i="16"/>
  <c r="AF13" i="16"/>
  <c r="AF14" i="16"/>
  <c r="AF15" i="16"/>
  <c r="AJ10" i="16"/>
  <c r="AI9" i="16"/>
  <c r="AH11" i="16" l="1"/>
  <c r="AG94" i="16"/>
  <c r="AG14" i="16"/>
  <c r="AG15" i="16"/>
  <c r="AG13" i="16"/>
  <c r="AK10" i="16"/>
  <c r="AJ9" i="16"/>
  <c r="AI11" i="16" l="1"/>
  <c r="AH94" i="16"/>
  <c r="AH15" i="16"/>
  <c r="AH13" i="16"/>
  <c r="AH14" i="16"/>
  <c r="AL10" i="16"/>
  <c r="AK9" i="16"/>
  <c r="AJ11" i="16" l="1"/>
  <c r="AI94" i="16"/>
  <c r="AI13" i="16"/>
  <c r="AI14" i="16"/>
  <c r="AI15" i="16"/>
  <c r="AM10" i="16"/>
  <c r="AL9" i="16"/>
  <c r="AK11" i="16" l="1"/>
  <c r="AJ94" i="16"/>
  <c r="AJ13" i="16"/>
  <c r="AJ14" i="16"/>
  <c r="AJ15" i="16"/>
  <c r="AN10" i="16"/>
  <c r="AM9" i="16"/>
  <c r="AL11" i="16" l="1"/>
  <c r="AK94" i="16"/>
  <c r="AK13" i="16"/>
  <c r="AK14" i="16"/>
  <c r="AK15" i="16"/>
  <c r="AO10" i="16"/>
  <c r="AN9" i="16"/>
  <c r="AM11" i="16" l="1"/>
  <c r="AL94" i="16"/>
  <c r="AL13" i="16"/>
  <c r="AL14" i="16"/>
  <c r="AL15" i="16"/>
  <c r="AO9" i="16"/>
  <c r="AP10" i="16"/>
  <c r="AN11" i="16" l="1"/>
  <c r="AM94" i="16"/>
  <c r="AM14" i="16"/>
  <c r="AM15" i="16"/>
  <c r="AM13" i="16"/>
  <c r="AQ10" i="16"/>
  <c r="AP9" i="16"/>
  <c r="AO11" i="16" l="1"/>
  <c r="AN94" i="16"/>
  <c r="AN13" i="16"/>
  <c r="AN14" i="16"/>
  <c r="AN15" i="16"/>
  <c r="AR10" i="16"/>
  <c r="AQ9" i="16"/>
  <c r="AP11" i="16" l="1"/>
  <c r="AO94" i="16"/>
  <c r="AO14" i="16"/>
  <c r="AO15" i="16"/>
  <c r="AO13" i="16"/>
  <c r="AS10" i="16"/>
  <c r="AR9" i="16"/>
  <c r="AQ11" i="16" l="1"/>
  <c r="AP94" i="16"/>
  <c r="AP15" i="16"/>
  <c r="AP13" i="16"/>
  <c r="AP14" i="16"/>
  <c r="AT10" i="16"/>
  <c r="AS9" i="16"/>
  <c r="AR11" i="16" l="1"/>
  <c r="AQ94" i="16"/>
  <c r="AQ13" i="16"/>
  <c r="AQ14" i="16"/>
  <c r="AQ15" i="16"/>
  <c r="AU10" i="16"/>
  <c r="AT9" i="16"/>
  <c r="AS11" i="16" l="1"/>
  <c r="AR94" i="16"/>
  <c r="AR13" i="16"/>
  <c r="AR14" i="16"/>
  <c r="AR15" i="16"/>
  <c r="AV10" i="16"/>
  <c r="AU9" i="16"/>
  <c r="AT11" i="16" l="1"/>
  <c r="AS94" i="16"/>
  <c r="AS13" i="16"/>
  <c r="AS14" i="16"/>
  <c r="AS15" i="16"/>
  <c r="AW10" i="16"/>
  <c r="AV9" i="16"/>
  <c r="AU11" i="16" l="1"/>
  <c r="AT94" i="16"/>
  <c r="AT13" i="16"/>
  <c r="AT14" i="16"/>
  <c r="AT15" i="16"/>
  <c r="AW9" i="16"/>
  <c r="AX10" i="16"/>
  <c r="AV11" i="16" l="1"/>
  <c r="AU94" i="16"/>
  <c r="AU14" i="16"/>
  <c r="AU15" i="16"/>
  <c r="AU13" i="16"/>
  <c r="AY10" i="16"/>
  <c r="AX9" i="16"/>
  <c r="AW11" i="16" l="1"/>
  <c r="AV94" i="16"/>
  <c r="AV13" i="16"/>
  <c r="AV14" i="16"/>
  <c r="AV15" i="16"/>
  <c r="AZ10" i="16"/>
  <c r="AY9" i="16"/>
  <c r="AX11" i="16" l="1"/>
  <c r="AW94" i="16"/>
  <c r="AW14" i="16"/>
  <c r="AW15" i="16"/>
  <c r="AW13" i="16"/>
  <c r="BA10" i="16"/>
  <c r="AZ9" i="16"/>
  <c r="AY11" i="16" l="1"/>
  <c r="AX94" i="16"/>
  <c r="AX15" i="16"/>
  <c r="AX13" i="16"/>
  <c r="AX14" i="16"/>
  <c r="BB10" i="16"/>
  <c r="BA9" i="16"/>
  <c r="AZ11" i="16" l="1"/>
  <c r="AY94" i="16"/>
  <c r="AY13" i="16"/>
  <c r="AY14" i="16"/>
  <c r="AY15" i="16"/>
  <c r="BC10" i="16"/>
  <c r="BB9" i="16"/>
  <c r="BA11" i="16" l="1"/>
  <c r="AZ94" i="16"/>
  <c r="AZ13" i="16"/>
  <c r="AZ14" i="16"/>
  <c r="AZ15" i="16"/>
  <c r="BD10" i="16"/>
  <c r="BC9" i="16"/>
  <c r="BB11" i="16" l="1"/>
  <c r="BA94" i="16"/>
  <c r="BA13" i="16"/>
  <c r="BA14" i="16"/>
  <c r="BA15" i="16"/>
  <c r="BE10" i="16"/>
  <c r="BD9" i="16"/>
  <c r="BC11" i="16" l="1"/>
  <c r="BB94" i="16"/>
  <c r="BB13" i="16"/>
  <c r="BB14" i="16"/>
  <c r="BB15" i="16"/>
  <c r="BE9" i="16"/>
  <c r="BF10" i="16"/>
  <c r="BD11" i="16" l="1"/>
  <c r="BC94" i="16"/>
  <c r="BC14" i="16"/>
  <c r="BC15" i="16"/>
  <c r="BC13" i="16"/>
  <c r="BG10" i="16"/>
  <c r="BF9" i="16"/>
  <c r="BE11" i="16" l="1"/>
  <c r="BD94" i="16"/>
  <c r="BD13" i="16"/>
  <c r="BD14" i="16"/>
  <c r="BD15" i="16"/>
  <c r="BH10" i="16"/>
  <c r="BG9" i="16"/>
  <c r="BF11" i="16" l="1"/>
  <c r="BE94" i="16"/>
  <c r="BE14" i="16"/>
  <c r="BE15" i="16"/>
  <c r="BE13" i="16"/>
  <c r="BI10" i="16"/>
  <c r="BH9" i="16"/>
  <c r="BG11" i="16" l="1"/>
  <c r="BF94" i="16"/>
  <c r="BF15" i="16"/>
  <c r="BF13" i="16"/>
  <c r="BF14" i="16"/>
  <c r="BJ10" i="16"/>
  <c r="BI9" i="16"/>
  <c r="BH11" i="16" l="1"/>
  <c r="BG94" i="16"/>
  <c r="BG13" i="16"/>
  <c r="BG14" i="16"/>
  <c r="BG15" i="16"/>
  <c r="BK10" i="16"/>
  <c r="BJ9" i="16"/>
  <c r="BI11" i="16" l="1"/>
  <c r="BH94" i="16"/>
  <c r="BH13" i="16"/>
  <c r="BH14" i="16"/>
  <c r="BH15" i="16"/>
  <c r="BL10" i="16"/>
  <c r="BK9" i="16"/>
  <c r="BJ11" i="16" l="1"/>
  <c r="BI94" i="16"/>
  <c r="BI13" i="16"/>
  <c r="BI14" i="16"/>
  <c r="BI15" i="16"/>
  <c r="BM10" i="16"/>
  <c r="BL9" i="16"/>
  <c r="BK11" i="16" l="1"/>
  <c r="BJ94" i="16"/>
  <c r="BJ13" i="16"/>
  <c r="BJ14" i="16"/>
  <c r="BJ15" i="16"/>
  <c r="BN10" i="16"/>
  <c r="BM9" i="16"/>
  <c r="BL11" i="16" l="1"/>
  <c r="BK94" i="16"/>
  <c r="BK14" i="16"/>
  <c r="BK15" i="16"/>
  <c r="BK13" i="16"/>
  <c r="BO10" i="16"/>
  <c r="BN9" i="16"/>
  <c r="BM11" i="16" l="1"/>
  <c r="BL94" i="16"/>
  <c r="BL13" i="16"/>
  <c r="BL14" i="16"/>
  <c r="BL15" i="16"/>
  <c r="BP10" i="16"/>
  <c r="BO9" i="16"/>
  <c r="BN11" i="16" l="1"/>
  <c r="BM94" i="16"/>
  <c r="BM14" i="16"/>
  <c r="BM15" i="16"/>
  <c r="BM13" i="16"/>
  <c r="BQ10" i="16"/>
  <c r="BP9" i="16"/>
  <c r="BO11" i="16" l="1"/>
  <c r="BN94" i="16"/>
  <c r="BN15" i="16"/>
  <c r="BN13" i="16"/>
  <c r="BN14" i="16"/>
  <c r="BR10" i="16"/>
  <c r="BQ9" i="16"/>
  <c r="BP11" i="16" l="1"/>
  <c r="BO94" i="16"/>
  <c r="BO13" i="16"/>
  <c r="BO14" i="16"/>
  <c r="BO15" i="16"/>
  <c r="BS10" i="16"/>
  <c r="BR9" i="16"/>
  <c r="BQ11" i="16" l="1"/>
  <c r="BP94" i="16"/>
  <c r="BP13" i="16"/>
  <c r="BP14" i="16"/>
  <c r="BP15" i="16"/>
  <c r="BT10" i="16"/>
  <c r="BS9" i="16"/>
  <c r="BR11" i="16" l="1"/>
  <c r="BQ94" i="16"/>
  <c r="BQ13" i="16"/>
  <c r="BQ14" i="16"/>
  <c r="BQ15" i="16"/>
  <c r="BU10" i="16"/>
  <c r="BT9" i="16"/>
  <c r="BS11" i="16" l="1"/>
  <c r="BR94" i="16"/>
  <c r="BR13" i="16"/>
  <c r="BR14" i="16"/>
  <c r="BR15" i="16"/>
  <c r="BV10" i="16"/>
  <c r="BU9" i="16"/>
  <c r="BT11" i="16" l="1"/>
  <c r="BS94" i="16"/>
  <c r="BS14" i="16"/>
  <c r="BS15" i="16"/>
  <c r="BS13" i="16"/>
  <c r="BW10" i="16"/>
  <c r="BV9" i="16"/>
  <c r="BU11" i="16" l="1"/>
  <c r="BT94" i="16"/>
  <c r="BT13" i="16"/>
  <c r="BT14" i="16"/>
  <c r="BT15" i="16"/>
  <c r="BX10" i="16"/>
  <c r="BW9" i="16"/>
  <c r="BV11" i="16" l="1"/>
  <c r="BU94" i="16"/>
  <c r="BU14" i="16"/>
  <c r="BU15" i="16"/>
  <c r="BU13" i="16"/>
  <c r="BY10" i="16"/>
  <c r="BX9" i="16"/>
  <c r="BW11" i="16" l="1"/>
  <c r="BV94" i="16"/>
  <c r="BV15" i="16"/>
  <c r="BV13" i="16"/>
  <c r="BV14" i="16"/>
  <c r="BZ10" i="16"/>
  <c r="BY9" i="16"/>
  <c r="BX11" i="16" l="1"/>
  <c r="BW94" i="16"/>
  <c r="BW13" i="16"/>
  <c r="BW14" i="16"/>
  <c r="BW15" i="16"/>
  <c r="CA10" i="16"/>
  <c r="BZ9" i="16"/>
  <c r="BY11" i="16" l="1"/>
  <c r="BX94" i="16"/>
  <c r="BX13" i="16"/>
  <c r="BX14" i="16"/>
  <c r="BX15" i="16"/>
  <c r="CB10" i="16"/>
  <c r="CA9" i="16"/>
  <c r="BZ11" i="16" l="1"/>
  <c r="BY94" i="16"/>
  <c r="BY13" i="16"/>
  <c r="BY14" i="16"/>
  <c r="BY15" i="16"/>
  <c r="CC10" i="16"/>
  <c r="CB9" i="16"/>
  <c r="CA11" i="16" l="1"/>
  <c r="BZ94" i="16"/>
  <c r="BZ13" i="16"/>
  <c r="BZ14" i="16"/>
  <c r="BZ15" i="16"/>
  <c r="CD10" i="16"/>
  <c r="CC9" i="16"/>
  <c r="CB11" i="16" l="1"/>
  <c r="CA94" i="16"/>
  <c r="CA14" i="16"/>
  <c r="CA15" i="16"/>
  <c r="CA13" i="16"/>
  <c r="CE10" i="16"/>
  <c r="CD9" i="16"/>
  <c r="CC11" i="16" l="1"/>
  <c r="CB94" i="16"/>
  <c r="CB13" i="16"/>
  <c r="CB14" i="16"/>
  <c r="CB15" i="16"/>
  <c r="CF10" i="16"/>
  <c r="CE9" i="16"/>
  <c r="CD11" i="16" l="1"/>
  <c r="CC94" i="16"/>
  <c r="CC14" i="16"/>
  <c r="CC15" i="16"/>
  <c r="CC13" i="16"/>
  <c r="CG10" i="16"/>
  <c r="CF9" i="16"/>
  <c r="CE11" i="16" l="1"/>
  <c r="CD94" i="16"/>
  <c r="CD15" i="16"/>
  <c r="CD13" i="16"/>
  <c r="CD14" i="16"/>
  <c r="CH10" i="16"/>
  <c r="CG9" i="16"/>
  <c r="CF11" i="16" l="1"/>
  <c r="CE94" i="16"/>
  <c r="CE13" i="16"/>
  <c r="CE14" i="16"/>
  <c r="CE15" i="16"/>
  <c r="CI10" i="16"/>
  <c r="CH9" i="16"/>
  <c r="CG11" i="16" l="1"/>
  <c r="CF94" i="16"/>
  <c r="CF13" i="16"/>
  <c r="CF14" i="16"/>
  <c r="CF15" i="16"/>
  <c r="CJ10" i="16"/>
  <c r="CI9" i="16"/>
  <c r="CH11" i="16" l="1"/>
  <c r="CG94" i="16"/>
  <c r="CG13" i="16"/>
  <c r="CG14" i="16"/>
  <c r="CG15" i="16"/>
  <c r="CK10" i="16"/>
  <c r="CJ9" i="16"/>
  <c r="CI11" i="16" l="1"/>
  <c r="CH94" i="16"/>
  <c r="CH13" i="16"/>
  <c r="CH14" i="16"/>
  <c r="CH15" i="16"/>
  <c r="CK9" i="16"/>
  <c r="CL10" i="16"/>
  <c r="CJ11" i="16" l="1"/>
  <c r="CI94" i="16"/>
  <c r="CI13" i="16"/>
  <c r="CI14" i="16"/>
  <c r="CI15" i="16"/>
  <c r="CM10" i="16"/>
  <c r="CL9" i="16"/>
  <c r="CK11" i="16" l="1"/>
  <c r="CJ94" i="16"/>
  <c r="CJ13" i="16"/>
  <c r="CJ14" i="16"/>
  <c r="CJ15" i="16"/>
  <c r="CN10" i="16"/>
  <c r="CM9" i="16"/>
  <c r="CL11" i="16" l="1"/>
  <c r="CK94" i="16"/>
  <c r="CK14" i="16"/>
  <c r="CK15" i="16"/>
  <c r="CK13" i="16"/>
  <c r="CO10" i="16"/>
  <c r="CN9" i="16"/>
  <c r="CM11" i="16" l="1"/>
  <c r="CL94" i="16"/>
  <c r="CL15" i="16"/>
  <c r="CL13" i="16"/>
  <c r="CL14" i="16"/>
  <c r="CP10" i="16"/>
  <c r="CO9" i="16"/>
  <c r="CN11" i="16" l="1"/>
  <c r="CM94" i="16"/>
  <c r="CM13" i="16"/>
  <c r="CM14" i="16"/>
  <c r="CM15" i="16"/>
  <c r="CQ10" i="16"/>
  <c r="CP9" i="16"/>
  <c r="CO11" i="16" l="1"/>
  <c r="CN94" i="16"/>
  <c r="CN13" i="16"/>
  <c r="CN14" i="16"/>
  <c r="CN15" i="16"/>
  <c r="CR10" i="16"/>
  <c r="CQ9" i="16"/>
  <c r="CP11" i="16" l="1"/>
  <c r="CO94" i="16"/>
  <c r="CO13" i="16"/>
  <c r="CO14" i="16"/>
  <c r="CO15" i="16"/>
  <c r="CS10" i="16"/>
  <c r="CR9" i="16"/>
  <c r="CQ11" i="16" l="1"/>
  <c r="CP94" i="16"/>
  <c r="CP13" i="16"/>
  <c r="CP14" i="16"/>
  <c r="CP15" i="16"/>
  <c r="CT10" i="16"/>
  <c r="CS9" i="16"/>
  <c r="CR11" i="16" l="1"/>
  <c r="CQ94" i="16"/>
  <c r="CQ13" i="16"/>
  <c r="CQ14" i="16"/>
  <c r="CQ15" i="16"/>
  <c r="CU10" i="16"/>
  <c r="CT9" i="16"/>
  <c r="CS11" i="16" l="1"/>
  <c r="CR94" i="16"/>
  <c r="CR13" i="16"/>
  <c r="CR14" i="16"/>
  <c r="CR15" i="16"/>
  <c r="CV10" i="16"/>
  <c r="CU9" i="16"/>
  <c r="CT11" i="16" l="1"/>
  <c r="CS94" i="16"/>
  <c r="CS14" i="16"/>
  <c r="CS15" i="16"/>
  <c r="CS13" i="16"/>
  <c r="CW10" i="16"/>
  <c r="CV9" i="16"/>
  <c r="CU11" i="16" l="1"/>
  <c r="CT94" i="16"/>
  <c r="CT15" i="16"/>
  <c r="CT13" i="16"/>
  <c r="CT14" i="16"/>
  <c r="CX10" i="16"/>
  <c r="CW9" i="16"/>
  <c r="CV11" i="16" l="1"/>
  <c r="CU94" i="16"/>
  <c r="CU13" i="16"/>
  <c r="CU14" i="16"/>
  <c r="CU15" i="16"/>
  <c r="CY10" i="16"/>
  <c r="CX9" i="16"/>
  <c r="CW11" i="16" l="1"/>
  <c r="CV94" i="16"/>
  <c r="CV13" i="16"/>
  <c r="CV14" i="16"/>
  <c r="CV15" i="16"/>
  <c r="CZ10" i="16"/>
  <c r="CY9" i="16"/>
  <c r="CX11" i="16" l="1"/>
  <c r="CW94" i="16"/>
  <c r="CW13" i="16"/>
  <c r="CW14" i="16"/>
  <c r="CW15" i="16"/>
  <c r="DA10" i="16"/>
  <c r="CZ9" i="16"/>
  <c r="CY11" i="16" l="1"/>
  <c r="CX94" i="16"/>
  <c r="CX13" i="16"/>
  <c r="CX14" i="16"/>
  <c r="CX15" i="16"/>
  <c r="DA9" i="16"/>
  <c r="DB10" i="16"/>
  <c r="CZ11" i="16" l="1"/>
  <c r="CY94" i="16"/>
  <c r="CY13" i="16"/>
  <c r="CY14" i="16"/>
  <c r="CY15" i="16"/>
  <c r="DC10" i="16"/>
  <c r="DB9" i="16"/>
  <c r="DA11" i="16" l="1"/>
  <c r="CZ94" i="16"/>
  <c r="CZ13" i="16"/>
  <c r="CZ14" i="16"/>
  <c r="CZ15" i="16"/>
  <c r="DD10" i="16"/>
  <c r="DC9" i="16"/>
  <c r="DB11" i="16" l="1"/>
  <c r="DA94" i="16"/>
  <c r="DA14" i="16"/>
  <c r="DA15" i="16"/>
  <c r="DA13" i="16"/>
  <c r="DE10" i="16"/>
  <c r="DD9" i="16"/>
  <c r="DC11" i="16" l="1"/>
  <c r="DB94" i="16"/>
  <c r="DB15" i="16"/>
  <c r="DB13" i="16"/>
  <c r="DB14" i="16"/>
  <c r="DF10" i="16"/>
  <c r="DE9" i="16"/>
  <c r="DD11" i="16" l="1"/>
  <c r="DC94" i="16"/>
  <c r="DC13" i="16"/>
  <c r="DC14" i="16"/>
  <c r="DC15" i="16"/>
  <c r="DG10" i="16"/>
  <c r="DF9" i="16"/>
  <c r="DE11" i="16" l="1"/>
  <c r="DD94" i="16"/>
  <c r="DD13" i="16"/>
  <c r="DD14" i="16"/>
  <c r="DD15" i="16"/>
  <c r="DH10" i="16"/>
  <c r="DG9" i="16"/>
  <c r="DF11" i="16" l="1"/>
  <c r="DE94" i="16"/>
  <c r="DE13" i="16"/>
  <c r="DE14" i="16"/>
  <c r="DE15" i="16"/>
  <c r="DI10" i="16"/>
  <c r="DH9" i="16"/>
  <c r="DG11" i="16" l="1"/>
  <c r="DF94" i="16"/>
  <c r="DF13" i="16"/>
  <c r="DF14" i="16"/>
  <c r="DF15" i="16"/>
  <c r="DJ10" i="16"/>
  <c r="DI9" i="16"/>
  <c r="DH11" i="16" l="1"/>
  <c r="DG94" i="16"/>
  <c r="DG13" i="16"/>
  <c r="DG14" i="16"/>
  <c r="DG15" i="16"/>
  <c r="DK10" i="16"/>
  <c r="DJ9" i="16"/>
  <c r="DI11" i="16" l="1"/>
  <c r="DH94" i="16"/>
  <c r="DH13" i="16"/>
  <c r="DH14" i="16"/>
  <c r="DH15" i="16"/>
  <c r="DL10" i="16"/>
  <c r="DK9" i="16"/>
  <c r="DJ11" i="16" l="1"/>
  <c r="DI94" i="16"/>
  <c r="DI14" i="16"/>
  <c r="DI15" i="16"/>
  <c r="DI13" i="16"/>
  <c r="DM10" i="16"/>
  <c r="DL9" i="16"/>
  <c r="DK11" i="16" l="1"/>
  <c r="DJ94" i="16"/>
  <c r="DJ15" i="16"/>
  <c r="DJ13" i="16"/>
  <c r="DJ14" i="16"/>
  <c r="DN10" i="16"/>
  <c r="DM9" i="16"/>
  <c r="DL11" i="16" l="1"/>
  <c r="DK94" i="16"/>
  <c r="DK13" i="16"/>
  <c r="DK14" i="16"/>
  <c r="DK15" i="16"/>
  <c r="DO10" i="16"/>
  <c r="DN9" i="16"/>
  <c r="DM11" i="16" l="1"/>
  <c r="DL94" i="16"/>
  <c r="DL13" i="16"/>
  <c r="DL14" i="16"/>
  <c r="DL15" i="16"/>
  <c r="DP10" i="16"/>
  <c r="DO9" i="16"/>
  <c r="DN11" i="16" l="1"/>
  <c r="DM94" i="16"/>
  <c r="DM13" i="16"/>
  <c r="DM14" i="16"/>
  <c r="DM15" i="16"/>
  <c r="DQ10" i="16"/>
  <c r="DP9" i="16"/>
  <c r="DO11" i="16" l="1"/>
  <c r="DN94" i="16"/>
  <c r="DN13" i="16"/>
  <c r="DN14" i="16"/>
  <c r="DN15" i="16"/>
  <c r="DQ9" i="16"/>
  <c r="DR10" i="16"/>
  <c r="DP11" i="16" l="1"/>
  <c r="DO94" i="16"/>
  <c r="DO13" i="16"/>
  <c r="DO14" i="16"/>
  <c r="DO15" i="16"/>
  <c r="DS10" i="16"/>
  <c r="DR9" i="16"/>
  <c r="DQ11" i="16" l="1"/>
  <c r="DP94" i="16"/>
  <c r="DP13" i="16"/>
  <c r="DP14" i="16"/>
  <c r="DP15" i="16"/>
  <c r="DT10" i="16"/>
  <c r="DS9" i="16"/>
  <c r="DR11" i="16" l="1"/>
  <c r="DQ94" i="16"/>
  <c r="DQ14" i="16"/>
  <c r="DQ15" i="16"/>
  <c r="DQ13" i="16"/>
  <c r="DU10" i="16"/>
  <c r="DT9" i="16"/>
  <c r="DS11" i="16" l="1"/>
  <c r="DR94" i="16"/>
  <c r="DR15" i="16"/>
  <c r="DR13" i="16"/>
  <c r="DR14" i="16"/>
  <c r="DV10" i="16"/>
  <c r="DU9" i="16"/>
  <c r="DT11" i="16" l="1"/>
  <c r="DS94" i="16"/>
  <c r="DS13" i="16"/>
  <c r="DS14" i="16"/>
  <c r="DS15" i="16"/>
  <c r="DW10" i="16"/>
  <c r="DV9" i="16"/>
  <c r="DU11" i="16" l="1"/>
  <c r="DT94" i="16"/>
  <c r="DT13" i="16"/>
  <c r="DT14" i="16"/>
  <c r="DT15" i="16"/>
  <c r="DX10" i="16"/>
  <c r="DW9" i="16"/>
  <c r="DV11" i="16" l="1"/>
  <c r="DU94" i="16"/>
  <c r="DU13" i="16"/>
  <c r="DU14" i="16"/>
  <c r="DU15" i="16"/>
  <c r="DY10" i="16"/>
  <c r="DX9" i="16"/>
  <c r="DW11" i="16" l="1"/>
  <c r="DV94" i="16"/>
  <c r="DV13" i="16"/>
  <c r="DV14" i="16"/>
  <c r="DV15" i="16"/>
  <c r="DY9" i="16"/>
  <c r="DZ10" i="16"/>
  <c r="DX11" i="16" l="1"/>
  <c r="DW94" i="16"/>
  <c r="DW13" i="16"/>
  <c r="DW14" i="16"/>
  <c r="DW15" i="16"/>
  <c r="EA10" i="16"/>
  <c r="DZ9" i="16"/>
  <c r="DY11" i="16" l="1"/>
  <c r="DX94" i="16"/>
  <c r="DX13" i="16"/>
  <c r="DX14" i="16"/>
  <c r="DX15" i="16"/>
  <c r="EB10" i="16"/>
  <c r="EA9" i="16"/>
  <c r="DZ11" i="16" l="1"/>
  <c r="DY94" i="16"/>
  <c r="DY14" i="16"/>
  <c r="DY15" i="16"/>
  <c r="DY13" i="16"/>
  <c r="EC10" i="16"/>
  <c r="EB9" i="16"/>
  <c r="EA11" i="16" l="1"/>
  <c r="DZ94" i="16"/>
  <c r="DZ15" i="16"/>
  <c r="DZ13" i="16"/>
  <c r="DZ14" i="16"/>
  <c r="ED10" i="16"/>
  <c r="EC9" i="16"/>
  <c r="EB11" i="16" l="1"/>
  <c r="EA94" i="16"/>
  <c r="EA13" i="16"/>
  <c r="EA14" i="16"/>
  <c r="EA15" i="16"/>
  <c r="EE10" i="16"/>
  <c r="ED9" i="16"/>
  <c r="EC11" i="16" l="1"/>
  <c r="EB94" i="16"/>
  <c r="EB13" i="16"/>
  <c r="EB14" i="16"/>
  <c r="EB15" i="16"/>
  <c r="EF10" i="16"/>
  <c r="EE9" i="16"/>
  <c r="ED11" i="16" l="1"/>
  <c r="EC94" i="16"/>
  <c r="EC13" i="16"/>
  <c r="EC14" i="16"/>
  <c r="EC15" i="16"/>
  <c r="EG10" i="16"/>
  <c r="EG9" i="16" s="1"/>
  <c r="EF9" i="16"/>
  <c r="EE11" i="16" l="1"/>
  <c r="ED94" i="16"/>
  <c r="ED13" i="16"/>
  <c r="ED14" i="16"/>
  <c r="ED15" i="16"/>
  <c r="AB33" i="3"/>
  <c r="AC41" i="3"/>
  <c r="AC52" i="3"/>
  <c r="AB52" i="3"/>
  <c r="AC51" i="3"/>
  <c r="AC50" i="3"/>
  <c r="AC49" i="3"/>
  <c r="AC48" i="3"/>
  <c r="AC47" i="3"/>
  <c r="AC46" i="3"/>
  <c r="AC45" i="3"/>
  <c r="AC44" i="3"/>
  <c r="AC43" i="3"/>
  <c r="AC42" i="3"/>
  <c r="AC40" i="3"/>
  <c r="AC39" i="3"/>
  <c r="AC38" i="3"/>
  <c r="AC37" i="3"/>
  <c r="F9" i="21"/>
  <c r="AC36" i="3"/>
  <c r="AC35" i="3"/>
  <c r="AC34" i="3"/>
  <c r="AC33" i="3"/>
  <c r="B3" i="16"/>
  <c r="B2" i="16"/>
  <c r="F16" i="16"/>
  <c r="H16" i="16" s="1"/>
  <c r="O16" i="16" l="1"/>
  <c r="N8" i="24"/>
  <c r="D171" i="7"/>
  <c r="D172" i="7"/>
  <c r="D170" i="7"/>
  <c r="AC53" i="3"/>
  <c r="D7" i="16" s="1"/>
  <c r="AB53" i="3"/>
  <c r="S16" i="16"/>
  <c r="S17" i="16" s="1"/>
  <c r="F169" i="7" s="1"/>
  <c r="C8" i="24"/>
  <c r="F17" i="16"/>
  <c r="H17" i="16" s="1"/>
  <c r="EF11" i="16"/>
  <c r="EE94" i="16"/>
  <c r="EE13" i="16"/>
  <c r="EE14" i="16"/>
  <c r="EE15" i="16"/>
  <c r="C7" i="16" l="1"/>
  <c r="D6" i="16"/>
  <c r="C6" i="16" s="1"/>
  <c r="S8" i="24"/>
  <c r="N9" i="24"/>
  <c r="AJ16" i="16"/>
  <c r="AJ17" i="16" s="1"/>
  <c r="W169" i="7" s="1"/>
  <c r="AH16" i="16"/>
  <c r="AH17" i="16" s="1"/>
  <c r="U169" i="7" s="1"/>
  <c r="U16" i="16"/>
  <c r="U17" i="16" s="1"/>
  <c r="H169" i="7" s="1"/>
  <c r="EA16" i="16"/>
  <c r="EA17" i="16" s="1"/>
  <c r="DN169" i="7" s="1"/>
  <c r="DT16" i="16"/>
  <c r="DT17" i="16" s="1"/>
  <c r="DG169" i="7" s="1"/>
  <c r="EE16" i="16"/>
  <c r="EE17" i="16" s="1"/>
  <c r="DR169" i="7" s="1"/>
  <c r="DN16" i="16"/>
  <c r="DN17" i="16" s="1"/>
  <c r="DA169" i="7" s="1"/>
  <c r="DL16" i="16"/>
  <c r="DL17" i="16" s="1"/>
  <c r="CY169" i="7" s="1"/>
  <c r="DD16" i="16"/>
  <c r="DD17" i="16" s="1"/>
  <c r="CQ169" i="7" s="1"/>
  <c r="DC16" i="16"/>
  <c r="DC17" i="16" s="1"/>
  <c r="CP169" i="7" s="1"/>
  <c r="CX16" i="16"/>
  <c r="CX17" i="16" s="1"/>
  <c r="CK169" i="7" s="1"/>
  <c r="CU16" i="16"/>
  <c r="CU17" i="16" s="1"/>
  <c r="CH169" i="7" s="1"/>
  <c r="DV16" i="16"/>
  <c r="DV17" i="16" s="1"/>
  <c r="DI169" i="7" s="1"/>
  <c r="CP16" i="16"/>
  <c r="CP17" i="16" s="1"/>
  <c r="CC169" i="7" s="1"/>
  <c r="CH16" i="16"/>
  <c r="CH17" i="16" s="1"/>
  <c r="BU169" i="7" s="1"/>
  <c r="CF16" i="16"/>
  <c r="CF17" i="16" s="1"/>
  <c r="BS169" i="7" s="1"/>
  <c r="CE16" i="16"/>
  <c r="CE17" i="16" s="1"/>
  <c r="BR169" i="7" s="1"/>
  <c r="BX16" i="16"/>
  <c r="BX17" i="16" s="1"/>
  <c r="BK169" i="7" s="1"/>
  <c r="BJ16" i="16"/>
  <c r="BJ17" i="16" s="1"/>
  <c r="AW169" i="7" s="1"/>
  <c r="BW16" i="16"/>
  <c r="BW17" i="16" s="1"/>
  <c r="BJ169" i="7" s="1"/>
  <c r="BO16" i="16"/>
  <c r="BO17" i="16" s="1"/>
  <c r="BB169" i="7" s="1"/>
  <c r="BH16" i="16"/>
  <c r="BH17" i="16" s="1"/>
  <c r="AU169" i="7" s="1"/>
  <c r="AZ16" i="16"/>
  <c r="AZ17" i="16" s="1"/>
  <c r="AM169" i="7" s="1"/>
  <c r="BB16" i="16"/>
  <c r="BB17" i="16" s="1"/>
  <c r="AO169" i="7" s="1"/>
  <c r="DS16" i="16"/>
  <c r="DS17" i="16" s="1"/>
  <c r="DF169" i="7" s="1"/>
  <c r="CV16" i="16"/>
  <c r="CV17" i="16" s="1"/>
  <c r="CI169" i="7" s="1"/>
  <c r="BZ16" i="16"/>
  <c r="BZ17" i="16" s="1"/>
  <c r="BM169" i="7" s="1"/>
  <c r="BG16" i="16"/>
  <c r="BG17" i="16" s="1"/>
  <c r="AT169" i="7" s="1"/>
  <c r="DK16" i="16"/>
  <c r="DK17" i="16" s="1"/>
  <c r="CX169" i="7" s="1"/>
  <c r="CN16" i="16"/>
  <c r="CN17" i="16" s="1"/>
  <c r="CA169" i="7" s="1"/>
  <c r="BR16" i="16"/>
  <c r="BR17" i="16" s="1"/>
  <c r="BE169" i="7" s="1"/>
  <c r="AY16" i="16"/>
  <c r="AY17" i="16" s="1"/>
  <c r="AL169" i="7" s="1"/>
  <c r="EB16" i="16"/>
  <c r="EB17" i="16" s="1"/>
  <c r="DO169" i="7" s="1"/>
  <c r="DF16" i="16"/>
  <c r="DF17" i="16" s="1"/>
  <c r="CS169" i="7" s="1"/>
  <c r="CM16" i="16"/>
  <c r="CM17" i="16" s="1"/>
  <c r="BZ169" i="7" s="1"/>
  <c r="BP16" i="16"/>
  <c r="BP17" i="16" s="1"/>
  <c r="BC169" i="7" s="1"/>
  <c r="AT16" i="16"/>
  <c r="AT17" i="16" s="1"/>
  <c r="AG169" i="7" s="1"/>
  <c r="AR16" i="16"/>
  <c r="AR17" i="16" s="1"/>
  <c r="AE169" i="7" s="1"/>
  <c r="AQ16" i="16"/>
  <c r="AQ17" i="16" s="1"/>
  <c r="AD169" i="7" s="1"/>
  <c r="AL16" i="16"/>
  <c r="AL17" i="16" s="1"/>
  <c r="Y169" i="7" s="1"/>
  <c r="AB16" i="16"/>
  <c r="AB17" i="16" s="1"/>
  <c r="O169" i="7" s="1"/>
  <c r="Y16" i="16"/>
  <c r="Y17" i="16" s="1"/>
  <c r="L169" i="7" s="1"/>
  <c r="DZ16" i="16"/>
  <c r="DZ17" i="16" s="1"/>
  <c r="DM169" i="7" s="1"/>
  <c r="DR16" i="16"/>
  <c r="DR17" i="16" s="1"/>
  <c r="DE169" i="7" s="1"/>
  <c r="DJ16" i="16"/>
  <c r="DJ17" i="16" s="1"/>
  <c r="CW169" i="7" s="1"/>
  <c r="DB16" i="16"/>
  <c r="DB17" i="16" s="1"/>
  <c r="CO169" i="7" s="1"/>
  <c r="CT16" i="16"/>
  <c r="CT17" i="16" s="1"/>
  <c r="CG169" i="7" s="1"/>
  <c r="CL16" i="16"/>
  <c r="CL17" i="16" s="1"/>
  <c r="BY169" i="7" s="1"/>
  <c r="CD16" i="16"/>
  <c r="CD17" i="16" s="1"/>
  <c r="BQ169" i="7" s="1"/>
  <c r="BV16" i="16"/>
  <c r="BV17" i="16" s="1"/>
  <c r="BI169" i="7" s="1"/>
  <c r="BN16" i="16"/>
  <c r="BN17" i="16" s="1"/>
  <c r="BA169" i="7" s="1"/>
  <c r="BF16" i="16"/>
  <c r="BF17" i="16" s="1"/>
  <c r="AS169" i="7" s="1"/>
  <c r="AX16" i="16"/>
  <c r="AX17" i="16" s="1"/>
  <c r="AK169" i="7" s="1"/>
  <c r="AP16" i="16"/>
  <c r="AP17" i="16" s="1"/>
  <c r="AC169" i="7" s="1"/>
  <c r="AG16" i="16"/>
  <c r="AG17" i="16" s="1"/>
  <c r="T169" i="7" s="1"/>
  <c r="T16" i="16"/>
  <c r="T17" i="16" s="1"/>
  <c r="G169" i="7" s="1"/>
  <c r="DY16" i="16"/>
  <c r="DY17" i="16" s="1"/>
  <c r="DL169" i="7" s="1"/>
  <c r="DQ16" i="16"/>
  <c r="DQ17" i="16" s="1"/>
  <c r="DD169" i="7" s="1"/>
  <c r="DI16" i="16"/>
  <c r="DI17" i="16" s="1"/>
  <c r="CV169" i="7" s="1"/>
  <c r="DA16" i="16"/>
  <c r="DA17" i="16" s="1"/>
  <c r="CN169" i="7" s="1"/>
  <c r="CS16" i="16"/>
  <c r="CS17" i="16" s="1"/>
  <c r="CF169" i="7" s="1"/>
  <c r="CK16" i="16"/>
  <c r="CK17" i="16" s="1"/>
  <c r="BX169" i="7" s="1"/>
  <c r="CC16" i="16"/>
  <c r="CC17" i="16" s="1"/>
  <c r="BP169" i="7" s="1"/>
  <c r="BU16" i="16"/>
  <c r="BU17" i="16" s="1"/>
  <c r="BH169" i="7" s="1"/>
  <c r="BM16" i="16"/>
  <c r="BM17" i="16" s="1"/>
  <c r="AZ169" i="7" s="1"/>
  <c r="BE16" i="16"/>
  <c r="BE17" i="16" s="1"/>
  <c r="AR169" i="7" s="1"/>
  <c r="AW16" i="16"/>
  <c r="AW17" i="16" s="1"/>
  <c r="AJ169" i="7" s="1"/>
  <c r="AO16" i="16"/>
  <c r="AO17" i="16" s="1"/>
  <c r="AB169" i="7" s="1"/>
  <c r="AE16" i="16"/>
  <c r="AE17" i="16" s="1"/>
  <c r="R169" i="7" s="1"/>
  <c r="R16" i="16"/>
  <c r="R17" i="16" s="1"/>
  <c r="E169" i="7" s="1"/>
  <c r="DX16" i="16"/>
  <c r="DX17" i="16" s="1"/>
  <c r="DK169" i="7" s="1"/>
  <c r="DP16" i="16"/>
  <c r="DP17" i="16" s="1"/>
  <c r="DC169" i="7" s="1"/>
  <c r="DH16" i="16"/>
  <c r="DH17" i="16" s="1"/>
  <c r="CU169" i="7" s="1"/>
  <c r="CZ16" i="16"/>
  <c r="CZ17" i="16" s="1"/>
  <c r="CM169" i="7" s="1"/>
  <c r="CR16" i="16"/>
  <c r="CR17" i="16" s="1"/>
  <c r="CE169" i="7" s="1"/>
  <c r="CJ16" i="16"/>
  <c r="CJ17" i="16" s="1"/>
  <c r="BW169" i="7" s="1"/>
  <c r="CB16" i="16"/>
  <c r="CB17" i="16" s="1"/>
  <c r="BO169" i="7" s="1"/>
  <c r="BT16" i="16"/>
  <c r="BT17" i="16" s="1"/>
  <c r="BG169" i="7" s="1"/>
  <c r="BL16" i="16"/>
  <c r="BL17" i="16" s="1"/>
  <c r="AY169" i="7" s="1"/>
  <c r="BD16" i="16"/>
  <c r="BD17" i="16" s="1"/>
  <c r="AQ169" i="7" s="1"/>
  <c r="AV16" i="16"/>
  <c r="AV17" i="16" s="1"/>
  <c r="AI169" i="7" s="1"/>
  <c r="AN16" i="16"/>
  <c r="AN17" i="16" s="1"/>
  <c r="AA169" i="7" s="1"/>
  <c r="AD16" i="16"/>
  <c r="AD17" i="16" s="1"/>
  <c r="Q169" i="7" s="1"/>
  <c r="DW16" i="16"/>
  <c r="DW17" i="16" s="1"/>
  <c r="DJ169" i="7" s="1"/>
  <c r="DO16" i="16"/>
  <c r="DO17" i="16" s="1"/>
  <c r="DB169" i="7" s="1"/>
  <c r="DG16" i="16"/>
  <c r="DG17" i="16" s="1"/>
  <c r="CT169" i="7" s="1"/>
  <c r="CY16" i="16"/>
  <c r="CY17" i="16" s="1"/>
  <c r="CL169" i="7" s="1"/>
  <c r="CQ16" i="16"/>
  <c r="CQ17" i="16" s="1"/>
  <c r="CD169" i="7" s="1"/>
  <c r="CI16" i="16"/>
  <c r="CI17" i="16" s="1"/>
  <c r="BV169" i="7" s="1"/>
  <c r="CA16" i="16"/>
  <c r="CA17" i="16" s="1"/>
  <c r="BN169" i="7" s="1"/>
  <c r="BS16" i="16"/>
  <c r="BS17" i="16" s="1"/>
  <c r="BF169" i="7" s="1"/>
  <c r="BK16" i="16"/>
  <c r="BK17" i="16" s="1"/>
  <c r="AX169" i="7" s="1"/>
  <c r="BC16" i="16"/>
  <c r="BC17" i="16" s="1"/>
  <c r="AP169" i="7" s="1"/>
  <c r="AU16" i="16"/>
  <c r="AU17" i="16" s="1"/>
  <c r="AH169" i="7" s="1"/>
  <c r="AM16" i="16"/>
  <c r="AM17" i="16" s="1"/>
  <c r="Z169" i="7" s="1"/>
  <c r="AC16" i="16"/>
  <c r="AC17" i="16" s="1"/>
  <c r="P169" i="7" s="1"/>
  <c r="EC16" i="16"/>
  <c r="EC17" i="16" s="1"/>
  <c r="DP169" i="7" s="1"/>
  <c r="DU16" i="16"/>
  <c r="DU17" i="16" s="1"/>
  <c r="DH169" i="7" s="1"/>
  <c r="DM16" i="16"/>
  <c r="DM17" i="16" s="1"/>
  <c r="CZ169" i="7" s="1"/>
  <c r="DE16" i="16"/>
  <c r="DE17" i="16" s="1"/>
  <c r="CR169" i="7" s="1"/>
  <c r="CW16" i="16"/>
  <c r="CW17" i="16" s="1"/>
  <c r="CJ169" i="7" s="1"/>
  <c r="CO16" i="16"/>
  <c r="CO17" i="16" s="1"/>
  <c r="CB169" i="7" s="1"/>
  <c r="CG16" i="16"/>
  <c r="CG17" i="16" s="1"/>
  <c r="BT169" i="7" s="1"/>
  <c r="BY16" i="16"/>
  <c r="BY17" i="16" s="1"/>
  <c r="BL169" i="7" s="1"/>
  <c r="BQ16" i="16"/>
  <c r="BQ17" i="16" s="1"/>
  <c r="BD169" i="7" s="1"/>
  <c r="BI16" i="16"/>
  <c r="BI17" i="16" s="1"/>
  <c r="AV169" i="7" s="1"/>
  <c r="BA16" i="16"/>
  <c r="BA17" i="16" s="1"/>
  <c r="AN169" i="7" s="1"/>
  <c r="AS16" i="16"/>
  <c r="AS17" i="16" s="1"/>
  <c r="AF169" i="7" s="1"/>
  <c r="AK16" i="16"/>
  <c r="AK17" i="16" s="1"/>
  <c r="X169" i="7" s="1"/>
  <c r="Z16" i="16"/>
  <c r="Z17" i="16" s="1"/>
  <c r="M169" i="7" s="1"/>
  <c r="X16" i="16"/>
  <c r="X17" i="16" s="1"/>
  <c r="K169" i="7" s="1"/>
  <c r="AF16" i="16"/>
  <c r="AF17" i="16" s="1"/>
  <c r="S169" i="7" s="1"/>
  <c r="W16" i="16"/>
  <c r="W17" i="16" s="1"/>
  <c r="J169" i="7" s="1"/>
  <c r="V16" i="16"/>
  <c r="V17" i="16" s="1"/>
  <c r="I169" i="7" s="1"/>
  <c r="AI16" i="16"/>
  <c r="AI17" i="16" s="1"/>
  <c r="V169" i="7" s="1"/>
  <c r="AA16" i="16"/>
  <c r="AA17" i="16" s="1"/>
  <c r="N169" i="7" s="1"/>
  <c r="N54" i="21"/>
  <c r="C9" i="24"/>
  <c r="N10" i="21"/>
  <c r="Q16" i="16"/>
  <c r="Q17" i="16" s="1"/>
  <c r="D169" i="7" s="1"/>
  <c r="D173" i="7" s="1"/>
  <c r="ED16" i="16"/>
  <c r="ED17" i="16" s="1"/>
  <c r="DQ169" i="7" s="1"/>
  <c r="EF94" i="16"/>
  <c r="EF13" i="16"/>
  <c r="EF14" i="16"/>
  <c r="EF15" i="16"/>
  <c r="EF16" i="16"/>
  <c r="EG11" i="16"/>
  <c r="S9" i="24" l="1"/>
  <c r="N99" i="24"/>
  <c r="D8" i="16"/>
  <c r="EG14" i="16"/>
  <c r="P14" i="16" s="1"/>
  <c r="EG15" i="16"/>
  <c r="P15" i="16" s="1"/>
  <c r="EG13" i="16"/>
  <c r="P13" i="16" s="1"/>
  <c r="EG94" i="16"/>
  <c r="P94" i="16" s="1"/>
  <c r="EG16" i="16"/>
  <c r="P16" i="16" s="1"/>
  <c r="EF17" i="16"/>
  <c r="DS169" i="7" s="1"/>
  <c r="S99" i="24" l="1"/>
  <c r="T99" i="24"/>
  <c r="N100" i="24"/>
  <c r="EG17" i="16"/>
  <c r="O100" i="24" l="1"/>
  <c r="N102" i="24"/>
  <c r="N104" i="24"/>
  <c r="N103" i="24"/>
  <c r="P17" i="16"/>
  <c r="DT169" i="7"/>
  <c r="D187" i="4"/>
  <c r="C187" i="4"/>
  <c r="D186" i="4"/>
  <c r="C186" i="4"/>
  <c r="D185" i="4"/>
  <c r="C185" i="4"/>
  <c r="P100" i="24" l="1"/>
  <c r="Q100" i="24" s="1"/>
  <c r="O103" i="24"/>
  <c r="S103" i="24" s="1"/>
  <c r="O102" i="24"/>
  <c r="S102" i="24" s="1"/>
  <c r="O104" i="24"/>
  <c r="S104" i="24" s="1"/>
  <c r="O11" i="25"/>
  <c r="J52" i="3" a="1"/>
  <c r="J52" i="3" s="1"/>
  <c r="K52" i="3" s="1"/>
  <c r="L52" i="3" s="1"/>
  <c r="J51" i="3" a="1"/>
  <c r="J51" i="3" s="1"/>
  <c r="K51" i="3" s="1"/>
  <c r="L51" i="3" s="1"/>
  <c r="J50" i="3" a="1"/>
  <c r="J50" i="3" s="1"/>
  <c r="K50" i="3" s="1"/>
  <c r="L50" i="3" s="1"/>
  <c r="J49" i="3" a="1"/>
  <c r="J49" i="3" s="1"/>
  <c r="K49" i="3" s="1"/>
  <c r="L49" i="3" s="1"/>
  <c r="J45" i="3" a="1"/>
  <c r="J45" i="3" s="1"/>
  <c r="K45" i="3" s="1"/>
  <c r="L45" i="3" s="1"/>
  <c r="H33" i="3"/>
  <c r="D20" i="3"/>
  <c r="L85" i="3"/>
  <c r="C4" i="8"/>
  <c r="C3" i="8"/>
  <c r="C11" i="25" l="1"/>
  <c r="K101" i="16"/>
  <c r="M101" i="16" s="1"/>
  <c r="K100" i="16"/>
  <c r="M100" i="16" s="1"/>
  <c r="K102" i="16"/>
  <c r="M102" i="16" s="1"/>
  <c r="K90" i="16"/>
  <c r="K75" i="16"/>
  <c r="E9" i="22"/>
  <c r="K73" i="16"/>
  <c r="K71" i="16"/>
  <c r="K69" i="16"/>
  <c r="K76" i="16"/>
  <c r="K74" i="16"/>
  <c r="K72" i="16"/>
  <c r="K70" i="16"/>
  <c r="K20" i="16"/>
  <c r="K78" i="16"/>
  <c r="K60" i="16"/>
  <c r="K52" i="16"/>
  <c r="K57" i="16"/>
  <c r="K80" i="16"/>
  <c r="K54" i="16"/>
  <c r="K77" i="16"/>
  <c r="K59" i="16"/>
  <c r="K51" i="16"/>
  <c r="K82" i="16"/>
  <c r="M82" i="16" s="1"/>
  <c r="K56" i="16"/>
  <c r="K79" i="16"/>
  <c r="K61" i="16"/>
  <c r="K53" i="16"/>
  <c r="K58" i="16"/>
  <c r="K50" i="16"/>
  <c r="K81" i="16"/>
  <c r="K55" i="16"/>
  <c r="K29" i="16"/>
  <c r="M29" i="16" s="1"/>
  <c r="K25" i="16"/>
  <c r="K21" i="16"/>
  <c r="M21" i="16" s="1"/>
  <c r="K28" i="16"/>
  <c r="M28" i="16" s="1"/>
  <c r="K24" i="16"/>
  <c r="K27" i="16"/>
  <c r="K23" i="16"/>
  <c r="K26" i="16"/>
  <c r="K22" i="16"/>
  <c r="M22" i="16" s="1"/>
  <c r="E10" i="22" l="1"/>
  <c r="D9" i="22"/>
  <c r="M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AH59" i="16"/>
  <c r="AI59" i="16"/>
  <c r="AJ59" i="16"/>
  <c r="AK59" i="16"/>
  <c r="AL59" i="16"/>
  <c r="AM59" i="16"/>
  <c r="AN59" i="16"/>
  <c r="AO59" i="16"/>
  <c r="AP59" i="16"/>
  <c r="AQ59" i="16"/>
  <c r="AR59" i="16"/>
  <c r="AS59" i="16"/>
  <c r="AT59" i="16"/>
  <c r="AU59" i="16"/>
  <c r="AV59" i="16"/>
  <c r="AW59" i="16"/>
  <c r="AX59" i="16"/>
  <c r="AY59" i="16"/>
  <c r="AZ59" i="16"/>
  <c r="BA59" i="16"/>
  <c r="BB59" i="16"/>
  <c r="BC59" i="16"/>
  <c r="BD59" i="16"/>
  <c r="BE59" i="16"/>
  <c r="BF59" i="16"/>
  <c r="BG59" i="16"/>
  <c r="BH59" i="16"/>
  <c r="BI59" i="16"/>
  <c r="BJ59" i="16"/>
  <c r="BK59" i="16"/>
  <c r="BL59" i="16"/>
  <c r="BM59" i="16"/>
  <c r="BN59" i="16"/>
  <c r="BO59" i="16"/>
  <c r="BP59" i="16"/>
  <c r="BQ59" i="16"/>
  <c r="BR59" i="16"/>
  <c r="BS59" i="16"/>
  <c r="BT59" i="16"/>
  <c r="BU59" i="16"/>
  <c r="BV59" i="16"/>
  <c r="BW59" i="16"/>
  <c r="BX59" i="16"/>
  <c r="BY59" i="16"/>
  <c r="BZ59" i="16"/>
  <c r="CA59" i="16"/>
  <c r="CB59" i="16"/>
  <c r="CC59" i="16"/>
  <c r="CD59" i="16"/>
  <c r="CE59" i="16"/>
  <c r="CF59" i="16"/>
  <c r="CG59" i="16"/>
  <c r="CH59" i="16"/>
  <c r="CI59" i="16"/>
  <c r="CJ59" i="16"/>
  <c r="CK59" i="16"/>
  <c r="CL59" i="16"/>
  <c r="CM59" i="16"/>
  <c r="CN59" i="16"/>
  <c r="CO59" i="16"/>
  <c r="CP59" i="16"/>
  <c r="CQ59" i="16"/>
  <c r="CR59" i="16"/>
  <c r="CS59" i="16"/>
  <c r="CT59" i="16"/>
  <c r="CU59" i="16"/>
  <c r="CV59" i="16"/>
  <c r="CW59" i="16"/>
  <c r="CX59" i="16"/>
  <c r="CY59" i="16"/>
  <c r="CZ59" i="16"/>
  <c r="DA59" i="16"/>
  <c r="DB59" i="16"/>
  <c r="DC59" i="16"/>
  <c r="DD59" i="16"/>
  <c r="DE59" i="16"/>
  <c r="DF59" i="16"/>
  <c r="DG59" i="16"/>
  <c r="DH59" i="16"/>
  <c r="DI59" i="16"/>
  <c r="DJ59" i="16"/>
  <c r="DK59" i="16"/>
  <c r="DL59" i="16"/>
  <c r="DM59" i="16"/>
  <c r="DN59" i="16"/>
  <c r="DO59" i="16"/>
  <c r="DP59" i="16"/>
  <c r="DQ59" i="16"/>
  <c r="DR59" i="16"/>
  <c r="DS59" i="16"/>
  <c r="DT59" i="16"/>
  <c r="DU59" i="16"/>
  <c r="DV59" i="16"/>
  <c r="DW59" i="16"/>
  <c r="DX59" i="16"/>
  <c r="DY59" i="16"/>
  <c r="DZ59" i="16"/>
  <c r="EA59" i="16"/>
  <c r="EB59" i="16"/>
  <c r="EC59" i="16"/>
  <c r="EG59" i="16" s="1"/>
  <c r="ED59" i="16"/>
  <c r="EE59" i="16"/>
  <c r="EF59" i="16"/>
  <c r="R25" i="16"/>
  <c r="M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AH25" i="16"/>
  <c r="AI25" i="16"/>
  <c r="AJ25" i="16"/>
  <c r="AK25" i="16"/>
  <c r="AL25" i="16"/>
  <c r="AM25" i="16"/>
  <c r="AN25" i="16"/>
  <c r="AO25" i="16"/>
  <c r="AP25" i="16"/>
  <c r="AQ25" i="16"/>
  <c r="AR25" i="16"/>
  <c r="AS25" i="16"/>
  <c r="AT25" i="16"/>
  <c r="AU25" i="16"/>
  <c r="AV25" i="16"/>
  <c r="AW25" i="16"/>
  <c r="AX25" i="16"/>
  <c r="AY25" i="16"/>
  <c r="AZ25" i="16"/>
  <c r="BA25" i="16"/>
  <c r="BB25" i="16"/>
  <c r="BC25" i="16"/>
  <c r="BD25" i="16"/>
  <c r="BE25" i="16"/>
  <c r="BF25" i="16"/>
  <c r="BG25" i="16"/>
  <c r="BH25" i="16"/>
  <c r="BI25" i="16"/>
  <c r="BJ25" i="16"/>
  <c r="BK25" i="16"/>
  <c r="BL25" i="16"/>
  <c r="BM25" i="16"/>
  <c r="BN25" i="16"/>
  <c r="BO25" i="16"/>
  <c r="BP25" i="16"/>
  <c r="BQ25" i="16"/>
  <c r="BR25" i="16"/>
  <c r="BS25" i="16"/>
  <c r="BT25" i="16"/>
  <c r="BU25" i="16"/>
  <c r="BV25" i="16"/>
  <c r="BW25" i="16"/>
  <c r="BX25" i="16"/>
  <c r="BY25" i="16"/>
  <c r="BZ25" i="16"/>
  <c r="CA25" i="16"/>
  <c r="CB25" i="16"/>
  <c r="CC25" i="16"/>
  <c r="CD25" i="16"/>
  <c r="CE25" i="16"/>
  <c r="CF25" i="16"/>
  <c r="CG25" i="16"/>
  <c r="CH25" i="16"/>
  <c r="CI25" i="16"/>
  <c r="CJ25" i="16"/>
  <c r="CK25" i="16"/>
  <c r="CL25" i="16"/>
  <c r="CM25" i="16"/>
  <c r="CN25" i="16"/>
  <c r="CO25" i="16"/>
  <c r="CP25" i="16"/>
  <c r="CQ25" i="16"/>
  <c r="CR25" i="16"/>
  <c r="CS25" i="16"/>
  <c r="CT25" i="16"/>
  <c r="CU25" i="16"/>
  <c r="CV25" i="16"/>
  <c r="CW25" i="16"/>
  <c r="CX25" i="16"/>
  <c r="CY25" i="16"/>
  <c r="CZ25" i="16"/>
  <c r="DA25" i="16"/>
  <c r="DB25" i="16"/>
  <c r="DC25" i="16"/>
  <c r="DD25" i="16"/>
  <c r="DE25" i="16"/>
  <c r="DF25" i="16"/>
  <c r="DG25" i="16"/>
  <c r="DH25" i="16"/>
  <c r="DI25" i="16"/>
  <c r="DJ25" i="16"/>
  <c r="DK25" i="16"/>
  <c r="DL25" i="16"/>
  <c r="DM25" i="16"/>
  <c r="DN25" i="16"/>
  <c r="DO25" i="16"/>
  <c r="DP25" i="16"/>
  <c r="DQ25" i="16"/>
  <c r="DR25" i="16"/>
  <c r="DS25" i="16"/>
  <c r="DT25" i="16"/>
  <c r="DU25" i="16"/>
  <c r="DV25" i="16"/>
  <c r="DW25" i="16"/>
  <c r="DX25" i="16"/>
  <c r="DY25" i="16"/>
  <c r="DZ25" i="16"/>
  <c r="EA25" i="16"/>
  <c r="EB25" i="16"/>
  <c r="EC25" i="16"/>
  <c r="EG25" i="16" s="1"/>
  <c r="ED25" i="16"/>
  <c r="EE25" i="16"/>
  <c r="EF25" i="16"/>
  <c r="M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AH50" i="16"/>
  <c r="AI50" i="16"/>
  <c r="AJ50" i="16"/>
  <c r="AK50" i="16"/>
  <c r="AL50" i="16"/>
  <c r="AM50" i="16"/>
  <c r="AN50" i="16"/>
  <c r="AO50" i="16"/>
  <c r="AP50" i="16"/>
  <c r="AQ50" i="16"/>
  <c r="AR50" i="16"/>
  <c r="AS50" i="16"/>
  <c r="AT50" i="16"/>
  <c r="AU50" i="16"/>
  <c r="AV50" i="16"/>
  <c r="AW50" i="16"/>
  <c r="AX50" i="16"/>
  <c r="AY50" i="16"/>
  <c r="AZ50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M50" i="16"/>
  <c r="BN50" i="16"/>
  <c r="BO50" i="16"/>
  <c r="BP50" i="16"/>
  <c r="BQ50" i="16"/>
  <c r="BR50" i="16"/>
  <c r="BS50" i="16"/>
  <c r="BT50" i="16"/>
  <c r="BU50" i="16"/>
  <c r="BV50" i="16"/>
  <c r="BW50" i="16"/>
  <c r="BX50" i="16"/>
  <c r="BY50" i="16"/>
  <c r="BZ50" i="16"/>
  <c r="CA50" i="16"/>
  <c r="CB50" i="16"/>
  <c r="CC50" i="16"/>
  <c r="CD50" i="16"/>
  <c r="CE50" i="16"/>
  <c r="CF50" i="16"/>
  <c r="CG50" i="16"/>
  <c r="CH50" i="16"/>
  <c r="CI50" i="16"/>
  <c r="CJ50" i="16"/>
  <c r="CK50" i="16"/>
  <c r="CL50" i="16"/>
  <c r="CM50" i="16"/>
  <c r="CN50" i="16"/>
  <c r="CO50" i="16"/>
  <c r="CP50" i="16"/>
  <c r="CQ50" i="16"/>
  <c r="CR50" i="16"/>
  <c r="CS50" i="16"/>
  <c r="CT50" i="16"/>
  <c r="CU50" i="16"/>
  <c r="CV50" i="16"/>
  <c r="CW50" i="16"/>
  <c r="CX50" i="16"/>
  <c r="CY50" i="16"/>
  <c r="CZ50" i="16"/>
  <c r="DA50" i="16"/>
  <c r="DB50" i="16"/>
  <c r="DC50" i="16"/>
  <c r="DD50" i="16"/>
  <c r="DE50" i="16"/>
  <c r="DF50" i="16"/>
  <c r="DG50" i="16"/>
  <c r="DH50" i="16"/>
  <c r="DI50" i="16"/>
  <c r="DJ50" i="16"/>
  <c r="DK50" i="16"/>
  <c r="DL50" i="16"/>
  <c r="DM50" i="16"/>
  <c r="DN50" i="16"/>
  <c r="DO50" i="16"/>
  <c r="DP50" i="16"/>
  <c r="DQ50" i="16"/>
  <c r="DR50" i="16"/>
  <c r="DS50" i="16"/>
  <c r="DT50" i="16"/>
  <c r="DU50" i="16"/>
  <c r="DV50" i="16"/>
  <c r="DW50" i="16"/>
  <c r="DX50" i="16"/>
  <c r="DY50" i="16"/>
  <c r="DZ50" i="16"/>
  <c r="EA50" i="16"/>
  <c r="EB50" i="16"/>
  <c r="EC50" i="16"/>
  <c r="EG50" i="16" s="1"/>
  <c r="ED50" i="16"/>
  <c r="EE50" i="16"/>
  <c r="EF50" i="16"/>
  <c r="M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AQ77" i="16"/>
  <c r="AR77" i="16"/>
  <c r="AS77" i="16"/>
  <c r="AT77" i="16"/>
  <c r="AU77" i="16"/>
  <c r="AV77" i="16"/>
  <c r="AW77" i="16"/>
  <c r="AX77" i="16"/>
  <c r="AY77" i="16"/>
  <c r="AZ77" i="16"/>
  <c r="BA77" i="16"/>
  <c r="BB77" i="16"/>
  <c r="BC77" i="16"/>
  <c r="BD77" i="16"/>
  <c r="BE77" i="16"/>
  <c r="BF77" i="16"/>
  <c r="BG77" i="16"/>
  <c r="BH77" i="16"/>
  <c r="BI77" i="16"/>
  <c r="BJ77" i="16"/>
  <c r="BK77" i="16"/>
  <c r="BL77" i="16"/>
  <c r="BM77" i="16"/>
  <c r="BN77" i="16"/>
  <c r="BO77" i="16"/>
  <c r="BP77" i="16"/>
  <c r="BQ77" i="16"/>
  <c r="BR77" i="16"/>
  <c r="BS77" i="16"/>
  <c r="BT77" i="16"/>
  <c r="BU77" i="16"/>
  <c r="BV77" i="16"/>
  <c r="BW77" i="16"/>
  <c r="BX77" i="16"/>
  <c r="BY77" i="16"/>
  <c r="BZ77" i="16"/>
  <c r="CA77" i="16"/>
  <c r="CB77" i="16"/>
  <c r="CC77" i="16"/>
  <c r="CD77" i="16"/>
  <c r="CE77" i="16"/>
  <c r="CF77" i="16"/>
  <c r="CG77" i="16"/>
  <c r="CH77" i="16"/>
  <c r="CI77" i="16"/>
  <c r="CJ77" i="16"/>
  <c r="CK77" i="16"/>
  <c r="CL77" i="16"/>
  <c r="CM77" i="16"/>
  <c r="CN77" i="16"/>
  <c r="CO77" i="16"/>
  <c r="CP77" i="16"/>
  <c r="CQ77" i="16"/>
  <c r="CR77" i="16"/>
  <c r="CS77" i="16"/>
  <c r="CT77" i="16"/>
  <c r="CU77" i="16"/>
  <c r="CV77" i="16"/>
  <c r="CW77" i="16"/>
  <c r="CX77" i="16"/>
  <c r="CY77" i="16"/>
  <c r="CZ77" i="16"/>
  <c r="DA77" i="16"/>
  <c r="DB77" i="16"/>
  <c r="DC77" i="16"/>
  <c r="DD77" i="16"/>
  <c r="DE77" i="16"/>
  <c r="DF77" i="16"/>
  <c r="DG77" i="16"/>
  <c r="DH77" i="16"/>
  <c r="DI77" i="16"/>
  <c r="DJ77" i="16"/>
  <c r="DK77" i="16"/>
  <c r="DL77" i="16"/>
  <c r="DM77" i="16"/>
  <c r="DN77" i="16"/>
  <c r="DO77" i="16"/>
  <c r="DP77" i="16"/>
  <c r="DQ77" i="16"/>
  <c r="DR77" i="16"/>
  <c r="DS77" i="16"/>
  <c r="DT77" i="16"/>
  <c r="DU77" i="16"/>
  <c r="DV77" i="16"/>
  <c r="DW77" i="16"/>
  <c r="DX77" i="16"/>
  <c r="DY77" i="16"/>
  <c r="DZ77" i="16"/>
  <c r="EA77" i="16"/>
  <c r="EB77" i="16"/>
  <c r="EC77" i="16"/>
  <c r="EG77" i="16" s="1"/>
  <c r="ED77" i="16"/>
  <c r="EE77" i="16"/>
  <c r="EF77" i="16"/>
  <c r="M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AH70" i="16"/>
  <c r="AI70" i="16"/>
  <c r="AJ70" i="16"/>
  <c r="AK70" i="16"/>
  <c r="AL70" i="16"/>
  <c r="AM70" i="16"/>
  <c r="AN70" i="16"/>
  <c r="AO70" i="16"/>
  <c r="AP70" i="16"/>
  <c r="AQ70" i="16"/>
  <c r="AR70" i="16"/>
  <c r="AS70" i="16"/>
  <c r="AT70" i="16"/>
  <c r="AU70" i="16"/>
  <c r="AV70" i="16"/>
  <c r="AW70" i="16"/>
  <c r="AX70" i="16"/>
  <c r="AY70" i="16"/>
  <c r="AZ70" i="16"/>
  <c r="BA70" i="16"/>
  <c r="BB70" i="16"/>
  <c r="BC70" i="16"/>
  <c r="BD70" i="16"/>
  <c r="BE70" i="16"/>
  <c r="BF70" i="16"/>
  <c r="BG70" i="16"/>
  <c r="BH70" i="16"/>
  <c r="BI70" i="16"/>
  <c r="BJ70" i="16"/>
  <c r="BK70" i="16"/>
  <c r="BL70" i="16"/>
  <c r="BM70" i="16"/>
  <c r="BN70" i="16"/>
  <c r="BO70" i="16"/>
  <c r="BP70" i="16"/>
  <c r="BQ70" i="16"/>
  <c r="BR70" i="16"/>
  <c r="BS70" i="16"/>
  <c r="BT70" i="16"/>
  <c r="BU70" i="16"/>
  <c r="BV70" i="16"/>
  <c r="BW70" i="16"/>
  <c r="BX70" i="16"/>
  <c r="BY70" i="16"/>
  <c r="BZ70" i="16"/>
  <c r="CA70" i="16"/>
  <c r="CB70" i="16"/>
  <c r="CC70" i="16"/>
  <c r="CD70" i="16"/>
  <c r="CE70" i="16"/>
  <c r="CF70" i="16"/>
  <c r="CG70" i="16"/>
  <c r="CH70" i="16"/>
  <c r="CI70" i="16"/>
  <c r="CJ70" i="16"/>
  <c r="CK70" i="16"/>
  <c r="CL70" i="16"/>
  <c r="CM70" i="16"/>
  <c r="CN70" i="16"/>
  <c r="CO70" i="16"/>
  <c r="CP70" i="16"/>
  <c r="CQ70" i="16"/>
  <c r="CR70" i="16"/>
  <c r="CS70" i="16"/>
  <c r="CT70" i="16"/>
  <c r="CU70" i="16"/>
  <c r="CV70" i="16"/>
  <c r="CW70" i="16"/>
  <c r="CX70" i="16"/>
  <c r="CY70" i="16"/>
  <c r="CZ70" i="16"/>
  <c r="DA70" i="16"/>
  <c r="DB70" i="16"/>
  <c r="DC70" i="16"/>
  <c r="DD70" i="16"/>
  <c r="DE70" i="16"/>
  <c r="DF70" i="16"/>
  <c r="DG70" i="16"/>
  <c r="DH70" i="16"/>
  <c r="DI70" i="16"/>
  <c r="DJ70" i="16"/>
  <c r="DK70" i="16"/>
  <c r="DL70" i="16"/>
  <c r="DM70" i="16"/>
  <c r="DN70" i="16"/>
  <c r="DO70" i="16"/>
  <c r="DP70" i="16"/>
  <c r="DQ70" i="16"/>
  <c r="DR70" i="16"/>
  <c r="DS70" i="16"/>
  <c r="DT70" i="16"/>
  <c r="DU70" i="16"/>
  <c r="DV70" i="16"/>
  <c r="DW70" i="16"/>
  <c r="DX70" i="16"/>
  <c r="DY70" i="16"/>
  <c r="DZ70" i="16"/>
  <c r="EA70" i="16"/>
  <c r="EB70" i="16"/>
  <c r="EC70" i="16"/>
  <c r="EG70" i="16" s="1"/>
  <c r="ED70" i="16"/>
  <c r="EE70" i="16"/>
  <c r="EF70" i="16"/>
  <c r="AJ75" i="16"/>
  <c r="M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AH75" i="16"/>
  <c r="AI75" i="16"/>
  <c r="AK75" i="16"/>
  <c r="AL75" i="16"/>
  <c r="AM75" i="16"/>
  <c r="AN75" i="16"/>
  <c r="AO75" i="16"/>
  <c r="AP75" i="16"/>
  <c r="AQ75" i="16"/>
  <c r="AR75" i="16"/>
  <c r="AS75" i="16"/>
  <c r="AT75" i="16"/>
  <c r="AU75" i="16"/>
  <c r="AV75" i="16"/>
  <c r="AW75" i="16"/>
  <c r="AX75" i="16"/>
  <c r="AY75" i="16"/>
  <c r="AZ75" i="16"/>
  <c r="BA75" i="16"/>
  <c r="BB75" i="16"/>
  <c r="BC75" i="16"/>
  <c r="BD75" i="16"/>
  <c r="BE75" i="16"/>
  <c r="BF75" i="16"/>
  <c r="BG75" i="16"/>
  <c r="BH75" i="16"/>
  <c r="BI75" i="16"/>
  <c r="BJ75" i="16"/>
  <c r="BK75" i="16"/>
  <c r="BL75" i="16"/>
  <c r="BM75" i="16"/>
  <c r="BN75" i="16"/>
  <c r="BO75" i="16"/>
  <c r="BP75" i="16"/>
  <c r="BQ75" i="16"/>
  <c r="BR75" i="16"/>
  <c r="BS75" i="16"/>
  <c r="BT75" i="16"/>
  <c r="BU75" i="16"/>
  <c r="BV75" i="16"/>
  <c r="BW75" i="16"/>
  <c r="BX75" i="16"/>
  <c r="BY75" i="16"/>
  <c r="BZ75" i="16"/>
  <c r="CA75" i="16"/>
  <c r="CB75" i="16"/>
  <c r="CC75" i="16"/>
  <c r="CD75" i="16"/>
  <c r="CE75" i="16"/>
  <c r="CF75" i="16"/>
  <c r="CG75" i="16"/>
  <c r="CH75" i="16"/>
  <c r="CI75" i="16"/>
  <c r="CJ75" i="16"/>
  <c r="CK75" i="16"/>
  <c r="CL75" i="16"/>
  <c r="CM75" i="16"/>
  <c r="CN75" i="16"/>
  <c r="CO75" i="16"/>
  <c r="CP75" i="16"/>
  <c r="CQ75" i="16"/>
  <c r="CR75" i="16"/>
  <c r="CS75" i="16"/>
  <c r="CT75" i="16"/>
  <c r="CU75" i="16"/>
  <c r="CV75" i="16"/>
  <c r="CW75" i="16"/>
  <c r="CX75" i="16"/>
  <c r="CY75" i="16"/>
  <c r="CZ75" i="16"/>
  <c r="DA75" i="16"/>
  <c r="DB75" i="16"/>
  <c r="DC75" i="16"/>
  <c r="DD75" i="16"/>
  <c r="DE75" i="16"/>
  <c r="DF75" i="16"/>
  <c r="DG75" i="16"/>
  <c r="DH75" i="16"/>
  <c r="DI75" i="16"/>
  <c r="DJ75" i="16"/>
  <c r="DK75" i="16"/>
  <c r="DL75" i="16"/>
  <c r="DM75" i="16"/>
  <c r="DN75" i="16"/>
  <c r="DO75" i="16"/>
  <c r="DP75" i="16"/>
  <c r="DQ75" i="16"/>
  <c r="DR75" i="16"/>
  <c r="DS75" i="16"/>
  <c r="DT75" i="16"/>
  <c r="DU75" i="16"/>
  <c r="DV75" i="16"/>
  <c r="DW75" i="16"/>
  <c r="DX75" i="16"/>
  <c r="DY75" i="16"/>
  <c r="DZ75" i="16"/>
  <c r="EA75" i="16"/>
  <c r="EB75" i="16"/>
  <c r="EC75" i="16"/>
  <c r="EG75" i="16" s="1"/>
  <c r="ED75" i="16"/>
  <c r="EE75" i="16"/>
  <c r="EF75" i="16"/>
  <c r="M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AH58" i="16"/>
  <c r="AI58" i="16"/>
  <c r="AJ58" i="16"/>
  <c r="AK58" i="16"/>
  <c r="AL58" i="16"/>
  <c r="AM58" i="16"/>
  <c r="AN58" i="16"/>
  <c r="AO58" i="16"/>
  <c r="AP58" i="16"/>
  <c r="AQ58" i="16"/>
  <c r="AR58" i="16"/>
  <c r="AS58" i="16"/>
  <c r="AT58" i="16"/>
  <c r="AU58" i="16"/>
  <c r="AV58" i="16"/>
  <c r="AW58" i="16"/>
  <c r="AX58" i="16"/>
  <c r="AY58" i="16"/>
  <c r="AZ58" i="16"/>
  <c r="BA58" i="16"/>
  <c r="BB58" i="16"/>
  <c r="BC58" i="16"/>
  <c r="BD58" i="16"/>
  <c r="BE58" i="16"/>
  <c r="BF58" i="16"/>
  <c r="BG58" i="16"/>
  <c r="BH58" i="16"/>
  <c r="BI58" i="16"/>
  <c r="BJ58" i="16"/>
  <c r="BK58" i="16"/>
  <c r="BL58" i="16"/>
  <c r="BM58" i="16"/>
  <c r="BN58" i="16"/>
  <c r="BO58" i="16"/>
  <c r="BP58" i="16"/>
  <c r="BQ58" i="16"/>
  <c r="BR58" i="16"/>
  <c r="BS58" i="16"/>
  <c r="BT58" i="16"/>
  <c r="BU58" i="16"/>
  <c r="BV58" i="16"/>
  <c r="BW58" i="16"/>
  <c r="BX58" i="16"/>
  <c r="BY58" i="16"/>
  <c r="BZ58" i="16"/>
  <c r="CA58" i="16"/>
  <c r="CB58" i="16"/>
  <c r="CC58" i="16"/>
  <c r="CD58" i="16"/>
  <c r="CE58" i="16"/>
  <c r="CF58" i="16"/>
  <c r="CG58" i="16"/>
  <c r="CH58" i="16"/>
  <c r="CI58" i="16"/>
  <c r="CJ58" i="16"/>
  <c r="CK58" i="16"/>
  <c r="CL58" i="16"/>
  <c r="CM58" i="16"/>
  <c r="CN58" i="16"/>
  <c r="CO58" i="16"/>
  <c r="CP58" i="16"/>
  <c r="CQ58" i="16"/>
  <c r="CR58" i="16"/>
  <c r="CS58" i="16"/>
  <c r="CT58" i="16"/>
  <c r="CU58" i="16"/>
  <c r="CV58" i="16"/>
  <c r="CW58" i="16"/>
  <c r="CX58" i="16"/>
  <c r="CY58" i="16"/>
  <c r="CZ58" i="16"/>
  <c r="DA58" i="16"/>
  <c r="DB58" i="16"/>
  <c r="DC58" i="16"/>
  <c r="DD58" i="16"/>
  <c r="DE58" i="16"/>
  <c r="DF58" i="16"/>
  <c r="DG58" i="16"/>
  <c r="DH58" i="16"/>
  <c r="DI58" i="16"/>
  <c r="DJ58" i="16"/>
  <c r="DK58" i="16"/>
  <c r="DL58" i="16"/>
  <c r="DM58" i="16"/>
  <c r="DN58" i="16"/>
  <c r="DO58" i="16"/>
  <c r="DP58" i="16"/>
  <c r="DQ58" i="16"/>
  <c r="DR58" i="16"/>
  <c r="DS58" i="16"/>
  <c r="DT58" i="16"/>
  <c r="DU58" i="16"/>
  <c r="DV58" i="16"/>
  <c r="DW58" i="16"/>
  <c r="DX58" i="16"/>
  <c r="DY58" i="16"/>
  <c r="DZ58" i="16"/>
  <c r="EA58" i="16"/>
  <c r="EB58" i="16"/>
  <c r="EC58" i="16"/>
  <c r="EG58" i="16" s="1"/>
  <c r="ED58" i="16"/>
  <c r="EE58" i="16"/>
  <c r="EF58" i="16"/>
  <c r="M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AH72" i="16"/>
  <c r="AI72" i="16"/>
  <c r="AJ72" i="16"/>
  <c r="AK72" i="16"/>
  <c r="AL72" i="16"/>
  <c r="AM72" i="16"/>
  <c r="AN72" i="16"/>
  <c r="AO72" i="16"/>
  <c r="AP72" i="16"/>
  <c r="AQ72" i="16"/>
  <c r="AR72" i="16"/>
  <c r="AS72" i="16"/>
  <c r="AT72" i="16"/>
  <c r="AU72" i="16"/>
  <c r="AV72" i="16"/>
  <c r="AW72" i="16"/>
  <c r="AX72" i="16"/>
  <c r="AY72" i="16"/>
  <c r="AZ72" i="16"/>
  <c r="BA72" i="16"/>
  <c r="BB72" i="16"/>
  <c r="BC72" i="16"/>
  <c r="BD72" i="16"/>
  <c r="BE72" i="16"/>
  <c r="BF72" i="16"/>
  <c r="BG72" i="16"/>
  <c r="BH72" i="16"/>
  <c r="BI72" i="16"/>
  <c r="BJ72" i="16"/>
  <c r="BK72" i="16"/>
  <c r="BL72" i="16"/>
  <c r="BM72" i="16"/>
  <c r="BN72" i="16"/>
  <c r="BO72" i="16"/>
  <c r="BP72" i="16"/>
  <c r="BQ72" i="16"/>
  <c r="BR72" i="16"/>
  <c r="BS72" i="16"/>
  <c r="BT72" i="16"/>
  <c r="BU72" i="16"/>
  <c r="BV72" i="16"/>
  <c r="BW72" i="16"/>
  <c r="BX72" i="16"/>
  <c r="BY72" i="16"/>
  <c r="BZ72" i="16"/>
  <c r="CA72" i="16"/>
  <c r="CB72" i="16"/>
  <c r="CC72" i="16"/>
  <c r="CD72" i="16"/>
  <c r="CE72" i="16"/>
  <c r="CF72" i="16"/>
  <c r="CG72" i="16"/>
  <c r="CH72" i="16"/>
  <c r="CI72" i="16"/>
  <c r="CJ72" i="16"/>
  <c r="CK72" i="16"/>
  <c r="CL72" i="16"/>
  <c r="CM72" i="16"/>
  <c r="CN72" i="16"/>
  <c r="CO72" i="16"/>
  <c r="CP72" i="16"/>
  <c r="CQ72" i="16"/>
  <c r="CR72" i="16"/>
  <c r="CS72" i="16"/>
  <c r="CT72" i="16"/>
  <c r="CU72" i="16"/>
  <c r="CV72" i="16"/>
  <c r="CW72" i="16"/>
  <c r="CX72" i="16"/>
  <c r="CY72" i="16"/>
  <c r="CZ72" i="16"/>
  <c r="DA72" i="16"/>
  <c r="DB72" i="16"/>
  <c r="DC72" i="16"/>
  <c r="DD72" i="16"/>
  <c r="DE72" i="16"/>
  <c r="DF72" i="16"/>
  <c r="DG72" i="16"/>
  <c r="DH72" i="16"/>
  <c r="DI72" i="16"/>
  <c r="DJ72" i="16"/>
  <c r="DK72" i="16"/>
  <c r="DL72" i="16"/>
  <c r="DM72" i="16"/>
  <c r="DN72" i="16"/>
  <c r="DO72" i="16"/>
  <c r="DP72" i="16"/>
  <c r="DQ72" i="16"/>
  <c r="DR72" i="16"/>
  <c r="DS72" i="16"/>
  <c r="DT72" i="16"/>
  <c r="DU72" i="16"/>
  <c r="DV72" i="16"/>
  <c r="DW72" i="16"/>
  <c r="DX72" i="16"/>
  <c r="DY72" i="16"/>
  <c r="DZ72" i="16"/>
  <c r="EA72" i="16"/>
  <c r="EB72" i="16"/>
  <c r="EC72" i="16"/>
  <c r="EG72" i="16" s="1"/>
  <c r="ED72" i="16"/>
  <c r="EE72" i="16"/>
  <c r="EF72" i="16"/>
  <c r="M90" i="16"/>
  <c r="M79" i="16"/>
  <c r="AV79" i="16" s="1"/>
  <c r="AN79" i="16"/>
  <c r="AO79" i="16"/>
  <c r="AP79" i="16"/>
  <c r="AR79" i="16"/>
  <c r="AS79" i="16"/>
  <c r="AT79" i="16"/>
  <c r="AU79" i="16"/>
  <c r="AY79" i="16"/>
  <c r="AZ79" i="16"/>
  <c r="BA79" i="16"/>
  <c r="BB79" i="16"/>
  <c r="BD79" i="16"/>
  <c r="BE79" i="16"/>
  <c r="BF79" i="16"/>
  <c r="BG79" i="16"/>
  <c r="BK79" i="16"/>
  <c r="BL79" i="16"/>
  <c r="BM79" i="16"/>
  <c r="BN79" i="16"/>
  <c r="BP79" i="16"/>
  <c r="BQ79" i="16"/>
  <c r="BR79" i="16"/>
  <c r="BS79" i="16"/>
  <c r="BW79" i="16"/>
  <c r="BX79" i="16"/>
  <c r="BY79" i="16"/>
  <c r="BZ79" i="16"/>
  <c r="CB79" i="16"/>
  <c r="CC79" i="16"/>
  <c r="CD79" i="16"/>
  <c r="CE79" i="16"/>
  <c r="CI79" i="16"/>
  <c r="CJ79" i="16"/>
  <c r="CK79" i="16"/>
  <c r="CL79" i="16"/>
  <c r="CN79" i="16"/>
  <c r="CO79" i="16"/>
  <c r="CP79" i="16"/>
  <c r="CQ79" i="16"/>
  <c r="CU79" i="16"/>
  <c r="CV79" i="16"/>
  <c r="CW79" i="16"/>
  <c r="CX79" i="16"/>
  <c r="CZ79" i="16"/>
  <c r="DA79" i="16"/>
  <c r="DB79" i="16"/>
  <c r="DC79" i="16"/>
  <c r="DG79" i="16"/>
  <c r="DH79" i="16"/>
  <c r="DI79" i="16"/>
  <c r="DJ79" i="16"/>
  <c r="DL79" i="16"/>
  <c r="DM79" i="16"/>
  <c r="DN79" i="16"/>
  <c r="DO79" i="16"/>
  <c r="DS79" i="16"/>
  <c r="DT79" i="16"/>
  <c r="DU79" i="16"/>
  <c r="DV79" i="16"/>
  <c r="DX79" i="16"/>
  <c r="DY79" i="16"/>
  <c r="DZ79" i="16"/>
  <c r="EA79" i="16"/>
  <c r="EE79" i="16"/>
  <c r="EF79" i="16"/>
  <c r="R26" i="16"/>
  <c r="M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AH26" i="16"/>
  <c r="AI26" i="16"/>
  <c r="AJ26" i="16"/>
  <c r="AK26" i="16"/>
  <c r="AL26" i="16"/>
  <c r="AM26" i="16"/>
  <c r="AN26" i="16"/>
  <c r="AO26" i="16"/>
  <c r="AP26" i="16"/>
  <c r="AQ26" i="16"/>
  <c r="AR26" i="16"/>
  <c r="AS26" i="16"/>
  <c r="AT26" i="16"/>
  <c r="AU26" i="16"/>
  <c r="AV26" i="16"/>
  <c r="AW26" i="16"/>
  <c r="AX26" i="16"/>
  <c r="AY26" i="16"/>
  <c r="AZ26" i="16"/>
  <c r="BA26" i="16"/>
  <c r="BB26" i="16"/>
  <c r="BC26" i="16"/>
  <c r="BD26" i="16"/>
  <c r="BE26" i="16"/>
  <c r="BF26" i="16"/>
  <c r="BG26" i="16"/>
  <c r="BH26" i="16"/>
  <c r="BI26" i="16"/>
  <c r="BJ26" i="16"/>
  <c r="BK26" i="16"/>
  <c r="BL26" i="16"/>
  <c r="BM26" i="16"/>
  <c r="BN26" i="16"/>
  <c r="BO26" i="16"/>
  <c r="BP26" i="16"/>
  <c r="BQ26" i="16"/>
  <c r="BR26" i="16"/>
  <c r="BS26" i="16"/>
  <c r="BT26" i="16"/>
  <c r="BU26" i="16"/>
  <c r="BV26" i="16"/>
  <c r="BW26" i="16"/>
  <c r="BX26" i="16"/>
  <c r="BY26" i="16"/>
  <c r="BZ26" i="16"/>
  <c r="CA26" i="16"/>
  <c r="CB26" i="16"/>
  <c r="CC26" i="16"/>
  <c r="CD26" i="16"/>
  <c r="CE26" i="16"/>
  <c r="CF26" i="16"/>
  <c r="CG26" i="16"/>
  <c r="CH26" i="16"/>
  <c r="CI26" i="16"/>
  <c r="CJ26" i="16"/>
  <c r="CK26" i="16"/>
  <c r="CL26" i="16"/>
  <c r="CM26" i="16"/>
  <c r="CN26" i="16"/>
  <c r="CO26" i="16"/>
  <c r="CP26" i="16"/>
  <c r="CQ26" i="16"/>
  <c r="CR26" i="16"/>
  <c r="CS26" i="16"/>
  <c r="CT26" i="16"/>
  <c r="CU26" i="16"/>
  <c r="CV26" i="16"/>
  <c r="CW26" i="16"/>
  <c r="CX26" i="16"/>
  <c r="CY26" i="16"/>
  <c r="CZ26" i="16"/>
  <c r="DA26" i="16"/>
  <c r="DB26" i="16"/>
  <c r="DC26" i="16"/>
  <c r="DD26" i="16"/>
  <c r="DE26" i="16"/>
  <c r="DF26" i="16"/>
  <c r="DG26" i="16"/>
  <c r="DH26" i="16"/>
  <c r="DI26" i="16"/>
  <c r="DJ26" i="16"/>
  <c r="DK26" i="16"/>
  <c r="DL26" i="16"/>
  <c r="DM26" i="16"/>
  <c r="DN26" i="16"/>
  <c r="DO26" i="16"/>
  <c r="DP26" i="16"/>
  <c r="DQ26" i="16"/>
  <c r="DR26" i="16"/>
  <c r="DS26" i="16"/>
  <c r="DT26" i="16"/>
  <c r="DU26" i="16"/>
  <c r="DV26" i="16"/>
  <c r="DW26" i="16"/>
  <c r="DX26" i="16"/>
  <c r="DY26" i="16"/>
  <c r="DZ26" i="16"/>
  <c r="EA26" i="16"/>
  <c r="EB26" i="16"/>
  <c r="EC26" i="16"/>
  <c r="EG26" i="16" s="1"/>
  <c r="ED26" i="16"/>
  <c r="EE26" i="16"/>
  <c r="EF26" i="16"/>
  <c r="M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AH56" i="16"/>
  <c r="AI56" i="16"/>
  <c r="AJ56" i="16"/>
  <c r="AK56" i="16"/>
  <c r="AL56" i="16"/>
  <c r="AM56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AZ56" i="16"/>
  <c r="BA56" i="16"/>
  <c r="BB56" i="16"/>
  <c r="BC56" i="16"/>
  <c r="BD56" i="16"/>
  <c r="BE56" i="16"/>
  <c r="BF56" i="16"/>
  <c r="BG56" i="16"/>
  <c r="BH56" i="16"/>
  <c r="BI56" i="16"/>
  <c r="BJ56" i="16"/>
  <c r="BK56" i="16"/>
  <c r="BL56" i="16"/>
  <c r="BM56" i="16"/>
  <c r="BN56" i="16"/>
  <c r="BO56" i="16"/>
  <c r="BP56" i="16"/>
  <c r="BQ56" i="16"/>
  <c r="BR56" i="16"/>
  <c r="BS56" i="16"/>
  <c r="BT56" i="16"/>
  <c r="BU56" i="16"/>
  <c r="BV56" i="16"/>
  <c r="BW56" i="16"/>
  <c r="BX56" i="16"/>
  <c r="BY56" i="16"/>
  <c r="BZ56" i="16"/>
  <c r="CA56" i="16"/>
  <c r="CB56" i="16"/>
  <c r="CC56" i="16"/>
  <c r="CD56" i="16"/>
  <c r="CE56" i="16"/>
  <c r="CF56" i="16"/>
  <c r="CG56" i="16"/>
  <c r="CH56" i="16"/>
  <c r="CI56" i="16"/>
  <c r="CJ56" i="16"/>
  <c r="CK56" i="16"/>
  <c r="CL56" i="16"/>
  <c r="CM56" i="16"/>
  <c r="CN56" i="16"/>
  <c r="CO56" i="16"/>
  <c r="CP56" i="16"/>
  <c r="CQ56" i="16"/>
  <c r="CR56" i="16"/>
  <c r="CS56" i="16"/>
  <c r="CT56" i="16"/>
  <c r="CU56" i="16"/>
  <c r="CV56" i="16"/>
  <c r="CW56" i="16"/>
  <c r="CX56" i="16"/>
  <c r="CY56" i="16"/>
  <c r="CZ56" i="16"/>
  <c r="DA56" i="16"/>
  <c r="DB56" i="16"/>
  <c r="DC56" i="16"/>
  <c r="DD56" i="16"/>
  <c r="DE56" i="16"/>
  <c r="DF56" i="16"/>
  <c r="DG56" i="16"/>
  <c r="DH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V56" i="16"/>
  <c r="DW56" i="16"/>
  <c r="DX56" i="16"/>
  <c r="DY56" i="16"/>
  <c r="DZ56" i="16"/>
  <c r="EA56" i="16"/>
  <c r="EB56" i="16"/>
  <c r="EC56" i="16"/>
  <c r="EG56" i="16" s="1"/>
  <c r="ED56" i="16"/>
  <c r="EE56" i="16"/>
  <c r="EF56" i="16"/>
  <c r="M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AQ52" i="16"/>
  <c r="AR52" i="16"/>
  <c r="AS52" i="16"/>
  <c r="AT52" i="16"/>
  <c r="AU52" i="16"/>
  <c r="AV52" i="16"/>
  <c r="AW52" i="16"/>
  <c r="AX52" i="16"/>
  <c r="AY52" i="16"/>
  <c r="AZ52" i="16"/>
  <c r="BA52" i="16"/>
  <c r="BB52" i="16"/>
  <c r="BC52" i="16"/>
  <c r="BD52" i="16"/>
  <c r="BE52" i="16"/>
  <c r="BF52" i="16"/>
  <c r="BG52" i="16"/>
  <c r="BH52" i="16"/>
  <c r="BI52" i="16"/>
  <c r="BJ52" i="16"/>
  <c r="BK52" i="16"/>
  <c r="BL52" i="16"/>
  <c r="BM52" i="16"/>
  <c r="BN52" i="16"/>
  <c r="BO52" i="16"/>
  <c r="BP52" i="16"/>
  <c r="BQ52" i="16"/>
  <c r="BR52" i="16"/>
  <c r="BS52" i="16"/>
  <c r="BT52" i="16"/>
  <c r="BU52" i="16"/>
  <c r="BV52" i="16"/>
  <c r="BW52" i="16"/>
  <c r="BX52" i="16"/>
  <c r="BY52" i="16"/>
  <c r="BZ52" i="16"/>
  <c r="CA52" i="16"/>
  <c r="CB52" i="16"/>
  <c r="CC52" i="16"/>
  <c r="CD52" i="16"/>
  <c r="CE52" i="16"/>
  <c r="CF52" i="16"/>
  <c r="CG52" i="16"/>
  <c r="CH52" i="16"/>
  <c r="CI52" i="16"/>
  <c r="CJ52" i="16"/>
  <c r="CK52" i="16"/>
  <c r="CL52" i="16"/>
  <c r="CM52" i="16"/>
  <c r="CN52" i="16"/>
  <c r="CO52" i="16"/>
  <c r="CP52" i="16"/>
  <c r="CQ52" i="16"/>
  <c r="CR52" i="16"/>
  <c r="CS52" i="16"/>
  <c r="CT52" i="16"/>
  <c r="CU52" i="16"/>
  <c r="CV52" i="16"/>
  <c r="CW52" i="16"/>
  <c r="CX52" i="16"/>
  <c r="CY52" i="16"/>
  <c r="CZ52" i="16"/>
  <c r="DA52" i="16"/>
  <c r="DB52" i="16"/>
  <c r="DC52" i="16"/>
  <c r="DD52" i="16"/>
  <c r="DE52" i="16"/>
  <c r="DF52" i="16"/>
  <c r="DG52" i="16"/>
  <c r="DH52" i="16"/>
  <c r="DI52" i="16"/>
  <c r="DJ52" i="16"/>
  <c r="DK52" i="16"/>
  <c r="DL52" i="16"/>
  <c r="DM52" i="16"/>
  <c r="DN52" i="16"/>
  <c r="DO52" i="16"/>
  <c r="DP52" i="16"/>
  <c r="DQ52" i="16"/>
  <c r="DR52" i="16"/>
  <c r="DS52" i="16"/>
  <c r="DT52" i="16"/>
  <c r="DU52" i="16"/>
  <c r="DV52" i="16"/>
  <c r="DW52" i="16"/>
  <c r="DX52" i="16"/>
  <c r="DY52" i="16"/>
  <c r="DZ52" i="16"/>
  <c r="EA52" i="16"/>
  <c r="EB52" i="16"/>
  <c r="EC52" i="16"/>
  <c r="EG52" i="16" s="1"/>
  <c r="ED52" i="16"/>
  <c r="EE52" i="16"/>
  <c r="EF52" i="16"/>
  <c r="M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AH74" i="16"/>
  <c r="AI74" i="16"/>
  <c r="AJ74" i="16"/>
  <c r="AK74" i="16"/>
  <c r="AL74" i="16"/>
  <c r="AM74" i="16"/>
  <c r="AN74" i="16"/>
  <c r="AO74" i="16"/>
  <c r="AP74" i="16"/>
  <c r="AQ74" i="16"/>
  <c r="AR7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BF74" i="16"/>
  <c r="BG74" i="16"/>
  <c r="BH74" i="16"/>
  <c r="BI74" i="16"/>
  <c r="BJ74" i="16"/>
  <c r="BK74" i="16"/>
  <c r="BL74" i="16"/>
  <c r="BM74" i="16"/>
  <c r="BN74" i="16"/>
  <c r="BO74" i="16"/>
  <c r="BP74" i="16"/>
  <c r="BQ74" i="16"/>
  <c r="BR74" i="16"/>
  <c r="BS74" i="16"/>
  <c r="BT74" i="16"/>
  <c r="BU74" i="16"/>
  <c r="BV74" i="16"/>
  <c r="BW74" i="16"/>
  <c r="BX74" i="16"/>
  <c r="BY74" i="16"/>
  <c r="BZ74" i="16"/>
  <c r="CA74" i="16"/>
  <c r="CB74" i="16"/>
  <c r="CC74" i="16"/>
  <c r="CD74" i="16"/>
  <c r="CE74" i="16"/>
  <c r="CF74" i="16"/>
  <c r="CG74" i="16"/>
  <c r="CH74" i="16"/>
  <c r="CI74" i="16"/>
  <c r="CJ74" i="16"/>
  <c r="CK74" i="16"/>
  <c r="CL74" i="16"/>
  <c r="CM74" i="16"/>
  <c r="CN74" i="16"/>
  <c r="CO74" i="16"/>
  <c r="CP74" i="16"/>
  <c r="CQ74" i="16"/>
  <c r="CR74" i="16"/>
  <c r="CS74" i="16"/>
  <c r="CT74" i="16"/>
  <c r="CU74" i="16"/>
  <c r="CV74" i="16"/>
  <c r="CW74" i="16"/>
  <c r="CX74" i="16"/>
  <c r="CY74" i="16"/>
  <c r="CZ74" i="16"/>
  <c r="DA74" i="16"/>
  <c r="DB74" i="16"/>
  <c r="DC74" i="16"/>
  <c r="DD74" i="16"/>
  <c r="DE74" i="16"/>
  <c r="DF74" i="16"/>
  <c r="DG74" i="16"/>
  <c r="DH74" i="16"/>
  <c r="DI74" i="16"/>
  <c r="DJ74" i="16"/>
  <c r="DK74" i="16"/>
  <c r="DL74" i="16"/>
  <c r="DM74" i="16"/>
  <c r="DN74" i="16"/>
  <c r="DO74" i="16"/>
  <c r="DP74" i="16"/>
  <c r="DQ74" i="16"/>
  <c r="DR74" i="16"/>
  <c r="DS74" i="16"/>
  <c r="DT74" i="16"/>
  <c r="DU74" i="16"/>
  <c r="DV74" i="16"/>
  <c r="DW74" i="16"/>
  <c r="DX74" i="16"/>
  <c r="DY74" i="16"/>
  <c r="DZ74" i="16"/>
  <c r="EA74" i="16"/>
  <c r="EB74" i="16"/>
  <c r="EC74" i="16"/>
  <c r="EG74" i="16" s="1"/>
  <c r="ED74" i="16"/>
  <c r="EE74" i="16"/>
  <c r="EF74" i="16"/>
  <c r="M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Z23" i="16"/>
  <c r="BA23" i="16"/>
  <c r="BB23" i="16"/>
  <c r="BC23" i="16"/>
  <c r="BD23" i="16"/>
  <c r="BE23" i="16"/>
  <c r="BF23" i="16"/>
  <c r="BG23" i="16"/>
  <c r="BH23" i="16"/>
  <c r="BI23" i="16"/>
  <c r="BJ23" i="16"/>
  <c r="BK23" i="16"/>
  <c r="BL23" i="16"/>
  <c r="BM23" i="16"/>
  <c r="BN23" i="16"/>
  <c r="BO23" i="16"/>
  <c r="BP23" i="16"/>
  <c r="BQ23" i="16"/>
  <c r="BR23" i="16"/>
  <c r="BS23" i="16"/>
  <c r="BT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CT23" i="16"/>
  <c r="CU23" i="16"/>
  <c r="CV23" i="16"/>
  <c r="CW23" i="16"/>
  <c r="CX23" i="16"/>
  <c r="CY23" i="16"/>
  <c r="CZ23" i="16"/>
  <c r="DA23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Z23" i="16"/>
  <c r="EA23" i="16"/>
  <c r="EB23" i="16"/>
  <c r="EC23" i="16"/>
  <c r="EG23" i="16" s="1"/>
  <c r="ED23" i="16"/>
  <c r="EE23" i="16"/>
  <c r="EF23" i="16"/>
  <c r="M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AH54" i="16"/>
  <c r="AI54" i="16"/>
  <c r="AJ54" i="16"/>
  <c r="AK54" i="16"/>
  <c r="AL54" i="16"/>
  <c r="AM54" i="16"/>
  <c r="AN54" i="16"/>
  <c r="AO54" i="16"/>
  <c r="AP54" i="16"/>
  <c r="AQ54" i="16"/>
  <c r="AR54" i="16"/>
  <c r="AS54" i="16"/>
  <c r="AT54" i="16"/>
  <c r="AU54" i="16"/>
  <c r="AV54" i="16"/>
  <c r="AW54" i="16"/>
  <c r="AX54" i="16"/>
  <c r="AY54" i="16"/>
  <c r="AZ54" i="16"/>
  <c r="BA54" i="16"/>
  <c r="BB54" i="16"/>
  <c r="BC54" i="16"/>
  <c r="BD54" i="16"/>
  <c r="BE54" i="16"/>
  <c r="BF54" i="16"/>
  <c r="BG54" i="16"/>
  <c r="BH54" i="16"/>
  <c r="BI54" i="16"/>
  <c r="BJ54" i="16"/>
  <c r="BK54" i="16"/>
  <c r="BL54" i="16"/>
  <c r="BM54" i="16"/>
  <c r="BN54" i="16"/>
  <c r="BO54" i="16"/>
  <c r="BP54" i="16"/>
  <c r="BQ54" i="16"/>
  <c r="BR54" i="16"/>
  <c r="BS54" i="16"/>
  <c r="BT54" i="16"/>
  <c r="BU54" i="16"/>
  <c r="BV54" i="16"/>
  <c r="BW54" i="16"/>
  <c r="BX54" i="16"/>
  <c r="BY54" i="16"/>
  <c r="BZ54" i="16"/>
  <c r="CA54" i="16"/>
  <c r="CB54" i="16"/>
  <c r="CC54" i="16"/>
  <c r="CD54" i="16"/>
  <c r="CE54" i="16"/>
  <c r="CF54" i="16"/>
  <c r="CG54" i="16"/>
  <c r="CH54" i="16"/>
  <c r="CI54" i="16"/>
  <c r="CJ54" i="16"/>
  <c r="CK54" i="16"/>
  <c r="CL54" i="16"/>
  <c r="CM54" i="16"/>
  <c r="CN54" i="16"/>
  <c r="CO54" i="16"/>
  <c r="CP54" i="16"/>
  <c r="CQ54" i="16"/>
  <c r="CR54" i="16"/>
  <c r="CS54" i="16"/>
  <c r="CT54" i="16"/>
  <c r="CU54" i="16"/>
  <c r="CV54" i="16"/>
  <c r="CW54" i="16"/>
  <c r="CX54" i="16"/>
  <c r="CY54" i="16"/>
  <c r="CZ54" i="16"/>
  <c r="DA54" i="16"/>
  <c r="DB54" i="16"/>
  <c r="DC54" i="16"/>
  <c r="DD54" i="16"/>
  <c r="DE54" i="16"/>
  <c r="DF54" i="16"/>
  <c r="DG54" i="16"/>
  <c r="DH54" i="16"/>
  <c r="DI54" i="16"/>
  <c r="DJ54" i="16"/>
  <c r="DK54" i="16"/>
  <c r="DL54" i="16"/>
  <c r="DM54" i="16"/>
  <c r="DN54" i="16"/>
  <c r="DO54" i="16"/>
  <c r="DP54" i="16"/>
  <c r="DQ54" i="16"/>
  <c r="DR54" i="16"/>
  <c r="DS54" i="16"/>
  <c r="DT54" i="16"/>
  <c r="DU54" i="16"/>
  <c r="DV54" i="16"/>
  <c r="DW54" i="16"/>
  <c r="DX54" i="16"/>
  <c r="DY54" i="16"/>
  <c r="DZ54" i="16"/>
  <c r="EA54" i="16"/>
  <c r="EB54" i="16"/>
  <c r="EC54" i="16"/>
  <c r="EG54" i="16" s="1"/>
  <c r="ED54" i="16"/>
  <c r="EE54" i="16"/>
  <c r="EF54" i="16"/>
  <c r="M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AH60" i="16"/>
  <c r="AI60" i="16"/>
  <c r="AJ60" i="16"/>
  <c r="AK60" i="16"/>
  <c r="AL60" i="16"/>
  <c r="AM60" i="16"/>
  <c r="AN60" i="16"/>
  <c r="AO60" i="16"/>
  <c r="AP60" i="16"/>
  <c r="AQ60" i="16"/>
  <c r="AR60" i="16"/>
  <c r="AS60" i="16"/>
  <c r="AT60" i="16"/>
  <c r="AU60" i="16"/>
  <c r="AV60" i="16"/>
  <c r="AW60" i="16"/>
  <c r="AX60" i="16"/>
  <c r="AY60" i="16"/>
  <c r="AZ60" i="16"/>
  <c r="BA60" i="16"/>
  <c r="BB60" i="16"/>
  <c r="BC60" i="16"/>
  <c r="BD60" i="16"/>
  <c r="BE60" i="16"/>
  <c r="BF60" i="16"/>
  <c r="BG60" i="16"/>
  <c r="BH60" i="16"/>
  <c r="BI60" i="16"/>
  <c r="BJ60" i="16"/>
  <c r="BK60" i="16"/>
  <c r="BL60" i="16"/>
  <c r="BM60" i="16"/>
  <c r="BN60" i="16"/>
  <c r="BO60" i="16"/>
  <c r="BP60" i="16"/>
  <c r="BQ60" i="16"/>
  <c r="BR60" i="16"/>
  <c r="BS60" i="16"/>
  <c r="BT60" i="16"/>
  <c r="BU60" i="16"/>
  <c r="BV60" i="16"/>
  <c r="BW60" i="16"/>
  <c r="BX60" i="16"/>
  <c r="BY60" i="16"/>
  <c r="BZ60" i="16"/>
  <c r="CA60" i="16"/>
  <c r="CB60" i="16"/>
  <c r="CC60" i="16"/>
  <c r="CD60" i="16"/>
  <c r="CE60" i="16"/>
  <c r="CF60" i="16"/>
  <c r="CG60" i="16"/>
  <c r="CH60" i="16"/>
  <c r="CI60" i="16"/>
  <c r="CJ60" i="16"/>
  <c r="CK60" i="16"/>
  <c r="CL60" i="16"/>
  <c r="CM60" i="16"/>
  <c r="CN60" i="16"/>
  <c r="CO60" i="16"/>
  <c r="CP60" i="16"/>
  <c r="CQ60" i="16"/>
  <c r="CR60" i="16"/>
  <c r="CS60" i="16"/>
  <c r="CT60" i="16"/>
  <c r="CU60" i="16"/>
  <c r="CV60" i="16"/>
  <c r="CW60" i="16"/>
  <c r="CX60" i="16"/>
  <c r="CY60" i="16"/>
  <c r="CZ60" i="16"/>
  <c r="DA60" i="16"/>
  <c r="DB60" i="16"/>
  <c r="DC60" i="16"/>
  <c r="DD60" i="16"/>
  <c r="DE60" i="16"/>
  <c r="DF60" i="16"/>
  <c r="DG60" i="16"/>
  <c r="DH60" i="16"/>
  <c r="DI60" i="16"/>
  <c r="DJ60" i="16"/>
  <c r="DK60" i="16"/>
  <c r="DL60" i="16"/>
  <c r="DM60" i="16"/>
  <c r="DN60" i="16"/>
  <c r="DO60" i="16"/>
  <c r="DP60" i="16"/>
  <c r="DQ60" i="16"/>
  <c r="DR60" i="16"/>
  <c r="DS60" i="16"/>
  <c r="DT60" i="16"/>
  <c r="DU60" i="16"/>
  <c r="DV60" i="16"/>
  <c r="DW60" i="16"/>
  <c r="DX60" i="16"/>
  <c r="DY60" i="16"/>
  <c r="DZ60" i="16"/>
  <c r="EA60" i="16"/>
  <c r="EB60" i="16"/>
  <c r="EC60" i="16"/>
  <c r="EG60" i="16" s="1"/>
  <c r="ED60" i="16"/>
  <c r="EE60" i="16"/>
  <c r="EF60" i="16"/>
  <c r="M76" i="16"/>
  <c r="AQ76" i="16" s="1" a="1"/>
  <c r="AQ76" i="16" s="1"/>
  <c r="M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AH103" i="16"/>
  <c r="AI103" i="16"/>
  <c r="AJ103" i="16"/>
  <c r="AK103" i="16"/>
  <c r="AL103" i="16"/>
  <c r="AM103" i="16"/>
  <c r="AN103" i="16"/>
  <c r="AO103" i="16"/>
  <c r="AP103" i="16"/>
  <c r="AQ103" i="16"/>
  <c r="AR103" i="16"/>
  <c r="AS103" i="16"/>
  <c r="AT103" i="16"/>
  <c r="AU103" i="16"/>
  <c r="AV103" i="16"/>
  <c r="AW103" i="16"/>
  <c r="AX103" i="16"/>
  <c r="AY103" i="16"/>
  <c r="AZ103" i="16"/>
  <c r="BA103" i="16"/>
  <c r="BB103" i="16"/>
  <c r="BC103" i="16"/>
  <c r="BD103" i="16"/>
  <c r="BE103" i="16"/>
  <c r="BF103" i="16"/>
  <c r="BG103" i="16"/>
  <c r="BH103" i="16"/>
  <c r="BI103" i="16"/>
  <c r="BJ103" i="16"/>
  <c r="BK103" i="16"/>
  <c r="BL103" i="16"/>
  <c r="BM103" i="16"/>
  <c r="BN103" i="16"/>
  <c r="BO103" i="16"/>
  <c r="BP103" i="16"/>
  <c r="BQ103" i="16"/>
  <c r="BR103" i="16"/>
  <c r="BS103" i="16"/>
  <c r="BT103" i="16"/>
  <c r="BU103" i="16"/>
  <c r="BV103" i="16"/>
  <c r="BW103" i="16"/>
  <c r="BX103" i="16"/>
  <c r="BY103" i="16"/>
  <c r="BZ103" i="16"/>
  <c r="CA103" i="16"/>
  <c r="CB103" i="16"/>
  <c r="CC103" i="16"/>
  <c r="CD103" i="16"/>
  <c r="CE103" i="16"/>
  <c r="CF103" i="16"/>
  <c r="CG103" i="16"/>
  <c r="CH103" i="16"/>
  <c r="CI103" i="16"/>
  <c r="CJ103" i="16"/>
  <c r="CK103" i="16"/>
  <c r="CL103" i="16"/>
  <c r="CM103" i="16"/>
  <c r="CN103" i="16"/>
  <c r="CO103" i="16"/>
  <c r="CP103" i="16"/>
  <c r="CQ103" i="16"/>
  <c r="CR103" i="16"/>
  <c r="CS103" i="16"/>
  <c r="CT103" i="16"/>
  <c r="CU103" i="16"/>
  <c r="CV103" i="16"/>
  <c r="CW103" i="16"/>
  <c r="CX103" i="16"/>
  <c r="CY103" i="16"/>
  <c r="CZ103" i="16"/>
  <c r="DA103" i="16"/>
  <c r="DB103" i="16"/>
  <c r="DC103" i="16"/>
  <c r="DD103" i="16"/>
  <c r="DE103" i="16"/>
  <c r="DF103" i="16"/>
  <c r="DG103" i="16"/>
  <c r="DH103" i="16"/>
  <c r="DI103" i="16"/>
  <c r="DJ103" i="16"/>
  <c r="DK103" i="16"/>
  <c r="DL103" i="16"/>
  <c r="DM103" i="16"/>
  <c r="DN103" i="16"/>
  <c r="DO103" i="16"/>
  <c r="DP103" i="16"/>
  <c r="DQ103" i="16"/>
  <c r="DR103" i="16"/>
  <c r="DS103" i="16"/>
  <c r="DT103" i="16"/>
  <c r="DU103" i="16"/>
  <c r="DV103" i="16"/>
  <c r="DW103" i="16"/>
  <c r="DX103" i="16"/>
  <c r="DY103" i="16"/>
  <c r="DZ103" i="16"/>
  <c r="EA103" i="16"/>
  <c r="EB103" i="16"/>
  <c r="EC103" i="16"/>
  <c r="EG103" i="16" s="1"/>
  <c r="ED103" i="16"/>
  <c r="EE103" i="16"/>
  <c r="EF103" i="16"/>
  <c r="M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AH57" i="16"/>
  <c r="AI57" i="16"/>
  <c r="AJ57" i="16"/>
  <c r="AK57" i="16"/>
  <c r="AL57" i="16"/>
  <c r="AM57" i="16"/>
  <c r="AN57" i="16"/>
  <c r="AO57" i="16"/>
  <c r="AP57" i="16"/>
  <c r="AQ57" i="16"/>
  <c r="AR57" i="16"/>
  <c r="AS57" i="16"/>
  <c r="AT57" i="16"/>
  <c r="AU57" i="16"/>
  <c r="AV57" i="16"/>
  <c r="AW57" i="16"/>
  <c r="AX57" i="16"/>
  <c r="AY57" i="16"/>
  <c r="AZ57" i="16"/>
  <c r="BA57" i="16"/>
  <c r="BB57" i="16"/>
  <c r="BC57" i="16"/>
  <c r="BD57" i="16"/>
  <c r="BE57" i="16"/>
  <c r="BF57" i="16"/>
  <c r="BG57" i="16"/>
  <c r="BH57" i="16"/>
  <c r="BI57" i="16"/>
  <c r="BJ57" i="16"/>
  <c r="BK57" i="16"/>
  <c r="BL57" i="16"/>
  <c r="BM57" i="16"/>
  <c r="BN57" i="16"/>
  <c r="BO57" i="16"/>
  <c r="BP57" i="16"/>
  <c r="BQ57" i="16"/>
  <c r="BR57" i="16"/>
  <c r="BS57" i="16"/>
  <c r="BT57" i="16"/>
  <c r="BU57" i="16"/>
  <c r="BV57" i="16"/>
  <c r="BW57" i="16"/>
  <c r="BX57" i="16"/>
  <c r="BY57" i="16"/>
  <c r="BZ57" i="16"/>
  <c r="CA57" i="16"/>
  <c r="CB57" i="16"/>
  <c r="CC57" i="16"/>
  <c r="CD57" i="16"/>
  <c r="CE57" i="16"/>
  <c r="CF57" i="16"/>
  <c r="CG57" i="16"/>
  <c r="CH57" i="16"/>
  <c r="CI57" i="16"/>
  <c r="CJ57" i="16"/>
  <c r="CK57" i="16"/>
  <c r="CL57" i="16"/>
  <c r="CM57" i="16"/>
  <c r="CN57" i="16"/>
  <c r="CO57" i="16"/>
  <c r="CP57" i="16"/>
  <c r="CQ57" i="16"/>
  <c r="CR57" i="16"/>
  <c r="CS57" i="16"/>
  <c r="CT57" i="16"/>
  <c r="CU57" i="16"/>
  <c r="CV57" i="16"/>
  <c r="CW57" i="16"/>
  <c r="CX57" i="16"/>
  <c r="CY57" i="16"/>
  <c r="CZ57" i="16"/>
  <c r="DA57" i="16"/>
  <c r="DB57" i="16"/>
  <c r="DC57" i="16"/>
  <c r="DD57" i="16"/>
  <c r="DE57" i="16"/>
  <c r="DF57" i="16"/>
  <c r="DG57" i="16"/>
  <c r="DH57" i="16"/>
  <c r="DI57" i="16"/>
  <c r="DJ57" i="16"/>
  <c r="DK57" i="16"/>
  <c r="DL57" i="16"/>
  <c r="DM57" i="16"/>
  <c r="DN57" i="16"/>
  <c r="DO57" i="16"/>
  <c r="DP57" i="16"/>
  <c r="DQ57" i="16"/>
  <c r="DR57" i="16"/>
  <c r="DS57" i="16"/>
  <c r="DT57" i="16"/>
  <c r="DU57" i="16"/>
  <c r="DV57" i="16"/>
  <c r="DW57" i="16"/>
  <c r="DX57" i="16"/>
  <c r="DY57" i="16"/>
  <c r="DZ57" i="16"/>
  <c r="EA57" i="16"/>
  <c r="EB57" i="16"/>
  <c r="EC57" i="16"/>
  <c r="EG57" i="16" s="1"/>
  <c r="ED57" i="16"/>
  <c r="EE57" i="16"/>
  <c r="EF57" i="16"/>
  <c r="M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AH55" i="16"/>
  <c r="AI55" i="16"/>
  <c r="AJ55" i="16"/>
  <c r="AK55" i="16"/>
  <c r="AL55" i="16"/>
  <c r="AM55" i="16"/>
  <c r="AN55" i="16"/>
  <c r="AO55" i="16"/>
  <c r="AP55" i="16"/>
  <c r="AQ55" i="16"/>
  <c r="AR55" i="16"/>
  <c r="AS55" i="16"/>
  <c r="AT55" i="16"/>
  <c r="AU55" i="16"/>
  <c r="AV55" i="16"/>
  <c r="AW55" i="16"/>
  <c r="AX55" i="16"/>
  <c r="AY55" i="16"/>
  <c r="AZ55" i="16"/>
  <c r="BA55" i="16"/>
  <c r="BB55" i="16"/>
  <c r="BC55" i="16"/>
  <c r="BD55" i="16"/>
  <c r="BE55" i="16"/>
  <c r="BF55" i="16"/>
  <c r="BG55" i="16"/>
  <c r="BH55" i="16"/>
  <c r="BI55" i="16"/>
  <c r="BJ55" i="16"/>
  <c r="BK55" i="16"/>
  <c r="BL55" i="16"/>
  <c r="BM55" i="16"/>
  <c r="BN55" i="16"/>
  <c r="BO55" i="16"/>
  <c r="BP55" i="16"/>
  <c r="BQ55" i="16"/>
  <c r="BR55" i="16"/>
  <c r="BS55" i="16"/>
  <c r="BT55" i="16"/>
  <c r="BU55" i="16"/>
  <c r="BV55" i="16"/>
  <c r="BW55" i="16"/>
  <c r="BX55" i="16"/>
  <c r="BY55" i="16"/>
  <c r="BZ55" i="16"/>
  <c r="CA55" i="16"/>
  <c r="CB55" i="16"/>
  <c r="CC55" i="16"/>
  <c r="CD55" i="16"/>
  <c r="CE55" i="16"/>
  <c r="CF55" i="16"/>
  <c r="CG55" i="16"/>
  <c r="CH55" i="16"/>
  <c r="CI55" i="16"/>
  <c r="CJ55" i="16"/>
  <c r="CK55" i="16"/>
  <c r="CL55" i="16"/>
  <c r="CM55" i="16"/>
  <c r="CN55" i="16"/>
  <c r="CO55" i="16"/>
  <c r="CP55" i="16"/>
  <c r="CQ55" i="16"/>
  <c r="CR55" i="16"/>
  <c r="CS55" i="16"/>
  <c r="CT55" i="16"/>
  <c r="CU55" i="16"/>
  <c r="CV55" i="16"/>
  <c r="CW55" i="16"/>
  <c r="CX55" i="16"/>
  <c r="CY55" i="16"/>
  <c r="CZ55" i="16"/>
  <c r="DA55" i="16"/>
  <c r="DB55" i="16"/>
  <c r="DC55" i="16"/>
  <c r="DD55" i="16"/>
  <c r="DE55" i="16"/>
  <c r="DF55" i="16"/>
  <c r="DG55" i="16"/>
  <c r="DH55" i="16"/>
  <c r="DI55" i="16"/>
  <c r="DJ55" i="16"/>
  <c r="DK55" i="16"/>
  <c r="DL55" i="16"/>
  <c r="DM55" i="16"/>
  <c r="DN55" i="16"/>
  <c r="DO55" i="16"/>
  <c r="DP55" i="16"/>
  <c r="DQ55" i="16"/>
  <c r="DR55" i="16"/>
  <c r="DS55" i="16"/>
  <c r="DT55" i="16"/>
  <c r="DU55" i="16"/>
  <c r="DV55" i="16"/>
  <c r="DW55" i="16"/>
  <c r="DX55" i="16"/>
  <c r="DY55" i="16"/>
  <c r="DZ55" i="16"/>
  <c r="EA55" i="16"/>
  <c r="EB55" i="16"/>
  <c r="EC55" i="16"/>
  <c r="EG55" i="16" s="1"/>
  <c r="ED55" i="16"/>
  <c r="EE55" i="16"/>
  <c r="EF55" i="16"/>
  <c r="M80" i="16"/>
  <c r="AN80" i="16"/>
  <c r="AO80" i="16"/>
  <c r="AP80" i="16"/>
  <c r="AQ80" i="16"/>
  <c r="AR80" i="16"/>
  <c r="AS80" i="16"/>
  <c r="AT80" i="16"/>
  <c r="AU80" i="16"/>
  <c r="AV80" i="16"/>
  <c r="AW80" i="16"/>
  <c r="AX80" i="16"/>
  <c r="AY80" i="16"/>
  <c r="AZ80" i="16"/>
  <c r="BA80" i="16"/>
  <c r="BB80" i="16"/>
  <c r="BC80" i="16"/>
  <c r="BD80" i="16"/>
  <c r="BE80" i="16"/>
  <c r="BF80" i="16"/>
  <c r="BG80" i="16"/>
  <c r="BH80" i="16"/>
  <c r="BI80" i="16"/>
  <c r="BJ80" i="16"/>
  <c r="BK80" i="16"/>
  <c r="BL80" i="16"/>
  <c r="BM80" i="16"/>
  <c r="BN80" i="16"/>
  <c r="BO80" i="16"/>
  <c r="BP80" i="16"/>
  <c r="BQ80" i="16"/>
  <c r="BR80" i="16"/>
  <c r="BS80" i="16"/>
  <c r="BT80" i="16"/>
  <c r="BU80" i="16"/>
  <c r="BV80" i="16"/>
  <c r="BW80" i="16"/>
  <c r="BX80" i="16"/>
  <c r="BY80" i="16"/>
  <c r="BZ80" i="16"/>
  <c r="CA80" i="16"/>
  <c r="CB80" i="16"/>
  <c r="CC80" i="16"/>
  <c r="CD80" i="16"/>
  <c r="CE80" i="16"/>
  <c r="CF80" i="16"/>
  <c r="CG80" i="16"/>
  <c r="CH80" i="16"/>
  <c r="CI80" i="16"/>
  <c r="CJ80" i="16"/>
  <c r="CK80" i="16"/>
  <c r="CL80" i="16"/>
  <c r="CM80" i="16"/>
  <c r="CN80" i="16"/>
  <c r="CO80" i="16"/>
  <c r="CP80" i="16"/>
  <c r="CQ80" i="16"/>
  <c r="CR80" i="16"/>
  <c r="CS80" i="16"/>
  <c r="CT80" i="16"/>
  <c r="CU80" i="16"/>
  <c r="CV80" i="16"/>
  <c r="CW80" i="16"/>
  <c r="CX80" i="16"/>
  <c r="CY80" i="16"/>
  <c r="CZ80" i="16"/>
  <c r="DA80" i="16"/>
  <c r="DB80" i="16"/>
  <c r="DC80" i="16"/>
  <c r="DD80" i="16"/>
  <c r="DE80" i="16"/>
  <c r="DF80" i="16"/>
  <c r="DG80" i="16"/>
  <c r="DH80" i="16"/>
  <c r="DI80" i="16"/>
  <c r="DJ80" i="16"/>
  <c r="DK80" i="16"/>
  <c r="DL80" i="16"/>
  <c r="DM80" i="16"/>
  <c r="DN80" i="16"/>
  <c r="DO80" i="16"/>
  <c r="DP80" i="16"/>
  <c r="DQ80" i="16"/>
  <c r="DR80" i="16"/>
  <c r="DS80" i="16"/>
  <c r="DT80" i="16"/>
  <c r="DU80" i="16"/>
  <c r="DV80" i="16"/>
  <c r="DW80" i="16"/>
  <c r="DX80" i="16"/>
  <c r="DY80" i="16"/>
  <c r="DZ80" i="16"/>
  <c r="EA80" i="16"/>
  <c r="EB80" i="16"/>
  <c r="EC80" i="16"/>
  <c r="EG80" i="16" s="1"/>
  <c r="ED80" i="16"/>
  <c r="EE80" i="16"/>
  <c r="EF80" i="16"/>
  <c r="M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AH78" i="16"/>
  <c r="AI78" i="16"/>
  <c r="AJ78" i="16"/>
  <c r="AK78" i="16"/>
  <c r="AL78" i="16"/>
  <c r="AM78" i="16"/>
  <c r="AN78" i="16"/>
  <c r="AO78" i="16"/>
  <c r="AP78" i="16"/>
  <c r="AQ78" i="16"/>
  <c r="AR78" i="16"/>
  <c r="AS78" i="16"/>
  <c r="AT78" i="16"/>
  <c r="AU78" i="16"/>
  <c r="AV78" i="16"/>
  <c r="AW78" i="16"/>
  <c r="AX78" i="16"/>
  <c r="AY78" i="16"/>
  <c r="AZ78" i="16"/>
  <c r="BA78" i="16"/>
  <c r="BB78" i="16"/>
  <c r="BC78" i="16"/>
  <c r="BD78" i="16"/>
  <c r="BE78" i="16"/>
  <c r="BF78" i="16"/>
  <c r="BG78" i="16"/>
  <c r="BH78" i="16"/>
  <c r="BI78" i="16"/>
  <c r="BJ78" i="16"/>
  <c r="BK78" i="16"/>
  <c r="BL78" i="16"/>
  <c r="BM78" i="16"/>
  <c r="BN78" i="16"/>
  <c r="BO78" i="16"/>
  <c r="BP78" i="16"/>
  <c r="BQ78" i="16"/>
  <c r="BR78" i="16"/>
  <c r="BS78" i="16"/>
  <c r="BT78" i="16"/>
  <c r="BU78" i="16"/>
  <c r="BV78" i="16"/>
  <c r="BW78" i="16"/>
  <c r="BX78" i="16"/>
  <c r="BY78" i="16"/>
  <c r="BZ78" i="16"/>
  <c r="CA78" i="16"/>
  <c r="CB78" i="16"/>
  <c r="CC78" i="16"/>
  <c r="CD78" i="16"/>
  <c r="CE78" i="16"/>
  <c r="CF78" i="16"/>
  <c r="CG78" i="16"/>
  <c r="CH78" i="16"/>
  <c r="CI78" i="16"/>
  <c r="CJ78" i="16"/>
  <c r="CK78" i="16"/>
  <c r="CL78" i="16"/>
  <c r="CM78" i="16"/>
  <c r="CN78" i="16"/>
  <c r="CO78" i="16"/>
  <c r="CP78" i="16"/>
  <c r="CQ78" i="16"/>
  <c r="CR78" i="16"/>
  <c r="CS78" i="16"/>
  <c r="CT78" i="16"/>
  <c r="CU78" i="16"/>
  <c r="CV78" i="16"/>
  <c r="CW78" i="16"/>
  <c r="CX78" i="16"/>
  <c r="CY78" i="16"/>
  <c r="CZ78" i="16"/>
  <c r="DA78" i="16"/>
  <c r="DB78" i="16"/>
  <c r="DC78" i="16"/>
  <c r="DD78" i="16"/>
  <c r="DE78" i="16"/>
  <c r="DF78" i="16"/>
  <c r="DG78" i="16"/>
  <c r="DH78" i="16"/>
  <c r="DI78" i="16"/>
  <c r="DJ78" i="16"/>
  <c r="DK78" i="16"/>
  <c r="DL78" i="16"/>
  <c r="DM78" i="16"/>
  <c r="DN78" i="16"/>
  <c r="DO78" i="16"/>
  <c r="DP78" i="16"/>
  <c r="DQ78" i="16"/>
  <c r="DR78" i="16"/>
  <c r="DS78" i="16"/>
  <c r="DT78" i="16"/>
  <c r="DU78" i="16"/>
  <c r="DV78" i="16"/>
  <c r="DW78" i="16"/>
  <c r="DX78" i="16"/>
  <c r="DY78" i="16"/>
  <c r="DZ78" i="16"/>
  <c r="EA78" i="16"/>
  <c r="EB78" i="16"/>
  <c r="EC78" i="16"/>
  <c r="EG78" i="16" s="1"/>
  <c r="ED78" i="16"/>
  <c r="EE78" i="16"/>
  <c r="EF78" i="16"/>
  <c r="M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AH69" i="16"/>
  <c r="AI69" i="16"/>
  <c r="AJ69" i="16"/>
  <c r="AK69" i="16"/>
  <c r="AL69" i="16"/>
  <c r="AM69" i="16"/>
  <c r="AN69" i="16"/>
  <c r="AO69" i="16"/>
  <c r="AP69" i="16"/>
  <c r="AQ69" i="16"/>
  <c r="AR69" i="16"/>
  <c r="AS69" i="16"/>
  <c r="AT69" i="16"/>
  <c r="AU69" i="16"/>
  <c r="AV69" i="16"/>
  <c r="AW69" i="16"/>
  <c r="AX69" i="16"/>
  <c r="AY69" i="16"/>
  <c r="AZ69" i="16"/>
  <c r="BA69" i="16"/>
  <c r="BB69" i="16"/>
  <c r="BC69" i="16"/>
  <c r="BD69" i="16"/>
  <c r="BE69" i="16"/>
  <c r="BF69" i="16"/>
  <c r="BG69" i="16"/>
  <c r="BH69" i="16"/>
  <c r="BI69" i="16"/>
  <c r="BJ69" i="16"/>
  <c r="BK69" i="16"/>
  <c r="BL69" i="16"/>
  <c r="BM69" i="16"/>
  <c r="BN69" i="16"/>
  <c r="BO69" i="16"/>
  <c r="BP69" i="16"/>
  <c r="BQ69" i="16"/>
  <c r="BR69" i="16"/>
  <c r="BS69" i="16"/>
  <c r="BT69" i="16"/>
  <c r="BU69" i="16"/>
  <c r="BV69" i="16"/>
  <c r="BW69" i="16"/>
  <c r="BX69" i="16"/>
  <c r="BY69" i="16"/>
  <c r="BZ69" i="16"/>
  <c r="CA69" i="16"/>
  <c r="CB69" i="16"/>
  <c r="CC69" i="16"/>
  <c r="CD69" i="16"/>
  <c r="CE69" i="16"/>
  <c r="CF69" i="16"/>
  <c r="CG69" i="16"/>
  <c r="CH69" i="16"/>
  <c r="CI69" i="16"/>
  <c r="CJ69" i="16"/>
  <c r="CK69" i="16"/>
  <c r="CL69" i="16"/>
  <c r="CM69" i="16"/>
  <c r="CN69" i="16"/>
  <c r="CO69" i="16"/>
  <c r="CP69" i="16"/>
  <c r="CQ69" i="16"/>
  <c r="CR69" i="16"/>
  <c r="CS69" i="16"/>
  <c r="CT69" i="16"/>
  <c r="CU69" i="16"/>
  <c r="CV69" i="16"/>
  <c r="CW69" i="16"/>
  <c r="CX69" i="16"/>
  <c r="CY69" i="16"/>
  <c r="CZ69" i="16"/>
  <c r="DA69" i="16"/>
  <c r="DB69" i="16"/>
  <c r="DC69" i="16"/>
  <c r="DD69" i="16"/>
  <c r="DE69" i="16"/>
  <c r="DF69" i="16"/>
  <c r="DG69" i="16"/>
  <c r="DH69" i="16"/>
  <c r="DI69" i="16"/>
  <c r="DJ69" i="16"/>
  <c r="DK69" i="16"/>
  <c r="DL69" i="16"/>
  <c r="DM69" i="16"/>
  <c r="DN69" i="16"/>
  <c r="DO69" i="16"/>
  <c r="DP69" i="16"/>
  <c r="DQ69" i="16"/>
  <c r="DR69" i="16"/>
  <c r="DS69" i="16"/>
  <c r="DT69" i="16"/>
  <c r="DU69" i="16"/>
  <c r="DV69" i="16"/>
  <c r="DW69" i="16"/>
  <c r="DX69" i="16"/>
  <c r="DY69" i="16"/>
  <c r="DZ69" i="16"/>
  <c r="EA69" i="16"/>
  <c r="EB69" i="16"/>
  <c r="EC69" i="16"/>
  <c r="EG69" i="16" s="1"/>
  <c r="ED69" i="16"/>
  <c r="EE69" i="16"/>
  <c r="EF69" i="16"/>
  <c r="M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AH24" i="16"/>
  <c r="AI24" i="16"/>
  <c r="AJ24" i="16"/>
  <c r="AK24" i="16"/>
  <c r="AL24" i="16"/>
  <c r="AM24" i="16"/>
  <c r="AN24" i="16"/>
  <c r="AO24" i="16"/>
  <c r="AP24" i="16"/>
  <c r="AQ24" i="16"/>
  <c r="AR24" i="16"/>
  <c r="AS24" i="16"/>
  <c r="AT24" i="16"/>
  <c r="AU24" i="16"/>
  <c r="AV24" i="16"/>
  <c r="AW24" i="16"/>
  <c r="AX24" i="16"/>
  <c r="AY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M24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Z24" i="16"/>
  <c r="CA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O24" i="16"/>
  <c r="CP24" i="16"/>
  <c r="CQ24" i="16"/>
  <c r="CR24" i="16"/>
  <c r="CS24" i="16"/>
  <c r="CT24" i="16"/>
  <c r="CU24" i="16"/>
  <c r="CV24" i="16"/>
  <c r="CW24" i="16"/>
  <c r="CX24" i="16"/>
  <c r="CY24" i="16"/>
  <c r="CZ24" i="16"/>
  <c r="DA24" i="16"/>
  <c r="DB24" i="16"/>
  <c r="DC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Q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G24" i="16" s="1"/>
  <c r="ED24" i="16"/>
  <c r="EE24" i="16"/>
  <c r="EF24" i="16"/>
  <c r="M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AH53" i="16"/>
  <c r="AI53" i="16"/>
  <c r="AJ53" i="16"/>
  <c r="AK53" i="16"/>
  <c r="AL53" i="16"/>
  <c r="AM53" i="16"/>
  <c r="AN53" i="16"/>
  <c r="AO53" i="16"/>
  <c r="AP53" i="16"/>
  <c r="AQ53" i="16"/>
  <c r="AR53" i="16"/>
  <c r="AS53" i="16"/>
  <c r="AT53" i="16"/>
  <c r="AU53" i="16"/>
  <c r="AV53" i="16"/>
  <c r="AW53" i="16"/>
  <c r="AX53" i="16"/>
  <c r="AY53" i="16"/>
  <c r="AZ53" i="16"/>
  <c r="BA53" i="16"/>
  <c r="BB53" i="16"/>
  <c r="BC53" i="16"/>
  <c r="BD53" i="16"/>
  <c r="BE53" i="16"/>
  <c r="BF53" i="16"/>
  <c r="BG53" i="16"/>
  <c r="BH53" i="16"/>
  <c r="BI53" i="16"/>
  <c r="BJ53" i="16"/>
  <c r="BK53" i="16"/>
  <c r="BL53" i="16"/>
  <c r="BM53" i="16"/>
  <c r="BN53" i="16"/>
  <c r="BO53" i="16"/>
  <c r="BP53" i="16"/>
  <c r="BQ53" i="16"/>
  <c r="BR53" i="16"/>
  <c r="BS53" i="16"/>
  <c r="BT53" i="16"/>
  <c r="BU53" i="16"/>
  <c r="BV53" i="16"/>
  <c r="BW53" i="16"/>
  <c r="BX53" i="16"/>
  <c r="BY53" i="16"/>
  <c r="BZ53" i="16"/>
  <c r="CA53" i="16"/>
  <c r="CB53" i="16"/>
  <c r="CC53" i="16"/>
  <c r="CD53" i="16"/>
  <c r="CE53" i="16"/>
  <c r="CF53" i="16"/>
  <c r="CG53" i="16"/>
  <c r="CH53" i="16"/>
  <c r="CI53" i="16"/>
  <c r="CJ53" i="16"/>
  <c r="CK53" i="16"/>
  <c r="CL53" i="16"/>
  <c r="CM53" i="16"/>
  <c r="CN53" i="16"/>
  <c r="CO53" i="16"/>
  <c r="CP53" i="16"/>
  <c r="CQ53" i="16"/>
  <c r="CR53" i="16"/>
  <c r="CS53" i="16"/>
  <c r="CT53" i="16"/>
  <c r="CU53" i="16"/>
  <c r="CV53" i="16"/>
  <c r="CW53" i="16"/>
  <c r="CX53" i="16"/>
  <c r="CY53" i="16"/>
  <c r="CZ53" i="16"/>
  <c r="DA53" i="16"/>
  <c r="DB53" i="16"/>
  <c r="DC53" i="16"/>
  <c r="DD53" i="16"/>
  <c r="DE53" i="16"/>
  <c r="DF53" i="16"/>
  <c r="DG53" i="16"/>
  <c r="DH53" i="16"/>
  <c r="DI53" i="16"/>
  <c r="DJ53" i="16"/>
  <c r="DK53" i="16"/>
  <c r="DL53" i="16"/>
  <c r="DM53" i="16"/>
  <c r="DN53" i="16"/>
  <c r="DO53" i="16"/>
  <c r="DP53" i="16"/>
  <c r="DQ53" i="16"/>
  <c r="DR53" i="16"/>
  <c r="DS53" i="16"/>
  <c r="DT53" i="16"/>
  <c r="DU53" i="16"/>
  <c r="DV53" i="16"/>
  <c r="DW53" i="16"/>
  <c r="DX53" i="16"/>
  <c r="DY53" i="16"/>
  <c r="DZ53" i="16"/>
  <c r="EA53" i="16"/>
  <c r="EB53" i="16"/>
  <c r="EC53" i="16"/>
  <c r="EG53" i="16" s="1"/>
  <c r="ED53" i="16"/>
  <c r="EE53" i="16"/>
  <c r="EF53" i="16"/>
  <c r="C13" i="25"/>
  <c r="D19" i="3"/>
  <c r="M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AH71" i="16"/>
  <c r="AI71" i="16"/>
  <c r="AJ71" i="16"/>
  <c r="AK71" i="16"/>
  <c r="AL71" i="16"/>
  <c r="AM71" i="16"/>
  <c r="AN71" i="16"/>
  <c r="AO71" i="16"/>
  <c r="AP71" i="16"/>
  <c r="AQ71" i="16"/>
  <c r="AR71" i="16"/>
  <c r="AS71" i="16"/>
  <c r="AT71" i="16"/>
  <c r="AU71" i="16"/>
  <c r="AV71" i="16"/>
  <c r="AW71" i="16"/>
  <c r="AX71" i="16"/>
  <c r="AY71" i="16"/>
  <c r="AZ71" i="16"/>
  <c r="BA71" i="16"/>
  <c r="BB71" i="16"/>
  <c r="BC71" i="16"/>
  <c r="BD71" i="16"/>
  <c r="BE71" i="16"/>
  <c r="BF71" i="16"/>
  <c r="BG71" i="16"/>
  <c r="BH71" i="16"/>
  <c r="BI71" i="16"/>
  <c r="BJ71" i="16"/>
  <c r="BK71" i="16"/>
  <c r="BL71" i="16"/>
  <c r="BM71" i="16"/>
  <c r="BN71" i="16"/>
  <c r="BO71" i="16"/>
  <c r="BP71" i="16"/>
  <c r="BQ71" i="16"/>
  <c r="BR71" i="16"/>
  <c r="BS71" i="16"/>
  <c r="BT71" i="16"/>
  <c r="BU71" i="16"/>
  <c r="BV71" i="16"/>
  <c r="BW71" i="16"/>
  <c r="BX71" i="16"/>
  <c r="BY71" i="16"/>
  <c r="BZ71" i="16"/>
  <c r="CA71" i="16"/>
  <c r="CB71" i="16"/>
  <c r="CC71" i="16"/>
  <c r="CD71" i="16"/>
  <c r="CE71" i="16"/>
  <c r="CF71" i="16"/>
  <c r="CG71" i="16"/>
  <c r="CH71" i="16"/>
  <c r="CI71" i="16"/>
  <c r="CJ71" i="16"/>
  <c r="CK71" i="16"/>
  <c r="CL71" i="16"/>
  <c r="CM71" i="16"/>
  <c r="CN71" i="16"/>
  <c r="CO71" i="16"/>
  <c r="CP71" i="16"/>
  <c r="CQ71" i="16"/>
  <c r="CR71" i="16"/>
  <c r="CS71" i="16"/>
  <c r="CT71" i="16"/>
  <c r="CU71" i="16"/>
  <c r="CV71" i="16"/>
  <c r="CW71" i="16"/>
  <c r="CX71" i="16"/>
  <c r="CY71" i="16"/>
  <c r="CZ71" i="16"/>
  <c r="DA71" i="16"/>
  <c r="DB71" i="16"/>
  <c r="DC71" i="16"/>
  <c r="DD71" i="16"/>
  <c r="DE71" i="16"/>
  <c r="DF71" i="16"/>
  <c r="DG71" i="16"/>
  <c r="DH71" i="16"/>
  <c r="DI71" i="16"/>
  <c r="DJ71" i="16"/>
  <c r="DK71" i="16"/>
  <c r="DL71" i="16"/>
  <c r="DM71" i="16"/>
  <c r="DN71" i="16"/>
  <c r="DO71" i="16"/>
  <c r="DP71" i="16"/>
  <c r="DQ71" i="16"/>
  <c r="DR71" i="16"/>
  <c r="DS71" i="16"/>
  <c r="DT71" i="16"/>
  <c r="DU71" i="16"/>
  <c r="DV71" i="16"/>
  <c r="DW71" i="16"/>
  <c r="DX71" i="16"/>
  <c r="DY71" i="16"/>
  <c r="DZ71" i="16"/>
  <c r="EA71" i="16"/>
  <c r="EB71" i="16"/>
  <c r="EC71" i="16"/>
  <c r="EG71" i="16" s="1"/>
  <c r="ED71" i="16"/>
  <c r="EE71" i="16"/>
  <c r="EF71" i="16"/>
  <c r="M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AH104" i="16"/>
  <c r="AI104" i="16"/>
  <c r="AJ104" i="16"/>
  <c r="AK104" i="16"/>
  <c r="AL104" i="16"/>
  <c r="AM104" i="16"/>
  <c r="AN104" i="16"/>
  <c r="AO104" i="16"/>
  <c r="AP104" i="16"/>
  <c r="AQ104" i="16"/>
  <c r="AR104" i="16"/>
  <c r="AS104" i="16"/>
  <c r="AT104" i="16"/>
  <c r="AU104" i="16"/>
  <c r="AV104" i="16"/>
  <c r="AW104" i="16"/>
  <c r="AX104" i="16"/>
  <c r="AY104" i="16"/>
  <c r="AZ104" i="16"/>
  <c r="BA104" i="16"/>
  <c r="BB104" i="16"/>
  <c r="BC104" i="16"/>
  <c r="BD104" i="16"/>
  <c r="BE104" i="16"/>
  <c r="BF104" i="16"/>
  <c r="BG104" i="16"/>
  <c r="BH104" i="16"/>
  <c r="BI104" i="16"/>
  <c r="BJ104" i="16"/>
  <c r="BK104" i="16"/>
  <c r="BL104" i="16"/>
  <c r="BM104" i="16"/>
  <c r="BN104" i="16"/>
  <c r="BO104" i="16"/>
  <c r="BP104" i="16"/>
  <c r="BQ104" i="16"/>
  <c r="BR104" i="16"/>
  <c r="BS104" i="16"/>
  <c r="BT104" i="16"/>
  <c r="BU104" i="16"/>
  <c r="BV104" i="16"/>
  <c r="BW104" i="16"/>
  <c r="BX104" i="16"/>
  <c r="BY104" i="16"/>
  <c r="BZ104" i="16"/>
  <c r="CA104" i="16"/>
  <c r="CB104" i="16"/>
  <c r="CC104" i="16"/>
  <c r="CD104" i="16"/>
  <c r="CE104" i="16"/>
  <c r="CF104" i="16"/>
  <c r="CG104" i="16"/>
  <c r="CH104" i="16"/>
  <c r="CI104" i="16"/>
  <c r="CJ104" i="16"/>
  <c r="CK104" i="16"/>
  <c r="CL104" i="16"/>
  <c r="CM104" i="16"/>
  <c r="CN104" i="16"/>
  <c r="CO104" i="16"/>
  <c r="CP104" i="16"/>
  <c r="CQ104" i="16"/>
  <c r="CR104" i="16"/>
  <c r="CS104" i="16"/>
  <c r="CT104" i="16"/>
  <c r="CU104" i="16"/>
  <c r="CV104" i="16"/>
  <c r="CW104" i="16"/>
  <c r="CX104" i="16"/>
  <c r="CY104" i="16"/>
  <c r="CZ104" i="16"/>
  <c r="DA104" i="16"/>
  <c r="DB104" i="16"/>
  <c r="DC104" i="16"/>
  <c r="DD104" i="16"/>
  <c r="DE104" i="16"/>
  <c r="DF104" i="16"/>
  <c r="DG104" i="16"/>
  <c r="DH104" i="16"/>
  <c r="DI104" i="16"/>
  <c r="DJ104" i="16"/>
  <c r="DK104" i="16"/>
  <c r="DL104" i="16"/>
  <c r="DM104" i="16"/>
  <c r="DN104" i="16"/>
  <c r="DO104" i="16"/>
  <c r="DP104" i="16"/>
  <c r="DQ104" i="16"/>
  <c r="DR104" i="16"/>
  <c r="DS104" i="16"/>
  <c r="DT104" i="16"/>
  <c r="DU104" i="16"/>
  <c r="DV104" i="16"/>
  <c r="DW104" i="16"/>
  <c r="DX104" i="16"/>
  <c r="DY104" i="16"/>
  <c r="DZ104" i="16"/>
  <c r="EA104" i="16"/>
  <c r="EB104" i="16"/>
  <c r="EC104" i="16"/>
  <c r="EG104" i="16" s="1"/>
  <c r="ED104" i="16"/>
  <c r="EE104" i="16"/>
  <c r="EF104" i="16"/>
  <c r="R27" i="16"/>
  <c r="S27" i="16"/>
  <c r="M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AH27" i="16"/>
  <c r="AI27" i="16"/>
  <c r="AJ27" i="16"/>
  <c r="AK27" i="16"/>
  <c r="AL27" i="16"/>
  <c r="AM27" i="16"/>
  <c r="AN27" i="16"/>
  <c r="AO27" i="16"/>
  <c r="AP27" i="16"/>
  <c r="AQ27" i="16"/>
  <c r="AR27" i="16"/>
  <c r="AS27" i="16"/>
  <c r="AT27" i="16"/>
  <c r="AU27" i="16"/>
  <c r="AV27" i="16"/>
  <c r="AW27" i="16"/>
  <c r="AX27" i="16"/>
  <c r="AY27" i="16"/>
  <c r="AZ27" i="16"/>
  <c r="BA27" i="16"/>
  <c r="BB27" i="16"/>
  <c r="BC27" i="16"/>
  <c r="BD27" i="16"/>
  <c r="BE27" i="16"/>
  <c r="BF27" i="16"/>
  <c r="BG27" i="16"/>
  <c r="BH27" i="16"/>
  <c r="BI27" i="16"/>
  <c r="BJ27" i="16"/>
  <c r="BK27" i="16"/>
  <c r="BL27" i="16"/>
  <c r="BM27" i="16"/>
  <c r="BN27" i="16"/>
  <c r="BO27" i="16"/>
  <c r="BP27" i="16"/>
  <c r="BQ27" i="16"/>
  <c r="BR27" i="16"/>
  <c r="BS27" i="16"/>
  <c r="BT27" i="16"/>
  <c r="BU27" i="16"/>
  <c r="BV27" i="16"/>
  <c r="BW27" i="16"/>
  <c r="BX27" i="16"/>
  <c r="BY27" i="16"/>
  <c r="BZ27" i="16"/>
  <c r="CA27" i="16"/>
  <c r="CB27" i="16"/>
  <c r="CC27" i="16"/>
  <c r="CD27" i="16"/>
  <c r="CE27" i="16"/>
  <c r="CF27" i="16"/>
  <c r="CG27" i="16"/>
  <c r="CH27" i="16"/>
  <c r="CI27" i="16"/>
  <c r="CJ27" i="16"/>
  <c r="CK27" i="16"/>
  <c r="CL27" i="16"/>
  <c r="CM27" i="16"/>
  <c r="CN27" i="16"/>
  <c r="CO27" i="16"/>
  <c r="CP27" i="16"/>
  <c r="CQ27" i="16"/>
  <c r="CR27" i="16"/>
  <c r="CS27" i="16"/>
  <c r="CT27" i="16"/>
  <c r="CU27" i="16"/>
  <c r="CV27" i="16"/>
  <c r="CW27" i="16"/>
  <c r="CX27" i="16"/>
  <c r="CY27" i="16"/>
  <c r="CZ27" i="16"/>
  <c r="DA27" i="16"/>
  <c r="DB27" i="16"/>
  <c r="DC27" i="16"/>
  <c r="DD27" i="16"/>
  <c r="DE27" i="16"/>
  <c r="DF27" i="16"/>
  <c r="DG27" i="16"/>
  <c r="DH27" i="16"/>
  <c r="DI27" i="16"/>
  <c r="DJ27" i="16"/>
  <c r="DK27" i="16"/>
  <c r="DL27" i="16"/>
  <c r="DM27" i="16"/>
  <c r="DN27" i="16"/>
  <c r="DO27" i="16"/>
  <c r="DP27" i="16"/>
  <c r="DQ27" i="16"/>
  <c r="DR27" i="16"/>
  <c r="DS27" i="16"/>
  <c r="DT27" i="16"/>
  <c r="DU27" i="16"/>
  <c r="DV27" i="16"/>
  <c r="DW27" i="16"/>
  <c r="DX27" i="16"/>
  <c r="DY27" i="16"/>
  <c r="DZ27" i="16"/>
  <c r="EA27" i="16"/>
  <c r="EB27" i="16"/>
  <c r="EC27" i="16"/>
  <c r="EG27" i="16" s="1"/>
  <c r="ED27" i="16"/>
  <c r="EE27" i="16"/>
  <c r="EF27" i="16"/>
  <c r="M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Z81" i="16"/>
  <c r="BA81" i="16"/>
  <c r="BB81" i="16"/>
  <c r="BC81" i="16"/>
  <c r="BD81" i="16"/>
  <c r="BE81" i="16"/>
  <c r="BF81" i="16"/>
  <c r="BG81" i="16"/>
  <c r="BH81" i="16"/>
  <c r="BI81" i="16"/>
  <c r="BJ81" i="16"/>
  <c r="BK81" i="16"/>
  <c r="BL81" i="16"/>
  <c r="BM81" i="16"/>
  <c r="BN81" i="16"/>
  <c r="BO81" i="16"/>
  <c r="BP81" i="16"/>
  <c r="BQ81" i="16"/>
  <c r="BR81" i="16"/>
  <c r="BS81" i="16"/>
  <c r="BT81" i="16"/>
  <c r="BU81" i="16"/>
  <c r="BV81" i="16"/>
  <c r="BW81" i="16"/>
  <c r="BX81" i="16"/>
  <c r="BY81" i="16"/>
  <c r="BZ81" i="16"/>
  <c r="CA81" i="16"/>
  <c r="CB81" i="16"/>
  <c r="CC81" i="16"/>
  <c r="CD81" i="16"/>
  <c r="CE81" i="16"/>
  <c r="CF81" i="16"/>
  <c r="CG81" i="16"/>
  <c r="CH81" i="16"/>
  <c r="CI81" i="16"/>
  <c r="CJ81" i="16"/>
  <c r="CK81" i="16"/>
  <c r="CL81" i="16"/>
  <c r="CM81" i="16"/>
  <c r="CN81" i="16"/>
  <c r="CO81" i="16"/>
  <c r="CP81" i="16"/>
  <c r="CQ81" i="16"/>
  <c r="CR81" i="16"/>
  <c r="CS81" i="16"/>
  <c r="CT81" i="16"/>
  <c r="CU81" i="16"/>
  <c r="CV81" i="16"/>
  <c r="CW81" i="16"/>
  <c r="CX81" i="16"/>
  <c r="CY81" i="16"/>
  <c r="CZ81" i="16"/>
  <c r="DA81" i="16"/>
  <c r="DB81" i="16"/>
  <c r="DC81" i="16"/>
  <c r="DD81" i="16"/>
  <c r="DE81" i="16"/>
  <c r="DF81" i="16"/>
  <c r="DG81" i="16"/>
  <c r="DH81" i="16"/>
  <c r="DI81" i="16"/>
  <c r="DJ81" i="16"/>
  <c r="DK81" i="16"/>
  <c r="DL81" i="16"/>
  <c r="DM81" i="16"/>
  <c r="DN81" i="16"/>
  <c r="DO81" i="16"/>
  <c r="DP81" i="16"/>
  <c r="DQ81" i="16"/>
  <c r="DR81" i="16"/>
  <c r="DS81" i="16"/>
  <c r="DT81" i="16"/>
  <c r="DU81" i="16"/>
  <c r="DV81" i="16"/>
  <c r="DW81" i="16"/>
  <c r="DX81" i="16"/>
  <c r="DY81" i="16"/>
  <c r="DZ81" i="16"/>
  <c r="EA81" i="16"/>
  <c r="EB81" i="16"/>
  <c r="EC81" i="16"/>
  <c r="EG81" i="16" s="1"/>
  <c r="ED81" i="16"/>
  <c r="EE81" i="16"/>
  <c r="EF81" i="16"/>
  <c r="M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AH61" i="16"/>
  <c r="AI61" i="16"/>
  <c r="AJ61" i="16"/>
  <c r="AK61" i="16"/>
  <c r="AL61" i="16"/>
  <c r="AM61" i="16"/>
  <c r="AN61" i="16"/>
  <c r="AO61" i="16"/>
  <c r="AP61" i="16"/>
  <c r="AQ61" i="16"/>
  <c r="AR61" i="16"/>
  <c r="AS61" i="16"/>
  <c r="AT61" i="16"/>
  <c r="AU61" i="16"/>
  <c r="AV61" i="16"/>
  <c r="AW61" i="16"/>
  <c r="AX61" i="16"/>
  <c r="AY61" i="16"/>
  <c r="AZ61" i="16"/>
  <c r="BA61" i="16"/>
  <c r="BB61" i="16"/>
  <c r="BC61" i="16"/>
  <c r="BD61" i="16"/>
  <c r="BE61" i="16"/>
  <c r="BF61" i="16"/>
  <c r="BG61" i="16"/>
  <c r="BH61" i="16"/>
  <c r="BI61" i="16"/>
  <c r="BJ61" i="16"/>
  <c r="BK61" i="16"/>
  <c r="BL61" i="16"/>
  <c r="BM61" i="16"/>
  <c r="BN61" i="16"/>
  <c r="BO61" i="16"/>
  <c r="BP61" i="16"/>
  <c r="BQ61" i="16"/>
  <c r="BR61" i="16"/>
  <c r="BS61" i="16"/>
  <c r="BT61" i="16"/>
  <c r="BU61" i="16"/>
  <c r="BV61" i="16"/>
  <c r="BW61" i="16"/>
  <c r="BX61" i="16"/>
  <c r="BY61" i="16"/>
  <c r="BZ61" i="16"/>
  <c r="CA61" i="16"/>
  <c r="CB61" i="16"/>
  <c r="CC61" i="16"/>
  <c r="CD61" i="16"/>
  <c r="CE61" i="16"/>
  <c r="CF61" i="16"/>
  <c r="CG61" i="16"/>
  <c r="CH61" i="16"/>
  <c r="CI61" i="16"/>
  <c r="CJ61" i="16"/>
  <c r="CK61" i="16"/>
  <c r="CL61" i="16"/>
  <c r="CM61" i="16"/>
  <c r="CN61" i="16"/>
  <c r="CO61" i="16"/>
  <c r="CP61" i="16"/>
  <c r="CQ61" i="16"/>
  <c r="CR61" i="16"/>
  <c r="CS61" i="16"/>
  <c r="CT61" i="16"/>
  <c r="CU61" i="16"/>
  <c r="CV61" i="16"/>
  <c r="CW61" i="16"/>
  <c r="CX61" i="16"/>
  <c r="CY61" i="16"/>
  <c r="CZ61" i="16"/>
  <c r="DA61" i="16"/>
  <c r="DB61" i="16"/>
  <c r="DC61" i="16"/>
  <c r="DD61" i="16"/>
  <c r="DE61" i="16"/>
  <c r="DF61" i="16"/>
  <c r="DG61" i="16"/>
  <c r="DH61" i="16"/>
  <c r="DI61" i="16"/>
  <c r="DJ61" i="16"/>
  <c r="DK61" i="16"/>
  <c r="DL61" i="16"/>
  <c r="DM61" i="16"/>
  <c r="DN61" i="16"/>
  <c r="DO61" i="16"/>
  <c r="DP61" i="16"/>
  <c r="DQ61" i="16"/>
  <c r="DR61" i="16"/>
  <c r="DS61" i="16"/>
  <c r="DT61" i="16"/>
  <c r="DU61" i="16"/>
  <c r="DV61" i="16"/>
  <c r="DW61" i="16"/>
  <c r="DX61" i="16"/>
  <c r="DY61" i="16"/>
  <c r="DZ61" i="16"/>
  <c r="EA61" i="16"/>
  <c r="EB61" i="16"/>
  <c r="EC61" i="16"/>
  <c r="EG61" i="16" s="1"/>
  <c r="ED61" i="16"/>
  <c r="EE61" i="16"/>
  <c r="EF61" i="16"/>
  <c r="M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AH51" i="16"/>
  <c r="AI51" i="16"/>
  <c r="AJ51" i="16"/>
  <c r="AK51" i="16"/>
  <c r="AL51" i="16"/>
  <c r="AM51" i="16"/>
  <c r="AN51" i="16"/>
  <c r="AO51" i="16"/>
  <c r="AP51" i="16"/>
  <c r="AQ51" i="16"/>
  <c r="AR51" i="16"/>
  <c r="AS51" i="16"/>
  <c r="AT51" i="16"/>
  <c r="AU51" i="16"/>
  <c r="AV51" i="16"/>
  <c r="AW51" i="16"/>
  <c r="AX51" i="16"/>
  <c r="AY51" i="16"/>
  <c r="AZ51" i="16"/>
  <c r="BA51" i="16"/>
  <c r="BB51" i="16"/>
  <c r="BC51" i="16"/>
  <c r="BD51" i="16"/>
  <c r="BE51" i="16"/>
  <c r="BF51" i="16"/>
  <c r="BG51" i="16"/>
  <c r="BH51" i="16"/>
  <c r="BI51" i="16"/>
  <c r="BJ51" i="16"/>
  <c r="BK51" i="16"/>
  <c r="BL51" i="16"/>
  <c r="BM51" i="16"/>
  <c r="BN51" i="16"/>
  <c r="BO51" i="16"/>
  <c r="BP51" i="16"/>
  <c r="BQ51" i="16"/>
  <c r="BR51" i="16"/>
  <c r="BS51" i="16"/>
  <c r="BT51" i="16"/>
  <c r="BU51" i="16"/>
  <c r="BV51" i="16"/>
  <c r="BW51" i="16"/>
  <c r="BX51" i="16"/>
  <c r="BY51" i="16"/>
  <c r="BZ51" i="16"/>
  <c r="CA51" i="16"/>
  <c r="CB51" i="16"/>
  <c r="CC51" i="16"/>
  <c r="CD51" i="16"/>
  <c r="CE51" i="16"/>
  <c r="CF51" i="16"/>
  <c r="CG51" i="16"/>
  <c r="CH51" i="16"/>
  <c r="CI51" i="16"/>
  <c r="CJ51" i="16"/>
  <c r="CK51" i="16"/>
  <c r="CL51" i="16"/>
  <c r="CM51" i="16"/>
  <c r="CN51" i="16"/>
  <c r="CO51" i="16"/>
  <c r="CP51" i="16"/>
  <c r="CQ51" i="16"/>
  <c r="CR51" i="16"/>
  <c r="CS51" i="16"/>
  <c r="CT51" i="16"/>
  <c r="CU51" i="16"/>
  <c r="CV51" i="16"/>
  <c r="CW51" i="16"/>
  <c r="CX51" i="16"/>
  <c r="CY51" i="16"/>
  <c r="CZ51" i="16"/>
  <c r="DA51" i="16"/>
  <c r="DB51" i="16"/>
  <c r="DC51" i="16"/>
  <c r="DD51" i="16"/>
  <c r="DE51" i="16"/>
  <c r="DF51" i="16"/>
  <c r="DG51" i="16"/>
  <c r="DH51" i="16"/>
  <c r="DI51" i="16"/>
  <c r="DJ51" i="16"/>
  <c r="DK51" i="16"/>
  <c r="DL51" i="16"/>
  <c r="DM51" i="16"/>
  <c r="DN51" i="16"/>
  <c r="DO51" i="16"/>
  <c r="DP51" i="16"/>
  <c r="DQ51" i="16"/>
  <c r="DR51" i="16"/>
  <c r="DS51" i="16"/>
  <c r="DT51" i="16"/>
  <c r="DU51" i="16"/>
  <c r="DV51" i="16"/>
  <c r="DW51" i="16"/>
  <c r="DX51" i="16"/>
  <c r="DY51" i="16"/>
  <c r="DZ51" i="16"/>
  <c r="EA51" i="16"/>
  <c r="EB51" i="16"/>
  <c r="EC51" i="16"/>
  <c r="EG51" i="16" s="1"/>
  <c r="ED51" i="16"/>
  <c r="EE51" i="16"/>
  <c r="EF51" i="16"/>
  <c r="M20" i="16"/>
  <c r="M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AH73" i="16"/>
  <c r="AI73" i="16"/>
  <c r="AJ73" i="16"/>
  <c r="AK73" i="16"/>
  <c r="AL73" i="16"/>
  <c r="AM73" i="16"/>
  <c r="AN73" i="16"/>
  <c r="AO73" i="16"/>
  <c r="AP73" i="16"/>
  <c r="AQ73" i="16"/>
  <c r="AR73" i="16"/>
  <c r="AS73" i="16"/>
  <c r="AT73" i="16"/>
  <c r="AU73" i="16"/>
  <c r="AV73" i="16"/>
  <c r="AW73" i="16"/>
  <c r="AX73" i="16"/>
  <c r="AY73" i="16"/>
  <c r="AZ73" i="16"/>
  <c r="BA73" i="16"/>
  <c r="BB73" i="16"/>
  <c r="BC73" i="16"/>
  <c r="BD73" i="16"/>
  <c r="BE73" i="16"/>
  <c r="BF73" i="16"/>
  <c r="BG73" i="16"/>
  <c r="BH73" i="16"/>
  <c r="BI73" i="16"/>
  <c r="BJ73" i="16"/>
  <c r="BK73" i="16"/>
  <c r="BL73" i="16"/>
  <c r="BM73" i="16"/>
  <c r="BN73" i="16"/>
  <c r="BO73" i="16"/>
  <c r="BP73" i="16"/>
  <c r="BQ73" i="16"/>
  <c r="BR73" i="16"/>
  <c r="BS73" i="16"/>
  <c r="BT73" i="16"/>
  <c r="BU73" i="16"/>
  <c r="BV73" i="16"/>
  <c r="BW73" i="16"/>
  <c r="BX73" i="16"/>
  <c r="BY73" i="16"/>
  <c r="BZ73" i="16"/>
  <c r="CA73" i="16"/>
  <c r="CB73" i="16"/>
  <c r="CC73" i="16"/>
  <c r="CD73" i="16"/>
  <c r="CE73" i="16"/>
  <c r="CF73" i="16"/>
  <c r="CG73" i="16"/>
  <c r="CH73" i="16"/>
  <c r="CI73" i="16"/>
  <c r="CJ73" i="16"/>
  <c r="CK73" i="16"/>
  <c r="CL73" i="16"/>
  <c r="CM73" i="16"/>
  <c r="CN73" i="16"/>
  <c r="CO73" i="16"/>
  <c r="CP73" i="16"/>
  <c r="CQ73" i="16"/>
  <c r="CR73" i="16"/>
  <c r="CS73" i="16"/>
  <c r="CT73" i="16"/>
  <c r="CU73" i="16"/>
  <c r="CV73" i="16"/>
  <c r="CW73" i="16"/>
  <c r="CX73" i="16"/>
  <c r="CY73" i="16"/>
  <c r="CZ73" i="16"/>
  <c r="DA73" i="16"/>
  <c r="DB73" i="16"/>
  <c r="DC73" i="16"/>
  <c r="DD73" i="16"/>
  <c r="DE73" i="16"/>
  <c r="DF73" i="16"/>
  <c r="DG73" i="16"/>
  <c r="DH73" i="16"/>
  <c r="DI73" i="16"/>
  <c r="DJ73" i="16"/>
  <c r="DK73" i="16"/>
  <c r="DL73" i="16"/>
  <c r="DM73" i="16"/>
  <c r="DN73" i="16"/>
  <c r="DO73" i="16"/>
  <c r="DP73" i="16"/>
  <c r="DQ73" i="16"/>
  <c r="DR73" i="16"/>
  <c r="DS73" i="16"/>
  <c r="DT73" i="16"/>
  <c r="DU73" i="16"/>
  <c r="DV73" i="16"/>
  <c r="DW73" i="16"/>
  <c r="DX73" i="16"/>
  <c r="DY73" i="16"/>
  <c r="DZ73" i="16"/>
  <c r="EA73" i="16"/>
  <c r="EB73" i="16"/>
  <c r="EC73" i="16"/>
  <c r="EG73" i="16" s="1"/>
  <c r="ED73" i="16"/>
  <c r="EE73" i="16"/>
  <c r="EF73" i="16"/>
  <c r="D58" i="12"/>
  <c r="D26" i="12"/>
  <c r="D25" i="12"/>
  <c r="D24" i="12"/>
  <c r="D23" i="12"/>
  <c r="D22" i="12"/>
  <c r="D21" i="12"/>
  <c r="D32" i="12"/>
  <c r="D31" i="12"/>
  <c r="D30" i="12"/>
  <c r="D29" i="12"/>
  <c r="D28" i="12"/>
  <c r="D27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C38" i="12"/>
  <c r="C37" i="12"/>
  <c r="C36" i="12"/>
  <c r="C35" i="12"/>
  <c r="C34" i="12"/>
  <c r="C33" i="12"/>
  <c r="DW79" i="16" l="1"/>
  <c r="DK79" i="16"/>
  <c r="CY79" i="16"/>
  <c r="CM79" i="16"/>
  <c r="CA79" i="16"/>
  <c r="BO79" i="16"/>
  <c r="BC79" i="16"/>
  <c r="AQ79" i="16"/>
  <c r="ED79" i="16"/>
  <c r="DR79" i="16"/>
  <c r="DF79" i="16"/>
  <c r="CT79" i="16"/>
  <c r="CH79" i="16"/>
  <c r="BV79" i="16"/>
  <c r="BJ79" i="16"/>
  <c r="AX79" i="16"/>
  <c r="EC79" i="16"/>
  <c r="EG79" i="16" s="1"/>
  <c r="DQ79" i="16"/>
  <c r="DE79" i="16"/>
  <c r="CS79" i="16"/>
  <c r="CG79" i="16"/>
  <c r="BU79" i="16"/>
  <c r="BI79" i="16"/>
  <c r="AW79" i="16"/>
  <c r="EB79" i="16"/>
  <c r="DP79" i="16"/>
  <c r="DD79" i="16"/>
  <c r="CR79" i="16"/>
  <c r="CF79" i="16"/>
  <c r="BT79" i="16"/>
  <c r="BH79" i="16"/>
  <c r="DS90" i="16"/>
  <c r="DF175" i="7" s="1"/>
  <c r="K65" i="16"/>
  <c r="K45" i="16"/>
  <c r="K37" i="16"/>
  <c r="K44" i="16"/>
  <c r="K36" i="16"/>
  <c r="K64" i="16"/>
  <c r="M64" i="16" s="1"/>
  <c r="K43" i="16"/>
  <c r="K35" i="16"/>
  <c r="K42" i="16"/>
  <c r="K34" i="16"/>
  <c r="K63" i="16"/>
  <c r="M63" i="16" s="1"/>
  <c r="K41" i="16"/>
  <c r="K40" i="16"/>
  <c r="K46" i="16"/>
  <c r="K38" i="16"/>
  <c r="K68" i="16"/>
  <c r="K67" i="16"/>
  <c r="K66" i="16"/>
  <c r="K62" i="16"/>
  <c r="M62" i="16" s="1"/>
  <c r="K39" i="16"/>
  <c r="K33" i="16"/>
  <c r="CV90" i="16"/>
  <c r="CI175" i="7" s="1"/>
  <c r="CD90" i="16"/>
  <c r="BQ175" i="7" s="1"/>
  <c r="CC90" i="16"/>
  <c r="BP175" i="7" s="1"/>
  <c r="BK90" i="16"/>
  <c r="AX175" i="7" s="1"/>
  <c r="BG90" i="16"/>
  <c r="AT175" i="7" s="1"/>
  <c r="DP90" i="16"/>
  <c r="DC175" i="7" s="1"/>
  <c r="CX90" i="16"/>
  <c r="CK175" i="7" s="1"/>
  <c r="E11" i="22"/>
  <c r="D10" i="22"/>
  <c r="DO90" i="16"/>
  <c r="DB175" i="7" s="1"/>
  <c r="CU90" i="16"/>
  <c r="CH175" i="7" s="1"/>
  <c r="BZ90" i="16"/>
  <c r="BM175" i="7" s="1"/>
  <c r="BC90" i="16"/>
  <c r="AP175" i="7" s="1"/>
  <c r="EG90" i="16"/>
  <c r="DT175" i="7" s="1"/>
  <c r="DN90" i="16"/>
  <c r="DA175" i="7" s="1"/>
  <c r="CR90" i="16"/>
  <c r="CE175" i="7" s="1"/>
  <c r="BU90" i="16"/>
  <c r="BH175" i="7" s="1"/>
  <c r="BB90" i="16"/>
  <c r="AO175" i="7" s="1"/>
  <c r="EF90" i="16"/>
  <c r="DS175" i="7" s="1"/>
  <c r="DJ90" i="16"/>
  <c r="CW175" i="7" s="1"/>
  <c r="CM90" i="16"/>
  <c r="BZ175" i="7" s="1"/>
  <c r="BT90" i="16"/>
  <c r="BG175" i="7" s="1"/>
  <c r="EB90" i="16"/>
  <c r="DO175" i="7" s="1"/>
  <c r="DF90" i="16"/>
  <c r="CS175" i="7" s="1"/>
  <c r="CL90" i="16"/>
  <c r="BY175" i="7" s="1"/>
  <c r="BP90" i="16"/>
  <c r="BC175" i="7" s="1"/>
  <c r="DX90" i="16"/>
  <c r="DK175" i="7" s="1"/>
  <c r="DD90" i="16"/>
  <c r="CQ175" i="7" s="1"/>
  <c r="CI90" i="16"/>
  <c r="BV175" i="7" s="1"/>
  <c r="BM90" i="16"/>
  <c r="AZ175" i="7" s="1"/>
  <c r="DW90" i="16"/>
  <c r="DJ175" i="7" s="1"/>
  <c r="DA90" i="16"/>
  <c r="CN175" i="7" s="1"/>
  <c r="CE90" i="16"/>
  <c r="BR175" i="7" s="1"/>
  <c r="BL90" i="16"/>
  <c r="AY175" i="7" s="1"/>
  <c r="DZ76" i="16" a="1"/>
  <c r="DZ76" i="16" s="1"/>
  <c r="DY90" i="16"/>
  <c r="DL175" i="7" s="1"/>
  <c r="DG90" i="16"/>
  <c r="CT175" i="7" s="1"/>
  <c r="CN90" i="16"/>
  <c r="CA175" i="7" s="1"/>
  <c r="BV90" i="16"/>
  <c r="BI175" i="7" s="1"/>
  <c r="BD90" i="16"/>
  <c r="AQ175" i="7" s="1"/>
  <c r="BT76" i="16" a="1"/>
  <c r="BT76" i="16" s="1"/>
  <c r="BE76" i="16" a="1"/>
  <c r="BE76" i="16" s="1"/>
  <c r="DE76" i="16" a="1"/>
  <c r="DE76" i="16" s="1"/>
  <c r="CP76" i="16" a="1"/>
  <c r="CP76" i="16" s="1"/>
  <c r="DN76" i="16" a="1"/>
  <c r="DN76" i="16" s="1"/>
  <c r="CC76" i="16" a="1"/>
  <c r="CC76" i="16" s="1"/>
  <c r="AS76" i="16" a="1"/>
  <c r="AS76" i="16" s="1"/>
  <c r="DH76" i="16" a="1"/>
  <c r="DH76" i="16" s="1"/>
  <c r="BW76" i="16" a="1"/>
  <c r="BW76" i="16" s="1"/>
  <c r="AM76" i="16" a="1"/>
  <c r="AM76" i="16" s="1"/>
  <c r="CY76" i="16" a="1"/>
  <c r="CY76" i="16" s="1"/>
  <c r="BN76" i="16" a="1"/>
  <c r="BN76" i="16" s="1"/>
  <c r="EF76" i="16" a="1"/>
  <c r="EF76" i="16" s="1"/>
  <c r="CU76" i="16" a="1"/>
  <c r="CU76" i="16" s="1"/>
  <c r="BK76" i="16" a="1"/>
  <c r="BK76" i="16" s="1"/>
  <c r="DW76" i="16" a="1"/>
  <c r="DW76" i="16" s="1"/>
  <c r="CL76" i="16" a="1"/>
  <c r="CL76" i="16" s="1"/>
  <c r="BB76" i="16" a="1"/>
  <c r="BB76" i="16" s="1"/>
  <c r="DQ76" i="16" a="1"/>
  <c r="DQ76" i="16" s="1"/>
  <c r="CG76" i="16" a="1"/>
  <c r="CG76" i="16" s="1"/>
  <c r="AV76" i="16" a="1"/>
  <c r="AV76" i="16" s="1"/>
  <c r="P53" i="16"/>
  <c r="P24" i="16"/>
  <c r="P69" i="16"/>
  <c r="P78" i="16"/>
  <c r="P80" i="16"/>
  <c r="P55" i="16"/>
  <c r="P57" i="16"/>
  <c r="ED76" i="16" a="1"/>
  <c r="ED76" i="16" s="1"/>
  <c r="DU76" i="16" a="1"/>
  <c r="DU76" i="16" s="1"/>
  <c r="DK76" i="16" a="1"/>
  <c r="DK76" i="16" s="1"/>
  <c r="DB76" i="16" a="1"/>
  <c r="DB76" i="16" s="1"/>
  <c r="CS76" i="16" a="1"/>
  <c r="CS76" i="16" s="1"/>
  <c r="CJ76" i="16" a="1"/>
  <c r="CJ76" i="16" s="1"/>
  <c r="CA76" i="16" a="1"/>
  <c r="CA76" i="16" s="1"/>
  <c r="BR76" i="16" a="1"/>
  <c r="BR76" i="16" s="1"/>
  <c r="BI76" i="16" a="1"/>
  <c r="BI76" i="16" s="1"/>
  <c r="AY76" i="16" a="1"/>
  <c r="AY76" i="16" s="1"/>
  <c r="AP76" i="16" a="1"/>
  <c r="AP76" i="16" s="1"/>
  <c r="EC76" i="16" a="1"/>
  <c r="EC76" i="16" s="1"/>
  <c r="DS76" i="16" a="1"/>
  <c r="DS76" i="16" s="1"/>
  <c r="DJ76" i="16" a="1"/>
  <c r="DJ76" i="16" s="1"/>
  <c r="DA76" i="16" a="1"/>
  <c r="DA76" i="16" s="1"/>
  <c r="CR76" i="16" a="1"/>
  <c r="CR76" i="16" s="1"/>
  <c r="CI76" i="16" a="1"/>
  <c r="CI76" i="16" s="1"/>
  <c r="BZ76" i="16" a="1"/>
  <c r="BZ76" i="16" s="1"/>
  <c r="BQ76" i="16" a="1"/>
  <c r="BQ76" i="16" s="1"/>
  <c r="BG76" i="16" a="1"/>
  <c r="BG76" i="16" s="1"/>
  <c r="AX76" i="16" a="1"/>
  <c r="AX76" i="16" s="1"/>
  <c r="AO76" i="16" a="1"/>
  <c r="AO76" i="16" s="1"/>
  <c r="EE90" i="16"/>
  <c r="DR175" i="7" s="1"/>
  <c r="DV90" i="16"/>
  <c r="DI175" i="7" s="1"/>
  <c r="DL90" i="16"/>
  <c r="CY175" i="7" s="1"/>
  <c r="DC90" i="16"/>
  <c r="CP175" i="7" s="1"/>
  <c r="CT90" i="16"/>
  <c r="CG175" i="7" s="1"/>
  <c r="CK90" i="16"/>
  <c r="BX175" i="7" s="1"/>
  <c r="CB90" i="16"/>
  <c r="BO175" i="7" s="1"/>
  <c r="BS90" i="16"/>
  <c r="BF175" i="7" s="1"/>
  <c r="BJ90" i="16"/>
  <c r="AW175" i="7" s="1"/>
  <c r="AZ90" i="16"/>
  <c r="AM175" i="7" s="1"/>
  <c r="EA76" i="16" a="1"/>
  <c r="EA76" i="16" s="1"/>
  <c r="DR76" i="16" a="1"/>
  <c r="DR76" i="16" s="1"/>
  <c r="DI76" i="16" a="1"/>
  <c r="DI76" i="16" s="1"/>
  <c r="CZ76" i="16" a="1"/>
  <c r="CZ76" i="16" s="1"/>
  <c r="CQ76" i="16" a="1"/>
  <c r="CQ76" i="16" s="1"/>
  <c r="CH76" i="16" a="1"/>
  <c r="CH76" i="16" s="1"/>
  <c r="BY76" i="16" a="1"/>
  <c r="BY76" i="16" s="1"/>
  <c r="BO76" i="16" a="1"/>
  <c r="BO76" i="16" s="1"/>
  <c r="BF76" i="16" a="1"/>
  <c r="BF76" i="16" s="1"/>
  <c r="AW76" i="16" a="1"/>
  <c r="AW76" i="16" s="1"/>
  <c r="AN76" i="16" a="1"/>
  <c r="AN76" i="16" s="1"/>
  <c r="ED90" i="16"/>
  <c r="DQ175" i="7" s="1"/>
  <c r="DT90" i="16"/>
  <c r="DG175" i="7" s="1"/>
  <c r="DK90" i="16"/>
  <c r="CX175" i="7" s="1"/>
  <c r="DB90" i="16"/>
  <c r="CO175" i="7" s="1"/>
  <c r="CS90" i="16"/>
  <c r="CF175" i="7" s="1"/>
  <c r="CJ90" i="16"/>
  <c r="BW175" i="7" s="1"/>
  <c r="CA90" i="16"/>
  <c r="BN175" i="7" s="1"/>
  <c r="BR90" i="16"/>
  <c r="BE175" i="7" s="1"/>
  <c r="BH90" i="16"/>
  <c r="AU175" i="7" s="1"/>
  <c r="AY90" i="16"/>
  <c r="AL175" i="7" s="1"/>
  <c r="DY76" i="16" a="1"/>
  <c r="DY76" i="16" s="1"/>
  <c r="DP76" i="16" a="1"/>
  <c r="DP76" i="16" s="1"/>
  <c r="DG76" i="16" a="1"/>
  <c r="DG76" i="16" s="1"/>
  <c r="CX76" i="16" a="1"/>
  <c r="CX76" i="16" s="1"/>
  <c r="CO76" i="16" a="1"/>
  <c r="CO76" i="16" s="1"/>
  <c r="CE76" i="16" a="1"/>
  <c r="CE76" i="16" s="1"/>
  <c r="BV76" i="16" a="1"/>
  <c r="BV76" i="16" s="1"/>
  <c r="BM76" i="16" a="1"/>
  <c r="BM76" i="16" s="1"/>
  <c r="BD76" i="16" a="1"/>
  <c r="BD76" i="16" s="1"/>
  <c r="AU76" i="16" a="1"/>
  <c r="AU76" i="16" s="1"/>
  <c r="AL76" i="16" a="1"/>
  <c r="AL76" i="16" s="1"/>
  <c r="EA90" i="16"/>
  <c r="DN175" i="7" s="1"/>
  <c r="DR90" i="16"/>
  <c r="DE175" i="7" s="1"/>
  <c r="DI90" i="16"/>
  <c r="CV175" i="7" s="1"/>
  <c r="CZ90" i="16"/>
  <c r="CM175" i="7" s="1"/>
  <c r="CQ90" i="16"/>
  <c r="CD175" i="7" s="1"/>
  <c r="CH90" i="16"/>
  <c r="BU175" i="7" s="1"/>
  <c r="BX90" i="16"/>
  <c r="BK175" i="7" s="1"/>
  <c r="BO90" i="16"/>
  <c r="BB175" i="7" s="1"/>
  <c r="BF90" i="16"/>
  <c r="AS175" i="7" s="1"/>
  <c r="EG76" i="16" a="1"/>
  <c r="EG76" i="16" s="1"/>
  <c r="DX76" i="16" a="1"/>
  <c r="DX76" i="16" s="1"/>
  <c r="DO76" i="16" a="1"/>
  <c r="DO76" i="16" s="1"/>
  <c r="DF76" i="16" a="1"/>
  <c r="DF76" i="16" s="1"/>
  <c r="CW76" i="16" a="1"/>
  <c r="CW76" i="16" s="1"/>
  <c r="CM76" i="16" a="1"/>
  <c r="CM76" i="16" s="1"/>
  <c r="CD76" i="16" a="1"/>
  <c r="CD76" i="16" s="1"/>
  <c r="BU76" i="16" a="1"/>
  <c r="BU76" i="16" s="1"/>
  <c r="BL76" i="16" a="1"/>
  <c r="BL76" i="16" s="1"/>
  <c r="BC76" i="16" a="1"/>
  <c r="BC76" i="16" s="1"/>
  <c r="AT76" i="16" a="1"/>
  <c r="AT76" i="16" s="1"/>
  <c r="AK76" i="16" a="1"/>
  <c r="AK76" i="16" s="1"/>
  <c r="DZ90" i="16"/>
  <c r="DM175" i="7" s="1"/>
  <c r="DQ90" i="16"/>
  <c r="DD175" i="7" s="1"/>
  <c r="DH90" i="16"/>
  <c r="CU175" i="7" s="1"/>
  <c r="CY90" i="16"/>
  <c r="CL175" i="7" s="1"/>
  <c r="CP90" i="16"/>
  <c r="CC175" i="7" s="1"/>
  <c r="CF90" i="16"/>
  <c r="BS175" i="7" s="1"/>
  <c r="BW90" i="16"/>
  <c r="BJ175" i="7" s="1"/>
  <c r="BN90" i="16"/>
  <c r="BA175" i="7" s="1"/>
  <c r="BE90" i="16"/>
  <c r="AR175" i="7" s="1"/>
  <c r="EE76" i="16" a="1"/>
  <c r="EE76" i="16" s="1"/>
  <c r="DV76" i="16" a="1"/>
  <c r="DV76" i="16" s="1"/>
  <c r="DM76" i="16" a="1"/>
  <c r="DM76" i="16" s="1"/>
  <c r="DC76" i="16" a="1"/>
  <c r="DC76" i="16" s="1"/>
  <c r="CT76" i="16" a="1"/>
  <c r="CT76" i="16" s="1"/>
  <c r="CK76" i="16" a="1"/>
  <c r="CK76" i="16" s="1"/>
  <c r="CB76" i="16" a="1"/>
  <c r="CB76" i="16" s="1"/>
  <c r="BS76" i="16" a="1"/>
  <c r="BS76" i="16" s="1"/>
  <c r="BJ76" i="16" a="1"/>
  <c r="BJ76" i="16" s="1"/>
  <c r="BA76" i="16" a="1"/>
  <c r="BA76" i="16" s="1"/>
  <c r="P103" i="16"/>
  <c r="E21" i="25"/>
  <c r="P72" i="16"/>
  <c r="P58" i="16"/>
  <c r="P75" i="16"/>
  <c r="P70" i="16"/>
  <c r="P77" i="16"/>
  <c r="P50" i="16"/>
  <c r="P25" i="16"/>
  <c r="P59" i="16"/>
  <c r="P60" i="16"/>
  <c r="P54" i="16"/>
  <c r="P23" i="16"/>
  <c r="P74" i="16"/>
  <c r="P52" i="16"/>
  <c r="P56" i="16"/>
  <c r="P26" i="16"/>
  <c r="P73" i="16"/>
  <c r="EB76" i="16" a="1"/>
  <c r="EB76" i="16" s="1"/>
  <c r="DT76" i="16" a="1"/>
  <c r="DT76" i="16" s="1"/>
  <c r="DL76" i="16" a="1"/>
  <c r="DL76" i="16" s="1"/>
  <c r="DD76" i="16" a="1"/>
  <c r="DD76" i="16" s="1"/>
  <c r="CV76" i="16" a="1"/>
  <c r="CV76" i="16" s="1"/>
  <c r="CN76" i="16" a="1"/>
  <c r="CN76" i="16" s="1"/>
  <c r="CF76" i="16" a="1"/>
  <c r="CF76" i="16" s="1"/>
  <c r="BX76" i="16" a="1"/>
  <c r="BX76" i="16" s="1"/>
  <c r="BP76" i="16" a="1"/>
  <c r="BP76" i="16" s="1"/>
  <c r="BH76" i="16" a="1"/>
  <c r="BH76" i="16" s="1"/>
  <c r="AZ76" i="16" a="1"/>
  <c r="AZ76" i="16" s="1"/>
  <c r="AR76" i="16" a="1"/>
  <c r="AR76" i="16" s="1"/>
  <c r="EC90" i="16"/>
  <c r="DP175" i="7" s="1"/>
  <c r="DU90" i="16"/>
  <c r="DH175" i="7" s="1"/>
  <c r="DM90" i="16"/>
  <c r="CZ175" i="7" s="1"/>
  <c r="DE90" i="16"/>
  <c r="CR175" i="7" s="1"/>
  <c r="CW90" i="16"/>
  <c r="CJ175" i="7" s="1"/>
  <c r="CO90" i="16"/>
  <c r="CB175" i="7" s="1"/>
  <c r="CG90" i="16"/>
  <c r="BT175" i="7" s="1"/>
  <c r="BY90" i="16"/>
  <c r="BL175" i="7" s="1"/>
  <c r="BQ90" i="16"/>
  <c r="BD175" i="7" s="1"/>
  <c r="BI90" i="16"/>
  <c r="AV175" i="7" s="1"/>
  <c r="BA90" i="16"/>
  <c r="AN175" i="7" s="1"/>
  <c r="C12" i="25"/>
  <c r="P51" i="16"/>
  <c r="P61" i="16"/>
  <c r="P81" i="16"/>
  <c r="P27" i="16"/>
  <c r="P104" i="16"/>
  <c r="P71" i="16"/>
  <c r="D89" i="4"/>
  <c r="C89" i="4"/>
  <c r="D88" i="4"/>
  <c r="C88" i="4"/>
  <c r="D87" i="4"/>
  <c r="C87" i="4"/>
  <c r="D149" i="4"/>
  <c r="D148" i="4"/>
  <c r="D147" i="4"/>
  <c r="C147" i="4"/>
  <c r="C148" i="4"/>
  <c r="C149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87" i="4"/>
  <c r="F186" i="4"/>
  <c r="F185" i="4"/>
  <c r="F184" i="4"/>
  <c r="F182" i="4"/>
  <c r="F181" i="4"/>
  <c r="F180" i="4"/>
  <c r="F176" i="4"/>
  <c r="F172" i="4"/>
  <c r="F171" i="4"/>
  <c r="F169" i="4"/>
  <c r="F168" i="4"/>
  <c r="F167" i="4"/>
  <c r="F164" i="4"/>
  <c r="F161" i="4"/>
  <c r="F159" i="4"/>
  <c r="F158" i="4"/>
  <c r="F155" i="4"/>
  <c r="L90" i="3"/>
  <c r="L89" i="3"/>
  <c r="L88" i="3"/>
  <c r="L87" i="3"/>
  <c r="L86" i="3"/>
  <c r="P79" i="16" l="1"/>
  <c r="T38" i="16"/>
  <c r="AB38" i="16"/>
  <c r="AJ38" i="16"/>
  <c r="AR38" i="16"/>
  <c r="AZ38" i="16"/>
  <c r="BH38" i="16"/>
  <c r="BP38" i="16"/>
  <c r="BX38" i="16"/>
  <c r="CF38" i="16"/>
  <c r="CN38" i="16"/>
  <c r="CV38" i="16"/>
  <c r="DD38" i="16"/>
  <c r="DL38" i="16"/>
  <c r="DT38" i="16"/>
  <c r="EB38" i="16"/>
  <c r="U38" i="16"/>
  <c r="AC38" i="16"/>
  <c r="AK38" i="16"/>
  <c r="AS38" i="16"/>
  <c r="BA38" i="16"/>
  <c r="BI38" i="16"/>
  <c r="BQ38" i="16"/>
  <c r="BY38" i="16"/>
  <c r="CG38" i="16"/>
  <c r="CO38" i="16"/>
  <c r="CW38" i="16"/>
  <c r="DE38" i="16"/>
  <c r="DM38" i="16"/>
  <c r="DU38" i="16"/>
  <c r="EC38" i="16"/>
  <c r="EG38" i="16" s="1"/>
  <c r="V38" i="16"/>
  <c r="AD38" i="16"/>
  <c r="AL38" i="16"/>
  <c r="AT38" i="16"/>
  <c r="BB38" i="16"/>
  <c r="BJ38" i="16"/>
  <c r="BR38" i="16"/>
  <c r="BZ38" i="16"/>
  <c r="CH38" i="16"/>
  <c r="CP38" i="16"/>
  <c r="CX38" i="16"/>
  <c r="DF38" i="16"/>
  <c r="DN38" i="16"/>
  <c r="DV38" i="16"/>
  <c r="ED38" i="16"/>
  <c r="W38" i="16"/>
  <c r="AE38" i="16"/>
  <c r="AM38" i="16"/>
  <c r="AU38" i="16"/>
  <c r="BC38" i="16"/>
  <c r="BK38" i="16"/>
  <c r="BS38" i="16"/>
  <c r="CA38" i="16"/>
  <c r="CI38" i="16"/>
  <c r="CQ38" i="16"/>
  <c r="CY38" i="16"/>
  <c r="DG38" i="16"/>
  <c r="DO38" i="16"/>
  <c r="DW38" i="16"/>
  <c r="EE38" i="16"/>
  <c r="X38" i="16"/>
  <c r="AF38" i="16"/>
  <c r="AN38" i="16"/>
  <c r="AV38" i="16"/>
  <c r="BD38" i="16"/>
  <c r="BL38" i="16"/>
  <c r="BT38" i="16"/>
  <c r="CB38" i="16"/>
  <c r="CJ38" i="16"/>
  <c r="CR38" i="16"/>
  <c r="CZ38" i="16"/>
  <c r="DH38" i="16"/>
  <c r="DP38" i="16"/>
  <c r="DX38" i="16"/>
  <c r="EF38" i="16"/>
  <c r="M38" i="16"/>
  <c r="Y38" i="16"/>
  <c r="AG38" i="16"/>
  <c r="AO38" i="16"/>
  <c r="AW38" i="16"/>
  <c r="BE38" i="16"/>
  <c r="BM38" i="16"/>
  <c r="BU38" i="16"/>
  <c r="CC38" i="16"/>
  <c r="CK38" i="16"/>
  <c r="CS38" i="16"/>
  <c r="DA38" i="16"/>
  <c r="DI38" i="16"/>
  <c r="DQ38" i="16"/>
  <c r="DY38" i="16"/>
  <c r="R38" i="16"/>
  <c r="Z38" i="16"/>
  <c r="AH38" i="16"/>
  <c r="AP38" i="16"/>
  <c r="AX38" i="16"/>
  <c r="BF38" i="16"/>
  <c r="BN38" i="16"/>
  <c r="BV38" i="16"/>
  <c r="CD38" i="16"/>
  <c r="CL38" i="16"/>
  <c r="CT38" i="16"/>
  <c r="DB38" i="16"/>
  <c r="DJ38" i="16"/>
  <c r="DR38" i="16"/>
  <c r="DZ38" i="16"/>
  <c r="S38" i="16"/>
  <c r="AA38" i="16"/>
  <c r="AI38" i="16"/>
  <c r="AQ38" i="16"/>
  <c r="AY38" i="16"/>
  <c r="BG38" i="16"/>
  <c r="BO38" i="16"/>
  <c r="BW38" i="16"/>
  <c r="CE38" i="16"/>
  <c r="CM38" i="16"/>
  <c r="CU38" i="16"/>
  <c r="DC38" i="16"/>
  <c r="DK38" i="16"/>
  <c r="DS38" i="16"/>
  <c r="EA38" i="16"/>
  <c r="U43" i="16"/>
  <c r="AC43" i="16"/>
  <c r="AK43" i="16"/>
  <c r="AS43" i="16"/>
  <c r="BA43" i="16"/>
  <c r="BI43" i="16"/>
  <c r="BQ43" i="16"/>
  <c r="BY43" i="16"/>
  <c r="CG43" i="16"/>
  <c r="CO43" i="16"/>
  <c r="CW43" i="16"/>
  <c r="DE43" i="16"/>
  <c r="DM43" i="16"/>
  <c r="DU43" i="16"/>
  <c r="EC43" i="16"/>
  <c r="EG43" i="16" s="1"/>
  <c r="V43" i="16"/>
  <c r="AD43" i="16"/>
  <c r="AL43" i="16"/>
  <c r="AT43" i="16"/>
  <c r="BB43" i="16"/>
  <c r="BJ43" i="16"/>
  <c r="BR43" i="16"/>
  <c r="BZ43" i="16"/>
  <c r="CH43" i="16"/>
  <c r="CP43" i="16"/>
  <c r="CX43" i="16"/>
  <c r="DF43" i="16"/>
  <c r="DN43" i="16"/>
  <c r="DV43" i="16"/>
  <c r="ED43" i="16"/>
  <c r="W43" i="16"/>
  <c r="AE43" i="16"/>
  <c r="AM43" i="16"/>
  <c r="AU43" i="16"/>
  <c r="BC43" i="16"/>
  <c r="BK43" i="16"/>
  <c r="BS43" i="16"/>
  <c r="CA43" i="16"/>
  <c r="CI43" i="16"/>
  <c r="CQ43" i="16"/>
  <c r="CY43" i="16"/>
  <c r="DG43" i="16"/>
  <c r="DO43" i="16"/>
  <c r="DW43" i="16"/>
  <c r="EE43" i="16"/>
  <c r="X43" i="16"/>
  <c r="AF43" i="16"/>
  <c r="AN43" i="16"/>
  <c r="AV43" i="16"/>
  <c r="BD43" i="16"/>
  <c r="BL43" i="16"/>
  <c r="BT43" i="16"/>
  <c r="CB43" i="16"/>
  <c r="CJ43" i="16"/>
  <c r="CR43" i="16"/>
  <c r="CZ43" i="16"/>
  <c r="DH43" i="16"/>
  <c r="DP43" i="16"/>
  <c r="DX43" i="16"/>
  <c r="EF43" i="16"/>
  <c r="M43" i="16"/>
  <c r="Y43" i="16"/>
  <c r="AG43" i="16"/>
  <c r="AO43" i="16"/>
  <c r="AW43" i="16"/>
  <c r="BE43" i="16"/>
  <c r="BM43" i="16"/>
  <c r="BU43" i="16"/>
  <c r="CC43" i="16"/>
  <c r="CK43" i="16"/>
  <c r="CS43" i="16"/>
  <c r="DA43" i="16"/>
  <c r="DI43" i="16"/>
  <c r="DQ43" i="16"/>
  <c r="DY43" i="16"/>
  <c r="R43" i="16"/>
  <c r="Z43" i="16"/>
  <c r="AH43" i="16"/>
  <c r="AP43" i="16"/>
  <c r="AX43" i="16"/>
  <c r="BF43" i="16"/>
  <c r="BN43" i="16"/>
  <c r="BV43" i="16"/>
  <c r="CD43" i="16"/>
  <c r="CL43" i="16"/>
  <c r="CT43" i="16"/>
  <c r="DB43" i="16"/>
  <c r="DJ43" i="16"/>
  <c r="DR43" i="16"/>
  <c r="DZ43" i="16"/>
  <c r="S43" i="16"/>
  <c r="AA43" i="16"/>
  <c r="AI43" i="16"/>
  <c r="AQ43" i="16"/>
  <c r="AY43" i="16"/>
  <c r="BG43" i="16"/>
  <c r="BO43" i="16"/>
  <c r="BW43" i="16"/>
  <c r="CE43" i="16"/>
  <c r="CM43" i="16"/>
  <c r="CU43" i="16"/>
  <c r="DC43" i="16"/>
  <c r="DK43" i="16"/>
  <c r="DS43" i="16"/>
  <c r="EA43" i="16"/>
  <c r="T43" i="16"/>
  <c r="AB43" i="16"/>
  <c r="AJ43" i="16"/>
  <c r="AR43" i="16"/>
  <c r="AZ43" i="16"/>
  <c r="BH43" i="16"/>
  <c r="BP43" i="16"/>
  <c r="BX43" i="16"/>
  <c r="CF43" i="16"/>
  <c r="CN43" i="16"/>
  <c r="CV43" i="16"/>
  <c r="DD43" i="16"/>
  <c r="DL43" i="16"/>
  <c r="DT43" i="16"/>
  <c r="EB43" i="16"/>
  <c r="T46" i="16"/>
  <c r="AB46" i="16"/>
  <c r="AJ46" i="16"/>
  <c r="AR46" i="16"/>
  <c r="AZ46" i="16"/>
  <c r="BH46" i="16"/>
  <c r="BP46" i="16"/>
  <c r="BX46" i="16"/>
  <c r="CF46" i="16"/>
  <c r="CN46" i="16"/>
  <c r="CV46" i="16"/>
  <c r="DD46" i="16"/>
  <c r="DL46" i="16"/>
  <c r="DT46" i="16"/>
  <c r="EB46" i="16"/>
  <c r="AX46" i="16"/>
  <c r="DJ46" i="16"/>
  <c r="U46" i="16"/>
  <c r="AC46" i="16"/>
  <c r="AK46" i="16"/>
  <c r="AS46" i="16"/>
  <c r="BA46" i="16"/>
  <c r="BI46" i="16"/>
  <c r="BQ46" i="16"/>
  <c r="BY46" i="16"/>
  <c r="CG46" i="16"/>
  <c r="CO46" i="16"/>
  <c r="CW46" i="16"/>
  <c r="DE46" i="16"/>
  <c r="DM46" i="16"/>
  <c r="DU46" i="16"/>
  <c r="EC46" i="16"/>
  <c r="EG46" i="16" s="1"/>
  <c r="BF46" i="16"/>
  <c r="V46" i="16"/>
  <c r="AD46" i="16"/>
  <c r="AL46" i="16"/>
  <c r="AT46" i="16"/>
  <c r="BB46" i="16"/>
  <c r="BJ46" i="16"/>
  <c r="BR46" i="16"/>
  <c r="BZ46" i="16"/>
  <c r="CH46" i="16"/>
  <c r="CP46" i="16"/>
  <c r="CX46" i="16"/>
  <c r="DF46" i="16"/>
  <c r="DN46" i="16"/>
  <c r="DV46" i="16"/>
  <c r="ED46" i="16"/>
  <c r="BV46" i="16"/>
  <c r="W46" i="16"/>
  <c r="AE46" i="16"/>
  <c r="AM46" i="16"/>
  <c r="AU46" i="16"/>
  <c r="BC46" i="16"/>
  <c r="BK46" i="16"/>
  <c r="BS46" i="16"/>
  <c r="CA46" i="16"/>
  <c r="CI46" i="16"/>
  <c r="CQ46" i="16"/>
  <c r="CY46" i="16"/>
  <c r="DG46" i="16"/>
  <c r="DO46" i="16"/>
  <c r="DW46" i="16"/>
  <c r="EE46" i="16"/>
  <c r="R46" i="16"/>
  <c r="AP46" i="16"/>
  <c r="CD46" i="16"/>
  <c r="DR46" i="16"/>
  <c r="X46" i="16"/>
  <c r="AF46" i="16"/>
  <c r="AN46" i="16"/>
  <c r="AV46" i="16"/>
  <c r="BD46" i="16"/>
  <c r="BL46" i="16"/>
  <c r="BT46" i="16"/>
  <c r="CB46" i="16"/>
  <c r="CJ46" i="16"/>
  <c r="CR46" i="16"/>
  <c r="CZ46" i="16"/>
  <c r="DH46" i="16"/>
  <c r="DP46" i="16"/>
  <c r="DX46" i="16"/>
  <c r="EF46" i="16"/>
  <c r="Z46" i="16"/>
  <c r="CT46" i="16"/>
  <c r="M46" i="16"/>
  <c r="Y46" i="16"/>
  <c r="AG46" i="16"/>
  <c r="AO46" i="16"/>
  <c r="AW46" i="16"/>
  <c r="BE46" i="16"/>
  <c r="BM46" i="16"/>
  <c r="BU46" i="16"/>
  <c r="CC46" i="16"/>
  <c r="CK46" i="16"/>
  <c r="CS46" i="16"/>
  <c r="DA46" i="16"/>
  <c r="DI46" i="16"/>
  <c r="DQ46" i="16"/>
  <c r="DY46" i="16"/>
  <c r="BN46" i="16"/>
  <c r="DZ46" i="16"/>
  <c r="DB46" i="16"/>
  <c r="S46" i="16"/>
  <c r="AA46" i="16"/>
  <c r="AI46" i="16"/>
  <c r="AQ46" i="16"/>
  <c r="AY46" i="16"/>
  <c r="BG46" i="16"/>
  <c r="BO46" i="16"/>
  <c r="BW46" i="16"/>
  <c r="CE46" i="16"/>
  <c r="CM46" i="16"/>
  <c r="CU46" i="16"/>
  <c r="DC46" i="16"/>
  <c r="DK46" i="16"/>
  <c r="DS46" i="16"/>
  <c r="EA46" i="16"/>
  <c r="AH46" i="16"/>
  <c r="CL46" i="16"/>
  <c r="U33" i="16"/>
  <c r="AC33" i="16"/>
  <c r="AK33" i="16"/>
  <c r="AS33" i="16"/>
  <c r="BA33" i="16"/>
  <c r="BI33" i="16"/>
  <c r="BQ33" i="16"/>
  <c r="BY33" i="16"/>
  <c r="CG33" i="16"/>
  <c r="CO33" i="16"/>
  <c r="CW33" i="16"/>
  <c r="DE33" i="16"/>
  <c r="DM33" i="16"/>
  <c r="DU33" i="16"/>
  <c r="EC33" i="16"/>
  <c r="V33" i="16"/>
  <c r="AD33" i="16"/>
  <c r="AL33" i="16"/>
  <c r="AT33" i="16"/>
  <c r="BB33" i="16"/>
  <c r="BJ33" i="16"/>
  <c r="BR33" i="16"/>
  <c r="BZ33" i="16"/>
  <c r="CH33" i="16"/>
  <c r="CP33" i="16"/>
  <c r="CX33" i="16"/>
  <c r="DF33" i="16"/>
  <c r="DN33" i="16"/>
  <c r="DV33" i="16"/>
  <c r="ED33" i="16"/>
  <c r="W33" i="16"/>
  <c r="AE33" i="16"/>
  <c r="AM33" i="16"/>
  <c r="AU33" i="16"/>
  <c r="BC33" i="16"/>
  <c r="BK33" i="16"/>
  <c r="BS33" i="16"/>
  <c r="CA33" i="16"/>
  <c r="CI33" i="16"/>
  <c r="CQ33" i="16"/>
  <c r="CY33" i="16"/>
  <c r="DG33" i="16"/>
  <c r="DO33" i="16"/>
  <c r="DW33" i="16"/>
  <c r="EE33" i="16"/>
  <c r="X33" i="16"/>
  <c r="AF33" i="16"/>
  <c r="AN33" i="16"/>
  <c r="AV33" i="16"/>
  <c r="BD33" i="16"/>
  <c r="BL33" i="16"/>
  <c r="BT33" i="16"/>
  <c r="CB33" i="16"/>
  <c r="CJ33" i="16"/>
  <c r="CR33" i="16"/>
  <c r="CZ33" i="16"/>
  <c r="DH33" i="16"/>
  <c r="DP33" i="16"/>
  <c r="DX33" i="16"/>
  <c r="EF33" i="16"/>
  <c r="M33" i="16"/>
  <c r="Y33" i="16"/>
  <c r="AG33" i="16"/>
  <c r="AO33" i="16"/>
  <c r="AW33" i="16"/>
  <c r="BE33" i="16"/>
  <c r="BM33" i="16"/>
  <c r="BU33" i="16"/>
  <c r="CC33" i="16"/>
  <c r="CK33" i="16"/>
  <c r="CS33" i="16"/>
  <c r="DA33" i="16"/>
  <c r="DI33" i="16"/>
  <c r="DQ33" i="16"/>
  <c r="DY33" i="16"/>
  <c r="R33" i="16"/>
  <c r="Z33" i="16"/>
  <c r="AH33" i="16"/>
  <c r="AP33" i="16"/>
  <c r="AX33" i="16"/>
  <c r="BF33" i="16"/>
  <c r="BN33" i="16"/>
  <c r="BV33" i="16"/>
  <c r="CD33" i="16"/>
  <c r="CL33" i="16"/>
  <c r="CT33" i="16"/>
  <c r="DB33" i="16"/>
  <c r="DJ33" i="16"/>
  <c r="DR33" i="16"/>
  <c r="DZ33" i="16"/>
  <c r="S33" i="16"/>
  <c r="AA33" i="16"/>
  <c r="AI33" i="16"/>
  <c r="AQ33" i="16"/>
  <c r="AY33" i="16"/>
  <c r="BG33" i="16"/>
  <c r="BO33" i="16"/>
  <c r="BW33" i="16"/>
  <c r="CE33" i="16"/>
  <c r="CM33" i="16"/>
  <c r="CU33" i="16"/>
  <c r="DC33" i="16"/>
  <c r="DK33" i="16"/>
  <c r="DS33" i="16"/>
  <c r="EA33" i="16"/>
  <c r="T33" i="16"/>
  <c r="AB33" i="16"/>
  <c r="AJ33" i="16"/>
  <c r="AR33" i="16"/>
  <c r="AZ33" i="16"/>
  <c r="BH33" i="16"/>
  <c r="BP33" i="16"/>
  <c r="BX33" i="16"/>
  <c r="CF33" i="16"/>
  <c r="CN33" i="16"/>
  <c r="CV33" i="16"/>
  <c r="DD33" i="16"/>
  <c r="DL33" i="16"/>
  <c r="DT33" i="16"/>
  <c r="EB33" i="16"/>
  <c r="V40" i="16"/>
  <c r="AD40" i="16"/>
  <c r="AL40" i="16"/>
  <c r="AT40" i="16"/>
  <c r="BB40" i="16"/>
  <c r="BJ40" i="16"/>
  <c r="BR40" i="16"/>
  <c r="BZ40" i="16"/>
  <c r="CH40" i="16"/>
  <c r="CP40" i="16"/>
  <c r="CX40" i="16"/>
  <c r="DF40" i="16"/>
  <c r="DN40" i="16"/>
  <c r="DV40" i="16"/>
  <c r="ED40" i="16"/>
  <c r="W40" i="16"/>
  <c r="AE40" i="16"/>
  <c r="AM40" i="16"/>
  <c r="AU40" i="16"/>
  <c r="BC40" i="16"/>
  <c r="BK40" i="16"/>
  <c r="BS40" i="16"/>
  <c r="CA40" i="16"/>
  <c r="CI40" i="16"/>
  <c r="CQ40" i="16"/>
  <c r="CY40" i="16"/>
  <c r="DG40" i="16"/>
  <c r="DO40" i="16"/>
  <c r="DW40" i="16"/>
  <c r="EE40" i="16"/>
  <c r="X40" i="16"/>
  <c r="AF40" i="16"/>
  <c r="AN40" i="16"/>
  <c r="AV40" i="16"/>
  <c r="BD40" i="16"/>
  <c r="BL40" i="16"/>
  <c r="BT40" i="16"/>
  <c r="CB40" i="16"/>
  <c r="CJ40" i="16"/>
  <c r="CR40" i="16"/>
  <c r="CZ40" i="16"/>
  <c r="DH40" i="16"/>
  <c r="DP40" i="16"/>
  <c r="DX40" i="16"/>
  <c r="EF40" i="16"/>
  <c r="M40" i="16"/>
  <c r="Y40" i="16"/>
  <c r="AG40" i="16"/>
  <c r="AO40" i="16"/>
  <c r="AW40" i="16"/>
  <c r="BE40" i="16"/>
  <c r="BM40" i="16"/>
  <c r="BU40" i="16"/>
  <c r="CC40" i="16"/>
  <c r="CK40" i="16"/>
  <c r="CS40" i="16"/>
  <c r="DA40" i="16"/>
  <c r="DI40" i="16"/>
  <c r="DQ40" i="16"/>
  <c r="DY40" i="16"/>
  <c r="R40" i="16"/>
  <c r="Z40" i="16"/>
  <c r="AH40" i="16"/>
  <c r="AP40" i="16"/>
  <c r="AX40" i="16"/>
  <c r="BF40" i="16"/>
  <c r="BN40" i="16"/>
  <c r="BV40" i="16"/>
  <c r="CD40" i="16"/>
  <c r="CL40" i="16"/>
  <c r="CT40" i="16"/>
  <c r="DB40" i="16"/>
  <c r="DJ40" i="16"/>
  <c r="DR40" i="16"/>
  <c r="DZ40" i="16"/>
  <c r="S40" i="16"/>
  <c r="AA40" i="16"/>
  <c r="AI40" i="16"/>
  <c r="AQ40" i="16"/>
  <c r="AY40" i="16"/>
  <c r="BG40" i="16"/>
  <c r="BO40" i="16"/>
  <c r="BW40" i="16"/>
  <c r="CE40" i="16"/>
  <c r="CM40" i="16"/>
  <c r="CU40" i="16"/>
  <c r="DC40" i="16"/>
  <c r="DK40" i="16"/>
  <c r="DS40" i="16"/>
  <c r="EA40" i="16"/>
  <c r="T40" i="16"/>
  <c r="AB40" i="16"/>
  <c r="AJ40" i="16"/>
  <c r="AR40" i="16"/>
  <c r="AZ40" i="16"/>
  <c r="BH40" i="16"/>
  <c r="BP40" i="16"/>
  <c r="BX40" i="16"/>
  <c r="CF40" i="16"/>
  <c r="CN40" i="16"/>
  <c r="CV40" i="16"/>
  <c r="DD40" i="16"/>
  <c r="DL40" i="16"/>
  <c r="DT40" i="16"/>
  <c r="EB40" i="16"/>
  <c r="U40" i="16"/>
  <c r="AC40" i="16"/>
  <c r="AK40" i="16"/>
  <c r="AS40" i="16"/>
  <c r="BA40" i="16"/>
  <c r="BI40" i="16"/>
  <c r="BQ40" i="16"/>
  <c r="BY40" i="16"/>
  <c r="CG40" i="16"/>
  <c r="CO40" i="16"/>
  <c r="CW40" i="16"/>
  <c r="DE40" i="16"/>
  <c r="DM40" i="16"/>
  <c r="DU40" i="16"/>
  <c r="EC40" i="16"/>
  <c r="EG40" i="16" s="1"/>
  <c r="W36" i="16"/>
  <c r="AE36" i="16"/>
  <c r="AM36" i="16"/>
  <c r="AU36" i="16"/>
  <c r="BC36" i="16"/>
  <c r="BK36" i="16"/>
  <c r="BS36" i="16"/>
  <c r="CA36" i="16"/>
  <c r="CI36" i="16"/>
  <c r="CQ36" i="16"/>
  <c r="CY36" i="16"/>
  <c r="DG36" i="16"/>
  <c r="DO36" i="16"/>
  <c r="DW36" i="16"/>
  <c r="EE36" i="16"/>
  <c r="X36" i="16"/>
  <c r="AF36" i="16"/>
  <c r="AN36" i="16"/>
  <c r="AV36" i="16"/>
  <c r="BD36" i="16"/>
  <c r="BL36" i="16"/>
  <c r="BT36" i="16"/>
  <c r="CB36" i="16"/>
  <c r="CJ36" i="16"/>
  <c r="CR36" i="16"/>
  <c r="CZ36" i="16"/>
  <c r="DH36" i="16"/>
  <c r="DP36" i="16"/>
  <c r="DX36" i="16"/>
  <c r="EF36" i="16"/>
  <c r="M36" i="16"/>
  <c r="Y36" i="16"/>
  <c r="AG36" i="16"/>
  <c r="AO36" i="16"/>
  <c r="AW36" i="16"/>
  <c r="BE36" i="16"/>
  <c r="BM36" i="16"/>
  <c r="BU36" i="16"/>
  <c r="CC36" i="16"/>
  <c r="CK36" i="16"/>
  <c r="CS36" i="16"/>
  <c r="DA36" i="16"/>
  <c r="DI36" i="16"/>
  <c r="DQ36" i="16"/>
  <c r="DY36" i="16"/>
  <c r="R36" i="16"/>
  <c r="Z36" i="16"/>
  <c r="AH36" i="16"/>
  <c r="AP36" i="16"/>
  <c r="AX36" i="16"/>
  <c r="BF36" i="16"/>
  <c r="BN36" i="16"/>
  <c r="BV36" i="16"/>
  <c r="CD36" i="16"/>
  <c r="CL36" i="16"/>
  <c r="CT36" i="16"/>
  <c r="DB36" i="16"/>
  <c r="DJ36" i="16"/>
  <c r="DR36" i="16"/>
  <c r="DZ36" i="16"/>
  <c r="S36" i="16"/>
  <c r="AA36" i="16"/>
  <c r="AI36" i="16"/>
  <c r="AQ36" i="16"/>
  <c r="AY36" i="16"/>
  <c r="BG36" i="16"/>
  <c r="BO36" i="16"/>
  <c r="BW36" i="16"/>
  <c r="CE36" i="16"/>
  <c r="CM36" i="16"/>
  <c r="CU36" i="16"/>
  <c r="DC36" i="16"/>
  <c r="DK36" i="16"/>
  <c r="DS36" i="16"/>
  <c r="EA36" i="16"/>
  <c r="T36" i="16"/>
  <c r="AB36" i="16"/>
  <c r="AJ36" i="16"/>
  <c r="AR36" i="16"/>
  <c r="AZ36" i="16"/>
  <c r="BH36" i="16"/>
  <c r="BP36" i="16"/>
  <c r="BX36" i="16"/>
  <c r="CF36" i="16"/>
  <c r="CN36" i="16"/>
  <c r="CV36" i="16"/>
  <c r="DD36" i="16"/>
  <c r="DL36" i="16"/>
  <c r="DT36" i="16"/>
  <c r="EB36" i="16"/>
  <c r="U36" i="16"/>
  <c r="AC36" i="16"/>
  <c r="AK36" i="16"/>
  <c r="AS36" i="16"/>
  <c r="BA36" i="16"/>
  <c r="BI36" i="16"/>
  <c r="BQ36" i="16"/>
  <c r="BY36" i="16"/>
  <c r="CG36" i="16"/>
  <c r="CO36" i="16"/>
  <c r="CW36" i="16"/>
  <c r="DE36" i="16"/>
  <c r="DM36" i="16"/>
  <c r="DU36" i="16"/>
  <c r="EC36" i="16"/>
  <c r="EG36" i="16" s="1"/>
  <c r="V36" i="16"/>
  <c r="AD36" i="16"/>
  <c r="AL36" i="16"/>
  <c r="AT36" i="16"/>
  <c r="BB36" i="16"/>
  <c r="BJ36" i="16"/>
  <c r="BR36" i="16"/>
  <c r="BZ36" i="16"/>
  <c r="CH36" i="16"/>
  <c r="CP36" i="16"/>
  <c r="CX36" i="16"/>
  <c r="DF36" i="16"/>
  <c r="DN36" i="16"/>
  <c r="DV36" i="16"/>
  <c r="ED36" i="16"/>
  <c r="V39" i="16"/>
  <c r="AD39" i="16"/>
  <c r="AL39" i="16"/>
  <c r="AT39" i="16"/>
  <c r="BB39" i="16"/>
  <c r="BJ39" i="16"/>
  <c r="BR39" i="16"/>
  <c r="BZ39" i="16"/>
  <c r="CH39" i="16"/>
  <c r="CP39" i="16"/>
  <c r="CX39" i="16"/>
  <c r="DF39" i="16"/>
  <c r="DN39" i="16"/>
  <c r="DV39" i="16"/>
  <c r="ED39" i="16"/>
  <c r="W39" i="16"/>
  <c r="AE39" i="16"/>
  <c r="AM39" i="16"/>
  <c r="AU39" i="16"/>
  <c r="BC39" i="16"/>
  <c r="BK39" i="16"/>
  <c r="BS39" i="16"/>
  <c r="CA39" i="16"/>
  <c r="CI39" i="16"/>
  <c r="CQ39" i="16"/>
  <c r="CY39" i="16"/>
  <c r="DG39" i="16"/>
  <c r="DO39" i="16"/>
  <c r="DW39" i="16"/>
  <c r="EE39" i="16"/>
  <c r="X39" i="16"/>
  <c r="AF39" i="16"/>
  <c r="AN39" i="16"/>
  <c r="AV39" i="16"/>
  <c r="BD39" i="16"/>
  <c r="BL39" i="16"/>
  <c r="BT39" i="16"/>
  <c r="CB39" i="16"/>
  <c r="CJ39" i="16"/>
  <c r="CR39" i="16"/>
  <c r="CZ39" i="16"/>
  <c r="DH39" i="16"/>
  <c r="DP39" i="16"/>
  <c r="DX39" i="16"/>
  <c r="EF39" i="16"/>
  <c r="M39" i="16"/>
  <c r="Y39" i="16"/>
  <c r="AG39" i="16"/>
  <c r="AO39" i="16"/>
  <c r="AW39" i="16"/>
  <c r="BE39" i="16"/>
  <c r="BM39" i="16"/>
  <c r="BU39" i="16"/>
  <c r="CC39" i="16"/>
  <c r="CK39" i="16"/>
  <c r="CS39" i="16"/>
  <c r="DA39" i="16"/>
  <c r="DI39" i="16"/>
  <c r="DQ39" i="16"/>
  <c r="DY39" i="16"/>
  <c r="R39" i="16"/>
  <c r="Z39" i="16"/>
  <c r="AH39" i="16"/>
  <c r="AP39" i="16"/>
  <c r="AX39" i="16"/>
  <c r="BF39" i="16"/>
  <c r="BN39" i="16"/>
  <c r="BV39" i="16"/>
  <c r="CD39" i="16"/>
  <c r="CL39" i="16"/>
  <c r="CT39" i="16"/>
  <c r="DB39" i="16"/>
  <c r="DJ39" i="16"/>
  <c r="DR39" i="16"/>
  <c r="DZ39" i="16"/>
  <c r="S39" i="16"/>
  <c r="AA39" i="16"/>
  <c r="AI39" i="16"/>
  <c r="AQ39" i="16"/>
  <c r="AY39" i="16"/>
  <c r="BG39" i="16"/>
  <c r="BO39" i="16"/>
  <c r="BW39" i="16"/>
  <c r="CE39" i="16"/>
  <c r="CM39" i="16"/>
  <c r="CU39" i="16"/>
  <c r="DC39" i="16"/>
  <c r="DK39" i="16"/>
  <c r="DS39" i="16"/>
  <c r="EA39" i="16"/>
  <c r="T39" i="16"/>
  <c r="AB39" i="16"/>
  <c r="AJ39" i="16"/>
  <c r="AR39" i="16"/>
  <c r="AZ39" i="16"/>
  <c r="BH39" i="16"/>
  <c r="BP39" i="16"/>
  <c r="BX39" i="16"/>
  <c r="CF39" i="16"/>
  <c r="CN39" i="16"/>
  <c r="CV39" i="16"/>
  <c r="DD39" i="16"/>
  <c r="DL39" i="16"/>
  <c r="DT39" i="16"/>
  <c r="EB39" i="16"/>
  <c r="U39" i="16"/>
  <c r="AC39" i="16"/>
  <c r="AK39" i="16"/>
  <c r="AS39" i="16"/>
  <c r="BA39" i="16"/>
  <c r="BI39" i="16"/>
  <c r="BQ39" i="16"/>
  <c r="BY39" i="16"/>
  <c r="CG39" i="16"/>
  <c r="CO39" i="16"/>
  <c r="CW39" i="16"/>
  <c r="DE39" i="16"/>
  <c r="DM39" i="16"/>
  <c r="DU39" i="16"/>
  <c r="EC39" i="16"/>
  <c r="EG39" i="16" s="1"/>
  <c r="W41" i="16"/>
  <c r="AE41" i="16"/>
  <c r="AM41" i="16"/>
  <c r="AU41" i="16"/>
  <c r="BC41" i="16"/>
  <c r="BK41" i="16"/>
  <c r="BS41" i="16"/>
  <c r="CA41" i="16"/>
  <c r="CI41" i="16"/>
  <c r="CQ41" i="16"/>
  <c r="CY41" i="16"/>
  <c r="DG41" i="16"/>
  <c r="DO41" i="16"/>
  <c r="DW41" i="16"/>
  <c r="EE41" i="16"/>
  <c r="X41" i="16"/>
  <c r="AF41" i="16"/>
  <c r="AN41" i="16"/>
  <c r="AV41" i="16"/>
  <c r="BD41" i="16"/>
  <c r="BL41" i="16"/>
  <c r="BT41" i="16"/>
  <c r="CB41" i="16"/>
  <c r="CJ41" i="16"/>
  <c r="CR41" i="16"/>
  <c r="CZ41" i="16"/>
  <c r="DH41" i="16"/>
  <c r="DP41" i="16"/>
  <c r="DX41" i="16"/>
  <c r="EF41" i="16"/>
  <c r="M41" i="16"/>
  <c r="Y41" i="16"/>
  <c r="AG41" i="16"/>
  <c r="AO41" i="16"/>
  <c r="AW41" i="16"/>
  <c r="BE41" i="16"/>
  <c r="BM41" i="16"/>
  <c r="BU41" i="16"/>
  <c r="CC41" i="16"/>
  <c r="CK41" i="16"/>
  <c r="CS41" i="16"/>
  <c r="DA41" i="16"/>
  <c r="DI41" i="16"/>
  <c r="DQ41" i="16"/>
  <c r="DY41" i="16"/>
  <c r="R41" i="16"/>
  <c r="Z41" i="16"/>
  <c r="AH41" i="16"/>
  <c r="AP41" i="16"/>
  <c r="AX41" i="16"/>
  <c r="BF41" i="16"/>
  <c r="BN41" i="16"/>
  <c r="BV41" i="16"/>
  <c r="CD41" i="16"/>
  <c r="CL41" i="16"/>
  <c r="CT41" i="16"/>
  <c r="DB41" i="16"/>
  <c r="DJ41" i="16"/>
  <c r="DR41" i="16"/>
  <c r="DZ41" i="16"/>
  <c r="S41" i="16"/>
  <c r="AA41" i="16"/>
  <c r="AI41" i="16"/>
  <c r="AQ41" i="16"/>
  <c r="AY41" i="16"/>
  <c r="BG41" i="16"/>
  <c r="BO41" i="16"/>
  <c r="BW41" i="16"/>
  <c r="CE41" i="16"/>
  <c r="CM41" i="16"/>
  <c r="CU41" i="16"/>
  <c r="DC41" i="16"/>
  <c r="DK41" i="16"/>
  <c r="DS41" i="16"/>
  <c r="EA41" i="16"/>
  <c r="T41" i="16"/>
  <c r="AB41" i="16"/>
  <c r="AJ41" i="16"/>
  <c r="AR41" i="16"/>
  <c r="AZ41" i="16"/>
  <c r="BH41" i="16"/>
  <c r="BP41" i="16"/>
  <c r="BX41" i="16"/>
  <c r="CF41" i="16"/>
  <c r="CN41" i="16"/>
  <c r="CV41" i="16"/>
  <c r="DD41" i="16"/>
  <c r="DL41" i="16"/>
  <c r="DT41" i="16"/>
  <c r="EB41" i="16"/>
  <c r="U41" i="16"/>
  <c r="AC41" i="16"/>
  <c r="AK41" i="16"/>
  <c r="AS41" i="16"/>
  <c r="BA41" i="16"/>
  <c r="BI41" i="16"/>
  <c r="BQ41" i="16"/>
  <c r="BY41" i="16"/>
  <c r="CG41" i="16"/>
  <c r="CO41" i="16"/>
  <c r="CW41" i="16"/>
  <c r="DE41" i="16"/>
  <c r="DM41" i="16"/>
  <c r="DU41" i="16"/>
  <c r="EC41" i="16"/>
  <c r="EG41" i="16" s="1"/>
  <c r="V41" i="16"/>
  <c r="AD41" i="16"/>
  <c r="AL41" i="16"/>
  <c r="AT41" i="16"/>
  <c r="BB41" i="16"/>
  <c r="BJ41" i="16"/>
  <c r="BR41" i="16"/>
  <c r="BZ41" i="16"/>
  <c r="CH41" i="16"/>
  <c r="CP41" i="16"/>
  <c r="CX41" i="16"/>
  <c r="DF41" i="16"/>
  <c r="DN41" i="16"/>
  <c r="DV41" i="16"/>
  <c r="ED41" i="16"/>
  <c r="U44" i="16"/>
  <c r="AC44" i="16"/>
  <c r="AK44" i="16"/>
  <c r="AS44" i="16"/>
  <c r="BA44" i="16"/>
  <c r="BI44" i="16"/>
  <c r="BQ44" i="16"/>
  <c r="BY44" i="16"/>
  <c r="CG44" i="16"/>
  <c r="CO44" i="16"/>
  <c r="CW44" i="16"/>
  <c r="DE44" i="16"/>
  <c r="DM44" i="16"/>
  <c r="DU44" i="16"/>
  <c r="EC44" i="16"/>
  <c r="EG44" i="16" s="1"/>
  <c r="V44" i="16"/>
  <c r="AD44" i="16"/>
  <c r="AL44" i="16"/>
  <c r="AT44" i="16"/>
  <c r="BB44" i="16"/>
  <c r="BJ44" i="16"/>
  <c r="BR44" i="16"/>
  <c r="BZ44" i="16"/>
  <c r="CH44" i="16"/>
  <c r="CP44" i="16"/>
  <c r="CX44" i="16"/>
  <c r="DF44" i="16"/>
  <c r="DN44" i="16"/>
  <c r="DV44" i="16"/>
  <c r="ED44" i="16"/>
  <c r="W44" i="16"/>
  <c r="AE44" i="16"/>
  <c r="AM44" i="16"/>
  <c r="AU44" i="16"/>
  <c r="BC44" i="16"/>
  <c r="BK44" i="16"/>
  <c r="BS44" i="16"/>
  <c r="CA44" i="16"/>
  <c r="CI44" i="16"/>
  <c r="CQ44" i="16"/>
  <c r="CY44" i="16"/>
  <c r="DG44" i="16"/>
  <c r="DO44" i="16"/>
  <c r="DW44" i="16"/>
  <c r="EE44" i="16"/>
  <c r="X44" i="16"/>
  <c r="AF44" i="16"/>
  <c r="AN44" i="16"/>
  <c r="AV44" i="16"/>
  <c r="BD44" i="16"/>
  <c r="BL44" i="16"/>
  <c r="BT44" i="16"/>
  <c r="CB44" i="16"/>
  <c r="CJ44" i="16"/>
  <c r="CR44" i="16"/>
  <c r="CZ44" i="16"/>
  <c r="DH44" i="16"/>
  <c r="DP44" i="16"/>
  <c r="DX44" i="16"/>
  <c r="EF44" i="16"/>
  <c r="M44" i="16"/>
  <c r="Y44" i="16"/>
  <c r="AG44" i="16"/>
  <c r="AO44" i="16"/>
  <c r="AW44" i="16"/>
  <c r="BE44" i="16"/>
  <c r="BM44" i="16"/>
  <c r="BU44" i="16"/>
  <c r="CC44" i="16"/>
  <c r="CK44" i="16"/>
  <c r="CS44" i="16"/>
  <c r="DA44" i="16"/>
  <c r="DI44" i="16"/>
  <c r="DQ44" i="16"/>
  <c r="DY44" i="16"/>
  <c r="R44" i="16"/>
  <c r="Z44" i="16"/>
  <c r="AH44" i="16"/>
  <c r="AP44" i="16"/>
  <c r="AX44" i="16"/>
  <c r="BF44" i="16"/>
  <c r="BN44" i="16"/>
  <c r="BV44" i="16"/>
  <c r="CD44" i="16"/>
  <c r="CL44" i="16"/>
  <c r="CT44" i="16"/>
  <c r="DB44" i="16"/>
  <c r="DJ44" i="16"/>
  <c r="DR44" i="16"/>
  <c r="DZ44" i="16"/>
  <c r="S44" i="16"/>
  <c r="AA44" i="16"/>
  <c r="AI44" i="16"/>
  <c r="AQ44" i="16"/>
  <c r="AY44" i="16"/>
  <c r="BG44" i="16"/>
  <c r="BO44" i="16"/>
  <c r="BW44" i="16"/>
  <c r="CE44" i="16"/>
  <c r="CM44" i="16"/>
  <c r="CU44" i="16"/>
  <c r="DC44" i="16"/>
  <c r="DK44" i="16"/>
  <c r="DS44" i="16"/>
  <c r="EA44" i="16"/>
  <c r="T44" i="16"/>
  <c r="AB44" i="16"/>
  <c r="AJ44" i="16"/>
  <c r="AR44" i="16"/>
  <c r="AZ44" i="16"/>
  <c r="BH44" i="16"/>
  <c r="BP44" i="16"/>
  <c r="BX44" i="16"/>
  <c r="CF44" i="16"/>
  <c r="CN44" i="16"/>
  <c r="CV44" i="16"/>
  <c r="DD44" i="16"/>
  <c r="DL44" i="16"/>
  <c r="DT44" i="16"/>
  <c r="EB44" i="16"/>
  <c r="V37" i="16"/>
  <c r="AD37" i="16"/>
  <c r="AL37" i="16"/>
  <c r="AT37" i="16"/>
  <c r="BB37" i="16"/>
  <c r="BJ37" i="16"/>
  <c r="BR37" i="16"/>
  <c r="BZ37" i="16"/>
  <c r="CH37" i="16"/>
  <c r="CP37" i="16"/>
  <c r="CX37" i="16"/>
  <c r="DF37" i="16"/>
  <c r="DN37" i="16"/>
  <c r="DV37" i="16"/>
  <c r="ED37" i="16"/>
  <c r="W37" i="16"/>
  <c r="AE37" i="16"/>
  <c r="AM37" i="16"/>
  <c r="AU37" i="16"/>
  <c r="BC37" i="16"/>
  <c r="BK37" i="16"/>
  <c r="BS37" i="16"/>
  <c r="CA37" i="16"/>
  <c r="CI37" i="16"/>
  <c r="CQ37" i="16"/>
  <c r="CY37" i="16"/>
  <c r="DG37" i="16"/>
  <c r="DO37" i="16"/>
  <c r="DW37" i="16"/>
  <c r="EE37" i="16"/>
  <c r="X37" i="16"/>
  <c r="AF37" i="16"/>
  <c r="AN37" i="16"/>
  <c r="AV37" i="16"/>
  <c r="BD37" i="16"/>
  <c r="BL37" i="16"/>
  <c r="BT37" i="16"/>
  <c r="CB37" i="16"/>
  <c r="CJ37" i="16"/>
  <c r="CR37" i="16"/>
  <c r="CZ37" i="16"/>
  <c r="DH37" i="16"/>
  <c r="DP37" i="16"/>
  <c r="DX37" i="16"/>
  <c r="EF37" i="16"/>
  <c r="M37" i="16"/>
  <c r="Y37" i="16"/>
  <c r="AG37" i="16"/>
  <c r="AO37" i="16"/>
  <c r="AW37" i="16"/>
  <c r="BE37" i="16"/>
  <c r="BM37" i="16"/>
  <c r="BU37" i="16"/>
  <c r="CC37" i="16"/>
  <c r="CK37" i="16"/>
  <c r="CS37" i="16"/>
  <c r="DA37" i="16"/>
  <c r="DI37" i="16"/>
  <c r="DQ37" i="16"/>
  <c r="DY37" i="16"/>
  <c r="R37" i="16"/>
  <c r="Z37" i="16"/>
  <c r="AH37" i="16"/>
  <c r="AP37" i="16"/>
  <c r="AX37" i="16"/>
  <c r="BF37" i="16"/>
  <c r="BN37" i="16"/>
  <c r="BV37" i="16"/>
  <c r="CD37" i="16"/>
  <c r="CL37" i="16"/>
  <c r="CT37" i="16"/>
  <c r="DB37" i="16"/>
  <c r="DJ37" i="16"/>
  <c r="DR37" i="16"/>
  <c r="DZ37" i="16"/>
  <c r="S37" i="16"/>
  <c r="AA37" i="16"/>
  <c r="AI37" i="16"/>
  <c r="AQ37" i="16"/>
  <c r="AY37" i="16"/>
  <c r="BG37" i="16"/>
  <c r="BO37" i="16"/>
  <c r="BW37" i="16"/>
  <c r="CE37" i="16"/>
  <c r="CM37" i="16"/>
  <c r="CU37" i="16"/>
  <c r="DC37" i="16"/>
  <c r="DK37" i="16"/>
  <c r="DS37" i="16"/>
  <c r="EA37" i="16"/>
  <c r="T37" i="16"/>
  <c r="AB37" i="16"/>
  <c r="AJ37" i="16"/>
  <c r="AR37" i="16"/>
  <c r="AZ37" i="16"/>
  <c r="BH37" i="16"/>
  <c r="BP37" i="16"/>
  <c r="BX37" i="16"/>
  <c r="CF37" i="16"/>
  <c r="CN37" i="16"/>
  <c r="CV37" i="16"/>
  <c r="DD37" i="16"/>
  <c r="DL37" i="16"/>
  <c r="DT37" i="16"/>
  <c r="EB37" i="16"/>
  <c r="U37" i="16"/>
  <c r="AC37" i="16"/>
  <c r="AK37" i="16"/>
  <c r="AS37" i="16"/>
  <c r="BA37" i="16"/>
  <c r="BI37" i="16"/>
  <c r="BQ37" i="16"/>
  <c r="BY37" i="16"/>
  <c r="CG37" i="16"/>
  <c r="CO37" i="16"/>
  <c r="CW37" i="16"/>
  <c r="DE37" i="16"/>
  <c r="DM37" i="16"/>
  <c r="DU37" i="16"/>
  <c r="EC37" i="16"/>
  <c r="EG37" i="16" s="1"/>
  <c r="M68" i="16"/>
  <c r="U68" i="16"/>
  <c r="AC68" i="16"/>
  <c r="AK68" i="16"/>
  <c r="AS68" i="16"/>
  <c r="BA68" i="16"/>
  <c r="BI68" i="16"/>
  <c r="BQ68" i="16"/>
  <c r="BY68" i="16"/>
  <c r="CG68" i="16"/>
  <c r="CO68" i="16"/>
  <c r="CW68" i="16"/>
  <c r="DE68" i="16"/>
  <c r="DM68" i="16"/>
  <c r="DU68" i="16"/>
  <c r="EC68" i="16"/>
  <c r="EG68" i="16" s="1"/>
  <c r="V68" i="16"/>
  <c r="AD68" i="16"/>
  <c r="AL68" i="16"/>
  <c r="AT68" i="16"/>
  <c r="BB68" i="16"/>
  <c r="BJ68" i="16"/>
  <c r="BR68" i="16"/>
  <c r="BZ68" i="16"/>
  <c r="CH68" i="16"/>
  <c r="CP68" i="16"/>
  <c r="CX68" i="16"/>
  <c r="DF68" i="16"/>
  <c r="DN68" i="16"/>
  <c r="DV68" i="16"/>
  <c r="ED68" i="16"/>
  <c r="W68" i="16"/>
  <c r="AE68" i="16"/>
  <c r="AM68" i="16"/>
  <c r="AU68" i="16"/>
  <c r="BC68" i="16"/>
  <c r="BK68" i="16"/>
  <c r="BS68" i="16"/>
  <c r="CA68" i="16"/>
  <c r="CI68" i="16"/>
  <c r="CQ68" i="16"/>
  <c r="CY68" i="16"/>
  <c r="DG68" i="16"/>
  <c r="DO68" i="16"/>
  <c r="DW68" i="16"/>
  <c r="EE68" i="16"/>
  <c r="X68" i="16"/>
  <c r="AF68" i="16"/>
  <c r="AN68" i="16"/>
  <c r="AV68" i="16"/>
  <c r="BD68" i="16"/>
  <c r="BL68" i="16"/>
  <c r="BT68" i="16"/>
  <c r="CB68" i="16"/>
  <c r="CJ68" i="16"/>
  <c r="CR68" i="16"/>
  <c r="CZ68" i="16"/>
  <c r="DH68" i="16"/>
  <c r="DP68" i="16"/>
  <c r="DX68" i="16"/>
  <c r="EF68" i="16"/>
  <c r="Y68" i="16"/>
  <c r="AG68" i="16"/>
  <c r="AO68" i="16"/>
  <c r="AW68" i="16"/>
  <c r="BE68" i="16"/>
  <c r="BM68" i="16"/>
  <c r="BU68" i="16"/>
  <c r="CC68" i="16"/>
  <c r="CK68" i="16"/>
  <c r="CS68" i="16"/>
  <c r="DA68" i="16"/>
  <c r="DI68" i="16"/>
  <c r="DQ68" i="16"/>
  <c r="DY68" i="16"/>
  <c r="R68" i="16"/>
  <c r="Z68" i="16"/>
  <c r="AH68" i="16"/>
  <c r="AP68" i="16"/>
  <c r="AX68" i="16"/>
  <c r="BF68" i="16"/>
  <c r="BN68" i="16"/>
  <c r="BV68" i="16"/>
  <c r="CD68" i="16"/>
  <c r="CL68" i="16"/>
  <c r="CT68" i="16"/>
  <c r="DB68" i="16"/>
  <c r="DJ68" i="16"/>
  <c r="DR68" i="16"/>
  <c r="DZ68" i="16"/>
  <c r="S68" i="16"/>
  <c r="AA68" i="16"/>
  <c r="AI68" i="16"/>
  <c r="AQ68" i="16"/>
  <c r="AY68" i="16"/>
  <c r="BG68" i="16"/>
  <c r="BO68" i="16"/>
  <c r="BW68" i="16"/>
  <c r="CE68" i="16"/>
  <c r="CM68" i="16"/>
  <c r="CU68" i="16"/>
  <c r="DC68" i="16"/>
  <c r="DK68" i="16"/>
  <c r="DS68" i="16"/>
  <c r="EA68" i="16"/>
  <c r="T68" i="16"/>
  <c r="AB68" i="16"/>
  <c r="AJ68" i="16"/>
  <c r="AR68" i="16"/>
  <c r="AZ68" i="16"/>
  <c r="BH68" i="16"/>
  <c r="BP68" i="16"/>
  <c r="BX68" i="16"/>
  <c r="CF68" i="16"/>
  <c r="CN68" i="16"/>
  <c r="CV68" i="16"/>
  <c r="DD68" i="16"/>
  <c r="DL68" i="16"/>
  <c r="DT68" i="16"/>
  <c r="EB68" i="16"/>
  <c r="M66" i="16"/>
  <c r="V66" i="16"/>
  <c r="AD66" i="16"/>
  <c r="AL66" i="16"/>
  <c r="AT66" i="16"/>
  <c r="BB66" i="16"/>
  <c r="BJ66" i="16"/>
  <c r="BR66" i="16"/>
  <c r="BZ66" i="16"/>
  <c r="CH66" i="16"/>
  <c r="CP66" i="16"/>
  <c r="CX66" i="16"/>
  <c r="DF66" i="16"/>
  <c r="DN66" i="16"/>
  <c r="DV66" i="16"/>
  <c r="ED66" i="16"/>
  <c r="W66" i="16"/>
  <c r="AE66" i="16"/>
  <c r="AM66" i="16"/>
  <c r="AU66" i="16"/>
  <c r="BC66" i="16"/>
  <c r="BK66" i="16"/>
  <c r="BS66" i="16"/>
  <c r="CA66" i="16"/>
  <c r="CI66" i="16"/>
  <c r="CQ66" i="16"/>
  <c r="CY66" i="16"/>
  <c r="DG66" i="16"/>
  <c r="DO66" i="16"/>
  <c r="DW66" i="16"/>
  <c r="EE66" i="16"/>
  <c r="X66" i="16"/>
  <c r="AF66" i="16"/>
  <c r="AN66" i="16"/>
  <c r="AV66" i="16"/>
  <c r="BD66" i="16"/>
  <c r="BL66" i="16"/>
  <c r="BT66" i="16"/>
  <c r="CB66" i="16"/>
  <c r="CJ66" i="16"/>
  <c r="CR66" i="16"/>
  <c r="CZ66" i="16"/>
  <c r="DH66" i="16"/>
  <c r="DP66" i="16"/>
  <c r="DX66" i="16"/>
  <c r="EF66" i="16"/>
  <c r="Y66" i="16"/>
  <c r="AG66" i="16"/>
  <c r="AO66" i="16"/>
  <c r="AW66" i="16"/>
  <c r="BE66" i="16"/>
  <c r="BM66" i="16"/>
  <c r="BU66" i="16"/>
  <c r="CC66" i="16"/>
  <c r="CK66" i="16"/>
  <c r="CS66" i="16"/>
  <c r="DA66" i="16"/>
  <c r="DI66" i="16"/>
  <c r="DQ66" i="16"/>
  <c r="DY66" i="16"/>
  <c r="R66" i="16"/>
  <c r="Z66" i="16"/>
  <c r="AH66" i="16"/>
  <c r="AP66" i="16"/>
  <c r="AX66" i="16"/>
  <c r="BF66" i="16"/>
  <c r="BN66" i="16"/>
  <c r="BV66" i="16"/>
  <c r="CD66" i="16"/>
  <c r="CL66" i="16"/>
  <c r="CT66" i="16"/>
  <c r="DB66" i="16"/>
  <c r="DJ66" i="16"/>
  <c r="DR66" i="16"/>
  <c r="DZ66" i="16"/>
  <c r="S66" i="16"/>
  <c r="AA66" i="16"/>
  <c r="AI66" i="16"/>
  <c r="AQ66" i="16"/>
  <c r="AY66" i="16"/>
  <c r="BG66" i="16"/>
  <c r="BO66" i="16"/>
  <c r="BW66" i="16"/>
  <c r="CE66" i="16"/>
  <c r="CM66" i="16"/>
  <c r="CU66" i="16"/>
  <c r="DC66" i="16"/>
  <c r="DK66" i="16"/>
  <c r="DS66" i="16"/>
  <c r="EA66" i="16"/>
  <c r="T66" i="16"/>
  <c r="AB66" i="16"/>
  <c r="AJ66" i="16"/>
  <c r="AR66" i="16"/>
  <c r="AZ66" i="16"/>
  <c r="BH66" i="16"/>
  <c r="BP66" i="16"/>
  <c r="BX66" i="16"/>
  <c r="CF66" i="16"/>
  <c r="CN66" i="16"/>
  <c r="CV66" i="16"/>
  <c r="DD66" i="16"/>
  <c r="DL66" i="16"/>
  <c r="DT66" i="16"/>
  <c r="EB66" i="16"/>
  <c r="U66" i="16"/>
  <c r="AC66" i="16"/>
  <c r="AK66" i="16"/>
  <c r="AS66" i="16"/>
  <c r="BA66" i="16"/>
  <c r="BI66" i="16"/>
  <c r="BQ66" i="16"/>
  <c r="BY66" i="16"/>
  <c r="CG66" i="16"/>
  <c r="CO66" i="16"/>
  <c r="CW66" i="16"/>
  <c r="DE66" i="16"/>
  <c r="DM66" i="16"/>
  <c r="DU66" i="16"/>
  <c r="EC66" i="16"/>
  <c r="EG66" i="16" s="1"/>
  <c r="V34" i="16"/>
  <c r="AD34" i="16"/>
  <c r="AL34" i="16"/>
  <c r="AT34" i="16"/>
  <c r="BB34" i="16"/>
  <c r="BJ34" i="16"/>
  <c r="BR34" i="16"/>
  <c r="BZ34" i="16"/>
  <c r="CH34" i="16"/>
  <c r="CP34" i="16"/>
  <c r="CX34" i="16"/>
  <c r="DF34" i="16"/>
  <c r="DN34" i="16"/>
  <c r="DV34" i="16"/>
  <c r="ED34" i="16"/>
  <c r="W34" i="16"/>
  <c r="AE34" i="16"/>
  <c r="AM34" i="16"/>
  <c r="AU34" i="16"/>
  <c r="BC34" i="16"/>
  <c r="BK34" i="16"/>
  <c r="BS34" i="16"/>
  <c r="CA34" i="16"/>
  <c r="CI34" i="16"/>
  <c r="CQ34" i="16"/>
  <c r="CY34" i="16"/>
  <c r="DG34" i="16"/>
  <c r="DO34" i="16"/>
  <c r="DW34" i="16"/>
  <c r="EE34" i="16"/>
  <c r="X34" i="16"/>
  <c r="AF34" i="16"/>
  <c r="AN34" i="16"/>
  <c r="AV34" i="16"/>
  <c r="BD34" i="16"/>
  <c r="BL34" i="16"/>
  <c r="BT34" i="16"/>
  <c r="CB34" i="16"/>
  <c r="CJ34" i="16"/>
  <c r="CR34" i="16"/>
  <c r="CZ34" i="16"/>
  <c r="DH34" i="16"/>
  <c r="DP34" i="16"/>
  <c r="DX34" i="16"/>
  <c r="EF34" i="16"/>
  <c r="M34" i="16"/>
  <c r="Y34" i="16"/>
  <c r="AG34" i="16"/>
  <c r="AO34" i="16"/>
  <c r="AW34" i="16"/>
  <c r="BE34" i="16"/>
  <c r="BM34" i="16"/>
  <c r="BU34" i="16"/>
  <c r="CC34" i="16"/>
  <c r="CK34" i="16"/>
  <c r="CS34" i="16"/>
  <c r="DA34" i="16"/>
  <c r="DI34" i="16"/>
  <c r="DQ34" i="16"/>
  <c r="DY34" i="16"/>
  <c r="R34" i="16"/>
  <c r="Z34" i="16"/>
  <c r="AH34" i="16"/>
  <c r="AP34" i="16"/>
  <c r="AX34" i="16"/>
  <c r="BF34" i="16"/>
  <c r="BN34" i="16"/>
  <c r="BV34" i="16"/>
  <c r="CD34" i="16"/>
  <c r="CL34" i="16"/>
  <c r="CT34" i="16"/>
  <c r="DB34" i="16"/>
  <c r="DJ34" i="16"/>
  <c r="DR34" i="16"/>
  <c r="DZ34" i="16"/>
  <c r="S34" i="16"/>
  <c r="AA34" i="16"/>
  <c r="AI34" i="16"/>
  <c r="AQ34" i="16"/>
  <c r="AY34" i="16"/>
  <c r="BG34" i="16"/>
  <c r="BO34" i="16"/>
  <c r="BW34" i="16"/>
  <c r="CE34" i="16"/>
  <c r="CM34" i="16"/>
  <c r="CU34" i="16"/>
  <c r="DC34" i="16"/>
  <c r="DK34" i="16"/>
  <c r="DS34" i="16"/>
  <c r="EA34" i="16"/>
  <c r="T34" i="16"/>
  <c r="AB34" i="16"/>
  <c r="AJ34" i="16"/>
  <c r="AR34" i="16"/>
  <c r="AZ34" i="16"/>
  <c r="BH34" i="16"/>
  <c r="BP34" i="16"/>
  <c r="BX34" i="16"/>
  <c r="CF34" i="16"/>
  <c r="CN34" i="16"/>
  <c r="CV34" i="16"/>
  <c r="DD34" i="16"/>
  <c r="DL34" i="16"/>
  <c r="DT34" i="16"/>
  <c r="EB34" i="16"/>
  <c r="U34" i="16"/>
  <c r="AC34" i="16"/>
  <c r="AK34" i="16"/>
  <c r="AS34" i="16"/>
  <c r="BA34" i="16"/>
  <c r="BI34" i="16"/>
  <c r="BQ34" i="16"/>
  <c r="BY34" i="16"/>
  <c r="CG34" i="16"/>
  <c r="CO34" i="16"/>
  <c r="CW34" i="16"/>
  <c r="DE34" i="16"/>
  <c r="DM34" i="16"/>
  <c r="DU34" i="16"/>
  <c r="EC34" i="16"/>
  <c r="EG34" i="16" s="1"/>
  <c r="V45" i="16"/>
  <c r="AD45" i="16"/>
  <c r="AL45" i="16"/>
  <c r="AT45" i="16"/>
  <c r="BB45" i="16"/>
  <c r="BJ45" i="16"/>
  <c r="BR45" i="16"/>
  <c r="BZ45" i="16"/>
  <c r="CH45" i="16"/>
  <c r="CP45" i="16"/>
  <c r="CX45" i="16"/>
  <c r="DF45" i="16"/>
  <c r="DN45" i="16"/>
  <c r="DV45" i="16"/>
  <c r="ED45" i="16"/>
  <c r="W45" i="16"/>
  <c r="AE45" i="16"/>
  <c r="AM45" i="16"/>
  <c r="AU45" i="16"/>
  <c r="BC45" i="16"/>
  <c r="BK45" i="16"/>
  <c r="BS45" i="16"/>
  <c r="CA45" i="16"/>
  <c r="CI45" i="16"/>
  <c r="CQ45" i="16"/>
  <c r="CY45" i="16"/>
  <c r="DG45" i="16"/>
  <c r="DO45" i="16"/>
  <c r="DW45" i="16"/>
  <c r="EE45" i="16"/>
  <c r="X45" i="16"/>
  <c r="AF45" i="16"/>
  <c r="AN45" i="16"/>
  <c r="AV45" i="16"/>
  <c r="BD45" i="16"/>
  <c r="BL45" i="16"/>
  <c r="BT45" i="16"/>
  <c r="CB45" i="16"/>
  <c r="CJ45" i="16"/>
  <c r="CR45" i="16"/>
  <c r="CZ45" i="16"/>
  <c r="DH45" i="16"/>
  <c r="DP45" i="16"/>
  <c r="DX45" i="16"/>
  <c r="EF45" i="16"/>
  <c r="M45" i="16"/>
  <c r="Y45" i="16"/>
  <c r="AG45" i="16"/>
  <c r="AO45" i="16"/>
  <c r="AW45" i="16"/>
  <c r="BE45" i="16"/>
  <c r="BM45" i="16"/>
  <c r="BU45" i="16"/>
  <c r="CC45" i="16"/>
  <c r="CK45" i="16"/>
  <c r="CS45" i="16"/>
  <c r="DA45" i="16"/>
  <c r="DI45" i="16"/>
  <c r="DQ45" i="16"/>
  <c r="DY45" i="16"/>
  <c r="R45" i="16"/>
  <c r="Z45" i="16"/>
  <c r="AH45" i="16"/>
  <c r="AP45" i="16"/>
  <c r="AX45" i="16"/>
  <c r="BF45" i="16"/>
  <c r="BN45" i="16"/>
  <c r="BV45" i="16"/>
  <c r="CD45" i="16"/>
  <c r="CL45" i="16"/>
  <c r="CT45" i="16"/>
  <c r="DB45" i="16"/>
  <c r="DJ45" i="16"/>
  <c r="DR45" i="16"/>
  <c r="DZ45" i="16"/>
  <c r="S45" i="16"/>
  <c r="AA45" i="16"/>
  <c r="AI45" i="16"/>
  <c r="AQ45" i="16"/>
  <c r="AY45" i="16"/>
  <c r="BG45" i="16"/>
  <c r="BO45" i="16"/>
  <c r="BW45" i="16"/>
  <c r="CE45" i="16"/>
  <c r="CM45" i="16"/>
  <c r="CU45" i="16"/>
  <c r="DC45" i="16"/>
  <c r="DK45" i="16"/>
  <c r="DS45" i="16"/>
  <c r="EA45" i="16"/>
  <c r="T45" i="16"/>
  <c r="AB45" i="16"/>
  <c r="AJ45" i="16"/>
  <c r="AR45" i="16"/>
  <c r="AZ45" i="16"/>
  <c r="BH45" i="16"/>
  <c r="BP45" i="16"/>
  <c r="BX45" i="16"/>
  <c r="CF45" i="16"/>
  <c r="CN45" i="16"/>
  <c r="CV45" i="16"/>
  <c r="DD45" i="16"/>
  <c r="DL45" i="16"/>
  <c r="DT45" i="16"/>
  <c r="EB45" i="16"/>
  <c r="U45" i="16"/>
  <c r="AC45" i="16"/>
  <c r="AK45" i="16"/>
  <c r="AS45" i="16"/>
  <c r="BA45" i="16"/>
  <c r="BI45" i="16"/>
  <c r="BQ45" i="16"/>
  <c r="BY45" i="16"/>
  <c r="CG45" i="16"/>
  <c r="CO45" i="16"/>
  <c r="CW45" i="16"/>
  <c r="DE45" i="16"/>
  <c r="DM45" i="16"/>
  <c r="DU45" i="16"/>
  <c r="EC45" i="16"/>
  <c r="EG45" i="16" s="1"/>
  <c r="T35" i="16"/>
  <c r="AB35" i="16"/>
  <c r="AJ35" i="16"/>
  <c r="AR35" i="16"/>
  <c r="AZ35" i="16"/>
  <c r="BH35" i="16"/>
  <c r="BP35" i="16"/>
  <c r="BX35" i="16"/>
  <c r="CF35" i="16"/>
  <c r="CN35" i="16"/>
  <c r="CV35" i="16"/>
  <c r="DD35" i="16"/>
  <c r="DL35" i="16"/>
  <c r="DT35" i="16"/>
  <c r="EB35" i="16"/>
  <c r="U35" i="16"/>
  <c r="AC35" i="16"/>
  <c r="AK35" i="16"/>
  <c r="AS35" i="16"/>
  <c r="BA35" i="16"/>
  <c r="BI35" i="16"/>
  <c r="BQ35" i="16"/>
  <c r="BY35" i="16"/>
  <c r="CG35" i="16"/>
  <c r="CO35" i="16"/>
  <c r="CW35" i="16"/>
  <c r="DE35" i="16"/>
  <c r="DM35" i="16"/>
  <c r="DU35" i="16"/>
  <c r="EC35" i="16"/>
  <c r="EG35" i="16" s="1"/>
  <c r="V35" i="16"/>
  <c r="AD35" i="16"/>
  <c r="AL35" i="16"/>
  <c r="AT35" i="16"/>
  <c r="BB35" i="16"/>
  <c r="BJ35" i="16"/>
  <c r="BR35" i="16"/>
  <c r="BZ35" i="16"/>
  <c r="CH35" i="16"/>
  <c r="CP35" i="16"/>
  <c r="CX35" i="16"/>
  <c r="DF35" i="16"/>
  <c r="DN35" i="16"/>
  <c r="DV35" i="16"/>
  <c r="ED35" i="16"/>
  <c r="W35" i="16"/>
  <c r="AE35" i="16"/>
  <c r="AM35" i="16"/>
  <c r="AU35" i="16"/>
  <c r="BC35" i="16"/>
  <c r="BK35" i="16"/>
  <c r="BS35" i="16"/>
  <c r="CA35" i="16"/>
  <c r="CI35" i="16"/>
  <c r="CQ35" i="16"/>
  <c r="CY35" i="16"/>
  <c r="DG35" i="16"/>
  <c r="DO35" i="16"/>
  <c r="DW35" i="16"/>
  <c r="EE35" i="16"/>
  <c r="X35" i="16"/>
  <c r="AF35" i="16"/>
  <c r="AN35" i="16"/>
  <c r="AV35" i="16"/>
  <c r="BD35" i="16"/>
  <c r="BL35" i="16"/>
  <c r="BT35" i="16"/>
  <c r="CB35" i="16"/>
  <c r="CJ35" i="16"/>
  <c r="CR35" i="16"/>
  <c r="CZ35" i="16"/>
  <c r="DH35" i="16"/>
  <c r="DP35" i="16"/>
  <c r="DX35" i="16"/>
  <c r="EF35" i="16"/>
  <c r="M35" i="16"/>
  <c r="Y35" i="16"/>
  <c r="AG35" i="16"/>
  <c r="AO35" i="16"/>
  <c r="AW35" i="16"/>
  <c r="BE35" i="16"/>
  <c r="BM35" i="16"/>
  <c r="BU35" i="16"/>
  <c r="CC35" i="16"/>
  <c r="CK35" i="16"/>
  <c r="CS35" i="16"/>
  <c r="DA35" i="16"/>
  <c r="DI35" i="16"/>
  <c r="DQ35" i="16"/>
  <c r="DY35" i="16"/>
  <c r="R35" i="16"/>
  <c r="Z35" i="16"/>
  <c r="AH35" i="16"/>
  <c r="AP35" i="16"/>
  <c r="AX35" i="16"/>
  <c r="BF35" i="16"/>
  <c r="BN35" i="16"/>
  <c r="BV35" i="16"/>
  <c r="CD35" i="16"/>
  <c r="CL35" i="16"/>
  <c r="CT35" i="16"/>
  <c r="DB35" i="16"/>
  <c r="DJ35" i="16"/>
  <c r="DR35" i="16"/>
  <c r="DZ35" i="16"/>
  <c r="S35" i="16"/>
  <c r="AA35" i="16"/>
  <c r="AI35" i="16"/>
  <c r="AQ35" i="16"/>
  <c r="AY35" i="16"/>
  <c r="BG35" i="16"/>
  <c r="BO35" i="16"/>
  <c r="BW35" i="16"/>
  <c r="CE35" i="16"/>
  <c r="CM35" i="16"/>
  <c r="CU35" i="16"/>
  <c r="DC35" i="16"/>
  <c r="DK35" i="16"/>
  <c r="DS35" i="16"/>
  <c r="EA35" i="16"/>
  <c r="M67" i="16"/>
  <c r="BJ67" i="16" s="1"/>
  <c r="U42" i="16"/>
  <c r="AC42" i="16"/>
  <c r="AK42" i="16"/>
  <c r="AS42" i="16"/>
  <c r="BA42" i="16"/>
  <c r="BI42" i="16"/>
  <c r="BQ42" i="16"/>
  <c r="BY42" i="16"/>
  <c r="CG42" i="16"/>
  <c r="CO42" i="16"/>
  <c r="CW42" i="16"/>
  <c r="DE42" i="16"/>
  <c r="DM42" i="16"/>
  <c r="DU42" i="16"/>
  <c r="EC42" i="16"/>
  <c r="EG42" i="16" s="1"/>
  <c r="V42" i="16"/>
  <c r="AD42" i="16"/>
  <c r="AL42" i="16"/>
  <c r="AT42" i="16"/>
  <c r="BB42" i="16"/>
  <c r="BJ42" i="16"/>
  <c r="BR42" i="16"/>
  <c r="BZ42" i="16"/>
  <c r="CH42" i="16"/>
  <c r="CP42" i="16"/>
  <c r="CX42" i="16"/>
  <c r="DF42" i="16"/>
  <c r="DN42" i="16"/>
  <c r="DV42" i="16"/>
  <c r="ED42" i="16"/>
  <c r="W42" i="16"/>
  <c r="AE42" i="16"/>
  <c r="AM42" i="16"/>
  <c r="AU42" i="16"/>
  <c r="BC42" i="16"/>
  <c r="BK42" i="16"/>
  <c r="BS42" i="16"/>
  <c r="CA42" i="16"/>
  <c r="CI42" i="16"/>
  <c r="CQ42" i="16"/>
  <c r="CY42" i="16"/>
  <c r="DG42" i="16"/>
  <c r="DO42" i="16"/>
  <c r="DW42" i="16"/>
  <c r="EE42" i="16"/>
  <c r="X42" i="16"/>
  <c r="AF42" i="16"/>
  <c r="AN42" i="16"/>
  <c r="AV42" i="16"/>
  <c r="BD42" i="16"/>
  <c r="BL42" i="16"/>
  <c r="BT42" i="16"/>
  <c r="CB42" i="16"/>
  <c r="CJ42" i="16"/>
  <c r="CR42" i="16"/>
  <c r="CZ42" i="16"/>
  <c r="DH42" i="16"/>
  <c r="DP42" i="16"/>
  <c r="DX42" i="16"/>
  <c r="EF42" i="16"/>
  <c r="M42" i="16"/>
  <c r="Y42" i="16"/>
  <c r="AG42" i="16"/>
  <c r="AO42" i="16"/>
  <c r="AW42" i="16"/>
  <c r="BE42" i="16"/>
  <c r="BM42" i="16"/>
  <c r="BU42" i="16"/>
  <c r="CC42" i="16"/>
  <c r="CK42" i="16"/>
  <c r="CS42" i="16"/>
  <c r="DA42" i="16"/>
  <c r="DI42" i="16"/>
  <c r="DQ42" i="16"/>
  <c r="DY42" i="16"/>
  <c r="R42" i="16"/>
  <c r="Z42" i="16"/>
  <c r="AH42" i="16"/>
  <c r="AP42" i="16"/>
  <c r="AX42" i="16"/>
  <c r="BF42" i="16"/>
  <c r="BN42" i="16"/>
  <c r="BV42" i="16"/>
  <c r="CD42" i="16"/>
  <c r="CL42" i="16"/>
  <c r="CT42" i="16"/>
  <c r="DB42" i="16"/>
  <c r="DJ42" i="16"/>
  <c r="DR42" i="16"/>
  <c r="DZ42" i="16"/>
  <c r="S42" i="16"/>
  <c r="AA42" i="16"/>
  <c r="AI42" i="16"/>
  <c r="AQ42" i="16"/>
  <c r="AY42" i="16"/>
  <c r="BG42" i="16"/>
  <c r="BO42" i="16"/>
  <c r="BW42" i="16"/>
  <c r="CE42" i="16"/>
  <c r="CM42" i="16"/>
  <c r="CU42" i="16"/>
  <c r="DC42" i="16"/>
  <c r="DK42" i="16"/>
  <c r="DS42" i="16"/>
  <c r="EA42" i="16"/>
  <c r="T42" i="16"/>
  <c r="AB42" i="16"/>
  <c r="AJ42" i="16"/>
  <c r="AR42" i="16"/>
  <c r="AZ42" i="16"/>
  <c r="BH42" i="16"/>
  <c r="BP42" i="16"/>
  <c r="BX42" i="16"/>
  <c r="CF42" i="16"/>
  <c r="CN42" i="16"/>
  <c r="CV42" i="16"/>
  <c r="DD42" i="16"/>
  <c r="DL42" i="16"/>
  <c r="DT42" i="16"/>
  <c r="EB42" i="16"/>
  <c r="M65" i="16"/>
  <c r="V65" i="16"/>
  <c r="AD65" i="16"/>
  <c r="AL65" i="16"/>
  <c r="AT65" i="16"/>
  <c r="BB65" i="16"/>
  <c r="BJ65" i="16"/>
  <c r="BR65" i="16"/>
  <c r="BZ65" i="16"/>
  <c r="CH65" i="16"/>
  <c r="CP65" i="16"/>
  <c r="CX65" i="16"/>
  <c r="DF65" i="16"/>
  <c r="DN65" i="16"/>
  <c r="DV65" i="16"/>
  <c r="ED65" i="16"/>
  <c r="W65" i="16"/>
  <c r="AE65" i="16"/>
  <c r="AM65" i="16"/>
  <c r="AU65" i="16"/>
  <c r="BC65" i="16"/>
  <c r="BK65" i="16"/>
  <c r="BS65" i="16"/>
  <c r="CA65" i="16"/>
  <c r="CI65" i="16"/>
  <c r="CQ65" i="16"/>
  <c r="CY65" i="16"/>
  <c r="DG65" i="16"/>
  <c r="DO65" i="16"/>
  <c r="DW65" i="16"/>
  <c r="EE65" i="16"/>
  <c r="X65" i="16"/>
  <c r="AF65" i="16"/>
  <c r="AN65" i="16"/>
  <c r="AV65" i="16"/>
  <c r="BD65" i="16"/>
  <c r="BL65" i="16"/>
  <c r="BT65" i="16"/>
  <c r="CB65" i="16"/>
  <c r="CJ65" i="16"/>
  <c r="CR65" i="16"/>
  <c r="CZ65" i="16"/>
  <c r="DH65" i="16"/>
  <c r="DP65" i="16"/>
  <c r="DX65" i="16"/>
  <c r="EF65" i="16"/>
  <c r="Y65" i="16"/>
  <c r="AG65" i="16"/>
  <c r="AO65" i="16"/>
  <c r="AW65" i="16"/>
  <c r="BE65" i="16"/>
  <c r="BM65" i="16"/>
  <c r="BU65" i="16"/>
  <c r="CC65" i="16"/>
  <c r="CK65" i="16"/>
  <c r="CS65" i="16"/>
  <c r="DA65" i="16"/>
  <c r="DI65" i="16"/>
  <c r="DQ65" i="16"/>
  <c r="DY65" i="16"/>
  <c r="R65" i="16"/>
  <c r="Z65" i="16"/>
  <c r="AH65" i="16"/>
  <c r="AP65" i="16"/>
  <c r="AX65" i="16"/>
  <c r="BF65" i="16"/>
  <c r="BN65" i="16"/>
  <c r="BV65" i="16"/>
  <c r="CD65" i="16"/>
  <c r="CL65" i="16"/>
  <c r="CT65" i="16"/>
  <c r="DB65" i="16"/>
  <c r="DJ65" i="16"/>
  <c r="DR65" i="16"/>
  <c r="DZ65" i="16"/>
  <c r="S65" i="16"/>
  <c r="AA65" i="16"/>
  <c r="AI65" i="16"/>
  <c r="AQ65" i="16"/>
  <c r="AY65" i="16"/>
  <c r="BG65" i="16"/>
  <c r="BO65" i="16"/>
  <c r="BW65" i="16"/>
  <c r="CE65" i="16"/>
  <c r="CM65" i="16"/>
  <c r="CU65" i="16"/>
  <c r="DC65" i="16"/>
  <c r="DK65" i="16"/>
  <c r="DS65" i="16"/>
  <c r="EA65" i="16"/>
  <c r="T65" i="16"/>
  <c r="AB65" i="16"/>
  <c r="AJ65" i="16"/>
  <c r="AR65" i="16"/>
  <c r="AZ65" i="16"/>
  <c r="BH65" i="16"/>
  <c r="BP65" i="16"/>
  <c r="BX65" i="16"/>
  <c r="CF65" i="16"/>
  <c r="CN65" i="16"/>
  <c r="CV65" i="16"/>
  <c r="DD65" i="16"/>
  <c r="DL65" i="16"/>
  <c r="DT65" i="16"/>
  <c r="EB65" i="16"/>
  <c r="U65" i="16"/>
  <c r="AC65" i="16"/>
  <c r="AK65" i="16"/>
  <c r="AS65" i="16"/>
  <c r="BA65" i="16"/>
  <c r="BI65" i="16"/>
  <c r="BQ65" i="16"/>
  <c r="BY65" i="16"/>
  <c r="CG65" i="16"/>
  <c r="CO65" i="16"/>
  <c r="CW65" i="16"/>
  <c r="DE65" i="16"/>
  <c r="DM65" i="16"/>
  <c r="DU65" i="16"/>
  <c r="EC65" i="16"/>
  <c r="EG65" i="16" s="1"/>
  <c r="E12" i="22"/>
  <c r="D11" i="22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AH64" i="16"/>
  <c r="AI64" i="16"/>
  <c r="AJ64" i="16"/>
  <c r="AK64" i="16"/>
  <c r="AL64" i="16"/>
  <c r="AM64" i="16"/>
  <c r="AN64" i="16"/>
  <c r="AO64" i="16"/>
  <c r="AP64" i="16"/>
  <c r="AQ64" i="16"/>
  <c r="AR64" i="16"/>
  <c r="AS64" i="16"/>
  <c r="AT64" i="16"/>
  <c r="AU64" i="16"/>
  <c r="AV64" i="16"/>
  <c r="AW64" i="16"/>
  <c r="AX64" i="16"/>
  <c r="AY64" i="16"/>
  <c r="AZ64" i="16"/>
  <c r="BA64" i="16"/>
  <c r="BB64" i="16"/>
  <c r="BC64" i="16"/>
  <c r="BD64" i="16"/>
  <c r="BE64" i="16"/>
  <c r="BF64" i="16"/>
  <c r="BG64" i="16"/>
  <c r="BH64" i="16"/>
  <c r="BI64" i="16"/>
  <c r="BJ64" i="16"/>
  <c r="BK64" i="16"/>
  <c r="BL64" i="16"/>
  <c r="BM64" i="16"/>
  <c r="BN64" i="16"/>
  <c r="BO64" i="16"/>
  <c r="BP64" i="16"/>
  <c r="BQ64" i="16"/>
  <c r="BR64" i="16"/>
  <c r="BS64" i="16"/>
  <c r="BT64" i="16"/>
  <c r="BU64" i="16"/>
  <c r="BV64" i="16"/>
  <c r="BW64" i="16"/>
  <c r="BX64" i="16"/>
  <c r="BY64" i="16"/>
  <c r="BZ64" i="16"/>
  <c r="CA64" i="16"/>
  <c r="CB64" i="16"/>
  <c r="CC64" i="16"/>
  <c r="CD64" i="16"/>
  <c r="CE64" i="16"/>
  <c r="CF64" i="16"/>
  <c r="CG64" i="16"/>
  <c r="CH64" i="16"/>
  <c r="CI64" i="16"/>
  <c r="CJ64" i="16"/>
  <c r="CK64" i="16"/>
  <c r="CL64" i="16"/>
  <c r="CM64" i="16"/>
  <c r="CN64" i="16"/>
  <c r="CO64" i="16"/>
  <c r="CP64" i="16"/>
  <c r="CQ64" i="16"/>
  <c r="CR64" i="16"/>
  <c r="CS64" i="16"/>
  <c r="CT64" i="16"/>
  <c r="CU64" i="16"/>
  <c r="CV64" i="16"/>
  <c r="CW64" i="16"/>
  <c r="CX64" i="16"/>
  <c r="CY64" i="16"/>
  <c r="CZ64" i="16"/>
  <c r="DA64" i="16"/>
  <c r="DB64" i="16"/>
  <c r="DC64" i="16"/>
  <c r="DD64" i="16"/>
  <c r="DE64" i="16"/>
  <c r="DF64" i="16"/>
  <c r="DG64" i="16"/>
  <c r="DH64" i="16"/>
  <c r="DI64" i="16"/>
  <c r="DJ64" i="16"/>
  <c r="DK64" i="16"/>
  <c r="DL64" i="16"/>
  <c r="DM64" i="16"/>
  <c r="DN64" i="16"/>
  <c r="DO64" i="16"/>
  <c r="DP64" i="16"/>
  <c r="DQ64" i="16"/>
  <c r="DR64" i="16"/>
  <c r="DS64" i="16"/>
  <c r="DT64" i="16"/>
  <c r="DU64" i="16"/>
  <c r="DV64" i="16"/>
  <c r="DW64" i="16"/>
  <c r="DX64" i="16"/>
  <c r="DY64" i="16"/>
  <c r="DZ64" i="16"/>
  <c r="EA64" i="16"/>
  <c r="EB64" i="16"/>
  <c r="EC64" i="16"/>
  <c r="EG64" i="16" s="1"/>
  <c r="ED64" i="16"/>
  <c r="EE64" i="16"/>
  <c r="EF64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AH63" i="16"/>
  <c r="AI63" i="16"/>
  <c r="AJ63" i="16"/>
  <c r="AK63" i="16"/>
  <c r="AL63" i="16"/>
  <c r="AM63" i="16"/>
  <c r="AN63" i="16"/>
  <c r="AO63" i="16"/>
  <c r="AP63" i="16"/>
  <c r="AQ63" i="16"/>
  <c r="AR63" i="16"/>
  <c r="AS63" i="16"/>
  <c r="AT63" i="16"/>
  <c r="AU63" i="16"/>
  <c r="AV63" i="16"/>
  <c r="AW63" i="16"/>
  <c r="AX63" i="16"/>
  <c r="AY63" i="16"/>
  <c r="AZ63" i="16"/>
  <c r="BA63" i="16"/>
  <c r="BB63" i="16"/>
  <c r="BC63" i="16"/>
  <c r="BD63" i="16"/>
  <c r="BE63" i="16"/>
  <c r="BF63" i="16"/>
  <c r="BG63" i="16"/>
  <c r="BH63" i="16"/>
  <c r="BI63" i="16"/>
  <c r="BJ63" i="16"/>
  <c r="BK63" i="16"/>
  <c r="BL63" i="16"/>
  <c r="BM63" i="16"/>
  <c r="BN63" i="16"/>
  <c r="BO63" i="16"/>
  <c r="BP63" i="16"/>
  <c r="BQ63" i="16"/>
  <c r="BR63" i="16"/>
  <c r="BS63" i="16"/>
  <c r="BT63" i="16"/>
  <c r="BU63" i="16"/>
  <c r="BV63" i="16"/>
  <c r="BW63" i="16"/>
  <c r="BX63" i="16"/>
  <c r="BY63" i="16"/>
  <c r="BZ63" i="16"/>
  <c r="CA63" i="16"/>
  <c r="CB63" i="16"/>
  <c r="CC63" i="16"/>
  <c r="CD63" i="16"/>
  <c r="CE63" i="16"/>
  <c r="CF63" i="16"/>
  <c r="CG63" i="16"/>
  <c r="CH63" i="16"/>
  <c r="CI63" i="16"/>
  <c r="CJ63" i="16"/>
  <c r="CK63" i="16"/>
  <c r="CL63" i="16"/>
  <c r="CM63" i="16"/>
  <c r="CN63" i="16"/>
  <c r="CO63" i="16"/>
  <c r="CP63" i="16"/>
  <c r="CQ63" i="16"/>
  <c r="CR63" i="16"/>
  <c r="CS63" i="16"/>
  <c r="CT63" i="16"/>
  <c r="CU63" i="16"/>
  <c r="CV63" i="16"/>
  <c r="CW63" i="16"/>
  <c r="CX63" i="16"/>
  <c r="CY63" i="16"/>
  <c r="CZ63" i="16"/>
  <c r="DA63" i="16"/>
  <c r="DB63" i="16"/>
  <c r="DC63" i="16"/>
  <c r="DD63" i="16"/>
  <c r="DE63" i="16"/>
  <c r="DF63" i="16"/>
  <c r="DG63" i="16"/>
  <c r="DH63" i="16"/>
  <c r="DI63" i="16"/>
  <c r="DJ63" i="16"/>
  <c r="DK63" i="16"/>
  <c r="DL63" i="16"/>
  <c r="DM63" i="16"/>
  <c r="DN63" i="16"/>
  <c r="DO63" i="16"/>
  <c r="DP63" i="16"/>
  <c r="DQ63" i="16"/>
  <c r="DR63" i="16"/>
  <c r="DS63" i="16"/>
  <c r="DT63" i="16"/>
  <c r="DU63" i="16"/>
  <c r="DV63" i="16"/>
  <c r="DW63" i="16"/>
  <c r="DX63" i="16"/>
  <c r="DY63" i="16"/>
  <c r="DZ63" i="16"/>
  <c r="EA63" i="16"/>
  <c r="EB63" i="16"/>
  <c r="EC63" i="16"/>
  <c r="EG63" i="16" s="1"/>
  <c r="ED63" i="16"/>
  <c r="EE63" i="16"/>
  <c r="EF63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AH62" i="16"/>
  <c r="AI62" i="16"/>
  <c r="AJ62" i="16"/>
  <c r="AK62" i="16"/>
  <c r="AL62" i="16"/>
  <c r="AM62" i="16"/>
  <c r="AN62" i="16"/>
  <c r="AO62" i="16"/>
  <c r="AP62" i="16"/>
  <c r="AQ62" i="16"/>
  <c r="AR62" i="16"/>
  <c r="AS62" i="16"/>
  <c r="AT62" i="16"/>
  <c r="AU62" i="16"/>
  <c r="AV62" i="16"/>
  <c r="AW62" i="16"/>
  <c r="AX62" i="16"/>
  <c r="AY62" i="16"/>
  <c r="AZ62" i="16"/>
  <c r="BA62" i="16"/>
  <c r="BB62" i="16"/>
  <c r="BC62" i="16"/>
  <c r="BD62" i="16"/>
  <c r="BE62" i="16"/>
  <c r="BF62" i="16"/>
  <c r="BG62" i="16"/>
  <c r="BH62" i="16"/>
  <c r="BI62" i="16"/>
  <c r="BJ62" i="16"/>
  <c r="BK62" i="16"/>
  <c r="BL62" i="16"/>
  <c r="BM62" i="16"/>
  <c r="BN62" i="16"/>
  <c r="BO62" i="16"/>
  <c r="BP62" i="16"/>
  <c r="BQ62" i="16"/>
  <c r="BR62" i="16"/>
  <c r="BS62" i="16"/>
  <c r="BT62" i="16"/>
  <c r="BU62" i="16"/>
  <c r="BV62" i="16"/>
  <c r="BW62" i="16"/>
  <c r="BX62" i="16"/>
  <c r="BY62" i="16"/>
  <c r="BZ62" i="16"/>
  <c r="CA62" i="16"/>
  <c r="CB62" i="16"/>
  <c r="CC62" i="16"/>
  <c r="CD62" i="16"/>
  <c r="CE62" i="16"/>
  <c r="CF62" i="16"/>
  <c r="CG62" i="16"/>
  <c r="CH62" i="16"/>
  <c r="CI62" i="16"/>
  <c r="CJ62" i="16"/>
  <c r="CK62" i="16"/>
  <c r="CL62" i="16"/>
  <c r="CM62" i="16"/>
  <c r="CN62" i="16"/>
  <c r="CO62" i="16"/>
  <c r="CP62" i="16"/>
  <c r="CQ62" i="16"/>
  <c r="CR62" i="16"/>
  <c r="CS62" i="16"/>
  <c r="CT62" i="16"/>
  <c r="CU62" i="16"/>
  <c r="CV62" i="16"/>
  <c r="CW62" i="16"/>
  <c r="CX62" i="16"/>
  <c r="CY62" i="16"/>
  <c r="CZ62" i="16"/>
  <c r="DA62" i="16"/>
  <c r="DB62" i="16"/>
  <c r="DC62" i="16"/>
  <c r="DD62" i="16"/>
  <c r="DE62" i="16"/>
  <c r="DF62" i="16"/>
  <c r="DG62" i="16"/>
  <c r="DH62" i="16"/>
  <c r="DI62" i="16"/>
  <c r="DJ62" i="16"/>
  <c r="DK62" i="16"/>
  <c r="DL62" i="16"/>
  <c r="DM62" i="16"/>
  <c r="DN62" i="16"/>
  <c r="DO62" i="16"/>
  <c r="DP62" i="16"/>
  <c r="DQ62" i="16"/>
  <c r="DR62" i="16"/>
  <c r="DS62" i="16"/>
  <c r="DT62" i="16"/>
  <c r="DU62" i="16"/>
  <c r="DV62" i="16"/>
  <c r="DW62" i="16"/>
  <c r="DX62" i="16"/>
  <c r="DY62" i="16"/>
  <c r="DZ62" i="16"/>
  <c r="EA62" i="16"/>
  <c r="EB62" i="16"/>
  <c r="EC62" i="16"/>
  <c r="EG62" i="16" s="1"/>
  <c r="ED62" i="16"/>
  <c r="EE62" i="16"/>
  <c r="EF62" i="16"/>
  <c r="F21" i="25"/>
  <c r="E57" i="25"/>
  <c r="E68" i="3"/>
  <c r="P14" i="25" s="1"/>
  <c r="E73" i="3"/>
  <c r="P19" i="25" s="1"/>
  <c r="E72" i="3"/>
  <c r="P18" i="25" s="1"/>
  <c r="E71" i="3"/>
  <c r="P17" i="25" s="1"/>
  <c r="E70" i="3"/>
  <c r="P16" i="25" s="1"/>
  <c r="E63" i="3"/>
  <c r="F40" i="11"/>
  <c r="K60" i="3"/>
  <c r="G8" i="25" s="1"/>
  <c r="E59" i="3"/>
  <c r="E58" i="3"/>
  <c r="P11" i="25" l="1"/>
  <c r="DI67" i="16"/>
  <c r="CW67" i="16"/>
  <c r="BO67" i="16"/>
  <c r="CT67" i="16"/>
  <c r="DM67" i="16"/>
  <c r="CD67" i="16"/>
  <c r="EB67" i="16"/>
  <c r="CS67" i="16"/>
  <c r="DL67" i="16"/>
  <c r="EF67" i="16"/>
  <c r="BP67" i="16"/>
  <c r="W67" i="16"/>
  <c r="EA67" i="16"/>
  <c r="CA67" i="16"/>
  <c r="DP67" i="16"/>
  <c r="ED67" i="16"/>
  <c r="CE67" i="16"/>
  <c r="BT67" i="16"/>
  <c r="DE67" i="16"/>
  <c r="DT67" i="16"/>
  <c r="BH67" i="16"/>
  <c r="BW67" i="16"/>
  <c r="CL67" i="16"/>
  <c r="DA67" i="16"/>
  <c r="DX67" i="16"/>
  <c r="BL67" i="16"/>
  <c r="BS67" i="16"/>
  <c r="CO67" i="16"/>
  <c r="DD67" i="16"/>
  <c r="DS67" i="16"/>
  <c r="BG67" i="16"/>
  <c r="BV67" i="16"/>
  <c r="CK67" i="16"/>
  <c r="DH67" i="16"/>
  <c r="EE67" i="16"/>
  <c r="DN67" i="16"/>
  <c r="CG67" i="16"/>
  <c r="CV67" i="16"/>
  <c r="DK67" i="16"/>
  <c r="DZ67" i="16"/>
  <c r="BN67" i="16"/>
  <c r="CC67" i="16"/>
  <c r="CZ67" i="16"/>
  <c r="DO67" i="16"/>
  <c r="DF67" i="16"/>
  <c r="BY67" i="16"/>
  <c r="CN67" i="16"/>
  <c r="DC67" i="16"/>
  <c r="DR67" i="16"/>
  <c r="BF67" i="16"/>
  <c r="BU67" i="16"/>
  <c r="CR67" i="16"/>
  <c r="CY67" i="16"/>
  <c r="CX67" i="16"/>
  <c r="EC67" i="16"/>
  <c r="EG67" i="16" s="1"/>
  <c r="BQ67" i="16"/>
  <c r="CF67" i="16"/>
  <c r="CU67" i="16"/>
  <c r="DJ67" i="16"/>
  <c r="DY67" i="16"/>
  <c r="BM67" i="16"/>
  <c r="CJ67" i="16"/>
  <c r="CQ67" i="16"/>
  <c r="CP67" i="16"/>
  <c r="DU67" i="16"/>
  <c r="BI67" i="16"/>
  <c r="BX67" i="16"/>
  <c r="CM67" i="16"/>
  <c r="DB67" i="16"/>
  <c r="DQ67" i="16"/>
  <c r="BE67" i="16"/>
  <c r="CB67" i="16"/>
  <c r="CI67" i="16"/>
  <c r="BR67" i="16"/>
  <c r="CH67" i="16"/>
  <c r="DW67" i="16"/>
  <c r="BK67" i="16"/>
  <c r="BZ67" i="16"/>
  <c r="DG67" i="16"/>
  <c r="DV67" i="16"/>
  <c r="P65" i="16"/>
  <c r="DT47" i="16"/>
  <c r="DG171" i="7" s="1"/>
  <c r="BH47" i="16"/>
  <c r="AU171" i="7" s="1"/>
  <c r="DK47" i="16"/>
  <c r="CX171" i="7" s="1"/>
  <c r="AY47" i="16"/>
  <c r="AL171" i="7" s="1"/>
  <c r="DB47" i="16"/>
  <c r="CO171" i="7" s="1"/>
  <c r="AP47" i="16"/>
  <c r="AC171" i="7" s="1"/>
  <c r="CS47" i="16"/>
  <c r="CF171" i="7" s="1"/>
  <c r="AG47" i="16"/>
  <c r="T171" i="7" s="1"/>
  <c r="CR47" i="16"/>
  <c r="CE171" i="7" s="1"/>
  <c r="AF47" i="16"/>
  <c r="S171" i="7" s="1"/>
  <c r="CI47" i="16"/>
  <c r="BV171" i="7" s="1"/>
  <c r="W47" i="16"/>
  <c r="J171" i="7" s="1"/>
  <c r="BZ47" i="16"/>
  <c r="BM171" i="7" s="1"/>
  <c r="EC47" i="16"/>
  <c r="DP171" i="7" s="1"/>
  <c r="EG33" i="16"/>
  <c r="EG47" i="16" s="1"/>
  <c r="DT171" i="7" s="1"/>
  <c r="BQ47" i="16"/>
  <c r="BD171" i="7" s="1"/>
  <c r="DS47" i="16"/>
  <c r="DF171" i="7" s="1"/>
  <c r="AO47" i="16"/>
  <c r="AB171" i="7" s="1"/>
  <c r="CH47" i="16"/>
  <c r="BU171" i="7" s="1"/>
  <c r="P42" i="16"/>
  <c r="P41" i="16"/>
  <c r="P36" i="16"/>
  <c r="DL47" i="16"/>
  <c r="CY171" i="7" s="1"/>
  <c r="AZ47" i="16"/>
  <c r="AM171" i="7" s="1"/>
  <c r="DC47" i="16"/>
  <c r="CP171" i="7" s="1"/>
  <c r="AQ47" i="16"/>
  <c r="AD171" i="7" s="1"/>
  <c r="CT47" i="16"/>
  <c r="CG171" i="7" s="1"/>
  <c r="AH47" i="16"/>
  <c r="U171" i="7" s="1"/>
  <c r="CK47" i="16"/>
  <c r="BX171" i="7" s="1"/>
  <c r="Y47" i="16"/>
  <c r="L171" i="7" s="1"/>
  <c r="CJ47" i="16"/>
  <c r="BW171" i="7" s="1"/>
  <c r="X47" i="16"/>
  <c r="K171" i="7" s="1"/>
  <c r="CA47" i="16"/>
  <c r="BN171" i="7" s="1"/>
  <c r="ED47" i="16"/>
  <c r="DQ171" i="7" s="1"/>
  <c r="BR47" i="16"/>
  <c r="BE171" i="7" s="1"/>
  <c r="DU47" i="16"/>
  <c r="DH171" i="7" s="1"/>
  <c r="BI47" i="16"/>
  <c r="AV171" i="7" s="1"/>
  <c r="BP47" i="16"/>
  <c r="BC171" i="7" s="1"/>
  <c r="CZ47" i="16"/>
  <c r="CM171" i="7" s="1"/>
  <c r="V47" i="16"/>
  <c r="I171" i="7" s="1"/>
  <c r="P45" i="16"/>
  <c r="P34" i="16"/>
  <c r="P66" i="16"/>
  <c r="P37" i="16"/>
  <c r="P39" i="16"/>
  <c r="P40" i="16"/>
  <c r="DD47" i="16"/>
  <c r="CQ171" i="7" s="1"/>
  <c r="AR47" i="16"/>
  <c r="AE171" i="7" s="1"/>
  <c r="CU47" i="16"/>
  <c r="CH171" i="7" s="1"/>
  <c r="AI47" i="16"/>
  <c r="V171" i="7" s="1"/>
  <c r="CL47" i="16"/>
  <c r="BY171" i="7" s="1"/>
  <c r="Z47" i="16"/>
  <c r="M171" i="7" s="1"/>
  <c r="CC47" i="16"/>
  <c r="BP171" i="7" s="1"/>
  <c r="CB47" i="16"/>
  <c r="BO171" i="7" s="1"/>
  <c r="EE47" i="16"/>
  <c r="DR171" i="7" s="1"/>
  <c r="BS47" i="16"/>
  <c r="BF171" i="7" s="1"/>
  <c r="DV47" i="16"/>
  <c r="DI171" i="7" s="1"/>
  <c r="BJ47" i="16"/>
  <c r="AW171" i="7" s="1"/>
  <c r="DM47" i="16"/>
  <c r="CZ171" i="7" s="1"/>
  <c r="BA47" i="16"/>
  <c r="AN171" i="7" s="1"/>
  <c r="EB47" i="16"/>
  <c r="DO171" i="7" s="1"/>
  <c r="DA47" i="16"/>
  <c r="CN171" i="7" s="1"/>
  <c r="AE47" i="16"/>
  <c r="R171" i="7" s="1"/>
  <c r="P68" i="16"/>
  <c r="P44" i="16"/>
  <c r="CV47" i="16"/>
  <c r="CI171" i="7" s="1"/>
  <c r="AJ47" i="16"/>
  <c r="W171" i="7" s="1"/>
  <c r="CM47" i="16"/>
  <c r="BZ171" i="7" s="1"/>
  <c r="AA47" i="16"/>
  <c r="N171" i="7" s="1"/>
  <c r="CD47" i="16"/>
  <c r="BQ171" i="7" s="1"/>
  <c r="R47" i="16"/>
  <c r="E171" i="7" s="1"/>
  <c r="BU47" i="16"/>
  <c r="BH171" i="7" s="1"/>
  <c r="EF47" i="16"/>
  <c r="DS171" i="7" s="1"/>
  <c r="BT47" i="16"/>
  <c r="BG171" i="7" s="1"/>
  <c r="DW47" i="16"/>
  <c r="DJ171" i="7" s="1"/>
  <c r="BK47" i="16"/>
  <c r="AX171" i="7" s="1"/>
  <c r="DN47" i="16"/>
  <c r="DA171" i="7" s="1"/>
  <c r="BB47" i="16"/>
  <c r="AO171" i="7" s="1"/>
  <c r="DE47" i="16"/>
  <c r="CR171" i="7" s="1"/>
  <c r="AS47" i="16"/>
  <c r="AF171" i="7" s="1"/>
  <c r="P43" i="16"/>
  <c r="DJ47" i="16"/>
  <c r="CW171" i="7" s="1"/>
  <c r="CQ47" i="16"/>
  <c r="CD171" i="7" s="1"/>
  <c r="P35" i="16"/>
  <c r="CN47" i="16"/>
  <c r="CA171" i="7" s="1"/>
  <c r="AB47" i="16"/>
  <c r="O171" i="7" s="1"/>
  <c r="CE47" i="16"/>
  <c r="BR171" i="7" s="1"/>
  <c r="S47" i="16"/>
  <c r="F171" i="7" s="1"/>
  <c r="BV47" i="16"/>
  <c r="BI171" i="7" s="1"/>
  <c r="DY47" i="16"/>
  <c r="DL171" i="7" s="1"/>
  <c r="BM47" i="16"/>
  <c r="AZ171" i="7" s="1"/>
  <c r="DX47" i="16"/>
  <c r="DK171" i="7" s="1"/>
  <c r="BL47" i="16"/>
  <c r="AY171" i="7" s="1"/>
  <c r="DO47" i="16"/>
  <c r="DB171" i="7" s="1"/>
  <c r="BC47" i="16"/>
  <c r="AP171" i="7" s="1"/>
  <c r="DF47" i="16"/>
  <c r="CS171" i="7" s="1"/>
  <c r="AT47" i="16"/>
  <c r="AG171" i="7" s="1"/>
  <c r="CW47" i="16"/>
  <c r="CJ171" i="7" s="1"/>
  <c r="AK47" i="16"/>
  <c r="X171" i="7" s="1"/>
  <c r="P38" i="16"/>
  <c r="AX47" i="16"/>
  <c r="AK171" i="7" s="1"/>
  <c r="BY47" i="16"/>
  <c r="BL171" i="7" s="1"/>
  <c r="CF47" i="16"/>
  <c r="BS171" i="7" s="1"/>
  <c r="T47" i="16"/>
  <c r="G171" i="7" s="1"/>
  <c r="BW47" i="16"/>
  <c r="BJ171" i="7" s="1"/>
  <c r="DZ47" i="16"/>
  <c r="DM171" i="7" s="1"/>
  <c r="BN47" i="16"/>
  <c r="BA171" i="7" s="1"/>
  <c r="DQ47" i="16"/>
  <c r="DD171" i="7" s="1"/>
  <c r="BE47" i="16"/>
  <c r="AR171" i="7" s="1"/>
  <c r="DP47" i="16"/>
  <c r="DC171" i="7" s="1"/>
  <c r="BD47" i="16"/>
  <c r="AQ171" i="7" s="1"/>
  <c r="DG47" i="16"/>
  <c r="CT171" i="7" s="1"/>
  <c r="AU47" i="16"/>
  <c r="AH171" i="7" s="1"/>
  <c r="CX47" i="16"/>
  <c r="CK171" i="7" s="1"/>
  <c r="AL47" i="16"/>
  <c r="Y171" i="7" s="1"/>
  <c r="CO47" i="16"/>
  <c r="CB171" i="7" s="1"/>
  <c r="AC47" i="16"/>
  <c r="P171" i="7" s="1"/>
  <c r="BG47" i="16"/>
  <c r="AT171" i="7" s="1"/>
  <c r="AN47" i="16"/>
  <c r="AA171" i="7" s="1"/>
  <c r="AV67" i="16"/>
  <c r="AH67" i="16"/>
  <c r="AN67" i="16"/>
  <c r="AB67" i="16"/>
  <c r="X67" i="16"/>
  <c r="AO67" i="16"/>
  <c r="AG67" i="16"/>
  <c r="U67" i="16"/>
  <c r="T67" i="16"/>
  <c r="AM67" i="16"/>
  <c r="BD67" i="16"/>
  <c r="AU67" i="16"/>
  <c r="AT67" i="16"/>
  <c r="AI67" i="16"/>
  <c r="AE67" i="16"/>
  <c r="AF67" i="16"/>
  <c r="BC67" i="16"/>
  <c r="BB67" i="16"/>
  <c r="AK67" i="16"/>
  <c r="AA67" i="16"/>
  <c r="V67" i="16"/>
  <c r="BA67" i="16"/>
  <c r="AR67" i="16"/>
  <c r="AS67" i="16"/>
  <c r="S67" i="16"/>
  <c r="Y67" i="16"/>
  <c r="AZ67" i="16"/>
  <c r="AQ67" i="16"/>
  <c r="AP67" i="16"/>
  <c r="AJ67" i="16"/>
  <c r="Z67" i="16"/>
  <c r="AX67" i="16"/>
  <c r="AY67" i="16"/>
  <c r="AL67" i="16"/>
  <c r="AC67" i="16"/>
  <c r="AD67" i="16"/>
  <c r="R67" i="16"/>
  <c r="AW67" i="16"/>
  <c r="BX47" i="16"/>
  <c r="BK171" i="7" s="1"/>
  <c r="EA47" i="16"/>
  <c r="DN171" i="7" s="1"/>
  <c r="BO47" i="16"/>
  <c r="BB171" i="7" s="1"/>
  <c r="DR47" i="16"/>
  <c r="DE171" i="7" s="1"/>
  <c r="BF47" i="16"/>
  <c r="AS171" i="7" s="1"/>
  <c r="DI47" i="16"/>
  <c r="CV171" i="7" s="1"/>
  <c r="AW47" i="16"/>
  <c r="AJ171" i="7" s="1"/>
  <c r="DH47" i="16"/>
  <c r="CU171" i="7" s="1"/>
  <c r="AV47" i="16"/>
  <c r="AI171" i="7" s="1"/>
  <c r="CY47" i="16"/>
  <c r="CL171" i="7" s="1"/>
  <c r="AM47" i="16"/>
  <c r="Z171" i="7" s="1"/>
  <c r="CP47" i="16"/>
  <c r="CC171" i="7" s="1"/>
  <c r="AD47" i="16"/>
  <c r="Q171" i="7" s="1"/>
  <c r="CG47" i="16"/>
  <c r="BT171" i="7" s="1"/>
  <c r="U47" i="16"/>
  <c r="H171" i="7" s="1"/>
  <c r="P46" i="16"/>
  <c r="E13" i="22"/>
  <c r="D12" i="22"/>
  <c r="P64" i="16"/>
  <c r="I59" i="3"/>
  <c r="E10" i="21"/>
  <c r="G21" i="25"/>
  <c r="F57" i="25"/>
  <c r="P63" i="16"/>
  <c r="P62" i="16"/>
  <c r="E9" i="21"/>
  <c r="F13" i="11"/>
  <c r="P47" i="16" l="1"/>
  <c r="P33" i="16"/>
  <c r="P67" i="16"/>
  <c r="E14" i="22"/>
  <c r="D13" i="22"/>
  <c r="C6" i="25"/>
  <c r="G57" i="25"/>
  <c r="H21" i="25"/>
  <c r="G10" i="21"/>
  <c r="M7" i="25" s="1"/>
  <c r="C7" i="25"/>
  <c r="F10" i="21"/>
  <c r="I10" i="21"/>
  <c r="N33" i="3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H40" i="3"/>
  <c r="E15" i="22" l="1"/>
  <c r="D14" i="22"/>
  <c r="I21" i="25"/>
  <c r="H57" i="25"/>
  <c r="D6" i="25"/>
  <c r="O7" i="25"/>
  <c r="J10" i="21"/>
  <c r="P7" i="25" s="1"/>
  <c r="H10" i="21"/>
  <c r="N7" i="25" s="1"/>
  <c r="D7" i="25"/>
  <c r="D7" i="7"/>
  <c r="D205" i="7" l="1"/>
  <c r="D35" i="29"/>
  <c r="D27" i="29"/>
  <c r="D17" i="29"/>
  <c r="D207" i="7"/>
  <c r="D212" i="7" s="1"/>
  <c r="D199" i="7"/>
  <c r="D206" i="7"/>
  <c r="D209" i="7"/>
  <c r="D190" i="7"/>
  <c r="E16" i="22"/>
  <c r="D15" i="22"/>
  <c r="D219" i="7"/>
  <c r="D218" i="7"/>
  <c r="D217" i="7"/>
  <c r="J21" i="25"/>
  <c r="I57" i="25"/>
  <c r="C7" i="4"/>
  <c r="C6" i="4"/>
  <c r="D53" i="29" l="1"/>
  <c r="D69" i="29"/>
  <c r="D61" i="29"/>
  <c r="D45" i="29"/>
  <c r="E17" i="22"/>
  <c r="D16" i="22"/>
  <c r="K21" i="25"/>
  <c r="J57" i="25"/>
  <c r="E57" i="3"/>
  <c r="H34" i="3"/>
  <c r="H35" i="3"/>
  <c r="H36" i="3"/>
  <c r="H37" i="3"/>
  <c r="H38" i="3"/>
  <c r="H39" i="3"/>
  <c r="H41" i="3"/>
  <c r="G59" i="3" s="1"/>
  <c r="H42" i="3"/>
  <c r="H43" i="3"/>
  <c r="G58" i="3" s="1"/>
  <c r="H45" i="3"/>
  <c r="H46" i="3"/>
  <c r="H47" i="3"/>
  <c r="H48" i="3"/>
  <c r="H49" i="3"/>
  <c r="H50" i="3"/>
  <c r="H51" i="3"/>
  <c r="H52" i="3"/>
  <c r="G57" i="3" l="1"/>
  <c r="G56" i="3"/>
  <c r="E7" i="21"/>
  <c r="C4" i="25" s="1"/>
  <c r="E18" i="22"/>
  <c r="D17" i="22"/>
  <c r="G9" i="21"/>
  <c r="E8" i="21"/>
  <c r="L21" i="25"/>
  <c r="K57" i="25"/>
  <c r="AD55" i="3"/>
  <c r="C51" i="4" s="1"/>
  <c r="I57" i="3"/>
  <c r="O12" i="25"/>
  <c r="E60" i="3"/>
  <c r="I56" i="3"/>
  <c r="I58" i="3"/>
  <c r="G7" i="21" l="1"/>
  <c r="M4" i="25" s="1"/>
  <c r="F7" i="21"/>
  <c r="D11" i="21"/>
  <c r="E19" i="22"/>
  <c r="D18" i="22"/>
  <c r="C5" i="25"/>
  <c r="C8" i="25" s="1"/>
  <c r="H8" i="25" s="1"/>
  <c r="F8" i="21"/>
  <c r="D5" i="25" s="1"/>
  <c r="G8" i="21"/>
  <c r="M6" i="25"/>
  <c r="H9" i="21"/>
  <c r="N6" i="25" s="1"/>
  <c r="M21" i="25"/>
  <c r="L57" i="25"/>
  <c r="E11" i="21"/>
  <c r="P12" i="25"/>
  <c r="L60" i="3"/>
  <c r="F59" i="3"/>
  <c r="J60" i="3"/>
  <c r="F8" i="25" s="1"/>
  <c r="G60" i="3"/>
  <c r="I60" i="3"/>
  <c r="H60" i="3" s="1"/>
  <c r="H7" i="21" l="1"/>
  <c r="N4" i="25" s="1"/>
  <c r="D4" i="25"/>
  <c r="D8" i="25" s="1"/>
  <c r="E8" i="25"/>
  <c r="N11" i="21"/>
  <c r="I11" i="26"/>
  <c r="L8" i="26"/>
  <c r="D8" i="26"/>
  <c r="G6" i="26"/>
  <c r="H11" i="26"/>
  <c r="K8" i="26"/>
  <c r="C8" i="26"/>
  <c r="F6" i="26"/>
  <c r="M8" i="26"/>
  <c r="G11" i="26"/>
  <c r="J8" i="26"/>
  <c r="M6" i="26"/>
  <c r="D6" i="26"/>
  <c r="E8" i="26"/>
  <c r="F11" i="26"/>
  <c r="I8" i="26"/>
  <c r="L6" i="26"/>
  <c r="C6" i="26"/>
  <c r="H6" i="26"/>
  <c r="M11" i="26"/>
  <c r="E11" i="26"/>
  <c r="H8" i="26"/>
  <c r="K6" i="26"/>
  <c r="E6" i="26"/>
  <c r="C11" i="26"/>
  <c r="F8" i="26"/>
  <c r="I6" i="26"/>
  <c r="L11" i="26"/>
  <c r="D11" i="26"/>
  <c r="G8" i="26"/>
  <c r="J6" i="26"/>
  <c r="K11" i="26"/>
  <c r="J11" i="26"/>
  <c r="E20" i="22"/>
  <c r="D19" i="22"/>
  <c r="J8" i="25"/>
  <c r="I8" i="25"/>
  <c r="F11" i="21"/>
  <c r="N21" i="25"/>
  <c r="M57" i="25"/>
  <c r="M5" i="25"/>
  <c r="M8" i="25" s="1"/>
  <c r="H8" i="21"/>
  <c r="N5" i="25" s="1"/>
  <c r="G11" i="21"/>
  <c r="E6" i="8"/>
  <c r="E21" i="22" l="1"/>
  <c r="D20" i="22"/>
  <c r="N8" i="25"/>
  <c r="H11" i="21"/>
  <c r="O21" i="25"/>
  <c r="N57" i="25"/>
  <c r="F6" i="8"/>
  <c r="E22" i="22" l="1"/>
  <c r="D21" i="22"/>
  <c r="P21" i="25"/>
  <c r="O57" i="25"/>
  <c r="G6" i="8"/>
  <c r="E23" i="22" l="1"/>
  <c r="D22" i="22"/>
  <c r="P57" i="25"/>
  <c r="H6" i="8"/>
  <c r="E24" i="22" l="1"/>
  <c r="D23" i="22"/>
  <c r="E25" i="22" l="1"/>
  <c r="D24" i="22"/>
  <c r="E26" i="22" l="1"/>
  <c r="D25" i="22"/>
  <c r="E27" i="22" l="1"/>
  <c r="D26" i="22"/>
  <c r="E28" i="22" l="1"/>
  <c r="D27" i="22"/>
  <c r="E29" i="22" l="1"/>
  <c r="D28" i="22"/>
  <c r="E30" i="22" l="1"/>
  <c r="D29" i="22"/>
  <c r="C24" i="3"/>
  <c r="C25" i="3" s="1"/>
  <c r="C26" i="3" s="1"/>
  <c r="C27" i="3" s="1"/>
  <c r="F8" i="4"/>
  <c r="G7" i="4"/>
  <c r="H7" i="4" s="1"/>
  <c r="I7" i="4" s="1"/>
  <c r="J7" i="4" s="1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 s="1"/>
  <c r="AS7" i="4" s="1"/>
  <c r="AT7" i="4" s="1"/>
  <c r="AU7" i="4" s="1"/>
  <c r="AV7" i="4" s="1"/>
  <c r="AW7" i="4" s="1"/>
  <c r="AX7" i="4" s="1"/>
  <c r="AY7" i="4" s="1"/>
  <c r="AZ7" i="4" s="1"/>
  <c r="BA7" i="4" s="1"/>
  <c r="BB7" i="4" s="1"/>
  <c r="BC7" i="4" s="1"/>
  <c r="BD7" i="4" s="1"/>
  <c r="BE7" i="4" s="1"/>
  <c r="BF7" i="4" s="1"/>
  <c r="BG7" i="4" s="1"/>
  <c r="BH7" i="4" s="1"/>
  <c r="BI7" i="4" s="1"/>
  <c r="BJ7" i="4" s="1"/>
  <c r="BK7" i="4" s="1"/>
  <c r="BL7" i="4" s="1"/>
  <c r="BM7" i="4" s="1"/>
  <c r="BN7" i="4" s="1"/>
  <c r="BO7" i="4" s="1"/>
  <c r="BP7" i="4" s="1"/>
  <c r="BQ7" i="4" s="1"/>
  <c r="BR7" i="4" s="1"/>
  <c r="BS7" i="4" s="1"/>
  <c r="BT7" i="4" s="1"/>
  <c r="BU7" i="4" s="1"/>
  <c r="BV7" i="4" s="1"/>
  <c r="BW7" i="4" s="1"/>
  <c r="BX7" i="4" s="1"/>
  <c r="BY7" i="4" s="1"/>
  <c r="BZ7" i="4" s="1"/>
  <c r="CA7" i="4" s="1"/>
  <c r="CB7" i="4" s="1"/>
  <c r="CC7" i="4" s="1"/>
  <c r="CD7" i="4" s="1"/>
  <c r="CE7" i="4" s="1"/>
  <c r="CF7" i="4" s="1"/>
  <c r="CG7" i="4" s="1"/>
  <c r="CH7" i="4" s="1"/>
  <c r="CI7" i="4" s="1"/>
  <c r="CJ7" i="4" s="1"/>
  <c r="CK7" i="4" s="1"/>
  <c r="CL7" i="4" s="1"/>
  <c r="CM7" i="4" s="1"/>
  <c r="CN7" i="4" s="1"/>
  <c r="CO7" i="4" s="1"/>
  <c r="CP7" i="4" s="1"/>
  <c r="CQ7" i="4" s="1"/>
  <c r="CR7" i="4" s="1"/>
  <c r="CS7" i="4" s="1"/>
  <c r="CT7" i="4" s="1"/>
  <c r="CU7" i="4" s="1"/>
  <c r="CV7" i="4" s="1"/>
  <c r="CW7" i="4" s="1"/>
  <c r="CX7" i="4" s="1"/>
  <c r="CY7" i="4" s="1"/>
  <c r="CZ7" i="4" s="1"/>
  <c r="DA7" i="4" s="1"/>
  <c r="DB7" i="4" s="1"/>
  <c r="DC7" i="4" s="1"/>
  <c r="DD7" i="4" s="1"/>
  <c r="DE7" i="4" s="1"/>
  <c r="DF7" i="4" s="1"/>
  <c r="DG7" i="4" s="1"/>
  <c r="DH7" i="4" s="1"/>
  <c r="DI7" i="4" s="1"/>
  <c r="DJ7" i="4" s="1"/>
  <c r="DK7" i="4" s="1"/>
  <c r="DL7" i="4" s="1"/>
  <c r="DM7" i="4" s="1"/>
  <c r="DN7" i="4" s="1"/>
  <c r="DO7" i="4" s="1"/>
  <c r="DP7" i="4" s="1"/>
  <c r="DQ7" i="4" s="1"/>
  <c r="DR7" i="4" s="1"/>
  <c r="DS7" i="4" s="1"/>
  <c r="DT7" i="4" s="1"/>
  <c r="DU7" i="4" s="1"/>
  <c r="DV7" i="4" s="1"/>
  <c r="F66" i="4" l="1"/>
  <c r="F61" i="4"/>
  <c r="F71" i="4"/>
  <c r="F63" i="4"/>
  <c r="F86" i="4"/>
  <c r="F77" i="4"/>
  <c r="F72" i="4"/>
  <c r="F64" i="4"/>
  <c r="F60" i="4"/>
  <c r="F80" i="4"/>
  <c r="F85" i="4"/>
  <c r="F79" i="4"/>
  <c r="F81" i="4"/>
  <c r="F78" i="4"/>
  <c r="F74" i="4"/>
  <c r="F75" i="4"/>
  <c r="F76" i="4"/>
  <c r="F67" i="4"/>
  <c r="F68" i="4"/>
  <c r="F65" i="4"/>
  <c r="F57" i="4"/>
  <c r="F56" i="4"/>
  <c r="F62" i="4"/>
  <c r="F59" i="4"/>
  <c r="F58" i="4"/>
  <c r="E31" i="22"/>
  <c r="D30" i="22"/>
  <c r="F55" i="4"/>
  <c r="F89" i="4"/>
  <c r="F88" i="4"/>
  <c r="F87" i="4"/>
  <c r="G8" i="4"/>
  <c r="F10" i="4"/>
  <c r="F9" i="4"/>
  <c r="F6" i="4"/>
  <c r="G66" i="4" l="1"/>
  <c r="G61" i="4"/>
  <c r="G63" i="4"/>
  <c r="G71" i="4"/>
  <c r="G86" i="4"/>
  <c r="G77" i="4"/>
  <c r="G72" i="4"/>
  <c r="G64" i="4"/>
  <c r="G60" i="4"/>
  <c r="G80" i="4"/>
  <c r="G85" i="4"/>
  <c r="G81" i="4"/>
  <c r="G79" i="4"/>
  <c r="G75" i="4"/>
  <c r="G76" i="4"/>
  <c r="G78" i="4"/>
  <c r="G74" i="4"/>
  <c r="G67" i="4"/>
  <c r="G65" i="4"/>
  <c r="G56" i="4"/>
  <c r="G62" i="4"/>
  <c r="G59" i="4"/>
  <c r="G68" i="4"/>
  <c r="G58" i="4"/>
  <c r="G57" i="4"/>
  <c r="G55" i="4"/>
  <c r="E32" i="22"/>
  <c r="D31" i="22"/>
  <c r="G87" i="4"/>
  <c r="G88" i="4"/>
  <c r="G89" i="4"/>
  <c r="G10" i="4"/>
  <c r="F5" i="4"/>
  <c r="F43" i="4" s="1"/>
  <c r="G9" i="4"/>
  <c r="G6" i="4"/>
  <c r="H8" i="4"/>
  <c r="H61" i="4" l="1"/>
  <c r="H66" i="4"/>
  <c r="H63" i="4"/>
  <c r="H71" i="4"/>
  <c r="H86" i="4"/>
  <c r="H77" i="4"/>
  <c r="H72" i="4"/>
  <c r="H64" i="4"/>
  <c r="H60" i="4"/>
  <c r="H80" i="4"/>
  <c r="H85" i="4"/>
  <c r="H81" i="4"/>
  <c r="H79" i="4"/>
  <c r="H76" i="4"/>
  <c r="H78" i="4"/>
  <c r="H74" i="4"/>
  <c r="H75" i="4"/>
  <c r="H68" i="4"/>
  <c r="H62" i="4"/>
  <c r="H65" i="4"/>
  <c r="H59" i="4"/>
  <c r="H67" i="4"/>
  <c r="H58" i="4"/>
  <c r="H57" i="4"/>
  <c r="H56" i="4"/>
  <c r="F14" i="4"/>
  <c r="F118" i="4" s="1"/>
  <c r="F156" i="4" s="1"/>
  <c r="F41" i="4"/>
  <c r="F145" i="4" s="1"/>
  <c r="F183" i="4" s="1"/>
  <c r="F40" i="4"/>
  <c r="F39" i="4"/>
  <c r="F38" i="4"/>
  <c r="F37" i="4"/>
  <c r="F141" i="4" s="1"/>
  <c r="F179" i="4" s="1"/>
  <c r="F42" i="4"/>
  <c r="F146" i="4" s="1"/>
  <c r="H55" i="4"/>
  <c r="F35" i="4"/>
  <c r="F36" i="4"/>
  <c r="E33" i="22"/>
  <c r="D32" i="22"/>
  <c r="F34" i="4"/>
  <c r="F32" i="4"/>
  <c r="F31" i="4"/>
  <c r="F33" i="4"/>
  <c r="F30" i="4"/>
  <c r="F29" i="4"/>
  <c r="F28" i="4"/>
  <c r="F25" i="4"/>
  <c r="F21" i="4"/>
  <c r="F125" i="4" s="1"/>
  <c r="F163" i="4" s="1"/>
  <c r="F20" i="4"/>
  <c r="F26" i="4"/>
  <c r="F19" i="4"/>
  <c r="F27" i="4"/>
  <c r="F18" i="4"/>
  <c r="F17" i="4"/>
  <c r="F16" i="4"/>
  <c r="F23" i="4"/>
  <c r="F24" i="4"/>
  <c r="F15" i="4"/>
  <c r="F13" i="4"/>
  <c r="F22" i="4"/>
  <c r="F12" i="4"/>
  <c r="F116" i="4" s="1"/>
  <c r="G5" i="4"/>
  <c r="G43" i="4" s="1"/>
  <c r="H88" i="4"/>
  <c r="H89" i="4"/>
  <c r="H87" i="4"/>
  <c r="F149" i="4"/>
  <c r="F148" i="4"/>
  <c r="F147" i="4"/>
  <c r="F140" i="4"/>
  <c r="F178" i="4" s="1"/>
  <c r="H10" i="4"/>
  <c r="H9" i="4"/>
  <c r="H6" i="4"/>
  <c r="I8" i="4"/>
  <c r="I66" i="4" l="1"/>
  <c r="I61" i="4"/>
  <c r="I86" i="4"/>
  <c r="I63" i="4"/>
  <c r="I71" i="4"/>
  <c r="I77" i="4"/>
  <c r="I72" i="4"/>
  <c r="I64" i="4"/>
  <c r="I60" i="4"/>
  <c r="I80" i="4"/>
  <c r="G14" i="4"/>
  <c r="G118" i="4" s="1"/>
  <c r="G156" i="4" s="1"/>
  <c r="G40" i="4"/>
  <c r="G39" i="4"/>
  <c r="G38" i="4"/>
  <c r="G37" i="4"/>
  <c r="G141" i="4" s="1"/>
  <c r="G179" i="4" s="1"/>
  <c r="G42" i="4"/>
  <c r="G146" i="4" s="1"/>
  <c r="G41" i="4"/>
  <c r="G145" i="4" s="1"/>
  <c r="G183" i="4" s="1"/>
  <c r="I85" i="4"/>
  <c r="I79" i="4"/>
  <c r="I78" i="4"/>
  <c r="I76" i="4"/>
  <c r="I75" i="4"/>
  <c r="I81" i="4"/>
  <c r="I74" i="4"/>
  <c r="I68" i="4"/>
  <c r="I67" i="4"/>
  <c r="I65" i="4"/>
  <c r="I62" i="4"/>
  <c r="I56" i="4"/>
  <c r="I59" i="4"/>
  <c r="I58" i="4"/>
  <c r="I57" i="4"/>
  <c r="I55" i="4"/>
  <c r="G35" i="4"/>
  <c r="G36" i="4"/>
  <c r="G140" i="4" s="1"/>
  <c r="G178" i="4" s="1"/>
  <c r="E34" i="22"/>
  <c r="D33" i="22"/>
  <c r="H5" i="4"/>
  <c r="G34" i="4"/>
  <c r="G31" i="4"/>
  <c r="G33" i="4"/>
  <c r="G30" i="4"/>
  <c r="G29" i="4"/>
  <c r="G28" i="4"/>
  <c r="G27" i="4"/>
  <c r="G32" i="4"/>
  <c r="G25" i="4"/>
  <c r="G20" i="4"/>
  <c r="G26" i="4"/>
  <c r="G19" i="4"/>
  <c r="G18" i="4"/>
  <c r="G17" i="4"/>
  <c r="G16" i="4"/>
  <c r="G23" i="4"/>
  <c r="G24" i="4"/>
  <c r="G22" i="4"/>
  <c r="G15" i="4"/>
  <c r="G13" i="4"/>
  <c r="G12" i="4"/>
  <c r="G21" i="4"/>
  <c r="G125" i="4" s="1"/>
  <c r="G163" i="4" s="1"/>
  <c r="I89" i="4"/>
  <c r="I87" i="4"/>
  <c r="I88" i="4"/>
  <c r="G149" i="4"/>
  <c r="G148" i="4"/>
  <c r="G147" i="4"/>
  <c r="I10" i="4"/>
  <c r="I6" i="4"/>
  <c r="I9" i="4"/>
  <c r="J8" i="4"/>
  <c r="J66" i="4" l="1"/>
  <c r="J61" i="4"/>
  <c r="J86" i="4"/>
  <c r="J63" i="4"/>
  <c r="J71" i="4"/>
  <c r="J72" i="4"/>
  <c r="J77" i="4"/>
  <c r="J64" i="4"/>
  <c r="J60" i="4"/>
  <c r="H20" i="4"/>
  <c r="H43" i="4"/>
  <c r="H147" i="4" s="1"/>
  <c r="J80" i="4"/>
  <c r="J81" i="4"/>
  <c r="J78" i="4"/>
  <c r="J85" i="4"/>
  <c r="J76" i="4"/>
  <c r="J75" i="4"/>
  <c r="J74" i="4"/>
  <c r="J79" i="4"/>
  <c r="J68" i="4"/>
  <c r="J67" i="4"/>
  <c r="J65" i="4"/>
  <c r="J59" i="4"/>
  <c r="J58" i="4"/>
  <c r="J57" i="4"/>
  <c r="J56" i="4"/>
  <c r="J62" i="4"/>
  <c r="H39" i="4"/>
  <c r="H38" i="4"/>
  <c r="H37" i="4"/>
  <c r="H141" i="4" s="1"/>
  <c r="H179" i="4" s="1"/>
  <c r="H42" i="4"/>
  <c r="H146" i="4" s="1"/>
  <c r="H41" i="4"/>
  <c r="H145" i="4" s="1"/>
  <c r="H183" i="4" s="1"/>
  <c r="H40" i="4"/>
  <c r="H34" i="4"/>
  <c r="H14" i="4"/>
  <c r="H118" i="4" s="1"/>
  <c r="H156" i="4" s="1"/>
  <c r="H19" i="4"/>
  <c r="H31" i="4"/>
  <c r="I5" i="4"/>
  <c r="I43" i="4" s="1"/>
  <c r="H28" i="4"/>
  <c r="H36" i="4"/>
  <c r="H140" i="4" s="1"/>
  <c r="H178" i="4" s="1"/>
  <c r="H18" i="4"/>
  <c r="H27" i="4"/>
  <c r="H12" i="4"/>
  <c r="H21" i="4"/>
  <c r="H125" i="4" s="1"/>
  <c r="H163" i="4" s="1"/>
  <c r="H22" i="4"/>
  <c r="H24" i="4"/>
  <c r="H15" i="4"/>
  <c r="H23" i="4"/>
  <c r="H16" i="4"/>
  <c r="H13" i="4"/>
  <c r="H32" i="4"/>
  <c r="H25" i="4"/>
  <c r="H17" i="4"/>
  <c r="H26" i="4"/>
  <c r="H33" i="4"/>
  <c r="H35" i="4"/>
  <c r="E35" i="22"/>
  <c r="D34" i="22"/>
  <c r="H29" i="4"/>
  <c r="H30" i="4"/>
  <c r="J55" i="4"/>
  <c r="I33" i="4"/>
  <c r="I13" i="4"/>
  <c r="I19" i="4"/>
  <c r="J87" i="4"/>
  <c r="J88" i="4"/>
  <c r="J89" i="4"/>
  <c r="H149" i="4"/>
  <c r="H148" i="4"/>
  <c r="J10" i="4"/>
  <c r="J9" i="4"/>
  <c r="J6" i="4"/>
  <c r="K8" i="4"/>
  <c r="K66" i="4" l="1"/>
  <c r="K61" i="4"/>
  <c r="I12" i="4"/>
  <c r="K71" i="4"/>
  <c r="K86" i="4"/>
  <c r="K63" i="4"/>
  <c r="K72" i="4"/>
  <c r="K77" i="4"/>
  <c r="J5" i="4"/>
  <c r="J41" i="4" s="1"/>
  <c r="K64" i="4"/>
  <c r="K60" i="4"/>
  <c r="K80" i="4"/>
  <c r="I38" i="4"/>
  <c r="I37" i="4"/>
  <c r="I141" i="4" s="1"/>
  <c r="I179" i="4" s="1"/>
  <c r="I42" i="4"/>
  <c r="I146" i="4" s="1"/>
  <c r="I41" i="4"/>
  <c r="I145" i="4" s="1"/>
  <c r="I183" i="4" s="1"/>
  <c r="I40" i="4"/>
  <c r="I39" i="4"/>
  <c r="I20" i="4"/>
  <c r="J42" i="4"/>
  <c r="I32" i="4"/>
  <c r="I27" i="4"/>
  <c r="I35" i="4"/>
  <c r="I16" i="4"/>
  <c r="K85" i="4"/>
  <c r="K79" i="4"/>
  <c r="K81" i="4"/>
  <c r="K75" i="4"/>
  <c r="K74" i="4"/>
  <c r="K76" i="4"/>
  <c r="K78" i="4"/>
  <c r="K68" i="4"/>
  <c r="K67" i="4"/>
  <c r="K65" i="4"/>
  <c r="K59" i="4"/>
  <c r="K58" i="4"/>
  <c r="K57" i="4"/>
  <c r="K56" i="4"/>
  <c r="K62" i="4"/>
  <c r="I28" i="4"/>
  <c r="K55" i="4"/>
  <c r="I26" i="4"/>
  <c r="I14" i="4"/>
  <c r="I118" i="4" s="1"/>
  <c r="I156" i="4" s="1"/>
  <c r="J36" i="4"/>
  <c r="I21" i="4"/>
  <c r="I125" i="4" s="1"/>
  <c r="I163" i="4" s="1"/>
  <c r="I22" i="4"/>
  <c r="I23" i="4"/>
  <c r="I36" i="4"/>
  <c r="I140" i="4" s="1"/>
  <c r="I178" i="4" s="1"/>
  <c r="I31" i="4"/>
  <c r="I30" i="4"/>
  <c r="I18" i="4"/>
  <c r="I15" i="4"/>
  <c r="I17" i="4"/>
  <c r="I29" i="4"/>
  <c r="I34" i="4"/>
  <c r="I24" i="4"/>
  <c r="I25" i="4"/>
  <c r="E36" i="22"/>
  <c r="D35" i="22"/>
  <c r="J34" i="4"/>
  <c r="J31" i="4"/>
  <c r="J30" i="4"/>
  <c r="J19" i="4"/>
  <c r="J13" i="4"/>
  <c r="K87" i="4"/>
  <c r="K88" i="4"/>
  <c r="K89" i="4"/>
  <c r="I149" i="4"/>
  <c r="I148" i="4"/>
  <c r="I147" i="4"/>
  <c r="K10" i="4"/>
  <c r="K9" i="4"/>
  <c r="K6" i="4"/>
  <c r="L8" i="4"/>
  <c r="L66" i="4" l="1"/>
  <c r="L61" i="4"/>
  <c r="J15" i="4"/>
  <c r="J17" i="4"/>
  <c r="J16" i="4"/>
  <c r="J37" i="4"/>
  <c r="J141" i="4" s="1"/>
  <c r="J179" i="4" s="1"/>
  <c r="J14" i="4"/>
  <c r="J118" i="4" s="1"/>
  <c r="J156" i="4" s="1"/>
  <c r="J21" i="4"/>
  <c r="J125" i="4" s="1"/>
  <c r="J163" i="4" s="1"/>
  <c r="K5" i="4"/>
  <c r="K40" i="4" s="1"/>
  <c r="J22" i="4"/>
  <c r="J32" i="4"/>
  <c r="J20" i="4"/>
  <c r="J24" i="4"/>
  <c r="J25" i="4"/>
  <c r="J18" i="4"/>
  <c r="J23" i="4"/>
  <c r="J26" i="4"/>
  <c r="J27" i="4"/>
  <c r="J28" i="4"/>
  <c r="J38" i="4"/>
  <c r="J35" i="4"/>
  <c r="J29" i="4"/>
  <c r="L63" i="4"/>
  <c r="L86" i="4"/>
  <c r="L71" i="4"/>
  <c r="J12" i="4"/>
  <c r="J33" i="4"/>
  <c r="J43" i="4"/>
  <c r="J147" i="4" s="1"/>
  <c r="J39" i="4"/>
  <c r="J40" i="4"/>
  <c r="L72" i="4"/>
  <c r="L77" i="4"/>
  <c r="K43" i="4"/>
  <c r="K147" i="4" s="1"/>
  <c r="L60" i="4"/>
  <c r="L64" i="4"/>
  <c r="L80" i="4"/>
  <c r="L78" i="4"/>
  <c r="L79" i="4"/>
  <c r="L74" i="4"/>
  <c r="L81" i="4"/>
  <c r="L85" i="4"/>
  <c r="L76" i="4"/>
  <c r="L75" i="4"/>
  <c r="L68" i="4"/>
  <c r="L67" i="4"/>
  <c r="L65" i="4"/>
  <c r="L59" i="4"/>
  <c r="L58" i="4"/>
  <c r="L57" i="4"/>
  <c r="L56" i="4"/>
  <c r="L62" i="4"/>
  <c r="K42" i="4"/>
  <c r="K41" i="4"/>
  <c r="L55" i="4"/>
  <c r="K35" i="4"/>
  <c r="K36" i="4"/>
  <c r="E37" i="22"/>
  <c r="D36" i="22"/>
  <c r="K34" i="4"/>
  <c r="K31" i="4"/>
  <c r="K19" i="4"/>
  <c r="K13" i="4"/>
  <c r="K17" i="4"/>
  <c r="K30" i="4"/>
  <c r="K15" i="4"/>
  <c r="L87" i="4"/>
  <c r="L88" i="4"/>
  <c r="L89" i="4"/>
  <c r="J149" i="4"/>
  <c r="J148" i="4"/>
  <c r="J146" i="4"/>
  <c r="J145" i="4"/>
  <c r="J183" i="4" s="1"/>
  <c r="J140" i="4"/>
  <c r="J178" i="4" s="1"/>
  <c r="K149" i="4"/>
  <c r="K148" i="4"/>
  <c r="L10" i="4"/>
  <c r="M8" i="4"/>
  <c r="L9" i="4"/>
  <c r="L6" i="4"/>
  <c r="M66" i="4" l="1"/>
  <c r="M61" i="4"/>
  <c r="K12" i="4"/>
  <c r="K33" i="4"/>
  <c r="K22" i="4"/>
  <c r="K20" i="4"/>
  <c r="L5" i="4"/>
  <c r="L39" i="4" s="1"/>
  <c r="K21" i="4"/>
  <c r="K125" i="4" s="1"/>
  <c r="K163" i="4" s="1"/>
  <c r="K32" i="4"/>
  <c r="K25" i="4"/>
  <c r="K14" i="4"/>
  <c r="K118" i="4" s="1"/>
  <c r="K156" i="4" s="1"/>
  <c r="K37" i="4"/>
  <c r="K141" i="4" s="1"/>
  <c r="K179" i="4" s="1"/>
  <c r="K18" i="4"/>
  <c r="K23" i="4"/>
  <c r="K27" i="4"/>
  <c r="K38" i="4"/>
  <c r="K24" i="4"/>
  <c r="K29" i="4"/>
  <c r="K16" i="4"/>
  <c r="K39" i="4"/>
  <c r="K26" i="4"/>
  <c r="K28" i="4"/>
  <c r="M71" i="4"/>
  <c r="M86" i="4"/>
  <c r="M63" i="4"/>
  <c r="M77" i="4"/>
  <c r="M72" i="4"/>
  <c r="M60" i="4"/>
  <c r="M64" i="4"/>
  <c r="M80" i="4"/>
  <c r="L42" i="4"/>
  <c r="L146" i="4" s="1"/>
  <c r="M85" i="4"/>
  <c r="M78" i="4"/>
  <c r="M81" i="4"/>
  <c r="M79" i="4"/>
  <c r="M75" i="4"/>
  <c r="M76" i="4"/>
  <c r="M74" i="4"/>
  <c r="M68" i="4"/>
  <c r="M67" i="4"/>
  <c r="M65" i="4"/>
  <c r="M58" i="4"/>
  <c r="M57" i="4"/>
  <c r="M56" i="4"/>
  <c r="M62" i="4"/>
  <c r="M59" i="4"/>
  <c r="L36" i="4"/>
  <c r="L140" i="4" s="1"/>
  <c r="L178" i="4" s="1"/>
  <c r="M55" i="4"/>
  <c r="E38" i="22"/>
  <c r="D37" i="22"/>
  <c r="L34" i="4"/>
  <c r="L31" i="4"/>
  <c r="L30" i="4"/>
  <c r="L19" i="4"/>
  <c r="L13" i="4"/>
  <c r="M87" i="4"/>
  <c r="M88" i="4"/>
  <c r="M89" i="4"/>
  <c r="K145" i="4"/>
  <c r="K183" i="4" s="1"/>
  <c r="K140" i="4"/>
  <c r="K178" i="4" s="1"/>
  <c r="K146" i="4"/>
  <c r="L149" i="4"/>
  <c r="L148" i="4"/>
  <c r="M10" i="4"/>
  <c r="M6" i="4"/>
  <c r="N8" i="4"/>
  <c r="M9" i="4"/>
  <c r="L22" i="4" l="1"/>
  <c r="L15" i="4"/>
  <c r="L32" i="4"/>
  <c r="L28" i="4"/>
  <c r="L35" i="4"/>
  <c r="N66" i="4"/>
  <c r="N61" i="4"/>
  <c r="L23" i="4"/>
  <c r="L27" i="4"/>
  <c r="L33" i="4"/>
  <c r="L29" i="4"/>
  <c r="L14" i="4"/>
  <c r="L118" i="4" s="1"/>
  <c r="L156" i="4" s="1"/>
  <c r="L43" i="4"/>
  <c r="L147" i="4" s="1"/>
  <c r="L16" i="4"/>
  <c r="L41" i="4"/>
  <c r="L145" i="4" s="1"/>
  <c r="L183" i="4" s="1"/>
  <c r="L37" i="4"/>
  <c r="L141" i="4" s="1"/>
  <c r="L179" i="4" s="1"/>
  <c r="M5" i="4"/>
  <c r="M43" i="4" s="1"/>
  <c r="M147" i="4" s="1"/>
  <c r="L12" i="4"/>
  <c r="L17" i="4"/>
  <c r="L18" i="4"/>
  <c r="L24" i="4"/>
  <c r="L40" i="4"/>
  <c r="L20" i="4"/>
  <c r="L25" i="4"/>
  <c r="L38" i="4"/>
  <c r="L21" i="4"/>
  <c r="L125" i="4" s="1"/>
  <c r="L163" i="4" s="1"/>
  <c r="L26" i="4"/>
  <c r="N86" i="4"/>
  <c r="N63" i="4"/>
  <c r="N71" i="4"/>
  <c r="N77" i="4"/>
  <c r="N72" i="4"/>
  <c r="N64" i="4"/>
  <c r="N60" i="4"/>
  <c r="N80" i="4"/>
  <c r="M42" i="4"/>
  <c r="M146" i="4" s="1"/>
  <c r="N81" i="4"/>
  <c r="N78" i="4"/>
  <c r="N74" i="4"/>
  <c r="N85" i="4"/>
  <c r="N76" i="4"/>
  <c r="N79" i="4"/>
  <c r="N75" i="4"/>
  <c r="N68" i="4"/>
  <c r="N67" i="4"/>
  <c r="N65" i="4"/>
  <c r="N57" i="4"/>
  <c r="N56" i="4"/>
  <c r="N62" i="4"/>
  <c r="N59" i="4"/>
  <c r="N58" i="4"/>
  <c r="N55" i="4"/>
  <c r="M36" i="4"/>
  <c r="M140" i="4" s="1"/>
  <c r="M178" i="4" s="1"/>
  <c r="E39" i="22"/>
  <c r="D38" i="22"/>
  <c r="M34" i="4"/>
  <c r="M31" i="4"/>
  <c r="M30" i="4"/>
  <c r="M19" i="4"/>
  <c r="M13" i="4"/>
  <c r="N87" i="4"/>
  <c r="N88" i="4"/>
  <c r="N89" i="4"/>
  <c r="M149" i="4"/>
  <c r="M148" i="4"/>
  <c r="N10" i="4"/>
  <c r="N9" i="4"/>
  <c r="N6" i="4"/>
  <c r="N5" i="4" s="1"/>
  <c r="O8" i="4"/>
  <c r="M28" i="4" l="1"/>
  <c r="M20" i="4"/>
  <c r="M35" i="4"/>
  <c r="M37" i="4"/>
  <c r="M141" i="4" s="1"/>
  <c r="M179" i="4" s="1"/>
  <c r="M24" i="4"/>
  <c r="M14" i="4"/>
  <c r="M118" i="4" s="1"/>
  <c r="M156" i="4" s="1"/>
  <c r="N43" i="4"/>
  <c r="N147" i="4" s="1"/>
  <c r="O66" i="4"/>
  <c r="O61" i="4"/>
  <c r="M15" i="4"/>
  <c r="M12" i="4"/>
  <c r="M27" i="4"/>
  <c r="M16" i="4"/>
  <c r="M22" i="4"/>
  <c r="M40" i="4"/>
  <c r="M32" i="4"/>
  <c r="M21" i="4"/>
  <c r="M125" i="4" s="1"/>
  <c r="M163" i="4" s="1"/>
  <c r="M41" i="4"/>
  <c r="M145" i="4" s="1"/>
  <c r="M183" i="4" s="1"/>
  <c r="M38" i="4"/>
  <c r="M25" i="4"/>
  <c r="M39" i="4"/>
  <c r="M17" i="4"/>
  <c r="M26" i="4"/>
  <c r="M18" i="4"/>
  <c r="M33" i="4"/>
  <c r="M23" i="4"/>
  <c r="M29" i="4"/>
  <c r="O71" i="4"/>
  <c r="O63" i="4"/>
  <c r="O86" i="4"/>
  <c r="O77" i="4"/>
  <c r="O72" i="4"/>
  <c r="O64" i="4"/>
  <c r="O60" i="4"/>
  <c r="O80" i="4"/>
  <c r="O85" i="4"/>
  <c r="O81" i="4"/>
  <c r="O78" i="4"/>
  <c r="O79" i="4"/>
  <c r="O74" i="4"/>
  <c r="O75" i="4"/>
  <c r="O76" i="4"/>
  <c r="O67" i="4"/>
  <c r="O65" i="4"/>
  <c r="O56" i="4"/>
  <c r="O62" i="4"/>
  <c r="O68" i="4"/>
  <c r="O59" i="4"/>
  <c r="O58" i="4"/>
  <c r="O57" i="4"/>
  <c r="N41" i="4"/>
  <c r="N145" i="4" s="1"/>
  <c r="N183" i="4" s="1"/>
  <c r="N40" i="4"/>
  <c r="N39" i="4"/>
  <c r="N38" i="4"/>
  <c r="N37" i="4"/>
  <c r="N141" i="4" s="1"/>
  <c r="N179" i="4" s="1"/>
  <c r="N42" i="4"/>
  <c r="N146" i="4" s="1"/>
  <c r="O55" i="4"/>
  <c r="N14" i="4"/>
  <c r="N118" i="4" s="1"/>
  <c r="N156" i="4" s="1"/>
  <c r="N35" i="4"/>
  <c r="N36" i="4"/>
  <c r="N140" i="4" s="1"/>
  <c r="N178" i="4" s="1"/>
  <c r="E40" i="22"/>
  <c r="D39" i="22"/>
  <c r="N34" i="4"/>
  <c r="N32" i="4"/>
  <c r="N31" i="4"/>
  <c r="N30" i="4"/>
  <c r="N33" i="4"/>
  <c r="N29" i="4"/>
  <c r="N28" i="4"/>
  <c r="N25" i="4"/>
  <c r="N26" i="4"/>
  <c r="N21" i="4"/>
  <c r="N125" i="4" s="1"/>
  <c r="N163" i="4" s="1"/>
  <c r="N27" i="4"/>
  <c r="N24" i="4"/>
  <c r="N20" i="4"/>
  <c r="N19" i="4"/>
  <c r="N18" i="4"/>
  <c r="N17" i="4"/>
  <c r="N16" i="4"/>
  <c r="N23" i="4"/>
  <c r="N15" i="4"/>
  <c r="N13" i="4"/>
  <c r="N22" i="4"/>
  <c r="N12" i="4"/>
  <c r="O87" i="4"/>
  <c r="O88" i="4"/>
  <c r="O89" i="4"/>
  <c r="N149" i="4"/>
  <c r="N148" i="4"/>
  <c r="O10" i="4"/>
  <c r="O6" i="4"/>
  <c r="O5" i="4" s="1"/>
  <c r="P8" i="4"/>
  <c r="O9" i="4"/>
  <c r="P61" i="4" l="1"/>
  <c r="P66" i="4"/>
  <c r="P86" i="4"/>
  <c r="P63" i="4"/>
  <c r="P71" i="4"/>
  <c r="P72" i="4"/>
  <c r="P77" i="4"/>
  <c r="O43" i="4"/>
  <c r="O147" i="4" s="1"/>
  <c r="P64" i="4"/>
  <c r="P60" i="4"/>
  <c r="P80" i="4"/>
  <c r="P85" i="4"/>
  <c r="P81" i="4"/>
  <c r="P79" i="4"/>
  <c r="P78" i="4"/>
  <c r="P76" i="4"/>
  <c r="P74" i="4"/>
  <c r="P75" i="4"/>
  <c r="P68" i="4"/>
  <c r="P62" i="4"/>
  <c r="P65" i="4"/>
  <c r="P67" i="4"/>
  <c r="P59" i="4"/>
  <c r="P58" i="4"/>
  <c r="P57" i="4"/>
  <c r="P56" i="4"/>
  <c r="O40" i="4"/>
  <c r="O39" i="4"/>
  <c r="O38" i="4"/>
  <c r="O37" i="4"/>
  <c r="O141" i="4" s="1"/>
  <c r="O179" i="4" s="1"/>
  <c r="O42" i="4"/>
  <c r="O146" i="4" s="1"/>
  <c r="O41" i="4"/>
  <c r="O145" i="4" s="1"/>
  <c r="O183" i="4" s="1"/>
  <c r="O14" i="4"/>
  <c r="O118" i="4" s="1"/>
  <c r="O156" i="4" s="1"/>
  <c r="P55" i="4"/>
  <c r="O36" i="4"/>
  <c r="O140" i="4" s="1"/>
  <c r="O178" i="4" s="1"/>
  <c r="O35" i="4"/>
  <c r="E41" i="22"/>
  <c r="D40" i="22"/>
  <c r="O34" i="4"/>
  <c r="O31" i="4"/>
  <c r="O30" i="4"/>
  <c r="O33" i="4"/>
  <c r="O29" i="4"/>
  <c r="O28" i="4"/>
  <c r="O27" i="4"/>
  <c r="O32" i="4"/>
  <c r="O24" i="4"/>
  <c r="O20" i="4"/>
  <c r="O19" i="4"/>
  <c r="O18" i="4"/>
  <c r="O17" i="4"/>
  <c r="O16" i="4"/>
  <c r="O23" i="4"/>
  <c r="O25" i="4"/>
  <c r="O22" i="4"/>
  <c r="O15" i="4"/>
  <c r="O26" i="4"/>
  <c r="O13" i="4"/>
  <c r="O21" i="4"/>
  <c r="O125" i="4" s="1"/>
  <c r="O163" i="4" s="1"/>
  <c r="O12" i="4"/>
  <c r="P88" i="4"/>
  <c r="P89" i="4"/>
  <c r="P87" i="4"/>
  <c r="O149" i="4"/>
  <c r="O148" i="4"/>
  <c r="P10" i="4"/>
  <c r="P6" i="4"/>
  <c r="P5" i="4" s="1"/>
  <c r="Q8" i="4"/>
  <c r="P9" i="4"/>
  <c r="Q66" i="4" l="1"/>
  <c r="Q61" i="4"/>
  <c r="Q71" i="4"/>
  <c r="Q63" i="4"/>
  <c r="Q86" i="4"/>
  <c r="Q77" i="4"/>
  <c r="Q72" i="4"/>
  <c r="P43" i="4"/>
  <c r="P147" i="4" s="1"/>
  <c r="Q64" i="4"/>
  <c r="Q60" i="4"/>
  <c r="Q80" i="4"/>
  <c r="P39" i="4"/>
  <c r="P38" i="4"/>
  <c r="P37" i="4"/>
  <c r="P141" i="4" s="1"/>
  <c r="P179" i="4" s="1"/>
  <c r="P42" i="4"/>
  <c r="P146" i="4" s="1"/>
  <c r="P41" i="4"/>
  <c r="P145" i="4" s="1"/>
  <c r="P183" i="4" s="1"/>
  <c r="P40" i="4"/>
  <c r="Q85" i="4"/>
  <c r="Q81" i="4"/>
  <c r="Q79" i="4"/>
  <c r="Q78" i="4"/>
  <c r="Q76" i="4"/>
  <c r="Q75" i="4"/>
  <c r="Q74" i="4"/>
  <c r="Q68" i="4"/>
  <c r="Q67" i="4"/>
  <c r="Q65" i="4"/>
  <c r="Q62" i="4"/>
  <c r="Q56" i="4"/>
  <c r="Q59" i="4"/>
  <c r="Q58" i="4"/>
  <c r="Q57" i="4"/>
  <c r="Q55" i="4"/>
  <c r="P14" i="4"/>
  <c r="P118" i="4" s="1"/>
  <c r="P156" i="4" s="1"/>
  <c r="P36" i="4"/>
  <c r="P140" i="4" s="1"/>
  <c r="P178" i="4" s="1"/>
  <c r="P35" i="4"/>
  <c r="E42" i="22"/>
  <c r="D41" i="22"/>
  <c r="P33" i="4"/>
  <c r="P30" i="4"/>
  <c r="P29" i="4"/>
  <c r="P34" i="4"/>
  <c r="P28" i="4"/>
  <c r="P27" i="4"/>
  <c r="P26" i="4"/>
  <c r="P31" i="4"/>
  <c r="P19" i="4"/>
  <c r="P18" i="4"/>
  <c r="P32" i="4"/>
  <c r="P17" i="4"/>
  <c r="P16" i="4"/>
  <c r="P23" i="4"/>
  <c r="P15" i="4"/>
  <c r="P25" i="4"/>
  <c r="P22" i="4"/>
  <c r="P21" i="4"/>
  <c r="P125" i="4" s="1"/>
  <c r="P163" i="4" s="1"/>
  <c r="P24" i="4"/>
  <c r="P13" i="4"/>
  <c r="P20" i="4"/>
  <c r="P12" i="4"/>
  <c r="Q89" i="4"/>
  <c r="Q87" i="4"/>
  <c r="Q88" i="4"/>
  <c r="P149" i="4"/>
  <c r="P148" i="4"/>
  <c r="Q10" i="4"/>
  <c r="Q9" i="4"/>
  <c r="Q6" i="4"/>
  <c r="Q5" i="4" s="1"/>
  <c r="Q43" i="4" s="1"/>
  <c r="R8" i="4"/>
  <c r="R66" i="4" l="1"/>
  <c r="R61" i="4"/>
  <c r="R71" i="4"/>
  <c r="R86" i="4"/>
  <c r="R63" i="4"/>
  <c r="R72" i="4"/>
  <c r="R77" i="4"/>
  <c r="R64" i="4"/>
  <c r="R60" i="4"/>
  <c r="R80" i="4"/>
  <c r="R81" i="4"/>
  <c r="R78" i="4"/>
  <c r="R85" i="4"/>
  <c r="R76" i="4"/>
  <c r="R75" i="4"/>
  <c r="R74" i="4"/>
  <c r="R79" i="4"/>
  <c r="R68" i="4"/>
  <c r="R67" i="4"/>
  <c r="R65" i="4"/>
  <c r="R59" i="4"/>
  <c r="R58" i="4"/>
  <c r="R57" i="4"/>
  <c r="R56" i="4"/>
  <c r="R62" i="4"/>
  <c r="Q14" i="4"/>
  <c r="Q118" i="4" s="1"/>
  <c r="Q156" i="4" s="1"/>
  <c r="Q38" i="4"/>
  <c r="Q37" i="4"/>
  <c r="Q141" i="4" s="1"/>
  <c r="Q179" i="4" s="1"/>
  <c r="Q42" i="4"/>
  <c r="Q146" i="4" s="1"/>
  <c r="Q41" i="4"/>
  <c r="Q145" i="4" s="1"/>
  <c r="Q183" i="4" s="1"/>
  <c r="Q40" i="4"/>
  <c r="Q39" i="4"/>
  <c r="R55" i="4"/>
  <c r="Q35" i="4"/>
  <c r="Q36" i="4"/>
  <c r="Q140" i="4" s="1"/>
  <c r="Q178" i="4" s="1"/>
  <c r="E43" i="22"/>
  <c r="D42" i="22"/>
  <c r="Q29" i="4"/>
  <c r="Q34" i="4"/>
  <c r="Q33" i="4"/>
  <c r="Q28" i="4"/>
  <c r="Q27" i="4"/>
  <c r="Q26" i="4"/>
  <c r="Q25" i="4"/>
  <c r="Q32" i="4"/>
  <c r="Q30" i="4"/>
  <c r="Q18" i="4"/>
  <c r="Q31" i="4"/>
  <c r="Q17" i="4"/>
  <c r="Q16" i="4"/>
  <c r="Q23" i="4"/>
  <c r="Q22" i="4"/>
  <c r="Q21" i="4"/>
  <c r="Q125" i="4" s="1"/>
  <c r="Q163" i="4" s="1"/>
  <c r="Q24" i="4"/>
  <c r="Q20" i="4"/>
  <c r="Q15" i="4"/>
  <c r="Q13" i="4"/>
  <c r="Q19" i="4"/>
  <c r="Q12" i="4"/>
  <c r="R87" i="4"/>
  <c r="R88" i="4"/>
  <c r="R89" i="4"/>
  <c r="Q149" i="4"/>
  <c r="Q148" i="4"/>
  <c r="Q147" i="4"/>
  <c r="R10" i="4"/>
  <c r="R9" i="4"/>
  <c r="S8" i="4"/>
  <c r="R6" i="4"/>
  <c r="R5" i="4" s="1"/>
  <c r="R43" i="4" s="1"/>
  <c r="S66" i="4" l="1"/>
  <c r="S61" i="4"/>
  <c r="S71" i="4"/>
  <c r="S63" i="4"/>
  <c r="S86" i="4"/>
  <c r="S72" i="4"/>
  <c r="S77" i="4"/>
  <c r="S64" i="4"/>
  <c r="S60" i="4"/>
  <c r="S80" i="4"/>
  <c r="S85" i="4"/>
  <c r="S79" i="4"/>
  <c r="S81" i="4"/>
  <c r="S75" i="4"/>
  <c r="S74" i="4"/>
  <c r="S76" i="4"/>
  <c r="S78" i="4"/>
  <c r="S68" i="4"/>
  <c r="S67" i="4"/>
  <c r="S65" i="4"/>
  <c r="S59" i="4"/>
  <c r="S58" i="4"/>
  <c r="S57" i="4"/>
  <c r="S56" i="4"/>
  <c r="S62" i="4"/>
  <c r="R37" i="4"/>
  <c r="R141" i="4" s="1"/>
  <c r="R179" i="4" s="1"/>
  <c r="R42" i="4"/>
  <c r="R146" i="4" s="1"/>
  <c r="R41" i="4"/>
  <c r="R145" i="4" s="1"/>
  <c r="R183" i="4" s="1"/>
  <c r="R40" i="4"/>
  <c r="R39" i="4"/>
  <c r="R38" i="4"/>
  <c r="R14" i="4"/>
  <c r="R118" i="4" s="1"/>
  <c r="R156" i="4" s="1"/>
  <c r="S55" i="4"/>
  <c r="R35" i="4"/>
  <c r="R36" i="4"/>
  <c r="R140" i="4" s="1"/>
  <c r="R178" i="4" s="1"/>
  <c r="E44" i="22"/>
  <c r="D43" i="22"/>
  <c r="R34" i="4"/>
  <c r="R33" i="4"/>
  <c r="R28" i="4"/>
  <c r="R27" i="4"/>
  <c r="R26" i="4"/>
  <c r="R25" i="4"/>
  <c r="R32" i="4"/>
  <c r="R31" i="4"/>
  <c r="R29" i="4"/>
  <c r="R17" i="4"/>
  <c r="R16" i="4"/>
  <c r="R23" i="4"/>
  <c r="R22" i="4"/>
  <c r="R21" i="4"/>
  <c r="R125" i="4" s="1"/>
  <c r="R163" i="4" s="1"/>
  <c r="R24" i="4"/>
  <c r="R20" i="4"/>
  <c r="R30" i="4"/>
  <c r="R19" i="4"/>
  <c r="R15" i="4"/>
  <c r="R13" i="4"/>
  <c r="R18" i="4"/>
  <c r="R12" i="4"/>
  <c r="S87" i="4"/>
  <c r="S88" i="4"/>
  <c r="S89" i="4"/>
  <c r="R149" i="4"/>
  <c r="R148" i="4"/>
  <c r="R147" i="4"/>
  <c r="S10" i="4"/>
  <c r="S9" i="4"/>
  <c r="T8" i="4"/>
  <c r="S6" i="4"/>
  <c r="S5" i="4" s="1"/>
  <c r="T66" i="4" l="1"/>
  <c r="T61" i="4"/>
  <c r="T86" i="4"/>
  <c r="T71" i="4"/>
  <c r="T63" i="4"/>
  <c r="T72" i="4"/>
  <c r="T77" i="4"/>
  <c r="S43" i="4"/>
  <c r="S147" i="4" s="1"/>
  <c r="T60" i="4"/>
  <c r="T64" i="4"/>
  <c r="T80" i="4"/>
  <c r="S42" i="4"/>
  <c r="S146" i="4" s="1"/>
  <c r="S41" i="4"/>
  <c r="S145" i="4" s="1"/>
  <c r="S183" i="4" s="1"/>
  <c r="S40" i="4"/>
  <c r="S39" i="4"/>
  <c r="S38" i="4"/>
  <c r="S37" i="4"/>
  <c r="S141" i="4" s="1"/>
  <c r="S179" i="4" s="1"/>
  <c r="T78" i="4"/>
  <c r="T85" i="4"/>
  <c r="T79" i="4"/>
  <c r="T81" i="4"/>
  <c r="T74" i="4"/>
  <c r="T76" i="4"/>
  <c r="T75" i="4"/>
  <c r="T68" i="4"/>
  <c r="T67" i="4"/>
  <c r="T65" i="4"/>
  <c r="T59" i="4"/>
  <c r="T58" i="4"/>
  <c r="T57" i="4"/>
  <c r="T56" i="4"/>
  <c r="T62" i="4"/>
  <c r="S14" i="4"/>
  <c r="S118" i="4" s="1"/>
  <c r="S156" i="4" s="1"/>
  <c r="T55" i="4"/>
  <c r="S35" i="4"/>
  <c r="S36" i="4"/>
  <c r="S140" i="4" s="1"/>
  <c r="S178" i="4" s="1"/>
  <c r="E45" i="22"/>
  <c r="D44" i="22"/>
  <c r="S34" i="4"/>
  <c r="S27" i="4"/>
  <c r="S26" i="4"/>
  <c r="S25" i="4"/>
  <c r="S32" i="4"/>
  <c r="S31" i="4"/>
  <c r="S33" i="4"/>
  <c r="S28" i="4"/>
  <c r="S16" i="4"/>
  <c r="S23" i="4"/>
  <c r="S22" i="4"/>
  <c r="S21" i="4"/>
  <c r="S125" i="4" s="1"/>
  <c r="S163" i="4" s="1"/>
  <c r="S29" i="4"/>
  <c r="S24" i="4"/>
  <c r="S20" i="4"/>
  <c r="S30" i="4"/>
  <c r="S19" i="4"/>
  <c r="S18" i="4"/>
  <c r="S15" i="4"/>
  <c r="S13" i="4"/>
  <c r="S17" i="4"/>
  <c r="S12" i="4"/>
  <c r="T87" i="4"/>
  <c r="T88" i="4"/>
  <c r="T89" i="4"/>
  <c r="S149" i="4"/>
  <c r="S148" i="4"/>
  <c r="T10" i="4"/>
  <c r="T9" i="4"/>
  <c r="U8" i="4"/>
  <c r="T6" i="4"/>
  <c r="T5" i="4" s="1"/>
  <c r="U66" i="4" l="1"/>
  <c r="U61" i="4"/>
  <c r="U63" i="4"/>
  <c r="U86" i="4"/>
  <c r="U71" i="4"/>
  <c r="T43" i="4"/>
  <c r="T147" i="4" s="1"/>
  <c r="U72" i="4"/>
  <c r="U77" i="4"/>
  <c r="U60" i="4"/>
  <c r="U64" i="4"/>
  <c r="U80" i="4"/>
  <c r="U85" i="4"/>
  <c r="U78" i="4"/>
  <c r="U79" i="4"/>
  <c r="U75" i="4"/>
  <c r="U81" i="4"/>
  <c r="U74" i="4"/>
  <c r="U76" i="4"/>
  <c r="U68" i="4"/>
  <c r="U67" i="4"/>
  <c r="U65" i="4"/>
  <c r="U58" i="4"/>
  <c r="U57" i="4"/>
  <c r="U56" i="4"/>
  <c r="U62" i="4"/>
  <c r="U59" i="4"/>
  <c r="T42" i="4"/>
  <c r="T146" i="4" s="1"/>
  <c r="T41" i="4"/>
  <c r="T145" i="4" s="1"/>
  <c r="T183" i="4" s="1"/>
  <c r="T40" i="4"/>
  <c r="T39" i="4"/>
  <c r="T38" i="4"/>
  <c r="T37" i="4"/>
  <c r="T141" i="4" s="1"/>
  <c r="T179" i="4" s="1"/>
  <c r="T14" i="4"/>
  <c r="T118" i="4" s="1"/>
  <c r="T156" i="4" s="1"/>
  <c r="U55" i="4"/>
  <c r="T35" i="4"/>
  <c r="T36" i="4"/>
  <c r="T140" i="4" s="1"/>
  <c r="T178" i="4" s="1"/>
  <c r="E46" i="22"/>
  <c r="D45" i="22"/>
  <c r="T26" i="4"/>
  <c r="T25" i="4"/>
  <c r="T32" i="4"/>
  <c r="T24" i="4"/>
  <c r="T31" i="4"/>
  <c r="T30" i="4"/>
  <c r="T34" i="4"/>
  <c r="T27" i="4"/>
  <c r="T23" i="4"/>
  <c r="T15" i="4"/>
  <c r="T22" i="4"/>
  <c r="T28" i="4"/>
  <c r="T21" i="4"/>
  <c r="T125" i="4" s="1"/>
  <c r="T163" i="4" s="1"/>
  <c r="T33" i="4"/>
  <c r="T29" i="4"/>
  <c r="T20" i="4"/>
  <c r="T19" i="4"/>
  <c r="T18" i="4"/>
  <c r="T17" i="4"/>
  <c r="T16" i="4"/>
  <c r="T12" i="4"/>
  <c r="T13" i="4"/>
  <c r="U87" i="4"/>
  <c r="U88" i="4"/>
  <c r="U89" i="4"/>
  <c r="T149" i="4"/>
  <c r="T148" i="4"/>
  <c r="U10" i="4"/>
  <c r="U6" i="4"/>
  <c r="U5" i="4" s="1"/>
  <c r="U9" i="4"/>
  <c r="V8" i="4"/>
  <c r="V66" i="4" l="1"/>
  <c r="V61" i="4"/>
  <c r="V63" i="4"/>
  <c r="V86" i="4"/>
  <c r="V71" i="4"/>
  <c r="V77" i="4"/>
  <c r="V72" i="4"/>
  <c r="U43" i="4"/>
  <c r="U147" i="4" s="1"/>
  <c r="V64" i="4"/>
  <c r="V60" i="4"/>
  <c r="V80" i="4"/>
  <c r="U42" i="4"/>
  <c r="U146" i="4" s="1"/>
  <c r="U41" i="4"/>
  <c r="U145" i="4" s="1"/>
  <c r="U183" i="4" s="1"/>
  <c r="U40" i="4"/>
  <c r="U39" i="4"/>
  <c r="U38" i="4"/>
  <c r="U37" i="4"/>
  <c r="U141" i="4" s="1"/>
  <c r="U179" i="4" s="1"/>
  <c r="V85" i="4"/>
  <c r="V81" i="4"/>
  <c r="V79" i="4"/>
  <c r="V78" i="4"/>
  <c r="V74" i="4"/>
  <c r="V75" i="4"/>
  <c r="V76" i="4"/>
  <c r="V68" i="4"/>
  <c r="V67" i="4"/>
  <c r="V65" i="4"/>
  <c r="V57" i="4"/>
  <c r="V56" i="4"/>
  <c r="V62" i="4"/>
  <c r="V59" i="4"/>
  <c r="V58" i="4"/>
  <c r="U14" i="4"/>
  <c r="U118" i="4" s="1"/>
  <c r="U156" i="4" s="1"/>
  <c r="V55" i="4"/>
  <c r="U35" i="4"/>
  <c r="U36" i="4"/>
  <c r="U140" i="4" s="1"/>
  <c r="U178" i="4" s="1"/>
  <c r="E47" i="22"/>
  <c r="D46" i="22"/>
  <c r="U34" i="4"/>
  <c r="U25" i="4"/>
  <c r="U32" i="4"/>
  <c r="U24" i="4"/>
  <c r="U31" i="4"/>
  <c r="U30" i="4"/>
  <c r="U29" i="4"/>
  <c r="U33" i="4"/>
  <c r="U26" i="4"/>
  <c r="U27" i="4"/>
  <c r="U22" i="4"/>
  <c r="U28" i="4"/>
  <c r="U21" i="4"/>
  <c r="U125" i="4" s="1"/>
  <c r="U163" i="4" s="1"/>
  <c r="U20" i="4"/>
  <c r="U19" i="4"/>
  <c r="U18" i="4"/>
  <c r="U17" i="4"/>
  <c r="U16" i="4"/>
  <c r="U15" i="4"/>
  <c r="U12" i="4"/>
  <c r="U23" i="4"/>
  <c r="U13" i="4"/>
  <c r="V87" i="4"/>
  <c r="V88" i="4"/>
  <c r="V89" i="4"/>
  <c r="U149" i="4"/>
  <c r="U148" i="4"/>
  <c r="V10" i="4"/>
  <c r="V9" i="4"/>
  <c r="W8" i="4"/>
  <c r="V6" i="4"/>
  <c r="V5" i="4" s="1"/>
  <c r="W66" i="4" l="1"/>
  <c r="W61" i="4"/>
  <c r="W71" i="4"/>
  <c r="W63" i="4"/>
  <c r="W86" i="4"/>
  <c r="W77" i="4"/>
  <c r="W72" i="4"/>
  <c r="V43" i="4"/>
  <c r="V147" i="4" s="1"/>
  <c r="W64" i="4"/>
  <c r="W60" i="4"/>
  <c r="W80" i="4"/>
  <c r="W85" i="4"/>
  <c r="W81" i="4"/>
  <c r="W79" i="4"/>
  <c r="W75" i="4"/>
  <c r="W78" i="4"/>
  <c r="W74" i="4"/>
  <c r="W76" i="4"/>
  <c r="W67" i="4"/>
  <c r="W65" i="4"/>
  <c r="W56" i="4"/>
  <c r="W62" i="4"/>
  <c r="W68" i="4"/>
  <c r="W59" i="4"/>
  <c r="W58" i="4"/>
  <c r="W57" i="4"/>
  <c r="V41" i="4"/>
  <c r="V145" i="4" s="1"/>
  <c r="V183" i="4" s="1"/>
  <c r="V40" i="4"/>
  <c r="V39" i="4"/>
  <c r="V38" i="4"/>
  <c r="V37" i="4"/>
  <c r="V141" i="4" s="1"/>
  <c r="V179" i="4" s="1"/>
  <c r="V42" i="4"/>
  <c r="V146" i="4" s="1"/>
  <c r="V14" i="4"/>
  <c r="V118" i="4" s="1"/>
  <c r="V156" i="4" s="1"/>
  <c r="W55" i="4"/>
  <c r="V35" i="4"/>
  <c r="V36" i="4"/>
  <c r="V140" i="4" s="1"/>
  <c r="V178" i="4" s="1"/>
  <c r="E48" i="22"/>
  <c r="D47" i="22"/>
  <c r="V34" i="4"/>
  <c r="V32" i="4"/>
  <c r="V31" i="4"/>
  <c r="V30" i="4"/>
  <c r="V29" i="4"/>
  <c r="V33" i="4"/>
  <c r="V28" i="4"/>
  <c r="V25" i="4"/>
  <c r="V21" i="4"/>
  <c r="V125" i="4" s="1"/>
  <c r="V163" i="4" s="1"/>
  <c r="V20" i="4"/>
  <c r="V19" i="4"/>
  <c r="V24" i="4"/>
  <c r="V18" i="4"/>
  <c r="V17" i="4"/>
  <c r="V16" i="4"/>
  <c r="V26" i="4"/>
  <c r="V23" i="4"/>
  <c r="V27" i="4"/>
  <c r="V22" i="4"/>
  <c r="V13" i="4"/>
  <c r="V15" i="4"/>
  <c r="V12" i="4"/>
  <c r="W87" i="4"/>
  <c r="W88" i="4"/>
  <c r="W89" i="4"/>
  <c r="V149" i="4"/>
  <c r="V148" i="4"/>
  <c r="W10" i="4"/>
  <c r="W9" i="4"/>
  <c r="W6" i="4"/>
  <c r="W5" i="4" s="1"/>
  <c r="W43" i="4" s="1"/>
  <c r="X8" i="4"/>
  <c r="X61" i="4" l="1"/>
  <c r="X66" i="4"/>
  <c r="X86" i="4"/>
  <c r="X63" i="4"/>
  <c r="X71" i="4"/>
  <c r="X77" i="4"/>
  <c r="X72" i="4"/>
  <c r="X64" i="4"/>
  <c r="X60" i="4"/>
  <c r="X80" i="4"/>
  <c r="X85" i="4"/>
  <c r="X81" i="4"/>
  <c r="X79" i="4"/>
  <c r="X76" i="4"/>
  <c r="X78" i="4"/>
  <c r="X74" i="4"/>
  <c r="X75" i="4"/>
  <c r="X68" i="4"/>
  <c r="X62" i="4"/>
  <c r="X65" i="4"/>
  <c r="X67" i="4"/>
  <c r="X59" i="4"/>
  <c r="X58" i="4"/>
  <c r="X57" i="4"/>
  <c r="X56" i="4"/>
  <c r="W40" i="4"/>
  <c r="W39" i="4"/>
  <c r="W38" i="4"/>
  <c r="W37" i="4"/>
  <c r="W141" i="4" s="1"/>
  <c r="W179" i="4" s="1"/>
  <c r="W42" i="4"/>
  <c r="W146" i="4" s="1"/>
  <c r="W41" i="4"/>
  <c r="W145" i="4" s="1"/>
  <c r="W183" i="4" s="1"/>
  <c r="W14" i="4"/>
  <c r="W118" i="4" s="1"/>
  <c r="W156" i="4" s="1"/>
  <c r="X55" i="4"/>
  <c r="W35" i="4"/>
  <c r="W36" i="4"/>
  <c r="W140" i="4" s="1"/>
  <c r="W178" i="4" s="1"/>
  <c r="E49" i="22"/>
  <c r="D48" i="22"/>
  <c r="W34" i="4"/>
  <c r="W31" i="4"/>
  <c r="W30" i="4"/>
  <c r="W29" i="4"/>
  <c r="W33" i="4"/>
  <c r="W28" i="4"/>
  <c r="W27" i="4"/>
  <c r="W32" i="4"/>
  <c r="W20" i="4"/>
  <c r="W19" i="4"/>
  <c r="W24" i="4"/>
  <c r="W18" i="4"/>
  <c r="W17" i="4"/>
  <c r="W25" i="4"/>
  <c r="W16" i="4"/>
  <c r="W26" i="4"/>
  <c r="W23" i="4"/>
  <c r="W22" i="4"/>
  <c r="W21" i="4"/>
  <c r="W125" i="4" s="1"/>
  <c r="W163" i="4" s="1"/>
  <c r="W13" i="4"/>
  <c r="W15" i="4"/>
  <c r="W12" i="4"/>
  <c r="X88" i="4"/>
  <c r="X89" i="4"/>
  <c r="X87" i="4"/>
  <c r="W149" i="4"/>
  <c r="W148" i="4"/>
  <c r="W147" i="4"/>
  <c r="X10" i="4"/>
  <c r="X9" i="4"/>
  <c r="X6" i="4"/>
  <c r="X5" i="4" s="1"/>
  <c r="X43" i="4" s="1"/>
  <c r="Y8" i="4"/>
  <c r="Y66" i="4" l="1"/>
  <c r="Y61" i="4"/>
  <c r="Y86" i="4"/>
  <c r="Y71" i="4"/>
  <c r="Y63" i="4"/>
  <c r="Y77" i="4"/>
  <c r="Y72" i="4"/>
  <c r="Y64" i="4"/>
  <c r="Y60" i="4"/>
  <c r="Y80" i="4"/>
  <c r="X39" i="4"/>
  <c r="X38" i="4"/>
  <c r="X37" i="4"/>
  <c r="X141" i="4" s="1"/>
  <c r="X179" i="4" s="1"/>
  <c r="X42" i="4"/>
  <c r="X146" i="4" s="1"/>
  <c r="X41" i="4"/>
  <c r="X145" i="4" s="1"/>
  <c r="X183" i="4" s="1"/>
  <c r="X40" i="4"/>
  <c r="Y85" i="4"/>
  <c r="Y81" i="4"/>
  <c r="Y79" i="4"/>
  <c r="Y78" i="4"/>
  <c r="Y76" i="4"/>
  <c r="Y75" i="4"/>
  <c r="Y74" i="4"/>
  <c r="Y68" i="4"/>
  <c r="Y67" i="4"/>
  <c r="Y65" i="4"/>
  <c r="Y62" i="4"/>
  <c r="Y59" i="4"/>
  <c r="Y58" i="4"/>
  <c r="Y57" i="4"/>
  <c r="Y56" i="4"/>
  <c r="Y55" i="4"/>
  <c r="X14" i="4"/>
  <c r="X118" i="4" s="1"/>
  <c r="X156" i="4" s="1"/>
  <c r="X35" i="4"/>
  <c r="X36" i="4"/>
  <c r="X140" i="4" s="1"/>
  <c r="X178" i="4" s="1"/>
  <c r="E50" i="22"/>
  <c r="D49" i="22"/>
  <c r="X33" i="4"/>
  <c r="X30" i="4"/>
  <c r="X29" i="4"/>
  <c r="X28" i="4"/>
  <c r="X27" i="4"/>
  <c r="X26" i="4"/>
  <c r="X31" i="4"/>
  <c r="X19" i="4"/>
  <c r="X32" i="4"/>
  <c r="X24" i="4"/>
  <c r="X18" i="4"/>
  <c r="X17" i="4"/>
  <c r="X25" i="4"/>
  <c r="X16" i="4"/>
  <c r="X23" i="4"/>
  <c r="X15" i="4"/>
  <c r="X22" i="4"/>
  <c r="X34" i="4"/>
  <c r="X21" i="4"/>
  <c r="X125" i="4" s="1"/>
  <c r="X163" i="4" s="1"/>
  <c r="X20" i="4"/>
  <c r="X13" i="4"/>
  <c r="X12" i="4"/>
  <c r="Y89" i="4"/>
  <c r="Y87" i="4"/>
  <c r="Y88" i="4"/>
  <c r="X149" i="4"/>
  <c r="X148" i="4"/>
  <c r="X147" i="4"/>
  <c r="Y10" i="4"/>
  <c r="Y9" i="4"/>
  <c r="Y6" i="4"/>
  <c r="Y5" i="4" s="1"/>
  <c r="Y43" i="4" s="1"/>
  <c r="Z8" i="4"/>
  <c r="Z66" i="4" l="1"/>
  <c r="Z61" i="4"/>
  <c r="Z63" i="4"/>
  <c r="Z71" i="4"/>
  <c r="Z86" i="4"/>
  <c r="Z72" i="4"/>
  <c r="Z77" i="4"/>
  <c r="Z64" i="4"/>
  <c r="Z60" i="4"/>
  <c r="Z80" i="4"/>
  <c r="Z81" i="4"/>
  <c r="Z85" i="4"/>
  <c r="Z78" i="4"/>
  <c r="Z76" i="4"/>
  <c r="Z75" i="4"/>
  <c r="Z74" i="4"/>
  <c r="Z79" i="4"/>
  <c r="Z68" i="4"/>
  <c r="Z67" i="4"/>
  <c r="Z65" i="4"/>
  <c r="Z59" i="4"/>
  <c r="Z58" i="4"/>
  <c r="Z57" i="4"/>
  <c r="Z56" i="4"/>
  <c r="Z62" i="4"/>
  <c r="Y14" i="4"/>
  <c r="Y118" i="4" s="1"/>
  <c r="Y156" i="4" s="1"/>
  <c r="Y38" i="4"/>
  <c r="Y37" i="4"/>
  <c r="Y141" i="4" s="1"/>
  <c r="Y179" i="4" s="1"/>
  <c r="Y42" i="4"/>
  <c r="Y146" i="4" s="1"/>
  <c r="Y41" i="4"/>
  <c r="Y145" i="4" s="1"/>
  <c r="Y183" i="4" s="1"/>
  <c r="Y40" i="4"/>
  <c r="Y39" i="4"/>
  <c r="Z55" i="4"/>
  <c r="Y35" i="4"/>
  <c r="Y36" i="4"/>
  <c r="Y140" i="4" s="1"/>
  <c r="Y178" i="4" s="1"/>
  <c r="E51" i="22"/>
  <c r="D50" i="22"/>
  <c r="Y29" i="4"/>
  <c r="Y28" i="4"/>
  <c r="Y33" i="4"/>
  <c r="Y27" i="4"/>
  <c r="Y26" i="4"/>
  <c r="Y25" i="4"/>
  <c r="Y34" i="4"/>
  <c r="Y32" i="4"/>
  <c r="Y30" i="4"/>
  <c r="Y31" i="4"/>
  <c r="Y24" i="4"/>
  <c r="Y18" i="4"/>
  <c r="Y17" i="4"/>
  <c r="Y16" i="4"/>
  <c r="Y23" i="4"/>
  <c r="Y22" i="4"/>
  <c r="Y21" i="4"/>
  <c r="Y125" i="4" s="1"/>
  <c r="Y163" i="4" s="1"/>
  <c r="Y20" i="4"/>
  <c r="Y19" i="4"/>
  <c r="Y13" i="4"/>
  <c r="Y12" i="4"/>
  <c r="Y15" i="4"/>
  <c r="Z87" i="4"/>
  <c r="Z88" i="4"/>
  <c r="Z89" i="4"/>
  <c r="Y149" i="4"/>
  <c r="Y148" i="4"/>
  <c r="Y147" i="4"/>
  <c r="Z10" i="4"/>
  <c r="Z6" i="4"/>
  <c r="Z5" i="4" s="1"/>
  <c r="Z9" i="4"/>
  <c r="AA8" i="4"/>
  <c r="AA66" i="4" l="1"/>
  <c r="AA61" i="4"/>
  <c r="AA71" i="4"/>
  <c r="AA63" i="4"/>
  <c r="AA86" i="4"/>
  <c r="Z43" i="4"/>
  <c r="Z147" i="4" s="1"/>
  <c r="AA72" i="4"/>
  <c r="AA77" i="4"/>
  <c r="AA64" i="4"/>
  <c r="AA60" i="4"/>
  <c r="AA85" i="4"/>
  <c r="AA79" i="4"/>
  <c r="AA81" i="4"/>
  <c r="AA75" i="4"/>
  <c r="AA74" i="4"/>
  <c r="AA76" i="4"/>
  <c r="AA78" i="4"/>
  <c r="AA68" i="4"/>
  <c r="AA67" i="4"/>
  <c r="AA65" i="4"/>
  <c r="AA59" i="4"/>
  <c r="AA58" i="4"/>
  <c r="AA57" i="4"/>
  <c r="AA56" i="4"/>
  <c r="AA62" i="4"/>
  <c r="Z37" i="4"/>
  <c r="Z141" i="4" s="1"/>
  <c r="Z179" i="4" s="1"/>
  <c r="Z42" i="4"/>
  <c r="Z146" i="4" s="1"/>
  <c r="Z41" i="4"/>
  <c r="Z145" i="4" s="1"/>
  <c r="Z183" i="4" s="1"/>
  <c r="Z40" i="4"/>
  <c r="Z39" i="4"/>
  <c r="Z38" i="4"/>
  <c r="AA55" i="4"/>
  <c r="Z36" i="4"/>
  <c r="Z140" i="4" s="1"/>
  <c r="Z178" i="4" s="1"/>
  <c r="Z14" i="4"/>
  <c r="Z118" i="4" s="1"/>
  <c r="Z156" i="4" s="1"/>
  <c r="Z35" i="4"/>
  <c r="E52" i="22"/>
  <c r="D51" i="22"/>
  <c r="Z34" i="4"/>
  <c r="Z28" i="4"/>
  <c r="Z33" i="4"/>
  <c r="Z27" i="4"/>
  <c r="Z26" i="4"/>
  <c r="Z25" i="4"/>
  <c r="Z32" i="4"/>
  <c r="Z31" i="4"/>
  <c r="Z29" i="4"/>
  <c r="Z17" i="4"/>
  <c r="Z16" i="4"/>
  <c r="Z23" i="4"/>
  <c r="Z22" i="4"/>
  <c r="Z30" i="4"/>
  <c r="Z21" i="4"/>
  <c r="Z125" i="4" s="1"/>
  <c r="Z163" i="4" s="1"/>
  <c r="Z20" i="4"/>
  <c r="Z19" i="4"/>
  <c r="Z24" i="4"/>
  <c r="Z18" i="4"/>
  <c r="Z13" i="4"/>
  <c r="Z12" i="4"/>
  <c r="Z15" i="4"/>
  <c r="AA87" i="4"/>
  <c r="AA88" i="4"/>
  <c r="AA89" i="4"/>
  <c r="Z149" i="4"/>
  <c r="Z148" i="4"/>
  <c r="AA10" i="4"/>
  <c r="AA9" i="4"/>
  <c r="AB8" i="4"/>
  <c r="AA6" i="4"/>
  <c r="AA5" i="4" s="1"/>
  <c r="AB66" i="4" l="1"/>
  <c r="AB61" i="4"/>
  <c r="AB71" i="4"/>
  <c r="AB86" i="4"/>
  <c r="AB63" i="4"/>
  <c r="AB72" i="4"/>
  <c r="AB77" i="4"/>
  <c r="AB60" i="4"/>
  <c r="AB64" i="4"/>
  <c r="AA43" i="4"/>
  <c r="AA147" i="4" s="1"/>
  <c r="AB85" i="4"/>
  <c r="AB78" i="4"/>
  <c r="AB79" i="4"/>
  <c r="AB74" i="4"/>
  <c r="AB81" i="4"/>
  <c r="AB76" i="4"/>
  <c r="AB75" i="4"/>
  <c r="AB68" i="4"/>
  <c r="AB67" i="4"/>
  <c r="AB65" i="4"/>
  <c r="AB59" i="4"/>
  <c r="AB58" i="4"/>
  <c r="AB57" i="4"/>
  <c r="AB56" i="4"/>
  <c r="AB62" i="4"/>
  <c r="AA14" i="4"/>
  <c r="AA118" i="4" s="1"/>
  <c r="AA156" i="4" s="1"/>
  <c r="AA42" i="4"/>
  <c r="AA41" i="4"/>
  <c r="AA145" i="4" s="1"/>
  <c r="AA183" i="4" s="1"/>
  <c r="AA40" i="4"/>
  <c r="AA39" i="4"/>
  <c r="AA38" i="4"/>
  <c r="AA37" i="4"/>
  <c r="AA141" i="4" s="1"/>
  <c r="AA179" i="4" s="1"/>
  <c r="AB55" i="4"/>
  <c r="AA35" i="4"/>
  <c r="AA36" i="4"/>
  <c r="E53" i="22"/>
  <c r="D52" i="22"/>
  <c r="AA33" i="4"/>
  <c r="AA27" i="4"/>
  <c r="AA26" i="4"/>
  <c r="AA25" i="4"/>
  <c r="AA32" i="4"/>
  <c r="AA34" i="4"/>
  <c r="AA31" i="4"/>
  <c r="AA28" i="4"/>
  <c r="AA16" i="4"/>
  <c r="AA23" i="4"/>
  <c r="AA29" i="4"/>
  <c r="AA22" i="4"/>
  <c r="AA30" i="4"/>
  <c r="AA21" i="4"/>
  <c r="AA125" i="4" s="1"/>
  <c r="AA163" i="4" s="1"/>
  <c r="AA20" i="4"/>
  <c r="AA19" i="4"/>
  <c r="AA24" i="4"/>
  <c r="AA18" i="4"/>
  <c r="AA17" i="4"/>
  <c r="AA13" i="4"/>
  <c r="AA12" i="4"/>
  <c r="AA15" i="4"/>
  <c r="AB87" i="4"/>
  <c r="AB88" i="4"/>
  <c r="AB89" i="4"/>
  <c r="AA149" i="4"/>
  <c r="AA148" i="4"/>
  <c r="AB10" i="4"/>
  <c r="AB9" i="4"/>
  <c r="AB6" i="4"/>
  <c r="AB5" i="4" s="1"/>
  <c r="AC8" i="4"/>
  <c r="AC66" i="4" l="1"/>
  <c r="AC61" i="4"/>
  <c r="AC86" i="4"/>
  <c r="AC63" i="4"/>
  <c r="AC71" i="4"/>
  <c r="AC77" i="4"/>
  <c r="AC72" i="4"/>
  <c r="AC64" i="4"/>
  <c r="AB43" i="4"/>
  <c r="AB147" i="4" s="1"/>
  <c r="AB42" i="4"/>
  <c r="AB41" i="4"/>
  <c r="AB145" i="4" s="1"/>
  <c r="AB183" i="4" s="1"/>
  <c r="AB40" i="4"/>
  <c r="AB39" i="4"/>
  <c r="AB38" i="4"/>
  <c r="AB37" i="4"/>
  <c r="AB141" i="4" s="1"/>
  <c r="AB179" i="4" s="1"/>
  <c r="AC85" i="4"/>
  <c r="AC78" i="4"/>
  <c r="AC79" i="4"/>
  <c r="AC75" i="4"/>
  <c r="AC76" i="4"/>
  <c r="AC74" i="4"/>
  <c r="AC81" i="4"/>
  <c r="AC68" i="4"/>
  <c r="AC67" i="4"/>
  <c r="AC65" i="4"/>
  <c r="AC58" i="4"/>
  <c r="AC57" i="4"/>
  <c r="AC56" i="4"/>
  <c r="AC62" i="4"/>
  <c r="AC59" i="4"/>
  <c r="AC55" i="4"/>
  <c r="AB14" i="4"/>
  <c r="AB118" i="4" s="1"/>
  <c r="AB156" i="4" s="1"/>
  <c r="AB35" i="4"/>
  <c r="AB36" i="4"/>
  <c r="E54" i="22"/>
  <c r="D53" i="22"/>
  <c r="AB26" i="4"/>
  <c r="AB25" i="4"/>
  <c r="AB32" i="4"/>
  <c r="AB24" i="4"/>
  <c r="AB34" i="4"/>
  <c r="AB31" i="4"/>
  <c r="AB30" i="4"/>
  <c r="AB33" i="4"/>
  <c r="AB27" i="4"/>
  <c r="AB28" i="4"/>
  <c r="AB23" i="4"/>
  <c r="AB15" i="4"/>
  <c r="AB29" i="4"/>
  <c r="AB22" i="4"/>
  <c r="AB21" i="4"/>
  <c r="AB125" i="4" s="1"/>
  <c r="AB163" i="4" s="1"/>
  <c r="AB20" i="4"/>
  <c r="AB19" i="4"/>
  <c r="AB18" i="4"/>
  <c r="AB17" i="4"/>
  <c r="AB12" i="4"/>
  <c r="AB16" i="4"/>
  <c r="AB13" i="4"/>
  <c r="AC87" i="4"/>
  <c r="AC88" i="4"/>
  <c r="AC89" i="4"/>
  <c r="AB149" i="4"/>
  <c r="AB148" i="4"/>
  <c r="AC10" i="4"/>
  <c r="AC6" i="4"/>
  <c r="AC5" i="4" s="1"/>
  <c r="AD8" i="4"/>
  <c r="AC9" i="4"/>
  <c r="AC43" i="4" l="1"/>
  <c r="AC147" i="4" s="1"/>
  <c r="AD71" i="4"/>
  <c r="AD86" i="4"/>
  <c r="AD63" i="4"/>
  <c r="AD72" i="4"/>
  <c r="AD77" i="4"/>
  <c r="AD64" i="4"/>
  <c r="AC42" i="4"/>
  <c r="AC41" i="4"/>
  <c r="AC145" i="4" s="1"/>
  <c r="AC183" i="4" s="1"/>
  <c r="AC40" i="4"/>
  <c r="AC39" i="4"/>
  <c r="AC38" i="4"/>
  <c r="AC37" i="4"/>
  <c r="AC141" i="4" s="1"/>
  <c r="AC179" i="4" s="1"/>
  <c r="AD81" i="4"/>
  <c r="AD85" i="4"/>
  <c r="AD78" i="4"/>
  <c r="AD74" i="4"/>
  <c r="AD76" i="4"/>
  <c r="AD79" i="4"/>
  <c r="AD75" i="4"/>
  <c r="AD68" i="4"/>
  <c r="AD67" i="4"/>
  <c r="AD65" i="4"/>
  <c r="AD57" i="4"/>
  <c r="AD56" i="4"/>
  <c r="AD62" i="4"/>
  <c r="AD59" i="4"/>
  <c r="AD58" i="4"/>
  <c r="AC14" i="4"/>
  <c r="AC118" i="4" s="1"/>
  <c r="AC156" i="4" s="1"/>
  <c r="AD55" i="4"/>
  <c r="AC35" i="4"/>
  <c r="AC36" i="4"/>
  <c r="E55" i="22"/>
  <c r="D54" i="22"/>
  <c r="AC34" i="4"/>
  <c r="AC25" i="4"/>
  <c r="AC32" i="4"/>
  <c r="AC24" i="4"/>
  <c r="AC31" i="4"/>
  <c r="AC30" i="4"/>
  <c r="AC29" i="4"/>
  <c r="AC26" i="4"/>
  <c r="AC22" i="4"/>
  <c r="AC21" i="4"/>
  <c r="AC125" i="4" s="1"/>
  <c r="AC163" i="4" s="1"/>
  <c r="AC33" i="4"/>
  <c r="AC20" i="4"/>
  <c r="AC19" i="4"/>
  <c r="AC18" i="4"/>
  <c r="AC17" i="4"/>
  <c r="AC27" i="4"/>
  <c r="AC16" i="4"/>
  <c r="AC15" i="4"/>
  <c r="AC12" i="4"/>
  <c r="AC28" i="4"/>
  <c r="AC23" i="4"/>
  <c r="AC13" i="4"/>
  <c r="AD87" i="4"/>
  <c r="AD88" i="4"/>
  <c r="AD89" i="4"/>
  <c r="AC149" i="4"/>
  <c r="AC148" i="4"/>
  <c r="AD10" i="4"/>
  <c r="AD9" i="4"/>
  <c r="AD6" i="4"/>
  <c r="AD5" i="4" s="1"/>
  <c r="AE8" i="4"/>
  <c r="AD43" i="4" l="1"/>
  <c r="AE63" i="4"/>
  <c r="AE71" i="4"/>
  <c r="AE86" i="4"/>
  <c r="AE77" i="4"/>
  <c r="AE72" i="4"/>
  <c r="AE64" i="4"/>
  <c r="AD41" i="4"/>
  <c r="AD145" i="4" s="1"/>
  <c r="AD183" i="4" s="1"/>
  <c r="AD40" i="4"/>
  <c r="AD39" i="4"/>
  <c r="AD38" i="4"/>
  <c r="AD37" i="4"/>
  <c r="AD141" i="4" s="1"/>
  <c r="AD179" i="4" s="1"/>
  <c r="AD42" i="4"/>
  <c r="AE85" i="4"/>
  <c r="AE81" i="4"/>
  <c r="AE78" i="4"/>
  <c r="AE79" i="4"/>
  <c r="AE74" i="4"/>
  <c r="AE75" i="4"/>
  <c r="AE76" i="4"/>
  <c r="AE67" i="4"/>
  <c r="AE65" i="4"/>
  <c r="AE56" i="4"/>
  <c r="AE62" i="4"/>
  <c r="AE68" i="4"/>
  <c r="AE59" i="4"/>
  <c r="AE58" i="4"/>
  <c r="AE57" i="4"/>
  <c r="AD14" i="4"/>
  <c r="AD118" i="4" s="1"/>
  <c r="AD156" i="4" s="1"/>
  <c r="AE55" i="4"/>
  <c r="AD35" i="4"/>
  <c r="AD36" i="4"/>
  <c r="E56" i="22"/>
  <c r="D55" i="22"/>
  <c r="AD34" i="4"/>
  <c r="AD32" i="4"/>
  <c r="AD31" i="4"/>
  <c r="AD30" i="4"/>
  <c r="AD29" i="4"/>
  <c r="AD28" i="4"/>
  <c r="AD33" i="4"/>
  <c r="AD25" i="4"/>
  <c r="AD21" i="4"/>
  <c r="AD125" i="4" s="1"/>
  <c r="AD163" i="4" s="1"/>
  <c r="AD20" i="4"/>
  <c r="AD19" i="4"/>
  <c r="AD18" i="4"/>
  <c r="AD26" i="4"/>
  <c r="AD17" i="4"/>
  <c r="AD27" i="4"/>
  <c r="AD24" i="4"/>
  <c r="AD16" i="4"/>
  <c r="AD23" i="4"/>
  <c r="AD15" i="4"/>
  <c r="AD22" i="4"/>
  <c r="AD13" i="4"/>
  <c r="AD12" i="4"/>
  <c r="AE87" i="4"/>
  <c r="AE88" i="4"/>
  <c r="AE89" i="4"/>
  <c r="AD149" i="4"/>
  <c r="AD148" i="4"/>
  <c r="AD147" i="4"/>
  <c r="AE10" i="4"/>
  <c r="AF8" i="4"/>
  <c r="AE6" i="4"/>
  <c r="AE5" i="4" s="1"/>
  <c r="AE9" i="4"/>
  <c r="AF63" i="4" l="1"/>
  <c r="AF71" i="4"/>
  <c r="AF86" i="4"/>
  <c r="AF77" i="4"/>
  <c r="AF72" i="4"/>
  <c r="AE43" i="4"/>
  <c r="AE147" i="4" s="1"/>
  <c r="AF64" i="4"/>
  <c r="AE40" i="4"/>
  <c r="AE39" i="4"/>
  <c r="AE38" i="4"/>
  <c r="AE37" i="4"/>
  <c r="AE141" i="4" s="1"/>
  <c r="AE179" i="4" s="1"/>
  <c r="AE42" i="4"/>
  <c r="AE41" i="4"/>
  <c r="AE145" i="4" s="1"/>
  <c r="AE183" i="4" s="1"/>
  <c r="AF85" i="4"/>
  <c r="AF81" i="4"/>
  <c r="AF79" i="4"/>
  <c r="AF78" i="4"/>
  <c r="AF76" i="4"/>
  <c r="AF74" i="4"/>
  <c r="AF75" i="4"/>
  <c r="AF68" i="4"/>
  <c r="AF65" i="4"/>
  <c r="AF62" i="4"/>
  <c r="AF67" i="4"/>
  <c r="AF59" i="4"/>
  <c r="AF58" i="4"/>
  <c r="AF57" i="4"/>
  <c r="AF56" i="4"/>
  <c r="AE14" i="4"/>
  <c r="AE118" i="4" s="1"/>
  <c r="AE156" i="4" s="1"/>
  <c r="AF55" i="4"/>
  <c r="AE35" i="4"/>
  <c r="AE36" i="4"/>
  <c r="E57" i="22"/>
  <c r="D56" i="22"/>
  <c r="AE34" i="4"/>
  <c r="AE31" i="4"/>
  <c r="AE30" i="4"/>
  <c r="AE29" i="4"/>
  <c r="AE28" i="4"/>
  <c r="AE33" i="4"/>
  <c r="AE27" i="4"/>
  <c r="AE32" i="4"/>
  <c r="AE20" i="4"/>
  <c r="AE19" i="4"/>
  <c r="AE25" i="4"/>
  <c r="AE18" i="4"/>
  <c r="AE26" i="4"/>
  <c r="AE17" i="4"/>
  <c r="AE24" i="4"/>
  <c r="AE16" i="4"/>
  <c r="AE23" i="4"/>
  <c r="AE22" i="4"/>
  <c r="AE21" i="4"/>
  <c r="AE125" i="4" s="1"/>
  <c r="AE163" i="4" s="1"/>
  <c r="AE15" i="4"/>
  <c r="AE13" i="4"/>
  <c r="AE12" i="4"/>
  <c r="AF88" i="4"/>
  <c r="AF89" i="4"/>
  <c r="AF87" i="4"/>
  <c r="AE149" i="4"/>
  <c r="AE148" i="4"/>
  <c r="AF10" i="4"/>
  <c r="AF9" i="4"/>
  <c r="AF6" i="4"/>
  <c r="AF5" i="4" s="1"/>
  <c r="AG8" i="4"/>
  <c r="AG86" i="4" l="1"/>
  <c r="AG63" i="4"/>
  <c r="AG71" i="4"/>
  <c r="AG77" i="4"/>
  <c r="AG72" i="4"/>
  <c r="AF43" i="4"/>
  <c r="AF147" i="4" s="1"/>
  <c r="AG64" i="4"/>
  <c r="AF39" i="4"/>
  <c r="AF38" i="4"/>
  <c r="AF37" i="4"/>
  <c r="AF141" i="4" s="1"/>
  <c r="AF179" i="4" s="1"/>
  <c r="AF42" i="4"/>
  <c r="AF41" i="4"/>
  <c r="AF145" i="4" s="1"/>
  <c r="AF183" i="4" s="1"/>
  <c r="AF40" i="4"/>
  <c r="AG85" i="4"/>
  <c r="AG81" i="4"/>
  <c r="AG79" i="4"/>
  <c r="AG78" i="4"/>
  <c r="AG76" i="4"/>
  <c r="AG75" i="4"/>
  <c r="AG74" i="4"/>
  <c r="AG68" i="4"/>
  <c r="AG67" i="4"/>
  <c r="AG65" i="4"/>
  <c r="AG62" i="4"/>
  <c r="AG59" i="4"/>
  <c r="AG58" i="4"/>
  <c r="AG57" i="4"/>
  <c r="AG56" i="4"/>
  <c r="AF14" i="4"/>
  <c r="AF118" i="4" s="1"/>
  <c r="AF156" i="4" s="1"/>
  <c r="AG55" i="4"/>
  <c r="AF35" i="4"/>
  <c r="AF36" i="4"/>
  <c r="E58" i="22"/>
  <c r="D57" i="22"/>
  <c r="AF33" i="4"/>
  <c r="AF30" i="4"/>
  <c r="AF29" i="4"/>
  <c r="AF34" i="4"/>
  <c r="AF28" i="4"/>
  <c r="AF27" i="4"/>
  <c r="AF26" i="4"/>
  <c r="AF31" i="4"/>
  <c r="AF32" i="4"/>
  <c r="AF19" i="4"/>
  <c r="AF25" i="4"/>
  <c r="AF18" i="4"/>
  <c r="AF17" i="4"/>
  <c r="AF24" i="4"/>
  <c r="AF16" i="4"/>
  <c r="AF23" i="4"/>
  <c r="AF15" i="4"/>
  <c r="AF22" i="4"/>
  <c r="AF21" i="4"/>
  <c r="AF125" i="4" s="1"/>
  <c r="AF163" i="4" s="1"/>
  <c r="AF20" i="4"/>
  <c r="AF13" i="4"/>
  <c r="AF12" i="4"/>
  <c r="AG89" i="4"/>
  <c r="AG87" i="4"/>
  <c r="AG88" i="4"/>
  <c r="AF149" i="4"/>
  <c r="AF148" i="4"/>
  <c r="AG10" i="4"/>
  <c r="AG6" i="4"/>
  <c r="AG5" i="4" s="1"/>
  <c r="AG9" i="4"/>
  <c r="AH8" i="4"/>
  <c r="AH63" i="4" l="1"/>
  <c r="AH71" i="4"/>
  <c r="AH86" i="4"/>
  <c r="AH72" i="4"/>
  <c r="AH77" i="4"/>
  <c r="AG43" i="4"/>
  <c r="AG147" i="4" s="1"/>
  <c r="AH64" i="4"/>
  <c r="AG38" i="4"/>
  <c r="AG37" i="4"/>
  <c r="AG141" i="4" s="1"/>
  <c r="AG179" i="4" s="1"/>
  <c r="AG42" i="4"/>
  <c r="AG41" i="4"/>
  <c r="AG145" i="4" s="1"/>
  <c r="AG183" i="4" s="1"/>
  <c r="AG40" i="4"/>
  <c r="AG39" i="4"/>
  <c r="AH81" i="4"/>
  <c r="AH78" i="4"/>
  <c r="AH76" i="4"/>
  <c r="AH75" i="4"/>
  <c r="AH85" i="4"/>
  <c r="AH74" i="4"/>
  <c r="AH79" i="4"/>
  <c r="AH68" i="4"/>
  <c r="AH67" i="4"/>
  <c r="AH65" i="4"/>
  <c r="AH59" i="4"/>
  <c r="AH58" i="4"/>
  <c r="AH57" i="4"/>
  <c r="AH56" i="4"/>
  <c r="AH62" i="4"/>
  <c r="AH55" i="4"/>
  <c r="AG14" i="4"/>
  <c r="AG118" i="4" s="1"/>
  <c r="AG156" i="4" s="1"/>
  <c r="AG35" i="4"/>
  <c r="AG36" i="4"/>
  <c r="E59" i="22"/>
  <c r="D58" i="22"/>
  <c r="AG34" i="4"/>
  <c r="AG29" i="4"/>
  <c r="AG28" i="4"/>
  <c r="AG27" i="4"/>
  <c r="AG33" i="4"/>
  <c r="AG26" i="4"/>
  <c r="AG25" i="4"/>
  <c r="AG32" i="4"/>
  <c r="AG30" i="4"/>
  <c r="AG18" i="4"/>
  <c r="AG17" i="4"/>
  <c r="AG24" i="4"/>
  <c r="AG16" i="4"/>
  <c r="AG23" i="4"/>
  <c r="AG22" i="4"/>
  <c r="AG21" i="4"/>
  <c r="AG125" i="4" s="1"/>
  <c r="AG163" i="4" s="1"/>
  <c r="AG20" i="4"/>
  <c r="AG19" i="4"/>
  <c r="AG31" i="4"/>
  <c r="AG13" i="4"/>
  <c r="AG12" i="4"/>
  <c r="AG15" i="4"/>
  <c r="AH87" i="4"/>
  <c r="AH88" i="4"/>
  <c r="AH89" i="4"/>
  <c r="AG149" i="4"/>
  <c r="AG148" i="4"/>
  <c r="AH10" i="4"/>
  <c r="AH9" i="4"/>
  <c r="AH6" i="4"/>
  <c r="AH5" i="4" s="1"/>
  <c r="AI8" i="4"/>
  <c r="AI71" i="4" l="1"/>
  <c r="AI63" i="4"/>
  <c r="AI86" i="4"/>
  <c r="AI72" i="4"/>
  <c r="AI77" i="4"/>
  <c r="AH43" i="4"/>
  <c r="AH147" i="4" s="1"/>
  <c r="AI64" i="4"/>
  <c r="AH14" i="4"/>
  <c r="AH118" i="4" s="1"/>
  <c r="AH156" i="4" s="1"/>
  <c r="AH37" i="4"/>
  <c r="AH141" i="4" s="1"/>
  <c r="AH179" i="4" s="1"/>
  <c r="AH42" i="4"/>
  <c r="AH41" i="4"/>
  <c r="AH145" i="4" s="1"/>
  <c r="AH183" i="4" s="1"/>
  <c r="AH40" i="4"/>
  <c r="AH39" i="4"/>
  <c r="AH38" i="4"/>
  <c r="AI85" i="4"/>
  <c r="AI79" i="4"/>
  <c r="AI81" i="4"/>
  <c r="AI75" i="4"/>
  <c r="AI74" i="4"/>
  <c r="AI78" i="4"/>
  <c r="AI76" i="4"/>
  <c r="AI68" i="4"/>
  <c r="AI67" i="4"/>
  <c r="AI65" i="4"/>
  <c r="AI59" i="4"/>
  <c r="AI58" i="4"/>
  <c r="AI57" i="4"/>
  <c r="AI56" i="4"/>
  <c r="AI62" i="4"/>
  <c r="AI55" i="4"/>
  <c r="AH35" i="4"/>
  <c r="AH36" i="4"/>
  <c r="E60" i="22"/>
  <c r="D59" i="22"/>
  <c r="AH34" i="4"/>
  <c r="AH28" i="4"/>
  <c r="AH27" i="4"/>
  <c r="AH33" i="4"/>
  <c r="AH26" i="4"/>
  <c r="AH25" i="4"/>
  <c r="AH32" i="4"/>
  <c r="AH31" i="4"/>
  <c r="AH29" i="4"/>
  <c r="AH17" i="4"/>
  <c r="AH24" i="4"/>
  <c r="AH16" i="4"/>
  <c r="AH30" i="4"/>
  <c r="AH23" i="4"/>
  <c r="AH22" i="4"/>
  <c r="AH21" i="4"/>
  <c r="AH125" i="4" s="1"/>
  <c r="AH163" i="4" s="1"/>
  <c r="AH20" i="4"/>
  <c r="AH19" i="4"/>
  <c r="AH18" i="4"/>
  <c r="AH13" i="4"/>
  <c r="AH12" i="4"/>
  <c r="AH15" i="4"/>
  <c r="AI87" i="4"/>
  <c r="AI88" i="4"/>
  <c r="AI89" i="4"/>
  <c r="AH149" i="4"/>
  <c r="AH148" i="4"/>
  <c r="AI10" i="4"/>
  <c r="AI9" i="4"/>
  <c r="AI6" i="4"/>
  <c r="AI5" i="4" s="1"/>
  <c r="AJ8" i="4"/>
  <c r="AJ71" i="4" l="1"/>
  <c r="AJ63" i="4"/>
  <c r="AJ86" i="4"/>
  <c r="AJ72" i="4"/>
  <c r="AJ77" i="4"/>
  <c r="AI43" i="4"/>
  <c r="AI147" i="4" s="1"/>
  <c r="AJ64" i="4"/>
  <c r="AJ78" i="4"/>
  <c r="AJ79" i="4"/>
  <c r="AJ74" i="4"/>
  <c r="AJ85" i="4"/>
  <c r="AJ81" i="4"/>
  <c r="AJ76" i="4"/>
  <c r="AJ75" i="4"/>
  <c r="AJ68" i="4"/>
  <c r="AJ67" i="4"/>
  <c r="AJ65" i="4"/>
  <c r="AJ59" i="4"/>
  <c r="AJ58" i="4"/>
  <c r="AJ57" i="4"/>
  <c r="AJ56" i="4"/>
  <c r="AJ62" i="4"/>
  <c r="AI42" i="4"/>
  <c r="AI41" i="4"/>
  <c r="AI145" i="4" s="1"/>
  <c r="AI183" i="4" s="1"/>
  <c r="AI40" i="4"/>
  <c r="AI39" i="4"/>
  <c r="AI38" i="4"/>
  <c r="AI37" i="4"/>
  <c r="AI141" i="4" s="1"/>
  <c r="AI179" i="4" s="1"/>
  <c r="AJ55" i="4"/>
  <c r="AI14" i="4"/>
  <c r="AI118" i="4" s="1"/>
  <c r="AI156" i="4" s="1"/>
  <c r="AI35" i="4"/>
  <c r="AI36" i="4"/>
  <c r="E61" i="22"/>
  <c r="D60" i="22"/>
  <c r="AI27" i="4"/>
  <c r="AI34" i="4"/>
  <c r="AI33" i="4"/>
  <c r="AI26" i="4"/>
  <c r="AI25" i="4"/>
  <c r="AI32" i="4"/>
  <c r="AI31" i="4"/>
  <c r="AI28" i="4"/>
  <c r="AI29" i="4"/>
  <c r="AI24" i="4"/>
  <c r="AI16" i="4"/>
  <c r="AI30" i="4"/>
  <c r="AI23" i="4"/>
  <c r="AI22" i="4"/>
  <c r="AI21" i="4"/>
  <c r="AI125" i="4" s="1"/>
  <c r="AI163" i="4" s="1"/>
  <c r="AI20" i="4"/>
  <c r="AI19" i="4"/>
  <c r="AI18" i="4"/>
  <c r="AI13" i="4"/>
  <c r="AI12" i="4"/>
  <c r="AI17" i="4"/>
  <c r="AI15" i="4"/>
  <c r="AJ87" i="4"/>
  <c r="AJ88" i="4"/>
  <c r="AJ89" i="4"/>
  <c r="AI149" i="4"/>
  <c r="AI148" i="4"/>
  <c r="AJ10" i="4"/>
  <c r="AJ9" i="4"/>
  <c r="AJ6" i="4"/>
  <c r="AJ5" i="4" s="1"/>
  <c r="AK8" i="4"/>
  <c r="AK71" i="4" l="1"/>
  <c r="AK63" i="4"/>
  <c r="AK86" i="4"/>
  <c r="AJ43" i="4"/>
  <c r="AK77" i="4"/>
  <c r="AK72" i="4"/>
  <c r="AK64" i="4"/>
  <c r="AJ14" i="4"/>
  <c r="AJ118" i="4" s="1"/>
  <c r="AJ156" i="4" s="1"/>
  <c r="AJ42" i="4"/>
  <c r="AJ41" i="4"/>
  <c r="AJ145" i="4" s="1"/>
  <c r="AJ183" i="4" s="1"/>
  <c r="AJ40" i="4"/>
  <c r="AJ39" i="4"/>
  <c r="AJ38" i="4"/>
  <c r="AJ37" i="4"/>
  <c r="AJ141" i="4" s="1"/>
  <c r="AJ179" i="4" s="1"/>
  <c r="AK85" i="4"/>
  <c r="AK78" i="4"/>
  <c r="AK79" i="4"/>
  <c r="AK75" i="4"/>
  <c r="AK81" i="4"/>
  <c r="AK74" i="4"/>
  <c r="AK76" i="4"/>
  <c r="AK68" i="4"/>
  <c r="AK67" i="4"/>
  <c r="AK65" i="4"/>
  <c r="AK58" i="4"/>
  <c r="AK57" i="4"/>
  <c r="AK56" i="4"/>
  <c r="AK62" i="4"/>
  <c r="AK59" i="4"/>
  <c r="AK55" i="4"/>
  <c r="AJ35" i="4"/>
  <c r="AJ36" i="4"/>
  <c r="E62" i="22"/>
  <c r="D61" i="22"/>
  <c r="AJ34" i="4"/>
  <c r="AJ33" i="4"/>
  <c r="AJ26" i="4"/>
  <c r="AJ25" i="4"/>
  <c r="AJ32" i="4"/>
  <c r="AJ24" i="4"/>
  <c r="AJ31" i="4"/>
  <c r="AJ30" i="4"/>
  <c r="AJ27" i="4"/>
  <c r="AJ23" i="4"/>
  <c r="AJ15" i="4"/>
  <c r="AJ22" i="4"/>
  <c r="AJ21" i="4"/>
  <c r="AJ125" i="4" s="1"/>
  <c r="AJ163" i="4" s="1"/>
  <c r="AJ20" i="4"/>
  <c r="AJ19" i="4"/>
  <c r="AJ18" i="4"/>
  <c r="AJ28" i="4"/>
  <c r="AJ17" i="4"/>
  <c r="AJ29" i="4"/>
  <c r="AJ12" i="4"/>
  <c r="AJ13" i="4"/>
  <c r="AJ16" i="4"/>
  <c r="AK87" i="4"/>
  <c r="AK88" i="4"/>
  <c r="AK89" i="4"/>
  <c r="AJ149" i="4"/>
  <c r="AJ148" i="4"/>
  <c r="AJ147" i="4"/>
  <c r="AK10" i="4"/>
  <c r="AK6" i="4"/>
  <c r="AK5" i="4" s="1"/>
  <c r="AK9" i="4"/>
  <c r="AL8" i="4"/>
  <c r="AL63" i="4" l="1"/>
  <c r="AL86" i="4"/>
  <c r="AL71" i="4"/>
  <c r="AL77" i="4"/>
  <c r="AL72" i="4"/>
  <c r="AK43" i="4"/>
  <c r="AK147" i="4" s="1"/>
  <c r="AL64" i="4"/>
  <c r="AK42" i="4"/>
  <c r="AK41" i="4"/>
  <c r="AK145" i="4" s="1"/>
  <c r="AK183" i="4" s="1"/>
  <c r="AK40" i="4"/>
  <c r="AK39" i="4"/>
  <c r="AK38" i="4"/>
  <c r="AK37" i="4"/>
  <c r="AK141" i="4" s="1"/>
  <c r="AK179" i="4" s="1"/>
  <c r="AL85" i="4"/>
  <c r="AL81" i="4"/>
  <c r="AL79" i="4"/>
  <c r="AL78" i="4"/>
  <c r="AL74" i="4"/>
  <c r="AL75" i="4"/>
  <c r="AL76" i="4"/>
  <c r="AL68" i="4"/>
  <c r="AL67" i="4"/>
  <c r="AL65" i="4"/>
  <c r="AL57" i="4"/>
  <c r="AL56" i="4"/>
  <c r="AL62" i="4"/>
  <c r="AL59" i="4"/>
  <c r="AL58" i="4"/>
  <c r="AL55" i="4"/>
  <c r="AK14" i="4"/>
  <c r="AK118" i="4" s="1"/>
  <c r="AK156" i="4" s="1"/>
  <c r="AK35" i="4"/>
  <c r="AK36" i="4"/>
  <c r="E63" i="22"/>
  <c r="D62" i="22"/>
  <c r="AK34" i="4"/>
  <c r="AK25" i="4"/>
  <c r="AK32" i="4"/>
  <c r="AK24" i="4"/>
  <c r="AK31" i="4"/>
  <c r="AK30" i="4"/>
  <c r="AK29" i="4"/>
  <c r="AK33" i="4"/>
  <c r="AK26" i="4"/>
  <c r="AK22" i="4"/>
  <c r="AK21" i="4"/>
  <c r="AK125" i="4" s="1"/>
  <c r="AK163" i="4" s="1"/>
  <c r="AK20" i="4"/>
  <c r="AK19" i="4"/>
  <c r="AK27" i="4"/>
  <c r="AK18" i="4"/>
  <c r="AK28" i="4"/>
  <c r="AK17" i="4"/>
  <c r="AK16" i="4"/>
  <c r="AK15" i="4"/>
  <c r="AK23" i="4"/>
  <c r="AK13" i="4"/>
  <c r="AK12" i="4"/>
  <c r="AL87" i="4"/>
  <c r="AL88" i="4"/>
  <c r="AL89" i="4"/>
  <c r="AK149" i="4"/>
  <c r="AK148" i="4"/>
  <c r="AL10" i="4"/>
  <c r="AL9" i="4"/>
  <c r="AL6" i="4"/>
  <c r="AL5" i="4" s="1"/>
  <c r="AM8" i="4"/>
  <c r="AM63" i="4" l="1"/>
  <c r="AM86" i="4"/>
  <c r="AM71" i="4"/>
  <c r="AM77" i="4"/>
  <c r="AM72" i="4"/>
  <c r="AL43" i="4"/>
  <c r="AL147" i="4" s="1"/>
  <c r="AM64" i="4"/>
  <c r="AL14" i="4"/>
  <c r="AL118" i="4" s="1"/>
  <c r="AL156" i="4" s="1"/>
  <c r="AL41" i="4"/>
  <c r="AL145" i="4" s="1"/>
  <c r="AL183" i="4" s="1"/>
  <c r="AL40" i="4"/>
  <c r="AL39" i="4"/>
  <c r="AL38" i="4"/>
  <c r="AL37" i="4"/>
  <c r="AL141" i="4" s="1"/>
  <c r="AL179" i="4" s="1"/>
  <c r="AL42" i="4"/>
  <c r="AM85" i="4"/>
  <c r="AM81" i="4"/>
  <c r="AM79" i="4"/>
  <c r="AM75" i="4"/>
  <c r="AM78" i="4"/>
  <c r="AM74" i="4"/>
  <c r="AM76" i="4"/>
  <c r="AM67" i="4"/>
  <c r="AM65" i="4"/>
  <c r="AM56" i="4"/>
  <c r="AM68" i="4"/>
  <c r="AM62" i="4"/>
  <c r="AM59" i="4"/>
  <c r="AM58" i="4"/>
  <c r="AM57" i="4"/>
  <c r="AM55" i="4"/>
  <c r="AL36" i="4"/>
  <c r="AL35" i="4"/>
  <c r="E64" i="22"/>
  <c r="D63" i="22"/>
  <c r="AL34" i="4"/>
  <c r="AL32" i="4"/>
  <c r="AL31" i="4"/>
  <c r="AL30" i="4"/>
  <c r="AL29" i="4"/>
  <c r="AL28" i="4"/>
  <c r="AL25" i="4"/>
  <c r="AL21" i="4"/>
  <c r="AL125" i="4" s="1"/>
  <c r="AL163" i="4" s="1"/>
  <c r="AL33" i="4"/>
  <c r="AL20" i="4"/>
  <c r="AL26" i="4"/>
  <c r="AL19" i="4"/>
  <c r="AL27" i="4"/>
  <c r="AL18" i="4"/>
  <c r="AL17" i="4"/>
  <c r="AL16" i="4"/>
  <c r="AL23" i="4"/>
  <c r="AL15" i="4"/>
  <c r="AL22" i="4"/>
  <c r="AL13" i="4"/>
  <c r="AL24" i="4"/>
  <c r="AL12" i="4"/>
  <c r="AM87" i="4"/>
  <c r="AM88" i="4"/>
  <c r="AM89" i="4"/>
  <c r="AL149" i="4"/>
  <c r="AL148" i="4"/>
  <c r="AM10" i="4"/>
  <c r="AM9" i="4"/>
  <c r="AM6" i="4"/>
  <c r="AM5" i="4" s="1"/>
  <c r="AN8" i="4"/>
  <c r="AN71" i="4" l="1"/>
  <c r="AN63" i="4"/>
  <c r="AN86" i="4"/>
  <c r="AN77" i="4"/>
  <c r="AN72" i="4"/>
  <c r="AM43" i="4"/>
  <c r="AM147" i="4" s="1"/>
  <c r="AN64" i="4"/>
  <c r="AM40" i="4"/>
  <c r="AM39" i="4"/>
  <c r="AM38" i="4"/>
  <c r="AM37" i="4"/>
  <c r="AM141" i="4" s="1"/>
  <c r="AM179" i="4" s="1"/>
  <c r="AM42" i="4"/>
  <c r="AM41" i="4"/>
  <c r="AM145" i="4" s="1"/>
  <c r="AM183" i="4" s="1"/>
  <c r="AN85" i="4"/>
  <c r="AN81" i="4"/>
  <c r="AN79" i="4"/>
  <c r="AN76" i="4"/>
  <c r="AN78" i="4"/>
  <c r="AN74" i="4"/>
  <c r="AN75" i="4"/>
  <c r="AN68" i="4"/>
  <c r="AN65" i="4"/>
  <c r="AN67" i="4"/>
  <c r="AN62" i="4"/>
  <c r="AN59" i="4"/>
  <c r="AN58" i="4"/>
  <c r="AN57" i="4"/>
  <c r="AN56" i="4"/>
  <c r="AN55" i="4"/>
  <c r="AM14" i="4"/>
  <c r="AM118" i="4" s="1"/>
  <c r="AM156" i="4" s="1"/>
  <c r="AM35" i="4"/>
  <c r="AM36" i="4"/>
  <c r="E65" i="22"/>
  <c r="D64" i="22"/>
  <c r="AM34" i="4"/>
  <c r="AM31" i="4"/>
  <c r="AM30" i="4"/>
  <c r="AM29" i="4"/>
  <c r="AM28" i="4"/>
  <c r="AM27" i="4"/>
  <c r="AM33" i="4"/>
  <c r="AM32" i="4"/>
  <c r="AM25" i="4"/>
  <c r="AM20" i="4"/>
  <c r="AM26" i="4"/>
  <c r="AM19" i="4"/>
  <c r="AM18" i="4"/>
  <c r="AM17" i="4"/>
  <c r="AM16" i="4"/>
  <c r="AM23" i="4"/>
  <c r="AM24" i="4"/>
  <c r="AM22" i="4"/>
  <c r="AM15" i="4"/>
  <c r="AM21" i="4"/>
  <c r="AM125" i="4" s="1"/>
  <c r="AM163" i="4" s="1"/>
  <c r="AM13" i="4"/>
  <c r="AM12" i="4"/>
  <c r="AN88" i="4"/>
  <c r="AN89" i="4"/>
  <c r="AN87" i="4"/>
  <c r="AM149" i="4"/>
  <c r="AM148" i="4"/>
  <c r="AN10" i="4"/>
  <c r="AN9" i="4"/>
  <c r="AN6" i="4"/>
  <c r="AN5" i="4" s="1"/>
  <c r="AO8" i="4"/>
  <c r="AO86" i="4" l="1"/>
  <c r="AO63" i="4"/>
  <c r="AO71" i="4"/>
  <c r="AO72" i="4"/>
  <c r="AO77" i="4"/>
  <c r="AN43" i="4"/>
  <c r="AN147" i="4" s="1"/>
  <c r="AO64" i="4"/>
  <c r="AN14" i="4"/>
  <c r="AN118" i="4" s="1"/>
  <c r="AN156" i="4" s="1"/>
  <c r="AN39" i="4"/>
  <c r="AN38" i="4"/>
  <c r="AN37" i="4"/>
  <c r="AN141" i="4" s="1"/>
  <c r="AN179" i="4" s="1"/>
  <c r="AN42" i="4"/>
  <c r="AN41" i="4"/>
  <c r="AN145" i="4" s="1"/>
  <c r="AN183" i="4" s="1"/>
  <c r="AN40" i="4"/>
  <c r="AO85" i="4"/>
  <c r="AO81" i="4"/>
  <c r="AO79" i="4"/>
  <c r="AO78" i="4"/>
  <c r="AO76" i="4"/>
  <c r="AO75" i="4"/>
  <c r="AO74" i="4"/>
  <c r="AO68" i="4"/>
  <c r="AO67" i="4"/>
  <c r="AO65" i="4"/>
  <c r="AO62" i="4"/>
  <c r="AO59" i="4"/>
  <c r="AO58" i="4"/>
  <c r="AO57" i="4"/>
  <c r="AO56" i="4"/>
  <c r="AO55" i="4"/>
  <c r="AN35" i="4"/>
  <c r="AN36" i="4"/>
  <c r="E66" i="22"/>
  <c r="D65" i="22"/>
  <c r="AN33" i="4"/>
  <c r="AN30" i="4"/>
  <c r="AN29" i="4"/>
  <c r="AN28" i="4"/>
  <c r="AN27" i="4"/>
  <c r="AN26" i="4"/>
  <c r="AN34" i="4"/>
  <c r="AN31" i="4"/>
  <c r="AN19" i="4"/>
  <c r="AN18" i="4"/>
  <c r="AN17" i="4"/>
  <c r="AN16" i="4"/>
  <c r="AN23" i="4"/>
  <c r="AN15" i="4"/>
  <c r="AN24" i="4"/>
  <c r="AN22" i="4"/>
  <c r="AN21" i="4"/>
  <c r="AN125" i="4" s="1"/>
  <c r="AN163" i="4" s="1"/>
  <c r="AN32" i="4"/>
  <c r="AN20" i="4"/>
  <c r="AN13" i="4"/>
  <c r="AN12" i="4"/>
  <c r="AN25" i="4"/>
  <c r="AO89" i="4"/>
  <c r="AO87" i="4"/>
  <c r="AO88" i="4"/>
  <c r="AN149" i="4"/>
  <c r="AN148" i="4"/>
  <c r="AO10" i="4"/>
  <c r="AO9" i="4"/>
  <c r="AO6" i="4"/>
  <c r="AO5" i="4" s="1"/>
  <c r="AP8" i="4"/>
  <c r="AP71" i="4" l="1"/>
  <c r="AP86" i="4"/>
  <c r="AP63" i="4"/>
  <c r="AP72" i="4"/>
  <c r="AP77" i="4"/>
  <c r="AO43" i="4"/>
  <c r="AO147" i="4" s="1"/>
  <c r="AP64" i="4"/>
  <c r="AO38" i="4"/>
  <c r="AO37" i="4"/>
  <c r="AO141" i="4" s="1"/>
  <c r="AO179" i="4" s="1"/>
  <c r="AO42" i="4"/>
  <c r="AO41" i="4"/>
  <c r="AO145" i="4" s="1"/>
  <c r="AO183" i="4" s="1"/>
  <c r="AO40" i="4"/>
  <c r="AO39" i="4"/>
  <c r="AP81" i="4"/>
  <c r="AP78" i="4"/>
  <c r="AP85" i="4"/>
  <c r="AP76" i="4"/>
  <c r="AP75" i="4"/>
  <c r="AP74" i="4"/>
  <c r="AP79" i="4"/>
  <c r="AP68" i="4"/>
  <c r="AP67" i="4"/>
  <c r="AP65" i="4"/>
  <c r="AP59" i="4"/>
  <c r="AP58" i="4"/>
  <c r="AP57" i="4"/>
  <c r="AP56" i="4"/>
  <c r="AP62" i="4"/>
  <c r="AP55" i="4"/>
  <c r="AO14" i="4"/>
  <c r="AO118" i="4" s="1"/>
  <c r="AO156" i="4" s="1"/>
  <c r="AO35" i="4"/>
  <c r="AO36" i="4"/>
  <c r="E67" i="22"/>
  <c r="D66" i="22"/>
  <c r="AO34" i="4"/>
  <c r="AO29" i="4"/>
  <c r="AO28" i="4"/>
  <c r="AO27" i="4"/>
  <c r="AO26" i="4"/>
  <c r="AO33" i="4"/>
  <c r="AO25" i="4"/>
  <c r="AO32" i="4"/>
  <c r="AO30" i="4"/>
  <c r="AO18" i="4"/>
  <c r="AO17" i="4"/>
  <c r="AO16" i="4"/>
  <c r="AO23" i="4"/>
  <c r="AO24" i="4"/>
  <c r="AO22" i="4"/>
  <c r="AO21" i="4"/>
  <c r="AO125" i="4" s="1"/>
  <c r="AO163" i="4" s="1"/>
  <c r="AO31" i="4"/>
  <c r="AO20" i="4"/>
  <c r="AO19" i="4"/>
  <c r="AO15" i="4"/>
  <c r="AO13" i="4"/>
  <c r="AO12" i="4"/>
  <c r="AP87" i="4"/>
  <c r="AP88" i="4"/>
  <c r="AP89" i="4"/>
  <c r="AO149" i="4"/>
  <c r="AO148" i="4"/>
  <c r="AP10" i="4"/>
  <c r="AQ8" i="4"/>
  <c r="AP9" i="4"/>
  <c r="AP6" i="4"/>
  <c r="AP5" i="4" s="1"/>
  <c r="AQ71" i="4" l="1"/>
  <c r="AQ86" i="4"/>
  <c r="AQ63" i="4"/>
  <c r="AP43" i="4"/>
  <c r="AP147" i="4" s="1"/>
  <c r="AQ72" i="4"/>
  <c r="AQ77" i="4"/>
  <c r="AQ64" i="4"/>
  <c r="AQ85" i="4"/>
  <c r="AQ79" i="4"/>
  <c r="AQ81" i="4"/>
  <c r="AQ75" i="4"/>
  <c r="AQ74" i="4"/>
  <c r="AQ78" i="4"/>
  <c r="AQ76" i="4"/>
  <c r="AQ68" i="4"/>
  <c r="AQ67" i="4"/>
  <c r="AQ65" i="4"/>
  <c r="AQ59" i="4"/>
  <c r="AQ58" i="4"/>
  <c r="AQ57" i="4"/>
  <c r="AQ56" i="4"/>
  <c r="AQ62" i="4"/>
  <c r="AP37" i="4"/>
  <c r="AP141" i="4" s="1"/>
  <c r="AP179" i="4" s="1"/>
  <c r="AP42" i="4"/>
  <c r="AP41" i="4"/>
  <c r="AP145" i="4" s="1"/>
  <c r="AP183" i="4" s="1"/>
  <c r="AP40" i="4"/>
  <c r="AP39" i="4"/>
  <c r="AP38" i="4"/>
  <c r="AP14" i="4"/>
  <c r="AP118" i="4" s="1"/>
  <c r="AP156" i="4" s="1"/>
  <c r="AQ55" i="4"/>
  <c r="AP35" i="4"/>
  <c r="AP36" i="4"/>
  <c r="E68" i="22"/>
  <c r="D67" i="22"/>
  <c r="AP34" i="4"/>
  <c r="AP28" i="4"/>
  <c r="AP27" i="4"/>
  <c r="AP26" i="4"/>
  <c r="AP33" i="4"/>
  <c r="AP25" i="4"/>
  <c r="AP32" i="4"/>
  <c r="AP31" i="4"/>
  <c r="AP29" i="4"/>
  <c r="AP30" i="4"/>
  <c r="AP17" i="4"/>
  <c r="AP16" i="4"/>
  <c r="AP23" i="4"/>
  <c r="AP24" i="4"/>
  <c r="AP22" i="4"/>
  <c r="AP21" i="4"/>
  <c r="AP125" i="4" s="1"/>
  <c r="AP163" i="4" s="1"/>
  <c r="AP20" i="4"/>
  <c r="AP19" i="4"/>
  <c r="AP13" i="4"/>
  <c r="AP15" i="4"/>
  <c r="AP12" i="4"/>
  <c r="AP18" i="4"/>
  <c r="AQ87" i="4"/>
  <c r="AQ88" i="4"/>
  <c r="AQ89" i="4"/>
  <c r="AP149" i="4"/>
  <c r="AP148" i="4"/>
  <c r="AQ10" i="4"/>
  <c r="AR8" i="4"/>
  <c r="AQ9" i="4"/>
  <c r="AQ6" i="4"/>
  <c r="AQ5" i="4" s="1"/>
  <c r="AR86" i="4" l="1"/>
  <c r="AR71" i="4"/>
  <c r="AR63" i="4"/>
  <c r="AR72" i="4"/>
  <c r="AR77" i="4"/>
  <c r="AR64" i="4"/>
  <c r="AQ43" i="4"/>
  <c r="AQ147" i="4" s="1"/>
  <c r="AR78" i="4"/>
  <c r="AR85" i="4"/>
  <c r="AR79" i="4"/>
  <c r="AR74" i="4"/>
  <c r="AR81" i="4"/>
  <c r="AR76" i="4"/>
  <c r="AR75" i="4"/>
  <c r="AR68" i="4"/>
  <c r="AR67" i="4"/>
  <c r="AR65" i="4"/>
  <c r="AR59" i="4"/>
  <c r="AR58" i="4"/>
  <c r="AR57" i="4"/>
  <c r="AR56" i="4"/>
  <c r="AR62" i="4"/>
  <c r="AQ42" i="4"/>
  <c r="AQ41" i="4"/>
  <c r="AQ145" i="4" s="1"/>
  <c r="AQ183" i="4" s="1"/>
  <c r="AQ40" i="4"/>
  <c r="AQ39" i="4"/>
  <c r="AQ38" i="4"/>
  <c r="AQ37" i="4"/>
  <c r="AQ141" i="4" s="1"/>
  <c r="AQ179" i="4" s="1"/>
  <c r="AQ14" i="4"/>
  <c r="AQ118" i="4" s="1"/>
  <c r="AQ156" i="4" s="1"/>
  <c r="AR55" i="4"/>
  <c r="AQ35" i="4"/>
  <c r="AQ36" i="4"/>
  <c r="E69" i="22"/>
  <c r="D68" i="22"/>
  <c r="AQ34" i="4"/>
  <c r="AQ27" i="4"/>
  <c r="AQ26" i="4"/>
  <c r="AQ33" i="4"/>
  <c r="AQ25" i="4"/>
  <c r="AQ32" i="4"/>
  <c r="AQ31" i="4"/>
  <c r="AQ28" i="4"/>
  <c r="AQ16" i="4"/>
  <c r="AQ23" i="4"/>
  <c r="AQ15" i="4"/>
  <c r="AQ24" i="4"/>
  <c r="AQ22" i="4"/>
  <c r="AQ21" i="4"/>
  <c r="AQ125" i="4" s="1"/>
  <c r="AQ163" i="4" s="1"/>
  <c r="AQ20" i="4"/>
  <c r="AQ19" i="4"/>
  <c r="AQ29" i="4"/>
  <c r="AQ18" i="4"/>
  <c r="AQ13" i="4"/>
  <c r="AQ12" i="4"/>
  <c r="AQ30" i="4"/>
  <c r="AQ17" i="4"/>
  <c r="AR87" i="4"/>
  <c r="AR88" i="4"/>
  <c r="AR89" i="4"/>
  <c r="AQ149" i="4"/>
  <c r="AQ148" i="4"/>
  <c r="AR10" i="4"/>
  <c r="AS8" i="4"/>
  <c r="AR9" i="4"/>
  <c r="AR6" i="4"/>
  <c r="AR5" i="4" s="1"/>
  <c r="AS71" i="4" l="1"/>
  <c r="AS86" i="4"/>
  <c r="AS63" i="4"/>
  <c r="AS72" i="4"/>
  <c r="AS77" i="4"/>
  <c r="AS64" i="4"/>
  <c r="AR43" i="4"/>
  <c r="AR147" i="4" s="1"/>
  <c r="AS85" i="4"/>
  <c r="AS78" i="4"/>
  <c r="AS81" i="4"/>
  <c r="AS79" i="4"/>
  <c r="AS75" i="4"/>
  <c r="AS76" i="4"/>
  <c r="AS74" i="4"/>
  <c r="AS68" i="4"/>
  <c r="AS67" i="4"/>
  <c r="AS65" i="4"/>
  <c r="AS58" i="4"/>
  <c r="AS57" i="4"/>
  <c r="AS56" i="4"/>
  <c r="AS62" i="4"/>
  <c r="AS59" i="4"/>
  <c r="AR42" i="4"/>
  <c r="AR41" i="4"/>
  <c r="AR145" i="4" s="1"/>
  <c r="AR183" i="4" s="1"/>
  <c r="AR40" i="4"/>
  <c r="AR39" i="4"/>
  <c r="AR38" i="4"/>
  <c r="AR37" i="4"/>
  <c r="AR141" i="4" s="1"/>
  <c r="AR179" i="4" s="1"/>
  <c r="AR14" i="4"/>
  <c r="AR118" i="4" s="1"/>
  <c r="AR156" i="4" s="1"/>
  <c r="AS55" i="4"/>
  <c r="AR35" i="4"/>
  <c r="AR36" i="4"/>
  <c r="E70" i="22"/>
  <c r="D69" i="22"/>
  <c r="AR26" i="4"/>
  <c r="AR33" i="4"/>
  <c r="AR25" i="4"/>
  <c r="AR32" i="4"/>
  <c r="AR24" i="4"/>
  <c r="AR31" i="4"/>
  <c r="AR30" i="4"/>
  <c r="AR27" i="4"/>
  <c r="AR23" i="4"/>
  <c r="AR15" i="4"/>
  <c r="AR22" i="4"/>
  <c r="AR21" i="4"/>
  <c r="AR125" i="4" s="1"/>
  <c r="AR163" i="4" s="1"/>
  <c r="AR20" i="4"/>
  <c r="AR28" i="4"/>
  <c r="AR19" i="4"/>
  <c r="AR34" i="4"/>
  <c r="AR29" i="4"/>
  <c r="AR18" i="4"/>
  <c r="AR17" i="4"/>
  <c r="AR12" i="4"/>
  <c r="AR13" i="4"/>
  <c r="AR16" i="4"/>
  <c r="AS87" i="4"/>
  <c r="AS88" i="4"/>
  <c r="AS89" i="4"/>
  <c r="AR149" i="4"/>
  <c r="AR148" i="4"/>
  <c r="AS10" i="4"/>
  <c r="AS6" i="4"/>
  <c r="AS5" i="4" s="1"/>
  <c r="AS9" i="4"/>
  <c r="AT8" i="4"/>
  <c r="AT63" i="4" l="1"/>
  <c r="AT71" i="4"/>
  <c r="AT86" i="4"/>
  <c r="AT77" i="4"/>
  <c r="AT72" i="4"/>
  <c r="AS43" i="4"/>
  <c r="AS147" i="4" s="1"/>
  <c r="AT64" i="4"/>
  <c r="AS42" i="4"/>
  <c r="AS41" i="4"/>
  <c r="AS145" i="4" s="1"/>
  <c r="AS183" i="4" s="1"/>
  <c r="AS40" i="4"/>
  <c r="AS39" i="4"/>
  <c r="AS38" i="4"/>
  <c r="AS37" i="4"/>
  <c r="AS141" i="4" s="1"/>
  <c r="AS179" i="4" s="1"/>
  <c r="AT85" i="4"/>
  <c r="AT81" i="4"/>
  <c r="AT78" i="4"/>
  <c r="AT74" i="4"/>
  <c r="AT76" i="4"/>
  <c r="AT79" i="4"/>
  <c r="AT75" i="4"/>
  <c r="AT68" i="4"/>
  <c r="AT67" i="4"/>
  <c r="AT65" i="4"/>
  <c r="AT57" i="4"/>
  <c r="AT56" i="4"/>
  <c r="AT62" i="4"/>
  <c r="AT59" i="4"/>
  <c r="AT58" i="4"/>
  <c r="AS14" i="4"/>
  <c r="AS118" i="4" s="1"/>
  <c r="AS156" i="4" s="1"/>
  <c r="AT55" i="4"/>
  <c r="AS35" i="4"/>
  <c r="AS36" i="4"/>
  <c r="E71" i="22"/>
  <c r="D70" i="22"/>
  <c r="AS34" i="4"/>
  <c r="AS33" i="4"/>
  <c r="AS25" i="4"/>
  <c r="AS32" i="4"/>
  <c r="AS24" i="4"/>
  <c r="AS31" i="4"/>
  <c r="AS30" i="4"/>
  <c r="AS29" i="4"/>
  <c r="AS26" i="4"/>
  <c r="AS22" i="4"/>
  <c r="AS21" i="4"/>
  <c r="AS125" i="4" s="1"/>
  <c r="AS163" i="4" s="1"/>
  <c r="AS27" i="4"/>
  <c r="AS20" i="4"/>
  <c r="AS28" i="4"/>
  <c r="AS19" i="4"/>
  <c r="AS18" i="4"/>
  <c r="AS17" i="4"/>
  <c r="AS16" i="4"/>
  <c r="AS23" i="4"/>
  <c r="AS12" i="4"/>
  <c r="AS15" i="4"/>
  <c r="AS13" i="4"/>
  <c r="AT87" i="4"/>
  <c r="AT88" i="4"/>
  <c r="AT89" i="4"/>
  <c r="AS149" i="4"/>
  <c r="AS148" i="4"/>
  <c r="AT10" i="4"/>
  <c r="AT9" i="4"/>
  <c r="AT6" i="4"/>
  <c r="AT5" i="4" s="1"/>
  <c r="AU8" i="4"/>
  <c r="AU86" i="4" l="1"/>
  <c r="AU71" i="4"/>
  <c r="AU63" i="4"/>
  <c r="AU77" i="4"/>
  <c r="AU72" i="4"/>
  <c r="AT43" i="4"/>
  <c r="AT147" i="4" s="1"/>
  <c r="AU64" i="4"/>
  <c r="AT41" i="4"/>
  <c r="AT145" i="4" s="1"/>
  <c r="AT183" i="4" s="1"/>
  <c r="AT40" i="4"/>
  <c r="AT39" i="4"/>
  <c r="AT38" i="4"/>
  <c r="AT37" i="4"/>
  <c r="AT141" i="4" s="1"/>
  <c r="AT179" i="4" s="1"/>
  <c r="AT42" i="4"/>
  <c r="AU85" i="4"/>
  <c r="AU81" i="4"/>
  <c r="AU78" i="4"/>
  <c r="AU79" i="4"/>
  <c r="AU74" i="4"/>
  <c r="AU75" i="4"/>
  <c r="AU76" i="4"/>
  <c r="AU67" i="4"/>
  <c r="AU65" i="4"/>
  <c r="AU56" i="4"/>
  <c r="AU68" i="4"/>
  <c r="AU62" i="4"/>
  <c r="AU59" i="4"/>
  <c r="AU58" i="4"/>
  <c r="AU57" i="4"/>
  <c r="AU55" i="4"/>
  <c r="AT14" i="4"/>
  <c r="AT118" i="4" s="1"/>
  <c r="AT156" i="4" s="1"/>
  <c r="AT35" i="4"/>
  <c r="AT36" i="4"/>
  <c r="E72" i="22"/>
  <c r="D71" i="22"/>
  <c r="AT34" i="4"/>
  <c r="AT32" i="4"/>
  <c r="AT31" i="4"/>
  <c r="AT30" i="4"/>
  <c r="AT29" i="4"/>
  <c r="AT28" i="4"/>
  <c r="AT33" i="4"/>
  <c r="AT25" i="4"/>
  <c r="AT26" i="4"/>
  <c r="AT21" i="4"/>
  <c r="AT125" i="4" s="1"/>
  <c r="AT163" i="4" s="1"/>
  <c r="AT27" i="4"/>
  <c r="AT24" i="4"/>
  <c r="AT20" i="4"/>
  <c r="AT19" i="4"/>
  <c r="AT18" i="4"/>
  <c r="AT17" i="4"/>
  <c r="AT16" i="4"/>
  <c r="AT23" i="4"/>
  <c r="AT22" i="4"/>
  <c r="AT15" i="4"/>
  <c r="AT13" i="4"/>
  <c r="AT12" i="4"/>
  <c r="AU87" i="4"/>
  <c r="AU88" i="4"/>
  <c r="AU89" i="4"/>
  <c r="AT149" i="4"/>
  <c r="AT148" i="4"/>
  <c r="AV8" i="4"/>
  <c r="AU10" i="4"/>
  <c r="AU9" i="4"/>
  <c r="AU6" i="4"/>
  <c r="AU5" i="4" s="1"/>
  <c r="AV63" i="4" l="1"/>
  <c r="AV86" i="4"/>
  <c r="AV71" i="4"/>
  <c r="AV72" i="4"/>
  <c r="AV77" i="4"/>
  <c r="AU43" i="4"/>
  <c r="AU147" i="4" s="1"/>
  <c r="AV64" i="4"/>
  <c r="AV85" i="4"/>
  <c r="AV81" i="4"/>
  <c r="AV79" i="4"/>
  <c r="AV78" i="4"/>
  <c r="AV76" i="4"/>
  <c r="AV74" i="4"/>
  <c r="AV75" i="4"/>
  <c r="AV68" i="4"/>
  <c r="AV67" i="4"/>
  <c r="AV62" i="4"/>
  <c r="AV59" i="4"/>
  <c r="AV58" i="4"/>
  <c r="AV57" i="4"/>
  <c r="AV65" i="4"/>
  <c r="AV56" i="4"/>
  <c r="AU40" i="4"/>
  <c r="AU39" i="4"/>
  <c r="AU38" i="4"/>
  <c r="AU37" i="4"/>
  <c r="AU141" i="4" s="1"/>
  <c r="AU179" i="4" s="1"/>
  <c r="AU42" i="4"/>
  <c r="AU41" i="4"/>
  <c r="AU145" i="4" s="1"/>
  <c r="AU183" i="4" s="1"/>
  <c r="AU14" i="4"/>
  <c r="AU118" i="4" s="1"/>
  <c r="AU156" i="4" s="1"/>
  <c r="AV55" i="4"/>
  <c r="AU35" i="4"/>
  <c r="AU36" i="4"/>
  <c r="E73" i="22"/>
  <c r="D72" i="22"/>
  <c r="AU34" i="4"/>
  <c r="AU31" i="4"/>
  <c r="AU30" i="4"/>
  <c r="AU29" i="4"/>
  <c r="AU28" i="4"/>
  <c r="AU27" i="4"/>
  <c r="AU32" i="4"/>
  <c r="AU33" i="4"/>
  <c r="AU24" i="4"/>
  <c r="AU20" i="4"/>
  <c r="AU19" i="4"/>
  <c r="AU18" i="4"/>
  <c r="AU17" i="4"/>
  <c r="AU16" i="4"/>
  <c r="AU23" i="4"/>
  <c r="AU15" i="4"/>
  <c r="AU25" i="4"/>
  <c r="AU22" i="4"/>
  <c r="AU21" i="4"/>
  <c r="AU125" i="4" s="1"/>
  <c r="AU163" i="4" s="1"/>
  <c r="AU26" i="4"/>
  <c r="AU13" i="4"/>
  <c r="AU12" i="4"/>
  <c r="AV88" i="4"/>
  <c r="AV89" i="4"/>
  <c r="AV87" i="4"/>
  <c r="AV10" i="4"/>
  <c r="AU149" i="4"/>
  <c r="AU148" i="4"/>
  <c r="AW8" i="4"/>
  <c r="AV9" i="4"/>
  <c r="AV6" i="4"/>
  <c r="AV5" i="4" s="1"/>
  <c r="AW71" i="4" l="1"/>
  <c r="AW63" i="4"/>
  <c r="AW86" i="4"/>
  <c r="AW77" i="4"/>
  <c r="AW72" i="4"/>
  <c r="AV43" i="4"/>
  <c r="AV147" i="4" s="1"/>
  <c r="AW64" i="4"/>
  <c r="AW85" i="4"/>
  <c r="AW81" i="4"/>
  <c r="AW79" i="4"/>
  <c r="AW78" i="4"/>
  <c r="AW76" i="4"/>
  <c r="AW75" i="4"/>
  <c r="AW74" i="4"/>
  <c r="AW68" i="4"/>
  <c r="AW67" i="4"/>
  <c r="AW65" i="4"/>
  <c r="AW62" i="4"/>
  <c r="AW59" i="4"/>
  <c r="AW58" i="4"/>
  <c r="AW57" i="4"/>
  <c r="AW56" i="4"/>
  <c r="AV39" i="4"/>
  <c r="AV38" i="4"/>
  <c r="AV37" i="4"/>
  <c r="AV141" i="4" s="1"/>
  <c r="AV179" i="4" s="1"/>
  <c r="AV42" i="4"/>
  <c r="AV41" i="4"/>
  <c r="AV145" i="4" s="1"/>
  <c r="AV183" i="4" s="1"/>
  <c r="AV40" i="4"/>
  <c r="AV14" i="4"/>
  <c r="AV118" i="4" s="1"/>
  <c r="AV156" i="4" s="1"/>
  <c r="AW55" i="4"/>
  <c r="AV35" i="4"/>
  <c r="AV36" i="4"/>
  <c r="E74" i="22"/>
  <c r="D73" i="22"/>
  <c r="AV33" i="4"/>
  <c r="AV30" i="4"/>
  <c r="AV29" i="4"/>
  <c r="AV28" i="4"/>
  <c r="AV27" i="4"/>
  <c r="AV26" i="4"/>
  <c r="AV34" i="4"/>
  <c r="AV31" i="4"/>
  <c r="AV19" i="4"/>
  <c r="AV18" i="4"/>
  <c r="AV17" i="4"/>
  <c r="AV16" i="4"/>
  <c r="AV23" i="4"/>
  <c r="AV15" i="4"/>
  <c r="AV25" i="4"/>
  <c r="AV22" i="4"/>
  <c r="AV32" i="4"/>
  <c r="AV21" i="4"/>
  <c r="AV125" i="4" s="1"/>
  <c r="AV163" i="4" s="1"/>
  <c r="AV20" i="4"/>
  <c r="AV13" i="4"/>
  <c r="AV12" i="4"/>
  <c r="AV24" i="4"/>
  <c r="AW89" i="4"/>
  <c r="AW87" i="4"/>
  <c r="AW88" i="4"/>
  <c r="AW10" i="4"/>
  <c r="AW6" i="4"/>
  <c r="AW5" i="4" s="1"/>
  <c r="AW9" i="4"/>
  <c r="AX8" i="4"/>
  <c r="AV149" i="4"/>
  <c r="AV148" i="4"/>
  <c r="AX63" i="4" l="1"/>
  <c r="AX86" i="4"/>
  <c r="AX71" i="4"/>
  <c r="AX72" i="4"/>
  <c r="AX77" i="4"/>
  <c r="AX64" i="4"/>
  <c r="AW43" i="4"/>
  <c r="AW147" i="4" s="1"/>
  <c r="AX85" i="4"/>
  <c r="AX81" i="4"/>
  <c r="AX78" i="4"/>
  <c r="AX76" i="4"/>
  <c r="AX75" i="4"/>
  <c r="AX74" i="4"/>
  <c r="AX79" i="4"/>
  <c r="AX68" i="4"/>
  <c r="AX67" i="4"/>
  <c r="AX65" i="4"/>
  <c r="AX59" i="4"/>
  <c r="AX58" i="4"/>
  <c r="AX57" i="4"/>
  <c r="AX56" i="4"/>
  <c r="AX62" i="4"/>
  <c r="AW38" i="4"/>
  <c r="AW37" i="4"/>
  <c r="AW141" i="4" s="1"/>
  <c r="AW179" i="4" s="1"/>
  <c r="AW42" i="4"/>
  <c r="AW41" i="4"/>
  <c r="AW145" i="4" s="1"/>
  <c r="AW183" i="4" s="1"/>
  <c r="AW40" i="4"/>
  <c r="AW39" i="4"/>
  <c r="AW14" i="4"/>
  <c r="AW118" i="4" s="1"/>
  <c r="AW156" i="4" s="1"/>
  <c r="AX55" i="4"/>
  <c r="AW36" i="4"/>
  <c r="AW35" i="4"/>
  <c r="E75" i="22"/>
  <c r="D74" i="22"/>
  <c r="AW34" i="4"/>
  <c r="AW29" i="4"/>
  <c r="AW28" i="4"/>
  <c r="AW27" i="4"/>
  <c r="AW26" i="4"/>
  <c r="AW25" i="4"/>
  <c r="AW33" i="4"/>
  <c r="AW32" i="4"/>
  <c r="AW30" i="4"/>
  <c r="AW18" i="4"/>
  <c r="AW17" i="4"/>
  <c r="AW16" i="4"/>
  <c r="AW23" i="4"/>
  <c r="AW22" i="4"/>
  <c r="AW31" i="4"/>
  <c r="AW21" i="4"/>
  <c r="AW125" i="4" s="1"/>
  <c r="AW163" i="4" s="1"/>
  <c r="AW24" i="4"/>
  <c r="AW20" i="4"/>
  <c r="AW19" i="4"/>
  <c r="AW13" i="4"/>
  <c r="AW12" i="4"/>
  <c r="AW15" i="4"/>
  <c r="AX87" i="4"/>
  <c r="AX88" i="4"/>
  <c r="AX89" i="4"/>
  <c r="AW149" i="4"/>
  <c r="AW148" i="4"/>
  <c r="AX9" i="4"/>
  <c r="AY8" i="4"/>
  <c r="AX6" i="4"/>
  <c r="AX5" i="4" s="1"/>
  <c r="AX10" i="4"/>
  <c r="AY71" i="4" l="1"/>
  <c r="AY86" i="4"/>
  <c r="AY63" i="4"/>
  <c r="AY72" i="4"/>
  <c r="AY77" i="4"/>
  <c r="AX43" i="4"/>
  <c r="AX147" i="4" s="1"/>
  <c r="AY64" i="4"/>
  <c r="AY85" i="4"/>
  <c r="AY79" i="4"/>
  <c r="AY81" i="4"/>
  <c r="AY75" i="4"/>
  <c r="AY74" i="4"/>
  <c r="AY76" i="4"/>
  <c r="AY78" i="4"/>
  <c r="AY68" i="4"/>
  <c r="AY67" i="4"/>
  <c r="AY65" i="4"/>
  <c r="AY59" i="4"/>
  <c r="AY58" i="4"/>
  <c r="AY57" i="4"/>
  <c r="AY56" i="4"/>
  <c r="AY62" i="4"/>
  <c r="AX37" i="4"/>
  <c r="AX141" i="4" s="1"/>
  <c r="AX179" i="4" s="1"/>
  <c r="AX42" i="4"/>
  <c r="AX41" i="4"/>
  <c r="AX145" i="4" s="1"/>
  <c r="AX183" i="4" s="1"/>
  <c r="AX40" i="4"/>
  <c r="AX39" i="4"/>
  <c r="AX38" i="4"/>
  <c r="AX14" i="4"/>
  <c r="AX118" i="4" s="1"/>
  <c r="AX156" i="4" s="1"/>
  <c r="AY55" i="4"/>
  <c r="AX36" i="4"/>
  <c r="AX35" i="4"/>
  <c r="E76" i="22"/>
  <c r="D75" i="22"/>
  <c r="AX34" i="4"/>
  <c r="AX28" i="4"/>
  <c r="AX27" i="4"/>
  <c r="AX26" i="4"/>
  <c r="AX25" i="4"/>
  <c r="AX33" i="4"/>
  <c r="AX32" i="4"/>
  <c r="AX31" i="4"/>
  <c r="AX29" i="4"/>
  <c r="AX17" i="4"/>
  <c r="AX16" i="4"/>
  <c r="AX23" i="4"/>
  <c r="AX22" i="4"/>
  <c r="AX21" i="4"/>
  <c r="AX125" i="4" s="1"/>
  <c r="AX163" i="4" s="1"/>
  <c r="AX24" i="4"/>
  <c r="AX20" i="4"/>
  <c r="AX30" i="4"/>
  <c r="AX19" i="4"/>
  <c r="AX13" i="4"/>
  <c r="AX12" i="4"/>
  <c r="AX15" i="4"/>
  <c r="AX18" i="4"/>
  <c r="AY10" i="4"/>
  <c r="AY87" i="4"/>
  <c r="AY88" i="4"/>
  <c r="AY89" i="4"/>
  <c r="AY9" i="4"/>
  <c r="AZ8" i="4"/>
  <c r="AY6" i="4"/>
  <c r="AX148" i="4"/>
  <c r="AX149" i="4"/>
  <c r="AZ63" i="4" l="1"/>
  <c r="AZ71" i="4"/>
  <c r="AZ86" i="4"/>
  <c r="AZ72" i="4"/>
  <c r="AZ77" i="4"/>
  <c r="AZ64" i="4"/>
  <c r="AZ78" i="4"/>
  <c r="AZ85" i="4"/>
  <c r="AZ79" i="4"/>
  <c r="AZ81" i="4"/>
  <c r="AZ74" i="4"/>
  <c r="AZ76" i="4"/>
  <c r="AZ75" i="4"/>
  <c r="AZ68" i="4"/>
  <c r="AZ67" i="4"/>
  <c r="AZ65" i="4"/>
  <c r="AZ59" i="4"/>
  <c r="AZ58" i="4"/>
  <c r="AZ57" i="4"/>
  <c r="AZ56" i="4"/>
  <c r="AZ62" i="4"/>
  <c r="AZ55" i="4"/>
  <c r="E77" i="22"/>
  <c r="D76" i="22"/>
  <c r="AY5" i="4"/>
  <c r="AY43" i="4" s="1"/>
  <c r="AY147" i="4" s="1"/>
  <c r="BA8" i="4"/>
  <c r="AZ87" i="4"/>
  <c r="AZ88" i="4"/>
  <c r="AZ89" i="4"/>
  <c r="AZ9" i="4"/>
  <c r="AZ10" i="4"/>
  <c r="AZ6" i="4"/>
  <c r="AY148" i="4"/>
  <c r="AY149" i="4"/>
  <c r="BA86" i="4" l="1"/>
  <c r="BA63" i="4"/>
  <c r="BA71" i="4"/>
  <c r="BA77" i="4"/>
  <c r="BA72" i="4"/>
  <c r="BA64" i="4"/>
  <c r="BA85" i="4"/>
  <c r="BA78" i="4"/>
  <c r="BA79" i="4"/>
  <c r="BA75" i="4"/>
  <c r="BA74" i="4"/>
  <c r="BA81" i="4"/>
  <c r="BA76" i="4"/>
  <c r="BA68" i="4"/>
  <c r="BA67" i="4"/>
  <c r="BA65" i="4"/>
  <c r="BA58" i="4"/>
  <c r="BA57" i="4"/>
  <c r="BA56" i="4"/>
  <c r="BA62" i="4"/>
  <c r="BA59" i="4"/>
  <c r="AY14" i="4"/>
  <c r="AY118" i="4" s="1"/>
  <c r="AY156" i="4" s="1"/>
  <c r="AY42" i="4"/>
  <c r="AY41" i="4"/>
  <c r="AY145" i="4" s="1"/>
  <c r="AY183" i="4" s="1"/>
  <c r="AY40" i="4"/>
  <c r="AY39" i="4"/>
  <c r="AY38" i="4"/>
  <c r="AY37" i="4"/>
  <c r="AY141" i="4" s="1"/>
  <c r="AY179" i="4" s="1"/>
  <c r="BA55" i="4"/>
  <c r="AY35" i="4"/>
  <c r="AY36" i="4"/>
  <c r="E78" i="22"/>
  <c r="D77" i="22"/>
  <c r="AY34" i="4"/>
  <c r="AY27" i="4"/>
  <c r="AY26" i="4"/>
  <c r="AY25" i="4"/>
  <c r="AY33" i="4"/>
  <c r="AY32" i="4"/>
  <c r="AY31" i="4"/>
  <c r="AY28" i="4"/>
  <c r="AY16" i="4"/>
  <c r="AY23" i="4"/>
  <c r="AY15" i="4"/>
  <c r="AY22" i="4"/>
  <c r="AY21" i="4"/>
  <c r="AY125" i="4" s="1"/>
  <c r="AY163" i="4" s="1"/>
  <c r="AY29" i="4"/>
  <c r="AY24" i="4"/>
  <c r="AY20" i="4"/>
  <c r="AY30" i="4"/>
  <c r="AY19" i="4"/>
  <c r="AY18" i="4"/>
  <c r="AY13" i="4"/>
  <c r="AY12" i="4"/>
  <c r="AY17" i="4"/>
  <c r="BA9" i="4"/>
  <c r="AZ5" i="4"/>
  <c r="AZ43" i="4" s="1"/>
  <c r="AZ147" i="4" s="1"/>
  <c r="BB8" i="4"/>
  <c r="BA10" i="4"/>
  <c r="BA6" i="4"/>
  <c r="BA87" i="4"/>
  <c r="BA88" i="4"/>
  <c r="BA89" i="4"/>
  <c r="BA149" i="4" s="1"/>
  <c r="AZ149" i="4"/>
  <c r="AZ148" i="4"/>
  <c r="BB71" i="4" l="1"/>
  <c r="BB86" i="4"/>
  <c r="BB63" i="4"/>
  <c r="BB77" i="4"/>
  <c r="BB72" i="4"/>
  <c r="BB64" i="4"/>
  <c r="AZ14" i="4"/>
  <c r="AZ118" i="4" s="1"/>
  <c r="AZ156" i="4" s="1"/>
  <c r="AZ42" i="4"/>
  <c r="AZ41" i="4"/>
  <c r="AZ145" i="4" s="1"/>
  <c r="AZ183" i="4" s="1"/>
  <c r="AZ40" i="4"/>
  <c r="AZ39" i="4"/>
  <c r="AZ38" i="4"/>
  <c r="AZ37" i="4"/>
  <c r="AZ141" i="4" s="1"/>
  <c r="AZ179" i="4" s="1"/>
  <c r="BB81" i="4"/>
  <c r="BB85" i="4"/>
  <c r="BB79" i="4"/>
  <c r="BB78" i="4"/>
  <c r="BB74" i="4"/>
  <c r="BB75" i="4"/>
  <c r="BB76" i="4"/>
  <c r="BB68" i="4"/>
  <c r="BB67" i="4"/>
  <c r="BB65" i="4"/>
  <c r="BB57" i="4"/>
  <c r="BB56" i="4"/>
  <c r="BB62" i="4"/>
  <c r="BB59" i="4"/>
  <c r="BB58" i="4"/>
  <c r="BC8" i="4"/>
  <c r="AZ35" i="4"/>
  <c r="AZ36" i="4"/>
  <c r="BB10" i="4"/>
  <c r="E79" i="22"/>
  <c r="D78" i="22"/>
  <c r="BB55" i="4"/>
  <c r="BA5" i="4"/>
  <c r="BA43" i="4" s="1"/>
  <c r="BA147" i="4" s="1"/>
  <c r="AZ26" i="4"/>
  <c r="AZ25" i="4"/>
  <c r="AZ33" i="4"/>
  <c r="AZ32" i="4"/>
  <c r="AZ24" i="4"/>
  <c r="AZ31" i="4"/>
  <c r="AZ34" i="4"/>
  <c r="AZ30" i="4"/>
  <c r="AZ27" i="4"/>
  <c r="AZ23" i="4"/>
  <c r="AZ15" i="4"/>
  <c r="AZ22" i="4"/>
  <c r="AZ28" i="4"/>
  <c r="AZ21" i="4"/>
  <c r="AZ125" i="4" s="1"/>
  <c r="AZ163" i="4" s="1"/>
  <c r="AZ29" i="4"/>
  <c r="AZ20" i="4"/>
  <c r="AZ19" i="4"/>
  <c r="AZ18" i="4"/>
  <c r="AZ17" i="4"/>
  <c r="AZ12" i="4"/>
  <c r="AZ13" i="4"/>
  <c r="AZ16" i="4"/>
  <c r="BB9" i="4"/>
  <c r="BB6" i="4"/>
  <c r="BB89" i="4"/>
  <c r="BB149" i="4" s="1"/>
  <c r="BB88" i="4"/>
  <c r="BB148" i="4" s="1"/>
  <c r="BB87" i="4"/>
  <c r="BA148" i="4"/>
  <c r="BC71" i="4" l="1"/>
  <c r="BC63" i="4"/>
  <c r="BC86" i="4"/>
  <c r="BC88" i="4"/>
  <c r="BC148" i="4" s="1"/>
  <c r="BC77" i="4"/>
  <c r="BC72" i="4"/>
  <c r="BC89" i="4"/>
  <c r="BC149" i="4" s="1"/>
  <c r="BC6" i="4"/>
  <c r="BC64" i="4"/>
  <c r="BC9" i="4"/>
  <c r="BC87" i="4"/>
  <c r="BC85" i="4"/>
  <c r="BC81" i="4"/>
  <c r="BC79" i="4"/>
  <c r="BC75" i="4"/>
  <c r="BC78" i="4"/>
  <c r="BC74" i="4"/>
  <c r="BC76" i="4"/>
  <c r="BC67" i="4"/>
  <c r="BC65" i="4"/>
  <c r="BC68" i="4"/>
  <c r="BC56" i="4"/>
  <c r="BC62" i="4"/>
  <c r="BC59" i="4"/>
  <c r="BC58" i="4"/>
  <c r="BC57" i="4"/>
  <c r="BA14" i="4"/>
  <c r="BA118" i="4" s="1"/>
  <c r="BA156" i="4" s="1"/>
  <c r="BA42" i="4"/>
  <c r="BA41" i="4"/>
  <c r="BA145" i="4" s="1"/>
  <c r="BA183" i="4" s="1"/>
  <c r="BA40" i="4"/>
  <c r="BA39" i="4"/>
  <c r="BA38" i="4"/>
  <c r="BA37" i="4"/>
  <c r="BA141" i="4" s="1"/>
  <c r="BA179" i="4" s="1"/>
  <c r="BC10" i="4"/>
  <c r="BD8" i="4"/>
  <c r="BC55" i="4"/>
  <c r="BA35" i="4"/>
  <c r="BA36" i="4"/>
  <c r="BB5" i="4"/>
  <c r="BB43" i="4" s="1"/>
  <c r="BB147" i="4" s="1"/>
  <c r="E80" i="22"/>
  <c r="D79" i="22"/>
  <c r="BA34" i="4"/>
  <c r="BA25" i="4"/>
  <c r="BA33" i="4"/>
  <c r="BA32" i="4"/>
  <c r="BA24" i="4"/>
  <c r="BA31" i="4"/>
  <c r="BA30" i="4"/>
  <c r="BA29" i="4"/>
  <c r="BA26" i="4"/>
  <c r="BA27" i="4"/>
  <c r="BA22" i="4"/>
  <c r="BA28" i="4"/>
  <c r="BA21" i="4"/>
  <c r="BA125" i="4" s="1"/>
  <c r="BA163" i="4" s="1"/>
  <c r="BA20" i="4"/>
  <c r="BA19" i="4"/>
  <c r="BA18" i="4"/>
  <c r="BA17" i="4"/>
  <c r="BA16" i="4"/>
  <c r="BA12" i="4"/>
  <c r="BA23" i="4"/>
  <c r="BA15" i="4"/>
  <c r="BA13" i="4"/>
  <c r="BD71" i="4" l="1"/>
  <c r="BD63" i="4"/>
  <c r="BD86" i="4"/>
  <c r="BD77" i="4"/>
  <c r="BD72" i="4"/>
  <c r="BD64" i="4"/>
  <c r="BD89" i="4"/>
  <c r="BD149" i="4" s="1"/>
  <c r="BD87" i="4"/>
  <c r="BD9" i="4"/>
  <c r="BD88" i="4"/>
  <c r="BD148" i="4" s="1"/>
  <c r="BE8" i="4"/>
  <c r="BD55" i="4"/>
  <c r="BD10" i="4"/>
  <c r="BD6" i="4"/>
  <c r="BB14" i="4"/>
  <c r="BB118" i="4" s="1"/>
  <c r="BB156" i="4" s="1"/>
  <c r="BB41" i="4"/>
  <c r="BB145" i="4" s="1"/>
  <c r="BB183" i="4" s="1"/>
  <c r="BB40" i="4"/>
  <c r="BB39" i="4"/>
  <c r="BB38" i="4"/>
  <c r="BB37" i="4"/>
  <c r="BB141" i="4" s="1"/>
  <c r="BB179" i="4" s="1"/>
  <c r="BB42" i="4"/>
  <c r="BB20" i="4"/>
  <c r="BD85" i="4"/>
  <c r="BD81" i="4"/>
  <c r="BD79" i="4"/>
  <c r="BD76" i="4"/>
  <c r="BD78" i="4"/>
  <c r="BD74" i="4"/>
  <c r="BD75" i="4"/>
  <c r="BD68" i="4"/>
  <c r="BD62" i="4"/>
  <c r="BD59" i="4"/>
  <c r="BD58" i="4"/>
  <c r="BD65" i="4"/>
  <c r="BD57" i="4"/>
  <c r="BD67" i="4"/>
  <c r="BD56" i="4"/>
  <c r="BB35" i="4"/>
  <c r="BB36" i="4"/>
  <c r="BB17" i="4"/>
  <c r="BB23" i="4"/>
  <c r="BB24" i="4"/>
  <c r="BB15" i="4"/>
  <c r="BB13" i="4"/>
  <c r="BC5" i="4"/>
  <c r="BC43" i="4" s="1"/>
  <c r="BC147" i="4" s="1"/>
  <c r="BB27" i="4"/>
  <c r="BB22" i="4"/>
  <c r="BB25" i="4"/>
  <c r="BB29" i="4"/>
  <c r="BB26" i="4"/>
  <c r="BB30" i="4"/>
  <c r="BB16" i="4"/>
  <c r="BB31" i="4"/>
  <c r="BB12" i="4"/>
  <c r="BB18" i="4"/>
  <c r="BB19" i="4"/>
  <c r="BB32" i="4"/>
  <c r="BB33" i="4"/>
  <c r="BB21" i="4"/>
  <c r="BB125" i="4" s="1"/>
  <c r="BB163" i="4" s="1"/>
  <c r="BB34" i="4"/>
  <c r="BB28" i="4"/>
  <c r="E81" i="22"/>
  <c r="D80" i="22"/>
  <c r="BE63" i="4" l="1"/>
  <c r="BE71" i="4"/>
  <c r="BE86" i="4"/>
  <c r="BE59" i="4"/>
  <c r="BE77" i="4"/>
  <c r="BE72" i="4"/>
  <c r="BE9" i="4"/>
  <c r="BF8" i="4"/>
  <c r="BE88" i="4"/>
  <c r="BE148" i="4" s="1"/>
  <c r="BE10" i="4"/>
  <c r="BE87" i="4"/>
  <c r="BE89" i="4"/>
  <c r="BE149" i="4" s="1"/>
  <c r="BE6" i="4"/>
  <c r="BC20" i="4"/>
  <c r="BE62" i="4"/>
  <c r="BE68" i="4"/>
  <c r="BE75" i="4"/>
  <c r="BE76" i="4"/>
  <c r="BE79" i="4"/>
  <c r="BE74" i="4"/>
  <c r="BE64" i="4"/>
  <c r="BE56" i="4"/>
  <c r="BE58" i="4"/>
  <c r="BE65" i="4"/>
  <c r="BE81" i="4"/>
  <c r="BE55" i="4"/>
  <c r="BE67" i="4"/>
  <c r="BE85" i="4"/>
  <c r="BE57" i="4"/>
  <c r="BE78" i="4"/>
  <c r="BC14" i="4"/>
  <c r="BC118" i="4" s="1"/>
  <c r="BC156" i="4" s="1"/>
  <c r="BC40" i="4"/>
  <c r="BC39" i="4"/>
  <c r="BC38" i="4"/>
  <c r="BC37" i="4"/>
  <c r="BC141" i="4" s="1"/>
  <c r="BC179" i="4" s="1"/>
  <c r="BC42" i="4"/>
  <c r="BC41" i="4"/>
  <c r="BC145" i="4" s="1"/>
  <c r="BC183" i="4" s="1"/>
  <c r="BC35" i="4"/>
  <c r="BC36" i="4"/>
  <c r="BD5" i="4"/>
  <c r="BD17" i="4" s="1"/>
  <c r="BC12" i="4"/>
  <c r="BC15" i="4"/>
  <c r="BC25" i="4"/>
  <c r="BC17" i="4"/>
  <c r="BC19" i="4"/>
  <c r="BC13" i="4"/>
  <c r="BC32" i="4"/>
  <c r="BC21" i="4"/>
  <c r="BC125" i="4" s="1"/>
  <c r="BC163" i="4" s="1"/>
  <c r="BC33" i="4"/>
  <c r="BC22" i="4"/>
  <c r="BC31" i="4"/>
  <c r="BC26" i="4"/>
  <c r="BC27" i="4"/>
  <c r="BC16" i="4"/>
  <c r="BC28" i="4"/>
  <c r="BC18" i="4"/>
  <c r="BC29" i="4"/>
  <c r="BC24" i="4"/>
  <c r="BC30" i="4"/>
  <c r="BC23" i="4"/>
  <c r="BC34" i="4"/>
  <c r="E82" i="22"/>
  <c r="D81" i="22"/>
  <c r="BD34" i="4"/>
  <c r="BD30" i="4"/>
  <c r="BD13" i="4"/>
  <c r="BF65" i="4" l="1"/>
  <c r="BF88" i="4"/>
  <c r="BF148" i="4" s="1"/>
  <c r="BF6" i="4"/>
  <c r="BF9" i="4"/>
  <c r="BF10" i="4"/>
  <c r="BF89" i="4"/>
  <c r="BF149" i="4" s="1"/>
  <c r="BF55" i="4"/>
  <c r="BF59" i="4"/>
  <c r="BF67" i="4"/>
  <c r="BF68" i="4"/>
  <c r="BF85" i="4"/>
  <c r="BG8" i="4"/>
  <c r="BF71" i="4"/>
  <c r="BF86" i="4"/>
  <c r="BF63" i="4"/>
  <c r="BF78" i="4"/>
  <c r="BF87" i="4"/>
  <c r="BF56" i="4"/>
  <c r="BF74" i="4"/>
  <c r="BF57" i="4"/>
  <c r="BF75" i="4"/>
  <c r="BF58" i="4"/>
  <c r="BF76" i="4"/>
  <c r="BF64" i="4"/>
  <c r="BF72" i="4"/>
  <c r="BF77" i="4"/>
  <c r="BF81" i="4"/>
  <c r="BF62" i="4"/>
  <c r="BF79" i="4"/>
  <c r="BD19" i="4"/>
  <c r="BD43" i="4"/>
  <c r="BD147" i="4" s="1"/>
  <c r="BD27" i="4"/>
  <c r="BD20" i="4"/>
  <c r="BD15" i="4"/>
  <c r="BE5" i="4"/>
  <c r="BE18" i="4" s="1"/>
  <c r="BD23" i="4"/>
  <c r="BD29" i="4"/>
  <c r="BD12" i="4"/>
  <c r="BD16" i="4"/>
  <c r="BD25" i="4"/>
  <c r="BD33" i="4"/>
  <c r="BD21" i="4"/>
  <c r="BD125" i="4" s="1"/>
  <c r="BD163" i="4" s="1"/>
  <c r="BD18" i="4"/>
  <c r="BD22" i="4"/>
  <c r="BD24" i="4"/>
  <c r="BD32" i="4"/>
  <c r="BD39" i="4"/>
  <c r="BD38" i="4"/>
  <c r="BD37" i="4"/>
  <c r="BD141" i="4" s="1"/>
  <c r="BD179" i="4" s="1"/>
  <c r="BD42" i="4"/>
  <c r="BD41" i="4"/>
  <c r="BD145" i="4" s="1"/>
  <c r="BD183" i="4" s="1"/>
  <c r="BD40" i="4"/>
  <c r="BD26" i="4"/>
  <c r="BD14" i="4"/>
  <c r="BD118" i="4" s="1"/>
  <c r="BD156" i="4" s="1"/>
  <c r="BD28" i="4"/>
  <c r="BD31" i="4"/>
  <c r="BE36" i="4"/>
  <c r="BD35" i="4"/>
  <c r="BD36" i="4"/>
  <c r="E83" i="22"/>
  <c r="D82" i="22"/>
  <c r="BE30" i="4"/>
  <c r="BE31" i="4"/>
  <c r="BE13" i="4"/>
  <c r="BG77" i="4" l="1"/>
  <c r="BG62" i="4"/>
  <c r="BH8" i="4"/>
  <c r="BH9" i="4" s="1"/>
  <c r="BG56" i="4"/>
  <c r="BG10" i="4"/>
  <c r="BG59" i="4"/>
  <c r="BG68" i="4"/>
  <c r="BG89" i="4"/>
  <c r="BG149" i="4" s="1"/>
  <c r="BG76" i="4"/>
  <c r="BG9" i="4"/>
  <c r="BG55" i="4"/>
  <c r="BG88" i="4"/>
  <c r="BG148" i="4" s="1"/>
  <c r="BG78" i="4"/>
  <c r="BG75" i="4"/>
  <c r="BG6" i="4"/>
  <c r="BG79" i="4"/>
  <c r="BE29" i="4"/>
  <c r="BG63" i="4"/>
  <c r="BG72" i="4"/>
  <c r="BG87" i="4"/>
  <c r="BG58" i="4"/>
  <c r="BG81" i="4"/>
  <c r="BG65" i="4"/>
  <c r="BG85" i="4"/>
  <c r="BE17" i="4"/>
  <c r="BG67" i="4"/>
  <c r="BG71" i="4"/>
  <c r="BG86" i="4"/>
  <c r="BG64" i="4"/>
  <c r="BG57" i="4"/>
  <c r="BG74" i="4"/>
  <c r="BE38" i="4"/>
  <c r="BE43" i="4"/>
  <c r="BE147" i="4" s="1"/>
  <c r="BE15" i="4"/>
  <c r="BE20" i="4"/>
  <c r="BE24" i="4"/>
  <c r="BE34" i="4"/>
  <c r="BE14" i="4"/>
  <c r="BE118" i="4" s="1"/>
  <c r="BE156" i="4" s="1"/>
  <c r="BE39" i="4"/>
  <c r="BE21" i="4"/>
  <c r="BE125" i="4" s="1"/>
  <c r="BE163" i="4" s="1"/>
  <c r="BF5" i="4"/>
  <c r="BF17" i="4" s="1"/>
  <c r="BE32" i="4"/>
  <c r="BE25" i="4"/>
  <c r="BE33" i="4"/>
  <c r="BE23" i="4"/>
  <c r="BE26" i="4"/>
  <c r="BE41" i="4"/>
  <c r="BE145" i="4" s="1"/>
  <c r="BE183" i="4" s="1"/>
  <c r="BE22" i="4"/>
  <c r="BE19" i="4"/>
  <c r="BE12" i="4"/>
  <c r="BE16" i="4"/>
  <c r="BE27" i="4"/>
  <c r="BE42" i="4"/>
  <c r="BE40" i="4"/>
  <c r="BE28" i="4"/>
  <c r="BE35" i="4"/>
  <c r="BE37" i="4"/>
  <c r="BE141" i="4" s="1"/>
  <c r="BE179" i="4" s="1"/>
  <c r="BH81" i="4"/>
  <c r="BH76" i="4"/>
  <c r="BH65" i="4"/>
  <c r="BH62" i="4"/>
  <c r="BH55" i="4"/>
  <c r="BF36" i="4"/>
  <c r="E84" i="22"/>
  <c r="D83" i="22"/>
  <c r="BF31" i="4"/>
  <c r="BF30" i="4"/>
  <c r="BF13" i="4"/>
  <c r="BH10" i="4"/>
  <c r="BH6" i="4"/>
  <c r="BH85" i="4" l="1"/>
  <c r="BH78" i="4"/>
  <c r="BH77" i="4"/>
  <c r="BH75" i="4"/>
  <c r="BH86" i="4"/>
  <c r="BH63" i="4"/>
  <c r="BH79" i="4"/>
  <c r="BH71" i="4"/>
  <c r="BH64" i="4"/>
  <c r="BH56" i="4"/>
  <c r="BH89" i="4"/>
  <c r="BH57" i="4"/>
  <c r="BH88" i="4"/>
  <c r="BH148" i="4" s="1"/>
  <c r="BH58" i="4"/>
  <c r="BH87" i="4"/>
  <c r="BH59" i="4"/>
  <c r="BH72" i="4"/>
  <c r="BH67" i="4"/>
  <c r="BH68" i="4"/>
  <c r="BI8" i="4"/>
  <c r="BI62" i="4" s="1"/>
  <c r="BH74" i="4"/>
  <c r="BI63" i="4"/>
  <c r="BI86" i="4"/>
  <c r="BI71" i="4"/>
  <c r="BF38" i="4"/>
  <c r="BF43" i="4"/>
  <c r="BF147" i="4" s="1"/>
  <c r="BF20" i="4"/>
  <c r="BF21" i="4"/>
  <c r="BF125" i="4" s="1"/>
  <c r="BF163" i="4" s="1"/>
  <c r="BF40" i="4"/>
  <c r="BF33" i="4"/>
  <c r="BF32" i="4"/>
  <c r="BF39" i="4"/>
  <c r="BF28" i="4"/>
  <c r="BF42" i="4"/>
  <c r="BF24" i="4"/>
  <c r="BG5" i="4"/>
  <c r="BG26" i="4" s="1"/>
  <c r="BF34" i="4"/>
  <c r="BF23" i="4"/>
  <c r="BF15" i="4"/>
  <c r="BF41" i="4"/>
  <c r="BF145" i="4" s="1"/>
  <c r="BF183" i="4" s="1"/>
  <c r="BF18" i="4"/>
  <c r="BF37" i="4"/>
  <c r="BF141" i="4" s="1"/>
  <c r="BF179" i="4" s="1"/>
  <c r="BF29" i="4"/>
  <c r="BF22" i="4"/>
  <c r="BF19" i="4"/>
  <c r="BF25" i="4"/>
  <c r="BF35" i="4"/>
  <c r="BF14" i="4"/>
  <c r="BF118" i="4" s="1"/>
  <c r="BF156" i="4" s="1"/>
  <c r="BF26" i="4"/>
  <c r="BF12" i="4"/>
  <c r="BF16" i="4"/>
  <c r="BF27" i="4"/>
  <c r="BI85" i="4"/>
  <c r="BI81" i="4"/>
  <c r="BI76" i="4"/>
  <c r="BI67" i="4"/>
  <c r="BI59" i="4"/>
  <c r="BG36" i="4"/>
  <c r="E85" i="22"/>
  <c r="D84" i="22"/>
  <c r="BG34" i="4"/>
  <c r="BG31" i="4"/>
  <c r="BG30" i="4"/>
  <c r="BG19" i="4"/>
  <c r="BG13" i="4"/>
  <c r="BH149" i="4"/>
  <c r="BI6" i="4"/>
  <c r="BI10" i="4" l="1"/>
  <c r="BI55" i="4"/>
  <c r="BI79" i="4"/>
  <c r="BI77" i="4"/>
  <c r="BI75" i="4"/>
  <c r="BI89" i="4"/>
  <c r="BI88" i="4"/>
  <c r="BI78" i="4"/>
  <c r="BI72" i="4"/>
  <c r="BI87" i="4"/>
  <c r="BI56" i="4"/>
  <c r="BI57" i="4"/>
  <c r="BI58" i="4"/>
  <c r="BI65" i="4"/>
  <c r="BJ8" i="4"/>
  <c r="BI68" i="4"/>
  <c r="BI64" i="4"/>
  <c r="BI9" i="4"/>
  <c r="BI74" i="4"/>
  <c r="BG16" i="4"/>
  <c r="BG24" i="4"/>
  <c r="BG17" i="4"/>
  <c r="BG18" i="4"/>
  <c r="BG20" i="4"/>
  <c r="BG15" i="4"/>
  <c r="BG23" i="4"/>
  <c r="BG12" i="4"/>
  <c r="BG22" i="4"/>
  <c r="BG27" i="4"/>
  <c r="BG29" i="4"/>
  <c r="BH5" i="4"/>
  <c r="BH43" i="4" s="1"/>
  <c r="BH147" i="4" s="1"/>
  <c r="BG21" i="4"/>
  <c r="BG125" i="4" s="1"/>
  <c r="BG163" i="4" s="1"/>
  <c r="BG33" i="4"/>
  <c r="BG25" i="4"/>
  <c r="BG43" i="4"/>
  <c r="BG147" i="4" s="1"/>
  <c r="BG28" i="4"/>
  <c r="BG40" i="4"/>
  <c r="BG41" i="4"/>
  <c r="BG145" i="4" s="1"/>
  <c r="BG183" i="4" s="1"/>
  <c r="BG37" i="4"/>
  <c r="BG141" i="4" s="1"/>
  <c r="BG179" i="4" s="1"/>
  <c r="BG38" i="4"/>
  <c r="BG39" i="4"/>
  <c r="BG42" i="4"/>
  <c r="BG32" i="4"/>
  <c r="BG35" i="4"/>
  <c r="BG14" i="4"/>
  <c r="BG118" i="4" s="1"/>
  <c r="BG156" i="4" s="1"/>
  <c r="BH42" i="4"/>
  <c r="BH36" i="4"/>
  <c r="E86" i="22"/>
  <c r="D85" i="22"/>
  <c r="BH34" i="4"/>
  <c r="BH31" i="4"/>
  <c r="BH30" i="4"/>
  <c r="BH19" i="4"/>
  <c r="BH13" i="4"/>
  <c r="BI149" i="4"/>
  <c r="BI148" i="4"/>
  <c r="BJ9" i="4" l="1"/>
  <c r="BK8" i="4"/>
  <c r="BJ6" i="4"/>
  <c r="BJ57" i="4"/>
  <c r="BJ67" i="4"/>
  <c r="BJ56" i="4"/>
  <c r="BJ10" i="4"/>
  <c r="BJ68" i="4"/>
  <c r="BJ71" i="4"/>
  <c r="BJ55" i="4"/>
  <c r="BJ65" i="4"/>
  <c r="BJ79" i="4"/>
  <c r="BJ75" i="4"/>
  <c r="BJ88" i="4"/>
  <c r="BJ148" i="4" s="1"/>
  <c r="BJ76" i="4"/>
  <c r="BJ59" i="4"/>
  <c r="BJ86" i="4"/>
  <c r="BJ89" i="4"/>
  <c r="BJ63" i="4"/>
  <c r="BH39" i="4"/>
  <c r="BJ87" i="4"/>
  <c r="BJ74" i="4"/>
  <c r="BJ72" i="4"/>
  <c r="BJ58" i="4"/>
  <c r="BJ78" i="4"/>
  <c r="BJ77" i="4"/>
  <c r="BJ85" i="4"/>
  <c r="BJ64" i="4"/>
  <c r="BH28" i="4"/>
  <c r="BJ62" i="4"/>
  <c r="BJ81" i="4"/>
  <c r="BH27" i="4"/>
  <c r="BI5" i="4"/>
  <c r="BI43" i="4" s="1"/>
  <c r="BI147" i="4" s="1"/>
  <c r="BH16" i="4"/>
  <c r="BH12" i="4"/>
  <c r="BH18" i="4"/>
  <c r="BH33" i="4"/>
  <c r="BH32" i="4"/>
  <c r="BH22" i="4"/>
  <c r="BH41" i="4"/>
  <c r="BH145" i="4" s="1"/>
  <c r="BH183" i="4" s="1"/>
  <c r="BH29" i="4"/>
  <c r="BH23" i="4"/>
  <c r="BH37" i="4"/>
  <c r="BH141" i="4" s="1"/>
  <c r="BH179" i="4" s="1"/>
  <c r="BH38" i="4"/>
  <c r="BH40" i="4"/>
  <c r="BH17" i="4"/>
  <c r="BH25" i="4"/>
  <c r="BK71" i="4"/>
  <c r="BH21" i="4"/>
  <c r="BH125" i="4" s="1"/>
  <c r="BH163" i="4" s="1"/>
  <c r="BH26" i="4"/>
  <c r="BH20" i="4"/>
  <c r="BK77" i="4"/>
  <c r="BK72" i="4"/>
  <c r="BH35" i="4"/>
  <c r="BH14" i="4"/>
  <c r="BH118" i="4" s="1"/>
  <c r="BH156" i="4" s="1"/>
  <c r="BH15" i="4"/>
  <c r="BH24" i="4"/>
  <c r="BK64" i="4"/>
  <c r="BI42" i="4"/>
  <c r="BK85" i="4"/>
  <c r="BK74" i="4"/>
  <c r="BK75" i="4"/>
  <c r="BK76" i="4"/>
  <c r="BK67" i="4"/>
  <c r="BK65" i="4"/>
  <c r="BK56" i="4"/>
  <c r="BK62" i="4"/>
  <c r="BK59" i="4"/>
  <c r="BK58" i="4"/>
  <c r="BI36" i="4"/>
  <c r="E87" i="22"/>
  <c r="D86" i="22"/>
  <c r="BI34" i="4"/>
  <c r="BI31" i="4"/>
  <c r="BI30" i="4"/>
  <c r="BI19" i="4"/>
  <c r="BI28" i="4"/>
  <c r="BI13" i="4"/>
  <c r="BK87" i="4"/>
  <c r="BK88" i="4"/>
  <c r="BK89" i="4"/>
  <c r="BJ149" i="4"/>
  <c r="BK10" i="4"/>
  <c r="BL8" i="4"/>
  <c r="BK6" i="4"/>
  <c r="BI33" i="4" l="1"/>
  <c r="BK81" i="4"/>
  <c r="BI16" i="4"/>
  <c r="BI32" i="4"/>
  <c r="BI39" i="4"/>
  <c r="BI17" i="4"/>
  <c r="BI25" i="4"/>
  <c r="BI41" i="4"/>
  <c r="BI145" i="4" s="1"/>
  <c r="BI183" i="4" s="1"/>
  <c r="BI18" i="4"/>
  <c r="BI23" i="4"/>
  <c r="BI38" i="4"/>
  <c r="BI14" i="4"/>
  <c r="BI118" i="4" s="1"/>
  <c r="BI156" i="4" s="1"/>
  <c r="BI35" i="4"/>
  <c r="BI20" i="4"/>
  <c r="BI21" i="4"/>
  <c r="BI125" i="4" s="1"/>
  <c r="BI163" i="4" s="1"/>
  <c r="BJ5" i="4"/>
  <c r="BJ43" i="4" s="1"/>
  <c r="BJ147" i="4" s="1"/>
  <c r="BI22" i="4"/>
  <c r="BI26" i="4"/>
  <c r="BK55" i="4"/>
  <c r="BK79" i="4"/>
  <c r="BK86" i="4"/>
  <c r="BI15" i="4"/>
  <c r="BI29" i="4"/>
  <c r="BK57" i="4"/>
  <c r="BK78" i="4"/>
  <c r="BK63" i="4"/>
  <c r="BK9" i="4"/>
  <c r="BI12" i="4"/>
  <c r="BK68" i="4"/>
  <c r="BI27" i="4"/>
  <c r="BI24" i="4"/>
  <c r="BI37" i="4"/>
  <c r="BI141" i="4" s="1"/>
  <c r="BI179" i="4" s="1"/>
  <c r="BI40" i="4"/>
  <c r="BL71" i="4"/>
  <c r="BL63" i="4"/>
  <c r="BL86" i="4"/>
  <c r="BL72" i="4"/>
  <c r="BL77" i="4"/>
  <c r="BL64" i="4"/>
  <c r="BJ14" i="4"/>
  <c r="BJ118" i="4" s="1"/>
  <c r="BJ156" i="4" s="1"/>
  <c r="BJ42" i="4"/>
  <c r="BL85" i="4"/>
  <c r="BL79" i="4"/>
  <c r="BL78" i="4"/>
  <c r="BL76" i="4"/>
  <c r="BL81" i="4"/>
  <c r="BL74" i="4"/>
  <c r="BL75" i="4"/>
  <c r="BL68" i="4"/>
  <c r="BL62" i="4"/>
  <c r="BL59" i="4"/>
  <c r="BL65" i="4"/>
  <c r="BL58" i="4"/>
  <c r="BL67" i="4"/>
  <c r="BL57" i="4"/>
  <c r="BL56" i="4"/>
  <c r="BL55" i="4"/>
  <c r="BJ36" i="4"/>
  <c r="E88" i="22"/>
  <c r="D87" i="22"/>
  <c r="BJ34" i="4"/>
  <c r="BJ31" i="4"/>
  <c r="BJ30" i="4"/>
  <c r="BJ25" i="4"/>
  <c r="BJ19" i="4"/>
  <c r="BJ13" i="4"/>
  <c r="BL88" i="4"/>
  <c r="BL89" i="4"/>
  <c r="BL87" i="4"/>
  <c r="BK149" i="4"/>
  <c r="BK148" i="4"/>
  <c r="BL10" i="4"/>
  <c r="BM8" i="4"/>
  <c r="BL6" i="4"/>
  <c r="BL9" i="4"/>
  <c r="BJ16" i="4" l="1"/>
  <c r="BJ24" i="4"/>
  <c r="BJ29" i="4"/>
  <c r="BJ12" i="4"/>
  <c r="BJ28" i="4"/>
  <c r="BJ17" i="4"/>
  <c r="BJ18" i="4"/>
  <c r="BJ38" i="4"/>
  <c r="BK5" i="4"/>
  <c r="BK43" i="4" s="1"/>
  <c r="BK147" i="4" s="1"/>
  <c r="BJ35" i="4"/>
  <c r="BJ26" i="4"/>
  <c r="BJ39" i="4"/>
  <c r="BJ22" i="4"/>
  <c r="BJ20" i="4"/>
  <c r="BJ40" i="4"/>
  <c r="BJ15" i="4"/>
  <c r="BJ32" i="4"/>
  <c r="BJ23" i="4"/>
  <c r="BJ21" i="4"/>
  <c r="BJ125" i="4" s="1"/>
  <c r="BJ163" i="4" s="1"/>
  <c r="BJ41" i="4"/>
  <c r="BJ145" i="4" s="1"/>
  <c r="BJ183" i="4" s="1"/>
  <c r="BJ27" i="4"/>
  <c r="BJ33" i="4"/>
  <c r="BJ37" i="4"/>
  <c r="BJ141" i="4" s="1"/>
  <c r="BJ179" i="4" s="1"/>
  <c r="BM86" i="4"/>
  <c r="BM63" i="4"/>
  <c r="BM71" i="4"/>
  <c r="BM77" i="4"/>
  <c r="BM72" i="4"/>
  <c r="BM64" i="4"/>
  <c r="BK38" i="4"/>
  <c r="BK42" i="4"/>
  <c r="BM85" i="4"/>
  <c r="BM81" i="4"/>
  <c r="BM79" i="4"/>
  <c r="BM78" i="4"/>
  <c r="BM76" i="4"/>
  <c r="BM75" i="4"/>
  <c r="BM74" i="4"/>
  <c r="BM68" i="4"/>
  <c r="BM67" i="4"/>
  <c r="BM65" i="4"/>
  <c r="BM62" i="4"/>
  <c r="BM59" i="4"/>
  <c r="BM58" i="4"/>
  <c r="BM57" i="4"/>
  <c r="BM56" i="4"/>
  <c r="BM55" i="4"/>
  <c r="BK36" i="4"/>
  <c r="E89" i="22"/>
  <c r="D88" i="22"/>
  <c r="BK34" i="4"/>
  <c r="BK31" i="4"/>
  <c r="BK30" i="4"/>
  <c r="BK20" i="4"/>
  <c r="BK19" i="4"/>
  <c r="BK23" i="4"/>
  <c r="BK13" i="4"/>
  <c r="BM89" i="4"/>
  <c r="BM87" i="4"/>
  <c r="BM88" i="4"/>
  <c r="BL149" i="4"/>
  <c r="BL148" i="4"/>
  <c r="BM10" i="4"/>
  <c r="BN8" i="4"/>
  <c r="BM9" i="4"/>
  <c r="BM6" i="4"/>
  <c r="BK16" i="4" l="1"/>
  <c r="BL5" i="4"/>
  <c r="BL43" i="4" s="1"/>
  <c r="BL147" i="4" s="1"/>
  <c r="BK40" i="4"/>
  <c r="BK32" i="4"/>
  <c r="BK24" i="4"/>
  <c r="BK21" i="4"/>
  <c r="BK125" i="4" s="1"/>
  <c r="BK163" i="4" s="1"/>
  <c r="BK28" i="4"/>
  <c r="BK12" i="4"/>
  <c r="BK29" i="4"/>
  <c r="BK35" i="4"/>
  <c r="BK18" i="4"/>
  <c r="BK41" i="4"/>
  <c r="BK145" i="4" s="1"/>
  <c r="BK183" i="4" s="1"/>
  <c r="BK39" i="4"/>
  <c r="BK27" i="4"/>
  <c r="BK17" i="4"/>
  <c r="BK14" i="4"/>
  <c r="BK118" i="4" s="1"/>
  <c r="BK156" i="4" s="1"/>
  <c r="BK26" i="4"/>
  <c r="BK22" i="4"/>
  <c r="BK25" i="4"/>
  <c r="BK15" i="4"/>
  <c r="BK33" i="4"/>
  <c r="BK37" i="4"/>
  <c r="BK141" i="4" s="1"/>
  <c r="BK179" i="4" s="1"/>
  <c r="BN71" i="4"/>
  <c r="BN86" i="4"/>
  <c r="BN63" i="4"/>
  <c r="BN72" i="4"/>
  <c r="BN77" i="4"/>
  <c r="BN64" i="4"/>
  <c r="BL14" i="4"/>
  <c r="BL118" i="4" s="1"/>
  <c r="BL156" i="4" s="1"/>
  <c r="BL39" i="4"/>
  <c r="BL38" i="4"/>
  <c r="BL37" i="4"/>
  <c r="BL141" i="4" s="1"/>
  <c r="BL179" i="4" s="1"/>
  <c r="BL42" i="4"/>
  <c r="BL41" i="4"/>
  <c r="BL145" i="4" s="1"/>
  <c r="BL183" i="4" s="1"/>
  <c r="BL40" i="4"/>
  <c r="BN81" i="4"/>
  <c r="BN85" i="4"/>
  <c r="BN78" i="4"/>
  <c r="BN76" i="4"/>
  <c r="BN75" i="4"/>
  <c r="BN74" i="4"/>
  <c r="BN79" i="4"/>
  <c r="BN68" i="4"/>
  <c r="BN67" i="4"/>
  <c r="BN65" i="4"/>
  <c r="BN59" i="4"/>
  <c r="BN58" i="4"/>
  <c r="BN57" i="4"/>
  <c r="BN56" i="4"/>
  <c r="BN62" i="4"/>
  <c r="BN55" i="4"/>
  <c r="BL35" i="4"/>
  <c r="BL36" i="4"/>
  <c r="E90" i="22"/>
  <c r="D89" i="22"/>
  <c r="BL34" i="4"/>
  <c r="BL33" i="4"/>
  <c r="BL30" i="4"/>
  <c r="BL29" i="4"/>
  <c r="BL28" i="4"/>
  <c r="BL27" i="4"/>
  <c r="BL26" i="4"/>
  <c r="BL31" i="4"/>
  <c r="BL19" i="4"/>
  <c r="BL25" i="4"/>
  <c r="BL18" i="4"/>
  <c r="BL17" i="4"/>
  <c r="BL24" i="4"/>
  <c r="BL16" i="4"/>
  <c r="BL32" i="4"/>
  <c r="BL23" i="4"/>
  <c r="BL15" i="4"/>
  <c r="BL22" i="4"/>
  <c r="BL21" i="4"/>
  <c r="BL125" i="4" s="1"/>
  <c r="BL163" i="4" s="1"/>
  <c r="BL13" i="4"/>
  <c r="BL12" i="4"/>
  <c r="BL20" i="4"/>
  <c r="BM5" i="4"/>
  <c r="BM43" i="4" s="1"/>
  <c r="BM147" i="4" s="1"/>
  <c r="BN87" i="4"/>
  <c r="BN88" i="4"/>
  <c r="BN89" i="4"/>
  <c r="BM149" i="4"/>
  <c r="BM148" i="4"/>
  <c r="BN10" i="4"/>
  <c r="BN9" i="4"/>
  <c r="BO8" i="4"/>
  <c r="BN6" i="4"/>
  <c r="BO86" i="4" l="1"/>
  <c r="BO71" i="4"/>
  <c r="BO63" i="4"/>
  <c r="BO72" i="4"/>
  <c r="BO77" i="4"/>
  <c r="BO64" i="4"/>
  <c r="BM14" i="4"/>
  <c r="BM118" i="4" s="1"/>
  <c r="BM156" i="4" s="1"/>
  <c r="BM38" i="4"/>
  <c r="BM37" i="4"/>
  <c r="BM141" i="4" s="1"/>
  <c r="BM179" i="4" s="1"/>
  <c r="BM42" i="4"/>
  <c r="BM41" i="4"/>
  <c r="BM145" i="4" s="1"/>
  <c r="BM183" i="4" s="1"/>
  <c r="BM40" i="4"/>
  <c r="BM39" i="4"/>
  <c r="BO85" i="4"/>
  <c r="BO79" i="4"/>
  <c r="BO75" i="4"/>
  <c r="BO74" i="4"/>
  <c r="BO81" i="4"/>
  <c r="BO78" i="4"/>
  <c r="BO76" i="4"/>
  <c r="BO68" i="4"/>
  <c r="BO67" i="4"/>
  <c r="BO65" i="4"/>
  <c r="BO59" i="4"/>
  <c r="BO58" i="4"/>
  <c r="BO57" i="4"/>
  <c r="BO56" i="4"/>
  <c r="BO62" i="4"/>
  <c r="BO55" i="4"/>
  <c r="BM35" i="4"/>
  <c r="BM36" i="4"/>
  <c r="E91" i="22"/>
  <c r="D90" i="22"/>
  <c r="BM34" i="4"/>
  <c r="BM29" i="4"/>
  <c r="BM28" i="4"/>
  <c r="BM27" i="4"/>
  <c r="BM26" i="4"/>
  <c r="BM25" i="4"/>
  <c r="BM32" i="4"/>
  <c r="BM33" i="4"/>
  <c r="BM30" i="4"/>
  <c r="BM18" i="4"/>
  <c r="BM17" i="4"/>
  <c r="BM24" i="4"/>
  <c r="BM16" i="4"/>
  <c r="BM31" i="4"/>
  <c r="BM23" i="4"/>
  <c r="BM22" i="4"/>
  <c r="BM21" i="4"/>
  <c r="BM125" i="4" s="1"/>
  <c r="BM163" i="4" s="1"/>
  <c r="BM20" i="4"/>
  <c r="BM13" i="4"/>
  <c r="BM12" i="4"/>
  <c r="BM15" i="4"/>
  <c r="BM19" i="4"/>
  <c r="BN5" i="4"/>
  <c r="BN43" i="4" s="1"/>
  <c r="BN147" i="4" s="1"/>
  <c r="BO87" i="4"/>
  <c r="BO88" i="4"/>
  <c r="BO89" i="4"/>
  <c r="BN149" i="4"/>
  <c r="BN148" i="4"/>
  <c r="BO10" i="4"/>
  <c r="BP8" i="4"/>
  <c r="BO6" i="4"/>
  <c r="BO9" i="4"/>
  <c r="BP63" i="4" l="1"/>
  <c r="BP71" i="4"/>
  <c r="BP86" i="4"/>
  <c r="BP72" i="4"/>
  <c r="BP77" i="4"/>
  <c r="BP64" i="4"/>
  <c r="BP78" i="4"/>
  <c r="BP85" i="4"/>
  <c r="BP81" i="4"/>
  <c r="BP79" i="4"/>
  <c r="BP74" i="4"/>
  <c r="BP76" i="4"/>
  <c r="BP75" i="4"/>
  <c r="BP68" i="4"/>
  <c r="BP67" i="4"/>
  <c r="BP65" i="4"/>
  <c r="BP59" i="4"/>
  <c r="BP58" i="4"/>
  <c r="BP57" i="4"/>
  <c r="BP56" i="4"/>
  <c r="BP62" i="4"/>
  <c r="BN14" i="4"/>
  <c r="BN118" i="4" s="1"/>
  <c r="BN156" i="4" s="1"/>
  <c r="BN37" i="4"/>
  <c r="BN141" i="4" s="1"/>
  <c r="BN179" i="4" s="1"/>
  <c r="BN42" i="4"/>
  <c r="BN41" i="4"/>
  <c r="BN145" i="4" s="1"/>
  <c r="BN183" i="4" s="1"/>
  <c r="BN40" i="4"/>
  <c r="BN39" i="4"/>
  <c r="BN38" i="4"/>
  <c r="BP55" i="4"/>
  <c r="BN35" i="4"/>
  <c r="BN36" i="4"/>
  <c r="E92" i="22"/>
  <c r="D91" i="22"/>
  <c r="BN34" i="4"/>
  <c r="BN28" i="4"/>
  <c r="BN27" i="4"/>
  <c r="BN26" i="4"/>
  <c r="BN25" i="4"/>
  <c r="BN32" i="4"/>
  <c r="BN31" i="4"/>
  <c r="BN29" i="4"/>
  <c r="BN17" i="4"/>
  <c r="BN24" i="4"/>
  <c r="BN16" i="4"/>
  <c r="BN30" i="4"/>
  <c r="BN23" i="4"/>
  <c r="BN22" i="4"/>
  <c r="BN21" i="4"/>
  <c r="BN125" i="4" s="1"/>
  <c r="BN163" i="4" s="1"/>
  <c r="BN20" i="4"/>
  <c r="BN33" i="4"/>
  <c r="BN19" i="4"/>
  <c r="BN13" i="4"/>
  <c r="BN12" i="4"/>
  <c r="BN15" i="4"/>
  <c r="BN18" i="4"/>
  <c r="BO5" i="4"/>
  <c r="BO43" i="4" s="1"/>
  <c r="BO147" i="4" s="1"/>
  <c r="BP87" i="4"/>
  <c r="BP88" i="4"/>
  <c r="BP89" i="4"/>
  <c r="BO149" i="4"/>
  <c r="BO148" i="4"/>
  <c r="BP10" i="4"/>
  <c r="BQ8" i="4"/>
  <c r="BP6" i="4"/>
  <c r="BP9" i="4"/>
  <c r="BQ71" i="4" l="1"/>
  <c r="BQ86" i="4"/>
  <c r="BQ63" i="4"/>
  <c r="BQ77" i="4"/>
  <c r="BQ72" i="4"/>
  <c r="BQ64" i="4"/>
  <c r="BQ85" i="4"/>
  <c r="BQ81" i="4"/>
  <c r="BQ78" i="4"/>
  <c r="BQ79" i="4"/>
  <c r="BQ75" i="4"/>
  <c r="BQ74" i="4"/>
  <c r="BQ76" i="4"/>
  <c r="BQ68" i="4"/>
  <c r="BQ67" i="4"/>
  <c r="BQ65" i="4"/>
  <c r="BQ58" i="4"/>
  <c r="BQ57" i="4"/>
  <c r="BQ56" i="4"/>
  <c r="BQ62" i="4"/>
  <c r="BQ59" i="4"/>
  <c r="BO14" i="4"/>
  <c r="BO118" i="4" s="1"/>
  <c r="BO156" i="4" s="1"/>
  <c r="BO42" i="4"/>
  <c r="BO41" i="4"/>
  <c r="BO145" i="4" s="1"/>
  <c r="BO183" i="4" s="1"/>
  <c r="BO40" i="4"/>
  <c r="BO39" i="4"/>
  <c r="BO38" i="4"/>
  <c r="BO37" i="4"/>
  <c r="BO141" i="4" s="1"/>
  <c r="BO179" i="4" s="1"/>
  <c r="BQ55" i="4"/>
  <c r="BO35" i="4"/>
  <c r="BO36" i="4"/>
  <c r="E93" i="22"/>
  <c r="D92" i="22"/>
  <c r="BO34" i="4"/>
  <c r="BO27" i="4"/>
  <c r="BO26" i="4"/>
  <c r="BO25" i="4"/>
  <c r="BO32" i="4"/>
  <c r="BO31" i="4"/>
  <c r="BO33" i="4"/>
  <c r="BO30" i="4"/>
  <c r="BO28" i="4"/>
  <c r="BO29" i="4"/>
  <c r="BO24" i="4"/>
  <c r="BO16" i="4"/>
  <c r="BO23" i="4"/>
  <c r="BO15" i="4"/>
  <c r="BO22" i="4"/>
  <c r="BO21" i="4"/>
  <c r="BO125" i="4" s="1"/>
  <c r="BO163" i="4" s="1"/>
  <c r="BO20" i="4"/>
  <c r="BO19" i="4"/>
  <c r="BO18" i="4"/>
  <c r="BO13" i="4"/>
  <c r="BO12" i="4"/>
  <c r="BO17" i="4"/>
  <c r="BP5" i="4"/>
  <c r="BP43" i="4" s="1"/>
  <c r="BP147" i="4" s="1"/>
  <c r="BQ87" i="4"/>
  <c r="BQ88" i="4"/>
  <c r="BQ89" i="4"/>
  <c r="BP149" i="4"/>
  <c r="BP148" i="4"/>
  <c r="BQ10" i="4"/>
  <c r="BQ9" i="4"/>
  <c r="BR8" i="4"/>
  <c r="BQ6" i="4"/>
  <c r="BR63" i="4" l="1"/>
  <c r="BR71" i="4"/>
  <c r="BR86" i="4"/>
  <c r="BR72" i="4"/>
  <c r="BR77" i="4"/>
  <c r="BR64" i="4"/>
  <c r="BR81" i="4"/>
  <c r="BR85" i="4"/>
  <c r="BR79" i="4"/>
  <c r="BR78" i="4"/>
  <c r="BR74" i="4"/>
  <c r="BR75" i="4"/>
  <c r="BR76" i="4"/>
  <c r="BR68" i="4"/>
  <c r="BR67" i="4"/>
  <c r="BR65" i="4"/>
  <c r="BR57" i="4"/>
  <c r="BR56" i="4"/>
  <c r="BR62" i="4"/>
  <c r="BR59" i="4"/>
  <c r="BR58" i="4"/>
  <c r="BP14" i="4"/>
  <c r="BP118" i="4" s="1"/>
  <c r="BP156" i="4" s="1"/>
  <c r="BP42" i="4"/>
  <c r="BP41" i="4"/>
  <c r="BP145" i="4" s="1"/>
  <c r="BP183" i="4" s="1"/>
  <c r="BP40" i="4"/>
  <c r="BP39" i="4"/>
  <c r="BP38" i="4"/>
  <c r="BP37" i="4"/>
  <c r="BP141" i="4" s="1"/>
  <c r="BP179" i="4" s="1"/>
  <c r="BR55" i="4"/>
  <c r="BP35" i="4"/>
  <c r="BP36" i="4"/>
  <c r="E94" i="22"/>
  <c r="D93" i="22"/>
  <c r="BP26" i="4"/>
  <c r="BP25" i="4"/>
  <c r="BP34" i="4"/>
  <c r="BP32" i="4"/>
  <c r="BP24" i="4"/>
  <c r="BP31" i="4"/>
  <c r="BP33" i="4"/>
  <c r="BP30" i="4"/>
  <c r="BP27" i="4"/>
  <c r="BP23" i="4"/>
  <c r="BP15" i="4"/>
  <c r="BP22" i="4"/>
  <c r="BP21" i="4"/>
  <c r="BP125" i="4" s="1"/>
  <c r="BP163" i="4" s="1"/>
  <c r="BP20" i="4"/>
  <c r="BP19" i="4"/>
  <c r="BP18" i="4"/>
  <c r="BP28" i="4"/>
  <c r="BP17" i="4"/>
  <c r="BP12" i="4"/>
  <c r="BP29" i="4"/>
  <c r="BP16" i="4"/>
  <c r="BP13" i="4"/>
  <c r="BQ5" i="4"/>
  <c r="BQ43" i="4" s="1"/>
  <c r="BQ147" i="4" s="1"/>
  <c r="BR87" i="4"/>
  <c r="BR88" i="4"/>
  <c r="BR89" i="4"/>
  <c r="BQ149" i="4"/>
  <c r="BQ148" i="4"/>
  <c r="BR10" i="4"/>
  <c r="BS8" i="4"/>
  <c r="BR6" i="4"/>
  <c r="BR9" i="4"/>
  <c r="BS63" i="4" l="1"/>
  <c r="BS86" i="4"/>
  <c r="BS71" i="4"/>
  <c r="BS77" i="4"/>
  <c r="BS72" i="4"/>
  <c r="BS64" i="4"/>
  <c r="BQ14" i="4"/>
  <c r="BQ118" i="4" s="1"/>
  <c r="BQ156" i="4" s="1"/>
  <c r="BQ42" i="4"/>
  <c r="BQ41" i="4"/>
  <c r="BQ145" i="4" s="1"/>
  <c r="BQ183" i="4" s="1"/>
  <c r="BQ40" i="4"/>
  <c r="BQ39" i="4"/>
  <c r="BQ38" i="4"/>
  <c r="BQ37" i="4"/>
  <c r="BQ141" i="4" s="1"/>
  <c r="BQ179" i="4" s="1"/>
  <c r="BS85" i="4"/>
  <c r="BS81" i="4"/>
  <c r="BS79" i="4"/>
  <c r="BS75" i="4"/>
  <c r="BS78" i="4"/>
  <c r="BS74" i="4"/>
  <c r="BS76" i="4"/>
  <c r="BS67" i="4"/>
  <c r="BS65" i="4"/>
  <c r="BS56" i="4"/>
  <c r="BS62" i="4"/>
  <c r="BS59" i="4"/>
  <c r="BS68" i="4"/>
  <c r="BS58" i="4"/>
  <c r="BS57" i="4"/>
  <c r="BS55" i="4"/>
  <c r="BQ35" i="4"/>
  <c r="BQ36" i="4"/>
  <c r="E95" i="22"/>
  <c r="D94" i="22"/>
  <c r="BQ34" i="4"/>
  <c r="BQ25" i="4"/>
  <c r="BQ32" i="4"/>
  <c r="BQ24" i="4"/>
  <c r="BQ31" i="4"/>
  <c r="BQ33" i="4"/>
  <c r="BQ30" i="4"/>
  <c r="BQ29" i="4"/>
  <c r="BQ26" i="4"/>
  <c r="BQ22" i="4"/>
  <c r="BQ21" i="4"/>
  <c r="BQ125" i="4" s="1"/>
  <c r="BQ163" i="4" s="1"/>
  <c r="BQ20" i="4"/>
  <c r="BQ19" i="4"/>
  <c r="BQ27" i="4"/>
  <c r="BQ18" i="4"/>
  <c r="BQ28" i="4"/>
  <c r="BQ17" i="4"/>
  <c r="BQ16" i="4"/>
  <c r="BQ23" i="4"/>
  <c r="BQ12" i="4"/>
  <c r="BQ15" i="4"/>
  <c r="BQ13" i="4"/>
  <c r="BR5" i="4"/>
  <c r="BR43" i="4" s="1"/>
  <c r="BR147" i="4" s="1"/>
  <c r="BS87" i="4"/>
  <c r="BS88" i="4"/>
  <c r="BS89" i="4"/>
  <c r="BR149" i="4"/>
  <c r="BR148" i="4"/>
  <c r="BS10" i="4"/>
  <c r="BT8" i="4"/>
  <c r="BS6" i="4"/>
  <c r="BS9" i="4"/>
  <c r="BT86" i="4" l="1"/>
  <c r="BT63" i="4"/>
  <c r="BT71" i="4"/>
  <c r="BT77" i="4"/>
  <c r="BT72" i="4"/>
  <c r="BT64" i="4"/>
  <c r="BR14" i="4"/>
  <c r="BR118" i="4" s="1"/>
  <c r="BR156" i="4" s="1"/>
  <c r="BR41" i="4"/>
  <c r="BR145" i="4" s="1"/>
  <c r="BR183" i="4" s="1"/>
  <c r="BR40" i="4"/>
  <c r="BR39" i="4"/>
  <c r="BR38" i="4"/>
  <c r="BR37" i="4"/>
  <c r="BR141" i="4" s="1"/>
  <c r="BR179" i="4" s="1"/>
  <c r="BR42" i="4"/>
  <c r="BT85" i="4"/>
  <c r="BT81" i="4"/>
  <c r="BT79" i="4"/>
  <c r="BT76" i="4"/>
  <c r="BT78" i="4"/>
  <c r="BT74" i="4"/>
  <c r="BT75" i="4"/>
  <c r="BT68" i="4"/>
  <c r="BT62" i="4"/>
  <c r="BT65" i="4"/>
  <c r="BT59" i="4"/>
  <c r="BT67" i="4"/>
  <c r="BT58" i="4"/>
  <c r="BT57" i="4"/>
  <c r="BT56" i="4"/>
  <c r="BT55" i="4"/>
  <c r="BR35" i="4"/>
  <c r="BR36" i="4"/>
  <c r="E96" i="22"/>
  <c r="D95" i="22"/>
  <c r="BS5" i="4"/>
  <c r="BR34" i="4"/>
  <c r="BR32" i="4"/>
  <c r="BR31" i="4"/>
  <c r="BR33" i="4"/>
  <c r="BR30" i="4"/>
  <c r="BR29" i="4"/>
  <c r="BR28" i="4"/>
  <c r="BR25" i="4"/>
  <c r="BR21" i="4"/>
  <c r="BR125" i="4" s="1"/>
  <c r="BR163" i="4" s="1"/>
  <c r="BR20" i="4"/>
  <c r="BR26" i="4"/>
  <c r="BR19" i="4"/>
  <c r="BR27" i="4"/>
  <c r="BR18" i="4"/>
  <c r="BR17" i="4"/>
  <c r="BR16" i="4"/>
  <c r="BR23" i="4"/>
  <c r="BR22" i="4"/>
  <c r="BR15" i="4"/>
  <c r="BR24" i="4"/>
  <c r="BR13" i="4"/>
  <c r="BR12" i="4"/>
  <c r="BT88" i="4"/>
  <c r="BT89" i="4"/>
  <c r="BT87" i="4"/>
  <c r="BS149" i="4"/>
  <c r="BS148" i="4"/>
  <c r="BT10" i="4"/>
  <c r="BU8" i="4"/>
  <c r="BT6" i="4"/>
  <c r="BT9" i="4"/>
  <c r="BU63" i="4" l="1"/>
  <c r="BU71" i="4"/>
  <c r="BU86" i="4"/>
  <c r="BU77" i="4"/>
  <c r="BU72" i="4"/>
  <c r="BS20" i="4"/>
  <c r="BS43" i="4"/>
  <c r="BS147" i="4" s="1"/>
  <c r="BU64" i="4"/>
  <c r="BS12" i="4"/>
  <c r="BS40" i="4"/>
  <c r="BS39" i="4"/>
  <c r="BS38" i="4"/>
  <c r="BS37" i="4"/>
  <c r="BS141" i="4" s="1"/>
  <c r="BS179" i="4" s="1"/>
  <c r="BS42" i="4"/>
  <c r="BS41" i="4"/>
  <c r="BS145" i="4" s="1"/>
  <c r="BS183" i="4" s="1"/>
  <c r="BU85" i="4"/>
  <c r="BU81" i="4"/>
  <c r="BU79" i="4"/>
  <c r="BU78" i="4"/>
  <c r="BU76" i="4"/>
  <c r="BU75" i="4"/>
  <c r="BU74" i="4"/>
  <c r="BU68" i="4"/>
  <c r="BU67" i="4"/>
  <c r="BU65" i="4"/>
  <c r="BU62" i="4"/>
  <c r="BU59" i="4"/>
  <c r="BU58" i="4"/>
  <c r="BU57" i="4"/>
  <c r="BU56" i="4"/>
  <c r="BU55" i="4"/>
  <c r="BS19" i="4"/>
  <c r="BS14" i="4"/>
  <c r="BS118" i="4" s="1"/>
  <c r="BS156" i="4" s="1"/>
  <c r="BS30" i="4"/>
  <c r="BS27" i="4"/>
  <c r="BT5" i="4"/>
  <c r="BT43" i="4" s="1"/>
  <c r="BT147" i="4" s="1"/>
  <c r="BS28" i="4"/>
  <c r="BS33" i="4"/>
  <c r="BS21" i="4"/>
  <c r="BS125" i="4" s="1"/>
  <c r="BS163" i="4" s="1"/>
  <c r="BS15" i="4"/>
  <c r="BS23" i="4"/>
  <c r="BS29" i="4"/>
  <c r="BS16" i="4"/>
  <c r="BS17" i="4"/>
  <c r="BS18" i="4"/>
  <c r="BS35" i="4"/>
  <c r="BS36" i="4"/>
  <c r="BS31" i="4"/>
  <c r="BS26" i="4"/>
  <c r="BS34" i="4"/>
  <c r="BS13" i="4"/>
  <c r="BS22" i="4"/>
  <c r="BS25" i="4"/>
  <c r="BS24" i="4"/>
  <c r="BS32" i="4"/>
  <c r="E97" i="22"/>
  <c r="D96" i="22"/>
  <c r="BU89" i="4"/>
  <c r="BU87" i="4"/>
  <c r="BU88" i="4"/>
  <c r="BT149" i="4"/>
  <c r="BT148" i="4"/>
  <c r="BU10" i="4"/>
  <c r="BV8" i="4"/>
  <c r="BU9" i="4"/>
  <c r="BU6" i="4"/>
  <c r="BV63" i="4" l="1"/>
  <c r="BV71" i="4"/>
  <c r="BV86" i="4"/>
  <c r="BV72" i="4"/>
  <c r="BV77" i="4"/>
  <c r="BV64" i="4"/>
  <c r="BT39" i="4"/>
  <c r="BT38" i="4"/>
  <c r="BT37" i="4"/>
  <c r="BT141" i="4" s="1"/>
  <c r="BT179" i="4" s="1"/>
  <c r="BT42" i="4"/>
  <c r="BT41" i="4"/>
  <c r="BT145" i="4" s="1"/>
  <c r="BT183" i="4" s="1"/>
  <c r="BT40" i="4"/>
  <c r="BT20" i="4"/>
  <c r="BV81" i="4"/>
  <c r="BV78" i="4"/>
  <c r="BV85" i="4"/>
  <c r="BV76" i="4"/>
  <c r="BV75" i="4"/>
  <c r="BV74" i="4"/>
  <c r="BV79" i="4"/>
  <c r="BV68" i="4"/>
  <c r="BV67" i="4"/>
  <c r="BV65" i="4"/>
  <c r="BV59" i="4"/>
  <c r="BV58" i="4"/>
  <c r="BV57" i="4"/>
  <c r="BV56" i="4"/>
  <c r="BV62" i="4"/>
  <c r="BT35" i="4"/>
  <c r="BT14" i="4"/>
  <c r="BT118" i="4" s="1"/>
  <c r="BT156" i="4" s="1"/>
  <c r="BV55" i="4"/>
  <c r="BT24" i="4"/>
  <c r="BT34" i="4"/>
  <c r="BT19" i="4"/>
  <c r="BT25" i="4"/>
  <c r="BT23" i="4"/>
  <c r="BT27" i="4"/>
  <c r="BT15" i="4"/>
  <c r="BT26" i="4"/>
  <c r="BT16" i="4"/>
  <c r="BT28" i="4"/>
  <c r="BT22" i="4"/>
  <c r="BT32" i="4"/>
  <c r="BT29" i="4"/>
  <c r="BT13" i="4"/>
  <c r="BT17" i="4"/>
  <c r="BT30" i="4"/>
  <c r="BT36" i="4"/>
  <c r="BT31" i="4"/>
  <c r="BU5" i="4"/>
  <c r="BT12" i="4"/>
  <c r="BT21" i="4"/>
  <c r="BT125" i="4" s="1"/>
  <c r="BT163" i="4" s="1"/>
  <c r="BT18" i="4"/>
  <c r="BT33" i="4"/>
  <c r="E98" i="22"/>
  <c r="D97" i="22"/>
  <c r="BV87" i="4"/>
  <c r="BV88" i="4"/>
  <c r="BV89" i="4"/>
  <c r="BU149" i="4"/>
  <c r="BU148" i="4"/>
  <c r="BV10" i="4"/>
  <c r="BW8" i="4"/>
  <c r="BV6" i="4"/>
  <c r="BV9" i="4"/>
  <c r="BW63" i="4" l="1"/>
  <c r="BW86" i="4"/>
  <c r="BW71" i="4"/>
  <c r="BW72" i="4"/>
  <c r="BW77" i="4"/>
  <c r="BU20" i="4"/>
  <c r="BU43" i="4"/>
  <c r="BU147" i="4" s="1"/>
  <c r="BW64" i="4"/>
  <c r="BU38" i="4"/>
  <c r="BU37" i="4"/>
  <c r="BU141" i="4" s="1"/>
  <c r="BU179" i="4" s="1"/>
  <c r="BU42" i="4"/>
  <c r="BU41" i="4"/>
  <c r="BU145" i="4" s="1"/>
  <c r="BU183" i="4" s="1"/>
  <c r="BU40" i="4"/>
  <c r="BU39" i="4"/>
  <c r="BW85" i="4"/>
  <c r="BW81" i="4"/>
  <c r="BW79" i="4"/>
  <c r="BW75" i="4"/>
  <c r="BW74" i="4"/>
  <c r="BW78" i="4"/>
  <c r="BW76" i="4"/>
  <c r="BW68" i="4"/>
  <c r="BW67" i="4"/>
  <c r="BW65" i="4"/>
  <c r="BW59" i="4"/>
  <c r="BW58" i="4"/>
  <c r="BW57" i="4"/>
  <c r="BW56" i="4"/>
  <c r="BW62" i="4"/>
  <c r="BU34" i="4"/>
  <c r="BU14" i="4"/>
  <c r="BU118" i="4" s="1"/>
  <c r="BU156" i="4" s="1"/>
  <c r="BW55" i="4"/>
  <c r="BU24" i="4"/>
  <c r="BU25" i="4"/>
  <c r="BU19" i="4"/>
  <c r="BU23" i="4"/>
  <c r="BU26" i="4"/>
  <c r="BU35" i="4"/>
  <c r="BU22" i="4"/>
  <c r="BU16" i="4"/>
  <c r="BU27" i="4"/>
  <c r="BU13" i="4"/>
  <c r="BU31" i="4"/>
  <c r="BU28" i="4"/>
  <c r="BV5" i="4"/>
  <c r="BV43" i="4" s="1"/>
  <c r="BV147" i="4" s="1"/>
  <c r="BU15" i="4"/>
  <c r="BU17" i="4"/>
  <c r="BU29" i="4"/>
  <c r="BU12" i="4"/>
  <c r="BU36" i="4"/>
  <c r="BU18" i="4"/>
  <c r="BU33" i="4"/>
  <c r="BU32" i="4"/>
  <c r="BU21" i="4"/>
  <c r="BU125" i="4" s="1"/>
  <c r="BU163" i="4" s="1"/>
  <c r="BU30" i="4"/>
  <c r="E99" i="22"/>
  <c r="D98" i="22"/>
  <c r="BW87" i="4"/>
  <c r="BW88" i="4"/>
  <c r="BW89" i="4"/>
  <c r="BV149" i="4"/>
  <c r="BV148" i="4"/>
  <c r="BW10" i="4"/>
  <c r="BX8" i="4"/>
  <c r="BW6" i="4"/>
  <c r="BW9" i="4"/>
  <c r="BX63" i="4" l="1"/>
  <c r="BX86" i="4"/>
  <c r="BX71" i="4"/>
  <c r="BX72" i="4"/>
  <c r="BX77" i="4"/>
  <c r="BX64" i="4"/>
  <c r="BV37" i="4"/>
  <c r="BV141" i="4" s="1"/>
  <c r="BV179" i="4" s="1"/>
  <c r="BV42" i="4"/>
  <c r="BV41" i="4"/>
  <c r="BV145" i="4" s="1"/>
  <c r="BV183" i="4" s="1"/>
  <c r="BV40" i="4"/>
  <c r="BV39" i="4"/>
  <c r="BV38" i="4"/>
  <c r="BV20" i="4"/>
  <c r="BX78" i="4"/>
  <c r="BX81" i="4"/>
  <c r="BX79" i="4"/>
  <c r="BX74" i="4"/>
  <c r="BX85" i="4"/>
  <c r="BX76" i="4"/>
  <c r="BX75" i="4"/>
  <c r="BX68" i="4"/>
  <c r="BX67" i="4"/>
  <c r="BX65" i="4"/>
  <c r="BX59" i="4"/>
  <c r="BX58" i="4"/>
  <c r="BX57" i="4"/>
  <c r="BX56" i="4"/>
  <c r="BX62" i="4"/>
  <c r="BX55" i="4"/>
  <c r="BV36" i="4"/>
  <c r="BV14" i="4"/>
  <c r="BV118" i="4" s="1"/>
  <c r="BV156" i="4" s="1"/>
  <c r="BV19" i="4"/>
  <c r="BV29" i="4"/>
  <c r="BV28" i="4"/>
  <c r="BV18" i="4"/>
  <c r="BV16" i="4"/>
  <c r="BV35" i="4"/>
  <c r="BV12" i="4"/>
  <c r="BV30" i="4"/>
  <c r="BV26" i="4"/>
  <c r="BV25" i="4"/>
  <c r="BW5" i="4"/>
  <c r="BW33" i="4" s="1"/>
  <c r="BV13" i="4"/>
  <c r="BV17" i="4"/>
  <c r="BV27" i="4"/>
  <c r="BV33" i="4"/>
  <c r="BV21" i="4"/>
  <c r="BV125" i="4" s="1"/>
  <c r="BV163" i="4" s="1"/>
  <c r="BV22" i="4"/>
  <c r="BV24" i="4"/>
  <c r="BV34" i="4"/>
  <c r="BV31" i="4"/>
  <c r="BV15" i="4"/>
  <c r="BV23" i="4"/>
  <c r="BV32" i="4"/>
  <c r="E100" i="22"/>
  <c r="D99" i="22"/>
  <c r="BX87" i="4"/>
  <c r="BX88" i="4"/>
  <c r="BX89" i="4"/>
  <c r="BW149" i="4"/>
  <c r="BW148" i="4"/>
  <c r="BX10" i="4"/>
  <c r="BY8" i="4"/>
  <c r="BX6" i="4"/>
  <c r="BX9" i="4"/>
  <c r="BY86" i="4" l="1"/>
  <c r="BY63" i="4"/>
  <c r="BY71" i="4"/>
  <c r="BY72" i="4"/>
  <c r="BY77" i="4"/>
  <c r="BW20" i="4"/>
  <c r="BW43" i="4"/>
  <c r="BW147" i="4" s="1"/>
  <c r="BY64" i="4"/>
  <c r="BX5" i="4"/>
  <c r="BX15" i="4" s="1"/>
  <c r="BW42" i="4"/>
  <c r="BW41" i="4"/>
  <c r="BW145" i="4" s="1"/>
  <c r="BW183" i="4" s="1"/>
  <c r="BW40" i="4"/>
  <c r="BW39" i="4"/>
  <c r="BW38" i="4"/>
  <c r="BW37" i="4"/>
  <c r="BW141" i="4" s="1"/>
  <c r="BW179" i="4" s="1"/>
  <c r="BY85" i="4"/>
  <c r="BY78" i="4"/>
  <c r="BY81" i="4"/>
  <c r="BY79" i="4"/>
  <c r="BY75" i="4"/>
  <c r="BY76" i="4"/>
  <c r="BY74" i="4"/>
  <c r="BY68" i="4"/>
  <c r="BY67" i="4"/>
  <c r="BY65" i="4"/>
  <c r="BY58" i="4"/>
  <c r="BY57" i="4"/>
  <c r="BY56" i="4"/>
  <c r="BY62" i="4"/>
  <c r="BY59" i="4"/>
  <c r="BW34" i="4"/>
  <c r="BW14" i="4"/>
  <c r="BW118" i="4" s="1"/>
  <c r="BW156" i="4" s="1"/>
  <c r="BY55" i="4"/>
  <c r="BW12" i="4"/>
  <c r="BW21" i="4"/>
  <c r="BW125" i="4" s="1"/>
  <c r="BW163" i="4" s="1"/>
  <c r="BW28" i="4"/>
  <c r="BW30" i="4"/>
  <c r="BW17" i="4"/>
  <c r="BW24" i="4"/>
  <c r="BW31" i="4"/>
  <c r="BW36" i="4"/>
  <c r="BW13" i="4"/>
  <c r="BW22" i="4"/>
  <c r="BW25" i="4"/>
  <c r="BW18" i="4"/>
  <c r="BW15" i="4"/>
  <c r="BW26" i="4"/>
  <c r="BW32" i="4"/>
  <c r="BW35" i="4"/>
  <c r="BW29" i="4"/>
  <c r="BW23" i="4"/>
  <c r="BW27" i="4"/>
  <c r="BW19" i="4"/>
  <c r="BW16" i="4"/>
  <c r="BX36" i="4"/>
  <c r="E101" i="22"/>
  <c r="D100" i="22"/>
  <c r="BX31" i="4"/>
  <c r="BX30" i="4"/>
  <c r="BX13" i="4"/>
  <c r="BY87" i="4"/>
  <c r="BY88" i="4"/>
  <c r="BY89" i="4"/>
  <c r="BX149" i="4"/>
  <c r="BX148" i="4"/>
  <c r="BY10" i="4"/>
  <c r="BY9" i="4"/>
  <c r="BZ8" i="4"/>
  <c r="BY6" i="4"/>
  <c r="BZ71" i="4" l="1"/>
  <c r="BZ86" i="4"/>
  <c r="BZ63" i="4"/>
  <c r="BX17" i="4"/>
  <c r="BZ77" i="4"/>
  <c r="BZ72" i="4"/>
  <c r="BX25" i="4"/>
  <c r="BX39" i="4"/>
  <c r="BX38" i="4"/>
  <c r="BX43" i="4"/>
  <c r="BX147" i="4" s="1"/>
  <c r="BZ64" i="4"/>
  <c r="BY5" i="4"/>
  <c r="BY28" i="4" s="1"/>
  <c r="BX18" i="4"/>
  <c r="BX23" i="4"/>
  <c r="BX34" i="4"/>
  <c r="BX40" i="4"/>
  <c r="BX29" i="4"/>
  <c r="BX27" i="4"/>
  <c r="BX26" i="4"/>
  <c r="BX41" i="4"/>
  <c r="BX145" i="4" s="1"/>
  <c r="BX183" i="4" s="1"/>
  <c r="BX42" i="4"/>
  <c r="BX19" i="4"/>
  <c r="BX33" i="4"/>
  <c r="BX28" i="4"/>
  <c r="BX21" i="4"/>
  <c r="BX125" i="4" s="1"/>
  <c r="BX163" i="4" s="1"/>
  <c r="BX24" i="4"/>
  <c r="BX35" i="4"/>
  <c r="BX37" i="4"/>
  <c r="BX141" i="4" s="1"/>
  <c r="BX179" i="4" s="1"/>
  <c r="BX20" i="4"/>
  <c r="BX16" i="4"/>
  <c r="BX12" i="4"/>
  <c r="BX22" i="4"/>
  <c r="BX32" i="4"/>
  <c r="BX14" i="4"/>
  <c r="BX118" i="4" s="1"/>
  <c r="BX156" i="4" s="1"/>
  <c r="BZ81" i="4"/>
  <c r="BZ78" i="4"/>
  <c r="BZ74" i="4"/>
  <c r="BZ76" i="4"/>
  <c r="BZ85" i="4"/>
  <c r="BZ79" i="4"/>
  <c r="BZ75" i="4"/>
  <c r="BZ68" i="4"/>
  <c r="BZ67" i="4"/>
  <c r="BZ65" i="4"/>
  <c r="BZ57" i="4"/>
  <c r="BZ56" i="4"/>
  <c r="BZ62" i="4"/>
  <c r="BZ59" i="4"/>
  <c r="BZ58" i="4"/>
  <c r="BZ55" i="4"/>
  <c r="BY36" i="4"/>
  <c r="E102" i="22"/>
  <c r="D101" i="22"/>
  <c r="BY34" i="4"/>
  <c r="BY31" i="4"/>
  <c r="BY30" i="4"/>
  <c r="BY13" i="4"/>
  <c r="BZ87" i="4"/>
  <c r="BZ88" i="4"/>
  <c r="BZ89" i="4"/>
  <c r="BY149" i="4"/>
  <c r="BY148" i="4"/>
  <c r="BZ10" i="4"/>
  <c r="CA8" i="4"/>
  <c r="BZ6" i="4"/>
  <c r="BZ9" i="4"/>
  <c r="BY17" i="4" l="1"/>
  <c r="CA86" i="4"/>
  <c r="CA63" i="4"/>
  <c r="CA71" i="4"/>
  <c r="CA77" i="4"/>
  <c r="CA72" i="4"/>
  <c r="BY26" i="4"/>
  <c r="BZ5" i="4"/>
  <c r="BZ43" i="4" s="1"/>
  <c r="BZ147" i="4" s="1"/>
  <c r="BY33" i="4"/>
  <c r="BY29" i="4"/>
  <c r="BY16" i="4"/>
  <c r="BY37" i="4"/>
  <c r="BY141" i="4" s="1"/>
  <c r="BY179" i="4" s="1"/>
  <c r="BY38" i="4"/>
  <c r="BY18" i="4"/>
  <c r="BY25" i="4"/>
  <c r="BY19" i="4"/>
  <c r="BY22" i="4"/>
  <c r="BY39" i="4"/>
  <c r="BY32" i="4"/>
  <c r="BY43" i="4"/>
  <c r="BY147" i="4" s="1"/>
  <c r="CA64" i="4"/>
  <c r="BY40" i="4"/>
  <c r="BY15" i="4"/>
  <c r="BY20" i="4"/>
  <c r="BY35" i="4"/>
  <c r="BY42" i="4"/>
  <c r="BY41" i="4"/>
  <c r="BY145" i="4" s="1"/>
  <c r="BY183" i="4" s="1"/>
  <c r="BY23" i="4"/>
  <c r="BY27" i="4"/>
  <c r="BY24" i="4"/>
  <c r="BY14" i="4"/>
  <c r="BY118" i="4" s="1"/>
  <c r="BY156" i="4" s="1"/>
  <c r="BY12" i="4"/>
  <c r="BY21" i="4"/>
  <c r="BY125" i="4" s="1"/>
  <c r="BY163" i="4" s="1"/>
  <c r="BZ42" i="4"/>
  <c r="CA85" i="4"/>
  <c r="CA78" i="4"/>
  <c r="CA79" i="4"/>
  <c r="CA74" i="4"/>
  <c r="CA75" i="4"/>
  <c r="CA76" i="4"/>
  <c r="CA81" i="4"/>
  <c r="CA67" i="4"/>
  <c r="CA65" i="4"/>
  <c r="CA56" i="4"/>
  <c r="CA62" i="4"/>
  <c r="CA68" i="4"/>
  <c r="CA59" i="4"/>
  <c r="CA58" i="4"/>
  <c r="CA57" i="4"/>
  <c r="CA55" i="4"/>
  <c r="BZ36" i="4"/>
  <c r="E103" i="22"/>
  <c r="D102" i="22"/>
  <c r="BZ34" i="4"/>
  <c r="BZ31" i="4"/>
  <c r="BZ30" i="4"/>
  <c r="BZ19" i="4"/>
  <c r="BZ13" i="4"/>
  <c r="CA87" i="4"/>
  <c r="CA88" i="4"/>
  <c r="CA89" i="4"/>
  <c r="BZ149" i="4"/>
  <c r="BZ148" i="4"/>
  <c r="CA10" i="4"/>
  <c r="CB8" i="4"/>
  <c r="CA6" i="4"/>
  <c r="CA9" i="4"/>
  <c r="BZ35" i="4" l="1"/>
  <c r="BZ27" i="4"/>
  <c r="BZ25" i="4"/>
  <c r="BZ14" i="4"/>
  <c r="BZ118" i="4" s="1"/>
  <c r="BZ156" i="4" s="1"/>
  <c r="BZ17" i="4"/>
  <c r="BZ18" i="4"/>
  <c r="BZ22" i="4"/>
  <c r="BZ28" i="4"/>
  <c r="BZ15" i="4"/>
  <c r="CB71" i="4"/>
  <c r="CB86" i="4"/>
  <c r="CB63" i="4"/>
  <c r="BZ33" i="4"/>
  <c r="BZ40" i="4"/>
  <c r="BZ23" i="4"/>
  <c r="BZ21" i="4"/>
  <c r="BZ125" i="4" s="1"/>
  <c r="BZ163" i="4" s="1"/>
  <c r="BZ32" i="4"/>
  <c r="BZ37" i="4"/>
  <c r="BZ141" i="4" s="1"/>
  <c r="BZ179" i="4" s="1"/>
  <c r="BZ16" i="4"/>
  <c r="BZ26" i="4"/>
  <c r="BZ38" i="4"/>
  <c r="BZ39" i="4"/>
  <c r="CA5" i="4"/>
  <c r="CA14" i="4" s="1"/>
  <c r="CA118" i="4" s="1"/>
  <c r="CA156" i="4" s="1"/>
  <c r="BZ12" i="4"/>
  <c r="BZ24" i="4"/>
  <c r="BZ29" i="4"/>
  <c r="BZ41" i="4"/>
  <c r="BZ145" i="4" s="1"/>
  <c r="BZ183" i="4" s="1"/>
  <c r="CB77" i="4"/>
  <c r="CB72" i="4"/>
  <c r="BZ20" i="4"/>
  <c r="CB64" i="4"/>
  <c r="CB85" i="4"/>
  <c r="CB79" i="4"/>
  <c r="CB81" i="4"/>
  <c r="CB78" i="4"/>
  <c r="CB76" i="4"/>
  <c r="CB74" i="4"/>
  <c r="CB75" i="4"/>
  <c r="CB68" i="4"/>
  <c r="CB62" i="4"/>
  <c r="CB65" i="4"/>
  <c r="CB67" i="4"/>
  <c r="CB59" i="4"/>
  <c r="CB58" i="4"/>
  <c r="CB57" i="4"/>
  <c r="CB56" i="4"/>
  <c r="CA42" i="4"/>
  <c r="CB55" i="4"/>
  <c r="CA36" i="4"/>
  <c r="E104" i="22"/>
  <c r="D103" i="22"/>
  <c r="CA34" i="4"/>
  <c r="CA31" i="4"/>
  <c r="CA30" i="4"/>
  <c r="CA19" i="4"/>
  <c r="CA13" i="4"/>
  <c r="CB88" i="4"/>
  <c r="CB89" i="4"/>
  <c r="CB87" i="4"/>
  <c r="CA149" i="4"/>
  <c r="CA148" i="4"/>
  <c r="CB10" i="4"/>
  <c r="CC8" i="4"/>
  <c r="CB6" i="4"/>
  <c r="CB9" i="4"/>
  <c r="CA20" i="4" l="1"/>
  <c r="CA43" i="4"/>
  <c r="CA147" i="4" s="1"/>
  <c r="CA21" i="4"/>
  <c r="CA125" i="4" s="1"/>
  <c r="CA163" i="4" s="1"/>
  <c r="CA12" i="4"/>
  <c r="CA41" i="4"/>
  <c r="CA145" i="4" s="1"/>
  <c r="CA183" i="4" s="1"/>
  <c r="CA22" i="4"/>
  <c r="CA33" i="4"/>
  <c r="CA37" i="4"/>
  <c r="CA141" i="4" s="1"/>
  <c r="CA179" i="4" s="1"/>
  <c r="CA17" i="4"/>
  <c r="CA18" i="4"/>
  <c r="CA39" i="4"/>
  <c r="CA24" i="4"/>
  <c r="CA23" i="4"/>
  <c r="CA28" i="4"/>
  <c r="CA40" i="4"/>
  <c r="CA25" i="4"/>
  <c r="CA38" i="4"/>
  <c r="CA15" i="4"/>
  <c r="CA32" i="4"/>
  <c r="CA16" i="4"/>
  <c r="CA29" i="4"/>
  <c r="CA35" i="4"/>
  <c r="CB5" i="4"/>
  <c r="CB29" i="4" s="1"/>
  <c r="CA26" i="4"/>
  <c r="CA27" i="4"/>
  <c r="CC86" i="4"/>
  <c r="CC63" i="4"/>
  <c r="CC71" i="4"/>
  <c r="CC77" i="4"/>
  <c r="CC72" i="4"/>
  <c r="CC64" i="4"/>
  <c r="CB42" i="4"/>
  <c r="CC85" i="4"/>
  <c r="CC81" i="4"/>
  <c r="CC79" i="4"/>
  <c r="CC78" i="4"/>
  <c r="CC76" i="4"/>
  <c r="CC75" i="4"/>
  <c r="CC74" i="4"/>
  <c r="CC68" i="4"/>
  <c r="CC67" i="4"/>
  <c r="CC65" i="4"/>
  <c r="CC62" i="4"/>
  <c r="CC59" i="4"/>
  <c r="CC58" i="4"/>
  <c r="CC57" i="4"/>
  <c r="CC56" i="4"/>
  <c r="CC55" i="4"/>
  <c r="CB36" i="4"/>
  <c r="E105" i="22"/>
  <c r="D104" i="22"/>
  <c r="CB34" i="4"/>
  <c r="CB30" i="4"/>
  <c r="CB31" i="4"/>
  <c r="CB19" i="4"/>
  <c r="CB16" i="4"/>
  <c r="CB13" i="4"/>
  <c r="CC89" i="4"/>
  <c r="CC87" i="4"/>
  <c r="CC88" i="4"/>
  <c r="CB149" i="4"/>
  <c r="CB148" i="4"/>
  <c r="CC10" i="4"/>
  <c r="CD8" i="4"/>
  <c r="CC9" i="4"/>
  <c r="CC6" i="4"/>
  <c r="CC5" i="4" l="1"/>
  <c r="CC41" i="4" s="1"/>
  <c r="CC145" i="4" s="1"/>
  <c r="CC183" i="4" s="1"/>
  <c r="CB33" i="4"/>
  <c r="CB12" i="4"/>
  <c r="CB15" i="4"/>
  <c r="CB41" i="4"/>
  <c r="CB145" i="4" s="1"/>
  <c r="CB183" i="4" s="1"/>
  <c r="CB17" i="4"/>
  <c r="CB32" i="4"/>
  <c r="CB38" i="4"/>
  <c r="CB20" i="4"/>
  <c r="CB43" i="4"/>
  <c r="CB147" i="4" s="1"/>
  <c r="CB39" i="4"/>
  <c r="CB22" i="4"/>
  <c r="CB37" i="4"/>
  <c r="CB141" i="4" s="1"/>
  <c r="CB179" i="4" s="1"/>
  <c r="CB18" i="4"/>
  <c r="CB21" i="4"/>
  <c r="CB125" i="4" s="1"/>
  <c r="CB163" i="4" s="1"/>
  <c r="CB25" i="4"/>
  <c r="CB28" i="4"/>
  <c r="CB14" i="4"/>
  <c r="CB118" i="4" s="1"/>
  <c r="CB156" i="4" s="1"/>
  <c r="CB40" i="4"/>
  <c r="CB26" i="4"/>
  <c r="CB23" i="4"/>
  <c r="CB27" i="4"/>
  <c r="CB35" i="4"/>
  <c r="CB24" i="4"/>
  <c r="CD86" i="4"/>
  <c r="CD71" i="4"/>
  <c r="CD63" i="4"/>
  <c r="CD72" i="4"/>
  <c r="CD77" i="4"/>
  <c r="CD64" i="4"/>
  <c r="CD81" i="4"/>
  <c r="CD78" i="4"/>
  <c r="CD85" i="4"/>
  <c r="CD76" i="4"/>
  <c r="CD75" i="4"/>
  <c r="CD74" i="4"/>
  <c r="CD79" i="4"/>
  <c r="CD68" i="4"/>
  <c r="CD67" i="4"/>
  <c r="CD65" i="4"/>
  <c r="CD59" i="4"/>
  <c r="CD58" i="4"/>
  <c r="CD57" i="4"/>
  <c r="CD56" i="4"/>
  <c r="CD62" i="4"/>
  <c r="CC37" i="4"/>
  <c r="CC141" i="4" s="1"/>
  <c r="CC179" i="4" s="1"/>
  <c r="CC42" i="4"/>
  <c r="CD55" i="4"/>
  <c r="CC36" i="4"/>
  <c r="E106" i="22"/>
  <c r="D105" i="22"/>
  <c r="CC34" i="4"/>
  <c r="CC25" i="4"/>
  <c r="CC32" i="4"/>
  <c r="CC30" i="4"/>
  <c r="CC31" i="4"/>
  <c r="CC23" i="4"/>
  <c r="CC22" i="4"/>
  <c r="CC13" i="4"/>
  <c r="CC19" i="4"/>
  <c r="CD87" i="4"/>
  <c r="CD88" i="4"/>
  <c r="CD89" i="4"/>
  <c r="CC149" i="4"/>
  <c r="CC148" i="4"/>
  <c r="CD10" i="4"/>
  <c r="CD9" i="4"/>
  <c r="CE8" i="4"/>
  <c r="CD6" i="4"/>
  <c r="CD5" i="4" s="1"/>
  <c r="CC16" i="4" l="1"/>
  <c r="CC27" i="4"/>
  <c r="CC24" i="4"/>
  <c r="CC28" i="4"/>
  <c r="CC12" i="4"/>
  <c r="CC35" i="4"/>
  <c r="CC39" i="4"/>
  <c r="CC40" i="4"/>
  <c r="CC43" i="4"/>
  <c r="CC147" i="4" s="1"/>
  <c r="CC15" i="4"/>
  <c r="CC26" i="4"/>
  <c r="CC38" i="4"/>
  <c r="CC17" i="4"/>
  <c r="CC14" i="4"/>
  <c r="CC118" i="4" s="1"/>
  <c r="CC156" i="4" s="1"/>
  <c r="CC33" i="4"/>
  <c r="CC20" i="4"/>
  <c r="CC18" i="4"/>
  <c r="CC29" i="4"/>
  <c r="CC21" i="4"/>
  <c r="CC125" i="4" s="1"/>
  <c r="CC163" i="4" s="1"/>
  <c r="CE63" i="4"/>
  <c r="CE86" i="4"/>
  <c r="CE71" i="4"/>
  <c r="CD43" i="4"/>
  <c r="CD147" i="4" s="1"/>
  <c r="CE72" i="4"/>
  <c r="CE77" i="4"/>
  <c r="CE64" i="4"/>
  <c r="CE85" i="4"/>
  <c r="CE79" i="4"/>
  <c r="CE81" i="4"/>
  <c r="CE75" i="4"/>
  <c r="CE74" i="4"/>
  <c r="CE78" i="4"/>
  <c r="CE76" i="4"/>
  <c r="CE68" i="4"/>
  <c r="CE67" i="4"/>
  <c r="CE65" i="4"/>
  <c r="CE59" i="4"/>
  <c r="CE58" i="4"/>
  <c r="CE57" i="4"/>
  <c r="CE56" i="4"/>
  <c r="CE62" i="4"/>
  <c r="CD37" i="4"/>
  <c r="CD141" i="4" s="1"/>
  <c r="CD179" i="4" s="1"/>
  <c r="CD42" i="4"/>
  <c r="CD41" i="4"/>
  <c r="CD145" i="4" s="1"/>
  <c r="CD183" i="4" s="1"/>
  <c r="CD40" i="4"/>
  <c r="CD39" i="4"/>
  <c r="CD38" i="4"/>
  <c r="CD14" i="4"/>
  <c r="CD118" i="4" s="1"/>
  <c r="CD156" i="4" s="1"/>
  <c r="CE55" i="4"/>
  <c r="CD35" i="4"/>
  <c r="CD36" i="4"/>
  <c r="E107" i="22"/>
  <c r="D106" i="22"/>
  <c r="CD34" i="4"/>
  <c r="CD33" i="4"/>
  <c r="CD28" i="4"/>
  <c r="CD27" i="4"/>
  <c r="CD26" i="4"/>
  <c r="CD25" i="4"/>
  <c r="CD32" i="4"/>
  <c r="CD24" i="4"/>
  <c r="CD31" i="4"/>
  <c r="CD29" i="4"/>
  <c r="CD30" i="4"/>
  <c r="CD17" i="4"/>
  <c r="CD16" i="4"/>
  <c r="CD23" i="4"/>
  <c r="CD22" i="4"/>
  <c r="CD21" i="4"/>
  <c r="CD125" i="4" s="1"/>
  <c r="CD163" i="4" s="1"/>
  <c r="CD20" i="4"/>
  <c r="CD19" i="4"/>
  <c r="CD13" i="4"/>
  <c r="CD18" i="4"/>
  <c r="CD12" i="4"/>
  <c r="CD15" i="4"/>
  <c r="CE87" i="4"/>
  <c r="CE88" i="4"/>
  <c r="CE89" i="4"/>
  <c r="CD149" i="4"/>
  <c r="CD148" i="4"/>
  <c r="CE10" i="4"/>
  <c r="CF8" i="4"/>
  <c r="CE6" i="4"/>
  <c r="CE5" i="4" s="1"/>
  <c r="CE9" i="4"/>
  <c r="CF86" i="4" l="1"/>
  <c r="CF71" i="4"/>
  <c r="CF63" i="4"/>
  <c r="CE43" i="4"/>
  <c r="CE147" i="4" s="1"/>
  <c r="CF72" i="4"/>
  <c r="CF77" i="4"/>
  <c r="CF64" i="4"/>
  <c r="CF78" i="4"/>
  <c r="CF81" i="4"/>
  <c r="CF85" i="4"/>
  <c r="CF79" i="4"/>
  <c r="CF74" i="4"/>
  <c r="CF76" i="4"/>
  <c r="CF75" i="4"/>
  <c r="CF68" i="4"/>
  <c r="CF67" i="4"/>
  <c r="CF65" i="4"/>
  <c r="CF59" i="4"/>
  <c r="CF58" i="4"/>
  <c r="CF57" i="4"/>
  <c r="CF56" i="4"/>
  <c r="CF62" i="4"/>
  <c r="CE42" i="4"/>
  <c r="CE41" i="4"/>
  <c r="CE145" i="4" s="1"/>
  <c r="CE183" i="4" s="1"/>
  <c r="CE40" i="4"/>
  <c r="CE39" i="4"/>
  <c r="CE38" i="4"/>
  <c r="CE37" i="4"/>
  <c r="CE141" i="4" s="1"/>
  <c r="CE179" i="4" s="1"/>
  <c r="CE14" i="4"/>
  <c r="CE118" i="4" s="1"/>
  <c r="CE156" i="4" s="1"/>
  <c r="CF55" i="4"/>
  <c r="CE35" i="4"/>
  <c r="CE36" i="4"/>
  <c r="E108" i="22"/>
  <c r="D107" i="22"/>
  <c r="CE34" i="4"/>
  <c r="CE27" i="4"/>
  <c r="CE26" i="4"/>
  <c r="CE25" i="4"/>
  <c r="CE32" i="4"/>
  <c r="CE31" i="4"/>
  <c r="CE30" i="4"/>
  <c r="CE33" i="4"/>
  <c r="CE28" i="4"/>
  <c r="CE24" i="4"/>
  <c r="CE16" i="4"/>
  <c r="CE23" i="4"/>
  <c r="CE15" i="4"/>
  <c r="CE22" i="4"/>
  <c r="CE21" i="4"/>
  <c r="CE125" i="4" s="1"/>
  <c r="CE163" i="4" s="1"/>
  <c r="CE29" i="4"/>
  <c r="CE20" i="4"/>
  <c r="CE19" i="4"/>
  <c r="CE18" i="4"/>
  <c r="CE13" i="4"/>
  <c r="CE17" i="4"/>
  <c r="CE12" i="4"/>
  <c r="CF87" i="4"/>
  <c r="CF88" i="4"/>
  <c r="CF89" i="4"/>
  <c r="CE149" i="4"/>
  <c r="CE148" i="4"/>
  <c r="CF10" i="4"/>
  <c r="CG8" i="4"/>
  <c r="CF6" i="4"/>
  <c r="CF5" i="4" s="1"/>
  <c r="CF9" i="4"/>
  <c r="CG71" i="4" l="1"/>
  <c r="CG63" i="4"/>
  <c r="CG86" i="4"/>
  <c r="CF43" i="4"/>
  <c r="CG77" i="4"/>
  <c r="CG72" i="4"/>
  <c r="CG64" i="4"/>
  <c r="CG85" i="4"/>
  <c r="CG81" i="4"/>
  <c r="CG78" i="4"/>
  <c r="CG79" i="4"/>
  <c r="CG75" i="4"/>
  <c r="CG74" i="4"/>
  <c r="CG76" i="4"/>
  <c r="CG68" i="4"/>
  <c r="CG67" i="4"/>
  <c r="CG65" i="4"/>
  <c r="CG58" i="4"/>
  <c r="CG57" i="4"/>
  <c r="CG56" i="4"/>
  <c r="CG62" i="4"/>
  <c r="CG59" i="4"/>
  <c r="CF42" i="4"/>
  <c r="CF41" i="4"/>
  <c r="CF145" i="4" s="1"/>
  <c r="CF183" i="4" s="1"/>
  <c r="CF40" i="4"/>
  <c r="CF39" i="4"/>
  <c r="CF38" i="4"/>
  <c r="CF37" i="4"/>
  <c r="CF141" i="4" s="1"/>
  <c r="CF179" i="4" s="1"/>
  <c r="CF14" i="4"/>
  <c r="CF118" i="4" s="1"/>
  <c r="CF156" i="4" s="1"/>
  <c r="CG55" i="4"/>
  <c r="CF35" i="4"/>
  <c r="CF36" i="4"/>
  <c r="E109" i="22"/>
  <c r="D108" i="22"/>
  <c r="CF34" i="4"/>
  <c r="CF26" i="4"/>
  <c r="CF25" i="4"/>
  <c r="CF32" i="4"/>
  <c r="CF24" i="4"/>
  <c r="CF31" i="4"/>
  <c r="CF30" i="4"/>
  <c r="CF27" i="4"/>
  <c r="CF23" i="4"/>
  <c r="CF15" i="4"/>
  <c r="CF22" i="4"/>
  <c r="CF28" i="4"/>
  <c r="CF21" i="4"/>
  <c r="CF125" i="4" s="1"/>
  <c r="CF163" i="4" s="1"/>
  <c r="CF29" i="4"/>
  <c r="CF20" i="4"/>
  <c r="CF33" i="4"/>
  <c r="CF19" i="4"/>
  <c r="CF18" i="4"/>
  <c r="CF17" i="4"/>
  <c r="CF16" i="4"/>
  <c r="CF12" i="4"/>
  <c r="CF13" i="4"/>
  <c r="CG87" i="4"/>
  <c r="CG88" i="4"/>
  <c r="CG89" i="4"/>
  <c r="CF149" i="4"/>
  <c r="CF148" i="4"/>
  <c r="CF147" i="4"/>
  <c r="CG10" i="4"/>
  <c r="CG9" i="4"/>
  <c r="CH8" i="4"/>
  <c r="CG6" i="4"/>
  <c r="CG5" i="4" s="1"/>
  <c r="CH63" i="4" l="1"/>
  <c r="CH86" i="4"/>
  <c r="CH71" i="4"/>
  <c r="CH77" i="4"/>
  <c r="CH72" i="4"/>
  <c r="CG43" i="4"/>
  <c r="CG147" i="4" s="1"/>
  <c r="CH64" i="4"/>
  <c r="CH81" i="4"/>
  <c r="CH85" i="4"/>
  <c r="CH79" i="4"/>
  <c r="CH78" i="4"/>
  <c r="CH74" i="4"/>
  <c r="CH75" i="4"/>
  <c r="CH76" i="4"/>
  <c r="CH68" i="4"/>
  <c r="CH67" i="4"/>
  <c r="CH65" i="4"/>
  <c r="CH57" i="4"/>
  <c r="CH56" i="4"/>
  <c r="CH62" i="4"/>
  <c r="CH59" i="4"/>
  <c r="CH58" i="4"/>
  <c r="CG14" i="4"/>
  <c r="CG118" i="4" s="1"/>
  <c r="CG156" i="4" s="1"/>
  <c r="CG42" i="4"/>
  <c r="CG41" i="4"/>
  <c r="CG145" i="4" s="1"/>
  <c r="CG183" i="4" s="1"/>
  <c r="CG40" i="4"/>
  <c r="CG39" i="4"/>
  <c r="CG38" i="4"/>
  <c r="CG37" i="4"/>
  <c r="CG141" i="4" s="1"/>
  <c r="CG179" i="4" s="1"/>
  <c r="CH55" i="4"/>
  <c r="CG35" i="4"/>
  <c r="CG36" i="4"/>
  <c r="E110" i="22"/>
  <c r="D109" i="22"/>
  <c r="CG34" i="4"/>
  <c r="CG25" i="4"/>
  <c r="CG32" i="4"/>
  <c r="CG24" i="4"/>
  <c r="CG31" i="4"/>
  <c r="CG30" i="4"/>
  <c r="CG29" i="4"/>
  <c r="CG33" i="4"/>
  <c r="CG26" i="4"/>
  <c r="CG27" i="4"/>
  <c r="CG22" i="4"/>
  <c r="CG28" i="4"/>
  <c r="CG21" i="4"/>
  <c r="CG125" i="4" s="1"/>
  <c r="CG163" i="4" s="1"/>
  <c r="CG20" i="4"/>
  <c r="CG19" i="4"/>
  <c r="CG18" i="4"/>
  <c r="CG17" i="4"/>
  <c r="CG16" i="4"/>
  <c r="CG15" i="4"/>
  <c r="CG12" i="4"/>
  <c r="CG23" i="4"/>
  <c r="CG13" i="4"/>
  <c r="CH87" i="4"/>
  <c r="CH88" i="4"/>
  <c r="CH89" i="4"/>
  <c r="CG149" i="4"/>
  <c r="CG148" i="4"/>
  <c r="CH10" i="4"/>
  <c r="CH6" i="4"/>
  <c r="CH5" i="4" s="1"/>
  <c r="CI8" i="4"/>
  <c r="CH9" i="4"/>
  <c r="CI71" i="4" l="1"/>
  <c r="CI63" i="4"/>
  <c r="CI86" i="4"/>
  <c r="CI77" i="4"/>
  <c r="CI72" i="4"/>
  <c r="CH43" i="4"/>
  <c r="CH147" i="4" s="1"/>
  <c r="CI64" i="4"/>
  <c r="CH41" i="4"/>
  <c r="CH145" i="4" s="1"/>
  <c r="CH183" i="4" s="1"/>
  <c r="CH40" i="4"/>
  <c r="CH39" i="4"/>
  <c r="CH38" i="4"/>
  <c r="CH37" i="4"/>
  <c r="CH141" i="4" s="1"/>
  <c r="CH179" i="4" s="1"/>
  <c r="CH42" i="4"/>
  <c r="CI85" i="4"/>
  <c r="CI81" i="4"/>
  <c r="CI79" i="4"/>
  <c r="CI78" i="4"/>
  <c r="CI75" i="4"/>
  <c r="CI76" i="4"/>
  <c r="CI74" i="4"/>
  <c r="CI67" i="4"/>
  <c r="CI65" i="4"/>
  <c r="CI56" i="4"/>
  <c r="CI62" i="4"/>
  <c r="CI68" i="4"/>
  <c r="CI59" i="4"/>
  <c r="CI58" i="4"/>
  <c r="CI57" i="4"/>
  <c r="CI55" i="4"/>
  <c r="CH14" i="4"/>
  <c r="CH118" i="4" s="1"/>
  <c r="CH156" i="4" s="1"/>
  <c r="CH36" i="4"/>
  <c r="CH35" i="4"/>
  <c r="E111" i="22"/>
  <c r="D110" i="22"/>
  <c r="CH34" i="4"/>
  <c r="CH32" i="4"/>
  <c r="CH24" i="4"/>
  <c r="CH31" i="4"/>
  <c r="CH30" i="4"/>
  <c r="CH29" i="4"/>
  <c r="CH33" i="4"/>
  <c r="CH28" i="4"/>
  <c r="CH25" i="4"/>
  <c r="CH21" i="4"/>
  <c r="CH125" i="4" s="1"/>
  <c r="CH163" i="4" s="1"/>
  <c r="CH20" i="4"/>
  <c r="CH19" i="4"/>
  <c r="CH18" i="4"/>
  <c r="CH17" i="4"/>
  <c r="CH16" i="4"/>
  <c r="CH26" i="4"/>
  <c r="CH23" i="4"/>
  <c r="CH15" i="4"/>
  <c r="CH22" i="4"/>
  <c r="CH13" i="4"/>
  <c r="CH27" i="4"/>
  <c r="CH12" i="4"/>
  <c r="CI87" i="4"/>
  <c r="CI88" i="4"/>
  <c r="CI89" i="4"/>
  <c r="CH149" i="4"/>
  <c r="CH148" i="4"/>
  <c r="CI10" i="4"/>
  <c r="CI9" i="4"/>
  <c r="CJ8" i="4"/>
  <c r="CI6" i="4"/>
  <c r="CI5" i="4" s="1"/>
  <c r="CJ71" i="4" l="1"/>
  <c r="CJ63" i="4"/>
  <c r="CJ86" i="4"/>
  <c r="CI43" i="4"/>
  <c r="CI147" i="4" s="1"/>
  <c r="CJ72" i="4"/>
  <c r="CJ77" i="4"/>
  <c r="CJ64" i="4"/>
  <c r="CJ85" i="4"/>
  <c r="CJ79" i="4"/>
  <c r="CJ81" i="4"/>
  <c r="CJ76" i="4"/>
  <c r="CJ78" i="4"/>
  <c r="CJ74" i="4"/>
  <c r="CJ75" i="4"/>
  <c r="CJ68" i="4"/>
  <c r="CJ62" i="4"/>
  <c r="CJ65" i="4"/>
  <c r="CJ67" i="4"/>
  <c r="CJ59" i="4"/>
  <c r="CJ58" i="4"/>
  <c r="CJ57" i="4"/>
  <c r="CJ56" i="4"/>
  <c r="CI40" i="4"/>
  <c r="CI39" i="4"/>
  <c r="CI38" i="4"/>
  <c r="CI37" i="4"/>
  <c r="CI141" i="4" s="1"/>
  <c r="CI179" i="4" s="1"/>
  <c r="CI42" i="4"/>
  <c r="CI41" i="4"/>
  <c r="CI145" i="4" s="1"/>
  <c r="CI183" i="4" s="1"/>
  <c r="CJ55" i="4"/>
  <c r="CI14" i="4"/>
  <c r="CI118" i="4" s="1"/>
  <c r="CI156" i="4" s="1"/>
  <c r="CI36" i="4"/>
  <c r="CI35" i="4"/>
  <c r="E112" i="22"/>
  <c r="D111" i="22"/>
  <c r="CI34" i="4"/>
  <c r="CI31" i="4"/>
  <c r="CI30" i="4"/>
  <c r="CI29" i="4"/>
  <c r="CI33" i="4"/>
  <c r="CI28" i="4"/>
  <c r="CI27" i="4"/>
  <c r="CI32" i="4"/>
  <c r="CI24" i="4"/>
  <c r="CI20" i="4"/>
  <c r="CI19" i="4"/>
  <c r="CI18" i="4"/>
  <c r="CI17" i="4"/>
  <c r="CI25" i="4"/>
  <c r="CI16" i="4"/>
  <c r="CI26" i="4"/>
  <c r="CI23" i="4"/>
  <c r="CI15" i="4"/>
  <c r="CI22" i="4"/>
  <c r="CI21" i="4"/>
  <c r="CI125" i="4" s="1"/>
  <c r="CI163" i="4" s="1"/>
  <c r="CI13" i="4"/>
  <c r="CI12" i="4"/>
  <c r="CJ88" i="4"/>
  <c r="CJ89" i="4"/>
  <c r="CJ87" i="4"/>
  <c r="CI149" i="4"/>
  <c r="CI148" i="4"/>
  <c r="CJ10" i="4"/>
  <c r="CK8" i="4"/>
  <c r="CJ6" i="4"/>
  <c r="CJ5" i="4" s="1"/>
  <c r="CJ9" i="4"/>
  <c r="CK86" i="4" l="1"/>
  <c r="CK63" i="4"/>
  <c r="CK71" i="4"/>
  <c r="CJ43" i="4"/>
  <c r="CK72" i="4"/>
  <c r="CK77" i="4"/>
  <c r="CK64" i="4"/>
  <c r="CJ39" i="4"/>
  <c r="CJ38" i="4"/>
  <c r="CJ37" i="4"/>
  <c r="CJ141" i="4" s="1"/>
  <c r="CJ179" i="4" s="1"/>
  <c r="CJ42" i="4"/>
  <c r="CJ41" i="4"/>
  <c r="CJ145" i="4" s="1"/>
  <c r="CJ183" i="4" s="1"/>
  <c r="CJ40" i="4"/>
  <c r="CK85" i="4"/>
  <c r="CK81" i="4"/>
  <c r="CK79" i="4"/>
  <c r="CK78" i="4"/>
  <c r="CK76" i="4"/>
  <c r="CK75" i="4"/>
  <c r="CK74" i="4"/>
  <c r="CK68" i="4"/>
  <c r="CK67" i="4"/>
  <c r="CK65" i="4"/>
  <c r="CK62" i="4"/>
  <c r="CK59" i="4"/>
  <c r="CK58" i="4"/>
  <c r="CK57" i="4"/>
  <c r="CK56" i="4"/>
  <c r="CJ36" i="4"/>
  <c r="CJ14" i="4"/>
  <c r="CJ118" i="4" s="1"/>
  <c r="CJ156" i="4" s="1"/>
  <c r="CK55" i="4"/>
  <c r="CJ35" i="4"/>
  <c r="E113" i="22"/>
  <c r="D112" i="22"/>
  <c r="CJ34" i="4"/>
  <c r="CJ33" i="4"/>
  <c r="CJ30" i="4"/>
  <c r="CJ29" i="4"/>
  <c r="CJ28" i="4"/>
  <c r="CJ27" i="4"/>
  <c r="CJ26" i="4"/>
  <c r="CJ31" i="4"/>
  <c r="CJ19" i="4"/>
  <c r="CJ32" i="4"/>
  <c r="CJ18" i="4"/>
  <c r="CJ17" i="4"/>
  <c r="CJ25" i="4"/>
  <c r="CJ16" i="4"/>
  <c r="CJ23" i="4"/>
  <c r="CJ15" i="4"/>
  <c r="CJ22" i="4"/>
  <c r="CJ21" i="4"/>
  <c r="CJ125" i="4" s="1"/>
  <c r="CJ163" i="4" s="1"/>
  <c r="CJ24" i="4"/>
  <c r="CJ20" i="4"/>
  <c r="CJ13" i="4"/>
  <c r="CJ12" i="4"/>
  <c r="CK89" i="4"/>
  <c r="CK87" i="4"/>
  <c r="CK88" i="4"/>
  <c r="CJ149" i="4"/>
  <c r="CJ148" i="4"/>
  <c r="CJ147" i="4"/>
  <c r="CK10" i="4"/>
  <c r="CL8" i="4"/>
  <c r="CK9" i="4"/>
  <c r="CK6" i="4"/>
  <c r="CK5" i="4" s="1"/>
  <c r="CL71" i="4" l="1"/>
  <c r="CL86" i="4"/>
  <c r="CL63" i="4"/>
  <c r="CK43" i="4"/>
  <c r="CL72" i="4"/>
  <c r="CL77" i="4"/>
  <c r="CL64" i="4"/>
  <c r="CK38" i="4"/>
  <c r="CK37" i="4"/>
  <c r="CK141" i="4" s="1"/>
  <c r="CK179" i="4" s="1"/>
  <c r="CK42" i="4"/>
  <c r="CK41" i="4"/>
  <c r="CK145" i="4" s="1"/>
  <c r="CK183" i="4" s="1"/>
  <c r="CK40" i="4"/>
  <c r="CK39" i="4"/>
  <c r="CL81" i="4"/>
  <c r="CL85" i="4"/>
  <c r="CL78" i="4"/>
  <c r="CL76" i="4"/>
  <c r="CL75" i="4"/>
  <c r="CL74" i="4"/>
  <c r="CL79" i="4"/>
  <c r="CL68" i="4"/>
  <c r="CL67" i="4"/>
  <c r="CL65" i="4"/>
  <c r="CL59" i="4"/>
  <c r="CL58" i="4"/>
  <c r="CL57" i="4"/>
  <c r="CL56" i="4"/>
  <c r="CL62" i="4"/>
  <c r="CK14" i="4"/>
  <c r="CK118" i="4" s="1"/>
  <c r="CK156" i="4" s="1"/>
  <c r="CL55" i="4"/>
  <c r="CK36" i="4"/>
  <c r="CK35" i="4"/>
  <c r="E114" i="22"/>
  <c r="D113" i="22"/>
  <c r="CK34" i="4"/>
  <c r="CK29" i="4"/>
  <c r="CK28" i="4"/>
  <c r="CK33" i="4"/>
  <c r="CK27" i="4"/>
  <c r="CK26" i="4"/>
  <c r="CK25" i="4"/>
  <c r="CK32" i="4"/>
  <c r="CK30" i="4"/>
  <c r="CK31" i="4"/>
  <c r="CK18" i="4"/>
  <c r="CK17" i="4"/>
  <c r="CK16" i="4"/>
  <c r="CK23" i="4"/>
  <c r="CK22" i="4"/>
  <c r="CK21" i="4"/>
  <c r="CK125" i="4" s="1"/>
  <c r="CK163" i="4" s="1"/>
  <c r="CK24" i="4"/>
  <c r="CK20" i="4"/>
  <c r="CK15" i="4"/>
  <c r="CK19" i="4"/>
  <c r="CK13" i="4"/>
  <c r="CK12" i="4"/>
  <c r="CL87" i="4"/>
  <c r="CL88" i="4"/>
  <c r="CL89" i="4"/>
  <c r="CK149" i="4"/>
  <c r="CK148" i="4"/>
  <c r="CK147" i="4"/>
  <c r="CL10" i="4"/>
  <c r="CM8" i="4"/>
  <c r="CL6" i="4"/>
  <c r="CL5" i="4" s="1"/>
  <c r="CL9" i="4"/>
  <c r="CM86" i="4" l="1"/>
  <c r="CM63" i="4"/>
  <c r="CM71" i="4"/>
  <c r="CM72" i="4"/>
  <c r="CM77" i="4"/>
  <c r="CL43" i="4"/>
  <c r="CL147" i="4" s="1"/>
  <c r="CM64" i="4"/>
  <c r="CM85" i="4"/>
  <c r="CM79" i="4"/>
  <c r="CM75" i="4"/>
  <c r="CM74" i="4"/>
  <c r="CM81" i="4"/>
  <c r="CM76" i="4"/>
  <c r="CM78" i="4"/>
  <c r="CM68" i="4"/>
  <c r="CM67" i="4"/>
  <c r="CM65" i="4"/>
  <c r="CM59" i="4"/>
  <c r="CM58" i="4"/>
  <c r="CM57" i="4"/>
  <c r="CM56" i="4"/>
  <c r="CM62" i="4"/>
  <c r="CL37" i="4"/>
  <c r="CL141" i="4" s="1"/>
  <c r="CL179" i="4" s="1"/>
  <c r="CL42" i="4"/>
  <c r="CL41" i="4"/>
  <c r="CL145" i="4" s="1"/>
  <c r="CL183" i="4" s="1"/>
  <c r="CL40" i="4"/>
  <c r="CL39" i="4"/>
  <c r="CL38" i="4"/>
  <c r="CL14" i="4"/>
  <c r="CL118" i="4" s="1"/>
  <c r="CL156" i="4" s="1"/>
  <c r="CM55" i="4"/>
  <c r="CL35" i="4"/>
  <c r="CL36" i="4"/>
  <c r="E115" i="22"/>
  <c r="D114" i="22"/>
  <c r="CL34" i="4"/>
  <c r="CL28" i="4"/>
  <c r="CL33" i="4"/>
  <c r="CL27" i="4"/>
  <c r="CL26" i="4"/>
  <c r="CL25" i="4"/>
  <c r="CL32" i="4"/>
  <c r="CL24" i="4"/>
  <c r="CL31" i="4"/>
  <c r="CL29" i="4"/>
  <c r="CL17" i="4"/>
  <c r="CL16" i="4"/>
  <c r="CL23" i="4"/>
  <c r="CL22" i="4"/>
  <c r="CL21" i="4"/>
  <c r="CL125" i="4" s="1"/>
  <c r="CL163" i="4" s="1"/>
  <c r="CL20" i="4"/>
  <c r="CL19" i="4"/>
  <c r="CL18" i="4"/>
  <c r="CL13" i="4"/>
  <c r="CL12" i="4"/>
  <c r="CL30" i="4"/>
  <c r="CL15" i="4"/>
  <c r="CM87" i="4"/>
  <c r="CM88" i="4"/>
  <c r="CM89" i="4"/>
  <c r="CL149" i="4"/>
  <c r="CL148" i="4"/>
  <c r="CM10" i="4"/>
  <c r="CN8" i="4"/>
  <c r="CM6" i="4"/>
  <c r="CM5" i="4" s="1"/>
  <c r="CM9" i="4"/>
  <c r="CN63" i="4" l="1"/>
  <c r="CN71" i="4"/>
  <c r="CN86" i="4"/>
  <c r="CN72" i="4"/>
  <c r="CN77" i="4"/>
  <c r="CM43" i="4"/>
  <c r="CM147" i="4" s="1"/>
  <c r="CN64" i="4"/>
  <c r="CM42" i="4"/>
  <c r="CM41" i="4"/>
  <c r="CM145" i="4" s="1"/>
  <c r="CM183" i="4" s="1"/>
  <c r="CM40" i="4"/>
  <c r="CM39" i="4"/>
  <c r="CM38" i="4"/>
  <c r="CM37" i="4"/>
  <c r="CM141" i="4" s="1"/>
  <c r="CM179" i="4" s="1"/>
  <c r="CN85" i="4"/>
  <c r="CN78" i="4"/>
  <c r="CN79" i="4"/>
  <c r="CN74" i="4"/>
  <c r="CN81" i="4"/>
  <c r="CN76" i="4"/>
  <c r="CN75" i="4"/>
  <c r="CN68" i="4"/>
  <c r="CN67" i="4"/>
  <c r="CN65" i="4"/>
  <c r="CN59" i="4"/>
  <c r="CN58" i="4"/>
  <c r="CN57" i="4"/>
  <c r="CN56" i="4"/>
  <c r="CN62" i="4"/>
  <c r="CM14" i="4"/>
  <c r="CM118" i="4" s="1"/>
  <c r="CM156" i="4" s="1"/>
  <c r="CN55" i="4"/>
  <c r="CM35" i="4"/>
  <c r="CM36" i="4"/>
  <c r="E116" i="22"/>
  <c r="D115" i="22"/>
  <c r="CM34" i="4"/>
  <c r="CM33" i="4"/>
  <c r="CM27" i="4"/>
  <c r="CM26" i="4"/>
  <c r="CM25" i="4"/>
  <c r="CM32" i="4"/>
  <c r="CM31" i="4"/>
  <c r="CM30" i="4"/>
  <c r="CM28" i="4"/>
  <c r="CM16" i="4"/>
  <c r="CM23" i="4"/>
  <c r="CM15" i="4"/>
  <c r="CM29" i="4"/>
  <c r="CM22" i="4"/>
  <c r="CM21" i="4"/>
  <c r="CM125" i="4" s="1"/>
  <c r="CM163" i="4" s="1"/>
  <c r="CM20" i="4"/>
  <c r="CM24" i="4"/>
  <c r="CM19" i="4"/>
  <c r="CM18" i="4"/>
  <c r="CM17" i="4"/>
  <c r="CM13" i="4"/>
  <c r="CM12" i="4"/>
  <c r="CN87" i="4"/>
  <c r="CN88" i="4"/>
  <c r="CN89" i="4"/>
  <c r="CM149" i="4"/>
  <c r="CM148" i="4"/>
  <c r="CN10" i="4"/>
  <c r="CO8" i="4"/>
  <c r="CN6" i="4"/>
  <c r="CN5" i="4" s="1"/>
  <c r="CN9" i="4"/>
  <c r="CO71" i="4" l="1"/>
  <c r="CO86" i="4"/>
  <c r="CO63" i="4"/>
  <c r="CN43" i="4"/>
  <c r="CN147" i="4" s="1"/>
  <c r="CO72" i="4"/>
  <c r="CO77" i="4"/>
  <c r="CO64" i="4"/>
  <c r="CN42" i="4"/>
  <c r="CN41" i="4"/>
  <c r="CN145" i="4" s="1"/>
  <c r="CN183" i="4" s="1"/>
  <c r="CN40" i="4"/>
  <c r="CN39" i="4"/>
  <c r="CN38" i="4"/>
  <c r="CN37" i="4"/>
  <c r="CN141" i="4" s="1"/>
  <c r="CN179" i="4" s="1"/>
  <c r="CO85" i="4"/>
  <c r="CO81" i="4"/>
  <c r="CO78" i="4"/>
  <c r="CO79" i="4"/>
  <c r="CO75" i="4"/>
  <c r="CO76" i="4"/>
  <c r="CO74" i="4"/>
  <c r="CO68" i="4"/>
  <c r="CO67" i="4"/>
  <c r="CO65" i="4"/>
  <c r="CO58" i="4"/>
  <c r="CO57" i="4"/>
  <c r="CO56" i="4"/>
  <c r="CO62" i="4"/>
  <c r="CO59" i="4"/>
  <c r="CO55" i="4"/>
  <c r="CN36" i="4"/>
  <c r="CN14" i="4"/>
  <c r="CN118" i="4" s="1"/>
  <c r="CN156" i="4" s="1"/>
  <c r="CN35" i="4"/>
  <c r="E117" i="22"/>
  <c r="D116" i="22"/>
  <c r="CN26" i="4"/>
  <c r="CN25" i="4"/>
  <c r="CN32" i="4"/>
  <c r="CN24" i="4"/>
  <c r="CN31" i="4"/>
  <c r="CN30" i="4"/>
  <c r="CN34" i="4"/>
  <c r="CN33" i="4"/>
  <c r="CN27" i="4"/>
  <c r="CN28" i="4"/>
  <c r="CN23" i="4"/>
  <c r="CN15" i="4"/>
  <c r="CN29" i="4"/>
  <c r="CN22" i="4"/>
  <c r="CN21" i="4"/>
  <c r="CN125" i="4" s="1"/>
  <c r="CN163" i="4" s="1"/>
  <c r="CN20" i="4"/>
  <c r="CN19" i="4"/>
  <c r="CN18" i="4"/>
  <c r="CN17" i="4"/>
  <c r="CN12" i="4"/>
  <c r="CN13" i="4"/>
  <c r="CN16" i="4"/>
  <c r="CO87" i="4"/>
  <c r="CO88" i="4"/>
  <c r="CO89" i="4"/>
  <c r="CN149" i="4"/>
  <c r="CN148" i="4"/>
  <c r="CO10" i="4"/>
  <c r="CO9" i="4"/>
  <c r="CP8" i="4"/>
  <c r="CO6" i="4"/>
  <c r="CO5" i="4" s="1"/>
  <c r="CP63" i="4" l="1"/>
  <c r="CP71" i="4"/>
  <c r="CP86" i="4"/>
  <c r="CP77" i="4"/>
  <c r="CP72" i="4"/>
  <c r="CP64" i="4"/>
  <c r="CO43" i="4"/>
  <c r="CO147" i="4" s="1"/>
  <c r="CP81" i="4"/>
  <c r="CP85" i="4"/>
  <c r="CP78" i="4"/>
  <c r="CP74" i="4"/>
  <c r="CP79" i="4"/>
  <c r="CP76" i="4"/>
  <c r="CP75" i="4"/>
  <c r="CP68" i="4"/>
  <c r="CP67" i="4"/>
  <c r="CP65" i="4"/>
  <c r="CP57" i="4"/>
  <c r="CP56" i="4"/>
  <c r="CP62" i="4"/>
  <c r="CP59" i="4"/>
  <c r="CP58" i="4"/>
  <c r="CO14" i="4"/>
  <c r="CO118" i="4" s="1"/>
  <c r="CO156" i="4" s="1"/>
  <c r="CO42" i="4"/>
  <c r="CO41" i="4"/>
  <c r="CO145" i="4" s="1"/>
  <c r="CO183" i="4" s="1"/>
  <c r="CO40" i="4"/>
  <c r="CO39" i="4"/>
  <c r="CO38" i="4"/>
  <c r="CO37" i="4"/>
  <c r="CO141" i="4" s="1"/>
  <c r="CO179" i="4" s="1"/>
  <c r="CP55" i="4"/>
  <c r="CO35" i="4"/>
  <c r="CO36" i="4"/>
  <c r="E118" i="22"/>
  <c r="D117" i="22"/>
  <c r="CO34" i="4"/>
  <c r="CO25" i="4"/>
  <c r="CO32" i="4"/>
  <c r="CO24" i="4"/>
  <c r="CO31" i="4"/>
  <c r="CO30" i="4"/>
  <c r="CO29" i="4"/>
  <c r="CO26" i="4"/>
  <c r="CO22" i="4"/>
  <c r="CO21" i="4"/>
  <c r="CO125" i="4" s="1"/>
  <c r="CO163" i="4" s="1"/>
  <c r="CO20" i="4"/>
  <c r="CO33" i="4"/>
  <c r="CO19" i="4"/>
  <c r="CO18" i="4"/>
  <c r="CO17" i="4"/>
  <c r="CO27" i="4"/>
  <c r="CO16" i="4"/>
  <c r="CO28" i="4"/>
  <c r="CO12" i="4"/>
  <c r="CO23" i="4"/>
  <c r="CO15" i="4"/>
  <c r="CO13" i="4"/>
  <c r="CP87" i="4"/>
  <c r="CP88" i="4"/>
  <c r="CP89" i="4"/>
  <c r="CO149" i="4"/>
  <c r="CO148" i="4"/>
  <c r="CP10" i="4"/>
  <c r="CQ8" i="4"/>
  <c r="CP6" i="4"/>
  <c r="CP5" i="4" s="1"/>
  <c r="CP9" i="4"/>
  <c r="CQ63" i="4" l="1"/>
  <c r="CQ71" i="4"/>
  <c r="CQ86" i="4"/>
  <c r="CQ77" i="4"/>
  <c r="CQ72" i="4"/>
  <c r="CQ64" i="4"/>
  <c r="CP43" i="4"/>
  <c r="CP147" i="4" s="1"/>
  <c r="CP41" i="4"/>
  <c r="CP145" i="4" s="1"/>
  <c r="CP183" i="4" s="1"/>
  <c r="CP40" i="4"/>
  <c r="CP39" i="4"/>
  <c r="CP38" i="4"/>
  <c r="CP37" i="4"/>
  <c r="CP141" i="4" s="1"/>
  <c r="CP179" i="4" s="1"/>
  <c r="CP42" i="4"/>
  <c r="CQ85" i="4"/>
  <c r="CQ81" i="4"/>
  <c r="CQ78" i="4"/>
  <c r="CQ79" i="4"/>
  <c r="CQ74" i="4"/>
  <c r="CQ75" i="4"/>
  <c r="CQ76" i="4"/>
  <c r="CQ67" i="4"/>
  <c r="CQ65" i="4"/>
  <c r="CQ56" i="4"/>
  <c r="CQ62" i="4"/>
  <c r="CQ68" i="4"/>
  <c r="CQ59" i="4"/>
  <c r="CQ58" i="4"/>
  <c r="CQ57" i="4"/>
  <c r="CP14" i="4"/>
  <c r="CP118" i="4" s="1"/>
  <c r="CP156" i="4" s="1"/>
  <c r="CQ55" i="4"/>
  <c r="CP35" i="4"/>
  <c r="CP36" i="4"/>
  <c r="E119" i="22"/>
  <c r="D118" i="22"/>
  <c r="CP34" i="4"/>
  <c r="CP32" i="4"/>
  <c r="CP24" i="4"/>
  <c r="CP31" i="4"/>
  <c r="CP30" i="4"/>
  <c r="CP29" i="4"/>
  <c r="CP28" i="4"/>
  <c r="CP33" i="4"/>
  <c r="CP25" i="4"/>
  <c r="CP21" i="4"/>
  <c r="CP125" i="4" s="1"/>
  <c r="CP163" i="4" s="1"/>
  <c r="CP20" i="4"/>
  <c r="CP19" i="4"/>
  <c r="CP18" i="4"/>
  <c r="CP26" i="4"/>
  <c r="CP17" i="4"/>
  <c r="CP27" i="4"/>
  <c r="CP16" i="4"/>
  <c r="CP23" i="4"/>
  <c r="CP15" i="4"/>
  <c r="CP22" i="4"/>
  <c r="CP13" i="4"/>
  <c r="CP12" i="4"/>
  <c r="CQ87" i="4"/>
  <c r="CQ88" i="4"/>
  <c r="CQ89" i="4"/>
  <c r="CP149" i="4"/>
  <c r="CP148" i="4"/>
  <c r="CQ10" i="4"/>
  <c r="CR8" i="4"/>
  <c r="CQ6" i="4"/>
  <c r="CQ5" i="4" s="1"/>
  <c r="CQ9" i="4"/>
  <c r="CR86" i="4" l="1"/>
  <c r="CR63" i="4"/>
  <c r="CR71" i="4"/>
  <c r="CQ43" i="4"/>
  <c r="CQ147" i="4" s="1"/>
  <c r="CR77" i="4"/>
  <c r="CR72" i="4"/>
  <c r="CR64" i="4"/>
  <c r="CQ40" i="4"/>
  <c r="CQ39" i="4"/>
  <c r="CQ38" i="4"/>
  <c r="CQ37" i="4"/>
  <c r="CQ141" i="4" s="1"/>
  <c r="CQ179" i="4" s="1"/>
  <c r="CQ42" i="4"/>
  <c r="CQ41" i="4"/>
  <c r="CQ145" i="4" s="1"/>
  <c r="CQ183" i="4" s="1"/>
  <c r="CR85" i="4"/>
  <c r="CR81" i="4"/>
  <c r="CR79" i="4"/>
  <c r="CR78" i="4"/>
  <c r="CR76" i="4"/>
  <c r="CR74" i="4"/>
  <c r="CR75" i="4"/>
  <c r="CR68" i="4"/>
  <c r="CR65" i="4"/>
  <c r="CR62" i="4"/>
  <c r="CR67" i="4"/>
  <c r="CR59" i="4"/>
  <c r="CR58" i="4"/>
  <c r="CR57" i="4"/>
  <c r="CR56" i="4"/>
  <c r="CQ14" i="4"/>
  <c r="CQ118" i="4" s="1"/>
  <c r="CQ156" i="4" s="1"/>
  <c r="CR55" i="4"/>
  <c r="CQ35" i="4"/>
  <c r="CQ36" i="4"/>
  <c r="E120" i="22"/>
  <c r="D119" i="22"/>
  <c r="CQ34" i="4"/>
  <c r="CQ31" i="4"/>
  <c r="CQ30" i="4"/>
  <c r="CQ29" i="4"/>
  <c r="CQ28" i="4"/>
  <c r="CQ33" i="4"/>
  <c r="CQ27" i="4"/>
  <c r="CQ32" i="4"/>
  <c r="CQ24" i="4"/>
  <c r="CQ20" i="4"/>
  <c r="CQ19" i="4"/>
  <c r="CQ25" i="4"/>
  <c r="CQ18" i="4"/>
  <c r="CQ26" i="4"/>
  <c r="CQ17" i="4"/>
  <c r="CQ16" i="4"/>
  <c r="CQ23" i="4"/>
  <c r="CQ15" i="4"/>
  <c r="CQ22" i="4"/>
  <c r="CQ21" i="4"/>
  <c r="CQ125" i="4" s="1"/>
  <c r="CQ163" i="4" s="1"/>
  <c r="CQ13" i="4"/>
  <c r="CQ12" i="4"/>
  <c r="CR88" i="4"/>
  <c r="CR89" i="4"/>
  <c r="CR87" i="4"/>
  <c r="CQ149" i="4"/>
  <c r="CQ148" i="4"/>
  <c r="CR10" i="4"/>
  <c r="CS8" i="4"/>
  <c r="CR6" i="4"/>
  <c r="CR5" i="4" s="1"/>
  <c r="CR9" i="4"/>
  <c r="CS71" i="4" l="1"/>
  <c r="CS86" i="4"/>
  <c r="CS63" i="4"/>
  <c r="CS77" i="4"/>
  <c r="CS72" i="4"/>
  <c r="CR43" i="4"/>
  <c r="CR147" i="4" s="1"/>
  <c r="CS64" i="4"/>
  <c r="CR39" i="4"/>
  <c r="CR38" i="4"/>
  <c r="CR37" i="4"/>
  <c r="CR141" i="4" s="1"/>
  <c r="CR179" i="4" s="1"/>
  <c r="CR42" i="4"/>
  <c r="CR41" i="4"/>
  <c r="CR145" i="4" s="1"/>
  <c r="CR183" i="4" s="1"/>
  <c r="CR40" i="4"/>
  <c r="CS85" i="4"/>
  <c r="CS81" i="4"/>
  <c r="CS79" i="4"/>
  <c r="CS78" i="4"/>
  <c r="CS76" i="4"/>
  <c r="CS75" i="4"/>
  <c r="CS74" i="4"/>
  <c r="CS68" i="4"/>
  <c r="CS67" i="4"/>
  <c r="CS65" i="4"/>
  <c r="CS62" i="4"/>
  <c r="CS59" i="4"/>
  <c r="CS58" i="4"/>
  <c r="CS57" i="4"/>
  <c r="CS56" i="4"/>
  <c r="CR14" i="4"/>
  <c r="CR118" i="4" s="1"/>
  <c r="CR156" i="4" s="1"/>
  <c r="CS55" i="4"/>
  <c r="CR35" i="4"/>
  <c r="CR36" i="4"/>
  <c r="E121" i="22"/>
  <c r="D120" i="22"/>
  <c r="CR34" i="4"/>
  <c r="CR33" i="4"/>
  <c r="CR30" i="4"/>
  <c r="CR29" i="4"/>
  <c r="CR28" i="4"/>
  <c r="CR27" i="4"/>
  <c r="CR26" i="4"/>
  <c r="CR31" i="4"/>
  <c r="CR32" i="4"/>
  <c r="CR19" i="4"/>
  <c r="CR25" i="4"/>
  <c r="CR18" i="4"/>
  <c r="CR17" i="4"/>
  <c r="CR16" i="4"/>
  <c r="CR24" i="4"/>
  <c r="CR23" i="4"/>
  <c r="CR15" i="4"/>
  <c r="CR22" i="4"/>
  <c r="CR21" i="4"/>
  <c r="CR125" i="4" s="1"/>
  <c r="CR163" i="4" s="1"/>
  <c r="CR20" i="4"/>
  <c r="CR13" i="4"/>
  <c r="CR12" i="4"/>
  <c r="CS89" i="4"/>
  <c r="CS87" i="4"/>
  <c r="CS88" i="4"/>
  <c r="CR149" i="4"/>
  <c r="CR148" i="4"/>
  <c r="CS10" i="4"/>
  <c r="CS6" i="4"/>
  <c r="CS5" i="4" s="1"/>
  <c r="CT8" i="4"/>
  <c r="CS9" i="4"/>
  <c r="CT63" i="4" l="1"/>
  <c r="CT71" i="4"/>
  <c r="CT86" i="4"/>
  <c r="CT72" i="4"/>
  <c r="CT77" i="4"/>
  <c r="CS43" i="4"/>
  <c r="CS147" i="4" s="1"/>
  <c r="CT64" i="4"/>
  <c r="CT81" i="4"/>
  <c r="CT78" i="4"/>
  <c r="CT76" i="4"/>
  <c r="CT75" i="4"/>
  <c r="CT74" i="4"/>
  <c r="CT85" i="4"/>
  <c r="CT79" i="4"/>
  <c r="CT68" i="4"/>
  <c r="CT67" i="4"/>
  <c r="CT65" i="4"/>
  <c r="CT59" i="4"/>
  <c r="CT58" i="4"/>
  <c r="CT57" i="4"/>
  <c r="CT56" i="4"/>
  <c r="CT62" i="4"/>
  <c r="CS38" i="4"/>
  <c r="CS37" i="4"/>
  <c r="CS141" i="4" s="1"/>
  <c r="CS179" i="4" s="1"/>
  <c r="CS42" i="4"/>
  <c r="CS41" i="4"/>
  <c r="CS145" i="4" s="1"/>
  <c r="CS183" i="4" s="1"/>
  <c r="CS40" i="4"/>
  <c r="CS39" i="4"/>
  <c r="CT55" i="4"/>
  <c r="CS14" i="4"/>
  <c r="CS118" i="4" s="1"/>
  <c r="CS156" i="4" s="1"/>
  <c r="CS35" i="4"/>
  <c r="CS36" i="4"/>
  <c r="E122" i="22"/>
  <c r="D121" i="22"/>
  <c r="CS34" i="4"/>
  <c r="CS29" i="4"/>
  <c r="CS28" i="4"/>
  <c r="CS27" i="4"/>
  <c r="CS33" i="4"/>
  <c r="CS26" i="4"/>
  <c r="CS25" i="4"/>
  <c r="CS32" i="4"/>
  <c r="CS30" i="4"/>
  <c r="CS18" i="4"/>
  <c r="CS17" i="4"/>
  <c r="CS16" i="4"/>
  <c r="CS24" i="4"/>
  <c r="CS23" i="4"/>
  <c r="CS15" i="4"/>
  <c r="CS22" i="4"/>
  <c r="CS21" i="4"/>
  <c r="CS125" i="4" s="1"/>
  <c r="CS163" i="4" s="1"/>
  <c r="CS20" i="4"/>
  <c r="CS31" i="4"/>
  <c r="CS19" i="4"/>
  <c r="CS13" i="4"/>
  <c r="CS12" i="4"/>
  <c r="CT87" i="4"/>
  <c r="CT88" i="4"/>
  <c r="CT89" i="4"/>
  <c r="CS149" i="4"/>
  <c r="CS148" i="4"/>
  <c r="CT10" i="4"/>
  <c r="CT9" i="4"/>
  <c r="CU8" i="4"/>
  <c r="CT6" i="4"/>
  <c r="CT5" i="4" s="1"/>
  <c r="CU63" i="4" l="1"/>
  <c r="CU86" i="4"/>
  <c r="CU71" i="4"/>
  <c r="CU72" i="4"/>
  <c r="CU77" i="4"/>
  <c r="CT43" i="4"/>
  <c r="CT147" i="4" s="1"/>
  <c r="CU64" i="4"/>
  <c r="CT14" i="4"/>
  <c r="CT118" i="4" s="1"/>
  <c r="CT156" i="4" s="1"/>
  <c r="CT37" i="4"/>
  <c r="CT141" i="4" s="1"/>
  <c r="CT179" i="4" s="1"/>
  <c r="CT42" i="4"/>
  <c r="CT41" i="4"/>
  <c r="CT145" i="4" s="1"/>
  <c r="CT183" i="4" s="1"/>
  <c r="CT40" i="4"/>
  <c r="CT39" i="4"/>
  <c r="CT38" i="4"/>
  <c r="CU85" i="4"/>
  <c r="CU79" i="4"/>
  <c r="CU81" i="4"/>
  <c r="CU75" i="4"/>
  <c r="CU74" i="4"/>
  <c r="CU78" i="4"/>
  <c r="CU76" i="4"/>
  <c r="CU68" i="4"/>
  <c r="CU67" i="4"/>
  <c r="CU65" i="4"/>
  <c r="CU59" i="4"/>
  <c r="CU58" i="4"/>
  <c r="CU57" i="4"/>
  <c r="CU56" i="4"/>
  <c r="CU62" i="4"/>
  <c r="CU55" i="4"/>
  <c r="CT35" i="4"/>
  <c r="CT36" i="4"/>
  <c r="E123" i="22"/>
  <c r="D122" i="22"/>
  <c r="CT34" i="4"/>
  <c r="CT28" i="4"/>
  <c r="CT27" i="4"/>
  <c r="CT33" i="4"/>
  <c r="CT26" i="4"/>
  <c r="CT25" i="4"/>
  <c r="CT32" i="4"/>
  <c r="CT24" i="4"/>
  <c r="CT31" i="4"/>
  <c r="CT29" i="4"/>
  <c r="CT17" i="4"/>
  <c r="CT16" i="4"/>
  <c r="CT23" i="4"/>
  <c r="CT15" i="4"/>
  <c r="CT22" i="4"/>
  <c r="CT21" i="4"/>
  <c r="CT125" i="4" s="1"/>
  <c r="CT163" i="4" s="1"/>
  <c r="CT20" i="4"/>
  <c r="CT30" i="4"/>
  <c r="CT19" i="4"/>
  <c r="CT18" i="4"/>
  <c r="CT13" i="4"/>
  <c r="CT12" i="4"/>
  <c r="CU87" i="4"/>
  <c r="CU88" i="4"/>
  <c r="CU89" i="4"/>
  <c r="CT149" i="4"/>
  <c r="CT148" i="4"/>
  <c r="CU10" i="4"/>
  <c r="CV8" i="4"/>
  <c r="CU6" i="4"/>
  <c r="CU5" i="4" s="1"/>
  <c r="CU9" i="4"/>
  <c r="CV63" i="4" l="1"/>
  <c r="CV86" i="4"/>
  <c r="CV71" i="4"/>
  <c r="CU43" i="4"/>
  <c r="CU147" i="4" s="1"/>
  <c r="CV72" i="4"/>
  <c r="CV77" i="4"/>
  <c r="CV64" i="4"/>
  <c r="CV81" i="4"/>
  <c r="CV78" i="4"/>
  <c r="CV79" i="4"/>
  <c r="CV74" i="4"/>
  <c r="CV76" i="4"/>
  <c r="CV75" i="4"/>
  <c r="CV85" i="4"/>
  <c r="CV68" i="4"/>
  <c r="CV67" i="4"/>
  <c r="CV65" i="4"/>
  <c r="CV59" i="4"/>
  <c r="CV58" i="4"/>
  <c r="CV57" i="4"/>
  <c r="CV56" i="4"/>
  <c r="CV62" i="4"/>
  <c r="CU42" i="4"/>
  <c r="CU41" i="4"/>
  <c r="CU145" i="4" s="1"/>
  <c r="CU183" i="4" s="1"/>
  <c r="CU40" i="4"/>
  <c r="CU39" i="4"/>
  <c r="CU38" i="4"/>
  <c r="CU37" i="4"/>
  <c r="CU141" i="4" s="1"/>
  <c r="CU179" i="4" s="1"/>
  <c r="CU14" i="4"/>
  <c r="CU118" i="4" s="1"/>
  <c r="CU156" i="4" s="1"/>
  <c r="CV55" i="4"/>
  <c r="CU35" i="4"/>
  <c r="CU36" i="4"/>
  <c r="E124" i="22"/>
  <c r="D123" i="22"/>
  <c r="CU34" i="4"/>
  <c r="CU27" i="4"/>
  <c r="CU33" i="4"/>
  <c r="CU26" i="4"/>
  <c r="CU25" i="4"/>
  <c r="CU32" i="4"/>
  <c r="CU31" i="4"/>
  <c r="CU30" i="4"/>
  <c r="CU28" i="4"/>
  <c r="CU29" i="4"/>
  <c r="CU16" i="4"/>
  <c r="CU23" i="4"/>
  <c r="CU15" i="4"/>
  <c r="CU24" i="4"/>
  <c r="CU22" i="4"/>
  <c r="CU21" i="4"/>
  <c r="CU125" i="4" s="1"/>
  <c r="CU163" i="4" s="1"/>
  <c r="CU20" i="4"/>
  <c r="CU19" i="4"/>
  <c r="CU18" i="4"/>
  <c r="CU13" i="4"/>
  <c r="CU12" i="4"/>
  <c r="CU17" i="4"/>
  <c r="CV87" i="4"/>
  <c r="CV88" i="4"/>
  <c r="CV89" i="4"/>
  <c r="CU149" i="4"/>
  <c r="CU148" i="4"/>
  <c r="CV10" i="4"/>
  <c r="CW8" i="4"/>
  <c r="CV6" i="4"/>
  <c r="CV5" i="4" s="1"/>
  <c r="CV9" i="4"/>
  <c r="CW86" i="4" l="1"/>
  <c r="CW63" i="4"/>
  <c r="CW71" i="4"/>
  <c r="CV43" i="4"/>
  <c r="CV147" i="4" s="1"/>
  <c r="CW77" i="4"/>
  <c r="CW72" i="4"/>
  <c r="CW64" i="4"/>
  <c r="CW85" i="4"/>
  <c r="CW81" i="4"/>
  <c r="CW78" i="4"/>
  <c r="CW79" i="4"/>
  <c r="CW75" i="4"/>
  <c r="CW74" i="4"/>
  <c r="CW76" i="4"/>
  <c r="CW68" i="4"/>
  <c r="CW67" i="4"/>
  <c r="CW65" i="4"/>
  <c r="CW58" i="4"/>
  <c r="CW57" i="4"/>
  <c r="CW56" i="4"/>
  <c r="CW62" i="4"/>
  <c r="CW59" i="4"/>
  <c r="CV42" i="4"/>
  <c r="CV41" i="4"/>
  <c r="CV145" i="4" s="1"/>
  <c r="CV183" i="4" s="1"/>
  <c r="CV40" i="4"/>
  <c r="CV39" i="4"/>
  <c r="CV38" i="4"/>
  <c r="CV37" i="4"/>
  <c r="CV141" i="4" s="1"/>
  <c r="CV179" i="4" s="1"/>
  <c r="CV14" i="4"/>
  <c r="CV118" i="4" s="1"/>
  <c r="CV156" i="4" s="1"/>
  <c r="CW55" i="4"/>
  <c r="CV35" i="4"/>
  <c r="CV36" i="4"/>
  <c r="E125" i="22"/>
  <c r="D124" i="22"/>
  <c r="CV33" i="4"/>
  <c r="CV26" i="4"/>
  <c r="CV25" i="4"/>
  <c r="CV32" i="4"/>
  <c r="CV24" i="4"/>
  <c r="CV31" i="4"/>
  <c r="CV30" i="4"/>
  <c r="CV27" i="4"/>
  <c r="CV23" i="4"/>
  <c r="CV15" i="4"/>
  <c r="CV22" i="4"/>
  <c r="CV21" i="4"/>
  <c r="CV125" i="4" s="1"/>
  <c r="CV163" i="4" s="1"/>
  <c r="CV20" i="4"/>
  <c r="CV34" i="4"/>
  <c r="CV19" i="4"/>
  <c r="CV18" i="4"/>
  <c r="CV28" i="4"/>
  <c r="CV17" i="4"/>
  <c r="CV12" i="4"/>
  <c r="CV29" i="4"/>
  <c r="CV16" i="4"/>
  <c r="CV13" i="4"/>
  <c r="CW87" i="4"/>
  <c r="CW88" i="4"/>
  <c r="CW89" i="4"/>
  <c r="CV149" i="4"/>
  <c r="CV148" i="4"/>
  <c r="CW10" i="4"/>
  <c r="CW9" i="4"/>
  <c r="CX8" i="4"/>
  <c r="CW6" i="4"/>
  <c r="CW5" i="4" s="1"/>
  <c r="CW43" i="4" l="1"/>
  <c r="CW147" i="4" s="1"/>
  <c r="CX71" i="4"/>
  <c r="CX86" i="4"/>
  <c r="CX63" i="4"/>
  <c r="CX72" i="4"/>
  <c r="CX77" i="4"/>
  <c r="CX64" i="4"/>
  <c r="CX81" i="4"/>
  <c r="CX85" i="4"/>
  <c r="CX79" i="4"/>
  <c r="CX78" i="4"/>
  <c r="CX74" i="4"/>
  <c r="CX75" i="4"/>
  <c r="CX76" i="4"/>
  <c r="CX68" i="4"/>
  <c r="CX67" i="4"/>
  <c r="CX65" i="4"/>
  <c r="CX57" i="4"/>
  <c r="CX56" i="4"/>
  <c r="CX62" i="4"/>
  <c r="CX59" i="4"/>
  <c r="CX58" i="4"/>
  <c r="CW42" i="4"/>
  <c r="CW41" i="4"/>
  <c r="CW145" i="4" s="1"/>
  <c r="CW183" i="4" s="1"/>
  <c r="CW40" i="4"/>
  <c r="CW39" i="4"/>
  <c r="CW38" i="4"/>
  <c r="CW37" i="4"/>
  <c r="CW141" i="4" s="1"/>
  <c r="CW179" i="4" s="1"/>
  <c r="CW14" i="4"/>
  <c r="CW118" i="4" s="1"/>
  <c r="CW156" i="4" s="1"/>
  <c r="CX55" i="4"/>
  <c r="CW35" i="4"/>
  <c r="CW36" i="4"/>
  <c r="E126" i="22"/>
  <c r="D125" i="22"/>
  <c r="CW34" i="4"/>
  <c r="CW25" i="4"/>
  <c r="CW32" i="4"/>
  <c r="CW24" i="4"/>
  <c r="CW31" i="4"/>
  <c r="CW30" i="4"/>
  <c r="CW29" i="4"/>
  <c r="CW33" i="4"/>
  <c r="CW26" i="4"/>
  <c r="CW22" i="4"/>
  <c r="CW21" i="4"/>
  <c r="CW125" i="4" s="1"/>
  <c r="CW163" i="4" s="1"/>
  <c r="CW20" i="4"/>
  <c r="CW19" i="4"/>
  <c r="CW27" i="4"/>
  <c r="CW18" i="4"/>
  <c r="CW28" i="4"/>
  <c r="CW17" i="4"/>
  <c r="CW16" i="4"/>
  <c r="CW23" i="4"/>
  <c r="CW15" i="4"/>
  <c r="CW13" i="4"/>
  <c r="CW12" i="4"/>
  <c r="CX87" i="4"/>
  <c r="CX88" i="4"/>
  <c r="CX89" i="4"/>
  <c r="CW149" i="4"/>
  <c r="CW148" i="4"/>
  <c r="CX10" i="4"/>
  <c r="CY8" i="4"/>
  <c r="CX6" i="4"/>
  <c r="CX5" i="4" s="1"/>
  <c r="CX9" i="4"/>
  <c r="CY86" i="4" l="1"/>
  <c r="CY63" i="4"/>
  <c r="CY71" i="4"/>
  <c r="CY77" i="4"/>
  <c r="CY72" i="4"/>
  <c r="CX43" i="4"/>
  <c r="CX147" i="4" s="1"/>
  <c r="CY64" i="4"/>
  <c r="CY85" i="4"/>
  <c r="CY81" i="4"/>
  <c r="CY79" i="4"/>
  <c r="CY75" i="4"/>
  <c r="CY78" i="4"/>
  <c r="CY74" i="4"/>
  <c r="CY76" i="4"/>
  <c r="CY67" i="4"/>
  <c r="CY65" i="4"/>
  <c r="CY56" i="4"/>
  <c r="CY68" i="4"/>
  <c r="CY62" i="4"/>
  <c r="CY59" i="4"/>
  <c r="CY58" i="4"/>
  <c r="CY57" i="4"/>
  <c r="CX41" i="4"/>
  <c r="CX145" i="4" s="1"/>
  <c r="CX183" i="4" s="1"/>
  <c r="CX40" i="4"/>
  <c r="CX39" i="4"/>
  <c r="CX38" i="4"/>
  <c r="CX37" i="4"/>
  <c r="CX141" i="4" s="1"/>
  <c r="CX179" i="4" s="1"/>
  <c r="CX42" i="4"/>
  <c r="CX14" i="4"/>
  <c r="CX118" i="4" s="1"/>
  <c r="CX156" i="4" s="1"/>
  <c r="CY55" i="4"/>
  <c r="CX35" i="4"/>
  <c r="CX36" i="4"/>
  <c r="E127" i="22"/>
  <c r="D126" i="22"/>
  <c r="CX34" i="4"/>
  <c r="CX32" i="4"/>
  <c r="CX24" i="4"/>
  <c r="CX31" i="4"/>
  <c r="CX30" i="4"/>
  <c r="CX29" i="4"/>
  <c r="CX28" i="4"/>
  <c r="CX25" i="4"/>
  <c r="CX21" i="4"/>
  <c r="CX125" i="4" s="1"/>
  <c r="CX163" i="4" s="1"/>
  <c r="CX20" i="4"/>
  <c r="CX33" i="4"/>
  <c r="CX26" i="4"/>
  <c r="CX19" i="4"/>
  <c r="CX27" i="4"/>
  <c r="CX18" i="4"/>
  <c r="CX17" i="4"/>
  <c r="CX16" i="4"/>
  <c r="CX23" i="4"/>
  <c r="CX15" i="4"/>
  <c r="CX22" i="4"/>
  <c r="CX13" i="4"/>
  <c r="CX12" i="4"/>
  <c r="CY87" i="4"/>
  <c r="CY88" i="4"/>
  <c r="CY89" i="4"/>
  <c r="CX149" i="4"/>
  <c r="CX148" i="4"/>
  <c r="CY10" i="4"/>
  <c r="CZ8" i="4"/>
  <c r="CY6" i="4"/>
  <c r="CY5" i="4" s="1"/>
  <c r="CY9" i="4"/>
  <c r="CY43" i="4" l="1"/>
  <c r="CY147" i="4" s="1"/>
  <c r="CZ86" i="4"/>
  <c r="CZ71" i="4"/>
  <c r="CZ63" i="4"/>
  <c r="CZ72" i="4"/>
  <c r="CZ77" i="4"/>
  <c r="CZ64" i="4"/>
  <c r="CY40" i="4"/>
  <c r="CY39" i="4"/>
  <c r="CY38" i="4"/>
  <c r="CY37" i="4"/>
  <c r="CY141" i="4" s="1"/>
  <c r="CY179" i="4" s="1"/>
  <c r="CY42" i="4"/>
  <c r="CY41" i="4"/>
  <c r="CY145" i="4" s="1"/>
  <c r="CY183" i="4" s="1"/>
  <c r="CZ85" i="4"/>
  <c r="CZ79" i="4"/>
  <c r="CZ76" i="4"/>
  <c r="CZ78" i="4"/>
  <c r="CZ81" i="4"/>
  <c r="CZ74" i="4"/>
  <c r="CZ75" i="4"/>
  <c r="CZ68" i="4"/>
  <c r="CZ65" i="4"/>
  <c r="CZ67" i="4"/>
  <c r="CZ62" i="4"/>
  <c r="CZ59" i="4"/>
  <c r="CZ58" i="4"/>
  <c r="CZ57" i="4"/>
  <c r="CZ56" i="4"/>
  <c r="CY14" i="4"/>
  <c r="CY118" i="4" s="1"/>
  <c r="CY156" i="4" s="1"/>
  <c r="CZ55" i="4"/>
  <c r="CY35" i="4"/>
  <c r="CY36" i="4"/>
  <c r="E128" i="22"/>
  <c r="D127" i="22"/>
  <c r="CY34" i="4"/>
  <c r="CY31" i="4"/>
  <c r="CY30" i="4"/>
  <c r="CY29" i="4"/>
  <c r="CY28" i="4"/>
  <c r="CY27" i="4"/>
  <c r="CY33" i="4"/>
  <c r="CY32" i="4"/>
  <c r="CY24" i="4"/>
  <c r="CY25" i="4"/>
  <c r="CY20" i="4"/>
  <c r="CY26" i="4"/>
  <c r="CY19" i="4"/>
  <c r="CY18" i="4"/>
  <c r="CY17" i="4"/>
  <c r="CY16" i="4"/>
  <c r="CY23" i="4"/>
  <c r="CY15" i="4"/>
  <c r="CY22" i="4"/>
  <c r="CY21" i="4"/>
  <c r="CY125" i="4" s="1"/>
  <c r="CY163" i="4" s="1"/>
  <c r="CY13" i="4"/>
  <c r="CY12" i="4"/>
  <c r="CZ88" i="4"/>
  <c r="CZ89" i="4"/>
  <c r="CZ87" i="4"/>
  <c r="CY149" i="4"/>
  <c r="CY148" i="4"/>
  <c r="CZ10" i="4"/>
  <c r="DA8" i="4"/>
  <c r="CZ6" i="4"/>
  <c r="CZ5" i="4" s="1"/>
  <c r="CZ9" i="4"/>
  <c r="DA63" i="4" l="1"/>
  <c r="DA86" i="4"/>
  <c r="DA71" i="4"/>
  <c r="CZ43" i="4"/>
  <c r="DA72" i="4"/>
  <c r="DA77" i="4"/>
  <c r="DA64" i="4"/>
  <c r="DA85" i="4"/>
  <c r="DA81" i="4"/>
  <c r="DA79" i="4"/>
  <c r="DA78" i="4"/>
  <c r="DA76" i="4"/>
  <c r="DA75" i="4"/>
  <c r="DA74" i="4"/>
  <c r="DA68" i="4"/>
  <c r="DA67" i="4"/>
  <c r="DA65" i="4"/>
  <c r="DA62" i="4"/>
  <c r="DA59" i="4"/>
  <c r="DA58" i="4"/>
  <c r="DA57" i="4"/>
  <c r="DA56" i="4"/>
  <c r="CZ39" i="4"/>
  <c r="CZ38" i="4"/>
  <c r="CZ37" i="4"/>
  <c r="CZ141" i="4" s="1"/>
  <c r="CZ179" i="4" s="1"/>
  <c r="CZ42" i="4"/>
  <c r="CZ41" i="4"/>
  <c r="CZ145" i="4" s="1"/>
  <c r="CZ183" i="4" s="1"/>
  <c r="CZ40" i="4"/>
  <c r="CZ36" i="4"/>
  <c r="CZ14" i="4"/>
  <c r="CZ118" i="4" s="1"/>
  <c r="CZ156" i="4" s="1"/>
  <c r="DA55" i="4"/>
  <c r="CZ35" i="4"/>
  <c r="E129" i="22"/>
  <c r="D128" i="22"/>
  <c r="CZ34" i="4"/>
  <c r="CZ33" i="4"/>
  <c r="CZ30" i="4"/>
  <c r="CZ29" i="4"/>
  <c r="CZ28" i="4"/>
  <c r="CZ27" i="4"/>
  <c r="CZ26" i="4"/>
  <c r="CZ31" i="4"/>
  <c r="CZ19" i="4"/>
  <c r="CZ24" i="4"/>
  <c r="CZ18" i="4"/>
  <c r="CZ17" i="4"/>
  <c r="CZ16" i="4"/>
  <c r="CZ23" i="4"/>
  <c r="CZ15" i="4"/>
  <c r="CZ22" i="4"/>
  <c r="CZ21" i="4"/>
  <c r="CZ125" i="4" s="1"/>
  <c r="CZ163" i="4" s="1"/>
  <c r="CZ20" i="4"/>
  <c r="CZ13" i="4"/>
  <c r="CZ12" i="4"/>
  <c r="CZ32" i="4"/>
  <c r="CZ25" i="4"/>
  <c r="DA89" i="4"/>
  <c r="DA87" i="4"/>
  <c r="DA88" i="4"/>
  <c r="CZ149" i="4"/>
  <c r="CZ148" i="4"/>
  <c r="CZ147" i="4"/>
  <c r="DA10" i="4"/>
  <c r="DB8" i="4"/>
  <c r="DA6" i="4"/>
  <c r="DA5" i="4" s="1"/>
  <c r="DA9" i="4"/>
  <c r="DB63" i="4" l="1"/>
  <c r="DB71" i="4"/>
  <c r="DB86" i="4"/>
  <c r="DB72" i="4"/>
  <c r="DB77" i="4"/>
  <c r="DA43" i="4"/>
  <c r="DA147" i="4" s="1"/>
  <c r="DB64" i="4"/>
  <c r="DB81" i="4"/>
  <c r="DB78" i="4"/>
  <c r="DB85" i="4"/>
  <c r="DB76" i="4"/>
  <c r="DB75" i="4"/>
  <c r="DB74" i="4"/>
  <c r="DB79" i="4"/>
  <c r="DB68" i="4"/>
  <c r="DB67" i="4"/>
  <c r="DB65" i="4"/>
  <c r="DB59" i="4"/>
  <c r="DB58" i="4"/>
  <c r="DB57" i="4"/>
  <c r="DB56" i="4"/>
  <c r="DB62" i="4"/>
  <c r="DA14" i="4"/>
  <c r="DA118" i="4" s="1"/>
  <c r="DA156" i="4" s="1"/>
  <c r="DA38" i="4"/>
  <c r="DA37" i="4"/>
  <c r="DA141" i="4" s="1"/>
  <c r="DA179" i="4" s="1"/>
  <c r="DA42" i="4"/>
  <c r="DA41" i="4"/>
  <c r="DA145" i="4" s="1"/>
  <c r="DA183" i="4" s="1"/>
  <c r="DA40" i="4"/>
  <c r="DA39" i="4"/>
  <c r="DB55" i="4"/>
  <c r="DA35" i="4"/>
  <c r="DA36" i="4"/>
  <c r="E130" i="22"/>
  <c r="D129" i="22"/>
  <c r="DA34" i="4"/>
  <c r="DA32" i="4"/>
  <c r="DA29" i="4"/>
  <c r="DA28" i="4"/>
  <c r="DA27" i="4"/>
  <c r="DA26" i="4"/>
  <c r="DA33" i="4"/>
  <c r="DA25" i="4"/>
  <c r="DA30" i="4"/>
  <c r="DA24" i="4"/>
  <c r="DA18" i="4"/>
  <c r="DA17" i="4"/>
  <c r="DA16" i="4"/>
  <c r="DA23" i="4"/>
  <c r="DA15" i="4"/>
  <c r="DA22" i="4"/>
  <c r="DA13" i="4"/>
  <c r="DA21" i="4"/>
  <c r="DA125" i="4" s="1"/>
  <c r="DA163" i="4" s="1"/>
  <c r="DA31" i="4"/>
  <c r="DA20" i="4"/>
  <c r="DA19" i="4"/>
  <c r="DA12" i="4"/>
  <c r="DB87" i="4"/>
  <c r="DB88" i="4"/>
  <c r="DB89" i="4"/>
  <c r="DA149" i="4"/>
  <c r="DA148" i="4"/>
  <c r="DB10" i="4"/>
  <c r="DC8" i="4"/>
  <c r="DB6" i="4"/>
  <c r="DB5" i="4" s="1"/>
  <c r="DB9" i="4"/>
  <c r="DC63" i="4" l="1"/>
  <c r="DC86" i="4"/>
  <c r="DC71" i="4"/>
  <c r="DB43" i="4"/>
  <c r="DB147" i="4" s="1"/>
  <c r="DC72" i="4"/>
  <c r="DC77" i="4"/>
  <c r="DC64" i="4"/>
  <c r="DC85" i="4"/>
  <c r="DC79" i="4"/>
  <c r="DC76" i="4"/>
  <c r="DC81" i="4"/>
  <c r="DC75" i="4"/>
  <c r="DC74" i="4"/>
  <c r="DC78" i="4"/>
  <c r="DC68" i="4"/>
  <c r="DC67" i="4"/>
  <c r="DC65" i="4"/>
  <c r="DC59" i="4"/>
  <c r="DC58" i="4"/>
  <c r="DC57" i="4"/>
  <c r="DC56" i="4"/>
  <c r="DC62" i="4"/>
  <c r="DB37" i="4"/>
  <c r="DB141" i="4" s="1"/>
  <c r="DB179" i="4" s="1"/>
  <c r="DB42" i="4"/>
  <c r="DB41" i="4"/>
  <c r="DB145" i="4" s="1"/>
  <c r="DB183" i="4" s="1"/>
  <c r="DB40" i="4"/>
  <c r="DB39" i="4"/>
  <c r="DB38" i="4"/>
  <c r="DB36" i="4"/>
  <c r="DB14" i="4"/>
  <c r="DB118" i="4" s="1"/>
  <c r="DB156" i="4" s="1"/>
  <c r="DC55" i="4"/>
  <c r="DB35" i="4"/>
  <c r="E131" i="22"/>
  <c r="D130" i="22"/>
  <c r="DB34" i="4"/>
  <c r="DB28" i="4"/>
  <c r="DB27" i="4"/>
  <c r="DB26" i="4"/>
  <c r="DB33" i="4"/>
  <c r="DB25" i="4"/>
  <c r="DB24" i="4"/>
  <c r="DB32" i="4"/>
  <c r="DB31" i="4"/>
  <c r="DB29" i="4"/>
  <c r="DB17" i="4"/>
  <c r="DB16" i="4"/>
  <c r="DB23" i="4"/>
  <c r="DB15" i="4"/>
  <c r="DB22" i="4"/>
  <c r="DB21" i="4"/>
  <c r="DB125" i="4" s="1"/>
  <c r="DB163" i="4" s="1"/>
  <c r="DB30" i="4"/>
  <c r="DB20" i="4"/>
  <c r="DB19" i="4"/>
  <c r="DB13" i="4"/>
  <c r="DB12" i="4"/>
  <c r="DB18" i="4"/>
  <c r="DC87" i="4"/>
  <c r="DC88" i="4"/>
  <c r="DC89" i="4"/>
  <c r="DB149" i="4"/>
  <c r="DB148" i="4"/>
  <c r="DC10" i="4"/>
  <c r="DD8" i="4"/>
  <c r="DC6" i="4"/>
  <c r="DC5" i="4" s="1"/>
  <c r="DC9" i="4"/>
  <c r="DD86" i="4" l="1"/>
  <c r="DD63" i="4"/>
  <c r="DD71" i="4"/>
  <c r="DD72" i="4"/>
  <c r="DD77" i="4"/>
  <c r="DC43" i="4"/>
  <c r="DC147" i="4" s="1"/>
  <c r="DD64" i="4"/>
  <c r="DD78" i="4"/>
  <c r="DD85" i="4"/>
  <c r="DD81" i="4"/>
  <c r="DD79" i="4"/>
  <c r="DD74" i="4"/>
  <c r="DD76" i="4"/>
  <c r="DD75" i="4"/>
  <c r="DD68" i="4"/>
  <c r="DD67" i="4"/>
  <c r="DD65" i="4"/>
  <c r="DD59" i="4"/>
  <c r="DD58" i="4"/>
  <c r="DD57" i="4"/>
  <c r="DD56" i="4"/>
  <c r="DD62" i="4"/>
  <c r="DC42" i="4"/>
  <c r="DC41" i="4"/>
  <c r="DC145" i="4" s="1"/>
  <c r="DC183" i="4" s="1"/>
  <c r="DC40" i="4"/>
  <c r="DC39" i="4"/>
  <c r="DC38" i="4"/>
  <c r="DC37" i="4"/>
  <c r="DC141" i="4" s="1"/>
  <c r="DC179" i="4" s="1"/>
  <c r="DC14" i="4"/>
  <c r="DC118" i="4" s="1"/>
  <c r="DC156" i="4" s="1"/>
  <c r="DD55" i="4"/>
  <c r="DC35" i="4"/>
  <c r="DC36" i="4"/>
  <c r="E132" i="22"/>
  <c r="D131" i="22"/>
  <c r="DC34" i="4"/>
  <c r="DC27" i="4"/>
  <c r="DC26" i="4"/>
  <c r="DC33" i="4"/>
  <c r="DC25" i="4"/>
  <c r="DC32" i="4"/>
  <c r="DC31" i="4"/>
  <c r="DC30" i="4"/>
  <c r="DC28" i="4"/>
  <c r="DC16" i="4"/>
  <c r="DC23" i="4"/>
  <c r="DC15" i="4"/>
  <c r="DC22" i="4"/>
  <c r="DC21" i="4"/>
  <c r="DC125" i="4" s="1"/>
  <c r="DC163" i="4" s="1"/>
  <c r="DC20" i="4"/>
  <c r="DC19" i="4"/>
  <c r="DC29" i="4"/>
  <c r="DC18" i="4"/>
  <c r="DC24" i="4"/>
  <c r="DC13" i="4"/>
  <c r="DC12" i="4"/>
  <c r="DC17" i="4"/>
  <c r="DD87" i="4"/>
  <c r="DD88" i="4"/>
  <c r="DD89" i="4"/>
  <c r="DC149" i="4"/>
  <c r="DC148" i="4"/>
  <c r="DD10" i="4"/>
  <c r="DE8" i="4"/>
  <c r="DD6" i="4"/>
  <c r="DD5" i="4" s="1"/>
  <c r="DD9" i="4"/>
  <c r="DE63" i="4" l="1"/>
  <c r="DE71" i="4"/>
  <c r="DE86" i="4"/>
  <c r="DE72" i="4"/>
  <c r="DE77" i="4"/>
  <c r="DD43" i="4"/>
  <c r="DD147" i="4" s="1"/>
  <c r="DE64" i="4"/>
  <c r="DE85" i="4"/>
  <c r="DE81" i="4"/>
  <c r="DE78" i="4"/>
  <c r="DE79" i="4"/>
  <c r="DE76" i="4"/>
  <c r="DE75" i="4"/>
  <c r="DE74" i="4"/>
  <c r="DE68" i="4"/>
  <c r="DE67" i="4"/>
  <c r="DE65" i="4"/>
  <c r="DE58" i="4"/>
  <c r="DE57" i="4"/>
  <c r="DE56" i="4"/>
  <c r="DE62" i="4"/>
  <c r="DE59" i="4"/>
  <c r="DD42" i="4"/>
  <c r="DD41" i="4"/>
  <c r="DD145" i="4" s="1"/>
  <c r="DD183" i="4" s="1"/>
  <c r="DD40" i="4"/>
  <c r="DD39" i="4"/>
  <c r="DD38" i="4"/>
  <c r="DD37" i="4"/>
  <c r="DD141" i="4" s="1"/>
  <c r="DD179" i="4" s="1"/>
  <c r="DD14" i="4"/>
  <c r="DD118" i="4" s="1"/>
  <c r="DD156" i="4" s="1"/>
  <c r="DE55" i="4"/>
  <c r="DD35" i="4"/>
  <c r="DD36" i="4"/>
  <c r="E133" i="22"/>
  <c r="D132" i="22"/>
  <c r="DD26" i="4"/>
  <c r="DD33" i="4"/>
  <c r="DD25" i="4"/>
  <c r="DD24" i="4"/>
  <c r="DD32" i="4"/>
  <c r="DD31" i="4"/>
  <c r="DD30" i="4"/>
  <c r="DD34" i="4"/>
  <c r="DD27" i="4"/>
  <c r="DD23" i="4"/>
  <c r="DD15" i="4"/>
  <c r="DD22" i="4"/>
  <c r="DD21" i="4"/>
  <c r="DD125" i="4" s="1"/>
  <c r="DD163" i="4" s="1"/>
  <c r="DD20" i="4"/>
  <c r="DD28" i="4"/>
  <c r="DD19" i="4"/>
  <c r="DD29" i="4"/>
  <c r="DD18" i="4"/>
  <c r="DD17" i="4"/>
  <c r="DD13" i="4"/>
  <c r="DD12" i="4"/>
  <c r="DD16" i="4"/>
  <c r="DE87" i="4"/>
  <c r="DE88" i="4"/>
  <c r="DE89" i="4"/>
  <c r="DD149" i="4"/>
  <c r="DD148" i="4"/>
  <c r="DE10" i="4"/>
  <c r="DE9" i="4"/>
  <c r="DF8" i="4"/>
  <c r="DE6" i="4"/>
  <c r="DE5" i="4" s="1"/>
  <c r="DF63" i="4" l="1"/>
  <c r="DF71" i="4"/>
  <c r="DF86" i="4"/>
  <c r="DE43" i="4"/>
  <c r="DE147" i="4" s="1"/>
  <c r="DF77" i="4"/>
  <c r="DF72" i="4"/>
  <c r="DF64" i="4"/>
  <c r="DE14" i="4"/>
  <c r="DE118" i="4" s="1"/>
  <c r="DE156" i="4" s="1"/>
  <c r="DE42" i="4"/>
  <c r="DE41" i="4"/>
  <c r="DE145" i="4" s="1"/>
  <c r="DE183" i="4" s="1"/>
  <c r="DE40" i="4"/>
  <c r="DE39" i="4"/>
  <c r="DE38" i="4"/>
  <c r="DE37" i="4"/>
  <c r="DE141" i="4" s="1"/>
  <c r="DE179" i="4" s="1"/>
  <c r="DF81" i="4"/>
  <c r="DF85" i="4"/>
  <c r="DF78" i="4"/>
  <c r="DF74" i="4"/>
  <c r="DF76" i="4"/>
  <c r="DF79" i="4"/>
  <c r="DF75" i="4"/>
  <c r="DF68" i="4"/>
  <c r="DF67" i="4"/>
  <c r="DF65" i="4"/>
  <c r="DF57" i="4"/>
  <c r="DF56" i="4"/>
  <c r="DF62" i="4"/>
  <c r="DF59" i="4"/>
  <c r="DF58" i="4"/>
  <c r="DF55" i="4"/>
  <c r="DE35" i="4"/>
  <c r="DE36" i="4"/>
  <c r="E134" i="22"/>
  <c r="D133" i="22"/>
  <c r="DE34" i="4"/>
  <c r="DE33" i="4"/>
  <c r="DE25" i="4"/>
  <c r="DE24" i="4"/>
  <c r="DE32" i="4"/>
  <c r="DE31" i="4"/>
  <c r="DE30" i="4"/>
  <c r="DE29" i="4"/>
  <c r="DE26" i="4"/>
  <c r="DE22" i="4"/>
  <c r="DE13" i="4"/>
  <c r="DE21" i="4"/>
  <c r="DE125" i="4" s="1"/>
  <c r="DE163" i="4" s="1"/>
  <c r="DE27" i="4"/>
  <c r="DE20" i="4"/>
  <c r="DE28" i="4"/>
  <c r="DE19" i="4"/>
  <c r="DE18" i="4"/>
  <c r="DE17" i="4"/>
  <c r="DE16" i="4"/>
  <c r="DE12" i="4"/>
  <c r="DE23" i="4"/>
  <c r="DE15" i="4"/>
  <c r="DF87" i="4"/>
  <c r="DF88" i="4"/>
  <c r="DF89" i="4"/>
  <c r="DE149" i="4"/>
  <c r="DE148" i="4"/>
  <c r="DF10" i="4"/>
  <c r="DG8" i="4"/>
  <c r="DF6" i="4"/>
  <c r="DF5" i="4" s="1"/>
  <c r="DF9" i="4"/>
  <c r="DG86" i="4" l="1"/>
  <c r="DG71" i="4"/>
  <c r="DG63" i="4"/>
  <c r="DG77" i="4"/>
  <c r="DG72" i="4"/>
  <c r="DF43" i="4"/>
  <c r="DF147" i="4" s="1"/>
  <c r="DG64" i="4"/>
  <c r="DG85" i="4"/>
  <c r="DG81" i="4"/>
  <c r="DG78" i="4"/>
  <c r="DG79" i="4"/>
  <c r="DG76" i="4"/>
  <c r="DG74" i="4"/>
  <c r="DG75" i="4"/>
  <c r="DG67" i="4"/>
  <c r="DG65" i="4"/>
  <c r="DG56" i="4"/>
  <c r="DG68" i="4"/>
  <c r="DG62" i="4"/>
  <c r="DG59" i="4"/>
  <c r="DG58" i="4"/>
  <c r="DG57" i="4"/>
  <c r="DF41" i="4"/>
  <c r="DF145" i="4" s="1"/>
  <c r="DF183" i="4" s="1"/>
  <c r="DF40" i="4"/>
  <c r="DF39" i="4"/>
  <c r="DF38" i="4"/>
  <c r="DF37" i="4"/>
  <c r="DF141" i="4" s="1"/>
  <c r="DF179" i="4" s="1"/>
  <c r="DF42" i="4"/>
  <c r="DF14" i="4"/>
  <c r="DF118" i="4" s="1"/>
  <c r="DF156" i="4" s="1"/>
  <c r="DG55" i="4"/>
  <c r="DF35" i="4"/>
  <c r="DF36" i="4"/>
  <c r="E135" i="22"/>
  <c r="D134" i="22"/>
  <c r="DF34" i="4"/>
  <c r="DF24" i="4"/>
  <c r="DF32" i="4"/>
  <c r="DF31" i="4"/>
  <c r="DF30" i="4"/>
  <c r="DF29" i="4"/>
  <c r="DF28" i="4"/>
  <c r="DF33" i="4"/>
  <c r="DF25" i="4"/>
  <c r="DF26" i="4"/>
  <c r="DF21" i="4"/>
  <c r="DF125" i="4" s="1"/>
  <c r="DF163" i="4" s="1"/>
  <c r="DF27" i="4"/>
  <c r="DF20" i="4"/>
  <c r="DF19" i="4"/>
  <c r="DF18" i="4"/>
  <c r="DF17" i="4"/>
  <c r="DF16" i="4"/>
  <c r="DF23" i="4"/>
  <c r="DF15" i="4"/>
  <c r="DF13" i="4"/>
  <c r="DF22" i="4"/>
  <c r="DF12" i="4"/>
  <c r="DG87" i="4"/>
  <c r="DG88" i="4"/>
  <c r="DG89" i="4"/>
  <c r="DF149" i="4"/>
  <c r="DF148" i="4"/>
  <c r="DG10" i="4"/>
  <c r="DH8" i="4"/>
  <c r="DG6" i="4"/>
  <c r="DG5" i="4" s="1"/>
  <c r="DG9" i="4"/>
  <c r="DH63" i="4" l="1"/>
  <c r="DH86" i="4"/>
  <c r="DH71" i="4"/>
  <c r="DH77" i="4"/>
  <c r="DH72" i="4"/>
  <c r="DG43" i="4"/>
  <c r="DG147" i="4" s="1"/>
  <c r="DH64" i="4"/>
  <c r="DH85" i="4"/>
  <c r="DH81" i="4"/>
  <c r="DH79" i="4"/>
  <c r="DH78" i="4"/>
  <c r="DH74" i="4"/>
  <c r="DH75" i="4"/>
  <c r="DH76" i="4"/>
  <c r="DH68" i="4"/>
  <c r="DH67" i="4"/>
  <c r="DH62" i="4"/>
  <c r="DH59" i="4"/>
  <c r="DH58" i="4"/>
  <c r="DH57" i="4"/>
  <c r="DH65" i="4"/>
  <c r="DH56" i="4"/>
  <c r="DG40" i="4"/>
  <c r="DG39" i="4"/>
  <c r="DG38" i="4"/>
  <c r="DG37" i="4"/>
  <c r="DG141" i="4" s="1"/>
  <c r="DG179" i="4" s="1"/>
  <c r="DG42" i="4"/>
  <c r="DG41" i="4"/>
  <c r="DG145" i="4" s="1"/>
  <c r="DG183" i="4" s="1"/>
  <c r="DH55" i="4"/>
  <c r="DG36" i="4"/>
  <c r="DG14" i="4"/>
  <c r="DG118" i="4" s="1"/>
  <c r="DG156" i="4" s="1"/>
  <c r="DG35" i="4"/>
  <c r="E136" i="22"/>
  <c r="D135" i="22"/>
  <c r="DG34" i="4"/>
  <c r="DG32" i="4"/>
  <c r="DG31" i="4"/>
  <c r="DG30" i="4"/>
  <c r="DG29" i="4"/>
  <c r="DG28" i="4"/>
  <c r="DG27" i="4"/>
  <c r="DG24" i="4"/>
  <c r="DG20" i="4"/>
  <c r="DG33" i="4"/>
  <c r="DG19" i="4"/>
  <c r="DG18" i="4"/>
  <c r="DG17" i="4"/>
  <c r="DG16" i="4"/>
  <c r="DG23" i="4"/>
  <c r="DG15" i="4"/>
  <c r="DG25" i="4"/>
  <c r="DG22" i="4"/>
  <c r="DG26" i="4"/>
  <c r="DG21" i="4"/>
  <c r="DG125" i="4" s="1"/>
  <c r="DG163" i="4" s="1"/>
  <c r="DG12" i="4"/>
  <c r="DG13" i="4"/>
  <c r="DH88" i="4"/>
  <c r="DH89" i="4"/>
  <c r="DH87" i="4"/>
  <c r="DG149" i="4"/>
  <c r="DG148" i="4"/>
  <c r="DH10" i="4"/>
  <c r="DI8" i="4"/>
  <c r="DH6" i="4"/>
  <c r="DH5" i="4" s="1"/>
  <c r="DH9" i="4"/>
  <c r="DI86" i="4" l="1"/>
  <c r="DI63" i="4"/>
  <c r="DI71" i="4"/>
  <c r="DI77" i="4"/>
  <c r="DI72" i="4"/>
  <c r="DH43" i="4"/>
  <c r="DH147" i="4" s="1"/>
  <c r="DI64" i="4"/>
  <c r="DH39" i="4"/>
  <c r="DH38" i="4"/>
  <c r="DH37" i="4"/>
  <c r="DH141" i="4" s="1"/>
  <c r="DH179" i="4" s="1"/>
  <c r="DH42" i="4"/>
  <c r="DH41" i="4"/>
  <c r="DH145" i="4" s="1"/>
  <c r="DH183" i="4" s="1"/>
  <c r="DH40" i="4"/>
  <c r="DI85" i="4"/>
  <c r="DI81" i="4"/>
  <c r="DI79" i="4"/>
  <c r="DI78" i="4"/>
  <c r="DI76" i="4"/>
  <c r="DI75" i="4"/>
  <c r="DI74" i="4"/>
  <c r="DI68" i="4"/>
  <c r="DI67" i="4"/>
  <c r="DI65" i="4"/>
  <c r="DI62" i="4"/>
  <c r="DI59" i="4"/>
  <c r="DI58" i="4"/>
  <c r="DI57" i="4"/>
  <c r="DI56" i="4"/>
  <c r="DH14" i="4"/>
  <c r="DH118" i="4" s="1"/>
  <c r="DH156" i="4" s="1"/>
  <c r="DI55" i="4"/>
  <c r="DH36" i="4"/>
  <c r="DH35" i="4"/>
  <c r="E137" i="22"/>
  <c r="D136" i="22"/>
  <c r="DH34" i="4"/>
  <c r="DH33" i="4"/>
  <c r="DH30" i="4"/>
  <c r="DH29" i="4"/>
  <c r="DH28" i="4"/>
  <c r="DH27" i="4"/>
  <c r="DH26" i="4"/>
  <c r="DH32" i="4"/>
  <c r="DH31" i="4"/>
  <c r="DH19" i="4"/>
  <c r="DH18" i="4"/>
  <c r="DH17" i="4"/>
  <c r="DH16" i="4"/>
  <c r="DH23" i="4"/>
  <c r="DH15" i="4"/>
  <c r="DH25" i="4"/>
  <c r="DH22" i="4"/>
  <c r="DH24" i="4"/>
  <c r="DH21" i="4"/>
  <c r="DH125" i="4" s="1"/>
  <c r="DH163" i="4" s="1"/>
  <c r="DH20" i="4"/>
  <c r="DH12" i="4"/>
  <c r="DH13" i="4"/>
  <c r="DI89" i="4"/>
  <c r="DI87" i="4"/>
  <c r="DI88" i="4"/>
  <c r="DH149" i="4"/>
  <c r="DH148" i="4"/>
  <c r="DI10" i="4"/>
  <c r="DI6" i="4"/>
  <c r="DI5" i="4" s="1"/>
  <c r="DJ8" i="4"/>
  <c r="DI9" i="4"/>
  <c r="DJ86" i="4" l="1"/>
  <c r="DJ63" i="4"/>
  <c r="DJ71" i="4"/>
  <c r="DJ72" i="4"/>
  <c r="DJ77" i="4"/>
  <c r="DI43" i="4"/>
  <c r="DI147" i="4" s="1"/>
  <c r="DJ64" i="4"/>
  <c r="DI38" i="4"/>
  <c r="DI37" i="4"/>
  <c r="DI141" i="4" s="1"/>
  <c r="DI179" i="4" s="1"/>
  <c r="DI42" i="4"/>
  <c r="DI41" i="4"/>
  <c r="DI145" i="4" s="1"/>
  <c r="DI183" i="4" s="1"/>
  <c r="DI40" i="4"/>
  <c r="DI39" i="4"/>
  <c r="DJ81" i="4"/>
  <c r="DJ85" i="4"/>
  <c r="DJ78" i="4"/>
  <c r="DJ76" i="4"/>
  <c r="DJ75" i="4"/>
  <c r="DJ74" i="4"/>
  <c r="DJ79" i="4"/>
  <c r="DJ68" i="4"/>
  <c r="DJ67" i="4"/>
  <c r="DJ65" i="4"/>
  <c r="DJ59" i="4"/>
  <c r="DJ58" i="4"/>
  <c r="DJ57" i="4"/>
  <c r="DJ56" i="4"/>
  <c r="DJ62" i="4"/>
  <c r="DJ55" i="4"/>
  <c r="DI14" i="4"/>
  <c r="DI118" i="4" s="1"/>
  <c r="DI156" i="4" s="1"/>
  <c r="DI36" i="4"/>
  <c r="DI35" i="4"/>
  <c r="E138" i="22"/>
  <c r="D137" i="22"/>
  <c r="DI34" i="4"/>
  <c r="DI32" i="4"/>
  <c r="DI29" i="4"/>
  <c r="DI28" i="4"/>
  <c r="DI27" i="4"/>
  <c r="DI26" i="4"/>
  <c r="DI25" i="4"/>
  <c r="DI33" i="4"/>
  <c r="DI30" i="4"/>
  <c r="DI18" i="4"/>
  <c r="DI17" i="4"/>
  <c r="DI16" i="4"/>
  <c r="DI23" i="4"/>
  <c r="DI15" i="4"/>
  <c r="DI22" i="4"/>
  <c r="DI13" i="4"/>
  <c r="DI31" i="4"/>
  <c r="DI24" i="4"/>
  <c r="DI21" i="4"/>
  <c r="DI125" i="4" s="1"/>
  <c r="DI163" i="4" s="1"/>
  <c r="DI20" i="4"/>
  <c r="DI12" i="4"/>
  <c r="DI19" i="4"/>
  <c r="DJ87" i="4"/>
  <c r="DJ88" i="4"/>
  <c r="DJ89" i="4"/>
  <c r="DI149" i="4"/>
  <c r="DI148" i="4"/>
  <c r="DJ10" i="4"/>
  <c r="DJ9" i="4"/>
  <c r="DK8" i="4"/>
  <c r="DJ6" i="4"/>
  <c r="DJ5" i="4" s="1"/>
  <c r="DK86" i="4" l="1"/>
  <c r="DK63" i="4"/>
  <c r="DK71" i="4"/>
  <c r="DK72" i="4"/>
  <c r="DK77" i="4"/>
  <c r="DJ43" i="4"/>
  <c r="DJ147" i="4" s="1"/>
  <c r="DK64" i="4"/>
  <c r="DJ14" i="4"/>
  <c r="DJ118" i="4" s="1"/>
  <c r="DJ156" i="4" s="1"/>
  <c r="DJ37" i="4"/>
  <c r="DJ141" i="4" s="1"/>
  <c r="DJ179" i="4" s="1"/>
  <c r="DJ42" i="4"/>
  <c r="DJ41" i="4"/>
  <c r="DJ145" i="4" s="1"/>
  <c r="DJ183" i="4" s="1"/>
  <c r="DJ40" i="4"/>
  <c r="DJ39" i="4"/>
  <c r="DJ38" i="4"/>
  <c r="DK85" i="4"/>
  <c r="DK79" i="4"/>
  <c r="DK76" i="4"/>
  <c r="DK81" i="4"/>
  <c r="DK75" i="4"/>
  <c r="DK74" i="4"/>
  <c r="DK78" i="4"/>
  <c r="DK68" i="4"/>
  <c r="DK67" i="4"/>
  <c r="DK65" i="4"/>
  <c r="DK59" i="4"/>
  <c r="DK58" i="4"/>
  <c r="DK57" i="4"/>
  <c r="DK56" i="4"/>
  <c r="DK62" i="4"/>
  <c r="DK55" i="4"/>
  <c r="DJ35" i="4"/>
  <c r="DJ36" i="4"/>
  <c r="E139" i="22"/>
  <c r="D138" i="22"/>
  <c r="DJ34" i="4"/>
  <c r="DJ28" i="4"/>
  <c r="DJ27" i="4"/>
  <c r="DJ26" i="4"/>
  <c r="DJ25" i="4"/>
  <c r="DJ33" i="4"/>
  <c r="DJ24" i="4"/>
  <c r="DJ31" i="4"/>
  <c r="DJ29" i="4"/>
  <c r="DJ17" i="4"/>
  <c r="DJ16" i="4"/>
  <c r="DJ23" i="4"/>
  <c r="DJ15" i="4"/>
  <c r="DJ22" i="4"/>
  <c r="DJ30" i="4"/>
  <c r="DJ21" i="4"/>
  <c r="DJ125" i="4" s="1"/>
  <c r="DJ163" i="4" s="1"/>
  <c r="DJ20" i="4"/>
  <c r="DJ32" i="4"/>
  <c r="DJ19" i="4"/>
  <c r="DJ12" i="4"/>
  <c r="DJ13" i="4"/>
  <c r="DJ18" i="4"/>
  <c r="DK87" i="4"/>
  <c r="DK88" i="4"/>
  <c r="DK89" i="4"/>
  <c r="DJ149" i="4"/>
  <c r="DJ148" i="4"/>
  <c r="DK10" i="4"/>
  <c r="DL8" i="4"/>
  <c r="DK6" i="4"/>
  <c r="DK5" i="4" s="1"/>
  <c r="DK9" i="4"/>
  <c r="DL86" i="4" l="1"/>
  <c r="DL63" i="4"/>
  <c r="DL71" i="4"/>
  <c r="DK43" i="4"/>
  <c r="DK147" i="4" s="1"/>
  <c r="DL72" i="4"/>
  <c r="DL77" i="4"/>
  <c r="DL64" i="4"/>
  <c r="DL78" i="4"/>
  <c r="DL76" i="4"/>
  <c r="DL85" i="4"/>
  <c r="DL79" i="4"/>
  <c r="DL74" i="4"/>
  <c r="DL81" i="4"/>
  <c r="DL75" i="4"/>
  <c r="DL68" i="4"/>
  <c r="DL67" i="4"/>
  <c r="DL65" i="4"/>
  <c r="DL59" i="4"/>
  <c r="DL58" i="4"/>
  <c r="DL57" i="4"/>
  <c r="DL56" i="4"/>
  <c r="DL62" i="4"/>
  <c r="DK42" i="4"/>
  <c r="DK41" i="4"/>
  <c r="DK145" i="4" s="1"/>
  <c r="DK183" i="4" s="1"/>
  <c r="DK40" i="4"/>
  <c r="DK39" i="4"/>
  <c r="DK38" i="4"/>
  <c r="DK37" i="4"/>
  <c r="DK141" i="4" s="1"/>
  <c r="DK179" i="4" s="1"/>
  <c r="DK14" i="4"/>
  <c r="DK118" i="4" s="1"/>
  <c r="DK156" i="4" s="1"/>
  <c r="DL55" i="4"/>
  <c r="DK35" i="4"/>
  <c r="DK36" i="4"/>
  <c r="E140" i="22"/>
  <c r="D139" i="22"/>
  <c r="DK34" i="4"/>
  <c r="DK27" i="4"/>
  <c r="DK26" i="4"/>
  <c r="DK25" i="4"/>
  <c r="DK33" i="4"/>
  <c r="DK31" i="4"/>
  <c r="DK32" i="4"/>
  <c r="DK30" i="4"/>
  <c r="DK28" i="4"/>
  <c r="DK16" i="4"/>
  <c r="DK23" i="4"/>
  <c r="DK15" i="4"/>
  <c r="DK22" i="4"/>
  <c r="DK21" i="4"/>
  <c r="DK125" i="4" s="1"/>
  <c r="DK163" i="4" s="1"/>
  <c r="DK29" i="4"/>
  <c r="DK24" i="4"/>
  <c r="DK20" i="4"/>
  <c r="DK19" i="4"/>
  <c r="DK18" i="4"/>
  <c r="DK12" i="4"/>
  <c r="DK13" i="4"/>
  <c r="DK17" i="4"/>
  <c r="DL87" i="4"/>
  <c r="DL88" i="4"/>
  <c r="DL89" i="4"/>
  <c r="DK149" i="4"/>
  <c r="DK148" i="4"/>
  <c r="DL10" i="4"/>
  <c r="DM8" i="4"/>
  <c r="DL6" i="4"/>
  <c r="DL5" i="4" s="1"/>
  <c r="DL9" i="4"/>
  <c r="DM63" i="4" l="1"/>
  <c r="DM86" i="4"/>
  <c r="DM71" i="4"/>
  <c r="DL43" i="4"/>
  <c r="DL147" i="4" s="1"/>
  <c r="DM77" i="4"/>
  <c r="DM72" i="4"/>
  <c r="DM64" i="4"/>
  <c r="DM85" i="4"/>
  <c r="DM78" i="4"/>
  <c r="DM76" i="4"/>
  <c r="DM79" i="4"/>
  <c r="DM75" i="4"/>
  <c r="DM81" i="4"/>
  <c r="DM74" i="4"/>
  <c r="DM68" i="4"/>
  <c r="DM67" i="4"/>
  <c r="DM65" i="4"/>
  <c r="DM58" i="4"/>
  <c r="DM57" i="4"/>
  <c r="DM56" i="4"/>
  <c r="DM62" i="4"/>
  <c r="DM59" i="4"/>
  <c r="DL42" i="4"/>
  <c r="DL41" i="4"/>
  <c r="DL145" i="4" s="1"/>
  <c r="DL183" i="4" s="1"/>
  <c r="DL40" i="4"/>
  <c r="DL39" i="4"/>
  <c r="DL38" i="4"/>
  <c r="DL37" i="4"/>
  <c r="DL141" i="4" s="1"/>
  <c r="DL179" i="4" s="1"/>
  <c r="DL14" i="4"/>
  <c r="DL118" i="4" s="1"/>
  <c r="DL156" i="4" s="1"/>
  <c r="DM55" i="4"/>
  <c r="DL35" i="4"/>
  <c r="DL36" i="4"/>
  <c r="E141" i="22"/>
  <c r="D140" i="22"/>
  <c r="DL26" i="4"/>
  <c r="DL25" i="4"/>
  <c r="DL33" i="4"/>
  <c r="DL24" i="4"/>
  <c r="DL31" i="4"/>
  <c r="DL34" i="4"/>
  <c r="DL32" i="4"/>
  <c r="DL30" i="4"/>
  <c r="DL27" i="4"/>
  <c r="DL23" i="4"/>
  <c r="DL15" i="4"/>
  <c r="DL22" i="4"/>
  <c r="DL28" i="4"/>
  <c r="DL21" i="4"/>
  <c r="DL125" i="4" s="1"/>
  <c r="DL163" i="4" s="1"/>
  <c r="DL29" i="4"/>
  <c r="DL20" i="4"/>
  <c r="DL19" i="4"/>
  <c r="DL18" i="4"/>
  <c r="DL17" i="4"/>
  <c r="DL12" i="4"/>
  <c r="DL13" i="4"/>
  <c r="DL16" i="4"/>
  <c r="DM87" i="4"/>
  <c r="DM88" i="4"/>
  <c r="DM89" i="4"/>
  <c r="DL149" i="4"/>
  <c r="DL148" i="4"/>
  <c r="DM10" i="4"/>
  <c r="DM9" i="4"/>
  <c r="DN8" i="4"/>
  <c r="DM6" i="4"/>
  <c r="DM5" i="4" s="1"/>
  <c r="DN63" i="4" l="1"/>
  <c r="DN71" i="4"/>
  <c r="DN86" i="4"/>
  <c r="DN77" i="4"/>
  <c r="DN72" i="4"/>
  <c r="DM43" i="4"/>
  <c r="DM147" i="4" s="1"/>
  <c r="DN64" i="4"/>
  <c r="DN81" i="4"/>
  <c r="DN79" i="4"/>
  <c r="DN85" i="4"/>
  <c r="DN78" i="4"/>
  <c r="DN74" i="4"/>
  <c r="DN75" i="4"/>
  <c r="DN76" i="4"/>
  <c r="DN68" i="4"/>
  <c r="DN67" i="4"/>
  <c r="DN65" i="4"/>
  <c r="DN57" i="4"/>
  <c r="DN56" i="4"/>
  <c r="DN62" i="4"/>
  <c r="DN59" i="4"/>
  <c r="DN58" i="4"/>
  <c r="DM42" i="4"/>
  <c r="DM41" i="4"/>
  <c r="DM145" i="4" s="1"/>
  <c r="DM183" i="4" s="1"/>
  <c r="DM40" i="4"/>
  <c r="DM39" i="4"/>
  <c r="DM38" i="4"/>
  <c r="DM37" i="4"/>
  <c r="DM141" i="4" s="1"/>
  <c r="DM179" i="4" s="1"/>
  <c r="DN55" i="4"/>
  <c r="DM14" i="4"/>
  <c r="DM118" i="4" s="1"/>
  <c r="DM156" i="4" s="1"/>
  <c r="DM35" i="4"/>
  <c r="DM36" i="4"/>
  <c r="E142" i="22"/>
  <c r="D141" i="22"/>
  <c r="DM34" i="4"/>
  <c r="DM25" i="4"/>
  <c r="DM33" i="4"/>
  <c r="DM24" i="4"/>
  <c r="DM31" i="4"/>
  <c r="DM32" i="4"/>
  <c r="DM30" i="4"/>
  <c r="DM29" i="4"/>
  <c r="DM26" i="4"/>
  <c r="DM27" i="4"/>
  <c r="DM22" i="4"/>
  <c r="DM13" i="4"/>
  <c r="DM28" i="4"/>
  <c r="DM21" i="4"/>
  <c r="DM125" i="4" s="1"/>
  <c r="DM163" i="4" s="1"/>
  <c r="DM20" i="4"/>
  <c r="DM19" i="4"/>
  <c r="DM18" i="4"/>
  <c r="DM17" i="4"/>
  <c r="DM16" i="4"/>
  <c r="DM12" i="4"/>
  <c r="DM23" i="4"/>
  <c r="DM15" i="4"/>
  <c r="DN87" i="4"/>
  <c r="DN88" i="4"/>
  <c r="DN89" i="4"/>
  <c r="DM149" i="4"/>
  <c r="DM148" i="4"/>
  <c r="DN10" i="4"/>
  <c r="DO8" i="4"/>
  <c r="DN6" i="4"/>
  <c r="DN5" i="4" s="1"/>
  <c r="DN9" i="4"/>
  <c r="DO63" i="4" l="1"/>
  <c r="DO86" i="4"/>
  <c r="DO71" i="4"/>
  <c r="DO77" i="4"/>
  <c r="DO72" i="4"/>
  <c r="DN43" i="4"/>
  <c r="DN147" i="4" s="1"/>
  <c r="DO64" i="4"/>
  <c r="DO85" i="4"/>
  <c r="DO81" i="4"/>
  <c r="DO76" i="4"/>
  <c r="DO79" i="4"/>
  <c r="DO75" i="4"/>
  <c r="DO78" i="4"/>
  <c r="DO74" i="4"/>
  <c r="DO67" i="4"/>
  <c r="DO65" i="4"/>
  <c r="DO68" i="4"/>
  <c r="DO56" i="4"/>
  <c r="DO62" i="4"/>
  <c r="DO59" i="4"/>
  <c r="DO58" i="4"/>
  <c r="DO57" i="4"/>
  <c r="DN41" i="4"/>
  <c r="DN145" i="4" s="1"/>
  <c r="DN183" i="4" s="1"/>
  <c r="DN40" i="4"/>
  <c r="DN39" i="4"/>
  <c r="DN38" i="4"/>
  <c r="DN37" i="4"/>
  <c r="DN141" i="4" s="1"/>
  <c r="DN179" i="4" s="1"/>
  <c r="DN42" i="4"/>
  <c r="DN36" i="4"/>
  <c r="DN14" i="4"/>
  <c r="DN118" i="4" s="1"/>
  <c r="DN156" i="4" s="1"/>
  <c r="DO55" i="4"/>
  <c r="DN35" i="4"/>
  <c r="E143" i="22"/>
  <c r="D142" i="22"/>
  <c r="DN34" i="4"/>
  <c r="DN33" i="4"/>
  <c r="DN24" i="4"/>
  <c r="DN31" i="4"/>
  <c r="DN32" i="4"/>
  <c r="DN30" i="4"/>
  <c r="DN29" i="4"/>
  <c r="DN28" i="4"/>
  <c r="DN25" i="4"/>
  <c r="DN21" i="4"/>
  <c r="DN125" i="4" s="1"/>
  <c r="DN163" i="4" s="1"/>
  <c r="DN20" i="4"/>
  <c r="DN19" i="4"/>
  <c r="DN18" i="4"/>
  <c r="DN17" i="4"/>
  <c r="DN16" i="4"/>
  <c r="DN26" i="4"/>
  <c r="DN23" i="4"/>
  <c r="DN15" i="4"/>
  <c r="DN22" i="4"/>
  <c r="DN13" i="4"/>
  <c r="DN27" i="4"/>
  <c r="DN12" i="4"/>
  <c r="DO87" i="4"/>
  <c r="DO88" i="4"/>
  <c r="DO89" i="4"/>
  <c r="DN149" i="4"/>
  <c r="DN148" i="4"/>
  <c r="DO10" i="4"/>
  <c r="DP8" i="4"/>
  <c r="DO6" i="4"/>
  <c r="DO5" i="4" s="1"/>
  <c r="DO9" i="4"/>
  <c r="DP71" i="4" l="1"/>
  <c r="DP63" i="4"/>
  <c r="DP86" i="4"/>
  <c r="DO43" i="4"/>
  <c r="DO147" i="4" s="1"/>
  <c r="DP77" i="4"/>
  <c r="DP72" i="4"/>
  <c r="DP64" i="4"/>
  <c r="DP85" i="4"/>
  <c r="DP81" i="4"/>
  <c r="DP79" i="4"/>
  <c r="DP78" i="4"/>
  <c r="DP76" i="4"/>
  <c r="DP74" i="4"/>
  <c r="DP75" i="4"/>
  <c r="DP68" i="4"/>
  <c r="DP62" i="4"/>
  <c r="DP59" i="4"/>
  <c r="DP58" i="4"/>
  <c r="DP65" i="4"/>
  <c r="DP57" i="4"/>
  <c r="DP67" i="4"/>
  <c r="DP56" i="4"/>
  <c r="DO40" i="4"/>
  <c r="DO39" i="4"/>
  <c r="DO38" i="4"/>
  <c r="DO37" i="4"/>
  <c r="DO141" i="4" s="1"/>
  <c r="DO179" i="4" s="1"/>
  <c r="DO42" i="4"/>
  <c r="DO41" i="4"/>
  <c r="DO145" i="4" s="1"/>
  <c r="DO183" i="4" s="1"/>
  <c r="DO14" i="4"/>
  <c r="DO118" i="4" s="1"/>
  <c r="DO156" i="4" s="1"/>
  <c r="DP55" i="4"/>
  <c r="DO35" i="4"/>
  <c r="DO36" i="4"/>
  <c r="E144" i="22"/>
  <c r="D143" i="22"/>
  <c r="DO34" i="4"/>
  <c r="DO31" i="4"/>
  <c r="DO32" i="4"/>
  <c r="DO30" i="4"/>
  <c r="DO29" i="4"/>
  <c r="DO28" i="4"/>
  <c r="DO27" i="4"/>
  <c r="DO33" i="4"/>
  <c r="DO24" i="4"/>
  <c r="DO20" i="4"/>
  <c r="DO19" i="4"/>
  <c r="DO18" i="4"/>
  <c r="DO17" i="4"/>
  <c r="DO25" i="4"/>
  <c r="DO16" i="4"/>
  <c r="DO26" i="4"/>
  <c r="DO23" i="4"/>
  <c r="DO15" i="4"/>
  <c r="DO22" i="4"/>
  <c r="DO21" i="4"/>
  <c r="DO125" i="4" s="1"/>
  <c r="DO163" i="4" s="1"/>
  <c r="DO13" i="4"/>
  <c r="DO12" i="4"/>
  <c r="DP88" i="4"/>
  <c r="DP89" i="4"/>
  <c r="DP87" i="4"/>
  <c r="DO149" i="4"/>
  <c r="DO148" i="4"/>
  <c r="DP10" i="4"/>
  <c r="DQ8" i="4"/>
  <c r="DP6" i="4"/>
  <c r="DP5" i="4" s="1"/>
  <c r="DP9" i="4"/>
  <c r="DQ63" i="4" l="1"/>
  <c r="DQ86" i="4"/>
  <c r="DQ71" i="4"/>
  <c r="DP43" i="4"/>
  <c r="DQ72" i="4"/>
  <c r="DQ77" i="4"/>
  <c r="DQ64" i="4"/>
  <c r="DQ85" i="4"/>
  <c r="DQ81" i="4"/>
  <c r="DQ79" i="4"/>
  <c r="DQ78" i="4"/>
  <c r="DQ75" i="4"/>
  <c r="DQ74" i="4"/>
  <c r="DQ76" i="4"/>
  <c r="DQ68" i="4"/>
  <c r="DQ67" i="4"/>
  <c r="DQ65" i="4"/>
  <c r="DQ62" i="4"/>
  <c r="DQ59" i="4"/>
  <c r="DQ58" i="4"/>
  <c r="DQ57" i="4"/>
  <c r="DQ56" i="4"/>
  <c r="DP39" i="4"/>
  <c r="DP38" i="4"/>
  <c r="DP37" i="4"/>
  <c r="DP141" i="4" s="1"/>
  <c r="DP179" i="4" s="1"/>
  <c r="DP42" i="4"/>
  <c r="DP41" i="4"/>
  <c r="DP145" i="4" s="1"/>
  <c r="DP183" i="4" s="1"/>
  <c r="DP40" i="4"/>
  <c r="DQ55" i="4"/>
  <c r="DP14" i="4"/>
  <c r="DP118" i="4" s="1"/>
  <c r="DP156" i="4" s="1"/>
  <c r="DP35" i="4"/>
  <c r="DP36" i="4"/>
  <c r="E145" i="22"/>
  <c r="D144" i="22"/>
  <c r="DP34" i="4"/>
  <c r="DP33" i="4"/>
  <c r="DP32" i="4"/>
  <c r="DP30" i="4"/>
  <c r="DP29" i="4"/>
  <c r="DP28" i="4"/>
  <c r="DP27" i="4"/>
  <c r="DP26" i="4"/>
  <c r="DP31" i="4"/>
  <c r="DP19" i="4"/>
  <c r="DP18" i="4"/>
  <c r="DP17" i="4"/>
  <c r="DP25" i="4"/>
  <c r="DP24" i="4"/>
  <c r="DP16" i="4"/>
  <c r="DP23" i="4"/>
  <c r="DP15" i="4"/>
  <c r="DP22" i="4"/>
  <c r="DP21" i="4"/>
  <c r="DP125" i="4" s="1"/>
  <c r="DP163" i="4" s="1"/>
  <c r="DP20" i="4"/>
  <c r="DP12" i="4"/>
  <c r="DP13" i="4"/>
  <c r="DQ89" i="4"/>
  <c r="DQ87" i="4"/>
  <c r="DQ88" i="4"/>
  <c r="DP149" i="4"/>
  <c r="DP148" i="4"/>
  <c r="DP147" i="4"/>
  <c r="DQ10" i="4"/>
  <c r="DR8" i="4"/>
  <c r="DQ6" i="4"/>
  <c r="DQ5" i="4" s="1"/>
  <c r="DQ9" i="4"/>
  <c r="DR86" i="4" l="1"/>
  <c r="DR71" i="4"/>
  <c r="DR63" i="4"/>
  <c r="DQ43" i="4"/>
  <c r="DR72" i="4"/>
  <c r="DR77" i="4"/>
  <c r="DR64" i="4"/>
  <c r="DR81" i="4"/>
  <c r="DR78" i="4"/>
  <c r="DR85" i="4"/>
  <c r="DR75" i="4"/>
  <c r="DR74" i="4"/>
  <c r="DR76" i="4"/>
  <c r="DR79" i="4"/>
  <c r="DR68" i="4"/>
  <c r="DR67" i="4"/>
  <c r="DR65" i="4"/>
  <c r="DR59" i="4"/>
  <c r="DR58" i="4"/>
  <c r="DR57" i="4"/>
  <c r="DR56" i="4"/>
  <c r="DR62" i="4"/>
  <c r="DQ38" i="4"/>
  <c r="DQ37" i="4"/>
  <c r="DQ141" i="4" s="1"/>
  <c r="DQ179" i="4" s="1"/>
  <c r="DQ42" i="4"/>
  <c r="DQ41" i="4"/>
  <c r="DQ145" i="4" s="1"/>
  <c r="DQ183" i="4" s="1"/>
  <c r="DQ40" i="4"/>
  <c r="DQ39" i="4"/>
  <c r="DQ14" i="4"/>
  <c r="DQ118" i="4" s="1"/>
  <c r="DQ156" i="4" s="1"/>
  <c r="DR55" i="4"/>
  <c r="DQ35" i="4"/>
  <c r="DQ36" i="4"/>
  <c r="E146" i="22"/>
  <c r="D145" i="22"/>
  <c r="DQ34" i="4"/>
  <c r="DQ32" i="4"/>
  <c r="DQ29" i="4"/>
  <c r="DQ28" i="4"/>
  <c r="DQ27" i="4"/>
  <c r="DQ26" i="4"/>
  <c r="DQ25" i="4"/>
  <c r="DQ30" i="4"/>
  <c r="DQ33" i="4"/>
  <c r="DQ18" i="4"/>
  <c r="DQ17" i="4"/>
  <c r="DQ24" i="4"/>
  <c r="DQ16" i="4"/>
  <c r="DQ23" i="4"/>
  <c r="DQ15" i="4"/>
  <c r="DQ31" i="4"/>
  <c r="DQ22" i="4"/>
  <c r="DQ13" i="4"/>
  <c r="DQ21" i="4"/>
  <c r="DQ125" i="4" s="1"/>
  <c r="DQ163" i="4" s="1"/>
  <c r="DQ20" i="4"/>
  <c r="DQ12" i="4"/>
  <c r="DQ19" i="4"/>
  <c r="DR87" i="4"/>
  <c r="DR88" i="4"/>
  <c r="DR89" i="4"/>
  <c r="DQ149" i="4"/>
  <c r="DQ148" i="4"/>
  <c r="DQ147" i="4"/>
  <c r="DR10" i="4"/>
  <c r="DS8" i="4"/>
  <c r="DR6" i="4"/>
  <c r="DR5" i="4" s="1"/>
  <c r="DR9" i="4"/>
  <c r="DS63" i="4" l="1"/>
  <c r="DS86" i="4"/>
  <c r="DS71" i="4"/>
  <c r="DS72" i="4"/>
  <c r="DS77" i="4"/>
  <c r="DR43" i="4"/>
  <c r="DR147" i="4" s="1"/>
  <c r="DS64" i="4"/>
  <c r="DS85" i="4"/>
  <c r="DS79" i="4"/>
  <c r="DS81" i="4"/>
  <c r="DS76" i="4"/>
  <c r="DS75" i="4"/>
  <c r="DS74" i="4"/>
  <c r="DS78" i="4"/>
  <c r="DS68" i="4"/>
  <c r="DS67" i="4"/>
  <c r="DS65" i="4"/>
  <c r="DS59" i="4"/>
  <c r="DS58" i="4"/>
  <c r="DS57" i="4"/>
  <c r="DS56" i="4"/>
  <c r="DS62" i="4"/>
  <c r="DR37" i="4"/>
  <c r="DR141" i="4" s="1"/>
  <c r="DR179" i="4" s="1"/>
  <c r="DR42" i="4"/>
  <c r="DR41" i="4"/>
  <c r="DR145" i="4" s="1"/>
  <c r="DR183" i="4" s="1"/>
  <c r="DR40" i="4"/>
  <c r="DR39" i="4"/>
  <c r="DR38" i="4"/>
  <c r="DR14" i="4"/>
  <c r="DR118" i="4" s="1"/>
  <c r="DR156" i="4" s="1"/>
  <c r="DS55" i="4"/>
  <c r="DR35" i="4"/>
  <c r="DR36" i="4"/>
  <c r="E147" i="22"/>
  <c r="D146" i="22"/>
  <c r="DR34" i="4"/>
  <c r="DR28" i="4"/>
  <c r="DR27" i="4"/>
  <c r="DR26" i="4"/>
  <c r="DR25" i="4"/>
  <c r="DR24" i="4"/>
  <c r="DR33" i="4"/>
  <c r="DR31" i="4"/>
  <c r="DR32" i="4"/>
  <c r="DR29" i="4"/>
  <c r="DR17" i="4"/>
  <c r="DR16" i="4"/>
  <c r="DR23" i="4"/>
  <c r="DR15" i="4"/>
  <c r="DR30" i="4"/>
  <c r="DR22" i="4"/>
  <c r="DR21" i="4"/>
  <c r="DR125" i="4" s="1"/>
  <c r="DR163" i="4" s="1"/>
  <c r="DR20" i="4"/>
  <c r="DR19" i="4"/>
  <c r="DR12" i="4"/>
  <c r="DR18" i="4"/>
  <c r="DR13" i="4"/>
  <c r="DS87" i="4"/>
  <c r="DS88" i="4"/>
  <c r="DS89" i="4"/>
  <c r="DR149" i="4"/>
  <c r="DR148" i="4"/>
  <c r="DS10" i="4"/>
  <c r="DT8" i="4"/>
  <c r="DS6" i="4"/>
  <c r="DS5" i="4" s="1"/>
  <c r="DS9" i="4"/>
  <c r="DT63" i="4" l="1"/>
  <c r="DT86" i="4"/>
  <c r="DT71" i="4"/>
  <c r="DT72" i="4"/>
  <c r="DT77" i="4"/>
  <c r="DS43" i="4"/>
  <c r="DS147" i="4" s="1"/>
  <c r="DT64" i="4"/>
  <c r="DT81" i="4"/>
  <c r="DT78" i="4"/>
  <c r="DT76" i="4"/>
  <c r="DT85" i="4"/>
  <c r="DT79" i="4"/>
  <c r="DT74" i="4"/>
  <c r="DT75" i="4"/>
  <c r="DT68" i="4"/>
  <c r="DT67" i="4"/>
  <c r="DT65" i="4"/>
  <c r="DT59" i="4"/>
  <c r="DT58" i="4"/>
  <c r="DT57" i="4"/>
  <c r="DT56" i="4"/>
  <c r="DT62" i="4"/>
  <c r="DS42" i="4"/>
  <c r="DS41" i="4"/>
  <c r="DS145" i="4" s="1"/>
  <c r="DS183" i="4" s="1"/>
  <c r="DS40" i="4"/>
  <c r="DS39" i="4"/>
  <c r="DS38" i="4"/>
  <c r="DS37" i="4"/>
  <c r="DS141" i="4" s="1"/>
  <c r="DS179" i="4" s="1"/>
  <c r="DS14" i="4"/>
  <c r="DS118" i="4" s="1"/>
  <c r="DS156" i="4" s="1"/>
  <c r="DT55" i="4"/>
  <c r="DS35" i="4"/>
  <c r="DS36" i="4"/>
  <c r="E148" i="22"/>
  <c r="D147" i="22"/>
  <c r="DS34" i="4"/>
  <c r="DS27" i="4"/>
  <c r="DS26" i="4"/>
  <c r="DS25" i="4"/>
  <c r="DS33" i="4"/>
  <c r="DS31" i="4"/>
  <c r="DS30" i="4"/>
  <c r="DS28" i="4"/>
  <c r="DS16" i="4"/>
  <c r="DS24" i="4"/>
  <c r="DS23" i="4"/>
  <c r="DS15" i="4"/>
  <c r="DS29" i="4"/>
  <c r="DS22" i="4"/>
  <c r="DS21" i="4"/>
  <c r="DS125" i="4" s="1"/>
  <c r="DS163" i="4" s="1"/>
  <c r="DS20" i="4"/>
  <c r="DS32" i="4"/>
  <c r="DS19" i="4"/>
  <c r="DS18" i="4"/>
  <c r="DS12" i="4"/>
  <c r="DS17" i="4"/>
  <c r="DS13" i="4"/>
  <c r="DT10" i="4"/>
  <c r="DT87" i="4"/>
  <c r="DT88" i="4"/>
  <c r="DT89" i="4"/>
  <c r="DS149" i="4"/>
  <c r="DS148" i="4"/>
  <c r="DU8" i="4"/>
  <c r="DT6" i="4"/>
  <c r="DT5" i="4" s="1"/>
  <c r="DT9" i="4"/>
  <c r="DU86" i="4" l="1"/>
  <c r="DU63" i="4"/>
  <c r="DU71" i="4"/>
  <c r="DU72" i="4"/>
  <c r="DU77" i="4"/>
  <c r="DT43" i="4"/>
  <c r="DT147" i="4" s="1"/>
  <c r="DU64" i="4"/>
  <c r="DU85" i="4"/>
  <c r="DU81" i="4"/>
  <c r="DU78" i="4"/>
  <c r="DU79" i="4"/>
  <c r="DU75" i="4"/>
  <c r="DU74" i="4"/>
  <c r="DU76" i="4"/>
  <c r="DU68" i="4"/>
  <c r="DU67" i="4"/>
  <c r="DU65" i="4"/>
  <c r="DU58" i="4"/>
  <c r="DU57" i="4"/>
  <c r="DU56" i="4"/>
  <c r="DU62" i="4"/>
  <c r="DU59" i="4"/>
  <c r="DT42" i="4"/>
  <c r="DT41" i="4"/>
  <c r="DT145" i="4" s="1"/>
  <c r="DT183" i="4" s="1"/>
  <c r="DT40" i="4"/>
  <c r="DT39" i="4"/>
  <c r="DT38" i="4"/>
  <c r="DT37" i="4"/>
  <c r="DT141" i="4" s="1"/>
  <c r="DT179" i="4" s="1"/>
  <c r="DU55" i="4"/>
  <c r="DT14" i="4"/>
  <c r="DT118" i="4" s="1"/>
  <c r="DT156" i="4" s="1"/>
  <c r="DT35" i="4"/>
  <c r="DT36" i="4"/>
  <c r="E149" i="22"/>
  <c r="D148" i="22"/>
  <c r="DT26" i="4"/>
  <c r="DT25" i="4"/>
  <c r="DT24" i="4"/>
  <c r="DT34" i="4"/>
  <c r="DT33" i="4"/>
  <c r="DT31" i="4"/>
  <c r="DT30" i="4"/>
  <c r="DT32" i="4"/>
  <c r="DT27" i="4"/>
  <c r="DT28" i="4"/>
  <c r="DT23" i="4"/>
  <c r="DT15" i="4"/>
  <c r="DT29" i="4"/>
  <c r="DT22" i="4"/>
  <c r="DT21" i="4"/>
  <c r="DT125" i="4" s="1"/>
  <c r="DT163" i="4" s="1"/>
  <c r="DT20" i="4"/>
  <c r="DT19" i="4"/>
  <c r="DT18" i="4"/>
  <c r="DT17" i="4"/>
  <c r="DT12" i="4"/>
  <c r="DT16" i="4"/>
  <c r="DT13" i="4"/>
  <c r="DV8" i="4"/>
  <c r="DU87" i="4"/>
  <c r="DU88" i="4"/>
  <c r="DU89" i="4"/>
  <c r="DT149" i="4"/>
  <c r="DT148" i="4"/>
  <c r="DU10" i="4"/>
  <c r="DU9" i="4"/>
  <c r="DU6" i="4"/>
  <c r="DU5" i="4" s="1"/>
  <c r="DU43" i="4" l="1"/>
  <c r="DV63" i="4"/>
  <c r="DV86" i="4"/>
  <c r="DV71" i="4"/>
  <c r="DV77" i="4"/>
  <c r="DV72" i="4"/>
  <c r="DV64" i="4"/>
  <c r="DU14" i="4"/>
  <c r="DU118" i="4" s="1"/>
  <c r="DU156" i="4" s="1"/>
  <c r="DU42" i="4"/>
  <c r="DU41" i="4"/>
  <c r="DU145" i="4" s="1"/>
  <c r="DU183" i="4" s="1"/>
  <c r="DU40" i="4"/>
  <c r="DU39" i="4"/>
  <c r="DU38" i="4"/>
  <c r="DU37" i="4"/>
  <c r="DU141" i="4" s="1"/>
  <c r="DU179" i="4" s="1"/>
  <c r="DV81" i="4"/>
  <c r="DV76" i="4"/>
  <c r="DV85" i="4"/>
  <c r="DV78" i="4"/>
  <c r="DV74" i="4"/>
  <c r="DV79" i="4"/>
  <c r="DV75" i="4"/>
  <c r="DV68" i="4"/>
  <c r="DV67" i="4"/>
  <c r="DV65" i="4"/>
  <c r="DV57" i="4"/>
  <c r="DV56" i="4"/>
  <c r="DV62" i="4"/>
  <c r="DV59" i="4"/>
  <c r="DV58" i="4"/>
  <c r="DU36" i="4"/>
  <c r="DU35" i="4"/>
  <c r="E150" i="22"/>
  <c r="D149" i="22"/>
  <c r="DV55" i="4"/>
  <c r="DU34" i="4"/>
  <c r="DU25" i="4"/>
  <c r="DU24" i="4"/>
  <c r="DU33" i="4"/>
  <c r="DU31" i="4"/>
  <c r="DU23" i="4"/>
  <c r="DU30" i="4"/>
  <c r="DU32" i="4"/>
  <c r="DU29" i="4"/>
  <c r="DU26" i="4"/>
  <c r="DU22" i="4"/>
  <c r="DU13" i="4"/>
  <c r="DU21" i="4"/>
  <c r="DU125" i="4" s="1"/>
  <c r="DU163" i="4" s="1"/>
  <c r="DU20" i="4"/>
  <c r="DU19" i="4"/>
  <c r="DU18" i="4"/>
  <c r="DU17" i="4"/>
  <c r="DU27" i="4"/>
  <c r="DU16" i="4"/>
  <c r="DU28" i="4"/>
  <c r="DU15" i="4"/>
  <c r="DU12" i="4"/>
  <c r="DV10" i="4"/>
  <c r="DV88" i="4"/>
  <c r="DV148" i="4" s="1"/>
  <c r="DV9" i="4"/>
  <c r="DV87" i="4"/>
  <c r="DV6" i="4"/>
  <c r="DV5" i="4" s="1"/>
  <c r="DV89" i="4"/>
  <c r="DV149" i="4" s="1"/>
  <c r="DU149" i="4"/>
  <c r="DU148" i="4"/>
  <c r="DU147" i="4"/>
  <c r="E5" i="12"/>
  <c r="F4" i="12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BV4" i="12" s="1"/>
  <c r="BW4" i="12" s="1"/>
  <c r="BX4" i="12" s="1"/>
  <c r="BY4" i="12" s="1"/>
  <c r="BZ4" i="12" s="1"/>
  <c r="CA4" i="12" s="1"/>
  <c r="CB4" i="12" s="1"/>
  <c r="CC4" i="12" s="1"/>
  <c r="CD4" i="12" s="1"/>
  <c r="CE4" i="12" s="1"/>
  <c r="CF4" i="12" s="1"/>
  <c r="CG4" i="12" s="1"/>
  <c r="CH4" i="12" s="1"/>
  <c r="CI4" i="12" s="1"/>
  <c r="CJ4" i="12" s="1"/>
  <c r="CK4" i="12" s="1"/>
  <c r="CL4" i="12" s="1"/>
  <c r="CM4" i="12" s="1"/>
  <c r="CN4" i="12" s="1"/>
  <c r="CO4" i="12" s="1"/>
  <c r="CP4" i="12" s="1"/>
  <c r="CQ4" i="12" s="1"/>
  <c r="CR4" i="12" s="1"/>
  <c r="CS4" i="12" s="1"/>
  <c r="CT4" i="12" s="1"/>
  <c r="CU4" i="12" s="1"/>
  <c r="CV4" i="12" s="1"/>
  <c r="CW4" i="12" s="1"/>
  <c r="CX4" i="12" s="1"/>
  <c r="CY4" i="12" s="1"/>
  <c r="CZ4" i="12" s="1"/>
  <c r="DA4" i="12" s="1"/>
  <c r="DB4" i="12" s="1"/>
  <c r="DC4" i="12" s="1"/>
  <c r="DD4" i="12" s="1"/>
  <c r="DE4" i="12" s="1"/>
  <c r="DF4" i="12" s="1"/>
  <c r="DG4" i="12" s="1"/>
  <c r="DH4" i="12" s="1"/>
  <c r="DI4" i="12" s="1"/>
  <c r="DJ4" i="12" s="1"/>
  <c r="DK4" i="12" s="1"/>
  <c r="DL4" i="12" s="1"/>
  <c r="DM4" i="12" s="1"/>
  <c r="DN4" i="12" s="1"/>
  <c r="DO4" i="12" s="1"/>
  <c r="DP4" i="12" s="1"/>
  <c r="DQ4" i="12" s="1"/>
  <c r="DR4" i="12" s="1"/>
  <c r="DS4" i="12" s="1"/>
  <c r="DT4" i="12" s="1"/>
  <c r="DU4" i="12" s="1"/>
  <c r="I52" i="3"/>
  <c r="I51" i="3"/>
  <c r="I50" i="3"/>
  <c r="I49" i="3"/>
  <c r="I48" i="3"/>
  <c r="I47" i="3"/>
  <c r="I46" i="3"/>
  <c r="I45" i="3"/>
  <c r="I44" i="3"/>
  <c r="I43" i="3"/>
  <c r="I42" i="3"/>
  <c r="I41" i="3"/>
  <c r="E71" i="12" l="1"/>
  <c r="D165" i="7"/>
  <c r="DV43" i="4"/>
  <c r="DV147" i="4" s="1"/>
  <c r="DV41" i="4"/>
  <c r="DV145" i="4" s="1"/>
  <c r="DV183" i="4" s="1"/>
  <c r="DV40" i="4"/>
  <c r="DV39" i="4"/>
  <c r="DV38" i="4"/>
  <c r="DV37" i="4"/>
  <c r="DV141" i="4" s="1"/>
  <c r="DV179" i="4" s="1"/>
  <c r="DV42" i="4"/>
  <c r="E96" i="12"/>
  <c r="E83" i="12"/>
  <c r="D122" i="7" s="1"/>
  <c r="E87" i="12"/>
  <c r="D134" i="7" s="1"/>
  <c r="E75" i="12"/>
  <c r="D106" i="7" s="1"/>
  <c r="E102" i="12"/>
  <c r="D163" i="7" s="1"/>
  <c r="E90" i="12"/>
  <c r="D137" i="7" s="1"/>
  <c r="E78" i="12"/>
  <c r="D109" i="7" s="1"/>
  <c r="E100" i="12"/>
  <c r="E79" i="12"/>
  <c r="D118" i="7" s="1"/>
  <c r="E92" i="12"/>
  <c r="D147" i="7" s="1"/>
  <c r="DV14" i="4"/>
  <c r="DV118" i="4" s="1"/>
  <c r="DV156" i="4" s="1"/>
  <c r="E67" i="12"/>
  <c r="D84" i="7" s="1"/>
  <c r="E68" i="12"/>
  <c r="D85" i="7" s="1"/>
  <c r="E66" i="12"/>
  <c r="D75" i="7" s="1"/>
  <c r="E62" i="12"/>
  <c r="D71" i="7" s="1"/>
  <c r="E63" i="12"/>
  <c r="D72" i="7" s="1"/>
  <c r="E60" i="12"/>
  <c r="D61" i="7" s="1"/>
  <c r="E61" i="12"/>
  <c r="D70" i="7" s="1"/>
  <c r="DV35" i="4"/>
  <c r="DV36" i="4"/>
  <c r="E104" i="12" a="1"/>
  <c r="E104" i="12" s="1"/>
  <c r="E151" i="22"/>
  <c r="D150" i="22"/>
  <c r="DV34" i="4"/>
  <c r="DV24" i="4"/>
  <c r="DV128" i="4" s="1"/>
  <c r="DV166" i="4" s="1"/>
  <c r="DV33" i="4"/>
  <c r="DV31" i="4"/>
  <c r="DV135" i="4" s="1"/>
  <c r="DV173" i="4" s="1"/>
  <c r="DV23" i="4"/>
  <c r="DV127" i="4" s="1"/>
  <c r="DV30" i="4"/>
  <c r="DV32" i="4"/>
  <c r="DV136" i="4" s="1"/>
  <c r="DV174" i="4" s="1"/>
  <c r="DV29" i="4"/>
  <c r="DV28" i="4"/>
  <c r="DV25" i="4"/>
  <c r="DV21" i="4"/>
  <c r="DV125" i="4" s="1"/>
  <c r="DV163" i="4" s="1"/>
  <c r="DV20" i="4"/>
  <c r="DV19" i="4"/>
  <c r="DV18" i="4"/>
  <c r="DV26" i="4"/>
  <c r="DV17" i="4"/>
  <c r="DV27" i="4"/>
  <c r="DV16" i="4"/>
  <c r="DV15" i="4"/>
  <c r="DV119" i="4" s="1"/>
  <c r="DV157" i="4" s="1"/>
  <c r="DV22" i="4"/>
  <c r="DV13" i="4"/>
  <c r="DV12" i="4"/>
  <c r="DV116" i="4" s="1"/>
  <c r="DV154" i="4" s="1"/>
  <c r="E31" i="25"/>
  <c r="N50" i="25"/>
  <c r="E54" i="25"/>
  <c r="G37" i="25"/>
  <c r="E37" i="25"/>
  <c r="F31" i="25"/>
  <c r="G25" i="25"/>
  <c r="I24" i="25"/>
  <c r="E53" i="25"/>
  <c r="F45" i="25"/>
  <c r="J29" i="25"/>
  <c r="G46" i="25"/>
  <c r="P29" i="25"/>
  <c r="I48" i="25"/>
  <c r="M22" i="25"/>
  <c r="I53" i="25"/>
  <c r="O34" i="25"/>
  <c r="J31" i="25"/>
  <c r="G47" i="25"/>
  <c r="E34" i="25"/>
  <c r="N42" i="25"/>
  <c r="J53" i="25"/>
  <c r="K40" i="25"/>
  <c r="L53" i="25"/>
  <c r="H49" i="25"/>
  <c r="H33" i="25"/>
  <c r="O48" i="25"/>
  <c r="F47" i="25"/>
  <c r="E25" i="25"/>
  <c r="L50" i="25"/>
  <c r="I45" i="25"/>
  <c r="M50" i="25"/>
  <c r="O54" i="25"/>
  <c r="K50" i="25"/>
  <c r="F42" i="25"/>
  <c r="J52" i="25"/>
  <c r="J46" i="25"/>
  <c r="J32" i="25"/>
  <c r="J24" i="25"/>
  <c r="M24" i="25"/>
  <c r="N34" i="25"/>
  <c r="I31" i="25"/>
  <c r="I22" i="25"/>
  <c r="F29" i="25"/>
  <c r="P48" i="25"/>
  <c r="H37" i="25"/>
  <c r="F52" i="25"/>
  <c r="I34" i="25"/>
  <c r="E24" i="25"/>
  <c r="L42" i="25"/>
  <c r="G42" i="25"/>
  <c r="J50" i="25"/>
  <c r="K52" i="25"/>
  <c r="M54" i="25"/>
  <c r="M34" i="25"/>
  <c r="L32" i="25"/>
  <c r="F46" i="25"/>
  <c r="N46" i="25"/>
  <c r="O40" i="25"/>
  <c r="F50" i="25"/>
  <c r="N51" i="25"/>
  <c r="I46" i="25"/>
  <c r="M40" i="25"/>
  <c r="O32" i="25"/>
  <c r="H45" i="25"/>
  <c r="E49" i="25"/>
  <c r="F40" i="25"/>
  <c r="K42" i="25"/>
  <c r="F51" i="25"/>
  <c r="G54" i="25"/>
  <c r="H51" i="25"/>
  <c r="L54" i="25"/>
  <c r="E46" i="25"/>
  <c r="J45" i="25"/>
  <c r="P31" i="25"/>
  <c r="P53" i="25"/>
  <c r="I52" i="25"/>
  <c r="F25" i="25"/>
  <c r="H25" i="25"/>
  <c r="F48" i="25"/>
  <c r="H24" i="25"/>
  <c r="P54" i="25"/>
  <c r="G22" i="25"/>
  <c r="J37" i="25"/>
  <c r="E33" i="25"/>
  <c r="F34" i="25"/>
  <c r="E47" i="25"/>
  <c r="K54" i="25"/>
  <c r="H46" i="25"/>
  <c r="H48" i="25"/>
  <c r="E22" i="25"/>
  <c r="F53" i="25"/>
  <c r="G50" i="25"/>
  <c r="J54" i="25"/>
  <c r="G29" i="25"/>
  <c r="K33" i="25"/>
  <c r="M47" i="25"/>
  <c r="H31" i="25"/>
  <c r="E45" i="25"/>
  <c r="N53" i="25"/>
  <c r="G49" i="25"/>
  <c r="P50" i="25"/>
  <c r="G31" i="25"/>
  <c r="M48" i="25"/>
  <c r="E42" i="25"/>
  <c r="K49" i="25"/>
  <c r="L33" i="25"/>
  <c r="K32" i="25"/>
  <c r="E52" i="25"/>
  <c r="P24" i="25"/>
  <c r="N31" i="25"/>
  <c r="I32" i="25"/>
  <c r="N33" i="25"/>
  <c r="O52" i="25"/>
  <c r="L40" i="25"/>
  <c r="F24" i="25"/>
  <c r="L46" i="25"/>
  <c r="M45" i="25"/>
  <c r="J33" i="25"/>
  <c r="N40" i="25"/>
  <c r="O51" i="25"/>
  <c r="L34" i="25"/>
  <c r="H32" i="25"/>
  <c r="I54" i="25"/>
  <c r="J22" i="25"/>
  <c r="H22" i="25"/>
  <c r="N22" i="25"/>
  <c r="N29" i="25"/>
  <c r="O24" i="25"/>
  <c r="H50" i="25"/>
  <c r="H29" i="25"/>
  <c r="P49" i="25"/>
  <c r="M42" i="25"/>
  <c r="J49" i="25"/>
  <c r="E48" i="25"/>
  <c r="I47" i="25"/>
  <c r="H47" i="25"/>
  <c r="K53" i="25"/>
  <c r="O45" i="25"/>
  <c r="J42" i="25"/>
  <c r="N47" i="25"/>
  <c r="L22" i="25"/>
  <c r="J25" i="25"/>
  <c r="I50" i="25"/>
  <c r="M25" i="25"/>
  <c r="O29" i="25"/>
  <c r="O49" i="25"/>
  <c r="L48" i="25"/>
  <c r="L24" i="25"/>
  <c r="K37" i="25"/>
  <c r="G40" i="25"/>
  <c r="E29" i="25"/>
  <c r="O25" i="25"/>
  <c r="F22" i="25"/>
  <c r="K34" i="25"/>
  <c r="K22" i="25"/>
  <c r="H34" i="25"/>
  <c r="M52" i="25"/>
  <c r="M29" i="25"/>
  <c r="I40" i="25"/>
  <c r="N48" i="25"/>
  <c r="F32" i="25"/>
  <c r="E40" i="25"/>
  <c r="H53" i="25"/>
  <c r="I51" i="25"/>
  <c r="L45" i="25"/>
  <c r="G45" i="25"/>
  <c r="G52" i="25"/>
  <c r="O42" i="25"/>
  <c r="P45" i="25"/>
  <c r="I49" i="25"/>
  <c r="G24" i="25"/>
  <c r="G34" i="25"/>
  <c r="N45" i="25"/>
  <c r="O46" i="25"/>
  <c r="K29" i="25"/>
  <c r="J40" i="25"/>
  <c r="M51" i="25"/>
  <c r="P33" i="25"/>
  <c r="P51" i="25"/>
  <c r="L49" i="25"/>
  <c r="P25" i="25"/>
  <c r="O31" i="25"/>
  <c r="E32" i="25"/>
  <c r="E51" i="25"/>
  <c r="P32" i="25"/>
  <c r="I25" i="25"/>
  <c r="F54" i="25"/>
  <c r="K24" i="25"/>
  <c r="N54" i="25"/>
  <c r="I37" i="25"/>
  <c r="H42" i="25"/>
  <c r="K47" i="25"/>
  <c r="M32" i="25"/>
  <c r="P37" i="25"/>
  <c r="J47" i="25"/>
  <c r="K45" i="25"/>
  <c r="F37" i="25"/>
  <c r="G33" i="25"/>
  <c r="N37" i="25"/>
  <c r="J34" i="25"/>
  <c r="M31" i="25"/>
  <c r="E50" i="25"/>
  <c r="P42" i="25"/>
  <c r="F49" i="25"/>
  <c r="O22" i="25"/>
  <c r="F33" i="25"/>
  <c r="I42" i="25"/>
  <c r="L31" i="25"/>
  <c r="M46" i="25"/>
  <c r="P40" i="25"/>
  <c r="O50" i="25"/>
  <c r="I29" i="25"/>
  <c r="G51" i="25"/>
  <c r="I33" i="25"/>
  <c r="K25" i="25"/>
  <c r="J51" i="25"/>
  <c r="L29" i="25"/>
  <c r="P47" i="25"/>
  <c r="K46" i="25"/>
  <c r="N24" i="25"/>
  <c r="P46" i="25"/>
  <c r="O33" i="25"/>
  <c r="P34" i="25"/>
  <c r="M33" i="25"/>
  <c r="G53" i="25"/>
  <c r="H52" i="25"/>
  <c r="M53" i="25"/>
  <c r="H40" i="25"/>
  <c r="L47" i="25"/>
  <c r="N32" i="25"/>
  <c r="N52" i="25"/>
  <c r="G48" i="25"/>
  <c r="H54" i="25"/>
  <c r="K31" i="25"/>
  <c r="K48" i="25"/>
  <c r="L37" i="25"/>
  <c r="G32" i="25"/>
  <c r="M37" i="25"/>
  <c r="M49" i="25"/>
  <c r="N25" i="25"/>
  <c r="L52" i="25"/>
  <c r="O37" i="25"/>
  <c r="K51" i="25"/>
  <c r="P52" i="25"/>
  <c r="O47" i="25"/>
  <c r="L51" i="25"/>
  <c r="L25" i="25"/>
  <c r="O53" i="25"/>
  <c r="P22" i="25"/>
  <c r="J48" i="25"/>
  <c r="N49" i="25"/>
  <c r="E6" i="12"/>
  <c r="E3" i="12"/>
  <c r="F5" i="12"/>
  <c r="F71" i="12" l="1"/>
  <c r="E165" i="7"/>
  <c r="F96" i="12"/>
  <c r="F83" i="12"/>
  <c r="E122" i="7" s="1"/>
  <c r="F87" i="12"/>
  <c r="E134" i="7" s="1"/>
  <c r="F75" i="12"/>
  <c r="E106" i="7" s="1"/>
  <c r="F100" i="12"/>
  <c r="F102" i="12"/>
  <c r="E163" i="7" s="1"/>
  <c r="F90" i="12"/>
  <c r="E137" i="7" s="1"/>
  <c r="F78" i="12"/>
  <c r="E109" i="7" s="1"/>
  <c r="F92" i="12"/>
  <c r="E147" i="7" s="1"/>
  <c r="F79" i="12"/>
  <c r="E118" i="7" s="1"/>
  <c r="F67" i="12"/>
  <c r="E84" i="7" s="1"/>
  <c r="F68" i="12"/>
  <c r="E85" i="7" s="1"/>
  <c r="F66" i="12"/>
  <c r="E75" i="7" s="1"/>
  <c r="F62" i="12"/>
  <c r="E71" i="7" s="1"/>
  <c r="F63" i="12"/>
  <c r="E72" i="7" s="1"/>
  <c r="F61" i="12"/>
  <c r="E70" i="7" s="1"/>
  <c r="F60" i="12"/>
  <c r="E61" i="7" s="1"/>
  <c r="D88" i="7"/>
  <c r="D89" i="7" s="1"/>
  <c r="D153" i="7"/>
  <c r="D154" i="7" s="1"/>
  <c r="D156" i="7"/>
  <c r="D157" i="7" s="1"/>
  <c r="F104" i="12" a="1"/>
  <c r="F104" i="12" s="1"/>
  <c r="E152" i="22"/>
  <c r="D151" i="22"/>
  <c r="DV165" i="4"/>
  <c r="DU15" i="12" s="1"/>
  <c r="DT77" i="7" s="1"/>
  <c r="DV162" i="4"/>
  <c r="E2" i="12"/>
  <c r="G5" i="12"/>
  <c r="F3" i="12"/>
  <c r="F6" i="12"/>
  <c r="G71" i="12" l="1"/>
  <c r="F165" i="7"/>
  <c r="G87" i="12"/>
  <c r="F134" i="7" s="1"/>
  <c r="G75" i="12"/>
  <c r="F106" i="7" s="1"/>
  <c r="G100" i="12"/>
  <c r="F156" i="7" s="1"/>
  <c r="G102" i="12"/>
  <c r="F163" i="7" s="1"/>
  <c r="G90" i="12"/>
  <c r="F137" i="7" s="1"/>
  <c r="G78" i="12"/>
  <c r="F109" i="7" s="1"/>
  <c r="G92" i="12"/>
  <c r="F147" i="7" s="1"/>
  <c r="G79" i="12"/>
  <c r="F118" i="7" s="1"/>
  <c r="G96" i="12"/>
  <c r="G83" i="12"/>
  <c r="F122" i="7" s="1"/>
  <c r="G67" i="12"/>
  <c r="F84" i="7" s="1"/>
  <c r="G68" i="12"/>
  <c r="F85" i="7" s="1"/>
  <c r="G66" i="12"/>
  <c r="F75" i="7" s="1"/>
  <c r="F88" i="7"/>
  <c r="G62" i="12"/>
  <c r="F71" i="7" s="1"/>
  <c r="G63" i="12"/>
  <c r="F72" i="7" s="1"/>
  <c r="G61" i="12"/>
  <c r="F70" i="7" s="1"/>
  <c r="G60" i="12"/>
  <c r="F61" i="7" s="1"/>
  <c r="E153" i="7"/>
  <c r="E154" i="7" s="1"/>
  <c r="E88" i="7"/>
  <c r="E89" i="7" s="1"/>
  <c r="E156" i="7"/>
  <c r="E157" i="7" s="1"/>
  <c r="G104" i="12" a="1"/>
  <c r="G104" i="12" s="1"/>
  <c r="F153" i="7" s="1"/>
  <c r="E153" i="22"/>
  <c r="D152" i="22"/>
  <c r="F2" i="12"/>
  <c r="F154" i="4"/>
  <c r="I39" i="3"/>
  <c r="I40" i="3"/>
  <c r="I38" i="3"/>
  <c r="I33" i="3"/>
  <c r="I34" i="3"/>
  <c r="F31" i="11"/>
  <c r="I35" i="3"/>
  <c r="F22" i="11"/>
  <c r="I36" i="3"/>
  <c r="I37" i="3"/>
  <c r="F120" i="4"/>
  <c r="F124" i="4"/>
  <c r="F128" i="4"/>
  <c r="F166" i="4" s="1"/>
  <c r="F127" i="4"/>
  <c r="F136" i="4"/>
  <c r="F174" i="4" s="1"/>
  <c r="F135" i="4"/>
  <c r="F173" i="4" s="1"/>
  <c r="F126" i="4"/>
  <c r="H5" i="12"/>
  <c r="G3" i="12"/>
  <c r="G6" i="12"/>
  <c r="H71" i="12" l="1"/>
  <c r="G165" i="7"/>
  <c r="H87" i="12"/>
  <c r="G134" i="7" s="1"/>
  <c r="H75" i="12"/>
  <c r="G106" i="7" s="1"/>
  <c r="H100" i="12"/>
  <c r="G156" i="7" s="1"/>
  <c r="H102" i="12"/>
  <c r="G163" i="7" s="1"/>
  <c r="H90" i="12"/>
  <c r="G137" i="7" s="1"/>
  <c r="H78" i="12"/>
  <c r="G109" i="7" s="1"/>
  <c r="H92" i="12"/>
  <c r="G147" i="7" s="1"/>
  <c r="H79" i="12"/>
  <c r="G118" i="7" s="1"/>
  <c r="H96" i="12"/>
  <c r="H83" i="12"/>
  <c r="G122" i="7" s="1"/>
  <c r="H68" i="12"/>
  <c r="G85" i="7" s="1"/>
  <c r="H66" i="12"/>
  <c r="G75" i="7" s="1"/>
  <c r="H67" i="12"/>
  <c r="G84" i="7" s="1"/>
  <c r="H63" i="12"/>
  <c r="G72" i="7" s="1"/>
  <c r="H61" i="12"/>
  <c r="G70" i="7" s="1"/>
  <c r="H60" i="12"/>
  <c r="G61" i="7" s="1"/>
  <c r="H62" i="12"/>
  <c r="G71" i="7" s="1"/>
  <c r="G2" i="12"/>
  <c r="H104" i="12" a="1"/>
  <c r="H104" i="12" s="1"/>
  <c r="G153" i="7" s="1"/>
  <c r="G88" i="7"/>
  <c r="E154" i="22"/>
  <c r="D153" i="22"/>
  <c r="F162" i="4"/>
  <c r="F165" i="4"/>
  <c r="F119" i="4"/>
  <c r="F132" i="4"/>
  <c r="F48" i="11"/>
  <c r="F137" i="4"/>
  <c r="F175" i="4" s="1"/>
  <c r="G137" i="4"/>
  <c r="G175" i="4" s="1"/>
  <c r="G128" i="4"/>
  <c r="G166" i="4" s="1"/>
  <c r="G124" i="4"/>
  <c r="G136" i="4"/>
  <c r="G174" i="4" s="1"/>
  <c r="G132" i="4"/>
  <c r="G170" i="4" s="1"/>
  <c r="F17" i="12" s="1"/>
  <c r="E103" i="7" s="1"/>
  <c r="G120" i="4"/>
  <c r="G127" i="4"/>
  <c r="G126" i="4"/>
  <c r="G116" i="4"/>
  <c r="G135" i="4"/>
  <c r="G173" i="4" s="1"/>
  <c r="G119" i="4"/>
  <c r="I5" i="12"/>
  <c r="H3" i="12"/>
  <c r="H2" i="12" s="1"/>
  <c r="H6" i="12"/>
  <c r="F60" i="3"/>
  <c r="I71" i="12" l="1"/>
  <c r="H165" i="7"/>
  <c r="F16" i="12"/>
  <c r="E92" i="7" s="1"/>
  <c r="E16" i="12"/>
  <c r="D92" i="7" s="1"/>
  <c r="I100" i="12"/>
  <c r="I102" i="12"/>
  <c r="H163" i="7" s="1"/>
  <c r="I90" i="12"/>
  <c r="H137" i="7" s="1"/>
  <c r="I78" i="12"/>
  <c r="H109" i="7" s="1"/>
  <c r="I92" i="12"/>
  <c r="H147" i="7" s="1"/>
  <c r="I79" i="12"/>
  <c r="H118" i="7" s="1"/>
  <c r="I96" i="12"/>
  <c r="I83" i="12"/>
  <c r="H122" i="7" s="1"/>
  <c r="I87" i="12"/>
  <c r="H134" i="7" s="1"/>
  <c r="I75" i="12"/>
  <c r="H106" i="7" s="1"/>
  <c r="I66" i="12"/>
  <c r="H75" i="7" s="1"/>
  <c r="I67" i="12"/>
  <c r="H84" i="7" s="1"/>
  <c r="H88" i="7"/>
  <c r="I68" i="12"/>
  <c r="H85" i="7" s="1"/>
  <c r="I61" i="12"/>
  <c r="H70" i="7" s="1"/>
  <c r="I62" i="12"/>
  <c r="H71" i="7" s="1"/>
  <c r="I63" i="12"/>
  <c r="H72" i="7" s="1"/>
  <c r="I60" i="12"/>
  <c r="H61" i="7" s="1"/>
  <c r="E10" i="12"/>
  <c r="F170" i="4"/>
  <c r="E17" i="12" s="1"/>
  <c r="D103" i="7" s="1"/>
  <c r="I104" i="12" a="1"/>
  <c r="I104" i="12" s="1"/>
  <c r="H153" i="7" s="1"/>
  <c r="E155" i="22"/>
  <c r="D154" i="22"/>
  <c r="F10" i="12"/>
  <c r="E102" i="7" s="1"/>
  <c r="H156" i="7"/>
  <c r="F54" i="11"/>
  <c r="G154" i="4"/>
  <c r="G165" i="4"/>
  <c r="G162" i="4"/>
  <c r="F157" i="4"/>
  <c r="E15" i="12" s="1"/>
  <c r="D77" i="7" s="1"/>
  <c r="G157" i="4"/>
  <c r="H137" i="4"/>
  <c r="H175" i="4" s="1"/>
  <c r="F58" i="3"/>
  <c r="F56" i="3"/>
  <c r="F57" i="3"/>
  <c r="H136" i="4"/>
  <c r="H174" i="4" s="1"/>
  <c r="H124" i="4"/>
  <c r="H128" i="4"/>
  <c r="H166" i="4" s="1"/>
  <c r="H119" i="4"/>
  <c r="H116" i="4"/>
  <c r="H132" i="4"/>
  <c r="H170" i="4" s="1"/>
  <c r="G17" i="12" s="1"/>
  <c r="F103" i="7" s="1"/>
  <c r="H127" i="4"/>
  <c r="H126" i="4"/>
  <c r="H120" i="4"/>
  <c r="H135" i="4"/>
  <c r="H173" i="4" s="1"/>
  <c r="J5" i="12"/>
  <c r="I3" i="12"/>
  <c r="I2" i="12" s="1"/>
  <c r="I6" i="12"/>
  <c r="D102" i="7" l="1"/>
  <c r="E58" i="12"/>
  <c r="D104" i="7" s="1"/>
  <c r="J71" i="12"/>
  <c r="I165" i="7"/>
  <c r="F15" i="12"/>
  <c r="E77" i="7" s="1"/>
  <c r="G16" i="12"/>
  <c r="F92" i="7" s="1"/>
  <c r="J102" i="12"/>
  <c r="I163" i="7" s="1"/>
  <c r="J90" i="12"/>
  <c r="I137" i="7" s="1"/>
  <c r="J78" i="12"/>
  <c r="I109" i="7" s="1"/>
  <c r="J92" i="12"/>
  <c r="I147" i="7" s="1"/>
  <c r="J79" i="12"/>
  <c r="I118" i="7" s="1"/>
  <c r="J96" i="12"/>
  <c r="J83" i="12"/>
  <c r="I122" i="7" s="1"/>
  <c r="J87" i="12"/>
  <c r="I134" i="7" s="1"/>
  <c r="J75" i="12"/>
  <c r="I106" i="7" s="1"/>
  <c r="J100" i="12"/>
  <c r="I156" i="7" s="1"/>
  <c r="I88" i="7"/>
  <c r="J67" i="12"/>
  <c r="I84" i="7" s="1"/>
  <c r="J66" i="12"/>
  <c r="I75" i="7" s="1"/>
  <c r="J68" i="12"/>
  <c r="I85" i="7" s="1"/>
  <c r="J62" i="12"/>
  <c r="I71" i="7" s="1"/>
  <c r="J63" i="12"/>
  <c r="I72" i="7" s="1"/>
  <c r="J61" i="12"/>
  <c r="I70" i="7" s="1"/>
  <c r="J60" i="12"/>
  <c r="I61" i="7" s="1"/>
  <c r="J104" i="12" a="1"/>
  <c r="J104" i="12" s="1"/>
  <c r="I153" i="7" s="1"/>
  <c r="E156" i="22"/>
  <c r="D155" i="22"/>
  <c r="F58" i="12"/>
  <c r="E104" i="7" s="1"/>
  <c r="E19" i="12"/>
  <c r="D124" i="7" s="1"/>
  <c r="F19" i="12"/>
  <c r="E124" i="7" s="1"/>
  <c r="H165" i="4"/>
  <c r="H162" i="4"/>
  <c r="G10" i="12"/>
  <c r="F102" i="7" s="1"/>
  <c r="H157" i="4"/>
  <c r="H154" i="4"/>
  <c r="I137" i="4"/>
  <c r="I175" i="4" s="1"/>
  <c r="I124" i="4"/>
  <c r="I116" i="4"/>
  <c r="I132" i="4"/>
  <c r="I170" i="4" s="1"/>
  <c r="H17" i="12" s="1"/>
  <c r="G103" i="7" s="1"/>
  <c r="I136" i="4"/>
  <c r="I174" i="4" s="1"/>
  <c r="I126" i="4"/>
  <c r="I135" i="4"/>
  <c r="I173" i="4" s="1"/>
  <c r="I119" i="4"/>
  <c r="I128" i="4"/>
  <c r="I166" i="4" s="1"/>
  <c r="I120" i="4"/>
  <c r="I127" i="4"/>
  <c r="K5" i="12"/>
  <c r="J3" i="12"/>
  <c r="J2" i="12" s="1"/>
  <c r="J6" i="12"/>
  <c r="F8" i="11"/>
  <c r="G7" i="11"/>
  <c r="K71" i="12" l="1"/>
  <c r="J165" i="7"/>
  <c r="H16" i="12"/>
  <c r="G92" i="7" s="1"/>
  <c r="G15" i="12"/>
  <c r="F77" i="7" s="1"/>
  <c r="F95" i="11"/>
  <c r="D54" i="7" s="1"/>
  <c r="F3" i="11"/>
  <c r="F2" i="11" s="1"/>
  <c r="K92" i="12"/>
  <c r="J147" i="7" s="1"/>
  <c r="K79" i="12"/>
  <c r="J118" i="7" s="1"/>
  <c r="K96" i="12"/>
  <c r="K83" i="12"/>
  <c r="J122" i="7" s="1"/>
  <c r="K87" i="12"/>
  <c r="J134" i="7" s="1"/>
  <c r="K75" i="12"/>
  <c r="J106" i="7" s="1"/>
  <c r="K100" i="12"/>
  <c r="J156" i="7" s="1"/>
  <c r="K90" i="12"/>
  <c r="J137" i="7" s="1"/>
  <c r="K78" i="12"/>
  <c r="J109" i="7" s="1"/>
  <c r="K102" i="12"/>
  <c r="J163" i="7" s="1"/>
  <c r="J88" i="7"/>
  <c r="K67" i="12"/>
  <c r="J84" i="7" s="1"/>
  <c r="K68" i="12"/>
  <c r="J85" i="7" s="1"/>
  <c r="K66" i="12"/>
  <c r="J75" i="7" s="1"/>
  <c r="K62" i="12"/>
  <c r="J71" i="7" s="1"/>
  <c r="K63" i="12"/>
  <c r="J72" i="7" s="1"/>
  <c r="K61" i="12"/>
  <c r="J70" i="7" s="1"/>
  <c r="K60" i="12"/>
  <c r="J61" i="7" s="1"/>
  <c r="K104" i="12" a="1"/>
  <c r="K104" i="12" s="1"/>
  <c r="J153" i="7" s="1"/>
  <c r="E157" i="22"/>
  <c r="D156" i="22"/>
  <c r="G58" i="12"/>
  <c r="F104" i="7" s="1"/>
  <c r="F6" i="11"/>
  <c r="F39" i="11"/>
  <c r="F41" i="11" s="1"/>
  <c r="F42" i="11" s="1"/>
  <c r="F43" i="11" s="1"/>
  <c r="F44" i="11" s="1"/>
  <c r="F30" i="11"/>
  <c r="F32" i="11" s="1"/>
  <c r="F33" i="11" s="1"/>
  <c r="F34" i="11" s="1"/>
  <c r="F35" i="11" s="1"/>
  <c r="F63" i="11"/>
  <c r="D16" i="7" s="1"/>
  <c r="F21" i="11"/>
  <c r="F23" i="11" s="1"/>
  <c r="F24" i="11" s="1"/>
  <c r="F62" i="11"/>
  <c r="D15" i="7" s="1"/>
  <c r="F12" i="11"/>
  <c r="F61" i="11"/>
  <c r="G19" i="12"/>
  <c r="F124" i="7" s="1"/>
  <c r="H10" i="12"/>
  <c r="G102" i="7" s="1"/>
  <c r="I154" i="4"/>
  <c r="I165" i="4"/>
  <c r="I162" i="4"/>
  <c r="I157" i="4"/>
  <c r="F5" i="7"/>
  <c r="E7" i="7"/>
  <c r="D7" i="31" s="1"/>
  <c r="E7" i="31" s="1"/>
  <c r="F7" i="31" s="1"/>
  <c r="G7" i="31" s="1"/>
  <c r="H7" i="31" s="1"/>
  <c r="J137" i="4"/>
  <c r="J175" i="4" s="1"/>
  <c r="J119" i="4"/>
  <c r="J136" i="4"/>
  <c r="J174" i="4" s="1"/>
  <c r="J128" i="4"/>
  <c r="J166" i="4" s="1"/>
  <c r="J127" i="4"/>
  <c r="J116" i="4"/>
  <c r="J120" i="4"/>
  <c r="J124" i="4"/>
  <c r="J132" i="4"/>
  <c r="J170" i="4" s="1"/>
  <c r="I17" i="12" s="1"/>
  <c r="H103" i="7" s="1"/>
  <c r="J135" i="4"/>
  <c r="J173" i="4" s="1"/>
  <c r="J126" i="4"/>
  <c r="L5" i="12"/>
  <c r="K3" i="12"/>
  <c r="K2" i="12" s="1"/>
  <c r="K6" i="12"/>
  <c r="G8" i="11"/>
  <c r="H7" i="11"/>
  <c r="D6" i="7"/>
  <c r="F9" i="11"/>
  <c r="E205" i="7" l="1"/>
  <c r="E35" i="29"/>
  <c r="E27" i="29"/>
  <c r="E17" i="29"/>
  <c r="L71" i="12"/>
  <c r="K165" i="7"/>
  <c r="D14" i="7"/>
  <c r="F25" i="11"/>
  <c r="I16" i="12"/>
  <c r="H92" i="7" s="1"/>
  <c r="H15" i="12"/>
  <c r="G77" i="7" s="1"/>
  <c r="L92" i="12"/>
  <c r="K147" i="7" s="1"/>
  <c r="L79" i="12"/>
  <c r="K118" i="7" s="1"/>
  <c r="L96" i="12"/>
  <c r="L83" i="12"/>
  <c r="K122" i="7" s="1"/>
  <c r="L87" i="12"/>
  <c r="K134" i="7" s="1"/>
  <c r="L75" i="12"/>
  <c r="K106" i="7" s="1"/>
  <c r="L100" i="12"/>
  <c r="K156" i="7" s="1"/>
  <c r="L102" i="12"/>
  <c r="K163" i="7" s="1"/>
  <c r="L90" i="12"/>
  <c r="K137" i="7" s="1"/>
  <c r="L78" i="12"/>
  <c r="K109" i="7" s="1"/>
  <c r="G95" i="11"/>
  <c r="E54" i="7" s="1"/>
  <c r="G3" i="11"/>
  <c r="G2" i="11" s="1"/>
  <c r="K88" i="7"/>
  <c r="L67" i="12"/>
  <c r="K84" i="7" s="1"/>
  <c r="L68" i="12"/>
  <c r="K85" i="7" s="1"/>
  <c r="L66" i="12"/>
  <c r="K75" i="7" s="1"/>
  <c r="L62" i="12"/>
  <c r="K71" i="7" s="1"/>
  <c r="L63" i="12"/>
  <c r="K72" i="7" s="1"/>
  <c r="L61" i="12"/>
  <c r="K70" i="7" s="1"/>
  <c r="L60" i="12"/>
  <c r="K61" i="7" s="1"/>
  <c r="F208" i="7"/>
  <c r="F177" i="7"/>
  <c r="F178" i="7" s="1"/>
  <c r="F179" i="7" s="1"/>
  <c r="F89" i="7"/>
  <c r="F154" i="7"/>
  <c r="F157" i="7"/>
  <c r="E199" i="7"/>
  <c r="E206" i="7"/>
  <c r="E209" i="7"/>
  <c r="E190" i="7"/>
  <c r="R86" i="16" s="1"/>
  <c r="E207" i="7"/>
  <c r="E212" i="7" s="1"/>
  <c r="L104" i="12" a="1"/>
  <c r="L104" i="12" s="1"/>
  <c r="K153" i="7" s="1"/>
  <c r="E158" i="22"/>
  <c r="D157" i="22"/>
  <c r="E219" i="7"/>
  <c r="E218" i="7"/>
  <c r="E217" i="7"/>
  <c r="H58" i="12"/>
  <c r="G104" i="7" s="1"/>
  <c r="F5" i="11"/>
  <c r="F91" i="11" s="1"/>
  <c r="F4" i="11"/>
  <c r="G30" i="11"/>
  <c r="G63" i="11"/>
  <c r="E16" i="7" s="1"/>
  <c r="G62" i="11"/>
  <c r="E15" i="7" s="1"/>
  <c r="G61" i="11"/>
  <c r="E14" i="7" s="1"/>
  <c r="G21" i="11"/>
  <c r="G12" i="11"/>
  <c r="G39" i="11"/>
  <c r="F4" i="7"/>
  <c r="H19" i="12"/>
  <c r="G124" i="7" s="1"/>
  <c r="G38" i="11"/>
  <c r="G40" i="11" s="1"/>
  <c r="F50" i="4"/>
  <c r="J165" i="4"/>
  <c r="I10" i="12"/>
  <c r="H102" i="7" s="1"/>
  <c r="F48" i="4"/>
  <c r="F102" i="4" s="1"/>
  <c r="J162" i="4"/>
  <c r="J154" i="4"/>
  <c r="J157" i="4"/>
  <c r="F49" i="4"/>
  <c r="F47" i="11"/>
  <c r="G9" i="11"/>
  <c r="F14" i="11"/>
  <c r="F15" i="11" s="1"/>
  <c r="F16" i="11" s="1"/>
  <c r="F17" i="11" s="1"/>
  <c r="F66" i="11" s="1"/>
  <c r="G20" i="11"/>
  <c r="G29" i="11"/>
  <c r="F7" i="7"/>
  <c r="E6" i="7"/>
  <c r="G5" i="7"/>
  <c r="K137" i="4"/>
  <c r="K175" i="4" s="1"/>
  <c r="K135" i="4"/>
  <c r="K173" i="4" s="1"/>
  <c r="K126" i="4"/>
  <c r="K120" i="4"/>
  <c r="K116" i="4"/>
  <c r="K136" i="4"/>
  <c r="K174" i="4" s="1"/>
  <c r="K119" i="4"/>
  <c r="K127" i="4"/>
  <c r="K128" i="4"/>
  <c r="K166" i="4" s="1"/>
  <c r="K124" i="4"/>
  <c r="K132" i="4"/>
  <c r="K170" i="4" s="1"/>
  <c r="J17" i="12" s="1"/>
  <c r="I103" i="7" s="1"/>
  <c r="L6" i="12"/>
  <c r="M5" i="12"/>
  <c r="L3" i="12"/>
  <c r="L2" i="12" s="1"/>
  <c r="H8" i="11"/>
  <c r="G6" i="11"/>
  <c r="I7" i="11"/>
  <c r="E53" i="29" l="1"/>
  <c r="E69" i="29"/>
  <c r="E45" i="29"/>
  <c r="E61" i="29"/>
  <c r="F92" i="11"/>
  <c r="D51" i="7" s="1"/>
  <c r="F205" i="7"/>
  <c r="F35" i="29"/>
  <c r="F27" i="29"/>
  <c r="F17" i="29"/>
  <c r="M71" i="12"/>
  <c r="L165" i="7"/>
  <c r="F111" i="4"/>
  <c r="F113" i="4"/>
  <c r="F112" i="4"/>
  <c r="F108" i="4"/>
  <c r="F110" i="4"/>
  <c r="F109" i="4"/>
  <c r="F92" i="4"/>
  <c r="F100" i="4"/>
  <c r="F101" i="4"/>
  <c r="F94" i="4"/>
  <c r="F93" i="4"/>
  <c r="F104" i="4"/>
  <c r="F103" i="4"/>
  <c r="F97" i="4"/>
  <c r="F96" i="4"/>
  <c r="F95" i="4"/>
  <c r="D50" i="7"/>
  <c r="F26" i="11"/>
  <c r="F27" i="11" s="1"/>
  <c r="F49" i="11"/>
  <c r="F96" i="11" s="1"/>
  <c r="D55" i="7" s="1"/>
  <c r="J16" i="12"/>
  <c r="I92" i="7" s="1"/>
  <c r="I15" i="12"/>
  <c r="H77" i="7" s="1"/>
  <c r="H3" i="11"/>
  <c r="H2" i="11" s="1"/>
  <c r="H95" i="11"/>
  <c r="F54" i="7" s="1"/>
  <c r="M96" i="12"/>
  <c r="M83" i="12"/>
  <c r="L122" i="7" s="1"/>
  <c r="M87" i="12"/>
  <c r="L134" i="7" s="1"/>
  <c r="M75" i="12"/>
  <c r="L106" i="7" s="1"/>
  <c r="M100" i="12"/>
  <c r="L156" i="7" s="1"/>
  <c r="M102" i="12"/>
  <c r="L163" i="7" s="1"/>
  <c r="M90" i="12"/>
  <c r="L137" i="7" s="1"/>
  <c r="M78" i="12"/>
  <c r="L109" i="7" s="1"/>
  <c r="M79" i="12"/>
  <c r="L118" i="7" s="1"/>
  <c r="M92" i="12"/>
  <c r="L147" i="7" s="1"/>
  <c r="L88" i="7"/>
  <c r="M67" i="12"/>
  <c r="L84" i="7" s="1"/>
  <c r="M68" i="12"/>
  <c r="L85" i="7" s="1"/>
  <c r="M66" i="12"/>
  <c r="L75" i="7" s="1"/>
  <c r="M62" i="12"/>
  <c r="L71" i="7" s="1"/>
  <c r="M63" i="12"/>
  <c r="L72" i="7" s="1"/>
  <c r="M61" i="12"/>
  <c r="L70" i="7" s="1"/>
  <c r="M60" i="12"/>
  <c r="L61" i="7" s="1"/>
  <c r="D8" i="7"/>
  <c r="D11" i="7"/>
  <c r="D10" i="7"/>
  <c r="F68" i="11"/>
  <c r="D22" i="7" s="1"/>
  <c r="G208" i="7"/>
  <c r="G177" i="7"/>
  <c r="G178" i="7" s="1"/>
  <c r="G179" i="7" s="1"/>
  <c r="G89" i="7"/>
  <c r="G157" i="7"/>
  <c r="G154" i="7"/>
  <c r="F199" i="7"/>
  <c r="F206" i="7"/>
  <c r="F209" i="7"/>
  <c r="F190" i="7"/>
  <c r="S86" i="16" s="1"/>
  <c r="F207" i="7"/>
  <c r="F212" i="7" s="1"/>
  <c r="M104" i="12" a="1"/>
  <c r="M104" i="12" s="1"/>
  <c r="L153" i="7" s="1"/>
  <c r="E159" i="22"/>
  <c r="D158" i="22"/>
  <c r="F219" i="7"/>
  <c r="F218" i="7"/>
  <c r="F217" i="7"/>
  <c r="G5" i="11"/>
  <c r="I58" i="12"/>
  <c r="H104" i="7" s="1"/>
  <c r="G4" i="11"/>
  <c r="H21" i="11"/>
  <c r="H12" i="11"/>
  <c r="H39" i="11"/>
  <c r="H61" i="11"/>
  <c r="F14" i="7" s="1"/>
  <c r="H30" i="11"/>
  <c r="H63" i="11"/>
  <c r="F16" i="7" s="1"/>
  <c r="H62" i="11"/>
  <c r="F15" i="7" s="1"/>
  <c r="G7" i="7"/>
  <c r="G41" i="11"/>
  <c r="G42" i="11" s="1"/>
  <c r="I19" i="12"/>
  <c r="H124" i="7" s="1"/>
  <c r="F45" i="11"/>
  <c r="J10" i="12"/>
  <c r="I102" i="7" s="1"/>
  <c r="F53" i="11"/>
  <c r="K154" i="4"/>
  <c r="K162" i="4"/>
  <c r="F64" i="11"/>
  <c r="F69" i="11" s="1"/>
  <c r="K165" i="4"/>
  <c r="K157" i="4"/>
  <c r="G31" i="11"/>
  <c r="G32" i="11" s="1"/>
  <c r="G33" i="11" s="1"/>
  <c r="G34" i="11" s="1"/>
  <c r="G35" i="11" s="1"/>
  <c r="F47" i="4"/>
  <c r="F51" i="4" s="1"/>
  <c r="G22" i="11"/>
  <c r="G23" i="11" s="1"/>
  <c r="G24" i="11" s="1"/>
  <c r="G25" i="11" s="1"/>
  <c r="G47" i="11"/>
  <c r="G11" i="11"/>
  <c r="F36" i="11"/>
  <c r="F6" i="7"/>
  <c r="G4" i="7"/>
  <c r="H5" i="7"/>
  <c r="L137" i="4"/>
  <c r="L175" i="4" s="1"/>
  <c r="L132" i="4"/>
  <c r="L170" i="4" s="1"/>
  <c r="K17" i="12" s="1"/>
  <c r="J103" i="7" s="1"/>
  <c r="L136" i="4"/>
  <c r="L174" i="4" s="1"/>
  <c r="L128" i="4"/>
  <c r="L166" i="4" s="1"/>
  <c r="L135" i="4"/>
  <c r="L173" i="4" s="1"/>
  <c r="L119" i="4"/>
  <c r="L116" i="4"/>
  <c r="L120" i="4"/>
  <c r="L124" i="4"/>
  <c r="L126" i="4"/>
  <c r="L127" i="4"/>
  <c r="M6" i="12"/>
  <c r="N5" i="12"/>
  <c r="M3" i="12"/>
  <c r="M2" i="12" s="1"/>
  <c r="I8" i="11"/>
  <c r="H6" i="11"/>
  <c r="H9" i="11"/>
  <c r="J7" i="11"/>
  <c r="F53" i="29" l="1"/>
  <c r="F69" i="29"/>
  <c r="F61" i="29"/>
  <c r="F45" i="29"/>
  <c r="G205" i="7"/>
  <c r="G35" i="29"/>
  <c r="G27" i="29"/>
  <c r="G17" i="29"/>
  <c r="G92" i="11"/>
  <c r="E51" i="7" s="1"/>
  <c r="G91" i="11"/>
  <c r="E50" i="7" s="1"/>
  <c r="N71" i="12"/>
  <c r="M165" i="7"/>
  <c r="F83" i="4"/>
  <c r="F143" i="4" s="1"/>
  <c r="F84" i="4"/>
  <c r="F144" i="4" s="1"/>
  <c r="F82" i="4"/>
  <c r="F142" i="4" s="1"/>
  <c r="G26" i="11"/>
  <c r="F67" i="11"/>
  <c r="D21" i="7" s="1"/>
  <c r="D9" i="7"/>
  <c r="G43" i="11"/>
  <c r="G44" i="11" s="1"/>
  <c r="E11" i="7" s="1"/>
  <c r="K16" i="12"/>
  <c r="J92" i="7" s="1"/>
  <c r="J15" i="12"/>
  <c r="I77" i="7" s="1"/>
  <c r="N96" i="12"/>
  <c r="N83" i="12"/>
  <c r="M122" i="7" s="1"/>
  <c r="N87" i="12"/>
  <c r="M134" i="7" s="1"/>
  <c r="N75" i="12"/>
  <c r="M106" i="7" s="1"/>
  <c r="N100" i="12"/>
  <c r="M156" i="7" s="1"/>
  <c r="N102" i="12"/>
  <c r="M163" i="7" s="1"/>
  <c r="N90" i="12"/>
  <c r="M137" i="7" s="1"/>
  <c r="N78" i="12"/>
  <c r="M109" i="7" s="1"/>
  <c r="N92" i="12"/>
  <c r="M147" i="7" s="1"/>
  <c r="N79" i="12"/>
  <c r="M118" i="7" s="1"/>
  <c r="I95" i="11"/>
  <c r="G54" i="7" s="1"/>
  <c r="I3" i="11"/>
  <c r="I2" i="11" s="1"/>
  <c r="M88" i="7"/>
  <c r="N67" i="12"/>
  <c r="M84" i="7" s="1"/>
  <c r="N68" i="12"/>
  <c r="M85" i="7" s="1"/>
  <c r="N66" i="12"/>
  <c r="M75" i="7" s="1"/>
  <c r="N62" i="12"/>
  <c r="M71" i="7" s="1"/>
  <c r="N63" i="12"/>
  <c r="M72" i="7" s="1"/>
  <c r="N61" i="12"/>
  <c r="M70" i="7" s="1"/>
  <c r="N60" i="12"/>
  <c r="M61" i="7" s="1"/>
  <c r="H5" i="11"/>
  <c r="F117" i="4"/>
  <c r="E8" i="12" s="1"/>
  <c r="D17" i="7"/>
  <c r="D18" i="7" s="1"/>
  <c r="D3" i="7" s="1"/>
  <c r="D2" i="7" s="1"/>
  <c r="G50" i="4"/>
  <c r="H38" i="11"/>
  <c r="H40" i="11" s="1"/>
  <c r="H41" i="11" s="1"/>
  <c r="H42" i="11" s="1"/>
  <c r="H43" i="11" s="1"/>
  <c r="H44" i="11" s="1"/>
  <c r="H208" i="7"/>
  <c r="H177" i="7"/>
  <c r="H89" i="7"/>
  <c r="H157" i="7"/>
  <c r="H154" i="7"/>
  <c r="G48" i="4"/>
  <c r="G102" i="4" s="1"/>
  <c r="N104" i="12" a="1"/>
  <c r="N104" i="12" s="1"/>
  <c r="M153" i="7" s="1"/>
  <c r="G199" i="7"/>
  <c r="G206" i="7"/>
  <c r="G209" i="7"/>
  <c r="G190" i="7"/>
  <c r="T86" i="16" s="1"/>
  <c r="G207" i="7"/>
  <c r="G212" i="7" s="1"/>
  <c r="E160" i="22"/>
  <c r="D159" i="22"/>
  <c r="G219" i="7"/>
  <c r="G218" i="7"/>
  <c r="G217" i="7"/>
  <c r="F134" i="4"/>
  <c r="J58" i="12"/>
  <c r="I104" i="7" s="1"/>
  <c r="I12" i="11"/>
  <c r="I39" i="11"/>
  <c r="I30" i="11"/>
  <c r="I63" i="11"/>
  <c r="G16" i="7" s="1"/>
  <c r="I62" i="11"/>
  <c r="G15" i="7" s="1"/>
  <c r="I61" i="11"/>
  <c r="G14" i="7" s="1"/>
  <c r="I21" i="11"/>
  <c r="F18" i="11"/>
  <c r="H4" i="11"/>
  <c r="H7" i="7"/>
  <c r="G6" i="7"/>
  <c r="J19" i="12"/>
  <c r="I124" i="7" s="1"/>
  <c r="F55" i="11"/>
  <c r="F56" i="11" s="1"/>
  <c r="F57" i="11" s="1"/>
  <c r="G53" i="11"/>
  <c r="K10" i="12"/>
  <c r="J102" i="7" s="1"/>
  <c r="L157" i="4"/>
  <c r="D23" i="7"/>
  <c r="L162" i="4"/>
  <c r="F74" i="11"/>
  <c r="D29" i="7" s="1"/>
  <c r="D20" i="7"/>
  <c r="L165" i="4"/>
  <c r="L154" i="4"/>
  <c r="F139" i="4"/>
  <c r="F177" i="4" s="1"/>
  <c r="E20" i="12" s="1"/>
  <c r="D139" i="7" s="1"/>
  <c r="G13" i="11"/>
  <c r="G48" i="11" s="1"/>
  <c r="G49" i="4"/>
  <c r="F73" i="11"/>
  <c r="D28" i="7" s="1"/>
  <c r="G64" i="11"/>
  <c r="F72" i="11"/>
  <c r="D27" i="7" s="1"/>
  <c r="H47" i="11"/>
  <c r="H29" i="11"/>
  <c r="H20" i="11"/>
  <c r="F50" i="11"/>
  <c r="I5" i="7"/>
  <c r="H4" i="7"/>
  <c r="M137" i="4"/>
  <c r="M175" i="4" s="1"/>
  <c r="M132" i="4"/>
  <c r="M170" i="4" s="1"/>
  <c r="L17" i="12" s="1"/>
  <c r="K103" i="7" s="1"/>
  <c r="M120" i="4"/>
  <c r="M124" i="4"/>
  <c r="M126" i="4"/>
  <c r="M116" i="4"/>
  <c r="M128" i="4"/>
  <c r="M166" i="4" s="1"/>
  <c r="M135" i="4"/>
  <c r="M173" i="4" s="1"/>
  <c r="N137" i="4"/>
  <c r="N175" i="4" s="1"/>
  <c r="M119" i="4"/>
  <c r="M136" i="4"/>
  <c r="M174" i="4" s="1"/>
  <c r="M127" i="4"/>
  <c r="O5" i="12"/>
  <c r="N3" i="12"/>
  <c r="N2" i="12" s="1"/>
  <c r="N6" i="12"/>
  <c r="J8" i="11"/>
  <c r="I6" i="11"/>
  <c r="I9" i="11"/>
  <c r="K7" i="11"/>
  <c r="G53" i="29" l="1"/>
  <c r="G69" i="29"/>
  <c r="G45" i="29"/>
  <c r="G61" i="29"/>
  <c r="H92" i="11"/>
  <c r="F51" i="7" s="1"/>
  <c r="H91" i="11"/>
  <c r="F59" i="11"/>
  <c r="E80" i="12" s="1"/>
  <c r="F93" i="11"/>
  <c r="D52" i="7" s="1"/>
  <c r="H205" i="7"/>
  <c r="H35" i="29"/>
  <c r="H27" i="29"/>
  <c r="H17" i="29"/>
  <c r="E40" i="12"/>
  <c r="D81" i="7" s="1"/>
  <c r="E34" i="12"/>
  <c r="D80" i="7" s="1"/>
  <c r="I5" i="11"/>
  <c r="I91" i="11" s="1"/>
  <c r="O71" i="12"/>
  <c r="N165" i="7"/>
  <c r="G45" i="11"/>
  <c r="G74" i="11" s="1"/>
  <c r="E29" i="7" s="1"/>
  <c r="G69" i="11"/>
  <c r="E23" i="7" s="1"/>
  <c r="G113" i="4"/>
  <c r="G112" i="4"/>
  <c r="G111" i="4"/>
  <c r="G95" i="4"/>
  <c r="G104" i="4"/>
  <c r="G103" i="4"/>
  <c r="G96" i="4"/>
  <c r="G97" i="4"/>
  <c r="E85" i="12"/>
  <c r="D132" i="7" s="1"/>
  <c r="E91" i="12"/>
  <c r="D146" i="7" s="1"/>
  <c r="G110" i="4"/>
  <c r="G109" i="4"/>
  <c r="G108" i="4"/>
  <c r="G101" i="4"/>
  <c r="G100" i="4"/>
  <c r="G93" i="4"/>
  <c r="G92" i="4"/>
  <c r="G94" i="4"/>
  <c r="F71" i="11"/>
  <c r="D26" i="7" s="1"/>
  <c r="D30" i="7" s="1"/>
  <c r="L16" i="12"/>
  <c r="K92" i="7" s="1"/>
  <c r="D76" i="7"/>
  <c r="E52" i="12"/>
  <c r="D83" i="7" s="1"/>
  <c r="E46" i="12"/>
  <c r="D82" i="7" s="1"/>
  <c r="E28" i="12"/>
  <c r="D79" i="7" s="1"/>
  <c r="E22" i="12"/>
  <c r="D78" i="7" s="1"/>
  <c r="K15" i="12"/>
  <c r="J77" i="7" s="1"/>
  <c r="O87" i="12"/>
  <c r="N134" i="7" s="1"/>
  <c r="O75" i="12"/>
  <c r="N106" i="7" s="1"/>
  <c r="O100" i="12"/>
  <c r="N156" i="7" s="1"/>
  <c r="O102" i="12"/>
  <c r="N163" i="7" s="1"/>
  <c r="O90" i="12"/>
  <c r="N137" i="7" s="1"/>
  <c r="O78" i="12"/>
  <c r="N109" i="7" s="1"/>
  <c r="O92" i="12"/>
  <c r="N147" i="7" s="1"/>
  <c r="O79" i="12"/>
  <c r="N118" i="7" s="1"/>
  <c r="O96" i="12"/>
  <c r="O83" i="12"/>
  <c r="N122" i="7" s="1"/>
  <c r="J3" i="11"/>
  <c r="J2" i="11" s="1"/>
  <c r="J95" i="11"/>
  <c r="H54" i="7" s="1"/>
  <c r="D12" i="7"/>
  <c r="E74" i="12"/>
  <c r="D105" i="7" s="1"/>
  <c r="D107" i="7" s="1"/>
  <c r="F94" i="11"/>
  <c r="D53" i="7" s="1"/>
  <c r="O67" i="12"/>
  <c r="N84" i="7" s="1"/>
  <c r="O68" i="12"/>
  <c r="N85" i="7" s="1"/>
  <c r="O66" i="12"/>
  <c r="N75" i="7" s="1"/>
  <c r="N88" i="7"/>
  <c r="O62" i="12"/>
  <c r="N71" i="7" s="1"/>
  <c r="O63" i="12"/>
  <c r="N72" i="7" s="1"/>
  <c r="O61" i="12"/>
  <c r="N70" i="7" s="1"/>
  <c r="O60" i="12"/>
  <c r="N61" i="7" s="1"/>
  <c r="E10" i="7"/>
  <c r="G68" i="11"/>
  <c r="E22" i="7" s="1"/>
  <c r="E9" i="7"/>
  <c r="G67" i="11"/>
  <c r="E21" i="7" s="1"/>
  <c r="E17" i="7"/>
  <c r="E18" i="7" s="1"/>
  <c r="E3" i="7" s="1"/>
  <c r="E2" i="7" s="1"/>
  <c r="D24" i="7"/>
  <c r="H178" i="7"/>
  <c r="H179" i="7" s="1"/>
  <c r="I208" i="7"/>
  <c r="I177" i="7"/>
  <c r="I178" i="7" s="1"/>
  <c r="I179" i="7" s="1"/>
  <c r="I154" i="7"/>
  <c r="I89" i="7"/>
  <c r="I157" i="7"/>
  <c r="O104" i="12" a="1"/>
  <c r="O104" i="12" s="1"/>
  <c r="N153" i="7" s="1"/>
  <c r="H199" i="7"/>
  <c r="H206" i="7"/>
  <c r="H209" i="7"/>
  <c r="H190" i="7"/>
  <c r="U86" i="16" s="1"/>
  <c r="H207" i="7"/>
  <c r="H212" i="7" s="1"/>
  <c r="E161" i="22"/>
  <c r="D160" i="22"/>
  <c r="H219" i="7"/>
  <c r="H218" i="7"/>
  <c r="H217" i="7"/>
  <c r="I7" i="7"/>
  <c r="H6" i="7"/>
  <c r="K58" i="12"/>
  <c r="J104" i="7" s="1"/>
  <c r="I4" i="11"/>
  <c r="J63" i="11"/>
  <c r="H16" i="7" s="1"/>
  <c r="J30" i="11"/>
  <c r="J39" i="11"/>
  <c r="J21" i="11"/>
  <c r="J12" i="11"/>
  <c r="J62" i="11"/>
  <c r="H15" i="7" s="1"/>
  <c r="J61" i="11"/>
  <c r="H14" i="7" s="1"/>
  <c r="F52" i="4"/>
  <c r="F53" i="4" s="1"/>
  <c r="G52" i="11"/>
  <c r="K19" i="12"/>
  <c r="J124" i="7" s="1"/>
  <c r="F79" i="11"/>
  <c r="D35" i="7" s="1"/>
  <c r="G54" i="11"/>
  <c r="G55" i="11" s="1"/>
  <c r="H50" i="4"/>
  <c r="H53" i="11"/>
  <c r="G14" i="11"/>
  <c r="G15" i="11" s="1"/>
  <c r="F77" i="11"/>
  <c r="D33" i="7" s="1"/>
  <c r="I38" i="11"/>
  <c r="I40" i="11" s="1"/>
  <c r="I41" i="11" s="1"/>
  <c r="I42" i="11" s="1"/>
  <c r="I43" i="11" s="1"/>
  <c r="I44" i="11" s="1"/>
  <c r="H64" i="11"/>
  <c r="M162" i="4"/>
  <c r="M165" i="4"/>
  <c r="M157" i="4"/>
  <c r="F78" i="11"/>
  <c r="D34" i="7" s="1"/>
  <c r="L10" i="12"/>
  <c r="K102" i="7" s="1"/>
  <c r="M154" i="4"/>
  <c r="F138" i="4"/>
  <c r="E13" i="12" s="1"/>
  <c r="H22" i="11"/>
  <c r="H23" i="11" s="1"/>
  <c r="H24" i="11" s="1"/>
  <c r="H31" i="11"/>
  <c r="H32" i="11" s="1"/>
  <c r="H33" i="11" s="1"/>
  <c r="H34" i="11" s="1"/>
  <c r="H35" i="11" s="1"/>
  <c r="I47" i="11"/>
  <c r="G27" i="11"/>
  <c r="G72" i="11" s="1"/>
  <c r="E27" i="7" s="1"/>
  <c r="G36" i="11"/>
  <c r="G73" i="11" s="1"/>
  <c r="E28" i="7" s="1"/>
  <c r="J5" i="7"/>
  <c r="I4" i="7"/>
  <c r="O137" i="4"/>
  <c r="O175" i="4" s="1"/>
  <c r="N136" i="4"/>
  <c r="N174" i="4" s="1"/>
  <c r="M16" i="12" s="1"/>
  <c r="L92" i="7" s="1"/>
  <c r="N116" i="4"/>
  <c r="N135" i="4"/>
  <c r="N173" i="4" s="1"/>
  <c r="N132" i="4"/>
  <c r="N170" i="4" s="1"/>
  <c r="M17" i="12" s="1"/>
  <c r="L103" i="7" s="1"/>
  <c r="N128" i="4"/>
  <c r="N166" i="4" s="1"/>
  <c r="N124" i="4"/>
  <c r="N127" i="4"/>
  <c r="N119" i="4"/>
  <c r="N120" i="4"/>
  <c r="N126" i="4"/>
  <c r="P5" i="12"/>
  <c r="O3" i="12"/>
  <c r="O2" i="12" s="1"/>
  <c r="O6" i="12"/>
  <c r="K8" i="11"/>
  <c r="J6" i="11"/>
  <c r="J5" i="11" s="1"/>
  <c r="J91" i="11" s="1"/>
  <c r="J9" i="11"/>
  <c r="L7" i="11"/>
  <c r="F70" i="4" l="1"/>
  <c r="F130" i="4" s="1"/>
  <c r="F73" i="4"/>
  <c r="F133" i="4" s="1"/>
  <c r="F69" i="4"/>
  <c r="F129" i="4" s="1"/>
  <c r="E86" i="12"/>
  <c r="I92" i="11"/>
  <c r="G51" i="7" s="1"/>
  <c r="H53" i="29"/>
  <c r="H69" i="29"/>
  <c r="H61" i="29"/>
  <c r="H45" i="29"/>
  <c r="E84" i="12"/>
  <c r="D131" i="7" s="1"/>
  <c r="D138" i="7"/>
  <c r="E38" i="12"/>
  <c r="D142" i="7" s="1"/>
  <c r="I35" i="29"/>
  <c r="I27" i="29"/>
  <c r="I17" i="29"/>
  <c r="P71" i="12"/>
  <c r="O165" i="7"/>
  <c r="I6" i="7"/>
  <c r="I205" i="7"/>
  <c r="J92" i="11"/>
  <c r="H51" i="7" s="1"/>
  <c r="G83" i="4"/>
  <c r="G143" i="4" s="1"/>
  <c r="G82" i="4"/>
  <c r="G142" i="4" s="1"/>
  <c r="H25" i="11"/>
  <c r="G16" i="11"/>
  <c r="D86" i="7"/>
  <c r="L15" i="12"/>
  <c r="K77" i="7" s="1"/>
  <c r="G84" i="4"/>
  <c r="G144" i="4" s="1"/>
  <c r="K95" i="11"/>
  <c r="I54" i="7" s="1"/>
  <c r="K3" i="11"/>
  <c r="K2" i="11" s="1"/>
  <c r="P87" i="12"/>
  <c r="O134" i="7" s="1"/>
  <c r="P75" i="12"/>
  <c r="O106" i="7" s="1"/>
  <c r="P100" i="12"/>
  <c r="O156" i="7" s="1"/>
  <c r="P102" i="12"/>
  <c r="O163" i="7" s="1"/>
  <c r="P90" i="12"/>
  <c r="O137" i="7" s="1"/>
  <c r="P78" i="12"/>
  <c r="O109" i="7" s="1"/>
  <c r="P92" i="12"/>
  <c r="O147" i="7" s="1"/>
  <c r="P79" i="12"/>
  <c r="O118" i="7" s="1"/>
  <c r="P96" i="12"/>
  <c r="P83" i="12"/>
  <c r="O122" i="7" s="1"/>
  <c r="D133" i="7"/>
  <c r="D99" i="7"/>
  <c r="P68" i="12"/>
  <c r="O85" i="7" s="1"/>
  <c r="P66" i="12"/>
  <c r="O75" i="7" s="1"/>
  <c r="O88" i="7"/>
  <c r="P67" i="12"/>
  <c r="O84" i="7" s="1"/>
  <c r="P63" i="12"/>
  <c r="O72" i="7" s="1"/>
  <c r="P61" i="12"/>
  <c r="O70" i="7" s="1"/>
  <c r="P62" i="12"/>
  <c r="O71" i="7" s="1"/>
  <c r="P60" i="12"/>
  <c r="O61" i="7" s="1"/>
  <c r="J7" i="7"/>
  <c r="F11" i="7"/>
  <c r="H69" i="11"/>
  <c r="F23" i="7" s="1"/>
  <c r="F17" i="7"/>
  <c r="F18" i="7" s="1"/>
  <c r="F3" i="7" s="1"/>
  <c r="F2" i="7" s="1"/>
  <c r="D56" i="7"/>
  <c r="D222" i="7" s="1"/>
  <c r="J208" i="7"/>
  <c r="J177" i="7"/>
  <c r="J178" i="7" s="1"/>
  <c r="J179" i="7" s="1"/>
  <c r="J89" i="7"/>
  <c r="J157" i="7"/>
  <c r="J154" i="7"/>
  <c r="I206" i="7"/>
  <c r="I209" i="7"/>
  <c r="I190" i="7"/>
  <c r="V86" i="16" s="1"/>
  <c r="I207" i="7"/>
  <c r="I212" i="7" s="1"/>
  <c r="I199" i="7"/>
  <c r="P104" i="12" a="1"/>
  <c r="P104" i="12" s="1"/>
  <c r="O153" i="7" s="1"/>
  <c r="F122" i="4"/>
  <c r="F160" i="4" s="1"/>
  <c r="E18" i="12" s="1"/>
  <c r="D111" i="7" s="1"/>
  <c r="E162" i="22"/>
  <c r="D161" i="22"/>
  <c r="I219" i="7"/>
  <c r="I217" i="7"/>
  <c r="I218" i="7"/>
  <c r="G56" i="11"/>
  <c r="L58" i="12"/>
  <c r="K104" i="7" s="1"/>
  <c r="E14" i="12"/>
  <c r="F84" i="11"/>
  <c r="D41" i="7" s="1"/>
  <c r="G79" i="11"/>
  <c r="E35" i="7" s="1"/>
  <c r="F82" i="11"/>
  <c r="D39" i="7" s="1"/>
  <c r="E56" i="12"/>
  <c r="D145" i="7" s="1"/>
  <c r="K21" i="11"/>
  <c r="K62" i="11"/>
  <c r="I15" i="7" s="1"/>
  <c r="K39" i="11"/>
  <c r="K61" i="11"/>
  <c r="I14" i="7" s="1"/>
  <c r="K30" i="11"/>
  <c r="K63" i="11"/>
  <c r="I16" i="7" s="1"/>
  <c r="K12" i="11"/>
  <c r="J4" i="11"/>
  <c r="F121" i="4"/>
  <c r="E7" i="12" s="1"/>
  <c r="G134" i="4"/>
  <c r="H49" i="4"/>
  <c r="H48" i="4"/>
  <c r="H102" i="4" s="1"/>
  <c r="F131" i="4"/>
  <c r="E9" i="12" s="1"/>
  <c r="L19" i="12"/>
  <c r="K124" i="7" s="1"/>
  <c r="I64" i="11"/>
  <c r="I50" i="4"/>
  <c r="H11" i="11"/>
  <c r="H13" i="11" s="1"/>
  <c r="H14" i="11" s="1"/>
  <c r="H15" i="11" s="1"/>
  <c r="I53" i="11"/>
  <c r="E44" i="12"/>
  <c r="D143" i="7" s="1"/>
  <c r="E50" i="12"/>
  <c r="D144" i="7" s="1"/>
  <c r="E26" i="12"/>
  <c r="D140" i="7" s="1"/>
  <c r="E32" i="12"/>
  <c r="D141" i="7" s="1"/>
  <c r="G47" i="4"/>
  <c r="G51" i="4" s="1"/>
  <c r="G78" i="11"/>
  <c r="E34" i="7" s="1"/>
  <c r="N157" i="4"/>
  <c r="N165" i="4"/>
  <c r="M10" i="12"/>
  <c r="L102" i="7" s="1"/>
  <c r="G139" i="4"/>
  <c r="G177" i="4" s="1"/>
  <c r="F20" i="12" s="1"/>
  <c r="E139" i="7" s="1"/>
  <c r="F83" i="11"/>
  <c r="D40" i="7" s="1"/>
  <c r="N162" i="4"/>
  <c r="G77" i="11"/>
  <c r="E33" i="7" s="1"/>
  <c r="N154" i="4"/>
  <c r="H45" i="11"/>
  <c r="H74" i="11" s="1"/>
  <c r="F29" i="7" s="1"/>
  <c r="F76" i="11"/>
  <c r="F123" i="4"/>
  <c r="G138" i="4"/>
  <c r="J38" i="11"/>
  <c r="J40" i="11" s="1"/>
  <c r="J41" i="11" s="1"/>
  <c r="J42" i="11" s="1"/>
  <c r="J43" i="11" s="1"/>
  <c r="J44" i="11" s="1"/>
  <c r="I29" i="11"/>
  <c r="F50" i="7"/>
  <c r="I20" i="11"/>
  <c r="J47" i="11"/>
  <c r="K5" i="7"/>
  <c r="J4" i="7"/>
  <c r="O116" i="4"/>
  <c r="O127" i="4"/>
  <c r="O136" i="4"/>
  <c r="O174" i="4" s="1"/>
  <c r="N16" i="12" s="1"/>
  <c r="M92" i="7" s="1"/>
  <c r="O132" i="4"/>
  <c r="O170" i="4" s="1"/>
  <c r="N17" i="12" s="1"/>
  <c r="M103" i="7" s="1"/>
  <c r="O126" i="4"/>
  <c r="O119" i="4"/>
  <c r="O128" i="4"/>
  <c r="O166" i="4" s="1"/>
  <c r="O120" i="4"/>
  <c r="O124" i="4"/>
  <c r="O135" i="4"/>
  <c r="O173" i="4" s="1"/>
  <c r="Q5" i="12"/>
  <c r="P3" i="12"/>
  <c r="P2" i="12" s="1"/>
  <c r="P6" i="12"/>
  <c r="L8" i="11"/>
  <c r="K6" i="11"/>
  <c r="K5" i="11" s="1"/>
  <c r="K91" i="11" s="1"/>
  <c r="K9" i="11"/>
  <c r="M7" i="11"/>
  <c r="E11" i="12" l="1"/>
  <c r="E36" i="12" s="1"/>
  <c r="D114" i="7" s="1"/>
  <c r="I53" i="29"/>
  <c r="I69" i="29"/>
  <c r="I61" i="29"/>
  <c r="I45" i="29"/>
  <c r="E33" i="12"/>
  <c r="D66" i="7" s="1"/>
  <c r="E39" i="12"/>
  <c r="D67" i="7" s="1"/>
  <c r="D91" i="7"/>
  <c r="E35" i="12"/>
  <c r="D95" i="7" s="1"/>
  <c r="J205" i="7"/>
  <c r="J27" i="29"/>
  <c r="J17" i="29"/>
  <c r="J35" i="29"/>
  <c r="Q71" i="12"/>
  <c r="P165" i="7"/>
  <c r="K7" i="7"/>
  <c r="K92" i="11"/>
  <c r="I51" i="7" s="1"/>
  <c r="H110" i="4"/>
  <c r="H109" i="4"/>
  <c r="H108" i="4"/>
  <c r="H100" i="4"/>
  <c r="H101" i="4"/>
  <c r="H94" i="4"/>
  <c r="H93" i="4"/>
  <c r="H92" i="4"/>
  <c r="H113" i="4"/>
  <c r="H112" i="4"/>
  <c r="H111" i="4"/>
  <c r="H95" i="4"/>
  <c r="H97" i="4"/>
  <c r="H96" i="4"/>
  <c r="H103" i="4"/>
  <c r="H104" i="4"/>
  <c r="J190" i="7"/>
  <c r="W86" i="16" s="1"/>
  <c r="J6" i="7"/>
  <c r="J219" i="7"/>
  <c r="J209" i="7"/>
  <c r="J218" i="7"/>
  <c r="J207" i="7"/>
  <c r="J212" i="7" s="1"/>
  <c r="J217" i="7"/>
  <c r="G17" i="11"/>
  <c r="G49" i="11"/>
  <c r="G96" i="11" s="1"/>
  <c r="E55" i="7" s="1"/>
  <c r="H26" i="11"/>
  <c r="H27" i="11" s="1"/>
  <c r="H72" i="11" s="1"/>
  <c r="F27" i="7" s="1"/>
  <c r="G57" i="11"/>
  <c r="G93" i="11" s="1"/>
  <c r="E52" i="7" s="1"/>
  <c r="H16" i="11"/>
  <c r="H17" i="11" s="1"/>
  <c r="H66" i="11" s="1"/>
  <c r="J199" i="7"/>
  <c r="D62" i="7"/>
  <c r="E45" i="12"/>
  <c r="D68" i="7" s="1"/>
  <c r="E27" i="12"/>
  <c r="D65" i="7" s="1"/>
  <c r="E21" i="12"/>
  <c r="D64" i="7" s="1"/>
  <c r="E51" i="12"/>
  <c r="D69" i="7" s="1"/>
  <c r="M15" i="12"/>
  <c r="L77" i="7" s="1"/>
  <c r="D148" i="7"/>
  <c r="L95" i="11"/>
  <c r="J54" i="7" s="1"/>
  <c r="L3" i="11"/>
  <c r="L2" i="11" s="1"/>
  <c r="Q100" i="12"/>
  <c r="P156" i="7" s="1"/>
  <c r="Q102" i="12"/>
  <c r="P163" i="7" s="1"/>
  <c r="Q90" i="12"/>
  <c r="P137" i="7" s="1"/>
  <c r="Q78" i="12"/>
  <c r="P109" i="7" s="1"/>
  <c r="Q92" i="12"/>
  <c r="P147" i="7" s="1"/>
  <c r="Q79" i="12"/>
  <c r="P118" i="7" s="1"/>
  <c r="Q96" i="12"/>
  <c r="Q83" i="12"/>
  <c r="P122" i="7" s="1"/>
  <c r="Q87" i="12"/>
  <c r="P134" i="7" s="1"/>
  <c r="Q75" i="12"/>
  <c r="P106" i="7" s="1"/>
  <c r="J206" i="7"/>
  <c r="Q66" i="12"/>
  <c r="P75" i="7" s="1"/>
  <c r="P88" i="7"/>
  <c r="Q67" i="12"/>
  <c r="P84" i="7" s="1"/>
  <c r="Q68" i="12"/>
  <c r="P85" i="7" s="1"/>
  <c r="Q61" i="12"/>
  <c r="P70" i="7" s="1"/>
  <c r="Q62" i="12"/>
  <c r="P71" i="7" s="1"/>
  <c r="Q63" i="12"/>
  <c r="P72" i="7" s="1"/>
  <c r="Q60" i="12"/>
  <c r="P61" i="7" s="1"/>
  <c r="F10" i="7"/>
  <c r="H68" i="11"/>
  <c r="F22" i="7" s="1"/>
  <c r="G11" i="7"/>
  <c r="G117" i="4"/>
  <c r="F8" i="12" s="1"/>
  <c r="G17" i="7"/>
  <c r="G18" i="7" s="1"/>
  <c r="G3" i="7" s="1"/>
  <c r="G2" i="7" s="1"/>
  <c r="D32" i="7"/>
  <c r="D36" i="7" s="1"/>
  <c r="D63" i="7"/>
  <c r="D119" i="7"/>
  <c r="K177" i="7"/>
  <c r="K208" i="7"/>
  <c r="K89" i="7"/>
  <c r="K154" i="7"/>
  <c r="K157" i="7"/>
  <c r="Q104" i="12" a="1"/>
  <c r="Q104" i="12" s="1"/>
  <c r="P153" i="7" s="1"/>
  <c r="K207" i="7"/>
  <c r="K212" i="7" s="1"/>
  <c r="E163" i="22"/>
  <c r="D162" i="22"/>
  <c r="G84" i="11"/>
  <c r="E41" i="7" s="1"/>
  <c r="K219" i="7"/>
  <c r="K218" i="7"/>
  <c r="H52" i="11"/>
  <c r="G52" i="4"/>
  <c r="G53" i="4" s="1"/>
  <c r="F87" i="11"/>
  <c r="D45" i="7" s="1"/>
  <c r="G83" i="11"/>
  <c r="E40" i="7" s="1"/>
  <c r="F88" i="11"/>
  <c r="D46" i="7" s="1"/>
  <c r="F89" i="11"/>
  <c r="D47" i="7" s="1"/>
  <c r="M58" i="12"/>
  <c r="L104" i="7" s="1"/>
  <c r="E12" i="12"/>
  <c r="K4" i="11"/>
  <c r="K64" i="11" s="1"/>
  <c r="L39" i="11"/>
  <c r="L30" i="11"/>
  <c r="L63" i="11"/>
  <c r="J16" i="7" s="1"/>
  <c r="L62" i="11"/>
  <c r="J15" i="7" s="1"/>
  <c r="L61" i="11"/>
  <c r="J14" i="7" s="1"/>
  <c r="L12" i="11"/>
  <c r="L21" i="11"/>
  <c r="J64" i="11"/>
  <c r="H47" i="4"/>
  <c r="H51" i="4" s="1"/>
  <c r="F13" i="12"/>
  <c r="E138" i="7" s="1"/>
  <c r="E53" i="12"/>
  <c r="D98" i="7" s="1"/>
  <c r="E23" i="12"/>
  <c r="D93" i="7" s="1"/>
  <c r="E41" i="12"/>
  <c r="D96" i="7" s="1"/>
  <c r="E47" i="12"/>
  <c r="D97" i="7" s="1"/>
  <c r="E29" i="12"/>
  <c r="D94" i="7" s="1"/>
  <c r="M19" i="12"/>
  <c r="L124" i="7" s="1"/>
  <c r="J50" i="4"/>
  <c r="J53" i="11"/>
  <c r="N10" i="12"/>
  <c r="M102" i="7" s="1"/>
  <c r="H79" i="11"/>
  <c r="F35" i="7" s="1"/>
  <c r="O157" i="4"/>
  <c r="O162" i="4"/>
  <c r="I45" i="11"/>
  <c r="I74" i="11" s="1"/>
  <c r="G29" i="7" s="1"/>
  <c r="O154" i="4"/>
  <c r="G82" i="11"/>
  <c r="E39" i="7" s="1"/>
  <c r="O165" i="4"/>
  <c r="F81" i="11"/>
  <c r="K38" i="11"/>
  <c r="K40" i="11" s="1"/>
  <c r="K41" i="11" s="1"/>
  <c r="K42" i="11" s="1"/>
  <c r="K43" i="11" s="1"/>
  <c r="K44" i="11" s="1"/>
  <c r="I11" i="11"/>
  <c r="I13" i="11" s="1"/>
  <c r="H48" i="11"/>
  <c r="I22" i="11"/>
  <c r="I23" i="11" s="1"/>
  <c r="I24" i="11" s="1"/>
  <c r="I31" i="11"/>
  <c r="I32" i="11" s="1"/>
  <c r="I33" i="11" s="1"/>
  <c r="I34" i="11" s="1"/>
  <c r="I35" i="11" s="1"/>
  <c r="H36" i="11"/>
  <c r="H73" i="11" s="1"/>
  <c r="F28" i="7" s="1"/>
  <c r="K47" i="11"/>
  <c r="L5" i="7"/>
  <c r="K4" i="7"/>
  <c r="P137" i="4"/>
  <c r="P175" i="4" s="1"/>
  <c r="P116" i="4"/>
  <c r="P119" i="4"/>
  <c r="P127" i="4"/>
  <c r="P132" i="4"/>
  <c r="P170" i="4" s="1"/>
  <c r="O17" i="12" s="1"/>
  <c r="N103" i="7" s="1"/>
  <c r="P126" i="4"/>
  <c r="P120" i="4"/>
  <c r="P128" i="4"/>
  <c r="P166" i="4" s="1"/>
  <c r="P135" i="4"/>
  <c r="P173" i="4" s="1"/>
  <c r="P136" i="4"/>
  <c r="P174" i="4" s="1"/>
  <c r="P124" i="4"/>
  <c r="R5" i="12"/>
  <c r="Q3" i="12"/>
  <c r="Q2" i="12" s="1"/>
  <c r="Q6" i="12"/>
  <c r="M8" i="11"/>
  <c r="L6" i="11"/>
  <c r="L5" i="11" s="1"/>
  <c r="L91" i="11" s="1"/>
  <c r="L9" i="11"/>
  <c r="N7" i="11"/>
  <c r="L7" i="7"/>
  <c r="K6" i="7"/>
  <c r="E30" i="12" l="1"/>
  <c r="D113" i="7" s="1"/>
  <c r="E54" i="12"/>
  <c r="D117" i="7" s="1"/>
  <c r="E48" i="12"/>
  <c r="D116" i="7" s="1"/>
  <c r="E24" i="12"/>
  <c r="D112" i="7" s="1"/>
  <c r="D110" i="7"/>
  <c r="E42" i="12"/>
  <c r="D115" i="7" s="1"/>
  <c r="G70" i="4"/>
  <c r="G130" i="4" s="1"/>
  <c r="G73" i="4"/>
  <c r="G133" i="4" s="1"/>
  <c r="G69" i="4"/>
  <c r="G129" i="4" s="1"/>
  <c r="J53" i="29"/>
  <c r="J69" i="29"/>
  <c r="J61" i="29"/>
  <c r="J45" i="29"/>
  <c r="D123" i="7"/>
  <c r="E37" i="12"/>
  <c r="D127" i="7" s="1"/>
  <c r="L205" i="7"/>
  <c r="L35" i="29"/>
  <c r="L27" i="29"/>
  <c r="L17" i="29"/>
  <c r="K205" i="7"/>
  <c r="K17" i="29"/>
  <c r="K35" i="29"/>
  <c r="K27" i="29"/>
  <c r="K190" i="7"/>
  <c r="X86" i="16" s="1"/>
  <c r="K206" i="7"/>
  <c r="K199" i="7"/>
  <c r="K209" i="7"/>
  <c r="K217" i="7"/>
  <c r="R71" i="12"/>
  <c r="Q165" i="7"/>
  <c r="L92" i="11"/>
  <c r="J51" i="7" s="1"/>
  <c r="H83" i="4"/>
  <c r="H143" i="4" s="1"/>
  <c r="H82" i="4"/>
  <c r="H142" i="4" s="1"/>
  <c r="F8" i="7"/>
  <c r="G50" i="11"/>
  <c r="F74" i="12" s="1"/>
  <c r="E105" i="7" s="1"/>
  <c r="E107" i="7" s="1"/>
  <c r="G59" i="11"/>
  <c r="E99" i="7" s="1"/>
  <c r="H49" i="11"/>
  <c r="H50" i="11" s="1"/>
  <c r="G74" i="12" s="1"/>
  <c r="E8" i="7"/>
  <c r="G18" i="11"/>
  <c r="G71" i="11" s="1"/>
  <c r="E26" i="7" s="1"/>
  <c r="E30" i="7" s="1"/>
  <c r="G66" i="11"/>
  <c r="E20" i="7" s="1"/>
  <c r="E24" i="7" s="1"/>
  <c r="F9" i="7"/>
  <c r="H67" i="11"/>
  <c r="F21" i="7" s="1"/>
  <c r="I25" i="11"/>
  <c r="E76" i="7"/>
  <c r="F22" i="12"/>
  <c r="E78" i="7" s="1"/>
  <c r="F40" i="12"/>
  <c r="E81" i="7" s="1"/>
  <c r="F46" i="12"/>
  <c r="E82" i="7" s="1"/>
  <c r="F34" i="12"/>
  <c r="E80" i="7" s="1"/>
  <c r="F52" i="12"/>
  <c r="E83" i="7" s="1"/>
  <c r="F28" i="12"/>
  <c r="E79" i="7" s="1"/>
  <c r="I69" i="11"/>
  <c r="G23" i="7" s="1"/>
  <c r="N15" i="12"/>
  <c r="M77" i="7" s="1"/>
  <c r="O16" i="12"/>
  <c r="N92" i="7" s="1"/>
  <c r="D73" i="7"/>
  <c r="H84" i="4"/>
  <c r="H144" i="4" s="1"/>
  <c r="R102" i="12"/>
  <c r="Q163" i="7" s="1"/>
  <c r="R90" i="12"/>
  <c r="Q137" i="7" s="1"/>
  <c r="R78" i="12"/>
  <c r="Q109" i="7" s="1"/>
  <c r="R92" i="12"/>
  <c r="Q147" i="7" s="1"/>
  <c r="R79" i="12"/>
  <c r="Q118" i="7" s="1"/>
  <c r="R96" i="12"/>
  <c r="R83" i="12"/>
  <c r="Q122" i="7" s="1"/>
  <c r="R87" i="12"/>
  <c r="Q134" i="7" s="1"/>
  <c r="R75" i="12"/>
  <c r="Q106" i="7" s="1"/>
  <c r="R100" i="12"/>
  <c r="Q156" i="7" s="1"/>
  <c r="M95" i="11"/>
  <c r="K54" i="7" s="1"/>
  <c r="M3" i="11"/>
  <c r="M2" i="11" s="1"/>
  <c r="D100" i="7"/>
  <c r="Q88" i="7"/>
  <c r="R67" i="12"/>
  <c r="Q84" i="7" s="1"/>
  <c r="R66" i="12"/>
  <c r="Q75" i="7" s="1"/>
  <c r="R68" i="12"/>
  <c r="Q85" i="7" s="1"/>
  <c r="R62" i="12"/>
  <c r="Q71" i="7" s="1"/>
  <c r="R63" i="12"/>
  <c r="Q72" i="7" s="1"/>
  <c r="R61" i="12"/>
  <c r="Q70" i="7" s="1"/>
  <c r="R60" i="12"/>
  <c r="Q61" i="7" s="1"/>
  <c r="H11" i="7"/>
  <c r="H117" i="4"/>
  <c r="G8" i="12" s="1"/>
  <c r="H139" i="4"/>
  <c r="H177" i="4" s="1"/>
  <c r="G20" i="12" s="1"/>
  <c r="F139" i="7" s="1"/>
  <c r="D38" i="7"/>
  <c r="D42" i="7" s="1"/>
  <c r="I17" i="7"/>
  <c r="I18" i="7" s="1"/>
  <c r="I3" i="7" s="1"/>
  <c r="I2" i="7" s="1"/>
  <c r="H17" i="7"/>
  <c r="H18" i="7" s="1"/>
  <c r="H3" i="7" s="1"/>
  <c r="H2" i="7" s="1"/>
  <c r="L177" i="7"/>
  <c r="L178" i="7" s="1"/>
  <c r="L179" i="7" s="1"/>
  <c r="L208" i="7"/>
  <c r="L89" i="7"/>
  <c r="L157" i="7"/>
  <c r="L154" i="7"/>
  <c r="K178" i="7"/>
  <c r="K179" i="7" s="1"/>
  <c r="R104" i="12" a="1"/>
  <c r="R104" i="12" s="1"/>
  <c r="Q153" i="7" s="1"/>
  <c r="L207" i="7"/>
  <c r="L212" i="7" s="1"/>
  <c r="L199" i="7"/>
  <c r="L206" i="7"/>
  <c r="L209" i="7"/>
  <c r="L190" i="7"/>
  <c r="Y86" i="16" s="1"/>
  <c r="G123" i="4"/>
  <c r="G122" i="4"/>
  <c r="G160" i="4" s="1"/>
  <c r="F18" i="12" s="1"/>
  <c r="E111" i="7" s="1"/>
  <c r="G89" i="11"/>
  <c r="E47" i="7" s="1"/>
  <c r="E164" i="22"/>
  <c r="D163" i="22"/>
  <c r="H134" i="4"/>
  <c r="L219" i="7"/>
  <c r="L218" i="7"/>
  <c r="L217" i="7"/>
  <c r="H138" i="4"/>
  <c r="E55" i="12"/>
  <c r="D130" i="7" s="1"/>
  <c r="G87" i="11"/>
  <c r="E45" i="7" s="1"/>
  <c r="H84" i="11"/>
  <c r="F41" i="7" s="1"/>
  <c r="F56" i="12"/>
  <c r="E145" i="7" s="1"/>
  <c r="N58" i="12"/>
  <c r="M104" i="7" s="1"/>
  <c r="G88" i="11"/>
  <c r="E46" i="7" s="1"/>
  <c r="F86" i="11"/>
  <c r="E25" i="12"/>
  <c r="D125" i="7" s="1"/>
  <c r="E31" i="12"/>
  <c r="D126" i="7" s="1"/>
  <c r="M39" i="11"/>
  <c r="M30" i="11"/>
  <c r="M63" i="11"/>
  <c r="K16" i="7" s="1"/>
  <c r="M62" i="11"/>
  <c r="K15" i="7" s="1"/>
  <c r="M61" i="11"/>
  <c r="K14" i="7" s="1"/>
  <c r="M21" i="11"/>
  <c r="M12" i="11"/>
  <c r="E43" i="12"/>
  <c r="D128" i="7" s="1"/>
  <c r="E49" i="12"/>
  <c r="D129" i="7" s="1"/>
  <c r="L4" i="11"/>
  <c r="L64" i="11" s="1"/>
  <c r="G131" i="4"/>
  <c r="F9" i="12" s="1"/>
  <c r="E91" i="7" s="1"/>
  <c r="G121" i="4"/>
  <c r="F7" i="12" s="1"/>
  <c r="F26" i="12"/>
  <c r="E140" i="7" s="1"/>
  <c r="F32" i="12"/>
  <c r="E141" i="7" s="1"/>
  <c r="F44" i="12"/>
  <c r="E143" i="7" s="1"/>
  <c r="F38" i="12"/>
  <c r="E142" i="7" s="1"/>
  <c r="F50" i="12"/>
  <c r="E144" i="7" s="1"/>
  <c r="I48" i="4"/>
  <c r="I102" i="4" s="1"/>
  <c r="N19" i="12"/>
  <c r="M124" i="7" s="1"/>
  <c r="H54" i="11"/>
  <c r="H55" i="11" s="1"/>
  <c r="H56" i="11" s="1"/>
  <c r="H57" i="11" s="1"/>
  <c r="H93" i="11" s="1"/>
  <c r="K53" i="11"/>
  <c r="O10" i="12"/>
  <c r="N102" i="7" s="1"/>
  <c r="P165" i="4"/>
  <c r="J45" i="11"/>
  <c r="J74" i="11" s="1"/>
  <c r="H29" i="7" s="1"/>
  <c r="P157" i="4"/>
  <c r="P162" i="4"/>
  <c r="P154" i="4"/>
  <c r="H78" i="11"/>
  <c r="F34" i="7" s="1"/>
  <c r="H18" i="11"/>
  <c r="H71" i="11" s="1"/>
  <c r="K50" i="4"/>
  <c r="L38" i="11"/>
  <c r="L40" i="11" s="1"/>
  <c r="L41" i="11" s="1"/>
  <c r="L42" i="11" s="1"/>
  <c r="L43" i="11" s="1"/>
  <c r="L44" i="11" s="1"/>
  <c r="I48" i="11"/>
  <c r="G50" i="7"/>
  <c r="J20" i="11"/>
  <c r="J29" i="11"/>
  <c r="I49" i="4"/>
  <c r="L47" i="11"/>
  <c r="L4" i="7"/>
  <c r="M5" i="7"/>
  <c r="Q137" i="4"/>
  <c r="Q175" i="4" s="1"/>
  <c r="Q128" i="4"/>
  <c r="Q166" i="4" s="1"/>
  <c r="Q116" i="4"/>
  <c r="Q127" i="4"/>
  <c r="Q136" i="4"/>
  <c r="Q174" i="4" s="1"/>
  <c r="Q135" i="4"/>
  <c r="Q173" i="4" s="1"/>
  <c r="Q120" i="4"/>
  <c r="Q119" i="4"/>
  <c r="Q132" i="4"/>
  <c r="Q170" i="4" s="1"/>
  <c r="P17" i="12" s="1"/>
  <c r="O103" i="7" s="1"/>
  <c r="Q124" i="4"/>
  <c r="Q126" i="4"/>
  <c r="S5" i="12"/>
  <c r="R3" i="12"/>
  <c r="R2" i="12" s="1"/>
  <c r="R6" i="12"/>
  <c r="N8" i="11"/>
  <c r="M6" i="11"/>
  <c r="M5" i="11" s="1"/>
  <c r="M91" i="11" s="1"/>
  <c r="M9" i="11"/>
  <c r="O7" i="11"/>
  <c r="I14" i="11"/>
  <c r="I15" i="11" s="1"/>
  <c r="M7" i="7"/>
  <c r="L6" i="7"/>
  <c r="D120" i="7" l="1"/>
  <c r="K53" i="29"/>
  <c r="K69" i="29"/>
  <c r="L53" i="29"/>
  <c r="L69" i="29"/>
  <c r="L61" i="29"/>
  <c r="L45" i="29"/>
  <c r="K61" i="29"/>
  <c r="K45" i="29"/>
  <c r="G94" i="11"/>
  <c r="E53" i="7" s="1"/>
  <c r="M205" i="7"/>
  <c r="M35" i="29"/>
  <c r="M27" i="29"/>
  <c r="M17" i="29"/>
  <c r="E12" i="7"/>
  <c r="H77" i="11"/>
  <c r="F33" i="7" s="1"/>
  <c r="S71" i="12"/>
  <c r="R165" i="7"/>
  <c r="H59" i="11"/>
  <c r="G84" i="12" s="1"/>
  <c r="M92" i="11"/>
  <c r="K51" i="7" s="1"/>
  <c r="H96" i="11"/>
  <c r="F55" i="7" s="1"/>
  <c r="G76" i="11"/>
  <c r="E32" i="7" s="1"/>
  <c r="E36" i="7" s="1"/>
  <c r="I113" i="4"/>
  <c r="I112" i="4"/>
  <c r="I111" i="4"/>
  <c r="I95" i="4"/>
  <c r="I97" i="4"/>
  <c r="I96" i="4"/>
  <c r="I104" i="4"/>
  <c r="I103" i="4"/>
  <c r="H94" i="11"/>
  <c r="F53" i="7" s="1"/>
  <c r="G91" i="12"/>
  <c r="F146" i="7" s="1"/>
  <c r="G85" i="12"/>
  <c r="F132" i="7" s="1"/>
  <c r="I110" i="4"/>
  <c r="I109" i="4"/>
  <c r="I108" i="4"/>
  <c r="I101" i="4"/>
  <c r="I100" i="4"/>
  <c r="I94" i="4"/>
  <c r="I93" i="4"/>
  <c r="I92" i="4"/>
  <c r="F91" i="12"/>
  <c r="E146" i="7" s="1"/>
  <c r="E148" i="7" s="1"/>
  <c r="F85" i="12"/>
  <c r="E132" i="7" s="1"/>
  <c r="F86" i="12"/>
  <c r="E133" i="7" s="1"/>
  <c r="F84" i="12"/>
  <c r="E131" i="7" s="1"/>
  <c r="F80" i="12"/>
  <c r="E119" i="7" s="1"/>
  <c r="F12" i="7"/>
  <c r="I26" i="11"/>
  <c r="I27" i="11" s="1"/>
  <c r="I72" i="11" s="1"/>
  <c r="G27" i="7" s="1"/>
  <c r="I16" i="11"/>
  <c r="I17" i="11" s="1"/>
  <c r="G8" i="7" s="1"/>
  <c r="I79" i="11"/>
  <c r="G35" i="7" s="1"/>
  <c r="P16" i="12"/>
  <c r="O92" i="7" s="1"/>
  <c r="F11" i="12"/>
  <c r="E110" i="7" s="1"/>
  <c r="F76" i="7"/>
  <c r="G46" i="12"/>
  <c r="F82" i="7" s="1"/>
  <c r="G40" i="12"/>
  <c r="F81" i="7" s="1"/>
  <c r="G34" i="12"/>
  <c r="F80" i="7" s="1"/>
  <c r="G28" i="12"/>
  <c r="F79" i="7" s="1"/>
  <c r="G22" i="12"/>
  <c r="F78" i="7" s="1"/>
  <c r="G52" i="12"/>
  <c r="F83" i="7" s="1"/>
  <c r="E86" i="7"/>
  <c r="E62" i="7"/>
  <c r="F33" i="12"/>
  <c r="E66" i="7" s="1"/>
  <c r="F27" i="12"/>
  <c r="E65" i="7" s="1"/>
  <c r="F45" i="12"/>
  <c r="E68" i="7" s="1"/>
  <c r="F21" i="12"/>
  <c r="E64" i="7" s="1"/>
  <c r="F51" i="12"/>
  <c r="E69" i="7" s="1"/>
  <c r="F39" i="12"/>
  <c r="E67" i="7" s="1"/>
  <c r="O15" i="12"/>
  <c r="N77" i="7" s="1"/>
  <c r="D135" i="7"/>
  <c r="S92" i="12"/>
  <c r="R147" i="7" s="1"/>
  <c r="S79" i="12"/>
  <c r="R118" i="7" s="1"/>
  <c r="S96" i="12"/>
  <c r="S83" i="12"/>
  <c r="R122" i="7" s="1"/>
  <c r="S87" i="12"/>
  <c r="R134" i="7" s="1"/>
  <c r="S75" i="12"/>
  <c r="R106" i="7" s="1"/>
  <c r="S100" i="12"/>
  <c r="R156" i="7" s="1"/>
  <c r="S78" i="12"/>
  <c r="R109" i="7" s="1"/>
  <c r="S102" i="12"/>
  <c r="R163" i="7" s="1"/>
  <c r="S90" i="12"/>
  <c r="R137" i="7" s="1"/>
  <c r="N95" i="11"/>
  <c r="L54" i="7" s="1"/>
  <c r="N3" i="11"/>
  <c r="N2" i="11" s="1"/>
  <c r="R88" i="7"/>
  <c r="S67" i="12"/>
  <c r="R84" i="7" s="1"/>
  <c r="S68" i="12"/>
  <c r="R85" i="7" s="1"/>
  <c r="S66" i="12"/>
  <c r="R75" i="7" s="1"/>
  <c r="S62" i="12"/>
  <c r="R71" i="7" s="1"/>
  <c r="S63" i="12"/>
  <c r="R72" i="7" s="1"/>
  <c r="S61" i="12"/>
  <c r="R70" i="7" s="1"/>
  <c r="S60" i="12"/>
  <c r="R61" i="7" s="1"/>
  <c r="G10" i="7"/>
  <c r="I68" i="11"/>
  <c r="G22" i="7" s="1"/>
  <c r="I11" i="7"/>
  <c r="F20" i="7"/>
  <c r="F24" i="7" s="1"/>
  <c r="F26" i="7"/>
  <c r="F30" i="7" s="1"/>
  <c r="F105" i="7"/>
  <c r="F107" i="7" s="1"/>
  <c r="J17" i="7"/>
  <c r="J18" i="7" s="1"/>
  <c r="J3" i="7" s="1"/>
  <c r="J2" i="7" s="1"/>
  <c r="D44" i="7"/>
  <c r="D48" i="7" s="1"/>
  <c r="M208" i="7"/>
  <c r="M177" i="7"/>
  <c r="M178" i="7" s="1"/>
  <c r="M179" i="7" s="1"/>
  <c r="M89" i="7"/>
  <c r="M157" i="7"/>
  <c r="M154" i="7"/>
  <c r="M199" i="7"/>
  <c r="M206" i="7"/>
  <c r="M209" i="7"/>
  <c r="M190" i="7"/>
  <c r="Z86" i="16" s="1"/>
  <c r="M207" i="7"/>
  <c r="M212" i="7" s="1"/>
  <c r="G13" i="12"/>
  <c r="F138" i="7" s="1"/>
  <c r="S104" i="12" a="1"/>
  <c r="S104" i="12" s="1"/>
  <c r="R153" i="7" s="1"/>
  <c r="E165" i="22"/>
  <c r="D164" i="22"/>
  <c r="M219" i="7"/>
  <c r="M218" i="7"/>
  <c r="M217" i="7"/>
  <c r="F53" i="12"/>
  <c r="E98" i="7" s="1"/>
  <c r="O58" i="12"/>
  <c r="N104" i="7" s="1"/>
  <c r="H89" i="11"/>
  <c r="F47" i="7" s="1"/>
  <c r="F12" i="12"/>
  <c r="N39" i="11"/>
  <c r="N30" i="11"/>
  <c r="N63" i="11"/>
  <c r="L16" i="7" s="1"/>
  <c r="N62" i="11"/>
  <c r="L15" i="7" s="1"/>
  <c r="N61" i="11"/>
  <c r="L14" i="7" s="1"/>
  <c r="N21" i="11"/>
  <c r="N12" i="11"/>
  <c r="F35" i="12"/>
  <c r="E95" i="7" s="1"/>
  <c r="M4" i="11"/>
  <c r="M64" i="11" s="1"/>
  <c r="F47" i="12"/>
  <c r="E97" i="7" s="1"/>
  <c r="F41" i="12"/>
  <c r="E96" i="7" s="1"/>
  <c r="F29" i="12"/>
  <c r="E94" i="7" s="1"/>
  <c r="F23" i="12"/>
  <c r="E93" i="7" s="1"/>
  <c r="H52" i="4"/>
  <c r="H53" i="4" s="1"/>
  <c r="I47" i="4"/>
  <c r="I51" i="4" s="1"/>
  <c r="I52" i="11"/>
  <c r="O19" i="12"/>
  <c r="N124" i="7" s="1"/>
  <c r="L53" i="11"/>
  <c r="P10" i="12"/>
  <c r="O102" i="7" s="1"/>
  <c r="Q165" i="4"/>
  <c r="Q162" i="4"/>
  <c r="H76" i="11"/>
  <c r="H83" i="11"/>
  <c r="F40" i="7" s="1"/>
  <c r="K45" i="11"/>
  <c r="K74" i="11" s="1"/>
  <c r="I29" i="7" s="1"/>
  <c r="Q157" i="4"/>
  <c r="Q154" i="4"/>
  <c r="L50" i="4"/>
  <c r="M38" i="11"/>
  <c r="M40" i="11" s="1"/>
  <c r="M41" i="11" s="1"/>
  <c r="M42" i="11" s="1"/>
  <c r="M43" i="11" s="1"/>
  <c r="M44" i="11" s="1"/>
  <c r="I54" i="11"/>
  <c r="I55" i="11" s="1"/>
  <c r="J22" i="11"/>
  <c r="J23" i="11" s="1"/>
  <c r="J24" i="11" s="1"/>
  <c r="I36" i="11"/>
  <c r="I73" i="11" s="1"/>
  <c r="G28" i="7" s="1"/>
  <c r="J31" i="11"/>
  <c r="M47" i="11"/>
  <c r="N5" i="7"/>
  <c r="M4" i="7"/>
  <c r="R137" i="4"/>
  <c r="R175" i="4" s="1"/>
  <c r="R132" i="4"/>
  <c r="R170" i="4" s="1"/>
  <c r="Q17" i="12" s="1"/>
  <c r="P103" i="7" s="1"/>
  <c r="R128" i="4"/>
  <c r="R166" i="4" s="1"/>
  <c r="R126" i="4"/>
  <c r="R127" i="4"/>
  <c r="R116" i="4"/>
  <c r="R124" i="4"/>
  <c r="R135" i="4"/>
  <c r="R173" i="4" s="1"/>
  <c r="R120" i="4"/>
  <c r="R119" i="4"/>
  <c r="R136" i="4"/>
  <c r="R174" i="4" s="1"/>
  <c r="T5" i="12"/>
  <c r="S3" i="12"/>
  <c r="S2" i="12" s="1"/>
  <c r="S6" i="12"/>
  <c r="O8" i="11"/>
  <c r="N6" i="11"/>
  <c r="N5" i="11" s="1"/>
  <c r="N91" i="11" s="1"/>
  <c r="N9" i="11"/>
  <c r="J11" i="11"/>
  <c r="P7" i="11"/>
  <c r="N7" i="7"/>
  <c r="M6" i="7"/>
  <c r="H69" i="4" l="1"/>
  <c r="H129" i="4" s="1"/>
  <c r="H73" i="4"/>
  <c r="H133" i="4" s="1"/>
  <c r="H70" i="4"/>
  <c r="H130" i="4" s="1"/>
  <c r="F14" i="12"/>
  <c r="E63" i="7" s="1"/>
  <c r="E73" i="7" s="1"/>
  <c r="M53" i="29"/>
  <c r="M69" i="29"/>
  <c r="E56" i="7"/>
  <c r="E222" i="7" s="1"/>
  <c r="M45" i="29"/>
  <c r="M61" i="29"/>
  <c r="G81" i="11"/>
  <c r="G86" i="11" s="1"/>
  <c r="E44" i="7" s="1"/>
  <c r="H82" i="11"/>
  <c r="F39" i="7" s="1"/>
  <c r="N205" i="7"/>
  <c r="N35" i="29"/>
  <c r="N27" i="29"/>
  <c r="N17" i="29"/>
  <c r="G80" i="12"/>
  <c r="F119" i="7" s="1"/>
  <c r="I84" i="11"/>
  <c r="G41" i="7" s="1"/>
  <c r="I82" i="4"/>
  <c r="I142" i="4" s="1"/>
  <c r="T71" i="12"/>
  <c r="S165" i="7"/>
  <c r="G86" i="12"/>
  <c r="F133" i="7" s="1"/>
  <c r="G14" i="12"/>
  <c r="F63" i="7" s="1"/>
  <c r="N92" i="11"/>
  <c r="L51" i="7" s="1"/>
  <c r="I83" i="4"/>
  <c r="I143" i="4" s="1"/>
  <c r="I66" i="11"/>
  <c r="I49" i="11"/>
  <c r="I96" i="11" s="1"/>
  <c r="G55" i="7" s="1"/>
  <c r="G9" i="7"/>
  <c r="I67" i="11"/>
  <c r="G21" i="7" s="1"/>
  <c r="J25" i="11"/>
  <c r="F30" i="12"/>
  <c r="E113" i="7" s="1"/>
  <c r="F54" i="12"/>
  <c r="E117" i="7" s="1"/>
  <c r="F48" i="12"/>
  <c r="E116" i="7" s="1"/>
  <c r="F42" i="12"/>
  <c r="E115" i="7" s="1"/>
  <c r="F36" i="12"/>
  <c r="E114" i="7" s="1"/>
  <c r="F24" i="12"/>
  <c r="E112" i="7" s="1"/>
  <c r="J32" i="11"/>
  <c r="J33" i="11" s="1"/>
  <c r="J69" i="11"/>
  <c r="F86" i="7"/>
  <c r="Q16" i="12"/>
  <c r="P92" i="7" s="1"/>
  <c r="P15" i="12"/>
  <c r="O77" i="7" s="1"/>
  <c r="I84" i="4"/>
  <c r="I144" i="4" s="1"/>
  <c r="O3" i="11"/>
  <c r="O2" i="11" s="1"/>
  <c r="O95" i="11"/>
  <c r="M54" i="7" s="1"/>
  <c r="T92" i="12"/>
  <c r="S147" i="7" s="1"/>
  <c r="T79" i="12"/>
  <c r="S118" i="7" s="1"/>
  <c r="T96" i="12"/>
  <c r="T83" i="12"/>
  <c r="S122" i="7" s="1"/>
  <c r="T87" i="12"/>
  <c r="S134" i="7" s="1"/>
  <c r="T75" i="12"/>
  <c r="S106" i="7" s="1"/>
  <c r="T100" i="12"/>
  <c r="S156" i="7" s="1"/>
  <c r="T102" i="12"/>
  <c r="S163" i="7" s="1"/>
  <c r="T90" i="12"/>
  <c r="S137" i="7" s="1"/>
  <c r="T78" i="12"/>
  <c r="S109" i="7" s="1"/>
  <c r="F131" i="7"/>
  <c r="F99" i="7"/>
  <c r="S88" i="7"/>
  <c r="T67" i="12"/>
  <c r="S84" i="7" s="1"/>
  <c r="T68" i="12"/>
  <c r="S85" i="7" s="1"/>
  <c r="T66" i="12"/>
  <c r="S75" i="7" s="1"/>
  <c r="T62" i="12"/>
  <c r="S71" i="7" s="1"/>
  <c r="T63" i="12"/>
  <c r="S72" i="7" s="1"/>
  <c r="T61" i="12"/>
  <c r="S70" i="7" s="1"/>
  <c r="T60" i="12"/>
  <c r="S61" i="7" s="1"/>
  <c r="G32" i="12"/>
  <c r="F141" i="7" s="1"/>
  <c r="G44" i="12"/>
  <c r="F143" i="7" s="1"/>
  <c r="G50" i="12"/>
  <c r="F144" i="7" s="1"/>
  <c r="G56" i="12"/>
  <c r="F145" i="7" s="1"/>
  <c r="G38" i="12"/>
  <c r="F142" i="7" s="1"/>
  <c r="J11" i="7"/>
  <c r="I117" i="4"/>
  <c r="H8" i="12" s="1"/>
  <c r="D58" i="7"/>
  <c r="D221" i="7"/>
  <c r="F52" i="7"/>
  <c r="F25" i="12"/>
  <c r="E125" i="7" s="1"/>
  <c r="E123" i="7"/>
  <c r="F32" i="7"/>
  <c r="F36" i="7" s="1"/>
  <c r="K17" i="7"/>
  <c r="K18" i="7" s="1"/>
  <c r="K3" i="7" s="1"/>
  <c r="K2" i="7" s="1"/>
  <c r="F31" i="12"/>
  <c r="E126" i="7" s="1"/>
  <c r="G26" i="12"/>
  <c r="F140" i="7" s="1"/>
  <c r="I56" i="11"/>
  <c r="N208" i="7"/>
  <c r="N177" i="7"/>
  <c r="N154" i="7"/>
  <c r="N89" i="7"/>
  <c r="N157" i="7"/>
  <c r="N199" i="7"/>
  <c r="N206" i="7"/>
  <c r="N209" i="7"/>
  <c r="N190" i="7"/>
  <c r="AA86" i="16" s="1"/>
  <c r="N207" i="7"/>
  <c r="N212" i="7" s="1"/>
  <c r="T104" i="12" a="1"/>
  <c r="T104" i="12" s="1"/>
  <c r="S153" i="7" s="1"/>
  <c r="H123" i="4"/>
  <c r="H122" i="4"/>
  <c r="H160" i="4" s="1"/>
  <c r="G18" i="12" s="1"/>
  <c r="F111" i="7" s="1"/>
  <c r="E100" i="7"/>
  <c r="F37" i="12"/>
  <c r="E127" i="7" s="1"/>
  <c r="E166" i="22"/>
  <c r="D165" i="22"/>
  <c r="F43" i="12"/>
  <c r="E128" i="7" s="1"/>
  <c r="F49" i="12"/>
  <c r="E129" i="7" s="1"/>
  <c r="N219" i="7"/>
  <c r="N218" i="7"/>
  <c r="N217" i="7"/>
  <c r="I134" i="4"/>
  <c r="F55" i="12"/>
  <c r="E130" i="7" s="1"/>
  <c r="H88" i="11"/>
  <c r="F46" i="7" s="1"/>
  <c r="P58" i="12"/>
  <c r="O104" i="7" s="1"/>
  <c r="H131" i="4"/>
  <c r="G9" i="12" s="1"/>
  <c r="F91" i="7" s="1"/>
  <c r="O30" i="11"/>
  <c r="O63" i="11"/>
  <c r="M16" i="7" s="1"/>
  <c r="O62" i="11"/>
  <c r="M15" i="7" s="1"/>
  <c r="O61" i="11"/>
  <c r="M14" i="7" s="1"/>
  <c r="O21" i="11"/>
  <c r="O12" i="11"/>
  <c r="O39" i="11"/>
  <c r="N4" i="11"/>
  <c r="N64" i="11" s="1"/>
  <c r="H121" i="4"/>
  <c r="G7" i="12" s="1"/>
  <c r="H50" i="7"/>
  <c r="P19" i="12"/>
  <c r="O124" i="7" s="1"/>
  <c r="K20" i="11"/>
  <c r="K22" i="11" s="1"/>
  <c r="M50" i="4"/>
  <c r="Q10" i="12"/>
  <c r="P102" i="7" s="1"/>
  <c r="M53" i="11"/>
  <c r="I78" i="11"/>
  <c r="G34" i="7" s="1"/>
  <c r="R162" i="4"/>
  <c r="L45" i="11"/>
  <c r="L74" i="11" s="1"/>
  <c r="J29" i="7" s="1"/>
  <c r="I138" i="4"/>
  <c r="R157" i="4"/>
  <c r="R154" i="4"/>
  <c r="H81" i="11"/>
  <c r="R165" i="4"/>
  <c r="I139" i="4"/>
  <c r="I177" i="4" s="1"/>
  <c r="H20" i="12" s="1"/>
  <c r="G139" i="7" s="1"/>
  <c r="N38" i="11"/>
  <c r="N40" i="11" s="1"/>
  <c r="N41" i="11" s="1"/>
  <c r="N42" i="11" s="1"/>
  <c r="N43" i="11" s="1"/>
  <c r="N44" i="11" s="1"/>
  <c r="J48" i="4"/>
  <c r="J102" i="4" s="1"/>
  <c r="N47" i="11"/>
  <c r="I18" i="11"/>
  <c r="I71" i="11" s="1"/>
  <c r="O5" i="7"/>
  <c r="N4" i="7"/>
  <c r="S137" i="4"/>
  <c r="S175" i="4" s="1"/>
  <c r="S116" i="4"/>
  <c r="S124" i="4"/>
  <c r="S127" i="4"/>
  <c r="S119" i="4"/>
  <c r="S128" i="4"/>
  <c r="S166" i="4" s="1"/>
  <c r="S132" i="4"/>
  <c r="S170" i="4" s="1"/>
  <c r="R17" i="12" s="1"/>
  <c r="Q103" i="7" s="1"/>
  <c r="S120" i="4"/>
  <c r="S126" i="4"/>
  <c r="S136" i="4"/>
  <c r="S174" i="4" s="1"/>
  <c r="S135" i="4"/>
  <c r="S173" i="4" s="1"/>
  <c r="T6" i="12"/>
  <c r="U5" i="12"/>
  <c r="T3" i="12"/>
  <c r="T2" i="12" s="1"/>
  <c r="P8" i="11"/>
  <c r="O6" i="11"/>
  <c r="O5" i="11" s="1"/>
  <c r="O91" i="11" s="1"/>
  <c r="O9" i="11"/>
  <c r="J13" i="11"/>
  <c r="J48" i="11" s="1"/>
  <c r="Q7" i="11"/>
  <c r="O7" i="7"/>
  <c r="N6" i="7"/>
  <c r="H87" i="11" l="1"/>
  <c r="F45" i="7" s="1"/>
  <c r="N53" i="29"/>
  <c r="N69" i="29"/>
  <c r="E48" i="7"/>
  <c r="E221" i="7" s="1"/>
  <c r="E38" i="7"/>
  <c r="E42" i="7" s="1"/>
  <c r="N45" i="29"/>
  <c r="N61" i="29"/>
  <c r="I50" i="11"/>
  <c r="H85" i="12" s="1"/>
  <c r="G132" i="7" s="1"/>
  <c r="O205" i="7"/>
  <c r="O35" i="29"/>
  <c r="O27" i="29"/>
  <c r="O17" i="29"/>
  <c r="I89" i="11"/>
  <c r="G47" i="7" s="1"/>
  <c r="U71" i="12"/>
  <c r="T165" i="7"/>
  <c r="O92" i="11"/>
  <c r="M51" i="7" s="1"/>
  <c r="J110" i="4"/>
  <c r="J109" i="4"/>
  <c r="J108" i="4"/>
  <c r="J101" i="4"/>
  <c r="J100" i="4"/>
  <c r="J94" i="4"/>
  <c r="J93" i="4"/>
  <c r="J92" i="4"/>
  <c r="I77" i="11"/>
  <c r="G33" i="7" s="1"/>
  <c r="J26" i="11"/>
  <c r="J27" i="11" s="1"/>
  <c r="J72" i="11" s="1"/>
  <c r="H27" i="7" s="1"/>
  <c r="I52" i="4"/>
  <c r="I53" i="4" s="1"/>
  <c r="I57" i="11"/>
  <c r="J49" i="4"/>
  <c r="J34" i="11"/>
  <c r="J35" i="11" s="1"/>
  <c r="J36" i="11" s="1"/>
  <c r="J73" i="11" s="1"/>
  <c r="H28" i="7" s="1"/>
  <c r="E120" i="7"/>
  <c r="K29" i="11"/>
  <c r="K31" i="11" s="1"/>
  <c r="G11" i="12"/>
  <c r="F110" i="7" s="1"/>
  <c r="R16" i="12"/>
  <c r="Q92" i="7" s="1"/>
  <c r="G76" i="7"/>
  <c r="H52" i="12"/>
  <c r="G83" i="7" s="1"/>
  <c r="H46" i="12"/>
  <c r="G82" i="7" s="1"/>
  <c r="H40" i="12"/>
  <c r="G81" i="7" s="1"/>
  <c r="H34" i="12"/>
  <c r="G80" i="7" s="1"/>
  <c r="H28" i="12"/>
  <c r="G79" i="7" s="1"/>
  <c r="H22" i="12"/>
  <c r="G78" i="7" s="1"/>
  <c r="Q15" i="12"/>
  <c r="P77" i="7" s="1"/>
  <c r="H23" i="7"/>
  <c r="J79" i="11"/>
  <c r="F62" i="7"/>
  <c r="G45" i="12"/>
  <c r="F68" i="7" s="1"/>
  <c r="G39" i="12"/>
  <c r="F67" i="7" s="1"/>
  <c r="G51" i="12"/>
  <c r="F69" i="7" s="1"/>
  <c r="G33" i="12"/>
  <c r="F66" i="7" s="1"/>
  <c r="G27" i="12"/>
  <c r="F65" i="7" s="1"/>
  <c r="G21" i="12"/>
  <c r="F64" i="7" s="1"/>
  <c r="F148" i="7"/>
  <c r="P3" i="11"/>
  <c r="P2" i="11" s="1"/>
  <c r="P95" i="11"/>
  <c r="N54" i="7" s="1"/>
  <c r="U96" i="12"/>
  <c r="U83" i="12"/>
  <c r="T122" i="7" s="1"/>
  <c r="U87" i="12"/>
  <c r="T134" i="7" s="1"/>
  <c r="U75" i="12"/>
  <c r="T106" i="7" s="1"/>
  <c r="U100" i="12"/>
  <c r="T156" i="7" s="1"/>
  <c r="U102" i="12"/>
  <c r="T163" i="7" s="1"/>
  <c r="U90" i="12"/>
  <c r="T137" i="7" s="1"/>
  <c r="U78" i="12"/>
  <c r="T109" i="7" s="1"/>
  <c r="U92" i="12"/>
  <c r="T147" i="7" s="1"/>
  <c r="U79" i="12"/>
  <c r="T118" i="7" s="1"/>
  <c r="G99" i="7"/>
  <c r="E135" i="7"/>
  <c r="T88" i="7"/>
  <c r="U67" i="12"/>
  <c r="T84" i="7" s="1"/>
  <c r="U68" i="12"/>
  <c r="T85" i="7" s="1"/>
  <c r="U66" i="12"/>
  <c r="T75" i="7" s="1"/>
  <c r="U62" i="12"/>
  <c r="T71" i="7" s="1"/>
  <c r="U63" i="12"/>
  <c r="T72" i="7" s="1"/>
  <c r="U61" i="12"/>
  <c r="T70" i="7" s="1"/>
  <c r="U60" i="12"/>
  <c r="T61" i="7" s="1"/>
  <c r="K11" i="7"/>
  <c r="J52" i="11"/>
  <c r="F56" i="7"/>
  <c r="F222" i="7" s="1"/>
  <c r="E58" i="7"/>
  <c r="L17" i="7"/>
  <c r="L18" i="7" s="1"/>
  <c r="L3" i="7" s="1"/>
  <c r="L2" i="7" s="1"/>
  <c r="F38" i="7"/>
  <c r="F42" i="7" s="1"/>
  <c r="G20" i="7"/>
  <c r="G24" i="7" s="1"/>
  <c r="G26" i="7"/>
  <c r="G30" i="7" s="1"/>
  <c r="D150" i="7"/>
  <c r="D151" i="7" s="1"/>
  <c r="D159" i="7" s="1"/>
  <c r="D161" i="7" s="1"/>
  <c r="D167" i="7" s="1"/>
  <c r="O208" i="7"/>
  <c r="O177" i="7"/>
  <c r="O178" i="7" s="1"/>
  <c r="O179" i="7" s="1"/>
  <c r="O154" i="7"/>
  <c r="O89" i="7"/>
  <c r="O157" i="7"/>
  <c r="N178" i="7"/>
  <c r="N179" i="7" s="1"/>
  <c r="I123" i="4"/>
  <c r="I122" i="4"/>
  <c r="I160" i="4" s="1"/>
  <c r="H18" i="12" s="1"/>
  <c r="G111" i="7" s="1"/>
  <c r="O199" i="7"/>
  <c r="O206" i="7"/>
  <c r="O209" i="7"/>
  <c r="O190" i="7"/>
  <c r="AB86" i="16" s="1"/>
  <c r="O207" i="7"/>
  <c r="O212" i="7" s="1"/>
  <c r="U104" i="12" a="1"/>
  <c r="U104" i="12" s="1"/>
  <c r="T153" i="7" s="1"/>
  <c r="G23" i="12"/>
  <c r="F93" i="7" s="1"/>
  <c r="E167" i="22"/>
  <c r="D166" i="22"/>
  <c r="O219" i="7"/>
  <c r="O218" i="7"/>
  <c r="O217" i="7"/>
  <c r="Q58" i="12"/>
  <c r="P104" i="7" s="1"/>
  <c r="G35" i="12"/>
  <c r="F95" i="7" s="1"/>
  <c r="G41" i="12"/>
  <c r="F96" i="7" s="1"/>
  <c r="G53" i="12"/>
  <c r="F98" i="7" s="1"/>
  <c r="G47" i="12"/>
  <c r="F97" i="7" s="1"/>
  <c r="G29" i="12"/>
  <c r="F94" i="7" s="1"/>
  <c r="O4" i="11"/>
  <c r="O64" i="11" s="1"/>
  <c r="P21" i="11"/>
  <c r="P12" i="11"/>
  <c r="P39" i="11"/>
  <c r="P61" i="11"/>
  <c r="N14" i="7" s="1"/>
  <c r="P30" i="11"/>
  <c r="P63" i="11"/>
  <c r="N16" i="7" s="1"/>
  <c r="P62" i="11"/>
  <c r="N15" i="7" s="1"/>
  <c r="G12" i="12"/>
  <c r="F123" i="7" s="1"/>
  <c r="Q19" i="12"/>
  <c r="P124" i="7" s="1"/>
  <c r="J54" i="11"/>
  <c r="J55" i="11" s="1"/>
  <c r="N53" i="11"/>
  <c r="H86" i="11"/>
  <c r="S154" i="4"/>
  <c r="R10" i="12"/>
  <c r="Q102" i="7" s="1"/>
  <c r="S157" i="4"/>
  <c r="M45" i="11"/>
  <c r="M74" i="11" s="1"/>
  <c r="K29" i="7" s="1"/>
  <c r="I83" i="11"/>
  <c r="G40" i="7" s="1"/>
  <c r="S165" i="4"/>
  <c r="I76" i="11"/>
  <c r="H13" i="12"/>
  <c r="G138" i="7" s="1"/>
  <c r="S162" i="4"/>
  <c r="I131" i="4"/>
  <c r="H9" i="12" s="1"/>
  <c r="G91" i="7" s="1"/>
  <c r="I121" i="4"/>
  <c r="H7" i="12" s="1"/>
  <c r="N50" i="4"/>
  <c r="O38" i="11"/>
  <c r="O40" i="11" s="1"/>
  <c r="O41" i="11" s="1"/>
  <c r="O42" i="11" s="1"/>
  <c r="O43" i="11" s="1"/>
  <c r="O44" i="11" s="1"/>
  <c r="O47" i="11"/>
  <c r="P5" i="7"/>
  <c r="O4" i="7"/>
  <c r="T137" i="4"/>
  <c r="T175" i="4" s="1"/>
  <c r="T116" i="4"/>
  <c r="T127" i="4"/>
  <c r="T136" i="4"/>
  <c r="T174" i="4" s="1"/>
  <c r="T135" i="4"/>
  <c r="T173" i="4" s="1"/>
  <c r="T126" i="4"/>
  <c r="T128" i="4"/>
  <c r="T166" i="4" s="1"/>
  <c r="T124" i="4"/>
  <c r="T120" i="4"/>
  <c r="T132" i="4"/>
  <c r="T170" i="4" s="1"/>
  <c r="S17" i="12" s="1"/>
  <c r="R103" i="7" s="1"/>
  <c r="T119" i="4"/>
  <c r="K23" i="11"/>
  <c r="K24" i="11" s="1"/>
  <c r="U6" i="12"/>
  <c r="V5" i="12"/>
  <c r="U3" i="12"/>
  <c r="U2" i="12" s="1"/>
  <c r="Q8" i="11"/>
  <c r="P6" i="11"/>
  <c r="P5" i="11" s="1"/>
  <c r="P91" i="11" s="1"/>
  <c r="P9" i="11"/>
  <c r="R7" i="11"/>
  <c r="P7" i="7"/>
  <c r="O6" i="7"/>
  <c r="I73" i="4" l="1"/>
  <c r="I133" i="4" s="1"/>
  <c r="I70" i="4"/>
  <c r="I130" i="4" s="1"/>
  <c r="I69" i="4"/>
  <c r="I129" i="4" s="1"/>
  <c r="H74" i="12"/>
  <c r="G105" i="7" s="1"/>
  <c r="G107" i="7" s="1"/>
  <c r="J68" i="11"/>
  <c r="H22" i="7" s="1"/>
  <c r="I94" i="11"/>
  <c r="H14" i="12" s="1"/>
  <c r="G12" i="7"/>
  <c r="O53" i="29"/>
  <c r="O69" i="29"/>
  <c r="O61" i="29"/>
  <c r="O45" i="29"/>
  <c r="H91" i="12"/>
  <c r="G146" i="7" s="1"/>
  <c r="I82" i="11"/>
  <c r="G39" i="7" s="1"/>
  <c r="I59" i="11"/>
  <c r="H84" i="12" s="1"/>
  <c r="G131" i="7" s="1"/>
  <c r="I93" i="11"/>
  <c r="G52" i="7" s="1"/>
  <c r="P205" i="7"/>
  <c r="P35" i="29"/>
  <c r="P27" i="29"/>
  <c r="P17" i="29"/>
  <c r="V71" i="12"/>
  <c r="U165" i="7"/>
  <c r="P92" i="11"/>
  <c r="N51" i="7" s="1"/>
  <c r="J113" i="4"/>
  <c r="J112" i="4"/>
  <c r="J111" i="4"/>
  <c r="J97" i="4"/>
  <c r="J96" i="4"/>
  <c r="J104" i="4"/>
  <c r="J103" i="4"/>
  <c r="J95" i="4"/>
  <c r="G48" i="12"/>
  <c r="F116" i="7" s="1"/>
  <c r="G36" i="12"/>
  <c r="F114" i="7" s="1"/>
  <c r="G54" i="12"/>
  <c r="F117" i="7" s="1"/>
  <c r="G42" i="12"/>
  <c r="F115" i="7" s="1"/>
  <c r="G24" i="12"/>
  <c r="F112" i="7" s="1"/>
  <c r="G30" i="12"/>
  <c r="F113" i="7" s="1"/>
  <c r="J67" i="11"/>
  <c r="H21" i="7" s="1"/>
  <c r="H9" i="7"/>
  <c r="K25" i="11"/>
  <c r="H10" i="7"/>
  <c r="R15" i="12"/>
  <c r="Q77" i="7" s="1"/>
  <c r="J56" i="11"/>
  <c r="J57" i="11" s="1"/>
  <c r="J93" i="11" s="1"/>
  <c r="F73" i="7"/>
  <c r="H35" i="7"/>
  <c r="J84" i="11"/>
  <c r="S16" i="12"/>
  <c r="R92" i="7" s="1"/>
  <c r="G62" i="7"/>
  <c r="H21" i="12"/>
  <c r="G64" i="7" s="1"/>
  <c r="H39" i="12"/>
  <c r="G67" i="7" s="1"/>
  <c r="H33" i="12"/>
  <c r="G66" i="7" s="1"/>
  <c r="H45" i="12"/>
  <c r="G68" i="7" s="1"/>
  <c r="H51" i="12"/>
  <c r="G69" i="7" s="1"/>
  <c r="H27" i="12"/>
  <c r="G65" i="7" s="1"/>
  <c r="G86" i="7"/>
  <c r="K32" i="11"/>
  <c r="K33" i="11" s="1"/>
  <c r="K69" i="11"/>
  <c r="H11" i="12"/>
  <c r="G110" i="7" s="1"/>
  <c r="V96" i="12"/>
  <c r="V83" i="12"/>
  <c r="U122" i="7" s="1"/>
  <c r="V87" i="12"/>
  <c r="U134" i="7" s="1"/>
  <c r="V75" i="12"/>
  <c r="U106" i="7" s="1"/>
  <c r="V100" i="12"/>
  <c r="U156" i="7" s="1"/>
  <c r="V102" i="12"/>
  <c r="U163" i="7" s="1"/>
  <c r="V90" i="12"/>
  <c r="U137" i="7" s="1"/>
  <c r="V78" i="12"/>
  <c r="U109" i="7" s="1"/>
  <c r="V92" i="12"/>
  <c r="U147" i="7" s="1"/>
  <c r="V79" i="12"/>
  <c r="U118" i="7" s="1"/>
  <c r="Q95" i="11"/>
  <c r="O54" i="7" s="1"/>
  <c r="Q3" i="11"/>
  <c r="Q2" i="11" s="1"/>
  <c r="U88" i="7"/>
  <c r="V67" i="12"/>
  <c r="U84" i="7" s="1"/>
  <c r="V68" i="12"/>
  <c r="U85" i="7" s="1"/>
  <c r="V66" i="12"/>
  <c r="U75" i="7" s="1"/>
  <c r="V62" i="12"/>
  <c r="U71" i="7" s="1"/>
  <c r="V63" i="12"/>
  <c r="U72" i="7" s="1"/>
  <c r="V61" i="12"/>
  <c r="U70" i="7" s="1"/>
  <c r="V60" i="12"/>
  <c r="U61" i="7" s="1"/>
  <c r="L11" i="7"/>
  <c r="F44" i="7"/>
  <c r="E150" i="7"/>
  <c r="E151" i="7" s="1"/>
  <c r="M17" i="7"/>
  <c r="M18" i="7" s="1"/>
  <c r="M3" i="7" s="1"/>
  <c r="M2" i="7" s="1"/>
  <c r="G32" i="7"/>
  <c r="G36" i="7" s="1"/>
  <c r="P208" i="7"/>
  <c r="P177" i="7"/>
  <c r="P154" i="7"/>
  <c r="P89" i="7"/>
  <c r="P157" i="7"/>
  <c r="V104" i="12" a="1"/>
  <c r="V104" i="12" s="1"/>
  <c r="U153" i="7" s="1"/>
  <c r="P199" i="7"/>
  <c r="P206" i="7"/>
  <c r="P209" i="7"/>
  <c r="P190" i="7"/>
  <c r="AC86" i="16" s="1"/>
  <c r="P207" i="7"/>
  <c r="P212" i="7" s="1"/>
  <c r="F100" i="7"/>
  <c r="E168" i="22"/>
  <c r="D167" i="22"/>
  <c r="P219" i="7"/>
  <c r="P218" i="7"/>
  <c r="P217" i="7"/>
  <c r="H56" i="12"/>
  <c r="G145" i="7" s="1"/>
  <c r="G55" i="12"/>
  <c r="F130" i="7" s="1"/>
  <c r="R58" i="12"/>
  <c r="Q104" i="7" s="1"/>
  <c r="H53" i="12"/>
  <c r="G98" i="7" s="1"/>
  <c r="D223" i="7"/>
  <c r="D224" i="7" s="1"/>
  <c r="P4" i="11"/>
  <c r="P64" i="11" s="1"/>
  <c r="Q12" i="11"/>
  <c r="Q30" i="11"/>
  <c r="Q63" i="11"/>
  <c r="O16" i="7" s="1"/>
  <c r="Q62" i="11"/>
  <c r="O15" i="7" s="1"/>
  <c r="Q61" i="11"/>
  <c r="O14" i="7" s="1"/>
  <c r="Q39" i="11"/>
  <c r="Q21" i="11"/>
  <c r="G43" i="12"/>
  <c r="F128" i="7" s="1"/>
  <c r="G49" i="12"/>
  <c r="F129" i="7" s="1"/>
  <c r="G37" i="12"/>
  <c r="F127" i="7" s="1"/>
  <c r="G31" i="12"/>
  <c r="F126" i="7" s="1"/>
  <c r="G25" i="12"/>
  <c r="F125" i="7" s="1"/>
  <c r="J134" i="4"/>
  <c r="R19" i="12"/>
  <c r="Q124" i="7" s="1"/>
  <c r="P38" i="11"/>
  <c r="P40" i="11" s="1"/>
  <c r="P41" i="11" s="1"/>
  <c r="P42" i="11" s="1"/>
  <c r="P43" i="11" s="1"/>
  <c r="P44" i="11" s="1"/>
  <c r="O53" i="11"/>
  <c r="H38" i="12"/>
  <c r="G142" i="7" s="1"/>
  <c r="H50" i="12"/>
  <c r="G144" i="7" s="1"/>
  <c r="H44" i="12"/>
  <c r="G143" i="7" s="1"/>
  <c r="H32" i="12"/>
  <c r="G141" i="7" s="1"/>
  <c r="H26" i="12"/>
  <c r="G140" i="7" s="1"/>
  <c r="H47" i="12"/>
  <c r="G97" i="7" s="1"/>
  <c r="H41" i="12"/>
  <c r="G96" i="7" s="1"/>
  <c r="H35" i="12"/>
  <c r="G95" i="7" s="1"/>
  <c r="H29" i="12"/>
  <c r="G94" i="7" s="1"/>
  <c r="H23" i="12"/>
  <c r="G93" i="7" s="1"/>
  <c r="S10" i="12"/>
  <c r="R102" i="7" s="1"/>
  <c r="H12" i="12"/>
  <c r="G123" i="7" s="1"/>
  <c r="I88" i="11"/>
  <c r="G46" i="7" s="1"/>
  <c r="T162" i="4"/>
  <c r="N45" i="11"/>
  <c r="N74" i="11" s="1"/>
  <c r="L29" i="7" s="1"/>
  <c r="I81" i="11"/>
  <c r="T157" i="4"/>
  <c r="T165" i="4"/>
  <c r="T154" i="4"/>
  <c r="J139" i="4"/>
  <c r="J177" i="4" s="1"/>
  <c r="I20" i="12" s="1"/>
  <c r="H139" i="7" s="1"/>
  <c r="J138" i="4"/>
  <c r="O50" i="4"/>
  <c r="I50" i="7"/>
  <c r="K48" i="4"/>
  <c r="K102" i="4" s="1"/>
  <c r="P47" i="11"/>
  <c r="P4" i="7"/>
  <c r="Q5" i="7"/>
  <c r="U137" i="4"/>
  <c r="U175" i="4" s="1"/>
  <c r="U126" i="4"/>
  <c r="U135" i="4"/>
  <c r="U173" i="4" s="1"/>
  <c r="U124" i="4"/>
  <c r="U128" i="4"/>
  <c r="U166" i="4" s="1"/>
  <c r="U116" i="4"/>
  <c r="U136" i="4"/>
  <c r="U174" i="4" s="1"/>
  <c r="U127" i="4"/>
  <c r="U119" i="4"/>
  <c r="U120" i="4"/>
  <c r="U132" i="4"/>
  <c r="U170" i="4" s="1"/>
  <c r="T17" i="12" s="1"/>
  <c r="S103" i="7" s="1"/>
  <c r="L20" i="11"/>
  <c r="W5" i="12"/>
  <c r="V3" i="12"/>
  <c r="V2" i="12" s="1"/>
  <c r="V6" i="12"/>
  <c r="J14" i="11"/>
  <c r="J15" i="11" s="1"/>
  <c r="R8" i="11"/>
  <c r="Q6" i="11"/>
  <c r="Q5" i="11" s="1"/>
  <c r="Q91" i="11" s="1"/>
  <c r="Q9" i="11"/>
  <c r="S7" i="11"/>
  <c r="Q7" i="7"/>
  <c r="P6" i="7"/>
  <c r="J78" i="11" l="1"/>
  <c r="H34" i="7" s="1"/>
  <c r="G53" i="7"/>
  <c r="G56" i="7" s="1"/>
  <c r="G222" i="7" s="1"/>
  <c r="H86" i="12"/>
  <c r="G133" i="7" s="1"/>
  <c r="I87" i="11"/>
  <c r="G45" i="7" s="1"/>
  <c r="H80" i="12"/>
  <c r="G119" i="7" s="1"/>
  <c r="P53" i="29"/>
  <c r="P69" i="29"/>
  <c r="F48" i="7"/>
  <c r="F58" i="7" s="1"/>
  <c r="E159" i="7"/>
  <c r="E161" i="7" s="1"/>
  <c r="E167" i="7" s="1"/>
  <c r="P61" i="29"/>
  <c r="P45" i="29"/>
  <c r="Q205" i="7"/>
  <c r="Q35" i="29"/>
  <c r="Q27" i="29"/>
  <c r="Q17" i="29"/>
  <c r="W71" i="12"/>
  <c r="V165" i="7"/>
  <c r="Q92" i="11"/>
  <c r="O51" i="7" s="1"/>
  <c r="J83" i="4"/>
  <c r="J143" i="4" s="1"/>
  <c r="J84" i="4"/>
  <c r="J144" i="4" s="1"/>
  <c r="J82" i="4"/>
  <c r="J142" i="4" s="1"/>
  <c r="K110" i="4"/>
  <c r="K109" i="4"/>
  <c r="K108" i="4"/>
  <c r="K101" i="4"/>
  <c r="K100" i="4"/>
  <c r="K94" i="4"/>
  <c r="K93" i="4"/>
  <c r="K92" i="4"/>
  <c r="J77" i="11"/>
  <c r="H33" i="7" s="1"/>
  <c r="F120" i="7"/>
  <c r="K52" i="11"/>
  <c r="K26" i="11"/>
  <c r="K27" i="11" s="1"/>
  <c r="K72" i="11" s="1"/>
  <c r="I27" i="7" s="1"/>
  <c r="H52" i="7"/>
  <c r="J52" i="4"/>
  <c r="K49" i="4"/>
  <c r="K34" i="11"/>
  <c r="K35" i="11" s="1"/>
  <c r="K68" i="11" s="1"/>
  <c r="I22" i="7" s="1"/>
  <c r="J16" i="11"/>
  <c r="L29" i="11"/>
  <c r="L31" i="11" s="1"/>
  <c r="S15" i="12"/>
  <c r="R77" i="7" s="1"/>
  <c r="H30" i="12"/>
  <c r="G113" i="7" s="1"/>
  <c r="H24" i="12"/>
  <c r="G112" i="7" s="1"/>
  <c r="I23" i="7"/>
  <c r="K79" i="11"/>
  <c r="H42" i="12"/>
  <c r="G115" i="7" s="1"/>
  <c r="H54" i="12"/>
  <c r="G117" i="7" s="1"/>
  <c r="H48" i="12"/>
  <c r="G116" i="7" s="1"/>
  <c r="T16" i="12"/>
  <c r="S92" i="7" s="1"/>
  <c r="H36" i="12"/>
  <c r="G114" i="7" s="1"/>
  <c r="H41" i="7"/>
  <c r="J89" i="11"/>
  <c r="H47" i="7" s="1"/>
  <c r="G148" i="7"/>
  <c r="W87" i="12"/>
  <c r="V134" i="7" s="1"/>
  <c r="W75" i="12"/>
  <c r="V106" i="7" s="1"/>
  <c r="W100" i="12"/>
  <c r="V156" i="7" s="1"/>
  <c r="W102" i="12"/>
  <c r="V163" i="7" s="1"/>
  <c r="W90" i="12"/>
  <c r="V137" i="7" s="1"/>
  <c r="W78" i="12"/>
  <c r="V109" i="7" s="1"/>
  <c r="W92" i="12"/>
  <c r="V147" i="7" s="1"/>
  <c r="W79" i="12"/>
  <c r="V118" i="7" s="1"/>
  <c r="W96" i="12"/>
  <c r="W83" i="12"/>
  <c r="V122" i="7" s="1"/>
  <c r="R3" i="11"/>
  <c r="R2" i="11" s="1"/>
  <c r="R95" i="11"/>
  <c r="P54" i="7" s="1"/>
  <c r="F135" i="7"/>
  <c r="W67" i="12"/>
  <c r="V84" i="7" s="1"/>
  <c r="W68" i="12"/>
  <c r="V85" i="7" s="1"/>
  <c r="W66" i="12"/>
  <c r="V75" i="7" s="1"/>
  <c r="V88" i="7"/>
  <c r="W62" i="12"/>
  <c r="V71" i="7" s="1"/>
  <c r="W63" i="12"/>
  <c r="V72" i="7" s="1"/>
  <c r="W61" i="12"/>
  <c r="V70" i="7" s="1"/>
  <c r="W60" i="12"/>
  <c r="V61" i="7" s="1"/>
  <c r="M11" i="7"/>
  <c r="G63" i="7"/>
  <c r="N17" i="7"/>
  <c r="N18" i="7" s="1"/>
  <c r="N3" i="7" s="1"/>
  <c r="N2" i="7" s="1"/>
  <c r="G38" i="7"/>
  <c r="G42" i="7" s="1"/>
  <c r="P178" i="7"/>
  <c r="P179" i="7" s="1"/>
  <c r="Q208" i="7"/>
  <c r="Q177" i="7"/>
  <c r="Q178" i="7" s="1"/>
  <c r="Q179" i="7" s="1"/>
  <c r="Q89" i="7"/>
  <c r="Q154" i="7"/>
  <c r="Q157" i="7"/>
  <c r="Q206" i="7"/>
  <c r="Q209" i="7"/>
  <c r="Q190" i="7"/>
  <c r="AD86" i="16" s="1"/>
  <c r="Q207" i="7"/>
  <c r="Q212" i="7" s="1"/>
  <c r="Q199" i="7"/>
  <c r="W104" i="12" a="1"/>
  <c r="W104" i="12" s="1"/>
  <c r="V153" i="7" s="1"/>
  <c r="G100" i="7"/>
  <c r="E169" i="22"/>
  <c r="D168" i="22"/>
  <c r="Q217" i="7"/>
  <c r="Q218" i="7"/>
  <c r="Q219" i="7"/>
  <c r="H55" i="12"/>
  <c r="G130" i="7" s="1"/>
  <c r="S58" i="12"/>
  <c r="R104" i="7" s="1"/>
  <c r="Q4" i="11"/>
  <c r="Q64" i="11" s="1"/>
  <c r="R62" i="11"/>
  <c r="P15" i="7" s="1"/>
  <c r="R39" i="11"/>
  <c r="R21" i="11"/>
  <c r="R61" i="11"/>
  <c r="P14" i="7" s="1"/>
  <c r="R12" i="11"/>
  <c r="R30" i="11"/>
  <c r="R63" i="11"/>
  <c r="P16" i="7" s="1"/>
  <c r="J47" i="4"/>
  <c r="J51" i="4" s="1"/>
  <c r="Q38" i="11"/>
  <c r="Q40" i="11" s="1"/>
  <c r="Q41" i="11" s="1"/>
  <c r="Q42" i="11" s="1"/>
  <c r="Q43" i="11" s="1"/>
  <c r="Q44" i="11" s="1"/>
  <c r="S19" i="12"/>
  <c r="R124" i="7" s="1"/>
  <c r="P50" i="4"/>
  <c r="P53" i="11"/>
  <c r="H49" i="12"/>
  <c r="G129" i="7" s="1"/>
  <c r="H37" i="12"/>
  <c r="G127" i="7" s="1"/>
  <c r="H43" i="12"/>
  <c r="G128" i="7" s="1"/>
  <c r="H25" i="12"/>
  <c r="G125" i="7" s="1"/>
  <c r="H31" i="12"/>
  <c r="G126" i="7" s="1"/>
  <c r="U157" i="4"/>
  <c r="U165" i="4"/>
  <c r="U154" i="4"/>
  <c r="O45" i="11"/>
  <c r="O74" i="11" s="1"/>
  <c r="M29" i="7" s="1"/>
  <c r="T10" i="12"/>
  <c r="S102" i="7" s="1"/>
  <c r="I86" i="11"/>
  <c r="U162" i="4"/>
  <c r="Q47" i="11"/>
  <c r="Q4" i="7"/>
  <c r="R5" i="7"/>
  <c r="V137" i="4"/>
  <c r="V175" i="4" s="1"/>
  <c r="V127" i="4"/>
  <c r="V135" i="4"/>
  <c r="V173" i="4" s="1"/>
  <c r="V132" i="4"/>
  <c r="V170" i="4" s="1"/>
  <c r="U17" i="12" s="1"/>
  <c r="T103" i="7" s="1"/>
  <c r="V128" i="4"/>
  <c r="V166" i="4" s="1"/>
  <c r="V124" i="4"/>
  <c r="V126" i="4"/>
  <c r="V119" i="4"/>
  <c r="V120" i="4"/>
  <c r="V116" i="4"/>
  <c r="V136" i="4"/>
  <c r="V174" i="4" s="1"/>
  <c r="L22" i="11"/>
  <c r="X5" i="12"/>
  <c r="W3" i="12"/>
  <c r="W2" i="12" s="1"/>
  <c r="W6" i="12"/>
  <c r="K11" i="11"/>
  <c r="S8" i="11"/>
  <c r="R6" i="11"/>
  <c r="R5" i="11" s="1"/>
  <c r="R91" i="11" s="1"/>
  <c r="R9" i="11"/>
  <c r="T7" i="11"/>
  <c r="R7" i="7"/>
  <c r="Q6" i="7"/>
  <c r="J83" i="11" l="1"/>
  <c r="H40" i="7" s="1"/>
  <c r="F221" i="7"/>
  <c r="Q53" i="29"/>
  <c r="Q69" i="29"/>
  <c r="E223" i="7"/>
  <c r="E224" i="7" s="1"/>
  <c r="G73" i="7"/>
  <c r="Q61" i="29"/>
  <c r="Q45" i="29"/>
  <c r="I10" i="7"/>
  <c r="R205" i="7"/>
  <c r="R27" i="29"/>
  <c r="R17" i="29"/>
  <c r="R35" i="29"/>
  <c r="I13" i="12"/>
  <c r="H138" i="7" s="1"/>
  <c r="X71" i="12"/>
  <c r="W165" i="7"/>
  <c r="R92" i="11"/>
  <c r="P51" i="7" s="1"/>
  <c r="J82" i="11"/>
  <c r="H39" i="7" s="1"/>
  <c r="K113" i="4"/>
  <c r="K112" i="4"/>
  <c r="K111" i="4"/>
  <c r="K95" i="4"/>
  <c r="K97" i="4"/>
  <c r="K96" i="4"/>
  <c r="K104" i="4"/>
  <c r="K103" i="4"/>
  <c r="K36" i="11"/>
  <c r="K73" i="11" s="1"/>
  <c r="I28" i="7" s="1"/>
  <c r="J17" i="11"/>
  <c r="J18" i="11" s="1"/>
  <c r="J71" i="11" s="1"/>
  <c r="J49" i="11"/>
  <c r="J59" i="11" s="1"/>
  <c r="K67" i="11"/>
  <c r="I21" i="7" s="1"/>
  <c r="I9" i="7"/>
  <c r="G120" i="7"/>
  <c r="I35" i="7"/>
  <c r="K84" i="11"/>
  <c r="I41" i="7" s="1"/>
  <c r="L32" i="11"/>
  <c r="L33" i="11" s="1"/>
  <c r="L34" i="11" s="1"/>
  <c r="L35" i="11" s="1"/>
  <c r="L69" i="11"/>
  <c r="U16" i="12"/>
  <c r="T92" i="7" s="1"/>
  <c r="T15" i="12"/>
  <c r="S77" i="7" s="1"/>
  <c r="X87" i="12"/>
  <c r="W134" i="7" s="1"/>
  <c r="X75" i="12"/>
  <c r="W106" i="7" s="1"/>
  <c r="X100" i="12"/>
  <c r="W156" i="7" s="1"/>
  <c r="X102" i="12"/>
  <c r="W163" i="7" s="1"/>
  <c r="X90" i="12"/>
  <c r="W137" i="7" s="1"/>
  <c r="X78" i="12"/>
  <c r="W109" i="7" s="1"/>
  <c r="X92" i="12"/>
  <c r="W147" i="7" s="1"/>
  <c r="X79" i="12"/>
  <c r="W118" i="7" s="1"/>
  <c r="X96" i="12"/>
  <c r="X83" i="12"/>
  <c r="W122" i="7" s="1"/>
  <c r="S95" i="11"/>
  <c r="Q54" i="7" s="1"/>
  <c r="S3" i="11"/>
  <c r="S2" i="11" s="1"/>
  <c r="G135" i="7"/>
  <c r="X68" i="12"/>
  <c r="W85" i="7" s="1"/>
  <c r="X66" i="12"/>
  <c r="W75" i="7" s="1"/>
  <c r="X67" i="12"/>
  <c r="W84" i="7" s="1"/>
  <c r="W88" i="7"/>
  <c r="X63" i="12"/>
  <c r="W72" i="7" s="1"/>
  <c r="X61" i="12"/>
  <c r="W70" i="7" s="1"/>
  <c r="X62" i="12"/>
  <c r="W71" i="7" s="1"/>
  <c r="X60" i="12"/>
  <c r="W61" i="7" s="1"/>
  <c r="N11" i="7"/>
  <c r="J117" i="4"/>
  <c r="I8" i="12" s="1"/>
  <c r="F150" i="7"/>
  <c r="F151" i="7" s="1"/>
  <c r="O17" i="7"/>
  <c r="O18" i="7" s="1"/>
  <c r="O3" i="7" s="1"/>
  <c r="O2" i="7" s="1"/>
  <c r="G44" i="7"/>
  <c r="R208" i="7"/>
  <c r="R177" i="7"/>
  <c r="R178" i="7" s="1"/>
  <c r="R179" i="7" s="1"/>
  <c r="R157" i="7"/>
  <c r="R89" i="7"/>
  <c r="R154" i="7"/>
  <c r="R209" i="7"/>
  <c r="R190" i="7"/>
  <c r="AE86" i="16" s="1"/>
  <c r="R207" i="7"/>
  <c r="R212" i="7" s="1"/>
  <c r="R199" i="7"/>
  <c r="R206" i="7"/>
  <c r="X104" i="12" a="1"/>
  <c r="X104" i="12" s="1"/>
  <c r="W153" i="7" s="1"/>
  <c r="E170" i="22"/>
  <c r="D169" i="22"/>
  <c r="R219" i="7"/>
  <c r="R218" i="7"/>
  <c r="R217" i="7"/>
  <c r="T58" i="12"/>
  <c r="S104" i="7" s="1"/>
  <c r="S62" i="11"/>
  <c r="Q15" i="7" s="1"/>
  <c r="S21" i="11"/>
  <c r="S39" i="11"/>
  <c r="S30" i="11"/>
  <c r="S63" i="11"/>
  <c r="Q16" i="7" s="1"/>
  <c r="S12" i="11"/>
  <c r="S61" i="11"/>
  <c r="Q14" i="7" s="1"/>
  <c r="R4" i="11"/>
  <c r="R64" i="11" s="1"/>
  <c r="P45" i="11"/>
  <c r="P74" i="11" s="1"/>
  <c r="N29" i="7" s="1"/>
  <c r="K134" i="4"/>
  <c r="T19" i="12"/>
  <c r="S124" i="7" s="1"/>
  <c r="R38" i="11"/>
  <c r="R40" i="11" s="1"/>
  <c r="R41" i="11" s="1"/>
  <c r="R42" i="11" s="1"/>
  <c r="R43" i="11" s="1"/>
  <c r="R44" i="11" s="1"/>
  <c r="Q53" i="11"/>
  <c r="V162" i="4"/>
  <c r="K138" i="4"/>
  <c r="U10" i="12"/>
  <c r="T102" i="7" s="1"/>
  <c r="V154" i="4"/>
  <c r="V165" i="4"/>
  <c r="V157" i="4"/>
  <c r="K139" i="4"/>
  <c r="K177" i="4" s="1"/>
  <c r="J20" i="12" s="1"/>
  <c r="I139" i="7" s="1"/>
  <c r="Q50" i="4"/>
  <c r="R47" i="11"/>
  <c r="R4" i="7"/>
  <c r="S5" i="7"/>
  <c r="W137" i="4"/>
  <c r="W175" i="4" s="1"/>
  <c r="J53" i="4"/>
  <c r="L23" i="11"/>
  <c r="L24" i="11" s="1"/>
  <c r="K13" i="11"/>
  <c r="W128" i="4"/>
  <c r="W166" i="4" s="1"/>
  <c r="W120" i="4"/>
  <c r="W116" i="4"/>
  <c r="W119" i="4"/>
  <c r="W132" i="4"/>
  <c r="W170" i="4" s="1"/>
  <c r="V17" i="12" s="1"/>
  <c r="U103" i="7" s="1"/>
  <c r="W126" i="4"/>
  <c r="W136" i="4"/>
  <c r="W174" i="4" s="1"/>
  <c r="W135" i="4"/>
  <c r="W173" i="4" s="1"/>
  <c r="W127" i="4"/>
  <c r="W124" i="4"/>
  <c r="Y5" i="12"/>
  <c r="X3" i="12"/>
  <c r="X2" i="12" s="1"/>
  <c r="X6" i="12"/>
  <c r="T8" i="11"/>
  <c r="S6" i="11"/>
  <c r="S5" i="11" s="1"/>
  <c r="S91" i="11" s="1"/>
  <c r="S9" i="11"/>
  <c r="U7" i="11"/>
  <c r="S7" i="7"/>
  <c r="R6" i="7"/>
  <c r="J88" i="11" l="1"/>
  <c r="H46" i="7" s="1"/>
  <c r="J70" i="4"/>
  <c r="J130" i="4" s="1"/>
  <c r="J73" i="4"/>
  <c r="J133" i="4" s="1"/>
  <c r="J69" i="4"/>
  <c r="J129" i="4" s="1"/>
  <c r="R53" i="29"/>
  <c r="R69" i="29"/>
  <c r="G48" i="7"/>
  <c r="G58" i="7" s="1"/>
  <c r="F159" i="7"/>
  <c r="F161" i="7" s="1"/>
  <c r="F167" i="7" s="1"/>
  <c r="R61" i="29"/>
  <c r="R45" i="29"/>
  <c r="I26" i="12"/>
  <c r="H140" i="7" s="1"/>
  <c r="I32" i="12"/>
  <c r="H141" i="7" s="1"/>
  <c r="I44" i="12"/>
  <c r="H143" i="7" s="1"/>
  <c r="I38" i="12"/>
  <c r="H142" i="7" s="1"/>
  <c r="S205" i="7"/>
  <c r="S17" i="29"/>
  <c r="S35" i="29"/>
  <c r="S27" i="29"/>
  <c r="I50" i="12"/>
  <c r="H144" i="7" s="1"/>
  <c r="I56" i="12"/>
  <c r="H145" i="7" s="1"/>
  <c r="J87" i="11"/>
  <c r="H45" i="7" s="1"/>
  <c r="Y71" i="12"/>
  <c r="X165" i="7"/>
  <c r="S92" i="11"/>
  <c r="Q51" i="7" s="1"/>
  <c r="J50" i="11"/>
  <c r="I91" i="12" s="1"/>
  <c r="H146" i="7" s="1"/>
  <c r="J96" i="11"/>
  <c r="H55" i="7" s="1"/>
  <c r="K82" i="4"/>
  <c r="K142" i="4" s="1"/>
  <c r="K77" i="11"/>
  <c r="I33" i="7" s="1"/>
  <c r="K83" i="4"/>
  <c r="K143" i="4" s="1"/>
  <c r="L49" i="4"/>
  <c r="M29" i="11"/>
  <c r="M31" i="11" s="1"/>
  <c r="K78" i="11"/>
  <c r="I34" i="7" s="1"/>
  <c r="K84" i="4"/>
  <c r="K144" i="4" s="1"/>
  <c r="H8" i="7"/>
  <c r="J66" i="11"/>
  <c r="H20" i="7" s="1"/>
  <c r="H24" i="7" s="1"/>
  <c r="L25" i="11"/>
  <c r="V16" i="12"/>
  <c r="U92" i="7" s="1"/>
  <c r="J23" i="7"/>
  <c r="L79" i="11"/>
  <c r="K89" i="11"/>
  <c r="I47" i="7" s="1"/>
  <c r="H76" i="7"/>
  <c r="I40" i="12"/>
  <c r="H81" i="7" s="1"/>
  <c r="I46" i="12"/>
  <c r="H82" i="7" s="1"/>
  <c r="I52" i="12"/>
  <c r="H83" i="7" s="1"/>
  <c r="I34" i="12"/>
  <c r="H80" i="7" s="1"/>
  <c r="I22" i="12"/>
  <c r="H78" i="7" s="1"/>
  <c r="I28" i="12"/>
  <c r="H79" i="7" s="1"/>
  <c r="U15" i="12"/>
  <c r="T77" i="7" s="1"/>
  <c r="T3" i="11"/>
  <c r="T2" i="11" s="1"/>
  <c r="T95" i="11"/>
  <c r="R54" i="7" s="1"/>
  <c r="Y100" i="12"/>
  <c r="X156" i="7" s="1"/>
  <c r="Y102" i="12"/>
  <c r="X163" i="7" s="1"/>
  <c r="Y90" i="12"/>
  <c r="X137" i="7" s="1"/>
  <c r="Y78" i="12"/>
  <c r="X109" i="7" s="1"/>
  <c r="Y92" i="12"/>
  <c r="X147" i="7" s="1"/>
  <c r="Y79" i="12"/>
  <c r="X118" i="7" s="1"/>
  <c r="Y96" i="12"/>
  <c r="Y83" i="12"/>
  <c r="X122" i="7" s="1"/>
  <c r="Y87" i="12"/>
  <c r="X134" i="7" s="1"/>
  <c r="Y75" i="12"/>
  <c r="X106" i="7" s="1"/>
  <c r="H99" i="7"/>
  <c r="Y66" i="12"/>
  <c r="X75" i="7" s="1"/>
  <c r="X88" i="7"/>
  <c r="Y68" i="12"/>
  <c r="X85" i="7" s="1"/>
  <c r="Y67" i="12"/>
  <c r="X84" i="7" s="1"/>
  <c r="Y61" i="12"/>
  <c r="X70" i="7" s="1"/>
  <c r="Y62" i="12"/>
  <c r="X71" i="7" s="1"/>
  <c r="Y63" i="12"/>
  <c r="X72" i="7" s="1"/>
  <c r="Y60" i="12"/>
  <c r="X61" i="7" s="1"/>
  <c r="J10" i="7"/>
  <c r="L68" i="11"/>
  <c r="J22" i="7" s="1"/>
  <c r="O11" i="7"/>
  <c r="P17" i="7"/>
  <c r="P18" i="7" s="1"/>
  <c r="P3" i="7" s="1"/>
  <c r="P2" i="7" s="1"/>
  <c r="H26" i="7"/>
  <c r="H30" i="7" s="1"/>
  <c r="S177" i="7"/>
  <c r="S178" i="7" s="1"/>
  <c r="S179" i="7" s="1"/>
  <c r="S208" i="7"/>
  <c r="S157" i="7"/>
  <c r="S89" i="7"/>
  <c r="S154" i="7"/>
  <c r="Y104" i="12" a="1"/>
  <c r="Y104" i="12" s="1"/>
  <c r="X153" i="7" s="1"/>
  <c r="J123" i="4"/>
  <c r="J122" i="4"/>
  <c r="J160" i="4" s="1"/>
  <c r="I18" i="12" s="1"/>
  <c r="H111" i="7" s="1"/>
  <c r="S209" i="7"/>
  <c r="S190" i="7"/>
  <c r="AF86" i="16" s="1"/>
  <c r="S207" i="7"/>
  <c r="S212" i="7" s="1"/>
  <c r="S199" i="7"/>
  <c r="S206" i="7"/>
  <c r="E171" i="22"/>
  <c r="D170" i="22"/>
  <c r="S219" i="7"/>
  <c r="S218" i="7"/>
  <c r="S217" i="7"/>
  <c r="U58" i="12"/>
  <c r="T104" i="7" s="1"/>
  <c r="G221" i="7"/>
  <c r="S4" i="11"/>
  <c r="S64" i="11" s="1"/>
  <c r="T12" i="11"/>
  <c r="T39" i="11"/>
  <c r="T30" i="11"/>
  <c r="T63" i="11"/>
  <c r="R16" i="7" s="1"/>
  <c r="T62" i="11"/>
  <c r="R15" i="7" s="1"/>
  <c r="T61" i="11"/>
  <c r="R14" i="7" s="1"/>
  <c r="T21" i="11"/>
  <c r="U19" i="12"/>
  <c r="T124" i="7" s="1"/>
  <c r="R50" i="4"/>
  <c r="R53" i="11"/>
  <c r="W154" i="4"/>
  <c r="W162" i="4"/>
  <c r="Q45" i="11"/>
  <c r="Q74" i="11" s="1"/>
  <c r="O29" i="7" s="1"/>
  <c r="W165" i="4"/>
  <c r="S38" i="11"/>
  <c r="S40" i="11" s="1"/>
  <c r="S41" i="11" s="1"/>
  <c r="S42" i="11" s="1"/>
  <c r="S43" i="11" s="1"/>
  <c r="S44" i="11" s="1"/>
  <c r="W157" i="4"/>
  <c r="V10" i="12"/>
  <c r="U102" i="7" s="1"/>
  <c r="J131" i="4"/>
  <c r="I9" i="12" s="1"/>
  <c r="H91" i="7" s="1"/>
  <c r="J121" i="4"/>
  <c r="I7" i="12" s="1"/>
  <c r="J50" i="7"/>
  <c r="L48" i="4"/>
  <c r="L102" i="4" s="1"/>
  <c r="L36" i="11"/>
  <c r="L73" i="11" s="1"/>
  <c r="J28" i="7" s="1"/>
  <c r="S47" i="11"/>
  <c r="K48" i="11"/>
  <c r="T5" i="7"/>
  <c r="S4" i="7"/>
  <c r="X137" i="4"/>
  <c r="X175" i="4" s="1"/>
  <c r="X120" i="4"/>
  <c r="X136" i="4"/>
  <c r="X174" i="4" s="1"/>
  <c r="X132" i="4"/>
  <c r="X170" i="4" s="1"/>
  <c r="W17" i="12" s="1"/>
  <c r="V103" i="7" s="1"/>
  <c r="X116" i="4"/>
  <c r="X127" i="4"/>
  <c r="X119" i="4"/>
  <c r="X126" i="4"/>
  <c r="X135" i="4"/>
  <c r="X173" i="4" s="1"/>
  <c r="X128" i="4"/>
  <c r="X166" i="4" s="1"/>
  <c r="X124" i="4"/>
  <c r="M20" i="11"/>
  <c r="Z5" i="12"/>
  <c r="Y3" i="12"/>
  <c r="Y2" i="12" s="1"/>
  <c r="Y6" i="12"/>
  <c r="K14" i="11"/>
  <c r="K15" i="11" s="1"/>
  <c r="U8" i="11"/>
  <c r="T6" i="11"/>
  <c r="T5" i="11" s="1"/>
  <c r="T91" i="11" s="1"/>
  <c r="T9" i="11"/>
  <c r="V7" i="11"/>
  <c r="T7" i="7"/>
  <c r="S6" i="7"/>
  <c r="F223" i="7" l="1"/>
  <c r="F224" i="7" s="1"/>
  <c r="S53" i="29"/>
  <c r="S69" i="29"/>
  <c r="S61" i="29"/>
  <c r="S45" i="29"/>
  <c r="K83" i="11"/>
  <c r="I40" i="7" s="1"/>
  <c r="U61" i="11"/>
  <c r="S14" i="7" s="1"/>
  <c r="T205" i="7"/>
  <c r="T35" i="29"/>
  <c r="T27" i="29"/>
  <c r="T17" i="29"/>
  <c r="H148" i="7"/>
  <c r="I84" i="12"/>
  <c r="H131" i="7" s="1"/>
  <c r="I85" i="12"/>
  <c r="H132" i="7" s="1"/>
  <c r="I74" i="12"/>
  <c r="H105" i="7" s="1"/>
  <c r="H107" i="7" s="1"/>
  <c r="J94" i="11"/>
  <c r="I14" i="12" s="1"/>
  <c r="H12" i="7"/>
  <c r="Z71" i="12"/>
  <c r="Y165" i="7"/>
  <c r="I86" i="12"/>
  <c r="H133" i="7" s="1"/>
  <c r="I80" i="12"/>
  <c r="H119" i="7" s="1"/>
  <c r="K82" i="11"/>
  <c r="I39" i="7" s="1"/>
  <c r="T92" i="11"/>
  <c r="R51" i="7" s="1"/>
  <c r="J76" i="11"/>
  <c r="H32" i="7" s="1"/>
  <c r="H36" i="7" s="1"/>
  <c r="J13" i="12"/>
  <c r="I138" i="7" s="1"/>
  <c r="L113" i="4"/>
  <c r="L112" i="4"/>
  <c r="L111" i="4"/>
  <c r="L97" i="4"/>
  <c r="L96" i="4"/>
  <c r="L104" i="4"/>
  <c r="L103" i="4"/>
  <c r="L95" i="4"/>
  <c r="L110" i="4"/>
  <c r="L109" i="4"/>
  <c r="L108" i="4"/>
  <c r="L101" i="4"/>
  <c r="L100" i="4"/>
  <c r="L94" i="4"/>
  <c r="L93" i="4"/>
  <c r="L92" i="4"/>
  <c r="L26" i="11"/>
  <c r="L27" i="11" s="1"/>
  <c r="L72" i="11" s="1"/>
  <c r="J27" i="7" s="1"/>
  <c r="K16" i="11"/>
  <c r="I11" i="12"/>
  <c r="I54" i="12" s="1"/>
  <c r="H117" i="7" s="1"/>
  <c r="M32" i="11"/>
  <c r="M33" i="11" s="1"/>
  <c r="M49" i="4" s="1"/>
  <c r="M69" i="11"/>
  <c r="W16" i="12"/>
  <c r="V92" i="7" s="1"/>
  <c r="H86" i="7"/>
  <c r="H62" i="7"/>
  <c r="I21" i="12"/>
  <c r="H64" i="7" s="1"/>
  <c r="I27" i="12"/>
  <c r="H65" i="7" s="1"/>
  <c r="I51" i="12"/>
  <c r="H69" i="7" s="1"/>
  <c r="I39" i="12"/>
  <c r="H67" i="7" s="1"/>
  <c r="I33" i="12"/>
  <c r="H66" i="7" s="1"/>
  <c r="I45" i="12"/>
  <c r="H68" i="7" s="1"/>
  <c r="J35" i="7"/>
  <c r="L84" i="11"/>
  <c r="J41" i="7" s="1"/>
  <c r="V15" i="12"/>
  <c r="U77" i="7" s="1"/>
  <c r="U95" i="11"/>
  <c r="S54" i="7" s="1"/>
  <c r="U3" i="11"/>
  <c r="U2" i="11" s="1"/>
  <c r="P11" i="7"/>
  <c r="Q17" i="7"/>
  <c r="Q18" i="7" s="1"/>
  <c r="Q3" i="7" s="1"/>
  <c r="Q2" i="7" s="1"/>
  <c r="G150" i="7"/>
  <c r="G151" i="7" s="1"/>
  <c r="T177" i="7"/>
  <c r="T178" i="7" s="1"/>
  <c r="T179" i="7" s="1"/>
  <c r="T208" i="7"/>
  <c r="T89" i="7"/>
  <c r="T154" i="7"/>
  <c r="T157" i="7"/>
  <c r="T207" i="7"/>
  <c r="T212" i="7" s="1"/>
  <c r="T199" i="7"/>
  <c r="T206" i="7"/>
  <c r="T209" i="7"/>
  <c r="T190" i="7"/>
  <c r="AG86" i="16" s="1"/>
  <c r="E172" i="22"/>
  <c r="D171" i="22"/>
  <c r="T219" i="7"/>
  <c r="T218" i="7"/>
  <c r="T217" i="7"/>
  <c r="I53" i="12"/>
  <c r="H98" i="7" s="1"/>
  <c r="V58" i="12"/>
  <c r="U104" i="7" s="1"/>
  <c r="T4" i="11"/>
  <c r="T64" i="11" s="1"/>
  <c r="U39" i="11"/>
  <c r="U30" i="11"/>
  <c r="U63" i="11"/>
  <c r="S16" i="7" s="1"/>
  <c r="U62" i="11"/>
  <c r="S15" i="7" s="1"/>
  <c r="U21" i="11"/>
  <c r="U12" i="11"/>
  <c r="K47" i="4"/>
  <c r="K51" i="4" s="1"/>
  <c r="V19" i="12"/>
  <c r="U124" i="7" s="1"/>
  <c r="K54" i="11"/>
  <c r="K55" i="11" s="1"/>
  <c r="K56" i="11" s="1"/>
  <c r="K57" i="11" s="1"/>
  <c r="K93" i="11" s="1"/>
  <c r="S53" i="11"/>
  <c r="I47" i="12"/>
  <c r="H97" i="7" s="1"/>
  <c r="I41" i="12"/>
  <c r="H96" i="7" s="1"/>
  <c r="I35" i="12"/>
  <c r="H95" i="7" s="1"/>
  <c r="I29" i="12"/>
  <c r="H94" i="7" s="1"/>
  <c r="I23" i="12"/>
  <c r="H93" i="7" s="1"/>
  <c r="X162" i="4"/>
  <c r="W10" i="12"/>
  <c r="V102" i="7" s="1"/>
  <c r="L78" i="11"/>
  <c r="J34" i="7" s="1"/>
  <c r="X154" i="4"/>
  <c r="R45" i="11"/>
  <c r="R74" i="11" s="1"/>
  <c r="P29" i="7" s="1"/>
  <c r="X157" i="4"/>
  <c r="I12" i="12"/>
  <c r="H123" i="7" s="1"/>
  <c r="X165" i="4"/>
  <c r="S50" i="4"/>
  <c r="T38" i="11"/>
  <c r="T40" i="11" s="1"/>
  <c r="T41" i="11" s="1"/>
  <c r="T42" i="11" s="1"/>
  <c r="T43" i="11" s="1"/>
  <c r="T44" i="11" s="1"/>
  <c r="T47" i="11"/>
  <c r="T4" i="7"/>
  <c r="U5" i="7"/>
  <c r="Y137" i="4"/>
  <c r="Y175" i="4" s="1"/>
  <c r="M22" i="11"/>
  <c r="Y116" i="4"/>
  <c r="Y132" i="4"/>
  <c r="Y170" i="4" s="1"/>
  <c r="X17" i="12" s="1"/>
  <c r="W103" i="7" s="1"/>
  <c r="Y127" i="4"/>
  <c r="Y126" i="4"/>
  <c r="Y119" i="4"/>
  <c r="Y135" i="4"/>
  <c r="Y173" i="4" s="1"/>
  <c r="Y124" i="4"/>
  <c r="Y136" i="4"/>
  <c r="Y174" i="4" s="1"/>
  <c r="Y128" i="4"/>
  <c r="Y166" i="4" s="1"/>
  <c r="Y120" i="4"/>
  <c r="L11" i="11"/>
  <c r="AA5" i="12"/>
  <c r="Z3" i="12"/>
  <c r="Z2" i="12" s="1"/>
  <c r="Z6" i="12"/>
  <c r="V8" i="11"/>
  <c r="U6" i="11"/>
  <c r="U5" i="11" s="1"/>
  <c r="U91" i="11" s="1"/>
  <c r="U9" i="11"/>
  <c r="W7" i="11"/>
  <c r="U7" i="7"/>
  <c r="T6" i="7"/>
  <c r="T53" i="29" l="1"/>
  <c r="T69" i="29"/>
  <c r="G159" i="7"/>
  <c r="G223" i="7" s="1"/>
  <c r="G224" i="7" s="1"/>
  <c r="T61" i="29"/>
  <c r="T45" i="29"/>
  <c r="K88" i="11"/>
  <c r="I46" i="7" s="1"/>
  <c r="U205" i="7"/>
  <c r="U35" i="29"/>
  <c r="U27" i="29"/>
  <c r="U17" i="29"/>
  <c r="H53" i="7"/>
  <c r="AA71" i="12"/>
  <c r="Z165" i="7"/>
  <c r="J81" i="11"/>
  <c r="H38" i="7" s="1"/>
  <c r="H42" i="7" s="1"/>
  <c r="K87" i="11"/>
  <c r="I45" i="7" s="1"/>
  <c r="U92" i="11"/>
  <c r="S51" i="7" s="1"/>
  <c r="J26" i="12"/>
  <c r="I140" i="7" s="1"/>
  <c r="J32" i="12"/>
  <c r="I141" i="7" s="1"/>
  <c r="J44" i="12"/>
  <c r="I143" i="7" s="1"/>
  <c r="J38" i="12"/>
  <c r="I142" i="7" s="1"/>
  <c r="J56" i="12"/>
  <c r="I145" i="7" s="1"/>
  <c r="J50" i="12"/>
  <c r="I144" i="7" s="1"/>
  <c r="N29" i="11"/>
  <c r="N31" i="11" s="1"/>
  <c r="L83" i="4"/>
  <c r="L143" i="4" s="1"/>
  <c r="M113" i="4"/>
  <c r="M112" i="4"/>
  <c r="M111" i="4"/>
  <c r="M104" i="4"/>
  <c r="M103" i="4"/>
  <c r="M95" i="4"/>
  <c r="M97" i="4"/>
  <c r="M96" i="4"/>
  <c r="L82" i="4"/>
  <c r="L142" i="4" s="1"/>
  <c r="K17" i="11"/>
  <c r="K18" i="11" s="1"/>
  <c r="K71" i="11" s="1"/>
  <c r="K49" i="11"/>
  <c r="K96" i="11" s="1"/>
  <c r="I55" i="7" s="1"/>
  <c r="J9" i="7"/>
  <c r="L67" i="11"/>
  <c r="J21" i="7" s="1"/>
  <c r="M34" i="11"/>
  <c r="M35" i="11" s="1"/>
  <c r="M68" i="11" s="1"/>
  <c r="K22" i="7" s="1"/>
  <c r="I24" i="12"/>
  <c r="H112" i="7" s="1"/>
  <c r="H110" i="7"/>
  <c r="I36" i="12"/>
  <c r="H114" i="7" s="1"/>
  <c r="I30" i="12"/>
  <c r="H113" i="7" s="1"/>
  <c r="I48" i="12"/>
  <c r="H116" i="7" s="1"/>
  <c r="I42" i="12"/>
  <c r="H115" i="7" s="1"/>
  <c r="X16" i="12"/>
  <c r="W92" i="7" s="1"/>
  <c r="L84" i="4"/>
  <c r="L144" i="4" s="1"/>
  <c r="L89" i="11"/>
  <c r="J47" i="7" s="1"/>
  <c r="K23" i="7"/>
  <c r="M79" i="11"/>
  <c r="W15" i="12"/>
  <c r="V77" i="7" s="1"/>
  <c r="V95" i="11"/>
  <c r="T54" i="7" s="1"/>
  <c r="V3" i="11"/>
  <c r="V2" i="11" s="1"/>
  <c r="Q11" i="7"/>
  <c r="K117" i="4"/>
  <c r="J8" i="12" s="1"/>
  <c r="R17" i="7"/>
  <c r="R18" i="7" s="1"/>
  <c r="R3" i="7" s="1"/>
  <c r="R2" i="7" s="1"/>
  <c r="H63" i="7"/>
  <c r="H73" i="7" s="1"/>
  <c r="U208" i="7"/>
  <c r="U177" i="7"/>
  <c r="U178" i="7" s="1"/>
  <c r="U179" i="7" s="1"/>
  <c r="U154" i="7"/>
  <c r="U157" i="7"/>
  <c r="U89" i="7"/>
  <c r="U199" i="7"/>
  <c r="U206" i="7"/>
  <c r="U209" i="7"/>
  <c r="U190" i="7"/>
  <c r="AH86" i="16" s="1"/>
  <c r="U207" i="7"/>
  <c r="U212" i="7" s="1"/>
  <c r="H100" i="7"/>
  <c r="E173" i="22"/>
  <c r="D172" i="22"/>
  <c r="U219" i="7"/>
  <c r="U218" i="7"/>
  <c r="U217" i="7"/>
  <c r="W58" i="12"/>
  <c r="V104" i="7" s="1"/>
  <c r="I55" i="12"/>
  <c r="H130" i="7" s="1"/>
  <c r="S45" i="11"/>
  <c r="S74" i="11" s="1"/>
  <c r="Q29" i="7" s="1"/>
  <c r="V39" i="11"/>
  <c r="V30" i="11"/>
  <c r="V63" i="11"/>
  <c r="T16" i="7" s="1"/>
  <c r="V62" i="11"/>
  <c r="T15" i="7" s="1"/>
  <c r="V61" i="11"/>
  <c r="T14" i="7" s="1"/>
  <c r="V21" i="11"/>
  <c r="V12" i="11"/>
  <c r="U4" i="11"/>
  <c r="U64" i="11" s="1"/>
  <c r="K52" i="4"/>
  <c r="K53" i="4" s="1"/>
  <c r="I52" i="7"/>
  <c r="L134" i="4"/>
  <c r="W19" i="12"/>
  <c r="V124" i="7" s="1"/>
  <c r="L52" i="11"/>
  <c r="T53" i="11"/>
  <c r="I49" i="12"/>
  <c r="H129" i="7" s="1"/>
  <c r="I37" i="12"/>
  <c r="H127" i="7" s="1"/>
  <c r="I43" i="12"/>
  <c r="H128" i="7" s="1"/>
  <c r="I25" i="12"/>
  <c r="H125" i="7" s="1"/>
  <c r="I31" i="12"/>
  <c r="H126" i="7" s="1"/>
  <c r="L139" i="4"/>
  <c r="L177" i="4" s="1"/>
  <c r="K20" i="12" s="1"/>
  <c r="J139" i="7" s="1"/>
  <c r="Y154" i="4"/>
  <c r="L83" i="11"/>
  <c r="J40" i="7" s="1"/>
  <c r="Y162" i="4"/>
  <c r="Y165" i="4"/>
  <c r="Y157" i="4"/>
  <c r="X10" i="12"/>
  <c r="W102" i="7" s="1"/>
  <c r="L138" i="4"/>
  <c r="T50" i="4"/>
  <c r="U38" i="11"/>
  <c r="U40" i="11" s="1"/>
  <c r="U41" i="11" s="1"/>
  <c r="U42" i="11" s="1"/>
  <c r="U43" i="11" s="1"/>
  <c r="U44" i="11" s="1"/>
  <c r="L13" i="11"/>
  <c r="L48" i="11" s="1"/>
  <c r="U47" i="11"/>
  <c r="V5" i="7"/>
  <c r="U4" i="7"/>
  <c r="Z137" i="4"/>
  <c r="Z175" i="4" s="1"/>
  <c r="Z132" i="4"/>
  <c r="Z170" i="4" s="1"/>
  <c r="Y17" i="12" s="1"/>
  <c r="X103" i="7" s="1"/>
  <c r="Z136" i="4"/>
  <c r="Z174" i="4" s="1"/>
  <c r="Z126" i="4"/>
  <c r="Z127" i="4"/>
  <c r="Z120" i="4"/>
  <c r="Z135" i="4"/>
  <c r="Z173" i="4" s="1"/>
  <c r="Z128" i="4"/>
  <c r="Z166" i="4" s="1"/>
  <c r="Z116" i="4"/>
  <c r="Z124" i="4"/>
  <c r="Z119" i="4"/>
  <c r="AB5" i="12"/>
  <c r="AA3" i="12"/>
  <c r="AA6" i="12"/>
  <c r="W8" i="11"/>
  <c r="V6" i="11"/>
  <c r="V5" i="11" s="1"/>
  <c r="V91" i="11" s="1"/>
  <c r="V9" i="11"/>
  <c r="X7" i="11"/>
  <c r="V7" i="7"/>
  <c r="U6" i="7"/>
  <c r="K73" i="4" l="1"/>
  <c r="K133" i="4" s="1"/>
  <c r="K70" i="4"/>
  <c r="K130" i="4" s="1"/>
  <c r="K69" i="4"/>
  <c r="K129" i="4" s="1"/>
  <c r="G161" i="7"/>
  <c r="G167" i="7" s="1"/>
  <c r="U53" i="29"/>
  <c r="U69" i="29"/>
  <c r="H56" i="7"/>
  <c r="U45" i="29"/>
  <c r="U61" i="29"/>
  <c r="V205" i="7"/>
  <c r="V35" i="29"/>
  <c r="V27" i="29"/>
  <c r="V17" i="29"/>
  <c r="J86" i="11"/>
  <c r="H44" i="7" s="1"/>
  <c r="L77" i="11"/>
  <c r="J33" i="7" s="1"/>
  <c r="K10" i="7"/>
  <c r="V92" i="11"/>
  <c r="T51" i="7" s="1"/>
  <c r="K50" i="11"/>
  <c r="J91" i="12" s="1"/>
  <c r="I146" i="7" s="1"/>
  <c r="I148" i="7" s="1"/>
  <c r="M36" i="11"/>
  <c r="M73" i="11" s="1"/>
  <c r="K28" i="7" s="1"/>
  <c r="K59" i="11"/>
  <c r="K66" i="11"/>
  <c r="K76" i="11" s="1"/>
  <c r="I8" i="7"/>
  <c r="H120" i="7"/>
  <c r="Y16" i="12"/>
  <c r="X92" i="7" s="1"/>
  <c r="I76" i="7"/>
  <c r="J34" i="12"/>
  <c r="I80" i="7" s="1"/>
  <c r="J52" i="12"/>
  <c r="I83" i="7" s="1"/>
  <c r="J46" i="12"/>
  <c r="I82" i="7" s="1"/>
  <c r="J40" i="12"/>
  <c r="I81" i="7" s="1"/>
  <c r="J28" i="12"/>
  <c r="I79" i="7" s="1"/>
  <c r="J22" i="12"/>
  <c r="I78" i="7" s="1"/>
  <c r="N32" i="11"/>
  <c r="N33" i="11" s="1"/>
  <c r="N34" i="11" s="1"/>
  <c r="N35" i="11" s="1"/>
  <c r="N69" i="11"/>
  <c r="X15" i="12"/>
  <c r="W77" i="7" s="1"/>
  <c r="K35" i="7"/>
  <c r="M84" i="11"/>
  <c r="K41" i="7" s="1"/>
  <c r="W3" i="11"/>
  <c r="W2" i="11" s="1"/>
  <c r="W95" i="11"/>
  <c r="U54" i="7" s="1"/>
  <c r="H135" i="7"/>
  <c r="I99" i="7"/>
  <c r="R11" i="7"/>
  <c r="S17" i="7"/>
  <c r="S18" i="7" s="1"/>
  <c r="S3" i="7" s="1"/>
  <c r="S2" i="7" s="1"/>
  <c r="I26" i="7"/>
  <c r="I30" i="7" s="1"/>
  <c r="V208" i="7"/>
  <c r="V177" i="7"/>
  <c r="V178" i="7" s="1"/>
  <c r="V179" i="7" s="1"/>
  <c r="V154" i="7"/>
  <c r="V89" i="7"/>
  <c r="V157" i="7"/>
  <c r="V199" i="7"/>
  <c r="V206" i="7"/>
  <c r="V209" i="7"/>
  <c r="V190" i="7"/>
  <c r="AI86" i="16" s="1"/>
  <c r="V207" i="7"/>
  <c r="V212" i="7" s="1"/>
  <c r="K123" i="4"/>
  <c r="K122" i="4"/>
  <c r="K160" i="4" s="1"/>
  <c r="J18" i="12" s="1"/>
  <c r="I111" i="7" s="1"/>
  <c r="E174" i="22"/>
  <c r="D173" i="22"/>
  <c r="V219" i="7"/>
  <c r="V218" i="7"/>
  <c r="V217" i="7"/>
  <c r="X58" i="12"/>
  <c r="W104" i="7" s="1"/>
  <c r="H222" i="7"/>
  <c r="V4" i="11"/>
  <c r="V64" i="11" s="1"/>
  <c r="W30" i="11"/>
  <c r="W63" i="11"/>
  <c r="U16" i="7" s="1"/>
  <c r="W62" i="11"/>
  <c r="U15" i="7" s="1"/>
  <c r="W61" i="11"/>
  <c r="U14" i="7" s="1"/>
  <c r="W21" i="11"/>
  <c r="W12" i="11"/>
  <c r="W39" i="11"/>
  <c r="AA2" i="12"/>
  <c r="X19" i="12"/>
  <c r="W124" i="7" s="1"/>
  <c r="K13" i="12"/>
  <c r="J138" i="7" s="1"/>
  <c r="L54" i="11"/>
  <c r="L55" i="11" s="1"/>
  <c r="L56" i="11" s="1"/>
  <c r="U53" i="11"/>
  <c r="Y10" i="12"/>
  <c r="X102" i="7" s="1"/>
  <c r="Z162" i="4"/>
  <c r="Z154" i="4"/>
  <c r="T45" i="11"/>
  <c r="T74" i="11" s="1"/>
  <c r="R29" i="7" s="1"/>
  <c r="Z157" i="4"/>
  <c r="L88" i="11"/>
  <c r="J46" i="7" s="1"/>
  <c r="Z165" i="4"/>
  <c r="K131" i="4"/>
  <c r="J9" i="12" s="1"/>
  <c r="I91" i="7" s="1"/>
  <c r="K121" i="4"/>
  <c r="J7" i="12" s="1"/>
  <c r="U50" i="4"/>
  <c r="V38" i="11"/>
  <c r="V40" i="11" s="1"/>
  <c r="V41" i="11" s="1"/>
  <c r="V42" i="11" s="1"/>
  <c r="V43" i="11" s="1"/>
  <c r="V44" i="11" s="1"/>
  <c r="V47" i="11"/>
  <c r="W5" i="7"/>
  <c r="V4" i="7"/>
  <c r="M23" i="11"/>
  <c r="M24" i="11" s="1"/>
  <c r="M25" i="11" s="1"/>
  <c r="AA128" i="4"/>
  <c r="AA166" i="4" s="1"/>
  <c r="AA116" i="4"/>
  <c r="AA119" i="4"/>
  <c r="AA135" i="4"/>
  <c r="AA173" i="4" s="1"/>
  <c r="AA120" i="4"/>
  <c r="AA127" i="4"/>
  <c r="AA136" i="4"/>
  <c r="AA174" i="4" s="1"/>
  <c r="AB6" i="12"/>
  <c r="AC5" i="12"/>
  <c r="AB3" i="12"/>
  <c r="X8" i="11"/>
  <c r="W6" i="11"/>
  <c r="W5" i="11" s="1"/>
  <c r="W91" i="11" s="1"/>
  <c r="W9" i="11"/>
  <c r="L14" i="11"/>
  <c r="L15" i="11" s="1"/>
  <c r="Y7" i="11"/>
  <c r="W7" i="7"/>
  <c r="V6" i="7"/>
  <c r="V53" i="29" l="1"/>
  <c r="V69" i="29"/>
  <c r="H48" i="7"/>
  <c r="H58" i="7" s="1"/>
  <c r="V61" i="29"/>
  <c r="V45" i="29"/>
  <c r="I20" i="7"/>
  <c r="I24" i="7" s="1"/>
  <c r="W205" i="7"/>
  <c r="W35" i="29"/>
  <c r="W27" i="29"/>
  <c r="W17" i="29"/>
  <c r="M78" i="11"/>
  <c r="K34" i="7" s="1"/>
  <c r="L82" i="11"/>
  <c r="J39" i="7" s="1"/>
  <c r="J74" i="12"/>
  <c r="I105" i="7" s="1"/>
  <c r="I107" i="7" s="1"/>
  <c r="J86" i="12"/>
  <c r="I133" i="7" s="1"/>
  <c r="K94" i="11"/>
  <c r="J14" i="12" s="1"/>
  <c r="I12" i="7"/>
  <c r="J85" i="12"/>
  <c r="I132" i="7" s="1"/>
  <c r="W92" i="11"/>
  <c r="U51" i="7" s="1"/>
  <c r="N49" i="4"/>
  <c r="N113" i="4" s="1"/>
  <c r="J84" i="12"/>
  <c r="I131" i="7" s="1"/>
  <c r="J80" i="12"/>
  <c r="I119" i="7" s="1"/>
  <c r="O29" i="11"/>
  <c r="O31" i="11" s="1"/>
  <c r="M26" i="11"/>
  <c r="L52" i="4"/>
  <c r="L57" i="11"/>
  <c r="L93" i="11" s="1"/>
  <c r="J52" i="7" s="1"/>
  <c r="L16" i="11"/>
  <c r="Y15" i="12"/>
  <c r="X77" i="7" s="1"/>
  <c r="I62" i="7"/>
  <c r="J51" i="12"/>
  <c r="I69" i="7" s="1"/>
  <c r="J45" i="12"/>
  <c r="I68" i="7" s="1"/>
  <c r="J21" i="12"/>
  <c r="I64" i="7" s="1"/>
  <c r="J27" i="12"/>
  <c r="I65" i="7" s="1"/>
  <c r="J39" i="12"/>
  <c r="I67" i="7" s="1"/>
  <c r="J33" i="12"/>
  <c r="I66" i="7" s="1"/>
  <c r="J11" i="12"/>
  <c r="J30" i="12" s="1"/>
  <c r="I113" i="7" s="1"/>
  <c r="M89" i="11"/>
  <c r="K47" i="7" s="1"/>
  <c r="L23" i="7"/>
  <c r="N79" i="11"/>
  <c r="I86" i="7"/>
  <c r="X3" i="11"/>
  <c r="X2" i="11" s="1"/>
  <c r="X95" i="11"/>
  <c r="V54" i="7" s="1"/>
  <c r="L10" i="7"/>
  <c r="N68" i="11"/>
  <c r="L22" i="7" s="1"/>
  <c r="S11" i="7"/>
  <c r="H150" i="7"/>
  <c r="H151" i="7" s="1"/>
  <c r="T17" i="7"/>
  <c r="T18" i="7" s="1"/>
  <c r="T3" i="7" s="1"/>
  <c r="T2" i="7" s="1"/>
  <c r="I32" i="7"/>
  <c r="I36" i="7" s="1"/>
  <c r="W208" i="7"/>
  <c r="W177" i="7"/>
  <c r="W178" i="7" s="1"/>
  <c r="W179" i="7" s="1"/>
  <c r="W157" i="7"/>
  <c r="W89" i="7"/>
  <c r="W154" i="7"/>
  <c r="W199" i="7"/>
  <c r="W206" i="7"/>
  <c r="W209" i="7"/>
  <c r="W190" i="7"/>
  <c r="AJ86" i="16" s="1"/>
  <c r="W207" i="7"/>
  <c r="W212" i="7" s="1"/>
  <c r="E175" i="22"/>
  <c r="D174" i="22"/>
  <c r="W219" i="7"/>
  <c r="W218" i="7"/>
  <c r="W217" i="7"/>
  <c r="M52" i="11"/>
  <c r="Y58" i="12"/>
  <c r="X104" i="7" s="1"/>
  <c r="K56" i="12"/>
  <c r="J145" i="7" s="1"/>
  <c r="J53" i="12"/>
  <c r="I98" i="7" s="1"/>
  <c r="X21" i="11"/>
  <c r="X12" i="11"/>
  <c r="X39" i="11"/>
  <c r="X30" i="11"/>
  <c r="X63" i="11"/>
  <c r="V16" i="7" s="1"/>
  <c r="X62" i="11"/>
  <c r="V15" i="7" s="1"/>
  <c r="X61" i="11"/>
  <c r="V14" i="7" s="1"/>
  <c r="W4" i="11"/>
  <c r="W64" i="11" s="1"/>
  <c r="AB2" i="12"/>
  <c r="L47" i="4"/>
  <c r="L51" i="4" s="1"/>
  <c r="Y19" i="12"/>
  <c r="X124" i="7" s="1"/>
  <c r="K32" i="12"/>
  <c r="J141" i="7" s="1"/>
  <c r="K26" i="12"/>
  <c r="J140" i="7" s="1"/>
  <c r="K44" i="12"/>
  <c r="J143" i="7" s="1"/>
  <c r="K50" i="12"/>
  <c r="J144" i="7" s="1"/>
  <c r="K38" i="12"/>
  <c r="J142" i="7" s="1"/>
  <c r="J12" i="12"/>
  <c r="I123" i="7" s="1"/>
  <c r="V53" i="11"/>
  <c r="J41" i="12"/>
  <c r="I96" i="7" s="1"/>
  <c r="J35" i="12"/>
  <c r="I95" i="7" s="1"/>
  <c r="J47" i="12"/>
  <c r="I97" i="7" s="1"/>
  <c r="J23" i="12"/>
  <c r="I93" i="7" s="1"/>
  <c r="J29" i="12"/>
  <c r="I94" i="7" s="1"/>
  <c r="U45" i="11"/>
  <c r="U74" i="11" s="1"/>
  <c r="S29" i="7" s="1"/>
  <c r="K81" i="11"/>
  <c r="AA165" i="4"/>
  <c r="AA162" i="4"/>
  <c r="AA157" i="4"/>
  <c r="AA154" i="4"/>
  <c r="V50" i="4"/>
  <c r="K50" i="7"/>
  <c r="M48" i="4"/>
  <c r="M102" i="4" s="1"/>
  <c r="W38" i="11"/>
  <c r="N36" i="11"/>
  <c r="N73" i="11" s="1"/>
  <c r="L28" i="7" s="1"/>
  <c r="W47" i="11"/>
  <c r="X5" i="7"/>
  <c r="W4" i="7"/>
  <c r="AB136" i="4"/>
  <c r="AB174" i="4" s="1"/>
  <c r="AB119" i="4"/>
  <c r="AB116" i="4"/>
  <c r="AB127" i="4"/>
  <c r="AB128" i="4"/>
  <c r="AB166" i="4" s="1"/>
  <c r="AB135" i="4"/>
  <c r="AB173" i="4" s="1"/>
  <c r="AB120" i="4"/>
  <c r="N20" i="11"/>
  <c r="AC6" i="12"/>
  <c r="AD5" i="12"/>
  <c r="AC3" i="12"/>
  <c r="Y8" i="11"/>
  <c r="X6" i="11"/>
  <c r="X5" i="11" s="1"/>
  <c r="X91" i="11" s="1"/>
  <c r="X9" i="11"/>
  <c r="Z7" i="11"/>
  <c r="M11" i="11"/>
  <c r="X7" i="7"/>
  <c r="W6" i="7"/>
  <c r="H221" i="7" l="1"/>
  <c r="W53" i="29"/>
  <c r="W69" i="29"/>
  <c r="H159" i="7"/>
  <c r="H161" i="7" s="1"/>
  <c r="H167" i="7" s="1"/>
  <c r="W61" i="29"/>
  <c r="W45" i="29"/>
  <c r="N95" i="4"/>
  <c r="M83" i="11"/>
  <c r="K40" i="7" s="1"/>
  <c r="L87" i="11"/>
  <c r="J45" i="7" s="1"/>
  <c r="X205" i="7"/>
  <c r="X35" i="29"/>
  <c r="X27" i="29"/>
  <c r="X17" i="29"/>
  <c r="N103" i="4"/>
  <c r="I53" i="7"/>
  <c r="N104" i="4"/>
  <c r="N96" i="4"/>
  <c r="X92" i="11"/>
  <c r="V51" i="7" s="1"/>
  <c r="N97" i="4"/>
  <c r="N111" i="4"/>
  <c r="N112" i="4"/>
  <c r="M110" i="4"/>
  <c r="M109" i="4"/>
  <c r="M108" i="4"/>
  <c r="M101" i="4"/>
  <c r="M100" i="4"/>
  <c r="M94" i="4"/>
  <c r="M93" i="4"/>
  <c r="M92" i="4"/>
  <c r="L17" i="11"/>
  <c r="L18" i="11" s="1"/>
  <c r="L71" i="11" s="1"/>
  <c r="L49" i="11"/>
  <c r="L59" i="11" s="1"/>
  <c r="J36" i="12"/>
  <c r="I114" i="7" s="1"/>
  <c r="J48" i="12"/>
  <c r="I116" i="7" s="1"/>
  <c r="J54" i="12"/>
  <c r="I117" i="7" s="1"/>
  <c r="I110" i="7"/>
  <c r="J42" i="12"/>
  <c r="I115" i="7" s="1"/>
  <c r="J24" i="12"/>
  <c r="I112" i="7" s="1"/>
  <c r="O32" i="11"/>
  <c r="O33" i="11" s="1"/>
  <c r="O69" i="11"/>
  <c r="L35" i="7"/>
  <c r="N84" i="11"/>
  <c r="L41" i="7" s="1"/>
  <c r="Z15" i="12"/>
  <c r="Y77" i="7" s="1"/>
  <c r="Y95" i="11"/>
  <c r="W54" i="7" s="1"/>
  <c r="Y3" i="11"/>
  <c r="Y2" i="11" s="1"/>
  <c r="K9" i="7"/>
  <c r="M67" i="11"/>
  <c r="K21" i="7" s="1"/>
  <c r="T11" i="7"/>
  <c r="L117" i="4"/>
  <c r="K8" i="12" s="1"/>
  <c r="I63" i="7"/>
  <c r="I73" i="7" s="1"/>
  <c r="U17" i="7"/>
  <c r="U18" i="7" s="1"/>
  <c r="U3" i="7" s="1"/>
  <c r="U2" i="7" s="1"/>
  <c r="I38" i="7"/>
  <c r="I42" i="7" s="1"/>
  <c r="X208" i="7"/>
  <c r="X177" i="7"/>
  <c r="X157" i="7"/>
  <c r="X154" i="7"/>
  <c r="X89" i="7"/>
  <c r="X199" i="7"/>
  <c r="X206" i="7"/>
  <c r="X209" i="7"/>
  <c r="X190" i="7"/>
  <c r="AK86" i="16" s="1"/>
  <c r="X207" i="7"/>
  <c r="X212" i="7" s="1"/>
  <c r="I100" i="7"/>
  <c r="E176" i="22"/>
  <c r="D175" i="22"/>
  <c r="X219" i="7"/>
  <c r="X218" i="7"/>
  <c r="X217" i="7"/>
  <c r="J55" i="12"/>
  <c r="I130" i="7" s="1"/>
  <c r="V45" i="11"/>
  <c r="V74" i="11" s="1"/>
  <c r="T29" i="7" s="1"/>
  <c r="X4" i="11"/>
  <c r="X64" i="11" s="1"/>
  <c r="Y12" i="11"/>
  <c r="Y39" i="11"/>
  <c r="Y30" i="11"/>
  <c r="Y63" i="11"/>
  <c r="W16" i="7" s="1"/>
  <c r="Y62" i="11"/>
  <c r="W15" i="7" s="1"/>
  <c r="Y61" i="11"/>
  <c r="W14" i="7" s="1"/>
  <c r="Y21" i="11"/>
  <c r="AC2" i="12"/>
  <c r="J49" i="12"/>
  <c r="I129" i="7" s="1"/>
  <c r="J43" i="12"/>
  <c r="I128" i="7" s="1"/>
  <c r="J25" i="12"/>
  <c r="I125" i="7" s="1"/>
  <c r="J31" i="12"/>
  <c r="I126" i="7" s="1"/>
  <c r="J37" i="12"/>
  <c r="I127" i="7" s="1"/>
  <c r="W53" i="11"/>
  <c r="AB165" i="4"/>
  <c r="AB154" i="4"/>
  <c r="AB162" i="4"/>
  <c r="AB157" i="4"/>
  <c r="N78" i="11"/>
  <c r="L34" i="7" s="1"/>
  <c r="K86" i="11"/>
  <c r="W40" i="11"/>
  <c r="W41" i="11" s="1"/>
  <c r="W42" i="11" s="1"/>
  <c r="W43" i="11" s="1"/>
  <c r="W44" i="11" s="1"/>
  <c r="X47" i="11"/>
  <c r="M27" i="11"/>
  <c r="M72" i="11" s="1"/>
  <c r="K27" i="7" s="1"/>
  <c r="X4" i="7"/>
  <c r="Y5" i="7"/>
  <c r="L53" i="4"/>
  <c r="N22" i="11"/>
  <c r="AC116" i="4"/>
  <c r="AC128" i="4"/>
  <c r="AC166" i="4" s="1"/>
  <c r="AC136" i="4"/>
  <c r="AC174" i="4" s="1"/>
  <c r="AC135" i="4"/>
  <c r="AC173" i="4" s="1"/>
  <c r="AC119" i="4"/>
  <c r="AC127" i="4"/>
  <c r="AE5" i="12"/>
  <c r="AD3" i="12"/>
  <c r="AD6" i="12"/>
  <c r="Z8" i="11"/>
  <c r="Y6" i="11"/>
  <c r="Y5" i="11" s="1"/>
  <c r="Y91" i="11" s="1"/>
  <c r="Y9" i="11"/>
  <c r="M13" i="11"/>
  <c r="M48" i="11" s="1"/>
  <c r="AA7" i="11"/>
  <c r="Y7" i="7"/>
  <c r="X6" i="7"/>
  <c r="H223" i="7" l="1"/>
  <c r="H224" i="7" s="1"/>
  <c r="L70" i="4"/>
  <c r="L130" i="4" s="1"/>
  <c r="L73" i="4"/>
  <c r="L133" i="4" s="1"/>
  <c r="L69" i="4"/>
  <c r="L129" i="4" s="1"/>
  <c r="M88" i="11"/>
  <c r="K46" i="7" s="1"/>
  <c r="X53" i="29"/>
  <c r="X69" i="29"/>
  <c r="I56" i="7"/>
  <c r="I222" i="7" s="1"/>
  <c r="X61" i="29"/>
  <c r="X45" i="29"/>
  <c r="Y205" i="7"/>
  <c r="Y35" i="29"/>
  <c r="Y27" i="29"/>
  <c r="Y17" i="29"/>
  <c r="L96" i="11"/>
  <c r="J55" i="7" s="1"/>
  <c r="L50" i="11"/>
  <c r="K86" i="12" s="1"/>
  <c r="J133" i="7" s="1"/>
  <c r="Y92" i="11"/>
  <c r="W51" i="7" s="1"/>
  <c r="M83" i="4"/>
  <c r="M143" i="4" s="1"/>
  <c r="M82" i="4"/>
  <c r="M142" i="4" s="1"/>
  <c r="J8" i="7"/>
  <c r="L66" i="11"/>
  <c r="L76" i="11" s="1"/>
  <c r="O49" i="4"/>
  <c r="O34" i="11"/>
  <c r="O35" i="11" s="1"/>
  <c r="O36" i="11" s="1"/>
  <c r="O73" i="11" s="1"/>
  <c r="M28" i="7" s="1"/>
  <c r="I120" i="7"/>
  <c r="P29" i="11"/>
  <c r="P31" i="11" s="1"/>
  <c r="N89" i="11"/>
  <c r="L47" i="7" s="1"/>
  <c r="J76" i="7"/>
  <c r="K28" i="12"/>
  <c r="J79" i="7" s="1"/>
  <c r="K22" i="12"/>
  <c r="J78" i="7" s="1"/>
  <c r="K46" i="12"/>
  <c r="J82" i="7" s="1"/>
  <c r="K40" i="12"/>
  <c r="J81" i="7" s="1"/>
  <c r="K34" i="12"/>
  <c r="J80" i="7" s="1"/>
  <c r="K52" i="12"/>
  <c r="J83" i="7" s="1"/>
  <c r="M23" i="7"/>
  <c r="O79" i="11"/>
  <c r="AA15" i="12"/>
  <c r="Z77" i="7" s="1"/>
  <c r="M84" i="4"/>
  <c r="M144" i="4" s="1"/>
  <c r="Z3" i="11"/>
  <c r="Z2" i="11" s="1"/>
  <c r="Z95" i="11"/>
  <c r="X54" i="7" s="1"/>
  <c r="J99" i="7"/>
  <c r="I135" i="7"/>
  <c r="I44" i="7"/>
  <c r="J26" i="7"/>
  <c r="J30" i="7" s="1"/>
  <c r="V17" i="7"/>
  <c r="V18" i="7" s="1"/>
  <c r="V3" i="7" s="1"/>
  <c r="V2" i="7" s="1"/>
  <c r="X178" i="7"/>
  <c r="X179" i="7" s="1"/>
  <c r="Y208" i="7"/>
  <c r="Y177" i="7"/>
  <c r="Y178" i="7" s="1"/>
  <c r="Y179" i="7" s="1"/>
  <c r="Y206" i="7"/>
  <c r="Y209" i="7"/>
  <c r="Y207" i="7"/>
  <c r="Y212" i="7" s="1"/>
  <c r="Y199" i="7"/>
  <c r="L122" i="4"/>
  <c r="L160" i="4" s="1"/>
  <c r="K18" i="12" s="1"/>
  <c r="J111" i="7" s="1"/>
  <c r="L123" i="4"/>
  <c r="E177" i="22"/>
  <c r="D176" i="22"/>
  <c r="Y219" i="7"/>
  <c r="Y217" i="7"/>
  <c r="Y218" i="7"/>
  <c r="AD2" i="12"/>
  <c r="Z62" i="11"/>
  <c r="X15" i="7" s="1"/>
  <c r="Z30" i="11"/>
  <c r="Z39" i="11"/>
  <c r="Z21" i="11"/>
  <c r="Z63" i="11"/>
  <c r="X16" i="7" s="1"/>
  <c r="Z12" i="11"/>
  <c r="Z61" i="11"/>
  <c r="X14" i="7" s="1"/>
  <c r="Y4" i="11"/>
  <c r="Y64" i="11" s="1"/>
  <c r="M134" i="4"/>
  <c r="M54" i="11"/>
  <c r="M55" i="11" s="1"/>
  <c r="M56" i="11" s="1"/>
  <c r="M57" i="11" s="1"/>
  <c r="M93" i="11" s="1"/>
  <c r="X53" i="11"/>
  <c r="AC154" i="4"/>
  <c r="AC162" i="4"/>
  <c r="AC165" i="4"/>
  <c r="N83" i="11"/>
  <c r="L40" i="7" s="1"/>
  <c r="AC157" i="4"/>
  <c r="M77" i="11"/>
  <c r="K33" i="7" s="1"/>
  <c r="L131" i="4"/>
  <c r="K9" i="12" s="1"/>
  <c r="J91" i="7" s="1"/>
  <c r="L121" i="4"/>
  <c r="K7" i="12" s="1"/>
  <c r="M138" i="4"/>
  <c r="M139" i="4"/>
  <c r="M177" i="4" s="1"/>
  <c r="L20" i="12" s="1"/>
  <c r="K139" i="7" s="1"/>
  <c r="X38" i="11"/>
  <c r="W50" i="4"/>
  <c r="Y47" i="11"/>
  <c r="Y4" i="7"/>
  <c r="Z5" i="7"/>
  <c r="AD136" i="4"/>
  <c r="AD174" i="4" s="1"/>
  <c r="AD127" i="4"/>
  <c r="AD128" i="4"/>
  <c r="AD166" i="4" s="1"/>
  <c r="AD135" i="4"/>
  <c r="AD173" i="4" s="1"/>
  <c r="AD116" i="4"/>
  <c r="AD119" i="4"/>
  <c r="N23" i="11"/>
  <c r="N24" i="11" s="1"/>
  <c r="N25" i="11" s="1"/>
  <c r="AF5" i="12"/>
  <c r="AE3" i="12"/>
  <c r="AE6" i="12"/>
  <c r="AA8" i="11"/>
  <c r="Z6" i="11"/>
  <c r="Z5" i="11" s="1"/>
  <c r="Z91" i="11" s="1"/>
  <c r="Z9" i="11"/>
  <c r="AB7" i="11"/>
  <c r="Z7" i="7"/>
  <c r="Y6" i="7"/>
  <c r="Y53" i="29" l="1"/>
  <c r="Y69" i="29"/>
  <c r="I48" i="7"/>
  <c r="I58" i="7" s="1"/>
  <c r="Y61" i="29"/>
  <c r="Y45" i="29"/>
  <c r="J20" i="7"/>
  <c r="J24" i="7" s="1"/>
  <c r="Z205" i="7"/>
  <c r="Z27" i="29"/>
  <c r="Z17" i="29"/>
  <c r="Z35" i="29"/>
  <c r="K74" i="12"/>
  <c r="J105" i="7" s="1"/>
  <c r="J107" i="7" s="1"/>
  <c r="K84" i="12"/>
  <c r="J131" i="7" s="1"/>
  <c r="K85" i="12"/>
  <c r="J132" i="7" s="1"/>
  <c r="L94" i="11"/>
  <c r="J53" i="7" s="1"/>
  <c r="J56" i="7" s="1"/>
  <c r="J12" i="7"/>
  <c r="K91" i="12"/>
  <c r="J146" i="7" s="1"/>
  <c r="J148" i="7" s="1"/>
  <c r="K80" i="12"/>
  <c r="J119" i="7" s="1"/>
  <c r="Z92" i="11"/>
  <c r="X51" i="7" s="1"/>
  <c r="O113" i="4"/>
  <c r="O112" i="4"/>
  <c r="O111" i="4"/>
  <c r="O95" i="4"/>
  <c r="O104" i="4"/>
  <c r="O103" i="4"/>
  <c r="O96" i="4"/>
  <c r="O97" i="4"/>
  <c r="M10" i="7"/>
  <c r="N26" i="11"/>
  <c r="O68" i="11"/>
  <c r="M22" i="7" s="1"/>
  <c r="J62" i="7"/>
  <c r="K39" i="12"/>
  <c r="J67" i="7" s="1"/>
  <c r="K51" i="12"/>
  <c r="J69" i="7" s="1"/>
  <c r="K33" i="12"/>
  <c r="J66" i="7" s="1"/>
  <c r="K45" i="12"/>
  <c r="J68" i="7" s="1"/>
  <c r="K27" i="12"/>
  <c r="J65" i="7" s="1"/>
  <c r="K21" i="12"/>
  <c r="J64" i="7" s="1"/>
  <c r="M35" i="7"/>
  <c r="O84" i="11"/>
  <c r="M41" i="7" s="1"/>
  <c r="J86" i="7"/>
  <c r="P32" i="11"/>
  <c r="P33" i="11" s="1"/>
  <c r="Q29" i="11" s="1"/>
  <c r="P69" i="11"/>
  <c r="AB15" i="12"/>
  <c r="AA77" i="7" s="1"/>
  <c r="K11" i="12"/>
  <c r="K54" i="12" s="1"/>
  <c r="J117" i="7" s="1"/>
  <c r="Z199" i="7"/>
  <c r="AA3" i="11"/>
  <c r="U11" i="7"/>
  <c r="I150" i="7"/>
  <c r="I151" i="7" s="1"/>
  <c r="W17" i="7"/>
  <c r="W18" i="7" s="1"/>
  <c r="W3" i="7" s="1"/>
  <c r="W2" i="7" s="1"/>
  <c r="J32" i="7"/>
  <c r="J36" i="7" s="1"/>
  <c r="Z208" i="7"/>
  <c r="Z177" i="7"/>
  <c r="Z178" i="7" s="1"/>
  <c r="Z179" i="7" s="1"/>
  <c r="Z209" i="7"/>
  <c r="Z207" i="7"/>
  <c r="Z212" i="7" s="1"/>
  <c r="Z206" i="7"/>
  <c r="E178" i="22"/>
  <c r="D177" i="22"/>
  <c r="Z218" i="7"/>
  <c r="Z219" i="7"/>
  <c r="Z217" i="7"/>
  <c r="K53" i="12"/>
  <c r="J98" i="7" s="1"/>
  <c r="Z4" i="11"/>
  <c r="Z64" i="11" s="1"/>
  <c r="AA39" i="11"/>
  <c r="AA30" i="11"/>
  <c r="AA12" i="11"/>
  <c r="AA21" i="11"/>
  <c r="AE2" i="12"/>
  <c r="M52" i="4"/>
  <c r="K52" i="7"/>
  <c r="N52" i="11"/>
  <c r="Y53" i="11"/>
  <c r="K47" i="12"/>
  <c r="J97" i="7" s="1"/>
  <c r="K35" i="12"/>
  <c r="J95" i="7" s="1"/>
  <c r="K41" i="12"/>
  <c r="J96" i="7" s="1"/>
  <c r="K29" i="12"/>
  <c r="J94" i="7" s="1"/>
  <c r="K23" i="12"/>
  <c r="J93" i="7" s="1"/>
  <c r="K12" i="12"/>
  <c r="J123" i="7" s="1"/>
  <c r="AD154" i="4"/>
  <c r="M82" i="11"/>
  <c r="K39" i="7" s="1"/>
  <c r="L13" i="12"/>
  <c r="K138" i="7" s="1"/>
  <c r="L81" i="11"/>
  <c r="AD157" i="4"/>
  <c r="AD165" i="4"/>
  <c r="N88" i="11"/>
  <c r="L46" i="7" s="1"/>
  <c r="W45" i="11"/>
  <c r="W74" i="11" s="1"/>
  <c r="U29" i="7" s="1"/>
  <c r="AD162" i="4"/>
  <c r="X40" i="11"/>
  <c r="X41" i="11" s="1"/>
  <c r="X42" i="11" s="1"/>
  <c r="X43" i="11" s="1"/>
  <c r="X44" i="11" s="1"/>
  <c r="L50" i="7"/>
  <c r="N48" i="4"/>
  <c r="N102" i="4" s="1"/>
  <c r="Z47" i="11"/>
  <c r="AA5" i="7"/>
  <c r="Z4" i="7"/>
  <c r="O20" i="11"/>
  <c r="AE116" i="4"/>
  <c r="AE136" i="4"/>
  <c r="AE174" i="4" s="1"/>
  <c r="AE128" i="4"/>
  <c r="AE166" i="4" s="1"/>
  <c r="AE127" i="4"/>
  <c r="AE135" i="4"/>
  <c r="AE173" i="4" s="1"/>
  <c r="AE119" i="4"/>
  <c r="AG5" i="12"/>
  <c r="AF3" i="12"/>
  <c r="AF6" i="12"/>
  <c r="AB8" i="11"/>
  <c r="AA6" i="11"/>
  <c r="AA5" i="11" s="1"/>
  <c r="AA92" i="11" s="1"/>
  <c r="Y51" i="7" s="1"/>
  <c r="AA9" i="11"/>
  <c r="M14" i="11"/>
  <c r="M15" i="11" s="1"/>
  <c r="AC7" i="11"/>
  <c r="AA7" i="7"/>
  <c r="D7" i="8" s="1"/>
  <c r="Z6" i="7"/>
  <c r="I221" i="7" l="1"/>
  <c r="Z53" i="29"/>
  <c r="Z69" i="29"/>
  <c r="I159" i="7"/>
  <c r="I161" i="7" s="1"/>
  <c r="I167" i="7" s="1"/>
  <c r="Z61" i="29"/>
  <c r="Z45" i="29"/>
  <c r="AA205" i="7"/>
  <c r="AA17" i="29"/>
  <c r="AA35" i="29"/>
  <c r="AA27" i="29"/>
  <c r="AA91" i="11"/>
  <c r="K14" i="12"/>
  <c r="J63" i="7" s="1"/>
  <c r="J73" i="7" s="1"/>
  <c r="N110" i="4"/>
  <c r="N109" i="4"/>
  <c r="N108" i="4"/>
  <c r="N101" i="4"/>
  <c r="N100" i="4"/>
  <c r="N93" i="4"/>
  <c r="N92" i="4"/>
  <c r="N94" i="4"/>
  <c r="O78" i="11"/>
  <c r="M34" i="7" s="1"/>
  <c r="AA95" i="11"/>
  <c r="Y54" i="7" s="1"/>
  <c r="P49" i="4"/>
  <c r="P34" i="11"/>
  <c r="P35" i="11" s="1"/>
  <c r="P36" i="11" s="1"/>
  <c r="P73" i="11" s="1"/>
  <c r="N28" i="7" s="1"/>
  <c r="M16" i="11"/>
  <c r="J110" i="7"/>
  <c r="K36" i="12"/>
  <c r="J114" i="7" s="1"/>
  <c r="AC15" i="12"/>
  <c r="AB77" i="7" s="1"/>
  <c r="K42" i="12"/>
  <c r="J115" i="7" s="1"/>
  <c r="N23" i="7"/>
  <c r="P79" i="11"/>
  <c r="K30" i="12"/>
  <c r="J113" i="7" s="1"/>
  <c r="K48" i="12"/>
  <c r="J116" i="7" s="1"/>
  <c r="K24" i="12"/>
  <c r="J112" i="7" s="1"/>
  <c r="O89" i="11"/>
  <c r="M47" i="7" s="1"/>
  <c r="AA199" i="7"/>
  <c r="AB3" i="11"/>
  <c r="AA2" i="11"/>
  <c r="L9" i="7"/>
  <c r="N67" i="11"/>
  <c r="L21" i="7" s="1"/>
  <c r="X17" i="7"/>
  <c r="X18" i="7" s="1"/>
  <c r="X3" i="7" s="1"/>
  <c r="X2" i="7" s="1"/>
  <c r="J38" i="7"/>
  <c r="J42" i="7" s="1"/>
  <c r="AA177" i="7"/>
  <c r="AA208" i="7"/>
  <c r="AA209" i="7"/>
  <c r="AA207" i="7"/>
  <c r="AA212" i="7" s="1"/>
  <c r="AA206" i="7"/>
  <c r="J100" i="7"/>
  <c r="E179" i="22"/>
  <c r="D178" i="22"/>
  <c r="AA219" i="7"/>
  <c r="AA218" i="7"/>
  <c r="AA217" i="7"/>
  <c r="L56" i="12"/>
  <c r="K145" i="7" s="1"/>
  <c r="K55" i="12"/>
  <c r="J130" i="7" s="1"/>
  <c r="AF2" i="12"/>
  <c r="AA4" i="11"/>
  <c r="AA64" i="11" s="1"/>
  <c r="Y17" i="7" s="1"/>
  <c r="AB39" i="11"/>
  <c r="AB30" i="11"/>
  <c r="AB21" i="11"/>
  <c r="AB12" i="11"/>
  <c r="M47" i="4"/>
  <c r="M51" i="4" s="1"/>
  <c r="J222" i="7"/>
  <c r="Z53" i="11"/>
  <c r="K49" i="12"/>
  <c r="J129" i="7" s="1"/>
  <c r="K37" i="12"/>
  <c r="J127" i="7" s="1"/>
  <c r="K43" i="12"/>
  <c r="J128" i="7" s="1"/>
  <c r="K31" i="12"/>
  <c r="J126" i="7" s="1"/>
  <c r="K25" i="12"/>
  <c r="J125" i="7" s="1"/>
  <c r="L38" i="12"/>
  <c r="K142" i="7" s="1"/>
  <c r="L50" i="12"/>
  <c r="K144" i="7" s="1"/>
  <c r="L44" i="12"/>
  <c r="K143" i="7" s="1"/>
  <c r="L32" i="12"/>
  <c r="K141" i="7" s="1"/>
  <c r="L26" i="12"/>
  <c r="K140" i="7" s="1"/>
  <c r="AE154" i="4"/>
  <c r="AE157" i="4"/>
  <c r="AE165" i="4"/>
  <c r="L86" i="11"/>
  <c r="AE162" i="4"/>
  <c r="M87" i="11"/>
  <c r="K45" i="7" s="1"/>
  <c r="Y38" i="11"/>
  <c r="Q31" i="11"/>
  <c r="X50" i="4"/>
  <c r="AA47" i="11"/>
  <c r="N27" i="11"/>
  <c r="N72" i="11" s="1"/>
  <c r="L27" i="7" s="1"/>
  <c r="AB5" i="7"/>
  <c r="AA4" i="7"/>
  <c r="AF128" i="4"/>
  <c r="AF166" i="4" s="1"/>
  <c r="AF116" i="4"/>
  <c r="AF127" i="4"/>
  <c r="AF119" i="4"/>
  <c r="AF136" i="4"/>
  <c r="AF174" i="4" s="1"/>
  <c r="AF135" i="4"/>
  <c r="AF173" i="4" s="1"/>
  <c r="O22" i="11"/>
  <c r="AH5" i="12"/>
  <c r="AG3" i="12"/>
  <c r="AG6" i="12"/>
  <c r="AC8" i="11"/>
  <c r="AB6" i="11"/>
  <c r="AB5" i="11" s="1"/>
  <c r="AB92" i="11" s="1"/>
  <c r="Z51" i="7" s="1"/>
  <c r="AB9" i="11"/>
  <c r="AD7" i="11"/>
  <c r="N11" i="11"/>
  <c r="AB7" i="7"/>
  <c r="AA6" i="7"/>
  <c r="AA53" i="29" l="1"/>
  <c r="AA69" i="29"/>
  <c r="AA61" i="29"/>
  <c r="AA45" i="29"/>
  <c r="AB205" i="7"/>
  <c r="AB35" i="29"/>
  <c r="AB27" i="29"/>
  <c r="AB17" i="29"/>
  <c r="AB91" i="11"/>
  <c r="O83" i="11"/>
  <c r="M40" i="7" s="1"/>
  <c r="P68" i="11"/>
  <c r="N22" i="7" s="1"/>
  <c r="N10" i="7"/>
  <c r="N82" i="4"/>
  <c r="N142" i="4" s="1"/>
  <c r="N83" i="4"/>
  <c r="N143" i="4" s="1"/>
  <c r="P113" i="4"/>
  <c r="P112" i="4"/>
  <c r="P111" i="4"/>
  <c r="P95" i="4"/>
  <c r="P97" i="4"/>
  <c r="P96" i="4"/>
  <c r="P103" i="4"/>
  <c r="P104" i="4"/>
  <c r="M17" i="11"/>
  <c r="M18" i="11" s="1"/>
  <c r="M71" i="11" s="1"/>
  <c r="M49" i="11"/>
  <c r="M50" i="11" s="1"/>
  <c r="AB95" i="11"/>
  <c r="Z54" i="7" s="1"/>
  <c r="J120" i="7"/>
  <c r="N35" i="7"/>
  <c r="P84" i="11"/>
  <c r="N41" i="7" s="1"/>
  <c r="AD15" i="12"/>
  <c r="AC77" i="7" s="1"/>
  <c r="Q32" i="11"/>
  <c r="Q33" i="11" s="1"/>
  <c r="Q34" i="11" s="1"/>
  <c r="Q35" i="11" s="1"/>
  <c r="Q69" i="11"/>
  <c r="N84" i="4"/>
  <c r="N144" i="4" s="1"/>
  <c r="AC3" i="11"/>
  <c r="AB2" i="11"/>
  <c r="AB199" i="7"/>
  <c r="J135" i="7"/>
  <c r="V11" i="7"/>
  <c r="M117" i="4"/>
  <c r="L8" i="12" s="1"/>
  <c r="J44" i="7"/>
  <c r="J48" i="7" s="1"/>
  <c r="J58" i="7" s="1"/>
  <c r="AA178" i="7"/>
  <c r="AA179" i="7" s="1"/>
  <c r="AB177" i="7"/>
  <c r="AB208" i="7"/>
  <c r="AB207" i="7"/>
  <c r="AB212" i="7" s="1"/>
  <c r="AB206" i="7"/>
  <c r="AB209" i="7"/>
  <c r="E180" i="22"/>
  <c r="D179" i="22"/>
  <c r="AB219" i="7"/>
  <c r="AB218" i="7"/>
  <c r="AB217" i="7"/>
  <c r="N77" i="11"/>
  <c r="L33" i="7" s="1"/>
  <c r="I223" i="7"/>
  <c r="I224" i="7" s="1"/>
  <c r="AG2" i="12"/>
  <c r="AB4" i="11"/>
  <c r="AB64" i="11" s="1"/>
  <c r="Z17" i="7" s="1"/>
  <c r="AA62" i="11"/>
  <c r="Y15" i="7" s="1"/>
  <c r="AA61" i="11"/>
  <c r="AA63" i="11"/>
  <c r="Y16" i="7" s="1"/>
  <c r="N134" i="4"/>
  <c r="AA53" i="11"/>
  <c r="AF157" i="4"/>
  <c r="AF162" i="4"/>
  <c r="AF154" i="4"/>
  <c r="AF165" i="4"/>
  <c r="X45" i="11"/>
  <c r="X74" i="11" s="1"/>
  <c r="V29" i="7" s="1"/>
  <c r="N138" i="4"/>
  <c r="N139" i="4"/>
  <c r="N177" i="4" s="1"/>
  <c r="M20" i="12" s="1"/>
  <c r="L139" i="7" s="1"/>
  <c r="Y40" i="11"/>
  <c r="Y41" i="11" s="1"/>
  <c r="Y42" i="11" s="1"/>
  <c r="Y43" i="11" s="1"/>
  <c r="Y44" i="11" s="1"/>
  <c r="AB47" i="11"/>
  <c r="AB53" i="11" s="1"/>
  <c r="AB4" i="7"/>
  <c r="AC5" i="7"/>
  <c r="M53" i="4"/>
  <c r="AG116" i="4"/>
  <c r="AG135" i="4"/>
  <c r="AG173" i="4" s="1"/>
  <c r="AG136" i="4"/>
  <c r="AG174" i="4" s="1"/>
  <c r="AG119" i="4"/>
  <c r="AG128" i="4"/>
  <c r="AG166" i="4" s="1"/>
  <c r="AG127" i="4"/>
  <c r="AI5" i="12"/>
  <c r="AH3" i="12"/>
  <c r="AH6" i="12"/>
  <c r="AD8" i="11"/>
  <c r="AC6" i="11"/>
  <c r="AC5" i="11" s="1"/>
  <c r="AC9" i="11"/>
  <c r="N13" i="11"/>
  <c r="N48" i="11" s="1"/>
  <c r="AE7" i="11"/>
  <c r="AC7" i="7"/>
  <c r="AB6" i="7"/>
  <c r="M70" i="4" l="1"/>
  <c r="M130" i="4" s="1"/>
  <c r="M69" i="4"/>
  <c r="M129" i="4" s="1"/>
  <c r="M73" i="4"/>
  <c r="M133" i="4" s="1"/>
  <c r="AB53" i="29"/>
  <c r="AB69" i="29"/>
  <c r="AB61" i="29"/>
  <c r="AB45" i="29"/>
  <c r="AC205" i="7"/>
  <c r="AC35" i="29"/>
  <c r="AC27" i="29"/>
  <c r="AC17" i="29"/>
  <c r="O88" i="11"/>
  <c r="M46" i="7" s="1"/>
  <c r="P78" i="11"/>
  <c r="N34" i="7" s="1"/>
  <c r="Q49" i="4"/>
  <c r="Q113" i="4" s="1"/>
  <c r="L85" i="12"/>
  <c r="K132" i="7" s="1"/>
  <c r="L91" i="12"/>
  <c r="K146" i="7" s="1"/>
  <c r="K148" i="7" s="1"/>
  <c r="E177" i="25"/>
  <c r="R29" i="11"/>
  <c r="R31" i="11" s="1"/>
  <c r="E190" i="25"/>
  <c r="M59" i="11"/>
  <c r="L80" i="12" s="1"/>
  <c r="M96" i="11"/>
  <c r="K55" i="7" s="1"/>
  <c r="K8" i="7"/>
  <c r="M66" i="11"/>
  <c r="M76" i="11" s="1"/>
  <c r="AC95" i="11"/>
  <c r="AA54" i="7" s="1"/>
  <c r="O23" i="7"/>
  <c r="Q79" i="11"/>
  <c r="P89" i="11"/>
  <c r="N47" i="7" s="1"/>
  <c r="K76" i="7"/>
  <c r="L46" i="12"/>
  <c r="K82" i="7" s="1"/>
  <c r="L40" i="12"/>
  <c r="K81" i="7" s="1"/>
  <c r="L34" i="12"/>
  <c r="K80" i="7" s="1"/>
  <c r="L52" i="12"/>
  <c r="K83" i="7" s="1"/>
  <c r="L22" i="12"/>
  <c r="K78" i="7" s="1"/>
  <c r="L28" i="12"/>
  <c r="K79" i="7" s="1"/>
  <c r="AE15" i="12"/>
  <c r="AD77" i="7" s="1"/>
  <c r="Y14" i="7"/>
  <c r="Y18" i="7" s="1"/>
  <c r="Y3" i="7" s="1"/>
  <c r="Z63" i="12"/>
  <c r="Y72" i="7" s="1"/>
  <c r="AC199" i="7"/>
  <c r="AD3" i="11"/>
  <c r="AC2" i="11"/>
  <c r="K12" i="7"/>
  <c r="M94" i="11"/>
  <c r="L74" i="12"/>
  <c r="K105" i="7" s="1"/>
  <c r="K107" i="7" s="1"/>
  <c r="K99" i="7"/>
  <c r="O10" i="7"/>
  <c r="Q68" i="11"/>
  <c r="O22" i="7" s="1"/>
  <c r="J150" i="7"/>
  <c r="J151" i="7" s="1"/>
  <c r="J159" i="7" s="1"/>
  <c r="J161" i="7" s="1"/>
  <c r="J167" i="7" s="1"/>
  <c r="K26" i="7"/>
  <c r="K30" i="7" s="1"/>
  <c r="AB178" i="7"/>
  <c r="AB179" i="7" s="1"/>
  <c r="AC208" i="7"/>
  <c r="AC177" i="7"/>
  <c r="AC178" i="7" s="1"/>
  <c r="AC179" i="7" s="1"/>
  <c r="AC206" i="7"/>
  <c r="AC209" i="7"/>
  <c r="AC207" i="7"/>
  <c r="AC212" i="7" s="1"/>
  <c r="M123" i="4"/>
  <c r="E181" i="22"/>
  <c r="D180" i="22"/>
  <c r="AC219" i="7"/>
  <c r="AC218" i="7"/>
  <c r="AC217" i="7"/>
  <c r="N82" i="11"/>
  <c r="L39" i="7" s="1"/>
  <c r="J221" i="7"/>
  <c r="AC4" i="11"/>
  <c r="AC64" i="11" s="1"/>
  <c r="AA17" i="7" s="1"/>
  <c r="AB63" i="11"/>
  <c r="Z16" i="7" s="1"/>
  <c r="AB62" i="11"/>
  <c r="Z15" i="7" s="1"/>
  <c r="AB61" i="11"/>
  <c r="AH2" i="12"/>
  <c r="N54" i="11"/>
  <c r="N55" i="11" s="1"/>
  <c r="N56" i="11" s="1"/>
  <c r="Y50" i="4"/>
  <c r="M13" i="12"/>
  <c r="L138" i="7" s="1"/>
  <c r="AG162" i="4"/>
  <c r="AG165" i="4"/>
  <c r="AG157" i="4"/>
  <c r="AG154" i="4"/>
  <c r="M131" i="4"/>
  <c r="L9" i="12" s="1"/>
  <c r="K91" i="7" s="1"/>
  <c r="M121" i="4"/>
  <c r="L7" i="12" s="1"/>
  <c r="M122" i="4"/>
  <c r="M160" i="4" s="1"/>
  <c r="L18" i="12" s="1"/>
  <c r="K111" i="7" s="1"/>
  <c r="Q36" i="11"/>
  <c r="Q73" i="11" s="1"/>
  <c r="O28" i="7" s="1"/>
  <c r="Z38" i="11"/>
  <c r="AD5" i="7"/>
  <c r="AC4" i="7"/>
  <c r="AH136" i="4"/>
  <c r="AH174" i="4" s="1"/>
  <c r="AH135" i="4"/>
  <c r="AH173" i="4" s="1"/>
  <c r="AH119" i="4"/>
  <c r="AH116" i="4"/>
  <c r="AH128" i="4"/>
  <c r="AH166" i="4" s="1"/>
  <c r="AH127" i="4"/>
  <c r="O23" i="11"/>
  <c r="O24" i="11" s="1"/>
  <c r="O25" i="11" s="1"/>
  <c r="AJ5" i="12"/>
  <c r="AI3" i="12"/>
  <c r="AI6" i="12"/>
  <c r="AE8" i="11"/>
  <c r="AD6" i="11"/>
  <c r="AD5" i="11" s="1"/>
  <c r="AD9" i="11"/>
  <c r="AF7" i="11"/>
  <c r="AD7" i="7"/>
  <c r="AC6" i="7"/>
  <c r="P83" i="11" l="1"/>
  <c r="N40" i="7" s="1"/>
  <c r="AC53" i="29"/>
  <c r="AC69" i="29"/>
  <c r="AC45" i="29"/>
  <c r="AC61" i="29"/>
  <c r="AD35" i="29"/>
  <c r="AD27" i="29"/>
  <c r="AD17" i="29"/>
  <c r="Q96" i="4"/>
  <c r="Q97" i="4"/>
  <c r="Q103" i="4"/>
  <c r="Q104" i="4"/>
  <c r="Q112" i="4"/>
  <c r="K20" i="7"/>
  <c r="K24" i="7" s="1"/>
  <c r="Q95" i="4"/>
  <c r="Q111" i="4"/>
  <c r="F190" i="25"/>
  <c r="AD205" i="7"/>
  <c r="L86" i="12"/>
  <c r="K133" i="7" s="1"/>
  <c r="L84" i="12"/>
  <c r="K131" i="7" s="1"/>
  <c r="E7" i="8"/>
  <c r="F177" i="25"/>
  <c r="AD95" i="11"/>
  <c r="AB54" i="7" s="1"/>
  <c r="O26" i="11"/>
  <c r="O52" i="11"/>
  <c r="N57" i="11"/>
  <c r="N93" i="11" s="1"/>
  <c r="L52" i="7" s="1"/>
  <c r="L11" i="12"/>
  <c r="L30" i="12" s="1"/>
  <c r="K113" i="7" s="1"/>
  <c r="K62" i="7"/>
  <c r="L39" i="12"/>
  <c r="K67" i="7" s="1"/>
  <c r="L33" i="12"/>
  <c r="K66" i="7" s="1"/>
  <c r="L45" i="12"/>
  <c r="K68" i="7" s="1"/>
  <c r="L21" i="12"/>
  <c r="K64" i="7" s="1"/>
  <c r="L27" i="12"/>
  <c r="K65" i="7" s="1"/>
  <c r="L51" i="12"/>
  <c r="K69" i="7" s="1"/>
  <c r="K86" i="7"/>
  <c r="O35" i="7"/>
  <c r="Q84" i="11"/>
  <c r="O41" i="7" s="1"/>
  <c r="R32" i="11"/>
  <c r="R33" i="11" s="1"/>
  <c r="R34" i="11" s="1"/>
  <c r="R35" i="11" s="1"/>
  <c r="R69" i="11"/>
  <c r="AF15" i="12"/>
  <c r="AE77" i="7" s="1"/>
  <c r="AD199" i="7"/>
  <c r="AE3" i="11"/>
  <c r="AD2" i="11"/>
  <c r="Z14" i="7"/>
  <c r="Z18" i="7" s="1"/>
  <c r="Z3" i="7" s="1"/>
  <c r="AA63" i="12"/>
  <c r="Z72" i="7" s="1"/>
  <c r="W11" i="7"/>
  <c r="Y2" i="7"/>
  <c r="K32" i="7"/>
  <c r="K36" i="7" s="1"/>
  <c r="K53" i="7"/>
  <c r="K56" i="7" s="1"/>
  <c r="K119" i="7"/>
  <c r="AD208" i="7"/>
  <c r="AD177" i="7"/>
  <c r="AD206" i="7"/>
  <c r="AD209" i="7"/>
  <c r="AD207" i="7"/>
  <c r="AD212" i="7" s="1"/>
  <c r="N87" i="11"/>
  <c r="L45" i="7" s="1"/>
  <c r="E182" i="22"/>
  <c r="D181" i="22"/>
  <c r="AD219" i="7"/>
  <c r="AD218" i="7"/>
  <c r="AD217" i="7"/>
  <c r="L14" i="12"/>
  <c r="L53" i="12"/>
  <c r="K98" i="7" s="1"/>
  <c r="AD4" i="11"/>
  <c r="AD64" i="11" s="1"/>
  <c r="AB17" i="7" s="1"/>
  <c r="AC63" i="11"/>
  <c r="AA16" i="7" s="1"/>
  <c r="AC62" i="11"/>
  <c r="AA15" i="7" s="1"/>
  <c r="AC61" i="11"/>
  <c r="AI2" i="12"/>
  <c r="N52" i="4"/>
  <c r="M56" i="12"/>
  <c r="L145" i="7" s="1"/>
  <c r="L47" i="12"/>
  <c r="K97" i="7" s="1"/>
  <c r="L41" i="12"/>
  <c r="K96" i="7" s="1"/>
  <c r="L35" i="12"/>
  <c r="K95" i="7" s="1"/>
  <c r="L23" i="12"/>
  <c r="K93" i="7" s="1"/>
  <c r="L29" i="12"/>
  <c r="K94" i="7" s="1"/>
  <c r="M38" i="12"/>
  <c r="L142" i="7" s="1"/>
  <c r="M50" i="12"/>
  <c r="L144" i="7" s="1"/>
  <c r="M44" i="12"/>
  <c r="L143" i="7" s="1"/>
  <c r="M26" i="12"/>
  <c r="L140" i="7" s="1"/>
  <c r="M32" i="12"/>
  <c r="L141" i="7" s="1"/>
  <c r="L12" i="12"/>
  <c r="K123" i="7" s="1"/>
  <c r="Q78" i="11"/>
  <c r="O34" i="7" s="1"/>
  <c r="M81" i="11"/>
  <c r="Y45" i="11"/>
  <c r="Y74" i="11" s="1"/>
  <c r="W29" i="7" s="1"/>
  <c r="AH154" i="4"/>
  <c r="AH162" i="4"/>
  <c r="AH157" i="4"/>
  <c r="AH165" i="4"/>
  <c r="M50" i="7"/>
  <c r="O48" i="4"/>
  <c r="O102" i="4" s="1"/>
  <c r="Z40" i="11"/>
  <c r="Z41" i="11" s="1"/>
  <c r="Z42" i="11" s="1"/>
  <c r="Z43" i="11" s="1"/>
  <c r="Z44" i="11" s="1"/>
  <c r="AE5" i="7"/>
  <c r="AD4" i="7"/>
  <c r="P20" i="11"/>
  <c r="AI135" i="4"/>
  <c r="AI173" i="4" s="1"/>
  <c r="AI116" i="4"/>
  <c r="AI119" i="4"/>
  <c r="AI136" i="4"/>
  <c r="AI174" i="4" s="1"/>
  <c r="AI127" i="4"/>
  <c r="AI128" i="4"/>
  <c r="AI166" i="4" s="1"/>
  <c r="AJ6" i="12"/>
  <c r="AK5" i="12"/>
  <c r="AJ3" i="12"/>
  <c r="AF8" i="11"/>
  <c r="AE6" i="11"/>
  <c r="AE5" i="11" s="1"/>
  <c r="AE95" i="11" s="1"/>
  <c r="AC54" i="7" s="1"/>
  <c r="AE9" i="11"/>
  <c r="AG7" i="11"/>
  <c r="N14" i="11"/>
  <c r="N15" i="11" s="1"/>
  <c r="AE7" i="7"/>
  <c r="AD6" i="7"/>
  <c r="P88" i="11" l="1"/>
  <c r="N46" i="7" s="1"/>
  <c r="AD53" i="29"/>
  <c r="AD69" i="29"/>
  <c r="AD45" i="29"/>
  <c r="AD61" i="29"/>
  <c r="AE35" i="29"/>
  <c r="AE27" i="29"/>
  <c r="AE17" i="29"/>
  <c r="G190" i="25"/>
  <c r="AE205" i="7"/>
  <c r="O110" i="4"/>
  <c r="O109" i="4"/>
  <c r="O108" i="4"/>
  <c r="O101" i="4"/>
  <c r="O100" i="4"/>
  <c r="O93" i="4"/>
  <c r="O92" i="4"/>
  <c r="O94" i="4"/>
  <c r="F7" i="8"/>
  <c r="G177" i="25"/>
  <c r="L42" i="12"/>
  <c r="K115" i="7" s="1"/>
  <c r="S29" i="11"/>
  <c r="S31" i="11" s="1"/>
  <c r="R49" i="4"/>
  <c r="N16" i="11"/>
  <c r="L24" i="12"/>
  <c r="K112" i="7" s="1"/>
  <c r="L36" i="12"/>
  <c r="K114" i="7" s="1"/>
  <c r="K110" i="7"/>
  <c r="L54" i="12"/>
  <c r="K117" i="7" s="1"/>
  <c r="L48" i="12"/>
  <c r="K116" i="7" s="1"/>
  <c r="P23" i="7"/>
  <c r="R79" i="11"/>
  <c r="Q89" i="11"/>
  <c r="O47" i="7" s="1"/>
  <c r="AG15" i="12"/>
  <c r="AF77" i="7" s="1"/>
  <c r="AF3" i="11"/>
  <c r="AE2" i="11"/>
  <c r="AE199" i="7"/>
  <c r="AA14" i="7"/>
  <c r="AA18" i="7" s="1"/>
  <c r="AA3" i="7" s="1"/>
  <c r="M9" i="7"/>
  <c r="O67" i="11"/>
  <c r="M21" i="7" s="1"/>
  <c r="P10" i="7"/>
  <c r="R68" i="11"/>
  <c r="P22" i="7" s="1"/>
  <c r="Z2" i="7"/>
  <c r="K63" i="7"/>
  <c r="K73" i="7" s="1"/>
  <c r="K38" i="7"/>
  <c r="K42" i="7" s="1"/>
  <c r="AD178" i="7"/>
  <c r="AD179" i="7" s="1"/>
  <c r="AE208" i="7"/>
  <c r="AE177" i="7"/>
  <c r="AE206" i="7"/>
  <c r="AE209" i="7"/>
  <c r="AE207" i="7"/>
  <c r="AE212" i="7" s="1"/>
  <c r="K100" i="7"/>
  <c r="E183" i="22"/>
  <c r="D182" i="22"/>
  <c r="AE219" i="7"/>
  <c r="AE218" i="7"/>
  <c r="AE217" i="7"/>
  <c r="M86" i="11"/>
  <c r="L55" i="12"/>
  <c r="K130" i="7" s="1"/>
  <c r="J223" i="7"/>
  <c r="J224" i="7" s="1"/>
  <c r="AE4" i="11"/>
  <c r="AD63" i="11"/>
  <c r="AB16" i="7" s="1"/>
  <c r="AD62" i="11"/>
  <c r="AB15" i="7" s="1"/>
  <c r="AD61" i="11"/>
  <c r="AJ2" i="12"/>
  <c r="N47" i="4"/>
  <c r="N51" i="4" s="1"/>
  <c r="Z50" i="4"/>
  <c r="L37" i="12"/>
  <c r="K127" i="7" s="1"/>
  <c r="L49" i="12"/>
  <c r="K129" i="7" s="1"/>
  <c r="L43" i="12"/>
  <c r="K128" i="7" s="1"/>
  <c r="L31" i="12"/>
  <c r="K126" i="7" s="1"/>
  <c r="L25" i="12"/>
  <c r="K125" i="7" s="1"/>
  <c r="AI165" i="4"/>
  <c r="AI162" i="4"/>
  <c r="AI157" i="4"/>
  <c r="Q83" i="11"/>
  <c r="O40" i="7" s="1"/>
  <c r="AI154" i="4"/>
  <c r="R36" i="11"/>
  <c r="R73" i="11" s="1"/>
  <c r="P28" i="7" s="1"/>
  <c r="AA38" i="11"/>
  <c r="O27" i="11"/>
  <c r="O72" i="11" s="1"/>
  <c r="M27" i="7" s="1"/>
  <c r="AF5" i="7"/>
  <c r="AE4" i="7"/>
  <c r="P22" i="11"/>
  <c r="AJ116" i="4"/>
  <c r="AJ119" i="4"/>
  <c r="AJ135" i="4"/>
  <c r="AJ173" i="4" s="1"/>
  <c r="AJ128" i="4"/>
  <c r="AJ166" i="4" s="1"/>
  <c r="AJ127" i="4"/>
  <c r="AJ136" i="4"/>
  <c r="AJ174" i="4" s="1"/>
  <c r="AL5" i="12"/>
  <c r="AK3" i="12"/>
  <c r="AK6" i="12"/>
  <c r="AG8" i="11"/>
  <c r="AF6" i="11"/>
  <c r="AF5" i="11" s="1"/>
  <c r="AF95" i="11" s="1"/>
  <c r="AD54" i="7" s="1"/>
  <c r="AF9" i="11"/>
  <c r="AH7" i="11"/>
  <c r="O11" i="11"/>
  <c r="AF7" i="7"/>
  <c r="AE6" i="7"/>
  <c r="AE53" i="29" l="1"/>
  <c r="AE69" i="29"/>
  <c r="AE61" i="29"/>
  <c r="AE45" i="29"/>
  <c r="AF35" i="29"/>
  <c r="AF27" i="29"/>
  <c r="AF17" i="29"/>
  <c r="H177" i="25"/>
  <c r="AF205" i="7"/>
  <c r="AE64" i="11"/>
  <c r="AC17" i="7" s="1"/>
  <c r="AE61" i="11"/>
  <c r="O82" i="4"/>
  <c r="O142" i="4" s="1"/>
  <c r="O83" i="4"/>
  <c r="O143" i="4" s="1"/>
  <c r="R113" i="4"/>
  <c r="R112" i="4"/>
  <c r="R111" i="4"/>
  <c r="R95" i="4"/>
  <c r="R97" i="4"/>
  <c r="R96" i="4"/>
  <c r="R104" i="4"/>
  <c r="R103" i="4"/>
  <c r="G7" i="8"/>
  <c r="N17" i="11"/>
  <c r="N18" i="11" s="1"/>
  <c r="N71" i="11" s="1"/>
  <c r="N49" i="11"/>
  <c r="N59" i="11" s="1"/>
  <c r="H190" i="25"/>
  <c r="K120" i="7"/>
  <c r="S32" i="11"/>
  <c r="S33" i="11" s="1"/>
  <c r="S34" i="11" s="1"/>
  <c r="S35" i="11" s="1"/>
  <c r="S69" i="11"/>
  <c r="AH15" i="12"/>
  <c r="AG77" i="7" s="1"/>
  <c r="P35" i="7"/>
  <c r="R84" i="11"/>
  <c r="P41" i="7" s="1"/>
  <c r="O84" i="4"/>
  <c r="O144" i="4" s="1"/>
  <c r="AF199" i="7"/>
  <c r="AG3" i="11"/>
  <c r="AF2" i="11"/>
  <c r="AB14" i="7"/>
  <c r="AB18" i="7" s="1"/>
  <c r="AB3" i="7" s="1"/>
  <c r="K135" i="7"/>
  <c r="X11" i="7"/>
  <c r="AA2" i="7"/>
  <c r="N117" i="4"/>
  <c r="M8" i="12" s="1"/>
  <c r="K44" i="7"/>
  <c r="K48" i="7" s="1"/>
  <c r="K58" i="7" s="1"/>
  <c r="AF208" i="7"/>
  <c r="AF177" i="7"/>
  <c r="AE178" i="7"/>
  <c r="AE179" i="7" s="1"/>
  <c r="AF206" i="7"/>
  <c r="AF209" i="7"/>
  <c r="AF207" i="7"/>
  <c r="AF212" i="7" s="1"/>
  <c r="E184" i="22"/>
  <c r="D183" i="22"/>
  <c r="AF219" i="7"/>
  <c r="AF218" i="7"/>
  <c r="AF217" i="7"/>
  <c r="K222" i="7"/>
  <c r="AF4" i="11"/>
  <c r="AF64" i="11" s="1"/>
  <c r="AD17" i="7" s="1"/>
  <c r="AE63" i="11"/>
  <c r="AC16" i="7" s="1"/>
  <c r="AE62" i="11"/>
  <c r="AC15" i="7" s="1"/>
  <c r="AK2" i="12"/>
  <c r="O134" i="4"/>
  <c r="Q88" i="11"/>
  <c r="O46" i="7" s="1"/>
  <c r="R78" i="11"/>
  <c r="P34" i="7" s="1"/>
  <c r="AJ154" i="4"/>
  <c r="AJ157" i="4"/>
  <c r="AJ165" i="4"/>
  <c r="AJ162" i="4"/>
  <c r="Z45" i="11"/>
  <c r="Z74" i="11" s="1"/>
  <c r="X29" i="7" s="1"/>
  <c r="O77" i="11"/>
  <c r="M33" i="7" s="1"/>
  <c r="O139" i="4"/>
  <c r="O177" i="4" s="1"/>
  <c r="N20" i="12" s="1"/>
  <c r="M139" i="7" s="1"/>
  <c r="O138" i="4"/>
  <c r="AA40" i="11"/>
  <c r="AA41" i="11" s="1"/>
  <c r="AA42" i="11" s="1"/>
  <c r="AA43" i="11" s="1"/>
  <c r="AA44" i="11" s="1"/>
  <c r="AF4" i="7"/>
  <c r="AG5" i="7"/>
  <c r="N53" i="4"/>
  <c r="AK135" i="4"/>
  <c r="AK173" i="4" s="1"/>
  <c r="AK136" i="4"/>
  <c r="AK174" i="4" s="1"/>
  <c r="AK116" i="4"/>
  <c r="AK119" i="4"/>
  <c r="AK128" i="4"/>
  <c r="AK166" i="4" s="1"/>
  <c r="AK127" i="4"/>
  <c r="P23" i="11"/>
  <c r="P24" i="11" s="1"/>
  <c r="P25" i="11" s="1"/>
  <c r="AM5" i="12"/>
  <c r="AL3" i="12"/>
  <c r="AL6" i="12"/>
  <c r="AH8" i="11"/>
  <c r="AG6" i="11"/>
  <c r="AG5" i="11" s="1"/>
  <c r="AG95" i="11" s="1"/>
  <c r="AE54" i="7" s="1"/>
  <c r="AG9" i="11"/>
  <c r="O13" i="11"/>
  <c r="O48" i="11" s="1"/>
  <c r="AI7" i="11"/>
  <c r="AG7" i="7"/>
  <c r="AF6" i="7"/>
  <c r="N73" i="4" l="1"/>
  <c r="N133" i="4" s="1"/>
  <c r="N70" i="4"/>
  <c r="N130" i="4" s="1"/>
  <c r="N69" i="4"/>
  <c r="N129" i="4" s="1"/>
  <c r="AF53" i="29"/>
  <c r="AF69" i="29"/>
  <c r="AF45" i="29"/>
  <c r="AF61" i="29"/>
  <c r="AG35" i="29"/>
  <c r="AG27" i="29"/>
  <c r="AG17" i="29"/>
  <c r="N50" i="11"/>
  <c r="L12" i="7" s="1"/>
  <c r="T29" i="11"/>
  <c r="T31" i="11" s="1"/>
  <c r="I190" i="25"/>
  <c r="AG205" i="7"/>
  <c r="H7" i="8"/>
  <c r="N96" i="11"/>
  <c r="L55" i="7" s="1"/>
  <c r="S49" i="4"/>
  <c r="I177" i="25"/>
  <c r="L8" i="7"/>
  <c r="N66" i="11"/>
  <c r="L20" i="7" s="1"/>
  <c r="L24" i="7" s="1"/>
  <c r="P26" i="11"/>
  <c r="AI15" i="12"/>
  <c r="AH77" i="7" s="1"/>
  <c r="R89" i="11"/>
  <c r="P47" i="7" s="1"/>
  <c r="L76" i="7"/>
  <c r="M52" i="12"/>
  <c r="L83" i="7" s="1"/>
  <c r="M40" i="12"/>
  <c r="L81" i="7" s="1"/>
  <c r="M46" i="12"/>
  <c r="L82" i="7" s="1"/>
  <c r="M34" i="12"/>
  <c r="L80" i="7" s="1"/>
  <c r="M28" i="12"/>
  <c r="L79" i="7" s="1"/>
  <c r="M22" i="12"/>
  <c r="L78" i="7" s="1"/>
  <c r="Q23" i="7"/>
  <c r="S79" i="11"/>
  <c r="AG199" i="7"/>
  <c r="AH3" i="11"/>
  <c r="AG2" i="11"/>
  <c r="AC14" i="7"/>
  <c r="AC18" i="7" s="1"/>
  <c r="AC3" i="7" s="1"/>
  <c r="L99" i="7"/>
  <c r="Q10" i="7"/>
  <c r="S68" i="11"/>
  <c r="Q22" i="7" s="1"/>
  <c r="AB2" i="7"/>
  <c r="K150" i="7"/>
  <c r="K151" i="7" s="1"/>
  <c r="K159" i="7" s="1"/>
  <c r="K161" i="7" s="1"/>
  <c r="K167" i="7" s="1"/>
  <c r="L26" i="7"/>
  <c r="L30" i="7" s="1"/>
  <c r="AF178" i="7"/>
  <c r="AF179" i="7" s="1"/>
  <c r="AG208" i="7"/>
  <c r="AG177" i="7"/>
  <c r="AG178" i="7" s="1"/>
  <c r="AG179" i="7" s="1"/>
  <c r="AG206" i="7"/>
  <c r="AG209" i="7"/>
  <c r="AG207" i="7"/>
  <c r="AG212" i="7" s="1"/>
  <c r="N122" i="4"/>
  <c r="N160" i="4" s="1"/>
  <c r="M18" i="12" s="1"/>
  <c r="L111" i="7" s="1"/>
  <c r="E185" i="22"/>
  <c r="D184" i="22"/>
  <c r="AG217" i="7"/>
  <c r="AG219" i="7"/>
  <c r="AG218" i="7"/>
  <c r="K221" i="7"/>
  <c r="AL2" i="12"/>
  <c r="AG4" i="11"/>
  <c r="AG64" i="11" s="1"/>
  <c r="AE17" i="7" s="1"/>
  <c r="AF61" i="11"/>
  <c r="AF63" i="11"/>
  <c r="AD16" i="7" s="1"/>
  <c r="AF62" i="11"/>
  <c r="AD15" i="7" s="1"/>
  <c r="O54" i="11"/>
  <c r="O55" i="11" s="1"/>
  <c r="O56" i="11" s="1"/>
  <c r="AA50" i="4"/>
  <c r="N13" i="12"/>
  <c r="M138" i="7" s="1"/>
  <c r="AK162" i="4"/>
  <c r="AK157" i="4"/>
  <c r="AK165" i="4"/>
  <c r="AK154" i="4"/>
  <c r="O82" i="11"/>
  <c r="M39" i="7" s="1"/>
  <c r="R83" i="11"/>
  <c r="P40" i="7" s="1"/>
  <c r="N131" i="4"/>
  <c r="M9" i="12" s="1"/>
  <c r="L91" i="7" s="1"/>
  <c r="N121" i="4"/>
  <c r="M7" i="12" s="1"/>
  <c r="N123" i="4"/>
  <c r="N50" i="7"/>
  <c r="P48" i="4"/>
  <c r="P102" i="4" s="1"/>
  <c r="AB38" i="11"/>
  <c r="S36" i="11"/>
  <c r="S73" i="11" s="1"/>
  <c r="Q28" i="7" s="1"/>
  <c r="AG4" i="7"/>
  <c r="AH5" i="7"/>
  <c r="Q20" i="11"/>
  <c r="AL116" i="4"/>
  <c r="AL127" i="4"/>
  <c r="AL136" i="4"/>
  <c r="AL174" i="4" s="1"/>
  <c r="AL128" i="4"/>
  <c r="AL166" i="4" s="1"/>
  <c r="AL135" i="4"/>
  <c r="AL173" i="4" s="1"/>
  <c r="AL119" i="4"/>
  <c r="AN5" i="12"/>
  <c r="AM3" i="12"/>
  <c r="AM6" i="12"/>
  <c r="AI8" i="11"/>
  <c r="AH6" i="11"/>
  <c r="AH5" i="11" s="1"/>
  <c r="AH95" i="11" s="1"/>
  <c r="AF54" i="7" s="1"/>
  <c r="AH9" i="11"/>
  <c r="AJ7" i="11"/>
  <c r="AH7" i="7"/>
  <c r="AG6" i="7"/>
  <c r="AG53" i="29" l="1"/>
  <c r="AG69" i="29"/>
  <c r="AG61" i="29"/>
  <c r="AG45" i="29"/>
  <c r="M85" i="12"/>
  <c r="L132" i="7" s="1"/>
  <c r="AH27" i="29"/>
  <c r="AH17" i="29"/>
  <c r="AH35" i="29"/>
  <c r="M74" i="12"/>
  <c r="L105" i="7" s="1"/>
  <c r="L107" i="7" s="1"/>
  <c r="M84" i="12"/>
  <c r="L131" i="7" s="1"/>
  <c r="M91" i="12"/>
  <c r="L146" i="7" s="1"/>
  <c r="L148" i="7" s="1"/>
  <c r="N94" i="11"/>
  <c r="L53" i="7" s="1"/>
  <c r="L56" i="7" s="1"/>
  <c r="M80" i="12"/>
  <c r="L119" i="7" s="1"/>
  <c r="M86" i="12"/>
  <c r="L133" i="7" s="1"/>
  <c r="N76" i="11"/>
  <c r="L32" i="7" s="1"/>
  <c r="L36" i="7" s="1"/>
  <c r="J177" i="25"/>
  <c r="AH205" i="7"/>
  <c r="S113" i="4"/>
  <c r="S112" i="4"/>
  <c r="S111" i="4"/>
  <c r="S95" i="4"/>
  <c r="S97" i="4"/>
  <c r="S96" i="4"/>
  <c r="S104" i="4"/>
  <c r="S103" i="4"/>
  <c r="P110" i="4"/>
  <c r="P109" i="4"/>
  <c r="P108" i="4"/>
  <c r="P100" i="4"/>
  <c r="P101" i="4"/>
  <c r="P94" i="4"/>
  <c r="P93" i="4"/>
  <c r="P92" i="4"/>
  <c r="J190" i="25"/>
  <c r="P52" i="11"/>
  <c r="O57" i="11"/>
  <c r="O93" i="11" s="1"/>
  <c r="M52" i="7" s="1"/>
  <c r="M11" i="12"/>
  <c r="M42" i="12" s="1"/>
  <c r="L115" i="7" s="1"/>
  <c r="L62" i="7"/>
  <c r="M33" i="12"/>
  <c r="L66" i="7" s="1"/>
  <c r="M45" i="12"/>
  <c r="L68" i="7" s="1"/>
  <c r="M51" i="12"/>
  <c r="L69" i="7" s="1"/>
  <c r="M21" i="12"/>
  <c r="L64" i="7" s="1"/>
  <c r="M27" i="12"/>
  <c r="L65" i="7" s="1"/>
  <c r="M39" i="12"/>
  <c r="L67" i="7" s="1"/>
  <c r="T32" i="11"/>
  <c r="T33" i="11" s="1"/>
  <c r="U29" i="11" s="1"/>
  <c r="T69" i="11"/>
  <c r="Q35" i="7"/>
  <c r="S84" i="11"/>
  <c r="Q41" i="7" s="1"/>
  <c r="L86" i="7"/>
  <c r="AJ15" i="12"/>
  <c r="AI77" i="7" s="1"/>
  <c r="AH199" i="7"/>
  <c r="AI3" i="11"/>
  <c r="AH2" i="11"/>
  <c r="AD14" i="7"/>
  <c r="AD18" i="7" s="1"/>
  <c r="AD3" i="7" s="1"/>
  <c r="N9" i="7"/>
  <c r="P67" i="11"/>
  <c r="N21" i="7" s="1"/>
  <c r="Y11" i="7"/>
  <c r="AC2" i="7"/>
  <c r="AH208" i="7"/>
  <c r="AH177" i="7"/>
  <c r="AH178" i="7" s="1"/>
  <c r="AH179" i="7" s="1"/>
  <c r="AH209" i="7"/>
  <c r="AH207" i="7"/>
  <c r="AH212" i="7" s="1"/>
  <c r="AH206" i="7"/>
  <c r="E186" i="22"/>
  <c r="D185" i="22"/>
  <c r="AH219" i="7"/>
  <c r="AH217" i="7"/>
  <c r="AH218" i="7"/>
  <c r="N56" i="12"/>
  <c r="M145" i="7" s="1"/>
  <c r="M53" i="12"/>
  <c r="L98" i="7" s="1"/>
  <c r="AH4" i="11"/>
  <c r="AH64" i="11" s="1"/>
  <c r="AF17" i="7" s="1"/>
  <c r="AG61" i="11"/>
  <c r="AG63" i="11"/>
  <c r="AE16" i="7" s="1"/>
  <c r="AG62" i="11"/>
  <c r="AE15" i="7" s="1"/>
  <c r="AM2" i="12"/>
  <c r="O52" i="4"/>
  <c r="M47" i="12"/>
  <c r="L97" i="7" s="1"/>
  <c r="M41" i="12"/>
  <c r="L96" i="7" s="1"/>
  <c r="M35" i="12"/>
  <c r="L95" i="7" s="1"/>
  <c r="M23" i="12"/>
  <c r="L93" i="7" s="1"/>
  <c r="M29" i="12"/>
  <c r="L94" i="7" s="1"/>
  <c r="N38" i="12"/>
  <c r="M142" i="7" s="1"/>
  <c r="N50" i="12"/>
  <c r="M144" i="7" s="1"/>
  <c r="N44" i="12"/>
  <c r="M143" i="7" s="1"/>
  <c r="N32" i="12"/>
  <c r="M141" i="7" s="1"/>
  <c r="N26" i="12"/>
  <c r="M140" i="7" s="1"/>
  <c r="R88" i="11"/>
  <c r="P46" i="7" s="1"/>
  <c r="M12" i="12"/>
  <c r="L123" i="7" s="1"/>
  <c r="O87" i="11"/>
  <c r="M45" i="7" s="1"/>
  <c r="S78" i="11"/>
  <c r="Q34" i="7" s="1"/>
  <c r="AL165" i="4"/>
  <c r="AL154" i="4"/>
  <c r="AL162" i="4"/>
  <c r="AL157" i="4"/>
  <c r="AA45" i="11"/>
  <c r="AA74" i="11" s="1"/>
  <c r="Y29" i="7" s="1"/>
  <c r="AB40" i="11"/>
  <c r="AB41" i="11" s="1"/>
  <c r="AB42" i="11" s="1"/>
  <c r="AB43" i="11" s="1"/>
  <c r="AB44" i="11" s="1"/>
  <c r="P27" i="11"/>
  <c r="P72" i="11" s="1"/>
  <c r="N27" i="7" s="1"/>
  <c r="AH4" i="7"/>
  <c r="AI5" i="7"/>
  <c r="Q22" i="11"/>
  <c r="AM119" i="4"/>
  <c r="AM128" i="4"/>
  <c r="AM166" i="4" s="1"/>
  <c r="AM116" i="4"/>
  <c r="AM136" i="4"/>
  <c r="AM174" i="4" s="1"/>
  <c r="AM135" i="4"/>
  <c r="AM173" i="4" s="1"/>
  <c r="AM127" i="4"/>
  <c r="AO5" i="12"/>
  <c r="AN3" i="12"/>
  <c r="AN6" i="12"/>
  <c r="O14" i="11"/>
  <c r="O15" i="11" s="1"/>
  <c r="AJ8" i="11"/>
  <c r="AI6" i="11"/>
  <c r="AI5" i="11" s="1"/>
  <c r="AI95" i="11" s="1"/>
  <c r="AG54" i="7" s="1"/>
  <c r="AI9" i="11"/>
  <c r="AK7" i="11"/>
  <c r="AI7" i="7"/>
  <c r="AH6" i="7"/>
  <c r="AH53" i="29" l="1"/>
  <c r="AH69" i="29"/>
  <c r="AH61" i="29"/>
  <c r="AH45" i="29"/>
  <c r="M14" i="12"/>
  <c r="L63" i="7" s="1"/>
  <c r="L73" i="7" s="1"/>
  <c r="N81" i="11"/>
  <c r="L38" i="7" s="1"/>
  <c r="L42" i="7" s="1"/>
  <c r="AI205" i="7"/>
  <c r="AI17" i="29"/>
  <c r="AI35" i="29"/>
  <c r="AI27" i="29"/>
  <c r="P82" i="4"/>
  <c r="P142" i="4" s="1"/>
  <c r="P83" i="4"/>
  <c r="P143" i="4" s="1"/>
  <c r="L110" i="7"/>
  <c r="K190" i="25"/>
  <c r="K177" i="25"/>
  <c r="T34" i="11"/>
  <c r="T35" i="11" s="1"/>
  <c r="T68" i="11" s="1"/>
  <c r="R22" i="7" s="1"/>
  <c r="O16" i="11"/>
  <c r="M54" i="12"/>
  <c r="L117" i="7" s="1"/>
  <c r="M30" i="12"/>
  <c r="L113" i="7" s="1"/>
  <c r="M48" i="12"/>
  <c r="L116" i="7" s="1"/>
  <c r="M24" i="12"/>
  <c r="L112" i="7" s="1"/>
  <c r="M36" i="12"/>
  <c r="L114" i="7" s="1"/>
  <c r="T49" i="4"/>
  <c r="S89" i="11"/>
  <c r="Q47" i="7" s="1"/>
  <c r="R23" i="7"/>
  <c r="T79" i="11"/>
  <c r="AK15" i="12"/>
  <c r="AJ77" i="7" s="1"/>
  <c r="P84" i="4"/>
  <c r="P144" i="4" s="1"/>
  <c r="AI199" i="7"/>
  <c r="AJ3" i="11"/>
  <c r="AI2" i="11"/>
  <c r="AE14" i="7"/>
  <c r="AE18" i="7" s="1"/>
  <c r="AE3" i="7" s="1"/>
  <c r="AD2" i="7"/>
  <c r="AI177" i="7"/>
  <c r="AI178" i="7" s="1"/>
  <c r="AI179" i="7" s="1"/>
  <c r="AI208" i="7"/>
  <c r="AI209" i="7"/>
  <c r="AI207" i="7"/>
  <c r="AI212" i="7" s="1"/>
  <c r="AI206" i="7"/>
  <c r="L100" i="7"/>
  <c r="E187" i="22"/>
  <c r="D186" i="22"/>
  <c r="AI219" i="7"/>
  <c r="AI218" i="7"/>
  <c r="AI217" i="7"/>
  <c r="M55" i="12"/>
  <c r="L130" i="7" s="1"/>
  <c r="K223" i="7"/>
  <c r="K224" i="7" s="1"/>
  <c r="AI4" i="11"/>
  <c r="AI64" i="11" s="1"/>
  <c r="AG17" i="7" s="1"/>
  <c r="AH62" i="11"/>
  <c r="AF15" i="7" s="1"/>
  <c r="AH63" i="11"/>
  <c r="AF16" i="7" s="1"/>
  <c r="AH61" i="11"/>
  <c r="AN2" i="12"/>
  <c r="O47" i="4"/>
  <c r="O51" i="4" s="1"/>
  <c r="L222" i="7"/>
  <c r="P134" i="4"/>
  <c r="AB50" i="4"/>
  <c r="M37" i="12"/>
  <c r="L127" i="7" s="1"/>
  <c r="M49" i="12"/>
  <c r="L129" i="7" s="1"/>
  <c r="M43" i="12"/>
  <c r="L128" i="7" s="1"/>
  <c r="M25" i="12"/>
  <c r="L125" i="7" s="1"/>
  <c r="M31" i="12"/>
  <c r="L126" i="7" s="1"/>
  <c r="AM162" i="4"/>
  <c r="P77" i="11"/>
  <c r="N33" i="7" s="1"/>
  <c r="S83" i="11"/>
  <c r="Q40" i="7" s="1"/>
  <c r="AM165" i="4"/>
  <c r="AM154" i="4"/>
  <c r="AM157" i="4"/>
  <c r="P138" i="4"/>
  <c r="P139" i="4"/>
  <c r="P177" i="4" s="1"/>
  <c r="O20" i="12" s="1"/>
  <c r="N139" i="7" s="1"/>
  <c r="U31" i="11"/>
  <c r="AC38" i="11"/>
  <c r="AI4" i="7"/>
  <c r="AJ5" i="7"/>
  <c r="AN119" i="4"/>
  <c r="AN136" i="4"/>
  <c r="AN174" i="4" s="1"/>
  <c r="AN116" i="4"/>
  <c r="AN128" i="4"/>
  <c r="AN166" i="4" s="1"/>
  <c r="AN135" i="4"/>
  <c r="AN173" i="4" s="1"/>
  <c r="AN127" i="4"/>
  <c r="Q23" i="11"/>
  <c r="Q24" i="11" s="1"/>
  <c r="Q25" i="11" s="1"/>
  <c r="AP5" i="12"/>
  <c r="AO3" i="12"/>
  <c r="AO6" i="12"/>
  <c r="P11" i="11"/>
  <c r="AK8" i="11"/>
  <c r="AJ6" i="11"/>
  <c r="AJ5" i="11" s="1"/>
  <c r="AJ95" i="11" s="1"/>
  <c r="AH54" i="7" s="1"/>
  <c r="AJ9" i="11"/>
  <c r="AL7" i="11"/>
  <c r="AJ7" i="7"/>
  <c r="AI6" i="7"/>
  <c r="N86" i="11" l="1"/>
  <c r="L44" i="7" s="1"/>
  <c r="L48" i="7" s="1"/>
  <c r="AI53" i="29"/>
  <c r="AI69" i="29"/>
  <c r="AI61" i="29"/>
  <c r="AI45" i="29"/>
  <c r="AJ35" i="29"/>
  <c r="AJ27" i="29"/>
  <c r="AJ17" i="29"/>
  <c r="T36" i="11"/>
  <c r="T73" i="11" s="1"/>
  <c r="R28" i="7" s="1"/>
  <c r="L190" i="25"/>
  <c r="AJ205" i="7"/>
  <c r="R10" i="7"/>
  <c r="T113" i="4"/>
  <c r="T112" i="4"/>
  <c r="T111" i="4"/>
  <c r="T97" i="4"/>
  <c r="T96" i="4"/>
  <c r="T104" i="4"/>
  <c r="T103" i="4"/>
  <c r="T95" i="4"/>
  <c r="O17" i="11"/>
  <c r="O18" i="11" s="1"/>
  <c r="O71" i="11" s="1"/>
  <c r="O49" i="11"/>
  <c r="O59" i="11" s="1"/>
  <c r="L177" i="25"/>
  <c r="Q26" i="11"/>
  <c r="L120" i="7"/>
  <c r="U32" i="11"/>
  <c r="U33" i="11" s="1"/>
  <c r="U34" i="11" s="1"/>
  <c r="U35" i="11" s="1"/>
  <c r="U69" i="11"/>
  <c r="R35" i="7"/>
  <c r="T84" i="11"/>
  <c r="R41" i="7" s="1"/>
  <c r="AL15" i="12"/>
  <c r="AK77" i="7" s="1"/>
  <c r="AJ199" i="7"/>
  <c r="AK3" i="11"/>
  <c r="AJ2" i="11"/>
  <c r="L135" i="7"/>
  <c r="AF14" i="7"/>
  <c r="AF18" i="7" s="1"/>
  <c r="AF3" i="7" s="1"/>
  <c r="Z11" i="7"/>
  <c r="AE2" i="7"/>
  <c r="O117" i="4"/>
  <c r="N8" i="12" s="1"/>
  <c r="AJ177" i="7"/>
  <c r="AJ208" i="7"/>
  <c r="AJ207" i="7"/>
  <c r="AJ212" i="7" s="1"/>
  <c r="AJ206" i="7"/>
  <c r="AJ209" i="7"/>
  <c r="E188" i="22"/>
  <c r="D187" i="22"/>
  <c r="AJ219" i="7"/>
  <c r="AJ218" i="7"/>
  <c r="AJ217" i="7"/>
  <c r="AO2" i="12"/>
  <c r="AJ4" i="11"/>
  <c r="AJ64" i="11" s="1"/>
  <c r="AH17" i="7" s="1"/>
  <c r="AI61" i="11"/>
  <c r="AI62" i="11"/>
  <c r="AG15" i="7" s="1"/>
  <c r="AI63" i="11"/>
  <c r="AG16" i="7" s="1"/>
  <c r="O13" i="12"/>
  <c r="N138" i="7" s="1"/>
  <c r="AB45" i="11"/>
  <c r="AB74" i="11" s="1"/>
  <c r="Z29" i="7" s="1"/>
  <c r="S88" i="11"/>
  <c r="Q46" i="7" s="1"/>
  <c r="AN154" i="4"/>
  <c r="AN157" i="4"/>
  <c r="AN162" i="4"/>
  <c r="P82" i="11"/>
  <c r="N39" i="7" s="1"/>
  <c r="AN165" i="4"/>
  <c r="O50" i="7"/>
  <c r="Q48" i="4"/>
  <c r="Q102" i="4" s="1"/>
  <c r="AC40" i="11"/>
  <c r="AC39" i="11" s="1"/>
  <c r="AJ4" i="7"/>
  <c r="AK5" i="7"/>
  <c r="O53" i="4"/>
  <c r="AO116" i="4"/>
  <c r="AO127" i="4"/>
  <c r="AO119" i="4"/>
  <c r="AO135" i="4"/>
  <c r="AO173" i="4" s="1"/>
  <c r="AO136" i="4"/>
  <c r="AO174" i="4" s="1"/>
  <c r="AO128" i="4"/>
  <c r="AO166" i="4" s="1"/>
  <c r="P13" i="11"/>
  <c r="R20" i="11"/>
  <c r="AQ5" i="12"/>
  <c r="AP3" i="12"/>
  <c r="AP6" i="12"/>
  <c r="AL8" i="11"/>
  <c r="AK6" i="11"/>
  <c r="AK5" i="11" s="1"/>
  <c r="AK95" i="11" s="1"/>
  <c r="AI54" i="7" s="1"/>
  <c r="AK9" i="11"/>
  <c r="AM7" i="11"/>
  <c r="AK7" i="7"/>
  <c r="AJ6" i="7"/>
  <c r="O70" i="4" l="1"/>
  <c r="O130" i="4" s="1"/>
  <c r="O73" i="4"/>
  <c r="O133" i="4" s="1"/>
  <c r="O69" i="4"/>
  <c r="O129" i="4" s="1"/>
  <c r="AJ53" i="29"/>
  <c r="AJ69" i="29"/>
  <c r="AJ61" i="29"/>
  <c r="AJ45" i="29"/>
  <c r="T78" i="11"/>
  <c r="R34" i="7" s="1"/>
  <c r="AK35" i="29"/>
  <c r="AK27" i="29"/>
  <c r="AK17" i="29"/>
  <c r="M177" i="25"/>
  <c r="AK205" i="7"/>
  <c r="O50" i="11"/>
  <c r="N80" i="12" s="1"/>
  <c r="V29" i="11"/>
  <c r="V31" i="11" s="1"/>
  <c r="Q110" i="4"/>
  <c r="Q109" i="4"/>
  <c r="Q108" i="4"/>
  <c r="Q101" i="4"/>
  <c r="Q100" i="4"/>
  <c r="Q92" i="4"/>
  <c r="Q94" i="4"/>
  <c r="Q93" i="4"/>
  <c r="U49" i="4"/>
  <c r="O96" i="11"/>
  <c r="M55" i="7" s="1"/>
  <c r="M190" i="25"/>
  <c r="M8" i="7"/>
  <c r="O66" i="11"/>
  <c r="M20" i="7" s="1"/>
  <c r="M24" i="7" s="1"/>
  <c r="T89" i="11"/>
  <c r="R47" i="7" s="1"/>
  <c r="S23" i="7"/>
  <c r="U79" i="11"/>
  <c r="M76" i="7"/>
  <c r="N40" i="12"/>
  <c r="M81" i="7" s="1"/>
  <c r="N22" i="12"/>
  <c r="M78" i="7" s="1"/>
  <c r="N46" i="12"/>
  <c r="M82" i="7" s="1"/>
  <c r="N34" i="12"/>
  <c r="M80" i="7" s="1"/>
  <c r="N28" i="12"/>
  <c r="M79" i="7" s="1"/>
  <c r="N52" i="12"/>
  <c r="M83" i="7" s="1"/>
  <c r="AM15" i="12"/>
  <c r="AL77" i="7" s="1"/>
  <c r="E123" i="25" s="1"/>
  <c r="AL3" i="11"/>
  <c r="AK2" i="11"/>
  <c r="AK199" i="7"/>
  <c r="M99" i="7"/>
  <c r="AG14" i="7"/>
  <c r="AG18" i="7" s="1"/>
  <c r="AG3" i="7" s="1"/>
  <c r="S10" i="7"/>
  <c r="U68" i="11"/>
  <c r="S22" i="7" s="1"/>
  <c r="O9" i="7"/>
  <c r="Q67" i="11"/>
  <c r="O21" i="7" s="1"/>
  <c r="AF2" i="7"/>
  <c r="L58" i="7"/>
  <c r="L221" i="7"/>
  <c r="M26" i="7"/>
  <c r="M30" i="7" s="1"/>
  <c r="AK208" i="7"/>
  <c r="AK177" i="7"/>
  <c r="AK178" i="7" s="1"/>
  <c r="AK179" i="7" s="1"/>
  <c r="AJ178" i="7"/>
  <c r="AJ179" i="7" s="1"/>
  <c r="AK206" i="7"/>
  <c r="AK209" i="7"/>
  <c r="AK207" i="7"/>
  <c r="AK212" i="7" s="1"/>
  <c r="O122" i="4"/>
  <c r="O160" i="4" s="1"/>
  <c r="N18" i="12" s="1"/>
  <c r="M111" i="7" s="1"/>
  <c r="O123" i="4"/>
  <c r="E189" i="22"/>
  <c r="D188" i="22"/>
  <c r="AK219" i="7"/>
  <c r="AK218" i="7"/>
  <c r="AK217" i="7"/>
  <c r="O56" i="12"/>
  <c r="N145" i="7" s="1"/>
  <c r="AK4" i="11"/>
  <c r="AK64" i="11" s="1"/>
  <c r="AI17" i="7" s="1"/>
  <c r="AJ63" i="11"/>
  <c r="AH16" i="7" s="1"/>
  <c r="AJ62" i="11"/>
  <c r="AH15" i="7" s="1"/>
  <c r="AJ61" i="11"/>
  <c r="AP2" i="12"/>
  <c r="AC41" i="11"/>
  <c r="AC42" i="11" s="1"/>
  <c r="AC43" i="11" s="1"/>
  <c r="AC44" i="11" s="1"/>
  <c r="O38" i="12"/>
  <c r="N142" i="7" s="1"/>
  <c r="O50" i="12"/>
  <c r="N144" i="7" s="1"/>
  <c r="O44" i="12"/>
  <c r="N143" i="7" s="1"/>
  <c r="O32" i="12"/>
  <c r="N141" i="7" s="1"/>
  <c r="O26" i="12"/>
  <c r="N140" i="7" s="1"/>
  <c r="P87" i="11"/>
  <c r="N45" i="7" s="1"/>
  <c r="AO162" i="4"/>
  <c r="AO157" i="4"/>
  <c r="AO165" i="4"/>
  <c r="AO154" i="4"/>
  <c r="O131" i="4"/>
  <c r="N9" i="12" s="1"/>
  <c r="M91" i="7" s="1"/>
  <c r="O121" i="4"/>
  <c r="N7" i="12" s="1"/>
  <c r="U36" i="11"/>
  <c r="U73" i="11" s="1"/>
  <c r="S28" i="7" s="1"/>
  <c r="P48" i="11"/>
  <c r="P14" i="11"/>
  <c r="P15" i="11" s="1"/>
  <c r="Q27" i="11"/>
  <c r="Q72" i="11" s="1"/>
  <c r="O27" i="7" s="1"/>
  <c r="AL5" i="7"/>
  <c r="AK4" i="7"/>
  <c r="AP135" i="4"/>
  <c r="AP173" i="4" s="1"/>
  <c r="AP136" i="4"/>
  <c r="AP174" i="4" s="1"/>
  <c r="AP119" i="4"/>
  <c r="AP127" i="4"/>
  <c r="AP116" i="4"/>
  <c r="AP128" i="4"/>
  <c r="AP166" i="4" s="1"/>
  <c r="R22" i="11"/>
  <c r="AR5" i="12"/>
  <c r="AQ3" i="12"/>
  <c r="AQ6" i="12"/>
  <c r="AM8" i="11"/>
  <c r="AL6" i="11"/>
  <c r="AL5" i="11" s="1"/>
  <c r="AL95" i="11" s="1"/>
  <c r="AJ54" i="7" s="1"/>
  <c r="AL9" i="11"/>
  <c r="AN7" i="11"/>
  <c r="AL7" i="7"/>
  <c r="AK6" i="7"/>
  <c r="AK53" i="29" l="1"/>
  <c r="AK69" i="29"/>
  <c r="AK45" i="29"/>
  <c r="AK61" i="29"/>
  <c r="T83" i="11"/>
  <c r="R40" i="7" s="1"/>
  <c r="AL35" i="29"/>
  <c r="AL27" i="29"/>
  <c r="AL17" i="29"/>
  <c r="M12" i="7"/>
  <c r="N84" i="12"/>
  <c r="M131" i="7" s="1"/>
  <c r="O94" i="11"/>
  <c r="M53" i="7" s="1"/>
  <c r="M56" i="7" s="1"/>
  <c r="N91" i="12"/>
  <c r="M146" i="7" s="1"/>
  <c r="M148" i="7" s="1"/>
  <c r="N74" i="12"/>
  <c r="M105" i="7" s="1"/>
  <c r="M107" i="7" s="1"/>
  <c r="N85" i="12"/>
  <c r="M132" i="7" s="1"/>
  <c r="N86" i="12"/>
  <c r="M133" i="7" s="1"/>
  <c r="N190" i="25"/>
  <c r="AL205" i="7"/>
  <c r="Q83" i="4"/>
  <c r="Q143" i="4" s="1"/>
  <c r="Q82" i="4"/>
  <c r="Q142" i="4" s="1"/>
  <c r="U113" i="4"/>
  <c r="U112" i="4"/>
  <c r="U111" i="4"/>
  <c r="U104" i="4"/>
  <c r="U103" i="4"/>
  <c r="U95" i="4"/>
  <c r="U97" i="4"/>
  <c r="U96" i="4"/>
  <c r="O76" i="11"/>
  <c r="M32" i="7" s="1"/>
  <c r="M36" i="7" s="1"/>
  <c r="N177" i="25"/>
  <c r="P16" i="11"/>
  <c r="V32" i="11"/>
  <c r="V33" i="11" s="1"/>
  <c r="V34" i="11" s="1"/>
  <c r="V35" i="11" s="1"/>
  <c r="V69" i="11"/>
  <c r="AN15" i="12"/>
  <c r="AM77" i="7" s="1"/>
  <c r="F123" i="25" s="1"/>
  <c r="M86" i="7"/>
  <c r="N11" i="12"/>
  <c r="M110" i="7" s="1"/>
  <c r="S35" i="7"/>
  <c r="U84" i="11"/>
  <c r="S41" i="7" s="1"/>
  <c r="M62" i="7"/>
  <c r="N21" i="12"/>
  <c r="M64" i="7" s="1"/>
  <c r="N51" i="12"/>
  <c r="M69" i="7" s="1"/>
  <c r="N27" i="12"/>
  <c r="M65" i="7" s="1"/>
  <c r="N39" i="12"/>
  <c r="M67" i="7" s="1"/>
  <c r="N45" i="12"/>
  <c r="M68" i="7" s="1"/>
  <c r="N33" i="12"/>
  <c r="M66" i="7" s="1"/>
  <c r="Q84" i="4"/>
  <c r="Q144" i="4" s="1"/>
  <c r="AL199" i="7"/>
  <c r="AM3" i="11"/>
  <c r="AL2" i="11"/>
  <c r="AH14" i="7"/>
  <c r="AH18" i="7" s="1"/>
  <c r="AH3" i="7" s="1"/>
  <c r="AG2" i="7"/>
  <c r="M119" i="7"/>
  <c r="L150" i="7"/>
  <c r="L151" i="7" s="1"/>
  <c r="L159" i="7" s="1"/>
  <c r="L161" i="7" s="1"/>
  <c r="L167" i="7" s="1"/>
  <c r="AL208" i="7"/>
  <c r="AL177" i="7"/>
  <c r="AL206" i="7"/>
  <c r="AL209" i="7"/>
  <c r="AL207" i="7"/>
  <c r="AL212" i="7" s="1"/>
  <c r="E190" i="22"/>
  <c r="D189" i="22"/>
  <c r="AL219" i="7"/>
  <c r="AL218" i="7"/>
  <c r="AL217" i="7"/>
  <c r="N53" i="12"/>
  <c r="M98" i="7" s="1"/>
  <c r="AQ2" i="12"/>
  <c r="AL4" i="11"/>
  <c r="AL64" i="11" s="1"/>
  <c r="AJ17" i="7" s="1"/>
  <c r="AK63" i="11"/>
  <c r="AI16" i="7" s="1"/>
  <c r="AK62" i="11"/>
  <c r="AI15" i="7" s="1"/>
  <c r="AK61" i="11"/>
  <c r="AC50" i="4"/>
  <c r="AD38" i="11"/>
  <c r="AD40" i="11" s="1"/>
  <c r="P47" i="4"/>
  <c r="P51" i="4" s="1"/>
  <c r="Q134" i="4"/>
  <c r="P54" i="11"/>
  <c r="P55" i="11" s="1"/>
  <c r="P56" i="11" s="1"/>
  <c r="P57" i="11" s="1"/>
  <c r="P93" i="11" s="1"/>
  <c r="Q139" i="4"/>
  <c r="Q177" i="4" s="1"/>
  <c r="P20" i="12" s="1"/>
  <c r="O139" i="7" s="1"/>
  <c r="N47" i="12"/>
  <c r="M97" i="7" s="1"/>
  <c r="N41" i="12"/>
  <c r="M96" i="7" s="1"/>
  <c r="N35" i="12"/>
  <c r="M95" i="7" s="1"/>
  <c r="N29" i="12"/>
  <c r="M94" i="7" s="1"/>
  <c r="N23" i="12"/>
  <c r="M93" i="7" s="1"/>
  <c r="Q77" i="11"/>
  <c r="O33" i="7" s="1"/>
  <c r="AP165" i="4"/>
  <c r="N12" i="12"/>
  <c r="M123" i="7" s="1"/>
  <c r="U78" i="11"/>
  <c r="S34" i="7" s="1"/>
  <c r="AP157" i="4"/>
  <c r="AP154" i="4"/>
  <c r="AP162" i="4"/>
  <c r="Q138" i="4"/>
  <c r="Q11" i="11"/>
  <c r="Q13" i="11" s="1"/>
  <c r="Q48" i="11" s="1"/>
  <c r="AL4" i="7"/>
  <c r="AM5" i="7"/>
  <c r="R23" i="11"/>
  <c r="R24" i="11" s="1"/>
  <c r="R25" i="11" s="1"/>
  <c r="AQ135" i="4"/>
  <c r="AQ173" i="4" s="1"/>
  <c r="AQ136" i="4"/>
  <c r="AQ174" i="4" s="1"/>
  <c r="AQ116" i="4"/>
  <c r="AQ119" i="4"/>
  <c r="AQ128" i="4"/>
  <c r="AQ166" i="4" s="1"/>
  <c r="AQ127" i="4"/>
  <c r="AR6" i="12"/>
  <c r="AR3" i="12"/>
  <c r="AS5" i="12"/>
  <c r="AN8" i="11"/>
  <c r="AM6" i="11"/>
  <c r="AM5" i="11" s="1"/>
  <c r="AM95" i="11" s="1"/>
  <c r="AK54" i="7" s="1"/>
  <c r="AM9" i="11"/>
  <c r="AO7" i="11"/>
  <c r="AM7" i="7"/>
  <c r="AL6" i="7"/>
  <c r="T88" i="11" l="1"/>
  <c r="R46" i="7" s="1"/>
  <c r="AL53" i="29"/>
  <c r="AL69" i="29"/>
  <c r="AL61" i="29"/>
  <c r="AL45" i="29"/>
  <c r="AM35" i="29"/>
  <c r="AM27" i="29"/>
  <c r="AM17" i="29"/>
  <c r="N14" i="12"/>
  <c r="M63" i="7" s="1"/>
  <c r="M73" i="7" s="1"/>
  <c r="W29" i="11"/>
  <c r="W31" i="11" s="1"/>
  <c r="O190" i="25"/>
  <c r="AM205" i="7"/>
  <c r="V49" i="4"/>
  <c r="V113" i="4" s="1"/>
  <c r="O81" i="11"/>
  <c r="O86" i="11" s="1"/>
  <c r="P17" i="11"/>
  <c r="P18" i="11" s="1"/>
  <c r="P71" i="11" s="1"/>
  <c r="P49" i="11"/>
  <c r="P59" i="11" s="1"/>
  <c r="O177" i="25"/>
  <c r="R26" i="11"/>
  <c r="N54" i="12"/>
  <c r="M117" i="7" s="1"/>
  <c r="N36" i="12"/>
  <c r="M114" i="7" s="1"/>
  <c r="N48" i="12"/>
  <c r="M116" i="7" s="1"/>
  <c r="N24" i="12"/>
  <c r="M112" i="7" s="1"/>
  <c r="N42" i="12"/>
  <c r="M115" i="7" s="1"/>
  <c r="N30" i="12"/>
  <c r="M113" i="7" s="1"/>
  <c r="U89" i="11"/>
  <c r="S47" i="7" s="1"/>
  <c r="T23" i="7"/>
  <c r="V79" i="11"/>
  <c r="AO15" i="12"/>
  <c r="AN77" i="7" s="1"/>
  <c r="G123" i="25" s="1"/>
  <c r="AN3" i="11"/>
  <c r="AM2" i="11"/>
  <c r="AM199" i="7"/>
  <c r="AI14" i="7"/>
  <c r="AI18" i="7" s="1"/>
  <c r="AI3" i="7" s="1"/>
  <c r="AA11" i="7"/>
  <c r="T10" i="7"/>
  <c r="V68" i="11"/>
  <c r="T22" i="7" s="1"/>
  <c r="AH2" i="7"/>
  <c r="P117" i="4"/>
  <c r="O8" i="12" s="1"/>
  <c r="L227" i="7"/>
  <c r="AM208" i="7"/>
  <c r="AM177" i="7"/>
  <c r="AM178" i="7" s="1"/>
  <c r="AM179" i="7" s="1"/>
  <c r="AL178" i="7"/>
  <c r="AL179" i="7" s="1"/>
  <c r="AM206" i="7"/>
  <c r="AM209" i="7"/>
  <c r="AM207" i="7"/>
  <c r="AM212" i="7" s="1"/>
  <c r="M100" i="7"/>
  <c r="E191" i="22"/>
  <c r="D190" i="22"/>
  <c r="AM219" i="7"/>
  <c r="AM218" i="7"/>
  <c r="AM217" i="7"/>
  <c r="AC45" i="11"/>
  <c r="AC74" i="11" s="1"/>
  <c r="AA29" i="7" s="1"/>
  <c r="N55" i="12"/>
  <c r="M130" i="7" s="1"/>
  <c r="L223" i="7"/>
  <c r="L224" i="7" s="1"/>
  <c r="AR2" i="12"/>
  <c r="AM4" i="11"/>
  <c r="AM64" i="11" s="1"/>
  <c r="AK17" i="7" s="1"/>
  <c r="AL63" i="11"/>
  <c r="AJ16" i="7" s="1"/>
  <c r="AL62" i="11"/>
  <c r="AJ15" i="7" s="1"/>
  <c r="AL61" i="11"/>
  <c r="AD39" i="11"/>
  <c r="AD41" i="11" s="1"/>
  <c r="AD42" i="11" s="1"/>
  <c r="AD43" i="11" s="1"/>
  <c r="AD44" i="11" s="1"/>
  <c r="P52" i="4"/>
  <c r="P53" i="4" s="1"/>
  <c r="N52" i="7"/>
  <c r="Q52" i="11"/>
  <c r="M222" i="7"/>
  <c r="P13" i="12"/>
  <c r="O138" i="7" s="1"/>
  <c r="Q54" i="11"/>
  <c r="Q55" i="11" s="1"/>
  <c r="N49" i="12"/>
  <c r="M129" i="7" s="1"/>
  <c r="N43" i="12"/>
  <c r="M128" i="7" s="1"/>
  <c r="N37" i="12"/>
  <c r="M127" i="7" s="1"/>
  <c r="N25" i="12"/>
  <c r="M125" i="7" s="1"/>
  <c r="N31" i="12"/>
  <c r="M126" i="7" s="1"/>
  <c r="U83" i="11"/>
  <c r="S40" i="7" s="1"/>
  <c r="AQ154" i="4"/>
  <c r="AQ165" i="4"/>
  <c r="AQ162" i="4"/>
  <c r="AQ157" i="4"/>
  <c r="Q82" i="11"/>
  <c r="O39" i="7" s="1"/>
  <c r="P50" i="7"/>
  <c r="R48" i="4"/>
  <c r="R102" i="4" s="1"/>
  <c r="V36" i="11"/>
  <c r="V73" i="11" s="1"/>
  <c r="T28" i="7" s="1"/>
  <c r="AM4" i="7"/>
  <c r="AN5" i="7"/>
  <c r="S20" i="11"/>
  <c r="AR135" i="4"/>
  <c r="AR173" i="4" s="1"/>
  <c r="AR119" i="4"/>
  <c r="AR128" i="4"/>
  <c r="AR166" i="4" s="1"/>
  <c r="AR136" i="4"/>
  <c r="AR174" i="4" s="1"/>
  <c r="AR116" i="4"/>
  <c r="AR127" i="4"/>
  <c r="AS6" i="12"/>
  <c r="AT5" i="12"/>
  <c r="AS3" i="12"/>
  <c r="AO8" i="11"/>
  <c r="AN6" i="11"/>
  <c r="AN5" i="11" s="1"/>
  <c r="AN95" i="11" s="1"/>
  <c r="AL54" i="7" s="1"/>
  <c r="AN9" i="11"/>
  <c r="AP7" i="11"/>
  <c r="AN7" i="7"/>
  <c r="AM6" i="7"/>
  <c r="P69" i="4" l="1"/>
  <c r="P129" i="4" s="1"/>
  <c r="P73" i="4"/>
  <c r="P133" i="4" s="1"/>
  <c r="P70" i="4"/>
  <c r="P130" i="4" s="1"/>
  <c r="AM53" i="29"/>
  <c r="AM69" i="29"/>
  <c r="AM45" i="29"/>
  <c r="AM61" i="29"/>
  <c r="AN35" i="29"/>
  <c r="AN27" i="29"/>
  <c r="AN17" i="29"/>
  <c r="V95" i="4"/>
  <c r="P50" i="11"/>
  <c r="O91" i="12" s="1"/>
  <c r="N146" i="7" s="1"/>
  <c r="N148" i="7" s="1"/>
  <c r="V103" i="4"/>
  <c r="V104" i="4"/>
  <c r="P96" i="11"/>
  <c r="N55" i="7" s="1"/>
  <c r="V96" i="4"/>
  <c r="P177" i="25"/>
  <c r="AN205" i="7"/>
  <c r="V97" i="4"/>
  <c r="M38" i="7"/>
  <c r="M42" i="7" s="1"/>
  <c r="V111" i="4"/>
  <c r="V112" i="4"/>
  <c r="R110" i="4"/>
  <c r="R109" i="4"/>
  <c r="R108" i="4"/>
  <c r="R101" i="4"/>
  <c r="R100" i="4"/>
  <c r="R94" i="4"/>
  <c r="R93" i="4"/>
  <c r="R92" i="4"/>
  <c r="P190" i="25"/>
  <c r="N8" i="7"/>
  <c r="P66" i="11"/>
  <c r="P76" i="11" s="1"/>
  <c r="M120" i="7"/>
  <c r="T35" i="7"/>
  <c r="V84" i="11"/>
  <c r="T41" i="7" s="1"/>
  <c r="W32" i="11"/>
  <c r="W33" i="11" s="1"/>
  <c r="W49" i="4" s="1"/>
  <c r="W69" i="11"/>
  <c r="AP15" i="12"/>
  <c r="AO77" i="7" s="1"/>
  <c r="N76" i="7"/>
  <c r="O52" i="12"/>
  <c r="N83" i="7" s="1"/>
  <c r="O28" i="12"/>
  <c r="N79" i="7" s="1"/>
  <c r="O46" i="12"/>
  <c r="N82" i="7" s="1"/>
  <c r="O40" i="12"/>
  <c r="N81" i="7" s="1"/>
  <c r="O34" i="12"/>
  <c r="N80" i="7" s="1"/>
  <c r="O22" i="12"/>
  <c r="N78" i="7" s="1"/>
  <c r="M135" i="7"/>
  <c r="AN199" i="7"/>
  <c r="AO3" i="11"/>
  <c r="AN2" i="11"/>
  <c r="AJ14" i="7"/>
  <c r="AJ18" i="7" s="1"/>
  <c r="AJ3" i="7" s="1"/>
  <c r="N99" i="7"/>
  <c r="P9" i="7"/>
  <c r="R67" i="11"/>
  <c r="P21" i="7" s="1"/>
  <c r="AI2" i="7"/>
  <c r="N26" i="7"/>
  <c r="N30" i="7" s="1"/>
  <c r="M44" i="7"/>
  <c r="M48" i="7" s="1"/>
  <c r="M58" i="7" s="1"/>
  <c r="AN208" i="7"/>
  <c r="AN177" i="7"/>
  <c r="Q56" i="11"/>
  <c r="P123" i="4"/>
  <c r="P122" i="4"/>
  <c r="P160" i="4" s="1"/>
  <c r="O18" i="12" s="1"/>
  <c r="N111" i="7" s="1"/>
  <c r="AN206" i="7"/>
  <c r="AN207" i="7"/>
  <c r="AN212" i="7" s="1"/>
  <c r="E192" i="22"/>
  <c r="D191" i="22"/>
  <c r="AN219" i="7"/>
  <c r="AN218" i="7"/>
  <c r="AN217" i="7"/>
  <c r="P56" i="12"/>
  <c r="O145" i="7" s="1"/>
  <c r="AN4" i="11"/>
  <c r="AN64" i="11" s="1"/>
  <c r="AL17" i="7" s="1"/>
  <c r="AM63" i="11"/>
  <c r="AK16" i="7" s="1"/>
  <c r="AM62" i="11"/>
  <c r="AK15" i="7" s="1"/>
  <c r="AM61" i="11"/>
  <c r="AS2" i="12"/>
  <c r="AD50" i="4"/>
  <c r="AE38" i="11"/>
  <c r="AE40" i="11" s="1"/>
  <c r="P50" i="12"/>
  <c r="O144" i="7" s="1"/>
  <c r="P38" i="12"/>
  <c r="O142" i="7" s="1"/>
  <c r="P26" i="12"/>
  <c r="O140" i="7" s="1"/>
  <c r="P32" i="12"/>
  <c r="O141" i="7" s="1"/>
  <c r="P44" i="12"/>
  <c r="O143" i="7" s="1"/>
  <c r="V78" i="11"/>
  <c r="T34" i="7" s="1"/>
  <c r="AR154" i="4"/>
  <c r="AR165" i="4"/>
  <c r="AR162" i="4"/>
  <c r="AR157" i="4"/>
  <c r="Q87" i="11"/>
  <c r="O45" i="7" s="1"/>
  <c r="U88" i="11"/>
  <c r="S46" i="7" s="1"/>
  <c r="P131" i="4"/>
  <c r="O9" i="12" s="1"/>
  <c r="N91" i="7" s="1"/>
  <c r="P121" i="4"/>
  <c r="O7" i="12" s="1"/>
  <c r="R27" i="11"/>
  <c r="R72" i="11" s="1"/>
  <c r="P27" i="7" s="1"/>
  <c r="AO5" i="7"/>
  <c r="AN4" i="7"/>
  <c r="AS128" i="4"/>
  <c r="AS166" i="4" s="1"/>
  <c r="AS116" i="4"/>
  <c r="AS136" i="4"/>
  <c r="AS174" i="4" s="1"/>
  <c r="AS135" i="4"/>
  <c r="AS173" i="4" s="1"/>
  <c r="AS127" i="4"/>
  <c r="AS119" i="4"/>
  <c r="S22" i="11"/>
  <c r="AU5" i="12"/>
  <c r="AT3" i="12"/>
  <c r="AT6" i="12"/>
  <c r="AP8" i="11"/>
  <c r="AO6" i="11"/>
  <c r="AO5" i="11" s="1"/>
  <c r="AO95" i="11" s="1"/>
  <c r="AM54" i="7" s="1"/>
  <c r="AO9" i="11"/>
  <c r="AQ7" i="11"/>
  <c r="Q14" i="11"/>
  <c r="Q15" i="11" s="1"/>
  <c r="AO7" i="7"/>
  <c r="AN6" i="7"/>
  <c r="AN53" i="29" l="1"/>
  <c r="AN69" i="29"/>
  <c r="AN45" i="29"/>
  <c r="AN61" i="29"/>
  <c r="AO205" i="7"/>
  <c r="AO35" i="29"/>
  <c r="AO27" i="29"/>
  <c r="AO17" i="29"/>
  <c r="O84" i="12"/>
  <c r="N131" i="7" s="1"/>
  <c r="O74" i="12"/>
  <c r="N105" i="7" s="1"/>
  <c r="N107" i="7" s="1"/>
  <c r="N12" i="7"/>
  <c r="O85" i="12"/>
  <c r="N132" i="7" s="1"/>
  <c r="O86" i="12"/>
  <c r="N133" i="7" s="1"/>
  <c r="O80" i="12"/>
  <c r="N119" i="7" s="1"/>
  <c r="P94" i="11"/>
  <c r="O14" i="12" s="1"/>
  <c r="H123" i="25"/>
  <c r="N20" i="7"/>
  <c r="N24" i="7" s="1"/>
  <c r="R83" i="4"/>
  <c r="R143" i="4" s="1"/>
  <c r="W113" i="4"/>
  <c r="W112" i="4"/>
  <c r="W111" i="4"/>
  <c r="W95" i="4"/>
  <c r="W104" i="4"/>
  <c r="W103" i="4"/>
  <c r="W97" i="4"/>
  <c r="W96" i="4"/>
  <c r="R82" i="4"/>
  <c r="R142" i="4" s="1"/>
  <c r="Q52" i="4"/>
  <c r="Q57" i="11"/>
  <c r="Q93" i="11" s="1"/>
  <c r="O52" i="7" s="1"/>
  <c r="X29" i="11"/>
  <c r="X31" i="11" s="1"/>
  <c r="W34" i="11"/>
  <c r="W35" i="11" s="1"/>
  <c r="U10" i="7" s="1"/>
  <c r="Q16" i="11"/>
  <c r="V89" i="11"/>
  <c r="T47" i="7" s="1"/>
  <c r="AQ15" i="12"/>
  <c r="AP77" i="7" s="1"/>
  <c r="I123" i="25" s="1"/>
  <c r="U23" i="7"/>
  <c r="W79" i="11"/>
  <c r="N62" i="7"/>
  <c r="O21" i="12"/>
  <c r="N64" i="7" s="1"/>
  <c r="O33" i="12"/>
  <c r="N66" i="7" s="1"/>
  <c r="O27" i="12"/>
  <c r="N65" i="7" s="1"/>
  <c r="O39" i="12"/>
  <c r="N67" i="7" s="1"/>
  <c r="O51" i="12"/>
  <c r="N69" i="7" s="1"/>
  <c r="O45" i="12"/>
  <c r="N68" i="7" s="1"/>
  <c r="O11" i="12"/>
  <c r="O24" i="12" s="1"/>
  <c r="N112" i="7" s="1"/>
  <c r="N86" i="7"/>
  <c r="R84" i="4"/>
  <c r="R144" i="4" s="1"/>
  <c r="R52" i="11"/>
  <c r="AO199" i="7"/>
  <c r="AP3" i="11"/>
  <c r="AO2" i="11"/>
  <c r="AK14" i="7"/>
  <c r="AK18" i="7" s="1"/>
  <c r="AK3" i="7" s="1"/>
  <c r="AB11" i="7"/>
  <c r="AJ2" i="7"/>
  <c r="M150" i="7"/>
  <c r="M151" i="7" s="1"/>
  <c r="M159" i="7" s="1"/>
  <c r="M161" i="7" s="1"/>
  <c r="M167" i="7" s="1"/>
  <c r="N32" i="7"/>
  <c r="N36" i="7" s="1"/>
  <c r="AN178" i="7"/>
  <c r="AN179" i="7" s="1"/>
  <c r="AO208" i="7"/>
  <c r="AO177" i="7"/>
  <c r="AO178" i="7" s="1"/>
  <c r="AO179" i="7" s="1"/>
  <c r="AO209" i="7"/>
  <c r="E193" i="22"/>
  <c r="D192" i="22"/>
  <c r="AO219" i="7"/>
  <c r="AO218" i="7"/>
  <c r="AO217" i="7"/>
  <c r="AD45" i="11"/>
  <c r="AD74" i="11" s="1"/>
  <c r="AB29" i="7" s="1"/>
  <c r="O53" i="12"/>
  <c r="N98" i="7" s="1"/>
  <c r="M221" i="7"/>
  <c r="AT2" i="12"/>
  <c r="AO4" i="11"/>
  <c r="AO64" i="11" s="1"/>
  <c r="AM17" i="7" s="1"/>
  <c r="AN61" i="11"/>
  <c r="AN63" i="11"/>
  <c r="AL16" i="7" s="1"/>
  <c r="AN62" i="11"/>
  <c r="AL15" i="7" s="1"/>
  <c r="AE39" i="11"/>
  <c r="AE41" i="11" s="1"/>
  <c r="AE42" i="11" s="1"/>
  <c r="AE43" i="11" s="1"/>
  <c r="AE44" i="11" s="1"/>
  <c r="Q47" i="4"/>
  <c r="Q51" i="4" s="1"/>
  <c r="R134" i="4"/>
  <c r="O47" i="12"/>
  <c r="N97" i="7" s="1"/>
  <c r="O35" i="12"/>
  <c r="N95" i="7" s="1"/>
  <c r="O41" i="12"/>
  <c r="N96" i="7" s="1"/>
  <c r="O23" i="12"/>
  <c r="N93" i="7" s="1"/>
  <c r="O29" i="12"/>
  <c r="N94" i="7" s="1"/>
  <c r="O12" i="12"/>
  <c r="N123" i="7" s="1"/>
  <c r="R77" i="11"/>
  <c r="P33" i="7" s="1"/>
  <c r="AS165" i="4"/>
  <c r="AS162" i="4"/>
  <c r="V83" i="11"/>
  <c r="T40" i="7" s="1"/>
  <c r="AS157" i="4"/>
  <c r="AS154" i="4"/>
  <c r="P81" i="11"/>
  <c r="R139" i="4"/>
  <c r="R177" i="4" s="1"/>
  <c r="Q20" i="12" s="1"/>
  <c r="P139" i="7" s="1"/>
  <c r="R138" i="4"/>
  <c r="AO4" i="7"/>
  <c r="AP5" i="7"/>
  <c r="AT136" i="4"/>
  <c r="AT174" i="4" s="1"/>
  <c r="AT128" i="4"/>
  <c r="AT166" i="4" s="1"/>
  <c r="AT116" i="4"/>
  <c r="AT135" i="4"/>
  <c r="AT173" i="4" s="1"/>
  <c r="AT119" i="4"/>
  <c r="AT127" i="4"/>
  <c r="S23" i="11"/>
  <c r="S24" i="11" s="1"/>
  <c r="S25" i="11" s="1"/>
  <c r="AV5" i="12"/>
  <c r="AU3" i="12"/>
  <c r="AU6" i="12"/>
  <c r="AQ8" i="11"/>
  <c r="AP6" i="11"/>
  <c r="AP5" i="11" s="1"/>
  <c r="AP95" i="11" s="1"/>
  <c r="AN54" i="7" s="1"/>
  <c r="AP9" i="11"/>
  <c r="R11" i="11"/>
  <c r="AR7" i="11"/>
  <c r="AP7" i="7"/>
  <c r="AO6" i="7"/>
  <c r="AO53" i="29" l="1"/>
  <c r="AO69" i="29"/>
  <c r="AO61" i="29"/>
  <c r="AO45" i="29"/>
  <c r="N53" i="7"/>
  <c r="N56" i="7" s="1"/>
  <c r="N222" i="7" s="1"/>
  <c r="AP205" i="7"/>
  <c r="AP27" i="29"/>
  <c r="AP17" i="29"/>
  <c r="AP35" i="29"/>
  <c r="W68" i="11"/>
  <c r="U22" i="7" s="1"/>
  <c r="W36" i="11"/>
  <c r="W73" i="11" s="1"/>
  <c r="U28" i="7" s="1"/>
  <c r="Q17" i="11"/>
  <c r="Q18" i="11" s="1"/>
  <c r="Q71" i="11" s="1"/>
  <c r="Q49" i="11"/>
  <c r="Q59" i="11" s="1"/>
  <c r="S26" i="11"/>
  <c r="O30" i="12"/>
  <c r="N113" i="7" s="1"/>
  <c r="O36" i="12"/>
  <c r="N114" i="7" s="1"/>
  <c r="N110" i="7"/>
  <c r="O42" i="12"/>
  <c r="N115" i="7" s="1"/>
  <c r="O54" i="12"/>
  <c r="N117" i="7" s="1"/>
  <c r="O48" i="12"/>
  <c r="N116" i="7" s="1"/>
  <c r="X32" i="11"/>
  <c r="X33" i="11" s="1"/>
  <c r="X69" i="11"/>
  <c r="U35" i="7"/>
  <c r="W84" i="11"/>
  <c r="U41" i="7" s="1"/>
  <c r="AR15" i="12"/>
  <c r="AQ77" i="7" s="1"/>
  <c r="J123" i="25" s="1"/>
  <c r="AP199" i="7"/>
  <c r="AQ3" i="11"/>
  <c r="AP2" i="11"/>
  <c r="AL14" i="7"/>
  <c r="AL18" i="7" s="1"/>
  <c r="AL3" i="7" s="1"/>
  <c r="AK2" i="7"/>
  <c r="Q117" i="4"/>
  <c r="P8" i="12" s="1"/>
  <c r="N38" i="7"/>
  <c r="N42" i="7" s="1"/>
  <c r="N63" i="7"/>
  <c r="N73" i="7" s="1"/>
  <c r="AP208" i="7"/>
  <c r="AP177" i="7"/>
  <c r="AP178" i="7" s="1"/>
  <c r="AP179" i="7" s="1"/>
  <c r="M227" i="7"/>
  <c r="AP209" i="7"/>
  <c r="N100" i="7"/>
  <c r="E194" i="22"/>
  <c r="D193" i="22"/>
  <c r="AP219" i="7"/>
  <c r="AP217" i="7"/>
  <c r="AP218" i="7"/>
  <c r="O55" i="12"/>
  <c r="N130" i="7" s="1"/>
  <c r="AP4" i="11"/>
  <c r="AP64" i="11" s="1"/>
  <c r="AN17" i="7" s="1"/>
  <c r="AO63" i="11"/>
  <c r="AM16" i="7" s="1"/>
  <c r="AO62" i="11"/>
  <c r="AM15" i="7" s="1"/>
  <c r="AO61" i="11"/>
  <c r="AU2" i="12"/>
  <c r="AF38" i="11"/>
  <c r="AF40" i="11" s="1"/>
  <c r="AE50" i="4"/>
  <c r="O49" i="12"/>
  <c r="N129" i="7" s="1"/>
  <c r="O37" i="12"/>
  <c r="N127" i="7" s="1"/>
  <c r="O43" i="12"/>
  <c r="N128" i="7" s="1"/>
  <c r="O25" i="12"/>
  <c r="N125" i="7" s="1"/>
  <c r="O31" i="12"/>
  <c r="N126" i="7" s="1"/>
  <c r="Q13" i="12"/>
  <c r="P138" i="7" s="1"/>
  <c r="AT165" i="4"/>
  <c r="AT162" i="4"/>
  <c r="AT154" i="4"/>
  <c r="AT157" i="4"/>
  <c r="V88" i="11"/>
  <c r="T46" i="7" s="1"/>
  <c r="R82" i="11"/>
  <c r="P39" i="7" s="1"/>
  <c r="P86" i="11"/>
  <c r="Q50" i="7"/>
  <c r="S48" i="4"/>
  <c r="S102" i="4" s="1"/>
  <c r="AQ5" i="7"/>
  <c r="AP4" i="7"/>
  <c r="Q53" i="4"/>
  <c r="T20" i="11"/>
  <c r="AU116" i="4"/>
  <c r="AU136" i="4"/>
  <c r="AU174" i="4" s="1"/>
  <c r="AU128" i="4"/>
  <c r="AU166" i="4" s="1"/>
  <c r="AU135" i="4"/>
  <c r="AU173" i="4" s="1"/>
  <c r="AU127" i="4"/>
  <c r="AU119" i="4"/>
  <c r="AW5" i="12"/>
  <c r="AV3" i="12"/>
  <c r="AV6" i="12"/>
  <c r="AR8" i="11"/>
  <c r="AQ6" i="11"/>
  <c r="AQ5" i="11" s="1"/>
  <c r="AQ9" i="11"/>
  <c r="AS7" i="11"/>
  <c r="R13" i="11"/>
  <c r="R48" i="11" s="1"/>
  <c r="AQ7" i="7"/>
  <c r="AP6" i="7"/>
  <c r="Q73" i="4" l="1"/>
  <c r="Q133" i="4" s="1"/>
  <c r="Q70" i="4"/>
  <c r="Q130" i="4" s="1"/>
  <c r="Q69" i="4"/>
  <c r="Q129" i="4" s="1"/>
  <c r="AP53" i="29"/>
  <c r="AP69" i="29"/>
  <c r="AP61" i="29"/>
  <c r="AP45" i="29"/>
  <c r="AQ205" i="7"/>
  <c r="AQ17" i="29"/>
  <c r="AQ35" i="29"/>
  <c r="AQ27" i="29"/>
  <c r="Q50" i="11"/>
  <c r="O12" i="7" s="1"/>
  <c r="W78" i="11"/>
  <c r="U34" i="7" s="1"/>
  <c r="S110" i="4"/>
  <c r="S109" i="4"/>
  <c r="S108" i="4"/>
  <c r="S101" i="4"/>
  <c r="S100" i="4"/>
  <c r="S94" i="4"/>
  <c r="S93" i="4"/>
  <c r="S92" i="4"/>
  <c r="Q96" i="11"/>
  <c r="O55" i="7" s="1"/>
  <c r="O8" i="7"/>
  <c r="Q66" i="11"/>
  <c r="O20" i="7" s="1"/>
  <c r="O24" i="7" s="1"/>
  <c r="AQ95" i="11"/>
  <c r="AO54" i="7" s="1"/>
  <c r="Y29" i="11"/>
  <c r="Y31" i="11" s="1"/>
  <c r="X34" i="11"/>
  <c r="X35" i="11" s="1"/>
  <c r="X36" i="11" s="1"/>
  <c r="X73" i="11" s="1"/>
  <c r="V28" i="7" s="1"/>
  <c r="N120" i="7"/>
  <c r="X49" i="4"/>
  <c r="W89" i="11"/>
  <c r="U47" i="7" s="1"/>
  <c r="V23" i="7"/>
  <c r="X79" i="11"/>
  <c r="O76" i="7"/>
  <c r="P46" i="12"/>
  <c r="O82" i="7" s="1"/>
  <c r="P34" i="12"/>
  <c r="O80" i="7" s="1"/>
  <c r="P40" i="12"/>
  <c r="O81" i="7" s="1"/>
  <c r="P52" i="12"/>
  <c r="O83" i="7" s="1"/>
  <c r="P28" i="12"/>
  <c r="O79" i="7" s="1"/>
  <c r="P22" i="12"/>
  <c r="O78" i="7" s="1"/>
  <c r="AS15" i="12"/>
  <c r="AR77" i="7" s="1"/>
  <c r="AQ199" i="7"/>
  <c r="AR3" i="11"/>
  <c r="AQ2" i="11"/>
  <c r="AM14" i="7"/>
  <c r="AM18" i="7" s="1"/>
  <c r="AM3" i="7" s="1"/>
  <c r="N135" i="7"/>
  <c r="O99" i="7"/>
  <c r="AC11" i="7"/>
  <c r="Q9" i="7"/>
  <c r="S67" i="11"/>
  <c r="Q21" i="7" s="1"/>
  <c r="AL2" i="7"/>
  <c r="N44" i="7"/>
  <c r="N48" i="7" s="1"/>
  <c r="N58" i="7" s="1"/>
  <c r="O26" i="7"/>
  <c r="O30" i="7" s="1"/>
  <c r="AQ177" i="7"/>
  <c r="AQ178" i="7" s="1"/>
  <c r="AQ179" i="7" s="1"/>
  <c r="AQ208" i="7"/>
  <c r="AQ209" i="7"/>
  <c r="Q123" i="4"/>
  <c r="Q122" i="4"/>
  <c r="Q160" i="4" s="1"/>
  <c r="P18" i="12" s="1"/>
  <c r="O111" i="7" s="1"/>
  <c r="E195" i="22"/>
  <c r="D194" i="22"/>
  <c r="AQ219" i="7"/>
  <c r="AQ218" i="7"/>
  <c r="AQ217" i="7"/>
  <c r="R87" i="11"/>
  <c r="P45" i="7" s="1"/>
  <c r="Q56" i="12"/>
  <c r="P145" i="7" s="1"/>
  <c r="AE45" i="11"/>
  <c r="AE74" i="11" s="1"/>
  <c r="AC29" i="7" s="1"/>
  <c r="M223" i="7"/>
  <c r="M224" i="7" s="1"/>
  <c r="AQ4" i="11"/>
  <c r="AQ64" i="11" s="1"/>
  <c r="AO17" i="7" s="1"/>
  <c r="AP61" i="11"/>
  <c r="AP62" i="11"/>
  <c r="AN15" i="7" s="1"/>
  <c r="AP63" i="11"/>
  <c r="AN16" i="7" s="1"/>
  <c r="AV2" i="12"/>
  <c r="AF39" i="11"/>
  <c r="AF41" i="11" s="1"/>
  <c r="AF42" i="11" s="1"/>
  <c r="AF43" i="11" s="1"/>
  <c r="AF44" i="11" s="1"/>
  <c r="R54" i="11"/>
  <c r="R55" i="11" s="1"/>
  <c r="R56" i="11" s="1"/>
  <c r="R57" i="11" s="1"/>
  <c r="R93" i="11" s="1"/>
  <c r="Q38" i="12"/>
  <c r="P142" i="7" s="1"/>
  <c r="Q50" i="12"/>
  <c r="P144" i="7" s="1"/>
  <c r="Q44" i="12"/>
  <c r="P143" i="7" s="1"/>
  <c r="Q32" i="12"/>
  <c r="P141" i="7" s="1"/>
  <c r="Q26" i="12"/>
  <c r="P140" i="7" s="1"/>
  <c r="AU162" i="4"/>
  <c r="AU157" i="4"/>
  <c r="AU154" i="4"/>
  <c r="AU165" i="4"/>
  <c r="Q131" i="4"/>
  <c r="P9" i="12" s="1"/>
  <c r="O91" i="7" s="1"/>
  <c r="Q121" i="4"/>
  <c r="P7" i="12" s="1"/>
  <c r="S27" i="11"/>
  <c r="S72" i="11" s="1"/>
  <c r="Q27" i="7" s="1"/>
  <c r="AR5" i="7"/>
  <c r="AQ4" i="7"/>
  <c r="T22" i="11"/>
  <c r="AV136" i="4"/>
  <c r="AV174" i="4" s="1"/>
  <c r="AV116" i="4"/>
  <c r="AV135" i="4"/>
  <c r="AV173" i="4" s="1"/>
  <c r="AV127" i="4"/>
  <c r="AV128" i="4"/>
  <c r="AV166" i="4" s="1"/>
  <c r="AV119" i="4"/>
  <c r="AX5" i="12"/>
  <c r="AW3" i="12"/>
  <c r="AW6" i="12"/>
  <c r="AS8" i="11"/>
  <c r="AR6" i="11"/>
  <c r="AR5" i="11" s="1"/>
  <c r="AR9" i="11"/>
  <c r="AT7" i="11"/>
  <c r="AR7" i="7"/>
  <c r="AQ6" i="7"/>
  <c r="AQ53" i="29" l="1"/>
  <c r="AQ69" i="29"/>
  <c r="AQ61" i="29"/>
  <c r="AQ45" i="29"/>
  <c r="W83" i="11"/>
  <c r="U40" i="7" s="1"/>
  <c r="P74" i="12"/>
  <c r="O105" i="7" s="1"/>
  <c r="O107" i="7" s="1"/>
  <c r="Q94" i="11"/>
  <c r="P14" i="12" s="1"/>
  <c r="P84" i="12"/>
  <c r="O131" i="7" s="1"/>
  <c r="P80" i="12"/>
  <c r="O119" i="7" s="1"/>
  <c r="AR205" i="7"/>
  <c r="AR35" i="29"/>
  <c r="AR27" i="29"/>
  <c r="AR17" i="29"/>
  <c r="P85" i="12"/>
  <c r="O132" i="7" s="1"/>
  <c r="P86" i="12"/>
  <c r="O133" i="7" s="1"/>
  <c r="P91" i="12"/>
  <c r="O146" i="7" s="1"/>
  <c r="O148" i="7" s="1"/>
  <c r="K123" i="25"/>
  <c r="S82" i="4"/>
  <c r="S142" i="4" s="1"/>
  <c r="S83" i="4"/>
  <c r="S143" i="4" s="1"/>
  <c r="X113" i="4"/>
  <c r="X112" i="4"/>
  <c r="X111" i="4"/>
  <c r="X95" i="4"/>
  <c r="X97" i="4"/>
  <c r="X96" i="4"/>
  <c r="X103" i="4"/>
  <c r="X104" i="4"/>
  <c r="Q76" i="11"/>
  <c r="O32" i="7" s="1"/>
  <c r="O36" i="7" s="1"/>
  <c r="V10" i="7"/>
  <c r="X68" i="11"/>
  <c r="V22" i="7" s="1"/>
  <c r="AR95" i="11"/>
  <c r="AP54" i="7" s="1"/>
  <c r="P11" i="12"/>
  <c r="O110" i="7" s="1"/>
  <c r="O86" i="7"/>
  <c r="V35" i="7"/>
  <c r="X84" i="11"/>
  <c r="V41" i="7" s="1"/>
  <c r="Y32" i="11"/>
  <c r="Y33" i="11" s="1"/>
  <c r="Z29" i="11" s="1"/>
  <c r="Y69" i="11"/>
  <c r="O62" i="7"/>
  <c r="P27" i="12"/>
  <c r="O65" i="7" s="1"/>
  <c r="P21" i="12"/>
  <c r="O64" i="7" s="1"/>
  <c r="P45" i="12"/>
  <c r="O68" i="7" s="1"/>
  <c r="P51" i="12"/>
  <c r="O69" i="7" s="1"/>
  <c r="P39" i="12"/>
  <c r="O67" i="7" s="1"/>
  <c r="P33" i="12"/>
  <c r="O66" i="7" s="1"/>
  <c r="AT15" i="12"/>
  <c r="AS77" i="7" s="1"/>
  <c r="S84" i="4"/>
  <c r="S144" i="4" s="1"/>
  <c r="AR199" i="7"/>
  <c r="AS3" i="11"/>
  <c r="AR2" i="11"/>
  <c r="AN14" i="7"/>
  <c r="AN18" i="7" s="1"/>
  <c r="AN3" i="7" s="1"/>
  <c r="AM2" i="7"/>
  <c r="N150" i="7"/>
  <c r="N151" i="7" s="1"/>
  <c r="N159" i="7" s="1"/>
  <c r="N161" i="7" s="1"/>
  <c r="N167" i="7" s="1"/>
  <c r="AR177" i="7"/>
  <c r="AR178" i="7" s="1"/>
  <c r="AR179" i="7" s="1"/>
  <c r="AR208" i="7"/>
  <c r="AR209" i="7"/>
  <c r="E196" i="22"/>
  <c r="D195" i="22"/>
  <c r="AR219" i="7"/>
  <c r="AR218" i="7"/>
  <c r="AR217" i="7"/>
  <c r="N221" i="7"/>
  <c r="P53" i="12"/>
  <c r="O98" i="7" s="1"/>
  <c r="AR4" i="11"/>
  <c r="AR64" i="11" s="1"/>
  <c r="AP17" i="7" s="1"/>
  <c r="AQ62" i="11"/>
  <c r="AO15" i="7" s="1"/>
  <c r="AQ61" i="11"/>
  <c r="AQ63" i="11"/>
  <c r="AO16" i="7" s="1"/>
  <c r="AW2" i="12"/>
  <c r="AF45" i="11"/>
  <c r="AF74" i="11" s="1"/>
  <c r="AD29" i="7" s="1"/>
  <c r="AG38" i="11"/>
  <c r="AG40" i="11" s="1"/>
  <c r="AF50" i="4"/>
  <c r="R52" i="4"/>
  <c r="P52" i="7"/>
  <c r="S134" i="4"/>
  <c r="S52" i="11"/>
  <c r="P47" i="12"/>
  <c r="O97" i="7" s="1"/>
  <c r="P41" i="12"/>
  <c r="O96" i="7" s="1"/>
  <c r="P35" i="12"/>
  <c r="O95" i="7" s="1"/>
  <c r="P29" i="12"/>
  <c r="O94" i="7" s="1"/>
  <c r="P23" i="12"/>
  <c r="O93" i="7" s="1"/>
  <c r="S138" i="4"/>
  <c r="P12" i="12"/>
  <c r="O123" i="7" s="1"/>
  <c r="S139" i="4"/>
  <c r="S177" i="4" s="1"/>
  <c r="R20" i="12" s="1"/>
  <c r="Q139" i="7" s="1"/>
  <c r="AV162" i="4"/>
  <c r="AV157" i="4"/>
  <c r="S77" i="11"/>
  <c r="Q33" i="7" s="1"/>
  <c r="AV154" i="4"/>
  <c r="AV165" i="4"/>
  <c r="AR4" i="7"/>
  <c r="AS5" i="7"/>
  <c r="AW127" i="4"/>
  <c r="AW116" i="4"/>
  <c r="AW119" i="4"/>
  <c r="AW135" i="4"/>
  <c r="AW173" i="4" s="1"/>
  <c r="AW136" i="4"/>
  <c r="AW174" i="4" s="1"/>
  <c r="AW128" i="4"/>
  <c r="AW166" i="4" s="1"/>
  <c r="T23" i="11"/>
  <c r="T24" i="11" s="1"/>
  <c r="T25" i="11" s="1"/>
  <c r="AY5" i="12"/>
  <c r="AX3" i="12"/>
  <c r="AX6" i="12"/>
  <c r="R14" i="11"/>
  <c r="R15" i="11" s="1"/>
  <c r="AT8" i="11"/>
  <c r="AS6" i="11"/>
  <c r="AS5" i="11" s="1"/>
  <c r="AS9" i="11"/>
  <c r="AU7" i="11"/>
  <c r="AS7" i="7"/>
  <c r="AR6" i="7"/>
  <c r="O53" i="7" l="1"/>
  <c r="O56" i="7" s="1"/>
  <c r="W88" i="11"/>
  <c r="U46" i="7" s="1"/>
  <c r="AR53" i="29"/>
  <c r="AR69" i="29"/>
  <c r="AR61" i="29"/>
  <c r="AR45" i="29"/>
  <c r="AS205" i="7"/>
  <c r="AS35" i="29"/>
  <c r="AS27" i="29"/>
  <c r="AS17" i="29"/>
  <c r="X78" i="11"/>
  <c r="V34" i="7" s="1"/>
  <c r="L123" i="25"/>
  <c r="Q81" i="11"/>
  <c r="Q86" i="11" s="1"/>
  <c r="O44" i="7" s="1"/>
  <c r="O48" i="7" s="1"/>
  <c r="Y49" i="4"/>
  <c r="AS95" i="11"/>
  <c r="AQ54" i="7" s="1"/>
  <c r="T26" i="11"/>
  <c r="Y34" i="11"/>
  <c r="Y35" i="11" s="1"/>
  <c r="W10" i="7" s="1"/>
  <c r="R16" i="11"/>
  <c r="P24" i="12"/>
  <c r="O112" i="7" s="1"/>
  <c r="P48" i="12"/>
  <c r="O116" i="7" s="1"/>
  <c r="P30" i="12"/>
  <c r="O113" i="7" s="1"/>
  <c r="P42" i="12"/>
  <c r="O115" i="7" s="1"/>
  <c r="P36" i="12"/>
  <c r="O114" i="7" s="1"/>
  <c r="P54" i="12"/>
  <c r="O117" i="7" s="1"/>
  <c r="W23" i="7"/>
  <c r="Y79" i="11"/>
  <c r="X89" i="11"/>
  <c r="V47" i="7" s="1"/>
  <c r="AU15" i="12"/>
  <c r="AT77" i="7" s="1"/>
  <c r="AT3" i="11"/>
  <c r="AS2" i="11"/>
  <c r="AS199" i="7"/>
  <c r="AO14" i="7"/>
  <c r="AO18" i="7" s="1"/>
  <c r="AO3" i="7" s="1"/>
  <c r="AD11" i="7"/>
  <c r="AN2" i="7"/>
  <c r="O63" i="7"/>
  <c r="O73" i="7" s="1"/>
  <c r="AS208" i="7"/>
  <c r="AS177" i="7"/>
  <c r="AS178" i="7" s="1"/>
  <c r="AS179" i="7" s="1"/>
  <c r="AS209" i="7"/>
  <c r="O100" i="7"/>
  <c r="E197" i="22"/>
  <c r="D196" i="22"/>
  <c r="N227" i="7"/>
  <c r="AS219" i="7"/>
  <c r="AS218" i="7"/>
  <c r="AS217" i="7"/>
  <c r="P55" i="12"/>
  <c r="O130" i="7" s="1"/>
  <c r="AX2" i="12"/>
  <c r="AS4" i="11"/>
  <c r="AS64" i="11" s="1"/>
  <c r="AQ17" i="7" s="1"/>
  <c r="AR63" i="11"/>
  <c r="AP16" i="7" s="1"/>
  <c r="AR62" i="11"/>
  <c r="AP15" i="7" s="1"/>
  <c r="AR61" i="11"/>
  <c r="AG39" i="11"/>
  <c r="AG41" i="11" s="1"/>
  <c r="AG42" i="11" s="1"/>
  <c r="AG43" i="11" s="1"/>
  <c r="AG44" i="11" s="1"/>
  <c r="R47" i="4"/>
  <c r="R51" i="4" s="1"/>
  <c r="R13" i="12"/>
  <c r="Q138" i="7" s="1"/>
  <c r="P43" i="12"/>
  <c r="O128" i="7" s="1"/>
  <c r="P49" i="12"/>
  <c r="O129" i="7" s="1"/>
  <c r="P37" i="12"/>
  <c r="O127" i="7" s="1"/>
  <c r="P31" i="12"/>
  <c r="O126" i="7" s="1"/>
  <c r="P25" i="12"/>
  <c r="O125" i="7" s="1"/>
  <c r="AW162" i="4"/>
  <c r="S82" i="11"/>
  <c r="Q39" i="7" s="1"/>
  <c r="AW157" i="4"/>
  <c r="AW154" i="4"/>
  <c r="AW165" i="4"/>
  <c r="Z31" i="11"/>
  <c r="R50" i="7"/>
  <c r="T48" i="4"/>
  <c r="T102" i="4" s="1"/>
  <c r="S11" i="11"/>
  <c r="S13" i="11" s="1"/>
  <c r="S48" i="11" s="1"/>
  <c r="AT5" i="7"/>
  <c r="AS4" i="7"/>
  <c r="AX135" i="4"/>
  <c r="AX173" i="4" s="1"/>
  <c r="AX119" i="4"/>
  <c r="AX128" i="4"/>
  <c r="AX166" i="4" s="1"/>
  <c r="AX127" i="4"/>
  <c r="AX116" i="4"/>
  <c r="AX136" i="4"/>
  <c r="AX174" i="4" s="1"/>
  <c r="U20" i="11"/>
  <c r="AZ5" i="12"/>
  <c r="AY3" i="12"/>
  <c r="AY6" i="12"/>
  <c r="AU8" i="11"/>
  <c r="AT6" i="11"/>
  <c r="AT5" i="11" s="1"/>
  <c r="AT9" i="11"/>
  <c r="AV7" i="11"/>
  <c r="AT7" i="7"/>
  <c r="AS6" i="7"/>
  <c r="O58" i="7" l="1"/>
  <c r="AS53" i="29"/>
  <c r="AS69" i="29"/>
  <c r="AS45" i="29"/>
  <c r="AS61" i="29"/>
  <c r="X83" i="11"/>
  <c r="V40" i="7" s="1"/>
  <c r="AT205" i="7"/>
  <c r="AT35" i="29"/>
  <c r="AT27" i="29"/>
  <c r="AT17" i="29"/>
  <c r="O38" i="7"/>
  <c r="O42" i="7" s="1"/>
  <c r="M123" i="25"/>
  <c r="Y113" i="4"/>
  <c r="Y112" i="4"/>
  <c r="Y111" i="4"/>
  <c r="Y95" i="4"/>
  <c r="Y97" i="4"/>
  <c r="Y96" i="4"/>
  <c r="Y104" i="4"/>
  <c r="Y103" i="4"/>
  <c r="T110" i="4"/>
  <c r="T109" i="4"/>
  <c r="T108" i="4"/>
  <c r="T101" i="4"/>
  <c r="T100" i="4"/>
  <c r="T94" i="4"/>
  <c r="T93" i="4"/>
  <c r="T92" i="4"/>
  <c r="Y36" i="11"/>
  <c r="Y73" i="11" s="1"/>
  <c r="W28" i="7" s="1"/>
  <c r="Y68" i="11"/>
  <c r="W22" i="7" s="1"/>
  <c r="R17" i="11"/>
  <c r="P8" i="7" s="1"/>
  <c r="R49" i="11"/>
  <c r="R59" i="11" s="1"/>
  <c r="AT95" i="11"/>
  <c r="AR54" i="7" s="1"/>
  <c r="O120" i="7"/>
  <c r="AV15" i="12"/>
  <c r="AU77" i="7" s="1"/>
  <c r="W35" i="7"/>
  <c r="Y84" i="11"/>
  <c r="W41" i="7" s="1"/>
  <c r="Z32" i="11"/>
  <c r="Z33" i="11" s="1"/>
  <c r="Z69" i="11"/>
  <c r="O135" i="7"/>
  <c r="AT199" i="7"/>
  <c r="AU3" i="11"/>
  <c r="AT2" i="11"/>
  <c r="AP14" i="7"/>
  <c r="AP18" i="7" s="1"/>
  <c r="AP3" i="7" s="1"/>
  <c r="R9" i="7"/>
  <c r="T67" i="11"/>
  <c r="R21" i="7" s="1"/>
  <c r="AO2" i="7"/>
  <c r="R117" i="4"/>
  <c r="Q8" i="12" s="1"/>
  <c r="AT208" i="7"/>
  <c r="AT177" i="7"/>
  <c r="AT178" i="7" s="1"/>
  <c r="AT179" i="7" s="1"/>
  <c r="AT209" i="7"/>
  <c r="O221" i="7"/>
  <c r="E198" i="22"/>
  <c r="D197" i="22"/>
  <c r="AT219" i="7"/>
  <c r="AT218" i="7"/>
  <c r="AT217" i="7"/>
  <c r="R56" i="12"/>
  <c r="Q145" i="7" s="1"/>
  <c r="O222" i="7"/>
  <c r="N223" i="7"/>
  <c r="N224" i="7" s="1"/>
  <c r="AT4" i="11"/>
  <c r="AT64" i="11" s="1"/>
  <c r="AR17" i="7" s="1"/>
  <c r="AS63" i="11"/>
  <c r="AQ16" i="7" s="1"/>
  <c r="AS62" i="11"/>
  <c r="AQ15" i="7" s="1"/>
  <c r="AS61" i="11"/>
  <c r="AY2" i="12"/>
  <c r="AH38" i="11"/>
  <c r="AH40" i="11" s="1"/>
  <c r="AG50" i="4"/>
  <c r="R26" i="12"/>
  <c r="Q140" i="7" s="1"/>
  <c r="R32" i="12"/>
  <c r="Q141" i="7" s="1"/>
  <c r="R44" i="12"/>
  <c r="Q143" i="7" s="1"/>
  <c r="R50" i="12"/>
  <c r="Q144" i="7" s="1"/>
  <c r="R38" i="12"/>
  <c r="Q142" i="7" s="1"/>
  <c r="S54" i="11"/>
  <c r="S55" i="11" s="1"/>
  <c r="S56" i="11" s="1"/>
  <c r="AX165" i="4"/>
  <c r="AX157" i="4"/>
  <c r="AX154" i="4"/>
  <c r="S87" i="11"/>
  <c r="Q45" i="7" s="1"/>
  <c r="AX162" i="4"/>
  <c r="T27" i="11"/>
  <c r="T72" i="11" s="1"/>
  <c r="R27" i="7" s="1"/>
  <c r="AU5" i="7"/>
  <c r="AT4" i="7"/>
  <c r="R53" i="4"/>
  <c r="AY127" i="4"/>
  <c r="AY119" i="4"/>
  <c r="AY116" i="4"/>
  <c r="AY135" i="4"/>
  <c r="AY173" i="4" s="1"/>
  <c r="AY128" i="4"/>
  <c r="AY166" i="4" s="1"/>
  <c r="AY136" i="4"/>
  <c r="AY174" i="4" s="1"/>
  <c r="U22" i="11"/>
  <c r="AZ6" i="12"/>
  <c r="BA5" i="12"/>
  <c r="AZ3" i="12"/>
  <c r="AV8" i="11"/>
  <c r="AU6" i="11"/>
  <c r="AU5" i="11" s="1"/>
  <c r="AU9" i="11"/>
  <c r="AW7" i="11"/>
  <c r="AU7" i="7"/>
  <c r="AT6" i="7"/>
  <c r="R70" i="4" l="1"/>
  <c r="R130" i="4" s="1"/>
  <c r="R73" i="4"/>
  <c r="R133" i="4" s="1"/>
  <c r="R69" i="4"/>
  <c r="R129" i="4" s="1"/>
  <c r="AT53" i="29"/>
  <c r="AT69" i="29"/>
  <c r="AT61" i="29"/>
  <c r="AT45" i="29"/>
  <c r="X88" i="11"/>
  <c r="V46" i="7" s="1"/>
  <c r="AU205" i="7"/>
  <c r="AU35" i="29"/>
  <c r="AU27" i="29"/>
  <c r="AU17" i="29"/>
  <c r="Y78" i="11"/>
  <c r="W34" i="7" s="1"/>
  <c r="N123" i="25"/>
  <c r="T82" i="4"/>
  <c r="T142" i="4" s="1"/>
  <c r="T83" i="4"/>
  <c r="T143" i="4" s="1"/>
  <c r="R50" i="11"/>
  <c r="R96" i="11"/>
  <c r="P55" i="7" s="1"/>
  <c r="R18" i="11"/>
  <c r="R71" i="11" s="1"/>
  <c r="P26" i="7" s="1"/>
  <c r="P30" i="7" s="1"/>
  <c r="R66" i="11"/>
  <c r="P20" i="7" s="1"/>
  <c r="P24" i="7" s="1"/>
  <c r="AU95" i="11"/>
  <c r="AS54" i="7" s="1"/>
  <c r="T52" i="11"/>
  <c r="S57" i="11"/>
  <c r="S93" i="11" s="1"/>
  <c r="Q52" i="7" s="1"/>
  <c r="Z49" i="4"/>
  <c r="Z34" i="11"/>
  <c r="Z35" i="11" s="1"/>
  <c r="Z68" i="11" s="1"/>
  <c r="X22" i="7" s="1"/>
  <c r="AA29" i="11"/>
  <c r="AA31" i="11" s="1"/>
  <c r="Y89" i="11"/>
  <c r="W47" i="7" s="1"/>
  <c r="X23" i="7"/>
  <c r="Z79" i="11"/>
  <c r="P76" i="7"/>
  <c r="Q28" i="12"/>
  <c r="P79" i="7" s="1"/>
  <c r="Q52" i="12"/>
  <c r="P83" i="7" s="1"/>
  <c r="Q40" i="12"/>
  <c r="P81" i="7" s="1"/>
  <c r="Q34" i="12"/>
  <c r="P80" i="7" s="1"/>
  <c r="Q46" i="12"/>
  <c r="P82" i="7" s="1"/>
  <c r="Q22" i="12"/>
  <c r="P78" i="7" s="1"/>
  <c r="AW15" i="12"/>
  <c r="AV77" i="7" s="1"/>
  <c r="O123" i="25" s="1"/>
  <c r="T84" i="4"/>
  <c r="T144" i="4" s="1"/>
  <c r="AV3" i="11"/>
  <c r="AU2" i="11"/>
  <c r="AU199" i="7"/>
  <c r="P99" i="7"/>
  <c r="AQ14" i="7"/>
  <c r="AQ18" i="7" s="1"/>
  <c r="AQ3" i="7" s="1"/>
  <c r="AE11" i="7"/>
  <c r="AP2" i="7"/>
  <c r="O150" i="7"/>
  <c r="O151" i="7" s="1"/>
  <c r="O159" i="7" s="1"/>
  <c r="O161" i="7" s="1"/>
  <c r="O167" i="7" s="1"/>
  <c r="AU208" i="7"/>
  <c r="AU177" i="7"/>
  <c r="AU178" i="7" s="1"/>
  <c r="AU179" i="7" s="1"/>
  <c r="R123" i="4"/>
  <c r="R122" i="4"/>
  <c r="R160" i="4" s="1"/>
  <c r="Q18" i="12" s="1"/>
  <c r="P111" i="7" s="1"/>
  <c r="AU209" i="7"/>
  <c r="E199" i="22"/>
  <c r="D198" i="22"/>
  <c r="AU219" i="7"/>
  <c r="AU218" i="7"/>
  <c r="AU217" i="7"/>
  <c r="AG45" i="11"/>
  <c r="AG74" i="11" s="1"/>
  <c r="AE29" i="7" s="1"/>
  <c r="AZ2" i="12"/>
  <c r="AU4" i="11"/>
  <c r="AU64" i="11" s="1"/>
  <c r="AS17" i="7" s="1"/>
  <c r="AT63" i="11"/>
  <c r="AR16" i="7" s="1"/>
  <c r="AT62" i="11"/>
  <c r="AR15" i="7" s="1"/>
  <c r="AT61" i="11"/>
  <c r="AH39" i="11"/>
  <c r="AH41" i="11" s="1"/>
  <c r="AH42" i="11" s="1"/>
  <c r="AH43" i="11" s="1"/>
  <c r="AH44" i="11" s="1"/>
  <c r="S52" i="4"/>
  <c r="T134" i="4"/>
  <c r="T138" i="4"/>
  <c r="T77" i="11"/>
  <c r="R33" i="7" s="1"/>
  <c r="AY165" i="4"/>
  <c r="AY162" i="4"/>
  <c r="AY154" i="4"/>
  <c r="AY157" i="4"/>
  <c r="T139" i="4"/>
  <c r="T177" i="4" s="1"/>
  <c r="S20" i="12" s="1"/>
  <c r="R139" i="7" s="1"/>
  <c r="R131" i="4"/>
  <c r="Q9" i="12" s="1"/>
  <c r="P91" i="7" s="1"/>
  <c r="R121" i="4"/>
  <c r="Q7" i="12" s="1"/>
  <c r="AU4" i="7"/>
  <c r="AV5" i="7"/>
  <c r="U23" i="11"/>
  <c r="U24" i="11" s="1"/>
  <c r="U25" i="11" s="1"/>
  <c r="AZ128" i="4"/>
  <c r="AZ166" i="4" s="1"/>
  <c r="AZ127" i="4"/>
  <c r="AZ116" i="4"/>
  <c r="AZ135" i="4"/>
  <c r="AZ173" i="4" s="1"/>
  <c r="AZ136" i="4"/>
  <c r="AZ174" i="4" s="1"/>
  <c r="AZ119" i="4"/>
  <c r="BA6" i="12"/>
  <c r="BB5" i="12"/>
  <c r="BA3" i="12"/>
  <c r="AW8" i="11"/>
  <c r="AV6" i="11"/>
  <c r="AV5" i="11" s="1"/>
  <c r="AV9" i="11"/>
  <c r="S14" i="11"/>
  <c r="S15" i="11" s="1"/>
  <c r="AX7" i="11"/>
  <c r="AV7" i="7"/>
  <c r="AU6" i="7"/>
  <c r="AU53" i="29" l="1"/>
  <c r="AU69" i="29"/>
  <c r="AU61" i="29"/>
  <c r="AU45" i="29"/>
  <c r="Y83" i="11"/>
  <c r="W40" i="7" s="1"/>
  <c r="AV205" i="7"/>
  <c r="AV35" i="29"/>
  <c r="AV27" i="29"/>
  <c r="AV17" i="29"/>
  <c r="Q85" i="12"/>
  <c r="P132" i="7" s="1"/>
  <c r="Q80" i="12"/>
  <c r="P119" i="7" s="1"/>
  <c r="Q91" i="12"/>
  <c r="P146" i="7" s="1"/>
  <c r="P148" i="7" s="1"/>
  <c r="Q86" i="12"/>
  <c r="P133" i="7" s="1"/>
  <c r="Q84" i="12"/>
  <c r="P131" i="7" s="1"/>
  <c r="Z113" i="4"/>
  <c r="Z112" i="4"/>
  <c r="Z111" i="4"/>
  <c r="Z95" i="4"/>
  <c r="Z97" i="4"/>
  <c r="Z96" i="4"/>
  <c r="Z104" i="4"/>
  <c r="Z103" i="4"/>
  <c r="R94" i="11"/>
  <c r="Q14" i="12" s="1"/>
  <c r="P12" i="7"/>
  <c r="X10" i="7"/>
  <c r="R76" i="11"/>
  <c r="R81" i="11" s="1"/>
  <c r="Z36" i="11"/>
  <c r="Z73" i="11" s="1"/>
  <c r="X28" i="7" s="1"/>
  <c r="Q74" i="12"/>
  <c r="P105" i="7" s="1"/>
  <c r="P107" i="7" s="1"/>
  <c r="AV95" i="11"/>
  <c r="AT54" i="7" s="1"/>
  <c r="U26" i="11"/>
  <c r="S16" i="11"/>
  <c r="Q11" i="12"/>
  <c r="Q42" i="12" s="1"/>
  <c r="P115" i="7" s="1"/>
  <c r="AA32" i="11"/>
  <c r="AA33" i="11" s="1"/>
  <c r="AA34" i="11" s="1"/>
  <c r="AA35" i="11" s="1"/>
  <c r="AA69" i="11"/>
  <c r="P62" i="7"/>
  <c r="Q33" i="12"/>
  <c r="P66" i="7" s="1"/>
  <c r="Q45" i="12"/>
  <c r="P68" i="7" s="1"/>
  <c r="Q21" i="12"/>
  <c r="P64" i="7" s="1"/>
  <c r="Q27" i="12"/>
  <c r="P65" i="7" s="1"/>
  <c r="Q51" i="12"/>
  <c r="P69" i="7" s="1"/>
  <c r="Q39" i="12"/>
  <c r="P67" i="7" s="1"/>
  <c r="P86" i="7"/>
  <c r="X35" i="7"/>
  <c r="Z84" i="11"/>
  <c r="X41" i="7" s="1"/>
  <c r="AX15" i="12"/>
  <c r="AW77" i="7" s="1"/>
  <c r="P123" i="25" s="1"/>
  <c r="AV199" i="7"/>
  <c r="AW3" i="11"/>
  <c r="AV2" i="11"/>
  <c r="AR14" i="7"/>
  <c r="AR18" i="7" s="1"/>
  <c r="AR3" i="7" s="1"/>
  <c r="AQ2" i="7"/>
  <c r="AV208" i="7"/>
  <c r="AV177" i="7"/>
  <c r="AV209" i="7"/>
  <c r="E200" i="22"/>
  <c r="D199" i="22"/>
  <c r="O227" i="7"/>
  <c r="D226" i="7"/>
  <c r="AV219" i="7"/>
  <c r="AV218" i="7"/>
  <c r="AV217" i="7"/>
  <c r="Q53" i="12"/>
  <c r="P98" i="7" s="1"/>
  <c r="AV4" i="11"/>
  <c r="AV64" i="11" s="1"/>
  <c r="AT17" i="7" s="1"/>
  <c r="AU63" i="11"/>
  <c r="AS16" i="7" s="1"/>
  <c r="AU62" i="11"/>
  <c r="AS15" i="7" s="1"/>
  <c r="AU61" i="11"/>
  <c r="BA2" i="12"/>
  <c r="AI38" i="11"/>
  <c r="AI40" i="11" s="1"/>
  <c r="AH50" i="4"/>
  <c r="S47" i="4"/>
  <c r="S51" i="4" s="1"/>
  <c r="Q12" i="12"/>
  <c r="P123" i="7" s="1"/>
  <c r="Q47" i="12"/>
  <c r="P97" i="7" s="1"/>
  <c r="Q41" i="12"/>
  <c r="P96" i="7" s="1"/>
  <c r="Q35" i="12"/>
  <c r="P95" i="7" s="1"/>
  <c r="Q29" i="12"/>
  <c r="P94" i="7" s="1"/>
  <c r="Q23" i="12"/>
  <c r="P93" i="7" s="1"/>
  <c r="AZ165" i="4"/>
  <c r="AZ154" i="4"/>
  <c r="AZ157" i="4"/>
  <c r="T82" i="11"/>
  <c r="R39" i="7" s="1"/>
  <c r="AZ162" i="4"/>
  <c r="S13" i="12"/>
  <c r="R138" i="7" s="1"/>
  <c r="S50" i="7"/>
  <c r="U48" i="4"/>
  <c r="U102" i="4" s="1"/>
  <c r="AV4" i="7"/>
  <c r="AW5" i="7"/>
  <c r="BA135" i="4"/>
  <c r="BA173" i="4" s="1"/>
  <c r="BA116" i="4"/>
  <c r="BA127" i="4"/>
  <c r="BA136" i="4"/>
  <c r="BA174" i="4" s="1"/>
  <c r="BA128" i="4"/>
  <c r="BA166" i="4" s="1"/>
  <c r="BA119" i="4"/>
  <c r="V20" i="11"/>
  <c r="BC5" i="12"/>
  <c r="BB3" i="12"/>
  <c r="BB6" i="12"/>
  <c r="AX8" i="11"/>
  <c r="AW6" i="11"/>
  <c r="AW5" i="11" s="1"/>
  <c r="AW9" i="11"/>
  <c r="AY7" i="11"/>
  <c r="T11" i="11"/>
  <c r="AW7" i="7"/>
  <c r="AV6" i="7"/>
  <c r="AV53" i="29" l="1"/>
  <c r="AV69" i="29"/>
  <c r="AV61" i="29"/>
  <c r="AV45" i="29"/>
  <c r="Y88" i="11"/>
  <c r="W46" i="7" s="1"/>
  <c r="AW205" i="7"/>
  <c r="AW35" i="29"/>
  <c r="AW27" i="29"/>
  <c r="AW17" i="29"/>
  <c r="AA49" i="4"/>
  <c r="AB29" i="11"/>
  <c r="AB31" i="11" s="1"/>
  <c r="Z78" i="11"/>
  <c r="X34" i="7" s="1"/>
  <c r="P32" i="7"/>
  <c r="P36" i="7" s="1"/>
  <c r="U110" i="4"/>
  <c r="U109" i="4"/>
  <c r="U108" i="4"/>
  <c r="U101" i="4"/>
  <c r="U100" i="4"/>
  <c r="U94" i="4"/>
  <c r="U93" i="4"/>
  <c r="U92" i="4"/>
  <c r="P53" i="7"/>
  <c r="P56" i="7" s="1"/>
  <c r="P222" i="7" s="1"/>
  <c r="S17" i="11"/>
  <c r="S18" i="11" s="1"/>
  <c r="S71" i="11" s="1"/>
  <c r="S49" i="11"/>
  <c r="S50" i="11" s="1"/>
  <c r="AW95" i="11"/>
  <c r="AU54" i="7" s="1"/>
  <c r="Q54" i="12"/>
  <c r="P117" i="7" s="1"/>
  <c r="Q36" i="12"/>
  <c r="P114" i="7" s="1"/>
  <c r="Q48" i="12"/>
  <c r="P116" i="7" s="1"/>
  <c r="Q30" i="12"/>
  <c r="P113" i="7" s="1"/>
  <c r="Q24" i="12"/>
  <c r="P112" i="7" s="1"/>
  <c r="P110" i="7"/>
  <c r="Z89" i="11"/>
  <c r="X47" i="7" s="1"/>
  <c r="AY15" i="12"/>
  <c r="AX77" i="7" s="1"/>
  <c r="Y23" i="7"/>
  <c r="AA79" i="11"/>
  <c r="AA146" i="4"/>
  <c r="AX3" i="11"/>
  <c r="AW2" i="11"/>
  <c r="AW199" i="7"/>
  <c r="AS14" i="7"/>
  <c r="AS18" i="7" s="1"/>
  <c r="AS3" i="7" s="1"/>
  <c r="AF11" i="7"/>
  <c r="S9" i="7"/>
  <c r="U67" i="11"/>
  <c r="S21" i="7" s="1"/>
  <c r="Y10" i="7"/>
  <c r="AA68" i="11"/>
  <c r="Y22" i="7" s="1"/>
  <c r="AR2" i="7"/>
  <c r="S117" i="4"/>
  <c r="R8" i="12" s="1"/>
  <c r="P38" i="7"/>
  <c r="P42" i="7" s="1"/>
  <c r="P63" i="7"/>
  <c r="P73" i="7" s="1"/>
  <c r="AW208" i="7"/>
  <c r="AW177" i="7"/>
  <c r="AW178" i="7" s="1"/>
  <c r="AW179" i="7" s="1"/>
  <c r="AV178" i="7"/>
  <c r="AV179" i="7" s="1"/>
  <c r="AW209" i="7"/>
  <c r="P100" i="7"/>
  <c r="E201" i="22"/>
  <c r="D200" i="22"/>
  <c r="AH45" i="11"/>
  <c r="AH74" i="11" s="1"/>
  <c r="AF29" i="7" s="1"/>
  <c r="AW218" i="7"/>
  <c r="AW217" i="7"/>
  <c r="AW219" i="7"/>
  <c r="Q55" i="12"/>
  <c r="P130" i="7" s="1"/>
  <c r="S56" i="12"/>
  <c r="R145" i="7" s="1"/>
  <c r="O223" i="7"/>
  <c r="O224" i="7" s="1"/>
  <c r="BB2" i="12"/>
  <c r="AW4" i="11"/>
  <c r="AW64" i="11" s="1"/>
  <c r="AU17" i="7" s="1"/>
  <c r="AV63" i="11"/>
  <c r="AT16" i="7" s="1"/>
  <c r="AV62" i="11"/>
  <c r="AT15" i="7" s="1"/>
  <c r="AV61" i="11"/>
  <c r="AI39" i="11"/>
  <c r="AI41" i="11" s="1"/>
  <c r="AI42" i="11" s="1"/>
  <c r="AI43" i="11" s="1"/>
  <c r="AI44" i="11" s="1"/>
  <c r="T87" i="11"/>
  <c r="R45" i="7" s="1"/>
  <c r="S38" i="12"/>
  <c r="R142" i="7" s="1"/>
  <c r="S50" i="12"/>
  <c r="R144" i="7" s="1"/>
  <c r="S44" i="12"/>
  <c r="R143" i="7" s="1"/>
  <c r="S26" i="12"/>
  <c r="R140" i="7" s="1"/>
  <c r="S32" i="12"/>
  <c r="R141" i="7" s="1"/>
  <c r="Q49" i="12"/>
  <c r="P129" i="7" s="1"/>
  <c r="Q37" i="12"/>
  <c r="P127" i="7" s="1"/>
  <c r="Q43" i="12"/>
  <c r="P128" i="7" s="1"/>
  <c r="Q31" i="12"/>
  <c r="P126" i="7" s="1"/>
  <c r="Q25" i="12"/>
  <c r="P125" i="7" s="1"/>
  <c r="R86" i="11"/>
  <c r="BA157" i="4"/>
  <c r="BA165" i="4"/>
  <c r="BA154" i="4"/>
  <c r="BA162" i="4"/>
  <c r="AA36" i="11"/>
  <c r="AA73" i="11" s="1"/>
  <c r="Y28" i="7" s="1"/>
  <c r="U27" i="11"/>
  <c r="U72" i="11" s="1"/>
  <c r="S27" i="7" s="1"/>
  <c r="AW4" i="7"/>
  <c r="AX5" i="7"/>
  <c r="S53" i="4"/>
  <c r="BB116" i="4"/>
  <c r="BB119" i="4"/>
  <c r="BB135" i="4"/>
  <c r="BB173" i="4" s="1"/>
  <c r="BB127" i="4"/>
  <c r="BB128" i="4"/>
  <c r="BB166" i="4" s="1"/>
  <c r="BB136" i="4"/>
  <c r="BB174" i="4" s="1"/>
  <c r="V22" i="11"/>
  <c r="BD5" i="12"/>
  <c r="BC3" i="12"/>
  <c r="BC6" i="12"/>
  <c r="AY8" i="11"/>
  <c r="AX6" i="11"/>
  <c r="AX5" i="11" s="1"/>
  <c r="AX9" i="11"/>
  <c r="T13" i="11"/>
  <c r="T48" i="11" s="1"/>
  <c r="AZ7" i="11"/>
  <c r="AX7" i="7"/>
  <c r="AW6" i="7"/>
  <c r="S70" i="4" l="1"/>
  <c r="S130" i="4" s="1"/>
  <c r="S73" i="4"/>
  <c r="S133" i="4" s="1"/>
  <c r="S69" i="4"/>
  <c r="S129" i="4" s="1"/>
  <c r="AW53" i="29"/>
  <c r="AW69" i="29"/>
  <c r="AW61" i="29"/>
  <c r="AW45" i="29"/>
  <c r="AA112" i="4"/>
  <c r="AA103" i="4"/>
  <c r="AA104" i="4"/>
  <c r="AA97" i="4"/>
  <c r="AA95" i="4"/>
  <c r="AX205" i="7"/>
  <c r="AX27" i="29"/>
  <c r="AX17" i="29"/>
  <c r="AX35" i="29"/>
  <c r="AA113" i="4"/>
  <c r="AA96" i="4"/>
  <c r="Z83" i="11"/>
  <c r="X40" i="7" s="1"/>
  <c r="AA111" i="4"/>
  <c r="U83" i="4"/>
  <c r="U143" i="4" s="1"/>
  <c r="R85" i="12"/>
  <c r="Q132" i="7" s="1"/>
  <c r="R91" i="12"/>
  <c r="Q146" i="7" s="1"/>
  <c r="Q148" i="7" s="1"/>
  <c r="U82" i="4"/>
  <c r="U142" i="4" s="1"/>
  <c r="S96" i="11"/>
  <c r="Q55" i="7" s="1"/>
  <c r="S59" i="11"/>
  <c r="R84" i="12" s="1"/>
  <c r="Q8" i="7"/>
  <c r="S66" i="11"/>
  <c r="Q20" i="7" s="1"/>
  <c r="Q24" i="7" s="1"/>
  <c r="AX95" i="11"/>
  <c r="AV54" i="7" s="1"/>
  <c r="P120" i="7"/>
  <c r="Y35" i="7"/>
  <c r="AA84" i="11"/>
  <c r="Y41" i="7" s="1"/>
  <c r="AB32" i="11"/>
  <c r="AB33" i="11" s="1"/>
  <c r="AB34" i="11" s="1"/>
  <c r="AB35" i="11" s="1"/>
  <c r="AB69" i="11"/>
  <c r="Q76" i="7"/>
  <c r="R46" i="12"/>
  <c r="Q82" i="7" s="1"/>
  <c r="R34" i="12"/>
  <c r="Q80" i="7" s="1"/>
  <c r="R52" i="12"/>
  <c r="Q83" i="7" s="1"/>
  <c r="R28" i="12"/>
  <c r="Q79" i="7" s="1"/>
  <c r="R22" i="12"/>
  <c r="Q78" i="7" s="1"/>
  <c r="R40" i="12"/>
  <c r="Q81" i="7" s="1"/>
  <c r="U84" i="4"/>
  <c r="U144" i="4" s="1"/>
  <c r="AZ15" i="12"/>
  <c r="AY77" i="7" s="1"/>
  <c r="AX199" i="7"/>
  <c r="AY3" i="11"/>
  <c r="AX2" i="11"/>
  <c r="P135" i="7"/>
  <c r="Q12" i="7"/>
  <c r="S94" i="11"/>
  <c r="R74" i="12"/>
  <c r="Q105" i="7" s="1"/>
  <c r="Q107" i="7" s="1"/>
  <c r="Q99" i="7"/>
  <c r="AT14" i="7"/>
  <c r="AT18" i="7" s="1"/>
  <c r="AT3" i="7" s="1"/>
  <c r="AS2" i="7"/>
  <c r="Q26" i="7"/>
  <c r="Q30" i="7" s="1"/>
  <c r="P44" i="7"/>
  <c r="P48" i="7" s="1"/>
  <c r="P58" i="7" s="1"/>
  <c r="AX208" i="7"/>
  <c r="AX177" i="7"/>
  <c r="AX178" i="7" s="1"/>
  <c r="AX179" i="7" s="1"/>
  <c r="AX209" i="7"/>
  <c r="S123" i="4"/>
  <c r="S122" i="4"/>
  <c r="S160" i="4" s="1"/>
  <c r="R18" i="12" s="1"/>
  <c r="Q111" i="7" s="1"/>
  <c r="E202" i="22"/>
  <c r="D201" i="22"/>
  <c r="AX219" i="7"/>
  <c r="AX218" i="7"/>
  <c r="AX217" i="7"/>
  <c r="AX4" i="11"/>
  <c r="AX64" i="11" s="1"/>
  <c r="AV17" i="7" s="1"/>
  <c r="AW61" i="11"/>
  <c r="AW62" i="11"/>
  <c r="AU15" i="7" s="1"/>
  <c r="AW63" i="11"/>
  <c r="AU16" i="7" s="1"/>
  <c r="BC2" i="12"/>
  <c r="AI50" i="4"/>
  <c r="AJ38" i="11"/>
  <c r="AJ40" i="11" s="1"/>
  <c r="U134" i="4"/>
  <c r="T54" i="11"/>
  <c r="T55" i="11" s="1"/>
  <c r="T56" i="11" s="1"/>
  <c r="T57" i="11" s="1"/>
  <c r="T93" i="11" s="1"/>
  <c r="BB165" i="4"/>
  <c r="U77" i="11"/>
  <c r="S33" i="7" s="1"/>
  <c r="AA78" i="11"/>
  <c r="Y34" i="7" s="1"/>
  <c r="BB154" i="4"/>
  <c r="U139" i="4"/>
  <c r="U177" i="4" s="1"/>
  <c r="T20" i="12" s="1"/>
  <c r="S139" i="7" s="1"/>
  <c r="BB162" i="4"/>
  <c r="BB157" i="4"/>
  <c r="S131" i="4"/>
  <c r="R9" i="12" s="1"/>
  <c r="Q91" i="7" s="1"/>
  <c r="S121" i="4"/>
  <c r="R7" i="12" s="1"/>
  <c r="U138" i="4"/>
  <c r="AX4" i="7"/>
  <c r="AY5" i="7"/>
  <c r="V23" i="11"/>
  <c r="V24" i="11" s="1"/>
  <c r="V25" i="11" s="1"/>
  <c r="BC128" i="4"/>
  <c r="BC166" i="4" s="1"/>
  <c r="BC136" i="4"/>
  <c r="BC174" i="4" s="1"/>
  <c r="BC119" i="4"/>
  <c r="BC135" i="4"/>
  <c r="BC173" i="4" s="1"/>
  <c r="BC127" i="4"/>
  <c r="BC116" i="4"/>
  <c r="BE5" i="12"/>
  <c r="BD3" i="12"/>
  <c r="BD6" i="12"/>
  <c r="AZ8" i="11"/>
  <c r="AY6" i="11"/>
  <c r="AY5" i="11" s="1"/>
  <c r="AY9" i="11"/>
  <c r="BA7" i="11"/>
  <c r="AY7" i="7"/>
  <c r="AX6" i="7"/>
  <c r="AX53" i="29" l="1"/>
  <c r="AX69" i="29"/>
  <c r="AX61" i="29"/>
  <c r="AX45" i="29"/>
  <c r="Z88" i="11"/>
  <c r="X46" i="7" s="1"/>
  <c r="AY205" i="7"/>
  <c r="AY17" i="29"/>
  <c r="AY35" i="29"/>
  <c r="AY27" i="29"/>
  <c r="AC29" i="11"/>
  <c r="AC31" i="11" s="1"/>
  <c r="AB49" i="4"/>
  <c r="AB97" i="4" s="1"/>
  <c r="S76" i="11"/>
  <c r="S81" i="11" s="1"/>
  <c r="R80" i="12"/>
  <c r="Q119" i="7" s="1"/>
  <c r="R86" i="12"/>
  <c r="Q133" i="7" s="1"/>
  <c r="Q131" i="7"/>
  <c r="R11" i="12"/>
  <c r="R24" i="12" s="1"/>
  <c r="Q112" i="7" s="1"/>
  <c r="AY95" i="11"/>
  <c r="AW54" i="7" s="1"/>
  <c r="V26" i="11"/>
  <c r="Q86" i="7"/>
  <c r="Z23" i="7"/>
  <c r="AB79" i="11"/>
  <c r="AB146" i="4"/>
  <c r="Q62" i="7"/>
  <c r="R27" i="12"/>
  <c r="Q65" i="7" s="1"/>
  <c r="R21" i="12"/>
  <c r="Q64" i="7" s="1"/>
  <c r="R45" i="12"/>
  <c r="Q68" i="7" s="1"/>
  <c r="R51" i="12"/>
  <c r="Q69" i="7" s="1"/>
  <c r="R39" i="12"/>
  <c r="Q67" i="7" s="1"/>
  <c r="R33" i="12"/>
  <c r="Q66" i="7" s="1"/>
  <c r="AA89" i="11"/>
  <c r="Y47" i="7" s="1"/>
  <c r="BA15" i="12"/>
  <c r="AZ77" i="7" s="1"/>
  <c r="AY199" i="7"/>
  <c r="AZ3" i="11"/>
  <c r="AY2" i="11"/>
  <c r="AU14" i="7"/>
  <c r="AU18" i="7" s="1"/>
  <c r="AU3" i="7" s="1"/>
  <c r="AG11" i="7"/>
  <c r="Z10" i="7"/>
  <c r="AB68" i="11"/>
  <c r="Z22" i="7" s="1"/>
  <c r="AT2" i="7"/>
  <c r="P150" i="7"/>
  <c r="P151" i="7" s="1"/>
  <c r="P159" i="7" s="1"/>
  <c r="P161" i="7" s="1"/>
  <c r="P167" i="7" s="1"/>
  <c r="Q53" i="7"/>
  <c r="AY177" i="7"/>
  <c r="AY208" i="7"/>
  <c r="AY209" i="7"/>
  <c r="E203" i="22"/>
  <c r="D202" i="22"/>
  <c r="AY219" i="7"/>
  <c r="AY218" i="7"/>
  <c r="AY217" i="7"/>
  <c r="AI45" i="11"/>
  <c r="AI74" i="11" s="1"/>
  <c r="AG29" i="7" s="1"/>
  <c r="R53" i="12"/>
  <c r="Q98" i="7" s="1"/>
  <c r="P221" i="7"/>
  <c r="R14" i="12"/>
  <c r="BD2" i="12"/>
  <c r="AY4" i="11"/>
  <c r="AY64" i="11" s="1"/>
  <c r="AW17" i="7" s="1"/>
  <c r="AX63" i="11"/>
  <c r="AV16" i="7" s="1"/>
  <c r="AX62" i="11"/>
  <c r="AV15" i="7" s="1"/>
  <c r="AX61" i="11"/>
  <c r="AJ39" i="11"/>
  <c r="AJ41" i="11" s="1"/>
  <c r="AJ42" i="11" s="1"/>
  <c r="AJ43" i="11" s="1"/>
  <c r="AJ44" i="11" s="1"/>
  <c r="T52" i="4"/>
  <c r="R52" i="7"/>
  <c r="T13" i="12"/>
  <c r="S138" i="7" s="1"/>
  <c r="U52" i="11"/>
  <c r="R47" i="12"/>
  <c r="Q97" i="7" s="1"/>
  <c r="R41" i="12"/>
  <c r="Q96" i="7" s="1"/>
  <c r="R35" i="12"/>
  <c r="Q95" i="7" s="1"/>
  <c r="R29" i="12"/>
  <c r="Q94" i="7" s="1"/>
  <c r="R23" i="12"/>
  <c r="Q93" i="7" s="1"/>
  <c r="BC165" i="4"/>
  <c r="R12" i="12"/>
  <c r="Q123" i="7" s="1"/>
  <c r="AA83" i="11"/>
  <c r="Y40" i="7" s="1"/>
  <c r="BC162" i="4"/>
  <c r="BC157" i="4"/>
  <c r="BC154" i="4"/>
  <c r="U82" i="11"/>
  <c r="S39" i="7" s="1"/>
  <c r="T50" i="7"/>
  <c r="V48" i="4"/>
  <c r="V102" i="4" s="1"/>
  <c r="AB36" i="11"/>
  <c r="AB73" i="11" s="1"/>
  <c r="Z28" i="7" s="1"/>
  <c r="AY4" i="7"/>
  <c r="AZ5" i="7"/>
  <c r="W20" i="11"/>
  <c r="BD119" i="4"/>
  <c r="BD116" i="4"/>
  <c r="BD135" i="4"/>
  <c r="BD173" i="4" s="1"/>
  <c r="BD136" i="4"/>
  <c r="BD174" i="4" s="1"/>
  <c r="BD128" i="4"/>
  <c r="BD166" i="4" s="1"/>
  <c r="BD127" i="4"/>
  <c r="BF5" i="12"/>
  <c r="BE3" i="12"/>
  <c r="BE6" i="12"/>
  <c r="T14" i="11"/>
  <c r="T15" i="11" s="1"/>
  <c r="BA8" i="11"/>
  <c r="AZ6" i="11"/>
  <c r="AZ5" i="11" s="1"/>
  <c r="AZ9" i="11"/>
  <c r="BB7" i="11"/>
  <c r="AZ7" i="7"/>
  <c r="AY6" i="7"/>
  <c r="AY53" i="29" l="1"/>
  <c r="AY69" i="29"/>
  <c r="Q56" i="7"/>
  <c r="Q222" i="7" s="1"/>
  <c r="AY61" i="29"/>
  <c r="AY45" i="29"/>
  <c r="AZ35" i="29"/>
  <c r="AZ27" i="29"/>
  <c r="AZ17" i="29"/>
  <c r="Q32" i="7"/>
  <c r="Q36" i="7" s="1"/>
  <c r="AB113" i="4"/>
  <c r="AB111" i="4"/>
  <c r="AB112" i="4"/>
  <c r="AB95" i="4"/>
  <c r="AB103" i="4"/>
  <c r="AB104" i="4"/>
  <c r="AB96" i="4"/>
  <c r="R36" i="12"/>
  <c r="Q114" i="7" s="1"/>
  <c r="R30" i="12"/>
  <c r="Q113" i="7" s="1"/>
  <c r="Q110" i="7"/>
  <c r="V110" i="4"/>
  <c r="V109" i="4"/>
  <c r="V108" i="4"/>
  <c r="V101" i="4"/>
  <c r="V100" i="4"/>
  <c r="V92" i="4"/>
  <c r="V94" i="4"/>
  <c r="V93" i="4"/>
  <c r="R54" i="12"/>
  <c r="Q117" i="7" s="1"/>
  <c r="R48" i="12"/>
  <c r="Q116" i="7" s="1"/>
  <c r="R42" i="12"/>
  <c r="Q115" i="7" s="1"/>
  <c r="AZ95" i="11"/>
  <c r="AX54" i="7" s="1"/>
  <c r="T16" i="11"/>
  <c r="BB15" i="12"/>
  <c r="BA77" i="7" s="1"/>
  <c r="AC30" i="11"/>
  <c r="AC32" i="11" s="1"/>
  <c r="AC33" i="11" s="1"/>
  <c r="AC34" i="11" s="1"/>
  <c r="AC69" i="11"/>
  <c r="Z35" i="7"/>
  <c r="AB84" i="11"/>
  <c r="Z41" i="7" s="1"/>
  <c r="BA3" i="11"/>
  <c r="AZ2" i="11"/>
  <c r="AV14" i="7"/>
  <c r="AV18" i="7" s="1"/>
  <c r="AV3" i="7" s="1"/>
  <c r="T9" i="7"/>
  <c r="V67" i="11"/>
  <c r="T21" i="7" s="1"/>
  <c r="AU2" i="7"/>
  <c r="Q63" i="7"/>
  <c r="Q38" i="7"/>
  <c r="Q42" i="7" s="1"/>
  <c r="P223" i="7"/>
  <c r="P224" i="7" s="1"/>
  <c r="AY178" i="7"/>
  <c r="AY179" i="7" s="1"/>
  <c r="AZ177" i="7"/>
  <c r="AZ208" i="7"/>
  <c r="Q100" i="7"/>
  <c r="E204" i="22"/>
  <c r="D203" i="22"/>
  <c r="P227" i="7"/>
  <c r="E226" i="7"/>
  <c r="AZ219" i="7"/>
  <c r="AZ218" i="7"/>
  <c r="AZ217" i="7"/>
  <c r="T56" i="12"/>
  <c r="S145" i="7" s="1"/>
  <c r="S86" i="11"/>
  <c r="R55" i="12"/>
  <c r="Q130" i="7" s="1"/>
  <c r="AZ4" i="11"/>
  <c r="AZ64" i="11" s="1"/>
  <c r="AX17" i="7" s="1"/>
  <c r="AY61" i="11"/>
  <c r="AY62" i="11"/>
  <c r="AW15" i="7" s="1"/>
  <c r="AY63" i="11"/>
  <c r="AW16" i="7" s="1"/>
  <c r="BE2" i="12"/>
  <c r="AK38" i="11"/>
  <c r="AK40" i="11" s="1"/>
  <c r="AJ50" i="4"/>
  <c r="T47" i="4"/>
  <c r="T51" i="4" s="1"/>
  <c r="T44" i="12"/>
  <c r="S143" i="7" s="1"/>
  <c r="T50" i="12"/>
  <c r="S144" i="7" s="1"/>
  <c r="T38" i="12"/>
  <c r="S142" i="7" s="1"/>
  <c r="T26" i="12"/>
  <c r="S140" i="7" s="1"/>
  <c r="T32" i="12"/>
  <c r="S141" i="7" s="1"/>
  <c r="R37" i="12"/>
  <c r="Q127" i="7" s="1"/>
  <c r="R43" i="12"/>
  <c r="Q128" i="7" s="1"/>
  <c r="R49" i="12"/>
  <c r="Q129" i="7" s="1"/>
  <c r="R31" i="12"/>
  <c r="Q126" i="7" s="1"/>
  <c r="R25" i="12"/>
  <c r="Q125" i="7" s="1"/>
  <c r="U87" i="11"/>
  <c r="S45" i="7" s="1"/>
  <c r="BD157" i="4"/>
  <c r="BD165" i="4"/>
  <c r="BD154" i="4"/>
  <c r="AA88" i="11"/>
  <c r="Y46" i="7" s="1"/>
  <c r="BD162" i="4"/>
  <c r="AB78" i="11"/>
  <c r="Z34" i="7" s="1"/>
  <c r="V27" i="11"/>
  <c r="V72" i="11" s="1"/>
  <c r="T27" i="7" s="1"/>
  <c r="BA5" i="7"/>
  <c r="AZ4" i="7"/>
  <c r="W22" i="11"/>
  <c r="BE127" i="4"/>
  <c r="BE119" i="4"/>
  <c r="BE116" i="4"/>
  <c r="BE135" i="4"/>
  <c r="BE173" i="4" s="1"/>
  <c r="BE136" i="4"/>
  <c r="BE174" i="4" s="1"/>
  <c r="BE128" i="4"/>
  <c r="BE166" i="4" s="1"/>
  <c r="BG5" i="12"/>
  <c r="BF3" i="12"/>
  <c r="BF6" i="12"/>
  <c r="U11" i="11"/>
  <c r="BB8" i="11"/>
  <c r="BA6" i="11"/>
  <c r="BA5" i="11" s="1"/>
  <c r="BA9" i="11"/>
  <c r="BC7" i="11"/>
  <c r="BA7" i="7"/>
  <c r="AZ6" i="7"/>
  <c r="AZ53" i="29" l="1"/>
  <c r="AZ69" i="29"/>
  <c r="Q73" i="7"/>
  <c r="AZ61" i="29"/>
  <c r="AZ45" i="29"/>
  <c r="BA205" i="7"/>
  <c r="BA35" i="29"/>
  <c r="BA27" i="29"/>
  <c r="BA17" i="29"/>
  <c r="AC35" i="11"/>
  <c r="AC92" i="11"/>
  <c r="AA51" i="7" s="1"/>
  <c r="V83" i="4"/>
  <c r="V143" i="4" s="1"/>
  <c r="V82" i="4"/>
  <c r="V142" i="4" s="1"/>
  <c r="Q120" i="7"/>
  <c r="T17" i="11"/>
  <c r="T18" i="11" s="1"/>
  <c r="T71" i="11" s="1"/>
  <c r="T49" i="11"/>
  <c r="T59" i="11" s="1"/>
  <c r="BA95" i="11"/>
  <c r="AY54" i="7" s="1"/>
  <c r="AB89" i="11"/>
  <c r="Z47" i="7" s="1"/>
  <c r="V84" i="4"/>
  <c r="V144" i="4" s="1"/>
  <c r="BC15" i="12"/>
  <c r="BB77" i="7" s="1"/>
  <c r="AA23" i="7"/>
  <c r="AC79" i="11"/>
  <c r="BA199" i="7"/>
  <c r="BB3" i="11"/>
  <c r="BA2" i="11"/>
  <c r="AW14" i="7"/>
  <c r="AW18" i="7" s="1"/>
  <c r="AW3" i="7" s="1"/>
  <c r="Q135" i="7"/>
  <c r="AH11" i="7"/>
  <c r="AV2" i="7"/>
  <c r="T117" i="4"/>
  <c r="S8" i="12" s="1"/>
  <c r="Q44" i="7"/>
  <c r="AJ45" i="11"/>
  <c r="AJ74" i="11" s="1"/>
  <c r="AH29" i="7" s="1"/>
  <c r="BA208" i="7"/>
  <c r="BA177" i="7"/>
  <c r="BA178" i="7" s="1"/>
  <c r="BA179" i="7" s="1"/>
  <c r="AZ178" i="7"/>
  <c r="AZ179" i="7" s="1"/>
  <c r="BA209" i="7"/>
  <c r="E205" i="22"/>
  <c r="D204" i="22"/>
  <c r="BA219" i="7"/>
  <c r="BA218" i="7"/>
  <c r="BA217" i="7"/>
  <c r="BA4" i="11"/>
  <c r="BA64" i="11" s="1"/>
  <c r="AY17" i="7" s="1"/>
  <c r="AZ63" i="11"/>
  <c r="AX16" i="7" s="1"/>
  <c r="AZ62" i="11"/>
  <c r="AX15" i="7" s="1"/>
  <c r="AZ61" i="11"/>
  <c r="BF2" i="12"/>
  <c r="V134" i="4"/>
  <c r="AK39" i="11"/>
  <c r="AK41" i="11" s="1"/>
  <c r="AK42" i="11" s="1"/>
  <c r="AK43" i="11" s="1"/>
  <c r="AK44" i="11" s="1"/>
  <c r="AD29" i="11"/>
  <c r="AD31" i="11" s="1"/>
  <c r="AD69" i="11" s="1"/>
  <c r="AC49" i="4"/>
  <c r="V77" i="11"/>
  <c r="T33" i="7" s="1"/>
  <c r="BE157" i="4"/>
  <c r="AB83" i="11"/>
  <c r="Z40" i="7" s="1"/>
  <c r="BE154" i="4"/>
  <c r="BE165" i="4"/>
  <c r="BE162" i="4"/>
  <c r="V138" i="4"/>
  <c r="V139" i="4"/>
  <c r="V177" i="4" s="1"/>
  <c r="U20" i="12" s="1"/>
  <c r="T139" i="7" s="1"/>
  <c r="BA4" i="7"/>
  <c r="BB5" i="7"/>
  <c r="T53" i="4"/>
  <c r="BF119" i="4"/>
  <c r="BF128" i="4"/>
  <c r="BF166" i="4" s="1"/>
  <c r="BF135" i="4"/>
  <c r="BF173" i="4" s="1"/>
  <c r="BF127" i="4"/>
  <c r="BF116" i="4"/>
  <c r="BF136" i="4"/>
  <c r="BF174" i="4" s="1"/>
  <c r="U13" i="11"/>
  <c r="BH5" i="12"/>
  <c r="BG3" i="12"/>
  <c r="BG6" i="12"/>
  <c r="BC8" i="11"/>
  <c r="BB6" i="11"/>
  <c r="BB5" i="11" s="1"/>
  <c r="BB9" i="11"/>
  <c r="BD7" i="11"/>
  <c r="BB7" i="7"/>
  <c r="BA6" i="7"/>
  <c r="T70" i="4" l="1"/>
  <c r="T130" i="4" s="1"/>
  <c r="T73" i="4"/>
  <c r="T133" i="4" s="1"/>
  <c r="T69" i="4"/>
  <c r="T129" i="4" s="1"/>
  <c r="BA53" i="29"/>
  <c r="BA69" i="29"/>
  <c r="Q48" i="7"/>
  <c r="Q58" i="7" s="1"/>
  <c r="BA45" i="29"/>
  <c r="BA61" i="29"/>
  <c r="BB205" i="7"/>
  <c r="BB35" i="29"/>
  <c r="BB27" i="29"/>
  <c r="BB17" i="29"/>
  <c r="T96" i="11"/>
  <c r="R55" i="7" s="1"/>
  <c r="T50" i="11"/>
  <c r="S80" i="12" s="1"/>
  <c r="AC113" i="4"/>
  <c r="AC112" i="4"/>
  <c r="AC111" i="4"/>
  <c r="AC104" i="4"/>
  <c r="AC103" i="4"/>
  <c r="AC95" i="4"/>
  <c r="AC97" i="4"/>
  <c r="AC96" i="4"/>
  <c r="T66" i="11"/>
  <c r="R20" i="7" s="1"/>
  <c r="R24" i="7" s="1"/>
  <c r="R8" i="7"/>
  <c r="BB95" i="11"/>
  <c r="AZ54" i="7" s="1"/>
  <c r="BD15" i="12"/>
  <c r="BC77" i="7" s="1"/>
  <c r="AA35" i="7"/>
  <c r="AC84" i="11"/>
  <c r="AA41" i="7" s="1"/>
  <c r="AC146" i="4"/>
  <c r="R76" i="7"/>
  <c r="S28" i="12"/>
  <c r="R79" i="7" s="1"/>
  <c r="S22" i="12"/>
  <c r="R78" i="7" s="1"/>
  <c r="S46" i="12"/>
  <c r="R82" i="7" s="1"/>
  <c r="S52" i="12"/>
  <c r="R83" i="7" s="1"/>
  <c r="S40" i="12"/>
  <c r="R81" i="7" s="1"/>
  <c r="S34" i="12"/>
  <c r="R80" i="7" s="1"/>
  <c r="AB23" i="7"/>
  <c r="AD79" i="11"/>
  <c r="BC3" i="11"/>
  <c r="BB2" i="11"/>
  <c r="BB199" i="7"/>
  <c r="R99" i="7"/>
  <c r="AX14" i="7"/>
  <c r="AX18" i="7" s="1"/>
  <c r="AX3" i="7" s="1"/>
  <c r="AA10" i="7"/>
  <c r="AC68" i="11"/>
  <c r="AA22" i="7" s="1"/>
  <c r="AW2" i="7"/>
  <c r="R26" i="7"/>
  <c r="R30" i="7" s="1"/>
  <c r="BB177" i="7"/>
  <c r="BB178" i="7" s="1"/>
  <c r="BB179" i="7" s="1"/>
  <c r="AC36" i="11"/>
  <c r="T123" i="4"/>
  <c r="T122" i="4"/>
  <c r="T160" i="4" s="1"/>
  <c r="S18" i="12" s="1"/>
  <c r="R111" i="7" s="1"/>
  <c r="BB209" i="7"/>
  <c r="E206" i="22"/>
  <c r="D205" i="22"/>
  <c r="BB219" i="7"/>
  <c r="BB218" i="7"/>
  <c r="BB217" i="7"/>
  <c r="BG2" i="12"/>
  <c r="BB4" i="11"/>
  <c r="BB64" i="11" s="1"/>
  <c r="AZ17" i="7" s="1"/>
  <c r="BA63" i="11"/>
  <c r="AY16" i="7" s="1"/>
  <c r="BA62" i="11"/>
  <c r="AY15" i="7" s="1"/>
  <c r="BA61" i="11"/>
  <c r="AD30" i="11"/>
  <c r="AD32" i="11" s="1"/>
  <c r="AD33" i="11" s="1"/>
  <c r="AD34" i="11" s="1"/>
  <c r="AL38" i="11"/>
  <c r="AL40" i="11" s="1"/>
  <c r="AK50" i="4"/>
  <c r="U13" i="12"/>
  <c r="T138" i="7" s="1"/>
  <c r="BF154" i="4"/>
  <c r="BF157" i="4"/>
  <c r="V82" i="11"/>
  <c r="T39" i="7" s="1"/>
  <c r="BF162" i="4"/>
  <c r="BF165" i="4"/>
  <c r="AB88" i="11"/>
  <c r="Z46" i="7" s="1"/>
  <c r="T131" i="4"/>
  <c r="S9" i="12" s="1"/>
  <c r="R91" i="7" s="1"/>
  <c r="T121" i="4"/>
  <c r="S7" i="12" s="1"/>
  <c r="U48" i="11"/>
  <c r="U14" i="11"/>
  <c r="U15" i="11" s="1"/>
  <c r="BC5" i="7"/>
  <c r="BB4" i="7"/>
  <c r="BG116" i="4"/>
  <c r="BG128" i="4"/>
  <c r="BG166" i="4" s="1"/>
  <c r="BG127" i="4"/>
  <c r="BG119" i="4"/>
  <c r="BG136" i="4"/>
  <c r="BG174" i="4" s="1"/>
  <c r="BG135" i="4"/>
  <c r="BG173" i="4" s="1"/>
  <c r="W23" i="11"/>
  <c r="W24" i="11" s="1"/>
  <c r="W25" i="11" s="1"/>
  <c r="BH6" i="12"/>
  <c r="BH3" i="12"/>
  <c r="BI5" i="12"/>
  <c r="BD8" i="11"/>
  <c r="BC6" i="11"/>
  <c r="BC5" i="11" s="1"/>
  <c r="BC95" i="11" s="1"/>
  <c r="BA54" i="7" s="1"/>
  <c r="BC9" i="11"/>
  <c r="BE7" i="11"/>
  <c r="BC7" i="7"/>
  <c r="BB6" i="7"/>
  <c r="Q221" i="7" l="1"/>
  <c r="BB53" i="29"/>
  <c r="BB69" i="29"/>
  <c r="BB45" i="29"/>
  <c r="BB61" i="29"/>
  <c r="BC205" i="7"/>
  <c r="BC35" i="29"/>
  <c r="BC27" i="29"/>
  <c r="BC17" i="29"/>
  <c r="AC73" i="11"/>
  <c r="AA28" i="7" s="1"/>
  <c r="AD35" i="11"/>
  <c r="AD92" i="11"/>
  <c r="AB51" i="7" s="1"/>
  <c r="S74" i="12"/>
  <c r="R105" i="7" s="1"/>
  <c r="R107" i="7" s="1"/>
  <c r="R12" i="7"/>
  <c r="S85" i="12"/>
  <c r="R132" i="7" s="1"/>
  <c r="S86" i="12"/>
  <c r="R133" i="7" s="1"/>
  <c r="S91" i="12"/>
  <c r="R146" i="7" s="1"/>
  <c r="R148" i="7" s="1"/>
  <c r="T94" i="11"/>
  <c r="R53" i="7" s="1"/>
  <c r="S84" i="12"/>
  <c r="R131" i="7" s="1"/>
  <c r="T76" i="11"/>
  <c r="R32" i="7" s="1"/>
  <c r="R36" i="7" s="1"/>
  <c r="W26" i="11"/>
  <c r="U16" i="11"/>
  <c r="S11" i="12"/>
  <c r="S24" i="12" s="1"/>
  <c r="R112" i="7" s="1"/>
  <c r="AB35" i="7"/>
  <c r="AD84" i="11"/>
  <c r="AB41" i="7" s="1"/>
  <c r="R86" i="7"/>
  <c r="R62" i="7"/>
  <c r="S39" i="12"/>
  <c r="R67" i="7" s="1"/>
  <c r="S45" i="12"/>
  <c r="R68" i="7" s="1"/>
  <c r="S51" i="12"/>
  <c r="R69" i="7" s="1"/>
  <c r="S33" i="12"/>
  <c r="R66" i="7" s="1"/>
  <c r="S27" i="12"/>
  <c r="R65" i="7" s="1"/>
  <c r="S21" i="12"/>
  <c r="R64" i="7" s="1"/>
  <c r="AC89" i="11"/>
  <c r="AA47" i="7" s="1"/>
  <c r="BE15" i="12"/>
  <c r="BD77" i="7" s="1"/>
  <c r="BC199" i="7"/>
  <c r="BD3" i="11"/>
  <c r="BC2" i="11"/>
  <c r="AY14" i="7"/>
  <c r="AY18" i="7" s="1"/>
  <c r="AY3" i="7" s="1"/>
  <c r="AI11" i="7"/>
  <c r="AX2" i="7"/>
  <c r="R119" i="7"/>
  <c r="Q150" i="7"/>
  <c r="Q151" i="7" s="1"/>
  <c r="BC208" i="7"/>
  <c r="BC177" i="7"/>
  <c r="BC178" i="7" s="1"/>
  <c r="BC179" i="7" s="1"/>
  <c r="BC209" i="7"/>
  <c r="E207" i="22"/>
  <c r="D206" i="22"/>
  <c r="BC219" i="7"/>
  <c r="BC218" i="7"/>
  <c r="BC217" i="7"/>
  <c r="AK45" i="11"/>
  <c r="AK74" i="11" s="1"/>
  <c r="AI29" i="7" s="1"/>
  <c r="U56" i="12"/>
  <c r="T145" i="7" s="1"/>
  <c r="S53" i="12"/>
  <c r="R98" i="7" s="1"/>
  <c r="BC4" i="11"/>
  <c r="BC64" i="11" s="1"/>
  <c r="BA17" i="7" s="1"/>
  <c r="BB61" i="11"/>
  <c r="BB63" i="11"/>
  <c r="AZ16" i="7" s="1"/>
  <c r="BB62" i="11"/>
  <c r="AZ15" i="7" s="1"/>
  <c r="BH2" i="12"/>
  <c r="AL39" i="11"/>
  <c r="AL41" i="11" s="1"/>
  <c r="AL42" i="11" s="1"/>
  <c r="AL43" i="11" s="1"/>
  <c r="AL44" i="11" s="1"/>
  <c r="U47" i="4"/>
  <c r="U51" i="4" s="1"/>
  <c r="U54" i="11"/>
  <c r="U55" i="11" s="1"/>
  <c r="U56" i="11" s="1"/>
  <c r="U57" i="11" s="1"/>
  <c r="U93" i="11" s="1"/>
  <c r="S35" i="12"/>
  <c r="R95" i="7" s="1"/>
  <c r="S41" i="12"/>
  <c r="R96" i="7" s="1"/>
  <c r="S47" i="12"/>
  <c r="R97" i="7" s="1"/>
  <c r="S23" i="12"/>
  <c r="R93" i="7" s="1"/>
  <c r="S29" i="12"/>
  <c r="R94" i="7" s="1"/>
  <c r="U38" i="12"/>
  <c r="T142" i="7" s="1"/>
  <c r="U50" i="12"/>
  <c r="T144" i="7" s="1"/>
  <c r="U44" i="12"/>
  <c r="T143" i="7" s="1"/>
  <c r="U26" i="12"/>
  <c r="T140" i="7" s="1"/>
  <c r="U32" i="12"/>
  <c r="T141" i="7" s="1"/>
  <c r="S12" i="12"/>
  <c r="R123" i="7" s="1"/>
  <c r="V87" i="11"/>
  <c r="T45" i="7" s="1"/>
  <c r="BG157" i="4"/>
  <c r="BG154" i="4"/>
  <c r="BG162" i="4"/>
  <c r="BG165" i="4"/>
  <c r="U50" i="7"/>
  <c r="W48" i="4"/>
  <c r="W102" i="4" s="1"/>
  <c r="AE29" i="11"/>
  <c r="AD49" i="4"/>
  <c r="V11" i="11"/>
  <c r="V13" i="11" s="1"/>
  <c r="V48" i="11" s="1"/>
  <c r="BC4" i="7"/>
  <c r="BD5" i="7"/>
  <c r="X20" i="11"/>
  <c r="BH127" i="4"/>
  <c r="BH128" i="4"/>
  <c r="BH166" i="4" s="1"/>
  <c r="BH135" i="4"/>
  <c r="BH173" i="4" s="1"/>
  <c r="BH119" i="4"/>
  <c r="BH136" i="4"/>
  <c r="BH174" i="4" s="1"/>
  <c r="BH116" i="4"/>
  <c r="BI6" i="12"/>
  <c r="BJ5" i="12"/>
  <c r="BI3" i="12"/>
  <c r="BE8" i="11"/>
  <c r="BD6" i="11"/>
  <c r="BD5" i="11" s="1"/>
  <c r="BD95" i="11" s="1"/>
  <c r="BB54" i="7" s="1"/>
  <c r="BD9" i="11"/>
  <c r="BF7" i="11"/>
  <c r="BD7" i="7"/>
  <c r="BC6" i="7"/>
  <c r="BC53" i="29" l="1"/>
  <c r="BC69" i="29"/>
  <c r="R56" i="7"/>
  <c r="R222" i="7" s="1"/>
  <c r="Q159" i="7"/>
  <c r="Q223" i="7" s="1"/>
  <c r="Q224" i="7" s="1"/>
  <c r="BC61" i="29"/>
  <c r="BC45" i="29"/>
  <c r="S14" i="12"/>
  <c r="R63" i="7" s="1"/>
  <c r="AC78" i="11"/>
  <c r="AA34" i="7" s="1"/>
  <c r="BD205" i="7"/>
  <c r="BD35" i="29"/>
  <c r="BD27" i="29"/>
  <c r="BD17" i="29"/>
  <c r="T81" i="11"/>
  <c r="T86" i="11" s="1"/>
  <c r="AD113" i="4"/>
  <c r="AD112" i="4"/>
  <c r="AD111" i="4"/>
  <c r="AD97" i="4"/>
  <c r="AD96" i="4"/>
  <c r="AD104" i="4"/>
  <c r="AD103" i="4"/>
  <c r="AD95" i="4"/>
  <c r="W110" i="4"/>
  <c r="W109" i="4"/>
  <c r="W108" i="4"/>
  <c r="W101" i="4"/>
  <c r="W100" i="4"/>
  <c r="W93" i="4"/>
  <c r="W92" i="4"/>
  <c r="W94" i="4"/>
  <c r="R110" i="7"/>
  <c r="U17" i="11"/>
  <c r="S8" i="7" s="1"/>
  <c r="U49" i="11"/>
  <c r="U50" i="11" s="1"/>
  <c r="S12" i="7" s="1"/>
  <c r="S36" i="12"/>
  <c r="R114" i="7" s="1"/>
  <c r="S30" i="12"/>
  <c r="R113" i="7" s="1"/>
  <c r="S42" i="12"/>
  <c r="R115" i="7" s="1"/>
  <c r="S54" i="12"/>
  <c r="R117" i="7" s="1"/>
  <c r="S48" i="12"/>
  <c r="R116" i="7" s="1"/>
  <c r="AD146" i="4"/>
  <c r="AD89" i="11"/>
  <c r="AB47" i="7" s="1"/>
  <c r="BF15" i="12"/>
  <c r="BE77" i="7" s="1"/>
  <c r="BE3" i="11"/>
  <c r="BD2" i="11"/>
  <c r="BD199" i="7"/>
  <c r="AZ14" i="7"/>
  <c r="AZ18" i="7" s="1"/>
  <c r="AZ3" i="7" s="1"/>
  <c r="U9" i="7"/>
  <c r="W67" i="11"/>
  <c r="U21" i="7" s="1"/>
  <c r="AB10" i="7"/>
  <c r="AD68" i="11"/>
  <c r="AB22" i="7" s="1"/>
  <c r="AY2" i="7"/>
  <c r="U117" i="4"/>
  <c r="T8" i="12" s="1"/>
  <c r="BD208" i="7"/>
  <c r="BD177" i="7"/>
  <c r="R100" i="7"/>
  <c r="BD209" i="7"/>
  <c r="E208" i="22"/>
  <c r="D207" i="22"/>
  <c r="BD219" i="7"/>
  <c r="BD218" i="7"/>
  <c r="BD217" i="7"/>
  <c r="S55" i="12"/>
  <c r="R130" i="7" s="1"/>
  <c r="BD4" i="11"/>
  <c r="BD64" i="11" s="1"/>
  <c r="BB17" i="7" s="1"/>
  <c r="BC63" i="11"/>
  <c r="BA16" i="7" s="1"/>
  <c r="BC62" i="11"/>
  <c r="BA15" i="7" s="1"/>
  <c r="BC61" i="11"/>
  <c r="BI2" i="12"/>
  <c r="AM38" i="11"/>
  <c r="AM40" i="11" s="1"/>
  <c r="AL50" i="4"/>
  <c r="U52" i="4"/>
  <c r="U53" i="4" s="1"/>
  <c r="S52" i="7"/>
  <c r="V52" i="11"/>
  <c r="V54" i="11"/>
  <c r="V55" i="11" s="1"/>
  <c r="S37" i="12"/>
  <c r="R127" i="7" s="1"/>
  <c r="S49" i="12"/>
  <c r="R129" i="7" s="1"/>
  <c r="S43" i="12"/>
  <c r="R128" i="7" s="1"/>
  <c r="S31" i="12"/>
  <c r="R126" i="7" s="1"/>
  <c r="S25" i="12"/>
  <c r="R125" i="7" s="1"/>
  <c r="BH154" i="4"/>
  <c r="BH162" i="4"/>
  <c r="BH165" i="4"/>
  <c r="BH157" i="4"/>
  <c r="AE31" i="11"/>
  <c r="AD36" i="11"/>
  <c r="AD73" i="11" s="1"/>
  <c r="AB28" i="7" s="1"/>
  <c r="W27" i="11"/>
  <c r="W72" i="11" s="1"/>
  <c r="U27" i="7" s="1"/>
  <c r="BD4" i="7"/>
  <c r="BE5" i="7"/>
  <c r="BI127" i="4"/>
  <c r="BI119" i="4"/>
  <c r="BI135" i="4"/>
  <c r="BI173" i="4" s="1"/>
  <c r="BI136" i="4"/>
  <c r="BI174" i="4" s="1"/>
  <c r="BI128" i="4"/>
  <c r="BI166" i="4" s="1"/>
  <c r="BI116" i="4"/>
  <c r="X22" i="11"/>
  <c r="BK5" i="12"/>
  <c r="BJ3" i="12"/>
  <c r="BJ6" i="12"/>
  <c r="BF8" i="11"/>
  <c r="BE6" i="11"/>
  <c r="BE5" i="11" s="1"/>
  <c r="BE95" i="11" s="1"/>
  <c r="BC54" i="7" s="1"/>
  <c r="BE9" i="11"/>
  <c r="BG7" i="11"/>
  <c r="BE7" i="7"/>
  <c r="BD6" i="7"/>
  <c r="U70" i="4" l="1"/>
  <c r="U130" i="4" s="1"/>
  <c r="U69" i="4"/>
  <c r="U129" i="4" s="1"/>
  <c r="U73" i="4"/>
  <c r="U133" i="4" s="1"/>
  <c r="BD53" i="29"/>
  <c r="BD69" i="29"/>
  <c r="R73" i="7"/>
  <c r="Q161" i="7"/>
  <c r="BD61" i="29"/>
  <c r="BD45" i="29"/>
  <c r="AC83" i="11"/>
  <c r="AA40" i="7" s="1"/>
  <c r="R38" i="7"/>
  <c r="R42" i="7" s="1"/>
  <c r="BE205" i="7"/>
  <c r="BE35" i="29"/>
  <c r="BE27" i="29"/>
  <c r="BE17" i="29"/>
  <c r="U18" i="11"/>
  <c r="U71" i="11" s="1"/>
  <c r="S26" i="7" s="1"/>
  <c r="S30" i="7" s="1"/>
  <c r="W83" i="4"/>
  <c r="W143" i="4" s="1"/>
  <c r="U96" i="11"/>
  <c r="S55" i="7" s="1"/>
  <c r="W82" i="4"/>
  <c r="W142" i="4" s="1"/>
  <c r="T74" i="12"/>
  <c r="S105" i="7" s="1"/>
  <c r="S107" i="7" s="1"/>
  <c r="T85" i="12"/>
  <c r="S132" i="7" s="1"/>
  <c r="T91" i="12"/>
  <c r="S146" i="7" s="1"/>
  <c r="S148" i="7" s="1"/>
  <c r="U66" i="11"/>
  <c r="S20" i="7" s="1"/>
  <c r="S24" i="7" s="1"/>
  <c r="U94" i="11"/>
  <c r="S53" i="7" s="1"/>
  <c r="U59" i="11"/>
  <c r="T86" i="12" s="1"/>
  <c r="S133" i="7" s="1"/>
  <c r="R120" i="7"/>
  <c r="AE30" i="11"/>
  <c r="AE32" i="11" s="1"/>
  <c r="AE33" i="11" s="1"/>
  <c r="AE34" i="11" s="1"/>
  <c r="AE92" i="11" s="1"/>
  <c r="AC51" i="7" s="1"/>
  <c r="AE69" i="11"/>
  <c r="S76" i="7"/>
  <c r="T40" i="12"/>
  <c r="S81" i="7" s="1"/>
  <c r="T34" i="12"/>
  <c r="S80" i="7" s="1"/>
  <c r="T52" i="12"/>
  <c r="S83" i="7" s="1"/>
  <c r="T28" i="12"/>
  <c r="S79" i="7" s="1"/>
  <c r="T22" i="12"/>
  <c r="S78" i="7" s="1"/>
  <c r="T46" i="12"/>
  <c r="S82" i="7" s="1"/>
  <c r="BG15" i="12"/>
  <c r="BF77" i="7" s="1"/>
  <c r="W84" i="4"/>
  <c r="W144" i="4" s="1"/>
  <c r="BF3" i="11"/>
  <c r="BE2" i="11"/>
  <c r="BE199" i="7"/>
  <c r="R135" i="7"/>
  <c r="BA14" i="7"/>
  <c r="BA18" i="7" s="1"/>
  <c r="BA3" i="7" s="1"/>
  <c r="AJ11" i="7"/>
  <c r="AZ2" i="7"/>
  <c r="R44" i="7"/>
  <c r="BD178" i="7"/>
  <c r="BD179" i="7" s="1"/>
  <c r="BE208" i="7"/>
  <c r="BE177" i="7"/>
  <c r="BE178" i="7" s="1"/>
  <c r="BE179" i="7" s="1"/>
  <c r="BE209" i="7"/>
  <c r="U123" i="4"/>
  <c r="U122" i="4"/>
  <c r="U160" i="4" s="1"/>
  <c r="T18" i="12" s="1"/>
  <c r="S111" i="7" s="1"/>
  <c r="E209" i="22"/>
  <c r="D208" i="22"/>
  <c r="BE218" i="7"/>
  <c r="BE217" i="7"/>
  <c r="BE219" i="7"/>
  <c r="AL45" i="11"/>
  <c r="AL74" i="11" s="1"/>
  <c r="AJ29" i="7" s="1"/>
  <c r="BJ2" i="12"/>
  <c r="BE4" i="11"/>
  <c r="BE64" i="11" s="1"/>
  <c r="BC17" i="7" s="1"/>
  <c r="BD62" i="11"/>
  <c r="BB15" i="7" s="1"/>
  <c r="BD63" i="11"/>
  <c r="BB16" i="7" s="1"/>
  <c r="BD61" i="11"/>
  <c r="V56" i="11"/>
  <c r="AM39" i="11"/>
  <c r="AM41" i="11" s="1"/>
  <c r="AM42" i="11" s="1"/>
  <c r="AM43" i="11" s="1"/>
  <c r="AM44" i="11" s="1"/>
  <c r="W134" i="4"/>
  <c r="BI157" i="4"/>
  <c r="BI154" i="4"/>
  <c r="BI165" i="4"/>
  <c r="W77" i="11"/>
  <c r="U33" i="7" s="1"/>
  <c r="BI162" i="4"/>
  <c r="W138" i="4"/>
  <c r="AD78" i="11"/>
  <c r="AB34" i="7" s="1"/>
  <c r="W139" i="4"/>
  <c r="W177" i="4" s="1"/>
  <c r="V20" i="12" s="1"/>
  <c r="U139" i="7" s="1"/>
  <c r="U131" i="4"/>
  <c r="T9" i="12" s="1"/>
  <c r="S91" i="7" s="1"/>
  <c r="U121" i="4"/>
  <c r="T7" i="12" s="1"/>
  <c r="BF5" i="7"/>
  <c r="BE4" i="7"/>
  <c r="BJ135" i="4"/>
  <c r="BJ173" i="4" s="1"/>
  <c r="BJ116" i="4"/>
  <c r="BJ119" i="4"/>
  <c r="BJ136" i="4"/>
  <c r="BJ174" i="4" s="1"/>
  <c r="BJ127" i="4"/>
  <c r="BJ128" i="4"/>
  <c r="BJ166" i="4" s="1"/>
  <c r="BL5" i="12"/>
  <c r="BK3" i="12"/>
  <c r="BK6" i="12"/>
  <c r="V14" i="11"/>
  <c r="V15" i="11" s="1"/>
  <c r="BG8" i="11"/>
  <c r="BF6" i="11"/>
  <c r="BF5" i="11" s="1"/>
  <c r="BF95" i="11" s="1"/>
  <c r="BD54" i="7" s="1"/>
  <c r="BF9" i="11"/>
  <c r="BH7" i="11"/>
  <c r="BF7" i="7"/>
  <c r="BE6" i="7"/>
  <c r="BE53" i="29" l="1"/>
  <c r="BE69" i="29"/>
  <c r="R48" i="7"/>
  <c r="R58" i="7" s="1"/>
  <c r="Q167" i="7"/>
  <c r="F226" i="7"/>
  <c r="Q227" i="7"/>
  <c r="BE61" i="29"/>
  <c r="BE45" i="29"/>
  <c r="AC88" i="11"/>
  <c r="AA46" i="7" s="1"/>
  <c r="BF205" i="7"/>
  <c r="BF27" i="29"/>
  <c r="BF17" i="29"/>
  <c r="BF35" i="29"/>
  <c r="S56" i="7"/>
  <c r="S222" i="7" s="1"/>
  <c r="U76" i="11"/>
  <c r="U81" i="11" s="1"/>
  <c r="T14" i="12"/>
  <c r="S63" i="7" s="1"/>
  <c r="T80" i="12"/>
  <c r="S119" i="7" s="1"/>
  <c r="T84" i="12"/>
  <c r="S131" i="7" s="1"/>
  <c r="AE35" i="11"/>
  <c r="S99" i="7"/>
  <c r="V52" i="4"/>
  <c r="V57" i="11"/>
  <c r="V93" i="11" s="1"/>
  <c r="T52" i="7" s="1"/>
  <c r="V16" i="11"/>
  <c r="BH15" i="12"/>
  <c r="BG77" i="7" s="1"/>
  <c r="S62" i="7"/>
  <c r="T39" i="12"/>
  <c r="S67" i="7" s="1"/>
  <c r="T27" i="12"/>
  <c r="S65" i="7" s="1"/>
  <c r="T51" i="12"/>
  <c r="S69" i="7" s="1"/>
  <c r="T33" i="12"/>
  <c r="S66" i="7" s="1"/>
  <c r="T45" i="12"/>
  <c r="S68" i="7" s="1"/>
  <c r="T21" i="12"/>
  <c r="S64" i="7" s="1"/>
  <c r="T11" i="12"/>
  <c r="T48" i="12" s="1"/>
  <c r="S116" i="7" s="1"/>
  <c r="S86" i="7"/>
  <c r="AC23" i="7"/>
  <c r="AE79" i="11"/>
  <c r="BG3" i="11"/>
  <c r="BF2" i="11"/>
  <c r="BF199" i="7"/>
  <c r="BB14" i="7"/>
  <c r="BB18" i="7" s="1"/>
  <c r="BB3" i="7" s="1"/>
  <c r="BA2" i="7"/>
  <c r="BF208" i="7"/>
  <c r="BF177" i="7"/>
  <c r="BF178" i="7" s="1"/>
  <c r="BF179" i="7" s="1"/>
  <c r="BF209" i="7"/>
  <c r="E210" i="22"/>
  <c r="D209" i="22"/>
  <c r="BF218" i="7"/>
  <c r="BF217" i="7"/>
  <c r="BF219" i="7"/>
  <c r="W52" i="11"/>
  <c r="T53" i="12"/>
  <c r="S98" i="7" s="1"/>
  <c r="BK2" i="12"/>
  <c r="BF4" i="11"/>
  <c r="BF64" i="11" s="1"/>
  <c r="BD17" i="7" s="1"/>
  <c r="BE63" i="11"/>
  <c r="BC16" i="7" s="1"/>
  <c r="BE62" i="11"/>
  <c r="BC15" i="7" s="1"/>
  <c r="BE61" i="11"/>
  <c r="AM50" i="4"/>
  <c r="AN38" i="11"/>
  <c r="AN40" i="11" s="1"/>
  <c r="V47" i="4"/>
  <c r="V51" i="4" s="1"/>
  <c r="T47" i="12"/>
  <c r="S97" i="7" s="1"/>
  <c r="T35" i="12"/>
  <c r="S95" i="7" s="1"/>
  <c r="T41" i="12"/>
  <c r="S96" i="7" s="1"/>
  <c r="T23" i="12"/>
  <c r="S93" i="7" s="1"/>
  <c r="T29" i="12"/>
  <c r="S94" i="7" s="1"/>
  <c r="BJ154" i="4"/>
  <c r="T12" i="12"/>
  <c r="S123" i="7" s="1"/>
  <c r="BJ165" i="4"/>
  <c r="AD83" i="11"/>
  <c r="AB40" i="7" s="1"/>
  <c r="W82" i="11"/>
  <c r="U39" i="7" s="1"/>
  <c r="V13" i="12"/>
  <c r="U138" i="7" s="1"/>
  <c r="BJ157" i="4"/>
  <c r="BJ162" i="4"/>
  <c r="AF29" i="11"/>
  <c r="AE49" i="4"/>
  <c r="BF4" i="7"/>
  <c r="BG5" i="7"/>
  <c r="W11" i="11"/>
  <c r="BK128" i="4"/>
  <c r="BK166" i="4" s="1"/>
  <c r="BK119" i="4"/>
  <c r="BK135" i="4"/>
  <c r="BK173" i="4" s="1"/>
  <c r="BK116" i="4"/>
  <c r="BK127" i="4"/>
  <c r="BK136" i="4"/>
  <c r="BK174" i="4" s="1"/>
  <c r="X23" i="11"/>
  <c r="X24" i="11" s="1"/>
  <c r="X25" i="11" s="1"/>
  <c r="BM5" i="12"/>
  <c r="BL3" i="12"/>
  <c r="BL6" i="12"/>
  <c r="BH8" i="11"/>
  <c r="BG6" i="11"/>
  <c r="BG5" i="11" s="1"/>
  <c r="BG95" i="11" s="1"/>
  <c r="BE54" i="7" s="1"/>
  <c r="BG9" i="11"/>
  <c r="BI7" i="11"/>
  <c r="BG7" i="7"/>
  <c r="BF6" i="7"/>
  <c r="R221" i="7" l="1"/>
  <c r="BF53" i="29"/>
  <c r="BF69" i="29"/>
  <c r="BF61" i="29"/>
  <c r="BF45" i="29"/>
  <c r="S32" i="7"/>
  <c r="S36" i="7" s="1"/>
  <c r="BG17" i="29"/>
  <c r="BG35" i="29"/>
  <c r="BG27" i="29"/>
  <c r="AE113" i="4"/>
  <c r="AE112" i="4"/>
  <c r="AE111" i="4"/>
  <c r="AE95" i="4"/>
  <c r="AE104" i="4"/>
  <c r="AE103" i="4"/>
  <c r="AE96" i="4"/>
  <c r="AE97" i="4"/>
  <c r="V17" i="11"/>
  <c r="V18" i="11" s="1"/>
  <c r="V71" i="11" s="1"/>
  <c r="V49" i="11"/>
  <c r="V96" i="11" s="1"/>
  <c r="T55" i="7" s="1"/>
  <c r="X26" i="11"/>
  <c r="BI15" i="12"/>
  <c r="BH77" i="7" s="1"/>
  <c r="S73" i="7"/>
  <c r="T54" i="12"/>
  <c r="S117" i="7" s="1"/>
  <c r="AE146" i="4"/>
  <c r="T24" i="12"/>
  <c r="S112" i="7" s="1"/>
  <c r="T42" i="12"/>
  <c r="S115" i="7" s="1"/>
  <c r="T36" i="12"/>
  <c r="S114" i="7" s="1"/>
  <c r="S110" i="7"/>
  <c r="AC35" i="7"/>
  <c r="AE84" i="11"/>
  <c r="AC41" i="7" s="1"/>
  <c r="T30" i="12"/>
  <c r="S113" i="7" s="1"/>
  <c r="BH3" i="11"/>
  <c r="BG2" i="11"/>
  <c r="BC14" i="7"/>
  <c r="BC18" i="7" s="1"/>
  <c r="BC3" i="7" s="1"/>
  <c r="AK11" i="7"/>
  <c r="AC10" i="7"/>
  <c r="AE68" i="11"/>
  <c r="AC22" i="7" s="1"/>
  <c r="BB2" i="7"/>
  <c r="V117" i="4"/>
  <c r="U8" i="12" s="1"/>
  <c r="R150" i="7"/>
  <c r="R151" i="7" s="1"/>
  <c r="S38" i="7"/>
  <c r="S42" i="7" s="1"/>
  <c r="BG177" i="7"/>
  <c r="BG208" i="7"/>
  <c r="S100" i="7"/>
  <c r="E211" i="22"/>
  <c r="D210" i="22"/>
  <c r="BG219" i="7"/>
  <c r="BG218" i="7"/>
  <c r="BG217" i="7"/>
  <c r="AM45" i="11"/>
  <c r="AM74" i="11" s="1"/>
  <c r="AK29" i="7" s="1"/>
  <c r="V56" i="12"/>
  <c r="U145" i="7" s="1"/>
  <c r="W87" i="11"/>
  <c r="U45" i="7" s="1"/>
  <c r="T55" i="12"/>
  <c r="S130" i="7" s="1"/>
  <c r="BL2" i="12"/>
  <c r="BG4" i="11"/>
  <c r="BG64" i="11" s="1"/>
  <c r="BE17" i="7" s="1"/>
  <c r="BF63" i="11"/>
  <c r="BD16" i="7" s="1"/>
  <c r="BF62" i="11"/>
  <c r="BD15" i="7" s="1"/>
  <c r="BF61" i="11"/>
  <c r="AN39" i="11"/>
  <c r="AN41" i="11" s="1"/>
  <c r="AN42" i="11" s="1"/>
  <c r="AN43" i="11" s="1"/>
  <c r="AN44" i="11" s="1"/>
  <c r="V38" i="12"/>
  <c r="U142" i="7" s="1"/>
  <c r="V44" i="12"/>
  <c r="U143" i="7" s="1"/>
  <c r="V50" i="12"/>
  <c r="U144" i="7" s="1"/>
  <c r="V32" i="12"/>
  <c r="U141" i="7" s="1"/>
  <c r="V26" i="12"/>
  <c r="U140" i="7" s="1"/>
  <c r="T37" i="12"/>
  <c r="S127" i="7" s="1"/>
  <c r="T49" i="12"/>
  <c r="S129" i="7" s="1"/>
  <c r="T43" i="12"/>
  <c r="S128" i="7" s="1"/>
  <c r="T25" i="12"/>
  <c r="S125" i="7" s="1"/>
  <c r="T31" i="12"/>
  <c r="S126" i="7" s="1"/>
  <c r="BK165" i="4"/>
  <c r="U86" i="11"/>
  <c r="AD88" i="11"/>
  <c r="AB46" i="7" s="1"/>
  <c r="BK154" i="4"/>
  <c r="BK162" i="4"/>
  <c r="BK157" i="4"/>
  <c r="W13" i="11"/>
  <c r="W48" i="11" s="1"/>
  <c r="V50" i="7"/>
  <c r="X48" i="4"/>
  <c r="X102" i="4" s="1"/>
  <c r="AF31" i="11"/>
  <c r="AE36" i="11"/>
  <c r="AE73" i="11" s="1"/>
  <c r="AC28" i="7" s="1"/>
  <c r="BG4" i="7"/>
  <c r="BH5" i="7"/>
  <c r="V53" i="4"/>
  <c r="Y20" i="11"/>
  <c r="BL136" i="4"/>
  <c r="BL174" i="4" s="1"/>
  <c r="BL135" i="4"/>
  <c r="BL173" i="4" s="1"/>
  <c r="BL116" i="4"/>
  <c r="BL127" i="4"/>
  <c r="BL119" i="4"/>
  <c r="BL128" i="4"/>
  <c r="BL166" i="4" s="1"/>
  <c r="BN5" i="12"/>
  <c r="BM3" i="12"/>
  <c r="BM6" i="12"/>
  <c r="BI8" i="11"/>
  <c r="BH6" i="11"/>
  <c r="BH5" i="11" s="1"/>
  <c r="BH95" i="11" s="1"/>
  <c r="BF54" i="7" s="1"/>
  <c r="BH9" i="11"/>
  <c r="BJ7" i="11"/>
  <c r="BH7" i="7"/>
  <c r="BG6" i="7"/>
  <c r="V73" i="4" l="1"/>
  <c r="V133" i="4" s="1"/>
  <c r="V70" i="4"/>
  <c r="V130" i="4" s="1"/>
  <c r="V69" i="4"/>
  <c r="V129" i="4" s="1"/>
  <c r="BG53" i="29"/>
  <c r="BG69" i="29"/>
  <c r="R159" i="7"/>
  <c r="R223" i="7" s="1"/>
  <c r="R224" i="7" s="1"/>
  <c r="BG61" i="29"/>
  <c r="BG45" i="29"/>
  <c r="BH205" i="7"/>
  <c r="BH35" i="29"/>
  <c r="BH27" i="29"/>
  <c r="BH17" i="29"/>
  <c r="V50" i="11"/>
  <c r="T12" i="7" s="1"/>
  <c r="X110" i="4"/>
  <c r="X109" i="4"/>
  <c r="X108" i="4"/>
  <c r="X100" i="4"/>
  <c r="X101" i="4"/>
  <c r="X94" i="4"/>
  <c r="X93" i="4"/>
  <c r="X92" i="4"/>
  <c r="V59" i="11"/>
  <c r="V66" i="11"/>
  <c r="T20" i="7" s="1"/>
  <c r="T24" i="7" s="1"/>
  <c r="T8" i="7"/>
  <c r="S120" i="7"/>
  <c r="AE89" i="11"/>
  <c r="AC47" i="7" s="1"/>
  <c r="AF30" i="11"/>
  <c r="AF32" i="11" s="1"/>
  <c r="AF33" i="11" s="1"/>
  <c r="AF34" i="11" s="1"/>
  <c r="AF92" i="11" s="1"/>
  <c r="AD51" i="7" s="1"/>
  <c r="AF69" i="11"/>
  <c r="T76" i="7"/>
  <c r="U46" i="12"/>
  <c r="T82" i="7" s="1"/>
  <c r="U34" i="12"/>
  <c r="T80" i="7" s="1"/>
  <c r="U22" i="12"/>
  <c r="T78" i="7" s="1"/>
  <c r="U28" i="12"/>
  <c r="T79" i="7" s="1"/>
  <c r="U52" i="12"/>
  <c r="T83" i="7" s="1"/>
  <c r="U40" i="12"/>
  <c r="T81" i="7" s="1"/>
  <c r="BJ15" i="12"/>
  <c r="BI77" i="7" s="1"/>
  <c r="BH199" i="7"/>
  <c r="BI3" i="11"/>
  <c r="BH2" i="11"/>
  <c r="S135" i="7"/>
  <c r="BD14" i="7"/>
  <c r="BD18" i="7" s="1"/>
  <c r="BD3" i="7" s="1"/>
  <c r="V9" i="7"/>
  <c r="X67" i="11"/>
  <c r="V21" i="7" s="1"/>
  <c r="BC2" i="7"/>
  <c r="S44" i="7"/>
  <c r="T26" i="7"/>
  <c r="T30" i="7" s="1"/>
  <c r="BH177" i="7"/>
  <c r="BH178" i="7" s="1"/>
  <c r="BH179" i="7" s="1"/>
  <c r="BH208" i="7"/>
  <c r="BG178" i="7"/>
  <c r="BG179" i="7" s="1"/>
  <c r="V121" i="4"/>
  <c r="U7" i="12" s="1"/>
  <c r="V123" i="4"/>
  <c r="V122" i="4"/>
  <c r="V160" i="4" s="1"/>
  <c r="U18" i="12" s="1"/>
  <c r="T111" i="7" s="1"/>
  <c r="BH209" i="7"/>
  <c r="E212" i="22"/>
  <c r="D211" i="22"/>
  <c r="BH219" i="7"/>
  <c r="BH218" i="7"/>
  <c r="BH217" i="7"/>
  <c r="BM2" i="12"/>
  <c r="BH4" i="11"/>
  <c r="BH64" i="11" s="1"/>
  <c r="BF17" i="7" s="1"/>
  <c r="BG62" i="11"/>
  <c r="BE15" i="7" s="1"/>
  <c r="BG61" i="11"/>
  <c r="BG63" i="11"/>
  <c r="BE16" i="7" s="1"/>
  <c r="AO38" i="11"/>
  <c r="AO40" i="11" s="1"/>
  <c r="AN50" i="4"/>
  <c r="W54" i="11"/>
  <c r="W55" i="11" s="1"/>
  <c r="W56" i="11" s="1"/>
  <c r="W57" i="11" s="1"/>
  <c r="W93" i="11" s="1"/>
  <c r="BL157" i="4"/>
  <c r="BL162" i="4"/>
  <c r="BL165" i="4"/>
  <c r="AE78" i="11"/>
  <c r="AC34" i="7" s="1"/>
  <c r="BL154" i="4"/>
  <c r="V131" i="4"/>
  <c r="U9" i="12" s="1"/>
  <c r="T91" i="7" s="1"/>
  <c r="X27" i="11"/>
  <c r="X72" i="11" s="1"/>
  <c r="V27" i="7" s="1"/>
  <c r="BH4" i="7"/>
  <c r="BI5" i="7"/>
  <c r="Y22" i="11"/>
  <c r="BM119" i="4"/>
  <c r="BM116" i="4"/>
  <c r="BM127" i="4"/>
  <c r="BM128" i="4"/>
  <c r="BM166" i="4" s="1"/>
  <c r="BM136" i="4"/>
  <c r="BM174" i="4" s="1"/>
  <c r="BM135" i="4"/>
  <c r="BM173" i="4" s="1"/>
  <c r="BO5" i="12"/>
  <c r="BN3" i="12"/>
  <c r="BN6" i="12"/>
  <c r="W14" i="11"/>
  <c r="W15" i="11" s="1"/>
  <c r="BJ8" i="11"/>
  <c r="BI6" i="11"/>
  <c r="BI5" i="11" s="1"/>
  <c r="BI95" i="11" s="1"/>
  <c r="BG54" i="7" s="1"/>
  <c r="BI9" i="11"/>
  <c r="BK7" i="11"/>
  <c r="BI7" i="7"/>
  <c r="BH6" i="7"/>
  <c r="BH53" i="29" l="1"/>
  <c r="BH69" i="29"/>
  <c r="S48" i="7"/>
  <c r="S58" i="7" s="1"/>
  <c r="R161" i="7"/>
  <c r="BH61" i="29"/>
  <c r="BH45" i="29"/>
  <c r="U74" i="12"/>
  <c r="T105" i="7" s="1"/>
  <c r="T107" i="7" s="1"/>
  <c r="V76" i="11"/>
  <c r="T32" i="7" s="1"/>
  <c r="T36" i="7" s="1"/>
  <c r="BI35" i="29"/>
  <c r="BI27" i="29"/>
  <c r="BI17" i="29"/>
  <c r="U80" i="12"/>
  <c r="T119" i="7" s="1"/>
  <c r="V94" i="11"/>
  <c r="U14" i="12" s="1"/>
  <c r="U85" i="12"/>
  <c r="T132" i="7" s="1"/>
  <c r="U91" i="12"/>
  <c r="T146" i="7" s="1"/>
  <c r="T148" i="7" s="1"/>
  <c r="X82" i="4"/>
  <c r="X142" i="4" s="1"/>
  <c r="U86" i="12"/>
  <c r="T133" i="7" s="1"/>
  <c r="U84" i="12"/>
  <c r="T131" i="7" s="1"/>
  <c r="X83" i="4"/>
  <c r="X143" i="4" s="1"/>
  <c r="T99" i="7"/>
  <c r="AF35" i="11"/>
  <c r="W16" i="11"/>
  <c r="T86" i="7"/>
  <c r="AD23" i="7"/>
  <c r="AF79" i="11"/>
  <c r="U11" i="12"/>
  <c r="U48" i="12" s="1"/>
  <c r="T116" i="7" s="1"/>
  <c r="T62" i="7"/>
  <c r="U27" i="12"/>
  <c r="T65" i="7" s="1"/>
  <c r="U21" i="12"/>
  <c r="T64" i="7" s="1"/>
  <c r="U51" i="12"/>
  <c r="T69" i="7" s="1"/>
  <c r="U39" i="12"/>
  <c r="T67" i="7" s="1"/>
  <c r="U33" i="12"/>
  <c r="T66" i="7" s="1"/>
  <c r="U45" i="12"/>
  <c r="T68" i="7" s="1"/>
  <c r="BK15" i="12"/>
  <c r="BJ77" i="7" s="1"/>
  <c r="X84" i="4"/>
  <c r="X144" i="4" s="1"/>
  <c r="BJ3" i="11"/>
  <c r="BI2" i="11"/>
  <c r="BE14" i="7"/>
  <c r="BE18" i="7" s="1"/>
  <c r="BE3" i="7" s="1"/>
  <c r="AL11" i="7"/>
  <c r="AN45" i="11"/>
  <c r="AN74" i="11" s="1"/>
  <c r="AL29" i="7" s="1"/>
  <c r="BD2" i="7"/>
  <c r="BI208" i="7"/>
  <c r="BI177" i="7"/>
  <c r="BI178" i="7" s="1"/>
  <c r="BI179" i="7" s="1"/>
  <c r="E213" i="22"/>
  <c r="D212" i="22"/>
  <c r="BI219" i="7"/>
  <c r="BI218" i="7"/>
  <c r="BI217" i="7"/>
  <c r="U53" i="12"/>
  <c r="T98" i="7" s="1"/>
  <c r="X134" i="4"/>
  <c r="BI4" i="11"/>
  <c r="BI64" i="11" s="1"/>
  <c r="BG17" i="7" s="1"/>
  <c r="BH63" i="11"/>
  <c r="BF16" i="7" s="1"/>
  <c r="BH62" i="11"/>
  <c r="BF15" i="7" s="1"/>
  <c r="BH61" i="11"/>
  <c r="BN2" i="12"/>
  <c r="AO39" i="11"/>
  <c r="AO41" i="11" s="1"/>
  <c r="AO42" i="11" s="1"/>
  <c r="AO43" i="11" s="1"/>
  <c r="AO44" i="11" s="1"/>
  <c r="W52" i="4"/>
  <c r="U52" i="7"/>
  <c r="W47" i="4"/>
  <c r="W51" i="4" s="1"/>
  <c r="X52" i="11"/>
  <c r="U47" i="12"/>
  <c r="T97" i="7" s="1"/>
  <c r="U41" i="12"/>
  <c r="T96" i="7" s="1"/>
  <c r="U35" i="12"/>
  <c r="T95" i="7" s="1"/>
  <c r="U29" i="12"/>
  <c r="T94" i="7" s="1"/>
  <c r="U23" i="12"/>
  <c r="T93" i="7" s="1"/>
  <c r="U12" i="12"/>
  <c r="T123" i="7" s="1"/>
  <c r="BM162" i="4"/>
  <c r="AE83" i="11"/>
  <c r="AC40" i="7" s="1"/>
  <c r="BM157" i="4"/>
  <c r="X77" i="11"/>
  <c r="V33" i="7" s="1"/>
  <c r="BM165" i="4"/>
  <c r="BM154" i="4"/>
  <c r="X138" i="4"/>
  <c r="X139" i="4"/>
  <c r="X177" i="4" s="1"/>
  <c r="W20" i="12" s="1"/>
  <c r="V139" i="7" s="1"/>
  <c r="AG29" i="11"/>
  <c r="AF49" i="4"/>
  <c r="BJ5" i="7"/>
  <c r="BI4" i="7"/>
  <c r="BN127" i="4"/>
  <c r="BN116" i="4"/>
  <c r="BN128" i="4"/>
  <c r="BN166" i="4" s="1"/>
  <c r="BN119" i="4"/>
  <c r="BN136" i="4"/>
  <c r="BN174" i="4" s="1"/>
  <c r="BN135" i="4"/>
  <c r="BN173" i="4" s="1"/>
  <c r="X11" i="11"/>
  <c r="Y23" i="11"/>
  <c r="Y24" i="11" s="1"/>
  <c r="Y25" i="11" s="1"/>
  <c r="BP5" i="12"/>
  <c r="BO3" i="12"/>
  <c r="BO6" i="12"/>
  <c r="BK8" i="11"/>
  <c r="BJ6" i="11"/>
  <c r="BJ5" i="11" s="1"/>
  <c r="BJ95" i="11" s="1"/>
  <c r="BH54" i="7" s="1"/>
  <c r="BJ9" i="11"/>
  <c r="BL7" i="11"/>
  <c r="BJ7" i="7"/>
  <c r="BI6" i="7"/>
  <c r="V81" i="11" l="1"/>
  <c r="V86" i="11" s="1"/>
  <c r="S221" i="7"/>
  <c r="BI53" i="29"/>
  <c r="BI69" i="29"/>
  <c r="R167" i="7"/>
  <c r="R227" i="7"/>
  <c r="G226" i="7"/>
  <c r="BI45" i="29"/>
  <c r="BI61" i="29"/>
  <c r="T53" i="7"/>
  <c r="BJ205" i="7"/>
  <c r="BJ35" i="29"/>
  <c r="BJ27" i="29"/>
  <c r="BJ17" i="29"/>
  <c r="AF113" i="4"/>
  <c r="AF112" i="4"/>
  <c r="AF111" i="4"/>
  <c r="AF95" i="4"/>
  <c r="AF97" i="4"/>
  <c r="AF96" i="4"/>
  <c r="AF103" i="4"/>
  <c r="AF104" i="4"/>
  <c r="W17" i="11"/>
  <c r="W18" i="11" s="1"/>
  <c r="W71" i="11" s="1"/>
  <c r="W49" i="11"/>
  <c r="W59" i="11" s="1"/>
  <c r="Y26" i="11"/>
  <c r="U54" i="12"/>
  <c r="T117" i="7" s="1"/>
  <c r="U36" i="12"/>
  <c r="T114" i="7" s="1"/>
  <c r="U30" i="12"/>
  <c r="T113" i="7" s="1"/>
  <c r="T110" i="7"/>
  <c r="U24" i="12"/>
  <c r="T112" i="7" s="1"/>
  <c r="U42" i="12"/>
  <c r="T115" i="7" s="1"/>
  <c r="AF146" i="4"/>
  <c r="AD35" i="7"/>
  <c r="AF84" i="11"/>
  <c r="AD41" i="7" s="1"/>
  <c r="BL15" i="12"/>
  <c r="BK77" i="7" s="1"/>
  <c r="BJ199" i="7"/>
  <c r="BK3" i="11"/>
  <c r="BJ2" i="11"/>
  <c r="BF14" i="7"/>
  <c r="BF18" i="7" s="1"/>
  <c r="BF3" i="7" s="1"/>
  <c r="AD10" i="7"/>
  <c r="AF68" i="11"/>
  <c r="AD22" i="7" s="1"/>
  <c r="BE2" i="7"/>
  <c r="W117" i="4"/>
  <c r="V8" i="12" s="1"/>
  <c r="T63" i="7"/>
  <c r="S150" i="7"/>
  <c r="S151" i="7" s="1"/>
  <c r="T38" i="7"/>
  <c r="T42" i="7" s="1"/>
  <c r="BJ208" i="7"/>
  <c r="BJ177" i="7"/>
  <c r="BJ178" i="7" s="1"/>
  <c r="BJ179" i="7" s="1"/>
  <c r="BJ209" i="7"/>
  <c r="T100" i="7"/>
  <c r="E214" i="22"/>
  <c r="D213" i="22"/>
  <c r="BJ219" i="7"/>
  <c r="BJ218" i="7"/>
  <c r="BJ217" i="7"/>
  <c r="U55" i="12"/>
  <c r="T130" i="7" s="1"/>
  <c r="BO2" i="12"/>
  <c r="BJ4" i="11"/>
  <c r="BJ64" i="11" s="1"/>
  <c r="BH17" i="7" s="1"/>
  <c r="BI63" i="11"/>
  <c r="BG16" i="7" s="1"/>
  <c r="BI62" i="11"/>
  <c r="BG15" i="7" s="1"/>
  <c r="BI61" i="11"/>
  <c r="AO50" i="4"/>
  <c r="AP38" i="11"/>
  <c r="AP40" i="11" s="1"/>
  <c r="U37" i="12"/>
  <c r="T127" i="7" s="1"/>
  <c r="U49" i="12"/>
  <c r="T129" i="7" s="1"/>
  <c r="U43" i="12"/>
  <c r="T128" i="7" s="1"/>
  <c r="U25" i="12"/>
  <c r="T125" i="7" s="1"/>
  <c r="U31" i="12"/>
  <c r="T126" i="7" s="1"/>
  <c r="W13" i="12"/>
  <c r="V138" i="7" s="1"/>
  <c r="AE88" i="11"/>
  <c r="AC46" i="7" s="1"/>
  <c r="X82" i="11"/>
  <c r="V39" i="7" s="1"/>
  <c r="BN157" i="4"/>
  <c r="BN154" i="4"/>
  <c r="BN165" i="4"/>
  <c r="BN162" i="4"/>
  <c r="AG31" i="11"/>
  <c r="AF36" i="11"/>
  <c r="AF73" i="11" s="1"/>
  <c r="AD28" i="7" s="1"/>
  <c r="W50" i="7"/>
  <c r="Y48" i="4"/>
  <c r="Y102" i="4" s="1"/>
  <c r="X13" i="11"/>
  <c r="X48" i="11" s="1"/>
  <c r="BJ4" i="7"/>
  <c r="BK5" i="7"/>
  <c r="W53" i="4"/>
  <c r="BO135" i="4"/>
  <c r="BO173" i="4" s="1"/>
  <c r="BO127" i="4"/>
  <c r="BO128" i="4"/>
  <c r="BO166" i="4" s="1"/>
  <c r="BO136" i="4"/>
  <c r="BO174" i="4" s="1"/>
  <c r="BO116" i="4"/>
  <c r="BO119" i="4"/>
  <c r="Z20" i="11"/>
  <c r="BP6" i="12"/>
  <c r="BQ5" i="12"/>
  <c r="BP3" i="12"/>
  <c r="BL8" i="11"/>
  <c r="BK6" i="11"/>
  <c r="BK5" i="11" s="1"/>
  <c r="BK95" i="11" s="1"/>
  <c r="BI54" i="7" s="1"/>
  <c r="BK9" i="11"/>
  <c r="BM7" i="11"/>
  <c r="BK7" i="7"/>
  <c r="BJ6" i="7"/>
  <c r="W70" i="4" l="1"/>
  <c r="W130" i="4" s="1"/>
  <c r="W73" i="4"/>
  <c r="W133" i="4" s="1"/>
  <c r="W69" i="4"/>
  <c r="W129" i="4" s="1"/>
  <c r="BJ53" i="29"/>
  <c r="BJ69" i="29"/>
  <c r="T56" i="7"/>
  <c r="T222" i="7" s="1"/>
  <c r="S159" i="7"/>
  <c r="S161" i="7" s="1"/>
  <c r="S167" i="7" s="1"/>
  <c r="T73" i="7"/>
  <c r="BJ45" i="29"/>
  <c r="BJ61" i="29"/>
  <c r="BK205" i="7"/>
  <c r="BK35" i="29"/>
  <c r="BK27" i="29"/>
  <c r="BK17" i="29"/>
  <c r="W50" i="11"/>
  <c r="V91" i="12" s="1"/>
  <c r="U146" i="7" s="1"/>
  <c r="U148" i="7" s="1"/>
  <c r="W96" i="11"/>
  <c r="U55" i="7" s="1"/>
  <c r="Y110" i="4"/>
  <c r="Y109" i="4"/>
  <c r="Y108" i="4"/>
  <c r="Y101" i="4"/>
  <c r="Y100" i="4"/>
  <c r="Y94" i="4"/>
  <c r="Y93" i="4"/>
  <c r="Y92" i="4"/>
  <c r="U8" i="7"/>
  <c r="W66" i="11"/>
  <c r="W76" i="11" s="1"/>
  <c r="T120" i="7"/>
  <c r="BM15" i="12"/>
  <c r="BL77" i="7" s="1"/>
  <c r="AF89" i="11"/>
  <c r="AD47" i="7" s="1"/>
  <c r="U76" i="7"/>
  <c r="V40" i="12"/>
  <c r="U81" i="7" s="1"/>
  <c r="V46" i="12"/>
  <c r="U82" i="7" s="1"/>
  <c r="V34" i="12"/>
  <c r="U80" i="7" s="1"/>
  <c r="V28" i="12"/>
  <c r="U79" i="7" s="1"/>
  <c r="V52" i="12"/>
  <c r="U83" i="7" s="1"/>
  <c r="V22" i="12"/>
  <c r="U78" i="7" s="1"/>
  <c r="AG30" i="11"/>
  <c r="AG32" i="11" s="1"/>
  <c r="AG33" i="11" s="1"/>
  <c r="AG34" i="11" s="1"/>
  <c r="AG92" i="11" s="1"/>
  <c r="AE51" i="7" s="1"/>
  <c r="AG69" i="11"/>
  <c r="BL3" i="11"/>
  <c r="BK2" i="11"/>
  <c r="BK199" i="7"/>
  <c r="T135" i="7"/>
  <c r="BG14" i="7"/>
  <c r="BG18" i="7" s="1"/>
  <c r="BG3" i="7" s="1"/>
  <c r="U99" i="7"/>
  <c r="W9" i="7"/>
  <c r="Y67" i="11"/>
  <c r="W21" i="7" s="1"/>
  <c r="AM11" i="7"/>
  <c r="BF2" i="7"/>
  <c r="U26" i="7"/>
  <c r="U30" i="7" s="1"/>
  <c r="T44" i="7"/>
  <c r="AO45" i="11"/>
  <c r="AO74" i="11" s="1"/>
  <c r="AM29" i="7" s="1"/>
  <c r="BK208" i="7"/>
  <c r="BK177" i="7"/>
  <c r="BK178" i="7" s="1"/>
  <c r="BK179" i="7" s="1"/>
  <c r="W122" i="4"/>
  <c r="W160" i="4" s="1"/>
  <c r="V18" i="12" s="1"/>
  <c r="U111" i="7" s="1"/>
  <c r="W123" i="4"/>
  <c r="BK209" i="7"/>
  <c r="E215" i="22"/>
  <c r="D214" i="22"/>
  <c r="BK219" i="7"/>
  <c r="BK218" i="7"/>
  <c r="BK217" i="7"/>
  <c r="W56" i="12"/>
  <c r="V145" i="7" s="1"/>
  <c r="BK4" i="11"/>
  <c r="BK64" i="11" s="1"/>
  <c r="BI17" i="7" s="1"/>
  <c r="BJ63" i="11"/>
  <c r="BH16" i="7" s="1"/>
  <c r="BJ62" i="11"/>
  <c r="BH15" i="7" s="1"/>
  <c r="BJ61" i="11"/>
  <c r="BP2" i="12"/>
  <c r="AP39" i="11"/>
  <c r="AP41" i="11" s="1"/>
  <c r="AP42" i="11" s="1"/>
  <c r="AP43" i="11" s="1"/>
  <c r="AP44" i="11" s="1"/>
  <c r="X54" i="11"/>
  <c r="X55" i="11" s="1"/>
  <c r="X56" i="11" s="1"/>
  <c r="X57" i="11" s="1"/>
  <c r="X93" i="11" s="1"/>
  <c r="W38" i="12"/>
  <c r="V142" i="7" s="1"/>
  <c r="W50" i="12"/>
  <c r="V144" i="7" s="1"/>
  <c r="W44" i="12"/>
  <c r="V143" i="7" s="1"/>
  <c r="W32" i="12"/>
  <c r="V141" i="7" s="1"/>
  <c r="W26" i="12"/>
  <c r="V140" i="7" s="1"/>
  <c r="BO165" i="4"/>
  <c r="BO154" i="4"/>
  <c r="AF78" i="11"/>
  <c r="AD34" i="7" s="1"/>
  <c r="BO157" i="4"/>
  <c r="BO162" i="4"/>
  <c r="X87" i="11"/>
  <c r="V45" i="7" s="1"/>
  <c r="W131" i="4"/>
  <c r="V9" i="12" s="1"/>
  <c r="U91" i="7" s="1"/>
  <c r="W121" i="4"/>
  <c r="V7" i="12" s="1"/>
  <c r="Y27" i="11"/>
  <c r="Y72" i="11" s="1"/>
  <c r="W27" i="7" s="1"/>
  <c r="BK4" i="7"/>
  <c r="BL5" i="7"/>
  <c r="Z22" i="11"/>
  <c r="BP136" i="4"/>
  <c r="BP174" i="4" s="1"/>
  <c r="BP119" i="4"/>
  <c r="BP128" i="4"/>
  <c r="BP166" i="4" s="1"/>
  <c r="BP135" i="4"/>
  <c r="BP173" i="4" s="1"/>
  <c r="BP127" i="4"/>
  <c r="BP116" i="4"/>
  <c r="BQ6" i="12"/>
  <c r="BR5" i="12"/>
  <c r="BQ3" i="12"/>
  <c r="X14" i="11"/>
  <c r="X15" i="11" s="1"/>
  <c r="BM8" i="11"/>
  <c r="BL6" i="11"/>
  <c r="BL5" i="11" s="1"/>
  <c r="BL95" i="11" s="1"/>
  <c r="BJ54" i="7" s="1"/>
  <c r="BL9" i="11"/>
  <c r="BN7" i="11"/>
  <c r="BL7" i="7"/>
  <c r="BK6" i="7"/>
  <c r="S223" i="7" l="1"/>
  <c r="S224" i="7" s="1"/>
  <c r="BK53" i="29"/>
  <c r="BK69" i="29"/>
  <c r="T48" i="7"/>
  <c r="T58" i="7" s="1"/>
  <c r="BK61" i="29"/>
  <c r="BK45" i="29"/>
  <c r="V74" i="12"/>
  <c r="U105" i="7" s="1"/>
  <c r="U107" i="7" s="1"/>
  <c r="U12" i="7"/>
  <c r="BL35" i="29"/>
  <c r="BL27" i="29"/>
  <c r="BL17" i="29"/>
  <c r="W94" i="11"/>
  <c r="U53" i="7" s="1"/>
  <c r="U56" i="7" s="1"/>
  <c r="V85" i="12"/>
  <c r="U132" i="7" s="1"/>
  <c r="V86" i="12"/>
  <c r="U133" i="7" s="1"/>
  <c r="V84" i="12"/>
  <c r="U131" i="7" s="1"/>
  <c r="V80" i="12"/>
  <c r="U119" i="7" s="1"/>
  <c r="Y83" i="4"/>
  <c r="Y143" i="4" s="1"/>
  <c r="U20" i="7"/>
  <c r="U24" i="7" s="1"/>
  <c r="Y82" i="4"/>
  <c r="Y142" i="4" s="1"/>
  <c r="AG35" i="11"/>
  <c r="X16" i="11"/>
  <c r="V11" i="12"/>
  <c r="V36" i="12" s="1"/>
  <c r="U114" i="7" s="1"/>
  <c r="AE23" i="7"/>
  <c r="AG79" i="11"/>
  <c r="U86" i="7"/>
  <c r="U62" i="7"/>
  <c r="V27" i="12"/>
  <c r="U65" i="7" s="1"/>
  <c r="V51" i="12"/>
  <c r="U69" i="7" s="1"/>
  <c r="V39" i="12"/>
  <c r="U67" i="7" s="1"/>
  <c r="V33" i="12"/>
  <c r="U66" i="7" s="1"/>
  <c r="V45" i="12"/>
  <c r="U68" i="7" s="1"/>
  <c r="V21" i="12"/>
  <c r="U64" i="7" s="1"/>
  <c r="BN15" i="12"/>
  <c r="BM77" i="7" s="1"/>
  <c r="Y84" i="4"/>
  <c r="Y144" i="4" s="1"/>
  <c r="BM3" i="11"/>
  <c r="BL2" i="11"/>
  <c r="BH14" i="7"/>
  <c r="BH18" i="7" s="1"/>
  <c r="BH3" i="7" s="1"/>
  <c r="BG2" i="7"/>
  <c r="U32" i="7"/>
  <c r="U36" i="7" s="1"/>
  <c r="S227" i="7"/>
  <c r="H226" i="7"/>
  <c r="E216" i="22"/>
  <c r="D215" i="22"/>
  <c r="BL219" i="7"/>
  <c r="BL218" i="7"/>
  <c r="BL217" i="7"/>
  <c r="Y134" i="4"/>
  <c r="V14" i="12"/>
  <c r="V53" i="12"/>
  <c r="U98" i="7" s="1"/>
  <c r="T221" i="7"/>
  <c r="BL4" i="11"/>
  <c r="BL64" i="11" s="1"/>
  <c r="BJ17" i="7" s="1"/>
  <c r="BK61" i="11"/>
  <c r="BK63" i="11"/>
  <c r="BI16" i="7" s="1"/>
  <c r="BK62" i="11"/>
  <c r="BI15" i="7" s="1"/>
  <c r="BQ2" i="12"/>
  <c r="BL209" i="7"/>
  <c r="AQ38" i="11"/>
  <c r="AQ40" i="11" s="1"/>
  <c r="AP50" i="4"/>
  <c r="X52" i="4"/>
  <c r="V52" i="7"/>
  <c r="X47" i="4"/>
  <c r="X51" i="4" s="1"/>
  <c r="Y52" i="11"/>
  <c r="V47" i="12"/>
  <c r="U97" i="7" s="1"/>
  <c r="V41" i="12"/>
  <c r="U96" i="7" s="1"/>
  <c r="V35" i="12"/>
  <c r="U95" i="7" s="1"/>
  <c r="V29" i="12"/>
  <c r="U94" i="7" s="1"/>
  <c r="V23" i="12"/>
  <c r="U93" i="7" s="1"/>
  <c r="Y77" i="11"/>
  <c r="W33" i="7" s="1"/>
  <c r="AF83" i="11"/>
  <c r="AD40" i="7" s="1"/>
  <c r="BP157" i="4"/>
  <c r="Y138" i="4"/>
  <c r="BP162" i="4"/>
  <c r="V12" i="12"/>
  <c r="U123" i="7" s="1"/>
  <c r="BP165" i="4"/>
  <c r="BP154" i="4"/>
  <c r="W81" i="11"/>
  <c r="Y139" i="4"/>
  <c r="Y177" i="4" s="1"/>
  <c r="X20" i="12" s="1"/>
  <c r="W139" i="7" s="1"/>
  <c r="AG49" i="4"/>
  <c r="AH29" i="11"/>
  <c r="BL4" i="7"/>
  <c r="BM5" i="7"/>
  <c r="Y11" i="11"/>
  <c r="BQ127" i="4"/>
  <c r="BQ135" i="4"/>
  <c r="BQ173" i="4" s="1"/>
  <c r="BQ116" i="4"/>
  <c r="BQ119" i="4"/>
  <c r="BQ128" i="4"/>
  <c r="BQ166" i="4" s="1"/>
  <c r="BQ136" i="4"/>
  <c r="BQ174" i="4" s="1"/>
  <c r="Z23" i="11"/>
  <c r="Z24" i="11" s="1"/>
  <c r="Z25" i="11" s="1"/>
  <c r="BS5" i="12"/>
  <c r="BR3" i="12"/>
  <c r="BR6" i="12"/>
  <c r="BN8" i="11"/>
  <c r="BM6" i="11"/>
  <c r="BM5" i="11" s="1"/>
  <c r="BM95" i="11" s="1"/>
  <c r="BK54" i="7" s="1"/>
  <c r="BM9" i="11"/>
  <c r="BO7" i="11"/>
  <c r="BM7" i="7"/>
  <c r="BL6" i="7"/>
  <c r="BL53" i="29" l="1"/>
  <c r="BL69" i="29"/>
  <c r="BL61" i="29"/>
  <c r="BL45" i="29"/>
  <c r="BM205" i="7"/>
  <c r="BM35" i="29"/>
  <c r="BM27" i="29"/>
  <c r="BM17" i="29"/>
  <c r="AG113" i="4"/>
  <c r="AG112" i="4"/>
  <c r="AG111" i="4"/>
  <c r="AG95" i="4"/>
  <c r="AG97" i="4"/>
  <c r="AG96" i="4"/>
  <c r="AG104" i="4"/>
  <c r="AG103" i="4"/>
  <c r="BM181" i="7"/>
  <c r="V48" i="12"/>
  <c r="U116" i="7" s="1"/>
  <c r="U110" i="7"/>
  <c r="X17" i="11"/>
  <c r="X18" i="11" s="1"/>
  <c r="X71" i="11" s="1"/>
  <c r="X49" i="11"/>
  <c r="X59" i="11" s="1"/>
  <c r="Z26" i="11"/>
  <c r="V24" i="12"/>
  <c r="U112" i="7" s="1"/>
  <c r="V30" i="12"/>
  <c r="U113" i="7" s="1"/>
  <c r="V42" i="12"/>
  <c r="U115" i="7" s="1"/>
  <c r="V54" i="12"/>
  <c r="U117" i="7" s="1"/>
  <c r="AG146" i="4"/>
  <c r="AE35" i="7"/>
  <c r="AG84" i="11"/>
  <c r="AE41" i="7" s="1"/>
  <c r="BO15" i="12"/>
  <c r="BN77" i="7" s="1"/>
  <c r="BN3" i="11"/>
  <c r="BM2" i="11"/>
  <c r="BM194" i="7"/>
  <c r="BM199" i="7"/>
  <c r="BM200" i="7"/>
  <c r="BI14" i="7"/>
  <c r="BI18" i="7" s="1"/>
  <c r="BI3" i="7" s="1"/>
  <c r="AN11" i="7"/>
  <c r="AE10" i="7"/>
  <c r="AG68" i="11"/>
  <c r="AE22" i="7" s="1"/>
  <c r="BH2" i="7"/>
  <c r="X117" i="4"/>
  <c r="W8" i="12" s="1"/>
  <c r="AP45" i="11"/>
  <c r="AP74" i="11" s="1"/>
  <c r="AN29" i="7" s="1"/>
  <c r="U38" i="7"/>
  <c r="U42" i="7" s="1"/>
  <c r="T150" i="7"/>
  <c r="T151" i="7" s="1"/>
  <c r="U63" i="7"/>
  <c r="U73" i="7" s="1"/>
  <c r="BM208" i="7"/>
  <c r="BM177" i="7"/>
  <c r="BM178" i="7" s="1"/>
  <c r="BM179" i="7" s="1"/>
  <c r="BM206" i="7"/>
  <c r="BM207" i="7"/>
  <c r="BM212" i="7" s="1"/>
  <c r="BM209" i="7"/>
  <c r="U100" i="7"/>
  <c r="E217" i="22"/>
  <c r="D216" i="22"/>
  <c r="BM217" i="7"/>
  <c r="BM219" i="7"/>
  <c r="BM218" i="7"/>
  <c r="V55" i="12"/>
  <c r="U130" i="7" s="1"/>
  <c r="W86" i="11"/>
  <c r="BR2" i="12"/>
  <c r="BM4" i="11"/>
  <c r="BM64" i="11" s="1"/>
  <c r="BK17" i="7" s="1"/>
  <c r="BL61" i="11"/>
  <c r="BL63" i="11"/>
  <c r="BJ16" i="7" s="1"/>
  <c r="BL62" i="11"/>
  <c r="BJ15" i="7" s="1"/>
  <c r="AQ39" i="11"/>
  <c r="AQ41" i="11" s="1"/>
  <c r="AQ42" i="11" s="1"/>
  <c r="AQ43" i="11" s="1"/>
  <c r="AQ44" i="11" s="1"/>
  <c r="V49" i="12"/>
  <c r="U129" i="7" s="1"/>
  <c r="V37" i="12"/>
  <c r="U127" i="7" s="1"/>
  <c r="V43" i="12"/>
  <c r="U128" i="7" s="1"/>
  <c r="V25" i="12"/>
  <c r="U125" i="7" s="1"/>
  <c r="V31" i="12"/>
  <c r="U126" i="7" s="1"/>
  <c r="AF88" i="11"/>
  <c r="AD46" i="7" s="1"/>
  <c r="BQ157" i="4"/>
  <c r="BQ162" i="4"/>
  <c r="Y82" i="11"/>
  <c r="W39" i="7" s="1"/>
  <c r="BQ154" i="4"/>
  <c r="BQ165" i="4"/>
  <c r="X13" i="12"/>
  <c r="W138" i="7" s="1"/>
  <c r="AH31" i="11"/>
  <c r="X50" i="7"/>
  <c r="Z48" i="4"/>
  <c r="Z102" i="4" s="1"/>
  <c r="Y13" i="11"/>
  <c r="Y48" i="11" s="1"/>
  <c r="AG36" i="11"/>
  <c r="AG73" i="11" s="1"/>
  <c r="AE28" i="7" s="1"/>
  <c r="BM4" i="7"/>
  <c r="BN5" i="7"/>
  <c r="X53" i="4"/>
  <c r="BR128" i="4"/>
  <c r="BR166" i="4" s="1"/>
  <c r="BR136" i="4"/>
  <c r="BR174" i="4" s="1"/>
  <c r="BR116" i="4"/>
  <c r="BR119" i="4"/>
  <c r="BR135" i="4"/>
  <c r="BR173" i="4" s="1"/>
  <c r="BR127" i="4"/>
  <c r="AA20" i="11"/>
  <c r="BT5" i="12"/>
  <c r="BS3" i="12"/>
  <c r="BS6" i="12"/>
  <c r="BO8" i="11"/>
  <c r="BN6" i="11"/>
  <c r="BN5" i="11" s="1"/>
  <c r="BN95" i="11" s="1"/>
  <c r="BL54" i="7" s="1"/>
  <c r="BN9" i="11"/>
  <c r="BP7" i="11"/>
  <c r="BN7" i="7"/>
  <c r="BM6" i="7"/>
  <c r="X69" i="4" l="1"/>
  <c r="X129" i="4" s="1"/>
  <c r="X73" i="4"/>
  <c r="X133" i="4" s="1"/>
  <c r="X70" i="4"/>
  <c r="X130" i="4" s="1"/>
  <c r="BM53" i="29"/>
  <c r="BM69" i="29"/>
  <c r="T159" i="7"/>
  <c r="T223" i="7" s="1"/>
  <c r="T224" i="7" s="1"/>
  <c r="BM61" i="29"/>
  <c r="BM45" i="29"/>
  <c r="BN205" i="7"/>
  <c r="BN27" i="29"/>
  <c r="BN17" i="29"/>
  <c r="BN35" i="29"/>
  <c r="BM201" i="7"/>
  <c r="BM211" i="7" s="1"/>
  <c r="X50" i="11"/>
  <c r="W84" i="12" s="1"/>
  <c r="V131" i="7" s="1"/>
  <c r="X96" i="11"/>
  <c r="V55" i="7" s="1"/>
  <c r="Z110" i="4"/>
  <c r="Z109" i="4"/>
  <c r="Z108" i="4"/>
  <c r="Z101" i="4"/>
  <c r="Z100" i="4"/>
  <c r="Z94" i="4"/>
  <c r="Z93" i="4"/>
  <c r="Z92" i="4"/>
  <c r="BN181" i="7"/>
  <c r="V8" i="7"/>
  <c r="X66" i="11"/>
  <c r="V20" i="7" s="1"/>
  <c r="V24" i="7" s="1"/>
  <c r="U120" i="7"/>
  <c r="V76" i="7"/>
  <c r="W28" i="12"/>
  <c r="V79" i="7" s="1"/>
  <c r="W22" i="12"/>
  <c r="V78" i="7" s="1"/>
  <c r="W52" i="12"/>
  <c r="V83" i="7" s="1"/>
  <c r="W46" i="12"/>
  <c r="V82" i="7" s="1"/>
  <c r="W40" i="12"/>
  <c r="V81" i="7" s="1"/>
  <c r="W34" i="12"/>
  <c r="V80" i="7" s="1"/>
  <c r="AG89" i="11"/>
  <c r="AE47" i="7" s="1"/>
  <c r="AH30" i="11"/>
  <c r="AH32" i="11" s="1"/>
  <c r="AH33" i="11" s="1"/>
  <c r="AH34" i="11" s="1"/>
  <c r="AH92" i="11" s="1"/>
  <c r="AF51" i="7" s="1"/>
  <c r="AH69" i="11"/>
  <c r="BP15" i="12"/>
  <c r="BO77" i="7" s="1"/>
  <c r="BN194" i="7"/>
  <c r="BN199" i="7"/>
  <c r="BN200" i="7"/>
  <c r="BO3" i="11"/>
  <c r="BN2" i="11"/>
  <c r="BJ14" i="7"/>
  <c r="BJ18" i="7" s="1"/>
  <c r="BJ3" i="7" s="1"/>
  <c r="U135" i="7"/>
  <c r="V99" i="7"/>
  <c r="X9" i="7"/>
  <c r="Z67" i="11"/>
  <c r="X21" i="7" s="1"/>
  <c r="BI2" i="7"/>
  <c r="V26" i="7"/>
  <c r="V30" i="7" s="1"/>
  <c r="U44" i="7"/>
  <c r="BN177" i="7"/>
  <c r="BN178" i="7" s="1"/>
  <c r="BN179" i="7" s="1"/>
  <c r="BN206" i="7"/>
  <c r="BN207" i="7"/>
  <c r="BN212" i="7" s="1"/>
  <c r="BN208" i="7"/>
  <c r="X123" i="4"/>
  <c r="X122" i="4"/>
  <c r="X160" i="4" s="1"/>
  <c r="W18" i="12" s="1"/>
  <c r="V111" i="7" s="1"/>
  <c r="BN209" i="7"/>
  <c r="E218" i="22"/>
  <c r="D217" i="22"/>
  <c r="BN219" i="7"/>
  <c r="BN218" i="7"/>
  <c r="BN217" i="7"/>
  <c r="X56" i="12"/>
  <c r="W145" i="7" s="1"/>
  <c r="U222" i="7"/>
  <c r="BN4" i="11"/>
  <c r="BN64" i="11" s="1"/>
  <c r="BL17" i="7" s="1"/>
  <c r="BM63" i="11"/>
  <c r="BK16" i="7" s="1"/>
  <c r="BM62" i="11"/>
  <c r="BK15" i="7" s="1"/>
  <c r="BM61" i="11"/>
  <c r="BS2" i="12"/>
  <c r="AR38" i="11"/>
  <c r="AR40" i="11" s="1"/>
  <c r="AQ50" i="4"/>
  <c r="Y54" i="11"/>
  <c r="Y55" i="11" s="1"/>
  <c r="Y56" i="11" s="1"/>
  <c r="X38" i="12"/>
  <c r="W142" i="7" s="1"/>
  <c r="X50" i="12"/>
  <c r="W144" i="7" s="1"/>
  <c r="X44" i="12"/>
  <c r="W143" i="7" s="1"/>
  <c r="X32" i="12"/>
  <c r="W141" i="7" s="1"/>
  <c r="X26" i="12"/>
  <c r="W140" i="7" s="1"/>
  <c r="BR157" i="4"/>
  <c r="AG78" i="11"/>
  <c r="AE34" i="7" s="1"/>
  <c r="BR154" i="4"/>
  <c r="BR162" i="4"/>
  <c r="BR165" i="4"/>
  <c r="Y87" i="11"/>
  <c r="W45" i="7" s="1"/>
  <c r="X131" i="4"/>
  <c r="W9" i="12" s="1"/>
  <c r="V91" i="7" s="1"/>
  <c r="X121" i="4"/>
  <c r="W7" i="12" s="1"/>
  <c r="Z27" i="11"/>
  <c r="Z72" i="11" s="1"/>
  <c r="X27" i="7" s="1"/>
  <c r="BO5" i="7"/>
  <c r="BN4" i="7"/>
  <c r="AA22" i="11"/>
  <c r="BS127" i="4"/>
  <c r="BS135" i="4"/>
  <c r="BS173" i="4" s="1"/>
  <c r="BS119" i="4"/>
  <c r="BS116" i="4"/>
  <c r="BS128" i="4"/>
  <c r="BS166" i="4" s="1"/>
  <c r="BS136" i="4"/>
  <c r="BS174" i="4" s="1"/>
  <c r="BU5" i="12"/>
  <c r="BT3" i="12"/>
  <c r="BT6" i="12"/>
  <c r="BP8" i="11"/>
  <c r="BO6" i="11"/>
  <c r="BO5" i="11" s="1"/>
  <c r="BO95" i="11" s="1"/>
  <c r="BM54" i="7" s="1"/>
  <c r="BO9" i="11"/>
  <c r="BQ7" i="11"/>
  <c r="Y14" i="11"/>
  <c r="Y15" i="11" s="1"/>
  <c r="BO7" i="7"/>
  <c r="BN6" i="7"/>
  <c r="BN53" i="29" l="1"/>
  <c r="BN69" i="29"/>
  <c r="U48" i="7"/>
  <c r="U58" i="7" s="1"/>
  <c r="T161" i="7"/>
  <c r="BN61" i="29"/>
  <c r="BN45" i="29"/>
  <c r="BO205" i="7"/>
  <c r="BO17" i="29"/>
  <c r="BO35" i="29"/>
  <c r="BO27" i="29"/>
  <c r="X94" i="11"/>
  <c r="W14" i="12" s="1"/>
  <c r="V12" i="7"/>
  <c r="W80" i="12"/>
  <c r="V119" i="7" s="1"/>
  <c r="W85" i="12"/>
  <c r="V132" i="7" s="1"/>
  <c r="W91" i="12"/>
  <c r="V146" i="7" s="1"/>
  <c r="V148" i="7" s="1"/>
  <c r="W74" i="12"/>
  <c r="V105" i="7" s="1"/>
  <c r="V107" i="7" s="1"/>
  <c r="W86" i="12"/>
  <c r="V133" i="7" s="1"/>
  <c r="BN201" i="7"/>
  <c r="BN211" i="7" s="1"/>
  <c r="Z83" i="4"/>
  <c r="Z143" i="4" s="1"/>
  <c r="Z82" i="4"/>
  <c r="Z142" i="4" s="1"/>
  <c r="BO181" i="7"/>
  <c r="AH35" i="11"/>
  <c r="X76" i="11"/>
  <c r="X81" i="11" s="1"/>
  <c r="V38" i="7" s="1"/>
  <c r="V42" i="7" s="1"/>
  <c r="Z52" i="11"/>
  <c r="Y57" i="11"/>
  <c r="Y93" i="11" s="1"/>
  <c r="W52" i="7" s="1"/>
  <c r="Y16" i="11"/>
  <c r="W11" i="12"/>
  <c r="V110" i="7" s="1"/>
  <c r="BQ15" i="12"/>
  <c r="BP77" i="7" s="1"/>
  <c r="Z84" i="4"/>
  <c r="Z144" i="4" s="1"/>
  <c r="AF23" i="7"/>
  <c r="AH79" i="11"/>
  <c r="V86" i="7"/>
  <c r="V62" i="7"/>
  <c r="W51" i="12"/>
  <c r="V69" i="7" s="1"/>
  <c r="W39" i="12"/>
  <c r="V67" i="7" s="1"/>
  <c r="W33" i="12"/>
  <c r="V66" i="7" s="1"/>
  <c r="W45" i="12"/>
  <c r="V68" i="7" s="1"/>
  <c r="W27" i="12"/>
  <c r="V65" i="7" s="1"/>
  <c r="W21" i="12"/>
  <c r="V64" i="7" s="1"/>
  <c r="BP3" i="11"/>
  <c r="BO2" i="11"/>
  <c r="BO194" i="7"/>
  <c r="BO199" i="7"/>
  <c r="BO200" i="7"/>
  <c r="BK14" i="7"/>
  <c r="BK18" i="7" s="1"/>
  <c r="BK3" i="7" s="1"/>
  <c r="AO11" i="7"/>
  <c r="BJ2" i="7"/>
  <c r="AQ45" i="11"/>
  <c r="AQ74" i="11" s="1"/>
  <c r="AO29" i="7" s="1"/>
  <c r="U150" i="7"/>
  <c r="U151" i="7" s="1"/>
  <c r="BO177" i="7"/>
  <c r="BO207" i="7"/>
  <c r="BO212" i="7" s="1"/>
  <c r="BO206" i="7"/>
  <c r="BO208" i="7"/>
  <c r="BO209" i="7"/>
  <c r="E219" i="22"/>
  <c r="D218" i="22"/>
  <c r="BO219" i="7"/>
  <c r="BO218" i="7"/>
  <c r="BO217" i="7"/>
  <c r="W53" i="12"/>
  <c r="V98" i="7" s="1"/>
  <c r="BT2" i="12"/>
  <c r="BO4" i="11"/>
  <c r="BO64" i="11" s="1"/>
  <c r="BM17" i="7" s="1"/>
  <c r="BN63" i="11"/>
  <c r="BL16" i="7" s="1"/>
  <c r="BN62" i="11"/>
  <c r="BL15" i="7" s="1"/>
  <c r="BN61" i="11"/>
  <c r="AR39" i="11"/>
  <c r="AR41" i="11" s="1"/>
  <c r="AR42" i="11" s="1"/>
  <c r="AR43" i="11" s="1"/>
  <c r="AR44" i="11" s="1"/>
  <c r="Y52" i="4"/>
  <c r="Y47" i="4"/>
  <c r="Y51" i="4" s="1"/>
  <c r="Z134" i="4"/>
  <c r="W47" i="12"/>
  <c r="V97" i="7" s="1"/>
  <c r="W41" i="12"/>
  <c r="V96" i="7" s="1"/>
  <c r="W35" i="12"/>
  <c r="V95" i="7" s="1"/>
  <c r="W29" i="12"/>
  <c r="V94" i="7" s="1"/>
  <c r="W23" i="12"/>
  <c r="V93" i="7" s="1"/>
  <c r="W12" i="12"/>
  <c r="V123" i="7" s="1"/>
  <c r="Z77" i="11"/>
  <c r="X33" i="7" s="1"/>
  <c r="BS154" i="4"/>
  <c r="AG83" i="11"/>
  <c r="AE40" i="7" s="1"/>
  <c r="BS157" i="4"/>
  <c r="BS165" i="4"/>
  <c r="BS162" i="4"/>
  <c r="Z139" i="4"/>
  <c r="Z177" i="4" s="1"/>
  <c r="Y20" i="12" s="1"/>
  <c r="X139" i="7" s="1"/>
  <c r="Z138" i="4"/>
  <c r="AH49" i="4"/>
  <c r="AI29" i="11"/>
  <c r="BP5" i="7"/>
  <c r="BO4" i="7"/>
  <c r="BT135" i="4"/>
  <c r="BT173" i="4" s="1"/>
  <c r="BT127" i="4"/>
  <c r="BT119" i="4"/>
  <c r="BT136" i="4"/>
  <c r="BT174" i="4" s="1"/>
  <c r="BT116" i="4"/>
  <c r="BT128" i="4"/>
  <c r="BT166" i="4" s="1"/>
  <c r="AA23" i="11"/>
  <c r="AA24" i="11" s="1"/>
  <c r="BV5" i="12"/>
  <c r="BU3" i="12"/>
  <c r="BU6" i="12"/>
  <c r="BQ8" i="11"/>
  <c r="BP6" i="11"/>
  <c r="BP5" i="11" s="1"/>
  <c r="BP95" i="11" s="1"/>
  <c r="BN54" i="7" s="1"/>
  <c r="BP9" i="11"/>
  <c r="BR7" i="11"/>
  <c r="Z11" i="11"/>
  <c r="BP7" i="7"/>
  <c r="BO6" i="7"/>
  <c r="U221" i="7" l="1"/>
  <c r="V53" i="7"/>
  <c r="V56" i="7" s="1"/>
  <c r="V222" i="7" s="1"/>
  <c r="BO53" i="29"/>
  <c r="BO69" i="29"/>
  <c r="U159" i="7"/>
  <c r="U161" i="7" s="1"/>
  <c r="U167" i="7" s="1"/>
  <c r="T167" i="7"/>
  <c r="T227" i="7"/>
  <c r="I226" i="7"/>
  <c r="BO61" i="29"/>
  <c r="BO45" i="29"/>
  <c r="BP205" i="7"/>
  <c r="BP35" i="29"/>
  <c r="BP27" i="29"/>
  <c r="BP17" i="29"/>
  <c r="BO201" i="7"/>
  <c r="BO211" i="7" s="1"/>
  <c r="V32" i="7"/>
  <c r="V36" i="7" s="1"/>
  <c r="X86" i="11"/>
  <c r="V44" i="7" s="1"/>
  <c r="V48" i="7" s="1"/>
  <c r="AH113" i="4"/>
  <c r="AH112" i="4"/>
  <c r="AH111" i="4"/>
  <c r="AH95" i="4"/>
  <c r="AH97" i="4"/>
  <c r="AH96" i="4"/>
  <c r="AH104" i="4"/>
  <c r="AH103" i="4"/>
  <c r="BP181" i="7"/>
  <c r="Y17" i="11"/>
  <c r="Y18" i="11" s="1"/>
  <c r="Y71" i="11" s="1"/>
  <c r="Y49" i="11"/>
  <c r="Y59" i="11" s="1"/>
  <c r="W30" i="12"/>
  <c r="V113" i="7" s="1"/>
  <c r="W42" i="12"/>
  <c r="V115" i="7" s="1"/>
  <c r="W36" i="12"/>
  <c r="V114" i="7" s="1"/>
  <c r="W54" i="12"/>
  <c r="V117" i="7" s="1"/>
  <c r="W24" i="12"/>
  <c r="V112" i="7" s="1"/>
  <c r="W48" i="12"/>
  <c r="V116" i="7" s="1"/>
  <c r="AA25" i="11"/>
  <c r="AH146" i="4"/>
  <c r="AF35" i="7"/>
  <c r="AH84" i="11"/>
  <c r="AF41" i="7" s="1"/>
  <c r="BR15" i="12"/>
  <c r="BQ77" i="7" s="1"/>
  <c r="BP194" i="7"/>
  <c r="BP199" i="7"/>
  <c r="BP200" i="7"/>
  <c r="BQ3" i="11"/>
  <c r="BP2" i="11"/>
  <c r="BL14" i="7"/>
  <c r="AF10" i="7"/>
  <c r="AH68" i="11"/>
  <c r="AF22" i="7" s="1"/>
  <c r="BK2" i="7"/>
  <c r="Y117" i="4"/>
  <c r="X8" i="12" s="1"/>
  <c r="V63" i="7"/>
  <c r="V73" i="7" s="1"/>
  <c r="BP177" i="7"/>
  <c r="BP207" i="7"/>
  <c r="BP212" i="7" s="1"/>
  <c r="BP208" i="7"/>
  <c r="BP206" i="7"/>
  <c r="BO178" i="7"/>
  <c r="BO179" i="7" s="1"/>
  <c r="BP209" i="7"/>
  <c r="V100" i="7"/>
  <c r="E220" i="22"/>
  <c r="D219" i="22"/>
  <c r="BP219" i="7"/>
  <c r="BP218" i="7"/>
  <c r="BP217" i="7"/>
  <c r="W55" i="12"/>
  <c r="V130" i="7" s="1"/>
  <c r="BP4" i="11"/>
  <c r="BP64" i="11" s="1"/>
  <c r="BN17" i="7" s="1"/>
  <c r="BO61" i="11"/>
  <c r="BO62" i="11"/>
  <c r="BM15" i="7" s="1"/>
  <c r="BO63" i="11"/>
  <c r="BM16" i="7" s="1"/>
  <c r="BU2" i="12"/>
  <c r="AS38" i="11"/>
  <c r="AS40" i="11" s="1"/>
  <c r="AR50" i="4"/>
  <c r="W49" i="12"/>
  <c r="V129" i="7" s="1"/>
  <c r="W37" i="12"/>
  <c r="V127" i="7" s="1"/>
  <c r="W43" i="12"/>
  <c r="V128" i="7" s="1"/>
  <c r="W25" i="12"/>
  <c r="V125" i="7" s="1"/>
  <c r="W31" i="12"/>
  <c r="V126" i="7" s="1"/>
  <c r="AG88" i="11"/>
  <c r="AE46" i="7" s="1"/>
  <c r="Y13" i="12"/>
  <c r="X138" i="7" s="1"/>
  <c r="BT154" i="4"/>
  <c r="BT157" i="4"/>
  <c r="BT165" i="4"/>
  <c r="BT162" i="4"/>
  <c r="Z82" i="11"/>
  <c r="X39" i="7" s="1"/>
  <c r="Y50" i="7"/>
  <c r="AA48" i="4"/>
  <c r="AA102" i="4" s="1"/>
  <c r="AI31" i="11"/>
  <c r="AH36" i="11"/>
  <c r="AH73" i="11" s="1"/>
  <c r="AF28" i="7" s="1"/>
  <c r="BQ5" i="7"/>
  <c r="BP4" i="7"/>
  <c r="Y53" i="4"/>
  <c r="BU119" i="4"/>
  <c r="BU135" i="4"/>
  <c r="BU173" i="4" s="1"/>
  <c r="BU128" i="4"/>
  <c r="BU166" i="4" s="1"/>
  <c r="BU136" i="4"/>
  <c r="BU174" i="4" s="1"/>
  <c r="BU127" i="4"/>
  <c r="BU116" i="4"/>
  <c r="AB20" i="11"/>
  <c r="BW5" i="12"/>
  <c r="BV3" i="12"/>
  <c r="BV6" i="12"/>
  <c r="BR8" i="11"/>
  <c r="BQ6" i="11"/>
  <c r="BQ5" i="11" s="1"/>
  <c r="BQ95" i="11" s="1"/>
  <c r="BO54" i="7" s="1"/>
  <c r="BQ9" i="11"/>
  <c r="Z13" i="11"/>
  <c r="Z48" i="11" s="1"/>
  <c r="BS7" i="11"/>
  <c r="BQ7" i="7"/>
  <c r="BP6" i="7"/>
  <c r="J226" i="7" l="1"/>
  <c r="Y70" i="4"/>
  <c r="Y130" i="4" s="1"/>
  <c r="Y73" i="4"/>
  <c r="Y133" i="4" s="1"/>
  <c r="Y69" i="4"/>
  <c r="Y129" i="4" s="1"/>
  <c r="Y50" i="11"/>
  <c r="X84" i="12" s="1"/>
  <c r="W131" i="7" s="1"/>
  <c r="BP53" i="29"/>
  <c r="BP69" i="29"/>
  <c r="U227" i="7"/>
  <c r="BP61" i="29"/>
  <c r="BP45" i="29"/>
  <c r="Y96" i="11"/>
  <c r="W55" i="7" s="1"/>
  <c r="BQ205" i="7"/>
  <c r="BQ35" i="29"/>
  <c r="BQ27" i="29"/>
  <c r="BQ17" i="29"/>
  <c r="AA110" i="4"/>
  <c r="AA109" i="4"/>
  <c r="AA108" i="4"/>
  <c r="AA101" i="4"/>
  <c r="AA100" i="4"/>
  <c r="AA94" i="4"/>
  <c r="AA93" i="4"/>
  <c r="AA92" i="4"/>
  <c r="BP201" i="7"/>
  <c r="BP211" i="7" s="1"/>
  <c r="BQ181" i="7"/>
  <c r="W8" i="7"/>
  <c r="Y66" i="11"/>
  <c r="W20" i="7" s="1"/>
  <c r="W24" i="7" s="1"/>
  <c r="V120" i="7"/>
  <c r="AA26" i="11"/>
  <c r="Y9" i="7" s="1"/>
  <c r="AH89" i="11"/>
  <c r="AF47" i="7" s="1"/>
  <c r="BS15" i="12"/>
  <c r="BR77" i="7" s="1"/>
  <c r="W76" i="7"/>
  <c r="X34" i="12"/>
  <c r="W80" i="7" s="1"/>
  <c r="X28" i="12"/>
  <c r="W79" i="7" s="1"/>
  <c r="X22" i="12"/>
  <c r="W78" i="7" s="1"/>
  <c r="X40" i="12"/>
  <c r="W81" i="7" s="1"/>
  <c r="X52" i="12"/>
  <c r="W83" i="7" s="1"/>
  <c r="X46" i="12"/>
  <c r="W82" i="7" s="1"/>
  <c r="AI30" i="11"/>
  <c r="AI32" i="11" s="1"/>
  <c r="AI33" i="11" s="1"/>
  <c r="AI34" i="11" s="1"/>
  <c r="AI92" i="11" s="1"/>
  <c r="AG51" i="7" s="1"/>
  <c r="AI69" i="11"/>
  <c r="BR3" i="11"/>
  <c r="BQ2" i="11"/>
  <c r="BQ199" i="7"/>
  <c r="BQ200" i="7"/>
  <c r="BQ194" i="7"/>
  <c r="V135" i="7"/>
  <c r="W99" i="7"/>
  <c r="BM14" i="7"/>
  <c r="BM18" i="7" s="1"/>
  <c r="AP11" i="7"/>
  <c r="V58" i="7"/>
  <c r="V221" i="7"/>
  <c r="W26" i="7"/>
  <c r="W30" i="7" s="1"/>
  <c r="BQ177" i="7"/>
  <c r="BQ178" i="7" s="1"/>
  <c r="BQ179" i="7" s="1"/>
  <c r="BQ206" i="7"/>
  <c r="BQ207" i="7"/>
  <c r="BQ212" i="7" s="1"/>
  <c r="BQ208" i="7"/>
  <c r="BP178" i="7"/>
  <c r="BP179" i="7" s="1"/>
  <c r="Y123" i="4"/>
  <c r="Y122" i="4"/>
  <c r="Y160" i="4" s="1"/>
  <c r="X18" i="12" s="1"/>
  <c r="W111" i="7" s="1"/>
  <c r="BQ209" i="7"/>
  <c r="E221" i="22"/>
  <c r="D220" i="22"/>
  <c r="BQ219" i="7"/>
  <c r="BQ218" i="7"/>
  <c r="BQ217" i="7"/>
  <c r="AR45" i="11"/>
  <c r="AR74" i="11" s="1"/>
  <c r="AP29" i="7" s="1"/>
  <c r="Y56" i="12"/>
  <c r="X145" i="7" s="1"/>
  <c r="BL18" i="7"/>
  <c r="BL3" i="7" s="1"/>
  <c r="U223" i="7"/>
  <c r="U224" i="7" s="1"/>
  <c r="BV2" i="12"/>
  <c r="BQ4" i="11"/>
  <c r="BQ64" i="11" s="1"/>
  <c r="BO17" i="7" s="1"/>
  <c r="BP63" i="11"/>
  <c r="BN16" i="7" s="1"/>
  <c r="BP62" i="11"/>
  <c r="BN15" i="7" s="1"/>
  <c r="BP61" i="11"/>
  <c r="AS39" i="11"/>
  <c r="AS41" i="11" s="1"/>
  <c r="AS42" i="11" s="1"/>
  <c r="AS43" i="11" s="1"/>
  <c r="AS44" i="11" s="1"/>
  <c r="Z54" i="11"/>
  <c r="Z55" i="11" s="1"/>
  <c r="Z56" i="11" s="1"/>
  <c r="Z57" i="11" s="1"/>
  <c r="Z93" i="11" s="1"/>
  <c r="Y38" i="12"/>
  <c r="X142" i="7" s="1"/>
  <c r="Y50" i="12"/>
  <c r="X144" i="7" s="1"/>
  <c r="Y44" i="12"/>
  <c r="X143" i="7" s="1"/>
  <c r="Y32" i="12"/>
  <c r="X141" i="7" s="1"/>
  <c r="Y26" i="12"/>
  <c r="X140" i="7" s="1"/>
  <c r="BU162" i="4"/>
  <c r="BU154" i="4"/>
  <c r="BU165" i="4"/>
  <c r="BU157" i="4"/>
  <c r="AH78" i="11"/>
  <c r="AF34" i="7" s="1"/>
  <c r="Z87" i="11"/>
  <c r="X45" i="7" s="1"/>
  <c r="Y131" i="4"/>
  <c r="X9" i="12" s="1"/>
  <c r="W91" i="7" s="1"/>
  <c r="Y121" i="4"/>
  <c r="X7" i="12" s="1"/>
  <c r="BR5" i="7"/>
  <c r="BQ4" i="7"/>
  <c r="BV128" i="4"/>
  <c r="BV166" i="4" s="1"/>
  <c r="BV116" i="4"/>
  <c r="BV135" i="4"/>
  <c r="BV173" i="4" s="1"/>
  <c r="BV127" i="4"/>
  <c r="BV136" i="4"/>
  <c r="BV174" i="4" s="1"/>
  <c r="BV119" i="4"/>
  <c r="AB22" i="11"/>
  <c r="BX5" i="12"/>
  <c r="BW3" i="12"/>
  <c r="BW6" i="12"/>
  <c r="BS8" i="11"/>
  <c r="BR6" i="11"/>
  <c r="BR5" i="11" s="1"/>
  <c r="BR95" i="11" s="1"/>
  <c r="BP54" i="7" s="1"/>
  <c r="BR9" i="11"/>
  <c r="BT7" i="11"/>
  <c r="BR7" i="7"/>
  <c r="BQ6" i="7"/>
  <c r="X74" i="12" l="1"/>
  <c r="W105" i="7" s="1"/>
  <c r="W107" i="7" s="1"/>
  <c r="Y94" i="11"/>
  <c r="W12" i="7"/>
  <c r="X80" i="12"/>
  <c r="W119" i="7" s="1"/>
  <c r="X86" i="12"/>
  <c r="W133" i="7" s="1"/>
  <c r="X91" i="12"/>
  <c r="W146" i="7" s="1"/>
  <c r="W148" i="7" s="1"/>
  <c r="X85" i="12"/>
  <c r="W132" i="7" s="1"/>
  <c r="BQ53" i="29"/>
  <c r="BQ69" i="29"/>
  <c r="BQ45" i="29"/>
  <c r="BQ61" i="29"/>
  <c r="Y76" i="11"/>
  <c r="Y81" i="11" s="1"/>
  <c r="BR205" i="7"/>
  <c r="BR35" i="29"/>
  <c r="BR27" i="29"/>
  <c r="BR17" i="29"/>
  <c r="AA27" i="11"/>
  <c r="AA72" i="11" s="1"/>
  <c r="Y27" i="7" s="1"/>
  <c r="AA83" i="4"/>
  <c r="AA143" i="4" s="1"/>
  <c r="AA67" i="11"/>
  <c r="Y21" i="7" s="1"/>
  <c r="AA82" i="4"/>
  <c r="AA142" i="4" s="1"/>
  <c r="BQ201" i="7"/>
  <c r="BQ211" i="7" s="1"/>
  <c r="BR181" i="7"/>
  <c r="AI35" i="11"/>
  <c r="X11" i="12"/>
  <c r="X36" i="12" s="1"/>
  <c r="W114" i="7" s="1"/>
  <c r="W62" i="7"/>
  <c r="X39" i="12"/>
  <c r="W67" i="7" s="1"/>
  <c r="X51" i="12"/>
  <c r="W69" i="7" s="1"/>
  <c r="X27" i="12"/>
  <c r="W65" i="7" s="1"/>
  <c r="X33" i="12"/>
  <c r="W66" i="7" s="1"/>
  <c r="X45" i="12"/>
  <c r="W68" i="7" s="1"/>
  <c r="X21" i="12"/>
  <c r="W64" i="7" s="1"/>
  <c r="AG23" i="7"/>
  <c r="AI79" i="11"/>
  <c r="W86" i="7"/>
  <c r="BT15" i="12"/>
  <c r="BS77" i="7" s="1"/>
  <c r="AA84" i="4"/>
  <c r="AA144" i="4" s="1"/>
  <c r="BR199" i="7"/>
  <c r="BR200" i="7"/>
  <c r="BR194" i="7"/>
  <c r="BS3" i="11"/>
  <c r="BR2" i="11"/>
  <c r="BN14" i="7"/>
  <c r="BN18" i="7" s="1"/>
  <c r="BM3" i="7"/>
  <c r="BL2" i="7"/>
  <c r="V150" i="7"/>
  <c r="V151" i="7" s="1"/>
  <c r="V159" i="7" s="1"/>
  <c r="V161" i="7" s="1"/>
  <c r="V167" i="7" s="1"/>
  <c r="W53" i="7"/>
  <c r="W56" i="7" s="1"/>
  <c r="BR207" i="7"/>
  <c r="BR212" i="7" s="1"/>
  <c r="BR208" i="7"/>
  <c r="BR177" i="7"/>
  <c r="BR206" i="7"/>
  <c r="BR209" i="7"/>
  <c r="E222" i="22"/>
  <c r="D221" i="22"/>
  <c r="BR219" i="7"/>
  <c r="BR218" i="7"/>
  <c r="BR217" i="7"/>
  <c r="X53" i="12"/>
  <c r="W98" i="7" s="1"/>
  <c r="AA138" i="4"/>
  <c r="X14" i="12"/>
  <c r="BW2" i="12"/>
  <c r="BR4" i="11"/>
  <c r="BR64" i="11" s="1"/>
  <c r="BP17" i="7" s="1"/>
  <c r="BQ61" i="11"/>
  <c r="BQ63" i="11"/>
  <c r="BO16" i="7" s="1"/>
  <c r="BQ62" i="11"/>
  <c r="BO15" i="7" s="1"/>
  <c r="AS50" i="4"/>
  <c r="AS45" i="11"/>
  <c r="AS74" i="11" s="1"/>
  <c r="AQ29" i="7" s="1"/>
  <c r="AT38" i="11"/>
  <c r="AT40" i="11" s="1"/>
  <c r="Z52" i="4"/>
  <c r="X52" i="7"/>
  <c r="AA52" i="11"/>
  <c r="X47" i="12"/>
  <c r="W97" i="7" s="1"/>
  <c r="X35" i="12"/>
  <c r="W95" i="7" s="1"/>
  <c r="X41" i="12"/>
  <c r="W96" i="7" s="1"/>
  <c r="X23" i="12"/>
  <c r="W93" i="7" s="1"/>
  <c r="X29" i="12"/>
  <c r="W94" i="7" s="1"/>
  <c r="X12" i="12"/>
  <c r="W123" i="7" s="1"/>
  <c r="BV165" i="4"/>
  <c r="AH83" i="11"/>
  <c r="AF40" i="7" s="1"/>
  <c r="BV157" i="4"/>
  <c r="BV154" i="4"/>
  <c r="BV162" i="4"/>
  <c r="AJ29" i="11"/>
  <c r="AI49" i="4"/>
  <c r="BS5" i="7"/>
  <c r="BR4" i="7"/>
  <c r="AB23" i="11"/>
  <c r="AB24" i="11" s="1"/>
  <c r="BW116" i="4"/>
  <c r="BW127" i="4"/>
  <c r="BW128" i="4"/>
  <c r="BW166" i="4" s="1"/>
  <c r="BW135" i="4"/>
  <c r="BW173" i="4" s="1"/>
  <c r="BW119" i="4"/>
  <c r="BW136" i="4"/>
  <c r="BW174" i="4" s="1"/>
  <c r="BX6" i="12"/>
  <c r="BY5" i="12"/>
  <c r="BX3" i="12"/>
  <c r="BT8" i="11"/>
  <c r="BS6" i="11"/>
  <c r="BS5" i="11" s="1"/>
  <c r="BS95" i="11" s="1"/>
  <c r="BQ54" i="7" s="1"/>
  <c r="BS9" i="11"/>
  <c r="Z14" i="11"/>
  <c r="Z15" i="11" s="1"/>
  <c r="BU7" i="11"/>
  <c r="BS7" i="7"/>
  <c r="BR6" i="7"/>
  <c r="BR53" i="29" l="1"/>
  <c r="BR69" i="29"/>
  <c r="BR61" i="29"/>
  <c r="BR45" i="29"/>
  <c r="W32" i="7"/>
  <c r="W36" i="7" s="1"/>
  <c r="BS205" i="7"/>
  <c r="BS35" i="29"/>
  <c r="BS27" i="29"/>
  <c r="BS17" i="29"/>
  <c r="AA77" i="11"/>
  <c r="Y33" i="7" s="1"/>
  <c r="BR201" i="7"/>
  <c r="BR211" i="7" s="1"/>
  <c r="AI113" i="4"/>
  <c r="AI112" i="4"/>
  <c r="AI111" i="4"/>
  <c r="AI95" i="4"/>
  <c r="AI97" i="4"/>
  <c r="AI96" i="4"/>
  <c r="AI104" i="4"/>
  <c r="AI103" i="4"/>
  <c r="BS181" i="7"/>
  <c r="X30" i="12"/>
  <c r="W113" i="7" s="1"/>
  <c r="X24" i="12"/>
  <c r="W112" i="7" s="1"/>
  <c r="AB25" i="11"/>
  <c r="Z16" i="11"/>
  <c r="X42" i="12"/>
  <c r="W115" i="7" s="1"/>
  <c r="X48" i="12"/>
  <c r="W116" i="7" s="1"/>
  <c r="X54" i="12"/>
  <c r="W117" i="7" s="1"/>
  <c r="W110" i="7"/>
  <c r="AI146" i="4"/>
  <c r="BU15" i="12"/>
  <c r="BT77" i="7" s="1"/>
  <c r="AG35" i="7"/>
  <c r="AI84" i="11"/>
  <c r="AG41" i="7" s="1"/>
  <c r="BT3" i="11"/>
  <c r="BS2" i="11"/>
  <c r="BS199" i="7"/>
  <c r="BS200" i="7"/>
  <c r="BS194" i="7"/>
  <c r="BO14" i="7"/>
  <c r="BO18" i="7" s="1"/>
  <c r="AG10" i="7"/>
  <c r="AI68" i="11"/>
  <c r="AG22" i="7" s="1"/>
  <c r="AQ11" i="7"/>
  <c r="BN3" i="7"/>
  <c r="BM2" i="7"/>
  <c r="W38" i="7"/>
  <c r="W42" i="7" s="1"/>
  <c r="W63" i="7"/>
  <c r="W73" i="7" s="1"/>
  <c r="BR178" i="7"/>
  <c r="BR179" i="7" s="1"/>
  <c r="BS208" i="7"/>
  <c r="BS206" i="7"/>
  <c r="BS207" i="7"/>
  <c r="BS212" i="7" s="1"/>
  <c r="BS177" i="7"/>
  <c r="BS209" i="7"/>
  <c r="W100" i="7"/>
  <c r="E223" i="22"/>
  <c r="D222" i="22"/>
  <c r="K226" i="7"/>
  <c r="V227" i="7"/>
  <c r="BS219" i="7"/>
  <c r="BS218" i="7"/>
  <c r="BS217" i="7"/>
  <c r="Y86" i="11"/>
  <c r="AA139" i="4"/>
  <c r="AA177" i="4" s="1"/>
  <c r="AA134" i="4"/>
  <c r="BX2" i="12"/>
  <c r="BS4" i="11"/>
  <c r="BS64" i="11" s="1"/>
  <c r="BQ17" i="7" s="1"/>
  <c r="BR63" i="11"/>
  <c r="BP16" i="7" s="1"/>
  <c r="BR62" i="11"/>
  <c r="BP15" i="7" s="1"/>
  <c r="BR61" i="11"/>
  <c r="AT39" i="11"/>
  <c r="AT41" i="11" s="1"/>
  <c r="AT42" i="11" s="1"/>
  <c r="AT43" i="11" s="1"/>
  <c r="AT44" i="11" s="1"/>
  <c r="Z47" i="4"/>
  <c r="Z51" i="4" s="1"/>
  <c r="Z50" i="7"/>
  <c r="X55" i="12"/>
  <c r="W130" i="7" s="1"/>
  <c r="X43" i="12"/>
  <c r="W128" i="7" s="1"/>
  <c r="X49" i="12"/>
  <c r="W129" i="7" s="1"/>
  <c r="X37" i="12"/>
  <c r="W127" i="7" s="1"/>
  <c r="X31" i="12"/>
  <c r="W126" i="7" s="1"/>
  <c r="X25" i="12"/>
  <c r="W125" i="7" s="1"/>
  <c r="BW162" i="4"/>
  <c r="BW165" i="4"/>
  <c r="AH88" i="11"/>
  <c r="AF46" i="7" s="1"/>
  <c r="BW157" i="4"/>
  <c r="BW154" i="4"/>
  <c r="AJ31" i="11"/>
  <c r="AI36" i="11"/>
  <c r="AI73" i="11" s="1"/>
  <c r="AG28" i="7" s="1"/>
  <c r="AB48" i="4"/>
  <c r="AB102" i="4" s="1"/>
  <c r="BS4" i="7"/>
  <c r="BT5" i="7"/>
  <c r="BX135" i="4"/>
  <c r="BX173" i="4" s="1"/>
  <c r="BX119" i="4"/>
  <c r="BX116" i="4"/>
  <c r="BX128" i="4"/>
  <c r="BX166" i="4" s="1"/>
  <c r="BX136" i="4"/>
  <c r="BX174" i="4" s="1"/>
  <c r="BX127" i="4"/>
  <c r="AC20" i="11"/>
  <c r="BY6" i="12"/>
  <c r="BZ5" i="12"/>
  <c r="BY3" i="12"/>
  <c r="BU8" i="11"/>
  <c r="BT6" i="11"/>
  <c r="BT5" i="11" s="1"/>
  <c r="BT95" i="11" s="1"/>
  <c r="BR54" i="7" s="1"/>
  <c r="BT9" i="11"/>
  <c r="BV7" i="11"/>
  <c r="AA11" i="11"/>
  <c r="BS6" i="7"/>
  <c r="BT7" i="7"/>
  <c r="BS53" i="29" l="1"/>
  <c r="BS69" i="29"/>
  <c r="BS61" i="29"/>
  <c r="BS45" i="29"/>
  <c r="AA82" i="11"/>
  <c r="Y39" i="7" s="1"/>
  <c r="BT205" i="7"/>
  <c r="BT35" i="29"/>
  <c r="BT27" i="29"/>
  <c r="BT17" i="29"/>
  <c r="BS201" i="7"/>
  <c r="BS211" i="7" s="1"/>
  <c r="AB110" i="4"/>
  <c r="AB109" i="4"/>
  <c r="AB108" i="4"/>
  <c r="AB101" i="4"/>
  <c r="AB100" i="4"/>
  <c r="AB94" i="4"/>
  <c r="AB93" i="4"/>
  <c r="AB92" i="4"/>
  <c r="BT181" i="7"/>
  <c r="Z17" i="11"/>
  <c r="Z18" i="11" s="1"/>
  <c r="Z71" i="11" s="1"/>
  <c r="Z49" i="11"/>
  <c r="Z50" i="11" s="1"/>
  <c r="AB26" i="11"/>
  <c r="Z9" i="7" s="1"/>
  <c r="W120" i="7"/>
  <c r="AJ30" i="11"/>
  <c r="AJ32" i="11" s="1"/>
  <c r="AJ33" i="11" s="1"/>
  <c r="AJ34" i="11" s="1"/>
  <c r="AJ92" i="11" s="1"/>
  <c r="AH51" i="7" s="1"/>
  <c r="AJ69" i="11"/>
  <c r="AI89" i="11"/>
  <c r="AG47" i="7" s="1"/>
  <c r="BV15" i="12"/>
  <c r="BU77" i="7" s="1"/>
  <c r="W135" i="7"/>
  <c r="BU3" i="11"/>
  <c r="BT2" i="11"/>
  <c r="BT199" i="7"/>
  <c r="BT200" i="7"/>
  <c r="BT194" i="7"/>
  <c r="BP14" i="7"/>
  <c r="BP18" i="7" s="1"/>
  <c r="Z117" i="4"/>
  <c r="Y8" i="12" s="1"/>
  <c r="Z131" i="4"/>
  <c r="Y9" i="12" s="1"/>
  <c r="X91" i="7" s="1"/>
  <c r="BO3" i="7"/>
  <c r="BN2" i="7"/>
  <c r="W44" i="7"/>
  <c r="W48" i="7" s="1"/>
  <c r="W58" i="7" s="1"/>
  <c r="Z53" i="4"/>
  <c r="BT208" i="7"/>
  <c r="BT206" i="7"/>
  <c r="BT177" i="7"/>
  <c r="BT178" i="7" s="1"/>
  <c r="BT179" i="7" s="1"/>
  <c r="BT207" i="7"/>
  <c r="BT212" i="7" s="1"/>
  <c r="BS178" i="7"/>
  <c r="BS179" i="7" s="1"/>
  <c r="BT209" i="7"/>
  <c r="E224" i="22"/>
  <c r="D223" i="22"/>
  <c r="BT219" i="7"/>
  <c r="BT218" i="7"/>
  <c r="BT217" i="7"/>
  <c r="W222" i="7"/>
  <c r="V223" i="7"/>
  <c r="V224" i="7" s="1"/>
  <c r="BT4" i="11"/>
  <c r="BT64" i="11" s="1"/>
  <c r="BR17" i="7" s="1"/>
  <c r="BS62" i="11"/>
  <c r="BQ15" i="7" s="1"/>
  <c r="BS61" i="11"/>
  <c r="BS63" i="11"/>
  <c r="BQ16" i="7" s="1"/>
  <c r="BY2" i="12"/>
  <c r="AU38" i="11"/>
  <c r="AU40" i="11" s="1"/>
  <c r="AT50" i="4"/>
  <c r="AI78" i="11"/>
  <c r="AG34" i="7" s="1"/>
  <c r="BX165" i="4"/>
  <c r="BX162" i="4"/>
  <c r="BX157" i="4"/>
  <c r="BX154" i="4"/>
  <c r="BU5" i="7"/>
  <c r="BT4" i="7"/>
  <c r="BY119" i="4"/>
  <c r="BY116" i="4"/>
  <c r="BY135" i="4"/>
  <c r="BY173" i="4" s="1"/>
  <c r="BY136" i="4"/>
  <c r="BY174" i="4" s="1"/>
  <c r="BY128" i="4"/>
  <c r="BY166" i="4" s="1"/>
  <c r="BY127" i="4"/>
  <c r="AC22" i="11"/>
  <c r="AC21" i="11" s="1"/>
  <c r="CA5" i="12"/>
  <c r="BZ3" i="12"/>
  <c r="BZ6" i="12"/>
  <c r="BV8" i="11"/>
  <c r="BU6" i="11"/>
  <c r="BU5" i="11" s="1"/>
  <c r="BU95" i="11" s="1"/>
  <c r="BS54" i="7" s="1"/>
  <c r="BU9" i="11"/>
  <c r="AA13" i="11"/>
  <c r="AA48" i="11" s="1"/>
  <c r="BW7" i="11"/>
  <c r="BU7" i="7"/>
  <c r="BT6" i="7"/>
  <c r="Z121" i="4" l="1"/>
  <c r="Y7" i="12" s="1"/>
  <c r="Y39" i="12" s="1"/>
  <c r="X67" i="7" s="1"/>
  <c r="Z69" i="4"/>
  <c r="Z129" i="4" s="1"/>
  <c r="Z70" i="4"/>
  <c r="Z130" i="4" s="1"/>
  <c r="Z73" i="4"/>
  <c r="Z133" i="4" s="1"/>
  <c r="BT53" i="29"/>
  <c r="BT69" i="29"/>
  <c r="BT61" i="29"/>
  <c r="BT45" i="29"/>
  <c r="AA87" i="11"/>
  <c r="Y45" i="7" s="1"/>
  <c r="BU205" i="7"/>
  <c r="BU35" i="29"/>
  <c r="BU27" i="29"/>
  <c r="BU17" i="29"/>
  <c r="BT201" i="7"/>
  <c r="BT211" i="7" s="1"/>
  <c r="AB82" i="4"/>
  <c r="AB142" i="4" s="1"/>
  <c r="AB83" i="4"/>
  <c r="AB143" i="4" s="1"/>
  <c r="AB27" i="11"/>
  <c r="AB72" i="11" s="1"/>
  <c r="Z27" i="7" s="1"/>
  <c r="Y91" i="12"/>
  <c r="X146" i="7" s="1"/>
  <c r="X148" i="7" s="1"/>
  <c r="Y85" i="12"/>
  <c r="X132" i="7" s="1"/>
  <c r="BU181" i="7"/>
  <c r="AJ35" i="11"/>
  <c r="AB67" i="11"/>
  <c r="Z21" i="7" s="1"/>
  <c r="Z59" i="11"/>
  <c r="Y80" i="12" s="1"/>
  <c r="X119" i="7" s="1"/>
  <c r="Z96" i="11"/>
  <c r="X55" i="7" s="1"/>
  <c r="X8" i="7"/>
  <c r="Z66" i="11"/>
  <c r="Z76" i="11" s="1"/>
  <c r="X76" i="7"/>
  <c r="Y52" i="12"/>
  <c r="X83" i="7" s="1"/>
  <c r="Y22" i="12"/>
  <c r="X78" i="7" s="1"/>
  <c r="Y40" i="12"/>
  <c r="X81" i="7" s="1"/>
  <c r="Y46" i="12"/>
  <c r="X82" i="7" s="1"/>
  <c r="Y34" i="12"/>
  <c r="X80" i="7" s="1"/>
  <c r="Y28" i="12"/>
  <c r="X79" i="7" s="1"/>
  <c r="AH23" i="7"/>
  <c r="AJ79" i="11"/>
  <c r="BW15" i="12"/>
  <c r="BV77" i="7" s="1"/>
  <c r="AB84" i="4"/>
  <c r="AB144" i="4" s="1"/>
  <c r="BU194" i="7"/>
  <c r="BU199" i="7"/>
  <c r="BU200" i="7"/>
  <c r="BV3" i="11"/>
  <c r="BU2" i="11"/>
  <c r="X12" i="7"/>
  <c r="Z94" i="11"/>
  <c r="Y74" i="12"/>
  <c r="X105" i="7" s="1"/>
  <c r="X107" i="7" s="1"/>
  <c r="X99" i="7"/>
  <c r="BQ14" i="7"/>
  <c r="BQ18" i="7" s="1"/>
  <c r="AR11" i="7"/>
  <c r="Z122" i="4"/>
  <c r="Z160" i="4" s="1"/>
  <c r="Y18" i="12" s="1"/>
  <c r="X111" i="7" s="1"/>
  <c r="Z123" i="4"/>
  <c r="BP3" i="7"/>
  <c r="BO2" i="7"/>
  <c r="W150" i="7"/>
  <c r="W151" i="7" s="1"/>
  <c r="W159" i="7" s="1"/>
  <c r="W161" i="7" s="1"/>
  <c r="W167" i="7" s="1"/>
  <c r="X26" i="7"/>
  <c r="X30" i="7" s="1"/>
  <c r="BU207" i="7"/>
  <c r="BU212" i="7" s="1"/>
  <c r="BU208" i="7"/>
  <c r="BU177" i="7"/>
  <c r="BU178" i="7" s="1"/>
  <c r="BU179" i="7" s="1"/>
  <c r="BU206" i="7"/>
  <c r="BU209" i="7"/>
  <c r="E225" i="22"/>
  <c r="D224" i="22"/>
  <c r="BU219" i="7"/>
  <c r="BU217" i="7"/>
  <c r="BU218" i="7"/>
  <c r="W221" i="7"/>
  <c r="AT45" i="11"/>
  <c r="AT74" i="11" s="1"/>
  <c r="AR29" i="7" s="1"/>
  <c r="Y53" i="12"/>
  <c r="X98" i="7" s="1"/>
  <c r="BZ2" i="12"/>
  <c r="BU4" i="11"/>
  <c r="BU64" i="11" s="1"/>
  <c r="BS17" i="7" s="1"/>
  <c r="BT63" i="11"/>
  <c r="BR16" i="7" s="1"/>
  <c r="BT62" i="11"/>
  <c r="BR15" i="7" s="1"/>
  <c r="BT61" i="11"/>
  <c r="E39" i="25"/>
  <c r="AU39" i="11"/>
  <c r="AU41" i="11" s="1"/>
  <c r="AU42" i="11" s="1"/>
  <c r="AU43" i="11" s="1"/>
  <c r="AU44" i="11" s="1"/>
  <c r="AA54" i="11"/>
  <c r="AA55" i="11" s="1"/>
  <c r="AA56" i="11" s="1"/>
  <c r="AA57" i="11" s="1"/>
  <c r="AA93" i="11" s="1"/>
  <c r="Y47" i="12"/>
  <c r="X97" i="7" s="1"/>
  <c r="Y41" i="12"/>
  <c r="X96" i="7" s="1"/>
  <c r="Y35" i="12"/>
  <c r="X95" i="7" s="1"/>
  <c r="Y29" i="12"/>
  <c r="X94" i="7" s="1"/>
  <c r="Y23" i="12"/>
  <c r="X93" i="7" s="1"/>
  <c r="BY154" i="4"/>
  <c r="BY157" i="4"/>
  <c r="AI83" i="11"/>
  <c r="AG40" i="7" s="1"/>
  <c r="BY165" i="4"/>
  <c r="BY162" i="4"/>
  <c r="AJ49" i="4"/>
  <c r="AK29" i="11"/>
  <c r="BU4" i="7"/>
  <c r="BV5" i="7"/>
  <c r="BZ136" i="4"/>
  <c r="BZ174" i="4" s="1"/>
  <c r="BZ119" i="4"/>
  <c r="BZ128" i="4"/>
  <c r="BZ166" i="4" s="1"/>
  <c r="BZ135" i="4"/>
  <c r="BZ173" i="4" s="1"/>
  <c r="BZ127" i="4"/>
  <c r="BZ116" i="4"/>
  <c r="CB5" i="12"/>
  <c r="CA3" i="12"/>
  <c r="CA6" i="12"/>
  <c r="BW8" i="11"/>
  <c r="BV6" i="11"/>
  <c r="BV5" i="11" s="1"/>
  <c r="BV95" i="11" s="1"/>
  <c r="BT54" i="7" s="1"/>
  <c r="BV9" i="11"/>
  <c r="BX7" i="11"/>
  <c r="BV7" i="7"/>
  <c r="BU6" i="7"/>
  <c r="Y27" i="12" l="1"/>
  <c r="X65" i="7" s="1"/>
  <c r="Y21" i="12"/>
  <c r="X64" i="7" s="1"/>
  <c r="Y45" i="12"/>
  <c r="X68" i="7" s="1"/>
  <c r="Y33" i="12"/>
  <c r="X66" i="7" s="1"/>
  <c r="Y51" i="12"/>
  <c r="X69" i="7" s="1"/>
  <c r="X62" i="7"/>
  <c r="BU53" i="29"/>
  <c r="BU69" i="29"/>
  <c r="BU61" i="29"/>
  <c r="BU45" i="29"/>
  <c r="BV205" i="7"/>
  <c r="BV27" i="29"/>
  <c r="BV17" i="29"/>
  <c r="BV35" i="29"/>
  <c r="BU201" i="7"/>
  <c r="BU211" i="7" s="1"/>
  <c r="AB77" i="11"/>
  <c r="Z33" i="7" s="1"/>
  <c r="Y84" i="12"/>
  <c r="X131" i="7" s="1"/>
  <c r="Y86" i="12"/>
  <c r="X133" i="7" s="1"/>
  <c r="AJ113" i="4"/>
  <c r="AJ112" i="4"/>
  <c r="AJ111" i="4"/>
  <c r="AJ97" i="4"/>
  <c r="AJ96" i="4"/>
  <c r="AJ104" i="4"/>
  <c r="AJ103" i="4"/>
  <c r="AJ95" i="4"/>
  <c r="BV181" i="7"/>
  <c r="X20" i="7"/>
  <c r="X24" i="7" s="1"/>
  <c r="Y11" i="12"/>
  <c r="Y54" i="12" s="1"/>
  <c r="X117" i="7" s="1"/>
  <c r="AH35" i="7"/>
  <c r="AJ84" i="11"/>
  <c r="AH41" i="7" s="1"/>
  <c r="X86" i="7"/>
  <c r="AJ146" i="4"/>
  <c r="BX15" i="12"/>
  <c r="BW77" i="7" s="1"/>
  <c r="BW3" i="11"/>
  <c r="BV2" i="11"/>
  <c r="BV194" i="7"/>
  <c r="BV199" i="7"/>
  <c r="BV200" i="7"/>
  <c r="BR14" i="7"/>
  <c r="BR18" i="7" s="1"/>
  <c r="Y12" i="12"/>
  <c r="X123" i="7" s="1"/>
  <c r="AH10" i="7"/>
  <c r="AJ68" i="11"/>
  <c r="AH22" i="7" s="1"/>
  <c r="BQ3" i="7"/>
  <c r="BP2" i="7"/>
  <c r="L226" i="7"/>
  <c r="W227" i="7"/>
  <c r="X53" i="7"/>
  <c r="X56" i="7" s="1"/>
  <c r="X32" i="7"/>
  <c r="X36" i="7" s="1"/>
  <c r="BV208" i="7"/>
  <c r="BV177" i="7"/>
  <c r="BV178" i="7" s="1"/>
  <c r="BV179" i="7" s="1"/>
  <c r="BV206" i="7"/>
  <c r="BV207" i="7"/>
  <c r="BV212" i="7" s="1"/>
  <c r="BV209" i="7"/>
  <c r="X100" i="7"/>
  <c r="E226" i="22"/>
  <c r="D225" i="22"/>
  <c r="BV219" i="7"/>
  <c r="BV217" i="7"/>
  <c r="BV218" i="7"/>
  <c r="Y14" i="12"/>
  <c r="AB134" i="4"/>
  <c r="AB138" i="4"/>
  <c r="AB139" i="4"/>
  <c r="AB177" i="4" s="1"/>
  <c r="BV4" i="11"/>
  <c r="BV64" i="11" s="1"/>
  <c r="BT17" i="7" s="1"/>
  <c r="BU63" i="11"/>
  <c r="BS16" i="7" s="1"/>
  <c r="BU62" i="11"/>
  <c r="BS15" i="7" s="1"/>
  <c r="BU61" i="11"/>
  <c r="CA2" i="12"/>
  <c r="AV38" i="11"/>
  <c r="AV40" i="11" s="1"/>
  <c r="AU50" i="4"/>
  <c r="AA52" i="4"/>
  <c r="Y52" i="7"/>
  <c r="AB52" i="11"/>
  <c r="BZ154" i="4"/>
  <c r="BZ165" i="4"/>
  <c r="BZ157" i="4"/>
  <c r="BZ162" i="4"/>
  <c r="Z81" i="11"/>
  <c r="AI88" i="11"/>
  <c r="AG46" i="7" s="1"/>
  <c r="AK31" i="11"/>
  <c r="AJ36" i="11"/>
  <c r="AJ73" i="11" s="1"/>
  <c r="AH28" i="7" s="1"/>
  <c r="BW5" i="7"/>
  <c r="BV4" i="7"/>
  <c r="CA116" i="4"/>
  <c r="CA136" i="4"/>
  <c r="CA174" i="4" s="1"/>
  <c r="CA119" i="4"/>
  <c r="CA135" i="4"/>
  <c r="CA173" i="4" s="1"/>
  <c r="CA127" i="4"/>
  <c r="CA128" i="4"/>
  <c r="CA166" i="4" s="1"/>
  <c r="AC23" i="11"/>
  <c r="AC24" i="11" s="1"/>
  <c r="AC25" i="11" s="1"/>
  <c r="CC5" i="12"/>
  <c r="CB3" i="12"/>
  <c r="CB6" i="12"/>
  <c r="AA14" i="11"/>
  <c r="AA15" i="11" s="1"/>
  <c r="BX8" i="11"/>
  <c r="BW6" i="11"/>
  <c r="BW5" i="11" s="1"/>
  <c r="BW95" i="11" s="1"/>
  <c r="BU54" i="7" s="1"/>
  <c r="BW9" i="11"/>
  <c r="BY7" i="11"/>
  <c r="BW7" i="7"/>
  <c r="BV6" i="7"/>
  <c r="BV53" i="29" l="1"/>
  <c r="BV69" i="29"/>
  <c r="BV61" i="29"/>
  <c r="BV45" i="29"/>
  <c r="AB82" i="11"/>
  <c r="Z39" i="7" s="1"/>
  <c r="BW205" i="7"/>
  <c r="BW17" i="29"/>
  <c r="BW35" i="29"/>
  <c r="BW27" i="29"/>
  <c r="AC26" i="11"/>
  <c r="AC91" i="11"/>
  <c r="AA50" i="7" s="1"/>
  <c r="BV201" i="7"/>
  <c r="BV211" i="7" s="1"/>
  <c r="BW181" i="7"/>
  <c r="AA16" i="11"/>
  <c r="Y36" i="12"/>
  <c r="X114" i="7" s="1"/>
  <c r="Y42" i="12"/>
  <c r="X115" i="7" s="1"/>
  <c r="Y24" i="12"/>
  <c r="X112" i="7" s="1"/>
  <c r="X110" i="7"/>
  <c r="Y48" i="12"/>
  <c r="X116" i="7" s="1"/>
  <c r="Y30" i="12"/>
  <c r="X113" i="7" s="1"/>
  <c r="AJ89" i="11"/>
  <c r="AH47" i="7" s="1"/>
  <c r="BY15" i="12"/>
  <c r="BX77" i="7" s="1"/>
  <c r="AK30" i="11"/>
  <c r="AK32" i="11" s="1"/>
  <c r="AK33" i="11" s="1"/>
  <c r="AK34" i="11" s="1"/>
  <c r="AK92" i="11" s="1"/>
  <c r="AI51" i="7" s="1"/>
  <c r="AK69" i="11"/>
  <c r="Y49" i="12"/>
  <c r="X129" i="7" s="1"/>
  <c r="Y43" i="12"/>
  <c r="X128" i="7" s="1"/>
  <c r="Y55" i="12"/>
  <c r="X130" i="7" s="1"/>
  <c r="Y25" i="12"/>
  <c r="X125" i="7" s="1"/>
  <c r="Y31" i="12"/>
  <c r="X126" i="7" s="1"/>
  <c r="Y37" i="12"/>
  <c r="X127" i="7" s="1"/>
  <c r="BW194" i="7"/>
  <c r="BW199" i="7"/>
  <c r="BW200" i="7"/>
  <c r="BX3" i="11"/>
  <c r="BW2" i="11"/>
  <c r="BS14" i="7"/>
  <c r="BS18" i="7" s="1"/>
  <c r="AS11" i="7"/>
  <c r="BR3" i="7"/>
  <c r="BQ2" i="7"/>
  <c r="X38" i="7"/>
  <c r="X42" i="7" s="1"/>
  <c r="X63" i="7"/>
  <c r="X73" i="7" s="1"/>
  <c r="BW177" i="7"/>
  <c r="BW207" i="7"/>
  <c r="BW212" i="7" s="1"/>
  <c r="BW208" i="7"/>
  <c r="BW206" i="7"/>
  <c r="AU45" i="11"/>
  <c r="AU74" i="11" s="1"/>
  <c r="AS29" i="7" s="1"/>
  <c r="BW209" i="7"/>
  <c r="E227" i="22"/>
  <c r="D226" i="22"/>
  <c r="BW219" i="7"/>
  <c r="BW218" i="7"/>
  <c r="BW217" i="7"/>
  <c r="Z86" i="11"/>
  <c r="W223" i="7"/>
  <c r="W224" i="7" s="1"/>
  <c r="CB2" i="12"/>
  <c r="BW4" i="11"/>
  <c r="BW64" i="11" s="1"/>
  <c r="BU17" i="7" s="1"/>
  <c r="BV62" i="11"/>
  <c r="BT15" i="7" s="1"/>
  <c r="BV61" i="11"/>
  <c r="BV63" i="11"/>
  <c r="BT16" i="7" s="1"/>
  <c r="AV39" i="11"/>
  <c r="AV41" i="11" s="1"/>
  <c r="AV42" i="11" s="1"/>
  <c r="AV43" i="11" s="1"/>
  <c r="AV44" i="11" s="1"/>
  <c r="AA47" i="4"/>
  <c r="AA51" i="4" s="1"/>
  <c r="CA165" i="4"/>
  <c r="AJ78" i="11"/>
  <c r="AH34" i="7" s="1"/>
  <c r="CA154" i="4"/>
  <c r="CA157" i="4"/>
  <c r="CA162" i="4"/>
  <c r="AC48" i="4"/>
  <c r="AC102" i="4" s="1"/>
  <c r="BW4" i="7"/>
  <c r="BX5" i="7"/>
  <c r="AD20" i="11"/>
  <c r="CB116" i="4"/>
  <c r="CB135" i="4"/>
  <c r="CB173" i="4" s="1"/>
  <c r="CB119" i="4"/>
  <c r="CB127" i="4"/>
  <c r="CB136" i="4"/>
  <c r="CB174" i="4" s="1"/>
  <c r="CB128" i="4"/>
  <c r="CB166" i="4" s="1"/>
  <c r="CD5" i="12"/>
  <c r="CC3" i="12"/>
  <c r="CC6" i="12"/>
  <c r="AB11" i="11"/>
  <c r="BY8" i="11"/>
  <c r="BX6" i="11"/>
  <c r="BX5" i="11" s="1"/>
  <c r="BX95" i="11" s="1"/>
  <c r="BV54" i="7" s="1"/>
  <c r="BX9" i="11"/>
  <c r="BZ7" i="11"/>
  <c r="BX7" i="7"/>
  <c r="BW6" i="7"/>
  <c r="BW53" i="29" l="1"/>
  <c r="BW69" i="29"/>
  <c r="BW61" i="29"/>
  <c r="BW45" i="29"/>
  <c r="AB87" i="11"/>
  <c r="Z45" i="7" s="1"/>
  <c r="BX205" i="7"/>
  <c r="BX35" i="29"/>
  <c r="BX27" i="29"/>
  <c r="BX17" i="29"/>
  <c r="BW201" i="7"/>
  <c r="BW211" i="7" s="1"/>
  <c r="AC110" i="4"/>
  <c r="AC109" i="4"/>
  <c r="AC108" i="4"/>
  <c r="AC101" i="4"/>
  <c r="AC100" i="4"/>
  <c r="AC94" i="4"/>
  <c r="AC93" i="4"/>
  <c r="AC92" i="4"/>
  <c r="BX181" i="7"/>
  <c r="AK35" i="11"/>
  <c r="AA17" i="11"/>
  <c r="AA18" i="11" s="1"/>
  <c r="AA71" i="11" s="1"/>
  <c r="AA49" i="11"/>
  <c r="AA59" i="11" s="1"/>
  <c r="AA9" i="7"/>
  <c r="X120" i="7"/>
  <c r="BZ15" i="12"/>
  <c r="BY77" i="7" s="1"/>
  <c r="AA80" i="4"/>
  <c r="AI23" i="7"/>
  <c r="AK79" i="11"/>
  <c r="AA137" i="4"/>
  <c r="AA132" i="4"/>
  <c r="X135" i="7"/>
  <c r="BY3" i="11"/>
  <c r="BX2" i="11"/>
  <c r="BX194" i="7"/>
  <c r="BX199" i="7"/>
  <c r="BX200" i="7"/>
  <c r="BT14" i="7"/>
  <c r="BT18" i="7" s="1"/>
  <c r="BS3" i="7"/>
  <c r="BR2" i="7"/>
  <c r="X44" i="7"/>
  <c r="X48" i="7" s="1"/>
  <c r="X58" i="7" s="1"/>
  <c r="BX177" i="7"/>
  <c r="BX207" i="7"/>
  <c r="BX212" i="7" s="1"/>
  <c r="BX208" i="7"/>
  <c r="BX206" i="7"/>
  <c r="BW178" i="7"/>
  <c r="BW179" i="7" s="1"/>
  <c r="BX209" i="7"/>
  <c r="E228" i="22"/>
  <c r="D227" i="22"/>
  <c r="BX219" i="7"/>
  <c r="BX218" i="7"/>
  <c r="BX217" i="7"/>
  <c r="AA117" i="4"/>
  <c r="X222" i="7"/>
  <c r="CC2" i="12"/>
  <c r="BX4" i="11"/>
  <c r="BX64" i="11" s="1"/>
  <c r="BV17" i="7" s="1"/>
  <c r="BW62" i="11"/>
  <c r="BU15" i="7" s="1"/>
  <c r="BW61" i="11"/>
  <c r="BW63" i="11"/>
  <c r="BU16" i="7" s="1"/>
  <c r="AW38" i="11"/>
  <c r="AW40" i="11" s="1"/>
  <c r="AV50" i="4"/>
  <c r="CB165" i="4"/>
  <c r="CB157" i="4"/>
  <c r="AJ83" i="11"/>
  <c r="AH40" i="7" s="1"/>
  <c r="CB162" i="4"/>
  <c r="CB154" i="4"/>
  <c r="AK49" i="4"/>
  <c r="AL29" i="11"/>
  <c r="BY5" i="7"/>
  <c r="BX4" i="7"/>
  <c r="AA53" i="4"/>
  <c r="AB13" i="11"/>
  <c r="CC128" i="4"/>
  <c r="CC166" i="4" s="1"/>
  <c r="CC119" i="4"/>
  <c r="CC136" i="4"/>
  <c r="CC174" i="4" s="1"/>
  <c r="CC116" i="4"/>
  <c r="CC135" i="4"/>
  <c r="CC173" i="4" s="1"/>
  <c r="CC127" i="4"/>
  <c r="AD22" i="11"/>
  <c r="AD21" i="11" s="1"/>
  <c r="CE5" i="12"/>
  <c r="CD3" i="12"/>
  <c r="CD6" i="12"/>
  <c r="BZ8" i="11"/>
  <c r="BY6" i="11"/>
  <c r="BY5" i="11" s="1"/>
  <c r="BY95" i="11" s="1"/>
  <c r="BW54" i="7" s="1"/>
  <c r="BY9" i="11"/>
  <c r="CA7" i="11"/>
  <c r="BY7" i="7"/>
  <c r="BX6" i="7"/>
  <c r="AA73" i="4" l="1"/>
  <c r="AA133" i="4" s="1"/>
  <c r="AA70" i="4"/>
  <c r="AA130" i="4" s="1"/>
  <c r="AA69" i="4"/>
  <c r="AA129" i="4" s="1"/>
  <c r="Z8" i="12" s="1"/>
  <c r="BX53" i="29"/>
  <c r="BX69" i="29"/>
  <c r="BX61" i="29"/>
  <c r="BX45" i="29"/>
  <c r="AA50" i="11"/>
  <c r="Z80" i="12" s="1"/>
  <c r="Y119" i="7" s="1"/>
  <c r="BY205" i="7"/>
  <c r="BY35" i="29"/>
  <c r="BY27" i="29"/>
  <c r="BY17" i="29"/>
  <c r="BX201" i="7"/>
  <c r="BX211" i="7" s="1"/>
  <c r="AA96" i="11"/>
  <c r="Y55" i="7" s="1"/>
  <c r="AC27" i="11"/>
  <c r="AC83" i="4"/>
  <c r="AC143" i="4" s="1"/>
  <c r="AK113" i="4"/>
  <c r="AK112" i="4"/>
  <c r="AK111" i="4"/>
  <c r="AK104" i="4"/>
  <c r="AK103" i="4"/>
  <c r="AK95" i="4"/>
  <c r="AK97" i="4"/>
  <c r="AK96" i="4"/>
  <c r="AC82" i="4"/>
  <c r="AC142" i="4" s="1"/>
  <c r="BY181" i="7"/>
  <c r="AC67" i="11"/>
  <c r="AA21" i="7" s="1"/>
  <c r="Y8" i="7"/>
  <c r="AA66" i="11"/>
  <c r="AA76" i="11" s="1"/>
  <c r="CA15" i="12"/>
  <c r="BZ77" i="7" s="1"/>
  <c r="AC84" i="4"/>
  <c r="AC144" i="4" s="1"/>
  <c r="AK146" i="4"/>
  <c r="AI35" i="7"/>
  <c r="AK84" i="11"/>
  <c r="AI41" i="7" s="1"/>
  <c r="AA170" i="4"/>
  <c r="AA140" i="4"/>
  <c r="AA178" i="4" s="1"/>
  <c r="AA175" i="4"/>
  <c r="AA126" i="4"/>
  <c r="AA124" i="4"/>
  <c r="Z83" i="12"/>
  <c r="Y122" i="7" s="1"/>
  <c r="Z66" i="12"/>
  <c r="Y75" i="7" s="1"/>
  <c r="Z87" i="12"/>
  <c r="Y134" i="7" s="1"/>
  <c r="Z62" i="12"/>
  <c r="Y71" i="7" s="1"/>
  <c r="Z102" i="12"/>
  <c r="Y163" i="7" s="1"/>
  <c r="Z75" i="12"/>
  <c r="Y106" i="7" s="1"/>
  <c r="Z90" i="12"/>
  <c r="Y137" i="7" s="1"/>
  <c r="Z100" i="12"/>
  <c r="Y156" i="7" s="1"/>
  <c r="Y157" i="7" s="1"/>
  <c r="Z61" i="12"/>
  <c r="Y70" i="7" s="1"/>
  <c r="Z78" i="12"/>
  <c r="Y109" i="7" s="1"/>
  <c r="Z60" i="12"/>
  <c r="Y61" i="7" s="1"/>
  <c r="Z92" i="12"/>
  <c r="Y147" i="7" s="1"/>
  <c r="Z68" i="12"/>
  <c r="Y85" i="7" s="1"/>
  <c r="Z79" i="12"/>
  <c r="Y118" i="7" s="1"/>
  <c r="Y88" i="7"/>
  <c r="Y89" i="7" s="1"/>
  <c r="Z67" i="12"/>
  <c r="Y84" i="7" s="1"/>
  <c r="BY199" i="7"/>
  <c r="BY200" i="7"/>
  <c r="BY194" i="7"/>
  <c r="BZ3" i="11"/>
  <c r="BY2" i="11"/>
  <c r="BU14" i="7"/>
  <c r="BU18" i="7" s="1"/>
  <c r="Y99" i="7"/>
  <c r="AT11" i="7"/>
  <c r="AI10" i="7"/>
  <c r="AK68" i="11"/>
  <c r="AI22" i="7" s="1"/>
  <c r="BT3" i="7"/>
  <c r="BS2" i="7"/>
  <c r="X150" i="7"/>
  <c r="X151" i="7" s="1"/>
  <c r="X159" i="7" s="1"/>
  <c r="X161" i="7" s="1"/>
  <c r="X167" i="7" s="1"/>
  <c r="Y26" i="7"/>
  <c r="Y30" i="7" s="1"/>
  <c r="BY208" i="7"/>
  <c r="BY177" i="7"/>
  <c r="BY178" i="7" s="1"/>
  <c r="BY179" i="7" s="1"/>
  <c r="BY206" i="7"/>
  <c r="BY207" i="7"/>
  <c r="BY212" i="7" s="1"/>
  <c r="BX178" i="7"/>
  <c r="BX179" i="7" s="1"/>
  <c r="AA122" i="4"/>
  <c r="AA160" i="4" s="1"/>
  <c r="Z18" i="12" s="1"/>
  <c r="Y111" i="7" s="1"/>
  <c r="BY209" i="7"/>
  <c r="E229" i="22"/>
  <c r="D228" i="22"/>
  <c r="BY219" i="7"/>
  <c r="BY218" i="7"/>
  <c r="BY217" i="7"/>
  <c r="AV45" i="11"/>
  <c r="AV74" i="11" s="1"/>
  <c r="AT29" i="7" s="1"/>
  <c r="X221" i="7"/>
  <c r="BY4" i="11"/>
  <c r="BY64" i="11" s="1"/>
  <c r="BW17" i="7" s="1"/>
  <c r="BX63" i="11"/>
  <c r="BV16" i="7" s="1"/>
  <c r="BX62" i="11"/>
  <c r="BV15" i="7" s="1"/>
  <c r="BX61" i="11"/>
  <c r="CD2" i="12"/>
  <c r="AW39" i="11"/>
  <c r="AW41" i="11" s="1"/>
  <c r="AW42" i="11" s="1"/>
  <c r="AW43" i="11" s="1"/>
  <c r="AW44" i="11" s="1"/>
  <c r="F39" i="25"/>
  <c r="AJ88" i="11"/>
  <c r="AH46" i="7" s="1"/>
  <c r="CC157" i="4"/>
  <c r="CC165" i="4"/>
  <c r="CC162" i="4"/>
  <c r="CC154" i="4"/>
  <c r="AL31" i="11"/>
  <c r="AK36" i="11"/>
  <c r="AK73" i="11" s="1"/>
  <c r="AI28" i="7" s="1"/>
  <c r="AB48" i="11"/>
  <c r="AB14" i="11"/>
  <c r="AB15" i="11" s="1"/>
  <c r="BZ5" i="7"/>
  <c r="BY4" i="7"/>
  <c r="AD23" i="11"/>
  <c r="AD24" i="11" s="1"/>
  <c r="CD116" i="4"/>
  <c r="CD128" i="4"/>
  <c r="CD166" i="4" s="1"/>
  <c r="CD136" i="4"/>
  <c r="CD174" i="4" s="1"/>
  <c r="CD135" i="4"/>
  <c r="CD173" i="4" s="1"/>
  <c r="CD127" i="4"/>
  <c r="CD119" i="4"/>
  <c r="CF5" i="12"/>
  <c r="CE3" i="12"/>
  <c r="CE6" i="12"/>
  <c r="CA8" i="11"/>
  <c r="BZ6" i="11"/>
  <c r="BZ5" i="11" s="1"/>
  <c r="BZ95" i="11" s="1"/>
  <c r="BX54" i="7" s="1"/>
  <c r="BZ9" i="11"/>
  <c r="CB7" i="11"/>
  <c r="BZ7" i="7"/>
  <c r="BY6" i="7"/>
  <c r="Z74" i="12" l="1"/>
  <c r="Y105" i="7" s="1"/>
  <c r="AA94" i="11"/>
  <c r="Y53" i="7" s="1"/>
  <c r="Y56" i="7" s="1"/>
  <c r="Y12" i="7"/>
  <c r="BY53" i="29"/>
  <c r="BY69" i="29"/>
  <c r="BY45" i="29"/>
  <c r="BY61" i="29"/>
  <c r="Z86" i="12"/>
  <c r="Y133" i="7" s="1"/>
  <c r="Z84" i="12"/>
  <c r="Y131" i="7" s="1"/>
  <c r="Z85" i="12"/>
  <c r="Y132" i="7" s="1"/>
  <c r="Z91" i="12"/>
  <c r="Y146" i="7" s="1"/>
  <c r="BZ205" i="7"/>
  <c r="BZ35" i="29"/>
  <c r="BZ27" i="29"/>
  <c r="BZ17" i="29"/>
  <c r="AC72" i="11"/>
  <c r="AA27" i="7" s="1"/>
  <c r="Z13" i="12"/>
  <c r="Y138" i="7" s="1"/>
  <c r="Y20" i="7"/>
  <c r="Y24" i="7" s="1"/>
  <c r="BY201" i="7"/>
  <c r="BY211" i="7" s="1"/>
  <c r="BZ181" i="7"/>
  <c r="AD25" i="11"/>
  <c r="AD91" i="11" s="1"/>
  <c r="AB50" i="7" s="1"/>
  <c r="AB16" i="11"/>
  <c r="AL30" i="11"/>
  <c r="AL32" i="11" s="1"/>
  <c r="AL33" i="11" s="1"/>
  <c r="AL34" i="11" s="1"/>
  <c r="AL92" i="11" s="1"/>
  <c r="AJ51" i="7" s="1"/>
  <c r="AL69" i="11"/>
  <c r="AK89" i="11"/>
  <c r="AI47" i="7" s="1"/>
  <c r="Z10" i="12"/>
  <c r="Y102" i="7" s="1"/>
  <c r="Z20" i="12"/>
  <c r="Y139" i="7" s="1"/>
  <c r="Z16" i="12"/>
  <c r="Y92" i="7" s="1"/>
  <c r="Z17" i="12"/>
  <c r="Y103" i="7" s="1"/>
  <c r="Z19" i="12"/>
  <c r="Y124" i="7" s="1"/>
  <c r="CB15" i="12"/>
  <c r="CA77" i="7" s="1"/>
  <c r="Y76" i="7"/>
  <c r="Z52" i="12"/>
  <c r="Y83" i="7" s="1"/>
  <c r="Z40" i="12"/>
  <c r="Y81" i="7" s="1"/>
  <c r="Z46" i="12"/>
  <c r="Y82" i="7" s="1"/>
  <c r="Z34" i="12"/>
  <c r="Y80" i="7" s="1"/>
  <c r="Z28" i="12"/>
  <c r="Y79" i="7" s="1"/>
  <c r="Z22" i="12"/>
  <c r="Y78" i="7" s="1"/>
  <c r="CA3" i="11"/>
  <c r="BZ2" i="11"/>
  <c r="BZ199" i="7"/>
  <c r="BZ200" i="7"/>
  <c r="BZ194" i="7"/>
  <c r="BV14" i="7"/>
  <c r="BV18" i="7" s="1"/>
  <c r="BU3" i="7"/>
  <c r="BT2" i="7"/>
  <c r="X227" i="7"/>
  <c r="M226" i="7"/>
  <c r="Y32" i="7"/>
  <c r="Y36" i="7" s="1"/>
  <c r="BZ177" i="7"/>
  <c r="BZ206" i="7"/>
  <c r="BZ207" i="7"/>
  <c r="BZ212" i="7" s="1"/>
  <c r="BZ208" i="7"/>
  <c r="BZ209" i="7"/>
  <c r="Z14" i="12"/>
  <c r="E230" i="22"/>
  <c r="D229" i="22"/>
  <c r="BZ219" i="7"/>
  <c r="BZ218" i="7"/>
  <c r="BZ217" i="7"/>
  <c r="AA123" i="4"/>
  <c r="Z11" i="12" s="1"/>
  <c r="AA121" i="4"/>
  <c r="Z7" i="12" s="1"/>
  <c r="AA131" i="4"/>
  <c r="Z9" i="12" s="1"/>
  <c r="AC138" i="4"/>
  <c r="AC134" i="4"/>
  <c r="AC139" i="4"/>
  <c r="AC177" i="4" s="1"/>
  <c r="CE2" i="12"/>
  <c r="BZ4" i="11"/>
  <c r="BZ64" i="11" s="1"/>
  <c r="BX17" i="7" s="1"/>
  <c r="BY63" i="11"/>
  <c r="BW16" i="7" s="1"/>
  <c r="BY62" i="11"/>
  <c r="BW15" i="7" s="1"/>
  <c r="BY61" i="11"/>
  <c r="AW50" i="4"/>
  <c r="AX38" i="11"/>
  <c r="AX40" i="11" s="1"/>
  <c r="AB47" i="4"/>
  <c r="AB51" i="4" s="1"/>
  <c r="AB54" i="11"/>
  <c r="AB55" i="11" s="1"/>
  <c r="AB56" i="11" s="1"/>
  <c r="AB57" i="11" s="1"/>
  <c r="AB93" i="11" s="1"/>
  <c r="CD165" i="4"/>
  <c r="AA81" i="11"/>
  <c r="CD157" i="4"/>
  <c r="CD162" i="4"/>
  <c r="CD154" i="4"/>
  <c r="AK78" i="11"/>
  <c r="AI34" i="7" s="1"/>
  <c r="AD48" i="4"/>
  <c r="AD102" i="4" s="1"/>
  <c r="AC11" i="11"/>
  <c r="BZ4" i="7"/>
  <c r="CA5" i="7"/>
  <c r="CE116" i="4"/>
  <c r="CE128" i="4"/>
  <c r="CE166" i="4" s="1"/>
  <c r="CE127" i="4"/>
  <c r="CE119" i="4"/>
  <c r="CE136" i="4"/>
  <c r="CE174" i="4" s="1"/>
  <c r="CE135" i="4"/>
  <c r="CE173" i="4" s="1"/>
  <c r="AE20" i="11"/>
  <c r="CF6" i="12"/>
  <c r="CG5" i="12"/>
  <c r="CF3" i="12"/>
  <c r="CB8" i="11"/>
  <c r="CA6" i="11"/>
  <c r="CA5" i="11" s="1"/>
  <c r="CA95" i="11" s="1"/>
  <c r="BY54" i="7" s="1"/>
  <c r="CA9" i="11"/>
  <c r="CC7" i="11"/>
  <c r="CA7" i="7"/>
  <c r="BZ6" i="7"/>
  <c r="BZ53" i="29" l="1"/>
  <c r="BZ69" i="29"/>
  <c r="BZ45" i="29"/>
  <c r="BZ61" i="29"/>
  <c r="AC77" i="11"/>
  <c r="Z50" i="12"/>
  <c r="Y144" i="7" s="1"/>
  <c r="CA205" i="7"/>
  <c r="CA35" i="29"/>
  <c r="CA27" i="29"/>
  <c r="CA17" i="29"/>
  <c r="Z44" i="12"/>
  <c r="Y143" i="7" s="1"/>
  <c r="Z32" i="12"/>
  <c r="Y141" i="7" s="1"/>
  <c r="Z26" i="12"/>
  <c r="Y140" i="7" s="1"/>
  <c r="Z56" i="12"/>
  <c r="Y145" i="7" s="1"/>
  <c r="Z38" i="12"/>
  <c r="Y142" i="7" s="1"/>
  <c r="BZ201" i="7"/>
  <c r="BZ211" i="7" s="1"/>
  <c r="AD110" i="4"/>
  <c r="AD109" i="4"/>
  <c r="AD108" i="4"/>
  <c r="AD101" i="4"/>
  <c r="AD100" i="4"/>
  <c r="AD94" i="4"/>
  <c r="AD93" i="4"/>
  <c r="AD92" i="4"/>
  <c r="CA181" i="7"/>
  <c r="AL35" i="11"/>
  <c r="AB17" i="11"/>
  <c r="AB49" i="11"/>
  <c r="AB59" i="11" s="1"/>
  <c r="AD26" i="11"/>
  <c r="AD67" i="11" s="1"/>
  <c r="AB21" i="7" s="1"/>
  <c r="Z58" i="12"/>
  <c r="Y104" i="7" s="1"/>
  <c r="Y107" i="7" s="1"/>
  <c r="Z21" i="12"/>
  <c r="Y64" i="7" s="1"/>
  <c r="Z51" i="12"/>
  <c r="Y69" i="7" s="1"/>
  <c r="Z33" i="12"/>
  <c r="Y66" i="7" s="1"/>
  <c r="Z27" i="12"/>
  <c r="Y65" i="7" s="1"/>
  <c r="Y62" i="7"/>
  <c r="Z39" i="12"/>
  <c r="Y67" i="7" s="1"/>
  <c r="Z45" i="12"/>
  <c r="Y68" i="7" s="1"/>
  <c r="AJ23" i="7"/>
  <c r="AL79" i="11"/>
  <c r="AB80" i="4"/>
  <c r="Y110" i="7"/>
  <c r="Z24" i="12"/>
  <c r="Y112" i="7" s="1"/>
  <c r="Z54" i="12"/>
  <c r="Y117" i="7" s="1"/>
  <c r="Z30" i="12"/>
  <c r="Y113" i="7" s="1"/>
  <c r="Z36" i="12"/>
  <c r="Y114" i="7" s="1"/>
  <c r="Z48" i="12"/>
  <c r="Y116" i="7" s="1"/>
  <c r="Z42" i="12"/>
  <c r="Y115" i="7" s="1"/>
  <c r="CC15" i="12"/>
  <c r="CB77" i="7" s="1"/>
  <c r="Y86" i="7"/>
  <c r="AB132" i="4"/>
  <c r="AB137" i="4"/>
  <c r="CA199" i="7"/>
  <c r="CA200" i="7"/>
  <c r="CA194" i="7"/>
  <c r="CB3" i="11"/>
  <c r="CA2" i="11"/>
  <c r="BW14" i="7"/>
  <c r="BW18" i="7" s="1"/>
  <c r="AU11" i="7"/>
  <c r="E23" i="25"/>
  <c r="BV3" i="7"/>
  <c r="BU2" i="7"/>
  <c r="Z47" i="12"/>
  <c r="Y97" i="7" s="1"/>
  <c r="Y91" i="7"/>
  <c r="Y63" i="7"/>
  <c r="Y38" i="7"/>
  <c r="Y42" i="7" s="1"/>
  <c r="CA208" i="7"/>
  <c r="CA206" i="7"/>
  <c r="CA177" i="7"/>
  <c r="CA178" i="7" s="1"/>
  <c r="CA179" i="7" s="1"/>
  <c r="CA207" i="7"/>
  <c r="CA212" i="7" s="1"/>
  <c r="BZ178" i="7"/>
  <c r="BZ179" i="7" s="1"/>
  <c r="CA209" i="7"/>
  <c r="Z12" i="12"/>
  <c r="Y123" i="7" s="1"/>
  <c r="Z29" i="12"/>
  <c r="Y94" i="7" s="1"/>
  <c r="E231" i="22"/>
  <c r="D230" i="22"/>
  <c r="Z23" i="12"/>
  <c r="Y93" i="7" s="1"/>
  <c r="Z41" i="12"/>
  <c r="Y96" i="7" s="1"/>
  <c r="AW45" i="11"/>
  <c r="AW74" i="11" s="1"/>
  <c r="AU29" i="7" s="1"/>
  <c r="CA219" i="7"/>
  <c r="CA218" i="7"/>
  <c r="CA217" i="7"/>
  <c r="Z53" i="12"/>
  <c r="Y98" i="7" s="1"/>
  <c r="Z35" i="12"/>
  <c r="Y95" i="7" s="1"/>
  <c r="AA86" i="11"/>
  <c r="Z96" i="12" s="1"/>
  <c r="X223" i="7"/>
  <c r="X224" i="7" s="1"/>
  <c r="CA4" i="11"/>
  <c r="CA64" i="11" s="1"/>
  <c r="BY17" i="7" s="1"/>
  <c r="BZ63" i="11"/>
  <c r="BX16" i="7" s="1"/>
  <c r="BZ62" i="11"/>
  <c r="BX15" i="7" s="1"/>
  <c r="BZ61" i="11"/>
  <c r="CF2" i="12"/>
  <c r="AX39" i="11"/>
  <c r="AX41" i="11" s="1"/>
  <c r="AX42" i="11" s="1"/>
  <c r="AX43" i="11" s="1"/>
  <c r="AX44" i="11" s="1"/>
  <c r="AB52" i="4"/>
  <c r="AB53" i="4" s="1"/>
  <c r="Z52" i="7"/>
  <c r="AC52" i="11"/>
  <c r="AK83" i="11"/>
  <c r="AI40" i="7" s="1"/>
  <c r="CE157" i="4"/>
  <c r="CE165" i="4"/>
  <c r="CE154" i="4"/>
  <c r="CE162" i="4"/>
  <c r="AL49" i="4"/>
  <c r="AM29" i="11"/>
  <c r="AC13" i="11"/>
  <c r="AC48" i="11" s="1"/>
  <c r="AC54" i="11" s="1"/>
  <c r="CA4" i="7"/>
  <c r="CB5" i="7"/>
  <c r="CF127" i="4"/>
  <c r="CF119" i="4"/>
  <c r="CF116" i="4"/>
  <c r="CF128" i="4"/>
  <c r="CF166" i="4" s="1"/>
  <c r="CF136" i="4"/>
  <c r="CF174" i="4" s="1"/>
  <c r="CF135" i="4"/>
  <c r="CF173" i="4" s="1"/>
  <c r="AE22" i="11"/>
  <c r="AE21" i="11" s="1"/>
  <c r="CG6" i="12"/>
  <c r="CH5" i="12"/>
  <c r="CG3" i="12"/>
  <c r="CC8" i="11"/>
  <c r="CB6" i="11"/>
  <c r="CB5" i="11" s="1"/>
  <c r="CB95" i="11" s="1"/>
  <c r="BZ54" i="7" s="1"/>
  <c r="CB9" i="11"/>
  <c r="CD7" i="11"/>
  <c r="CB7" i="7"/>
  <c r="CA6" i="7"/>
  <c r="AB70" i="4" l="1"/>
  <c r="AB130" i="4" s="1"/>
  <c r="AB73" i="4"/>
  <c r="AB133" i="4" s="1"/>
  <c r="AB69" i="4"/>
  <c r="AB129" i="4" s="1"/>
  <c r="CA53" i="29"/>
  <c r="CA69" i="29"/>
  <c r="CA61" i="29"/>
  <c r="CA45" i="29"/>
  <c r="AA33" i="7"/>
  <c r="AC82" i="11"/>
  <c r="CB205" i="7"/>
  <c r="CB35" i="29"/>
  <c r="CB27" i="29"/>
  <c r="CB17" i="29"/>
  <c r="Y148" i="7"/>
  <c r="AB96" i="11"/>
  <c r="Z55" i="7" s="1"/>
  <c r="AD83" i="4"/>
  <c r="AD143" i="4" s="1"/>
  <c r="AD82" i="4"/>
  <c r="AD142" i="4" s="1"/>
  <c r="AB50" i="11"/>
  <c r="AA85" i="12" s="1"/>
  <c r="Z132" i="7" s="1"/>
  <c r="AD27" i="11"/>
  <c r="AD72" i="11" s="1"/>
  <c r="AB27" i="7" s="1"/>
  <c r="AB9" i="7"/>
  <c r="AL113" i="4"/>
  <c r="AL112" i="4"/>
  <c r="AL111" i="4"/>
  <c r="AL97" i="4"/>
  <c r="AL96" i="4"/>
  <c r="AL104" i="4"/>
  <c r="AL103" i="4"/>
  <c r="AL95" i="4"/>
  <c r="CA201" i="7"/>
  <c r="CA211" i="7" s="1"/>
  <c r="CB181" i="7"/>
  <c r="Z8" i="7"/>
  <c r="AB66" i="11"/>
  <c r="Z20" i="7" s="1"/>
  <c r="Z24" i="7" s="1"/>
  <c r="AB18" i="11"/>
  <c r="AB71" i="11" s="1"/>
  <c r="Z26" i="7" s="1"/>
  <c r="Z30" i="7" s="1"/>
  <c r="Y73" i="7"/>
  <c r="CD15" i="12"/>
  <c r="CC77" i="7" s="1"/>
  <c r="AL146" i="4"/>
  <c r="AJ35" i="7"/>
  <c r="AL84" i="11"/>
  <c r="AJ41" i="7" s="1"/>
  <c r="AD84" i="4"/>
  <c r="AD144" i="4" s="1"/>
  <c r="Y120" i="7"/>
  <c r="AB175" i="4"/>
  <c r="AB124" i="4"/>
  <c r="AB126" i="4"/>
  <c r="AA10" i="12" s="1"/>
  <c r="AB170" i="4"/>
  <c r="AB140" i="4"/>
  <c r="CC3" i="11"/>
  <c r="CB2" i="11"/>
  <c r="CB199" i="7"/>
  <c r="CB200" i="7"/>
  <c r="CB194" i="7"/>
  <c r="BX14" i="7"/>
  <c r="BX18" i="7" s="1"/>
  <c r="AA102" i="12"/>
  <c r="Z163" i="7" s="1"/>
  <c r="AA100" i="12"/>
  <c r="Z156" i="7" s="1"/>
  <c r="AA92" i="12"/>
  <c r="Z147" i="7" s="1"/>
  <c r="AA90" i="12"/>
  <c r="Z137" i="7" s="1"/>
  <c r="AA87" i="12"/>
  <c r="AA75" i="12"/>
  <c r="AA83" i="12"/>
  <c r="Z122" i="7" s="1"/>
  <c r="AA79" i="12"/>
  <c r="Z118" i="7" s="1"/>
  <c r="AA78" i="12"/>
  <c r="Z109" i="7" s="1"/>
  <c r="AA62" i="12"/>
  <c r="Z71" i="7" s="1"/>
  <c r="AA61" i="12"/>
  <c r="Z70" i="7" s="1"/>
  <c r="AA60" i="12"/>
  <c r="Z61" i="7" s="1"/>
  <c r="AA67" i="12"/>
  <c r="Z84" i="7" s="1"/>
  <c r="AA68" i="12"/>
  <c r="AA66" i="12"/>
  <c r="Z75" i="7" s="1"/>
  <c r="AJ10" i="7"/>
  <c r="AL68" i="11"/>
  <c r="AJ22" i="7" s="1"/>
  <c r="AB117" i="4"/>
  <c r="BW3" i="7"/>
  <c r="BV2" i="7"/>
  <c r="Z49" i="12"/>
  <c r="Y129" i="7" s="1"/>
  <c r="Z43" i="12"/>
  <c r="Y128" i="7" s="1"/>
  <c r="Z37" i="12"/>
  <c r="Y127" i="7" s="1"/>
  <c r="Z31" i="12"/>
  <c r="Y126" i="7" s="1"/>
  <c r="Z25" i="12"/>
  <c r="Y125" i="7" s="1"/>
  <c r="Y44" i="7"/>
  <c r="Y48" i="7" s="1"/>
  <c r="Y58" i="7" s="1"/>
  <c r="Z55" i="12"/>
  <c r="Y130" i="7" s="1"/>
  <c r="CB208" i="7"/>
  <c r="CB206" i="7"/>
  <c r="CB177" i="7"/>
  <c r="CB207" i="7"/>
  <c r="CB212" i="7" s="1"/>
  <c r="AB122" i="4"/>
  <c r="AB160" i="4" s="1"/>
  <c r="AA18" i="12" s="1"/>
  <c r="Z111" i="7" s="1"/>
  <c r="CB209" i="7"/>
  <c r="Y100" i="7"/>
  <c r="E232" i="22"/>
  <c r="D231" i="22"/>
  <c r="CB219" i="7"/>
  <c r="CB218" i="7"/>
  <c r="CB217" i="7"/>
  <c r="E26" i="25"/>
  <c r="E36" i="25"/>
  <c r="Y222" i="7"/>
  <c r="CG2" i="12"/>
  <c r="CB4" i="11"/>
  <c r="CB64" i="11" s="1"/>
  <c r="BZ17" i="7" s="1"/>
  <c r="CA63" i="11"/>
  <c r="BY16" i="7" s="1"/>
  <c r="CA62" i="11"/>
  <c r="BY15" i="7" s="1"/>
  <c r="CA61" i="11"/>
  <c r="AC12" i="11"/>
  <c r="AC47" i="11" s="1"/>
  <c r="AB63" i="12" s="1"/>
  <c r="AY38" i="11"/>
  <c r="AY40" i="11" s="1"/>
  <c r="AX50" i="4"/>
  <c r="G39" i="25"/>
  <c r="Z99" i="7"/>
  <c r="CF165" i="4"/>
  <c r="CF162" i="4"/>
  <c r="AK88" i="11"/>
  <c r="AI46" i="7" s="1"/>
  <c r="CF154" i="4"/>
  <c r="CF157" i="4"/>
  <c r="AM31" i="11"/>
  <c r="AL36" i="11"/>
  <c r="AL73" i="11" s="1"/>
  <c r="AJ28" i="7" s="1"/>
  <c r="CC5" i="7"/>
  <c r="CB4" i="7"/>
  <c r="CG135" i="4"/>
  <c r="CG173" i="4" s="1"/>
  <c r="CG128" i="4"/>
  <c r="CG166" i="4" s="1"/>
  <c r="CG116" i="4"/>
  <c r="CG119" i="4"/>
  <c r="CG136" i="4"/>
  <c r="CG174" i="4" s="1"/>
  <c r="CG127" i="4"/>
  <c r="CI5" i="12"/>
  <c r="CH3" i="12"/>
  <c r="CH6" i="12"/>
  <c r="CD8" i="11"/>
  <c r="CC6" i="11"/>
  <c r="CC5" i="11" s="1"/>
  <c r="CC95" i="11" s="1"/>
  <c r="CA54" i="7" s="1"/>
  <c r="CC9" i="11"/>
  <c r="CE7" i="11"/>
  <c r="CC7" i="7"/>
  <c r="CB6" i="7"/>
  <c r="CB53" i="29" l="1"/>
  <c r="CB69" i="29"/>
  <c r="CB61" i="29"/>
  <c r="CB45" i="29"/>
  <c r="AA91" i="12"/>
  <c r="Z146" i="7" s="1"/>
  <c r="AD77" i="11"/>
  <c r="AB33" i="7" s="1"/>
  <c r="Z12" i="7"/>
  <c r="AA74" i="12"/>
  <c r="Z105" i="7" s="1"/>
  <c r="AA86" i="12"/>
  <c r="Z133" i="7" s="1"/>
  <c r="AA39" i="7"/>
  <c r="AC87" i="11"/>
  <c r="AA45" i="7" s="1"/>
  <c r="AB94" i="11"/>
  <c r="Z53" i="7" s="1"/>
  <c r="Z56" i="7" s="1"/>
  <c r="AA84" i="12"/>
  <c r="Z131" i="7" s="1"/>
  <c r="CC205" i="7"/>
  <c r="CC35" i="29"/>
  <c r="CC27" i="29"/>
  <c r="CC17" i="29"/>
  <c r="AA80" i="12"/>
  <c r="Z119" i="7" s="1"/>
  <c r="CB201" i="7"/>
  <c r="CB211" i="7" s="1"/>
  <c r="CC181" i="7"/>
  <c r="AB76" i="11"/>
  <c r="AB81" i="11" s="1"/>
  <c r="Z38" i="7" s="1"/>
  <c r="Z42" i="7" s="1"/>
  <c r="AA8" i="12"/>
  <c r="Z76" i="7" s="1"/>
  <c r="AM30" i="11"/>
  <c r="AM32" i="11" s="1"/>
  <c r="AM33" i="11" s="1"/>
  <c r="AM34" i="11" s="1"/>
  <c r="AM92" i="11" s="1"/>
  <c r="AK51" i="7" s="1"/>
  <c r="AM69" i="11"/>
  <c r="AL89" i="11"/>
  <c r="AJ47" i="7" s="1"/>
  <c r="AA13" i="12"/>
  <c r="AB178" i="4"/>
  <c r="AA20" i="12" s="1"/>
  <c r="Z139" i="7" s="1"/>
  <c r="AA16" i="12"/>
  <c r="Z92" i="7" s="1"/>
  <c r="AA17" i="12"/>
  <c r="Z103" i="7" s="1"/>
  <c r="AA19" i="12"/>
  <c r="Z124" i="7" s="1"/>
  <c r="CE15" i="12"/>
  <c r="CD77" i="7" s="1"/>
  <c r="Z102" i="7"/>
  <c r="AA58" i="12"/>
  <c r="Z104" i="7" s="1"/>
  <c r="CC194" i="7"/>
  <c r="CC199" i="7"/>
  <c r="CC200" i="7"/>
  <c r="CD3" i="11"/>
  <c r="CC2" i="11"/>
  <c r="BY14" i="7"/>
  <c r="BY18" i="7" s="1"/>
  <c r="Y135" i="7"/>
  <c r="Z157" i="7"/>
  <c r="AV11" i="7"/>
  <c r="BX3" i="7"/>
  <c r="BW2" i="7"/>
  <c r="Z106" i="7"/>
  <c r="Z134" i="7"/>
  <c r="Z85" i="7"/>
  <c r="Z88" i="7"/>
  <c r="Z89" i="7" s="1"/>
  <c r="AC53" i="11"/>
  <c r="AC55" i="11" s="1"/>
  <c r="AC56" i="11" s="1"/>
  <c r="AA72" i="7"/>
  <c r="CB178" i="7"/>
  <c r="CB179" i="7" s="1"/>
  <c r="CC177" i="7"/>
  <c r="CC178" i="7" s="1"/>
  <c r="CC179" i="7" s="1"/>
  <c r="CC206" i="7"/>
  <c r="CC207" i="7"/>
  <c r="CC212" i="7" s="1"/>
  <c r="CC208" i="7"/>
  <c r="CC209" i="7"/>
  <c r="E233" i="22"/>
  <c r="D232" i="22"/>
  <c r="E105" i="25"/>
  <c r="AB123" i="4"/>
  <c r="AA11" i="12" s="1"/>
  <c r="AA30" i="12" s="1"/>
  <c r="E28" i="25"/>
  <c r="CC218" i="7"/>
  <c r="CC219" i="7"/>
  <c r="CC217" i="7"/>
  <c r="AC14" i="11"/>
  <c r="AC15" i="11" s="1"/>
  <c r="AB121" i="4"/>
  <c r="AA7" i="12" s="1"/>
  <c r="Y221" i="7"/>
  <c r="AB131" i="4"/>
  <c r="AA9" i="12" s="1"/>
  <c r="AX45" i="11"/>
  <c r="AX74" i="11" s="1"/>
  <c r="AV29" i="7" s="1"/>
  <c r="AD139" i="4"/>
  <c r="AD177" i="4" s="1"/>
  <c r="AD138" i="4"/>
  <c r="AD134" i="4"/>
  <c r="CH2" i="12"/>
  <c r="CC4" i="11"/>
  <c r="CC64" i="11" s="1"/>
  <c r="CA17" i="7" s="1"/>
  <c r="CB61" i="11"/>
  <c r="CB63" i="11"/>
  <c r="BZ16" i="7" s="1"/>
  <c r="CB62" i="11"/>
  <c r="BZ15" i="7" s="1"/>
  <c r="AY39" i="11"/>
  <c r="AY41" i="11" s="1"/>
  <c r="AY42" i="11" s="1"/>
  <c r="AY43" i="11" s="1"/>
  <c r="AY44" i="11" s="1"/>
  <c r="CG157" i="4"/>
  <c r="CG165" i="4"/>
  <c r="CG162" i="4"/>
  <c r="AL78" i="11"/>
  <c r="AJ34" i="7" s="1"/>
  <c r="CG154" i="4"/>
  <c r="CD5" i="7"/>
  <c r="CC4" i="7"/>
  <c r="AE23" i="11"/>
  <c r="AE24" i="11" s="1"/>
  <c r="CH127" i="4"/>
  <c r="CH128" i="4"/>
  <c r="CH166" i="4" s="1"/>
  <c r="CH116" i="4"/>
  <c r="CH119" i="4"/>
  <c r="CH135" i="4"/>
  <c r="CH173" i="4" s="1"/>
  <c r="CH136" i="4"/>
  <c r="CH174" i="4" s="1"/>
  <c r="CJ5" i="12"/>
  <c r="CI3" i="12"/>
  <c r="CI6" i="12"/>
  <c r="CE8" i="11"/>
  <c r="CD6" i="11"/>
  <c r="CD5" i="11" s="1"/>
  <c r="CD95" i="11" s="1"/>
  <c r="CB54" i="7" s="1"/>
  <c r="CD9" i="11"/>
  <c r="CF7" i="11"/>
  <c r="CD7" i="7"/>
  <c r="CC6" i="7"/>
  <c r="AA14" i="12" l="1"/>
  <c r="Z63" i="7" s="1"/>
  <c r="CC53" i="29"/>
  <c r="CC69" i="29"/>
  <c r="CC61" i="29"/>
  <c r="CC45" i="29"/>
  <c r="AD82" i="11"/>
  <c r="AB39" i="7" s="1"/>
  <c r="Z91" i="7"/>
  <c r="AA29" i="12"/>
  <c r="Z94" i="7" s="1"/>
  <c r="CD205" i="7"/>
  <c r="CD27" i="29"/>
  <c r="CD17" i="29"/>
  <c r="CD35" i="29"/>
  <c r="AA56" i="12"/>
  <c r="Z145" i="7" s="1"/>
  <c r="AA32" i="12"/>
  <c r="Z141" i="7" s="1"/>
  <c r="AB86" i="11"/>
  <c r="AA96" i="12" s="1"/>
  <c r="Z32" i="7"/>
  <c r="Z36" i="7" s="1"/>
  <c r="CC201" i="7"/>
  <c r="CC211" i="7" s="1"/>
  <c r="CD181" i="7"/>
  <c r="AA40" i="12"/>
  <c r="Z81" i="7" s="1"/>
  <c r="AM35" i="11"/>
  <c r="AA52" i="12"/>
  <c r="Z83" i="7" s="1"/>
  <c r="AA28" i="12"/>
  <c r="Z79" i="7" s="1"/>
  <c r="AA46" i="12"/>
  <c r="Z82" i="7" s="1"/>
  <c r="AA22" i="12"/>
  <c r="Z78" i="7" s="1"/>
  <c r="AA34" i="12"/>
  <c r="Z80" i="7" s="1"/>
  <c r="AD52" i="11"/>
  <c r="AC57" i="11"/>
  <c r="AC93" i="11" s="1"/>
  <c r="AA52" i="7" s="1"/>
  <c r="AE25" i="11"/>
  <c r="AE91" i="11" s="1"/>
  <c r="AD11" i="11"/>
  <c r="AD13" i="11" s="1"/>
  <c r="AD48" i="11" s="1"/>
  <c r="AC16" i="11"/>
  <c r="Z138" i="7"/>
  <c r="AA33" i="12"/>
  <c r="Z66" i="7" s="1"/>
  <c r="AA51" i="12"/>
  <c r="Z69" i="7" s="1"/>
  <c r="AA45" i="12"/>
  <c r="Z68" i="7" s="1"/>
  <c r="AA27" i="12"/>
  <c r="Z65" i="7" s="1"/>
  <c r="AA21" i="12"/>
  <c r="Z64" i="7" s="1"/>
  <c r="Z62" i="7"/>
  <c r="AA39" i="12"/>
  <c r="Z67" i="7" s="1"/>
  <c r="AK23" i="7"/>
  <c r="AM79" i="11"/>
  <c r="AA38" i="12"/>
  <c r="Z142" i="7" s="1"/>
  <c r="AA50" i="12"/>
  <c r="Z144" i="7" s="1"/>
  <c r="AA26" i="12"/>
  <c r="Z140" i="7" s="1"/>
  <c r="AA44" i="12"/>
  <c r="Z143" i="7" s="1"/>
  <c r="Z110" i="7"/>
  <c r="AA36" i="12"/>
  <c r="Z114" i="7" s="1"/>
  <c r="AA42" i="12"/>
  <c r="Z115" i="7" s="1"/>
  <c r="AA24" i="12"/>
  <c r="Z112" i="7" s="1"/>
  <c r="AA48" i="12"/>
  <c r="Z116" i="7" s="1"/>
  <c r="AA54" i="12"/>
  <c r="Z117" i="7" s="1"/>
  <c r="Z113" i="7"/>
  <c r="CF15" i="12"/>
  <c r="CE77" i="7" s="1"/>
  <c r="Z107" i="7"/>
  <c r="CE3" i="11"/>
  <c r="CD2" i="11"/>
  <c r="CD194" i="7"/>
  <c r="CD199" i="7"/>
  <c r="CD200" i="7"/>
  <c r="BZ14" i="7"/>
  <c r="BZ18" i="7" s="1"/>
  <c r="AA12" i="12"/>
  <c r="AC52" i="4"/>
  <c r="BY3" i="7"/>
  <c r="BX2" i="7"/>
  <c r="Y150" i="7"/>
  <c r="Y151" i="7" s="1"/>
  <c r="CD206" i="7"/>
  <c r="CD207" i="7"/>
  <c r="CD212" i="7" s="1"/>
  <c r="CD208" i="7"/>
  <c r="CD177" i="7"/>
  <c r="CD178" i="7" s="1"/>
  <c r="CD179" i="7" s="1"/>
  <c r="CD209" i="7"/>
  <c r="E234" i="22"/>
  <c r="D233" i="22"/>
  <c r="E119" i="25"/>
  <c r="AC47" i="4"/>
  <c r="AC51" i="4" s="1"/>
  <c r="CD217" i="7"/>
  <c r="CD218" i="7"/>
  <c r="CD219" i="7"/>
  <c r="AA53" i="12"/>
  <c r="Z98" i="7" s="1"/>
  <c r="AA47" i="12"/>
  <c r="Z97" i="7" s="1"/>
  <c r="AA41" i="12"/>
  <c r="Z96" i="7" s="1"/>
  <c r="AA23" i="12"/>
  <c r="Z93" i="7" s="1"/>
  <c r="AA35" i="12"/>
  <c r="Z95" i="7" s="1"/>
  <c r="CI2" i="12"/>
  <c r="CD4" i="11"/>
  <c r="CD64" i="11" s="1"/>
  <c r="CB17" i="7" s="1"/>
  <c r="CC63" i="11"/>
  <c r="CA16" i="7" s="1"/>
  <c r="CC62" i="11"/>
  <c r="CA15" i="7" s="1"/>
  <c r="CC61" i="11"/>
  <c r="AZ38" i="11"/>
  <c r="AZ40" i="11" s="1"/>
  <c r="AY50" i="4"/>
  <c r="CH162" i="4"/>
  <c r="CH165" i="4"/>
  <c r="CH157" i="4"/>
  <c r="CH154" i="4"/>
  <c r="AL83" i="11"/>
  <c r="AJ40" i="7" s="1"/>
  <c r="AM49" i="4"/>
  <c r="AN29" i="11"/>
  <c r="AE48" i="4"/>
  <c r="AE102" i="4" s="1"/>
  <c r="CD4" i="7"/>
  <c r="CE5" i="7"/>
  <c r="CI128" i="4"/>
  <c r="CI166" i="4" s="1"/>
  <c r="CI127" i="4"/>
  <c r="CI116" i="4"/>
  <c r="CI119" i="4"/>
  <c r="CI135" i="4"/>
  <c r="CI173" i="4" s="1"/>
  <c r="CI136" i="4"/>
  <c r="CI174" i="4" s="1"/>
  <c r="AF20" i="11"/>
  <c r="CK5" i="12"/>
  <c r="CJ3" i="12"/>
  <c r="CJ6" i="12"/>
  <c r="CF8" i="11"/>
  <c r="CE6" i="11"/>
  <c r="CE5" i="11" s="1"/>
  <c r="CE95" i="11" s="1"/>
  <c r="CC54" i="7" s="1"/>
  <c r="CE9" i="11"/>
  <c r="CG7" i="11"/>
  <c r="CE7" i="7"/>
  <c r="CD6" i="7"/>
  <c r="AD87" i="11" l="1"/>
  <c r="AB45" i="7" s="1"/>
  <c r="CD53" i="29"/>
  <c r="CD69" i="29"/>
  <c r="CD61" i="29"/>
  <c r="CD45" i="29"/>
  <c r="CE205" i="7"/>
  <c r="CE17" i="29"/>
  <c r="CE35" i="29"/>
  <c r="CE27" i="29"/>
  <c r="Z123" i="7"/>
  <c r="AA31" i="12"/>
  <c r="Z126" i="7" s="1"/>
  <c r="Z44" i="7"/>
  <c r="Z48" i="7" s="1"/>
  <c r="Z58" i="7" s="1"/>
  <c r="AC60" i="4"/>
  <c r="AC120" i="4" s="1"/>
  <c r="CD201" i="7"/>
  <c r="CD211" i="7" s="1"/>
  <c r="AM113" i="4"/>
  <c r="AM112" i="4"/>
  <c r="AM111" i="4"/>
  <c r="AM95" i="4"/>
  <c r="AM104" i="4"/>
  <c r="AM103" i="4"/>
  <c r="AM97" i="4"/>
  <c r="AM96" i="4"/>
  <c r="AE110" i="4"/>
  <c r="AE109" i="4"/>
  <c r="AE108" i="4"/>
  <c r="AE101" i="4"/>
  <c r="AE100" i="4"/>
  <c r="AE92" i="4"/>
  <c r="AE93" i="4"/>
  <c r="AE94" i="4"/>
  <c r="CE181" i="7"/>
  <c r="Z86" i="7"/>
  <c r="AC17" i="11"/>
  <c r="AC18" i="11" s="1"/>
  <c r="AC71" i="11" s="1"/>
  <c r="AC49" i="11"/>
  <c r="AC59" i="11" s="1"/>
  <c r="AE26" i="11"/>
  <c r="AE67" i="11" s="1"/>
  <c r="AC21" i="7" s="1"/>
  <c r="AC50" i="7"/>
  <c r="Z73" i="7"/>
  <c r="AM146" i="4"/>
  <c r="AC80" i="4"/>
  <c r="CG15" i="12"/>
  <c r="CF77" i="7" s="1"/>
  <c r="AK35" i="7"/>
  <c r="AM84" i="11"/>
  <c r="AK41" i="7" s="1"/>
  <c r="Z148" i="7"/>
  <c r="Z120" i="7"/>
  <c r="AC137" i="4"/>
  <c r="AC132" i="4"/>
  <c r="AA25" i="12"/>
  <c r="Z125" i="7" s="1"/>
  <c r="AA55" i="12"/>
  <c r="Z130" i="7" s="1"/>
  <c r="AA49" i="12"/>
  <c r="Z129" i="7" s="1"/>
  <c r="CE194" i="7"/>
  <c r="CE199" i="7"/>
  <c r="CE200" i="7"/>
  <c r="CF3" i="11"/>
  <c r="CE2" i="11"/>
  <c r="CA14" i="7"/>
  <c r="CA18" i="7" s="1"/>
  <c r="AA37" i="12"/>
  <c r="Z127" i="7" s="1"/>
  <c r="AA43" i="12"/>
  <c r="Z128" i="7" s="1"/>
  <c r="AW11" i="7"/>
  <c r="AK10" i="7"/>
  <c r="AM68" i="11"/>
  <c r="AK22" i="7" s="1"/>
  <c r="F23" i="25"/>
  <c r="BZ3" i="7"/>
  <c r="BY2" i="7"/>
  <c r="AC53" i="4"/>
  <c r="CE177" i="7"/>
  <c r="CE178" i="7" s="1"/>
  <c r="CE179" i="7" s="1"/>
  <c r="CE207" i="7"/>
  <c r="CE212" i="7" s="1"/>
  <c r="CE208" i="7"/>
  <c r="CE206" i="7"/>
  <c r="CE209" i="7"/>
  <c r="Z100" i="7"/>
  <c r="E235" i="22"/>
  <c r="D234" i="22"/>
  <c r="CE219" i="7"/>
  <c r="CE218" i="7"/>
  <c r="CE217" i="7"/>
  <c r="AY45" i="11"/>
  <c r="AY74" i="11" s="1"/>
  <c r="AW29" i="7" s="1"/>
  <c r="Z222" i="7"/>
  <c r="CJ2" i="12"/>
  <c r="CE4" i="11"/>
  <c r="CE64" i="11" s="1"/>
  <c r="CC17" i="7" s="1"/>
  <c r="CD61" i="11"/>
  <c r="CD63" i="11"/>
  <c r="CB16" i="7" s="1"/>
  <c r="CD62" i="11"/>
  <c r="CB15" i="7" s="1"/>
  <c r="AD12" i="11"/>
  <c r="AD47" i="11" s="1"/>
  <c r="AC63" i="12" s="1"/>
  <c r="AZ39" i="11"/>
  <c r="AZ41" i="11" s="1"/>
  <c r="AZ42" i="11" s="1"/>
  <c r="AZ43" i="11" s="1"/>
  <c r="AZ44" i="11" s="1"/>
  <c r="AD54" i="11"/>
  <c r="CI154" i="4"/>
  <c r="AL88" i="11"/>
  <c r="AJ46" i="7" s="1"/>
  <c r="CI157" i="4"/>
  <c r="CI165" i="4"/>
  <c r="CI162" i="4"/>
  <c r="F36" i="25"/>
  <c r="AM36" i="11"/>
  <c r="AM73" i="11" s="1"/>
  <c r="AK28" i="7" s="1"/>
  <c r="AN31" i="11"/>
  <c r="CE4" i="7"/>
  <c r="CF5" i="7"/>
  <c r="CJ119" i="4"/>
  <c r="CJ116" i="4"/>
  <c r="CJ128" i="4"/>
  <c r="CJ166" i="4" s="1"/>
  <c r="CJ127" i="4"/>
  <c r="CJ135" i="4"/>
  <c r="CJ173" i="4" s="1"/>
  <c r="CJ136" i="4"/>
  <c r="CJ174" i="4" s="1"/>
  <c r="AF22" i="11"/>
  <c r="AF21" i="11" s="1"/>
  <c r="CL5" i="12"/>
  <c r="CK3" i="12"/>
  <c r="CK6" i="12"/>
  <c r="CG8" i="11"/>
  <c r="CF6" i="11"/>
  <c r="CF5" i="11" s="1"/>
  <c r="CF95" i="11" s="1"/>
  <c r="CD54" i="7" s="1"/>
  <c r="CF9" i="11"/>
  <c r="CH7" i="11"/>
  <c r="CF7" i="7"/>
  <c r="CE6" i="7"/>
  <c r="AC70" i="4" l="1"/>
  <c r="AC130" i="4" s="1"/>
  <c r="AC69" i="4"/>
  <c r="AC129" i="4" s="1"/>
  <c r="AC73" i="4"/>
  <c r="AC133" i="4" s="1"/>
  <c r="CE53" i="29"/>
  <c r="CE69" i="29"/>
  <c r="CE61" i="29"/>
  <c r="CE45" i="29"/>
  <c r="Z221" i="7"/>
  <c r="CF205" i="7"/>
  <c r="CF35" i="29"/>
  <c r="CF27" i="29"/>
  <c r="CF17" i="29"/>
  <c r="CE201" i="7"/>
  <c r="CE211" i="7" s="1"/>
  <c r="AC66" i="11"/>
  <c r="AA20" i="7" s="1"/>
  <c r="AA24" i="7" s="1"/>
  <c r="AA8" i="7"/>
  <c r="AE83" i="4"/>
  <c r="AE143" i="4" s="1"/>
  <c r="AE82" i="4"/>
  <c r="AE142" i="4" s="1"/>
  <c r="AC9" i="7"/>
  <c r="CL94" i="12"/>
  <c r="CF181" i="7"/>
  <c r="AE27" i="11"/>
  <c r="AE72" i="11" s="1"/>
  <c r="AC27" i="7" s="1"/>
  <c r="AC96" i="11"/>
  <c r="AA55" i="7" s="1"/>
  <c r="AC50" i="11"/>
  <c r="AM89" i="11"/>
  <c r="AK47" i="7" s="1"/>
  <c r="AN30" i="11"/>
  <c r="AN32" i="11" s="1"/>
  <c r="AN33" i="11" s="1"/>
  <c r="AN34" i="11" s="1"/>
  <c r="AN92" i="11" s="1"/>
  <c r="AL51" i="7" s="1"/>
  <c r="AN69" i="11"/>
  <c r="CH15" i="12"/>
  <c r="CG77" i="7" s="1"/>
  <c r="AC170" i="4"/>
  <c r="AC124" i="4"/>
  <c r="AE84" i="4"/>
  <c r="AE144" i="4" s="1"/>
  <c r="AC140" i="4"/>
  <c r="AC178" i="4" s="1"/>
  <c r="F26" i="25"/>
  <c r="AC126" i="4"/>
  <c r="AC175" i="4"/>
  <c r="Z135" i="7"/>
  <c r="CG3" i="11"/>
  <c r="CF2" i="11"/>
  <c r="CF194" i="7"/>
  <c r="CF199" i="7"/>
  <c r="CF200" i="7"/>
  <c r="AA26" i="7"/>
  <c r="AA30" i="7" s="1"/>
  <c r="CB14" i="7"/>
  <c r="CB18" i="7" s="1"/>
  <c r="AC117" i="4"/>
  <c r="F28" i="25"/>
  <c r="CA3" i="7"/>
  <c r="BZ2" i="7"/>
  <c r="AA88" i="7"/>
  <c r="AA89" i="7" s="1"/>
  <c r="AD53" i="11"/>
  <c r="AD55" i="11" s="1"/>
  <c r="AD56" i="11" s="1"/>
  <c r="AB72" i="7"/>
  <c r="CF177" i="7"/>
  <c r="CF207" i="7"/>
  <c r="CF212" i="7" s="1"/>
  <c r="CF208" i="7"/>
  <c r="CF206" i="7"/>
  <c r="CF209" i="7"/>
  <c r="E236" i="22"/>
  <c r="D235" i="22"/>
  <c r="F105" i="25"/>
  <c r="CF219" i="7"/>
  <c r="CF218" i="7"/>
  <c r="CF217" i="7"/>
  <c r="AC121" i="4"/>
  <c r="AC131" i="4"/>
  <c r="AB9" i="12" s="1"/>
  <c r="CK2" i="12"/>
  <c r="CF4" i="11"/>
  <c r="CF64" i="11" s="1"/>
  <c r="CD17" i="7" s="1"/>
  <c r="CE62" i="11"/>
  <c r="CC15" i="7" s="1"/>
  <c r="CE63" i="11"/>
  <c r="CC16" i="7" s="1"/>
  <c r="CE61" i="11"/>
  <c r="BA38" i="11"/>
  <c r="BA40" i="11" s="1"/>
  <c r="AZ50" i="4"/>
  <c r="H39" i="25"/>
  <c r="CJ157" i="4"/>
  <c r="CJ154" i="4"/>
  <c r="CJ162" i="4"/>
  <c r="AM78" i="11"/>
  <c r="AK34" i="7" s="1"/>
  <c r="CJ165" i="4"/>
  <c r="CG5" i="7"/>
  <c r="CF4" i="7"/>
  <c r="AF23" i="11"/>
  <c r="AF24" i="11" s="1"/>
  <c r="CK128" i="4"/>
  <c r="CK166" i="4" s="1"/>
  <c r="CK119" i="4"/>
  <c r="CK116" i="4"/>
  <c r="CK127" i="4"/>
  <c r="CK135" i="4"/>
  <c r="CK173" i="4" s="1"/>
  <c r="CK136" i="4"/>
  <c r="CK174" i="4" s="1"/>
  <c r="CM5" i="12"/>
  <c r="CL3" i="12"/>
  <c r="CL6" i="12"/>
  <c r="CH8" i="11"/>
  <c r="CG6" i="11"/>
  <c r="CG5" i="11" s="1"/>
  <c r="CG95" i="11" s="1"/>
  <c r="CE54" i="7" s="1"/>
  <c r="CG9" i="11"/>
  <c r="AD14" i="11"/>
  <c r="AD15" i="11" s="1"/>
  <c r="CI7" i="11"/>
  <c r="CG7" i="7"/>
  <c r="CF6" i="7"/>
  <c r="CF53" i="29" l="1"/>
  <c r="CF69" i="29"/>
  <c r="CF61" i="29"/>
  <c r="CF45" i="29"/>
  <c r="CG205" i="7"/>
  <c r="CG35" i="29"/>
  <c r="CG27" i="29"/>
  <c r="CG17" i="29"/>
  <c r="AB71" i="12"/>
  <c r="AA99" i="7" s="1"/>
  <c r="AB60" i="12"/>
  <c r="AA61" i="7" s="1"/>
  <c r="AB87" i="12"/>
  <c r="AA134" i="7" s="1"/>
  <c r="AB100" i="12"/>
  <c r="AA156" i="7" s="1"/>
  <c r="AA157" i="7" s="1"/>
  <c r="AB67" i="12"/>
  <c r="AA84" i="7" s="1"/>
  <c r="AB92" i="12"/>
  <c r="AA147" i="7" s="1"/>
  <c r="AB66" i="12"/>
  <c r="AA75" i="7" s="1"/>
  <c r="AB102" i="12"/>
  <c r="AA163" i="7" s="1"/>
  <c r="AB68" i="12"/>
  <c r="AA85" i="7" s="1"/>
  <c r="AB90" i="12"/>
  <c r="AA137" i="7" s="1"/>
  <c r="AB62" i="12"/>
  <c r="AA71" i="7" s="1"/>
  <c r="AB61" i="12"/>
  <c r="AA70" i="7" s="1"/>
  <c r="AB83" i="12"/>
  <c r="AA122" i="7" s="1"/>
  <c r="AB78" i="12"/>
  <c r="AA109" i="7" s="1"/>
  <c r="AB75" i="12"/>
  <c r="AA106" i="7" s="1"/>
  <c r="AB79" i="12"/>
  <c r="AA118" i="7" s="1"/>
  <c r="AC76" i="11"/>
  <c r="AA32" i="7" s="1"/>
  <c r="AA36" i="7" s="1"/>
  <c r="CF201" i="7"/>
  <c r="CF211" i="7" s="1"/>
  <c r="AE77" i="11"/>
  <c r="AC33" i="7" s="1"/>
  <c r="AB80" i="12"/>
  <c r="AA119" i="7" s="1"/>
  <c r="AB91" i="12"/>
  <c r="AA146" i="7" s="1"/>
  <c r="AB86" i="12"/>
  <c r="AA133" i="7" s="1"/>
  <c r="AB85" i="12"/>
  <c r="AA132" i="7" s="1"/>
  <c r="AB84" i="12"/>
  <c r="AA131" i="7" s="1"/>
  <c r="CM94" i="12"/>
  <c r="CG181" i="7"/>
  <c r="AN35" i="11"/>
  <c r="AA12" i="7"/>
  <c r="AC94" i="11"/>
  <c r="AB74" i="12"/>
  <c r="AA105" i="7" s="1"/>
  <c r="AD57" i="11"/>
  <c r="AD93" i="11" s="1"/>
  <c r="AB52" i="7" s="1"/>
  <c r="AF25" i="11"/>
  <c r="AF91" i="11" s="1"/>
  <c r="AD16" i="11"/>
  <c r="AB13" i="12"/>
  <c r="AA138" i="7" s="1"/>
  <c r="AB10" i="12"/>
  <c r="AA102" i="7" s="1"/>
  <c r="AL23" i="7"/>
  <c r="AN79" i="11"/>
  <c r="AB7" i="12"/>
  <c r="AB45" i="12" s="1"/>
  <c r="AA68" i="7" s="1"/>
  <c r="AB8" i="12"/>
  <c r="AB40" i="12" s="1"/>
  <c r="AA81" i="7" s="1"/>
  <c r="AB20" i="12"/>
  <c r="AA139" i="7" s="1"/>
  <c r="AB16" i="12"/>
  <c r="AA92" i="7" s="1"/>
  <c r="AB17" i="12"/>
  <c r="AA103" i="7" s="1"/>
  <c r="AB19" i="12"/>
  <c r="AA124" i="7" s="1"/>
  <c r="CI15" i="12"/>
  <c r="CH77" i="7" s="1"/>
  <c r="CH3" i="11"/>
  <c r="CG2" i="11"/>
  <c r="CG199" i="7"/>
  <c r="CG200" i="7"/>
  <c r="CG194" i="7"/>
  <c r="CC14" i="7"/>
  <c r="CC18" i="7" s="1"/>
  <c r="AX11" i="7"/>
  <c r="AC123" i="4"/>
  <c r="CB3" i="7"/>
  <c r="CA2" i="7"/>
  <c r="AB41" i="12"/>
  <c r="AA96" i="7" s="1"/>
  <c r="AA91" i="7"/>
  <c r="Z150" i="7"/>
  <c r="Z151" i="7" s="1"/>
  <c r="AC122" i="4"/>
  <c r="AC160" i="4" s="1"/>
  <c r="AB18" i="12" s="1"/>
  <c r="AA111" i="7" s="1"/>
  <c r="CG207" i="7"/>
  <c r="CG212" i="7" s="1"/>
  <c r="CG208" i="7"/>
  <c r="CG206" i="7"/>
  <c r="CG177" i="7"/>
  <c r="CG178" i="7" s="1"/>
  <c r="CG179" i="7" s="1"/>
  <c r="CF178" i="7"/>
  <c r="CF179" i="7" s="1"/>
  <c r="AB47" i="12"/>
  <c r="AA97" i="7" s="1"/>
  <c r="CG209" i="7"/>
  <c r="AB29" i="12"/>
  <c r="AA94" i="7" s="1"/>
  <c r="AB35" i="12"/>
  <c r="AB23" i="12"/>
  <c r="AA93" i="7" s="1"/>
  <c r="E237" i="22"/>
  <c r="D236" i="22"/>
  <c r="F119" i="25"/>
  <c r="CG219" i="7"/>
  <c r="CG218" i="7"/>
  <c r="CG217" i="7"/>
  <c r="AZ45" i="11"/>
  <c r="AZ74" i="11" s="1"/>
  <c r="AX29" i="7" s="1"/>
  <c r="AB53" i="12"/>
  <c r="AA98" i="7" s="1"/>
  <c r="AE134" i="4"/>
  <c r="AE139" i="4"/>
  <c r="AE177" i="4" s="1"/>
  <c r="AE138" i="4"/>
  <c r="CG4" i="11"/>
  <c r="CG64" i="11" s="1"/>
  <c r="CE17" i="7" s="1"/>
  <c r="CF63" i="11"/>
  <c r="CD16" i="7" s="1"/>
  <c r="CF62" i="11"/>
  <c r="CD15" i="7" s="1"/>
  <c r="CF61" i="11"/>
  <c r="CL2" i="12"/>
  <c r="BA39" i="11"/>
  <c r="BA41" i="11" s="1"/>
  <c r="BA42" i="11" s="1"/>
  <c r="BA43" i="11" s="1"/>
  <c r="BA44" i="11" s="1"/>
  <c r="AD47" i="4"/>
  <c r="AD51" i="4" s="1"/>
  <c r="AN49" i="4"/>
  <c r="AO29" i="11"/>
  <c r="AO31" i="11" s="1"/>
  <c r="AO69" i="11" s="1"/>
  <c r="AD52" i="4"/>
  <c r="AE52" i="11"/>
  <c r="CK154" i="4"/>
  <c r="CK162" i="4"/>
  <c r="AM83" i="11"/>
  <c r="AK40" i="7" s="1"/>
  <c r="CK165" i="4"/>
  <c r="CK157" i="4"/>
  <c r="AF48" i="4"/>
  <c r="AF102" i="4" s="1"/>
  <c r="CG4" i="7"/>
  <c r="CH5" i="7"/>
  <c r="CL128" i="4"/>
  <c r="CL166" i="4" s="1"/>
  <c r="CL136" i="4"/>
  <c r="CL174" i="4" s="1"/>
  <c r="CL127" i="4"/>
  <c r="CL119" i="4"/>
  <c r="CL116" i="4"/>
  <c r="CL135" i="4"/>
  <c r="CL173" i="4" s="1"/>
  <c r="AG20" i="11"/>
  <c r="CN5" i="12"/>
  <c r="CM3" i="12"/>
  <c r="CM6" i="12"/>
  <c r="CI8" i="11"/>
  <c r="CH6" i="11"/>
  <c r="CH5" i="11" s="1"/>
  <c r="CH95" i="11" s="1"/>
  <c r="CF54" i="7" s="1"/>
  <c r="CH9" i="11"/>
  <c r="CJ7" i="11"/>
  <c r="AE11" i="11"/>
  <c r="CH7" i="7"/>
  <c r="CG6" i="7"/>
  <c r="AD66" i="4" l="1"/>
  <c r="AD61" i="4"/>
  <c r="CG53" i="29"/>
  <c r="CG69" i="29"/>
  <c r="CG45" i="29"/>
  <c r="CG61" i="29"/>
  <c r="AE82" i="11"/>
  <c r="AC39" i="7" s="1"/>
  <c r="CH205" i="7"/>
  <c r="CH35" i="29"/>
  <c r="CH27" i="29"/>
  <c r="CH17" i="29"/>
  <c r="AD60" i="4"/>
  <c r="AD120" i="4" s="1"/>
  <c r="AC81" i="11"/>
  <c r="AC86" i="11" s="1"/>
  <c r="AA44" i="7" s="1"/>
  <c r="AA48" i="7" s="1"/>
  <c r="CG201" i="7"/>
  <c r="CG211" i="7" s="1"/>
  <c r="AF110" i="4"/>
  <c r="AF109" i="4"/>
  <c r="AF108" i="4"/>
  <c r="AF100" i="4"/>
  <c r="AF101" i="4"/>
  <c r="AF94" i="4"/>
  <c r="AF93" i="4"/>
  <c r="AF92" i="4"/>
  <c r="AN113" i="4"/>
  <c r="AN112" i="4"/>
  <c r="AN111" i="4"/>
  <c r="AN95" i="4"/>
  <c r="AN97" i="4"/>
  <c r="AN96" i="4"/>
  <c r="AN103" i="4"/>
  <c r="AN104" i="4"/>
  <c r="CN94" i="12"/>
  <c r="CH181" i="7"/>
  <c r="AA53" i="7"/>
  <c r="AA56" i="7" s="1"/>
  <c r="AA222" i="7" s="1"/>
  <c r="AB14" i="12"/>
  <c r="AA63" i="7" s="1"/>
  <c r="AD17" i="11"/>
  <c r="AD18" i="11" s="1"/>
  <c r="AD49" i="11"/>
  <c r="AD59" i="11" s="1"/>
  <c r="AF26" i="11"/>
  <c r="AF67" i="11" s="1"/>
  <c r="AD21" i="7" s="1"/>
  <c r="AD50" i="7"/>
  <c r="AB21" i="12"/>
  <c r="AA64" i="7" s="1"/>
  <c r="AB39" i="12"/>
  <c r="AA67" i="7" s="1"/>
  <c r="AB32" i="12"/>
  <c r="AA141" i="7" s="1"/>
  <c r="AB26" i="12"/>
  <c r="AA140" i="7" s="1"/>
  <c r="AB50" i="12"/>
  <c r="AA144" i="7" s="1"/>
  <c r="AB56" i="12"/>
  <c r="AA145" i="7" s="1"/>
  <c r="AB38" i="12"/>
  <c r="AA142" i="7" s="1"/>
  <c r="AB27" i="12"/>
  <c r="AA65" i="7" s="1"/>
  <c r="AB44" i="12"/>
  <c r="AA143" i="7" s="1"/>
  <c r="AB51" i="12"/>
  <c r="AA69" i="7" s="1"/>
  <c r="AA62" i="7"/>
  <c r="AB58" i="12"/>
  <c r="AA104" i="7" s="1"/>
  <c r="AA107" i="7" s="1"/>
  <c r="AB34" i="12"/>
  <c r="AA80" i="7" s="1"/>
  <c r="AB28" i="12"/>
  <c r="AA79" i="7" s="1"/>
  <c r="AA76" i="7"/>
  <c r="AB46" i="12"/>
  <c r="AA82" i="7" s="1"/>
  <c r="AB33" i="12"/>
  <c r="AA66" i="7" s="1"/>
  <c r="AB22" i="12"/>
  <c r="AA78" i="7" s="1"/>
  <c r="AB52" i="12"/>
  <c r="AA83" i="7" s="1"/>
  <c r="AD80" i="4"/>
  <c r="AB11" i="12"/>
  <c r="AB42" i="12" s="1"/>
  <c r="AA115" i="7" s="1"/>
  <c r="AM23" i="7"/>
  <c r="AO79" i="11"/>
  <c r="AL35" i="7"/>
  <c r="AN84" i="11"/>
  <c r="AL41" i="7" s="1"/>
  <c r="AN146" i="4"/>
  <c r="CJ15" i="12"/>
  <c r="CI77" i="7" s="1"/>
  <c r="AD132" i="4"/>
  <c r="AD137" i="4"/>
  <c r="CH199" i="7"/>
  <c r="CH200" i="7"/>
  <c r="CH194" i="7"/>
  <c r="CI3" i="11"/>
  <c r="CH2" i="11"/>
  <c r="CD14" i="7"/>
  <c r="CD18" i="7" s="1"/>
  <c r="AL10" i="7"/>
  <c r="AN68" i="11"/>
  <c r="AL22" i="7" s="1"/>
  <c r="AD9" i="7"/>
  <c r="AB12" i="12"/>
  <c r="AB49" i="12" s="1"/>
  <c r="AA129" i="7" s="1"/>
  <c r="G23" i="25"/>
  <c r="CC3" i="7"/>
  <c r="CB2" i="7"/>
  <c r="AA95" i="7"/>
  <c r="CH207" i="7"/>
  <c r="CH212" i="7" s="1"/>
  <c r="CH208" i="7"/>
  <c r="CH177" i="7"/>
  <c r="CH178" i="7" s="1"/>
  <c r="CH179" i="7" s="1"/>
  <c r="CH206" i="7"/>
  <c r="CH209" i="7"/>
  <c r="AN36" i="11"/>
  <c r="AN73" i="11" s="1"/>
  <c r="AL28" i="7" s="1"/>
  <c r="E238" i="22"/>
  <c r="D237" i="22"/>
  <c r="CH219" i="7"/>
  <c r="CH218" i="7"/>
  <c r="CH217" i="7"/>
  <c r="CM2" i="12"/>
  <c r="CH4" i="11"/>
  <c r="CG63" i="11"/>
  <c r="CE16" i="7" s="1"/>
  <c r="CG62" i="11"/>
  <c r="CE15" i="7" s="1"/>
  <c r="CG61" i="11"/>
  <c r="AO30" i="11"/>
  <c r="AO32" i="11" s="1"/>
  <c r="AO33" i="11" s="1"/>
  <c r="AO34" i="11" s="1"/>
  <c r="AO92" i="11" s="1"/>
  <c r="AM51" i="7" s="1"/>
  <c r="BB38" i="11"/>
  <c r="BB40" i="11" s="1"/>
  <c r="BA50" i="4"/>
  <c r="CL162" i="4"/>
  <c r="AM88" i="11"/>
  <c r="AK46" i="7" s="1"/>
  <c r="CL154" i="4"/>
  <c r="CL157" i="4"/>
  <c r="CL165" i="4"/>
  <c r="CH4" i="7"/>
  <c r="CI5" i="7"/>
  <c r="AD53" i="4"/>
  <c r="CM116" i="4"/>
  <c r="CM119" i="4"/>
  <c r="CM127" i="4"/>
  <c r="CM128" i="4"/>
  <c r="CM166" i="4" s="1"/>
  <c r="CM136" i="4"/>
  <c r="CM174" i="4" s="1"/>
  <c r="CM135" i="4"/>
  <c r="CM173" i="4" s="1"/>
  <c r="AG22" i="11"/>
  <c r="AG21" i="11" s="1"/>
  <c r="CN6" i="12"/>
  <c r="CN3" i="12"/>
  <c r="CO5" i="12"/>
  <c r="CJ8" i="11"/>
  <c r="CI6" i="11"/>
  <c r="CI5" i="11" s="1"/>
  <c r="CI95" i="11" s="1"/>
  <c r="CG54" i="7" s="1"/>
  <c r="CI9" i="11"/>
  <c r="CK7" i="11"/>
  <c r="AE13" i="11"/>
  <c r="AE48" i="11" s="1"/>
  <c r="CI7" i="7"/>
  <c r="CH6" i="7"/>
  <c r="AE87" i="11" l="1"/>
  <c r="AC45" i="7" s="1"/>
  <c r="AD73" i="4"/>
  <c r="AD70" i="4"/>
  <c r="AD130" i="4" s="1"/>
  <c r="AD69" i="4"/>
  <c r="AD129" i="4" s="1"/>
  <c r="CH53" i="29"/>
  <c r="CH69" i="29"/>
  <c r="CH61" i="29"/>
  <c r="CH45" i="29"/>
  <c r="AA38" i="7"/>
  <c r="AA42" i="7" s="1"/>
  <c r="CI205" i="7"/>
  <c r="CI35" i="29"/>
  <c r="CI27" i="29"/>
  <c r="CI17" i="29"/>
  <c r="AD50" i="11"/>
  <c r="AC71" i="12" s="1"/>
  <c r="AB99" i="7" s="1"/>
  <c r="AB96" i="12"/>
  <c r="AA165" i="7"/>
  <c r="AD96" i="11"/>
  <c r="AB55" i="7" s="1"/>
  <c r="CH201" i="7"/>
  <c r="CH211" i="7" s="1"/>
  <c r="AA58" i="7"/>
  <c r="AF82" i="4"/>
  <c r="AF142" i="4" s="1"/>
  <c r="AF83" i="4"/>
  <c r="AF143" i="4" s="1"/>
  <c r="CO94" i="12"/>
  <c r="CI181" i="7"/>
  <c r="AO35" i="11"/>
  <c r="AF27" i="11"/>
  <c r="AF72" i="11" s="1"/>
  <c r="AD27" i="7" s="1"/>
  <c r="AD66" i="11"/>
  <c r="AB20" i="7" s="1"/>
  <c r="AB24" i="7" s="1"/>
  <c r="AB8" i="7"/>
  <c r="AA148" i="7"/>
  <c r="AA73" i="7"/>
  <c r="AA86" i="7"/>
  <c r="AB54" i="12"/>
  <c r="AA117" i="7" s="1"/>
  <c r="AA110" i="7"/>
  <c r="AB30" i="12"/>
  <c r="AA113" i="7" s="1"/>
  <c r="AB36" i="12"/>
  <c r="AA114" i="7" s="1"/>
  <c r="AM35" i="7"/>
  <c r="AO84" i="11"/>
  <c r="AM41" i="7" s="1"/>
  <c r="AB48" i="12"/>
  <c r="AA116" i="7" s="1"/>
  <c r="AN89" i="11"/>
  <c r="AL47" i="7" s="1"/>
  <c r="AB24" i="12"/>
  <c r="AA112" i="7" s="1"/>
  <c r="AD133" i="4"/>
  <c r="CK15" i="12"/>
  <c r="CJ77" i="7" s="1"/>
  <c r="AD124" i="4"/>
  <c r="AD126" i="4"/>
  <c r="AC10" i="12" s="1"/>
  <c r="AF84" i="4"/>
  <c r="AF144" i="4" s="1"/>
  <c r="AD140" i="4"/>
  <c r="AD178" i="4" s="1"/>
  <c r="AD170" i="4"/>
  <c r="AD175" i="4"/>
  <c r="CJ3" i="11"/>
  <c r="CI2" i="11"/>
  <c r="CI199" i="7"/>
  <c r="CI200" i="7"/>
  <c r="CI194" i="7"/>
  <c r="CE14" i="7"/>
  <c r="CE18" i="7" s="1"/>
  <c r="AB25" i="12"/>
  <c r="AA125" i="7" s="1"/>
  <c r="AB55" i="12"/>
  <c r="AA130" i="7" s="1"/>
  <c r="AY11" i="7"/>
  <c r="AB43" i="12"/>
  <c r="AA128" i="7" s="1"/>
  <c r="AA123" i="7"/>
  <c r="AD117" i="4"/>
  <c r="AB31" i="12"/>
  <c r="AA126" i="7" s="1"/>
  <c r="AB37" i="12"/>
  <c r="AA127" i="7" s="1"/>
  <c r="CD3" i="7"/>
  <c r="CC2" i="7"/>
  <c r="AA100" i="7"/>
  <c r="AN78" i="11"/>
  <c r="AL34" i="7" s="1"/>
  <c r="CI208" i="7"/>
  <c r="CI206" i="7"/>
  <c r="CI177" i="7"/>
  <c r="CI207" i="7"/>
  <c r="CI212" i="7" s="1"/>
  <c r="CI209" i="7"/>
  <c r="G28" i="25"/>
  <c r="E239" i="22"/>
  <c r="D238" i="22"/>
  <c r="CI219" i="7"/>
  <c r="CI218" i="7"/>
  <c r="CI217" i="7"/>
  <c r="BA45" i="11"/>
  <c r="BA74" i="11" s="1"/>
  <c r="AY29" i="7" s="1"/>
  <c r="AA221" i="7"/>
  <c r="CI4" i="11"/>
  <c r="CI64" i="11" s="1"/>
  <c r="CG17" i="7" s="1"/>
  <c r="CH61" i="11"/>
  <c r="CH63" i="11"/>
  <c r="CF16" i="7" s="1"/>
  <c r="CH62" i="11"/>
  <c r="CF15" i="7" s="1"/>
  <c r="CH64" i="11"/>
  <c r="CF17" i="7" s="1"/>
  <c r="CN2" i="12"/>
  <c r="AE12" i="11"/>
  <c r="AE47" i="11" s="1"/>
  <c r="AD63" i="12" s="1"/>
  <c r="BB39" i="11"/>
  <c r="BB41" i="11" s="1"/>
  <c r="BB42" i="11" s="1"/>
  <c r="BB43" i="11" s="1"/>
  <c r="BB44" i="11" s="1"/>
  <c r="I39" i="25"/>
  <c r="AD71" i="11"/>
  <c r="AE54" i="11"/>
  <c r="CM165" i="4"/>
  <c r="CM157" i="4"/>
  <c r="CM154" i="4"/>
  <c r="CM162" i="4"/>
  <c r="G36" i="25"/>
  <c r="G26" i="25"/>
  <c r="AO49" i="4"/>
  <c r="CI4" i="7"/>
  <c r="CJ5" i="7"/>
  <c r="CN116" i="4"/>
  <c r="CN119" i="4"/>
  <c r="CN135" i="4"/>
  <c r="CN173" i="4" s="1"/>
  <c r="CN128" i="4"/>
  <c r="CN166" i="4" s="1"/>
  <c r="CN127" i="4"/>
  <c r="CN136" i="4"/>
  <c r="CN174" i="4" s="1"/>
  <c r="AP29" i="11"/>
  <c r="CO6" i="12"/>
  <c r="CP5" i="12"/>
  <c r="CO3" i="12"/>
  <c r="CK8" i="11"/>
  <c r="CJ6" i="11"/>
  <c r="CJ5" i="11" s="1"/>
  <c r="CJ95" i="11" s="1"/>
  <c r="CH54" i="7" s="1"/>
  <c r="CJ9" i="11"/>
  <c r="CL7" i="11"/>
  <c r="CJ7" i="7"/>
  <c r="CI6" i="7"/>
  <c r="CI53" i="29" l="1"/>
  <c r="CI69" i="29"/>
  <c r="CI45" i="29"/>
  <c r="CI61" i="29"/>
  <c r="AC66" i="12"/>
  <c r="AB75" i="7" s="1"/>
  <c r="AC68" i="12"/>
  <c r="AB85" i="7" s="1"/>
  <c r="AC83" i="12"/>
  <c r="AB122" i="7" s="1"/>
  <c r="AC87" i="12"/>
  <c r="AB134" i="7" s="1"/>
  <c r="AC61" i="12"/>
  <c r="AB70" i="7" s="1"/>
  <c r="AC62" i="12"/>
  <c r="AB71" i="7" s="1"/>
  <c r="AC74" i="12"/>
  <c r="AB105" i="7" s="1"/>
  <c r="AC90" i="12"/>
  <c r="AB137" i="7" s="1"/>
  <c r="AC100" i="12"/>
  <c r="AB156" i="7" s="1"/>
  <c r="AB157" i="7" s="1"/>
  <c r="AB12" i="7"/>
  <c r="AC67" i="12"/>
  <c r="AB84" i="7" s="1"/>
  <c r="AC92" i="12"/>
  <c r="AB147" i="7" s="1"/>
  <c r="AC60" i="12"/>
  <c r="AB61" i="7" s="1"/>
  <c r="AC102" i="12"/>
  <c r="AB163" i="7" s="1"/>
  <c r="AD94" i="11"/>
  <c r="AB53" i="7" s="1"/>
  <c r="AB56" i="7" s="1"/>
  <c r="AC86" i="12"/>
  <c r="AB133" i="7" s="1"/>
  <c r="AC91" i="12"/>
  <c r="AB146" i="7" s="1"/>
  <c r="AC75" i="12"/>
  <c r="AB106" i="7" s="1"/>
  <c r="AC78" i="12"/>
  <c r="AB109" i="7" s="1"/>
  <c r="AC80" i="12"/>
  <c r="AB119" i="7" s="1"/>
  <c r="AC79" i="12"/>
  <c r="AB118" i="7" s="1"/>
  <c r="AC85" i="12"/>
  <c r="AB132" i="7" s="1"/>
  <c r="AC84" i="12"/>
  <c r="AB131" i="7" s="1"/>
  <c r="CJ205" i="7"/>
  <c r="CJ35" i="29"/>
  <c r="CJ27" i="29"/>
  <c r="CJ17" i="29"/>
  <c r="AF77" i="11"/>
  <c r="AD33" i="7" s="1"/>
  <c r="CI201" i="7"/>
  <c r="CI211" i="7" s="1"/>
  <c r="AO113" i="4"/>
  <c r="AO112" i="4"/>
  <c r="AO111" i="4"/>
  <c r="AO95" i="4"/>
  <c r="AO97" i="4"/>
  <c r="AO96" i="4"/>
  <c r="AO104" i="4"/>
  <c r="AO103" i="4"/>
  <c r="CP94" i="12"/>
  <c r="CJ181" i="7"/>
  <c r="AO89" i="11"/>
  <c r="AM47" i="7" s="1"/>
  <c r="AO146" i="4"/>
  <c r="AA120" i="7"/>
  <c r="AC13" i="12"/>
  <c r="AC26" i="12" s="1"/>
  <c r="AB140" i="7" s="1"/>
  <c r="AC8" i="12"/>
  <c r="AC52" i="12" s="1"/>
  <c r="AB83" i="7" s="1"/>
  <c r="AN83" i="11"/>
  <c r="AL40" i="7" s="1"/>
  <c r="AC20" i="12"/>
  <c r="AB139" i="7" s="1"/>
  <c r="AC16" i="12"/>
  <c r="AB92" i="7" s="1"/>
  <c r="AC17" i="12"/>
  <c r="AB103" i="7" s="1"/>
  <c r="AC19" i="12"/>
  <c r="AB124" i="7" s="1"/>
  <c r="CL15" i="12"/>
  <c r="CK77" i="7" s="1"/>
  <c r="AB102" i="7"/>
  <c r="AC58" i="12"/>
  <c r="AB104" i="7" s="1"/>
  <c r="CJ199" i="7"/>
  <c r="CJ200" i="7"/>
  <c r="CJ194" i="7"/>
  <c r="CK3" i="11"/>
  <c r="CJ2" i="11"/>
  <c r="CF14" i="7"/>
  <c r="CF18" i="7" s="1"/>
  <c r="AA135" i="7"/>
  <c r="AM10" i="7"/>
  <c r="AO68" i="11"/>
  <c r="AM22" i="7" s="1"/>
  <c r="CE3" i="7"/>
  <c r="CD2" i="7"/>
  <c r="AB88" i="7"/>
  <c r="AB89" i="7" s="1"/>
  <c r="AB26" i="7"/>
  <c r="AB30" i="7" s="1"/>
  <c r="AA150" i="7"/>
  <c r="AA151" i="7" s="1"/>
  <c r="AE53" i="11"/>
  <c r="AE55" i="11" s="1"/>
  <c r="AE56" i="11" s="1"/>
  <c r="AC72" i="7"/>
  <c r="AD122" i="4"/>
  <c r="AD160" i="4" s="1"/>
  <c r="AC18" i="12" s="1"/>
  <c r="AB111" i="7" s="1"/>
  <c r="CJ208" i="7"/>
  <c r="CJ206" i="7"/>
  <c r="CJ177" i="7"/>
  <c r="CJ178" i="7" s="1"/>
  <c r="CJ179" i="7" s="1"/>
  <c r="CJ207" i="7"/>
  <c r="CJ212" i="7" s="1"/>
  <c r="CI178" i="7"/>
  <c r="CI179" i="7" s="1"/>
  <c r="CJ209" i="7"/>
  <c r="E240" i="22"/>
  <c r="D239" i="22"/>
  <c r="G105" i="25"/>
  <c r="CJ219" i="7"/>
  <c r="CJ218" i="7"/>
  <c r="CJ217" i="7"/>
  <c r="AD121" i="4"/>
  <c r="AC7" i="12" s="1"/>
  <c r="AD131" i="4"/>
  <c r="AC9" i="12" s="1"/>
  <c r="AB91" i="7" s="1"/>
  <c r="AD123" i="4"/>
  <c r="AF138" i="4"/>
  <c r="AF134" i="4"/>
  <c r="AF139" i="4"/>
  <c r="AF177" i="4" s="1"/>
  <c r="CO2" i="12"/>
  <c r="CJ4" i="11"/>
  <c r="CJ64" i="11" s="1"/>
  <c r="CH17" i="7" s="1"/>
  <c r="CI63" i="11"/>
  <c r="CG16" i="7" s="1"/>
  <c r="CI62" i="11"/>
  <c r="CG15" i="7" s="1"/>
  <c r="CI61" i="11"/>
  <c r="BC38" i="11"/>
  <c r="BC40" i="11" s="1"/>
  <c r="BB50" i="4"/>
  <c r="AD76" i="11"/>
  <c r="CN157" i="4"/>
  <c r="CN165" i="4"/>
  <c r="CN162" i="4"/>
  <c r="CN154" i="4"/>
  <c r="AO36" i="11"/>
  <c r="AO73" i="11" s="1"/>
  <c r="AM28" i="7" s="1"/>
  <c r="CJ4" i="7"/>
  <c r="CK5" i="7"/>
  <c r="AP31" i="11"/>
  <c r="CO135" i="4"/>
  <c r="CO173" i="4" s="1"/>
  <c r="CO136" i="4"/>
  <c r="CO174" i="4" s="1"/>
  <c r="CO116" i="4"/>
  <c r="CO119" i="4"/>
  <c r="CO128" i="4"/>
  <c r="CO166" i="4" s="1"/>
  <c r="CO127" i="4"/>
  <c r="AG23" i="11"/>
  <c r="AG24" i="11" s="1"/>
  <c r="CQ5" i="12"/>
  <c r="CP3" i="12"/>
  <c r="CP6" i="12"/>
  <c r="AE14" i="11"/>
  <c r="AE15" i="11" s="1"/>
  <c r="CL8" i="11"/>
  <c r="CK6" i="11"/>
  <c r="CK5" i="11" s="1"/>
  <c r="CK95" i="11" s="1"/>
  <c r="CI54" i="7" s="1"/>
  <c r="CK9" i="11"/>
  <c r="CM7" i="11"/>
  <c r="CK7" i="7"/>
  <c r="CJ6" i="7"/>
  <c r="CJ53" i="29" l="1"/>
  <c r="CJ69" i="29"/>
  <c r="CJ61" i="29"/>
  <c r="CJ45" i="29"/>
  <c r="AC14" i="12"/>
  <c r="AB63" i="7" s="1"/>
  <c r="AF82" i="11"/>
  <c r="AD39" i="7" s="1"/>
  <c r="CK205" i="7"/>
  <c r="CK35" i="29"/>
  <c r="CK27" i="29"/>
  <c r="CK17" i="29"/>
  <c r="CJ201" i="7"/>
  <c r="CJ211" i="7" s="1"/>
  <c r="AC56" i="12"/>
  <c r="AB145" i="7" s="1"/>
  <c r="AB138" i="7"/>
  <c r="CQ94" i="12"/>
  <c r="CK181" i="7"/>
  <c r="AN88" i="11"/>
  <c r="AL46" i="7" s="1"/>
  <c r="AE57" i="11"/>
  <c r="AE93" i="11" s="1"/>
  <c r="AC52" i="7" s="1"/>
  <c r="AG25" i="11"/>
  <c r="AG91" i="11" s="1"/>
  <c r="AE16" i="11"/>
  <c r="AC22" i="12"/>
  <c r="AB78" i="7" s="1"/>
  <c r="AC34" i="12"/>
  <c r="AB80" i="7" s="1"/>
  <c r="AC40" i="12"/>
  <c r="AB81" i="7" s="1"/>
  <c r="AC28" i="12"/>
  <c r="AB79" i="7" s="1"/>
  <c r="AC46" i="12"/>
  <c r="AB82" i="7" s="1"/>
  <c r="AB76" i="7"/>
  <c r="AC32" i="12"/>
  <c r="AB141" i="7" s="1"/>
  <c r="AC50" i="12"/>
  <c r="AB144" i="7" s="1"/>
  <c r="AC44" i="12"/>
  <c r="AB143" i="7" s="1"/>
  <c r="AC38" i="12"/>
  <c r="AB142" i="7" s="1"/>
  <c r="AC11" i="12"/>
  <c r="AB110" i="7" s="1"/>
  <c r="AC51" i="12"/>
  <c r="AB69" i="7" s="1"/>
  <c r="AC39" i="12"/>
  <c r="AB67" i="7" s="1"/>
  <c r="AC33" i="12"/>
  <c r="AB66" i="7" s="1"/>
  <c r="AB62" i="7"/>
  <c r="AC45" i="12"/>
  <c r="AB68" i="7" s="1"/>
  <c r="AC21" i="12"/>
  <c r="AB64" i="7" s="1"/>
  <c r="AC27" i="12"/>
  <c r="AB65" i="7" s="1"/>
  <c r="AP30" i="11"/>
  <c r="AP32" i="11" s="1"/>
  <c r="AP33" i="11" s="1"/>
  <c r="AP34" i="11" s="1"/>
  <c r="AP92" i="11" s="1"/>
  <c r="AN51" i="7" s="1"/>
  <c r="AP69" i="11"/>
  <c r="CM15" i="12"/>
  <c r="CL77" i="7" s="1"/>
  <c r="AB107" i="7"/>
  <c r="CL3" i="11"/>
  <c r="CK2" i="11"/>
  <c r="CK194" i="7"/>
  <c r="CK199" i="7"/>
  <c r="CK200" i="7"/>
  <c r="CG14" i="7"/>
  <c r="CG18" i="7" s="1"/>
  <c r="AZ11" i="7"/>
  <c r="CF3" i="7"/>
  <c r="CE2" i="7"/>
  <c r="AB32" i="7"/>
  <c r="AB36" i="7" s="1"/>
  <c r="AC12" i="12"/>
  <c r="AB123" i="7" s="1"/>
  <c r="CK208" i="7"/>
  <c r="CK177" i="7"/>
  <c r="CK178" i="7" s="1"/>
  <c r="CK179" i="7" s="1"/>
  <c r="CK206" i="7"/>
  <c r="CK207" i="7"/>
  <c r="CK212" i="7" s="1"/>
  <c r="CK209" i="7"/>
  <c r="AC35" i="12"/>
  <c r="E241" i="22"/>
  <c r="D240" i="22"/>
  <c r="G119" i="25"/>
  <c r="AC29" i="12"/>
  <c r="AB94" i="7" s="1"/>
  <c r="AC47" i="12"/>
  <c r="AB97" i="7" s="1"/>
  <c r="CK219" i="7"/>
  <c r="CK217" i="7"/>
  <c r="CK218" i="7"/>
  <c r="BB45" i="11"/>
  <c r="BB74" i="11" s="1"/>
  <c r="AZ29" i="7" s="1"/>
  <c r="AC41" i="12"/>
  <c r="AB96" i="7" s="1"/>
  <c r="AC23" i="12"/>
  <c r="AB93" i="7" s="1"/>
  <c r="AD81" i="11"/>
  <c r="AB38" i="7" s="1"/>
  <c r="AC53" i="12"/>
  <c r="AB98" i="7" s="1"/>
  <c r="CK4" i="11"/>
  <c r="CK64" i="11" s="1"/>
  <c r="CI17" i="7" s="1"/>
  <c r="CJ61" i="11"/>
  <c r="CJ63" i="11"/>
  <c r="CH16" i="7" s="1"/>
  <c r="CJ62" i="11"/>
  <c r="CH15" i="7" s="1"/>
  <c r="CP2" i="12"/>
  <c r="BC39" i="11"/>
  <c r="BC41" i="11" s="1"/>
  <c r="BC42" i="11" s="1"/>
  <c r="BC43" i="11" s="1"/>
  <c r="BC44" i="11" s="1"/>
  <c r="AE47" i="4"/>
  <c r="AE51" i="4" s="1"/>
  <c r="AE52" i="4"/>
  <c r="AF52" i="11"/>
  <c r="CO165" i="4"/>
  <c r="AO78" i="11"/>
  <c r="AM34" i="7" s="1"/>
  <c r="CO157" i="4"/>
  <c r="CO162" i="4"/>
  <c r="CO154" i="4"/>
  <c r="AG48" i="4"/>
  <c r="AG102" i="4" s="1"/>
  <c r="CL5" i="7"/>
  <c r="CK4" i="7"/>
  <c r="AH20" i="11"/>
  <c r="CP135" i="4"/>
  <c r="CP173" i="4" s="1"/>
  <c r="CP119" i="4"/>
  <c r="CP128" i="4"/>
  <c r="CP166" i="4" s="1"/>
  <c r="CP116" i="4"/>
  <c r="CP127" i="4"/>
  <c r="CP136" i="4"/>
  <c r="CP174" i="4" s="1"/>
  <c r="AF11" i="11"/>
  <c r="CR5" i="12"/>
  <c r="CQ3" i="12"/>
  <c r="CQ6" i="12"/>
  <c r="CM8" i="11"/>
  <c r="CL6" i="11"/>
  <c r="CL5" i="11" s="1"/>
  <c r="CL95" i="11" s="1"/>
  <c r="CJ54" i="7" s="1"/>
  <c r="CL9" i="11"/>
  <c r="CN7" i="11"/>
  <c r="CL7" i="7"/>
  <c r="CK6" i="7"/>
  <c r="AE66" i="4" l="1"/>
  <c r="AE61" i="4"/>
  <c r="CK53" i="29"/>
  <c r="CK69" i="29"/>
  <c r="CK61" i="29"/>
  <c r="CK45" i="29"/>
  <c r="AF87" i="11"/>
  <c r="AD45" i="7" s="1"/>
  <c r="CL205" i="7"/>
  <c r="CL27" i="29"/>
  <c r="CL17" i="29"/>
  <c r="CL35" i="29"/>
  <c r="CK201" i="7"/>
  <c r="CK211" i="7" s="1"/>
  <c r="AG110" i="4"/>
  <c r="AG109" i="4"/>
  <c r="AG108" i="4"/>
  <c r="AG101" i="4"/>
  <c r="AG100" i="4"/>
  <c r="AG94" i="4"/>
  <c r="AG93" i="4"/>
  <c r="AG92" i="4"/>
  <c r="CR94" i="12"/>
  <c r="CL181" i="7"/>
  <c r="AP35" i="11"/>
  <c r="AE137" i="4"/>
  <c r="AE60" i="4"/>
  <c r="AE17" i="11"/>
  <c r="AE18" i="11" s="1"/>
  <c r="AE49" i="11"/>
  <c r="AE96" i="11" s="1"/>
  <c r="AC55" i="7" s="1"/>
  <c r="AG26" i="11"/>
  <c r="AE9" i="7" s="1"/>
  <c r="AE50" i="7"/>
  <c r="AB86" i="7"/>
  <c r="AB148" i="7"/>
  <c r="AC42" i="12"/>
  <c r="AB115" i="7" s="1"/>
  <c r="AC48" i="12"/>
  <c r="AB116" i="7" s="1"/>
  <c r="AC30" i="12"/>
  <c r="AB113" i="7" s="1"/>
  <c r="AC54" i="12"/>
  <c r="AB117" i="7" s="1"/>
  <c r="AC24" i="12"/>
  <c r="AB112" i="7" s="1"/>
  <c r="AC36" i="12"/>
  <c r="AB114" i="7" s="1"/>
  <c r="AE80" i="4"/>
  <c r="AN23" i="7"/>
  <c r="AP79" i="11"/>
  <c r="CN15" i="12"/>
  <c r="CM77" i="7" s="1"/>
  <c r="AE132" i="4"/>
  <c r="CM3" i="11"/>
  <c r="CL2" i="11"/>
  <c r="CL194" i="7"/>
  <c r="CL199" i="7"/>
  <c r="CL200" i="7"/>
  <c r="CH14" i="7"/>
  <c r="CH18" i="7" s="1"/>
  <c r="AB73" i="7"/>
  <c r="AC43" i="12"/>
  <c r="AB128" i="7" s="1"/>
  <c r="AC25" i="12"/>
  <c r="AB125" i="7" s="1"/>
  <c r="AC31" i="12"/>
  <c r="AB126" i="7" s="1"/>
  <c r="AC55" i="12"/>
  <c r="AB130" i="7" s="1"/>
  <c r="AC37" i="12"/>
  <c r="AB127" i="7" s="1"/>
  <c r="AC49" i="12"/>
  <c r="AB129" i="7" s="1"/>
  <c r="H23" i="25"/>
  <c r="CG3" i="7"/>
  <c r="CF2" i="7"/>
  <c r="AB95" i="7"/>
  <c r="CL208" i="7"/>
  <c r="CL177" i="7"/>
  <c r="CL178" i="7" s="1"/>
  <c r="CL179" i="7" s="1"/>
  <c r="CL206" i="7"/>
  <c r="CL207" i="7"/>
  <c r="CL212" i="7" s="1"/>
  <c r="CL209" i="7"/>
  <c r="H105" i="25"/>
  <c r="AD86" i="11"/>
  <c r="AB42" i="7"/>
  <c r="E242" i="22"/>
  <c r="D241" i="22"/>
  <c r="CL218" i="7"/>
  <c r="CL219" i="7"/>
  <c r="CL217" i="7"/>
  <c r="AB222" i="7"/>
  <c r="CQ2" i="12"/>
  <c r="CL4" i="11"/>
  <c r="CL64" i="11" s="1"/>
  <c r="CJ17" i="7" s="1"/>
  <c r="CK63" i="11"/>
  <c r="CI16" i="7" s="1"/>
  <c r="CK62" i="11"/>
  <c r="CI15" i="7" s="1"/>
  <c r="CK61" i="11"/>
  <c r="BC50" i="4"/>
  <c r="BD38" i="11"/>
  <c r="BD40" i="11" s="1"/>
  <c r="AO83" i="11"/>
  <c r="AM40" i="7" s="1"/>
  <c r="CP154" i="4"/>
  <c r="CP162" i="4"/>
  <c r="CP165" i="4"/>
  <c r="CP157" i="4"/>
  <c r="AP49" i="4"/>
  <c r="AF13" i="11"/>
  <c r="AF48" i="11" s="1"/>
  <c r="CM5" i="7"/>
  <c r="CL4" i="7"/>
  <c r="AE53" i="4"/>
  <c r="AQ29" i="11"/>
  <c r="CQ119" i="4"/>
  <c r="CQ116" i="4"/>
  <c r="CQ136" i="4"/>
  <c r="CQ174" i="4" s="1"/>
  <c r="CQ127" i="4"/>
  <c r="CQ128" i="4"/>
  <c r="CQ166" i="4" s="1"/>
  <c r="CQ135" i="4"/>
  <c r="CQ173" i="4" s="1"/>
  <c r="AH22" i="11"/>
  <c r="AH21" i="11" s="1"/>
  <c r="CS5" i="12"/>
  <c r="CR3" i="12"/>
  <c r="CR6" i="12"/>
  <c r="CN8" i="11"/>
  <c r="CM6" i="11"/>
  <c r="CM5" i="11" s="1"/>
  <c r="CM95" i="11" s="1"/>
  <c r="CK54" i="7" s="1"/>
  <c r="CM9" i="11"/>
  <c r="CO7" i="11"/>
  <c r="CM7" i="7"/>
  <c r="CL6" i="7"/>
  <c r="AF12" i="11" l="1"/>
  <c r="AF47" i="11" s="1"/>
  <c r="AE63" i="12" s="1"/>
  <c r="AE70" i="4"/>
  <c r="AE130" i="4" s="1"/>
  <c r="AE73" i="4"/>
  <c r="AE133" i="4" s="1"/>
  <c r="AE69" i="4"/>
  <c r="AE129" i="4" s="1"/>
  <c r="CL53" i="29"/>
  <c r="CL69" i="29"/>
  <c r="CL61" i="29"/>
  <c r="CL45" i="29"/>
  <c r="CM205" i="7"/>
  <c r="CM17" i="29"/>
  <c r="CM35" i="29"/>
  <c r="CM27" i="29"/>
  <c r="AC96" i="12"/>
  <c r="AB165" i="7"/>
  <c r="AG82" i="4"/>
  <c r="AG142" i="4" s="1"/>
  <c r="AG67" i="11"/>
  <c r="AE21" i="7" s="1"/>
  <c r="AG27" i="11"/>
  <c r="AG72" i="11" s="1"/>
  <c r="AE27" i="7" s="1"/>
  <c r="AG83" i="4"/>
  <c r="AG143" i="4" s="1"/>
  <c r="AE50" i="11"/>
  <c r="AD90" i="12" s="1"/>
  <c r="AC137" i="7" s="1"/>
  <c r="AP113" i="4"/>
  <c r="AP112" i="4"/>
  <c r="AP111" i="4"/>
  <c r="AP95" i="4"/>
  <c r="AP97" i="4"/>
  <c r="AP96" i="4"/>
  <c r="AP104" i="4"/>
  <c r="AP103" i="4"/>
  <c r="CL201" i="7"/>
  <c r="CL211" i="7" s="1"/>
  <c r="CS94" i="12"/>
  <c r="CM181" i="7"/>
  <c r="AE120" i="4"/>
  <c r="AE59" i="11"/>
  <c r="AC8" i="7"/>
  <c r="AE66" i="11"/>
  <c r="AC20" i="7" s="1"/>
  <c r="AC24" i="7" s="1"/>
  <c r="AB120" i="7"/>
  <c r="AG84" i="4"/>
  <c r="AG144" i="4" s="1"/>
  <c r="AP146" i="4"/>
  <c r="AN35" i="7"/>
  <c r="AP84" i="11"/>
  <c r="AN41" i="7" s="1"/>
  <c r="CO15" i="12"/>
  <c r="CN77" i="7" s="1"/>
  <c r="AE126" i="4"/>
  <c r="AD10" i="12" s="1"/>
  <c r="AE170" i="4"/>
  <c r="AE175" i="4"/>
  <c r="AE140" i="4"/>
  <c r="AE124" i="4"/>
  <c r="CN3" i="11"/>
  <c r="CM2" i="11"/>
  <c r="CM194" i="7"/>
  <c r="CM199" i="7"/>
  <c r="CM200" i="7"/>
  <c r="CI14" i="7"/>
  <c r="CI18" i="7" s="1"/>
  <c r="AB135" i="7"/>
  <c r="AN10" i="7"/>
  <c r="AP68" i="11"/>
  <c r="AN22" i="7" s="1"/>
  <c r="BA11" i="7"/>
  <c r="AE117" i="4"/>
  <c r="AB100" i="7"/>
  <c r="CH3" i="7"/>
  <c r="CG2" i="7"/>
  <c r="AB44" i="7"/>
  <c r="AB48" i="7" s="1"/>
  <c r="CM177" i="7"/>
  <c r="CM207" i="7"/>
  <c r="CM212" i="7" s="1"/>
  <c r="CM206" i="7"/>
  <c r="CM208" i="7"/>
  <c r="H28" i="25"/>
  <c r="CM209" i="7"/>
  <c r="E243" i="22"/>
  <c r="D242" i="22"/>
  <c r="CM219" i="7"/>
  <c r="CM218" i="7"/>
  <c r="CM217" i="7"/>
  <c r="BC45" i="11"/>
  <c r="BC74" i="11" s="1"/>
  <c r="BA29" i="7" s="1"/>
  <c r="AO88" i="11"/>
  <c r="AM46" i="7" s="1"/>
  <c r="F91" i="25" s="1"/>
  <c r="J39" i="25"/>
  <c r="CM4" i="11"/>
  <c r="CM64" i="11" s="1"/>
  <c r="CK17" i="7" s="1"/>
  <c r="CL63" i="11"/>
  <c r="CJ16" i="7" s="1"/>
  <c r="CL62" i="11"/>
  <c r="CJ15" i="7" s="1"/>
  <c r="CL61" i="11"/>
  <c r="CR2" i="12"/>
  <c r="BD39" i="11"/>
  <c r="BD41" i="11" s="1"/>
  <c r="BD42" i="11" s="1"/>
  <c r="BD43" i="11" s="1"/>
  <c r="BD44" i="11" s="1"/>
  <c r="AE71" i="11"/>
  <c r="AF54" i="11"/>
  <c r="CQ162" i="4"/>
  <c r="CQ154" i="4"/>
  <c r="CQ157" i="4"/>
  <c r="CQ165" i="4"/>
  <c r="H36" i="25"/>
  <c r="H26" i="25"/>
  <c r="AP36" i="11"/>
  <c r="AP73" i="11" s="1"/>
  <c r="AN28" i="7" s="1"/>
  <c r="CN5" i="7"/>
  <c r="CM4" i="7"/>
  <c r="AH23" i="11"/>
  <c r="AH24" i="11" s="1"/>
  <c r="CR127" i="4"/>
  <c r="CR116" i="4"/>
  <c r="CR119" i="4"/>
  <c r="CR128" i="4"/>
  <c r="CR166" i="4" s="1"/>
  <c r="CR135" i="4"/>
  <c r="CR173" i="4" s="1"/>
  <c r="CR136" i="4"/>
  <c r="CR174" i="4" s="1"/>
  <c r="AQ31" i="11"/>
  <c r="CT5" i="12"/>
  <c r="CS3" i="12"/>
  <c r="CS6" i="12"/>
  <c r="CO8" i="11"/>
  <c r="CN6" i="11"/>
  <c r="CN5" i="11" s="1"/>
  <c r="CN95" i="11" s="1"/>
  <c r="CL54" i="7" s="1"/>
  <c r="CN9" i="11"/>
  <c r="CP7" i="11"/>
  <c r="CN7" i="7"/>
  <c r="CM6" i="7"/>
  <c r="CM53" i="29" l="1"/>
  <c r="CM69" i="29"/>
  <c r="CM61" i="29"/>
  <c r="CM45" i="29"/>
  <c r="AD83" i="12"/>
  <c r="AC122" i="7" s="1"/>
  <c r="AE94" i="11"/>
  <c r="AC53" i="7" s="1"/>
  <c r="CN205" i="7"/>
  <c r="CN35" i="29"/>
  <c r="CN27" i="29"/>
  <c r="CN17" i="29"/>
  <c r="AD92" i="12"/>
  <c r="AC147" i="7" s="1"/>
  <c r="AD68" i="12"/>
  <c r="AC85" i="7" s="1"/>
  <c r="AD87" i="12"/>
  <c r="AC134" i="7" s="1"/>
  <c r="AD61" i="12"/>
  <c r="AC70" i="7" s="1"/>
  <c r="AD60" i="12"/>
  <c r="AC61" i="7" s="1"/>
  <c r="AD79" i="12"/>
  <c r="AC118" i="7" s="1"/>
  <c r="AD74" i="12"/>
  <c r="AC105" i="7" s="1"/>
  <c r="AD100" i="12"/>
  <c r="AC156" i="7" s="1"/>
  <c r="AC157" i="7" s="1"/>
  <c r="AG77" i="11"/>
  <c r="AE33" i="7" s="1"/>
  <c r="AD62" i="12"/>
  <c r="AC71" i="7" s="1"/>
  <c r="AD75" i="12"/>
  <c r="AC106" i="7" s="1"/>
  <c r="AD102" i="12"/>
  <c r="AC163" i="7" s="1"/>
  <c r="AD66" i="12"/>
  <c r="AC75" i="7" s="1"/>
  <c r="AD78" i="12"/>
  <c r="AC109" i="7" s="1"/>
  <c r="AC12" i="7"/>
  <c r="AD67" i="12"/>
  <c r="AC84" i="7" s="1"/>
  <c r="CM201" i="7"/>
  <c r="CM211" i="7" s="1"/>
  <c r="AD71" i="12"/>
  <c r="AC99" i="7" s="1"/>
  <c r="AD86" i="12"/>
  <c r="AC133" i="7" s="1"/>
  <c r="AD80" i="12"/>
  <c r="AC119" i="7" s="1"/>
  <c r="AD91" i="12"/>
  <c r="AC146" i="7" s="1"/>
  <c r="AD85" i="12"/>
  <c r="AC132" i="7" s="1"/>
  <c r="AD84" i="12"/>
  <c r="AC131" i="7" s="1"/>
  <c r="CT94" i="12"/>
  <c r="CN181" i="7"/>
  <c r="AH25" i="11"/>
  <c r="AH91" i="11" s="1"/>
  <c r="AP89" i="11"/>
  <c r="AN47" i="7" s="1"/>
  <c r="CP15" i="12"/>
  <c r="CO77" i="7" s="1"/>
  <c r="AQ30" i="11"/>
  <c r="AQ32" i="11" s="1"/>
  <c r="AQ33" i="11" s="1"/>
  <c r="AQ34" i="11" s="1"/>
  <c r="AQ69" i="11"/>
  <c r="AD8" i="12"/>
  <c r="AD46" i="12" s="1"/>
  <c r="AC82" i="7" s="1"/>
  <c r="AD13" i="12"/>
  <c r="AD26" i="12" s="1"/>
  <c r="AC140" i="7" s="1"/>
  <c r="AE178" i="4"/>
  <c r="AD20" i="12" s="1"/>
  <c r="AC139" i="7" s="1"/>
  <c r="AD16" i="12"/>
  <c r="AC92" i="7" s="1"/>
  <c r="AD17" i="12"/>
  <c r="AC103" i="7" s="1"/>
  <c r="AD19" i="12"/>
  <c r="AC124" i="7" s="1"/>
  <c r="AC102" i="7"/>
  <c r="AD58" i="12"/>
  <c r="AC104" i="7" s="1"/>
  <c r="CN194" i="7"/>
  <c r="CN199" i="7"/>
  <c r="CN200" i="7"/>
  <c r="CO3" i="11"/>
  <c r="CN2" i="11"/>
  <c r="CJ14" i="7"/>
  <c r="CJ18" i="7" s="1"/>
  <c r="AE122" i="4"/>
  <c r="AE160" i="4" s="1"/>
  <c r="AD18" i="12" s="1"/>
  <c r="AC111" i="7" s="1"/>
  <c r="CI3" i="7"/>
  <c r="CH2" i="7"/>
  <c r="AB58" i="7"/>
  <c r="AB221" i="7"/>
  <c r="AC26" i="7"/>
  <c r="AC30" i="7" s="1"/>
  <c r="AC88" i="7"/>
  <c r="AC89" i="7" s="1"/>
  <c r="AF53" i="11"/>
  <c r="AF55" i="11" s="1"/>
  <c r="AF56" i="11" s="1"/>
  <c r="AD72" i="7"/>
  <c r="CN177" i="7"/>
  <c r="CN207" i="7"/>
  <c r="CN212" i="7" s="1"/>
  <c r="CN208" i="7"/>
  <c r="CN206" i="7"/>
  <c r="CM178" i="7"/>
  <c r="CM179" i="7" s="1"/>
  <c r="CN209" i="7"/>
  <c r="E244" i="22"/>
  <c r="D243" i="22"/>
  <c r="CN219" i="7"/>
  <c r="CN218" i="7"/>
  <c r="CN217" i="7"/>
  <c r="AE121" i="4"/>
  <c r="AD7" i="12" s="1"/>
  <c r="AE123" i="4"/>
  <c r="AP78" i="11"/>
  <c r="AN34" i="7" s="1"/>
  <c r="AE131" i="4"/>
  <c r="AD9" i="12" s="1"/>
  <c r="AC91" i="7" s="1"/>
  <c r="AG138" i="4"/>
  <c r="AG139" i="4"/>
  <c r="AG177" i="4" s="1"/>
  <c r="AG134" i="4"/>
  <c r="CN4" i="11"/>
  <c r="CN64" i="11" s="1"/>
  <c r="CL17" i="7" s="1"/>
  <c r="CM61" i="11"/>
  <c r="CM63" i="11"/>
  <c r="CK16" i="7" s="1"/>
  <c r="CM62" i="11"/>
  <c r="CK15" i="7" s="1"/>
  <c r="CS2" i="12"/>
  <c r="BE38" i="11"/>
  <c r="BE40" i="11" s="1"/>
  <c r="BD50" i="4"/>
  <c r="AF14" i="11"/>
  <c r="AF15" i="11" s="1"/>
  <c r="AE76" i="11"/>
  <c r="CR162" i="4"/>
  <c r="CR165" i="4"/>
  <c r="CR157" i="4"/>
  <c r="CR154" i="4"/>
  <c r="AH48" i="4"/>
  <c r="AH102" i="4" s="1"/>
  <c r="CO5" i="7"/>
  <c r="CN4" i="7"/>
  <c r="AI20" i="11"/>
  <c r="CS116" i="4"/>
  <c r="CS128" i="4"/>
  <c r="CS166" i="4" s="1"/>
  <c r="CS135" i="4"/>
  <c r="CS173" i="4" s="1"/>
  <c r="CS119" i="4"/>
  <c r="CS127" i="4"/>
  <c r="CS136" i="4"/>
  <c r="CS174" i="4" s="1"/>
  <c r="CU5" i="12"/>
  <c r="CT3" i="12"/>
  <c r="CT6" i="12"/>
  <c r="CP8" i="11"/>
  <c r="CO6" i="11"/>
  <c r="CO5" i="11" s="1"/>
  <c r="CO95" i="11" s="1"/>
  <c r="CM54" i="7" s="1"/>
  <c r="CO9" i="11"/>
  <c r="CQ7" i="11"/>
  <c r="CO7" i="7"/>
  <c r="CN6" i="7"/>
  <c r="AD14" i="12" l="1"/>
  <c r="AC63" i="7" s="1"/>
  <c r="CN53" i="29"/>
  <c r="CN69" i="29"/>
  <c r="AC56" i="7"/>
  <c r="CN61" i="29"/>
  <c r="CN45" i="29"/>
  <c r="CO205" i="7"/>
  <c r="CO35" i="29"/>
  <c r="CO27" i="29"/>
  <c r="CO17" i="29"/>
  <c r="AG82" i="11"/>
  <c r="AE39" i="7" s="1"/>
  <c r="AQ35" i="11"/>
  <c r="AQ92" i="11"/>
  <c r="AO51" i="7" s="1"/>
  <c r="CN201" i="7"/>
  <c r="CN211" i="7" s="1"/>
  <c r="AH110" i="4"/>
  <c r="AH109" i="4"/>
  <c r="AH108" i="4"/>
  <c r="AH101" i="4"/>
  <c r="AH100" i="4"/>
  <c r="AH94" i="4"/>
  <c r="AH93" i="4"/>
  <c r="AH92" i="4"/>
  <c r="CU94" i="12"/>
  <c r="CO181" i="7"/>
  <c r="AH26" i="11"/>
  <c r="AF9" i="7" s="1"/>
  <c r="AF50" i="7"/>
  <c r="E102" i="25" s="1"/>
  <c r="AF57" i="11"/>
  <c r="AF93" i="11" s="1"/>
  <c r="AD52" i="7" s="1"/>
  <c r="AC76" i="7"/>
  <c r="AD52" i="12"/>
  <c r="AC83" i="7" s="1"/>
  <c r="AD40" i="12"/>
  <c r="AC81" i="7" s="1"/>
  <c r="AF16" i="11"/>
  <c r="AD11" i="12"/>
  <c r="AD30" i="12" s="1"/>
  <c r="AC113" i="7" s="1"/>
  <c r="AD28" i="12"/>
  <c r="AC79" i="7" s="1"/>
  <c r="AD56" i="12"/>
  <c r="AC145" i="7" s="1"/>
  <c r="AD22" i="12"/>
  <c r="AC78" i="7" s="1"/>
  <c r="AD32" i="12"/>
  <c r="AC141" i="7" s="1"/>
  <c r="CQ15" i="12"/>
  <c r="CP77" i="7" s="1"/>
  <c r="AD33" i="12"/>
  <c r="AC66" i="7" s="1"/>
  <c r="AD45" i="12"/>
  <c r="AC68" i="7" s="1"/>
  <c r="AD51" i="12"/>
  <c r="AC69" i="7" s="1"/>
  <c r="AD21" i="12"/>
  <c r="AC64" i="7" s="1"/>
  <c r="AD27" i="12"/>
  <c r="AC65" i="7" s="1"/>
  <c r="AD39" i="12"/>
  <c r="AC67" i="7" s="1"/>
  <c r="AC62" i="7"/>
  <c r="AD34" i="12"/>
  <c r="AC80" i="7" s="1"/>
  <c r="AD50" i="12"/>
  <c r="AC144" i="7" s="1"/>
  <c r="AD44" i="12"/>
  <c r="AC143" i="7" s="1"/>
  <c r="AD38" i="12"/>
  <c r="AC142" i="7" s="1"/>
  <c r="AO23" i="7"/>
  <c r="AQ79" i="11"/>
  <c r="AC138" i="7"/>
  <c r="AC107" i="7"/>
  <c r="CP3" i="11"/>
  <c r="CO2" i="11"/>
  <c r="CO199" i="7"/>
  <c r="CO200" i="7"/>
  <c r="CO194" i="7"/>
  <c r="CK14" i="7"/>
  <c r="CK18" i="7" s="1"/>
  <c r="AD12" i="12"/>
  <c r="AC123" i="7" s="1"/>
  <c r="BB11" i="7"/>
  <c r="CJ3" i="7"/>
  <c r="CI2" i="7"/>
  <c r="AC32" i="7"/>
  <c r="AC36" i="7" s="1"/>
  <c r="CO177" i="7"/>
  <c r="CO178" i="7" s="1"/>
  <c r="CO179" i="7" s="1"/>
  <c r="CO206" i="7"/>
  <c r="CO207" i="7"/>
  <c r="CO212" i="7" s="1"/>
  <c r="CO208" i="7"/>
  <c r="CN178" i="7"/>
  <c r="CN179" i="7" s="1"/>
  <c r="CO209" i="7"/>
  <c r="AG11" i="11"/>
  <c r="AG13" i="11" s="1"/>
  <c r="AG48" i="11" s="1"/>
  <c r="AP83" i="11"/>
  <c r="AN40" i="7" s="1"/>
  <c r="AD23" i="12"/>
  <c r="AC93" i="7" s="1"/>
  <c r="E245" i="22"/>
  <c r="D244" i="22"/>
  <c r="H119" i="25"/>
  <c r="CO219" i="7"/>
  <c r="CO218" i="7"/>
  <c r="CO217" i="7"/>
  <c r="AD29" i="12"/>
  <c r="AC94" i="7" s="1"/>
  <c r="AD35" i="12"/>
  <c r="BD45" i="11"/>
  <c r="BD74" i="11" s="1"/>
  <c r="BB29" i="7" s="1"/>
  <c r="AD41" i="12"/>
  <c r="AC96" i="7" s="1"/>
  <c r="AD47" i="12"/>
  <c r="AC97" i="7" s="1"/>
  <c r="AE81" i="11"/>
  <c r="AE86" i="11" s="1"/>
  <c r="AD53" i="12"/>
  <c r="AC98" i="7" s="1"/>
  <c r="CT2" i="12"/>
  <c r="CO4" i="11"/>
  <c r="CO64" i="11" s="1"/>
  <c r="CM17" i="7" s="1"/>
  <c r="CN63" i="11"/>
  <c r="CL16" i="7" s="1"/>
  <c r="CN62" i="11"/>
  <c r="CL15" i="7" s="1"/>
  <c r="CN61" i="11"/>
  <c r="BE39" i="11"/>
  <c r="BE41" i="11" s="1"/>
  <c r="BE42" i="11" s="1"/>
  <c r="BE43" i="11" s="1"/>
  <c r="BE44" i="11" s="1"/>
  <c r="AF47" i="4"/>
  <c r="AF51" i="4" s="1"/>
  <c r="AF52" i="4"/>
  <c r="AG52" i="11"/>
  <c r="CS157" i="4"/>
  <c r="CS165" i="4"/>
  <c r="CS154" i="4"/>
  <c r="CS162" i="4"/>
  <c r="AQ49" i="4"/>
  <c r="CO4" i="7"/>
  <c r="CP5" i="7"/>
  <c r="CT136" i="4"/>
  <c r="CT174" i="4" s="1"/>
  <c r="CT127" i="4"/>
  <c r="CT116" i="4"/>
  <c r="CT135" i="4"/>
  <c r="CT173" i="4" s="1"/>
  <c r="CT119" i="4"/>
  <c r="CT128" i="4"/>
  <c r="CT166" i="4" s="1"/>
  <c r="AR29" i="11"/>
  <c r="AI22" i="11"/>
  <c r="AI21" i="11" s="1"/>
  <c r="CV5" i="12"/>
  <c r="CU3" i="12"/>
  <c r="CU6" i="12"/>
  <c r="CQ8" i="11"/>
  <c r="CP6" i="11"/>
  <c r="CP5" i="11" s="1"/>
  <c r="CP95" i="11" s="1"/>
  <c r="CN54" i="7" s="1"/>
  <c r="CP9" i="11"/>
  <c r="CR7" i="11"/>
  <c r="CP7" i="7"/>
  <c r="CO6" i="7"/>
  <c r="AF61" i="4" l="1"/>
  <c r="AF66" i="4"/>
  <c r="CO53" i="29"/>
  <c r="CO69" i="29"/>
  <c r="CO45" i="29"/>
  <c r="CO61" i="29"/>
  <c r="AG87" i="11"/>
  <c r="AE45" i="7" s="1"/>
  <c r="CP205" i="7"/>
  <c r="CP35" i="29"/>
  <c r="CP27" i="29"/>
  <c r="CP17" i="29"/>
  <c r="AH67" i="11"/>
  <c r="AF21" i="7" s="1"/>
  <c r="AH27" i="11"/>
  <c r="AH72" i="11" s="1"/>
  <c r="AF27" i="7" s="1"/>
  <c r="AD96" i="12"/>
  <c r="AC165" i="7"/>
  <c r="AH82" i="4"/>
  <c r="AH142" i="4" s="1"/>
  <c r="CO201" i="7"/>
  <c r="CO211" i="7" s="1"/>
  <c r="AH83" i="4"/>
  <c r="AQ113" i="4"/>
  <c r="AQ112" i="4"/>
  <c r="AQ111" i="4"/>
  <c r="AQ95" i="4"/>
  <c r="AQ97" i="4"/>
  <c r="AQ96" i="4"/>
  <c r="AQ104" i="4"/>
  <c r="AQ103" i="4"/>
  <c r="CV94" i="12"/>
  <c r="CP181" i="7"/>
  <c r="AF60" i="4"/>
  <c r="AF17" i="11"/>
  <c r="AF18" i="11" s="1"/>
  <c r="AF71" i="11" s="1"/>
  <c r="AF49" i="11"/>
  <c r="AC86" i="7"/>
  <c r="AC110" i="7"/>
  <c r="AD54" i="12"/>
  <c r="AC117" i="7" s="1"/>
  <c r="AD24" i="12"/>
  <c r="AC112" i="7" s="1"/>
  <c r="AD42" i="12"/>
  <c r="AC115" i="7" s="1"/>
  <c r="AD36" i="12"/>
  <c r="AC114" i="7" s="1"/>
  <c r="AD48" i="12"/>
  <c r="AC116" i="7" s="1"/>
  <c r="AC148" i="7"/>
  <c r="AC73" i="7"/>
  <c r="CR15" i="12"/>
  <c r="CQ77" i="7" s="1"/>
  <c r="AF80" i="4"/>
  <c r="AO35" i="7"/>
  <c r="AQ84" i="11"/>
  <c r="AO41" i="7" s="1"/>
  <c r="AQ146" i="4"/>
  <c r="AD37" i="12"/>
  <c r="AC127" i="7" s="1"/>
  <c r="AF132" i="4"/>
  <c r="AF137" i="4"/>
  <c r="AH84" i="4"/>
  <c r="AD25" i="12"/>
  <c r="AC125" i="7" s="1"/>
  <c r="AD49" i="12"/>
  <c r="AC129" i="7" s="1"/>
  <c r="AD31" i="12"/>
  <c r="AC126" i="7" s="1"/>
  <c r="AD55" i="12"/>
  <c r="AC130" i="7" s="1"/>
  <c r="AD43" i="12"/>
  <c r="AC128" i="7" s="1"/>
  <c r="CP199" i="7"/>
  <c r="CP200" i="7"/>
  <c r="CP194" i="7"/>
  <c r="CQ3" i="11"/>
  <c r="CP2" i="11"/>
  <c r="CL14" i="7"/>
  <c r="CL18" i="7" s="1"/>
  <c r="AO10" i="7"/>
  <c r="AQ68" i="11"/>
  <c r="AO22" i="7" s="1"/>
  <c r="I23" i="25"/>
  <c r="CK3" i="7"/>
  <c r="CJ2" i="7"/>
  <c r="AP88" i="11"/>
  <c r="AN46" i="7" s="1"/>
  <c r="AC38" i="7"/>
  <c r="AC42" i="7" s="1"/>
  <c r="AC44" i="7"/>
  <c r="AB150" i="7"/>
  <c r="AC95" i="7"/>
  <c r="CP177" i="7"/>
  <c r="CP206" i="7"/>
  <c r="CP207" i="7"/>
  <c r="CP212" i="7" s="1"/>
  <c r="CP208" i="7"/>
  <c r="CP209" i="7"/>
  <c r="E246" i="22"/>
  <c r="D245" i="22"/>
  <c r="CP219" i="7"/>
  <c r="CP218" i="7"/>
  <c r="CP217" i="7"/>
  <c r="AF53" i="4"/>
  <c r="AF117" i="4"/>
  <c r="AC222" i="7"/>
  <c r="CP4" i="11"/>
  <c r="CP64" i="11" s="1"/>
  <c r="CN17" i="7" s="1"/>
  <c r="CO63" i="11"/>
  <c r="CM16" i="7" s="1"/>
  <c r="CO62" i="11"/>
  <c r="CM15" i="7" s="1"/>
  <c r="CO61" i="11"/>
  <c r="CU2" i="12"/>
  <c r="AG12" i="11"/>
  <c r="AG47" i="11" s="1"/>
  <c r="AF63" i="12" s="1"/>
  <c r="BF38" i="11"/>
  <c r="BF40" i="11" s="1"/>
  <c r="BE50" i="4"/>
  <c r="K39" i="25"/>
  <c r="AG54" i="11"/>
  <c r="CT162" i="4"/>
  <c r="CT154" i="4"/>
  <c r="CT165" i="4"/>
  <c r="CT157" i="4"/>
  <c r="I36" i="25"/>
  <c r="AQ36" i="11"/>
  <c r="AQ73" i="11" s="1"/>
  <c r="AO28" i="7" s="1"/>
  <c r="CP4" i="7"/>
  <c r="CQ5" i="7"/>
  <c r="CU127" i="4"/>
  <c r="CU116" i="4"/>
  <c r="CU135" i="4"/>
  <c r="CU173" i="4" s="1"/>
  <c r="CU119" i="4"/>
  <c r="CU136" i="4"/>
  <c r="CU174" i="4" s="1"/>
  <c r="CU128" i="4"/>
  <c r="CU166" i="4" s="1"/>
  <c r="AR31" i="11"/>
  <c r="CV6" i="12"/>
  <c r="CV3" i="12"/>
  <c r="CW5" i="12"/>
  <c r="CR8" i="11"/>
  <c r="CQ6" i="11"/>
  <c r="CQ5" i="11" s="1"/>
  <c r="CQ95" i="11" s="1"/>
  <c r="CO54" i="7" s="1"/>
  <c r="CQ9" i="11"/>
  <c r="CS7" i="11"/>
  <c r="CQ7" i="7"/>
  <c r="CP6" i="7"/>
  <c r="AF69" i="4" l="1"/>
  <c r="AF129" i="4" s="1"/>
  <c r="AE8" i="12" s="1"/>
  <c r="AF73" i="4"/>
  <c r="AF133" i="4" s="1"/>
  <c r="AF70" i="4"/>
  <c r="AF130" i="4" s="1"/>
  <c r="CP53" i="29"/>
  <c r="CP69" i="29"/>
  <c r="AC48" i="7"/>
  <c r="AC58" i="7" s="1"/>
  <c r="CP61" i="29"/>
  <c r="CP45" i="29"/>
  <c r="CQ205" i="7"/>
  <c r="CQ35" i="29"/>
  <c r="CQ27" i="29"/>
  <c r="CQ17" i="29"/>
  <c r="AH77" i="11"/>
  <c r="AF33" i="7" s="1"/>
  <c r="CP201" i="7"/>
  <c r="CP211" i="7" s="1"/>
  <c r="AF66" i="11"/>
  <c r="AD20" i="7" s="1"/>
  <c r="AD24" i="7" s="1"/>
  <c r="CW94" i="12"/>
  <c r="CQ181" i="7"/>
  <c r="AD8" i="7"/>
  <c r="AF120" i="4"/>
  <c r="AF50" i="11"/>
  <c r="AF96" i="11"/>
  <c r="AD55" i="7" s="1"/>
  <c r="AF59" i="11"/>
  <c r="AQ89" i="11"/>
  <c r="AO47" i="7" s="1"/>
  <c r="AC120" i="7"/>
  <c r="AH143" i="4"/>
  <c r="AH144" i="4"/>
  <c r="AR30" i="11"/>
  <c r="AR32" i="11" s="1"/>
  <c r="AR33" i="11" s="1"/>
  <c r="AR34" i="11" s="1"/>
  <c r="AR69" i="11"/>
  <c r="CS15" i="12"/>
  <c r="CR77" i="7" s="1"/>
  <c r="AF124" i="4"/>
  <c r="AF140" i="4"/>
  <c r="AF178" i="4" s="1"/>
  <c r="AF175" i="4"/>
  <c r="AF126" i="4"/>
  <c r="AE10" i="12" s="1"/>
  <c r="AF170" i="4"/>
  <c r="AC135" i="7"/>
  <c r="CQ199" i="7"/>
  <c r="CQ200" i="7"/>
  <c r="CQ194" i="7"/>
  <c r="CR3" i="11"/>
  <c r="CQ2" i="11"/>
  <c r="CM14" i="7"/>
  <c r="CM18" i="7" s="1"/>
  <c r="BC11" i="7"/>
  <c r="CL3" i="7"/>
  <c r="CK2" i="7"/>
  <c r="AD26" i="7"/>
  <c r="AD30" i="7" s="1"/>
  <c r="AB151" i="7"/>
  <c r="AC100" i="7"/>
  <c r="AG53" i="11"/>
  <c r="AG55" i="11" s="1"/>
  <c r="AG56" i="11" s="1"/>
  <c r="AE72" i="7"/>
  <c r="CQ208" i="7"/>
  <c r="CQ206" i="7"/>
  <c r="CQ207" i="7"/>
  <c r="CQ212" i="7" s="1"/>
  <c r="CQ177" i="7"/>
  <c r="CQ178" i="7" s="1"/>
  <c r="CQ179" i="7" s="1"/>
  <c r="CP178" i="7"/>
  <c r="CP179" i="7" s="1"/>
  <c r="I28" i="25"/>
  <c r="I26" i="25"/>
  <c r="AF122" i="4"/>
  <c r="AF160" i="4" s="1"/>
  <c r="AE18" i="12" s="1"/>
  <c r="AD111" i="7" s="1"/>
  <c r="CQ209" i="7"/>
  <c r="E247" i="22"/>
  <c r="D246" i="22"/>
  <c r="I105" i="25"/>
  <c r="CQ219" i="7"/>
  <c r="CQ218" i="7"/>
  <c r="CQ217" i="7"/>
  <c r="BE45" i="11"/>
  <c r="BE74" i="11" s="1"/>
  <c r="BC29" i="7" s="1"/>
  <c r="AF121" i="4"/>
  <c r="AF123" i="4"/>
  <c r="AF131" i="4"/>
  <c r="AE9" i="12" s="1"/>
  <c r="AD91" i="7" s="1"/>
  <c r="AH134" i="4"/>
  <c r="AH138" i="4"/>
  <c r="AH139" i="4"/>
  <c r="AH177" i="4" s="1"/>
  <c r="CQ4" i="11"/>
  <c r="CQ64" i="11" s="1"/>
  <c r="CO17" i="7" s="1"/>
  <c r="CP63" i="11"/>
  <c r="CN16" i="7" s="1"/>
  <c r="CP62" i="11"/>
  <c r="CN15" i="7" s="1"/>
  <c r="CP61" i="11"/>
  <c r="CV2" i="12"/>
  <c r="BF39" i="11"/>
  <c r="BF41" i="11" s="1"/>
  <c r="BF42" i="11" s="1"/>
  <c r="BF43" i="11" s="1"/>
  <c r="BF44" i="11" s="1"/>
  <c r="CU157" i="4"/>
  <c r="CU154" i="4"/>
  <c r="AQ78" i="11"/>
  <c r="AO34" i="7" s="1"/>
  <c r="CU162" i="4"/>
  <c r="CU165" i="4"/>
  <c r="CQ4" i="7"/>
  <c r="CR5" i="7"/>
  <c r="CV119" i="4"/>
  <c r="CV116" i="4"/>
  <c r="CV128" i="4"/>
  <c r="CV166" i="4" s="1"/>
  <c r="CV135" i="4"/>
  <c r="CV173" i="4" s="1"/>
  <c r="CV136" i="4"/>
  <c r="CV174" i="4" s="1"/>
  <c r="CV127" i="4"/>
  <c r="AI23" i="11"/>
  <c r="AI24" i="11" s="1"/>
  <c r="CW6" i="12"/>
  <c r="CX5" i="12"/>
  <c r="CW3" i="12"/>
  <c r="AG14" i="11"/>
  <c r="AG15" i="11" s="1"/>
  <c r="CS8" i="11"/>
  <c r="CR6" i="11"/>
  <c r="CR5" i="11" s="1"/>
  <c r="CR95" i="11" s="1"/>
  <c r="CP54" i="7" s="1"/>
  <c r="CR9" i="11"/>
  <c r="CT7" i="11"/>
  <c r="CR7" i="7"/>
  <c r="CQ6" i="7"/>
  <c r="AC221" i="7" l="1"/>
  <c r="CQ53" i="29"/>
  <c r="CQ69" i="29"/>
  <c r="CQ61" i="29"/>
  <c r="CQ45" i="29"/>
  <c r="AH82" i="11"/>
  <c r="AF39" i="7" s="1"/>
  <c r="CR205" i="7"/>
  <c r="CR35" i="29"/>
  <c r="CR27" i="29"/>
  <c r="CR17" i="29"/>
  <c r="AF76" i="11"/>
  <c r="AD32" i="7" s="1"/>
  <c r="AD36" i="7" s="1"/>
  <c r="CQ201" i="7"/>
  <c r="CQ211" i="7" s="1"/>
  <c r="AE71" i="12"/>
  <c r="AD99" i="7" s="1"/>
  <c r="AE84" i="12"/>
  <c r="AD131" i="7" s="1"/>
  <c r="AE85" i="12"/>
  <c r="AD132" i="7" s="1"/>
  <c r="AE86" i="12"/>
  <c r="AD133" i="7" s="1"/>
  <c r="AE91" i="12"/>
  <c r="AD146" i="7" s="1"/>
  <c r="AE80" i="12"/>
  <c r="AD119" i="7" s="1"/>
  <c r="AR35" i="11"/>
  <c r="AR92" i="11"/>
  <c r="AP51" i="7" s="1"/>
  <c r="CX94" i="12"/>
  <c r="CR181" i="7"/>
  <c r="AD12" i="7"/>
  <c r="AE90" i="12"/>
  <c r="AD137" i="7" s="1"/>
  <c r="AE61" i="12"/>
  <c r="AD70" i="7" s="1"/>
  <c r="AE102" i="12"/>
  <c r="AD163" i="7" s="1"/>
  <c r="AE74" i="12"/>
  <c r="AD105" i="7" s="1"/>
  <c r="AE60" i="12"/>
  <c r="AD61" i="7" s="1"/>
  <c r="AE100" i="12"/>
  <c r="AD156" i="7" s="1"/>
  <c r="AD157" i="7" s="1"/>
  <c r="AE79" i="12"/>
  <c r="AD118" i="7" s="1"/>
  <c r="AE66" i="12"/>
  <c r="AD75" i="7" s="1"/>
  <c r="AD88" i="7"/>
  <c r="AD89" i="7" s="1"/>
  <c r="AE87" i="12"/>
  <c r="AD134" i="7" s="1"/>
  <c r="AE75" i="12"/>
  <c r="AD106" i="7" s="1"/>
  <c r="AE68" i="12"/>
  <c r="AD85" i="7" s="1"/>
  <c r="AE78" i="12"/>
  <c r="AD109" i="7" s="1"/>
  <c r="AE67" i="12"/>
  <c r="AD84" i="7" s="1"/>
  <c r="AF94" i="11"/>
  <c r="AE62" i="12"/>
  <c r="AD71" i="7" s="1"/>
  <c r="AE92" i="12"/>
  <c r="AD147" i="7" s="1"/>
  <c r="AE83" i="12"/>
  <c r="AD122" i="7" s="1"/>
  <c r="AG57" i="11"/>
  <c r="AG93" i="11" s="1"/>
  <c r="AE52" i="7" s="1"/>
  <c r="AI25" i="11"/>
  <c r="AI91" i="11" s="1"/>
  <c r="AG16" i="11"/>
  <c r="AE13" i="12"/>
  <c r="AD138" i="7" s="1"/>
  <c r="AE11" i="12"/>
  <c r="AE42" i="12" s="1"/>
  <c r="AD115" i="7" s="1"/>
  <c r="CT15" i="12"/>
  <c r="CS77" i="7" s="1"/>
  <c r="AE7" i="12"/>
  <c r="AE33" i="12" s="1"/>
  <c r="AD66" i="7" s="1"/>
  <c r="AP23" i="7"/>
  <c r="AR79" i="11"/>
  <c r="AE20" i="12"/>
  <c r="AD139" i="7" s="1"/>
  <c r="AE16" i="12"/>
  <c r="AD92" i="7" s="1"/>
  <c r="AE17" i="12"/>
  <c r="AD103" i="7" s="1"/>
  <c r="AE19" i="12"/>
  <c r="AD124" i="7" s="1"/>
  <c r="AD76" i="7"/>
  <c r="AE28" i="12"/>
  <c r="AD79" i="7" s="1"/>
  <c r="AE22" i="12"/>
  <c r="AD78" i="7" s="1"/>
  <c r="AE34" i="12"/>
  <c r="AD80" i="7" s="1"/>
  <c r="AE52" i="12"/>
  <c r="AD83" i="7" s="1"/>
  <c r="AE40" i="12"/>
  <c r="AD81" i="7" s="1"/>
  <c r="AE46" i="12"/>
  <c r="AD82" i="7" s="1"/>
  <c r="AD102" i="7"/>
  <c r="AE58" i="12"/>
  <c r="AD104" i="7" s="1"/>
  <c r="CS3" i="11"/>
  <c r="CR2" i="11"/>
  <c r="CR199" i="7"/>
  <c r="CR200" i="7"/>
  <c r="CR194" i="7"/>
  <c r="CN14" i="7"/>
  <c r="CN18" i="7" s="1"/>
  <c r="CM3" i="7"/>
  <c r="CL2" i="7"/>
  <c r="AC150" i="7"/>
  <c r="AC151" i="7" s="1"/>
  <c r="CR208" i="7"/>
  <c r="CR206" i="7"/>
  <c r="CR177" i="7"/>
  <c r="CR207" i="7"/>
  <c r="CR212" i="7" s="1"/>
  <c r="AE12" i="12"/>
  <c r="AD123" i="7" s="1"/>
  <c r="CR209" i="7"/>
  <c r="AE29" i="12"/>
  <c r="AD94" i="7" s="1"/>
  <c r="E248" i="22"/>
  <c r="D247" i="22"/>
  <c r="I119" i="25"/>
  <c r="CR219" i="7"/>
  <c r="CR218" i="7"/>
  <c r="CR217" i="7"/>
  <c r="AE23" i="12"/>
  <c r="AD93" i="7" s="1"/>
  <c r="AE35" i="12"/>
  <c r="AD95" i="7" s="1"/>
  <c r="AE41" i="12"/>
  <c r="AD96" i="7" s="1"/>
  <c r="AE47" i="12"/>
  <c r="AD97" i="7" s="1"/>
  <c r="AE53" i="12"/>
  <c r="AD98" i="7" s="1"/>
  <c r="CW2" i="12"/>
  <c r="CR4" i="11"/>
  <c r="CQ63" i="11"/>
  <c r="CO16" i="7" s="1"/>
  <c r="CQ62" i="11"/>
  <c r="CO15" i="7" s="1"/>
  <c r="CQ61" i="11"/>
  <c r="BG38" i="11"/>
  <c r="BG40" i="11" s="1"/>
  <c r="BF50" i="4"/>
  <c r="AG47" i="4"/>
  <c r="AG51" i="4" s="1"/>
  <c r="AG52" i="4"/>
  <c r="AH52" i="11"/>
  <c r="AH87" i="11"/>
  <c r="AF45" i="7" s="1"/>
  <c r="CV165" i="4"/>
  <c r="AQ83" i="11"/>
  <c r="AO40" i="7" s="1"/>
  <c r="CV162" i="4"/>
  <c r="CV154" i="4"/>
  <c r="CV157" i="4"/>
  <c r="AR49" i="4"/>
  <c r="AI48" i="4"/>
  <c r="AI102" i="4" s="1"/>
  <c r="CS5" i="7"/>
  <c r="CR4" i="7"/>
  <c r="CW116" i="4"/>
  <c r="CW128" i="4"/>
  <c r="CW166" i="4" s="1"/>
  <c r="CW135" i="4"/>
  <c r="CW173" i="4" s="1"/>
  <c r="CW119" i="4"/>
  <c r="CW127" i="4"/>
  <c r="CW136" i="4"/>
  <c r="CW174" i="4" s="1"/>
  <c r="AJ20" i="11"/>
  <c r="AH11" i="11"/>
  <c r="AS29" i="11"/>
  <c r="CY5" i="12"/>
  <c r="CX3" i="12"/>
  <c r="CX6" i="12"/>
  <c r="CT8" i="11"/>
  <c r="CS6" i="11"/>
  <c r="CS5" i="11" s="1"/>
  <c r="CS95" i="11" s="1"/>
  <c r="CQ54" i="7" s="1"/>
  <c r="CS9" i="11"/>
  <c r="CU7" i="11"/>
  <c r="CS7" i="7"/>
  <c r="CR6" i="7"/>
  <c r="AG66" i="4" l="1"/>
  <c r="AG61" i="4"/>
  <c r="CR53" i="29"/>
  <c r="CR69" i="29"/>
  <c r="CR61" i="29"/>
  <c r="CR45" i="29"/>
  <c r="AF81" i="11"/>
  <c r="AD38" i="7" s="1"/>
  <c r="AD42" i="7" s="1"/>
  <c r="CS205" i="7"/>
  <c r="CS35" i="29"/>
  <c r="CS27" i="29"/>
  <c r="CS17" i="29"/>
  <c r="CR201" i="7"/>
  <c r="CR211" i="7" s="1"/>
  <c r="AI110" i="4"/>
  <c r="AI109" i="4"/>
  <c r="AI108" i="4"/>
  <c r="AI101" i="4"/>
  <c r="AI100" i="4"/>
  <c r="AI94" i="4"/>
  <c r="AI93" i="4"/>
  <c r="AI92" i="4"/>
  <c r="AR113" i="4"/>
  <c r="AR112" i="4"/>
  <c r="AR111" i="4"/>
  <c r="AR97" i="4"/>
  <c r="AR96" i="4"/>
  <c r="AR104" i="4"/>
  <c r="AR103" i="4"/>
  <c r="AR95" i="4"/>
  <c r="CY94" i="12"/>
  <c r="CS181" i="7"/>
  <c r="AG60" i="4"/>
  <c r="AG137" i="4"/>
  <c r="AE56" i="12"/>
  <c r="AD145" i="7" s="1"/>
  <c r="AE26" i="12"/>
  <c r="AD140" i="7" s="1"/>
  <c r="AE44" i="12"/>
  <c r="AD143" i="7" s="1"/>
  <c r="AE32" i="12"/>
  <c r="AD141" i="7" s="1"/>
  <c r="AG17" i="11"/>
  <c r="AG18" i="11" s="1"/>
  <c r="AG49" i="11"/>
  <c r="AG50" i="11" s="1"/>
  <c r="AE14" i="12"/>
  <c r="AD63" i="7" s="1"/>
  <c r="AD53" i="7"/>
  <c r="AE38" i="12"/>
  <c r="AD142" i="7" s="1"/>
  <c r="AE50" i="12"/>
  <c r="AD144" i="7" s="1"/>
  <c r="AI26" i="11"/>
  <c r="AI67" i="11" s="1"/>
  <c r="AG21" i="7" s="1"/>
  <c r="AG50" i="7"/>
  <c r="F102" i="25" s="1"/>
  <c r="AE39" i="12"/>
  <c r="AD67" i="7" s="1"/>
  <c r="AE30" i="12"/>
  <c r="AD113" i="7" s="1"/>
  <c r="AE24" i="12"/>
  <c r="AD112" i="7" s="1"/>
  <c r="AE54" i="12"/>
  <c r="AD117" i="7" s="1"/>
  <c r="AE36" i="12"/>
  <c r="AD114" i="7" s="1"/>
  <c r="AD110" i="7"/>
  <c r="AE48" i="12"/>
  <c r="AD116" i="7" s="1"/>
  <c r="AD62" i="7"/>
  <c r="AR146" i="4"/>
  <c r="AE51" i="12"/>
  <c r="AD69" i="7" s="1"/>
  <c r="AE27" i="12"/>
  <c r="AD65" i="7" s="1"/>
  <c r="AE45" i="12"/>
  <c r="AD68" i="7" s="1"/>
  <c r="AE21" i="12"/>
  <c r="AD64" i="7" s="1"/>
  <c r="AP35" i="7"/>
  <c r="AR84" i="11"/>
  <c r="AP41" i="7" s="1"/>
  <c r="AG80" i="4"/>
  <c r="CU15" i="12"/>
  <c r="CT77" i="7" s="1"/>
  <c r="AD86" i="7"/>
  <c r="AG132" i="4"/>
  <c r="AD107" i="7"/>
  <c r="CS194" i="7"/>
  <c r="CS199" i="7"/>
  <c r="CS200" i="7"/>
  <c r="CT3" i="11"/>
  <c r="CS2" i="11"/>
  <c r="CO14" i="7"/>
  <c r="CO18" i="7" s="1"/>
  <c r="BD11" i="7"/>
  <c r="AP10" i="7"/>
  <c r="AR68" i="11"/>
  <c r="AP22" i="7" s="1"/>
  <c r="CN3" i="7"/>
  <c r="CM2" i="7"/>
  <c r="J23" i="25"/>
  <c r="AE25" i="12"/>
  <c r="AD125" i="7" s="1"/>
  <c r="AE43" i="12"/>
  <c r="AD128" i="7" s="1"/>
  <c r="AE37" i="12"/>
  <c r="AD127" i="7" s="1"/>
  <c r="AE55" i="12"/>
  <c r="AD130" i="7" s="1"/>
  <c r="AE49" i="12"/>
  <c r="AD129" i="7" s="1"/>
  <c r="AE31" i="12"/>
  <c r="AD126" i="7" s="1"/>
  <c r="CR178" i="7"/>
  <c r="CR179" i="7" s="1"/>
  <c r="CS207" i="7"/>
  <c r="CS212" i="7" s="1"/>
  <c r="CS208" i="7"/>
  <c r="CS206" i="7"/>
  <c r="CS177" i="7"/>
  <c r="CS178" i="7" s="1"/>
  <c r="CS179" i="7" s="1"/>
  <c r="CS209" i="7"/>
  <c r="AD100" i="7"/>
  <c r="E249" i="22"/>
  <c r="D248" i="22"/>
  <c r="CS219" i="7"/>
  <c r="CS217" i="7"/>
  <c r="CS218" i="7"/>
  <c r="BF45" i="11"/>
  <c r="BF74" i="11" s="1"/>
  <c r="BD29" i="7" s="1"/>
  <c r="AQ88" i="11"/>
  <c r="AO46" i="7" s="1"/>
  <c r="CS4" i="11"/>
  <c r="CS64" i="11" s="1"/>
  <c r="CQ17" i="7" s="1"/>
  <c r="CR61" i="11"/>
  <c r="CR63" i="11"/>
  <c r="CP16" i="7" s="1"/>
  <c r="CR62" i="11"/>
  <c r="CP15" i="7" s="1"/>
  <c r="CR64" i="11"/>
  <c r="CP17" i="7" s="1"/>
  <c r="CX2" i="12"/>
  <c r="BG39" i="11"/>
  <c r="BG41" i="11" s="1"/>
  <c r="BG42" i="11" s="1"/>
  <c r="BG43" i="11" s="1"/>
  <c r="BG44" i="11" s="1"/>
  <c r="CW162" i="4"/>
  <c r="CW157" i="4"/>
  <c r="CW154" i="4"/>
  <c r="CW165" i="4"/>
  <c r="AH13" i="11"/>
  <c r="AH48" i="11" s="1"/>
  <c r="AR36" i="11"/>
  <c r="AR73" i="11" s="1"/>
  <c r="AP28" i="7" s="1"/>
  <c r="CT5" i="7"/>
  <c r="CS4" i="7"/>
  <c r="AG53" i="4"/>
  <c r="CX119" i="4"/>
  <c r="CX116" i="4"/>
  <c r="CX128" i="4"/>
  <c r="CX166" i="4" s="1"/>
  <c r="CX136" i="4"/>
  <c r="CX174" i="4" s="1"/>
  <c r="CX135" i="4"/>
  <c r="CX173" i="4" s="1"/>
  <c r="CX127" i="4"/>
  <c r="AJ22" i="11"/>
  <c r="AJ21" i="11" s="1"/>
  <c r="AS31" i="11"/>
  <c r="CZ5" i="12"/>
  <c r="CY3" i="12"/>
  <c r="CY6" i="12"/>
  <c r="CU8" i="11"/>
  <c r="CT6" i="11"/>
  <c r="CT5" i="11" s="1"/>
  <c r="CT95" i="11" s="1"/>
  <c r="CR54" i="7" s="1"/>
  <c r="CT9" i="11"/>
  <c r="CV7" i="11"/>
  <c r="CT7" i="7"/>
  <c r="CS6" i="7"/>
  <c r="AG73" i="4" l="1"/>
  <c r="AG70" i="4"/>
  <c r="AG69" i="4"/>
  <c r="AF86" i="11"/>
  <c r="AE96" i="12" s="1"/>
  <c r="CS53" i="29"/>
  <c r="CS69" i="29"/>
  <c r="AD56" i="7"/>
  <c r="AD222" i="7" s="1"/>
  <c r="CS61" i="29"/>
  <c r="CS45" i="29"/>
  <c r="AI27" i="11"/>
  <c r="AI72" i="11" s="1"/>
  <c r="AG27" i="7" s="1"/>
  <c r="CT205" i="7"/>
  <c r="CT27" i="29"/>
  <c r="CT17" i="29"/>
  <c r="CT35" i="29"/>
  <c r="AG9" i="7"/>
  <c r="AD165" i="7"/>
  <c r="CS201" i="7"/>
  <c r="CS211" i="7" s="1"/>
  <c r="AI83" i="4"/>
  <c r="AF90" i="12"/>
  <c r="AE137" i="7" s="1"/>
  <c r="AF71" i="12"/>
  <c r="AE99" i="7" s="1"/>
  <c r="AF85" i="12"/>
  <c r="AE132" i="7" s="1"/>
  <c r="AF91" i="12"/>
  <c r="AE146" i="7" s="1"/>
  <c r="AI82" i="4"/>
  <c r="AI142" i="4" s="1"/>
  <c r="CZ94" i="12"/>
  <c r="CT181" i="7"/>
  <c r="AG120" i="4"/>
  <c r="AF68" i="12"/>
  <c r="AE85" i="7" s="1"/>
  <c r="AF67" i="12"/>
  <c r="AE84" i="7" s="1"/>
  <c r="AF100" i="12"/>
  <c r="AE156" i="7" s="1"/>
  <c r="AE157" i="7" s="1"/>
  <c r="AG96" i="11"/>
  <c r="AE55" i="7" s="1"/>
  <c r="AD148" i="7"/>
  <c r="AF83" i="12"/>
  <c r="AE122" i="7" s="1"/>
  <c r="AF75" i="12"/>
  <c r="AE106" i="7" s="1"/>
  <c r="AF74" i="12"/>
  <c r="AE105" i="7" s="1"/>
  <c r="AF92" i="12"/>
  <c r="AE147" i="7" s="1"/>
  <c r="AF66" i="12"/>
  <c r="AE75" i="7" s="1"/>
  <c r="AG94" i="11"/>
  <c r="AE53" i="7" s="1"/>
  <c r="AF87" i="12"/>
  <c r="AE134" i="7" s="1"/>
  <c r="AF61" i="12"/>
  <c r="AE70" i="7" s="1"/>
  <c r="AF78" i="12"/>
  <c r="AE109" i="7" s="1"/>
  <c r="AF102" i="12"/>
  <c r="AE163" i="7" s="1"/>
  <c r="AG66" i="11"/>
  <c r="AE20" i="7" s="1"/>
  <c r="AE24" i="7" s="1"/>
  <c r="AE8" i="7"/>
  <c r="AF79" i="12"/>
  <c r="AE118" i="7" s="1"/>
  <c r="AE12" i="7"/>
  <c r="AF60" i="12"/>
  <c r="AE61" i="7" s="1"/>
  <c r="AF62" i="12"/>
  <c r="AE71" i="7" s="1"/>
  <c r="AG59" i="11"/>
  <c r="AF84" i="12" s="1"/>
  <c r="AD120" i="7"/>
  <c r="AD73" i="7"/>
  <c r="AI84" i="4"/>
  <c r="AR89" i="11"/>
  <c r="AP47" i="7" s="1"/>
  <c r="AG133" i="4"/>
  <c r="AG130" i="4"/>
  <c r="AG129" i="4"/>
  <c r="AS30" i="11"/>
  <c r="AS32" i="11" s="1"/>
  <c r="AS33" i="11" s="1"/>
  <c r="AS34" i="11" s="1"/>
  <c r="AS69" i="11"/>
  <c r="CV15" i="12"/>
  <c r="CU77" i="7" s="1"/>
  <c r="AG126" i="4"/>
  <c r="AF10" i="12" s="1"/>
  <c r="AG140" i="4"/>
  <c r="AG178" i="4" s="1"/>
  <c r="AG170" i="4"/>
  <c r="AG124" i="4"/>
  <c r="AG175" i="4"/>
  <c r="CU3" i="11"/>
  <c r="CT2" i="11"/>
  <c r="CT194" i="7"/>
  <c r="CT199" i="7"/>
  <c r="CT200" i="7"/>
  <c r="CP14" i="7"/>
  <c r="CP18" i="7" s="1"/>
  <c r="AG117" i="4"/>
  <c r="AD135" i="7"/>
  <c r="CO3" i="7"/>
  <c r="CN2" i="7"/>
  <c r="AD44" i="7"/>
  <c r="AE88" i="7"/>
  <c r="AE89" i="7" s="1"/>
  <c r="CT207" i="7"/>
  <c r="CT212" i="7" s="1"/>
  <c r="CT208" i="7"/>
  <c r="CT177" i="7"/>
  <c r="CT178" i="7" s="1"/>
  <c r="CT179" i="7" s="1"/>
  <c r="CT206" i="7"/>
  <c r="J28" i="25"/>
  <c r="CT209" i="7"/>
  <c r="E250" i="22"/>
  <c r="D249" i="22"/>
  <c r="CT217" i="7"/>
  <c r="CT218" i="7"/>
  <c r="CT219" i="7"/>
  <c r="CY2" i="12"/>
  <c r="CT4" i="11"/>
  <c r="CS63" i="11"/>
  <c r="CQ16" i="7" s="1"/>
  <c r="CS62" i="11"/>
  <c r="CQ15" i="7" s="1"/>
  <c r="CS61" i="11"/>
  <c r="AH12" i="11"/>
  <c r="AH47" i="11" s="1"/>
  <c r="AG63" i="12" s="1"/>
  <c r="BH38" i="11"/>
  <c r="BH40" i="11" s="1"/>
  <c r="BG50" i="4"/>
  <c r="L39" i="25"/>
  <c r="AG71" i="11"/>
  <c r="AH54" i="11"/>
  <c r="CX165" i="4"/>
  <c r="CX157" i="4"/>
  <c r="AR78" i="11"/>
  <c r="AP34" i="7" s="1"/>
  <c r="CX154" i="4"/>
  <c r="CX162" i="4"/>
  <c r="J36" i="25"/>
  <c r="J26" i="25"/>
  <c r="CU5" i="7"/>
  <c r="CT4" i="7"/>
  <c r="CY128" i="4"/>
  <c r="CY166" i="4" s="1"/>
  <c r="CY136" i="4"/>
  <c r="CY174" i="4" s="1"/>
  <c r="CY116" i="4"/>
  <c r="CY135" i="4"/>
  <c r="CY173" i="4" s="1"/>
  <c r="CY127" i="4"/>
  <c r="CY119" i="4"/>
  <c r="AJ23" i="11"/>
  <c r="AJ24" i="11" s="1"/>
  <c r="DA5" i="12"/>
  <c r="CZ3" i="12"/>
  <c r="CZ6" i="12"/>
  <c r="CV8" i="11"/>
  <c r="CU6" i="11"/>
  <c r="CU5" i="11" s="1"/>
  <c r="CU95" i="11" s="1"/>
  <c r="CS54" i="7" s="1"/>
  <c r="CU9" i="11"/>
  <c r="CW7" i="11"/>
  <c r="CU7" i="7"/>
  <c r="CT6" i="7"/>
  <c r="AI77" i="11" l="1"/>
  <c r="AG33" i="7" s="1"/>
  <c r="CT53" i="29"/>
  <c r="CT69" i="29"/>
  <c r="AD48" i="7"/>
  <c r="AD58" i="7" s="1"/>
  <c r="CT61" i="29"/>
  <c r="CT45" i="29"/>
  <c r="CU205" i="7"/>
  <c r="CU17" i="29"/>
  <c r="CU35" i="29"/>
  <c r="CU27" i="29"/>
  <c r="CT201" i="7"/>
  <c r="CT211" i="7" s="1"/>
  <c r="AF80" i="12"/>
  <c r="AE119" i="7" s="1"/>
  <c r="AF86" i="12"/>
  <c r="AE133" i="7" s="1"/>
  <c r="AS35" i="11"/>
  <c r="AS92" i="11"/>
  <c r="AQ51" i="7" s="1"/>
  <c r="AE56" i="7"/>
  <c r="DA94" i="12"/>
  <c r="CU181" i="7"/>
  <c r="AE131" i="7"/>
  <c r="AF14" i="12"/>
  <c r="AE63" i="7" s="1"/>
  <c r="AJ25" i="11"/>
  <c r="AJ91" i="11" s="1"/>
  <c r="AF13" i="12"/>
  <c r="AF38" i="12" s="1"/>
  <c r="AE142" i="7" s="1"/>
  <c r="AI143" i="4"/>
  <c r="AI144" i="4"/>
  <c r="AQ23" i="7"/>
  <c r="AS79" i="11"/>
  <c r="CW15" i="12"/>
  <c r="CV77" i="7" s="1"/>
  <c r="AF8" i="12"/>
  <c r="AE76" i="7" s="1"/>
  <c r="AF20" i="12"/>
  <c r="AE139" i="7" s="1"/>
  <c r="AF16" i="12"/>
  <c r="AE92" i="7" s="1"/>
  <c r="AF17" i="12"/>
  <c r="AE103" i="7" s="1"/>
  <c r="AF19" i="12"/>
  <c r="AE124" i="7" s="1"/>
  <c r="AE102" i="7"/>
  <c r="AF58" i="12"/>
  <c r="AE104" i="7" s="1"/>
  <c r="CU194" i="7"/>
  <c r="CU199" i="7"/>
  <c r="CU200" i="7"/>
  <c r="CV3" i="11"/>
  <c r="CU2" i="11"/>
  <c r="CQ14" i="7"/>
  <c r="CQ18" i="7" s="1"/>
  <c r="BE11" i="7"/>
  <c r="CP3" i="7"/>
  <c r="CO2" i="7"/>
  <c r="AE26" i="7"/>
  <c r="AE30" i="7" s="1"/>
  <c r="AH53" i="11"/>
  <c r="AH55" i="11" s="1"/>
  <c r="AH56" i="11" s="1"/>
  <c r="AF72" i="7"/>
  <c r="CU177" i="7"/>
  <c r="CU178" i="7" s="1"/>
  <c r="CU179" i="7" s="1"/>
  <c r="CU207" i="7"/>
  <c r="CU212" i="7" s="1"/>
  <c r="CU208" i="7"/>
  <c r="CU206" i="7"/>
  <c r="AG122" i="4"/>
  <c r="AG160" i="4" s="1"/>
  <c r="AF18" i="12" s="1"/>
  <c r="AE111" i="7" s="1"/>
  <c r="CU209" i="7"/>
  <c r="E251" i="22"/>
  <c r="D250" i="22"/>
  <c r="J119" i="25"/>
  <c r="J105" i="25"/>
  <c r="CU219" i="7"/>
  <c r="CU218" i="7"/>
  <c r="CU217" i="7"/>
  <c r="BG45" i="11"/>
  <c r="BG74" i="11" s="1"/>
  <c r="BE29" i="7" s="1"/>
  <c r="AG131" i="4"/>
  <c r="AF9" i="12" s="1"/>
  <c r="AE91" i="7" s="1"/>
  <c r="AG123" i="4"/>
  <c r="AG121" i="4"/>
  <c r="AF7" i="12" s="1"/>
  <c r="AI138" i="4"/>
  <c r="AI134" i="4"/>
  <c r="AI139" i="4"/>
  <c r="AI177" i="4" s="1"/>
  <c r="CU4" i="11"/>
  <c r="CU64" i="11" s="1"/>
  <c r="CS17" i="7" s="1"/>
  <c r="CT63" i="11"/>
  <c r="CR16" i="7" s="1"/>
  <c r="CT62" i="11"/>
  <c r="CR15" i="7" s="1"/>
  <c r="CT61" i="11"/>
  <c r="CZ2" i="12"/>
  <c r="CT64" i="11"/>
  <c r="CR17" i="7" s="1"/>
  <c r="BH39" i="11"/>
  <c r="BH41" i="11" s="1"/>
  <c r="BH42" i="11" s="1"/>
  <c r="BH43" i="11" s="1"/>
  <c r="BH44" i="11" s="1"/>
  <c r="AH14" i="11"/>
  <c r="AH15" i="11" s="1"/>
  <c r="AH16" i="11" s="1"/>
  <c r="AG76" i="11"/>
  <c r="CY165" i="4"/>
  <c r="AR83" i="11"/>
  <c r="AP40" i="7" s="1"/>
  <c r="CY154" i="4"/>
  <c r="CY162" i="4"/>
  <c r="CY157" i="4"/>
  <c r="AJ48" i="4"/>
  <c r="AJ102" i="4" s="1"/>
  <c r="AS49" i="4"/>
  <c r="CV5" i="7"/>
  <c r="CU4" i="7"/>
  <c r="AT29" i="11"/>
  <c r="AK20" i="11"/>
  <c r="CZ119" i="4"/>
  <c r="CZ127" i="4"/>
  <c r="CZ116" i="4"/>
  <c r="CZ136" i="4"/>
  <c r="CZ174" i="4" s="1"/>
  <c r="CZ128" i="4"/>
  <c r="CZ166" i="4" s="1"/>
  <c r="CZ135" i="4"/>
  <c r="CZ173" i="4" s="1"/>
  <c r="DB5" i="12"/>
  <c r="DA3" i="12"/>
  <c r="DA6" i="12"/>
  <c r="CW8" i="11"/>
  <c r="CV6" i="11"/>
  <c r="CV5" i="11" s="1"/>
  <c r="CV95" i="11" s="1"/>
  <c r="CT54" i="7" s="1"/>
  <c r="CV9" i="11"/>
  <c r="CX7" i="11"/>
  <c r="CV7" i="7"/>
  <c r="CU6" i="7"/>
  <c r="AI82" i="11" l="1"/>
  <c r="AG39" i="7" s="1"/>
  <c r="AD221" i="7"/>
  <c r="CU53" i="29"/>
  <c r="CU69" i="29"/>
  <c r="CU61" i="29"/>
  <c r="CU45" i="29"/>
  <c r="CV205" i="7"/>
  <c r="CV35" i="29"/>
  <c r="CV27" i="29"/>
  <c r="CV17" i="29"/>
  <c r="CU201" i="7"/>
  <c r="CU211" i="7" s="1"/>
  <c r="AS113" i="4"/>
  <c r="AS112" i="4"/>
  <c r="AS111" i="4"/>
  <c r="AS104" i="4"/>
  <c r="AS103" i="4"/>
  <c r="AS95" i="4"/>
  <c r="AS97" i="4"/>
  <c r="AS96" i="4"/>
  <c r="AJ110" i="4"/>
  <c r="AJ109" i="4"/>
  <c r="AJ108" i="4"/>
  <c r="AJ101" i="4"/>
  <c r="AJ100" i="4"/>
  <c r="AJ94" i="4"/>
  <c r="AJ93" i="4"/>
  <c r="AJ92" i="4"/>
  <c r="DB94" i="12"/>
  <c r="CV181" i="7"/>
  <c r="AE138" i="7"/>
  <c r="AH17" i="11"/>
  <c r="AH49" i="11"/>
  <c r="AH96" i="11" s="1"/>
  <c r="AF55" i="7" s="1"/>
  <c r="AF50" i="12"/>
  <c r="AE144" i="7" s="1"/>
  <c r="AJ26" i="11"/>
  <c r="AH9" i="7" s="1"/>
  <c r="AH50" i="7"/>
  <c r="G102" i="25" s="1"/>
  <c r="AH57" i="11"/>
  <c r="AH93" i="11" s="1"/>
  <c r="AF52" i="7" s="1"/>
  <c r="AF26" i="12"/>
  <c r="AE140" i="7" s="1"/>
  <c r="AF56" i="12"/>
  <c r="AE145" i="7" s="1"/>
  <c r="AF32" i="12"/>
  <c r="AE141" i="7" s="1"/>
  <c r="AF46" i="12"/>
  <c r="AE82" i="7" s="1"/>
  <c r="AF52" i="12"/>
  <c r="AE83" i="7" s="1"/>
  <c r="AF28" i="12"/>
  <c r="AE79" i="7" s="1"/>
  <c r="AF44" i="12"/>
  <c r="AE143" i="7" s="1"/>
  <c r="AF22" i="12"/>
  <c r="AE78" i="7" s="1"/>
  <c r="AF34" i="12"/>
  <c r="AE80" i="7" s="1"/>
  <c r="AF40" i="12"/>
  <c r="AE81" i="7" s="1"/>
  <c r="AF11" i="12"/>
  <c r="AF48" i="12" s="1"/>
  <c r="AE116" i="7" s="1"/>
  <c r="CX15" i="12"/>
  <c r="CW77" i="7" s="1"/>
  <c r="AE62" i="7"/>
  <c r="AF45" i="12"/>
  <c r="AE68" i="7" s="1"/>
  <c r="AF39" i="12"/>
  <c r="AE67" i="7" s="1"/>
  <c r="AF21" i="12"/>
  <c r="AE64" i="7" s="1"/>
  <c r="AF27" i="12"/>
  <c r="AE65" i="7" s="1"/>
  <c r="AF51" i="12"/>
  <c r="AE69" i="7" s="1"/>
  <c r="AF33" i="12"/>
  <c r="AE66" i="7" s="1"/>
  <c r="AS146" i="4"/>
  <c r="AQ35" i="7"/>
  <c r="AS84" i="11"/>
  <c r="AQ41" i="7" s="1"/>
  <c r="AE107" i="7"/>
  <c r="CV194" i="7"/>
  <c r="CV200" i="7"/>
  <c r="CV199" i="7"/>
  <c r="CW3" i="11"/>
  <c r="CV2" i="11"/>
  <c r="CR14" i="7"/>
  <c r="CR18" i="7" s="1"/>
  <c r="AQ10" i="7"/>
  <c r="AS68" i="11"/>
  <c r="AQ22" i="7" s="1"/>
  <c r="CQ3" i="7"/>
  <c r="CP2" i="7"/>
  <c r="AF12" i="12"/>
  <c r="AE123" i="7" s="1"/>
  <c r="AD150" i="7"/>
  <c r="AD151" i="7" s="1"/>
  <c r="AE32" i="7"/>
  <c r="AE36" i="7" s="1"/>
  <c r="CV177" i="7"/>
  <c r="CV207" i="7"/>
  <c r="CV212" i="7" s="1"/>
  <c r="CV208" i="7"/>
  <c r="CV206" i="7"/>
  <c r="CV209" i="7"/>
  <c r="AF47" i="12"/>
  <c r="AE97" i="7" s="1"/>
  <c r="E252" i="22"/>
  <c r="D251" i="22"/>
  <c r="CV219" i="7"/>
  <c r="CV218" i="7"/>
  <c r="CV217" i="7"/>
  <c r="AF29" i="12"/>
  <c r="AE94" i="7" s="1"/>
  <c r="AF23" i="12"/>
  <c r="AE93" i="7" s="1"/>
  <c r="AF41" i="12"/>
  <c r="AE96" i="7" s="1"/>
  <c r="AF35" i="12"/>
  <c r="AE95" i="7" s="1"/>
  <c r="AR88" i="11"/>
  <c r="AP46" i="7" s="1"/>
  <c r="AG81" i="11"/>
  <c r="AF53" i="12"/>
  <c r="AE98" i="7" s="1"/>
  <c r="AE222" i="7"/>
  <c r="DA2" i="12"/>
  <c r="CV4" i="11"/>
  <c r="CV64" i="11" s="1"/>
  <c r="CT17" i="7" s="1"/>
  <c r="CU62" i="11"/>
  <c r="CS15" i="7" s="1"/>
  <c r="CU61" i="11"/>
  <c r="CU63" i="11"/>
  <c r="CS16" i="7" s="1"/>
  <c r="BI38" i="11"/>
  <c r="BI40" i="11" s="1"/>
  <c r="BH50" i="4"/>
  <c r="AI11" i="11"/>
  <c r="AI13" i="11" s="1"/>
  <c r="AI48" i="11" s="1"/>
  <c r="AH47" i="4"/>
  <c r="AH51" i="4" s="1"/>
  <c r="AH52" i="4"/>
  <c r="AI52" i="11"/>
  <c r="CZ162" i="4"/>
  <c r="CZ157" i="4"/>
  <c r="CZ154" i="4"/>
  <c r="CZ165" i="4"/>
  <c r="AS36" i="11"/>
  <c r="AS73" i="11" s="1"/>
  <c r="AQ28" i="7" s="1"/>
  <c r="CW5" i="7"/>
  <c r="CV4" i="7"/>
  <c r="AT31" i="11"/>
  <c r="DA119" i="4"/>
  <c r="DA116" i="4"/>
  <c r="DA135" i="4"/>
  <c r="DA173" i="4" s="1"/>
  <c r="DA128" i="4"/>
  <c r="DA166" i="4" s="1"/>
  <c r="DA136" i="4"/>
  <c r="DA174" i="4" s="1"/>
  <c r="DA127" i="4"/>
  <c r="AK22" i="11"/>
  <c r="AK21" i="11" s="1"/>
  <c r="DC5" i="12"/>
  <c r="DB3" i="12"/>
  <c r="DB6" i="12"/>
  <c r="CX8" i="11"/>
  <c r="CW6" i="11"/>
  <c r="CW5" i="11" s="1"/>
  <c r="CW95" i="11" s="1"/>
  <c r="CU54" i="7" s="1"/>
  <c r="CW9" i="11"/>
  <c r="CY7" i="11"/>
  <c r="CW7" i="7"/>
  <c r="CV6" i="7"/>
  <c r="AI87" i="11" l="1"/>
  <c r="AG45" i="7" s="1"/>
  <c r="AH66" i="4"/>
  <c r="AH61" i="4"/>
  <c r="CV53" i="29"/>
  <c r="CV69" i="29"/>
  <c r="CV61" i="29"/>
  <c r="CV45" i="29"/>
  <c r="CW205" i="7"/>
  <c r="CW35" i="29"/>
  <c r="CW27" i="29"/>
  <c r="CW17" i="29"/>
  <c r="AF24" i="12"/>
  <c r="AE112" i="7" s="1"/>
  <c r="AF42" i="12"/>
  <c r="AE115" i="7" s="1"/>
  <c r="AE110" i="7"/>
  <c r="CV201" i="7"/>
  <c r="CV211" i="7" s="1"/>
  <c r="AF36" i="12"/>
  <c r="AE114" i="7" s="1"/>
  <c r="AJ82" i="4"/>
  <c r="AJ142" i="4" s="1"/>
  <c r="AJ83" i="4"/>
  <c r="AJ67" i="11"/>
  <c r="AH21" i="7" s="1"/>
  <c r="AJ27" i="11"/>
  <c r="AJ72" i="11" s="1"/>
  <c r="AH27" i="7" s="1"/>
  <c r="DC94" i="12"/>
  <c r="CW181" i="7"/>
  <c r="AH60" i="4"/>
  <c r="AH59" i="11"/>
  <c r="AF30" i="12"/>
  <c r="AE113" i="7" s="1"/>
  <c r="AF54" i="12"/>
  <c r="AE117" i="7" s="1"/>
  <c r="AE148" i="7"/>
  <c r="AE86" i="7"/>
  <c r="AE73" i="7"/>
  <c r="CY15" i="12"/>
  <c r="CX77" i="7" s="1"/>
  <c r="AS89" i="11"/>
  <c r="AQ47" i="7" s="1"/>
  <c r="AT30" i="11"/>
  <c r="AT69" i="11"/>
  <c r="AH80" i="4"/>
  <c r="E35" i="25"/>
  <c r="E38" i="25"/>
  <c r="AJ84" i="4"/>
  <c r="AH132" i="4"/>
  <c r="AH137" i="4"/>
  <c r="AH50" i="11"/>
  <c r="CX3" i="11"/>
  <c r="CW2" i="11"/>
  <c r="CW199" i="7"/>
  <c r="CW200" i="7"/>
  <c r="CW194" i="7"/>
  <c r="CS14" i="7"/>
  <c r="CS18" i="7" s="1"/>
  <c r="AF31" i="12"/>
  <c r="AE126" i="7" s="1"/>
  <c r="AF49" i="12"/>
  <c r="AE129" i="7" s="1"/>
  <c r="AF25" i="12"/>
  <c r="AE125" i="7" s="1"/>
  <c r="AF43" i="12"/>
  <c r="AE128" i="7" s="1"/>
  <c r="AF37" i="12"/>
  <c r="AE127" i="7" s="1"/>
  <c r="BF11" i="7"/>
  <c r="AF55" i="12"/>
  <c r="AE130" i="7" s="1"/>
  <c r="AF8" i="7"/>
  <c r="AH66" i="11"/>
  <c r="K23" i="25"/>
  <c r="CR3" i="7"/>
  <c r="CQ2" i="7"/>
  <c r="AE38" i="7"/>
  <c r="AE42" i="7" s="1"/>
  <c r="CW208" i="7"/>
  <c r="CW177" i="7"/>
  <c r="CW178" i="7" s="1"/>
  <c r="CW179" i="7" s="1"/>
  <c r="CW206" i="7"/>
  <c r="CW207" i="7"/>
  <c r="CW212" i="7" s="1"/>
  <c r="CV178" i="7"/>
  <c r="CV179" i="7" s="1"/>
  <c r="CW209" i="7"/>
  <c r="K105" i="25"/>
  <c r="AE100" i="7"/>
  <c r="E253" i="22"/>
  <c r="D252" i="22"/>
  <c r="CW219" i="7"/>
  <c r="CW218" i="7"/>
  <c r="CW217" i="7"/>
  <c r="AH53" i="4"/>
  <c r="AG86" i="11"/>
  <c r="BH45" i="11"/>
  <c r="BH74" i="11" s="1"/>
  <c r="BF29" i="7" s="1"/>
  <c r="DB2" i="12"/>
  <c r="CW4" i="11"/>
  <c r="CW64" i="11" s="1"/>
  <c r="CU17" i="7" s="1"/>
  <c r="CV63" i="11"/>
  <c r="CT16" i="7" s="1"/>
  <c r="CV62" i="11"/>
  <c r="CT15" i="7" s="1"/>
  <c r="CV61" i="11"/>
  <c r="AH18" i="11"/>
  <c r="AH71" i="11" s="1"/>
  <c r="AI12" i="11"/>
  <c r="AI47" i="11" s="1"/>
  <c r="AH63" i="12" s="1"/>
  <c r="BI39" i="11"/>
  <c r="BI41" i="11" s="1"/>
  <c r="BI42" i="11" s="1"/>
  <c r="BI43" i="11" s="1"/>
  <c r="BI44" i="11" s="1"/>
  <c r="M39" i="25"/>
  <c r="AI54" i="11"/>
  <c r="AS78" i="11"/>
  <c r="AQ34" i="7" s="1"/>
  <c r="DA154" i="4"/>
  <c r="DA165" i="4"/>
  <c r="DA162" i="4"/>
  <c r="DA157" i="4"/>
  <c r="CW4" i="7"/>
  <c r="CX5" i="7"/>
  <c r="DB119" i="4"/>
  <c r="DB135" i="4"/>
  <c r="DB173" i="4" s="1"/>
  <c r="DB127" i="4"/>
  <c r="DB116" i="4"/>
  <c r="DB128" i="4"/>
  <c r="DB166" i="4" s="1"/>
  <c r="DB136" i="4"/>
  <c r="DB174" i="4" s="1"/>
  <c r="DD5" i="12"/>
  <c r="DC3" i="12"/>
  <c r="DC6" i="12"/>
  <c r="CY8" i="11"/>
  <c r="CX6" i="11"/>
  <c r="CX5" i="11" s="1"/>
  <c r="CX95" i="11" s="1"/>
  <c r="CV54" i="7" s="1"/>
  <c r="CX9" i="11"/>
  <c r="CZ7" i="11"/>
  <c r="CX7" i="7"/>
  <c r="CW6" i="7"/>
  <c r="AH70" i="4" l="1"/>
  <c r="AH130" i="4" s="1"/>
  <c r="AH73" i="4"/>
  <c r="AH69" i="4"/>
  <c r="AH129" i="4" s="1"/>
  <c r="CW53" i="29"/>
  <c r="CW69" i="29"/>
  <c r="J92" i="25"/>
  <c r="CW45" i="29"/>
  <c r="CW61" i="29"/>
  <c r="CX205" i="7"/>
  <c r="CX35" i="29"/>
  <c r="CX27" i="29"/>
  <c r="CX17" i="29"/>
  <c r="AG102" i="12"/>
  <c r="AF163" i="7" s="1"/>
  <c r="AF96" i="12"/>
  <c r="AE165" i="7"/>
  <c r="AJ77" i="11"/>
  <c r="AH33" i="7" s="1"/>
  <c r="AF12" i="7"/>
  <c r="AG71" i="12"/>
  <c r="AF99" i="7" s="1"/>
  <c r="AG85" i="12"/>
  <c r="AF132" i="7" s="1"/>
  <c r="AG84" i="12"/>
  <c r="AF131" i="7" s="1"/>
  <c r="AG86" i="12"/>
  <c r="AF133" i="7" s="1"/>
  <c r="AG91" i="12"/>
  <c r="AF146" i="7" s="1"/>
  <c r="AG80" i="12"/>
  <c r="AF119" i="7" s="1"/>
  <c r="DD94" i="12"/>
  <c r="CW201" i="7"/>
  <c r="CW211" i="7" s="1"/>
  <c r="CX181" i="7"/>
  <c r="AH120" i="4"/>
  <c r="AE120" i="7"/>
  <c r="AG68" i="12"/>
  <c r="AF85" i="7" s="1"/>
  <c r="AF88" i="7"/>
  <c r="AF89" i="7" s="1"/>
  <c r="AG67" i="12"/>
  <c r="AF84" i="7" s="1"/>
  <c r="AG66" i="12"/>
  <c r="AF75" i="7" s="1"/>
  <c r="AG79" i="12"/>
  <c r="AF118" i="7" s="1"/>
  <c r="AG83" i="12"/>
  <c r="AF122" i="7" s="1"/>
  <c r="AH94" i="11"/>
  <c r="AF53" i="7" s="1"/>
  <c r="AG62" i="12"/>
  <c r="AF71" i="7" s="1"/>
  <c r="AG75" i="12"/>
  <c r="AF106" i="7" s="1"/>
  <c r="AG78" i="12"/>
  <c r="AF109" i="7" s="1"/>
  <c r="AG61" i="12"/>
  <c r="AF70" i="7" s="1"/>
  <c r="AG90" i="12"/>
  <c r="AF137" i="7" s="1"/>
  <c r="AG60" i="12"/>
  <c r="AF61" i="7" s="1"/>
  <c r="AG92" i="12"/>
  <c r="AF147" i="7" s="1"/>
  <c r="AG74" i="12"/>
  <c r="AF105" i="7" s="1"/>
  <c r="AG100" i="12"/>
  <c r="AF156" i="7" s="1"/>
  <c r="AJ143" i="4"/>
  <c r="AJ144" i="4"/>
  <c r="AG87" i="12"/>
  <c r="AF134" i="7" s="1"/>
  <c r="E27" i="25"/>
  <c r="AR23" i="7"/>
  <c r="AT79" i="11"/>
  <c r="CZ15" i="12"/>
  <c r="CY77" i="7" s="1"/>
  <c r="AH140" i="4"/>
  <c r="AH175" i="4"/>
  <c r="AH126" i="4"/>
  <c r="AG10" i="12" s="1"/>
  <c r="AH170" i="4"/>
  <c r="AH124" i="4"/>
  <c r="CX199" i="7"/>
  <c r="CX200" i="7"/>
  <c r="CX194" i="7"/>
  <c r="AH117" i="4"/>
  <c r="CY3" i="11"/>
  <c r="CX2" i="11"/>
  <c r="CT14" i="7"/>
  <c r="CT18" i="7" s="1"/>
  <c r="AE135" i="7"/>
  <c r="CS3" i="7"/>
  <c r="CR2" i="7"/>
  <c r="AF26" i="7"/>
  <c r="AF30" i="7" s="1"/>
  <c r="AF20" i="7"/>
  <c r="AF24" i="7" s="1"/>
  <c r="AE44" i="7"/>
  <c r="AI53" i="11"/>
  <c r="AI55" i="11" s="1"/>
  <c r="AI56" i="11" s="1"/>
  <c r="AG72" i="7"/>
  <c r="CX208" i="7"/>
  <c r="CX177" i="7"/>
  <c r="CX178" i="7" s="1"/>
  <c r="CX179" i="7" s="1"/>
  <c r="CX206" i="7"/>
  <c r="CX207" i="7"/>
  <c r="CX212" i="7" s="1"/>
  <c r="AH123" i="4"/>
  <c r="CX209" i="7"/>
  <c r="E254" i="22"/>
  <c r="D253" i="22"/>
  <c r="K26" i="25"/>
  <c r="K36" i="25"/>
  <c r="CX219" i="7"/>
  <c r="CX218" i="7"/>
  <c r="CX217" i="7"/>
  <c r="AH121" i="4"/>
  <c r="AJ138" i="4"/>
  <c r="AJ134" i="4"/>
  <c r="AJ139" i="4"/>
  <c r="AJ177" i="4" s="1"/>
  <c r="CX4" i="11"/>
  <c r="CX64" i="11" s="1"/>
  <c r="CV17" i="7" s="1"/>
  <c r="CW63" i="11"/>
  <c r="CU16" i="7" s="1"/>
  <c r="CW62" i="11"/>
  <c r="CU15" i="7" s="1"/>
  <c r="CW61" i="11"/>
  <c r="DC2" i="12"/>
  <c r="BJ38" i="11"/>
  <c r="BJ40" i="11" s="1"/>
  <c r="BI50" i="4"/>
  <c r="AH76" i="11"/>
  <c r="AI14" i="11"/>
  <c r="AI15" i="11" s="1"/>
  <c r="AI16" i="11" s="1"/>
  <c r="DB165" i="4"/>
  <c r="DB154" i="4"/>
  <c r="DB157" i="4"/>
  <c r="DB162" i="4"/>
  <c r="AS83" i="11"/>
  <c r="AQ40" i="7" s="1"/>
  <c r="CY5" i="7"/>
  <c r="CX4" i="7"/>
  <c r="AT32" i="11"/>
  <c r="AT33" i="11" s="1"/>
  <c r="AT34" i="11" s="1"/>
  <c r="DC136" i="4"/>
  <c r="DC174" i="4" s="1"/>
  <c r="DC135" i="4"/>
  <c r="DC173" i="4" s="1"/>
  <c r="DC127" i="4"/>
  <c r="DC116" i="4"/>
  <c r="DC128" i="4"/>
  <c r="DC166" i="4" s="1"/>
  <c r="DC119" i="4"/>
  <c r="AK23" i="11"/>
  <c r="AK24" i="11" s="1"/>
  <c r="DD6" i="12"/>
  <c r="DD3" i="12"/>
  <c r="DE5" i="12"/>
  <c r="CZ8" i="11"/>
  <c r="CY6" i="11"/>
  <c r="CY5" i="11" s="1"/>
  <c r="CY95" i="11" s="1"/>
  <c r="CW54" i="7" s="1"/>
  <c r="CY9" i="11"/>
  <c r="DA7" i="11"/>
  <c r="CY7" i="7"/>
  <c r="CX6" i="7"/>
  <c r="CX53" i="29" l="1"/>
  <c r="CX69" i="29"/>
  <c r="AE48" i="7"/>
  <c r="AE221" i="7" s="1"/>
  <c r="CX61" i="29"/>
  <c r="CX45" i="29"/>
  <c r="AJ82" i="11"/>
  <c r="AH39" i="7" s="1"/>
  <c r="CY205" i="7"/>
  <c r="CY35" i="29"/>
  <c r="CY27" i="29"/>
  <c r="CY17" i="29"/>
  <c r="CX201" i="7"/>
  <c r="CX211" i="7" s="1"/>
  <c r="AT35" i="11"/>
  <c r="AT92" i="11"/>
  <c r="AR51" i="7" s="1"/>
  <c r="DE94" i="12"/>
  <c r="CY181" i="7"/>
  <c r="AF56" i="7"/>
  <c r="AI17" i="11"/>
  <c r="AI18" i="11" s="1"/>
  <c r="AI71" i="11" s="1"/>
  <c r="AI49" i="11"/>
  <c r="AI96" i="11" s="1"/>
  <c r="AG55" i="7" s="1"/>
  <c r="AG14" i="12"/>
  <c r="AF63" i="7" s="1"/>
  <c r="AI57" i="11"/>
  <c r="AI93" i="11" s="1"/>
  <c r="AG52" i="7" s="1"/>
  <c r="AK25" i="11"/>
  <c r="AK91" i="11" s="1"/>
  <c r="AF157" i="7"/>
  <c r="AH133" i="4"/>
  <c r="AG8" i="12"/>
  <c r="AG28" i="12" s="1"/>
  <c r="AF79" i="7" s="1"/>
  <c r="AR35" i="7"/>
  <c r="AT84" i="11"/>
  <c r="AR41" i="7" s="1"/>
  <c r="DA15" i="12"/>
  <c r="CZ77" i="7" s="1"/>
  <c r="AG13" i="12"/>
  <c r="AG26" i="12" s="1"/>
  <c r="AF140" i="7" s="1"/>
  <c r="AH178" i="4"/>
  <c r="AG20" i="12" s="1"/>
  <c r="AF139" i="7" s="1"/>
  <c r="AG16" i="12"/>
  <c r="AF92" i="7" s="1"/>
  <c r="AG17" i="12"/>
  <c r="AF103" i="7" s="1"/>
  <c r="AG19" i="12"/>
  <c r="AF124" i="7" s="1"/>
  <c r="AG7" i="12"/>
  <c r="AF102" i="7"/>
  <c r="AG58" i="12"/>
  <c r="AF104" i="7" s="1"/>
  <c r="CZ3" i="11"/>
  <c r="CY2" i="11"/>
  <c r="CY199" i="7"/>
  <c r="CY200" i="7"/>
  <c r="CY194" i="7"/>
  <c r="CU14" i="7"/>
  <c r="CU18" i="7" s="1"/>
  <c r="BG11" i="7"/>
  <c r="CT3" i="7"/>
  <c r="CS2" i="7"/>
  <c r="K28" i="25"/>
  <c r="AE58" i="7"/>
  <c r="AF32" i="7"/>
  <c r="AF36" i="7" s="1"/>
  <c r="AH131" i="4"/>
  <c r="AG9" i="12" s="1"/>
  <c r="AF91" i="7" s="1"/>
  <c r="AH122" i="4"/>
  <c r="AG11" i="12" s="1"/>
  <c r="AF110" i="7" s="1"/>
  <c r="CY208" i="7"/>
  <c r="CY206" i="7"/>
  <c r="CY177" i="7"/>
  <c r="CY207" i="7"/>
  <c r="CY212" i="7" s="1"/>
  <c r="CY209" i="7"/>
  <c r="E255" i="22"/>
  <c r="D254" i="22"/>
  <c r="K119" i="25"/>
  <c r="CY219" i="7"/>
  <c r="CY218" i="7"/>
  <c r="CY217" i="7"/>
  <c r="AJ11" i="11"/>
  <c r="AJ13" i="11" s="1"/>
  <c r="AJ48" i="11" s="1"/>
  <c r="AH81" i="11"/>
  <c r="BI45" i="11"/>
  <c r="BI74" i="11" s="1"/>
  <c r="BG29" i="7" s="1"/>
  <c r="DD2" i="12"/>
  <c r="CY4" i="11"/>
  <c r="CY64" i="11" s="1"/>
  <c r="CW17" i="7" s="1"/>
  <c r="CX61" i="11"/>
  <c r="CX63" i="11"/>
  <c r="CV16" i="7" s="1"/>
  <c r="CX62" i="11"/>
  <c r="CV15" i="7" s="1"/>
  <c r="BJ39" i="11"/>
  <c r="BJ41" i="11" s="1"/>
  <c r="BJ42" i="11" s="1"/>
  <c r="BJ43" i="11" s="1"/>
  <c r="BJ44" i="11" s="1"/>
  <c r="AI47" i="4"/>
  <c r="AI51" i="4" s="1"/>
  <c r="AS88" i="11"/>
  <c r="AQ46" i="7" s="1"/>
  <c r="AI52" i="4"/>
  <c r="AJ52" i="11"/>
  <c r="DC157" i="4"/>
  <c r="DC162" i="4"/>
  <c r="DC165" i="4"/>
  <c r="DC154" i="4"/>
  <c r="AK48" i="4"/>
  <c r="AT49" i="4"/>
  <c r="CY4" i="7"/>
  <c r="CZ5" i="7"/>
  <c r="AL20" i="11"/>
  <c r="DD127" i="4"/>
  <c r="DD135" i="4"/>
  <c r="DD173" i="4" s="1"/>
  <c r="DD136" i="4"/>
  <c r="DD174" i="4" s="1"/>
  <c r="DD116" i="4"/>
  <c r="DD119" i="4"/>
  <c r="DD128" i="4"/>
  <c r="DD166" i="4" s="1"/>
  <c r="AU29" i="11"/>
  <c r="DE6" i="12"/>
  <c r="DF5" i="12"/>
  <c r="DE3" i="12"/>
  <c r="DA8" i="11"/>
  <c r="CZ6" i="11"/>
  <c r="CZ5" i="11" s="1"/>
  <c r="CZ95" i="11" s="1"/>
  <c r="CX54" i="7" s="1"/>
  <c r="CZ9" i="11"/>
  <c r="DB7" i="11"/>
  <c r="CZ7" i="7"/>
  <c r="CY6" i="7"/>
  <c r="AI66" i="4" l="1"/>
  <c r="AI61" i="4"/>
  <c r="AJ87" i="11"/>
  <c r="AH45" i="7" s="1"/>
  <c r="CY53" i="29"/>
  <c r="CY69" i="29"/>
  <c r="CY61" i="29"/>
  <c r="CY45" i="29"/>
  <c r="CZ205" i="7"/>
  <c r="CZ35" i="29"/>
  <c r="CZ27" i="29"/>
  <c r="CZ17" i="29"/>
  <c r="CY201" i="7"/>
  <c r="CY211" i="7" s="1"/>
  <c r="AK110" i="4"/>
  <c r="AK109" i="4"/>
  <c r="AK108" i="4"/>
  <c r="AK102" i="4"/>
  <c r="AK101" i="4"/>
  <c r="AK100" i="4"/>
  <c r="AK94" i="4"/>
  <c r="AK93" i="4"/>
  <c r="AK92" i="4"/>
  <c r="AT113" i="4"/>
  <c r="AT112" i="4"/>
  <c r="AT111" i="4"/>
  <c r="AT97" i="4"/>
  <c r="AT96" i="4"/>
  <c r="AT104" i="4"/>
  <c r="AT103" i="4"/>
  <c r="AT95" i="4"/>
  <c r="DF94" i="12"/>
  <c r="CZ181" i="7"/>
  <c r="AI60" i="4"/>
  <c r="AI137" i="4"/>
  <c r="AI59" i="11"/>
  <c r="AK26" i="11"/>
  <c r="AI9" i="7" s="1"/>
  <c r="AI50" i="7"/>
  <c r="H102" i="25" s="1"/>
  <c r="AG46" i="12"/>
  <c r="AF82" i="7" s="1"/>
  <c r="AG52" i="12"/>
  <c r="AF83" i="7" s="1"/>
  <c r="AG40" i="12"/>
  <c r="AF81" i="7" s="1"/>
  <c r="AG22" i="12"/>
  <c r="AF78" i="7" s="1"/>
  <c r="AG34" i="12"/>
  <c r="AF80" i="7" s="1"/>
  <c r="AF76" i="7"/>
  <c r="AI50" i="11"/>
  <c r="AG56" i="12"/>
  <c r="AF145" i="7" s="1"/>
  <c r="AF138" i="7"/>
  <c r="AT146" i="4"/>
  <c r="AG12" i="12"/>
  <c r="AF123" i="7" s="1"/>
  <c r="AH160" i="4"/>
  <c r="AG18" i="12" s="1"/>
  <c r="AF111" i="7" s="1"/>
  <c r="AT89" i="11"/>
  <c r="AR47" i="7" s="1"/>
  <c r="DB15" i="12"/>
  <c r="DA77" i="7" s="1"/>
  <c r="F38" i="25"/>
  <c r="F35" i="25"/>
  <c r="AI80" i="4"/>
  <c r="AG50" i="12"/>
  <c r="AF144" i="7" s="1"/>
  <c r="AG38" i="12"/>
  <c r="AF142" i="7" s="1"/>
  <c r="AG44" i="12"/>
  <c r="AF143" i="7" s="1"/>
  <c r="AG32" i="12"/>
  <c r="AF141" i="7" s="1"/>
  <c r="AG54" i="12"/>
  <c r="AF117" i="7" s="1"/>
  <c r="AG48" i="12"/>
  <c r="AF116" i="7" s="1"/>
  <c r="AG36" i="12"/>
  <c r="AF114" i="7" s="1"/>
  <c r="AG24" i="12"/>
  <c r="AF112" i="7" s="1"/>
  <c r="AG30" i="12"/>
  <c r="AF113" i="7" s="1"/>
  <c r="AG42" i="12"/>
  <c r="AF115" i="7" s="1"/>
  <c r="AF62" i="7"/>
  <c r="AG39" i="12"/>
  <c r="AF67" i="7" s="1"/>
  <c r="AG33" i="12"/>
  <c r="AF66" i="7" s="1"/>
  <c r="AG45" i="12"/>
  <c r="AF68" i="7" s="1"/>
  <c r="AG51" i="12"/>
  <c r="AF69" i="7" s="1"/>
  <c r="AG27" i="12"/>
  <c r="AF65" i="7" s="1"/>
  <c r="AG21" i="12"/>
  <c r="AF64" i="7" s="1"/>
  <c r="AI132" i="4"/>
  <c r="AF107" i="7"/>
  <c r="CZ199" i="7"/>
  <c r="CZ200" i="7"/>
  <c r="CZ194" i="7"/>
  <c r="DA3" i="11"/>
  <c r="CZ2" i="11"/>
  <c r="CV14" i="7"/>
  <c r="CV18" i="7" s="1"/>
  <c r="AG8" i="7"/>
  <c r="AI66" i="11"/>
  <c r="AG20" i="7" s="1"/>
  <c r="AG24" i="7" s="1"/>
  <c r="AR10" i="7"/>
  <c r="AT68" i="11"/>
  <c r="AR22" i="7" s="1"/>
  <c r="AE150" i="7"/>
  <c r="AE151" i="7" s="1"/>
  <c r="L23" i="25"/>
  <c r="CU3" i="7"/>
  <c r="CT2" i="7"/>
  <c r="AG47" i="12"/>
  <c r="AF97" i="7" s="1"/>
  <c r="AG23" i="12"/>
  <c r="AF93" i="7" s="1"/>
  <c r="AG41" i="12"/>
  <c r="AF96" i="7" s="1"/>
  <c r="AG53" i="12"/>
  <c r="AF98" i="7" s="1"/>
  <c r="AG29" i="12"/>
  <c r="AF94" i="7" s="1"/>
  <c r="AG35" i="12"/>
  <c r="AF95" i="7" s="1"/>
  <c r="AG26" i="7"/>
  <c r="AG30" i="7" s="1"/>
  <c r="AF38" i="7"/>
  <c r="AF42" i="7" s="1"/>
  <c r="CZ208" i="7"/>
  <c r="CZ206" i="7"/>
  <c r="CZ177" i="7"/>
  <c r="CZ178" i="7" s="1"/>
  <c r="CZ179" i="7" s="1"/>
  <c r="CZ207" i="7"/>
  <c r="CZ212" i="7" s="1"/>
  <c r="CY178" i="7"/>
  <c r="CY179" i="7" s="1"/>
  <c r="CZ209" i="7"/>
  <c r="AH86" i="11"/>
  <c r="AF165" i="7" s="1"/>
  <c r="E256" i="22"/>
  <c r="D255" i="22"/>
  <c r="CZ219" i="7"/>
  <c r="CZ218" i="7"/>
  <c r="CZ217" i="7"/>
  <c r="AF222" i="7"/>
  <c r="DE2" i="12"/>
  <c r="AJ12" i="11"/>
  <c r="AJ47" i="11" s="1"/>
  <c r="AI63" i="12" s="1"/>
  <c r="CZ4" i="11"/>
  <c r="CZ64" i="11" s="1"/>
  <c r="CX17" i="7" s="1"/>
  <c r="CY61" i="11"/>
  <c r="CY63" i="11"/>
  <c r="CW16" i="7" s="1"/>
  <c r="CY62" i="11"/>
  <c r="CW15" i="7" s="1"/>
  <c r="BK38" i="11"/>
  <c r="BK40" i="11" s="1"/>
  <c r="BJ50" i="4"/>
  <c r="AI53" i="4"/>
  <c r="AJ54" i="11"/>
  <c r="DD157" i="4"/>
  <c r="DD165" i="4"/>
  <c r="DD154" i="4"/>
  <c r="DD162" i="4"/>
  <c r="AT36" i="11"/>
  <c r="AT73" i="11" s="1"/>
  <c r="AR28" i="7" s="1"/>
  <c r="DA5" i="7"/>
  <c r="CZ4" i="7"/>
  <c r="AU31" i="11"/>
  <c r="AL22" i="11"/>
  <c r="AL21" i="11" s="1"/>
  <c r="DE116" i="4"/>
  <c r="DE136" i="4"/>
  <c r="DE174" i="4" s="1"/>
  <c r="DE135" i="4"/>
  <c r="DE173" i="4" s="1"/>
  <c r="DE127" i="4"/>
  <c r="DE119" i="4"/>
  <c r="DE128" i="4"/>
  <c r="DE166" i="4" s="1"/>
  <c r="DG5" i="12"/>
  <c r="DF3" i="12"/>
  <c r="DF6" i="12"/>
  <c r="DB8" i="11"/>
  <c r="DA6" i="11"/>
  <c r="DA5" i="11" s="1"/>
  <c r="DA95" i="11" s="1"/>
  <c r="CY54" i="7" s="1"/>
  <c r="DA9" i="11"/>
  <c r="DC7" i="11"/>
  <c r="DA7" i="7"/>
  <c r="CZ6" i="7"/>
  <c r="AI73" i="4" l="1"/>
  <c r="AI70" i="4"/>
  <c r="AI69" i="4"/>
  <c r="AI129" i="4" s="1"/>
  <c r="AK27" i="11"/>
  <c r="AK72" i="11" s="1"/>
  <c r="AI27" i="7" s="1"/>
  <c r="CZ53" i="29"/>
  <c r="CZ69" i="29"/>
  <c r="CZ45" i="29"/>
  <c r="CZ61" i="29"/>
  <c r="DA205" i="7"/>
  <c r="DA35" i="29"/>
  <c r="DA27" i="29"/>
  <c r="DA17" i="29"/>
  <c r="AK67" i="11"/>
  <c r="AI21" i="7" s="1"/>
  <c r="AK82" i="4"/>
  <c r="AK142" i="4" s="1"/>
  <c r="CZ201" i="7"/>
  <c r="CZ211" i="7" s="1"/>
  <c r="AG55" i="12"/>
  <c r="AF130" i="7" s="1"/>
  <c r="AK83" i="4"/>
  <c r="AG12" i="7"/>
  <c r="AH71" i="12"/>
  <c r="AG99" i="7" s="1"/>
  <c r="AH84" i="12"/>
  <c r="AG131" i="7" s="1"/>
  <c r="AH85" i="12"/>
  <c r="AG132" i="7" s="1"/>
  <c r="AH86" i="12"/>
  <c r="AG133" i="7" s="1"/>
  <c r="AH91" i="12"/>
  <c r="AG146" i="7" s="1"/>
  <c r="AH80" i="12"/>
  <c r="AG119" i="7" s="1"/>
  <c r="DG94" i="12"/>
  <c r="DA181" i="7"/>
  <c r="AI120" i="4"/>
  <c r="AF86" i="7"/>
  <c r="AH67" i="12"/>
  <c r="AG84" i="7" s="1"/>
  <c r="AH74" i="12"/>
  <c r="AG105" i="7" s="1"/>
  <c r="AH66" i="12"/>
  <c r="AG75" i="7" s="1"/>
  <c r="AH79" i="12"/>
  <c r="AG118" i="7" s="1"/>
  <c r="AG88" i="7"/>
  <c r="AH90" i="12"/>
  <c r="AG137" i="7" s="1"/>
  <c r="AH61" i="12"/>
  <c r="AG70" i="7" s="1"/>
  <c r="AH83" i="12"/>
  <c r="AG122" i="7" s="1"/>
  <c r="AH92" i="12"/>
  <c r="AG147" i="7" s="1"/>
  <c r="AH68" i="12"/>
  <c r="AG85" i="7" s="1"/>
  <c r="AI94" i="11"/>
  <c r="AH14" i="12" s="1"/>
  <c r="AG63" i="7" s="1"/>
  <c r="AH60" i="12"/>
  <c r="AG61" i="7" s="1"/>
  <c r="AH75" i="12"/>
  <c r="AG106" i="7" s="1"/>
  <c r="AH100" i="12"/>
  <c r="AG156" i="7" s="1"/>
  <c r="AH62" i="12"/>
  <c r="AG71" i="7" s="1"/>
  <c r="AH78" i="12"/>
  <c r="AG109" i="7" s="1"/>
  <c r="AH102" i="12"/>
  <c r="AG163" i="7" s="1"/>
  <c r="AH87" i="12"/>
  <c r="AG134" i="7" s="1"/>
  <c r="AG49" i="12"/>
  <c r="AF129" i="7" s="1"/>
  <c r="AG25" i="12"/>
  <c r="AF125" i="7" s="1"/>
  <c r="AG37" i="12"/>
  <c r="AF127" i="7" s="1"/>
  <c r="AG43" i="12"/>
  <c r="AF128" i="7" s="1"/>
  <c r="AG31" i="12"/>
  <c r="AF126" i="7" s="1"/>
  <c r="AI76" i="11"/>
  <c r="AI81" i="11" s="1"/>
  <c r="AF148" i="7"/>
  <c r="AU30" i="11"/>
  <c r="AU32" i="11" s="1"/>
  <c r="AU33" i="11" s="1"/>
  <c r="AU34" i="11" s="1"/>
  <c r="AU69" i="11"/>
  <c r="AI130" i="4"/>
  <c r="F27" i="25"/>
  <c r="AF120" i="7"/>
  <c r="DC15" i="12"/>
  <c r="DB77" i="7" s="1"/>
  <c r="AI170" i="4"/>
  <c r="AI175" i="4"/>
  <c r="AI124" i="4"/>
  <c r="AF73" i="7"/>
  <c r="AI126" i="4"/>
  <c r="AI140" i="4"/>
  <c r="AI178" i="4" s="1"/>
  <c r="AK84" i="4"/>
  <c r="DB3" i="11"/>
  <c r="DA2" i="11"/>
  <c r="DA194" i="7"/>
  <c r="DA199" i="7"/>
  <c r="DA200" i="7"/>
  <c r="AF44" i="7"/>
  <c r="AG96" i="12"/>
  <c r="CW14" i="7"/>
  <c r="CW18" i="7" s="1"/>
  <c r="BH11" i="7"/>
  <c r="AI117" i="4"/>
  <c r="CV3" i="7"/>
  <c r="CU2" i="7"/>
  <c r="AF100" i="7"/>
  <c r="AJ53" i="11"/>
  <c r="AJ55" i="11" s="1"/>
  <c r="AJ56" i="11" s="1"/>
  <c r="AH72" i="7"/>
  <c r="DA177" i="7"/>
  <c r="DA178" i="7" s="1"/>
  <c r="DA179" i="7" s="1"/>
  <c r="DA206" i="7"/>
  <c r="DA207" i="7"/>
  <c r="DA212" i="7" s="1"/>
  <c r="DA208" i="7"/>
  <c r="DA209" i="7"/>
  <c r="BJ45" i="11"/>
  <c r="BJ74" i="11" s="1"/>
  <c r="BH29" i="7" s="1"/>
  <c r="L28" i="25"/>
  <c r="AI122" i="4"/>
  <c r="AI160" i="4" s="1"/>
  <c r="AH18" i="12" s="1"/>
  <c r="AG111" i="7" s="1"/>
  <c r="E257" i="22"/>
  <c r="D256" i="22"/>
  <c r="L105" i="25"/>
  <c r="DA219" i="7"/>
  <c r="DA217" i="7"/>
  <c r="DA218" i="7"/>
  <c r="DA4" i="11"/>
  <c r="DA64" i="11" s="1"/>
  <c r="CY17" i="7" s="1"/>
  <c r="CZ63" i="11"/>
  <c r="CX16" i="7" s="1"/>
  <c r="CZ62" i="11"/>
  <c r="CX15" i="7" s="1"/>
  <c r="CZ61" i="11"/>
  <c r="DF2" i="12"/>
  <c r="L26" i="25"/>
  <c r="L36" i="25"/>
  <c r="BK39" i="11"/>
  <c r="BK41" i="11" s="1"/>
  <c r="BK42" i="11" s="1"/>
  <c r="BK43" i="11" s="1"/>
  <c r="BK44" i="11" s="1"/>
  <c r="N39" i="25"/>
  <c r="DE157" i="4"/>
  <c r="DE154" i="4"/>
  <c r="DE165" i="4"/>
  <c r="DE162" i="4"/>
  <c r="AT78" i="11"/>
  <c r="AR34" i="7" s="1"/>
  <c r="DB5" i="7"/>
  <c r="DA4" i="7"/>
  <c r="AL23" i="11"/>
  <c r="AL24" i="11" s="1"/>
  <c r="DF136" i="4"/>
  <c r="DF174" i="4" s="1"/>
  <c r="DF116" i="4"/>
  <c r="DF128" i="4"/>
  <c r="DF166" i="4" s="1"/>
  <c r="DF135" i="4"/>
  <c r="DF173" i="4" s="1"/>
  <c r="DF127" i="4"/>
  <c r="DF119" i="4"/>
  <c r="DH5" i="12"/>
  <c r="DG3" i="12"/>
  <c r="DG6" i="12"/>
  <c r="AJ14" i="11"/>
  <c r="AJ15" i="11" s="1"/>
  <c r="DC8" i="11"/>
  <c r="DB6" i="11"/>
  <c r="DB5" i="11" s="1"/>
  <c r="DB95" i="11" s="1"/>
  <c r="CZ54" i="7" s="1"/>
  <c r="DB9" i="11"/>
  <c r="DD7" i="11"/>
  <c r="DB7" i="7"/>
  <c r="DA6" i="7"/>
  <c r="DA53" i="29" l="1"/>
  <c r="DA69" i="29"/>
  <c r="AF48" i="7"/>
  <c r="AF221" i="7" s="1"/>
  <c r="DA61" i="29"/>
  <c r="DA45" i="29"/>
  <c r="DB205" i="7"/>
  <c r="DB27" i="29"/>
  <c r="DB17" i="29"/>
  <c r="DB35" i="29"/>
  <c r="AK77" i="11"/>
  <c r="AI33" i="7" s="1"/>
  <c r="DA201" i="7"/>
  <c r="DA211" i="7" s="1"/>
  <c r="AU35" i="11"/>
  <c r="AU92" i="11"/>
  <c r="AS51" i="7" s="1"/>
  <c r="DH94" i="12"/>
  <c r="DB181" i="7"/>
  <c r="AG32" i="7"/>
  <c r="AG36" i="7" s="1"/>
  <c r="AG53" i="7"/>
  <c r="AG56" i="7" s="1"/>
  <c r="AJ57" i="11"/>
  <c r="AJ93" i="11" s="1"/>
  <c r="AH52" i="7" s="1"/>
  <c r="AL25" i="11"/>
  <c r="AL91" i="11" s="1"/>
  <c r="AJ16" i="11"/>
  <c r="AF135" i="7"/>
  <c r="AG157" i="7"/>
  <c r="AI133" i="4"/>
  <c r="AH10" i="12" s="1"/>
  <c r="AG102" i="7" s="1"/>
  <c r="AK143" i="4"/>
  <c r="AK144" i="4"/>
  <c r="AG89" i="7"/>
  <c r="AH13" i="12"/>
  <c r="AG138" i="7" s="1"/>
  <c r="AH8" i="12"/>
  <c r="AG76" i="7" s="1"/>
  <c r="AS23" i="7"/>
  <c r="AU79" i="11"/>
  <c r="AH20" i="12"/>
  <c r="AG139" i="7" s="1"/>
  <c r="AH16" i="12"/>
  <c r="AG92" i="7" s="1"/>
  <c r="AH17" i="12"/>
  <c r="AG103" i="7" s="1"/>
  <c r="AH19" i="12"/>
  <c r="AG124" i="7" s="1"/>
  <c r="DD15" i="12"/>
  <c r="DC77" i="7" s="1"/>
  <c r="DB194" i="7"/>
  <c r="DB199" i="7"/>
  <c r="DB200" i="7"/>
  <c r="DC3" i="11"/>
  <c r="DB2" i="11"/>
  <c r="CX14" i="7"/>
  <c r="CX18" i="7" s="1"/>
  <c r="CW3" i="7"/>
  <c r="CV2" i="7"/>
  <c r="AG38" i="7"/>
  <c r="AG42" i="7" s="1"/>
  <c r="DB177" i="7"/>
  <c r="DB178" i="7" s="1"/>
  <c r="DB179" i="7" s="1"/>
  <c r="DB206" i="7"/>
  <c r="DB207" i="7"/>
  <c r="DB212" i="7" s="1"/>
  <c r="DB208" i="7"/>
  <c r="DB209" i="7"/>
  <c r="E258" i="22"/>
  <c r="D257" i="22"/>
  <c r="L119" i="25"/>
  <c r="DB217" i="7"/>
  <c r="DB219" i="7"/>
  <c r="DB218" i="7"/>
  <c r="AI86" i="11"/>
  <c r="AI123" i="4"/>
  <c r="AH11" i="12" s="1"/>
  <c r="AI131" i="4"/>
  <c r="AH9" i="12" s="1"/>
  <c r="AG91" i="7" s="1"/>
  <c r="AI121" i="4"/>
  <c r="AH7" i="12" s="1"/>
  <c r="AK139" i="4"/>
  <c r="AK177" i="4" s="1"/>
  <c r="AK134" i="4"/>
  <c r="AK138" i="4"/>
  <c r="DB4" i="11"/>
  <c r="DB64" i="11" s="1"/>
  <c r="CZ17" i="7" s="1"/>
  <c r="DA62" i="11"/>
  <c r="CY15" i="7" s="1"/>
  <c r="DA61" i="11"/>
  <c r="DA63" i="11"/>
  <c r="CY16" i="7" s="1"/>
  <c r="DG2" i="12"/>
  <c r="BL38" i="11"/>
  <c r="BL40" i="11" s="1"/>
  <c r="BK50" i="4"/>
  <c r="AJ47" i="4"/>
  <c r="AJ51" i="4" s="1"/>
  <c r="AJ52" i="4"/>
  <c r="AK52" i="11"/>
  <c r="DF157" i="4"/>
  <c r="DF154" i="4"/>
  <c r="DF165" i="4"/>
  <c r="DF162" i="4"/>
  <c r="AT83" i="11"/>
  <c r="AR40" i="7" s="1"/>
  <c r="AU49" i="4"/>
  <c r="AL48" i="4"/>
  <c r="DC5" i="7"/>
  <c r="DB4" i="7"/>
  <c r="AK11" i="11"/>
  <c r="DG128" i="4"/>
  <c r="DG166" i="4" s="1"/>
  <c r="DG127" i="4"/>
  <c r="DG136" i="4"/>
  <c r="DG174" i="4" s="1"/>
  <c r="DG116" i="4"/>
  <c r="DG135" i="4"/>
  <c r="DG173" i="4" s="1"/>
  <c r="DG119" i="4"/>
  <c r="AM20" i="11"/>
  <c r="AV29" i="11"/>
  <c r="DI5" i="12"/>
  <c r="DH3" i="12"/>
  <c r="DH6" i="12"/>
  <c r="DD8" i="11"/>
  <c r="DC6" i="11"/>
  <c r="DC5" i="11" s="1"/>
  <c r="DC95" i="11" s="1"/>
  <c r="DA54" i="7" s="1"/>
  <c r="DC9" i="11"/>
  <c r="DE7" i="11"/>
  <c r="DC7" i="7"/>
  <c r="DB6" i="7"/>
  <c r="AF58" i="7" l="1"/>
  <c r="AJ66" i="4"/>
  <c r="AJ61" i="4"/>
  <c r="DB53" i="29"/>
  <c r="DB69" i="29"/>
  <c r="DB61" i="29"/>
  <c r="DB45" i="29"/>
  <c r="AK82" i="11"/>
  <c r="AI39" i="7" s="1"/>
  <c r="DC205" i="7"/>
  <c r="DC17" i="29"/>
  <c r="DC35" i="29"/>
  <c r="DC27" i="29"/>
  <c r="DB201" i="7"/>
  <c r="DB211" i="7" s="1"/>
  <c r="AH96" i="12"/>
  <c r="AG165" i="7"/>
  <c r="AL110" i="4"/>
  <c r="AL109" i="4"/>
  <c r="AL108" i="4"/>
  <c r="AL102" i="4"/>
  <c r="AL101" i="4"/>
  <c r="AL100" i="4"/>
  <c r="AL93" i="4"/>
  <c r="AL92" i="4"/>
  <c r="AL94" i="4"/>
  <c r="AU113" i="4"/>
  <c r="AU112" i="4"/>
  <c r="AU111" i="4"/>
  <c r="AU95" i="4"/>
  <c r="AU104" i="4"/>
  <c r="AU103" i="4"/>
  <c r="AU96" i="4"/>
  <c r="AU97" i="4"/>
  <c r="DI94" i="12"/>
  <c r="DC181" i="7"/>
  <c r="AJ60" i="4"/>
  <c r="AJ137" i="4"/>
  <c r="AJ17" i="11"/>
  <c r="AJ18" i="11" s="1"/>
  <c r="AJ71" i="11" s="1"/>
  <c r="AJ49" i="11"/>
  <c r="AJ59" i="11" s="1"/>
  <c r="AL26" i="11"/>
  <c r="AJ9" i="7" s="1"/>
  <c r="AJ50" i="7"/>
  <c r="I102" i="25" s="1"/>
  <c r="AH58" i="12"/>
  <c r="AG104" i="7" s="1"/>
  <c r="AG107" i="7" s="1"/>
  <c r="AH38" i="12"/>
  <c r="AG142" i="7" s="1"/>
  <c r="AH56" i="12"/>
  <c r="AG145" i="7" s="1"/>
  <c r="AH32" i="12"/>
  <c r="AG141" i="7" s="1"/>
  <c r="AH40" i="12"/>
  <c r="AG81" i="7" s="1"/>
  <c r="AH46" i="12"/>
  <c r="AG82" i="7" s="1"/>
  <c r="AH28" i="12"/>
  <c r="AG79" i="7" s="1"/>
  <c r="AH34" i="12"/>
  <c r="AG80" i="7" s="1"/>
  <c r="AH52" i="12"/>
  <c r="AG83" i="7" s="1"/>
  <c r="AH22" i="12"/>
  <c r="AG78" i="7" s="1"/>
  <c r="AH26" i="12"/>
  <c r="AG140" i="7" s="1"/>
  <c r="AH44" i="12"/>
  <c r="AG143" i="7" s="1"/>
  <c r="AH50" i="12"/>
  <c r="AG144" i="7" s="1"/>
  <c r="DE15" i="12"/>
  <c r="DD77" i="7" s="1"/>
  <c r="AH45" i="12"/>
  <c r="AG68" i="7" s="1"/>
  <c r="AG62" i="7"/>
  <c r="AH27" i="12"/>
  <c r="AG65" i="7" s="1"/>
  <c r="AH51" i="12"/>
  <c r="AG69" i="7" s="1"/>
  <c r="AH21" i="12"/>
  <c r="AG64" i="7" s="1"/>
  <c r="AH33" i="12"/>
  <c r="AG66" i="7" s="1"/>
  <c r="AH39" i="12"/>
  <c r="AG67" i="7" s="1"/>
  <c r="AS35" i="7"/>
  <c r="AU84" i="11"/>
  <c r="AS41" i="7" s="1"/>
  <c r="G38" i="25"/>
  <c r="AJ80" i="4"/>
  <c r="G35" i="25"/>
  <c r="AU146" i="4"/>
  <c r="AH54" i="12"/>
  <c r="AG117" i="7" s="1"/>
  <c r="AG110" i="7"/>
  <c r="AH48" i="12"/>
  <c r="AG116" i="7" s="1"/>
  <c r="AH42" i="12"/>
  <c r="AG115" i="7" s="1"/>
  <c r="AH30" i="12"/>
  <c r="AG113" i="7" s="1"/>
  <c r="AH24" i="12"/>
  <c r="AG112" i="7" s="1"/>
  <c r="AH36" i="12"/>
  <c r="AG114" i="7" s="1"/>
  <c r="AJ132" i="4"/>
  <c r="DC194" i="7"/>
  <c r="DC199" i="7"/>
  <c r="DC200" i="7"/>
  <c r="DD3" i="11"/>
  <c r="DC2" i="11"/>
  <c r="CY14" i="7"/>
  <c r="CY18" i="7" s="1"/>
  <c r="BI11" i="7"/>
  <c r="AS10" i="7"/>
  <c r="AU68" i="11"/>
  <c r="AS22" i="7" s="1"/>
  <c r="M23" i="25"/>
  <c r="CX3" i="7"/>
  <c r="CW2" i="7"/>
  <c r="AG44" i="7"/>
  <c r="DC177" i="7"/>
  <c r="DC207" i="7"/>
  <c r="DC212" i="7" s="1"/>
  <c r="DC206" i="7"/>
  <c r="DC208" i="7"/>
  <c r="DC209" i="7"/>
  <c r="AF150" i="7"/>
  <c r="AH23" i="12"/>
  <c r="AG93" i="7" s="1"/>
  <c r="E259" i="22"/>
  <c r="D258" i="22"/>
  <c r="AH35" i="12"/>
  <c r="AG95" i="7" s="1"/>
  <c r="AH41" i="12"/>
  <c r="AG96" i="7" s="1"/>
  <c r="DC219" i="7"/>
  <c r="DC218" i="7"/>
  <c r="DC217" i="7"/>
  <c r="AH12" i="12"/>
  <c r="AG123" i="7" s="1"/>
  <c r="AH53" i="12"/>
  <c r="AG98" i="7" s="1"/>
  <c r="BK45" i="11"/>
  <c r="BK74" i="11" s="1"/>
  <c r="BI29" i="7" s="1"/>
  <c r="AH29" i="12"/>
  <c r="AG94" i="7" s="1"/>
  <c r="AH47" i="12"/>
  <c r="AG97" i="7" s="1"/>
  <c r="AG222" i="7"/>
  <c r="DH2" i="12"/>
  <c r="DC4" i="11"/>
  <c r="DC64" i="11" s="1"/>
  <c r="DA17" i="7" s="1"/>
  <c r="DB62" i="11"/>
  <c r="CZ15" i="7" s="1"/>
  <c r="DB63" i="11"/>
  <c r="CZ16" i="7" s="1"/>
  <c r="DB61" i="11"/>
  <c r="BL39" i="11"/>
  <c r="BL41" i="11" s="1"/>
  <c r="BL42" i="11" s="1"/>
  <c r="BL43" i="11" s="1"/>
  <c r="BL44" i="11" s="1"/>
  <c r="AT88" i="11"/>
  <c r="AR46" i="7" s="1"/>
  <c r="DG157" i="4"/>
  <c r="DG162" i="4"/>
  <c r="DG154" i="4"/>
  <c r="DG165" i="4"/>
  <c r="AK13" i="11"/>
  <c r="AK48" i="11" s="1"/>
  <c r="AU36" i="11"/>
  <c r="AU73" i="11" s="1"/>
  <c r="AS28" i="7" s="1"/>
  <c r="DC4" i="7"/>
  <c r="DD5" i="7"/>
  <c r="AJ53" i="4"/>
  <c r="AV31" i="11"/>
  <c r="DH127" i="4"/>
  <c r="DH116" i="4"/>
  <c r="DH128" i="4"/>
  <c r="DH166" i="4" s="1"/>
  <c r="DH135" i="4"/>
  <c r="DH173" i="4" s="1"/>
  <c r="DH136" i="4"/>
  <c r="DH174" i="4" s="1"/>
  <c r="DH119" i="4"/>
  <c r="AM22" i="11"/>
  <c r="AM21" i="11" s="1"/>
  <c r="DJ5" i="12"/>
  <c r="DI3" i="12"/>
  <c r="DI6" i="12"/>
  <c r="DE8" i="11"/>
  <c r="DD6" i="11"/>
  <c r="DD5" i="11" s="1"/>
  <c r="DD95" i="11" s="1"/>
  <c r="DB54" i="7" s="1"/>
  <c r="DD9" i="11"/>
  <c r="DF7" i="11"/>
  <c r="DD7" i="7"/>
  <c r="DC6" i="7"/>
  <c r="AK87" i="11" l="1"/>
  <c r="AI45" i="7" s="1"/>
  <c r="AJ70" i="4"/>
  <c r="AJ130" i="4" s="1"/>
  <c r="AJ73" i="4"/>
  <c r="AJ69" i="4"/>
  <c r="AJ129" i="4" s="1"/>
  <c r="DC53" i="29"/>
  <c r="DC69" i="29"/>
  <c r="AG48" i="7"/>
  <c r="AG58" i="7" s="1"/>
  <c r="DC61" i="29"/>
  <c r="DC45" i="29"/>
  <c r="DD205" i="7"/>
  <c r="DD35" i="29"/>
  <c r="DD27" i="29"/>
  <c r="DD17" i="29"/>
  <c r="AL67" i="11"/>
  <c r="AJ21" i="7" s="1"/>
  <c r="AL27" i="11"/>
  <c r="AL72" i="11" s="1"/>
  <c r="AJ27" i="7" s="1"/>
  <c r="AJ50" i="11"/>
  <c r="AI100" i="12" s="1"/>
  <c r="AH156" i="7" s="1"/>
  <c r="AJ96" i="11"/>
  <c r="AH55" i="7" s="1"/>
  <c r="DC201" i="7"/>
  <c r="DC211" i="7" s="1"/>
  <c r="AL82" i="4"/>
  <c r="AL142" i="4" s="1"/>
  <c r="AL83" i="4"/>
  <c r="DJ94" i="12"/>
  <c r="DD181" i="7"/>
  <c r="AJ120" i="4"/>
  <c r="AH8" i="7"/>
  <c r="AJ66" i="11"/>
  <c r="AH20" i="7" s="1"/>
  <c r="AH24" i="7" s="1"/>
  <c r="AG86" i="7"/>
  <c r="AG148" i="7"/>
  <c r="AG73" i="7"/>
  <c r="AV30" i="11"/>
  <c r="AV32" i="11" s="1"/>
  <c r="AV33" i="11" s="1"/>
  <c r="AV34" i="11" s="1"/>
  <c r="AV69" i="11"/>
  <c r="AU89" i="11"/>
  <c r="AS47" i="7" s="1"/>
  <c r="AG120" i="7"/>
  <c r="DF15" i="12"/>
  <c r="DE77" i="7" s="1"/>
  <c r="AJ124" i="4"/>
  <c r="AJ175" i="4"/>
  <c r="AJ126" i="4"/>
  <c r="AI10" i="12" s="1"/>
  <c r="AJ170" i="4"/>
  <c r="AL84" i="4"/>
  <c r="AJ140" i="4"/>
  <c r="AJ178" i="4" s="1"/>
  <c r="DD194" i="7"/>
  <c r="DD199" i="7"/>
  <c r="DD200" i="7"/>
  <c r="DE3" i="11"/>
  <c r="DD2" i="11"/>
  <c r="CZ14" i="7"/>
  <c r="CZ18" i="7" s="1"/>
  <c r="AJ117" i="4"/>
  <c r="CY3" i="7"/>
  <c r="CX2" i="7"/>
  <c r="AH26" i="7"/>
  <c r="AH30" i="7" s="1"/>
  <c r="DC178" i="7"/>
  <c r="DC179" i="7" s="1"/>
  <c r="DD177" i="7"/>
  <c r="DD207" i="7"/>
  <c r="DD212" i="7" s="1"/>
  <c r="DD208" i="7"/>
  <c r="DD206" i="7"/>
  <c r="DD209" i="7"/>
  <c r="M28" i="25"/>
  <c r="AF151" i="7"/>
  <c r="AH55" i="12"/>
  <c r="AG130" i="7" s="1"/>
  <c r="AG100" i="7"/>
  <c r="E260" i="22"/>
  <c r="D259" i="22"/>
  <c r="DD219" i="7"/>
  <c r="DD218" i="7"/>
  <c r="DD217" i="7"/>
  <c r="AH37" i="12"/>
  <c r="AG127" i="7" s="1"/>
  <c r="AH49" i="12"/>
  <c r="AG129" i="7" s="1"/>
  <c r="AH43" i="12"/>
  <c r="AG128" i="7" s="1"/>
  <c r="AH25" i="12"/>
  <c r="AG125" i="7" s="1"/>
  <c r="AH31" i="12"/>
  <c r="AG126" i="7" s="1"/>
  <c r="AG221" i="7"/>
  <c r="DD4" i="11"/>
  <c r="DD64" i="11" s="1"/>
  <c r="DB17" i="7" s="1"/>
  <c r="DC61" i="11"/>
  <c r="DC62" i="11"/>
  <c r="DA15" i="7" s="1"/>
  <c r="DC63" i="11"/>
  <c r="DA16" i="7" s="1"/>
  <c r="DI2" i="12"/>
  <c r="AK12" i="11"/>
  <c r="AK47" i="11" s="1"/>
  <c r="AJ63" i="12" s="1"/>
  <c r="BM38" i="11"/>
  <c r="BM40" i="11" s="1"/>
  <c r="BL50" i="4"/>
  <c r="O39" i="25"/>
  <c r="AK54" i="11"/>
  <c r="DH162" i="4"/>
  <c r="AU78" i="11"/>
  <c r="AS34" i="7" s="1"/>
  <c r="DH154" i="4"/>
  <c r="DH157" i="4"/>
  <c r="DH165" i="4"/>
  <c r="M36" i="25"/>
  <c r="M26" i="25"/>
  <c r="DE5" i="7"/>
  <c r="DD4" i="7"/>
  <c r="DI119" i="4"/>
  <c r="DI128" i="4"/>
  <c r="DI166" i="4" s="1"/>
  <c r="DI136" i="4"/>
  <c r="DI174" i="4" s="1"/>
  <c r="DI135" i="4"/>
  <c r="DI173" i="4" s="1"/>
  <c r="DI116" i="4"/>
  <c r="DI127" i="4"/>
  <c r="AM23" i="11"/>
  <c r="AM24" i="11" s="1"/>
  <c r="DK5" i="12"/>
  <c r="DJ3" i="12"/>
  <c r="DJ6" i="12"/>
  <c r="DF8" i="11"/>
  <c r="DE6" i="11"/>
  <c r="DE5" i="11" s="1"/>
  <c r="DE95" i="11" s="1"/>
  <c r="DC54" i="7" s="1"/>
  <c r="DE9" i="11"/>
  <c r="DG7" i="11"/>
  <c r="DE7" i="7"/>
  <c r="DD6" i="7"/>
  <c r="DD53" i="29" l="1"/>
  <c r="DD69" i="29"/>
  <c r="DD61" i="29"/>
  <c r="DD45" i="29"/>
  <c r="AI62" i="12"/>
  <c r="AH71" i="7" s="1"/>
  <c r="DE205" i="7"/>
  <c r="DE35" i="29"/>
  <c r="DE27" i="29"/>
  <c r="DE17" i="29"/>
  <c r="AI60" i="12"/>
  <c r="AH61" i="7" s="1"/>
  <c r="AI90" i="12"/>
  <c r="AH137" i="7" s="1"/>
  <c r="AI78" i="12"/>
  <c r="AH109" i="7" s="1"/>
  <c r="AI92" i="12"/>
  <c r="AH147" i="7" s="1"/>
  <c r="AI66" i="12"/>
  <c r="AH75" i="7" s="1"/>
  <c r="AI102" i="12"/>
  <c r="AH163" i="7" s="1"/>
  <c r="AI68" i="12"/>
  <c r="AH85" i="7" s="1"/>
  <c r="AI61" i="12"/>
  <c r="AH70" i="7" s="1"/>
  <c r="AL77" i="11"/>
  <c r="AJ33" i="7" s="1"/>
  <c r="AI79" i="12"/>
  <c r="AH118" i="7" s="1"/>
  <c r="AI84" i="12"/>
  <c r="AH131" i="7" s="1"/>
  <c r="AI83" i="12"/>
  <c r="AH122" i="7" s="1"/>
  <c r="AI71" i="12"/>
  <c r="AH99" i="7" s="1"/>
  <c r="AI75" i="12"/>
  <c r="AH106" i="7" s="1"/>
  <c r="AI87" i="12"/>
  <c r="AH134" i="7" s="1"/>
  <c r="AI67" i="12"/>
  <c r="AH84" i="7" s="1"/>
  <c r="AI85" i="12"/>
  <c r="AH132" i="7" s="1"/>
  <c r="AH12" i="7"/>
  <c r="AI74" i="12"/>
  <c r="AH105" i="7" s="1"/>
  <c r="AI91" i="12"/>
  <c r="AH146" i="7" s="1"/>
  <c r="AJ94" i="11"/>
  <c r="AI14" i="12" s="1"/>
  <c r="AI80" i="12"/>
  <c r="AH119" i="7" s="1"/>
  <c r="AI86" i="12"/>
  <c r="AH133" i="7" s="1"/>
  <c r="DD201" i="7"/>
  <c r="DD211" i="7" s="1"/>
  <c r="AJ76" i="11"/>
  <c r="AH32" i="7" s="1"/>
  <c r="AH36" i="7" s="1"/>
  <c r="AV35" i="11"/>
  <c r="AV92" i="11"/>
  <c r="AT51" i="7" s="1"/>
  <c r="DK94" i="12"/>
  <c r="DE181" i="7"/>
  <c r="AM25" i="11"/>
  <c r="AM91" i="11" s="1"/>
  <c r="AL144" i="4"/>
  <c r="AL143" i="4"/>
  <c r="AJ133" i="4"/>
  <c r="G27" i="25"/>
  <c r="AI8" i="12"/>
  <c r="AI22" i="12" s="1"/>
  <c r="AH78" i="7" s="1"/>
  <c r="AT23" i="7"/>
  <c r="AV79" i="11"/>
  <c r="AI13" i="12"/>
  <c r="AI44" i="12" s="1"/>
  <c r="AH143" i="7" s="1"/>
  <c r="AI20" i="12"/>
  <c r="AH139" i="7" s="1"/>
  <c r="AI16" i="12"/>
  <c r="AH92" i="7" s="1"/>
  <c r="AI17" i="12"/>
  <c r="AH103" i="7" s="1"/>
  <c r="AI19" i="12"/>
  <c r="AH124" i="7" s="1"/>
  <c r="DG15" i="12"/>
  <c r="DF77" i="7" s="1"/>
  <c r="AH102" i="7"/>
  <c r="AI58" i="12"/>
  <c r="AH104" i="7" s="1"/>
  <c r="AJ122" i="4"/>
  <c r="AJ160" i="4" s="1"/>
  <c r="AI18" i="12" s="1"/>
  <c r="AH111" i="7" s="1"/>
  <c r="DF3" i="11"/>
  <c r="DE2" i="11"/>
  <c r="DE199" i="7"/>
  <c r="DE200" i="7"/>
  <c r="DE194" i="7"/>
  <c r="AG135" i="7"/>
  <c r="AH157" i="7"/>
  <c r="DA14" i="7"/>
  <c r="DA18" i="7" s="1"/>
  <c r="BJ11" i="7"/>
  <c r="CZ3" i="7"/>
  <c r="CY2" i="7"/>
  <c r="AH88" i="7"/>
  <c r="AG150" i="7"/>
  <c r="AK53" i="11"/>
  <c r="AK55" i="11" s="1"/>
  <c r="AK56" i="11" s="1"/>
  <c r="AI72" i="7"/>
  <c r="DD178" i="7"/>
  <c r="DD179" i="7" s="1"/>
  <c r="DE207" i="7"/>
  <c r="DE212" i="7" s="1"/>
  <c r="DE208" i="7"/>
  <c r="DE177" i="7"/>
  <c r="DE178" i="7" s="1"/>
  <c r="DE179" i="7" s="1"/>
  <c r="DE206" i="7"/>
  <c r="DE209" i="7"/>
  <c r="E261" i="22"/>
  <c r="D260" i="22"/>
  <c r="M105" i="25"/>
  <c r="DE219" i="7"/>
  <c r="DE218" i="7"/>
  <c r="DE217" i="7"/>
  <c r="AJ123" i="4"/>
  <c r="BL45" i="11"/>
  <c r="BL74" i="11" s="1"/>
  <c r="BJ29" i="7" s="1"/>
  <c r="AJ121" i="4"/>
  <c r="AI7" i="12" s="1"/>
  <c r="AJ131" i="4"/>
  <c r="AI9" i="12" s="1"/>
  <c r="AH91" i="7" s="1"/>
  <c r="AL134" i="4"/>
  <c r="AL139" i="4"/>
  <c r="AL177" i="4" s="1"/>
  <c r="AL138" i="4"/>
  <c r="DJ2" i="12"/>
  <c r="DE4" i="11"/>
  <c r="DE64" i="11" s="1"/>
  <c r="DC17" i="7" s="1"/>
  <c r="DD61" i="11"/>
  <c r="DD63" i="11"/>
  <c r="DB16" i="7" s="1"/>
  <c r="DD62" i="11"/>
  <c r="DB15" i="7" s="1"/>
  <c r="BM39" i="11"/>
  <c r="BM41" i="11" s="1"/>
  <c r="BM42" i="11" s="1"/>
  <c r="BM43" i="11" s="1"/>
  <c r="BM44" i="11" s="1"/>
  <c r="AK14" i="11"/>
  <c r="AK15" i="11" s="1"/>
  <c r="AU83" i="11"/>
  <c r="AS40" i="7" s="1"/>
  <c r="DI154" i="4"/>
  <c r="DI162" i="4"/>
  <c r="DI157" i="4"/>
  <c r="DI165" i="4"/>
  <c r="AM48" i="4"/>
  <c r="AV49" i="4"/>
  <c r="DE4" i="7"/>
  <c r="DF5" i="7"/>
  <c r="AW29" i="11"/>
  <c r="DJ127" i="4"/>
  <c r="DJ119" i="4"/>
  <c r="DJ116" i="4"/>
  <c r="DJ135" i="4"/>
  <c r="DJ173" i="4" s="1"/>
  <c r="DJ128" i="4"/>
  <c r="DJ166" i="4" s="1"/>
  <c r="DJ136" i="4"/>
  <c r="DJ174" i="4" s="1"/>
  <c r="AN20" i="11"/>
  <c r="DL5" i="12"/>
  <c r="DK3" i="12"/>
  <c r="DK6" i="12"/>
  <c r="DG8" i="11"/>
  <c r="DF6" i="11"/>
  <c r="DF5" i="11" s="1"/>
  <c r="DF95" i="11" s="1"/>
  <c r="DD54" i="7" s="1"/>
  <c r="DF9" i="11"/>
  <c r="DH7" i="11"/>
  <c r="DF7" i="7"/>
  <c r="DE6" i="7"/>
  <c r="DE53" i="29" l="1"/>
  <c r="DE69" i="29"/>
  <c r="DE45" i="29"/>
  <c r="DE61" i="29"/>
  <c r="AL82" i="11"/>
  <c r="AJ39" i="7" s="1"/>
  <c r="DF205" i="7"/>
  <c r="DF35" i="29"/>
  <c r="DF27" i="29"/>
  <c r="DF17" i="29"/>
  <c r="AH53" i="7"/>
  <c r="AH56" i="7" s="1"/>
  <c r="AJ81" i="11"/>
  <c r="AH38" i="7" s="1"/>
  <c r="AH42" i="7" s="1"/>
  <c r="AI28" i="12"/>
  <c r="AH79" i="7" s="1"/>
  <c r="AH76" i="7"/>
  <c r="AM110" i="4"/>
  <c r="AM109" i="4"/>
  <c r="AM108" i="4"/>
  <c r="AM102" i="4"/>
  <c r="AM101" i="4"/>
  <c r="AM100" i="4"/>
  <c r="AM92" i="4"/>
  <c r="AM94" i="4"/>
  <c r="AM93" i="4"/>
  <c r="AV113" i="4"/>
  <c r="AV112" i="4"/>
  <c r="AV111" i="4"/>
  <c r="AV95" i="4"/>
  <c r="AV97" i="4"/>
  <c r="AV96" i="4"/>
  <c r="AV103" i="4"/>
  <c r="AV104" i="4"/>
  <c r="DE201" i="7"/>
  <c r="DE211" i="7" s="1"/>
  <c r="AI34" i="12"/>
  <c r="AH80" i="7" s="1"/>
  <c r="DL94" i="12"/>
  <c r="DF181" i="7"/>
  <c r="AI46" i="12"/>
  <c r="AH82" i="7" s="1"/>
  <c r="AI40" i="12"/>
  <c r="AH81" i="7" s="1"/>
  <c r="AM26" i="11"/>
  <c r="AM27" i="11" s="1"/>
  <c r="AM72" i="11" s="1"/>
  <c r="AK27" i="7" s="1"/>
  <c r="AK50" i="7"/>
  <c r="J102" i="25" s="1"/>
  <c r="AK57" i="11"/>
  <c r="AK93" i="11" s="1"/>
  <c r="AI52" i="7" s="1"/>
  <c r="AK16" i="11"/>
  <c r="AI11" i="12"/>
  <c r="AI36" i="12" s="1"/>
  <c r="AH114" i="7" s="1"/>
  <c r="AI56" i="12"/>
  <c r="AH145" i="7" s="1"/>
  <c r="AH138" i="7"/>
  <c r="AI52" i="12"/>
  <c r="AH83" i="7" s="1"/>
  <c r="AI38" i="12"/>
  <c r="AH142" i="7" s="1"/>
  <c r="AI32" i="12"/>
  <c r="AH141" i="7" s="1"/>
  <c r="AG151" i="7"/>
  <c r="AH89" i="7"/>
  <c r="AI26" i="12"/>
  <c r="AH140" i="7" s="1"/>
  <c r="AI50" i="12"/>
  <c r="AH144" i="7" s="1"/>
  <c r="AH62" i="7"/>
  <c r="AI51" i="12"/>
  <c r="AH69" i="7" s="1"/>
  <c r="AI39" i="12"/>
  <c r="AH67" i="7" s="1"/>
  <c r="AI33" i="12"/>
  <c r="AH66" i="7" s="1"/>
  <c r="AI45" i="12"/>
  <c r="AH68" i="7" s="1"/>
  <c r="AI21" i="12"/>
  <c r="AH64" i="7" s="1"/>
  <c r="AI27" i="12"/>
  <c r="AH65" i="7" s="1"/>
  <c r="AV146" i="4"/>
  <c r="AT35" i="7"/>
  <c r="AV84" i="11"/>
  <c r="AT41" i="7" s="1"/>
  <c r="DH15" i="12"/>
  <c r="DG77" i="7" s="1"/>
  <c r="AH107" i="7"/>
  <c r="DF199" i="7"/>
  <c r="DF200" i="7"/>
  <c r="DF194" i="7"/>
  <c r="DG3" i="11"/>
  <c r="DF2" i="11"/>
  <c r="DB14" i="7"/>
  <c r="DB18" i="7" s="1"/>
  <c r="AT10" i="7"/>
  <c r="AV68" i="11"/>
  <c r="AT22" i="7" s="1"/>
  <c r="DA3" i="7"/>
  <c r="CZ2" i="7"/>
  <c r="AH63" i="7"/>
  <c r="DF207" i="7"/>
  <c r="DF212" i="7" s="1"/>
  <c r="DF208" i="7"/>
  <c r="DF177" i="7"/>
  <c r="DF206" i="7"/>
  <c r="DF209" i="7"/>
  <c r="AI47" i="12"/>
  <c r="AH97" i="7" s="1"/>
  <c r="E262" i="22"/>
  <c r="D261" i="22"/>
  <c r="AI12" i="12"/>
  <c r="AH123" i="7" s="1"/>
  <c r="M119" i="25"/>
  <c r="DF219" i="7"/>
  <c r="DF218" i="7"/>
  <c r="DF217" i="7"/>
  <c r="AI23" i="12"/>
  <c r="AH93" i="7" s="1"/>
  <c r="AI29" i="12"/>
  <c r="AH94" i="7" s="1"/>
  <c r="AI35" i="12"/>
  <c r="AH95" i="7" s="1"/>
  <c r="AI41" i="12"/>
  <c r="AH96" i="7" s="1"/>
  <c r="AI53" i="12"/>
  <c r="AH98" i="7" s="1"/>
  <c r="DF4" i="11"/>
  <c r="DF64" i="11" s="1"/>
  <c r="DD17" i="7" s="1"/>
  <c r="DE63" i="11"/>
  <c r="DC16" i="7" s="1"/>
  <c r="DE62" i="11"/>
  <c r="DC15" i="7" s="1"/>
  <c r="DE61" i="11"/>
  <c r="DK2" i="12"/>
  <c r="BN38" i="11"/>
  <c r="BN40" i="11" s="1"/>
  <c r="BM50" i="4"/>
  <c r="AK47" i="4"/>
  <c r="AK51" i="4" s="1"/>
  <c r="AL11" i="11"/>
  <c r="AK52" i="4"/>
  <c r="AL52" i="11"/>
  <c r="DJ162" i="4"/>
  <c r="DJ157" i="4"/>
  <c r="DJ165" i="4"/>
  <c r="AU88" i="11"/>
  <c r="AS46" i="7" s="1"/>
  <c r="DJ154" i="4"/>
  <c r="AV36" i="11"/>
  <c r="AV73" i="11" s="1"/>
  <c r="AT28" i="7" s="1"/>
  <c r="DF4" i="7"/>
  <c r="DG5" i="7"/>
  <c r="DK116" i="4"/>
  <c r="DK127" i="4"/>
  <c r="DK119" i="4"/>
  <c r="DK136" i="4"/>
  <c r="DK174" i="4" s="1"/>
  <c r="DK135" i="4"/>
  <c r="DK173" i="4" s="1"/>
  <c r="DK128" i="4"/>
  <c r="DK166" i="4" s="1"/>
  <c r="AW31" i="11"/>
  <c r="AN22" i="11"/>
  <c r="AN21" i="11" s="1"/>
  <c r="DL6" i="12"/>
  <c r="DM5" i="12"/>
  <c r="DL3" i="12"/>
  <c r="DH8" i="11"/>
  <c r="DG6" i="11"/>
  <c r="DG5" i="11" s="1"/>
  <c r="DG95" i="11" s="1"/>
  <c r="DE54" i="7" s="1"/>
  <c r="DG9" i="11"/>
  <c r="DI7" i="11"/>
  <c r="DG7" i="7"/>
  <c r="DF6" i="7"/>
  <c r="AL87" i="11" l="1"/>
  <c r="AJ45" i="7" s="1"/>
  <c r="AK66" i="4"/>
  <c r="AK61" i="4"/>
  <c r="DF53" i="29"/>
  <c r="DF69" i="29"/>
  <c r="DF45" i="29"/>
  <c r="DF61" i="29"/>
  <c r="AJ86" i="11"/>
  <c r="AH165" i="7" s="1"/>
  <c r="DG205" i="7"/>
  <c r="DG35" i="29"/>
  <c r="DG27" i="29"/>
  <c r="DG17" i="29"/>
  <c r="DF201" i="7"/>
  <c r="DF211" i="7" s="1"/>
  <c r="AM67" i="11"/>
  <c r="AK21" i="7" s="1"/>
  <c r="AK9" i="7"/>
  <c r="AM82" i="4"/>
  <c r="AM142" i="4" s="1"/>
  <c r="AM83" i="4"/>
  <c r="DM94" i="12"/>
  <c r="DG181" i="7"/>
  <c r="AH110" i="7"/>
  <c r="AK60" i="4"/>
  <c r="AK17" i="11"/>
  <c r="AK18" i="11" s="1"/>
  <c r="AK71" i="11" s="1"/>
  <c r="AK49" i="11"/>
  <c r="AK59" i="11" s="1"/>
  <c r="AH86" i="7"/>
  <c r="AI30" i="12"/>
  <c r="AH113" i="7" s="1"/>
  <c r="AI24" i="12"/>
  <c r="AH112" i="7" s="1"/>
  <c r="AI54" i="12"/>
  <c r="AH117" i="7" s="1"/>
  <c r="AI48" i="12"/>
  <c r="AH116" i="7" s="1"/>
  <c r="AI42" i="12"/>
  <c r="AH115" i="7" s="1"/>
  <c r="AH148" i="7"/>
  <c r="AH73" i="7"/>
  <c r="AV89" i="11"/>
  <c r="AT47" i="7" s="1"/>
  <c r="AW30" i="11"/>
  <c r="AW32" i="11" s="1"/>
  <c r="AW33" i="11" s="1"/>
  <c r="AW34" i="11" s="1"/>
  <c r="AW69" i="11"/>
  <c r="H38" i="25"/>
  <c r="AK80" i="4"/>
  <c r="H35" i="25"/>
  <c r="DI15" i="12"/>
  <c r="DH77" i="7" s="1"/>
  <c r="AK137" i="4"/>
  <c r="AK132" i="4"/>
  <c r="AM84" i="4"/>
  <c r="DH3" i="11"/>
  <c r="DG2" i="11"/>
  <c r="DG199" i="7"/>
  <c r="DG200" i="7"/>
  <c r="DG194" i="7"/>
  <c r="DC14" i="7"/>
  <c r="DC18" i="7" s="1"/>
  <c r="AI49" i="12"/>
  <c r="AH129" i="7" s="1"/>
  <c r="BK11" i="7"/>
  <c r="AI37" i="12"/>
  <c r="AH127" i="7" s="1"/>
  <c r="N23" i="25"/>
  <c r="DB3" i="7"/>
  <c r="DA2" i="7"/>
  <c r="AI25" i="12"/>
  <c r="AH125" i="7" s="1"/>
  <c r="AI31" i="12"/>
  <c r="AH126" i="7" s="1"/>
  <c r="AI43" i="12"/>
  <c r="AH128" i="7" s="1"/>
  <c r="AI55" i="12"/>
  <c r="AH130" i="7" s="1"/>
  <c r="DF178" i="7"/>
  <c r="DF179" i="7" s="1"/>
  <c r="DG208" i="7"/>
  <c r="DG206" i="7"/>
  <c r="DG207" i="7"/>
  <c r="DG212" i="7" s="1"/>
  <c r="DG177" i="7"/>
  <c r="DG209" i="7"/>
  <c r="AH100" i="7"/>
  <c r="E263" i="22"/>
  <c r="D262" i="22"/>
  <c r="DG219" i="7"/>
  <c r="DG218" i="7"/>
  <c r="DG217" i="7"/>
  <c r="BM45" i="11"/>
  <c r="BM74" i="11" s="1"/>
  <c r="BK29" i="7" s="1"/>
  <c r="AH222" i="7"/>
  <c r="DL2" i="12"/>
  <c r="DG4" i="11"/>
  <c r="DG64" i="11" s="1"/>
  <c r="DE17" i="7" s="1"/>
  <c r="DF63" i="11"/>
  <c r="DD16" i="7" s="1"/>
  <c r="DF62" i="11"/>
  <c r="DD15" i="7" s="1"/>
  <c r="DF61" i="11"/>
  <c r="BN39" i="11"/>
  <c r="BN41" i="11" s="1"/>
  <c r="BN42" i="11" s="1"/>
  <c r="BN43" i="11" s="1"/>
  <c r="BN44" i="11" s="1"/>
  <c r="AK53" i="4"/>
  <c r="AL13" i="11"/>
  <c r="AL48" i="11" s="1"/>
  <c r="DK162" i="4"/>
  <c r="AV78" i="11"/>
  <c r="AT34" i="7" s="1"/>
  <c r="DK157" i="4"/>
  <c r="DK165" i="4"/>
  <c r="DK154" i="4"/>
  <c r="DG4" i="7"/>
  <c r="DH5" i="7"/>
  <c r="DL135" i="4"/>
  <c r="DL173" i="4" s="1"/>
  <c r="DL127" i="4"/>
  <c r="DL136" i="4"/>
  <c r="DL174" i="4" s="1"/>
  <c r="DL116" i="4"/>
  <c r="DL119" i="4"/>
  <c r="DL128" i="4"/>
  <c r="DL166" i="4" s="1"/>
  <c r="DN5" i="12"/>
  <c r="DM3" i="12"/>
  <c r="DM6" i="12"/>
  <c r="DI8" i="11"/>
  <c r="DH6" i="11"/>
  <c r="DH5" i="11" s="1"/>
  <c r="DH95" i="11" s="1"/>
  <c r="DF54" i="7" s="1"/>
  <c r="DH9" i="11"/>
  <c r="DJ7" i="11"/>
  <c r="DH7" i="7"/>
  <c r="DG6" i="7"/>
  <c r="AH44" i="7" l="1"/>
  <c r="AH48" i="7" s="1"/>
  <c r="AH58" i="7" s="1"/>
  <c r="AK70" i="4"/>
  <c r="AK130" i="4" s="1"/>
  <c r="AK69" i="4"/>
  <c r="AK129" i="4" s="1"/>
  <c r="AK73" i="4"/>
  <c r="DG53" i="29"/>
  <c r="DG69" i="29"/>
  <c r="DG61" i="29"/>
  <c r="DG45" i="29"/>
  <c r="AM77" i="11"/>
  <c r="AK33" i="7" s="1"/>
  <c r="AI96" i="12"/>
  <c r="DH205" i="7"/>
  <c r="DH35" i="29"/>
  <c r="DH27" i="29"/>
  <c r="DH17" i="29"/>
  <c r="DG201" i="7"/>
  <c r="DG211" i="7" s="1"/>
  <c r="AK50" i="11"/>
  <c r="AJ90" i="12" s="1"/>
  <c r="AI137" i="7" s="1"/>
  <c r="AW35" i="11"/>
  <c r="AW92" i="11"/>
  <c r="AU51" i="7" s="1"/>
  <c r="AK96" i="11"/>
  <c r="AI55" i="7" s="1"/>
  <c r="DN94" i="12"/>
  <c r="DH181" i="7"/>
  <c r="AK120" i="4"/>
  <c r="AI8" i="7"/>
  <c r="AK66" i="11"/>
  <c r="AI20" i="7" s="1"/>
  <c r="AI24" i="7" s="1"/>
  <c r="AH120" i="7"/>
  <c r="AM143" i="4"/>
  <c r="AM144" i="4"/>
  <c r="H27" i="25"/>
  <c r="AU23" i="7"/>
  <c r="AW79" i="11"/>
  <c r="DJ15" i="12"/>
  <c r="DI77" i="7" s="1"/>
  <c r="AK140" i="4"/>
  <c r="AK178" i="4" s="1"/>
  <c r="AK126" i="4"/>
  <c r="AJ10" i="12" s="1"/>
  <c r="AK170" i="4"/>
  <c r="AK175" i="4"/>
  <c r="AK124" i="4"/>
  <c r="DH199" i="7"/>
  <c r="DH200" i="7"/>
  <c r="DH194" i="7"/>
  <c r="DI3" i="11"/>
  <c r="DH2" i="11"/>
  <c r="DD14" i="7"/>
  <c r="DD18" i="7" s="1"/>
  <c r="AH135" i="7"/>
  <c r="AK117" i="4"/>
  <c r="DC3" i="7"/>
  <c r="DB2" i="7"/>
  <c r="AI26" i="7"/>
  <c r="AI30" i="7" s="1"/>
  <c r="DH208" i="7"/>
  <c r="DH206" i="7"/>
  <c r="DH177" i="7"/>
  <c r="DH207" i="7"/>
  <c r="DH212" i="7" s="1"/>
  <c r="DG178" i="7"/>
  <c r="DG179" i="7" s="1"/>
  <c r="DH209" i="7"/>
  <c r="N28" i="25"/>
  <c r="E264" i="22"/>
  <c r="D263" i="22"/>
  <c r="AM138" i="4"/>
  <c r="AM139" i="4"/>
  <c r="AM177" i="4" s="1"/>
  <c r="AM134" i="4"/>
  <c r="P39" i="25"/>
  <c r="DH219" i="7"/>
  <c r="DH218" i="7"/>
  <c r="DH217" i="7"/>
  <c r="DH4" i="11"/>
  <c r="DH64" i="11" s="1"/>
  <c r="DF17" i="7" s="1"/>
  <c r="DG61" i="11"/>
  <c r="DG63" i="11"/>
  <c r="DE16" i="7" s="1"/>
  <c r="DG62" i="11"/>
  <c r="DE15" i="7" s="1"/>
  <c r="DM2" i="12"/>
  <c r="AL12" i="11"/>
  <c r="BO38" i="11"/>
  <c r="BO40" i="11" s="1"/>
  <c r="BN50" i="4"/>
  <c r="N36" i="25"/>
  <c r="N26" i="25"/>
  <c r="AL54" i="11"/>
  <c r="DL165" i="4"/>
  <c r="AV83" i="11"/>
  <c r="AT40" i="7" s="1"/>
  <c r="DL157" i="4"/>
  <c r="DL154" i="4"/>
  <c r="DL162" i="4"/>
  <c r="AW49" i="4"/>
  <c r="DH4" i="7"/>
  <c r="DI5" i="7"/>
  <c r="DM135" i="4"/>
  <c r="DM173" i="4" s="1"/>
  <c r="DM119" i="4"/>
  <c r="DM127" i="4"/>
  <c r="DM116" i="4"/>
  <c r="DM136" i="4"/>
  <c r="DM174" i="4" s="1"/>
  <c r="DM128" i="4"/>
  <c r="DM166" i="4" s="1"/>
  <c r="AX29" i="11"/>
  <c r="AN23" i="11"/>
  <c r="AN24" i="11" s="1"/>
  <c r="DO5" i="12"/>
  <c r="DN3" i="12"/>
  <c r="DN6" i="12"/>
  <c r="DJ8" i="11"/>
  <c r="DI6" i="11"/>
  <c r="DI5" i="11" s="1"/>
  <c r="DI95" i="11" s="1"/>
  <c r="DG54" i="7" s="1"/>
  <c r="DI9" i="11"/>
  <c r="DK7" i="11"/>
  <c r="DI7" i="7"/>
  <c r="DH6" i="7"/>
  <c r="AM82" i="11" l="1"/>
  <c r="AK39" i="7" s="1"/>
  <c r="AH221" i="7"/>
  <c r="DH53" i="29"/>
  <c r="DH69" i="29"/>
  <c r="DH45" i="29"/>
  <c r="DH61" i="29"/>
  <c r="DI205" i="7"/>
  <c r="DI35" i="29"/>
  <c r="DI27" i="29"/>
  <c r="DI17" i="29"/>
  <c r="AJ61" i="12"/>
  <c r="AI70" i="7" s="1"/>
  <c r="AJ62" i="12"/>
  <c r="AI71" i="7" s="1"/>
  <c r="AK94" i="11"/>
  <c r="AJ14" i="12" s="1"/>
  <c r="AJ102" i="12"/>
  <c r="AI163" i="7" s="1"/>
  <c r="AJ66" i="12"/>
  <c r="AI75" i="7" s="1"/>
  <c r="AJ79" i="12"/>
  <c r="AI118" i="7" s="1"/>
  <c r="AJ100" i="12"/>
  <c r="AI156" i="7" s="1"/>
  <c r="AJ68" i="12"/>
  <c r="AI85" i="7" s="1"/>
  <c r="AJ74" i="12"/>
  <c r="AI105" i="7" s="1"/>
  <c r="AI12" i="7"/>
  <c r="AJ60" i="12"/>
  <c r="AI61" i="7" s="1"/>
  <c r="AJ83" i="12"/>
  <c r="AI122" i="7" s="1"/>
  <c r="AJ67" i="12"/>
  <c r="AI84" i="7" s="1"/>
  <c r="AJ87" i="12"/>
  <c r="AI134" i="7" s="1"/>
  <c r="AJ75" i="12"/>
  <c r="AI106" i="7" s="1"/>
  <c r="AJ92" i="12"/>
  <c r="AI147" i="7" s="1"/>
  <c r="AJ78" i="12"/>
  <c r="AI109" i="7" s="1"/>
  <c r="AW113" i="4"/>
  <c r="AW112" i="4"/>
  <c r="AW111" i="4"/>
  <c r="AW95" i="4"/>
  <c r="AW97" i="4"/>
  <c r="AW96" i="4"/>
  <c r="AW104" i="4"/>
  <c r="AW103" i="4"/>
  <c r="AJ71" i="12"/>
  <c r="AI99" i="7" s="1"/>
  <c r="AJ84" i="12"/>
  <c r="AI131" i="7" s="1"/>
  <c r="AJ85" i="12"/>
  <c r="AI132" i="7" s="1"/>
  <c r="AJ86" i="12"/>
  <c r="AI133" i="7" s="1"/>
  <c r="AJ91" i="12"/>
  <c r="AI146" i="7" s="1"/>
  <c r="AJ80" i="12"/>
  <c r="AI119" i="7" s="1"/>
  <c r="DH201" i="7"/>
  <c r="DH211" i="7" s="1"/>
  <c r="DO94" i="12"/>
  <c r="DI181" i="7"/>
  <c r="AK76" i="11"/>
  <c r="AK81" i="11" s="1"/>
  <c r="AN25" i="11"/>
  <c r="AN91" i="11" s="1"/>
  <c r="AK133" i="4"/>
  <c r="AW146" i="4"/>
  <c r="AJ8" i="12"/>
  <c r="AJ52" i="12" s="1"/>
  <c r="AI83" i="7" s="1"/>
  <c r="AJ13" i="12"/>
  <c r="AI138" i="7" s="1"/>
  <c r="AU35" i="7"/>
  <c r="AW84" i="11"/>
  <c r="AU41" i="7" s="1"/>
  <c r="AJ20" i="12"/>
  <c r="AI139" i="7" s="1"/>
  <c r="AJ16" i="12"/>
  <c r="AI92" i="7" s="1"/>
  <c r="AJ17" i="12"/>
  <c r="AI103" i="7" s="1"/>
  <c r="AJ19" i="12"/>
  <c r="AI124" i="7" s="1"/>
  <c r="DK15" i="12"/>
  <c r="DJ77" i="7" s="1"/>
  <c r="AI102" i="7"/>
  <c r="AJ58" i="12"/>
  <c r="AI104" i="7" s="1"/>
  <c r="DJ3" i="11"/>
  <c r="DI2" i="11"/>
  <c r="DI194" i="7"/>
  <c r="DI199" i="7"/>
  <c r="DI200" i="7"/>
  <c r="DE14" i="7"/>
  <c r="DE18" i="7" s="1"/>
  <c r="AU10" i="7"/>
  <c r="AW68" i="11"/>
  <c r="AU22" i="7" s="1"/>
  <c r="BL11" i="7"/>
  <c r="DD3" i="7"/>
  <c r="DC2" i="7"/>
  <c r="AH150" i="7"/>
  <c r="AI88" i="7"/>
  <c r="DI208" i="7"/>
  <c r="DI177" i="7"/>
  <c r="DI178" i="7" s="1"/>
  <c r="DI179" i="7" s="1"/>
  <c r="DI206" i="7"/>
  <c r="DI207" i="7"/>
  <c r="DI212" i="7" s="1"/>
  <c r="DH178" i="7"/>
  <c r="DH179" i="7" s="1"/>
  <c r="DI209" i="7"/>
  <c r="E265" i="22"/>
  <c r="D264" i="22"/>
  <c r="N105" i="25"/>
  <c r="DI219" i="7"/>
  <c r="DI218" i="7"/>
  <c r="DI217" i="7"/>
  <c r="BN45" i="11"/>
  <c r="BN74" i="11" s="1"/>
  <c r="BL29" i="7" s="1"/>
  <c r="AK123" i="4"/>
  <c r="AK121" i="4"/>
  <c r="AJ7" i="12" s="1"/>
  <c r="AK122" i="4"/>
  <c r="AK160" i="4" s="1"/>
  <c r="AJ18" i="12" s="1"/>
  <c r="AI111" i="7" s="1"/>
  <c r="AK131" i="4"/>
  <c r="AJ9" i="12" s="1"/>
  <c r="AI91" i="7" s="1"/>
  <c r="DN2" i="12"/>
  <c r="DI4" i="11"/>
  <c r="DI64" i="11" s="1"/>
  <c r="DG17" i="7" s="1"/>
  <c r="DH61" i="11"/>
  <c r="DH62" i="11"/>
  <c r="DF15" i="7" s="1"/>
  <c r="DH63" i="11"/>
  <c r="DF16" i="7" s="1"/>
  <c r="BO39" i="11"/>
  <c r="BO41" i="11" s="1"/>
  <c r="BO42" i="11" s="1"/>
  <c r="BO43" i="11" s="1"/>
  <c r="BO44" i="11" s="1"/>
  <c r="AL47" i="11"/>
  <c r="AK63" i="12" s="1"/>
  <c r="AL14" i="11"/>
  <c r="AL15" i="11" s="1"/>
  <c r="AV88" i="11"/>
  <c r="AT46" i="7" s="1"/>
  <c r="DM165" i="4"/>
  <c r="DM162" i="4"/>
  <c r="DM154" i="4"/>
  <c r="DM157" i="4"/>
  <c r="AN48" i="4"/>
  <c r="AW36" i="11"/>
  <c r="AW73" i="11" s="1"/>
  <c r="AU28" i="7" s="1"/>
  <c r="DJ5" i="7"/>
  <c r="DI4" i="7"/>
  <c r="AO20" i="11"/>
  <c r="DN136" i="4"/>
  <c r="DN174" i="4" s="1"/>
  <c r="DN116" i="4"/>
  <c r="DN135" i="4"/>
  <c r="DN173" i="4" s="1"/>
  <c r="DN127" i="4"/>
  <c r="DN119" i="4"/>
  <c r="DN128" i="4"/>
  <c r="DN166" i="4" s="1"/>
  <c r="AX31" i="11"/>
  <c r="DP5" i="12"/>
  <c r="DO3" i="12"/>
  <c r="DO6" i="12"/>
  <c r="DK8" i="11"/>
  <c r="DJ6" i="11"/>
  <c r="DJ5" i="11" s="1"/>
  <c r="DJ95" i="11" s="1"/>
  <c r="DH54" i="7" s="1"/>
  <c r="DJ9" i="11"/>
  <c r="DL7" i="11"/>
  <c r="DJ7" i="7"/>
  <c r="DI6" i="7"/>
  <c r="AM87" i="11" l="1"/>
  <c r="AK45" i="7" s="1"/>
  <c r="DI53" i="29"/>
  <c r="DI69" i="29"/>
  <c r="DI61" i="29"/>
  <c r="DI45" i="29"/>
  <c r="DJ205" i="7"/>
  <c r="DJ27" i="29"/>
  <c r="DJ17" i="29"/>
  <c r="DJ35" i="29"/>
  <c r="AI53" i="7"/>
  <c r="AI56" i="7" s="1"/>
  <c r="AI32" i="7"/>
  <c r="AI36" i="7" s="1"/>
  <c r="AI157" i="7"/>
  <c r="DI201" i="7"/>
  <c r="DI211" i="7" s="1"/>
  <c r="AN110" i="4"/>
  <c r="AN109" i="4"/>
  <c r="AN108" i="4"/>
  <c r="AN101" i="4"/>
  <c r="AN102" i="4"/>
  <c r="AN94" i="4"/>
  <c r="AN93" i="4"/>
  <c r="AN92" i="4"/>
  <c r="AN100" i="4"/>
  <c r="DP94" i="12"/>
  <c r="DJ181" i="7"/>
  <c r="AN26" i="11"/>
  <c r="AL9" i="7" s="1"/>
  <c r="AL50" i="7"/>
  <c r="K102" i="25" s="1"/>
  <c r="AL16" i="11"/>
  <c r="AJ22" i="12"/>
  <c r="AI78" i="7" s="1"/>
  <c r="AJ34" i="12"/>
  <c r="AI80" i="7" s="1"/>
  <c r="AJ40" i="12"/>
  <c r="AI81" i="7" s="1"/>
  <c r="AJ46" i="12"/>
  <c r="AI82" i="7" s="1"/>
  <c r="AJ28" i="12"/>
  <c r="AI79" i="7" s="1"/>
  <c r="AI76" i="7"/>
  <c r="AJ56" i="12"/>
  <c r="AI145" i="7" s="1"/>
  <c r="AJ50" i="12"/>
  <c r="AI144" i="7" s="1"/>
  <c r="AJ26" i="12"/>
  <c r="AI140" i="7" s="1"/>
  <c r="AJ38" i="12"/>
  <c r="AI142" i="7" s="1"/>
  <c r="AJ44" i="12"/>
  <c r="AI143" i="7" s="1"/>
  <c r="AJ32" i="12"/>
  <c r="AI141" i="7" s="1"/>
  <c r="AI89" i="7"/>
  <c r="AH151" i="7"/>
  <c r="AJ39" i="12"/>
  <c r="AI67" i="7" s="1"/>
  <c r="AJ51" i="12"/>
  <c r="AI69" i="7" s="1"/>
  <c r="AX30" i="11"/>
  <c r="AX32" i="11" s="1"/>
  <c r="AX33" i="11" s="1"/>
  <c r="AX34" i="11" s="1"/>
  <c r="AX69" i="11"/>
  <c r="AI62" i="7"/>
  <c r="AJ11" i="12"/>
  <c r="AJ36" i="12" s="1"/>
  <c r="AI114" i="7" s="1"/>
  <c r="AW89" i="11"/>
  <c r="AU47" i="7" s="1"/>
  <c r="AJ21" i="12"/>
  <c r="AI64" i="7" s="1"/>
  <c r="AJ27" i="12"/>
  <c r="AI65" i="7" s="1"/>
  <c r="AJ33" i="12"/>
  <c r="AI66" i="7" s="1"/>
  <c r="AJ45" i="12"/>
  <c r="AI68" i="7" s="1"/>
  <c r="DL15" i="12"/>
  <c r="DK77" i="7" s="1"/>
  <c r="AI107" i="7"/>
  <c r="DJ194" i="7"/>
  <c r="DJ199" i="7"/>
  <c r="DJ200" i="7"/>
  <c r="DK3" i="11"/>
  <c r="DJ2" i="11"/>
  <c r="DF14" i="7"/>
  <c r="DF18" i="7" s="1"/>
  <c r="DE3" i="7"/>
  <c r="DD2" i="7"/>
  <c r="AI38" i="7"/>
  <c r="AI42" i="7" s="1"/>
  <c r="AI63" i="7"/>
  <c r="AL53" i="11"/>
  <c r="AL55" i="11" s="1"/>
  <c r="AL56" i="11" s="1"/>
  <c r="AJ72" i="7"/>
  <c r="AJ12" i="12"/>
  <c r="AI123" i="7" s="1"/>
  <c r="DJ208" i="7"/>
  <c r="DJ177" i="7"/>
  <c r="DJ178" i="7" s="1"/>
  <c r="DJ179" i="7" s="1"/>
  <c r="DJ206" i="7"/>
  <c r="DJ207" i="7"/>
  <c r="DJ212" i="7" s="1"/>
  <c r="DJ209" i="7"/>
  <c r="AJ23" i="12"/>
  <c r="AI93" i="7" s="1"/>
  <c r="E266" i="22"/>
  <c r="D265" i="22"/>
  <c r="N119" i="25"/>
  <c r="AJ35" i="12"/>
  <c r="AI95" i="7" s="1"/>
  <c r="DJ219" i="7"/>
  <c r="DJ218" i="7"/>
  <c r="DJ217" i="7"/>
  <c r="AJ29" i="12"/>
  <c r="AI94" i="7" s="1"/>
  <c r="AJ47" i="12"/>
  <c r="AI97" i="7" s="1"/>
  <c r="AJ53" i="12"/>
  <c r="AI98" i="7" s="1"/>
  <c r="AJ41" i="12"/>
  <c r="AI96" i="7" s="1"/>
  <c r="DJ4" i="11"/>
  <c r="DJ64" i="11" s="1"/>
  <c r="DH17" i="7" s="1"/>
  <c r="DI63" i="11"/>
  <c r="DG16" i="7" s="1"/>
  <c r="DI62" i="11"/>
  <c r="DG15" i="7" s="1"/>
  <c r="DI61" i="11"/>
  <c r="DO2" i="12"/>
  <c r="BP38" i="11"/>
  <c r="BP40" i="11" s="1"/>
  <c r="BO50" i="4"/>
  <c r="AL47" i="4"/>
  <c r="AL51" i="4" s="1"/>
  <c r="AM11" i="11"/>
  <c r="AK86" i="11"/>
  <c r="DN154" i="4"/>
  <c r="DN157" i="4"/>
  <c r="DN162" i="4"/>
  <c r="DN165" i="4"/>
  <c r="AW78" i="11"/>
  <c r="AU34" i="7" s="1"/>
  <c r="DJ4" i="7"/>
  <c r="DK5" i="7"/>
  <c r="DO128" i="4"/>
  <c r="DO166" i="4" s="1"/>
  <c r="DO116" i="4"/>
  <c r="DO127" i="4"/>
  <c r="DO136" i="4"/>
  <c r="DO174" i="4" s="1"/>
  <c r="DO135" i="4"/>
  <c r="DO173" i="4" s="1"/>
  <c r="DO119" i="4"/>
  <c r="AO22" i="11"/>
  <c r="AO21" i="11" s="1"/>
  <c r="DQ5" i="12"/>
  <c r="DP3" i="12"/>
  <c r="DP6" i="12"/>
  <c r="DL8" i="11"/>
  <c r="DK6" i="11"/>
  <c r="DK5" i="11" s="1"/>
  <c r="DK95" i="11" s="1"/>
  <c r="DI54" i="7" s="1"/>
  <c r="DK9" i="11"/>
  <c r="DM7" i="11"/>
  <c r="DK7" i="7"/>
  <c r="DJ6" i="7"/>
  <c r="AL66" i="4" l="1"/>
  <c r="AL61" i="4"/>
  <c r="DJ53" i="29"/>
  <c r="DJ69" i="29"/>
  <c r="DJ61" i="29"/>
  <c r="DJ45" i="29"/>
  <c r="DK205" i="7"/>
  <c r="DK17" i="29"/>
  <c r="DK35" i="29"/>
  <c r="DK27" i="29"/>
  <c r="AN67" i="11"/>
  <c r="AL21" i="7" s="1"/>
  <c r="AN27" i="11"/>
  <c r="AN72" i="11" s="1"/>
  <c r="AL27" i="7" s="1"/>
  <c r="AJ96" i="12"/>
  <c r="AI165" i="7"/>
  <c r="AN82" i="4"/>
  <c r="AN142" i="4" s="1"/>
  <c r="AN83" i="4"/>
  <c r="AX35" i="11"/>
  <c r="AX92" i="11"/>
  <c r="AV51" i="7" s="1"/>
  <c r="DJ201" i="7"/>
  <c r="DJ211" i="7" s="1"/>
  <c r="DQ94" i="12"/>
  <c r="DK181" i="7"/>
  <c r="AL137" i="4"/>
  <c r="AL60" i="4"/>
  <c r="AL17" i="11"/>
  <c r="AL18" i="11" s="1"/>
  <c r="AL71" i="11" s="1"/>
  <c r="AL49" i="11"/>
  <c r="AL50" i="11" s="1"/>
  <c r="AL57" i="11"/>
  <c r="AL93" i="11" s="1"/>
  <c r="AJ52" i="7" s="1"/>
  <c r="AI86" i="7"/>
  <c r="AI148" i="7"/>
  <c r="AI110" i="7"/>
  <c r="AJ30" i="12"/>
  <c r="AI113" i="7" s="1"/>
  <c r="AJ42" i="12"/>
  <c r="AI115" i="7" s="1"/>
  <c r="AJ48" i="12"/>
  <c r="AI116" i="7" s="1"/>
  <c r="AJ54" i="12"/>
  <c r="AI117" i="7" s="1"/>
  <c r="AJ24" i="12"/>
  <c r="AI112" i="7" s="1"/>
  <c r="AI73" i="7"/>
  <c r="I35" i="25"/>
  <c r="AL80" i="4"/>
  <c r="I38" i="25"/>
  <c r="AV23" i="7"/>
  <c r="AX79" i="11"/>
  <c r="DM15" i="12"/>
  <c r="DL77" i="7" s="1"/>
  <c r="AN84" i="4"/>
  <c r="AL132" i="4"/>
  <c r="DL3" i="11"/>
  <c r="DK2" i="11"/>
  <c r="DK194" i="7"/>
  <c r="DK199" i="7"/>
  <c r="DK200" i="7"/>
  <c r="DG14" i="7"/>
  <c r="DG18" i="7" s="1"/>
  <c r="AJ37" i="12"/>
  <c r="AI127" i="7" s="1"/>
  <c r="AJ25" i="12"/>
  <c r="AI125" i="7" s="1"/>
  <c r="AJ55" i="12"/>
  <c r="AI130" i="7" s="1"/>
  <c r="AJ31" i="12"/>
  <c r="AI126" i="7" s="1"/>
  <c r="AJ49" i="12"/>
  <c r="AI129" i="7" s="1"/>
  <c r="AJ43" i="12"/>
  <c r="AI128" i="7" s="1"/>
  <c r="BO45" i="11"/>
  <c r="BO74" i="11" s="1"/>
  <c r="BM29" i="7" s="1"/>
  <c r="BM11" i="7"/>
  <c r="DF3" i="7"/>
  <c r="DE2" i="7"/>
  <c r="AI44" i="7"/>
  <c r="AI48" i="7" s="1"/>
  <c r="AI58" i="7" s="1"/>
  <c r="DK177" i="7"/>
  <c r="DK178" i="7" s="1"/>
  <c r="DK179" i="7" s="1"/>
  <c r="DK207" i="7"/>
  <c r="DK212" i="7" s="1"/>
  <c r="DK208" i="7"/>
  <c r="DK206" i="7"/>
  <c r="DK209" i="7"/>
  <c r="AI100" i="7"/>
  <c r="E267" i="22"/>
  <c r="D266" i="22"/>
  <c r="DK219" i="7"/>
  <c r="DK218" i="7"/>
  <c r="DK217" i="7"/>
  <c r="AI222" i="7"/>
  <c r="DK4" i="11"/>
  <c r="DK64" i="11" s="1"/>
  <c r="DI17" i="7" s="1"/>
  <c r="DJ61" i="11"/>
  <c r="DJ62" i="11"/>
  <c r="DH15" i="7" s="1"/>
  <c r="DJ63" i="11"/>
  <c r="DH16" i="7" s="1"/>
  <c r="DP2" i="12"/>
  <c r="AM13" i="11"/>
  <c r="AM48" i="11" s="1"/>
  <c r="AM54" i="11" s="1"/>
  <c r="BP39" i="11"/>
  <c r="BP41" i="11" s="1"/>
  <c r="BP42" i="11" s="1"/>
  <c r="BP43" i="11" s="1"/>
  <c r="BP44" i="11" s="1"/>
  <c r="AN134" i="4"/>
  <c r="AL52" i="4"/>
  <c r="AL53" i="4" s="1"/>
  <c r="AM52" i="11"/>
  <c r="O23" i="25"/>
  <c r="AW83" i="11"/>
  <c r="AU40" i="7" s="1"/>
  <c r="DO165" i="4"/>
  <c r="AN138" i="4"/>
  <c r="DO162" i="4"/>
  <c r="DO157" i="4"/>
  <c r="DO154" i="4"/>
  <c r="AN139" i="4"/>
  <c r="AN177" i="4" s="1"/>
  <c r="AX49" i="4"/>
  <c r="DL5" i="7"/>
  <c r="DK4" i="7"/>
  <c r="AO23" i="11"/>
  <c r="AO24" i="11" s="1"/>
  <c r="DP119" i="4"/>
  <c r="DP136" i="4"/>
  <c r="DP174" i="4" s="1"/>
  <c r="DP127" i="4"/>
  <c r="DP128" i="4"/>
  <c r="DP166" i="4" s="1"/>
  <c r="DP116" i="4"/>
  <c r="DP135" i="4"/>
  <c r="DP173" i="4" s="1"/>
  <c r="AY29" i="11"/>
  <c r="DR5" i="12"/>
  <c r="DQ3" i="12"/>
  <c r="DQ6" i="12"/>
  <c r="DM8" i="11"/>
  <c r="DL6" i="11"/>
  <c r="DL5" i="11" s="1"/>
  <c r="DL95" i="11" s="1"/>
  <c r="DJ54" i="7" s="1"/>
  <c r="DL9" i="11"/>
  <c r="DN7" i="11"/>
  <c r="DL7" i="7"/>
  <c r="DK6" i="7"/>
  <c r="AL73" i="4" l="1"/>
  <c r="AL70" i="4"/>
  <c r="AL130" i="4" s="1"/>
  <c r="AL69" i="4"/>
  <c r="AL129" i="4" s="1"/>
  <c r="DK53" i="29"/>
  <c r="DK69" i="29"/>
  <c r="DK61" i="29"/>
  <c r="DK45" i="29"/>
  <c r="AN77" i="11"/>
  <c r="AL33" i="7" s="1"/>
  <c r="DL205" i="7"/>
  <c r="DL35" i="29"/>
  <c r="DL27" i="29"/>
  <c r="DL17" i="29"/>
  <c r="E43" i="25"/>
  <c r="E44" i="25"/>
  <c r="DK201" i="7"/>
  <c r="DK211" i="7" s="1"/>
  <c r="AX113" i="4"/>
  <c r="AX112" i="4"/>
  <c r="AX111" i="4"/>
  <c r="AX95" i="4"/>
  <c r="AX97" i="4"/>
  <c r="AX96" i="4"/>
  <c r="AX104" i="4"/>
  <c r="AX103" i="4"/>
  <c r="AK85" i="12"/>
  <c r="AJ132" i="7" s="1"/>
  <c r="AK71" i="12"/>
  <c r="AJ99" i="7" s="1"/>
  <c r="AK91" i="12"/>
  <c r="AJ146" i="7" s="1"/>
  <c r="DR94" i="12"/>
  <c r="DL181" i="7"/>
  <c r="AL96" i="11"/>
  <c r="AJ55" i="7" s="1"/>
  <c r="AL120" i="4"/>
  <c r="AL59" i="11"/>
  <c r="AK80" i="12" s="1"/>
  <c r="AJ119" i="7" s="1"/>
  <c r="AJ8" i="7"/>
  <c r="AL66" i="11"/>
  <c r="AL76" i="11" s="1"/>
  <c r="AO25" i="11"/>
  <c r="AO91" i="11" s="1"/>
  <c r="AN144" i="4"/>
  <c r="AN143" i="4"/>
  <c r="AI120" i="7"/>
  <c r="AV35" i="7"/>
  <c r="AX84" i="11"/>
  <c r="AV41" i="7" s="1"/>
  <c r="AX146" i="4"/>
  <c r="I27" i="25"/>
  <c r="DN15" i="12"/>
  <c r="DM77" i="7" s="1"/>
  <c r="AL175" i="4"/>
  <c r="AL124" i="4"/>
  <c r="AL126" i="4"/>
  <c r="AL170" i="4"/>
  <c r="AL140" i="4"/>
  <c r="DL194" i="7"/>
  <c r="DL199" i="7"/>
  <c r="DL200" i="7"/>
  <c r="DM3" i="11"/>
  <c r="DL2" i="11"/>
  <c r="DH14" i="7"/>
  <c r="DH18" i="7" s="1"/>
  <c r="AJ12" i="7"/>
  <c r="AK100" i="12"/>
  <c r="AJ156" i="7" s="1"/>
  <c r="AK92" i="12"/>
  <c r="AJ147" i="7" s="1"/>
  <c r="AK90" i="12"/>
  <c r="AJ137" i="7" s="1"/>
  <c r="AK87" i="12"/>
  <c r="AJ134" i="7" s="1"/>
  <c r="AK102" i="12"/>
  <c r="AJ163" i="7" s="1"/>
  <c r="AK83" i="12"/>
  <c r="AJ122" i="7" s="1"/>
  <c r="AK74" i="12"/>
  <c r="AJ105" i="7" s="1"/>
  <c r="AK79" i="12"/>
  <c r="AJ118" i="7" s="1"/>
  <c r="AK78" i="12"/>
  <c r="AJ109" i="7" s="1"/>
  <c r="AK75" i="12"/>
  <c r="AL94" i="11"/>
  <c r="AK62" i="12"/>
  <c r="AJ71" i="7" s="1"/>
  <c r="AK61" i="12"/>
  <c r="AJ70" i="7" s="1"/>
  <c r="AK60" i="12"/>
  <c r="AJ61" i="7" s="1"/>
  <c r="AK67" i="12"/>
  <c r="AJ84" i="7" s="1"/>
  <c r="AK68" i="12"/>
  <c r="AK66" i="12"/>
  <c r="AJ75" i="7" s="1"/>
  <c r="AI135" i="7"/>
  <c r="AV10" i="7"/>
  <c r="AX68" i="11"/>
  <c r="AV22" i="7" s="1"/>
  <c r="DG3" i="7"/>
  <c r="DF2" i="7"/>
  <c r="AJ26" i="7"/>
  <c r="AJ30" i="7" s="1"/>
  <c r="DL177" i="7"/>
  <c r="DL207" i="7"/>
  <c r="DL212" i="7" s="1"/>
  <c r="DL208" i="7"/>
  <c r="DL206" i="7"/>
  <c r="DL209" i="7"/>
  <c r="O28" i="25"/>
  <c r="E268" i="22"/>
  <c r="D267" i="22"/>
  <c r="DL219" i="7"/>
  <c r="DL218" i="7"/>
  <c r="DL217" i="7"/>
  <c r="AL117" i="4"/>
  <c r="AI221" i="7"/>
  <c r="AM12" i="11"/>
  <c r="AM47" i="11" s="1"/>
  <c r="AL63" i="12" s="1"/>
  <c r="DQ2" i="12"/>
  <c r="DL4" i="11"/>
  <c r="DL64" i="11" s="1"/>
  <c r="DJ17" i="7" s="1"/>
  <c r="DK61" i="11"/>
  <c r="DK62" i="11"/>
  <c r="DI15" i="7" s="1"/>
  <c r="DK63" i="11"/>
  <c r="DI16" i="7" s="1"/>
  <c r="AY31" i="11"/>
  <c r="BP50" i="4"/>
  <c r="BQ38" i="11"/>
  <c r="BQ40" i="11" s="1"/>
  <c r="O26" i="25"/>
  <c r="O36" i="25"/>
  <c r="DP154" i="4"/>
  <c r="DP157" i="4"/>
  <c r="AW88" i="11"/>
  <c r="AU46" i="7" s="1"/>
  <c r="N91" i="25" s="1"/>
  <c r="DP165" i="4"/>
  <c r="DP162" i="4"/>
  <c r="AO48" i="4"/>
  <c r="AX36" i="11"/>
  <c r="AX73" i="11" s="1"/>
  <c r="AV28" i="7" s="1"/>
  <c r="DM5" i="7"/>
  <c r="DL4" i="7"/>
  <c r="DQ128" i="4"/>
  <c r="DQ166" i="4" s="1"/>
  <c r="DQ135" i="4"/>
  <c r="DQ173" i="4" s="1"/>
  <c r="DQ116" i="4"/>
  <c r="DQ136" i="4"/>
  <c r="DQ174" i="4" s="1"/>
  <c r="DQ119" i="4"/>
  <c r="DQ127" i="4"/>
  <c r="AP20" i="11"/>
  <c r="DS5" i="12"/>
  <c r="DR3" i="12"/>
  <c r="DR6" i="12"/>
  <c r="DN8" i="11"/>
  <c r="DM6" i="11"/>
  <c r="DM5" i="11" s="1"/>
  <c r="DM95" i="11" s="1"/>
  <c r="DK54" i="7" s="1"/>
  <c r="DM9" i="11"/>
  <c r="DO7" i="11"/>
  <c r="DM7" i="7"/>
  <c r="DL6" i="7"/>
  <c r="DL53" i="29" l="1"/>
  <c r="DL69" i="29"/>
  <c r="DL61" i="29"/>
  <c r="DL45" i="29"/>
  <c r="AN82" i="11"/>
  <c r="AL39" i="7" s="1"/>
  <c r="DM205" i="7"/>
  <c r="DM35" i="29"/>
  <c r="DM27" i="29"/>
  <c r="DM17" i="29"/>
  <c r="AK84" i="12"/>
  <c r="AJ131" i="7" s="1"/>
  <c r="AJ20" i="7"/>
  <c r="AJ24" i="7" s="1"/>
  <c r="AO110" i="4"/>
  <c r="AO109" i="4"/>
  <c r="AO108" i="4"/>
  <c r="AO102" i="4"/>
  <c r="AO101" i="4"/>
  <c r="AO100" i="4"/>
  <c r="AO94" i="4"/>
  <c r="AO93" i="4"/>
  <c r="AO92" i="4"/>
  <c r="AK86" i="12"/>
  <c r="AJ133" i="7" s="1"/>
  <c r="DL201" i="7"/>
  <c r="DL211" i="7" s="1"/>
  <c r="DS94" i="12"/>
  <c r="DM181" i="7"/>
  <c r="AO26" i="11"/>
  <c r="AM9" i="7" s="1"/>
  <c r="AM50" i="7"/>
  <c r="L102" i="25" s="1"/>
  <c r="AL133" i="4"/>
  <c r="AK10" i="12"/>
  <c r="AK58" i="12" s="1"/>
  <c r="AJ104" i="7" s="1"/>
  <c r="AX89" i="11"/>
  <c r="AV47" i="7" s="1"/>
  <c r="AK8" i="12"/>
  <c r="AK46" i="12" s="1"/>
  <c r="AJ82" i="7" s="1"/>
  <c r="AY30" i="11"/>
  <c r="AY69" i="11"/>
  <c r="AW23" i="7" s="1"/>
  <c r="DO15" i="12"/>
  <c r="DN77" i="7" s="1"/>
  <c r="AK13" i="12"/>
  <c r="AK44" i="12" s="1"/>
  <c r="AJ143" i="7" s="1"/>
  <c r="AL178" i="4"/>
  <c r="AK20" i="12" s="1"/>
  <c r="AJ139" i="7" s="1"/>
  <c r="AK16" i="12"/>
  <c r="AJ92" i="7" s="1"/>
  <c r="AK17" i="12"/>
  <c r="AJ103" i="7" s="1"/>
  <c r="AK19" i="12"/>
  <c r="AJ124" i="7" s="1"/>
  <c r="DN3" i="11"/>
  <c r="DM2" i="11"/>
  <c r="DM199" i="7"/>
  <c r="DM200" i="7"/>
  <c r="DM194" i="7"/>
  <c r="AJ157" i="7"/>
  <c r="DI14" i="7"/>
  <c r="DI18" i="7" s="1"/>
  <c r="BP45" i="11"/>
  <c r="BP74" i="11" s="1"/>
  <c r="BN29" i="7" s="1"/>
  <c r="BN11" i="7"/>
  <c r="DH3" i="7"/>
  <c r="DG2" i="7"/>
  <c r="AL122" i="4"/>
  <c r="AL160" i="4" s="1"/>
  <c r="AK18" i="12" s="1"/>
  <c r="AJ111" i="7" s="1"/>
  <c r="AJ88" i="7"/>
  <c r="AJ106" i="7"/>
  <c r="AJ32" i="7"/>
  <c r="AJ36" i="7" s="1"/>
  <c r="AJ53" i="7"/>
  <c r="AI150" i="7"/>
  <c r="AJ85" i="7"/>
  <c r="AM53" i="11"/>
  <c r="AM55" i="11" s="1"/>
  <c r="AM56" i="11" s="1"/>
  <c r="AK72" i="7"/>
  <c r="DM177" i="7"/>
  <c r="DM206" i="7"/>
  <c r="DM207" i="7"/>
  <c r="DM212" i="7" s="1"/>
  <c r="DM208" i="7"/>
  <c r="DL178" i="7"/>
  <c r="DL179" i="7" s="1"/>
  <c r="DM209" i="7"/>
  <c r="E269" i="22"/>
  <c r="D268" i="22"/>
  <c r="O105" i="25"/>
  <c r="DM217" i="7"/>
  <c r="DM218" i="7"/>
  <c r="DM219" i="7"/>
  <c r="AM14" i="11"/>
  <c r="AM15" i="11" s="1"/>
  <c r="AL131" i="4"/>
  <c r="AK9" i="12" s="1"/>
  <c r="AJ91" i="7" s="1"/>
  <c r="AK14" i="12"/>
  <c r="AL123" i="4"/>
  <c r="AL121" i="4"/>
  <c r="AK7" i="12" s="1"/>
  <c r="DM4" i="11"/>
  <c r="DM64" i="11" s="1"/>
  <c r="DK17" i="7" s="1"/>
  <c r="DL63" i="11"/>
  <c r="DJ16" i="7" s="1"/>
  <c r="DL62" i="11"/>
  <c r="DJ15" i="7" s="1"/>
  <c r="DL61" i="11"/>
  <c r="DR2" i="12"/>
  <c r="BQ39" i="11"/>
  <c r="BQ41" i="11" s="1"/>
  <c r="BQ42" i="11" s="1"/>
  <c r="BQ43" i="11" s="1"/>
  <c r="BQ44" i="11" s="1"/>
  <c r="AL81" i="11"/>
  <c r="DQ154" i="4"/>
  <c r="AX78" i="11"/>
  <c r="AV34" i="7" s="1"/>
  <c r="DQ162" i="4"/>
  <c r="DQ165" i="4"/>
  <c r="DQ157" i="4"/>
  <c r="DM4" i="7"/>
  <c r="DN5" i="7"/>
  <c r="AP22" i="11"/>
  <c r="AP21" i="11" s="1"/>
  <c r="DR119" i="4"/>
  <c r="DR127" i="4"/>
  <c r="DR135" i="4"/>
  <c r="DR173" i="4" s="1"/>
  <c r="DR116" i="4"/>
  <c r="DR136" i="4"/>
  <c r="DR174" i="4" s="1"/>
  <c r="DR128" i="4"/>
  <c r="DR166" i="4" s="1"/>
  <c r="DT5" i="12"/>
  <c r="DS3" i="12"/>
  <c r="DS6" i="12"/>
  <c r="DO8" i="11"/>
  <c r="DN6" i="11"/>
  <c r="DN5" i="11" s="1"/>
  <c r="DN95" i="11" s="1"/>
  <c r="DL54" i="7" s="1"/>
  <c r="DN9" i="11"/>
  <c r="DP7" i="11"/>
  <c r="DN7" i="7"/>
  <c r="DM6" i="7"/>
  <c r="AN87" i="11" l="1"/>
  <c r="AL45" i="7" s="1"/>
  <c r="DM53" i="29"/>
  <c r="DM69" i="29"/>
  <c r="DM45" i="29"/>
  <c r="DM61" i="29"/>
  <c r="AO67" i="11"/>
  <c r="AM21" i="7" s="1"/>
  <c r="DN205" i="7"/>
  <c r="DN35" i="29"/>
  <c r="DN27" i="29"/>
  <c r="DN17" i="29"/>
  <c r="AO27" i="11"/>
  <c r="AO72" i="11" s="1"/>
  <c r="AM27" i="7" s="1"/>
  <c r="DM201" i="7"/>
  <c r="DM211" i="7" s="1"/>
  <c r="AO82" i="4"/>
  <c r="AO142" i="4" s="1"/>
  <c r="AO83" i="4"/>
  <c r="DT94" i="12"/>
  <c r="DN181" i="7"/>
  <c r="AJ102" i="7"/>
  <c r="AM57" i="11"/>
  <c r="AM93" i="11" s="1"/>
  <c r="AK52" i="7" s="1"/>
  <c r="AK40" i="12"/>
  <c r="AJ81" i="7" s="1"/>
  <c r="AK22" i="12"/>
  <c r="AJ78" i="7" s="1"/>
  <c r="AM16" i="11"/>
  <c r="AK52" i="12"/>
  <c r="AJ83" i="7" s="1"/>
  <c r="AK34" i="12"/>
  <c r="AJ80" i="7" s="1"/>
  <c r="AK28" i="12"/>
  <c r="AJ79" i="7" s="1"/>
  <c r="AJ76" i="7"/>
  <c r="AK11" i="12"/>
  <c r="AK42" i="12" s="1"/>
  <c r="AJ115" i="7" s="1"/>
  <c r="AJ89" i="7"/>
  <c r="AJ138" i="7"/>
  <c r="AK38" i="12"/>
  <c r="AJ142" i="7" s="1"/>
  <c r="AI151" i="7"/>
  <c r="AJ56" i="7"/>
  <c r="AK56" i="12"/>
  <c r="AJ145" i="7" s="1"/>
  <c r="AK33" i="12"/>
  <c r="AJ66" i="7" s="1"/>
  <c r="AK45" i="12"/>
  <c r="AJ68" i="7" s="1"/>
  <c r="AJ62" i="7"/>
  <c r="AK27" i="12"/>
  <c r="AJ65" i="7" s="1"/>
  <c r="AK21" i="12"/>
  <c r="AJ64" i="7" s="1"/>
  <c r="AK39" i="12"/>
  <c r="AJ67" i="7" s="1"/>
  <c r="AK51" i="12"/>
  <c r="AJ69" i="7" s="1"/>
  <c r="AK32" i="12"/>
  <c r="AJ141" i="7" s="1"/>
  <c r="AK26" i="12"/>
  <c r="AJ140" i="7" s="1"/>
  <c r="AK50" i="12"/>
  <c r="AJ144" i="7" s="1"/>
  <c r="DP15" i="12"/>
  <c r="DO77" i="7" s="1"/>
  <c r="AO84" i="4"/>
  <c r="DN199" i="7"/>
  <c r="DN200" i="7"/>
  <c r="DN194" i="7"/>
  <c r="DO3" i="11"/>
  <c r="DN2" i="11"/>
  <c r="DJ14" i="7"/>
  <c r="DJ18" i="7" s="1"/>
  <c r="AM52" i="4"/>
  <c r="AN52" i="11"/>
  <c r="DI3" i="7"/>
  <c r="DH2" i="7"/>
  <c r="AK12" i="12"/>
  <c r="AJ123" i="7" s="1"/>
  <c r="AJ63" i="7"/>
  <c r="AJ38" i="7"/>
  <c r="AJ42" i="7" s="1"/>
  <c r="AN11" i="11"/>
  <c r="AN13" i="11" s="1"/>
  <c r="AN48" i="11" s="1"/>
  <c r="DN177" i="7"/>
  <c r="DN206" i="7"/>
  <c r="DN207" i="7"/>
  <c r="DN212" i="7" s="1"/>
  <c r="DN208" i="7"/>
  <c r="DM178" i="7"/>
  <c r="DM179" i="7" s="1"/>
  <c r="DN209" i="7"/>
  <c r="AM47" i="4"/>
  <c r="AM51" i="4" s="1"/>
  <c r="AK53" i="12"/>
  <c r="AJ98" i="7" s="1"/>
  <c r="AK47" i="12"/>
  <c r="AJ97" i="7" s="1"/>
  <c r="AK29" i="12"/>
  <c r="AJ94" i="7" s="1"/>
  <c r="E270" i="22"/>
  <c r="D269" i="22"/>
  <c r="O119" i="25"/>
  <c r="AK41" i="12"/>
  <c r="AJ96" i="7" s="1"/>
  <c r="AK23" i="12"/>
  <c r="AJ93" i="7" s="1"/>
  <c r="AK35" i="12"/>
  <c r="AJ95" i="7" s="1"/>
  <c r="DN219" i="7"/>
  <c r="DN218" i="7"/>
  <c r="DN217" i="7"/>
  <c r="AY79" i="11"/>
  <c r="AW35" i="7" s="1"/>
  <c r="DS2" i="12"/>
  <c r="DN4" i="11"/>
  <c r="DN64" i="11" s="1"/>
  <c r="DL17" i="7" s="1"/>
  <c r="DM63" i="11"/>
  <c r="DK16" i="7" s="1"/>
  <c r="DM62" i="11"/>
  <c r="DK15" i="7" s="1"/>
  <c r="DM61" i="11"/>
  <c r="DU5" i="12"/>
  <c r="BR38" i="11"/>
  <c r="BR40" i="11" s="1"/>
  <c r="BQ50" i="4"/>
  <c r="AO134" i="4"/>
  <c r="AL86" i="11"/>
  <c r="AO139" i="4"/>
  <c r="AO177" i="4" s="1"/>
  <c r="DR165" i="4"/>
  <c r="AX83" i="11"/>
  <c r="AV40" i="7" s="1"/>
  <c r="DR162" i="4"/>
  <c r="DR154" i="4"/>
  <c r="DR157" i="4"/>
  <c r="AO138" i="4"/>
  <c r="DN4" i="7"/>
  <c r="DO5" i="7"/>
  <c r="AY32" i="11"/>
  <c r="AY33" i="11" s="1"/>
  <c r="AY34" i="11" s="1"/>
  <c r="DS116" i="4"/>
  <c r="DS136" i="4"/>
  <c r="DS174" i="4" s="1"/>
  <c r="DS135" i="4"/>
  <c r="DS173" i="4" s="1"/>
  <c r="DS127" i="4"/>
  <c r="DS128" i="4"/>
  <c r="DS166" i="4" s="1"/>
  <c r="DS119" i="4"/>
  <c r="DT6" i="12"/>
  <c r="DT3" i="12"/>
  <c r="DP8" i="11"/>
  <c r="DO6" i="11"/>
  <c r="DO5" i="11" s="1"/>
  <c r="DO95" i="11" s="1"/>
  <c r="DM54" i="7" s="1"/>
  <c r="DO9" i="11"/>
  <c r="DQ7" i="11"/>
  <c r="DO7" i="7"/>
  <c r="DN6" i="7"/>
  <c r="AM66" i="4" l="1"/>
  <c r="AM61" i="4"/>
  <c r="AM121" i="4" s="1"/>
  <c r="DN53" i="29"/>
  <c r="DN69" i="29"/>
  <c r="DN61" i="29"/>
  <c r="DN45" i="29"/>
  <c r="DO205" i="7"/>
  <c r="DO35" i="29"/>
  <c r="DO27" i="29"/>
  <c r="DO17" i="29"/>
  <c r="AO77" i="11"/>
  <c r="AM33" i="7" s="1"/>
  <c r="F44" i="25"/>
  <c r="F43" i="25"/>
  <c r="AJ107" i="7"/>
  <c r="AK96" i="12"/>
  <c r="AJ165" i="7"/>
  <c r="AO143" i="4"/>
  <c r="DN201" i="7"/>
  <c r="DN211" i="7" s="1"/>
  <c r="AY35" i="11"/>
  <c r="AY92" i="11"/>
  <c r="AW51" i="7" s="1"/>
  <c r="DU94" i="12"/>
  <c r="DO181" i="7"/>
  <c r="AM137" i="4"/>
  <c r="AM60" i="4"/>
  <c r="AK48" i="12"/>
  <c r="AJ116" i="7" s="1"/>
  <c r="AJ110" i="7"/>
  <c r="AM17" i="11"/>
  <c r="AK8" i="7" s="1"/>
  <c r="AM49" i="11"/>
  <c r="AM59" i="11" s="1"/>
  <c r="AJ86" i="7"/>
  <c r="AK24" i="12"/>
  <c r="AJ112" i="7" s="1"/>
  <c r="AK30" i="12"/>
  <c r="AJ113" i="7" s="1"/>
  <c r="AK36" i="12"/>
  <c r="AJ114" i="7" s="1"/>
  <c r="AK54" i="12"/>
  <c r="AJ117" i="7" s="1"/>
  <c r="AO144" i="4"/>
  <c r="AJ73" i="7"/>
  <c r="AJ148" i="7"/>
  <c r="AM80" i="4"/>
  <c r="AM123" i="4"/>
  <c r="DQ15" i="12"/>
  <c r="DP77" i="7" s="1"/>
  <c r="AM132" i="4"/>
  <c r="AM53" i="4"/>
  <c r="DP3" i="11"/>
  <c r="DO2" i="11"/>
  <c r="DO199" i="7"/>
  <c r="DO200" i="7"/>
  <c r="DO194" i="7"/>
  <c r="DK14" i="7"/>
  <c r="DK18" i="7" s="1"/>
  <c r="AK37" i="12"/>
  <c r="AJ127" i="7" s="1"/>
  <c r="AK43" i="12"/>
  <c r="AJ128" i="7" s="1"/>
  <c r="AK49" i="12"/>
  <c r="AJ129" i="7" s="1"/>
  <c r="AK55" i="12"/>
  <c r="AJ130" i="7" s="1"/>
  <c r="AK25" i="12"/>
  <c r="AJ125" i="7" s="1"/>
  <c r="AK31" i="12"/>
  <c r="AJ126" i="7" s="1"/>
  <c r="P36" i="25"/>
  <c r="BQ45" i="11"/>
  <c r="BQ74" i="11" s="1"/>
  <c r="BO29" i="7" s="1"/>
  <c r="BO11" i="7"/>
  <c r="DJ3" i="7"/>
  <c r="DI2" i="7"/>
  <c r="AJ44" i="7"/>
  <c r="AJ48" i="7" s="1"/>
  <c r="AJ58" i="7" s="1"/>
  <c r="DO208" i="7"/>
  <c r="DO206" i="7"/>
  <c r="DO177" i="7"/>
  <c r="DO178" i="7" s="1"/>
  <c r="DO179" i="7" s="1"/>
  <c r="DO207" i="7"/>
  <c r="DO212" i="7" s="1"/>
  <c r="DN178" i="7"/>
  <c r="DN179" i="7" s="1"/>
  <c r="P105" i="25"/>
  <c r="AM122" i="4"/>
  <c r="AM160" i="4" s="1"/>
  <c r="AL18" i="12" s="1"/>
  <c r="AK111" i="7" s="1"/>
  <c r="DO209" i="7"/>
  <c r="AJ100" i="7"/>
  <c r="E271" i="22"/>
  <c r="D270" i="22"/>
  <c r="P28" i="25"/>
  <c r="P26" i="25"/>
  <c r="DO219" i="7"/>
  <c r="DO218" i="7"/>
  <c r="DO217" i="7"/>
  <c r="AN12" i="11"/>
  <c r="AN47" i="11" s="1"/>
  <c r="AM63" i="12" s="1"/>
  <c r="AY84" i="11"/>
  <c r="AW41" i="7" s="1"/>
  <c r="AX88" i="11"/>
  <c r="AV46" i="7" s="1"/>
  <c r="AJ222" i="7"/>
  <c r="DU3" i="12"/>
  <c r="DU6" i="12"/>
  <c r="DO4" i="11"/>
  <c r="DO64" i="11" s="1"/>
  <c r="DM17" i="7" s="1"/>
  <c r="DN63" i="11"/>
  <c r="DL16" i="7" s="1"/>
  <c r="DN62" i="11"/>
  <c r="DL15" i="7" s="1"/>
  <c r="DN61" i="11"/>
  <c r="DT2" i="12"/>
  <c r="AN54" i="11"/>
  <c r="BR39" i="11"/>
  <c r="BR41" i="11" s="1"/>
  <c r="BR42" i="11" s="1"/>
  <c r="BR43" i="11" s="1"/>
  <c r="BR44" i="11" s="1"/>
  <c r="DS154" i="4"/>
  <c r="DS157" i="4"/>
  <c r="DS162" i="4"/>
  <c r="DS165" i="4"/>
  <c r="AY49" i="4"/>
  <c r="DO4" i="7"/>
  <c r="DP5" i="7"/>
  <c r="AP23" i="11"/>
  <c r="AP24" i="11" s="1"/>
  <c r="DT116" i="4"/>
  <c r="DT119" i="4"/>
  <c r="DT136" i="4"/>
  <c r="DT174" i="4" s="1"/>
  <c r="DT127" i="4"/>
  <c r="DT135" i="4"/>
  <c r="DT173" i="4" s="1"/>
  <c r="DT128" i="4"/>
  <c r="DT166" i="4" s="1"/>
  <c r="AZ29" i="11"/>
  <c r="DQ8" i="11"/>
  <c r="DP6" i="11"/>
  <c r="DP5" i="11" s="1"/>
  <c r="DP95" i="11" s="1"/>
  <c r="DN54" i="7" s="1"/>
  <c r="DP9" i="11"/>
  <c r="DR7" i="11"/>
  <c r="DP7" i="7"/>
  <c r="DO6" i="7"/>
  <c r="AM70" i="4" l="1"/>
  <c r="AM130" i="4" s="1"/>
  <c r="AM73" i="4"/>
  <c r="AM69" i="4"/>
  <c r="AM129" i="4" s="1"/>
  <c r="DO53" i="29"/>
  <c r="DO69" i="29"/>
  <c r="DO61" i="29"/>
  <c r="DO45" i="29"/>
  <c r="AO82" i="11"/>
  <c r="AM39" i="7" s="1"/>
  <c r="DP205" i="7"/>
  <c r="DP35" i="29"/>
  <c r="DP27" i="29"/>
  <c r="DP17" i="29"/>
  <c r="DO201" i="7"/>
  <c r="DO211" i="7" s="1"/>
  <c r="AM18" i="11"/>
  <c r="AM71" i="11" s="1"/>
  <c r="AK26" i="7" s="1"/>
  <c r="AK30" i="7" s="1"/>
  <c r="AM66" i="11"/>
  <c r="AK20" i="7" s="1"/>
  <c r="AK24" i="7" s="1"/>
  <c r="AY113" i="4"/>
  <c r="AY112" i="4"/>
  <c r="AY111" i="4"/>
  <c r="AY95" i="4"/>
  <c r="AY97" i="4"/>
  <c r="AY96" i="4"/>
  <c r="AY104" i="4"/>
  <c r="AY103" i="4"/>
  <c r="DP181" i="7"/>
  <c r="AM120" i="4"/>
  <c r="AL7" i="12" s="1"/>
  <c r="AL27" i="12" s="1"/>
  <c r="AK65" i="7" s="1"/>
  <c r="AM96" i="11"/>
  <c r="AK55" i="7" s="1"/>
  <c r="AM50" i="11"/>
  <c r="AJ120" i="7"/>
  <c r="AP25" i="11"/>
  <c r="AP91" i="11" s="1"/>
  <c r="AM140" i="4"/>
  <c r="AM178" i="4" s="1"/>
  <c r="AM124" i="4"/>
  <c r="J35" i="25"/>
  <c r="AM126" i="4"/>
  <c r="J38" i="25"/>
  <c r="J27" i="25"/>
  <c r="DR15" i="12"/>
  <c r="DQ77" i="7" s="1"/>
  <c r="AY146" i="4"/>
  <c r="AM170" i="4"/>
  <c r="AM175" i="4"/>
  <c r="DP199" i="7"/>
  <c r="DP200" i="7"/>
  <c r="DP194" i="7"/>
  <c r="DQ3" i="11"/>
  <c r="DP2" i="11"/>
  <c r="DL14" i="7"/>
  <c r="DL18" i="7" s="1"/>
  <c r="AJ135" i="7"/>
  <c r="AW10" i="7"/>
  <c r="AY68" i="11"/>
  <c r="AW22" i="7" s="1"/>
  <c r="DK3" i="7"/>
  <c r="DJ2" i="7"/>
  <c r="AM117" i="4"/>
  <c r="P23" i="25"/>
  <c r="AM131" i="4"/>
  <c r="AL9" i="12" s="1"/>
  <c r="AK91" i="7" s="1"/>
  <c r="AN53" i="11"/>
  <c r="AN55" i="11" s="1"/>
  <c r="AN56" i="11" s="1"/>
  <c r="AN57" i="11" s="1"/>
  <c r="AN93" i="11" s="1"/>
  <c r="AL72" i="7"/>
  <c r="DP208" i="7"/>
  <c r="DP206" i="7"/>
  <c r="DP177" i="7"/>
  <c r="DP178" i="7" s="1"/>
  <c r="DP179" i="7" s="1"/>
  <c r="DP207" i="7"/>
  <c r="DP212" i="7" s="1"/>
  <c r="DP209" i="7"/>
  <c r="E272" i="22"/>
  <c r="D271" i="22"/>
  <c r="AN14" i="11"/>
  <c r="AN15" i="11" s="1"/>
  <c r="DP217" i="7"/>
  <c r="DP218" i="7"/>
  <c r="DP219" i="7"/>
  <c r="DU2" i="12"/>
  <c r="AY89" i="11"/>
  <c r="AW47" i="7" s="1"/>
  <c r="AJ221" i="7"/>
  <c r="DP4" i="11"/>
  <c r="DP64" i="11" s="1"/>
  <c r="DN17" i="7" s="1"/>
  <c r="DO63" i="11"/>
  <c r="DM16" i="7" s="1"/>
  <c r="DO62" i="11"/>
  <c r="DM15" i="7" s="1"/>
  <c r="DO61" i="11"/>
  <c r="BR50" i="4"/>
  <c r="BS38" i="11"/>
  <c r="BS40" i="11" s="1"/>
  <c r="DT162" i="4"/>
  <c r="DT165" i="4"/>
  <c r="DT157" i="4"/>
  <c r="DT154" i="4"/>
  <c r="AP48" i="4"/>
  <c r="AY36" i="11"/>
  <c r="AY73" i="11" s="1"/>
  <c r="AW28" i="7" s="1"/>
  <c r="DP4" i="7"/>
  <c r="DQ5" i="7"/>
  <c r="DU128" i="4"/>
  <c r="DU166" i="4" s="1"/>
  <c r="DU127" i="4"/>
  <c r="DU119" i="4"/>
  <c r="DU135" i="4"/>
  <c r="DU173" i="4" s="1"/>
  <c r="DU116" i="4"/>
  <c r="DU136" i="4"/>
  <c r="DU174" i="4" s="1"/>
  <c r="AQ20" i="11"/>
  <c r="AZ31" i="11"/>
  <c r="DR8" i="11"/>
  <c r="DQ6" i="11"/>
  <c r="DQ5" i="11" s="1"/>
  <c r="DQ95" i="11" s="1"/>
  <c r="DO54" i="7" s="1"/>
  <c r="DQ9" i="11"/>
  <c r="DS7" i="11"/>
  <c r="DQ7" i="7"/>
  <c r="DP6" i="7"/>
  <c r="AO87" i="11" l="1"/>
  <c r="AM45" i="7" s="1"/>
  <c r="DP53" i="29"/>
  <c r="DP69" i="29"/>
  <c r="DP61" i="29"/>
  <c r="DP45" i="29"/>
  <c r="DQ205" i="7"/>
  <c r="DQ35" i="29"/>
  <c r="DQ27" i="29"/>
  <c r="DQ17" i="29"/>
  <c r="AM76" i="11"/>
  <c r="AK32" i="7" s="1"/>
  <c r="AK36" i="7" s="1"/>
  <c r="AL71" i="12"/>
  <c r="AK99" i="7" s="1"/>
  <c r="AL86" i="12"/>
  <c r="AK133" i="7" s="1"/>
  <c r="AL91" i="12"/>
  <c r="AK146" i="7" s="1"/>
  <c r="AL84" i="12"/>
  <c r="AK131" i="7" s="1"/>
  <c r="AL80" i="12"/>
  <c r="AK119" i="7" s="1"/>
  <c r="AL85" i="12"/>
  <c r="AK132" i="7" s="1"/>
  <c r="AP110" i="4"/>
  <c r="AP109" i="4"/>
  <c r="AP108" i="4"/>
  <c r="AP102" i="4"/>
  <c r="AP101" i="4"/>
  <c r="AP100" i="4"/>
  <c r="AP94" i="4"/>
  <c r="AP93" i="4"/>
  <c r="AP92" i="4"/>
  <c r="DP201" i="7"/>
  <c r="DP211" i="7" s="1"/>
  <c r="DQ181" i="7"/>
  <c r="AL13" i="12"/>
  <c r="AK138" i="7" s="1"/>
  <c r="AL102" i="12"/>
  <c r="AK163" i="7" s="1"/>
  <c r="AL74" i="12"/>
  <c r="AK105" i="7" s="1"/>
  <c r="AL60" i="12"/>
  <c r="AK61" i="7" s="1"/>
  <c r="AL83" i="12"/>
  <c r="AK122" i="7" s="1"/>
  <c r="AL100" i="12"/>
  <c r="AK156" i="7" s="1"/>
  <c r="AL79" i="12"/>
  <c r="AK118" i="7" s="1"/>
  <c r="AK88" i="7"/>
  <c r="AL92" i="12"/>
  <c r="AK147" i="7" s="1"/>
  <c r="AL90" i="12"/>
  <c r="AK137" i="7" s="1"/>
  <c r="AL62" i="12"/>
  <c r="AK71" i="7" s="1"/>
  <c r="AL87" i="12"/>
  <c r="AK134" i="7" s="1"/>
  <c r="AM94" i="11"/>
  <c r="AL66" i="12"/>
  <c r="AK75" i="7" s="1"/>
  <c r="AL78" i="12"/>
  <c r="AK109" i="7" s="1"/>
  <c r="AL67" i="12"/>
  <c r="AK84" i="7" s="1"/>
  <c r="AL75" i="12"/>
  <c r="AK106" i="7" s="1"/>
  <c r="AL68" i="12"/>
  <c r="AK85" i="7" s="1"/>
  <c r="AK12" i="7"/>
  <c r="AL61" i="12"/>
  <c r="AK70" i="7" s="1"/>
  <c r="P119" i="25" s="1"/>
  <c r="AP26" i="11"/>
  <c r="AN9" i="7" s="1"/>
  <c r="AN50" i="7"/>
  <c r="M102" i="25" s="1"/>
  <c r="AN47" i="4"/>
  <c r="AN51" i="4" s="1"/>
  <c r="AN16" i="11"/>
  <c r="AL11" i="12"/>
  <c r="AL30" i="12" s="1"/>
  <c r="AK113" i="7" s="1"/>
  <c r="AM133" i="4"/>
  <c r="AL10" i="12" s="1"/>
  <c r="AL58" i="12" s="1"/>
  <c r="AK104" i="7" s="1"/>
  <c r="AL21" i="12"/>
  <c r="AK64" i="7" s="1"/>
  <c r="AL51" i="12"/>
  <c r="AK69" i="7" s="1"/>
  <c r="AL39" i="12"/>
  <c r="AK67" i="7" s="1"/>
  <c r="AK62" i="7"/>
  <c r="AZ30" i="11"/>
  <c r="AZ32" i="11" s="1"/>
  <c r="AZ33" i="11" s="1"/>
  <c r="AZ34" i="11" s="1"/>
  <c r="AZ69" i="11"/>
  <c r="AX23" i="7" s="1"/>
  <c r="AL45" i="12"/>
  <c r="AK68" i="7" s="1"/>
  <c r="K35" i="25"/>
  <c r="K38" i="25"/>
  <c r="AL33" i="12"/>
  <c r="AK66" i="7" s="1"/>
  <c r="AL8" i="12"/>
  <c r="AK76" i="7" s="1"/>
  <c r="AL20" i="12"/>
  <c r="AK139" i="7" s="1"/>
  <c r="AL16" i="12"/>
  <c r="AK92" i="7" s="1"/>
  <c r="AL17" i="12"/>
  <c r="AK103" i="7" s="1"/>
  <c r="AL19" i="12"/>
  <c r="AK124" i="7" s="1"/>
  <c r="DS15" i="12"/>
  <c r="DR77" i="7" s="1"/>
  <c r="DQ194" i="7"/>
  <c r="DQ199" i="7"/>
  <c r="DQ200" i="7"/>
  <c r="DR3" i="11"/>
  <c r="DQ2" i="11"/>
  <c r="DM14" i="7"/>
  <c r="DM18" i="7" s="1"/>
  <c r="AL41" i="12"/>
  <c r="AK96" i="7" s="1"/>
  <c r="AL23" i="12"/>
  <c r="AK93" i="7" s="1"/>
  <c r="AL47" i="12"/>
  <c r="AK97" i="7" s="1"/>
  <c r="AL35" i="12"/>
  <c r="AK95" i="7" s="1"/>
  <c r="AO11" i="11"/>
  <c r="AO13" i="11" s="1"/>
  <c r="AO48" i="11" s="1"/>
  <c r="AO54" i="11" s="1"/>
  <c r="AL29" i="12"/>
  <c r="AK94" i="7" s="1"/>
  <c r="AL53" i="12"/>
  <c r="AK98" i="7" s="1"/>
  <c r="BR45" i="11"/>
  <c r="BR74" i="11" s="1"/>
  <c r="BP29" i="7" s="1"/>
  <c r="BP11" i="7"/>
  <c r="AN117" i="4"/>
  <c r="DL3" i="7"/>
  <c r="DK2" i="7"/>
  <c r="AJ150" i="7"/>
  <c r="DQ206" i="7"/>
  <c r="DQ207" i="7"/>
  <c r="DQ212" i="7" s="1"/>
  <c r="DQ208" i="7"/>
  <c r="DQ177" i="7"/>
  <c r="DQ178" i="7" s="1"/>
  <c r="DQ179" i="7" s="1"/>
  <c r="DQ209" i="7"/>
  <c r="E273" i="22"/>
  <c r="D272" i="22"/>
  <c r="AL52" i="7"/>
  <c r="E103" i="25" s="1"/>
  <c r="AN52" i="4"/>
  <c r="AO52" i="11"/>
  <c r="DQ218" i="7"/>
  <c r="DQ217" i="7"/>
  <c r="DQ219" i="7"/>
  <c r="DQ4" i="11"/>
  <c r="DQ64" i="11" s="1"/>
  <c r="DO17" i="7" s="1"/>
  <c r="DP61" i="11"/>
  <c r="DP63" i="11"/>
  <c r="DN16" i="7" s="1"/>
  <c r="DP62" i="11"/>
  <c r="DN15" i="7" s="1"/>
  <c r="BS39" i="11"/>
  <c r="BS41" i="11" s="1"/>
  <c r="BS42" i="11" s="1"/>
  <c r="BS43" i="11" s="1"/>
  <c r="BS44" i="11" s="1"/>
  <c r="DU165" i="4"/>
  <c r="AY78" i="11"/>
  <c r="AW34" i="7" s="1"/>
  <c r="DU154" i="4"/>
  <c r="DU162" i="4"/>
  <c r="DU157" i="4"/>
  <c r="DQ4" i="7"/>
  <c r="DR5" i="7"/>
  <c r="AQ22" i="11"/>
  <c r="AQ21" i="11" s="1"/>
  <c r="DS8" i="11"/>
  <c r="DR6" i="11"/>
  <c r="DR5" i="11" s="1"/>
  <c r="DR95" i="11" s="1"/>
  <c r="DP54" i="7" s="1"/>
  <c r="DR9" i="11"/>
  <c r="DT7" i="11"/>
  <c r="DR7" i="7"/>
  <c r="DQ6" i="7"/>
  <c r="AN61" i="4" l="1"/>
  <c r="AN121" i="4" s="1"/>
  <c r="AN66" i="4"/>
  <c r="AN126" i="4" s="1"/>
  <c r="AM10" i="12" s="1"/>
  <c r="DQ53" i="29"/>
  <c r="DQ69" i="29"/>
  <c r="DQ61" i="29"/>
  <c r="DQ45" i="29"/>
  <c r="AL50" i="12"/>
  <c r="AK144" i="7" s="1"/>
  <c r="AL38" i="12"/>
  <c r="AK142" i="7" s="1"/>
  <c r="AL56" i="12"/>
  <c r="AK145" i="7" s="1"/>
  <c r="AL44" i="12"/>
  <c r="AK143" i="7" s="1"/>
  <c r="AL32" i="12"/>
  <c r="AK141" i="7" s="1"/>
  <c r="AM81" i="11"/>
  <c r="AK38" i="7" s="1"/>
  <c r="AK42" i="7" s="1"/>
  <c r="DR205" i="7"/>
  <c r="DR27" i="29"/>
  <c r="DR17" i="29"/>
  <c r="DR35" i="29"/>
  <c r="AL26" i="12"/>
  <c r="AK140" i="7" s="1"/>
  <c r="AK89" i="7"/>
  <c r="DQ201" i="7"/>
  <c r="DQ211" i="7" s="1"/>
  <c r="AP27" i="11"/>
  <c r="AP72" i="11" s="1"/>
  <c r="AN27" i="7" s="1"/>
  <c r="AP67" i="11"/>
  <c r="AN21" i="7" s="1"/>
  <c r="AN53" i="4"/>
  <c r="AN80" i="4"/>
  <c r="E41" i="25" s="1"/>
  <c r="AZ35" i="11"/>
  <c r="AZ92" i="11"/>
  <c r="AX51" i="7" s="1"/>
  <c r="AP83" i="4"/>
  <c r="AP82" i="4"/>
  <c r="AP142" i="4" s="1"/>
  <c r="DR181" i="7"/>
  <c r="AN132" i="4"/>
  <c r="AN60" i="4"/>
  <c r="AN137" i="4"/>
  <c r="AL22" i="12"/>
  <c r="AK78" i="7" s="1"/>
  <c r="AL46" i="12"/>
  <c r="AK82" i="7" s="1"/>
  <c r="AN17" i="11"/>
  <c r="AN66" i="11" s="1"/>
  <c r="AL20" i="7" s="1"/>
  <c r="AL24" i="7" s="1"/>
  <c r="AN49" i="11"/>
  <c r="AN59" i="11" s="1"/>
  <c r="AK53" i="7"/>
  <c r="AL14" i="12"/>
  <c r="AK63" i="7" s="1"/>
  <c r="AK157" i="7"/>
  <c r="AL54" i="12"/>
  <c r="AK117" i="7" s="1"/>
  <c r="AL42" i="12"/>
  <c r="AK115" i="7" s="1"/>
  <c r="AL48" i="12"/>
  <c r="AK116" i="7" s="1"/>
  <c r="AL24" i="12"/>
  <c r="AK112" i="7" s="1"/>
  <c r="AL36" i="12"/>
  <c r="AK114" i="7" s="1"/>
  <c r="AK110" i="7"/>
  <c r="AK102" i="7"/>
  <c r="AL12" i="12"/>
  <c r="AL37" i="12" s="1"/>
  <c r="AK127" i="7" s="1"/>
  <c r="AN124" i="4"/>
  <c r="AL40" i="12"/>
  <c r="AK81" i="7" s="1"/>
  <c r="AL34" i="12"/>
  <c r="AK80" i="7" s="1"/>
  <c r="AL52" i="12"/>
  <c r="AK83" i="7" s="1"/>
  <c r="AL28" i="12"/>
  <c r="AK79" i="7" s="1"/>
  <c r="AO12" i="11"/>
  <c r="AO47" i="11" s="1"/>
  <c r="AN63" i="12" s="1"/>
  <c r="AM72" i="7" s="1"/>
  <c r="AJ151" i="7"/>
  <c r="K27" i="25"/>
  <c r="DT15" i="12"/>
  <c r="DS77" i="7" s="1"/>
  <c r="AN175" i="4"/>
  <c r="AP84" i="4"/>
  <c r="AN170" i="4"/>
  <c r="DS3" i="11"/>
  <c r="DR2" i="11"/>
  <c r="DR194" i="7"/>
  <c r="DR199" i="7"/>
  <c r="DR200" i="7"/>
  <c r="DN14" i="7"/>
  <c r="DN18" i="7" s="1"/>
  <c r="DM3" i="7"/>
  <c r="DL2" i="7"/>
  <c r="AN131" i="4"/>
  <c r="DR207" i="7"/>
  <c r="DR212" i="7" s="1"/>
  <c r="DR208" i="7"/>
  <c r="DR206" i="7"/>
  <c r="DR177" i="7"/>
  <c r="DR178" i="7" s="1"/>
  <c r="DR179" i="7" s="1"/>
  <c r="DR209" i="7"/>
  <c r="AN123" i="4"/>
  <c r="AN122" i="4"/>
  <c r="AN160" i="4" s="1"/>
  <c r="AM18" i="12" s="1"/>
  <c r="AL111" i="7" s="1"/>
  <c r="E155" i="25" s="1"/>
  <c r="AK100" i="7"/>
  <c r="E274" i="22"/>
  <c r="D273" i="22"/>
  <c r="DR218" i="7"/>
  <c r="DR217" i="7"/>
  <c r="DR219" i="7"/>
  <c r="AZ79" i="11"/>
  <c r="AX35" i="7" s="1"/>
  <c r="DR4" i="11"/>
  <c r="DR64" i="11" s="1"/>
  <c r="DP17" i="7" s="1"/>
  <c r="DQ61" i="11"/>
  <c r="DQ62" i="11"/>
  <c r="DO15" i="7" s="1"/>
  <c r="DQ63" i="11"/>
  <c r="DO16" i="7" s="1"/>
  <c r="BT38" i="11"/>
  <c r="BT40" i="11" s="1"/>
  <c r="BS50" i="4"/>
  <c r="AP134" i="4"/>
  <c r="AP138" i="4"/>
  <c r="AP139" i="4"/>
  <c r="AP177" i="4" s="1"/>
  <c r="AY83" i="11"/>
  <c r="AW40" i="7" s="1"/>
  <c r="AZ49" i="4"/>
  <c r="DS5" i="7"/>
  <c r="DR4" i="7"/>
  <c r="AQ23" i="11"/>
  <c r="AQ24" i="11" s="1"/>
  <c r="BA29" i="11"/>
  <c r="DT8" i="11"/>
  <c r="DS6" i="11"/>
  <c r="DS5" i="11" s="1"/>
  <c r="DS95" i="11" s="1"/>
  <c r="DQ54" i="7" s="1"/>
  <c r="DS9" i="11"/>
  <c r="DU7" i="11"/>
  <c r="DV7" i="11" s="1"/>
  <c r="DS7" i="7"/>
  <c r="DR6" i="7"/>
  <c r="AN70" i="4" l="1"/>
  <c r="AN130" i="4" s="1"/>
  <c r="AN69" i="4"/>
  <c r="AN129" i="4" s="1"/>
  <c r="AM8" i="12" s="1"/>
  <c r="AM22" i="12" s="1"/>
  <c r="AL78" i="7" s="1"/>
  <c r="E124" i="25" s="1"/>
  <c r="AN73" i="4"/>
  <c r="DR53" i="29"/>
  <c r="DR69" i="29"/>
  <c r="D73" i="31"/>
  <c r="E73" i="31"/>
  <c r="F73" i="31"/>
  <c r="G73" i="31"/>
  <c r="H73" i="31"/>
  <c r="DR61" i="29"/>
  <c r="DR45" i="29"/>
  <c r="AK148" i="7"/>
  <c r="AM86" i="11"/>
  <c r="AL96" i="12" s="1"/>
  <c r="AK150" i="7" s="1"/>
  <c r="DS205" i="7"/>
  <c r="DS17" i="29"/>
  <c r="DS35" i="29"/>
  <c r="DS27" i="29"/>
  <c r="AN50" i="11"/>
  <c r="AM80" i="12" s="1"/>
  <c r="AL119" i="7" s="1"/>
  <c r="E163" i="25" s="1"/>
  <c r="AN96" i="11"/>
  <c r="AL55" i="7" s="1"/>
  <c r="E30" i="25"/>
  <c r="G43" i="25"/>
  <c r="G44" i="25"/>
  <c r="AK165" i="7"/>
  <c r="AP77" i="11"/>
  <c r="AN33" i="7" s="1"/>
  <c r="AN140" i="4"/>
  <c r="AN178" i="4" s="1"/>
  <c r="AM20" i="12" s="1"/>
  <c r="AL139" i="7" s="1"/>
  <c r="E182" i="25" s="1"/>
  <c r="AL8" i="7"/>
  <c r="AN18" i="11"/>
  <c r="AN71" i="11" s="1"/>
  <c r="AL26" i="7" s="1"/>
  <c r="AL30" i="7" s="1"/>
  <c r="DR201" i="7"/>
  <c r="DR211" i="7" s="1"/>
  <c r="AZ113" i="4"/>
  <c r="AZ112" i="4"/>
  <c r="AZ111" i="4"/>
  <c r="AZ97" i="4"/>
  <c r="AZ96" i="4"/>
  <c r="AZ104" i="4"/>
  <c r="AZ103" i="4"/>
  <c r="AZ95" i="4"/>
  <c r="DS181" i="7"/>
  <c r="AN120" i="4"/>
  <c r="AM7" i="12" s="1"/>
  <c r="AM9" i="12"/>
  <c r="AL91" i="7" s="1"/>
  <c r="E137" i="25" s="1"/>
  <c r="AK73" i="7"/>
  <c r="AL31" i="12"/>
  <c r="AK126" i="7" s="1"/>
  <c r="AK56" i="7"/>
  <c r="AK120" i="7"/>
  <c r="AK107" i="7"/>
  <c r="AL49" i="12"/>
  <c r="AK129" i="7" s="1"/>
  <c r="AL25" i="12"/>
  <c r="AK125" i="7" s="1"/>
  <c r="AL43" i="12"/>
  <c r="AK128" i="7" s="1"/>
  <c r="AQ25" i="11"/>
  <c r="AQ91" i="11" s="1"/>
  <c r="AO50" i="7" s="1"/>
  <c r="AO14" i="11"/>
  <c r="AO15" i="11" s="1"/>
  <c r="AO47" i="4" s="1"/>
  <c r="AO51" i="4" s="1"/>
  <c r="AO53" i="11"/>
  <c r="AO55" i="11" s="1"/>
  <c r="AO56" i="11" s="1"/>
  <c r="AP52" i="11" s="1"/>
  <c r="AK123" i="7"/>
  <c r="AL55" i="12"/>
  <c r="AK130" i="7" s="1"/>
  <c r="AK86" i="7"/>
  <c r="AN133" i="4"/>
  <c r="AM12" i="12" s="1"/>
  <c r="AM31" i="12" s="1"/>
  <c r="AL126" i="7" s="1"/>
  <c r="E169" i="25" s="1"/>
  <c r="AP143" i="4"/>
  <c r="AP144" i="4"/>
  <c r="AM11" i="12"/>
  <c r="AM30" i="12" s="1"/>
  <c r="AL113" i="7" s="1"/>
  <c r="E157" i="25" s="1"/>
  <c r="AZ146" i="4"/>
  <c r="AM16" i="12"/>
  <c r="AL92" i="7" s="1"/>
  <c r="E138" i="25" s="1"/>
  <c r="AM17" i="12"/>
  <c r="AL103" i="7" s="1"/>
  <c r="AM19" i="12"/>
  <c r="AL124" i="7" s="1"/>
  <c r="E167" i="25" s="1"/>
  <c r="AL102" i="7"/>
  <c r="E148" i="25" s="1"/>
  <c r="AM58" i="12"/>
  <c r="AL104" i="7" s="1"/>
  <c r="E149" i="25" s="1"/>
  <c r="AL76" i="7"/>
  <c r="E122" i="25" s="1"/>
  <c r="DS194" i="7"/>
  <c r="DS199" i="7"/>
  <c r="DS200" i="7"/>
  <c r="DT3" i="11"/>
  <c r="DS2" i="11"/>
  <c r="DO14" i="7"/>
  <c r="DO18" i="7" s="1"/>
  <c r="AX10" i="7"/>
  <c r="AZ68" i="11"/>
  <c r="AX22" i="7" s="1"/>
  <c r="BS45" i="11"/>
  <c r="BS74" i="11" s="1"/>
  <c r="BQ29" i="7" s="1"/>
  <c r="BQ11" i="7"/>
  <c r="DN3" i="7"/>
  <c r="DM2" i="7"/>
  <c r="DS177" i="7"/>
  <c r="DS207" i="7"/>
  <c r="DS212" i="7" s="1"/>
  <c r="DS208" i="7"/>
  <c r="DS206" i="7"/>
  <c r="DS209" i="7"/>
  <c r="E275" i="22"/>
  <c r="D274" i="22"/>
  <c r="DS218" i="7"/>
  <c r="DS217" i="7"/>
  <c r="DS219" i="7"/>
  <c r="AZ84" i="11"/>
  <c r="AX41" i="7" s="1"/>
  <c r="DS4" i="11"/>
  <c r="DS64" i="11" s="1"/>
  <c r="DQ17" i="7" s="1"/>
  <c r="DR63" i="11"/>
  <c r="DP16" i="7" s="1"/>
  <c r="DR62" i="11"/>
  <c r="DP15" i="7" s="1"/>
  <c r="DR61" i="11"/>
  <c r="BT39" i="11"/>
  <c r="BT41" i="11" s="1"/>
  <c r="BT42" i="11" s="1"/>
  <c r="BT43" i="11" s="1"/>
  <c r="BT44" i="11" s="1"/>
  <c r="DT5" i="7"/>
  <c r="DS6" i="7"/>
  <c r="DT7" i="7"/>
  <c r="AY88" i="11"/>
  <c r="AW46" i="7" s="1"/>
  <c r="AQ48" i="4"/>
  <c r="AZ36" i="11"/>
  <c r="AZ73" i="11" s="1"/>
  <c r="AX28" i="7" s="1"/>
  <c r="DS4" i="7"/>
  <c r="BA31" i="11"/>
  <c r="AR20" i="11"/>
  <c r="DU8" i="11"/>
  <c r="DT6" i="11"/>
  <c r="DT5" i="11" s="1"/>
  <c r="DT95" i="11" s="1"/>
  <c r="DR54" i="7" s="1"/>
  <c r="DT9" i="11"/>
  <c r="AM46" i="12" l="1"/>
  <c r="AL82" i="7" s="1"/>
  <c r="E128" i="25" s="1"/>
  <c r="AM40" i="12"/>
  <c r="AL81" i="7" s="1"/>
  <c r="E127" i="25" s="1"/>
  <c r="AM28" i="12"/>
  <c r="AL79" i="7" s="1"/>
  <c r="E125" i="25" s="1"/>
  <c r="AM34" i="12"/>
  <c r="AL80" i="7" s="1"/>
  <c r="E126" i="25" s="1"/>
  <c r="AM52" i="12"/>
  <c r="AL83" i="7" s="1"/>
  <c r="E129" i="25" s="1"/>
  <c r="AO61" i="4"/>
  <c r="AO66" i="4"/>
  <c r="AM75" i="12"/>
  <c r="AL106" i="7" s="1"/>
  <c r="AM100" i="12"/>
  <c r="AL156" i="7" s="1"/>
  <c r="AK44" i="7"/>
  <c r="AK48" i="7" s="1"/>
  <c r="AK221" i="7" s="1"/>
  <c r="DS53" i="29"/>
  <c r="DS69" i="29"/>
  <c r="N102" i="25"/>
  <c r="DS61" i="29"/>
  <c r="DS45" i="29"/>
  <c r="AN94" i="11"/>
  <c r="AL53" i="7" s="1"/>
  <c r="E104" i="25" s="1"/>
  <c r="AM66" i="12"/>
  <c r="AL75" i="7" s="1"/>
  <c r="AM67" i="12"/>
  <c r="AL84" i="7" s="1"/>
  <c r="E130" i="25" s="1"/>
  <c r="AM62" i="12"/>
  <c r="AL71" i="7" s="1"/>
  <c r="AM78" i="12"/>
  <c r="AL109" i="7" s="1"/>
  <c r="AM84" i="12"/>
  <c r="AL131" i="7" s="1"/>
  <c r="E174" i="25" s="1"/>
  <c r="AM74" i="12"/>
  <c r="AL105" i="7" s="1"/>
  <c r="E150" i="25" s="1"/>
  <c r="AP82" i="11"/>
  <c r="AN39" i="7" s="1"/>
  <c r="AM91" i="12"/>
  <c r="AL146" i="7" s="1"/>
  <c r="E189" i="25" s="1"/>
  <c r="AM79" i="12"/>
  <c r="AL118" i="7" s="1"/>
  <c r="AM87" i="12"/>
  <c r="AL134" i="7" s="1"/>
  <c r="E178" i="25" s="1"/>
  <c r="AM68" i="12"/>
  <c r="AL85" i="7" s="1"/>
  <c r="AM90" i="12"/>
  <c r="AL137" i="7" s="1"/>
  <c r="AM61" i="12"/>
  <c r="AL70" i="7" s="1"/>
  <c r="AM92" i="12"/>
  <c r="AL147" i="7" s="1"/>
  <c r="AM60" i="12"/>
  <c r="AL61" i="7" s="1"/>
  <c r="AM86" i="12"/>
  <c r="AL133" i="7" s="1"/>
  <c r="E176" i="25" s="1"/>
  <c r="AM102" i="12"/>
  <c r="AL163" i="7" s="1"/>
  <c r="AM85" i="12"/>
  <c r="AL132" i="7" s="1"/>
  <c r="E175" i="25" s="1"/>
  <c r="AM83" i="12"/>
  <c r="AL122" i="7" s="1"/>
  <c r="AL12" i="7"/>
  <c r="DT205" i="7"/>
  <c r="DT35" i="29"/>
  <c r="DT27" i="29"/>
  <c r="DT17" i="29"/>
  <c r="AM71" i="12"/>
  <c r="AL99" i="7" s="1"/>
  <c r="AP11" i="11"/>
  <c r="AP13" i="11" s="1"/>
  <c r="AP48" i="11" s="1"/>
  <c r="AP54" i="11" s="1"/>
  <c r="E199" i="25"/>
  <c r="AK222" i="7"/>
  <c r="AM13" i="12"/>
  <c r="AM38" i="12" s="1"/>
  <c r="AL142" i="7" s="1"/>
  <c r="E185" i="25" s="1"/>
  <c r="DS201" i="7"/>
  <c r="DS211" i="7" s="1"/>
  <c r="AM35" i="12"/>
  <c r="AL95" i="7" s="1"/>
  <c r="E141" i="25" s="1"/>
  <c r="AN76" i="11"/>
  <c r="AN81" i="11" s="1"/>
  <c r="AL38" i="7" s="1"/>
  <c r="AL42" i="7" s="1"/>
  <c r="AM53" i="12"/>
  <c r="AL98" i="7" s="1"/>
  <c r="E144" i="25" s="1"/>
  <c r="AM41" i="12"/>
  <c r="AL96" i="7" s="1"/>
  <c r="E142" i="25" s="1"/>
  <c r="AM23" i="12"/>
  <c r="AL93" i="7" s="1"/>
  <c r="E139" i="25" s="1"/>
  <c r="AM29" i="12"/>
  <c r="AL94" i="7" s="1"/>
  <c r="E140" i="25" s="1"/>
  <c r="AM47" i="12"/>
  <c r="AL97" i="7" s="1"/>
  <c r="E143" i="25" s="1"/>
  <c r="AQ110" i="4"/>
  <c r="AQ109" i="4"/>
  <c r="AQ108" i="4"/>
  <c r="AQ102" i="4"/>
  <c r="AQ101" i="4"/>
  <c r="AQ100" i="4"/>
  <c r="AQ94" i="4"/>
  <c r="AQ93" i="4"/>
  <c r="AQ92" i="4"/>
  <c r="DT181" i="7"/>
  <c r="AM51" i="12"/>
  <c r="AL69" i="7" s="1"/>
  <c r="E118" i="25" s="1"/>
  <c r="AM39" i="12"/>
  <c r="AL67" i="7" s="1"/>
  <c r="E116" i="25" s="1"/>
  <c r="AM33" i="12"/>
  <c r="AL66" i="7" s="1"/>
  <c r="E115" i="25" s="1"/>
  <c r="AM45" i="12"/>
  <c r="AL68" i="7" s="1"/>
  <c r="E117" i="25" s="1"/>
  <c r="AM21" i="12"/>
  <c r="AL64" i="7" s="1"/>
  <c r="E113" i="25" s="1"/>
  <c r="AM27" i="12"/>
  <c r="AL65" i="7" s="1"/>
  <c r="E114" i="25" s="1"/>
  <c r="AL62" i="7"/>
  <c r="E111" i="25" s="1"/>
  <c r="AO60" i="4"/>
  <c r="AO137" i="4"/>
  <c r="AK58" i="7"/>
  <c r="AK135" i="7"/>
  <c r="AQ26" i="11"/>
  <c r="AQ67" i="11" s="1"/>
  <c r="AO21" i="7" s="1"/>
  <c r="AO52" i="4"/>
  <c r="AO53" i="4" s="1"/>
  <c r="AO57" i="11"/>
  <c r="AO93" i="11" s="1"/>
  <c r="AM52" i="7" s="1"/>
  <c r="F103" i="25" s="1"/>
  <c r="J48" i="3" a="1"/>
  <c r="J48" i="3" s="1"/>
  <c r="K48" i="3" s="1"/>
  <c r="L48" i="3" s="1"/>
  <c r="J47" i="3" a="1"/>
  <c r="J47" i="3" s="1"/>
  <c r="K47" i="3" s="1"/>
  <c r="L47" i="3" s="1"/>
  <c r="J46" i="3" a="1"/>
  <c r="J46" i="3" s="1"/>
  <c r="K46" i="3" s="1"/>
  <c r="L46" i="3" s="1"/>
  <c r="AO16" i="11"/>
  <c r="AM48" i="12"/>
  <c r="AL116" i="7" s="1"/>
  <c r="E160" i="25" s="1"/>
  <c r="AM36" i="12"/>
  <c r="AL114" i="7" s="1"/>
  <c r="E158" i="25" s="1"/>
  <c r="AL110" i="7"/>
  <c r="E154" i="25" s="1"/>
  <c r="AM24" i="12"/>
  <c r="AL112" i="7" s="1"/>
  <c r="E156" i="25" s="1"/>
  <c r="AM54" i="12"/>
  <c r="AL117" i="7" s="1"/>
  <c r="E161" i="25" s="1"/>
  <c r="AM42" i="12"/>
  <c r="AL115" i="7" s="1"/>
  <c r="E159" i="25" s="1"/>
  <c r="AL157" i="7"/>
  <c r="E200" i="25" s="1"/>
  <c r="AK151" i="7"/>
  <c r="AO80" i="4"/>
  <c r="F41" i="25" s="1"/>
  <c r="AO131" i="4"/>
  <c r="L35" i="25"/>
  <c r="BA30" i="11"/>
  <c r="BA69" i="11"/>
  <c r="AY23" i="7" s="1"/>
  <c r="AO132" i="4"/>
  <c r="DU3" i="11"/>
  <c r="DT2" i="11"/>
  <c r="DT194" i="7"/>
  <c r="DT199" i="7"/>
  <c r="DT200" i="7"/>
  <c r="DP14" i="7"/>
  <c r="DP18" i="7" s="1"/>
  <c r="AO117" i="4"/>
  <c r="AM43" i="12"/>
  <c r="AL128" i="7" s="1"/>
  <c r="E171" i="25" s="1"/>
  <c r="DO3" i="7"/>
  <c r="DN2" i="7"/>
  <c r="AM25" i="12"/>
  <c r="AL125" i="7" s="1"/>
  <c r="E168" i="25" s="1"/>
  <c r="AM49" i="12"/>
  <c r="AL129" i="7" s="1"/>
  <c r="E172" i="25" s="1"/>
  <c r="AM55" i="12"/>
  <c r="AL130" i="7" s="1"/>
  <c r="E173" i="25" s="1"/>
  <c r="AL88" i="7"/>
  <c r="AM37" i="12"/>
  <c r="AL127" i="7" s="1"/>
  <c r="E170" i="25" s="1"/>
  <c r="AL123" i="7"/>
  <c r="E166" i="25" s="1"/>
  <c r="DS178" i="7"/>
  <c r="DS179" i="7" s="1"/>
  <c r="DT177" i="7"/>
  <c r="DT178" i="7" s="1"/>
  <c r="DT179" i="7" s="1"/>
  <c r="DT207" i="7"/>
  <c r="DT212" i="7" s="1"/>
  <c r="DT208" i="7"/>
  <c r="DT206" i="7"/>
  <c r="DT209" i="7"/>
  <c r="E276" i="22"/>
  <c r="D275" i="22"/>
  <c r="DT219" i="7"/>
  <c r="DT217" i="7"/>
  <c r="DT218" i="7"/>
  <c r="AZ89" i="11"/>
  <c r="AX47" i="7" s="1"/>
  <c r="G92" i="25"/>
  <c r="F90" i="25"/>
  <c r="E91" i="25"/>
  <c r="E134" i="25"/>
  <c r="F92" i="25"/>
  <c r="E92" i="25"/>
  <c r="G90" i="25"/>
  <c r="E90" i="25"/>
  <c r="L92" i="25"/>
  <c r="P92" i="25"/>
  <c r="I91" i="25"/>
  <c r="M91" i="25"/>
  <c r="N92" i="25"/>
  <c r="O92" i="25"/>
  <c r="K92" i="25"/>
  <c r="P91" i="25"/>
  <c r="K91" i="25"/>
  <c r="O91" i="25"/>
  <c r="J91" i="25"/>
  <c r="G91" i="25"/>
  <c r="H91" i="25"/>
  <c r="L91" i="25"/>
  <c r="I92" i="25"/>
  <c r="H92" i="25"/>
  <c r="M92" i="25"/>
  <c r="J33" i="3" a="1"/>
  <c r="J33" i="3" s="1"/>
  <c r="K33" i="3" s="1"/>
  <c r="DV8" i="11"/>
  <c r="DT4" i="11"/>
  <c r="DT64" i="11" s="1"/>
  <c r="DR17" i="7" s="1"/>
  <c r="DS61" i="11"/>
  <c r="DS63" i="11"/>
  <c r="DQ16" i="7" s="1"/>
  <c r="DS62" i="11"/>
  <c r="DQ15" i="7" s="1"/>
  <c r="DT6" i="7"/>
  <c r="BT50" i="4"/>
  <c r="BU38" i="11"/>
  <c r="BU40" i="11" s="1"/>
  <c r="DT4" i="7"/>
  <c r="J41" i="3" a="1"/>
  <c r="J41" i="3" s="1"/>
  <c r="K41" i="3" s="1"/>
  <c r="L41" i="3" s="1"/>
  <c r="J42" i="3" a="1"/>
  <c r="J42" i="3" s="1"/>
  <c r="K42" i="3" s="1"/>
  <c r="L42" i="3" s="1"/>
  <c r="J44" i="3" a="1"/>
  <c r="J44" i="3" s="1"/>
  <c r="K44" i="3" s="1"/>
  <c r="L44" i="3" s="1"/>
  <c r="J43" i="3" a="1"/>
  <c r="J43" i="3" s="1"/>
  <c r="K43" i="3" s="1"/>
  <c r="J39" i="3" a="1"/>
  <c r="J39" i="3" s="1"/>
  <c r="K39" i="3" s="1"/>
  <c r="L39" i="3" s="1"/>
  <c r="J36" i="3" a="1"/>
  <c r="J36" i="3" s="1"/>
  <c r="K36" i="3" s="1"/>
  <c r="L36" i="3" s="1"/>
  <c r="J34" i="3" a="1"/>
  <c r="J34" i="3" s="1"/>
  <c r="K34" i="3" s="1"/>
  <c r="L34" i="3" s="1"/>
  <c r="J40" i="3" a="1"/>
  <c r="J40" i="3" s="1"/>
  <c r="K40" i="3" s="1"/>
  <c r="J37" i="3" a="1"/>
  <c r="J37" i="3" s="1"/>
  <c r="K37" i="3" s="1"/>
  <c r="L37" i="3" s="1"/>
  <c r="J38" i="3" a="1"/>
  <c r="J38" i="3" s="1"/>
  <c r="K38" i="3" s="1"/>
  <c r="L38" i="3" s="1"/>
  <c r="J35" i="3" a="1"/>
  <c r="J35" i="3" s="1"/>
  <c r="K35" i="3" s="1"/>
  <c r="L35" i="3" s="1"/>
  <c r="AZ78" i="11"/>
  <c r="AX34" i="7" s="1"/>
  <c r="AR22" i="11"/>
  <c r="AR21" i="11" s="1"/>
  <c r="DU9" i="11"/>
  <c r="DU6" i="11"/>
  <c r="DU5" i="11" s="1"/>
  <c r="DU95" i="11" s="1"/>
  <c r="DS54" i="7" s="1"/>
  <c r="AO73" i="4" l="1"/>
  <c r="AO70" i="4"/>
  <c r="AO69" i="4"/>
  <c r="AO129" i="4" s="1"/>
  <c r="AM14" i="12"/>
  <c r="AL63" i="7" s="1"/>
  <c r="AL56" i="7"/>
  <c r="AL222" i="7" s="1"/>
  <c r="DT53" i="29"/>
  <c r="DT69" i="29"/>
  <c r="D30" i="31"/>
  <c r="E30" i="31"/>
  <c r="F30" i="31"/>
  <c r="G30" i="31"/>
  <c r="H30" i="31"/>
  <c r="DT61" i="29"/>
  <c r="DT45" i="29"/>
  <c r="AP87" i="11"/>
  <c r="AN45" i="7" s="1"/>
  <c r="AP12" i="11"/>
  <c r="AP47" i="11" s="1"/>
  <c r="AO63" i="12" s="1"/>
  <c r="AN72" i="7" s="1"/>
  <c r="AQ27" i="11"/>
  <c r="AQ72" i="11" s="1"/>
  <c r="AO27" i="7" s="1"/>
  <c r="AN86" i="11"/>
  <c r="AL44" i="7" s="1"/>
  <c r="E151" i="25"/>
  <c r="F30" i="25"/>
  <c r="E162" i="25"/>
  <c r="E145" i="25"/>
  <c r="AL32" i="7"/>
  <c r="AL36" i="7" s="1"/>
  <c r="E93" i="25" s="1"/>
  <c r="E106" i="25"/>
  <c r="E131" i="25"/>
  <c r="AL138" i="7"/>
  <c r="E181" i="25" s="1"/>
  <c r="AM26" i="12"/>
  <c r="AL140" i="7" s="1"/>
  <c r="E183" i="25" s="1"/>
  <c r="AM32" i="12"/>
  <c r="AL141" i="7" s="1"/>
  <c r="E184" i="25" s="1"/>
  <c r="AM56" i="12"/>
  <c r="AL145" i="7" s="1"/>
  <c r="E188" i="25" s="1"/>
  <c r="AM44" i="12"/>
  <c r="AL143" i="7" s="1"/>
  <c r="E186" i="25" s="1"/>
  <c r="AM50" i="12"/>
  <c r="AL144" i="7" s="1"/>
  <c r="E187" i="25" s="1"/>
  <c r="DT201" i="7"/>
  <c r="DT211" i="7" s="1"/>
  <c r="AQ83" i="4"/>
  <c r="AO9" i="7"/>
  <c r="AQ82" i="4"/>
  <c r="AQ142" i="4" s="1"/>
  <c r="AO120" i="4"/>
  <c r="AO17" i="11"/>
  <c r="AM8" i="7" s="1"/>
  <c r="AO49" i="11"/>
  <c r="AO140" i="4"/>
  <c r="AO178" i="4" s="1"/>
  <c r="AL100" i="7"/>
  <c r="E146" i="25" s="1"/>
  <c r="AO124" i="4"/>
  <c r="AO126" i="4"/>
  <c r="AN10" i="12" s="1"/>
  <c r="L38" i="25"/>
  <c r="AL120" i="7"/>
  <c r="E164" i="25" s="1"/>
  <c r="AL86" i="7"/>
  <c r="E132" i="25" s="1"/>
  <c r="AL107" i="7"/>
  <c r="E152" i="25" s="1"/>
  <c r="AL89" i="7"/>
  <c r="E135" i="25" s="1"/>
  <c r="AQ84" i="4"/>
  <c r="L27" i="25"/>
  <c r="AO130" i="4"/>
  <c r="AO121" i="4"/>
  <c r="AO175" i="4"/>
  <c r="AO170" i="4"/>
  <c r="AN9" i="12"/>
  <c r="AM91" i="7" s="1"/>
  <c r="F137" i="25" s="1"/>
  <c r="AO122" i="4"/>
  <c r="AO160" i="4" s="1"/>
  <c r="AN18" i="12" s="1"/>
  <c r="AM111" i="7" s="1"/>
  <c r="F155" i="25" s="1"/>
  <c r="AO123" i="4"/>
  <c r="DV3" i="11"/>
  <c r="DV2" i="11" s="1"/>
  <c r="DU2" i="11"/>
  <c r="DQ14" i="7"/>
  <c r="DQ18" i="7" s="1"/>
  <c r="AL135" i="7"/>
  <c r="E179" i="25" s="1"/>
  <c r="BT45" i="11"/>
  <c r="BT74" i="11" s="1"/>
  <c r="BR29" i="7" s="1"/>
  <c r="BR11" i="7"/>
  <c r="DP3" i="7"/>
  <c r="DO2" i="7"/>
  <c r="E47" i="21"/>
  <c r="E277" i="22"/>
  <c r="D276" i="22"/>
  <c r="F47" i="21"/>
  <c r="G47" i="21"/>
  <c r="E62" i="25"/>
  <c r="I73" i="25"/>
  <c r="I98" i="25" s="1"/>
  <c r="F77" i="25"/>
  <c r="E65" i="25"/>
  <c r="H73" i="25"/>
  <c r="H98" i="25" s="1"/>
  <c r="E59" i="25"/>
  <c r="I67" i="25"/>
  <c r="E74" i="25"/>
  <c r="I61" i="25"/>
  <c r="N61" i="25"/>
  <c r="G72" i="25"/>
  <c r="G97" i="25" s="1"/>
  <c r="E73" i="25"/>
  <c r="E98" i="25" s="1"/>
  <c r="M78" i="25"/>
  <c r="E76" i="25"/>
  <c r="G84" i="25"/>
  <c r="F83" i="25"/>
  <c r="H77" i="25"/>
  <c r="H59" i="25"/>
  <c r="M60" i="25"/>
  <c r="O78" i="25"/>
  <c r="N78" i="25"/>
  <c r="L66" i="25"/>
  <c r="G83" i="25"/>
  <c r="H72" i="25"/>
  <c r="H97" i="25" s="1"/>
  <c r="O67" i="25"/>
  <c r="J78" i="25"/>
  <c r="E61" i="25"/>
  <c r="P78" i="25"/>
  <c r="G78" i="25"/>
  <c r="F78" i="25"/>
  <c r="E60" i="25"/>
  <c r="J73" i="25"/>
  <c r="J98" i="25" s="1"/>
  <c r="I78" i="25"/>
  <c r="K60" i="25"/>
  <c r="F74" i="25"/>
  <c r="P60" i="25"/>
  <c r="P61" i="25"/>
  <c r="G70" i="25"/>
  <c r="G68" i="25"/>
  <c r="K66" i="25"/>
  <c r="G62" i="25"/>
  <c r="P66" i="25"/>
  <c r="M61" i="25"/>
  <c r="F70" i="25"/>
  <c r="G66" i="25"/>
  <c r="F79" i="25"/>
  <c r="N67" i="25"/>
  <c r="H61" i="25"/>
  <c r="M73" i="25"/>
  <c r="M98" i="25" s="1"/>
  <c r="I59" i="25"/>
  <c r="L79" i="25"/>
  <c r="G77" i="25"/>
  <c r="I72" i="25"/>
  <c r="I97" i="25" s="1"/>
  <c r="F60" i="25"/>
  <c r="E84" i="25"/>
  <c r="H67" i="25"/>
  <c r="F76" i="25"/>
  <c r="E83" i="25"/>
  <c r="G58" i="25"/>
  <c r="J79" i="25"/>
  <c r="O60" i="25"/>
  <c r="I66" i="25"/>
  <c r="E82" i="25"/>
  <c r="L73" i="25"/>
  <c r="L98" i="25" s="1"/>
  <c r="L72" i="25"/>
  <c r="L97" i="25" s="1"/>
  <c r="J60" i="25"/>
  <c r="J72" i="25"/>
  <c r="J97" i="25" s="1"/>
  <c r="E58" i="25"/>
  <c r="F66" i="25"/>
  <c r="J67" i="25"/>
  <c r="K78" i="25"/>
  <c r="F82" i="25"/>
  <c r="G67" i="25"/>
  <c r="O73" i="25"/>
  <c r="O98" i="25" s="1"/>
  <c r="F68" i="25"/>
  <c r="G59" i="25"/>
  <c r="E70" i="25"/>
  <c r="E86" i="25"/>
  <c r="F84" i="25"/>
  <c r="H60" i="25"/>
  <c r="O79" i="25"/>
  <c r="H71" i="25"/>
  <c r="M66" i="25"/>
  <c r="L78" i="25"/>
  <c r="F72" i="25"/>
  <c r="F97" i="25" s="1"/>
  <c r="O72" i="25"/>
  <c r="O97" i="25" s="1"/>
  <c r="O61" i="25"/>
  <c r="G61" i="25"/>
  <c r="I60" i="25"/>
  <c r="E79" i="25"/>
  <c r="J61" i="25"/>
  <c r="N73" i="25"/>
  <c r="N98" i="25" s="1"/>
  <c r="F61" i="25"/>
  <c r="K67" i="25"/>
  <c r="I65" i="25"/>
  <c r="N60" i="25"/>
  <c r="N72" i="25"/>
  <c r="N97" i="25" s="1"/>
  <c r="H66" i="25"/>
  <c r="E64" i="25"/>
  <c r="K61" i="25"/>
  <c r="F67" i="25"/>
  <c r="J66" i="25"/>
  <c r="E78" i="25"/>
  <c r="G64" i="25"/>
  <c r="F64" i="25"/>
  <c r="E71" i="25"/>
  <c r="E96" i="25" s="1"/>
  <c r="K79" i="25"/>
  <c r="L67" i="25"/>
  <c r="F59" i="25"/>
  <c r="L60" i="25"/>
  <c r="G82" i="25"/>
  <c r="N79" i="25"/>
  <c r="H65" i="25"/>
  <c r="G79" i="25"/>
  <c r="G71" i="25"/>
  <c r="G96" i="25" s="1"/>
  <c r="N66" i="25"/>
  <c r="G73" i="25"/>
  <c r="G98" i="25" s="1"/>
  <c r="M67" i="25"/>
  <c r="H78" i="25"/>
  <c r="P79" i="25"/>
  <c r="F58" i="25"/>
  <c r="I79" i="25"/>
  <c r="P67" i="25"/>
  <c r="E68" i="25"/>
  <c r="F65" i="25"/>
  <c r="E66" i="25"/>
  <c r="K72" i="25"/>
  <c r="K97" i="25" s="1"/>
  <c r="E80" i="25"/>
  <c r="E67" i="25"/>
  <c r="F71" i="25"/>
  <c r="F96" i="25" s="1"/>
  <c r="F62" i="25"/>
  <c r="G65" i="25"/>
  <c r="L61" i="25"/>
  <c r="G60" i="25"/>
  <c r="H79" i="25"/>
  <c r="P73" i="25"/>
  <c r="P98" i="25" s="1"/>
  <c r="K73" i="25"/>
  <c r="K98" i="25" s="1"/>
  <c r="P72" i="25"/>
  <c r="P97" i="25" s="1"/>
  <c r="O66" i="25"/>
  <c r="E77" i="25"/>
  <c r="M72" i="25"/>
  <c r="M97" i="25" s="1"/>
  <c r="F73" i="25"/>
  <c r="F98" i="25" s="1"/>
  <c r="M79" i="25"/>
  <c r="E72" i="25"/>
  <c r="E97" i="25" s="1"/>
  <c r="BA79" i="11"/>
  <c r="AY35" i="7" s="1"/>
  <c r="F27" i="21"/>
  <c r="E36" i="21"/>
  <c r="E37" i="21"/>
  <c r="E50" i="21"/>
  <c r="E51" i="21"/>
  <c r="E32" i="21"/>
  <c r="F36" i="21"/>
  <c r="E55" i="21"/>
  <c r="I37" i="21"/>
  <c r="E52" i="21"/>
  <c r="H37" i="21"/>
  <c r="H36" i="21"/>
  <c r="I36" i="21"/>
  <c r="E49" i="21"/>
  <c r="G37" i="21"/>
  <c r="I51" i="21"/>
  <c r="F37" i="21"/>
  <c r="G36" i="21"/>
  <c r="G32" i="21"/>
  <c r="H32" i="21"/>
  <c r="F32" i="21"/>
  <c r="I32" i="21"/>
  <c r="J32" i="21"/>
  <c r="I34" i="21"/>
  <c r="E33" i="21"/>
  <c r="J34" i="21"/>
  <c r="F51" i="21"/>
  <c r="G51" i="21"/>
  <c r="H51" i="21"/>
  <c r="G27" i="21"/>
  <c r="F55" i="21"/>
  <c r="G55" i="21"/>
  <c r="H55" i="21"/>
  <c r="L40" i="3"/>
  <c r="I8" i="21"/>
  <c r="DV6" i="11"/>
  <c r="DV5" i="11" s="1"/>
  <c r="DV95" i="11" s="1"/>
  <c r="DT54" i="7" s="1"/>
  <c r="DV9" i="11"/>
  <c r="F52" i="21"/>
  <c r="G52" i="21"/>
  <c r="DU4" i="11"/>
  <c r="DU64" i="11" s="1"/>
  <c r="DS17" i="7" s="1"/>
  <c r="DT63" i="11"/>
  <c r="DR16" i="7" s="1"/>
  <c r="DT62" i="11"/>
  <c r="DR15" i="7" s="1"/>
  <c r="DT61" i="11"/>
  <c r="L43" i="3"/>
  <c r="I9" i="21"/>
  <c r="F50" i="21"/>
  <c r="G50" i="21"/>
  <c r="F49" i="21"/>
  <c r="G49" i="21"/>
  <c r="L33" i="3"/>
  <c r="I7" i="21"/>
  <c r="O4" i="25" s="1"/>
  <c r="G14" i="21"/>
  <c r="G15" i="21"/>
  <c r="BU39" i="11"/>
  <c r="BU41" i="11" s="1"/>
  <c r="BU42" i="11" s="1"/>
  <c r="BU43" i="11" s="1"/>
  <c r="BU44" i="11" s="1"/>
  <c r="AQ134" i="4"/>
  <c r="AQ139" i="4"/>
  <c r="AQ177" i="4" s="1"/>
  <c r="AZ83" i="11"/>
  <c r="AX40" i="7" s="1"/>
  <c r="AQ138" i="4"/>
  <c r="BA32" i="11"/>
  <c r="BA33" i="11" s="1"/>
  <c r="BA34" i="11" s="1"/>
  <c r="AP53" i="11" l="1"/>
  <c r="AP55" i="11" s="1"/>
  <c r="AP56" i="11" s="1"/>
  <c r="AQ52" i="11" s="1"/>
  <c r="AP14" i="11"/>
  <c r="AP15" i="11" s="1"/>
  <c r="AP47" i="4" s="1"/>
  <c r="AP51" i="4" s="1"/>
  <c r="AQ77" i="11"/>
  <c r="AO33" i="7" s="1"/>
  <c r="AM96" i="12"/>
  <c r="AL165" i="7"/>
  <c r="AN13" i="12"/>
  <c r="AM138" i="7" s="1"/>
  <c r="F181" i="25" s="1"/>
  <c r="H44" i="25"/>
  <c r="E99" i="25"/>
  <c r="H43" i="25"/>
  <c r="E112" i="25"/>
  <c r="E89" i="25"/>
  <c r="E95" i="25" s="1"/>
  <c r="AL148" i="7"/>
  <c r="E191" i="25" s="1"/>
  <c r="AN7" i="12"/>
  <c r="AN21" i="12" s="1"/>
  <c r="AM64" i="7" s="1"/>
  <c r="F113" i="25" s="1"/>
  <c r="AO18" i="11"/>
  <c r="AO71" i="11" s="1"/>
  <c r="AM26" i="7" s="1"/>
  <c r="AM30" i="7" s="1"/>
  <c r="BA35" i="11"/>
  <c r="BA92" i="11"/>
  <c r="AY51" i="7" s="1"/>
  <c r="AP137" i="4"/>
  <c r="AP60" i="4"/>
  <c r="AO66" i="11"/>
  <c r="AM20" i="7" s="1"/>
  <c r="AM24" i="7" s="1"/>
  <c r="AO50" i="11"/>
  <c r="F80" i="25" s="1"/>
  <c r="AO96" i="11"/>
  <c r="AM55" i="7" s="1"/>
  <c r="AO59" i="11"/>
  <c r="AP16" i="11"/>
  <c r="AN11" i="12"/>
  <c r="AN42" i="12" s="1"/>
  <c r="AM115" i="7" s="1"/>
  <c r="F159" i="25" s="1"/>
  <c r="AO133" i="4"/>
  <c r="AN12" i="12" s="1"/>
  <c r="AM123" i="7" s="1"/>
  <c r="F166" i="25" s="1"/>
  <c r="AQ143" i="4"/>
  <c r="AL48" i="7"/>
  <c r="AL221" i="7" s="1"/>
  <c r="AQ144" i="4"/>
  <c r="AL73" i="7"/>
  <c r="E120" i="25" s="1"/>
  <c r="AN8" i="12"/>
  <c r="AN34" i="12" s="1"/>
  <c r="AM80" i="7" s="1"/>
  <c r="F126" i="25" s="1"/>
  <c r="AP80" i="4"/>
  <c r="M38" i="25"/>
  <c r="M35" i="25"/>
  <c r="AN53" i="12"/>
  <c r="AM98" i="7" s="1"/>
  <c r="F144" i="25" s="1"/>
  <c r="AN20" i="12"/>
  <c r="AM139" i="7" s="1"/>
  <c r="F182" i="25" s="1"/>
  <c r="AN16" i="12"/>
  <c r="AM92" i="7" s="1"/>
  <c r="F138" i="25" s="1"/>
  <c r="AN17" i="12"/>
  <c r="AM103" i="7" s="1"/>
  <c r="AN19" i="12"/>
  <c r="AM124" i="7" s="1"/>
  <c r="F167" i="25" s="1"/>
  <c r="AN47" i="12"/>
  <c r="AM97" i="7" s="1"/>
  <c r="F143" i="25" s="1"/>
  <c r="AN41" i="12"/>
  <c r="AM96" i="7" s="1"/>
  <c r="F142" i="25" s="1"/>
  <c r="AN35" i="12"/>
  <c r="AM95" i="7" s="1"/>
  <c r="F141" i="25" s="1"/>
  <c r="AN23" i="12"/>
  <c r="AM93" i="7" s="1"/>
  <c r="F139" i="25" s="1"/>
  <c r="AN29" i="12"/>
  <c r="AM94" i="7" s="1"/>
  <c r="F140" i="25" s="1"/>
  <c r="AM102" i="7"/>
  <c r="F148" i="25" s="1"/>
  <c r="AN58" i="12"/>
  <c r="AM104" i="7" s="1"/>
  <c r="F149" i="25" s="1"/>
  <c r="AP132" i="4"/>
  <c r="DR14" i="7"/>
  <c r="DR18" i="7" s="1"/>
  <c r="AP117" i="4"/>
  <c r="DQ3" i="7"/>
  <c r="DP2" i="7"/>
  <c r="E278" i="22"/>
  <c r="D277" i="22"/>
  <c r="J9" i="21"/>
  <c r="P6" i="25" s="1"/>
  <c r="O6" i="25"/>
  <c r="BA84" i="11"/>
  <c r="AY41" i="7" s="1"/>
  <c r="J8" i="21"/>
  <c r="P5" i="25" s="1"/>
  <c r="O5" i="25"/>
  <c r="J7" i="21"/>
  <c r="P4" i="25" s="1"/>
  <c r="I11" i="21"/>
  <c r="J11" i="21" s="1"/>
  <c r="DV4" i="11"/>
  <c r="DU63" i="11"/>
  <c r="DS16" i="7" s="1"/>
  <c r="DU62" i="11"/>
  <c r="DS15" i="7" s="1"/>
  <c r="DU61" i="11"/>
  <c r="BV38" i="11"/>
  <c r="BV40" i="11" s="1"/>
  <c r="BU50" i="4"/>
  <c r="AZ88" i="11"/>
  <c r="AX46" i="7" s="1"/>
  <c r="AQ82" i="11"/>
  <c r="AO39" i="7" s="1"/>
  <c r="BA49" i="4"/>
  <c r="AR23" i="11"/>
  <c r="AR24" i="11" s="1"/>
  <c r="I71" i="25" s="1"/>
  <c r="BB29" i="11"/>
  <c r="AP57" i="11" l="1"/>
  <c r="AP93" i="11" s="1"/>
  <c r="AN52" i="7" s="1"/>
  <c r="G103" i="25" s="1"/>
  <c r="AQ11" i="11"/>
  <c r="AQ13" i="11" s="1"/>
  <c r="AP66" i="4"/>
  <c r="AP61" i="4"/>
  <c r="AP121" i="4" s="1"/>
  <c r="AP52" i="4"/>
  <c r="AP53" i="4" s="1"/>
  <c r="AN56" i="12"/>
  <c r="AM145" i="7" s="1"/>
  <c r="F188" i="25" s="1"/>
  <c r="AN50" i="12"/>
  <c r="AM144" i="7" s="1"/>
  <c r="F187" i="25" s="1"/>
  <c r="AN32" i="12"/>
  <c r="AM141" i="7" s="1"/>
  <c r="F184" i="25" s="1"/>
  <c r="AN44" i="12"/>
  <c r="AM143" i="7" s="1"/>
  <c r="F186" i="25" s="1"/>
  <c r="AN26" i="12"/>
  <c r="AM140" i="7" s="1"/>
  <c r="F183" i="25" s="1"/>
  <c r="AN38" i="12"/>
  <c r="AM142" i="7" s="1"/>
  <c r="F185" i="25" s="1"/>
  <c r="F86" i="25"/>
  <c r="G41" i="25"/>
  <c r="H64" i="25"/>
  <c r="G30" i="25"/>
  <c r="AN27" i="12"/>
  <c r="AM65" i="7" s="1"/>
  <c r="AM62" i="7"/>
  <c r="F111" i="25" s="1"/>
  <c r="AR25" i="11"/>
  <c r="AR91" i="11" s="1"/>
  <c r="AP50" i="7" s="1"/>
  <c r="AO76" i="11"/>
  <c r="AM32" i="7" s="1"/>
  <c r="AM36" i="7" s="1"/>
  <c r="F93" i="25" s="1"/>
  <c r="F99" i="25" s="1"/>
  <c r="AN33" i="12"/>
  <c r="AM66" i="7" s="1"/>
  <c r="F115" i="25" s="1"/>
  <c r="AN39" i="12"/>
  <c r="AM67" i="7" s="1"/>
  <c r="F116" i="25" s="1"/>
  <c r="AN51" i="12"/>
  <c r="AM69" i="7" s="1"/>
  <c r="F118" i="25" s="1"/>
  <c r="AN45" i="12"/>
  <c r="AM68" i="7" s="1"/>
  <c r="F117" i="25" s="1"/>
  <c r="BA113" i="4"/>
  <c r="BA112" i="4"/>
  <c r="BA111" i="4"/>
  <c r="BA104" i="4"/>
  <c r="BA103" i="4"/>
  <c r="BA95" i="4"/>
  <c r="BA97" i="4"/>
  <c r="BA96" i="4"/>
  <c r="AN71" i="12"/>
  <c r="AM99" i="7" s="1"/>
  <c r="F145" i="25" s="1"/>
  <c r="AN86" i="12"/>
  <c r="AM133" i="7" s="1"/>
  <c r="F176" i="25" s="1"/>
  <c r="AN91" i="12"/>
  <c r="AM146" i="7" s="1"/>
  <c r="F189" i="25" s="1"/>
  <c r="AN80" i="12"/>
  <c r="AM119" i="7" s="1"/>
  <c r="F163" i="25" s="1"/>
  <c r="AN84" i="12"/>
  <c r="AM131" i="7" s="1"/>
  <c r="F174" i="25" s="1"/>
  <c r="AN85" i="12"/>
  <c r="AM132" i="7" s="1"/>
  <c r="F175" i="25" s="1"/>
  <c r="AP120" i="4"/>
  <c r="AP17" i="11"/>
  <c r="AP49" i="11"/>
  <c r="G74" i="25" s="1"/>
  <c r="AN90" i="12"/>
  <c r="AM137" i="7" s="1"/>
  <c r="AN61" i="12"/>
  <c r="AM70" i="7" s="1"/>
  <c r="AN62" i="12"/>
  <c r="AM71" i="7" s="1"/>
  <c r="AN83" i="12"/>
  <c r="AM122" i="7" s="1"/>
  <c r="AM12" i="7"/>
  <c r="AN79" i="12"/>
  <c r="AM118" i="7" s="1"/>
  <c r="F162" i="25" s="1"/>
  <c r="AN60" i="12"/>
  <c r="AM61" i="7" s="1"/>
  <c r="AN87" i="12"/>
  <c r="AM134" i="7" s="1"/>
  <c r="F178" i="25" s="1"/>
  <c r="AN67" i="12"/>
  <c r="AM84" i="7" s="1"/>
  <c r="F130" i="25" s="1"/>
  <c r="AN102" i="12"/>
  <c r="AM163" i="7" s="1"/>
  <c r="AN78" i="12"/>
  <c r="AM109" i="7" s="1"/>
  <c r="AN68" i="12"/>
  <c r="AM85" i="7" s="1"/>
  <c r="F131" i="25" s="1"/>
  <c r="AN92" i="12"/>
  <c r="AM147" i="7" s="1"/>
  <c r="AN100" i="12"/>
  <c r="AM156" i="7" s="1"/>
  <c r="F199" i="25" s="1"/>
  <c r="AN75" i="12"/>
  <c r="AM106" i="7" s="1"/>
  <c r="F151" i="25" s="1"/>
  <c r="AN66" i="12"/>
  <c r="AM75" i="7" s="1"/>
  <c r="AN74" i="12"/>
  <c r="AM105" i="7" s="1"/>
  <c r="F150" i="25" s="1"/>
  <c r="AO94" i="11"/>
  <c r="AM88" i="7"/>
  <c r="F134" i="25" s="1"/>
  <c r="AN30" i="12"/>
  <c r="AM113" i="7" s="1"/>
  <c r="F157" i="25" s="1"/>
  <c r="AN52" i="12"/>
  <c r="AM83" i="7" s="1"/>
  <c r="F129" i="25" s="1"/>
  <c r="AN46" i="12"/>
  <c r="AM82" i="7" s="1"/>
  <c r="F128" i="25" s="1"/>
  <c r="AM76" i="7"/>
  <c r="F122" i="25" s="1"/>
  <c r="AN54" i="12"/>
  <c r="AM117" i="7" s="1"/>
  <c r="F161" i="25" s="1"/>
  <c r="AN36" i="12"/>
  <c r="AM114" i="7" s="1"/>
  <c r="F158" i="25" s="1"/>
  <c r="AN40" i="12"/>
  <c r="AM81" i="7" s="1"/>
  <c r="F127" i="25" s="1"/>
  <c r="AN24" i="12"/>
  <c r="AM112" i="7" s="1"/>
  <c r="F156" i="25" s="1"/>
  <c r="AM110" i="7"/>
  <c r="F154" i="25" s="1"/>
  <c r="AN28" i="12"/>
  <c r="AM79" i="7" s="1"/>
  <c r="F125" i="25" s="1"/>
  <c r="AN22" i="12"/>
  <c r="AM78" i="7" s="1"/>
  <c r="F124" i="25" s="1"/>
  <c r="AN48" i="12"/>
  <c r="AM116" i="7" s="1"/>
  <c r="F160" i="25" s="1"/>
  <c r="AN55" i="12"/>
  <c r="AM130" i="7" s="1"/>
  <c r="F173" i="25" s="1"/>
  <c r="AN25" i="12"/>
  <c r="AM125" i="7" s="1"/>
  <c r="F168" i="25" s="1"/>
  <c r="AN31" i="12"/>
  <c r="AM126" i="7" s="1"/>
  <c r="F169" i="25" s="1"/>
  <c r="AN37" i="12"/>
  <c r="AM127" i="7" s="1"/>
  <c r="F170" i="25" s="1"/>
  <c r="AN49" i="12"/>
  <c r="AM129" i="7" s="1"/>
  <c r="F172" i="25" s="1"/>
  <c r="AN43" i="12"/>
  <c r="AM128" i="7" s="1"/>
  <c r="F171" i="25" s="1"/>
  <c r="AL58" i="7"/>
  <c r="E108" i="25" s="1"/>
  <c r="AP126" i="4"/>
  <c r="AO10" i="12" s="1"/>
  <c r="AP124" i="4"/>
  <c r="AP140" i="4"/>
  <c r="AP178" i="4" s="1"/>
  <c r="AQ48" i="11"/>
  <c r="H68" i="25" s="1"/>
  <c r="BA146" i="4"/>
  <c r="AP170" i="4"/>
  <c r="AP175" i="4"/>
  <c r="DS14" i="7"/>
  <c r="DS18" i="7" s="1"/>
  <c r="AY10" i="7"/>
  <c r="BA68" i="11"/>
  <c r="AY22" i="7" s="1"/>
  <c r="O8" i="25"/>
  <c r="P8" i="25" s="1"/>
  <c r="BU45" i="11"/>
  <c r="BU74" i="11" s="1"/>
  <c r="BS29" i="7" s="1"/>
  <c r="BS11" i="7"/>
  <c r="DR3" i="7"/>
  <c r="DQ2" i="7"/>
  <c r="AL150" i="7"/>
  <c r="AP122" i="4"/>
  <c r="AP160" i="4" s="1"/>
  <c r="AO18" i="12" s="1"/>
  <c r="AN111" i="7" s="1"/>
  <c r="G155" i="25" s="1"/>
  <c r="AP123" i="4"/>
  <c r="E279" i="22"/>
  <c r="D278" i="22"/>
  <c r="BA89" i="11"/>
  <c r="AY47" i="7" s="1"/>
  <c r="AQ87" i="11"/>
  <c r="AO45" i="7" s="1"/>
  <c r="DV64" i="11"/>
  <c r="DT17" i="7" s="1"/>
  <c r="DV61" i="11"/>
  <c r="DV62" i="11"/>
  <c r="DT15" i="7" s="1"/>
  <c r="DV63" i="11"/>
  <c r="DT16" i="7" s="1"/>
  <c r="AQ12" i="11"/>
  <c r="BV39" i="11"/>
  <c r="BV41" i="11" s="1"/>
  <c r="BV42" i="11" s="1"/>
  <c r="BV43" i="11" s="1"/>
  <c r="BV44" i="11" s="1"/>
  <c r="AP131" i="4"/>
  <c r="AO9" i="12" s="1"/>
  <c r="AN91" i="7" s="1"/>
  <c r="G137" i="25" s="1"/>
  <c r="AR48" i="4"/>
  <c r="BA36" i="11"/>
  <c r="BA73" i="11" s="1"/>
  <c r="AY28" i="7" s="1"/>
  <c r="BB31" i="11"/>
  <c r="AS20" i="11"/>
  <c r="AP69" i="4" l="1"/>
  <c r="AP129" i="4" s="1"/>
  <c r="AO8" i="12" s="1"/>
  <c r="AO22" i="12" s="1"/>
  <c r="AN78" i="7" s="1"/>
  <c r="G124" i="25" s="1"/>
  <c r="AP70" i="4"/>
  <c r="AP130" i="4" s="1"/>
  <c r="AP73" i="4"/>
  <c r="AP133" i="4" s="1"/>
  <c r="O102" i="25"/>
  <c r="H90" i="25"/>
  <c r="H96" i="25" s="1"/>
  <c r="AO81" i="11"/>
  <c r="AM38" i="7" s="1"/>
  <c r="AM42" i="7" s="1"/>
  <c r="AR26" i="11"/>
  <c r="AR67" i="11" s="1"/>
  <c r="AP21" i="7" s="1"/>
  <c r="I77" i="25"/>
  <c r="F114" i="25"/>
  <c r="AO7" i="12"/>
  <c r="AO33" i="12" s="1"/>
  <c r="AN66" i="7" s="1"/>
  <c r="G115" i="25" s="1"/>
  <c r="E193" i="25"/>
  <c r="H58" i="25"/>
  <c r="G76" i="25"/>
  <c r="AM157" i="7"/>
  <c r="F200" i="25" s="1"/>
  <c r="AP59" i="11"/>
  <c r="AM89" i="7"/>
  <c r="F135" i="25" s="1"/>
  <c r="AR110" i="4"/>
  <c r="AR109" i="4"/>
  <c r="AR108" i="4"/>
  <c r="AR102" i="4"/>
  <c r="AR101" i="4"/>
  <c r="AR100" i="4"/>
  <c r="AR94" i="4"/>
  <c r="AR93" i="4"/>
  <c r="AR92" i="4"/>
  <c r="AM100" i="7"/>
  <c r="F146" i="25" s="1"/>
  <c r="AM107" i="7"/>
  <c r="F152" i="25" s="1"/>
  <c r="AM148" i="7"/>
  <c r="F191" i="25" s="1"/>
  <c r="AN14" i="12"/>
  <c r="AM63" i="7" s="1"/>
  <c r="AM53" i="7"/>
  <c r="F104" i="25" s="1"/>
  <c r="AP96" i="11"/>
  <c r="AN55" i="7" s="1"/>
  <c r="AP50" i="11"/>
  <c r="G80" i="25" s="1"/>
  <c r="AN8" i="7"/>
  <c r="AP66" i="11"/>
  <c r="AP18" i="11"/>
  <c r="AP71" i="11" s="1"/>
  <c r="AN26" i="7" s="1"/>
  <c r="AN30" i="7" s="1"/>
  <c r="H14" i="21" s="1"/>
  <c r="AQ54" i="11"/>
  <c r="H83" i="25" s="1"/>
  <c r="AO13" i="12"/>
  <c r="AN138" i="7" s="1"/>
  <c r="G181" i="25" s="1"/>
  <c r="AM86" i="7"/>
  <c r="F132" i="25" s="1"/>
  <c r="AM120" i="7"/>
  <c r="F164" i="25" s="1"/>
  <c r="AM135" i="7"/>
  <c r="F179" i="25" s="1"/>
  <c r="AL151" i="7"/>
  <c r="E194" i="25" s="1"/>
  <c r="M27" i="25"/>
  <c r="AQ47" i="11"/>
  <c r="H62" i="25" s="1"/>
  <c r="BB30" i="11"/>
  <c r="BB32" i="11" s="1"/>
  <c r="BB33" i="11" s="1"/>
  <c r="BB34" i="11" s="1"/>
  <c r="BB69" i="11"/>
  <c r="AZ23" i="7" s="1"/>
  <c r="AO11" i="12"/>
  <c r="AO36" i="12" s="1"/>
  <c r="AN114" i="7" s="1"/>
  <c r="G158" i="25" s="1"/>
  <c r="AO20" i="12"/>
  <c r="AN139" i="7" s="1"/>
  <c r="G182" i="25" s="1"/>
  <c r="AO16" i="12"/>
  <c r="AN92" i="7" s="1"/>
  <c r="G138" i="25" s="1"/>
  <c r="AO17" i="12"/>
  <c r="AN103" i="7" s="1"/>
  <c r="AO19" i="12"/>
  <c r="AN124" i="7" s="1"/>
  <c r="G167" i="25" s="1"/>
  <c r="AN102" i="7"/>
  <c r="G148" i="25" s="1"/>
  <c r="AO58" i="12"/>
  <c r="AN104" i="7" s="1"/>
  <c r="G149" i="25" s="1"/>
  <c r="DT14" i="7"/>
  <c r="DT18" i="7" s="1"/>
  <c r="DS3" i="7"/>
  <c r="DR2" i="7"/>
  <c r="E280" i="22"/>
  <c r="D279" i="22"/>
  <c r="AO53" i="12"/>
  <c r="AN98" i="7" s="1"/>
  <c r="G144" i="25" s="1"/>
  <c r="BV50" i="4"/>
  <c r="BW38" i="11"/>
  <c r="BW40" i="11" s="1"/>
  <c r="AQ14" i="11"/>
  <c r="AQ15" i="11" s="1"/>
  <c r="H70" i="25" s="1"/>
  <c r="AO47" i="12"/>
  <c r="AN97" i="7" s="1"/>
  <c r="G143" i="25" s="1"/>
  <c r="AO41" i="12"/>
  <c r="AN96" i="7" s="1"/>
  <c r="G142" i="25" s="1"/>
  <c r="AO35" i="12"/>
  <c r="AN95" i="7" s="1"/>
  <c r="G141" i="25" s="1"/>
  <c r="AO23" i="12"/>
  <c r="AN93" i="7" s="1"/>
  <c r="G139" i="25" s="1"/>
  <c r="AO29" i="12"/>
  <c r="AN94" i="7" s="1"/>
  <c r="G140" i="25" s="1"/>
  <c r="BA78" i="11"/>
  <c r="AY34" i="7" s="1"/>
  <c r="AS22" i="11"/>
  <c r="AO40" i="12" l="1"/>
  <c r="AN81" i="7" s="1"/>
  <c r="G127" i="25" s="1"/>
  <c r="AO52" i="12"/>
  <c r="AN83" i="7" s="1"/>
  <c r="G129" i="25" s="1"/>
  <c r="AO46" i="12"/>
  <c r="AN82" i="7" s="1"/>
  <c r="G128" i="25" s="1"/>
  <c r="AO34" i="12"/>
  <c r="AN80" i="7" s="1"/>
  <c r="G126" i="25" s="1"/>
  <c r="AO28" i="12"/>
  <c r="AN79" i="7" s="1"/>
  <c r="G125" i="25" s="1"/>
  <c r="AO12" i="12"/>
  <c r="AN123" i="7" s="1"/>
  <c r="G166" i="25" s="1"/>
  <c r="AN76" i="7"/>
  <c r="G122" i="25" s="1"/>
  <c r="AP9" i="7"/>
  <c r="AR27" i="11"/>
  <c r="AR72" i="11" s="1"/>
  <c r="AP27" i="7" s="1"/>
  <c r="AN62" i="7"/>
  <c r="G111" i="25" s="1"/>
  <c r="AO86" i="11"/>
  <c r="AM165" i="7" s="1"/>
  <c r="AO39" i="12"/>
  <c r="AN67" i="7" s="1"/>
  <c r="G116" i="25" s="1"/>
  <c r="AO27" i="12"/>
  <c r="AN65" i="7" s="1"/>
  <c r="G114" i="25" s="1"/>
  <c r="AO51" i="12"/>
  <c r="AN69" i="7" s="1"/>
  <c r="G118" i="25" s="1"/>
  <c r="AO21" i="12"/>
  <c r="AN64" i="7" s="1"/>
  <c r="G113" i="25" s="1"/>
  <c r="AO45" i="12"/>
  <c r="AN68" i="7" s="1"/>
  <c r="G117" i="25" s="1"/>
  <c r="F112" i="25"/>
  <c r="G86" i="25"/>
  <c r="J65" i="25"/>
  <c r="AM56" i="7"/>
  <c r="AQ16" i="11"/>
  <c r="AQ17" i="11" s="1"/>
  <c r="AQ53" i="11"/>
  <c r="AQ55" i="11" s="1"/>
  <c r="AQ56" i="11" s="1"/>
  <c r="AR83" i="4"/>
  <c r="AR143" i="4" s="1"/>
  <c r="AO50" i="12"/>
  <c r="AN144" i="7" s="1"/>
  <c r="G187" i="25" s="1"/>
  <c r="AO26" i="12"/>
  <c r="AN140" i="7" s="1"/>
  <c r="G183" i="25" s="1"/>
  <c r="AO85" i="12"/>
  <c r="AN132" i="7" s="1"/>
  <c r="G175" i="25" s="1"/>
  <c r="AO71" i="12"/>
  <c r="AN99" i="7" s="1"/>
  <c r="G145" i="25" s="1"/>
  <c r="AO86" i="12"/>
  <c r="AN133" i="7" s="1"/>
  <c r="G176" i="25" s="1"/>
  <c r="AO91" i="12"/>
  <c r="AN146" i="7" s="1"/>
  <c r="G189" i="25" s="1"/>
  <c r="AO80" i="12"/>
  <c r="AN119" i="7" s="1"/>
  <c r="G163" i="25" s="1"/>
  <c r="AO84" i="12"/>
  <c r="AN131" i="7" s="1"/>
  <c r="G174" i="25" s="1"/>
  <c r="AR82" i="4"/>
  <c r="AR142" i="4" s="1"/>
  <c r="BB35" i="11"/>
  <c r="BB92" i="11"/>
  <c r="AZ51" i="7" s="1"/>
  <c r="AO56" i="12"/>
  <c r="AN145" i="7" s="1"/>
  <c r="G188" i="25" s="1"/>
  <c r="AO44" i="12"/>
  <c r="AN143" i="7" s="1"/>
  <c r="G186" i="25" s="1"/>
  <c r="AO32" i="12"/>
  <c r="AN141" i="7" s="1"/>
  <c r="G184" i="25" s="1"/>
  <c r="AO38" i="12"/>
  <c r="AN142" i="7" s="1"/>
  <c r="G185" i="25" s="1"/>
  <c r="AN12" i="7"/>
  <c r="AO79" i="12"/>
  <c r="AN118" i="7" s="1"/>
  <c r="G162" i="25" s="1"/>
  <c r="AN88" i="7"/>
  <c r="G134" i="25" s="1"/>
  <c r="AO102" i="12"/>
  <c r="AN163" i="7" s="1"/>
  <c r="H27" i="21" s="1"/>
  <c r="AO100" i="12"/>
  <c r="AN156" i="7" s="1"/>
  <c r="G199" i="25" s="1"/>
  <c r="AO78" i="12"/>
  <c r="AN109" i="7" s="1"/>
  <c r="AO61" i="12"/>
  <c r="AN70" i="7" s="1"/>
  <c r="AO87" i="12"/>
  <c r="AN134" i="7" s="1"/>
  <c r="G178" i="25" s="1"/>
  <c r="AO75" i="12"/>
  <c r="AN106" i="7" s="1"/>
  <c r="G151" i="25" s="1"/>
  <c r="AO62" i="12"/>
  <c r="AN71" i="7" s="1"/>
  <c r="AO92" i="12"/>
  <c r="AN147" i="7" s="1"/>
  <c r="AP94" i="11"/>
  <c r="AO60" i="12"/>
  <c r="AN61" i="7" s="1"/>
  <c r="AO66" i="12"/>
  <c r="AN75" i="7" s="1"/>
  <c r="AO67" i="12"/>
  <c r="AN84" i="7" s="1"/>
  <c r="G130" i="25" s="1"/>
  <c r="AO90" i="12"/>
  <c r="AN137" i="7" s="1"/>
  <c r="AO83" i="12"/>
  <c r="AN122" i="7" s="1"/>
  <c r="AO68" i="12"/>
  <c r="AN85" i="7" s="1"/>
  <c r="G131" i="25" s="1"/>
  <c r="AO74" i="12"/>
  <c r="AN105" i="7" s="1"/>
  <c r="G150" i="25" s="1"/>
  <c r="AN20" i="7"/>
  <c r="AN24" i="7" s="1"/>
  <c r="AP76" i="11"/>
  <c r="AM73" i="7"/>
  <c r="F120" i="25" s="1"/>
  <c r="AM44" i="7"/>
  <c r="F89" i="25" s="1"/>
  <c r="F95" i="25" s="1"/>
  <c r="AS21" i="11"/>
  <c r="AP63" i="12"/>
  <c r="AO72" i="7" s="1"/>
  <c r="AO24" i="12"/>
  <c r="AN112" i="7" s="1"/>
  <c r="G156" i="25" s="1"/>
  <c r="AO54" i="12"/>
  <c r="AN117" i="7" s="1"/>
  <c r="G161" i="25" s="1"/>
  <c r="AO42" i="12"/>
  <c r="AN115" i="7" s="1"/>
  <c r="G159" i="25" s="1"/>
  <c r="AO30" i="12"/>
  <c r="AN113" i="7" s="1"/>
  <c r="G157" i="25" s="1"/>
  <c r="AO48" i="12"/>
  <c r="AN116" i="7" s="1"/>
  <c r="G160" i="25" s="1"/>
  <c r="AN110" i="7"/>
  <c r="G154" i="25" s="1"/>
  <c r="AR84" i="4"/>
  <c r="BV45" i="11"/>
  <c r="BV74" i="11" s="1"/>
  <c r="BT29" i="7" s="1"/>
  <c r="BT11" i="7"/>
  <c r="DT3" i="7"/>
  <c r="DT2" i="7" s="1"/>
  <c r="DS2" i="7"/>
  <c r="AR11" i="11"/>
  <c r="AR13" i="11" s="1"/>
  <c r="E281" i="22"/>
  <c r="D280" i="22"/>
  <c r="AO55" i="12"/>
  <c r="AN130" i="7" s="1"/>
  <c r="G173" i="25" s="1"/>
  <c r="BB79" i="11"/>
  <c r="AZ35" i="7" s="1"/>
  <c r="BW39" i="11"/>
  <c r="BW41" i="11" s="1"/>
  <c r="BW42" i="11" s="1"/>
  <c r="BW43" i="11" s="1"/>
  <c r="BW44" i="11" s="1"/>
  <c r="AQ47" i="4"/>
  <c r="AQ51" i="4" s="1"/>
  <c r="AR134" i="4"/>
  <c r="BA83" i="11"/>
  <c r="AY40" i="7" s="1"/>
  <c r="AR138" i="4"/>
  <c r="AR139" i="4"/>
  <c r="AR177" i="4" s="1"/>
  <c r="BB49" i="4"/>
  <c r="BC29" i="11"/>
  <c r="AN96" i="12" l="1"/>
  <c r="AM150" i="7" s="1"/>
  <c r="F193" i="25" s="1"/>
  <c r="AO49" i="12"/>
  <c r="AN129" i="7" s="1"/>
  <c r="G172" i="25" s="1"/>
  <c r="AO37" i="12"/>
  <c r="AN127" i="7" s="1"/>
  <c r="G170" i="25" s="1"/>
  <c r="AO43" i="12"/>
  <c r="AN128" i="7" s="1"/>
  <c r="G171" i="25" s="1"/>
  <c r="AR77" i="11"/>
  <c r="AP33" i="7" s="1"/>
  <c r="AO31" i="12"/>
  <c r="AN126" i="7" s="1"/>
  <c r="G169" i="25" s="1"/>
  <c r="AO25" i="12"/>
  <c r="AN125" i="7" s="1"/>
  <c r="G168" i="25" s="1"/>
  <c r="AQ66" i="4"/>
  <c r="AQ61" i="4"/>
  <c r="H76" i="25"/>
  <c r="F106" i="25"/>
  <c r="AQ49" i="11"/>
  <c r="AQ50" i="11" s="1"/>
  <c r="H80" i="25" s="1"/>
  <c r="I43" i="25"/>
  <c r="AM222" i="7"/>
  <c r="I44" i="25"/>
  <c r="I64" i="25"/>
  <c r="AS23" i="11"/>
  <c r="AS24" i="11" s="1"/>
  <c r="J71" i="25" s="1"/>
  <c r="J59" i="25"/>
  <c r="H84" i="25"/>
  <c r="H82" i="25"/>
  <c r="AN157" i="7"/>
  <c r="G200" i="25" s="1"/>
  <c r="AN89" i="7"/>
  <c r="G135" i="25" s="1"/>
  <c r="AM48" i="7"/>
  <c r="AM58" i="7" s="1"/>
  <c r="F108" i="25" s="1"/>
  <c r="BB113" i="4"/>
  <c r="BB112" i="4"/>
  <c r="BB111" i="4"/>
  <c r="BB97" i="4"/>
  <c r="BB96" i="4"/>
  <c r="BB104" i="4"/>
  <c r="BB103" i="4"/>
  <c r="BB95" i="4"/>
  <c r="H73" i="8"/>
  <c r="E73" i="8"/>
  <c r="D73" i="8"/>
  <c r="F73" i="8"/>
  <c r="G73" i="8"/>
  <c r="D27" i="8"/>
  <c r="AQ60" i="4"/>
  <c r="H30" i="25" s="1"/>
  <c r="AN148" i="7"/>
  <c r="G191" i="25" s="1"/>
  <c r="AN100" i="7"/>
  <c r="G146" i="25" s="1"/>
  <c r="AN32" i="7"/>
  <c r="AN36" i="7" s="1"/>
  <c r="G93" i="25" s="1"/>
  <c r="G99" i="25" s="1"/>
  <c r="AP81" i="11"/>
  <c r="AN38" i="7" s="1"/>
  <c r="AN42" i="7" s="1"/>
  <c r="AN107" i="7"/>
  <c r="G152" i="25" s="1"/>
  <c r="AN86" i="7"/>
  <c r="G132" i="25" s="1"/>
  <c r="AN53" i="7"/>
  <c r="AO14" i="12"/>
  <c r="AN63" i="7" s="1"/>
  <c r="G112" i="25" s="1"/>
  <c r="AQ52" i="4"/>
  <c r="AQ53" i="4" s="1"/>
  <c r="AQ57" i="11"/>
  <c r="AR52" i="11"/>
  <c r="AR144" i="4"/>
  <c r="AR48" i="11"/>
  <c r="I68" i="25" s="1"/>
  <c r="AN120" i="7"/>
  <c r="G164" i="25" s="1"/>
  <c r="BB146" i="4"/>
  <c r="D30" i="8"/>
  <c r="H30" i="8"/>
  <c r="E30" i="8"/>
  <c r="G30" i="8"/>
  <c r="F30" i="8"/>
  <c r="N38" i="25"/>
  <c r="N35" i="25"/>
  <c r="AQ80" i="4"/>
  <c r="AQ124" i="4"/>
  <c r="AQ137" i="4"/>
  <c r="AQ132" i="4"/>
  <c r="AO8" i="7"/>
  <c r="AQ66" i="11"/>
  <c r="AZ10" i="7"/>
  <c r="BB68" i="11"/>
  <c r="AZ22" i="7" s="1"/>
  <c r="AQ18" i="11"/>
  <c r="AQ71" i="11" s="1"/>
  <c r="AO26" i="7" s="1"/>
  <c r="AO30" i="7" s="1"/>
  <c r="AQ117" i="4"/>
  <c r="D16" i="8"/>
  <c r="D17" i="8"/>
  <c r="E282" i="22"/>
  <c r="D281" i="22"/>
  <c r="BB84" i="11"/>
  <c r="AZ41" i="7" s="1"/>
  <c r="AR12" i="11"/>
  <c r="BX38" i="11"/>
  <c r="BX40" i="11" s="1"/>
  <c r="BW50" i="4"/>
  <c r="BA88" i="11"/>
  <c r="AY46" i="7" s="1"/>
  <c r="AR82" i="11"/>
  <c r="AP39" i="7" s="1"/>
  <c r="BB36" i="11"/>
  <c r="BB73" i="11" s="1"/>
  <c r="AZ28" i="7" s="1"/>
  <c r="BC31" i="11"/>
  <c r="AM151" i="7" l="1"/>
  <c r="F194" i="25" s="1"/>
  <c r="AN135" i="7"/>
  <c r="G179" i="25" s="1"/>
  <c r="AQ73" i="4"/>
  <c r="AQ70" i="4"/>
  <c r="AQ130" i="4" s="1"/>
  <c r="AQ69" i="4"/>
  <c r="AQ129" i="4" s="1"/>
  <c r="AP8" i="12" s="1"/>
  <c r="AS25" i="11"/>
  <c r="AS91" i="11" s="1"/>
  <c r="AQ50" i="7" s="1"/>
  <c r="AS48" i="4"/>
  <c r="AS94" i="4" s="1"/>
  <c r="AT20" i="11"/>
  <c r="AT22" i="11" s="1"/>
  <c r="K65" i="25" s="1"/>
  <c r="AQ96" i="11"/>
  <c r="AO55" i="7" s="1"/>
  <c r="AQ59" i="11"/>
  <c r="AP84" i="12" s="1"/>
  <c r="AO131" i="7" s="1"/>
  <c r="H174" i="25" s="1"/>
  <c r="AQ93" i="11"/>
  <c r="AO52" i="7" s="1"/>
  <c r="I58" i="25"/>
  <c r="J77" i="25"/>
  <c r="G104" i="25"/>
  <c r="H74" i="25"/>
  <c r="H86" i="25"/>
  <c r="H41" i="25"/>
  <c r="AM221" i="7"/>
  <c r="AN73" i="7"/>
  <c r="G120" i="25" s="1"/>
  <c r="H15" i="21"/>
  <c r="AQ94" i="11"/>
  <c r="AP14" i="12" s="1"/>
  <c r="AQ120" i="4"/>
  <c r="AP62" i="12"/>
  <c r="AO71" i="7" s="1"/>
  <c r="AS102" i="4"/>
  <c r="AP71" i="12"/>
  <c r="AO99" i="7" s="1"/>
  <c r="H145" i="25" s="1"/>
  <c r="AP85" i="12"/>
  <c r="AO132" i="7" s="1"/>
  <c r="H175" i="25" s="1"/>
  <c r="AP91" i="12"/>
  <c r="AO146" i="7" s="1"/>
  <c r="H189" i="25" s="1"/>
  <c r="AP60" i="12"/>
  <c r="AO61" i="7" s="1"/>
  <c r="AP75" i="12"/>
  <c r="AO106" i="7" s="1"/>
  <c r="H151" i="25" s="1"/>
  <c r="AP100" i="12"/>
  <c r="AO156" i="7" s="1"/>
  <c r="H199" i="25" s="1"/>
  <c r="AP61" i="12"/>
  <c r="AO70" i="7" s="1"/>
  <c r="AP78" i="12"/>
  <c r="AO109" i="7" s="1"/>
  <c r="AP102" i="12"/>
  <c r="AO163" i="7" s="1"/>
  <c r="AP66" i="12"/>
  <c r="AO75" i="7" s="1"/>
  <c r="AP87" i="12"/>
  <c r="AO134" i="7" s="1"/>
  <c r="H178" i="25" s="1"/>
  <c r="AO12" i="7"/>
  <c r="AP79" i="12"/>
  <c r="AO118" i="7" s="1"/>
  <c r="H162" i="25" s="1"/>
  <c r="AP67" i="12"/>
  <c r="AO84" i="7" s="1"/>
  <c r="H130" i="25" s="1"/>
  <c r="AP74" i="12"/>
  <c r="AO105" i="7" s="1"/>
  <c r="H150" i="25" s="1"/>
  <c r="AP90" i="12"/>
  <c r="AO137" i="7" s="1"/>
  <c r="AP68" i="12"/>
  <c r="AO85" i="7" s="1"/>
  <c r="H131" i="25" s="1"/>
  <c r="AP83" i="12"/>
  <c r="AO122" i="7" s="1"/>
  <c r="AP92" i="12"/>
  <c r="AO147" i="7" s="1"/>
  <c r="AN56" i="7"/>
  <c r="G106" i="25" s="1"/>
  <c r="AP86" i="11"/>
  <c r="AN165" i="7" s="1"/>
  <c r="AR54" i="11"/>
  <c r="I83" i="25" s="1"/>
  <c r="AR47" i="11"/>
  <c r="I62" i="25" s="1"/>
  <c r="AQ126" i="4"/>
  <c r="AQ140" i="4"/>
  <c r="AQ178" i="4" s="1"/>
  <c r="BC30" i="11"/>
  <c r="BC69" i="11"/>
  <c r="BA23" i="7" s="1"/>
  <c r="AQ170" i="4"/>
  <c r="AQ175" i="4"/>
  <c r="AQ76" i="11"/>
  <c r="AQ81" i="11" s="1"/>
  <c r="BW45" i="11"/>
  <c r="BW74" i="11" s="1"/>
  <c r="BU29" i="7" s="1"/>
  <c r="BU11" i="7"/>
  <c r="AO88" i="7"/>
  <c r="AO20" i="7"/>
  <c r="AO24" i="7" s="1"/>
  <c r="AQ131" i="4"/>
  <c r="AP9" i="12" s="1"/>
  <c r="AO91" i="7" s="1"/>
  <c r="AQ121" i="4"/>
  <c r="AQ123" i="4"/>
  <c r="AQ122" i="4"/>
  <c r="AQ160" i="4" s="1"/>
  <c r="AP18" i="12" s="1"/>
  <c r="AO111" i="7" s="1"/>
  <c r="E283" i="22"/>
  <c r="D282" i="22"/>
  <c r="BB89" i="11"/>
  <c r="AZ47" i="7" s="1"/>
  <c r="BX39" i="11"/>
  <c r="BX41" i="11" s="1"/>
  <c r="BX42" i="11" s="1"/>
  <c r="BX43" i="11" s="1"/>
  <c r="BX44" i="11" s="1"/>
  <c r="BB78" i="11"/>
  <c r="AZ34" i="7" s="1"/>
  <c r="AR87" i="11"/>
  <c r="AP45" i="7" s="1"/>
  <c r="AR14" i="11"/>
  <c r="AR15" i="11" s="1"/>
  <c r="I70" i="25" s="1"/>
  <c r="AS110" i="4" l="1"/>
  <c r="AS109" i="4"/>
  <c r="AP80" i="12"/>
  <c r="AO119" i="7" s="1"/>
  <c r="H163" i="25" s="1"/>
  <c r="AS26" i="11"/>
  <c r="AQ9" i="7" s="1"/>
  <c r="AS108" i="4"/>
  <c r="AP86" i="12"/>
  <c r="AO133" i="7" s="1"/>
  <c r="H176" i="25" s="1"/>
  <c r="AS93" i="4"/>
  <c r="AS92" i="4"/>
  <c r="AS100" i="4"/>
  <c r="AS101" i="4"/>
  <c r="H103" i="25"/>
  <c r="P102" i="25"/>
  <c r="AP7" i="12"/>
  <c r="AO62" i="7" s="1"/>
  <c r="AO53" i="7"/>
  <c r="H111" i="25"/>
  <c r="H137" i="25"/>
  <c r="I90" i="25"/>
  <c r="I96" i="25" s="1"/>
  <c r="H155" i="25"/>
  <c r="H104" i="25"/>
  <c r="H134" i="25"/>
  <c r="AR16" i="11"/>
  <c r="AR49" i="11" s="1"/>
  <c r="AO157" i="7"/>
  <c r="AT21" i="11"/>
  <c r="AT23" i="11" s="1"/>
  <c r="AT24" i="11" s="1"/>
  <c r="K71" i="25" s="1"/>
  <c r="AR53" i="11"/>
  <c r="AN222" i="7"/>
  <c r="AO96" i="12"/>
  <c r="AN150" i="7" s="1"/>
  <c r="AN44" i="7"/>
  <c r="AP13" i="12"/>
  <c r="AO138" i="7" s="1"/>
  <c r="AQ133" i="4"/>
  <c r="AP10" i="12" s="1"/>
  <c r="AP58" i="12" s="1"/>
  <c r="AO104" i="7" s="1"/>
  <c r="N27" i="25"/>
  <c r="AO89" i="7"/>
  <c r="AQ63" i="12"/>
  <c r="AP72" i="7" s="1"/>
  <c r="AO32" i="7"/>
  <c r="AO36" i="7" s="1"/>
  <c r="H93" i="25" s="1"/>
  <c r="H99" i="25" s="1"/>
  <c r="AP11" i="12"/>
  <c r="AO110" i="7" s="1"/>
  <c r="AP20" i="12"/>
  <c r="AO139" i="7" s="1"/>
  <c r="AP16" i="12"/>
  <c r="AO92" i="7" s="1"/>
  <c r="AP17" i="12"/>
  <c r="AO103" i="7" s="1"/>
  <c r="AP19" i="12"/>
  <c r="AO124" i="7" s="1"/>
  <c r="AO76" i="7"/>
  <c r="AP46" i="12"/>
  <c r="AO82" i="7" s="1"/>
  <c r="AP52" i="12"/>
  <c r="AO83" i="7" s="1"/>
  <c r="AP34" i="12"/>
  <c r="AO80" i="7" s="1"/>
  <c r="AP28" i="12"/>
  <c r="AO79" i="7" s="1"/>
  <c r="AP22" i="12"/>
  <c r="AO78" i="7" s="1"/>
  <c r="AP40" i="12"/>
  <c r="AO81" i="7" s="1"/>
  <c r="AP41" i="12"/>
  <c r="AO96" i="7" s="1"/>
  <c r="AP47" i="12"/>
  <c r="AO97" i="7" s="1"/>
  <c r="AP29" i="12"/>
  <c r="AO94" i="7" s="1"/>
  <c r="AP23" i="12"/>
  <c r="AO93" i="7" s="1"/>
  <c r="AP53" i="12"/>
  <c r="AO98" i="7" s="1"/>
  <c r="AP35" i="12"/>
  <c r="AO95" i="7" s="1"/>
  <c r="AO38" i="7"/>
  <c r="AO42" i="7" s="1"/>
  <c r="AO63" i="7"/>
  <c r="E284" i="22"/>
  <c r="D283" i="22"/>
  <c r="BC79" i="11"/>
  <c r="BA35" i="7" s="1"/>
  <c r="AQ86" i="11"/>
  <c r="BY38" i="11"/>
  <c r="BY40" i="11" s="1"/>
  <c r="BX50" i="4"/>
  <c r="AS134" i="4"/>
  <c r="AS138" i="4"/>
  <c r="BB83" i="11"/>
  <c r="AZ40" i="7" s="1"/>
  <c r="AS139" i="4"/>
  <c r="AS177" i="4" s="1"/>
  <c r="AR47" i="4"/>
  <c r="AR51" i="4" s="1"/>
  <c r="AS11" i="11"/>
  <c r="BC32" i="11"/>
  <c r="BC33" i="11" s="1"/>
  <c r="BC34" i="11" s="1"/>
  <c r="BC92" i="11" s="1"/>
  <c r="BA51" i="7" s="1"/>
  <c r="AS82" i="4" l="1"/>
  <c r="AS142" i="4" s="1"/>
  <c r="AS84" i="4"/>
  <c r="AS144" i="4" s="1"/>
  <c r="AS67" i="11"/>
  <c r="AQ21" i="7" s="1"/>
  <c r="AS27" i="11"/>
  <c r="AS72" i="11" s="1"/>
  <c r="AQ27" i="7" s="1"/>
  <c r="AS83" i="4"/>
  <c r="AR66" i="4"/>
  <c r="AR61" i="4"/>
  <c r="AP21" i="12"/>
  <c r="AO64" i="7" s="1"/>
  <c r="AP27" i="12"/>
  <c r="AO65" i="7" s="1"/>
  <c r="AO56" i="7"/>
  <c r="AO222" i="7" s="1"/>
  <c r="AP51" i="12"/>
  <c r="AO69" i="7" s="1"/>
  <c r="AP39" i="12"/>
  <c r="AO67" i="7" s="1"/>
  <c r="AP45" i="12"/>
  <c r="AO68" i="7" s="1"/>
  <c r="AP33" i="12"/>
  <c r="AO66" i="7" s="1"/>
  <c r="AR17" i="11"/>
  <c r="AP8" i="7" s="1"/>
  <c r="I74" i="25"/>
  <c r="H138" i="25"/>
  <c r="H112" i="25"/>
  <c r="H124" i="25"/>
  <c r="H117" i="25"/>
  <c r="H181" i="25"/>
  <c r="H125" i="25"/>
  <c r="H118" i="25"/>
  <c r="H135" i="25"/>
  <c r="H154" i="25"/>
  <c r="AP12" i="12"/>
  <c r="AO123" i="7" s="1"/>
  <c r="H126" i="25"/>
  <c r="H113" i="25"/>
  <c r="I76" i="25"/>
  <c r="H116" i="25"/>
  <c r="G89" i="25"/>
  <c r="G95" i="25" s="1"/>
  <c r="H200" i="25"/>
  <c r="H127" i="25"/>
  <c r="H114" i="25"/>
  <c r="G193" i="25"/>
  <c r="H129" i="25"/>
  <c r="H139" i="25"/>
  <c r="H122" i="25"/>
  <c r="H115" i="25"/>
  <c r="I82" i="25"/>
  <c r="H144" i="25"/>
  <c r="H142" i="25"/>
  <c r="H106" i="25"/>
  <c r="H182" i="25"/>
  <c r="H149" i="25"/>
  <c r="H141" i="25"/>
  <c r="H128" i="25"/>
  <c r="H140" i="25"/>
  <c r="J43" i="25"/>
  <c r="H143" i="25"/>
  <c r="H167" i="25"/>
  <c r="AR55" i="11"/>
  <c r="AR56" i="11" s="1"/>
  <c r="AR57" i="11" s="1"/>
  <c r="J44" i="25"/>
  <c r="K59" i="25"/>
  <c r="AP96" i="12"/>
  <c r="AO165" i="7"/>
  <c r="AT25" i="11"/>
  <c r="AP32" i="12"/>
  <c r="AO141" i="7" s="1"/>
  <c r="AP44" i="12"/>
  <c r="AO143" i="7" s="1"/>
  <c r="AN48" i="7"/>
  <c r="AN58" i="7" s="1"/>
  <c r="G108" i="25" s="1"/>
  <c r="BC35" i="11"/>
  <c r="AR60" i="4"/>
  <c r="I30" i="25" s="1"/>
  <c r="AP56" i="12"/>
  <c r="AO145" i="7" s="1"/>
  <c r="AP26" i="12"/>
  <c r="AO140" i="7" s="1"/>
  <c r="AO102" i="7"/>
  <c r="AP38" i="12"/>
  <c r="AO142" i="7" s="1"/>
  <c r="AP50" i="12"/>
  <c r="AO144" i="7" s="1"/>
  <c r="AP24" i="12"/>
  <c r="AO112" i="7" s="1"/>
  <c r="AP30" i="12"/>
  <c r="AO113" i="7" s="1"/>
  <c r="AP42" i="12"/>
  <c r="AO115" i="7" s="1"/>
  <c r="AP48" i="12"/>
  <c r="AO116" i="7" s="1"/>
  <c r="AS143" i="4"/>
  <c r="AN151" i="7"/>
  <c r="AP36" i="12"/>
  <c r="AO114" i="7" s="1"/>
  <c r="AP54" i="12"/>
  <c r="AO117" i="7" s="1"/>
  <c r="O38" i="25"/>
  <c r="AR80" i="4"/>
  <c r="AO86" i="7"/>
  <c r="AR137" i="4"/>
  <c r="AR126" i="4"/>
  <c r="AR132" i="4"/>
  <c r="AR117" i="4"/>
  <c r="BX45" i="11"/>
  <c r="BX74" i="11" s="1"/>
  <c r="BV29" i="7" s="1"/>
  <c r="BV11" i="7"/>
  <c r="AO100" i="7"/>
  <c r="AO44" i="7"/>
  <c r="E285" i="22"/>
  <c r="D284" i="22"/>
  <c r="BC84" i="11"/>
  <c r="BA41" i="7" s="1"/>
  <c r="BY39" i="11"/>
  <c r="BY41" i="11" s="1"/>
  <c r="BY42" i="11" s="1"/>
  <c r="BY43" i="11" s="1"/>
  <c r="BY44" i="11" s="1"/>
  <c r="AR50" i="11"/>
  <c r="I80" i="25" s="1"/>
  <c r="AR96" i="11"/>
  <c r="AP55" i="7" s="1"/>
  <c r="BB88" i="11"/>
  <c r="AZ46" i="7" s="1"/>
  <c r="AT48" i="4"/>
  <c r="BC49" i="4"/>
  <c r="AS13" i="11"/>
  <c r="J64" i="25" s="1"/>
  <c r="AU20" i="11"/>
  <c r="BD29" i="11"/>
  <c r="AS77" i="11" l="1"/>
  <c r="AR18" i="11"/>
  <c r="AR71" i="11" s="1"/>
  <c r="AO73" i="7"/>
  <c r="AR59" i="11"/>
  <c r="AQ84" i="12" s="1"/>
  <c r="AP131" i="7" s="1"/>
  <c r="I174" i="25" s="1"/>
  <c r="AR93" i="11"/>
  <c r="AP52" i="7" s="1"/>
  <c r="AT91" i="11"/>
  <c r="AR50" i="7" s="1"/>
  <c r="AR66" i="11"/>
  <c r="AT26" i="11"/>
  <c r="AT27" i="11" s="1"/>
  <c r="AT72" i="11" s="1"/>
  <c r="AR27" i="7" s="1"/>
  <c r="AP43" i="12"/>
  <c r="AO128" i="7" s="1"/>
  <c r="H146" i="25"/>
  <c r="I84" i="25"/>
  <c r="AR52" i="4"/>
  <c r="AR53" i="4" s="1"/>
  <c r="G194" i="25"/>
  <c r="H188" i="25"/>
  <c r="H186" i="25"/>
  <c r="H171" i="25"/>
  <c r="H185" i="25"/>
  <c r="H160" i="25"/>
  <c r="H159" i="25"/>
  <c r="H184" i="25"/>
  <c r="H166" i="25"/>
  <c r="H89" i="25"/>
  <c r="H95" i="25" s="1"/>
  <c r="AP37" i="12"/>
  <c r="AO127" i="7" s="1"/>
  <c r="H120" i="25"/>
  <c r="H156" i="25"/>
  <c r="I86" i="25"/>
  <c r="H158" i="25"/>
  <c r="K77" i="25"/>
  <c r="H187" i="25"/>
  <c r="H148" i="25"/>
  <c r="H183" i="25"/>
  <c r="AP49" i="12"/>
  <c r="AO129" i="7" s="1"/>
  <c r="H132" i="25"/>
  <c r="AP25" i="12"/>
  <c r="AO125" i="7" s="1"/>
  <c r="I41" i="25"/>
  <c r="H157" i="25"/>
  <c r="AP31" i="12"/>
  <c r="AO126" i="7" s="1"/>
  <c r="AP55" i="12"/>
  <c r="AO130" i="7" s="1"/>
  <c r="H161" i="25"/>
  <c r="AS52" i="11"/>
  <c r="AR120" i="4"/>
  <c r="AQ91" i="12"/>
  <c r="AP146" i="7" s="1"/>
  <c r="I189" i="25" s="1"/>
  <c r="AQ71" i="12"/>
  <c r="AP99" i="7" s="1"/>
  <c r="I145" i="25" s="1"/>
  <c r="AQ85" i="12"/>
  <c r="AP132" i="7" s="1"/>
  <c r="I175" i="25" s="1"/>
  <c r="AQ86" i="12"/>
  <c r="AP133" i="7" s="1"/>
  <c r="I176" i="25" s="1"/>
  <c r="AN221" i="7"/>
  <c r="BC113" i="4"/>
  <c r="BC112" i="4"/>
  <c r="BC111" i="4"/>
  <c r="BC95" i="4"/>
  <c r="BC104" i="4"/>
  <c r="BC103" i="4"/>
  <c r="BC96" i="4"/>
  <c r="BC97" i="4"/>
  <c r="AT110" i="4"/>
  <c r="AT109" i="4"/>
  <c r="AT108" i="4"/>
  <c r="AT102" i="4"/>
  <c r="AT101" i="4"/>
  <c r="AT100" i="4"/>
  <c r="AT94" i="4"/>
  <c r="AT93" i="4"/>
  <c r="AT92" i="4"/>
  <c r="AO107" i="7"/>
  <c r="AO148" i="7"/>
  <c r="AR124" i="4"/>
  <c r="O35" i="25"/>
  <c r="AR140" i="4"/>
  <c r="AR178" i="4" s="1"/>
  <c r="AO120" i="7"/>
  <c r="BC146" i="4"/>
  <c r="AR170" i="4"/>
  <c r="AR175" i="4"/>
  <c r="AP12" i="7"/>
  <c r="AQ102" i="12"/>
  <c r="AP163" i="7" s="1"/>
  <c r="AQ100" i="12"/>
  <c r="AP156" i="7" s="1"/>
  <c r="AQ92" i="12"/>
  <c r="AP147" i="7" s="1"/>
  <c r="AQ90" i="12"/>
  <c r="AP137" i="7" s="1"/>
  <c r="AQ87" i="12"/>
  <c r="AP134" i="7" s="1"/>
  <c r="I178" i="25" s="1"/>
  <c r="AQ75" i="12"/>
  <c r="AR94" i="11"/>
  <c r="AQ14" i="12" s="1"/>
  <c r="AP63" i="7" s="1"/>
  <c r="AQ83" i="12"/>
  <c r="AP122" i="7" s="1"/>
  <c r="AQ74" i="12"/>
  <c r="AP105" i="7" s="1"/>
  <c r="I150" i="25" s="1"/>
  <c r="AQ79" i="12"/>
  <c r="AQ78" i="12"/>
  <c r="AP109" i="7" s="1"/>
  <c r="AQ60" i="12"/>
  <c r="AP61" i="7" s="1"/>
  <c r="AQ61" i="12"/>
  <c r="AP70" i="7" s="1"/>
  <c r="AQ62" i="12"/>
  <c r="AP71" i="7" s="1"/>
  <c r="AQ67" i="12"/>
  <c r="AP84" i="7" s="1"/>
  <c r="I130" i="25" s="1"/>
  <c r="AQ68" i="12"/>
  <c r="AQ66" i="12"/>
  <c r="AP75" i="7" s="1"/>
  <c r="BA10" i="7"/>
  <c r="BC68" i="11"/>
  <c r="BA22" i="7" s="1"/>
  <c r="AO48" i="7"/>
  <c r="AO58" i="7" s="1"/>
  <c r="H108" i="25" s="1"/>
  <c r="AP26" i="7"/>
  <c r="AP30" i="7" s="1"/>
  <c r="AR123" i="4"/>
  <c r="AR122" i="4"/>
  <c r="AR160" i="4" s="1"/>
  <c r="AQ18" i="12" s="1"/>
  <c r="AP111" i="7" s="1"/>
  <c r="E286" i="22"/>
  <c r="D285" i="22"/>
  <c r="BC89" i="11"/>
  <c r="BA47" i="7" s="1"/>
  <c r="AS12" i="11"/>
  <c r="BZ38" i="11"/>
  <c r="BZ40" i="11" s="1"/>
  <c r="BY50" i="4"/>
  <c r="AR131" i="4"/>
  <c r="AQ9" i="12" s="1"/>
  <c r="AP91" i="7" s="1"/>
  <c r="AR121" i="4"/>
  <c r="AS48" i="11"/>
  <c r="J68" i="25" s="1"/>
  <c r="BC36" i="11"/>
  <c r="BC73" i="11" s="1"/>
  <c r="BA28" i="7" s="1"/>
  <c r="BD31" i="11"/>
  <c r="AU22" i="11"/>
  <c r="L65" i="25" s="1"/>
  <c r="AQ33" i="7" l="1"/>
  <c r="AS82" i="11"/>
  <c r="AR70" i="4"/>
  <c r="AR130" i="4" s="1"/>
  <c r="AR73" i="4"/>
  <c r="AR133" i="4" s="1"/>
  <c r="AQ10" i="12" s="1"/>
  <c r="AQ58" i="12" s="1"/>
  <c r="AP104" i="7" s="1"/>
  <c r="AR69" i="4"/>
  <c r="AR129" i="4" s="1"/>
  <c r="AQ8" i="12" s="1"/>
  <c r="AQ40" i="12" s="1"/>
  <c r="AP81" i="7" s="1"/>
  <c r="AQ80" i="12"/>
  <c r="AP119" i="7" s="1"/>
  <c r="I163" i="25" s="1"/>
  <c r="AR76" i="11"/>
  <c r="AR81" i="11" s="1"/>
  <c r="AT67" i="11"/>
  <c r="AR21" i="7" s="1"/>
  <c r="AR9" i="7"/>
  <c r="AP20" i="7"/>
  <c r="AP24" i="7" s="1"/>
  <c r="AO135" i="7"/>
  <c r="H179" i="25"/>
  <c r="H164" i="25"/>
  <c r="H172" i="25"/>
  <c r="H168" i="25"/>
  <c r="H173" i="25"/>
  <c r="H169" i="25"/>
  <c r="AQ7" i="12"/>
  <c r="AQ45" i="12" s="1"/>
  <c r="AP68" i="7" s="1"/>
  <c r="I199" i="25"/>
  <c r="H191" i="25"/>
  <c r="H152" i="25"/>
  <c r="H170" i="25"/>
  <c r="I155" i="25"/>
  <c r="J90" i="25"/>
  <c r="J96" i="25" s="1"/>
  <c r="I103" i="25"/>
  <c r="J58" i="25"/>
  <c r="I112" i="25"/>
  <c r="I137" i="25"/>
  <c r="AU21" i="11"/>
  <c r="AT83" i="4"/>
  <c r="K44" i="25" s="1"/>
  <c r="AT82" i="4"/>
  <c r="AT142" i="4" s="1"/>
  <c r="AQ13" i="12"/>
  <c r="AQ32" i="12" s="1"/>
  <c r="AP141" i="7" s="1"/>
  <c r="AP157" i="7"/>
  <c r="AS47" i="11"/>
  <c r="J62" i="25" s="1"/>
  <c r="O27" i="25"/>
  <c r="AQ11" i="12"/>
  <c r="AQ48" i="12" s="1"/>
  <c r="AP116" i="7" s="1"/>
  <c r="BD30" i="11"/>
  <c r="BD32" i="11" s="1"/>
  <c r="BD33" i="11" s="1"/>
  <c r="BD34" i="11" s="1"/>
  <c r="BD92" i="11" s="1"/>
  <c r="BB51" i="7" s="1"/>
  <c r="BD69" i="11"/>
  <c r="BB23" i="7" s="1"/>
  <c r="AQ20" i="12"/>
  <c r="AP139" i="7" s="1"/>
  <c r="AQ16" i="12"/>
  <c r="AP92" i="7" s="1"/>
  <c r="AQ17" i="12"/>
  <c r="AP103" i="7" s="1"/>
  <c r="AQ19" i="12"/>
  <c r="AP124" i="7" s="1"/>
  <c r="AT84" i="4"/>
  <c r="K43" i="25" s="1"/>
  <c r="BW11" i="7"/>
  <c r="AO221" i="7"/>
  <c r="BY45" i="11"/>
  <c r="BY74" i="11" s="1"/>
  <c r="BW29" i="7" s="1"/>
  <c r="AP106" i="7"/>
  <c r="I151" i="25" s="1"/>
  <c r="AP118" i="7"/>
  <c r="I162" i="25" s="1"/>
  <c r="AP85" i="7"/>
  <c r="I131" i="25" s="1"/>
  <c r="AP53" i="7"/>
  <c r="AO150" i="7"/>
  <c r="AP88" i="7"/>
  <c r="E287" i="22"/>
  <c r="D286" i="22"/>
  <c r="AQ53" i="12"/>
  <c r="AP98" i="7" s="1"/>
  <c r="AS14" i="11"/>
  <c r="AS15" i="11" s="1"/>
  <c r="J70" i="25" s="1"/>
  <c r="BZ39" i="11"/>
  <c r="BZ41" i="11" s="1"/>
  <c r="BZ42" i="11" s="1"/>
  <c r="BZ43" i="11" s="1"/>
  <c r="BZ44" i="11" s="1"/>
  <c r="AT134" i="4"/>
  <c r="AS54" i="11"/>
  <c r="J83" i="25" s="1"/>
  <c r="AQ41" i="12"/>
  <c r="AP96" i="7" s="1"/>
  <c r="AQ47" i="12"/>
  <c r="AP97" i="7" s="1"/>
  <c r="AQ35" i="12"/>
  <c r="AP95" i="7" s="1"/>
  <c r="AQ29" i="12"/>
  <c r="AP94" i="7" s="1"/>
  <c r="AQ23" i="12"/>
  <c r="AP93" i="7" s="1"/>
  <c r="BC78" i="11"/>
  <c r="BA34" i="7" s="1"/>
  <c r="AT138" i="4"/>
  <c r="AT139" i="4"/>
  <c r="AT177" i="4" s="1"/>
  <c r="AQ22" i="12" l="1"/>
  <c r="AP78" i="7" s="1"/>
  <c r="AQ28" i="12"/>
  <c r="AP79" i="7" s="1"/>
  <c r="AQ34" i="12"/>
  <c r="AP80" i="7" s="1"/>
  <c r="AP32" i="7"/>
  <c r="AP36" i="7" s="1"/>
  <c r="I93" i="25" s="1"/>
  <c r="I99" i="25" s="1"/>
  <c r="AQ46" i="12"/>
  <c r="AP82" i="7" s="1"/>
  <c r="AQ52" i="12"/>
  <c r="AP83" i="7" s="1"/>
  <c r="AP76" i="7"/>
  <c r="AQ39" i="7"/>
  <c r="AS87" i="11"/>
  <c r="AQ45" i="7" s="1"/>
  <c r="AT77" i="11"/>
  <c r="AR33" i="7" s="1"/>
  <c r="AQ51" i="12"/>
  <c r="AP69" i="7" s="1"/>
  <c r="AQ21" i="12"/>
  <c r="AP64" i="7" s="1"/>
  <c r="AQ39" i="12"/>
  <c r="AP67" i="7" s="1"/>
  <c r="AP62" i="7"/>
  <c r="AQ27" i="12"/>
  <c r="AP65" i="7" s="1"/>
  <c r="AQ33" i="12"/>
  <c r="AP66" i="7" s="1"/>
  <c r="AQ12" i="12"/>
  <c r="AP123" i="7" s="1"/>
  <c r="I113" i="25"/>
  <c r="I114" i="25"/>
  <c r="I117" i="25"/>
  <c r="I129" i="25"/>
  <c r="I122" i="25"/>
  <c r="I116" i="25"/>
  <c r="I167" i="25"/>
  <c r="I111" i="25"/>
  <c r="I160" i="25"/>
  <c r="I142" i="25"/>
  <c r="I138" i="25"/>
  <c r="I128" i="25"/>
  <c r="I115" i="25"/>
  <c r="I182" i="25"/>
  <c r="I149" i="25"/>
  <c r="I140" i="25"/>
  <c r="I127" i="25"/>
  <c r="L59" i="25"/>
  <c r="AU23" i="11"/>
  <c r="AU24" i="11" s="1"/>
  <c r="L71" i="25" s="1"/>
  <c r="H193" i="25"/>
  <c r="I104" i="25"/>
  <c r="I124" i="25"/>
  <c r="I126" i="25"/>
  <c r="I141" i="25"/>
  <c r="I143" i="25"/>
  <c r="I144" i="25"/>
  <c r="I166" i="25"/>
  <c r="I200" i="25"/>
  <c r="I139" i="25"/>
  <c r="I134" i="25"/>
  <c r="I125" i="25"/>
  <c r="I118" i="25"/>
  <c r="I184" i="25"/>
  <c r="AS53" i="11"/>
  <c r="J82" i="25" s="1"/>
  <c r="AS16" i="11"/>
  <c r="AS49" i="11" s="1"/>
  <c r="AT144" i="4"/>
  <c r="AT143" i="4"/>
  <c r="AP110" i="7"/>
  <c r="AQ24" i="12"/>
  <c r="AP112" i="7" s="1"/>
  <c r="AQ42" i="12"/>
  <c r="AP115" i="7" s="1"/>
  <c r="AQ30" i="12"/>
  <c r="AP113" i="7" s="1"/>
  <c r="AQ36" i="12"/>
  <c r="AP114" i="7" s="1"/>
  <c r="AQ54" i="12"/>
  <c r="AP117" i="7" s="1"/>
  <c r="BD35" i="11"/>
  <c r="AQ56" i="12"/>
  <c r="AP145" i="7" s="1"/>
  <c r="AQ44" i="12"/>
  <c r="AP143" i="7" s="1"/>
  <c r="AQ38" i="12"/>
  <c r="AP142" i="7" s="1"/>
  <c r="AP138" i="7"/>
  <c r="AQ26" i="12"/>
  <c r="AP140" i="7" s="1"/>
  <c r="AQ50" i="12"/>
  <c r="AP144" i="7" s="1"/>
  <c r="AP102" i="7"/>
  <c r="AR63" i="12"/>
  <c r="AQ72" i="7" s="1"/>
  <c r="AP89" i="7"/>
  <c r="AO151" i="7"/>
  <c r="AT11" i="11"/>
  <c r="AT13" i="11" s="1"/>
  <c r="K64" i="25" s="1"/>
  <c r="AP56" i="7"/>
  <c r="AP38" i="7"/>
  <c r="AP42" i="7" s="1"/>
  <c r="AS47" i="4"/>
  <c r="AS51" i="4" s="1"/>
  <c r="AP100" i="7"/>
  <c r="E288" i="22"/>
  <c r="D287" i="22"/>
  <c r="BD79" i="11"/>
  <c r="BB35" i="7" s="1"/>
  <c r="CA38" i="11"/>
  <c r="CA40" i="11" s="1"/>
  <c r="BZ50" i="4"/>
  <c r="AR86" i="11"/>
  <c r="BC83" i="11"/>
  <c r="BA40" i="7" s="1"/>
  <c r="BD49" i="4"/>
  <c r="BE29" i="11"/>
  <c r="AT82" i="11" l="1"/>
  <c r="AR39" i="7" s="1"/>
  <c r="AP86" i="7"/>
  <c r="AS66" i="4"/>
  <c r="AS61" i="4"/>
  <c r="AQ55" i="12"/>
  <c r="AP130" i="7" s="1"/>
  <c r="AQ31" i="12"/>
  <c r="AP126" i="7" s="1"/>
  <c r="AQ43" i="12"/>
  <c r="AP128" i="7" s="1"/>
  <c r="AQ37" i="12"/>
  <c r="AP127" i="7" s="1"/>
  <c r="AQ49" i="12"/>
  <c r="AP129" i="7" s="1"/>
  <c r="AQ25" i="12"/>
  <c r="AP125" i="7" s="1"/>
  <c r="AV20" i="11"/>
  <c r="AV22" i="11" s="1"/>
  <c r="M65" i="25" s="1"/>
  <c r="AP73" i="7"/>
  <c r="AU48" i="4"/>
  <c r="AU102" i="4" s="1"/>
  <c r="AU25" i="11"/>
  <c r="AU26" i="11" s="1"/>
  <c r="AS9" i="7" s="1"/>
  <c r="AS17" i="11"/>
  <c r="AS18" i="11" s="1"/>
  <c r="AS71" i="11" s="1"/>
  <c r="AS55" i="11"/>
  <c r="AS56" i="11" s="1"/>
  <c r="J84" i="25" s="1"/>
  <c r="I148" i="25"/>
  <c r="I187" i="25"/>
  <c r="I170" i="25"/>
  <c r="I106" i="25"/>
  <c r="I183" i="25"/>
  <c r="I172" i="25"/>
  <c r="I132" i="25"/>
  <c r="I181" i="25"/>
  <c r="J74" i="25"/>
  <c r="I171" i="25"/>
  <c r="I185" i="25"/>
  <c r="J76" i="25"/>
  <c r="I186" i="25"/>
  <c r="I169" i="25"/>
  <c r="I188" i="25"/>
  <c r="I157" i="25"/>
  <c r="I154" i="25"/>
  <c r="H194" i="25"/>
  <c r="I135" i="25"/>
  <c r="I168" i="25"/>
  <c r="I146" i="25"/>
  <c r="I159" i="25"/>
  <c r="I156" i="25"/>
  <c r="I120" i="25"/>
  <c r="I173" i="25"/>
  <c r="I161" i="25"/>
  <c r="I158" i="25"/>
  <c r="AT48" i="11"/>
  <c r="K68" i="25" s="1"/>
  <c r="AQ96" i="12"/>
  <c r="AP165" i="7"/>
  <c r="BD113" i="4"/>
  <c r="BD112" i="4"/>
  <c r="BD111" i="4"/>
  <c r="BD95" i="4"/>
  <c r="BD97" i="4"/>
  <c r="BD96" i="4"/>
  <c r="BD104" i="4"/>
  <c r="BD103" i="4"/>
  <c r="AP120" i="7"/>
  <c r="AS60" i="4"/>
  <c r="J30" i="25" s="1"/>
  <c r="AP107" i="7"/>
  <c r="AP148" i="7"/>
  <c r="AT12" i="11"/>
  <c r="K58" i="25" s="1"/>
  <c r="AS96" i="11"/>
  <c r="AQ55" i="7" s="1"/>
  <c r="AP222" i="7"/>
  <c r="P35" i="25"/>
  <c r="AS80" i="4"/>
  <c r="J41" i="25" s="1"/>
  <c r="P38" i="25"/>
  <c r="AS131" i="4"/>
  <c r="BD146" i="4"/>
  <c r="AS132" i="4"/>
  <c r="AS137" i="4"/>
  <c r="AS126" i="4"/>
  <c r="BX11" i="7"/>
  <c r="BB10" i="7"/>
  <c r="BD68" i="11"/>
  <c r="BB22" i="7" s="1"/>
  <c r="BZ45" i="11"/>
  <c r="BZ74" i="11" s="1"/>
  <c r="BX29" i="7" s="1"/>
  <c r="AS117" i="4"/>
  <c r="AP44" i="7"/>
  <c r="AS50" i="11"/>
  <c r="J80" i="25" s="1"/>
  <c r="E289" i="22"/>
  <c r="D288" i="22"/>
  <c r="BD84" i="11"/>
  <c r="BB41" i="7" s="1"/>
  <c r="CA39" i="11"/>
  <c r="CA41" i="11" s="1"/>
  <c r="CA42" i="11" s="1"/>
  <c r="CA43" i="11" s="1"/>
  <c r="CA44" i="11" s="1"/>
  <c r="BC88" i="11"/>
  <c r="BA46" i="7" s="1"/>
  <c r="BD36" i="11"/>
  <c r="BD73" i="11" s="1"/>
  <c r="BB28" i="7" s="1"/>
  <c r="BE31" i="11"/>
  <c r="AT87" i="11" l="1"/>
  <c r="AR45" i="7" s="1"/>
  <c r="K90" i="25" s="1"/>
  <c r="K96" i="25" s="1"/>
  <c r="I89" i="25"/>
  <c r="I95" i="25" s="1"/>
  <c r="AP135" i="7"/>
  <c r="AU93" i="4"/>
  <c r="AU92" i="4"/>
  <c r="AU108" i="4"/>
  <c r="AU94" i="4"/>
  <c r="AU109" i="4"/>
  <c r="AS57" i="11"/>
  <c r="AS59" i="11" s="1"/>
  <c r="AR80" i="12" s="1"/>
  <c r="AQ119" i="7" s="1"/>
  <c r="J163" i="25" s="1"/>
  <c r="AU110" i="4"/>
  <c r="AU91" i="11"/>
  <c r="AS50" i="7" s="1"/>
  <c r="AT52" i="11"/>
  <c r="AU100" i="4"/>
  <c r="AU101" i="4"/>
  <c r="AU67" i="11"/>
  <c r="AS21" i="7" s="1"/>
  <c r="AS66" i="11"/>
  <c r="AS76" i="11" s="1"/>
  <c r="AU27" i="11"/>
  <c r="AU72" i="11" s="1"/>
  <c r="AS27" i="7" s="1"/>
  <c r="AQ8" i="7"/>
  <c r="AS52" i="4"/>
  <c r="AS53" i="4" s="1"/>
  <c r="J86" i="25"/>
  <c r="L77" i="25"/>
  <c r="J103" i="25"/>
  <c r="I152" i="25"/>
  <c r="I164" i="25"/>
  <c r="I179" i="25"/>
  <c r="I191" i="25"/>
  <c r="AT47" i="11"/>
  <c r="K62" i="25" s="1"/>
  <c r="AV21" i="11"/>
  <c r="AV23" i="11" s="1"/>
  <c r="AV24" i="11" s="1"/>
  <c r="M71" i="25" s="1"/>
  <c r="AS120" i="4"/>
  <c r="AT54" i="11"/>
  <c r="AT14" i="11"/>
  <c r="AT15" i="11" s="1"/>
  <c r="AT47" i="4" s="1"/>
  <c r="AT51" i="4" s="1"/>
  <c r="AR71" i="12"/>
  <c r="AQ99" i="7" s="1"/>
  <c r="J145" i="25" s="1"/>
  <c r="AR85" i="12"/>
  <c r="AQ132" i="7" s="1"/>
  <c r="J175" i="25" s="1"/>
  <c r="AR91" i="12"/>
  <c r="AQ146" i="7" s="1"/>
  <c r="J189" i="25" s="1"/>
  <c r="AS124" i="4"/>
  <c r="AS140" i="4"/>
  <c r="AS178" i="4" s="1"/>
  <c r="BE30" i="11"/>
  <c r="BE32" i="11" s="1"/>
  <c r="BE33" i="11" s="1"/>
  <c r="BE34" i="11" s="1"/>
  <c r="BE92" i="11" s="1"/>
  <c r="BC51" i="7" s="1"/>
  <c r="BE69" i="11"/>
  <c r="BC23" i="7" s="1"/>
  <c r="AS175" i="4"/>
  <c r="AS170" i="4"/>
  <c r="AR10" i="12"/>
  <c r="AR100" i="12"/>
  <c r="AQ156" i="7" s="1"/>
  <c r="AR102" i="12"/>
  <c r="AQ163" i="7" s="1"/>
  <c r="AR92" i="12"/>
  <c r="AQ147" i="7" s="1"/>
  <c r="AR90" i="12"/>
  <c r="AQ137" i="7" s="1"/>
  <c r="AR87" i="12"/>
  <c r="AQ134" i="7" s="1"/>
  <c r="J178" i="25" s="1"/>
  <c r="AS94" i="11"/>
  <c r="AQ53" i="7" s="1"/>
  <c r="AR83" i="12"/>
  <c r="AQ122" i="7" s="1"/>
  <c r="AR74" i="12"/>
  <c r="AQ105" i="7" s="1"/>
  <c r="J150" i="25" s="1"/>
  <c r="AR79" i="12"/>
  <c r="AR78" i="12"/>
  <c r="AQ109" i="7" s="1"/>
  <c r="AR75" i="12"/>
  <c r="AR66" i="12"/>
  <c r="AQ75" i="7" s="1"/>
  <c r="AR61" i="12"/>
  <c r="AQ70" i="7" s="1"/>
  <c r="AR60" i="12"/>
  <c r="AQ61" i="7" s="1"/>
  <c r="AR62" i="12"/>
  <c r="AQ71" i="7" s="1"/>
  <c r="AR67" i="12"/>
  <c r="AQ84" i="7" s="1"/>
  <c r="J130" i="25" s="1"/>
  <c r="AR68" i="12"/>
  <c r="AP48" i="7"/>
  <c r="AP58" i="7" s="1"/>
  <c r="I108" i="25" s="1"/>
  <c r="AQ12" i="7"/>
  <c r="AQ26" i="7"/>
  <c r="AQ30" i="7" s="1"/>
  <c r="AS121" i="4"/>
  <c r="AS123" i="4"/>
  <c r="AS122" i="4"/>
  <c r="AS160" i="4" s="1"/>
  <c r="AR18" i="12" s="1"/>
  <c r="AQ111" i="7" s="1"/>
  <c r="E290" i="22"/>
  <c r="D289" i="22"/>
  <c r="BD89" i="11"/>
  <c r="BB47" i="7" s="1"/>
  <c r="CB38" i="11"/>
  <c r="CB40" i="11" s="1"/>
  <c r="CA50" i="4"/>
  <c r="AU134" i="4"/>
  <c r="BD78" i="11"/>
  <c r="BB34" i="7" s="1"/>
  <c r="AU138" i="4"/>
  <c r="AU139" i="4"/>
  <c r="AU177" i="4" s="1"/>
  <c r="AT66" i="4" l="1"/>
  <c r="AT126" i="4" s="1"/>
  <c r="AT61" i="4"/>
  <c r="AS70" i="4"/>
  <c r="AS130" i="4" s="1"/>
  <c r="AR9" i="12" s="1"/>
  <c r="AR23" i="12" s="1"/>
  <c r="AQ93" i="7" s="1"/>
  <c r="AS69" i="4"/>
  <c r="AS129" i="4" s="1"/>
  <c r="AR8" i="12" s="1"/>
  <c r="AR40" i="12" s="1"/>
  <c r="AQ81" i="7" s="1"/>
  <c r="AS73" i="4"/>
  <c r="AS133" i="4" s="1"/>
  <c r="AU82" i="4"/>
  <c r="AU142" i="4" s="1"/>
  <c r="AU84" i="4"/>
  <c r="L43" i="25" s="1"/>
  <c r="AU83" i="4"/>
  <c r="AU143" i="4" s="1"/>
  <c r="AS93" i="11"/>
  <c r="AQ52" i="7" s="1"/>
  <c r="AQ20" i="7"/>
  <c r="AQ24" i="7" s="1"/>
  <c r="AU77" i="11"/>
  <c r="AS33" i="7" s="1"/>
  <c r="AR86" i="12"/>
  <c r="AQ133" i="7" s="1"/>
  <c r="J176" i="25" s="1"/>
  <c r="AR84" i="12"/>
  <c r="AQ131" i="7" s="1"/>
  <c r="J174" i="25" s="1"/>
  <c r="AU11" i="11"/>
  <c r="AU13" i="11" s="1"/>
  <c r="L64" i="25" s="1"/>
  <c r="AT53" i="11"/>
  <c r="K82" i="25" s="1"/>
  <c r="AR7" i="12"/>
  <c r="AR51" i="12" s="1"/>
  <c r="AQ69" i="7" s="1"/>
  <c r="J104" i="25"/>
  <c r="M59" i="25"/>
  <c r="K70" i="25"/>
  <c r="K83" i="25"/>
  <c r="L44" i="25"/>
  <c r="J155" i="25"/>
  <c r="J199" i="25"/>
  <c r="AT16" i="11"/>
  <c r="AT17" i="11" s="1"/>
  <c r="K76" i="25" s="1"/>
  <c r="AV25" i="11"/>
  <c r="AS63" i="12"/>
  <c r="AR72" i="7" s="1"/>
  <c r="BE35" i="11"/>
  <c r="AT60" i="4"/>
  <c r="K30" i="25" s="1"/>
  <c r="AR13" i="12"/>
  <c r="AR50" i="12" s="1"/>
  <c r="AQ144" i="7" s="1"/>
  <c r="AQ157" i="7"/>
  <c r="P27" i="25"/>
  <c r="AR11" i="12"/>
  <c r="AR54" i="12" s="1"/>
  <c r="AQ117" i="7" s="1"/>
  <c r="AT80" i="4"/>
  <c r="K41" i="25" s="1"/>
  <c r="AR20" i="12"/>
  <c r="AQ139" i="7" s="1"/>
  <c r="AR16" i="12"/>
  <c r="AQ92" i="7" s="1"/>
  <c r="AR17" i="12"/>
  <c r="AQ103" i="7" s="1"/>
  <c r="AR19" i="12"/>
  <c r="AQ124" i="7" s="1"/>
  <c r="AR53" i="12"/>
  <c r="AQ98" i="7" s="1"/>
  <c r="AQ102" i="7"/>
  <c r="AR58" i="12"/>
  <c r="AQ104" i="7" s="1"/>
  <c r="AT132" i="4"/>
  <c r="AT124" i="4"/>
  <c r="AT137" i="4"/>
  <c r="AQ76" i="7"/>
  <c r="AR22" i="12"/>
  <c r="AQ78" i="7" s="1"/>
  <c r="AR28" i="12"/>
  <c r="AQ79" i="7" s="1"/>
  <c r="AP221" i="7"/>
  <c r="AR14" i="12"/>
  <c r="AQ63" i="7" s="1"/>
  <c r="CA45" i="11"/>
  <c r="CA74" i="11" s="1"/>
  <c r="BY29" i="7" s="1"/>
  <c r="BY11" i="7"/>
  <c r="AQ32" i="7"/>
  <c r="AQ36" i="7" s="1"/>
  <c r="J93" i="25" s="1"/>
  <c r="J99" i="25" s="1"/>
  <c r="AQ118" i="7"/>
  <c r="J162" i="25" s="1"/>
  <c r="AQ85" i="7"/>
  <c r="J131" i="25" s="1"/>
  <c r="AQ88" i="7"/>
  <c r="AP150" i="7"/>
  <c r="AQ106" i="7"/>
  <c r="J151" i="25" s="1"/>
  <c r="E291" i="22"/>
  <c r="D290" i="22"/>
  <c r="AS81" i="11"/>
  <c r="BE79" i="11"/>
  <c r="BC35" i="7" s="1"/>
  <c r="CB39" i="11"/>
  <c r="CB41" i="11" s="1"/>
  <c r="CB42" i="11" s="1"/>
  <c r="CB43" i="11" s="1"/>
  <c r="CB44" i="11" s="1"/>
  <c r="AT117" i="4"/>
  <c r="BD83" i="11"/>
  <c r="BB40" i="7" s="1"/>
  <c r="AV48" i="4"/>
  <c r="BE49" i="4"/>
  <c r="AW20" i="11"/>
  <c r="BF29" i="11"/>
  <c r="AQ91" i="7" l="1"/>
  <c r="AR34" i="12"/>
  <c r="AQ80" i="7" s="1"/>
  <c r="AR52" i="12"/>
  <c r="AQ83" i="7" s="1"/>
  <c r="AR47" i="12"/>
  <c r="AQ97" i="7" s="1"/>
  <c r="AR12" i="12"/>
  <c r="AR25" i="12" s="1"/>
  <c r="AQ125" i="7" s="1"/>
  <c r="AU144" i="4"/>
  <c r="AR35" i="12"/>
  <c r="AQ95" i="7" s="1"/>
  <c r="AR41" i="12"/>
  <c r="AQ96" i="7" s="1"/>
  <c r="AR46" i="12"/>
  <c r="AQ82" i="7" s="1"/>
  <c r="AR29" i="12"/>
  <c r="AQ94" i="7" s="1"/>
  <c r="AT55" i="11"/>
  <c r="AT56" i="11" s="1"/>
  <c r="K84" i="25" s="1"/>
  <c r="AQ56" i="7"/>
  <c r="AQ222" i="7" s="1"/>
  <c r="AU82" i="11"/>
  <c r="AS39" i="7" s="1"/>
  <c r="AQ62" i="7"/>
  <c r="AR21" i="12"/>
  <c r="AQ64" i="7" s="1"/>
  <c r="AR33" i="12"/>
  <c r="AQ66" i="7" s="1"/>
  <c r="AR27" i="12"/>
  <c r="AQ65" i="7" s="1"/>
  <c r="AR39" i="12"/>
  <c r="AQ67" i="7" s="1"/>
  <c r="AR45" i="12"/>
  <c r="AQ68" i="7" s="1"/>
  <c r="AV91" i="11"/>
  <c r="AT50" i="7" s="1"/>
  <c r="AT49" i="11"/>
  <c r="K74" i="25" s="1"/>
  <c r="AV26" i="11"/>
  <c r="AT9" i="7" s="1"/>
  <c r="J137" i="25"/>
  <c r="J112" i="25"/>
  <c r="J138" i="25"/>
  <c r="J149" i="25"/>
  <c r="J182" i="25"/>
  <c r="J200" i="25"/>
  <c r="J122" i="25"/>
  <c r="J128" i="25"/>
  <c r="J148" i="25"/>
  <c r="J187" i="25"/>
  <c r="J167" i="25"/>
  <c r="J126" i="25"/>
  <c r="J144" i="25"/>
  <c r="J115" i="25"/>
  <c r="J106" i="25"/>
  <c r="J127" i="25"/>
  <c r="J143" i="25"/>
  <c r="J111" i="25"/>
  <c r="J117" i="25"/>
  <c r="J129" i="25"/>
  <c r="J141" i="25"/>
  <c r="J113" i="25"/>
  <c r="M77" i="25"/>
  <c r="J118" i="25"/>
  <c r="J161" i="25"/>
  <c r="J114" i="25"/>
  <c r="J139" i="25"/>
  <c r="I193" i="25"/>
  <c r="J134" i="25"/>
  <c r="J125" i="25"/>
  <c r="J142" i="25"/>
  <c r="J124" i="25"/>
  <c r="J140" i="25"/>
  <c r="J116" i="25"/>
  <c r="AT18" i="11"/>
  <c r="AT71" i="11" s="1"/>
  <c r="AR26" i="7" s="1"/>
  <c r="AR30" i="7" s="1"/>
  <c r="AU48" i="11"/>
  <c r="AU54" i="11" s="1"/>
  <c r="AT120" i="4"/>
  <c r="AT140" i="4"/>
  <c r="AT178" i="4" s="1"/>
  <c r="AV110" i="4"/>
  <c r="AV109" i="4"/>
  <c r="AV108" i="4"/>
  <c r="AV102" i="4"/>
  <c r="AV94" i="4"/>
  <c r="AV93" i="4"/>
  <c r="AV92" i="4"/>
  <c r="AV100" i="4"/>
  <c r="AV101" i="4"/>
  <c r="BE113" i="4"/>
  <c r="BE112" i="4"/>
  <c r="BE111" i="4"/>
  <c r="BE95" i="4"/>
  <c r="BE97" i="4"/>
  <c r="BE96" i="4"/>
  <c r="BE104" i="4"/>
  <c r="BE103" i="4"/>
  <c r="AR44" i="12"/>
  <c r="AQ143" i="7" s="1"/>
  <c r="AR56" i="12"/>
  <c r="AQ145" i="7" s="1"/>
  <c r="AR38" i="12"/>
  <c r="AQ142" i="7" s="1"/>
  <c r="AQ138" i="7"/>
  <c r="AR26" i="12"/>
  <c r="AQ140" i="7" s="1"/>
  <c r="AR32" i="12"/>
  <c r="AQ141" i="7" s="1"/>
  <c r="AT66" i="11"/>
  <c r="AR20" i="7" s="1"/>
  <c r="AR24" i="7" s="1"/>
  <c r="AR8" i="7"/>
  <c r="AR36" i="12"/>
  <c r="AQ114" i="7" s="1"/>
  <c r="AR30" i="12"/>
  <c r="AQ113" i="7" s="1"/>
  <c r="AR24" i="12"/>
  <c r="AQ112" i="7" s="1"/>
  <c r="AQ110" i="7"/>
  <c r="AR42" i="12"/>
  <c r="AQ115" i="7" s="1"/>
  <c r="AR48" i="12"/>
  <c r="AQ116" i="7" s="1"/>
  <c r="AQ89" i="7"/>
  <c r="AP151" i="7"/>
  <c r="BE146" i="4"/>
  <c r="AQ107" i="7"/>
  <c r="AT175" i="4"/>
  <c r="AT170" i="4"/>
  <c r="AS10" i="12"/>
  <c r="BC10" i="7"/>
  <c r="BE68" i="11"/>
  <c r="BC22" i="7" s="1"/>
  <c r="AU12" i="11"/>
  <c r="L58" i="25" s="1"/>
  <c r="AQ38" i="7"/>
  <c r="AQ42" i="7" s="1"/>
  <c r="AR43" i="12"/>
  <c r="AQ128" i="7" s="1"/>
  <c r="AT121" i="4"/>
  <c r="AT122" i="4"/>
  <c r="AT160" i="4" s="1"/>
  <c r="AS18" i="12" s="1"/>
  <c r="AR111" i="7" s="1"/>
  <c r="AT123" i="4"/>
  <c r="E292" i="22"/>
  <c r="D291" i="22"/>
  <c r="AS86" i="11"/>
  <c r="AQ165" i="7" s="1"/>
  <c r="BE84" i="11"/>
  <c r="BC41" i="7" s="1"/>
  <c r="BD88" i="11"/>
  <c r="BB46" i="7" s="1"/>
  <c r="CC38" i="11"/>
  <c r="CC40" i="11" s="1"/>
  <c r="CB50" i="4"/>
  <c r="AT131" i="4"/>
  <c r="AS9" i="12" s="1"/>
  <c r="AR91" i="7" s="1"/>
  <c r="BE36" i="11"/>
  <c r="BE73" i="11" s="1"/>
  <c r="BC28" i="7" s="1"/>
  <c r="AW22" i="11"/>
  <c r="N65" i="25" s="1"/>
  <c r="BF31" i="11"/>
  <c r="AQ86" i="7" l="1"/>
  <c r="AR37" i="12"/>
  <c r="AQ127" i="7" s="1"/>
  <c r="AR49" i="12"/>
  <c r="AQ129" i="7" s="1"/>
  <c r="AR31" i="12"/>
  <c r="AQ126" i="7" s="1"/>
  <c r="AQ100" i="7"/>
  <c r="AQ123" i="7"/>
  <c r="AR55" i="12"/>
  <c r="AQ130" i="7" s="1"/>
  <c r="AU87" i="11"/>
  <c r="AS45" i="7" s="1"/>
  <c r="L90" i="25" s="1"/>
  <c r="L96" i="25" s="1"/>
  <c r="AT57" i="11"/>
  <c r="AT59" i="11" s="1"/>
  <c r="AU52" i="11"/>
  <c r="AT52" i="4"/>
  <c r="AT53" i="4" s="1"/>
  <c r="AT50" i="11"/>
  <c r="K80" i="25" s="1"/>
  <c r="AQ73" i="7"/>
  <c r="AT96" i="11"/>
  <c r="AR55" i="7" s="1"/>
  <c r="AV27" i="11"/>
  <c r="AV72" i="11" s="1"/>
  <c r="AT27" i="7" s="1"/>
  <c r="AV67" i="11"/>
  <c r="AT21" i="7" s="1"/>
  <c r="AS7" i="12"/>
  <c r="AS21" i="12" s="1"/>
  <c r="AR64" i="7" s="1"/>
  <c r="K86" i="25"/>
  <c r="J154" i="25"/>
  <c r="J158" i="25"/>
  <c r="K137" i="25"/>
  <c r="J166" i="25"/>
  <c r="J146" i="25"/>
  <c r="J171" i="25"/>
  <c r="L83" i="25"/>
  <c r="J172" i="25"/>
  <c r="J120" i="25"/>
  <c r="J184" i="25"/>
  <c r="L68" i="25"/>
  <c r="J156" i="25"/>
  <c r="K155" i="25"/>
  <c r="J183" i="25"/>
  <c r="J132" i="25"/>
  <c r="J170" i="25"/>
  <c r="J169" i="25"/>
  <c r="I194" i="25"/>
  <c r="J181" i="25"/>
  <c r="J157" i="25"/>
  <c r="J173" i="25"/>
  <c r="AS13" i="12"/>
  <c r="AR138" i="7" s="1"/>
  <c r="J135" i="25"/>
  <c r="J185" i="25"/>
  <c r="J168" i="25"/>
  <c r="J160" i="25"/>
  <c r="J188" i="25"/>
  <c r="J152" i="25"/>
  <c r="J159" i="25"/>
  <c r="J186" i="25"/>
  <c r="AU47" i="11"/>
  <c r="AU53" i="11" s="1"/>
  <c r="L82" i="25" s="1"/>
  <c r="AW21" i="11"/>
  <c r="AV83" i="4"/>
  <c r="AV143" i="4" s="1"/>
  <c r="AV82" i="4"/>
  <c r="AV142" i="4" s="1"/>
  <c r="AT76" i="11"/>
  <c r="AT81" i="11" s="1"/>
  <c r="AQ148" i="7"/>
  <c r="AQ120" i="7"/>
  <c r="BF30" i="11"/>
  <c r="BF69" i="11"/>
  <c r="BD23" i="7" s="1"/>
  <c r="AV84" i="4"/>
  <c r="M43" i="25" s="1"/>
  <c r="AS11" i="12"/>
  <c r="AS42" i="12" s="1"/>
  <c r="AR115" i="7" s="1"/>
  <c r="AS20" i="12"/>
  <c r="AR139" i="7" s="1"/>
  <c r="AS16" i="12"/>
  <c r="AR92" i="7" s="1"/>
  <c r="AS17" i="12"/>
  <c r="AR103" i="7" s="1"/>
  <c r="AS19" i="12"/>
  <c r="AR124" i="7" s="1"/>
  <c r="AR102" i="7"/>
  <c r="AS58" i="12"/>
  <c r="AR104" i="7" s="1"/>
  <c r="AQ44" i="7"/>
  <c r="AR96" i="12"/>
  <c r="AU14" i="11"/>
  <c r="AU15" i="11" s="1"/>
  <c r="CB45" i="11"/>
  <c r="CB74" i="11" s="1"/>
  <c r="BZ29" i="7" s="1"/>
  <c r="BZ11" i="7"/>
  <c r="AR88" i="7"/>
  <c r="K134" i="25" s="1"/>
  <c r="E293" i="22"/>
  <c r="D292" i="22"/>
  <c r="BE89" i="11"/>
  <c r="BC47" i="7" s="1"/>
  <c r="AV134" i="4"/>
  <c r="CC39" i="11"/>
  <c r="CC41" i="11" s="1"/>
  <c r="CC42" i="11" s="1"/>
  <c r="CC43" i="11" s="1"/>
  <c r="CC44" i="11" s="1"/>
  <c r="AS53" i="12"/>
  <c r="AR98" i="7" s="1"/>
  <c r="AS29" i="12"/>
  <c r="AR94" i="7" s="1"/>
  <c r="AS35" i="12"/>
  <c r="AR95" i="7" s="1"/>
  <c r="AS23" i="12"/>
  <c r="AR93" i="7" s="1"/>
  <c r="AS47" i="12"/>
  <c r="AR97" i="7" s="1"/>
  <c r="AS41" i="12"/>
  <c r="AR96" i="7" s="1"/>
  <c r="AV139" i="4"/>
  <c r="AV177" i="4" s="1"/>
  <c r="BE78" i="11"/>
  <c r="BC34" i="7" s="1"/>
  <c r="AV138" i="4"/>
  <c r="AS91" i="12" l="1"/>
  <c r="AR146" i="7" s="1"/>
  <c r="AS61" i="12"/>
  <c r="AR70" i="7" s="1"/>
  <c r="AQ135" i="7"/>
  <c r="AS87" i="12"/>
  <c r="AR134" i="7" s="1"/>
  <c r="AS67" i="12"/>
  <c r="AR84" i="7" s="1"/>
  <c r="AS92" i="12"/>
  <c r="AR147" i="7" s="1"/>
  <c r="AT94" i="11"/>
  <c r="AR53" i="7" s="1"/>
  <c r="K104" i="25" s="1"/>
  <c r="AS71" i="12"/>
  <c r="AR99" i="7" s="1"/>
  <c r="AR100" i="7" s="1"/>
  <c r="AS66" i="12"/>
  <c r="AR75" i="7" s="1"/>
  <c r="AS68" i="12"/>
  <c r="AR85" i="7" s="1"/>
  <c r="AS102" i="12"/>
  <c r="AR163" i="7" s="1"/>
  <c r="AT93" i="11"/>
  <c r="AR52" i="7" s="1"/>
  <c r="AT73" i="4"/>
  <c r="AT133" i="4" s="1"/>
  <c r="AT70" i="4"/>
  <c r="AT130" i="4" s="1"/>
  <c r="AT69" i="4"/>
  <c r="AT129" i="4" s="1"/>
  <c r="AS79" i="12"/>
  <c r="AR118" i="7" s="1"/>
  <c r="AV77" i="11"/>
  <c r="AT33" i="7" s="1"/>
  <c r="J89" i="25"/>
  <c r="J95" i="25" s="1"/>
  <c r="K103" i="25"/>
  <c r="AS85" i="12"/>
  <c r="AR132" i="7" s="1"/>
  <c r="AR12" i="7"/>
  <c r="AS75" i="12"/>
  <c r="AR106" i="7" s="1"/>
  <c r="AS60" i="12"/>
  <c r="AR61" i="7" s="1"/>
  <c r="AS100" i="12"/>
  <c r="AR156" i="7" s="1"/>
  <c r="K199" i="25" s="1"/>
  <c r="AS80" i="12"/>
  <c r="AR119" i="7" s="1"/>
  <c r="AS78" i="12"/>
  <c r="AR109" i="7" s="1"/>
  <c r="AS90" i="12"/>
  <c r="AR137" i="7" s="1"/>
  <c r="AS74" i="12"/>
  <c r="AR105" i="7" s="1"/>
  <c r="AS62" i="12"/>
  <c r="AR71" i="7" s="1"/>
  <c r="AS83" i="12"/>
  <c r="AR122" i="7" s="1"/>
  <c r="AS26" i="12"/>
  <c r="AR140" i="7" s="1"/>
  <c r="AS33" i="12"/>
  <c r="AR66" i="7" s="1"/>
  <c r="AR62" i="7"/>
  <c r="AS51" i="12"/>
  <c r="AR69" i="7" s="1"/>
  <c r="AS27" i="12"/>
  <c r="AR65" i="7" s="1"/>
  <c r="AS45" i="12"/>
  <c r="AR68" i="7" s="1"/>
  <c r="AS84" i="12"/>
  <c r="AR131" i="7" s="1"/>
  <c r="AS86" i="12"/>
  <c r="AR133" i="7" s="1"/>
  <c r="AS39" i="12"/>
  <c r="AR67" i="7" s="1"/>
  <c r="AT63" i="12"/>
  <c r="AS72" i="7" s="1"/>
  <c r="AS50" i="12"/>
  <c r="AR144" i="7" s="1"/>
  <c r="AS38" i="12"/>
  <c r="AR142" i="7" s="1"/>
  <c r="AS56" i="12"/>
  <c r="AR145" i="7" s="1"/>
  <c r="AS32" i="12"/>
  <c r="AR141" i="7" s="1"/>
  <c r="AS44" i="12"/>
  <c r="AR143" i="7" s="1"/>
  <c r="K128" i="25"/>
  <c r="K151" i="25"/>
  <c r="K125" i="25"/>
  <c r="K175" i="25"/>
  <c r="K139" i="25"/>
  <c r="K122" i="25"/>
  <c r="K189" i="25"/>
  <c r="K141" i="25"/>
  <c r="K187" i="25"/>
  <c r="K111" i="25"/>
  <c r="K174" i="25"/>
  <c r="J191" i="25"/>
  <c r="K129" i="25"/>
  <c r="K142" i="25"/>
  <c r="K183" i="25"/>
  <c r="K186" i="25"/>
  <c r="K115" i="25"/>
  <c r="K140" i="25"/>
  <c r="K131" i="25"/>
  <c r="K185" i="25"/>
  <c r="K149" i="25"/>
  <c r="K118" i="25"/>
  <c r="K176" i="25"/>
  <c r="N59" i="25"/>
  <c r="K130" i="25"/>
  <c r="K144" i="25"/>
  <c r="K188" i="25"/>
  <c r="K148" i="25"/>
  <c r="K116" i="25"/>
  <c r="K145" i="25"/>
  <c r="K150" i="25"/>
  <c r="K184" i="25"/>
  <c r="K167" i="25"/>
  <c r="K113" i="25"/>
  <c r="K178" i="25"/>
  <c r="K163" i="25"/>
  <c r="K166" i="25"/>
  <c r="L70" i="25"/>
  <c r="K181" i="25"/>
  <c r="K114" i="25"/>
  <c r="M44" i="25"/>
  <c r="K159" i="25"/>
  <c r="K143" i="25"/>
  <c r="J179" i="25"/>
  <c r="K124" i="25"/>
  <c r="K138" i="25"/>
  <c r="K117" i="25"/>
  <c r="L62" i="25"/>
  <c r="K127" i="25"/>
  <c r="K126" i="25"/>
  <c r="K182" i="25"/>
  <c r="J164" i="25"/>
  <c r="K162" i="25"/>
  <c r="AV144" i="4"/>
  <c r="AU55" i="11"/>
  <c r="AU56" i="11" s="1"/>
  <c r="AV52" i="11" s="1"/>
  <c r="AR89" i="7"/>
  <c r="K135" i="25" s="1"/>
  <c r="AR32" i="7"/>
  <c r="AR36" i="7" s="1"/>
  <c r="AV11" i="11"/>
  <c r="AV13" i="11" s="1"/>
  <c r="M64" i="25" s="1"/>
  <c r="AU16" i="11"/>
  <c r="AQ48" i="7"/>
  <c r="AQ58" i="7" s="1"/>
  <c r="J108" i="25" s="1"/>
  <c r="AS30" i="12"/>
  <c r="AR113" i="7" s="1"/>
  <c r="AS48" i="12"/>
  <c r="AR116" i="7" s="1"/>
  <c r="AS36" i="12"/>
  <c r="AR114" i="7" s="1"/>
  <c r="AS24" i="12"/>
  <c r="AR112" i="7" s="1"/>
  <c r="AR110" i="7"/>
  <c r="AS54" i="12"/>
  <c r="AR117" i="7" s="1"/>
  <c r="AU47" i="4"/>
  <c r="AU51" i="4" s="1"/>
  <c r="AR38" i="7"/>
  <c r="AR42" i="7" s="1"/>
  <c r="E294" i="22"/>
  <c r="D293" i="22"/>
  <c r="BF79" i="11"/>
  <c r="BD35" i="7" s="1"/>
  <c r="CC50" i="4"/>
  <c r="CD38" i="11"/>
  <c r="CD40" i="11" s="1"/>
  <c r="AT86" i="11"/>
  <c r="BE83" i="11"/>
  <c r="BC40" i="7" s="1"/>
  <c r="BF32" i="11"/>
  <c r="BF33" i="11" s="1"/>
  <c r="BF34" i="11" s="1"/>
  <c r="BF92" i="11" s="1"/>
  <c r="BD51" i="7" s="1"/>
  <c r="AW23" i="11"/>
  <c r="AW24" i="11" s="1"/>
  <c r="N71" i="25" s="1"/>
  <c r="AS14" i="12" l="1"/>
  <c r="AR63" i="7" s="1"/>
  <c r="AR73" i="7" s="1"/>
  <c r="AR56" i="7"/>
  <c r="K106" i="25" s="1"/>
  <c r="AV82" i="11"/>
  <c r="AT39" i="7" s="1"/>
  <c r="AU66" i="4"/>
  <c r="AU126" i="4" s="1"/>
  <c r="AU61" i="4"/>
  <c r="AU121" i="4" s="1"/>
  <c r="AS8" i="12"/>
  <c r="AS12" i="12"/>
  <c r="AR107" i="7"/>
  <c r="AR157" i="7"/>
  <c r="K200" i="25" s="1"/>
  <c r="AR148" i="7"/>
  <c r="K173" i="25"/>
  <c r="K132" i="25"/>
  <c r="K161" i="25"/>
  <c r="K156" i="25"/>
  <c r="K170" i="25"/>
  <c r="K93" i="25"/>
  <c r="K99" i="25" s="1"/>
  <c r="K152" i="25"/>
  <c r="K154" i="25"/>
  <c r="K112" i="25"/>
  <c r="K191" i="25"/>
  <c r="K168" i="25"/>
  <c r="K146" i="25"/>
  <c r="K171" i="25"/>
  <c r="K158" i="25"/>
  <c r="L84" i="25"/>
  <c r="K160" i="25"/>
  <c r="K169" i="25"/>
  <c r="K157" i="25"/>
  <c r="K172" i="25"/>
  <c r="AU52" i="4"/>
  <c r="AU53" i="4" s="1"/>
  <c r="AS96" i="12"/>
  <c r="AR165" i="7"/>
  <c r="AW25" i="11"/>
  <c r="AV48" i="11"/>
  <c r="M68" i="25" s="1"/>
  <c r="AU57" i="11"/>
  <c r="AU93" i="11" s="1"/>
  <c r="AS52" i="7" s="1"/>
  <c r="L103" i="25" s="1"/>
  <c r="AV12" i="11"/>
  <c r="M58" i="25" s="1"/>
  <c r="AU137" i="4"/>
  <c r="AU60" i="4"/>
  <c r="L30" i="25" s="1"/>
  <c r="BF35" i="11"/>
  <c r="AU17" i="11"/>
  <c r="L76" i="25" s="1"/>
  <c r="AU49" i="11"/>
  <c r="L74" i="25" s="1"/>
  <c r="AQ221" i="7"/>
  <c r="AR120" i="7"/>
  <c r="AU124" i="4"/>
  <c r="AU80" i="4"/>
  <c r="L41" i="25" s="1"/>
  <c r="AU131" i="4"/>
  <c r="AU117" i="4"/>
  <c r="AU132" i="4"/>
  <c r="CC45" i="11"/>
  <c r="CC74" i="11" s="1"/>
  <c r="CA29" i="7" s="1"/>
  <c r="CA11" i="7"/>
  <c r="AR44" i="7"/>
  <c r="AQ150" i="7"/>
  <c r="E295" i="22"/>
  <c r="D294" i="22"/>
  <c r="BF84" i="11"/>
  <c r="BD41" i="7" s="1"/>
  <c r="CD39" i="11"/>
  <c r="CD41" i="11" s="1"/>
  <c r="CD42" i="11" s="1"/>
  <c r="CD43" i="11" s="1"/>
  <c r="CD44" i="11" s="1"/>
  <c r="BE88" i="11"/>
  <c r="BC46" i="7" s="1"/>
  <c r="AW48" i="4"/>
  <c r="BF49" i="4"/>
  <c r="AX20" i="11"/>
  <c r="BG29" i="11"/>
  <c r="AV87" i="11" l="1"/>
  <c r="AT45" i="7" s="1"/>
  <c r="M90" i="25" s="1"/>
  <c r="M96" i="25" s="1"/>
  <c r="AR222" i="7"/>
  <c r="AR123" i="7"/>
  <c r="AS49" i="12"/>
  <c r="AR129" i="7" s="1"/>
  <c r="AS31" i="12"/>
  <c r="AR126" i="7" s="1"/>
  <c r="AS37" i="12"/>
  <c r="AR127" i="7" s="1"/>
  <c r="AS43" i="12"/>
  <c r="AR128" i="7" s="1"/>
  <c r="AS25" i="12"/>
  <c r="AR125" i="7" s="1"/>
  <c r="AS55" i="12"/>
  <c r="AR130" i="7" s="1"/>
  <c r="AU70" i="4"/>
  <c r="AU130" i="4" s="1"/>
  <c r="AU73" i="4"/>
  <c r="AU133" i="4" s="1"/>
  <c r="AT10" i="12" s="1"/>
  <c r="AU69" i="4"/>
  <c r="AU129" i="4" s="1"/>
  <c r="AT8" i="12" s="1"/>
  <c r="AS40" i="12"/>
  <c r="AR81" i="7" s="1"/>
  <c r="AS34" i="12"/>
  <c r="AR80" i="7" s="1"/>
  <c r="AS28" i="12"/>
  <c r="AR79" i="7" s="1"/>
  <c r="AS46" i="12"/>
  <c r="AR82" i="7" s="1"/>
  <c r="AS22" i="12"/>
  <c r="AR78" i="7" s="1"/>
  <c r="AR76" i="7"/>
  <c r="AS52" i="12"/>
  <c r="AR83" i="7" s="1"/>
  <c r="K89" i="25"/>
  <c r="K95" i="25" s="1"/>
  <c r="AW91" i="11"/>
  <c r="AU50" i="7" s="1"/>
  <c r="AW26" i="11"/>
  <c r="AU9" i="7" s="1"/>
  <c r="K120" i="25"/>
  <c r="K179" i="25"/>
  <c r="N77" i="25"/>
  <c r="J193" i="25"/>
  <c r="K164" i="25"/>
  <c r="AU66" i="11"/>
  <c r="AS20" i="7" s="1"/>
  <c r="AS24" i="7" s="1"/>
  <c r="AV54" i="11"/>
  <c r="AU120" i="4"/>
  <c r="AT7" i="12" s="1"/>
  <c r="AT45" i="12" s="1"/>
  <c r="AS68" i="7" s="1"/>
  <c r="AV47" i="11"/>
  <c r="M62" i="25" s="1"/>
  <c r="AU140" i="4"/>
  <c r="AU178" i="4" s="1"/>
  <c r="AU96" i="11"/>
  <c r="AS55" i="7" s="1"/>
  <c r="BF113" i="4"/>
  <c r="BF112" i="4"/>
  <c r="BF111" i="4"/>
  <c r="BF95" i="4"/>
  <c r="BF97" i="4"/>
  <c r="BF96" i="4"/>
  <c r="BF104" i="4"/>
  <c r="BF103" i="4"/>
  <c r="AW110" i="4"/>
  <c r="AW109" i="4"/>
  <c r="AW108" i="4"/>
  <c r="AW102" i="4"/>
  <c r="AW101" i="4"/>
  <c r="AW100" i="4"/>
  <c r="AW94" i="4"/>
  <c r="AW93" i="4"/>
  <c r="AW92" i="4"/>
  <c r="AU50" i="11"/>
  <c r="AT67" i="12" s="1"/>
  <c r="AS84" i="7" s="1"/>
  <c r="AU18" i="11"/>
  <c r="AU71" i="11" s="1"/>
  <c r="AS26" i="7" s="1"/>
  <c r="AS30" i="7" s="1"/>
  <c r="AS8" i="7"/>
  <c r="AV14" i="11"/>
  <c r="AV15" i="11" s="1"/>
  <c r="M70" i="25" s="1"/>
  <c r="AU59" i="11"/>
  <c r="AQ151" i="7"/>
  <c r="BF146" i="4"/>
  <c r="AU170" i="4"/>
  <c r="AU175" i="4"/>
  <c r="AU122" i="4"/>
  <c r="AU160" i="4" s="1"/>
  <c r="AT18" i="12" s="1"/>
  <c r="AS111" i="7" s="1"/>
  <c r="AT9" i="12"/>
  <c r="AS91" i="7" s="1"/>
  <c r="AS88" i="7"/>
  <c r="L134" i="25" s="1"/>
  <c r="BD10" i="7"/>
  <c r="BF68" i="11"/>
  <c r="BD22" i="7" s="1"/>
  <c r="AU123" i="4"/>
  <c r="AR48" i="7"/>
  <c r="AR58" i="7" s="1"/>
  <c r="K108" i="25" s="1"/>
  <c r="E296" i="22"/>
  <c r="D295" i="22"/>
  <c r="BF89" i="11"/>
  <c r="BD47" i="7" s="1"/>
  <c r="CE38" i="11"/>
  <c r="CE40" i="11" s="1"/>
  <c r="CD50" i="4"/>
  <c r="BF36" i="11"/>
  <c r="BF73" i="11" s="1"/>
  <c r="BD28" i="7" s="1"/>
  <c r="BG31" i="11"/>
  <c r="AX22" i="11"/>
  <c r="AW27" i="11" l="1"/>
  <c r="AW72" i="11" s="1"/>
  <c r="AU27" i="7" s="1"/>
  <c r="AR135" i="7"/>
  <c r="AR86" i="7"/>
  <c r="AW67" i="11"/>
  <c r="AU21" i="7" s="1"/>
  <c r="AS12" i="7"/>
  <c r="AT13" i="12"/>
  <c r="AT44" i="12" s="1"/>
  <c r="AS143" i="7" s="1"/>
  <c r="L130" i="25"/>
  <c r="AT74" i="12"/>
  <c r="AS105" i="7" s="1"/>
  <c r="L80" i="25"/>
  <c r="AT60" i="12"/>
  <c r="AS61" i="7" s="1"/>
  <c r="L155" i="25"/>
  <c r="AT61" i="12"/>
  <c r="AS70" i="7" s="1"/>
  <c r="AX21" i="11"/>
  <c r="O59" i="25" s="1"/>
  <c r="O65" i="25"/>
  <c r="L86" i="25"/>
  <c r="AT62" i="12"/>
  <c r="AS71" i="7" s="1"/>
  <c r="L117" i="25"/>
  <c r="L137" i="25"/>
  <c r="AT75" i="12"/>
  <c r="AS106" i="7" s="1"/>
  <c r="AT90" i="12"/>
  <c r="AS137" i="7" s="1"/>
  <c r="M83" i="25"/>
  <c r="AT100" i="12"/>
  <c r="AS156" i="7" s="1"/>
  <c r="L199" i="25" s="1"/>
  <c r="J194" i="25"/>
  <c r="AV53" i="11"/>
  <c r="M82" i="25" s="1"/>
  <c r="AT78" i="12"/>
  <c r="AS109" i="7" s="1"/>
  <c r="AT79" i="12"/>
  <c r="AS118" i="7" s="1"/>
  <c r="AR150" i="7"/>
  <c r="K193" i="25" s="1"/>
  <c r="AT66" i="12"/>
  <c r="AS75" i="7" s="1"/>
  <c r="AU63" i="12"/>
  <c r="AT72" i="7" s="1"/>
  <c r="AT87" i="12"/>
  <c r="AS134" i="7" s="1"/>
  <c r="AT68" i="12"/>
  <c r="AS85" i="7" s="1"/>
  <c r="AT92" i="12"/>
  <c r="AS147" i="7" s="1"/>
  <c r="AV16" i="11"/>
  <c r="AV17" i="11" s="1"/>
  <c r="AT8" i="7" s="1"/>
  <c r="AT83" i="12"/>
  <c r="AS122" i="7" s="1"/>
  <c r="AS89" i="7"/>
  <c r="L135" i="25" s="1"/>
  <c r="AU94" i="11"/>
  <c r="AT14" i="12" s="1"/>
  <c r="AS63" i="7" s="1"/>
  <c r="AV47" i="4"/>
  <c r="AV51" i="4" s="1"/>
  <c r="AT102" i="12"/>
  <c r="AS163" i="7" s="1"/>
  <c r="AU76" i="11"/>
  <c r="AU81" i="11" s="1"/>
  <c r="AW83" i="4"/>
  <c r="AW143" i="4" s="1"/>
  <c r="AW82" i="4"/>
  <c r="AW142" i="4" s="1"/>
  <c r="AT71" i="12"/>
  <c r="AS99" i="7" s="1"/>
  <c r="AT86" i="12"/>
  <c r="AS133" i="7" s="1"/>
  <c r="AT84" i="12"/>
  <c r="AS131" i="7" s="1"/>
  <c r="AT85" i="12"/>
  <c r="AS132" i="7" s="1"/>
  <c r="AT80" i="12"/>
  <c r="AS119" i="7" s="1"/>
  <c r="AT91" i="12"/>
  <c r="AS146" i="7" s="1"/>
  <c r="AW11" i="11"/>
  <c r="AW13" i="11" s="1"/>
  <c r="N64" i="25" s="1"/>
  <c r="AV137" i="4"/>
  <c r="AT33" i="12"/>
  <c r="AS66" i="7" s="1"/>
  <c r="AT21" i="12"/>
  <c r="AS64" i="7" s="1"/>
  <c r="AS62" i="7"/>
  <c r="AT39" i="12"/>
  <c r="AS67" i="7" s="1"/>
  <c r="AT12" i="12"/>
  <c r="AS123" i="7" s="1"/>
  <c r="AT51" i="12"/>
  <c r="AS69" i="7" s="1"/>
  <c r="AV131" i="4"/>
  <c r="BG30" i="11"/>
  <c r="BG32" i="11" s="1"/>
  <c r="BG33" i="11" s="1"/>
  <c r="BG34" i="11" s="1"/>
  <c r="BG92" i="11" s="1"/>
  <c r="BE51" i="7" s="1"/>
  <c r="BG69" i="11"/>
  <c r="BE23" i="7" s="1"/>
  <c r="AT27" i="12"/>
  <c r="AS65" i="7" s="1"/>
  <c r="AT47" i="12"/>
  <c r="AS97" i="7" s="1"/>
  <c r="AT23" i="12"/>
  <c r="AS93" i="7" s="1"/>
  <c r="AT53" i="12"/>
  <c r="AS98" i="7" s="1"/>
  <c r="AT29" i="12"/>
  <c r="AS94" i="7" s="1"/>
  <c r="AT35" i="12"/>
  <c r="AS95" i="7" s="1"/>
  <c r="AT41" i="12"/>
  <c r="AS96" i="7" s="1"/>
  <c r="AT11" i="12"/>
  <c r="AT20" i="12"/>
  <c r="AS139" i="7" s="1"/>
  <c r="AT16" i="12"/>
  <c r="AS92" i="7" s="1"/>
  <c r="AT17" i="12"/>
  <c r="AS103" i="7" s="1"/>
  <c r="AT19" i="12"/>
  <c r="AS124" i="7" s="1"/>
  <c r="AS102" i="7"/>
  <c r="AT58" i="12"/>
  <c r="AS104" i="7" s="1"/>
  <c r="AS76" i="7"/>
  <c r="AT22" i="12"/>
  <c r="AS78" i="7" s="1"/>
  <c r="AT40" i="12"/>
  <c r="AS81" i="7" s="1"/>
  <c r="AT52" i="12"/>
  <c r="AS83" i="7" s="1"/>
  <c r="AT46" i="12"/>
  <c r="AS82" i="7" s="1"/>
  <c r="AT34" i="12"/>
  <c r="AS80" i="7" s="1"/>
  <c r="AT28" i="12"/>
  <c r="AS79" i="7" s="1"/>
  <c r="AV124" i="4"/>
  <c r="AV132" i="4"/>
  <c r="AW84" i="4"/>
  <c r="N43" i="25" s="1"/>
  <c r="AR221" i="7"/>
  <c r="CD45" i="11"/>
  <c r="CD74" i="11" s="1"/>
  <c r="CB29" i="7" s="1"/>
  <c r="CB11" i="7"/>
  <c r="AV117" i="4"/>
  <c r="E297" i="22"/>
  <c r="D296" i="22"/>
  <c r="CE39" i="11"/>
  <c r="CE41" i="11" s="1"/>
  <c r="CE42" i="11" s="1"/>
  <c r="CE43" i="11" s="1"/>
  <c r="CE44" i="11" s="1"/>
  <c r="AW134" i="4"/>
  <c r="AW139" i="4"/>
  <c r="AW177" i="4" s="1"/>
  <c r="AW77" i="11"/>
  <c r="AU33" i="7" s="1"/>
  <c r="BF78" i="11"/>
  <c r="BD34" i="7" s="1"/>
  <c r="AW138" i="4"/>
  <c r="AT26" i="12" l="1"/>
  <c r="AS140" i="7" s="1"/>
  <c r="AT50" i="12"/>
  <c r="AS144" i="7" s="1"/>
  <c r="AT38" i="12"/>
  <c r="AS142" i="7" s="1"/>
  <c r="AV60" i="4"/>
  <c r="M30" i="25" s="1"/>
  <c r="AV61" i="4"/>
  <c r="AV66" i="4"/>
  <c r="AV126" i="4" s="1"/>
  <c r="AS138" i="7"/>
  <c r="AT56" i="12"/>
  <c r="AS145" i="7" s="1"/>
  <c r="AV66" i="11"/>
  <c r="AT20" i="7" s="1"/>
  <c r="AT24" i="7" s="1"/>
  <c r="AV18" i="11"/>
  <c r="AV71" i="11" s="1"/>
  <c r="AT26" i="7" s="1"/>
  <c r="AT30" i="7" s="1"/>
  <c r="AT32" i="12"/>
  <c r="AS141" i="7" s="1"/>
  <c r="AV49" i="11"/>
  <c r="M74" i="25" s="1"/>
  <c r="AX23" i="11"/>
  <c r="AX24" i="11" s="1"/>
  <c r="AY20" i="11" s="1"/>
  <c r="AS32" i="7"/>
  <c r="AS36" i="7" s="1"/>
  <c r="AV55" i="11"/>
  <c r="AV56" i="11" s="1"/>
  <c r="M84" i="25" s="1"/>
  <c r="L148" i="25"/>
  <c r="L138" i="25"/>
  <c r="AS157" i="7"/>
  <c r="L200" i="25" s="1"/>
  <c r="L182" i="25"/>
  <c r="L188" i="25"/>
  <c r="L126" i="25"/>
  <c r="L118" i="25"/>
  <c r="L175" i="25"/>
  <c r="L114" i="25"/>
  <c r="L189" i="25"/>
  <c r="L125" i="25"/>
  <c r="AV80" i="4"/>
  <c r="M41" i="25" s="1"/>
  <c r="L163" i="25"/>
  <c r="L184" i="25"/>
  <c r="L128" i="25"/>
  <c r="L142" i="25"/>
  <c r="L166" i="25"/>
  <c r="L174" i="25"/>
  <c r="L151" i="25"/>
  <c r="AS53" i="7"/>
  <c r="L104" i="25" s="1"/>
  <c r="L186" i="25"/>
  <c r="L129" i="25"/>
  <c r="L141" i="25"/>
  <c r="L116" i="25"/>
  <c r="L176" i="25"/>
  <c r="M76" i="25"/>
  <c r="L112" i="25"/>
  <c r="L183" i="25"/>
  <c r="L127" i="25"/>
  <c r="L140" i="25"/>
  <c r="L111" i="25"/>
  <c r="L145" i="25"/>
  <c r="L178" i="25"/>
  <c r="L187" i="25"/>
  <c r="L124" i="25"/>
  <c r="L144" i="25"/>
  <c r="L113" i="25"/>
  <c r="L162" i="25"/>
  <c r="L150" i="25"/>
  <c r="O71" i="25"/>
  <c r="L185" i="25"/>
  <c r="L122" i="25"/>
  <c r="L139" i="25"/>
  <c r="L115" i="25"/>
  <c r="N44" i="25"/>
  <c r="L167" i="25"/>
  <c r="AW48" i="11"/>
  <c r="AW54" i="11" s="1"/>
  <c r="L93" i="25"/>
  <c r="L99" i="25" s="1"/>
  <c r="L181" i="25"/>
  <c r="L149" i="25"/>
  <c r="L143" i="25"/>
  <c r="L131" i="25"/>
  <c r="AV120" i="4"/>
  <c r="AR151" i="7"/>
  <c r="K194" i="25" s="1"/>
  <c r="AW144" i="4"/>
  <c r="AW12" i="11"/>
  <c r="N58" i="25" s="1"/>
  <c r="BG35" i="11"/>
  <c r="AW137" i="4"/>
  <c r="AW175" i="4" s="1"/>
  <c r="AS73" i="7"/>
  <c r="AT31" i="12"/>
  <c r="AS126" i="7" s="1"/>
  <c r="AT37" i="12"/>
  <c r="AS127" i="7" s="1"/>
  <c r="AT55" i="12"/>
  <c r="AS130" i="7" s="1"/>
  <c r="AT43" i="12"/>
  <c r="AS128" i="7" s="1"/>
  <c r="AT25" i="12"/>
  <c r="AS125" i="7" s="1"/>
  <c r="AT49" i="12"/>
  <c r="AS129" i="7" s="1"/>
  <c r="AW124" i="4"/>
  <c r="AS100" i="7"/>
  <c r="AS107" i="7"/>
  <c r="AS110" i="7"/>
  <c r="AT54" i="12"/>
  <c r="AS117" i="7" s="1"/>
  <c r="AT42" i="12"/>
  <c r="AS115" i="7" s="1"/>
  <c r="AT48" i="12"/>
  <c r="AS116" i="7" s="1"/>
  <c r="AT36" i="12"/>
  <c r="AS114" i="7" s="1"/>
  <c r="AT24" i="12"/>
  <c r="AS112" i="7" s="1"/>
  <c r="AT30" i="12"/>
  <c r="AS113" i="7" s="1"/>
  <c r="AS86" i="7"/>
  <c r="AV170" i="4"/>
  <c r="AV175" i="4"/>
  <c r="AW132" i="4"/>
  <c r="AV121" i="4"/>
  <c r="AV123" i="4"/>
  <c r="AV122" i="4"/>
  <c r="AV160" i="4" s="1"/>
  <c r="AU18" i="12" s="1"/>
  <c r="AT111" i="7" s="1"/>
  <c r="AS38" i="7"/>
  <c r="AS42" i="7" s="1"/>
  <c r="AU86" i="11"/>
  <c r="AS165" i="7" s="1"/>
  <c r="AW117" i="4"/>
  <c r="E298" i="22"/>
  <c r="D297" i="22"/>
  <c r="BG79" i="11"/>
  <c r="BE35" i="7" s="1"/>
  <c r="CF38" i="11"/>
  <c r="CF40" i="11" s="1"/>
  <c r="CE50" i="4"/>
  <c r="AW82" i="11"/>
  <c r="AU39" i="7" s="1"/>
  <c r="BF83" i="11"/>
  <c r="BD40" i="7" s="1"/>
  <c r="BG49" i="4"/>
  <c r="BH29" i="11"/>
  <c r="AU7" i="12" l="1"/>
  <c r="AU39" i="12" s="1"/>
  <c r="AT67" i="7" s="1"/>
  <c r="AS148" i="7"/>
  <c r="AV76" i="11"/>
  <c r="AV81" i="11" s="1"/>
  <c r="AV86" i="11" s="1"/>
  <c r="AX25" i="11"/>
  <c r="AX91" i="11" s="1"/>
  <c r="AV50" i="7" s="1"/>
  <c r="AV50" i="11"/>
  <c r="M80" i="25" s="1"/>
  <c r="AX48" i="4"/>
  <c r="AX110" i="4" s="1"/>
  <c r="AV140" i="4"/>
  <c r="AV178" i="4" s="1"/>
  <c r="AU20" i="12" s="1"/>
  <c r="AT139" i="7" s="1"/>
  <c r="AV57" i="11"/>
  <c r="AV93" i="11" s="1"/>
  <c r="AT52" i="7" s="1"/>
  <c r="M103" i="25" s="1"/>
  <c r="AV96" i="11"/>
  <c r="AT55" i="7" s="1"/>
  <c r="AV52" i="4"/>
  <c r="AV53" i="4" s="1"/>
  <c r="AW52" i="11"/>
  <c r="AX26" i="11"/>
  <c r="O77" i="25" s="1"/>
  <c r="AS56" i="7"/>
  <c r="L106" i="25" s="1"/>
  <c r="L168" i="25"/>
  <c r="M86" i="25"/>
  <c r="L170" i="25"/>
  <c r="L152" i="25"/>
  <c r="L169" i="25"/>
  <c r="L173" i="25"/>
  <c r="L154" i="25"/>
  <c r="L146" i="25"/>
  <c r="L120" i="25"/>
  <c r="N68" i="25"/>
  <c r="L158" i="25"/>
  <c r="L171" i="25"/>
  <c r="L159" i="25"/>
  <c r="L161" i="25"/>
  <c r="L160" i="25"/>
  <c r="L191" i="25"/>
  <c r="N83" i="25"/>
  <c r="L172" i="25"/>
  <c r="M155" i="25"/>
  <c r="L132" i="25"/>
  <c r="L157" i="25"/>
  <c r="L156" i="25"/>
  <c r="AW14" i="11"/>
  <c r="AW15" i="11" s="1"/>
  <c r="N70" i="25" s="1"/>
  <c r="AW47" i="11"/>
  <c r="N62" i="25" s="1"/>
  <c r="BG113" i="4"/>
  <c r="BG112" i="4"/>
  <c r="BG111" i="4"/>
  <c r="BG95" i="4"/>
  <c r="BG97" i="4"/>
  <c r="BG96" i="4"/>
  <c r="BG104" i="4"/>
  <c r="BG103" i="4"/>
  <c r="AT88" i="7"/>
  <c r="M134" i="25" s="1"/>
  <c r="AS135" i="7"/>
  <c r="AW178" i="4"/>
  <c r="AV20" i="12" s="1"/>
  <c r="AU139" i="7" s="1"/>
  <c r="AU11" i="12"/>
  <c r="AU42" i="12" s="1"/>
  <c r="AT115" i="7" s="1"/>
  <c r="BG146" i="4"/>
  <c r="AS120" i="7"/>
  <c r="AV16" i="12"/>
  <c r="AU92" i="7" s="1"/>
  <c r="AU16" i="12"/>
  <c r="AT92" i="7" s="1"/>
  <c r="AU17" i="12"/>
  <c r="AT103" i="7" s="1"/>
  <c r="AU19" i="12"/>
  <c r="AT124" i="7" s="1"/>
  <c r="AW170" i="4"/>
  <c r="AS44" i="7"/>
  <c r="L89" i="25" s="1"/>
  <c r="L95" i="25" s="1"/>
  <c r="AT96" i="12"/>
  <c r="BE10" i="7"/>
  <c r="BG68" i="11"/>
  <c r="BE22" i="7" s="1"/>
  <c r="CE45" i="11"/>
  <c r="CE74" i="11" s="1"/>
  <c r="CC29" i="7" s="1"/>
  <c r="CC11" i="7"/>
  <c r="AT32" i="7"/>
  <c r="AT36" i="7" s="1"/>
  <c r="E299" i="22"/>
  <c r="D298" i="22"/>
  <c r="BG84" i="11"/>
  <c r="BE41" i="7" s="1"/>
  <c r="CF39" i="11"/>
  <c r="CF41" i="11" s="1"/>
  <c r="CF42" i="11" s="1"/>
  <c r="CF43" i="11" s="1"/>
  <c r="CF44" i="11" s="1"/>
  <c r="AW87" i="11"/>
  <c r="AU45" i="7" s="1"/>
  <c r="N90" i="25" s="1"/>
  <c r="N96" i="25" s="1"/>
  <c r="BF88" i="11"/>
  <c r="BD46" i="7" s="1"/>
  <c r="BG36" i="11"/>
  <c r="BG73" i="11" s="1"/>
  <c r="BE28" i="7" s="1"/>
  <c r="AY22" i="11"/>
  <c r="BH31" i="11"/>
  <c r="AU71" i="12" l="1"/>
  <c r="AT99" i="7" s="1"/>
  <c r="AU85" i="12"/>
  <c r="AT132" i="7" s="1"/>
  <c r="AU102" i="12"/>
  <c r="AT163" i="7" s="1"/>
  <c r="AU100" i="12"/>
  <c r="AT156" i="7" s="1"/>
  <c r="M199" i="25" s="1"/>
  <c r="AU21" i="12"/>
  <c r="AT64" i="7" s="1"/>
  <c r="AU90" i="12"/>
  <c r="AT137" i="7" s="1"/>
  <c r="AU92" i="12"/>
  <c r="AT147" i="7" s="1"/>
  <c r="AT12" i="7"/>
  <c r="AV69" i="4"/>
  <c r="AV129" i="4" s="1"/>
  <c r="AV70" i="4"/>
  <c r="AV130" i="4" s="1"/>
  <c r="AU9" i="12" s="1"/>
  <c r="AV73" i="4"/>
  <c r="AV133" i="4" s="1"/>
  <c r="AU10" i="12" s="1"/>
  <c r="AU27" i="12"/>
  <c r="AT65" i="7" s="1"/>
  <c r="AT62" i="7"/>
  <c r="AU45" i="12"/>
  <c r="AT68" i="7" s="1"/>
  <c r="AU51" i="12"/>
  <c r="AT69" i="7" s="1"/>
  <c r="AU33" i="12"/>
  <c r="AT66" i="7" s="1"/>
  <c r="AU68" i="12"/>
  <c r="AT85" i="7" s="1"/>
  <c r="AU83" i="12"/>
  <c r="AT122" i="7" s="1"/>
  <c r="AU87" i="12"/>
  <c r="AT134" i="7" s="1"/>
  <c r="AU78" i="12"/>
  <c r="AT109" i="7" s="1"/>
  <c r="AU91" i="12"/>
  <c r="AT146" i="7" s="1"/>
  <c r="AX94" i="4"/>
  <c r="AX100" i="4"/>
  <c r="AX92" i="4"/>
  <c r="AX93" i="4"/>
  <c r="AX101" i="4"/>
  <c r="AX102" i="4"/>
  <c r="AX109" i="4"/>
  <c r="AX108" i="4"/>
  <c r="AU61" i="12"/>
  <c r="AT70" i="7" s="1"/>
  <c r="AU67" i="12"/>
  <c r="AT84" i="7" s="1"/>
  <c r="AU79" i="12"/>
  <c r="AT118" i="7" s="1"/>
  <c r="AV94" i="11"/>
  <c r="AU96" i="12" s="1"/>
  <c r="AU13" i="12"/>
  <c r="AT138" i="7" s="1"/>
  <c r="AU62" i="12"/>
  <c r="AT71" i="7" s="1"/>
  <c r="AU74" i="12"/>
  <c r="AT105" i="7" s="1"/>
  <c r="AU75" i="12"/>
  <c r="AT106" i="7" s="1"/>
  <c r="AU66" i="12"/>
  <c r="AT75" i="7" s="1"/>
  <c r="AU60" i="12"/>
  <c r="AT61" i="7" s="1"/>
  <c r="AV59" i="11"/>
  <c r="AU86" i="12" s="1"/>
  <c r="AT133" i="7" s="1"/>
  <c r="AS222" i="7"/>
  <c r="AX27" i="11"/>
  <c r="AX72" i="11" s="1"/>
  <c r="AV27" i="7" s="1"/>
  <c r="AX67" i="11"/>
  <c r="AV21" i="7" s="1"/>
  <c r="AV9" i="7"/>
  <c r="N182" i="25"/>
  <c r="M139" i="25"/>
  <c r="M129" i="25"/>
  <c r="M186" i="25"/>
  <c r="M125" i="25"/>
  <c r="M167" i="25"/>
  <c r="M118" i="25"/>
  <c r="M162" i="25"/>
  <c r="M115" i="25"/>
  <c r="M189" i="25"/>
  <c r="M117" i="25"/>
  <c r="M122" i="25"/>
  <c r="M138" i="25"/>
  <c r="M116" i="25"/>
  <c r="M131" i="25"/>
  <c r="M144" i="25"/>
  <c r="M128" i="25"/>
  <c r="M127" i="25"/>
  <c r="M150" i="25"/>
  <c r="M137" i="25"/>
  <c r="M182" i="25"/>
  <c r="M159" i="25"/>
  <c r="M163" i="25"/>
  <c r="M114" i="25"/>
  <c r="M140" i="25"/>
  <c r="M124" i="25"/>
  <c r="M185" i="25"/>
  <c r="M148" i="25"/>
  <c r="M174" i="25"/>
  <c r="M166" i="25"/>
  <c r="M142" i="25"/>
  <c r="M113" i="25"/>
  <c r="M111" i="25"/>
  <c r="M93" i="25"/>
  <c r="M99" i="25" s="1"/>
  <c r="M184" i="25"/>
  <c r="AY21" i="11"/>
  <c r="P59" i="25" s="1"/>
  <c r="P65" i="25"/>
  <c r="M178" i="25"/>
  <c r="M175" i="25"/>
  <c r="M151" i="25"/>
  <c r="M126" i="25"/>
  <c r="M188" i="25"/>
  <c r="M149" i="25"/>
  <c r="M183" i="25"/>
  <c r="N138" i="25"/>
  <c r="M187" i="25"/>
  <c r="M143" i="25"/>
  <c r="L179" i="25"/>
  <c r="M176" i="25"/>
  <c r="M181" i="25"/>
  <c r="M141" i="25"/>
  <c r="L164" i="25"/>
  <c r="M130" i="25"/>
  <c r="M145" i="25"/>
  <c r="AS48" i="7"/>
  <c r="AS58" i="7" s="1"/>
  <c r="AT157" i="7"/>
  <c r="M200" i="25" s="1"/>
  <c r="AT89" i="7"/>
  <c r="M135" i="25" s="1"/>
  <c r="AV63" i="12"/>
  <c r="AU72" i="7" s="1"/>
  <c r="AW53" i="11"/>
  <c r="N82" i="25" s="1"/>
  <c r="AW16" i="11"/>
  <c r="AX11" i="11"/>
  <c r="AX13" i="11" s="1"/>
  <c r="O64" i="25" s="1"/>
  <c r="AW47" i="4"/>
  <c r="AW51" i="4" s="1"/>
  <c r="AT110" i="7"/>
  <c r="AU24" i="12"/>
  <c r="AT112" i="7" s="1"/>
  <c r="AU36" i="12"/>
  <c r="AT114" i="7" s="1"/>
  <c r="AU30" i="12"/>
  <c r="AT113" i="7" s="1"/>
  <c r="AU48" i="12"/>
  <c r="AT116" i="7" s="1"/>
  <c r="AU54" i="12"/>
  <c r="AT117" i="7" s="1"/>
  <c r="BH30" i="11"/>
  <c r="BH32" i="11" s="1"/>
  <c r="BH33" i="11" s="1"/>
  <c r="BH34" i="11" s="1"/>
  <c r="BH92" i="11" s="1"/>
  <c r="BF51" i="7" s="1"/>
  <c r="BH69" i="11"/>
  <c r="BF23" i="7" s="1"/>
  <c r="AV17" i="12"/>
  <c r="AU103" i="7" s="1"/>
  <c r="AV19" i="12"/>
  <c r="AU124" i="7" s="1"/>
  <c r="AS150" i="7"/>
  <c r="L193" i="25" s="1"/>
  <c r="AU88" i="7"/>
  <c r="N134" i="25" s="1"/>
  <c r="AT44" i="7"/>
  <c r="M89" i="25" s="1"/>
  <c r="M95" i="25" s="1"/>
  <c r="AT38" i="7"/>
  <c r="AT42" i="7" s="1"/>
  <c r="E300" i="22"/>
  <c r="D299" i="22"/>
  <c r="BG89" i="11"/>
  <c r="BE47" i="7" s="1"/>
  <c r="CG38" i="11"/>
  <c r="CG40" i="11" s="1"/>
  <c r="CF50" i="4"/>
  <c r="AX134" i="4"/>
  <c r="BG78" i="11"/>
  <c r="BE34" i="7" s="1"/>
  <c r="AX139" i="4"/>
  <c r="AX177" i="4" s="1"/>
  <c r="AX138" i="4"/>
  <c r="AT102" i="7" l="1"/>
  <c r="AU58" i="12"/>
  <c r="AT104" i="7" s="1"/>
  <c r="AW61" i="4"/>
  <c r="AW66" i="4"/>
  <c r="AW126" i="4" s="1"/>
  <c r="AU23" i="12"/>
  <c r="AT93" i="7" s="1"/>
  <c r="AU29" i="12"/>
  <c r="AT94" i="7" s="1"/>
  <c r="AU35" i="12"/>
  <c r="AT95" i="7" s="1"/>
  <c r="AU41" i="12"/>
  <c r="AT96" i="7" s="1"/>
  <c r="AU53" i="12"/>
  <c r="AT98" i="7" s="1"/>
  <c r="AT91" i="7"/>
  <c r="AU47" i="12"/>
  <c r="AT97" i="7" s="1"/>
  <c r="AU8" i="12"/>
  <c r="AU12" i="12"/>
  <c r="AX84" i="4"/>
  <c r="AX144" i="4" s="1"/>
  <c r="AX82" i="4"/>
  <c r="AX142" i="4" s="1"/>
  <c r="AX83" i="4"/>
  <c r="O44" i="25" s="1"/>
  <c r="AU14" i="12"/>
  <c r="AT63" i="7" s="1"/>
  <c r="M112" i="25" s="1"/>
  <c r="AT53" i="7"/>
  <c r="M104" i="25" s="1"/>
  <c r="AU56" i="12"/>
  <c r="AT145" i="7" s="1"/>
  <c r="AT165" i="7"/>
  <c r="AU50" i="12"/>
  <c r="AT144" i="7" s="1"/>
  <c r="AU38" i="12"/>
  <c r="AT142" i="7" s="1"/>
  <c r="AU44" i="12"/>
  <c r="AT143" i="7" s="1"/>
  <c r="AU26" i="12"/>
  <c r="AT140" i="7" s="1"/>
  <c r="AU32" i="12"/>
  <c r="AT141" i="7" s="1"/>
  <c r="AU84" i="12"/>
  <c r="AT131" i="7" s="1"/>
  <c r="AU80" i="12"/>
  <c r="AT119" i="7" s="1"/>
  <c r="AT120" i="7" s="1"/>
  <c r="AX77" i="11"/>
  <c r="AV33" i="7" s="1"/>
  <c r="M160" i="25"/>
  <c r="M158" i="25"/>
  <c r="M156" i="25"/>
  <c r="M132" i="25"/>
  <c r="M154" i="25"/>
  <c r="M191" i="25"/>
  <c r="L108" i="25"/>
  <c r="AS221" i="7"/>
  <c r="AY23" i="11"/>
  <c r="AY24" i="11" s="1"/>
  <c r="P71" i="25" s="1"/>
  <c r="O43" i="25"/>
  <c r="M171" i="25"/>
  <c r="M146" i="25"/>
  <c r="M169" i="25"/>
  <c r="N167" i="25"/>
  <c r="M157" i="25"/>
  <c r="M172" i="25"/>
  <c r="M168" i="25"/>
  <c r="M152" i="25"/>
  <c r="M161" i="25"/>
  <c r="M170" i="25"/>
  <c r="M173" i="25"/>
  <c r="AU89" i="7"/>
  <c r="AW121" i="4"/>
  <c r="AW60" i="4"/>
  <c r="N30" i="25" s="1"/>
  <c r="AW80" i="4"/>
  <c r="N41" i="25" s="1"/>
  <c r="AX12" i="11"/>
  <c r="O58" i="25" s="1"/>
  <c r="AX48" i="11"/>
  <c r="AS151" i="7"/>
  <c r="L194" i="25" s="1"/>
  <c r="AW17" i="11"/>
  <c r="N76" i="25" s="1"/>
  <c r="AW49" i="11"/>
  <c r="N74" i="25" s="1"/>
  <c r="AT48" i="7"/>
  <c r="AT221" i="7" s="1"/>
  <c r="AW55" i="11"/>
  <c r="AW56" i="11" s="1"/>
  <c r="N84" i="25" s="1"/>
  <c r="BH35" i="11"/>
  <c r="CF45" i="11"/>
  <c r="CF74" i="11" s="1"/>
  <c r="CD29" i="7" s="1"/>
  <c r="CD11" i="7"/>
  <c r="AW123" i="4"/>
  <c r="AW122" i="4"/>
  <c r="AW160" i="4" s="1"/>
  <c r="AV18" i="12" s="1"/>
  <c r="AU111" i="7" s="1"/>
  <c r="E301" i="22"/>
  <c r="D300" i="22"/>
  <c r="AW131" i="4"/>
  <c r="AV9" i="12" s="1"/>
  <c r="AU91" i="7" s="1"/>
  <c r="BH79" i="11"/>
  <c r="BF35" i="7" s="1"/>
  <c r="CG39" i="11"/>
  <c r="CG41" i="11" s="1"/>
  <c r="CG42" i="11" s="1"/>
  <c r="CG43" i="11" s="1"/>
  <c r="CG44" i="11" s="1"/>
  <c r="BG83" i="11"/>
  <c r="BE40" i="7" s="1"/>
  <c r="BH49" i="4"/>
  <c r="BI29" i="11"/>
  <c r="AT107" i="7" l="1"/>
  <c r="AT123" i="7"/>
  <c r="AU25" i="12"/>
  <c r="AT125" i="7" s="1"/>
  <c r="AU49" i="12"/>
  <c r="AT129" i="7" s="1"/>
  <c r="AU31" i="12"/>
  <c r="AT126" i="7" s="1"/>
  <c r="AU43" i="12"/>
  <c r="AT128" i="7" s="1"/>
  <c r="AU55" i="12"/>
  <c r="AT130" i="7" s="1"/>
  <c r="AU37" i="12"/>
  <c r="AT127" i="7" s="1"/>
  <c r="AT76" i="7"/>
  <c r="AU34" i="12"/>
  <c r="AT80" i="7" s="1"/>
  <c r="AU28" i="12"/>
  <c r="AT79" i="7" s="1"/>
  <c r="AU22" i="12"/>
  <c r="AT78" i="7" s="1"/>
  <c r="AU46" i="12"/>
  <c r="AT82" i="7" s="1"/>
  <c r="AU52" i="12"/>
  <c r="AT83" i="7" s="1"/>
  <c r="AU40" i="12"/>
  <c r="AT81" i="7" s="1"/>
  <c r="AT100" i="7"/>
  <c r="AT56" i="7"/>
  <c r="M106" i="25" s="1"/>
  <c r="AT73" i="7"/>
  <c r="AX143" i="4"/>
  <c r="AT148" i="7"/>
  <c r="AX82" i="11"/>
  <c r="AV39" i="7" s="1"/>
  <c r="AZ20" i="11"/>
  <c r="AZ22" i="11" s="1"/>
  <c r="AZ21" i="11" s="1"/>
  <c r="AY48" i="4"/>
  <c r="AY100" i="4" s="1"/>
  <c r="AY25" i="11"/>
  <c r="M179" i="25"/>
  <c r="N137" i="25"/>
  <c r="N135" i="25"/>
  <c r="N155" i="25"/>
  <c r="M164" i="25"/>
  <c r="M120" i="25"/>
  <c r="AX54" i="11"/>
  <c r="O83" i="25" s="1"/>
  <c r="O68" i="25"/>
  <c r="AW57" i="11"/>
  <c r="AX52" i="11"/>
  <c r="AW52" i="4"/>
  <c r="AW53" i="4" s="1"/>
  <c r="AX47" i="11"/>
  <c r="O62" i="25" s="1"/>
  <c r="AX14" i="11"/>
  <c r="AX15" i="11" s="1"/>
  <c r="O70" i="25" s="1"/>
  <c r="AW96" i="11"/>
  <c r="AU55" i="7" s="1"/>
  <c r="AW50" i="11"/>
  <c r="N80" i="25" s="1"/>
  <c r="AW18" i="11"/>
  <c r="AW71" i="11" s="1"/>
  <c r="AU26" i="7" s="1"/>
  <c r="AU30" i="7" s="1"/>
  <c r="AU8" i="7"/>
  <c r="AW66" i="11"/>
  <c r="AW140" i="4"/>
  <c r="AV13" i="12" s="1"/>
  <c r="AW120" i="4"/>
  <c r="AV7" i="12" s="1"/>
  <c r="BH113" i="4"/>
  <c r="BH112" i="4"/>
  <c r="BH111" i="4"/>
  <c r="BH97" i="4"/>
  <c r="BH96" i="4"/>
  <c r="BH104" i="4"/>
  <c r="BH103" i="4"/>
  <c r="BH95" i="4"/>
  <c r="AX137" i="4"/>
  <c r="AV11" i="12"/>
  <c r="AU110" i="7" s="1"/>
  <c r="BH146" i="4"/>
  <c r="AX124" i="4"/>
  <c r="AX132" i="4"/>
  <c r="BF10" i="7"/>
  <c r="BH68" i="11"/>
  <c r="BF22" i="7" s="1"/>
  <c r="AX117" i="4"/>
  <c r="AT150" i="7"/>
  <c r="M193" i="25" s="1"/>
  <c r="AV47" i="12"/>
  <c r="AU97" i="7" s="1"/>
  <c r="E302" i="22"/>
  <c r="D301" i="22"/>
  <c r="AV41" i="12"/>
  <c r="AU96" i="7" s="1"/>
  <c r="AV35" i="12"/>
  <c r="AU95" i="7" s="1"/>
  <c r="BH84" i="11"/>
  <c r="BF41" i="7" s="1"/>
  <c r="AV53" i="12"/>
  <c r="AU98" i="7" s="1"/>
  <c r="AV23" i="12"/>
  <c r="AU93" i="7" s="1"/>
  <c r="AV29" i="12"/>
  <c r="AU94" i="7" s="1"/>
  <c r="CG50" i="4"/>
  <c r="CH38" i="11"/>
  <c r="CH40" i="11" s="1"/>
  <c r="BG88" i="11"/>
  <c r="BE46" i="7" s="1"/>
  <c r="BH36" i="11"/>
  <c r="BH73" i="11" s="1"/>
  <c r="BF28" i="7" s="1"/>
  <c r="BI31" i="11"/>
  <c r="AX87" i="11" l="1"/>
  <c r="AV45" i="7" s="1"/>
  <c r="AT135" i="7"/>
  <c r="AW70" i="4"/>
  <c r="AW130" i="4" s="1"/>
  <c r="AW73" i="4"/>
  <c r="AW133" i="4" s="1"/>
  <c r="AV10" i="12" s="1"/>
  <c r="AW69" i="4"/>
  <c r="AW129" i="4" s="1"/>
  <c r="AT86" i="7"/>
  <c r="AT222" i="7"/>
  <c r="AY110" i="4"/>
  <c r="AT58" i="7"/>
  <c r="AY92" i="4"/>
  <c r="AY101" i="4"/>
  <c r="AY102" i="4"/>
  <c r="AY108" i="4"/>
  <c r="AY109" i="4"/>
  <c r="AY93" i="4"/>
  <c r="AY94" i="4"/>
  <c r="AW59" i="11"/>
  <c r="AV84" i="12" s="1"/>
  <c r="AU131" i="7" s="1"/>
  <c r="AW93" i="11"/>
  <c r="AU52" i="7" s="1"/>
  <c r="N103" i="25" s="1"/>
  <c r="AY91" i="11"/>
  <c r="AW50" i="7" s="1"/>
  <c r="AY26" i="11"/>
  <c r="AW9" i="7" s="1"/>
  <c r="N139" i="25"/>
  <c r="N129" i="25"/>
  <c r="N154" i="25"/>
  <c r="N142" i="25"/>
  <c r="N126" i="25"/>
  <c r="N140" i="25"/>
  <c r="N144" i="25"/>
  <c r="N124" i="25"/>
  <c r="N127" i="25"/>
  <c r="P77" i="25"/>
  <c r="N128" i="25"/>
  <c r="N122" i="25"/>
  <c r="N125" i="25"/>
  <c r="N166" i="25"/>
  <c r="N86" i="25"/>
  <c r="M108" i="25"/>
  <c r="N141" i="25"/>
  <c r="O90" i="25"/>
  <c r="O96" i="25" s="1"/>
  <c r="N143" i="25"/>
  <c r="N149" i="25"/>
  <c r="N148" i="25"/>
  <c r="AV51" i="12"/>
  <c r="AU69" i="7" s="1"/>
  <c r="AV39" i="12"/>
  <c r="AU67" i="7" s="1"/>
  <c r="AV45" i="12"/>
  <c r="AU68" i="7" s="1"/>
  <c r="AV33" i="12"/>
  <c r="AU66" i="7" s="1"/>
  <c r="AU62" i="7"/>
  <c r="AV21" i="12"/>
  <c r="AU64" i="7" s="1"/>
  <c r="AV27" i="12"/>
  <c r="AU65" i="7" s="1"/>
  <c r="AV87" i="12"/>
  <c r="AU134" i="7" s="1"/>
  <c r="AV75" i="12"/>
  <c r="AU106" i="7" s="1"/>
  <c r="AV79" i="12"/>
  <c r="AU118" i="7" s="1"/>
  <c r="AV78" i="12"/>
  <c r="AU109" i="7" s="1"/>
  <c r="AW94" i="11"/>
  <c r="AV74" i="12"/>
  <c r="AU105" i="7" s="1"/>
  <c r="AU12" i="7"/>
  <c r="AV61" i="12"/>
  <c r="AU70" i="7" s="1"/>
  <c r="AV68" i="12"/>
  <c r="AU85" i="7" s="1"/>
  <c r="AV92" i="12"/>
  <c r="AU147" i="7" s="1"/>
  <c r="AV66" i="12"/>
  <c r="AU75" i="7" s="1"/>
  <c r="AV90" i="12"/>
  <c r="AU137" i="7" s="1"/>
  <c r="AV67" i="12"/>
  <c r="AU84" i="7" s="1"/>
  <c r="AV60" i="12"/>
  <c r="AU61" i="7" s="1"/>
  <c r="AV102" i="12"/>
  <c r="AU163" i="7" s="1"/>
  <c r="AV62" i="12"/>
  <c r="AU71" i="7" s="1"/>
  <c r="AV100" i="12"/>
  <c r="AU156" i="7" s="1"/>
  <c r="N199" i="25" s="1"/>
  <c r="AV83" i="12"/>
  <c r="AU122" i="7" s="1"/>
  <c r="AV71" i="12"/>
  <c r="AU99" i="7" s="1"/>
  <c r="AV91" i="12"/>
  <c r="AU146" i="7" s="1"/>
  <c r="AV85" i="12"/>
  <c r="AU132" i="7" s="1"/>
  <c r="AY11" i="11"/>
  <c r="AY13" i="11" s="1"/>
  <c r="AY48" i="11" s="1"/>
  <c r="P68" i="25" s="1"/>
  <c r="AX16" i="11"/>
  <c r="AX47" i="4"/>
  <c r="AX51" i="4" s="1"/>
  <c r="AX53" i="11"/>
  <c r="AW63" i="12"/>
  <c r="AV72" i="7" s="1"/>
  <c r="AT151" i="7"/>
  <c r="M194" i="25" s="1"/>
  <c r="AU138" i="7"/>
  <c r="AV56" i="12"/>
  <c r="AU145" i="7" s="1"/>
  <c r="AV32" i="12"/>
  <c r="AU141" i="7" s="1"/>
  <c r="AV38" i="12"/>
  <c r="AU142" i="7" s="1"/>
  <c r="AV26" i="12"/>
  <c r="AU140" i="7" s="1"/>
  <c r="AV50" i="12"/>
  <c r="AU144" i="7" s="1"/>
  <c r="AV44" i="12"/>
  <c r="AU143" i="7" s="1"/>
  <c r="AU20" i="7"/>
  <c r="AU24" i="7" s="1"/>
  <c r="AW76" i="11"/>
  <c r="AY83" i="4"/>
  <c r="AV48" i="12"/>
  <c r="AU116" i="7" s="1"/>
  <c r="AV42" i="12"/>
  <c r="AU115" i="7" s="1"/>
  <c r="AV24" i="12"/>
  <c r="AU112" i="7" s="1"/>
  <c r="AV54" i="12"/>
  <c r="AU117" i="7" s="1"/>
  <c r="AV30" i="12"/>
  <c r="AU113" i="7" s="1"/>
  <c r="AV36" i="12"/>
  <c r="AU114" i="7" s="1"/>
  <c r="BI30" i="11"/>
  <c r="BI32" i="11" s="1"/>
  <c r="BI33" i="11" s="1"/>
  <c r="BI34" i="11" s="1"/>
  <c r="BI92" i="11" s="1"/>
  <c r="BG51" i="7" s="1"/>
  <c r="BI69" i="11"/>
  <c r="BG23" i="7" s="1"/>
  <c r="AX170" i="4"/>
  <c r="AX175" i="4"/>
  <c r="CG45" i="11"/>
  <c r="CG74" i="11" s="1"/>
  <c r="CE29" i="7" s="1"/>
  <c r="CE11" i="7"/>
  <c r="AX122" i="4"/>
  <c r="AX160" i="4" s="1"/>
  <c r="AW18" i="12" s="1"/>
  <c r="AV111" i="7" s="1"/>
  <c r="O155" i="25" s="1"/>
  <c r="AX123" i="4"/>
  <c r="E303" i="22"/>
  <c r="D302" i="22"/>
  <c r="BH89" i="11"/>
  <c r="BF47" i="7" s="1"/>
  <c r="CH39" i="11"/>
  <c r="CH41" i="11" s="1"/>
  <c r="CH42" i="11" s="1"/>
  <c r="CH43" i="11" s="1"/>
  <c r="CH44" i="11" s="1"/>
  <c r="AY134" i="4"/>
  <c r="AY138" i="4"/>
  <c r="BH78" i="11"/>
  <c r="BF34" i="7" s="1"/>
  <c r="AY139" i="4"/>
  <c r="AY177" i="4" s="1"/>
  <c r="AX131" i="4"/>
  <c r="AW9" i="12" s="1"/>
  <c r="AV91" i="7" s="1"/>
  <c r="O137" i="25" s="1"/>
  <c r="AZ23" i="11"/>
  <c r="AZ24" i="11" s="1"/>
  <c r="AX66" i="4" l="1"/>
  <c r="AX126" i="4" s="1"/>
  <c r="AX61" i="4"/>
  <c r="AX121" i="4" s="1"/>
  <c r="AV8" i="12"/>
  <c r="AV12" i="12"/>
  <c r="AU102" i="7"/>
  <c r="AV58" i="12"/>
  <c r="AU104" i="7" s="1"/>
  <c r="AY82" i="4"/>
  <c r="AY142" i="4" s="1"/>
  <c r="AV80" i="12"/>
  <c r="AU119" i="7" s="1"/>
  <c r="AU120" i="7" s="1"/>
  <c r="AV86" i="12"/>
  <c r="AU133" i="7" s="1"/>
  <c r="AY84" i="4"/>
  <c r="AY144" i="4" s="1"/>
  <c r="AY67" i="11"/>
  <c r="AW21" i="7" s="1"/>
  <c r="AY27" i="11"/>
  <c r="AY72" i="11" s="1"/>
  <c r="AW27" i="7" s="1"/>
  <c r="N132" i="25"/>
  <c r="N145" i="25"/>
  <c r="N169" i="25"/>
  <c r="N118" i="25"/>
  <c r="N171" i="25"/>
  <c r="N158" i="25"/>
  <c r="N186" i="25"/>
  <c r="AX55" i="11"/>
  <c r="AX56" i="11" s="1"/>
  <c r="O84" i="25" s="1"/>
  <c r="O82" i="25"/>
  <c r="N189" i="25"/>
  <c r="N150" i="25"/>
  <c r="N170" i="25"/>
  <c r="N168" i="25"/>
  <c r="N157" i="25"/>
  <c r="N187" i="25"/>
  <c r="N162" i="25"/>
  <c r="N160" i="25"/>
  <c r="AY143" i="4"/>
  <c r="P44" i="25"/>
  <c r="N183" i="25"/>
  <c r="N151" i="25"/>
  <c r="N111" i="25"/>
  <c r="N115" i="25"/>
  <c r="N116" i="25"/>
  <c r="AU100" i="7"/>
  <c r="N185" i="25"/>
  <c r="AY12" i="11"/>
  <c r="AY14" i="11" s="1"/>
  <c r="AY15" i="11" s="1"/>
  <c r="P70" i="25" s="1"/>
  <c r="P64" i="25"/>
  <c r="N130" i="25"/>
  <c r="N178" i="25"/>
  <c r="N117" i="25"/>
  <c r="N161" i="25"/>
  <c r="N184" i="25"/>
  <c r="N163" i="25"/>
  <c r="N131" i="25"/>
  <c r="N174" i="25"/>
  <c r="N156" i="25"/>
  <c r="N188" i="25"/>
  <c r="N176" i="25"/>
  <c r="N114" i="25"/>
  <c r="N172" i="25"/>
  <c r="N173" i="25"/>
  <c r="P43" i="25"/>
  <c r="N159" i="25"/>
  <c r="N181" i="25"/>
  <c r="N175" i="25"/>
  <c r="N113" i="25"/>
  <c r="AX60" i="4"/>
  <c r="AX80" i="4"/>
  <c r="AX17" i="11"/>
  <c r="O76" i="25" s="1"/>
  <c r="AX49" i="11"/>
  <c r="O74" i="25" s="1"/>
  <c r="AU148" i="7"/>
  <c r="AU32" i="7"/>
  <c r="AU36" i="7" s="1"/>
  <c r="AW81" i="11"/>
  <c r="AU38" i="7" s="1"/>
  <c r="AU42" i="7" s="1"/>
  <c r="AU157" i="7"/>
  <c r="N200" i="25" s="1"/>
  <c r="AU53" i="7"/>
  <c r="N104" i="25" s="1"/>
  <c r="AV14" i="12"/>
  <c r="AU63" i="7" s="1"/>
  <c r="N112" i="25" s="1"/>
  <c r="BI35" i="11"/>
  <c r="AW11" i="12"/>
  <c r="AV110" i="7" s="1"/>
  <c r="O154" i="25" s="1"/>
  <c r="AZ25" i="11"/>
  <c r="AW16" i="12"/>
  <c r="AV92" i="7" s="1"/>
  <c r="O138" i="25" s="1"/>
  <c r="AW17" i="12"/>
  <c r="AV103" i="7" s="1"/>
  <c r="AW19" i="12"/>
  <c r="AV124" i="7" s="1"/>
  <c r="O167" i="25" s="1"/>
  <c r="AV88" i="7"/>
  <c r="E304" i="22"/>
  <c r="D303" i="22"/>
  <c r="AW53" i="12"/>
  <c r="AV98" i="7" s="1"/>
  <c r="O144" i="25" s="1"/>
  <c r="BI79" i="11"/>
  <c r="BG35" i="7" s="1"/>
  <c r="CH50" i="4"/>
  <c r="CI38" i="11"/>
  <c r="CI40" i="11" s="1"/>
  <c r="AY54" i="11"/>
  <c r="P83" i="25" s="1"/>
  <c r="AW47" i="12"/>
  <c r="AV97" i="7" s="1"/>
  <c r="O143" i="25" s="1"/>
  <c r="AW35" i="12"/>
  <c r="AV95" i="7" s="1"/>
  <c r="O141" i="25" s="1"/>
  <c r="AW41" i="12"/>
  <c r="AV96" i="7" s="1"/>
  <c r="O142" i="25" s="1"/>
  <c r="AW23" i="12"/>
  <c r="AV93" i="7" s="1"/>
  <c r="O139" i="25" s="1"/>
  <c r="AW29" i="12"/>
  <c r="AV94" i="7" s="1"/>
  <c r="O140" i="25" s="1"/>
  <c r="BH83" i="11"/>
  <c r="BF40" i="7" s="1"/>
  <c r="BI49" i="4"/>
  <c r="AZ48" i="4"/>
  <c r="BA20" i="11"/>
  <c r="BJ29" i="11"/>
  <c r="AU107" i="7" l="1"/>
  <c r="AU123" i="7"/>
  <c r="AV25" i="12"/>
  <c r="AU125" i="7" s="1"/>
  <c r="AV43" i="12"/>
  <c r="AU128" i="7" s="1"/>
  <c r="AV37" i="12"/>
  <c r="AU127" i="7" s="1"/>
  <c r="AV31" i="12"/>
  <c r="AU126" i="7" s="1"/>
  <c r="AV49" i="12"/>
  <c r="AU129" i="7" s="1"/>
  <c r="AV55" i="12"/>
  <c r="AU130" i="7" s="1"/>
  <c r="AV22" i="12"/>
  <c r="AU78" i="7" s="1"/>
  <c r="AV46" i="12"/>
  <c r="AU82" i="7" s="1"/>
  <c r="AV28" i="12"/>
  <c r="AU79" i="7" s="1"/>
  <c r="AV52" i="12"/>
  <c r="AU83" i="7" s="1"/>
  <c r="AU76" i="7"/>
  <c r="AV40" i="12"/>
  <c r="AU81" i="7" s="1"/>
  <c r="AV34" i="12"/>
  <c r="AU80" i="7" s="1"/>
  <c r="AY77" i="11"/>
  <c r="AW33" i="7" s="1"/>
  <c r="AZ91" i="11"/>
  <c r="AX50" i="7" s="1"/>
  <c r="AX52" i="4"/>
  <c r="AX53" i="4" s="1"/>
  <c r="AY52" i="11"/>
  <c r="AX57" i="11"/>
  <c r="O103" i="25"/>
  <c r="AX140" i="4"/>
  <c r="AW13" i="12" s="1"/>
  <c r="O41" i="25"/>
  <c r="AV89" i="7"/>
  <c r="O134" i="25"/>
  <c r="N152" i="25"/>
  <c r="AX120" i="4"/>
  <c r="AW7" i="12" s="1"/>
  <c r="O30" i="25"/>
  <c r="N93" i="25"/>
  <c r="N99" i="25" s="1"/>
  <c r="N191" i="25"/>
  <c r="N179" i="25"/>
  <c r="N146" i="25"/>
  <c r="N164" i="25"/>
  <c r="P58" i="25"/>
  <c r="AY47" i="11"/>
  <c r="AW86" i="11"/>
  <c r="AX50" i="11"/>
  <c r="O80" i="25" s="1"/>
  <c r="AX96" i="11"/>
  <c r="AV55" i="7" s="1"/>
  <c r="AX18" i="11"/>
  <c r="AX71" i="11" s="1"/>
  <c r="AV26" i="7" s="1"/>
  <c r="AV30" i="7" s="1"/>
  <c r="AX66" i="11"/>
  <c r="AV8" i="7"/>
  <c r="AU73" i="7"/>
  <c r="AX178" i="4"/>
  <c r="AW20" i="12" s="1"/>
  <c r="AV139" i="7" s="1"/>
  <c r="O182" i="25" s="1"/>
  <c r="AU56" i="7"/>
  <c r="N106" i="25" s="1"/>
  <c r="AZ110" i="4"/>
  <c r="AZ109" i="4"/>
  <c r="AZ108" i="4"/>
  <c r="AZ102" i="4"/>
  <c r="AZ101" i="4"/>
  <c r="AZ100" i="4"/>
  <c r="AZ94" i="4"/>
  <c r="AZ93" i="4"/>
  <c r="AZ92" i="4"/>
  <c r="BI113" i="4"/>
  <c r="BI112" i="4"/>
  <c r="BI111" i="4"/>
  <c r="BI104" i="4"/>
  <c r="BI103" i="4"/>
  <c r="BI95" i="4"/>
  <c r="BI97" i="4"/>
  <c r="BI96" i="4"/>
  <c r="AW42" i="12"/>
  <c r="AV115" i="7" s="1"/>
  <c r="O159" i="25" s="1"/>
  <c r="AW30" i="12"/>
  <c r="AV113" i="7" s="1"/>
  <c r="O157" i="25" s="1"/>
  <c r="AW36" i="12"/>
  <c r="AV114" i="7" s="1"/>
  <c r="O158" i="25" s="1"/>
  <c r="AW24" i="12"/>
  <c r="AV112" i="7" s="1"/>
  <c r="O156" i="25" s="1"/>
  <c r="AW54" i="12"/>
  <c r="AV117" i="7" s="1"/>
  <c r="O161" i="25" s="1"/>
  <c r="AW48" i="12"/>
  <c r="AV116" i="7" s="1"/>
  <c r="O160" i="25" s="1"/>
  <c r="AZ26" i="11"/>
  <c r="AZ67" i="11" s="1"/>
  <c r="AX21" i="7" s="1"/>
  <c r="AY16" i="11"/>
  <c r="BI146" i="4"/>
  <c r="BG10" i="7"/>
  <c r="BI68" i="11"/>
  <c r="BG22" i="7" s="1"/>
  <c r="CH45" i="11"/>
  <c r="CH74" i="11" s="1"/>
  <c r="CF29" i="7" s="1"/>
  <c r="CF11" i="7"/>
  <c r="E305" i="22"/>
  <c r="D304" i="22"/>
  <c r="BH88" i="11"/>
  <c r="BF46" i="7" s="1"/>
  <c r="BI84" i="11"/>
  <c r="BG41" i="7" s="1"/>
  <c r="CI39" i="11"/>
  <c r="CI41" i="11" s="1"/>
  <c r="CI42" i="11" s="1"/>
  <c r="CI43" i="11" s="1"/>
  <c r="CI44" i="11" s="1"/>
  <c r="AY47" i="4"/>
  <c r="AY51" i="4" s="1"/>
  <c r="BI36" i="11"/>
  <c r="BI73" i="11" s="1"/>
  <c r="BG28" i="7" s="1"/>
  <c r="AZ11" i="11"/>
  <c r="BJ31" i="11"/>
  <c r="BA22" i="11"/>
  <c r="BA21" i="11" s="1"/>
  <c r="AY82" i="11" l="1"/>
  <c r="AW39" i="7" s="1"/>
  <c r="AU135" i="7"/>
  <c r="AU86" i="7"/>
  <c r="AY66" i="4"/>
  <c r="AY61" i="4"/>
  <c r="AX70" i="4"/>
  <c r="AX130" i="4" s="1"/>
  <c r="AX73" i="4"/>
  <c r="AX133" i="4" s="1"/>
  <c r="AW10" i="12" s="1"/>
  <c r="AX69" i="4"/>
  <c r="AX129" i="4" s="1"/>
  <c r="AY87" i="11"/>
  <c r="AW45" i="7" s="1"/>
  <c r="AX59" i="11"/>
  <c r="O86" i="25" s="1"/>
  <c r="AX93" i="11"/>
  <c r="AV52" i="7" s="1"/>
  <c r="AX9" i="7"/>
  <c r="AZ27" i="11"/>
  <c r="AZ72" i="11" s="1"/>
  <c r="AX27" i="7" s="1"/>
  <c r="AW39" i="12"/>
  <c r="AV67" i="7" s="1"/>
  <c r="O116" i="25" s="1"/>
  <c r="AW33" i="12"/>
  <c r="AV66" i="7" s="1"/>
  <c r="O115" i="25" s="1"/>
  <c r="AW51" i="12"/>
  <c r="AV69" i="7" s="1"/>
  <c r="O118" i="25" s="1"/>
  <c r="AW45" i="12"/>
  <c r="AV68" i="7" s="1"/>
  <c r="O117" i="25" s="1"/>
  <c r="AW27" i="12"/>
  <c r="AV65" i="7" s="1"/>
  <c r="O114" i="25" s="1"/>
  <c r="AW21" i="12"/>
  <c r="AV64" i="7" s="1"/>
  <c r="O113" i="25" s="1"/>
  <c r="AV62" i="7"/>
  <c r="O111" i="25" s="1"/>
  <c r="N120" i="25"/>
  <c r="O135" i="25"/>
  <c r="P62" i="25"/>
  <c r="AX63" i="12"/>
  <c r="AW72" i="7" s="1"/>
  <c r="AY53" i="11"/>
  <c r="P90" i="25"/>
  <c r="P96" i="25" s="1"/>
  <c r="D15" i="8"/>
  <c r="AV20" i="7"/>
  <c r="AV24" i="7" s="1"/>
  <c r="AX76" i="11"/>
  <c r="AW71" i="12"/>
  <c r="AV99" i="7" s="1"/>
  <c r="AW60" i="12"/>
  <c r="AV61" i="7" s="1"/>
  <c r="AW68" i="12"/>
  <c r="AV85" i="7" s="1"/>
  <c r="O131" i="25" s="1"/>
  <c r="AV12" i="7"/>
  <c r="AW87" i="12"/>
  <c r="AV134" i="7" s="1"/>
  <c r="O178" i="25" s="1"/>
  <c r="AW102" i="12"/>
  <c r="AV163" i="7" s="1"/>
  <c r="AW75" i="12"/>
  <c r="AV106" i="7" s="1"/>
  <c r="O151" i="25" s="1"/>
  <c r="AW79" i="12"/>
  <c r="AV118" i="7" s="1"/>
  <c r="O162" i="25" s="1"/>
  <c r="AW67" i="12"/>
  <c r="AV84" i="7" s="1"/>
  <c r="O130" i="25" s="1"/>
  <c r="AW83" i="12"/>
  <c r="AV122" i="7" s="1"/>
  <c r="AW85" i="12"/>
  <c r="AV132" i="7" s="1"/>
  <c r="O175" i="25" s="1"/>
  <c r="AW66" i="12"/>
  <c r="AV75" i="7" s="1"/>
  <c r="AX94" i="11"/>
  <c r="AW92" i="12"/>
  <c r="AV147" i="7" s="1"/>
  <c r="AW62" i="12"/>
  <c r="AV71" i="7" s="1"/>
  <c r="AW91" i="12"/>
  <c r="AV146" i="7" s="1"/>
  <c r="O189" i="25" s="1"/>
  <c r="AW74" i="12"/>
  <c r="AV105" i="7" s="1"/>
  <c r="AW61" i="12"/>
  <c r="AV70" i="7" s="1"/>
  <c r="AW80" i="12"/>
  <c r="AV119" i="7" s="1"/>
  <c r="O163" i="25" s="1"/>
  <c r="AW78" i="12"/>
  <c r="AV109" i="7" s="1"/>
  <c r="AW90" i="12"/>
  <c r="AV137" i="7" s="1"/>
  <c r="AW100" i="12"/>
  <c r="AV156" i="7" s="1"/>
  <c r="AU222" i="7"/>
  <c r="AU44" i="7"/>
  <c r="N89" i="25" s="1"/>
  <c r="N95" i="25" s="1"/>
  <c r="AV96" i="12"/>
  <c r="AU150" i="7" s="1"/>
  <c r="N193" i="25" s="1"/>
  <c r="AU165" i="7"/>
  <c r="AW50" i="12"/>
  <c r="AV144" i="7" s="1"/>
  <c r="O187" i="25" s="1"/>
  <c r="AV138" i="7"/>
  <c r="O181" i="25" s="1"/>
  <c r="AW26" i="12"/>
  <c r="AV140" i="7" s="1"/>
  <c r="O183" i="25" s="1"/>
  <c r="AW38" i="12"/>
  <c r="AV142" i="7" s="1"/>
  <c r="O185" i="25" s="1"/>
  <c r="AW56" i="12"/>
  <c r="AV145" i="7" s="1"/>
  <c r="O188" i="25" s="1"/>
  <c r="AW44" i="12"/>
  <c r="AV143" i="7" s="1"/>
  <c r="O186" i="25" s="1"/>
  <c r="AW32" i="12"/>
  <c r="AV141" i="7" s="1"/>
  <c r="O184" i="25" s="1"/>
  <c r="AZ82" i="4"/>
  <c r="AZ142" i="4" s="1"/>
  <c r="AZ83" i="4"/>
  <c r="AZ143" i="4" s="1"/>
  <c r="AY60" i="4"/>
  <c r="AY137" i="4"/>
  <c r="AY17" i="11"/>
  <c r="P76" i="25" s="1"/>
  <c r="AY49" i="11"/>
  <c r="AY126" i="4"/>
  <c r="AY124" i="4"/>
  <c r="AY80" i="4"/>
  <c r="BJ30" i="11"/>
  <c r="BJ69" i="11"/>
  <c r="BH23" i="7" s="1"/>
  <c r="AY132" i="4"/>
  <c r="AZ84" i="4"/>
  <c r="AZ144" i="4" s="1"/>
  <c r="AY117" i="4"/>
  <c r="E306" i="22"/>
  <c r="D305" i="22"/>
  <c r="BI89" i="11"/>
  <c r="BG47" i="7" s="1"/>
  <c r="CJ38" i="11"/>
  <c r="CJ40" i="11" s="1"/>
  <c r="CI50" i="4"/>
  <c r="AZ134" i="4"/>
  <c r="AZ139" i="4"/>
  <c r="AZ177" i="4" s="1"/>
  <c r="BI78" i="11"/>
  <c r="BG34" i="7" s="1"/>
  <c r="AZ138" i="4"/>
  <c r="AZ13" i="11"/>
  <c r="AZ48" i="11" s="1"/>
  <c r="AW86" i="12" l="1"/>
  <c r="AV133" i="7" s="1"/>
  <c r="O176" i="25" s="1"/>
  <c r="AW8" i="12"/>
  <c r="AW12" i="12"/>
  <c r="AV102" i="7"/>
  <c r="O148" i="25" s="1"/>
  <c r="AW58" i="12"/>
  <c r="AV104" i="7" s="1"/>
  <c r="O149" i="25" s="1"/>
  <c r="AW84" i="12"/>
  <c r="AV131" i="7" s="1"/>
  <c r="O174" i="25" s="1"/>
  <c r="AZ77" i="11"/>
  <c r="AX33" i="7" s="1"/>
  <c r="AY18" i="11"/>
  <c r="AY71" i="11" s="1"/>
  <c r="AW26" i="7" s="1"/>
  <c r="AW30" i="7" s="1"/>
  <c r="AV120" i="7"/>
  <c r="O164" i="25" s="1"/>
  <c r="AY120" i="4"/>
  <c r="P30" i="25"/>
  <c r="AY140" i="4"/>
  <c r="AY178" i="4" s="1"/>
  <c r="P41" i="25"/>
  <c r="AV100" i="7"/>
  <c r="O146" i="25" s="1"/>
  <c r="O145" i="25"/>
  <c r="AV157" i="7"/>
  <c r="O199" i="25"/>
  <c r="P82" i="25"/>
  <c r="AY55" i="11"/>
  <c r="AY56" i="11" s="1"/>
  <c r="AY96" i="11"/>
  <c r="AW55" i="7" s="1"/>
  <c r="D31" i="8" s="1"/>
  <c r="P74" i="25"/>
  <c r="O150" i="25"/>
  <c r="AU151" i="7"/>
  <c r="N194" i="25" s="1"/>
  <c r="AU48" i="7"/>
  <c r="AW14" i="12"/>
  <c r="AV63" i="7" s="1"/>
  <c r="AV53" i="7"/>
  <c r="AV148" i="7"/>
  <c r="O191" i="25" s="1"/>
  <c r="AX81" i="11"/>
  <c r="AV38" i="7" s="1"/>
  <c r="AV42" i="7" s="1"/>
  <c r="AV32" i="7"/>
  <c r="AV36" i="7" s="1"/>
  <c r="O93" i="25" s="1"/>
  <c r="O99" i="25" s="1"/>
  <c r="AY50" i="11"/>
  <c r="P80" i="25" s="1"/>
  <c r="AY66" i="11"/>
  <c r="AW20" i="7" s="1"/>
  <c r="AW24" i="7" s="1"/>
  <c r="AW8" i="7"/>
  <c r="AY170" i="4"/>
  <c r="AY175" i="4"/>
  <c r="CI45" i="11"/>
  <c r="CI74" i="11" s="1"/>
  <c r="CG29" i="7" s="1"/>
  <c r="CG11" i="7"/>
  <c r="AY123" i="4"/>
  <c r="AY122" i="4"/>
  <c r="AY160" i="4" s="1"/>
  <c r="AX18" i="12" s="1"/>
  <c r="AW111" i="7" s="1"/>
  <c r="P155" i="25" s="1"/>
  <c r="E307" i="22"/>
  <c r="D306" i="22"/>
  <c r="BJ79" i="11"/>
  <c r="BH35" i="7" s="1"/>
  <c r="CJ39" i="11"/>
  <c r="CJ41" i="11" s="1"/>
  <c r="CJ42" i="11" s="1"/>
  <c r="CJ43" i="11" s="1"/>
  <c r="CJ44" i="11" s="1"/>
  <c r="AZ12" i="11"/>
  <c r="AZ47" i="11" s="1"/>
  <c r="AY63" i="12" s="1"/>
  <c r="AZ54" i="11"/>
  <c r="BI83" i="11"/>
  <c r="BG40" i="7" s="1"/>
  <c r="AY131" i="4"/>
  <c r="AX9" i="12" s="1"/>
  <c r="AW91" i="7" s="1"/>
  <c r="P137" i="25" s="1"/>
  <c r="AY121" i="4"/>
  <c r="BA23" i="11"/>
  <c r="BA24" i="11" s="1"/>
  <c r="BJ32" i="11"/>
  <c r="BJ33" i="11" s="1"/>
  <c r="BJ34" i="11" s="1"/>
  <c r="BJ92" i="11" s="1"/>
  <c r="BH51" i="7" s="1"/>
  <c r="AV107" i="7" l="1"/>
  <c r="O152" i="25" s="1"/>
  <c r="AV123" i="7"/>
  <c r="O166" i="25" s="1"/>
  <c r="AW31" i="12"/>
  <c r="AV126" i="7" s="1"/>
  <c r="O169" i="25" s="1"/>
  <c r="AW43" i="12"/>
  <c r="AV128" i="7" s="1"/>
  <c r="O171" i="25" s="1"/>
  <c r="AW49" i="12"/>
  <c r="AV129" i="7" s="1"/>
  <c r="O172" i="25" s="1"/>
  <c r="AW37" i="12"/>
  <c r="AV127" i="7" s="1"/>
  <c r="O170" i="25" s="1"/>
  <c r="AW55" i="12"/>
  <c r="AV130" i="7" s="1"/>
  <c r="O173" i="25" s="1"/>
  <c r="AW25" i="12"/>
  <c r="AV125" i="7" s="1"/>
  <c r="O168" i="25" s="1"/>
  <c r="AV76" i="7"/>
  <c r="AW22" i="12"/>
  <c r="AV78" i="7" s="1"/>
  <c r="O124" i="25" s="1"/>
  <c r="AW46" i="12"/>
  <c r="AV82" i="7" s="1"/>
  <c r="O128" i="25" s="1"/>
  <c r="AW28" i="12"/>
  <c r="AV79" i="7" s="1"/>
  <c r="O125" i="25" s="1"/>
  <c r="AW34" i="12"/>
  <c r="AV80" i="7" s="1"/>
  <c r="O126" i="25" s="1"/>
  <c r="AW52" i="12"/>
  <c r="AV83" i="7" s="1"/>
  <c r="O129" i="25" s="1"/>
  <c r="AW40" i="12"/>
  <c r="AV81" i="7" s="1"/>
  <c r="O127" i="25" s="1"/>
  <c r="AZ82" i="11"/>
  <c r="AX39" i="7" s="1"/>
  <c r="AX68" i="12"/>
  <c r="AW85" i="7" s="1"/>
  <c r="P131" i="25" s="1"/>
  <c r="AW12" i="7"/>
  <c r="AX66" i="12"/>
  <c r="AW75" i="7" s="1"/>
  <c r="AX7" i="12"/>
  <c r="AX51" i="12" s="1"/>
  <c r="AW69" i="7" s="1"/>
  <c r="P118" i="25" s="1"/>
  <c r="AX13" i="12"/>
  <c r="AX32" i="12" s="1"/>
  <c r="AW141" i="7" s="1"/>
  <c r="P184" i="25" s="1"/>
  <c r="AX61" i="12"/>
  <c r="AW70" i="7" s="1"/>
  <c r="AX60" i="12"/>
  <c r="AW61" i="7" s="1"/>
  <c r="AX78" i="12"/>
  <c r="AW109" i="7" s="1"/>
  <c r="AX11" i="12"/>
  <c r="AX30" i="12" s="1"/>
  <c r="AW113" i="7" s="1"/>
  <c r="P157" i="25" s="1"/>
  <c r="AY94" i="11"/>
  <c r="AW53" i="7" s="1"/>
  <c r="D29" i="8" s="1"/>
  <c r="AX100" i="12"/>
  <c r="AW156" i="7" s="1"/>
  <c r="AW157" i="7" s="1"/>
  <c r="P200" i="25" s="1"/>
  <c r="AX62" i="12"/>
  <c r="AW71" i="7" s="1"/>
  <c r="AX87" i="12"/>
  <c r="AW134" i="7" s="1"/>
  <c r="P178" i="25" s="1"/>
  <c r="P84" i="25"/>
  <c r="AY52" i="4"/>
  <c r="AY53" i="4" s="1"/>
  <c r="AY57" i="11"/>
  <c r="AZ52" i="11"/>
  <c r="AV73" i="7"/>
  <c r="O120" i="25" s="1"/>
  <c r="O112" i="25"/>
  <c r="O200" i="25"/>
  <c r="D52" i="8"/>
  <c r="AV56" i="7"/>
  <c r="O104" i="25"/>
  <c r="P199" i="25"/>
  <c r="AX71" i="12"/>
  <c r="AW99" i="7" s="1"/>
  <c r="P145" i="25" s="1"/>
  <c r="AX86" i="11"/>
  <c r="AX83" i="12"/>
  <c r="AW122" i="7" s="1"/>
  <c r="AU58" i="7"/>
  <c r="AU221" i="7"/>
  <c r="AX67" i="12"/>
  <c r="AW84" i="7" s="1"/>
  <c r="P130" i="25" s="1"/>
  <c r="AX75" i="12"/>
  <c r="AW106" i="7" s="1"/>
  <c r="P151" i="25" s="1"/>
  <c r="AX102" i="12"/>
  <c r="AW163" i="7" s="1"/>
  <c r="AX85" i="12"/>
  <c r="AW132" i="7" s="1"/>
  <c r="P175" i="25" s="1"/>
  <c r="AX79" i="12"/>
  <c r="AW118" i="7" s="1"/>
  <c r="P162" i="25" s="1"/>
  <c r="AX90" i="12"/>
  <c r="AW137" i="7" s="1"/>
  <c r="AX91" i="12"/>
  <c r="AW146" i="7" s="1"/>
  <c r="P189" i="25" s="1"/>
  <c r="AX74" i="12"/>
  <c r="AW105" i="7" s="1"/>
  <c r="P150" i="25" s="1"/>
  <c r="AX92" i="12"/>
  <c r="AW147" i="7" s="1"/>
  <c r="AY76" i="11"/>
  <c r="AW32" i="7" s="1"/>
  <c r="AW36" i="7" s="1"/>
  <c r="P93" i="25" s="1"/>
  <c r="P99" i="25" s="1"/>
  <c r="BJ35" i="11"/>
  <c r="BA25" i="11"/>
  <c r="AX20" i="12"/>
  <c r="AW139" i="7" s="1"/>
  <c r="P182" i="25" s="1"/>
  <c r="AX16" i="12"/>
  <c r="AW92" i="7" s="1"/>
  <c r="P138" i="25" s="1"/>
  <c r="AX17" i="12"/>
  <c r="AW103" i="7" s="1"/>
  <c r="AX19" i="12"/>
  <c r="AW124" i="7" s="1"/>
  <c r="P167" i="25" s="1"/>
  <c r="AW88" i="7"/>
  <c r="AZ53" i="11"/>
  <c r="AZ55" i="11" s="1"/>
  <c r="AX72" i="7"/>
  <c r="AZ14" i="11"/>
  <c r="AZ15" i="11" s="1"/>
  <c r="E308" i="22"/>
  <c r="D307" i="22"/>
  <c r="CK38" i="11"/>
  <c r="CK40" i="11" s="1"/>
  <c r="CK39" i="11" s="1"/>
  <c r="CJ50" i="4"/>
  <c r="AX53" i="12"/>
  <c r="AW98" i="7" s="1"/>
  <c r="P144" i="25" s="1"/>
  <c r="BJ84" i="11"/>
  <c r="BH41" i="7" s="1"/>
  <c r="AX47" i="12"/>
  <c r="AW97" i="7" s="1"/>
  <c r="P143" i="25" s="1"/>
  <c r="AX41" i="12"/>
  <c r="AW96" i="7" s="1"/>
  <c r="P142" i="25" s="1"/>
  <c r="AX35" i="12"/>
  <c r="AW95" i="7" s="1"/>
  <c r="P141" i="25" s="1"/>
  <c r="AX23" i="12"/>
  <c r="AW93" i="7" s="1"/>
  <c r="P139" i="25" s="1"/>
  <c r="AX29" i="12"/>
  <c r="AW94" i="7" s="1"/>
  <c r="P140" i="25" s="1"/>
  <c r="BI88" i="11"/>
  <c r="BG46" i="7" s="1"/>
  <c r="BJ49" i="4"/>
  <c r="BA48" i="4"/>
  <c r="BK29" i="11"/>
  <c r="BB20" i="11"/>
  <c r="AZ87" i="11" l="1"/>
  <c r="AX45" i="7" s="1"/>
  <c r="AV135" i="7"/>
  <c r="O179" i="25" s="1"/>
  <c r="O122" i="25"/>
  <c r="AV86" i="7"/>
  <c r="O132" i="25" s="1"/>
  <c r="AY73" i="4"/>
  <c r="AY133" i="4" s="1"/>
  <c r="AX10" i="12" s="1"/>
  <c r="AY70" i="4"/>
  <c r="AY130" i="4" s="1"/>
  <c r="AY69" i="4"/>
  <c r="AY129" i="4" s="1"/>
  <c r="AX45" i="12"/>
  <c r="AW68" i="7" s="1"/>
  <c r="P117" i="25" s="1"/>
  <c r="AX33" i="12"/>
  <c r="AW66" i="7" s="1"/>
  <c r="P115" i="25" s="1"/>
  <c r="AX39" i="12"/>
  <c r="AW67" i="7" s="1"/>
  <c r="P116" i="25" s="1"/>
  <c r="AW62" i="7"/>
  <c r="P111" i="25" s="1"/>
  <c r="AX27" i="12"/>
  <c r="AW65" i="7" s="1"/>
  <c r="P114" i="25" s="1"/>
  <c r="AX21" i="12"/>
  <c r="AW64" i="7" s="1"/>
  <c r="P113" i="25" s="1"/>
  <c r="AX50" i="12"/>
  <c r="AW144" i="7" s="1"/>
  <c r="P187" i="25" s="1"/>
  <c r="AX38" i="12"/>
  <c r="AW142" i="7" s="1"/>
  <c r="P185" i="25" s="1"/>
  <c r="AX26" i="12"/>
  <c r="AW140" i="7" s="1"/>
  <c r="P183" i="25" s="1"/>
  <c r="AW138" i="7"/>
  <c r="P181" i="25" s="1"/>
  <c r="AX14" i="12"/>
  <c r="AW63" i="7" s="1"/>
  <c r="AX48" i="12"/>
  <c r="AW116" i="7" s="1"/>
  <c r="P160" i="25" s="1"/>
  <c r="AX44" i="12"/>
  <c r="AW143" i="7" s="1"/>
  <c r="P186" i="25" s="1"/>
  <c r="AX24" i="12"/>
  <c r="AW112" i="7" s="1"/>
  <c r="P156" i="25" s="1"/>
  <c r="AW110" i="7"/>
  <c r="P154" i="25" s="1"/>
  <c r="AX56" i="12"/>
  <c r="AW145" i="7" s="1"/>
  <c r="P188" i="25" s="1"/>
  <c r="AZ56" i="11"/>
  <c r="AZ52" i="4" s="1"/>
  <c r="AX36" i="12"/>
  <c r="AW114" i="7" s="1"/>
  <c r="P158" i="25" s="1"/>
  <c r="AX42" i="12"/>
  <c r="AW115" i="7" s="1"/>
  <c r="P159" i="25" s="1"/>
  <c r="AX54" i="12"/>
  <c r="AW117" i="7" s="1"/>
  <c r="P161" i="25" s="1"/>
  <c r="BA91" i="11"/>
  <c r="AY50" i="7" s="1"/>
  <c r="AY59" i="11"/>
  <c r="AX80" i="12" s="1"/>
  <c r="AW119" i="7" s="1"/>
  <c r="P163" i="25" s="1"/>
  <c r="AY93" i="11"/>
  <c r="AW52" i="7" s="1"/>
  <c r="AW56" i="7" s="1"/>
  <c r="P106" i="25" s="1"/>
  <c r="AV222" i="7"/>
  <c r="O106" i="25"/>
  <c r="AY81" i="11"/>
  <c r="AY86" i="11" s="1"/>
  <c r="AW89" i="7"/>
  <c r="P134" i="25"/>
  <c r="N108" i="25"/>
  <c r="P103" i="25"/>
  <c r="D28" i="8"/>
  <c r="P104" i="25"/>
  <c r="AV165" i="7"/>
  <c r="AV44" i="7"/>
  <c r="AW96" i="12"/>
  <c r="AV150" i="7" s="1"/>
  <c r="BA110" i="4"/>
  <c r="BA109" i="4"/>
  <c r="BA108" i="4"/>
  <c r="BA102" i="4"/>
  <c r="BA101" i="4"/>
  <c r="BA100" i="4"/>
  <c r="BA94" i="4"/>
  <c r="BA93" i="4"/>
  <c r="BA92" i="4"/>
  <c r="BJ113" i="4"/>
  <c r="BJ112" i="4"/>
  <c r="BJ111" i="4"/>
  <c r="BJ97" i="4"/>
  <c r="BJ96" i="4"/>
  <c r="BJ104" i="4"/>
  <c r="BJ103" i="4"/>
  <c r="BJ95" i="4"/>
  <c r="BA26" i="11"/>
  <c r="BA27" i="11" s="1"/>
  <c r="BA72" i="11" s="1"/>
  <c r="AY27" i="7" s="1"/>
  <c r="AZ16" i="11"/>
  <c r="BJ146" i="4"/>
  <c r="BH10" i="7"/>
  <c r="BJ68" i="11"/>
  <c r="BH22" i="7" s="1"/>
  <c r="CJ45" i="11"/>
  <c r="CJ74" i="11" s="1"/>
  <c r="CH29" i="7" s="1"/>
  <c r="CH11" i="7"/>
  <c r="AZ47" i="4"/>
  <c r="AZ51" i="4" s="1"/>
  <c r="BA11" i="11"/>
  <c r="BA13" i="11" s="1"/>
  <c r="BA12" i="11" s="1"/>
  <c r="AW100" i="7"/>
  <c r="P146" i="25" s="1"/>
  <c r="E309" i="22"/>
  <c r="D308" i="22"/>
  <c r="BJ89" i="11"/>
  <c r="BH47" i="7" s="1"/>
  <c r="CK41" i="11"/>
  <c r="CK42" i="11" s="1"/>
  <c r="CK43" i="11" s="1"/>
  <c r="CK44" i="11" s="1"/>
  <c r="BJ36" i="11"/>
  <c r="BJ73" i="11" s="1"/>
  <c r="BH28" i="7" s="1"/>
  <c r="BB22" i="11"/>
  <c r="BB21" i="11" s="1"/>
  <c r="BK31" i="11"/>
  <c r="AX8" i="12" l="1"/>
  <c r="AX12" i="12"/>
  <c r="AZ66" i="4"/>
  <c r="AZ126" i="4" s="1"/>
  <c r="AZ61" i="4"/>
  <c r="AW102" i="7"/>
  <c r="AX58" i="12"/>
  <c r="AW104" i="7" s="1"/>
  <c r="P149" i="25" s="1"/>
  <c r="BA52" i="11"/>
  <c r="AZ57" i="11"/>
  <c r="AZ93" i="11" s="1"/>
  <c r="AX52" i="7" s="1"/>
  <c r="AW148" i="7"/>
  <c r="P191" i="25" s="1"/>
  <c r="AX84" i="12"/>
  <c r="AW131" i="7" s="1"/>
  <c r="P174" i="25" s="1"/>
  <c r="AW38" i="7"/>
  <c r="AW42" i="7" s="1"/>
  <c r="P86" i="25"/>
  <c r="AX86" i="12"/>
  <c r="AW133" i="7" s="1"/>
  <c r="P176" i="25" s="1"/>
  <c r="AW120" i="7"/>
  <c r="P164" i="25" s="1"/>
  <c r="BA67" i="11"/>
  <c r="AY21" i="7" s="1"/>
  <c r="AY9" i="7"/>
  <c r="P135" i="25"/>
  <c r="D49" i="8"/>
  <c r="AV151" i="7"/>
  <c r="O193" i="25"/>
  <c r="AW73" i="7"/>
  <c r="P120" i="25" s="1"/>
  <c r="P112" i="25"/>
  <c r="AV48" i="7"/>
  <c r="AV221" i="7" s="1"/>
  <c r="O89" i="25"/>
  <c r="O95" i="25" s="1"/>
  <c r="AX96" i="12"/>
  <c r="AW165" i="7"/>
  <c r="BA83" i="4"/>
  <c r="BA143" i="4" s="1"/>
  <c r="BA82" i="4"/>
  <c r="BA142" i="4" s="1"/>
  <c r="AZ60" i="4"/>
  <c r="AZ120" i="4" s="1"/>
  <c r="AZ137" i="4"/>
  <c r="AZ121" i="4"/>
  <c r="AZ17" i="11"/>
  <c r="AZ49" i="11"/>
  <c r="AZ96" i="11" s="1"/>
  <c r="AX55" i="7" s="1"/>
  <c r="BK30" i="11"/>
  <c r="BK32" i="11" s="1"/>
  <c r="BK33" i="11" s="1"/>
  <c r="BK34" i="11" s="1"/>
  <c r="BK92" i="11" s="1"/>
  <c r="BI51" i="7" s="1"/>
  <c r="BK69" i="11"/>
  <c r="BI23" i="7" s="1"/>
  <c r="AZ131" i="4"/>
  <c r="AZ80" i="4"/>
  <c r="AZ140" i="4" s="1"/>
  <c r="AZ178" i="4" s="1"/>
  <c r="AZ124" i="4"/>
  <c r="AZ123" i="4"/>
  <c r="BA84" i="4"/>
  <c r="BA144" i="4" s="1"/>
  <c r="AZ132" i="4"/>
  <c r="AZ53" i="4"/>
  <c r="AZ117" i="4"/>
  <c r="AW44" i="7"/>
  <c r="AZ122" i="4"/>
  <c r="AZ160" i="4" s="1"/>
  <c r="AY18" i="12" s="1"/>
  <c r="AX111" i="7" s="1"/>
  <c r="E310" i="22"/>
  <c r="D309" i="22"/>
  <c r="AW222" i="7"/>
  <c r="CL38" i="11"/>
  <c r="CL40" i="11" s="1"/>
  <c r="CK50" i="4"/>
  <c r="BA134" i="4"/>
  <c r="BJ78" i="11"/>
  <c r="BH34" i="7" s="1"/>
  <c r="BA138" i="4"/>
  <c r="BA139" i="4"/>
  <c r="BA177" i="4" s="1"/>
  <c r="BA48" i="11"/>
  <c r="BA47" i="11"/>
  <c r="BB23" i="11"/>
  <c r="BB24" i="11" s="1"/>
  <c r="P148" i="25" l="1"/>
  <c r="AW107" i="7"/>
  <c r="P152" i="25" s="1"/>
  <c r="AZ70" i="4"/>
  <c r="AZ130" i="4" s="1"/>
  <c r="AZ73" i="4"/>
  <c r="AZ133" i="4" s="1"/>
  <c r="AZ69" i="4"/>
  <c r="AZ129" i="4" s="1"/>
  <c r="AW123" i="7"/>
  <c r="P166" i="25" s="1"/>
  <c r="AX37" i="12"/>
  <c r="AW127" i="7" s="1"/>
  <c r="P170" i="25" s="1"/>
  <c r="AX49" i="12"/>
  <c r="AW129" i="7" s="1"/>
  <c r="P172" i="25" s="1"/>
  <c r="AX55" i="12"/>
  <c r="AW130" i="7" s="1"/>
  <c r="P173" i="25" s="1"/>
  <c r="AX43" i="12"/>
  <c r="AW128" i="7" s="1"/>
  <c r="P171" i="25" s="1"/>
  <c r="AX31" i="12"/>
  <c r="AW126" i="7" s="1"/>
  <c r="P169" i="25" s="1"/>
  <c r="AX25" i="12"/>
  <c r="AW125" i="7" s="1"/>
  <c r="P168" i="25" s="1"/>
  <c r="AX28" i="12"/>
  <c r="AW79" i="7" s="1"/>
  <c r="P125" i="25" s="1"/>
  <c r="AX46" i="12"/>
  <c r="AW82" i="7" s="1"/>
  <c r="P128" i="25" s="1"/>
  <c r="AX52" i="12"/>
  <c r="AW83" i="7" s="1"/>
  <c r="P129" i="25" s="1"/>
  <c r="AX40" i="12"/>
  <c r="AW81" i="7" s="1"/>
  <c r="P127" i="25" s="1"/>
  <c r="AX34" i="12"/>
  <c r="AW80" i="7" s="1"/>
  <c r="P126" i="25" s="1"/>
  <c r="AW76" i="7"/>
  <c r="AX22" i="12"/>
  <c r="AW78" i="7" s="1"/>
  <c r="P124" i="25" s="1"/>
  <c r="BA77" i="11"/>
  <c r="AY33" i="7" s="1"/>
  <c r="AV58" i="7"/>
  <c r="O108" i="25" s="1"/>
  <c r="O194" i="25"/>
  <c r="AW48" i="7"/>
  <c r="AW58" i="7" s="1"/>
  <c r="P108" i="25" s="1"/>
  <c r="P89" i="25"/>
  <c r="P95" i="25" s="1"/>
  <c r="AZ50" i="11"/>
  <c r="AY100" i="12" s="1"/>
  <c r="AX156" i="7" s="1"/>
  <c r="AX157" i="7" s="1"/>
  <c r="BK35" i="11"/>
  <c r="AZ59" i="11"/>
  <c r="AX8" i="7"/>
  <c r="AZ66" i="11"/>
  <c r="AZ18" i="11"/>
  <c r="AZ71" i="11" s="1"/>
  <c r="AX26" i="7" s="1"/>
  <c r="AX30" i="7" s="1"/>
  <c r="BB25" i="11"/>
  <c r="AY11" i="12"/>
  <c r="AX110" i="7" s="1"/>
  <c r="AY9" i="12"/>
  <c r="AX91" i="7" s="1"/>
  <c r="AZ175" i="4"/>
  <c r="AY13" i="12"/>
  <c r="AY7" i="12"/>
  <c r="AZ170" i="4"/>
  <c r="AY10" i="12"/>
  <c r="AZ63" i="12"/>
  <c r="AY72" i="7" s="1"/>
  <c r="AX88" i="7"/>
  <c r="AX89" i="7" s="1"/>
  <c r="CK45" i="11"/>
  <c r="CK74" i="11" s="1"/>
  <c r="CI29" i="7" s="1"/>
  <c r="CI11" i="7"/>
  <c r="AW150" i="7"/>
  <c r="E311" i="22"/>
  <c r="D310" i="22"/>
  <c r="BK79" i="11"/>
  <c r="BI35" i="7" s="1"/>
  <c r="CL39" i="11"/>
  <c r="CL41" i="11" s="1"/>
  <c r="CL42" i="11" s="1"/>
  <c r="CL43" i="11" s="1"/>
  <c r="CL44" i="11" s="1"/>
  <c r="BA54" i="11"/>
  <c r="BA53" i="11"/>
  <c r="BJ83" i="11"/>
  <c r="BH40" i="7" s="1"/>
  <c r="BB48" i="4"/>
  <c r="BK49" i="4"/>
  <c r="BA14" i="11"/>
  <c r="BA15" i="11" s="1"/>
  <c r="BA16" i="11" s="1"/>
  <c r="BC20" i="11"/>
  <c r="BL29" i="11"/>
  <c r="AW135" i="7" l="1"/>
  <c r="P179" i="25" s="1"/>
  <c r="P122" i="25"/>
  <c r="AW86" i="7"/>
  <c r="P132" i="25" s="1"/>
  <c r="BA82" i="11"/>
  <c r="AY39" i="7" s="1"/>
  <c r="AW221" i="7"/>
  <c r="AY102" i="12"/>
  <c r="AX163" i="7" s="1"/>
  <c r="AY75" i="12"/>
  <c r="AX106" i="7" s="1"/>
  <c r="AY61" i="12"/>
  <c r="AX70" i="7" s="1"/>
  <c r="AY66" i="12"/>
  <c r="AX75" i="7" s="1"/>
  <c r="AY78" i="12"/>
  <c r="AX109" i="7" s="1"/>
  <c r="AY79" i="12"/>
  <c r="AX118" i="7" s="1"/>
  <c r="BB91" i="11"/>
  <c r="AZ50" i="7" s="1"/>
  <c r="AZ94" i="11"/>
  <c r="AY14" i="12" s="1"/>
  <c r="AX63" i="7" s="1"/>
  <c r="AX12" i="7"/>
  <c r="AY68" i="12"/>
  <c r="AX85" i="7" s="1"/>
  <c r="AY74" i="12"/>
  <c r="AX105" i="7" s="1"/>
  <c r="AY83" i="12"/>
  <c r="AX122" i="7" s="1"/>
  <c r="AY67" i="12"/>
  <c r="AX84" i="7" s="1"/>
  <c r="AY87" i="12"/>
  <c r="AX134" i="7" s="1"/>
  <c r="AY90" i="12"/>
  <c r="AX137" i="7" s="1"/>
  <c r="AY62" i="12"/>
  <c r="AX71" i="7" s="1"/>
  <c r="AY92" i="12"/>
  <c r="AX147" i="7" s="1"/>
  <c r="AY60" i="12"/>
  <c r="AX61" i="7" s="1"/>
  <c r="AW151" i="7"/>
  <c r="P193" i="25"/>
  <c r="BK113" i="4"/>
  <c r="BK112" i="4"/>
  <c r="BK111" i="4"/>
  <c r="BK95" i="4"/>
  <c r="BK104" i="4"/>
  <c r="BK103" i="4"/>
  <c r="BK96" i="4"/>
  <c r="BK97" i="4"/>
  <c r="BB110" i="4"/>
  <c r="BB109" i="4"/>
  <c r="BB108" i="4"/>
  <c r="BB102" i="4"/>
  <c r="BB101" i="4"/>
  <c r="BB100" i="4"/>
  <c r="BB93" i="4"/>
  <c r="BB94" i="4"/>
  <c r="BB92" i="4"/>
  <c r="AY71" i="12"/>
  <c r="AX99" i="7" s="1"/>
  <c r="AY84" i="12"/>
  <c r="AX131" i="7" s="1"/>
  <c r="AY85" i="12"/>
  <c r="AX132" i="7" s="1"/>
  <c r="AY86" i="12"/>
  <c r="AX133" i="7" s="1"/>
  <c r="AY80" i="12"/>
  <c r="AX119" i="7" s="1"/>
  <c r="AY91" i="12"/>
  <c r="AX146" i="7" s="1"/>
  <c r="AY30" i="12"/>
  <c r="AX113" i="7" s="1"/>
  <c r="BA17" i="11"/>
  <c r="BA49" i="11"/>
  <c r="BA50" i="11" s="1"/>
  <c r="AZ76" i="11"/>
  <c r="AX20" i="7"/>
  <c r="AX24" i="7" s="1"/>
  <c r="AY35" i="12"/>
  <c r="AX95" i="7" s="1"/>
  <c r="AY23" i="12"/>
  <c r="AX93" i="7" s="1"/>
  <c r="AY41" i="12"/>
  <c r="AX96" i="7" s="1"/>
  <c r="BB26" i="11"/>
  <c r="BB27" i="11" s="1"/>
  <c r="BB72" i="11" s="1"/>
  <c r="AZ27" i="7" s="1"/>
  <c r="AY29" i="12"/>
  <c r="AX94" i="7" s="1"/>
  <c r="AY53" i="12"/>
  <c r="AX98" i="7" s="1"/>
  <c r="AY42" i="12"/>
  <c r="AX115" i="7" s="1"/>
  <c r="AY24" i="12"/>
  <c r="AX112" i="7" s="1"/>
  <c r="AY54" i="12"/>
  <c r="AX117" i="7" s="1"/>
  <c r="AY47" i="12"/>
  <c r="AX97" i="7" s="1"/>
  <c r="AY48" i="12"/>
  <c r="AX116" i="7" s="1"/>
  <c r="AY36" i="12"/>
  <c r="AX114" i="7" s="1"/>
  <c r="AY8" i="12"/>
  <c r="AY22" i="12" s="1"/>
  <c r="AX78" i="7" s="1"/>
  <c r="AY12" i="12"/>
  <c r="AX123" i="7" s="1"/>
  <c r="BK146" i="4"/>
  <c r="AY20" i="12"/>
  <c r="AX139" i="7" s="1"/>
  <c r="AY16" i="12"/>
  <c r="AX92" i="7" s="1"/>
  <c r="AY17" i="12"/>
  <c r="AX103" i="7" s="1"/>
  <c r="AY19" i="12"/>
  <c r="AX124" i="7" s="1"/>
  <c r="AX62" i="7"/>
  <c r="AY33" i="12"/>
  <c r="AX66" i="7" s="1"/>
  <c r="AY45" i="12"/>
  <c r="AX68" i="7" s="1"/>
  <c r="AY27" i="12"/>
  <c r="AX65" i="7" s="1"/>
  <c r="AY51" i="12"/>
  <c r="AX69" i="7" s="1"/>
  <c r="AY21" i="12"/>
  <c r="AX64" i="7" s="1"/>
  <c r="AY39" i="12"/>
  <c r="AX67" i="7" s="1"/>
  <c r="AX138" i="7"/>
  <c r="AY38" i="12"/>
  <c r="AX142" i="7" s="1"/>
  <c r="AY44" i="12"/>
  <c r="AX143" i="7" s="1"/>
  <c r="AY26" i="12"/>
  <c r="AX140" i="7" s="1"/>
  <c r="AY50" i="12"/>
  <c r="AX144" i="7" s="1"/>
  <c r="AY32" i="12"/>
  <c r="AX141" i="7" s="1"/>
  <c r="AY56" i="12"/>
  <c r="AX145" i="7" s="1"/>
  <c r="AX102" i="7"/>
  <c r="AY58" i="12"/>
  <c r="AX104" i="7" s="1"/>
  <c r="BI10" i="7"/>
  <c r="BK68" i="11"/>
  <c r="BI22" i="7" s="1"/>
  <c r="E312" i="22"/>
  <c r="D311" i="22"/>
  <c r="BK84" i="11"/>
  <c r="BI41" i="7" s="1"/>
  <c r="CL50" i="4"/>
  <c r="CM38" i="11"/>
  <c r="CM40" i="11" s="1"/>
  <c r="BA55" i="11"/>
  <c r="BA56" i="11" s="1"/>
  <c r="BJ88" i="11"/>
  <c r="BH46" i="7" s="1"/>
  <c r="BA47" i="4"/>
  <c r="BA51" i="4" s="1"/>
  <c r="BB11" i="11"/>
  <c r="BK36" i="11"/>
  <c r="BK73" i="11" s="1"/>
  <c r="BI28" i="7" s="1"/>
  <c r="BL31" i="11"/>
  <c r="BC22" i="11"/>
  <c r="BC21" i="11" s="1"/>
  <c r="BA66" i="4" l="1"/>
  <c r="BA126" i="4" s="1"/>
  <c r="BA61" i="4"/>
  <c r="BA87" i="11"/>
  <c r="AY45" i="7" s="1"/>
  <c r="AX53" i="7"/>
  <c r="AX56" i="7" s="1"/>
  <c r="AX222" i="7" s="1"/>
  <c r="P194" i="25"/>
  <c r="D50" i="8"/>
  <c r="BB82" i="4"/>
  <c r="BB142" i="4" s="1"/>
  <c r="AZ71" i="12"/>
  <c r="AZ91" i="12"/>
  <c r="AY146" i="7" s="1"/>
  <c r="AZ85" i="12"/>
  <c r="AY132" i="7" s="1"/>
  <c r="BB83" i="4"/>
  <c r="BB143" i="4" s="1"/>
  <c r="BA60" i="4"/>
  <c r="BA120" i="4" s="1"/>
  <c r="BB67" i="11"/>
  <c r="AZ21" i="7" s="1"/>
  <c r="AZ9" i="7"/>
  <c r="AX32" i="7"/>
  <c r="AX36" i="7" s="1"/>
  <c r="AZ81" i="11"/>
  <c r="BA52" i="4"/>
  <c r="BA53" i="4" s="1"/>
  <c r="BA57" i="11"/>
  <c r="AX100" i="7"/>
  <c r="AY28" i="12"/>
  <c r="AX79" i="7" s="1"/>
  <c r="AY55" i="12"/>
  <c r="AX130" i="7" s="1"/>
  <c r="AY37" i="12"/>
  <c r="AX127" i="7" s="1"/>
  <c r="AY49" i="12"/>
  <c r="AX129" i="7" s="1"/>
  <c r="AY31" i="12"/>
  <c r="AX126" i="7" s="1"/>
  <c r="AY43" i="12"/>
  <c r="AX128" i="7" s="1"/>
  <c r="AY25" i="12"/>
  <c r="AX125" i="7" s="1"/>
  <c r="AX76" i="7"/>
  <c r="AX120" i="7"/>
  <c r="AY34" i="12"/>
  <c r="AX80" i="7" s="1"/>
  <c r="AY46" i="12"/>
  <c r="AX82" i="7" s="1"/>
  <c r="AY40" i="12"/>
  <c r="AX81" i="7" s="1"/>
  <c r="AY52" i="12"/>
  <c r="AX83" i="7" s="1"/>
  <c r="BA124" i="4"/>
  <c r="BA80" i="4"/>
  <c r="BA140" i="4" s="1"/>
  <c r="BA178" i="4" s="1"/>
  <c r="BL30" i="11"/>
  <c r="BL32" i="11" s="1"/>
  <c r="BL33" i="11" s="1"/>
  <c r="BL34" i="11" s="1"/>
  <c r="BL92" i="11" s="1"/>
  <c r="BJ51" i="7" s="1"/>
  <c r="BL69" i="11"/>
  <c r="BJ23" i="7" s="1"/>
  <c r="AX148" i="7"/>
  <c r="AX107" i="7"/>
  <c r="BA137" i="4"/>
  <c r="BA132" i="4"/>
  <c r="BB84" i="4"/>
  <c r="BB144" i="4" s="1"/>
  <c r="AX73" i="7"/>
  <c r="AY12" i="7"/>
  <c r="AZ100" i="12"/>
  <c r="AY156" i="7" s="1"/>
  <c r="AY157" i="7" s="1"/>
  <c r="AZ102" i="12"/>
  <c r="AY163" i="7" s="1"/>
  <c r="AZ92" i="12"/>
  <c r="AY147" i="7" s="1"/>
  <c r="AZ90" i="12"/>
  <c r="AY137" i="7" s="1"/>
  <c r="AZ87" i="12"/>
  <c r="AY134" i="7" s="1"/>
  <c r="BA94" i="11"/>
  <c r="AY53" i="7" s="1"/>
  <c r="AZ83" i="12"/>
  <c r="AY122" i="7" s="1"/>
  <c r="AZ74" i="12"/>
  <c r="AY105" i="7" s="1"/>
  <c r="AZ79" i="12"/>
  <c r="AY118" i="7" s="1"/>
  <c r="AZ78" i="12"/>
  <c r="AY109" i="7" s="1"/>
  <c r="AZ75" i="12"/>
  <c r="AZ61" i="12"/>
  <c r="AY70" i="7" s="1"/>
  <c r="AZ60" i="12"/>
  <c r="AY61" i="7" s="1"/>
  <c r="AZ62" i="12"/>
  <c r="AY71" i="7" s="1"/>
  <c r="AZ67" i="12"/>
  <c r="AY84" i="7" s="1"/>
  <c r="AZ68" i="12"/>
  <c r="AZ66" i="12"/>
  <c r="AY75" i="7" s="1"/>
  <c r="AY8" i="7"/>
  <c r="BA66" i="11"/>
  <c r="CJ11" i="7"/>
  <c r="CL45" i="11"/>
  <c r="CL74" i="11" s="1"/>
  <c r="CJ29" i="7" s="1"/>
  <c r="BA18" i="11"/>
  <c r="BA71" i="11" s="1"/>
  <c r="E313" i="22"/>
  <c r="D312" i="22"/>
  <c r="BK89" i="11"/>
  <c r="BI47" i="7" s="1"/>
  <c r="BB134" i="4"/>
  <c r="CM39" i="11"/>
  <c r="CM41" i="11" s="1"/>
  <c r="CM42" i="11" s="1"/>
  <c r="CM43" i="11" s="1"/>
  <c r="CM44" i="11" s="1"/>
  <c r="BB52" i="11"/>
  <c r="BB138" i="4"/>
  <c r="BK78" i="11"/>
  <c r="BI34" i="7" s="1"/>
  <c r="BA117" i="4"/>
  <c r="BB139" i="4"/>
  <c r="BB177" i="4" s="1"/>
  <c r="BA96" i="11"/>
  <c r="AY55" i="7" s="1"/>
  <c r="BB13" i="11"/>
  <c r="BB48" i="11" s="1"/>
  <c r="BC23" i="11"/>
  <c r="BC24" i="11" s="1"/>
  <c r="BA70" i="4" l="1"/>
  <c r="BA130" i="4" s="1"/>
  <c r="BA73" i="4"/>
  <c r="BA133" i="4" s="1"/>
  <c r="BA69" i="4"/>
  <c r="BA129" i="4" s="1"/>
  <c r="AZ8" i="12" s="1"/>
  <c r="BA59" i="11"/>
  <c r="AZ86" i="12" s="1"/>
  <c r="AY133" i="7" s="1"/>
  <c r="BA93" i="11"/>
  <c r="AY52" i="7" s="1"/>
  <c r="AY56" i="7" s="1"/>
  <c r="BB77" i="11"/>
  <c r="AZ33" i="7" s="1"/>
  <c r="BL35" i="11"/>
  <c r="AX38" i="7"/>
  <c r="AX42" i="7" s="1"/>
  <c r="AZ86" i="11"/>
  <c r="AX165" i="7" s="1"/>
  <c r="BC25" i="11"/>
  <c r="BC91" i="11" s="1"/>
  <c r="AX135" i="7"/>
  <c r="AX86" i="7"/>
  <c r="BA170" i="4"/>
  <c r="AZ10" i="12"/>
  <c r="BA175" i="4"/>
  <c r="AZ13" i="12"/>
  <c r="AY20" i="7"/>
  <c r="AY24" i="7" s="1"/>
  <c r="AY88" i="7"/>
  <c r="AY89" i="7" s="1"/>
  <c r="AY106" i="7"/>
  <c r="AY85" i="7"/>
  <c r="AY26" i="7"/>
  <c r="AY30" i="7" s="1"/>
  <c r="BA122" i="4"/>
  <c r="BA160" i="4" s="1"/>
  <c r="AZ18" i="12" s="1"/>
  <c r="AY111" i="7" s="1"/>
  <c r="BA76" i="11"/>
  <c r="BA81" i="11" s="1"/>
  <c r="E314" i="22"/>
  <c r="D313" i="22"/>
  <c r="BL79" i="11"/>
  <c r="BJ35" i="7" s="1"/>
  <c r="AZ14" i="12"/>
  <c r="BB12" i="11"/>
  <c r="BB47" i="11" s="1"/>
  <c r="CM50" i="4"/>
  <c r="CN38" i="11"/>
  <c r="CN40" i="11" s="1"/>
  <c r="BB54" i="11"/>
  <c r="BK83" i="11"/>
  <c r="BI40" i="7" s="1"/>
  <c r="BA131" i="4"/>
  <c r="AZ9" i="12" s="1"/>
  <c r="AY91" i="7" s="1"/>
  <c r="BA121" i="4"/>
  <c r="AZ7" i="12" s="1"/>
  <c r="BA123" i="4"/>
  <c r="BL49" i="4"/>
  <c r="BC48" i="4"/>
  <c r="AY99" i="7"/>
  <c r="BD20" i="11"/>
  <c r="BM29" i="11"/>
  <c r="AZ80" i="12" l="1"/>
  <c r="AY119" i="7" s="1"/>
  <c r="AZ84" i="12"/>
  <c r="AY131" i="7" s="1"/>
  <c r="BB82" i="11"/>
  <c r="AZ39" i="7" s="1"/>
  <c r="BL113" i="4"/>
  <c r="BL112" i="4"/>
  <c r="BL111" i="4"/>
  <c r="BL95" i="4"/>
  <c r="BL97" i="4"/>
  <c r="BL96" i="4"/>
  <c r="BL104" i="4"/>
  <c r="BL103" i="4"/>
  <c r="BC110" i="4"/>
  <c r="BC109" i="4"/>
  <c r="BC108" i="4"/>
  <c r="BC102" i="4"/>
  <c r="BC101" i="4"/>
  <c r="BC100" i="4"/>
  <c r="BC92" i="4"/>
  <c r="BC94" i="4"/>
  <c r="BC93" i="4"/>
  <c r="AY96" i="12"/>
  <c r="AX44" i="7"/>
  <c r="AX48" i="7" s="1"/>
  <c r="AX58" i="7" s="1"/>
  <c r="BC26" i="11"/>
  <c r="BC67" i="11" s="1"/>
  <c r="BA21" i="7" s="1"/>
  <c r="BA50" i="7"/>
  <c r="AZ11" i="12"/>
  <c r="AZ30" i="12" s="1"/>
  <c r="AY113" i="7" s="1"/>
  <c r="AZ39" i="12"/>
  <c r="AY67" i="7" s="1"/>
  <c r="AZ45" i="12"/>
  <c r="AY68" i="7" s="1"/>
  <c r="AZ33" i="12"/>
  <c r="AY66" i="7" s="1"/>
  <c r="AY62" i="7"/>
  <c r="AZ27" i="12"/>
  <c r="AY65" i="7" s="1"/>
  <c r="AZ21" i="12"/>
  <c r="AY64" i="7" s="1"/>
  <c r="AZ51" i="12"/>
  <c r="AY69" i="7" s="1"/>
  <c r="BL146" i="4"/>
  <c r="AZ20" i="12"/>
  <c r="AY139" i="7" s="1"/>
  <c r="AZ16" i="12"/>
  <c r="AY92" i="7" s="1"/>
  <c r="AZ17" i="12"/>
  <c r="AY103" i="7" s="1"/>
  <c r="AZ19" i="12"/>
  <c r="AY124" i="7" s="1"/>
  <c r="AY138" i="7"/>
  <c r="AZ44" i="12"/>
  <c r="AY143" i="7" s="1"/>
  <c r="AZ26" i="12"/>
  <c r="AY140" i="7" s="1"/>
  <c r="AZ38" i="12"/>
  <c r="AY142" i="7" s="1"/>
  <c r="AZ56" i="12"/>
  <c r="AY145" i="7" s="1"/>
  <c r="AZ50" i="12"/>
  <c r="AY144" i="7" s="1"/>
  <c r="AZ32" i="12"/>
  <c r="AY141" i="7" s="1"/>
  <c r="AY102" i="7"/>
  <c r="AZ58" i="12"/>
  <c r="AY104" i="7" s="1"/>
  <c r="AY76" i="7"/>
  <c r="AZ40" i="12"/>
  <c r="AY81" i="7" s="1"/>
  <c r="AZ52" i="12"/>
  <c r="AY83" i="7" s="1"/>
  <c r="AZ34" i="12"/>
  <c r="AY80" i="7" s="1"/>
  <c r="AZ28" i="12"/>
  <c r="AY79" i="7" s="1"/>
  <c r="AZ22" i="12"/>
  <c r="AY78" i="7" s="1"/>
  <c r="AZ46" i="12"/>
  <c r="AY82" i="7" s="1"/>
  <c r="AZ72" i="7"/>
  <c r="BJ10" i="7"/>
  <c r="BL68" i="11"/>
  <c r="BJ22" i="7" s="1"/>
  <c r="CM45" i="11"/>
  <c r="CM74" i="11" s="1"/>
  <c r="CK29" i="7" s="1"/>
  <c r="CK11" i="7"/>
  <c r="AY63" i="7"/>
  <c r="AY38" i="7"/>
  <c r="AY42" i="7" s="1"/>
  <c r="AY32" i="7"/>
  <c r="AY36" i="7" s="1"/>
  <c r="E315" i="22"/>
  <c r="D314" i="22"/>
  <c r="AZ53" i="12"/>
  <c r="AY98" i="7" s="1"/>
  <c r="BA86" i="11"/>
  <c r="BK88" i="11"/>
  <c r="BI46" i="7" s="1"/>
  <c r="BL84" i="11"/>
  <c r="BJ41" i="7" s="1"/>
  <c r="CN39" i="11"/>
  <c r="CN41" i="11" s="1"/>
  <c r="CN42" i="11" s="1"/>
  <c r="CN43" i="11" s="1"/>
  <c r="CN44" i="11" s="1"/>
  <c r="BB53" i="11"/>
  <c r="BB55" i="11" s="1"/>
  <c r="BB56" i="11" s="1"/>
  <c r="BB57" i="11" s="1"/>
  <c r="BB93" i="11" s="1"/>
  <c r="AZ47" i="12"/>
  <c r="AY97" i="7" s="1"/>
  <c r="AZ35" i="12"/>
  <c r="AY95" i="7" s="1"/>
  <c r="AZ41" i="12"/>
  <c r="AY96" i="7" s="1"/>
  <c r="AZ29" i="12"/>
  <c r="AY94" i="7" s="1"/>
  <c r="AZ23" i="12"/>
  <c r="AY93" i="7" s="1"/>
  <c r="BB87" i="11"/>
  <c r="AZ45" i="7" s="1"/>
  <c r="AZ12" i="12"/>
  <c r="AY123" i="7" s="1"/>
  <c r="BB14" i="11"/>
  <c r="BB15" i="11" s="1"/>
  <c r="BL36" i="11"/>
  <c r="BL73" i="11" s="1"/>
  <c r="BJ28" i="7" s="1"/>
  <c r="BM31" i="11"/>
  <c r="BD22" i="11"/>
  <c r="BD21" i="11" s="1"/>
  <c r="AX150" i="7" l="1"/>
  <c r="AX151" i="7" s="1"/>
  <c r="BA9" i="7"/>
  <c r="AZ96" i="12"/>
  <c r="AY165" i="7"/>
  <c r="BC82" i="4"/>
  <c r="BC142" i="4" s="1"/>
  <c r="AX221" i="7"/>
  <c r="BC27" i="11"/>
  <c r="BC72" i="11" s="1"/>
  <c r="BA27" i="7" s="1"/>
  <c r="BC83" i="4"/>
  <c r="BC143" i="4" s="1"/>
  <c r="AZ48" i="12"/>
  <c r="AY116" i="7" s="1"/>
  <c r="BB16" i="11"/>
  <c r="AZ24" i="12"/>
  <c r="AY112" i="7" s="1"/>
  <c r="AZ36" i="12"/>
  <c r="AY114" i="7" s="1"/>
  <c r="AZ54" i="12"/>
  <c r="AY117" i="7" s="1"/>
  <c r="AZ42" i="12"/>
  <c r="AY115" i="7" s="1"/>
  <c r="AY110" i="7"/>
  <c r="AY73" i="7"/>
  <c r="BM30" i="11"/>
  <c r="BM32" i="11" s="1"/>
  <c r="BM33" i="11" s="1"/>
  <c r="BM34" i="11" s="1"/>
  <c r="BM92" i="11" s="1"/>
  <c r="BK51" i="7" s="1"/>
  <c r="BM69" i="11"/>
  <c r="BK23" i="7" s="1"/>
  <c r="AY107" i="7"/>
  <c r="AY86" i="7"/>
  <c r="BC84" i="4"/>
  <c r="BC144" i="4" s="1"/>
  <c r="AY148" i="7"/>
  <c r="AY44" i="7"/>
  <c r="AY100" i="7"/>
  <c r="E316" i="22"/>
  <c r="D315" i="22"/>
  <c r="BL89" i="11"/>
  <c r="BJ47" i="7" s="1"/>
  <c r="AZ55" i="12"/>
  <c r="AY130" i="7" s="1"/>
  <c r="AY222" i="7"/>
  <c r="CO38" i="11"/>
  <c r="CO40" i="11" s="1"/>
  <c r="CN50" i="4"/>
  <c r="BC134" i="4"/>
  <c r="BB52" i="4"/>
  <c r="AZ52" i="7"/>
  <c r="AZ49" i="12"/>
  <c r="AY129" i="7" s="1"/>
  <c r="AZ43" i="12"/>
  <c r="AY128" i="7" s="1"/>
  <c r="AZ37" i="12"/>
  <c r="AY127" i="7" s="1"/>
  <c r="AZ31" i="12"/>
  <c r="AY126" i="7" s="1"/>
  <c r="AZ25" i="12"/>
  <c r="AY125" i="7" s="1"/>
  <c r="BC138" i="4"/>
  <c r="BL78" i="11"/>
  <c r="BJ34" i="7" s="1"/>
  <c r="BC139" i="4"/>
  <c r="BC177" i="4" s="1"/>
  <c r="BC52" i="11"/>
  <c r="BB47" i="4"/>
  <c r="BB51" i="4" s="1"/>
  <c r="BC11" i="11"/>
  <c r="BD23" i="11"/>
  <c r="BD24" i="11" s="1"/>
  <c r="BB66" i="4" l="1"/>
  <c r="BB126" i="4" s="1"/>
  <c r="BB61" i="4"/>
  <c r="BC77" i="11"/>
  <c r="BA33" i="7" s="1"/>
  <c r="BB60" i="4"/>
  <c r="BB120" i="4" s="1"/>
  <c r="BM35" i="11"/>
  <c r="BB17" i="11"/>
  <c r="BB18" i="11" s="1"/>
  <c r="BB71" i="11" s="1"/>
  <c r="BB49" i="11"/>
  <c r="BB50" i="11" s="1"/>
  <c r="BD25" i="11"/>
  <c r="BD91" i="11" s="1"/>
  <c r="AY120" i="7"/>
  <c r="BB80" i="4"/>
  <c r="BB140" i="4" s="1"/>
  <c r="BB178" i="4" s="1"/>
  <c r="BB124" i="4"/>
  <c r="BB137" i="4"/>
  <c r="BB132" i="4"/>
  <c r="AY135" i="7"/>
  <c r="AY48" i="7"/>
  <c r="AY58" i="7" s="1"/>
  <c r="AY150" i="7" s="1"/>
  <c r="AY151" i="7" s="1"/>
  <c r="BB117" i="4"/>
  <c r="CN45" i="11"/>
  <c r="CN74" i="11" s="1"/>
  <c r="CL29" i="7" s="1"/>
  <c r="CL11" i="7"/>
  <c r="E317" i="22"/>
  <c r="D316" i="22"/>
  <c r="BM79" i="11"/>
  <c r="BK35" i="7" s="1"/>
  <c r="CO39" i="11"/>
  <c r="CO41" i="11" s="1"/>
  <c r="CO42" i="11" s="1"/>
  <c r="CO43" i="11" s="1"/>
  <c r="CO44" i="11" s="1"/>
  <c r="BL83" i="11"/>
  <c r="BJ40" i="7" s="1"/>
  <c r="BC13" i="11"/>
  <c r="BC12" i="11" s="1"/>
  <c r="BD48" i="4"/>
  <c r="BM49" i="4"/>
  <c r="BB53" i="4"/>
  <c r="BN29" i="11"/>
  <c r="BE20" i="11"/>
  <c r="BB73" i="4" l="1"/>
  <c r="BB70" i="4"/>
  <c r="BB130" i="4" s="1"/>
  <c r="BB69" i="4"/>
  <c r="BB129" i="4" s="1"/>
  <c r="BA8" i="12" s="1"/>
  <c r="BC82" i="11"/>
  <c r="BA39" i="7" s="1"/>
  <c r="BA91" i="12"/>
  <c r="AZ146" i="7" s="1"/>
  <c r="BA71" i="12"/>
  <c r="AZ99" i="7" s="1"/>
  <c r="BA85" i="12"/>
  <c r="AZ132" i="7" s="1"/>
  <c r="BM113" i="4"/>
  <c r="BM112" i="4"/>
  <c r="BM111" i="4"/>
  <c r="BM95" i="4"/>
  <c r="BM97" i="4"/>
  <c r="BM96" i="4"/>
  <c r="BM104" i="4"/>
  <c r="BM103" i="4"/>
  <c r="BD110" i="4"/>
  <c r="BD109" i="4"/>
  <c r="BD108" i="4"/>
  <c r="BD101" i="4"/>
  <c r="BD94" i="4"/>
  <c r="BD93" i="4"/>
  <c r="BD92" i="4"/>
  <c r="BD100" i="4"/>
  <c r="BD102" i="4"/>
  <c r="BB59" i="11"/>
  <c r="BA84" i="12" s="1"/>
  <c r="AZ131" i="7" s="1"/>
  <c r="BB96" i="11"/>
  <c r="AZ55" i="7" s="1"/>
  <c r="BB66" i="11"/>
  <c r="BB76" i="11" s="1"/>
  <c r="AZ8" i="7"/>
  <c r="BD26" i="11"/>
  <c r="BB9" i="7" s="1"/>
  <c r="BB50" i="7"/>
  <c r="BM146" i="4"/>
  <c r="BB170" i="4"/>
  <c r="BB133" i="4"/>
  <c r="BA10" i="12" s="1"/>
  <c r="BB175" i="4"/>
  <c r="BA13" i="12"/>
  <c r="AZ12" i="7"/>
  <c r="BA100" i="12"/>
  <c r="AZ156" i="7" s="1"/>
  <c r="AZ157" i="7" s="1"/>
  <c r="BA92" i="12"/>
  <c r="AZ147" i="7" s="1"/>
  <c r="BA90" i="12"/>
  <c r="AZ137" i="7" s="1"/>
  <c r="BA87" i="12"/>
  <c r="AZ134" i="7" s="1"/>
  <c r="BA102" i="12"/>
  <c r="AZ163" i="7" s="1"/>
  <c r="BA83" i="12"/>
  <c r="AZ122" i="7" s="1"/>
  <c r="BA74" i="12"/>
  <c r="AZ105" i="7" s="1"/>
  <c r="BA79" i="12"/>
  <c r="AZ118" i="7" s="1"/>
  <c r="BA78" i="12"/>
  <c r="AZ109" i="7" s="1"/>
  <c r="BA75" i="12"/>
  <c r="BB94" i="11"/>
  <c r="BA61" i="12"/>
  <c r="AZ70" i="7" s="1"/>
  <c r="BA60" i="12"/>
  <c r="AZ61" i="7" s="1"/>
  <c r="BA62" i="12"/>
  <c r="AZ71" i="7" s="1"/>
  <c r="BA67" i="12"/>
  <c r="AZ84" i="7" s="1"/>
  <c r="BA68" i="12"/>
  <c r="BA66" i="12"/>
  <c r="AZ75" i="7" s="1"/>
  <c r="BK10" i="7"/>
  <c r="BM68" i="11"/>
  <c r="BK22" i="7" s="1"/>
  <c r="AY221" i="7"/>
  <c r="AZ26" i="7"/>
  <c r="AZ30" i="7" s="1"/>
  <c r="BB121" i="4"/>
  <c r="BA7" i="12" s="1"/>
  <c r="BB122" i="4"/>
  <c r="BB160" i="4" s="1"/>
  <c r="BA18" i="12" s="1"/>
  <c r="AZ111" i="7" s="1"/>
  <c r="BB123" i="4"/>
  <c r="E318" i="22"/>
  <c r="D317" i="22"/>
  <c r="BC87" i="11"/>
  <c r="BA45" i="7" s="1"/>
  <c r="BM84" i="11"/>
  <c r="BK41" i="7" s="1"/>
  <c r="CO50" i="4"/>
  <c r="CP38" i="11"/>
  <c r="CP40" i="11" s="1"/>
  <c r="BC48" i="11"/>
  <c r="BL88" i="11"/>
  <c r="BJ46" i="7" s="1"/>
  <c r="BB131" i="4"/>
  <c r="BA9" i="12" s="1"/>
  <c r="AZ91" i="7" s="1"/>
  <c r="BC47" i="11"/>
  <c r="BC14" i="11"/>
  <c r="BC15" i="11" s="1"/>
  <c r="BM36" i="11"/>
  <c r="BM73" i="11" s="1"/>
  <c r="BK28" i="7" s="1"/>
  <c r="BN31" i="11"/>
  <c r="BE22" i="11"/>
  <c r="BE21" i="11" s="1"/>
  <c r="BD27" i="11" l="1"/>
  <c r="BD72" i="11" s="1"/>
  <c r="BB27" i="7" s="1"/>
  <c r="BD67" i="11"/>
  <c r="BB21" i="7" s="1"/>
  <c r="BD82" i="4"/>
  <c r="BD142" i="4" s="1"/>
  <c r="AZ20" i="7"/>
  <c r="AZ24" i="7" s="1"/>
  <c r="BD83" i="4"/>
  <c r="BD143" i="4" s="1"/>
  <c r="BA80" i="12"/>
  <c r="AZ119" i="7" s="1"/>
  <c r="BA86" i="12"/>
  <c r="AZ133" i="7" s="1"/>
  <c r="BC16" i="11"/>
  <c r="BA11" i="12"/>
  <c r="BA42" i="12" s="1"/>
  <c r="AZ115" i="7" s="1"/>
  <c r="AZ62" i="7"/>
  <c r="BA27" i="12"/>
  <c r="AZ65" i="7" s="1"/>
  <c r="BA21" i="12"/>
  <c r="AZ64" i="7" s="1"/>
  <c r="BA33" i="12"/>
  <c r="AZ66" i="7" s="1"/>
  <c r="BA39" i="12"/>
  <c r="AZ67" i="7" s="1"/>
  <c r="BA51" i="12"/>
  <c r="AZ69" i="7" s="1"/>
  <c r="BA45" i="12"/>
  <c r="AZ68" i="7" s="1"/>
  <c r="BN30" i="11"/>
  <c r="BN32" i="11" s="1"/>
  <c r="BN33" i="11" s="1"/>
  <c r="BN34" i="11" s="1"/>
  <c r="BN92" i="11" s="1"/>
  <c r="BL51" i="7" s="1"/>
  <c r="BN69" i="11"/>
  <c r="BL23" i="7" s="1"/>
  <c r="BA20" i="12"/>
  <c r="AZ139" i="7" s="1"/>
  <c r="BA16" i="12"/>
  <c r="AZ92" i="7" s="1"/>
  <c r="BA17" i="12"/>
  <c r="AZ103" i="7" s="1"/>
  <c r="BA19" i="12"/>
  <c r="AZ124" i="7" s="1"/>
  <c r="AZ102" i="7"/>
  <c r="BA58" i="12"/>
  <c r="AZ104" i="7" s="1"/>
  <c r="BD84" i="4"/>
  <c r="BD144" i="4" s="1"/>
  <c r="AZ138" i="7"/>
  <c r="BA26" i="12"/>
  <c r="AZ140" i="7" s="1"/>
  <c r="BA44" i="12"/>
  <c r="AZ143" i="7" s="1"/>
  <c r="BA50" i="12"/>
  <c r="AZ144" i="7" s="1"/>
  <c r="BA32" i="12"/>
  <c r="AZ141" i="7" s="1"/>
  <c r="BA56" i="12"/>
  <c r="AZ145" i="7" s="1"/>
  <c r="BA38" i="12"/>
  <c r="AZ142" i="7" s="1"/>
  <c r="AZ76" i="7"/>
  <c r="BA34" i="12"/>
  <c r="AZ80" i="7" s="1"/>
  <c r="BA40" i="12"/>
  <c r="AZ81" i="7" s="1"/>
  <c r="BA52" i="12"/>
  <c r="AZ83" i="7" s="1"/>
  <c r="BA46" i="12"/>
  <c r="AZ82" i="7" s="1"/>
  <c r="BA28" i="12"/>
  <c r="AZ79" i="7" s="1"/>
  <c r="BA22" i="12"/>
  <c r="AZ78" i="7" s="1"/>
  <c r="BA72" i="7"/>
  <c r="CO45" i="11"/>
  <c r="CO74" i="11" s="1"/>
  <c r="CM29" i="7" s="1"/>
  <c r="CM11" i="7"/>
  <c r="AZ53" i="7"/>
  <c r="AZ88" i="7"/>
  <c r="AZ89" i="7" s="1"/>
  <c r="AZ106" i="7"/>
  <c r="AZ85" i="7"/>
  <c r="AZ32" i="7"/>
  <c r="AZ36" i="7" s="1"/>
  <c r="E319" i="22"/>
  <c r="D318" i="22"/>
  <c r="BD134" i="4"/>
  <c r="BM89" i="11"/>
  <c r="BK47" i="7" s="1"/>
  <c r="BA14" i="12"/>
  <c r="BA53" i="12"/>
  <c r="AZ98" i="7" s="1"/>
  <c r="CP39" i="11"/>
  <c r="CP41" i="11" s="1"/>
  <c r="CP42" i="11" s="1"/>
  <c r="CP43" i="11" s="1"/>
  <c r="CP44" i="11" s="1"/>
  <c r="BC47" i="4"/>
  <c r="BC51" i="4" s="1"/>
  <c r="BA12" i="12"/>
  <c r="AZ123" i="7" s="1"/>
  <c r="BC54" i="11"/>
  <c r="BA47" i="12"/>
  <c r="AZ97" i="7" s="1"/>
  <c r="BA41" i="12"/>
  <c r="AZ96" i="7" s="1"/>
  <c r="BA35" i="12"/>
  <c r="AZ95" i="7" s="1"/>
  <c r="BA23" i="12"/>
  <c r="AZ93" i="7" s="1"/>
  <c r="BA29" i="12"/>
  <c r="AZ94" i="7" s="1"/>
  <c r="BD138" i="4"/>
  <c r="BB81" i="11"/>
  <c r="BM78" i="11"/>
  <c r="BK34" i="7" s="1"/>
  <c r="BD139" i="4"/>
  <c r="BD177" i="4" s="1"/>
  <c r="BD11" i="11"/>
  <c r="BC53" i="11"/>
  <c r="BD77" i="11" l="1"/>
  <c r="BB33" i="7" s="1"/>
  <c r="BC66" i="4"/>
  <c r="BC126" i="4" s="1"/>
  <c r="BC61" i="4"/>
  <c r="BA24" i="12"/>
  <c r="AZ112" i="7" s="1"/>
  <c r="BA30" i="12"/>
  <c r="AZ113" i="7" s="1"/>
  <c r="BA48" i="12"/>
  <c r="AZ116" i="7" s="1"/>
  <c r="AZ110" i="7"/>
  <c r="BA54" i="12"/>
  <c r="AZ117" i="7" s="1"/>
  <c r="BC60" i="4"/>
  <c r="BC120" i="4" s="1"/>
  <c r="BC137" i="4"/>
  <c r="BN35" i="11"/>
  <c r="BC17" i="11"/>
  <c r="BC18" i="11" s="1"/>
  <c r="BC71" i="11" s="1"/>
  <c r="BC49" i="11"/>
  <c r="BC96" i="11" s="1"/>
  <c r="BA55" i="7" s="1"/>
  <c r="BA36" i="12"/>
  <c r="AZ114" i="7" s="1"/>
  <c r="BC80" i="4"/>
  <c r="BC140" i="4" s="1"/>
  <c r="BC178" i="4" s="1"/>
  <c r="BC124" i="4"/>
  <c r="AZ107" i="7"/>
  <c r="AZ86" i="7"/>
  <c r="AZ148" i="7"/>
  <c r="BC132" i="4"/>
  <c r="AZ56" i="7"/>
  <c r="AZ222" i="7" s="1"/>
  <c r="BC117" i="4"/>
  <c r="AZ63" i="7"/>
  <c r="AZ73" i="7" s="1"/>
  <c r="AZ38" i="7"/>
  <c r="AZ42" i="7" s="1"/>
  <c r="AZ100" i="7"/>
  <c r="E320" i="22"/>
  <c r="D319" i="22"/>
  <c r="BA55" i="12"/>
  <c r="AZ130" i="7" s="1"/>
  <c r="BN79" i="11"/>
  <c r="BL35" i="7" s="1"/>
  <c r="CQ38" i="11"/>
  <c r="CQ40" i="11" s="1"/>
  <c r="CP45" i="11"/>
  <c r="CP74" i="11" s="1"/>
  <c r="CN29" i="7" s="1"/>
  <c r="CP50" i="4"/>
  <c r="BA31" i="12"/>
  <c r="AZ126" i="7" s="1"/>
  <c r="BA37" i="12"/>
  <c r="AZ127" i="7" s="1"/>
  <c r="BA43" i="12"/>
  <c r="AZ128" i="7" s="1"/>
  <c r="BA49" i="12"/>
  <c r="AZ129" i="7" s="1"/>
  <c r="BA25" i="12"/>
  <c r="AZ125" i="7" s="1"/>
  <c r="BM83" i="11"/>
  <c r="BK40" i="7" s="1"/>
  <c r="BB86" i="11"/>
  <c r="BN49" i="4"/>
  <c r="BD13" i="11"/>
  <c r="BD48" i="11" s="1"/>
  <c r="BC55" i="11"/>
  <c r="BC56" i="11" s="1"/>
  <c r="BO29" i="11"/>
  <c r="BE23" i="11"/>
  <c r="BE24" i="11" s="1"/>
  <c r="BD82" i="11" l="1"/>
  <c r="BB39" i="7" s="1"/>
  <c r="BA96" i="12"/>
  <c r="AZ165" i="7"/>
  <c r="AZ120" i="7"/>
  <c r="BC50" i="11"/>
  <c r="BB85" i="12" s="1"/>
  <c r="BA132" i="7" s="1"/>
  <c r="BN113" i="4"/>
  <c r="BN112" i="4"/>
  <c r="BN111" i="4"/>
  <c r="BN95" i="4"/>
  <c r="BN97" i="4"/>
  <c r="BN96" i="4"/>
  <c r="BN104" i="4"/>
  <c r="BN103" i="4"/>
  <c r="BC66" i="11"/>
  <c r="BC76" i="11" s="1"/>
  <c r="BA8" i="7"/>
  <c r="BC57" i="11"/>
  <c r="BE25" i="11"/>
  <c r="BE91" i="11" s="1"/>
  <c r="BN146" i="4"/>
  <c r="BC170" i="4"/>
  <c r="BC175" i="4"/>
  <c r="BB13" i="12"/>
  <c r="AZ135" i="7"/>
  <c r="CN11" i="7"/>
  <c r="BL10" i="7"/>
  <c r="BN68" i="11"/>
  <c r="BL22" i="7" s="1"/>
  <c r="BA26" i="7"/>
  <c r="BA30" i="7" s="1"/>
  <c r="AZ44" i="7"/>
  <c r="E321" i="22"/>
  <c r="D320" i="22"/>
  <c r="CQ39" i="11"/>
  <c r="CQ41" i="11" s="1"/>
  <c r="CQ42" i="11" s="1"/>
  <c r="CQ43" i="11" s="1"/>
  <c r="CQ44" i="11" s="1"/>
  <c r="BN84" i="11"/>
  <c r="BL41" i="7" s="1"/>
  <c r="BM88" i="11"/>
  <c r="BK46" i="7" s="1"/>
  <c r="BD12" i="11"/>
  <c r="BD54" i="11"/>
  <c r="BE48" i="4"/>
  <c r="BC52" i="4"/>
  <c r="BC53" i="4" s="1"/>
  <c r="BD52" i="11"/>
  <c r="BN36" i="11"/>
  <c r="BN73" i="11" s="1"/>
  <c r="BL28" i="7" s="1"/>
  <c r="BO31" i="11"/>
  <c r="BF20" i="11"/>
  <c r="BD87" i="11" l="1"/>
  <c r="BB45" i="7" s="1"/>
  <c r="BC70" i="4"/>
  <c r="BC73" i="4"/>
  <c r="BC133" i="4" s="1"/>
  <c r="BB10" i="12" s="1"/>
  <c r="BC69" i="4"/>
  <c r="BC129" i="4" s="1"/>
  <c r="BB8" i="12" s="1"/>
  <c r="BA20" i="7"/>
  <c r="BA24" i="7" s="1"/>
  <c r="BB92" i="12"/>
  <c r="BA147" i="7" s="1"/>
  <c r="BA12" i="7"/>
  <c r="BB66" i="12"/>
  <c r="BA75" i="7" s="1"/>
  <c r="BB61" i="12"/>
  <c r="BA70" i="7" s="1"/>
  <c r="BB71" i="12"/>
  <c r="BA99" i="7" s="1"/>
  <c r="BB79" i="12"/>
  <c r="BA118" i="7" s="1"/>
  <c r="BC59" i="11"/>
  <c r="BB80" i="12" s="1"/>
  <c r="BC93" i="11"/>
  <c r="BA52" i="7" s="1"/>
  <c r="BB78" i="12"/>
  <c r="BA109" i="7" s="1"/>
  <c r="BB68" i="12"/>
  <c r="BA85" i="7" s="1"/>
  <c r="BB67" i="12"/>
  <c r="BA84" i="7" s="1"/>
  <c r="BB83" i="12"/>
  <c r="BA122" i="7" s="1"/>
  <c r="BC94" i="11"/>
  <c r="BB14" i="12" s="1"/>
  <c r="BB75" i="12"/>
  <c r="BA106" i="7" s="1"/>
  <c r="BB74" i="12"/>
  <c r="BA105" i="7" s="1"/>
  <c r="BB90" i="12"/>
  <c r="BA137" i="7" s="1"/>
  <c r="BB60" i="12"/>
  <c r="BA61" i="7" s="1"/>
  <c r="BB87" i="12"/>
  <c r="BA134" i="7" s="1"/>
  <c r="BB100" i="12"/>
  <c r="BA156" i="7" s="1"/>
  <c r="BA157" i="7" s="1"/>
  <c r="BB62" i="12"/>
  <c r="BA71" i="7" s="1"/>
  <c r="BB102" i="12"/>
  <c r="BA163" i="7" s="1"/>
  <c r="BB91" i="12"/>
  <c r="BA146" i="7" s="1"/>
  <c r="BE110" i="4"/>
  <c r="BE109" i="4"/>
  <c r="BE108" i="4"/>
  <c r="BE102" i="4"/>
  <c r="BE101" i="4"/>
  <c r="BE100" i="4"/>
  <c r="BE94" i="4"/>
  <c r="BE93" i="4"/>
  <c r="BE92" i="4"/>
  <c r="BE26" i="11"/>
  <c r="BC9" i="7" s="1"/>
  <c r="BC50" i="7"/>
  <c r="BO30" i="11"/>
  <c r="BO32" i="11" s="1"/>
  <c r="BO33" i="11" s="1"/>
  <c r="BO34" i="11" s="1"/>
  <c r="BO92" i="11" s="1"/>
  <c r="BM51" i="7" s="1"/>
  <c r="BO69" i="11"/>
  <c r="BC130" i="4"/>
  <c r="BB20" i="12"/>
  <c r="BA139" i="7" s="1"/>
  <c r="BB16" i="12"/>
  <c r="BA92" i="7" s="1"/>
  <c r="BB17" i="12"/>
  <c r="BA103" i="7" s="1"/>
  <c r="BB19" i="12"/>
  <c r="BA124" i="7" s="1"/>
  <c r="BA138" i="7"/>
  <c r="BB26" i="12"/>
  <c r="BA140" i="7" s="1"/>
  <c r="BB44" i="12"/>
  <c r="BA143" i="7" s="1"/>
  <c r="BB32" i="12"/>
  <c r="BA141" i="7" s="1"/>
  <c r="BB56" i="12"/>
  <c r="BA145" i="7" s="1"/>
  <c r="BB38" i="12"/>
  <c r="BA142" i="7" s="1"/>
  <c r="BB50" i="12"/>
  <c r="BA144" i="7" s="1"/>
  <c r="AZ48" i="7"/>
  <c r="AZ58" i="7" s="1"/>
  <c r="AZ150" i="7" s="1"/>
  <c r="AZ151" i="7" s="1"/>
  <c r="BA88" i="7"/>
  <c r="BA89" i="7" s="1"/>
  <c r="BA32" i="7"/>
  <c r="BA36" i="7" s="1"/>
  <c r="CQ45" i="11"/>
  <c r="CQ74" i="11" s="1"/>
  <c r="CO29" i="7" s="1"/>
  <c r="CQ50" i="4"/>
  <c r="BC122" i="4"/>
  <c r="BC160" i="4" s="1"/>
  <c r="BB18" i="12" s="1"/>
  <c r="BA111" i="7" s="1"/>
  <c r="BC123" i="4"/>
  <c r="E322" i="22"/>
  <c r="D321" i="22"/>
  <c r="CR38" i="11"/>
  <c r="CR40" i="11" s="1"/>
  <c r="CR39" i="11" s="1"/>
  <c r="BN89" i="11"/>
  <c r="BL47" i="7" s="1"/>
  <c r="BN78" i="11"/>
  <c r="BL34" i="7" s="1"/>
  <c r="BC81" i="11"/>
  <c r="BC131" i="4"/>
  <c r="BB9" i="12" s="1"/>
  <c r="BA91" i="7" s="1"/>
  <c r="BC121" i="4"/>
  <c r="BB7" i="12" s="1"/>
  <c r="BD47" i="11"/>
  <c r="BD14" i="11"/>
  <c r="BD15" i="11" s="1"/>
  <c r="BF22" i="11"/>
  <c r="BF21" i="11" s="1"/>
  <c r="BB86" i="12" l="1"/>
  <c r="BA133" i="7" s="1"/>
  <c r="BB84" i="12"/>
  <c r="BA131" i="7" s="1"/>
  <c r="BA53" i="7"/>
  <c r="BE27" i="11"/>
  <c r="BE72" i="11" s="1"/>
  <c r="BC27" i="7" s="1"/>
  <c r="BE67" i="11"/>
  <c r="BC21" i="7" s="1"/>
  <c r="BE83" i="4"/>
  <c r="BE143" i="4" s="1"/>
  <c r="BE82" i="4"/>
  <c r="BE142" i="4" s="1"/>
  <c r="BO35" i="11"/>
  <c r="BO68" i="11" s="1"/>
  <c r="BD16" i="11"/>
  <c r="BB11" i="12"/>
  <c r="BB30" i="12" s="1"/>
  <c r="BA113" i="7" s="1"/>
  <c r="BB33" i="12"/>
  <c r="BA66" i="7" s="1"/>
  <c r="BB51" i="12"/>
  <c r="BA69" i="7" s="1"/>
  <c r="BB45" i="12"/>
  <c r="BA68" i="7" s="1"/>
  <c r="BB27" i="12"/>
  <c r="BA65" i="7" s="1"/>
  <c r="BB21" i="12"/>
  <c r="BA64" i="7" s="1"/>
  <c r="BA62" i="7"/>
  <c r="BB39" i="12"/>
  <c r="BA67" i="7" s="1"/>
  <c r="BA148" i="7"/>
  <c r="BE84" i="4"/>
  <c r="BE144" i="4" s="1"/>
  <c r="BA76" i="7"/>
  <c r="BB22" i="12"/>
  <c r="BA78" i="7" s="1"/>
  <c r="BB34" i="12"/>
  <c r="BA80" i="7" s="1"/>
  <c r="BB46" i="12"/>
  <c r="BA82" i="7" s="1"/>
  <c r="BB52" i="12"/>
  <c r="BA83" i="7" s="1"/>
  <c r="BB40" i="12"/>
  <c r="BA81" i="7" s="1"/>
  <c r="BB28" i="12"/>
  <c r="BA79" i="7" s="1"/>
  <c r="BA102" i="7"/>
  <c r="BB58" i="12"/>
  <c r="BA104" i="7" s="1"/>
  <c r="BB72" i="7"/>
  <c r="AZ221" i="7"/>
  <c r="CO11" i="7"/>
  <c r="BA38" i="7"/>
  <c r="BA42" i="7" s="1"/>
  <c r="BA119" i="7"/>
  <c r="BA63" i="7"/>
  <c r="BO79" i="11"/>
  <c r="BM23" i="7"/>
  <c r="E323" i="22"/>
  <c r="D322" i="22"/>
  <c r="BB53" i="12"/>
  <c r="BA98" i="7" s="1"/>
  <c r="CR41" i="11"/>
  <c r="CR42" i="11" s="1"/>
  <c r="CR43" i="11" s="1"/>
  <c r="CR44" i="11" s="1"/>
  <c r="BE134" i="4"/>
  <c r="BD53" i="11"/>
  <c r="BD55" i="11" s="1"/>
  <c r="BD56" i="11" s="1"/>
  <c r="BB35" i="12"/>
  <c r="BA95" i="7" s="1"/>
  <c r="BB47" i="12"/>
  <c r="BA97" i="7" s="1"/>
  <c r="BB41" i="12"/>
  <c r="BA96" i="7" s="1"/>
  <c r="BB29" i="12"/>
  <c r="BA94" i="7" s="1"/>
  <c r="BB23" i="12"/>
  <c r="BA93" i="7" s="1"/>
  <c r="BN83" i="11"/>
  <c r="BL40" i="7" s="1"/>
  <c r="BB12" i="12"/>
  <c r="BA123" i="7" s="1"/>
  <c r="BC86" i="11"/>
  <c r="BE138" i="4"/>
  <c r="BE139" i="4"/>
  <c r="BE177" i="4" s="1"/>
  <c r="BO49" i="4"/>
  <c r="BD47" i="4"/>
  <c r="BE11" i="11"/>
  <c r="BP29" i="11"/>
  <c r="BF23" i="11"/>
  <c r="BF24" i="11" s="1"/>
  <c r="BA56" i="7" l="1"/>
  <c r="BA222" i="7" s="1"/>
  <c r="BE77" i="11"/>
  <c r="BC33" i="7" s="1"/>
  <c r="BB96" i="12"/>
  <c r="BA165" i="7"/>
  <c r="BA110" i="7"/>
  <c r="BO113" i="4"/>
  <c r="BO112" i="4"/>
  <c r="BO111" i="4"/>
  <c r="BO95" i="4"/>
  <c r="BO97" i="4"/>
  <c r="BO96" i="4"/>
  <c r="BO104" i="4"/>
  <c r="BO103" i="4"/>
  <c r="BB48" i="12"/>
  <c r="BA116" i="7" s="1"/>
  <c r="BB24" i="12"/>
  <c r="BA112" i="7" s="1"/>
  <c r="BB42" i="12"/>
  <c r="BA115" i="7" s="1"/>
  <c r="BB54" i="12"/>
  <c r="BA117" i="7" s="1"/>
  <c r="BB36" i="12"/>
  <c r="BA114" i="7" s="1"/>
  <c r="BD17" i="11"/>
  <c r="BD18" i="11" s="1"/>
  <c r="BD71" i="11" s="1"/>
  <c r="BD49" i="11"/>
  <c r="BD96" i="11" s="1"/>
  <c r="BB55" i="7" s="1"/>
  <c r="BD57" i="11"/>
  <c r="BD93" i="11" s="1"/>
  <c r="BB52" i="7" s="1"/>
  <c r="BF25" i="11"/>
  <c r="BF91" i="11" s="1"/>
  <c r="BA73" i="7"/>
  <c r="BO146" i="4"/>
  <c r="BA86" i="7"/>
  <c r="BA107" i="7"/>
  <c r="BM22" i="7"/>
  <c r="BM10" i="7"/>
  <c r="BO84" i="11"/>
  <c r="BM35" i="7"/>
  <c r="BA44" i="7"/>
  <c r="BA100" i="7"/>
  <c r="E324" i="22"/>
  <c r="D323" i="22"/>
  <c r="BB55" i="12"/>
  <c r="BA130" i="7" s="1"/>
  <c r="CS38" i="11"/>
  <c r="CS40" i="11" s="1"/>
  <c r="CR50" i="4"/>
  <c r="BB49" i="12"/>
  <c r="BA129" i="7" s="1"/>
  <c r="BB37" i="12"/>
  <c r="BA127" i="7" s="1"/>
  <c r="BB43" i="12"/>
  <c r="BA128" i="7" s="1"/>
  <c r="BB31" i="12"/>
  <c r="BA126" i="7" s="1"/>
  <c r="BB25" i="12"/>
  <c r="BA125" i="7" s="1"/>
  <c r="BN88" i="11"/>
  <c r="BL46" i="7" s="1"/>
  <c r="BE52" i="11"/>
  <c r="BD52" i="4"/>
  <c r="BD51" i="4"/>
  <c r="BF48" i="4"/>
  <c r="BE13" i="11"/>
  <c r="BE12" i="11" s="1"/>
  <c r="BO36" i="11"/>
  <c r="BO73" i="11" s="1"/>
  <c r="BM28" i="7" s="1"/>
  <c r="BG20" i="11"/>
  <c r="BP31" i="11"/>
  <c r="BE82" i="11" l="1"/>
  <c r="BC39" i="7" s="1"/>
  <c r="BD61" i="4"/>
  <c r="BD66" i="4"/>
  <c r="BD126" i="4" s="1"/>
  <c r="BF110" i="4"/>
  <c r="BF109" i="4"/>
  <c r="BF108" i="4"/>
  <c r="BF102" i="4"/>
  <c r="BF101" i="4"/>
  <c r="BF100" i="4"/>
  <c r="BF94" i="4"/>
  <c r="BF93" i="4"/>
  <c r="BF92" i="4"/>
  <c r="BD50" i="11"/>
  <c r="BC61" i="12" s="1"/>
  <c r="BB70" i="7" s="1"/>
  <c r="BD59" i="11"/>
  <c r="BA120" i="7"/>
  <c r="BD137" i="4"/>
  <c r="BD60" i="4"/>
  <c r="BD120" i="4" s="1"/>
  <c r="BD66" i="11"/>
  <c r="BD76" i="11" s="1"/>
  <c r="BB8" i="7"/>
  <c r="BF26" i="11"/>
  <c r="BF27" i="11" s="1"/>
  <c r="BF72" i="11" s="1"/>
  <c r="BD27" i="7" s="1"/>
  <c r="BD50" i="7"/>
  <c r="BD80" i="4"/>
  <c r="BD140" i="4" s="1"/>
  <c r="BD178" i="4" s="1"/>
  <c r="BD124" i="4"/>
  <c r="BP30" i="11"/>
  <c r="BP32" i="11" s="1"/>
  <c r="BP33" i="11" s="1"/>
  <c r="BP34" i="11" s="1"/>
  <c r="BP92" i="11" s="1"/>
  <c r="BN51" i="7" s="1"/>
  <c r="BP69" i="11"/>
  <c r="BD132" i="4"/>
  <c r="BA135" i="7"/>
  <c r="BA48" i="7"/>
  <c r="BA58" i="7" s="1"/>
  <c r="CR45" i="11"/>
  <c r="CR74" i="11" s="1"/>
  <c r="CP29" i="7" s="1"/>
  <c r="CP11" i="7"/>
  <c r="BB26" i="7"/>
  <c r="BB30" i="7" s="1"/>
  <c r="BO89" i="11"/>
  <c r="BM47" i="7" s="1"/>
  <c r="BM41" i="7"/>
  <c r="E325" i="22"/>
  <c r="D324" i="22"/>
  <c r="CS39" i="11"/>
  <c r="CS41" i="11" s="1"/>
  <c r="CS42" i="11" s="1"/>
  <c r="CS43" i="11" s="1"/>
  <c r="CS44" i="11" s="1"/>
  <c r="BO78" i="11"/>
  <c r="BM34" i="7" s="1"/>
  <c r="BD117" i="4"/>
  <c r="BE48" i="11"/>
  <c r="BD53" i="4"/>
  <c r="BG22" i="11"/>
  <c r="BG21" i="11" s="1"/>
  <c r="BE87" i="11" l="1"/>
  <c r="BC45" i="7" s="1"/>
  <c r="BD70" i="4"/>
  <c r="BD69" i="4"/>
  <c r="BD129" i="4" s="1"/>
  <c r="BC8" i="12" s="1"/>
  <c r="BD73" i="4"/>
  <c r="BD133" i="4" s="1"/>
  <c r="BD9" i="7"/>
  <c r="BF67" i="11"/>
  <c r="BD21" i="7" s="1"/>
  <c r="BC75" i="12"/>
  <c r="BB106" i="7" s="1"/>
  <c r="BC78" i="12"/>
  <c r="BB109" i="7" s="1"/>
  <c r="BC79" i="12"/>
  <c r="BB118" i="7" s="1"/>
  <c r="BC74" i="12"/>
  <c r="BB105" i="7" s="1"/>
  <c r="BC62" i="12"/>
  <c r="BB71" i="7" s="1"/>
  <c r="BC66" i="12"/>
  <c r="BB75" i="7" s="1"/>
  <c r="BC100" i="12"/>
  <c r="BB156" i="7" s="1"/>
  <c r="BB157" i="7" s="1"/>
  <c r="BC102" i="12"/>
  <c r="BB163" i="7" s="1"/>
  <c r="BC92" i="12"/>
  <c r="BB147" i="7" s="1"/>
  <c r="BC87" i="12"/>
  <c r="BB134" i="7" s="1"/>
  <c r="BC90" i="12"/>
  <c r="BB137" i="7" s="1"/>
  <c r="BC68" i="12"/>
  <c r="BB85" i="7" s="1"/>
  <c r="BC67" i="12"/>
  <c r="BB84" i="7" s="1"/>
  <c r="BB12" i="7"/>
  <c r="BC60" i="12"/>
  <c r="BB61" i="7" s="1"/>
  <c r="BC83" i="12"/>
  <c r="BB122" i="7" s="1"/>
  <c r="BD94" i="11"/>
  <c r="BC14" i="12" s="1"/>
  <c r="BF83" i="4"/>
  <c r="BF143" i="4" s="1"/>
  <c r="BB20" i="7"/>
  <c r="BB24" i="7" s="1"/>
  <c r="BF82" i="4"/>
  <c r="BF142" i="4" s="1"/>
  <c r="BC91" i="12"/>
  <c r="BB146" i="7" s="1"/>
  <c r="BC71" i="12"/>
  <c r="BB99" i="7" s="1"/>
  <c r="BC85" i="12"/>
  <c r="BB132" i="7" s="1"/>
  <c r="BC86" i="12"/>
  <c r="BB133" i="7" s="1"/>
  <c r="BC80" i="12"/>
  <c r="BB119" i="7" s="1"/>
  <c r="BC84" i="12"/>
  <c r="BB131" i="7" s="1"/>
  <c r="BP35" i="11"/>
  <c r="BP68" i="11" s="1"/>
  <c r="BD130" i="4"/>
  <c r="BD175" i="4"/>
  <c r="BC13" i="12"/>
  <c r="BF84" i="4"/>
  <c r="BF144" i="4" s="1"/>
  <c r="BD170" i="4"/>
  <c r="BC10" i="12"/>
  <c r="BA221" i="7"/>
  <c r="BB88" i="7"/>
  <c r="BB89" i="7" s="1"/>
  <c r="BP79" i="11"/>
  <c r="BN23" i="7"/>
  <c r="BB32" i="7"/>
  <c r="BB36" i="7" s="1"/>
  <c r="BA150" i="7"/>
  <c r="BA151" i="7" s="1"/>
  <c r="BD123" i="4"/>
  <c r="E326" i="22"/>
  <c r="D325" i="22"/>
  <c r="CT38" i="11"/>
  <c r="CT40" i="11" s="1"/>
  <c r="CS50" i="4"/>
  <c r="BF134" i="4"/>
  <c r="BF138" i="4"/>
  <c r="BO83" i="11"/>
  <c r="BM40" i="7" s="1"/>
  <c r="BD81" i="11"/>
  <c r="BD131" i="4"/>
  <c r="BD121" i="4"/>
  <c r="BC7" i="12" s="1"/>
  <c r="BD122" i="4"/>
  <c r="BD160" i="4" s="1"/>
  <c r="BC18" i="12" s="1"/>
  <c r="BB111" i="7" s="1"/>
  <c r="BF139" i="4"/>
  <c r="BF177" i="4" s="1"/>
  <c r="BP49" i="4"/>
  <c r="BE54" i="11"/>
  <c r="BE47" i="11"/>
  <c r="BE14" i="11"/>
  <c r="BE15" i="11" s="1"/>
  <c r="BQ29" i="11"/>
  <c r="BG23" i="11"/>
  <c r="BG24" i="11" s="1"/>
  <c r="BF77" i="11" l="1"/>
  <c r="BD33" i="7" s="1"/>
  <c r="BB53" i="7"/>
  <c r="BB56" i="7" s="1"/>
  <c r="BB222" i="7" s="1"/>
  <c r="BP113" i="4"/>
  <c r="BP112" i="4"/>
  <c r="BP111" i="4"/>
  <c r="BP97" i="4"/>
  <c r="BP96" i="4"/>
  <c r="BP104" i="4"/>
  <c r="BP103" i="4"/>
  <c r="BP95" i="4"/>
  <c r="BG25" i="11"/>
  <c r="BG91" i="11" s="1"/>
  <c r="BE16" i="11"/>
  <c r="BC11" i="12"/>
  <c r="BB110" i="7" s="1"/>
  <c r="BC27" i="12"/>
  <c r="BB65" i="7" s="1"/>
  <c r="BC21" i="12"/>
  <c r="BB64" i="7" s="1"/>
  <c r="BC33" i="12"/>
  <c r="BB66" i="7" s="1"/>
  <c r="BB62" i="7"/>
  <c r="BC39" i="12"/>
  <c r="BB67" i="7" s="1"/>
  <c r="BC45" i="12"/>
  <c r="BB68" i="7" s="1"/>
  <c r="BC51" i="12"/>
  <c r="BB69" i="7" s="1"/>
  <c r="BP146" i="4"/>
  <c r="BC20" i="12"/>
  <c r="BB139" i="7" s="1"/>
  <c r="BC16" i="12"/>
  <c r="BB92" i="7" s="1"/>
  <c r="BC17" i="12"/>
  <c r="BB103" i="7" s="1"/>
  <c r="BC19" i="12"/>
  <c r="BB124" i="7" s="1"/>
  <c r="BB102" i="7"/>
  <c r="BC58" i="12"/>
  <c r="BB104" i="7" s="1"/>
  <c r="BC9" i="12"/>
  <c r="BB91" i="7" s="1"/>
  <c r="BB138" i="7"/>
  <c r="BC56" i="12"/>
  <c r="BB145" i="7" s="1"/>
  <c r="BC38" i="12"/>
  <c r="BB142" i="7" s="1"/>
  <c r="BC50" i="12"/>
  <c r="BB144" i="7" s="1"/>
  <c r="BC44" i="12"/>
  <c r="BB143" i="7" s="1"/>
  <c r="BC32" i="12"/>
  <c r="BB141" i="7" s="1"/>
  <c r="BC26" i="12"/>
  <c r="BB140" i="7" s="1"/>
  <c r="BB76" i="7"/>
  <c r="BC34" i="12"/>
  <c r="BB80" i="7" s="1"/>
  <c r="BC28" i="12"/>
  <c r="BB79" i="7" s="1"/>
  <c r="BC22" i="12"/>
  <c r="BB78" i="7" s="1"/>
  <c r="BC40" i="12"/>
  <c r="BB81" i="7" s="1"/>
  <c r="BC52" i="12"/>
  <c r="BB83" i="7" s="1"/>
  <c r="BC46" i="12"/>
  <c r="BB82" i="7" s="1"/>
  <c r="BC72" i="7"/>
  <c r="BN22" i="7"/>
  <c r="BN10" i="7"/>
  <c r="CS45" i="11"/>
  <c r="CS74" i="11" s="1"/>
  <c r="CQ29" i="7" s="1"/>
  <c r="CQ11" i="7"/>
  <c r="BB63" i="7"/>
  <c r="BB38" i="7"/>
  <c r="BB42" i="7" s="1"/>
  <c r="BP84" i="11"/>
  <c r="BN35" i="7"/>
  <c r="E327" i="22"/>
  <c r="D326" i="22"/>
  <c r="CT39" i="11"/>
  <c r="CT41" i="11" s="1"/>
  <c r="CT42" i="11" s="1"/>
  <c r="CT43" i="11" s="1"/>
  <c r="CT44" i="11" s="1"/>
  <c r="BC12" i="12"/>
  <c r="BB123" i="7" s="1"/>
  <c r="BO88" i="11"/>
  <c r="BM46" i="7" s="1"/>
  <c r="BD86" i="11"/>
  <c r="BG48" i="4"/>
  <c r="BF11" i="11"/>
  <c r="BE47" i="4"/>
  <c r="BE53" i="11"/>
  <c r="BP36" i="11"/>
  <c r="BP73" i="11" s="1"/>
  <c r="BN28" i="7" s="1"/>
  <c r="BH20" i="11"/>
  <c r="BQ31" i="11"/>
  <c r="BF82" i="11" l="1"/>
  <c r="BD39" i="7" s="1"/>
  <c r="BC96" i="12"/>
  <c r="BB165" i="7"/>
  <c r="BC42" i="12"/>
  <c r="BB115" i="7" s="1"/>
  <c r="BC54" i="12"/>
  <c r="BB117" i="7" s="1"/>
  <c r="BG110" i="4"/>
  <c r="BG94" i="4"/>
  <c r="BG109" i="4"/>
  <c r="BG108" i="4"/>
  <c r="BG102" i="4"/>
  <c r="BG101" i="4"/>
  <c r="BG100" i="4"/>
  <c r="BG93" i="4"/>
  <c r="BG92" i="4"/>
  <c r="BE17" i="11"/>
  <c r="BE18" i="11" s="1"/>
  <c r="BE71" i="11" s="1"/>
  <c r="BE49" i="11"/>
  <c r="BE96" i="11" s="1"/>
  <c r="BC55" i="7" s="1"/>
  <c r="BG26" i="11"/>
  <c r="BE9" i="7" s="1"/>
  <c r="BE50" i="7"/>
  <c r="BC30" i="12"/>
  <c r="BB113" i="7" s="1"/>
  <c r="BC48" i="12"/>
  <c r="BB116" i="7" s="1"/>
  <c r="BC24" i="12"/>
  <c r="BB112" i="7" s="1"/>
  <c r="BC36" i="12"/>
  <c r="BB114" i="7" s="1"/>
  <c r="BB73" i="7"/>
  <c r="BQ30" i="11"/>
  <c r="BQ32" i="11" s="1"/>
  <c r="BQ33" i="11" s="1"/>
  <c r="BQ34" i="11" s="1"/>
  <c r="BQ92" i="11" s="1"/>
  <c r="BO51" i="7" s="1"/>
  <c r="BQ69" i="11"/>
  <c r="BC23" i="12"/>
  <c r="BB93" i="7" s="1"/>
  <c r="BC47" i="12"/>
  <c r="BB97" i="7" s="1"/>
  <c r="BC29" i="12"/>
  <c r="BB94" i="7" s="1"/>
  <c r="BC53" i="12"/>
  <c r="BB98" i="7" s="1"/>
  <c r="BC35" i="12"/>
  <c r="BB95" i="7" s="1"/>
  <c r="BC41" i="12"/>
  <c r="BB96" i="7" s="1"/>
  <c r="BB86" i="7"/>
  <c r="BB107" i="7"/>
  <c r="BB148" i="7"/>
  <c r="BP89" i="11"/>
  <c r="BN47" i="7" s="1"/>
  <c r="BN41" i="7"/>
  <c r="BB44" i="7"/>
  <c r="E328" i="22"/>
  <c r="D327" i="22"/>
  <c r="BC55" i="12"/>
  <c r="BB130" i="7" s="1"/>
  <c r="CU38" i="11"/>
  <c r="CU40" i="11" s="1"/>
  <c r="CT50" i="4"/>
  <c r="BC49" i="12"/>
  <c r="BB129" i="7" s="1"/>
  <c r="BC37" i="12"/>
  <c r="BB127" i="7" s="1"/>
  <c r="BC43" i="12"/>
  <c r="BB128" i="7" s="1"/>
  <c r="BC31" i="12"/>
  <c r="BB126" i="7" s="1"/>
  <c r="BC25" i="12"/>
  <c r="BB125" i="7" s="1"/>
  <c r="BP78" i="11"/>
  <c r="BN34" i="7" s="1"/>
  <c r="BF87" i="11"/>
  <c r="BD45" i="7" s="1"/>
  <c r="BE55" i="11"/>
  <c r="BE56" i="11" s="1"/>
  <c r="BE51" i="4"/>
  <c r="BF13" i="11"/>
  <c r="BF48" i="11" s="1"/>
  <c r="BH22" i="11"/>
  <c r="BH21" i="11" s="1"/>
  <c r="BE61" i="4" l="1"/>
  <c r="BE66" i="4"/>
  <c r="BE126" i="4" s="1"/>
  <c r="BG27" i="11"/>
  <c r="BG72" i="11" s="1"/>
  <c r="BE27" i="7" s="1"/>
  <c r="BE50" i="11"/>
  <c r="BD91" i="12" s="1"/>
  <c r="BC146" i="7" s="1"/>
  <c r="BG67" i="11"/>
  <c r="BE21" i="7" s="1"/>
  <c r="BG82" i="4"/>
  <c r="BG142" i="4" s="1"/>
  <c r="BG83" i="4"/>
  <c r="BG143" i="4" s="1"/>
  <c r="BQ35" i="11"/>
  <c r="BQ68" i="11" s="1"/>
  <c r="BE137" i="4"/>
  <c r="BE60" i="4"/>
  <c r="BE120" i="4" s="1"/>
  <c r="BC8" i="7"/>
  <c r="BE66" i="11"/>
  <c r="BC20" i="7" s="1"/>
  <c r="BC24" i="7" s="1"/>
  <c r="BE57" i="11"/>
  <c r="BB120" i="7"/>
  <c r="BE80" i="4"/>
  <c r="BE140" i="4" s="1"/>
  <c r="BE178" i="4" s="1"/>
  <c r="BG84" i="4"/>
  <c r="BG144" i="4" s="1"/>
  <c r="BB100" i="7"/>
  <c r="BE132" i="4"/>
  <c r="BE124" i="4"/>
  <c r="BB135" i="7"/>
  <c r="BD83" i="12"/>
  <c r="BC122" i="7" s="1"/>
  <c r="BB48" i="7"/>
  <c r="BB58" i="7" s="1"/>
  <c r="CT45" i="11"/>
  <c r="CT74" i="11" s="1"/>
  <c r="CR29" i="7" s="1"/>
  <c r="CR11" i="7"/>
  <c r="BC26" i="7"/>
  <c r="BC30" i="7" s="1"/>
  <c r="BQ79" i="11"/>
  <c r="BO23" i="7"/>
  <c r="E329" i="22"/>
  <c r="D328" i="22"/>
  <c r="CU39" i="11"/>
  <c r="CU41" i="11" s="1"/>
  <c r="CU42" i="11" s="1"/>
  <c r="CU43" i="11" s="1"/>
  <c r="CU44" i="11" s="1"/>
  <c r="BF12" i="11"/>
  <c r="BG134" i="4"/>
  <c r="BG138" i="4"/>
  <c r="BP83" i="11"/>
  <c r="BN40" i="7" s="1"/>
  <c r="BE117" i="4"/>
  <c r="BG139" i="4"/>
  <c r="BG177" i="4" s="1"/>
  <c r="BF54" i="11"/>
  <c r="BF52" i="11"/>
  <c r="BE52" i="4"/>
  <c r="BE53" i="4" s="1"/>
  <c r="BQ49" i="4"/>
  <c r="BR29" i="11"/>
  <c r="BH23" i="11"/>
  <c r="BH24" i="11" s="1"/>
  <c r="BD87" i="12" l="1"/>
  <c r="BC134" i="7" s="1"/>
  <c r="BE73" i="4"/>
  <c r="BE133" i="4" s="1"/>
  <c r="BE70" i="4"/>
  <c r="BE130" i="4" s="1"/>
  <c r="BE69" i="4"/>
  <c r="BE129" i="4" s="1"/>
  <c r="BD8" i="12" s="1"/>
  <c r="BG77" i="11"/>
  <c r="BE33" i="7" s="1"/>
  <c r="BD61" i="12"/>
  <c r="BC70" i="7" s="1"/>
  <c r="BD66" i="12"/>
  <c r="BC75" i="7" s="1"/>
  <c r="BD100" i="12"/>
  <c r="BC156" i="7" s="1"/>
  <c r="BC157" i="7" s="1"/>
  <c r="BD62" i="12"/>
  <c r="BC71" i="7" s="1"/>
  <c r="BD102" i="12"/>
  <c r="BC163" i="7" s="1"/>
  <c r="BD68" i="12"/>
  <c r="BC85" i="7" s="1"/>
  <c r="BC12" i="7"/>
  <c r="BD60" i="12"/>
  <c r="BC61" i="7" s="1"/>
  <c r="BD74" i="12"/>
  <c r="BC105" i="7" s="1"/>
  <c r="BE94" i="11"/>
  <c r="BD14" i="12" s="1"/>
  <c r="BD75" i="12"/>
  <c r="BC106" i="7" s="1"/>
  <c r="BD78" i="12"/>
  <c r="BC109" i="7" s="1"/>
  <c r="BD71" i="12"/>
  <c r="BC99" i="7" s="1"/>
  <c r="BD79" i="12"/>
  <c r="BC118" i="7" s="1"/>
  <c r="BD85" i="12"/>
  <c r="BC132" i="7" s="1"/>
  <c r="BD90" i="12"/>
  <c r="BC137" i="7" s="1"/>
  <c r="BD67" i="12"/>
  <c r="BC84" i="7" s="1"/>
  <c r="BD92" i="12"/>
  <c r="BC147" i="7" s="1"/>
  <c r="BE59" i="11"/>
  <c r="BD84" i="12" s="1"/>
  <c r="BC131" i="7" s="1"/>
  <c r="BE93" i="11"/>
  <c r="BC52" i="7" s="1"/>
  <c r="BE76" i="11"/>
  <c r="BE81" i="11" s="1"/>
  <c r="BQ113" i="4"/>
  <c r="BQ112" i="4"/>
  <c r="BQ111" i="4"/>
  <c r="BQ104" i="4"/>
  <c r="BQ103" i="4"/>
  <c r="BQ95" i="4"/>
  <c r="BQ97" i="4"/>
  <c r="BQ96" i="4"/>
  <c r="BH25" i="11"/>
  <c r="BH91" i="11" s="1"/>
  <c r="BQ146" i="4"/>
  <c r="BE170" i="4"/>
  <c r="BD10" i="12"/>
  <c r="BE175" i="4"/>
  <c r="BD13" i="12"/>
  <c r="BB221" i="7"/>
  <c r="BO22" i="7"/>
  <c r="BO10" i="7"/>
  <c r="BC88" i="7"/>
  <c r="BC89" i="7" s="1"/>
  <c r="BB150" i="7"/>
  <c r="BB151" i="7" s="1"/>
  <c r="BQ84" i="11"/>
  <c r="BO35" i="7"/>
  <c r="BE123" i="4"/>
  <c r="BE122" i="4"/>
  <c r="BE160" i="4" s="1"/>
  <c r="BD18" i="12" s="1"/>
  <c r="BC111" i="7" s="1"/>
  <c r="E330" i="22"/>
  <c r="D329" i="22"/>
  <c r="CV38" i="11"/>
  <c r="CV40" i="11" s="1"/>
  <c r="CV39" i="11" s="1"/>
  <c r="CU50" i="4"/>
  <c r="BP88" i="11"/>
  <c r="BN46" i="7" s="1"/>
  <c r="BE131" i="4"/>
  <c r="BD9" i="12" s="1"/>
  <c r="BC91" i="7" s="1"/>
  <c r="BE121" i="4"/>
  <c r="BD7" i="12" s="1"/>
  <c r="BF47" i="11"/>
  <c r="BF14" i="11"/>
  <c r="BF15" i="11" s="1"/>
  <c r="BH48" i="4"/>
  <c r="BQ36" i="11"/>
  <c r="BQ73" i="11" s="1"/>
  <c r="BO28" i="7" s="1"/>
  <c r="BR31" i="11"/>
  <c r="BI20" i="11"/>
  <c r="BG82" i="11" l="1"/>
  <c r="BE39" i="7" s="1"/>
  <c r="BC53" i="7"/>
  <c r="BC32" i="7"/>
  <c r="BC36" i="7" s="1"/>
  <c r="BD80" i="12"/>
  <c r="BC119" i="7" s="1"/>
  <c r="BD86" i="12"/>
  <c r="BC133" i="7" s="1"/>
  <c r="BH110" i="4"/>
  <c r="BH109" i="4"/>
  <c r="BH108" i="4"/>
  <c r="BH102" i="4"/>
  <c r="BH101" i="4"/>
  <c r="BH100" i="4"/>
  <c r="BH94" i="4"/>
  <c r="BH93" i="4"/>
  <c r="BH92" i="4"/>
  <c r="BH26" i="11"/>
  <c r="BH67" i="11" s="1"/>
  <c r="BF21" i="7" s="1"/>
  <c r="BF50" i="7"/>
  <c r="BF16" i="11"/>
  <c r="BD11" i="12"/>
  <c r="BD48" i="12" s="1"/>
  <c r="BC116" i="7" s="1"/>
  <c r="BD51" i="12"/>
  <c r="BC69" i="7" s="1"/>
  <c r="BD21" i="12"/>
  <c r="BC64" i="7" s="1"/>
  <c r="BD27" i="12"/>
  <c r="BC65" i="7" s="1"/>
  <c r="BD39" i="12"/>
  <c r="BC67" i="7" s="1"/>
  <c r="BD33" i="12"/>
  <c r="BC66" i="7" s="1"/>
  <c r="BC62" i="7"/>
  <c r="BD45" i="12"/>
  <c r="BC68" i="7" s="1"/>
  <c r="BR30" i="11"/>
  <c r="BR69" i="11"/>
  <c r="BD20" i="12"/>
  <c r="BC139" i="7" s="1"/>
  <c r="BD16" i="12"/>
  <c r="BC92" i="7" s="1"/>
  <c r="BD17" i="12"/>
  <c r="BC103" i="7" s="1"/>
  <c r="BD19" i="12"/>
  <c r="BC124" i="7" s="1"/>
  <c r="BC76" i="7"/>
  <c r="BD52" i="12"/>
  <c r="BC83" i="7" s="1"/>
  <c r="BD46" i="12"/>
  <c r="BC82" i="7" s="1"/>
  <c r="BD40" i="12"/>
  <c r="BC81" i="7" s="1"/>
  <c r="BD34" i="12"/>
  <c r="BC80" i="7" s="1"/>
  <c r="BD22" i="12"/>
  <c r="BC78" i="7" s="1"/>
  <c r="BD28" i="12"/>
  <c r="BC79" i="7" s="1"/>
  <c r="BC138" i="7"/>
  <c r="BD32" i="12"/>
  <c r="BC141" i="7" s="1"/>
  <c r="BD38" i="12"/>
  <c r="BC142" i="7" s="1"/>
  <c r="BD56" i="12"/>
  <c r="BC145" i="7" s="1"/>
  <c r="BD44" i="12"/>
  <c r="BC143" i="7" s="1"/>
  <c r="BD50" i="12"/>
  <c r="BC144" i="7" s="1"/>
  <c r="BD26" i="12"/>
  <c r="BC140" i="7" s="1"/>
  <c r="BC102" i="7"/>
  <c r="BD58" i="12"/>
  <c r="BC104" i="7" s="1"/>
  <c r="BD72" i="7"/>
  <c r="CU45" i="11"/>
  <c r="CU74" i="11" s="1"/>
  <c r="CS29" i="7" s="1"/>
  <c r="CS11" i="7"/>
  <c r="BC38" i="7"/>
  <c r="BC42" i="7" s="1"/>
  <c r="BQ89" i="11"/>
  <c r="BO47" i="7" s="1"/>
  <c r="BO41" i="7"/>
  <c r="BC63" i="7"/>
  <c r="E331" i="22"/>
  <c r="D330" i="22"/>
  <c r="BD53" i="12"/>
  <c r="BC98" i="7" s="1"/>
  <c r="CV41" i="11"/>
  <c r="CV42" i="11" s="1"/>
  <c r="CV43" i="11" s="1"/>
  <c r="CV44" i="11" s="1"/>
  <c r="BF53" i="11"/>
  <c r="BF55" i="11" s="1"/>
  <c r="BF56" i="11" s="1"/>
  <c r="BD47" i="12"/>
  <c r="BC97" i="7" s="1"/>
  <c r="BD41" i="12"/>
  <c r="BC96" i="7" s="1"/>
  <c r="BD35" i="12"/>
  <c r="BC95" i="7" s="1"/>
  <c r="BD23" i="12"/>
  <c r="BC93" i="7" s="1"/>
  <c r="BD29" i="12"/>
  <c r="BC94" i="7" s="1"/>
  <c r="BD12" i="12"/>
  <c r="BC123" i="7" s="1"/>
  <c r="BQ78" i="11"/>
  <c r="BO34" i="7" s="1"/>
  <c r="BE86" i="11"/>
  <c r="BG11" i="11"/>
  <c r="BF47" i="4"/>
  <c r="BI22" i="11"/>
  <c r="BI21" i="11" s="1"/>
  <c r="BG87" i="11" l="1"/>
  <c r="BE45" i="7" s="1"/>
  <c r="BC56" i="7"/>
  <c r="BC222" i="7" s="1"/>
  <c r="BF9" i="7"/>
  <c r="BH27" i="11"/>
  <c r="BH72" i="11" s="1"/>
  <c r="BF27" i="7" s="1"/>
  <c r="BD96" i="12"/>
  <c r="BC165" i="7"/>
  <c r="BH82" i="4"/>
  <c r="BH142" i="4" s="1"/>
  <c r="BH83" i="4"/>
  <c r="BH143" i="4" s="1"/>
  <c r="BD54" i="12"/>
  <c r="BC117" i="7" s="1"/>
  <c r="BF17" i="11"/>
  <c r="BF18" i="11" s="1"/>
  <c r="BF71" i="11" s="1"/>
  <c r="BF49" i="11"/>
  <c r="BF96" i="11" s="1"/>
  <c r="BD55" i="7" s="1"/>
  <c r="BC110" i="7"/>
  <c r="BF57" i="11"/>
  <c r="BD36" i="12"/>
  <c r="BC114" i="7" s="1"/>
  <c r="BD42" i="12"/>
  <c r="BC115" i="7" s="1"/>
  <c r="BD24" i="12"/>
  <c r="BC112" i="7" s="1"/>
  <c r="BD30" i="12"/>
  <c r="BC113" i="7" s="1"/>
  <c r="BC73" i="7"/>
  <c r="BC86" i="7"/>
  <c r="BC107" i="7"/>
  <c r="BC148" i="7"/>
  <c r="BH84" i="4"/>
  <c r="BH144" i="4" s="1"/>
  <c r="BC44" i="7"/>
  <c r="BR79" i="11"/>
  <c r="BP23" i="7"/>
  <c r="BC100" i="7"/>
  <c r="E332" i="22"/>
  <c r="D331" i="22"/>
  <c r="BD55" i="12"/>
  <c r="BC130" i="7" s="1"/>
  <c r="BH134" i="4"/>
  <c r="CW38" i="11"/>
  <c r="CW40" i="11" s="1"/>
  <c r="CV50" i="4"/>
  <c r="BD49" i="12"/>
  <c r="BC129" i="7" s="1"/>
  <c r="BD37" i="12"/>
  <c r="BC127" i="7" s="1"/>
  <c r="BD43" i="12"/>
  <c r="BC128" i="7" s="1"/>
  <c r="BD31" i="12"/>
  <c r="BC126" i="7" s="1"/>
  <c r="BD25" i="12"/>
  <c r="BC125" i="7" s="1"/>
  <c r="BH138" i="4"/>
  <c r="BQ83" i="11"/>
  <c r="BO40" i="7" s="1"/>
  <c r="BH139" i="4"/>
  <c r="BH177" i="4" s="1"/>
  <c r="BG13" i="11"/>
  <c r="BG48" i="11" s="1"/>
  <c r="BG52" i="11"/>
  <c r="BF52" i="4"/>
  <c r="BF51" i="4"/>
  <c r="BR32" i="11"/>
  <c r="BR33" i="11" s="1"/>
  <c r="BR34" i="11" s="1"/>
  <c r="BR92" i="11" s="1"/>
  <c r="BP51" i="7" s="1"/>
  <c r="BF66" i="4" l="1"/>
  <c r="BF126" i="4" s="1"/>
  <c r="BF61" i="4"/>
  <c r="BF59" i="11"/>
  <c r="BF93" i="11"/>
  <c r="BD52" i="7" s="1"/>
  <c r="BH77" i="11"/>
  <c r="BF33" i="7" s="1"/>
  <c r="BF50" i="11"/>
  <c r="BE85" i="12" s="1"/>
  <c r="BD132" i="7" s="1"/>
  <c r="BR35" i="11"/>
  <c r="BR68" i="11" s="1"/>
  <c r="BF60" i="4"/>
  <c r="BF120" i="4" s="1"/>
  <c r="BF137" i="4"/>
  <c r="BD8" i="7"/>
  <c r="BF66" i="11"/>
  <c r="BD20" i="7" s="1"/>
  <c r="BD24" i="7" s="1"/>
  <c r="BC120" i="7"/>
  <c r="BF124" i="4"/>
  <c r="BF80" i="4"/>
  <c r="BF140" i="4" s="1"/>
  <c r="BF178" i="4" s="1"/>
  <c r="BF132" i="4"/>
  <c r="BC135" i="7"/>
  <c r="BC48" i="7"/>
  <c r="BC58" i="7" s="1"/>
  <c r="BF117" i="4"/>
  <c r="CV45" i="11"/>
  <c r="CV74" i="11" s="1"/>
  <c r="CT29" i="7" s="1"/>
  <c r="CT11" i="7"/>
  <c r="BR84" i="11"/>
  <c r="BP35" i="7"/>
  <c r="BD26" i="7"/>
  <c r="BD30" i="7" s="1"/>
  <c r="E333" i="22"/>
  <c r="D332" i="22"/>
  <c r="BG12" i="11"/>
  <c r="BG47" i="11" s="1"/>
  <c r="CW39" i="11"/>
  <c r="CW41" i="11" s="1"/>
  <c r="CW42" i="11" s="1"/>
  <c r="CW43" i="11" s="1"/>
  <c r="CW44" i="11" s="1"/>
  <c r="BQ88" i="11"/>
  <c r="BO46" i="7" s="1"/>
  <c r="BF53" i="4"/>
  <c r="BR49" i="4"/>
  <c r="BG54" i="11"/>
  <c r="BI23" i="11"/>
  <c r="BI24" i="11" s="1"/>
  <c r="BS29" i="11"/>
  <c r="BH82" i="11" l="1"/>
  <c r="BF39" i="7" s="1"/>
  <c r="BF70" i="4"/>
  <c r="BF130" i="4" s="1"/>
  <c r="BF73" i="4"/>
  <c r="BF69" i="4"/>
  <c r="BE87" i="12"/>
  <c r="BD134" i="7" s="1"/>
  <c r="BE90" i="12"/>
  <c r="BD137" i="7" s="1"/>
  <c r="BE92" i="12"/>
  <c r="BD147" i="7" s="1"/>
  <c r="BE74" i="12"/>
  <c r="BD105" i="7" s="1"/>
  <c r="BE78" i="12"/>
  <c r="BD109" i="7" s="1"/>
  <c r="BD12" i="7"/>
  <c r="BE91" i="12"/>
  <c r="BD146" i="7" s="1"/>
  <c r="BE86" i="12"/>
  <c r="BD133" i="7" s="1"/>
  <c r="BE68" i="12"/>
  <c r="BD85" i="7" s="1"/>
  <c r="BE60" i="12"/>
  <c r="BD61" i="7" s="1"/>
  <c r="BE66" i="12"/>
  <c r="BD75" i="7" s="1"/>
  <c r="BE62" i="12"/>
  <c r="BD71" i="7" s="1"/>
  <c r="BE67" i="12"/>
  <c r="BD84" i="7" s="1"/>
  <c r="BE100" i="12"/>
  <c r="BD156" i="7" s="1"/>
  <c r="BD157" i="7" s="1"/>
  <c r="BE79" i="12"/>
  <c r="BD118" i="7" s="1"/>
  <c r="BF94" i="11"/>
  <c r="BD53" i="7" s="1"/>
  <c r="BE83" i="12"/>
  <c r="BD122" i="7" s="1"/>
  <c r="BE61" i="12"/>
  <c r="BD70" i="7" s="1"/>
  <c r="BE102" i="12"/>
  <c r="BD163" i="7" s="1"/>
  <c r="BE84" i="12"/>
  <c r="BD131" i="7" s="1"/>
  <c r="BE71" i="12"/>
  <c r="BD99" i="7" s="1"/>
  <c r="BE80" i="12"/>
  <c r="BD119" i="7" s="1"/>
  <c r="BE75" i="12"/>
  <c r="BD106" i="7" s="1"/>
  <c r="BF76" i="11"/>
  <c r="BD32" i="7" s="1"/>
  <c r="BD36" i="7" s="1"/>
  <c r="BR113" i="4"/>
  <c r="BR112" i="4"/>
  <c r="BR111" i="4"/>
  <c r="BR97" i="4"/>
  <c r="BR96" i="4"/>
  <c r="BR104" i="4"/>
  <c r="BR103" i="4"/>
  <c r="BR95" i="4"/>
  <c r="BI25" i="11"/>
  <c r="BI91" i="11" s="1"/>
  <c r="BF133" i="4"/>
  <c r="BE10" i="12" s="1"/>
  <c r="BF129" i="4"/>
  <c r="BE8" i="12" s="1"/>
  <c r="BR146" i="4"/>
  <c r="BF175" i="4"/>
  <c r="BE13" i="12"/>
  <c r="BF170" i="4"/>
  <c r="BC221" i="7"/>
  <c r="BE72" i="7"/>
  <c r="BP22" i="7"/>
  <c r="BP10" i="7"/>
  <c r="BD88" i="7"/>
  <c r="BD89" i="7" s="1"/>
  <c r="BC150" i="7"/>
  <c r="BC151" i="7" s="1"/>
  <c r="BR89" i="11"/>
  <c r="BP47" i="7" s="1"/>
  <c r="BP41" i="7"/>
  <c r="BF122" i="4"/>
  <c r="BF160" i="4" s="1"/>
  <c r="BE18" i="12" s="1"/>
  <c r="BD111" i="7" s="1"/>
  <c r="BF123" i="4"/>
  <c r="E334" i="22"/>
  <c r="D333" i="22"/>
  <c r="CX38" i="11"/>
  <c r="CX40" i="11" s="1"/>
  <c r="CW50" i="4"/>
  <c r="BG14" i="11"/>
  <c r="BG15" i="11" s="1"/>
  <c r="BG53" i="11"/>
  <c r="BF131" i="4"/>
  <c r="BE9" i="12" s="1"/>
  <c r="BD91" i="7" s="1"/>
  <c r="BF121" i="4"/>
  <c r="BE7" i="12" s="1"/>
  <c r="BI48" i="4"/>
  <c r="BR36" i="11"/>
  <c r="BR73" i="11" s="1"/>
  <c r="BP28" i="7" s="1"/>
  <c r="BS31" i="11"/>
  <c r="BJ20" i="11"/>
  <c r="BH87" i="11" l="1"/>
  <c r="BF45" i="7" s="1"/>
  <c r="BE14" i="12"/>
  <c r="BD63" i="7" s="1"/>
  <c r="BF81" i="11"/>
  <c r="BD38" i="7" s="1"/>
  <c r="BD42" i="7" s="1"/>
  <c r="BI110" i="4"/>
  <c r="BI109" i="4"/>
  <c r="BI108" i="4"/>
  <c r="BI102" i="4"/>
  <c r="BI101" i="4"/>
  <c r="BI100" i="4"/>
  <c r="BI94" i="4"/>
  <c r="BI93" i="4"/>
  <c r="BI92" i="4"/>
  <c r="BE11" i="12"/>
  <c r="BE36" i="12" s="1"/>
  <c r="BD114" i="7" s="1"/>
  <c r="BI26" i="11"/>
  <c r="BI27" i="11" s="1"/>
  <c r="BI72" i="11" s="1"/>
  <c r="BG27" i="7" s="1"/>
  <c r="BG50" i="7"/>
  <c r="BG16" i="11"/>
  <c r="BE39" i="12"/>
  <c r="BD67" i="7" s="1"/>
  <c r="BE45" i="12"/>
  <c r="BD68" i="7" s="1"/>
  <c r="BE33" i="12"/>
  <c r="BD66" i="7" s="1"/>
  <c r="BE27" i="12"/>
  <c r="BD65" i="7" s="1"/>
  <c r="BE21" i="12"/>
  <c r="BD64" i="7" s="1"/>
  <c r="BD62" i="7"/>
  <c r="BE51" i="12"/>
  <c r="BD69" i="7" s="1"/>
  <c r="BS30" i="11"/>
  <c r="BS32" i="11" s="1"/>
  <c r="BS33" i="11" s="1"/>
  <c r="BS34" i="11" s="1"/>
  <c r="BS92" i="11" s="1"/>
  <c r="BQ51" i="7" s="1"/>
  <c r="BS69" i="11"/>
  <c r="BE20" i="12"/>
  <c r="BD139" i="7" s="1"/>
  <c r="BE16" i="12"/>
  <c r="BD92" i="7" s="1"/>
  <c r="BE17" i="12"/>
  <c r="BD103" i="7" s="1"/>
  <c r="BE19" i="12"/>
  <c r="BD124" i="7" s="1"/>
  <c r="BD102" i="7"/>
  <c r="BE58" i="12"/>
  <c r="BD104" i="7" s="1"/>
  <c r="BD76" i="7"/>
  <c r="BE40" i="12"/>
  <c r="BD81" i="7" s="1"/>
  <c r="BE34" i="12"/>
  <c r="BD80" i="7" s="1"/>
  <c r="BE22" i="12"/>
  <c r="BD78" i="7" s="1"/>
  <c r="BE28" i="12"/>
  <c r="BD79" i="7" s="1"/>
  <c r="BE52" i="12"/>
  <c r="BD83" i="7" s="1"/>
  <c r="BE46" i="12"/>
  <c r="BD82" i="7" s="1"/>
  <c r="BD138" i="7"/>
  <c r="BE50" i="12"/>
  <c r="BD144" i="7" s="1"/>
  <c r="BE32" i="12"/>
  <c r="BD141" i="7" s="1"/>
  <c r="BE26" i="12"/>
  <c r="BD140" i="7" s="1"/>
  <c r="BE38" i="12"/>
  <c r="BD142" i="7" s="1"/>
  <c r="BE56" i="12"/>
  <c r="BD145" i="7" s="1"/>
  <c r="BE44" i="12"/>
  <c r="BD143" i="7" s="1"/>
  <c r="CW45" i="11"/>
  <c r="CW74" i="11" s="1"/>
  <c r="CU29" i="7" s="1"/>
  <c r="CU11" i="7"/>
  <c r="BD56" i="7"/>
  <c r="BD222" i="7" s="1"/>
  <c r="E335" i="22"/>
  <c r="D334" i="22"/>
  <c r="BE53" i="12"/>
  <c r="BD98" i="7" s="1"/>
  <c r="CX39" i="11"/>
  <c r="CX41" i="11" s="1"/>
  <c r="CX42" i="11" s="1"/>
  <c r="CX43" i="11" s="1"/>
  <c r="CX44" i="11" s="1"/>
  <c r="BH11" i="11"/>
  <c r="BH13" i="11" s="1"/>
  <c r="BH48" i="11" s="1"/>
  <c r="BG47" i="4"/>
  <c r="BG51" i="4" s="1"/>
  <c r="BG55" i="11"/>
  <c r="BG56" i="11" s="1"/>
  <c r="BE47" i="12"/>
  <c r="BD97" i="7" s="1"/>
  <c r="BE35" i="12"/>
  <c r="BD95" i="7" s="1"/>
  <c r="BE41" i="12"/>
  <c r="BD96" i="7" s="1"/>
  <c r="BE23" i="12"/>
  <c r="BD93" i="7" s="1"/>
  <c r="BE29" i="12"/>
  <c r="BD94" i="7" s="1"/>
  <c r="BE12" i="12"/>
  <c r="BD123" i="7" s="1"/>
  <c r="BR78" i="11"/>
  <c r="BP34" i="7" s="1"/>
  <c r="BJ22" i="11"/>
  <c r="BJ21" i="11" s="1"/>
  <c r="BG66" i="4" l="1"/>
  <c r="BG126" i="4" s="1"/>
  <c r="BG61" i="4"/>
  <c r="BF86" i="11"/>
  <c r="BD44" i="7" s="1"/>
  <c r="BD48" i="7" s="1"/>
  <c r="BD58" i="7" s="1"/>
  <c r="BE30" i="12"/>
  <c r="BD113" i="7" s="1"/>
  <c r="BI67" i="11"/>
  <c r="BG21" i="7" s="1"/>
  <c r="BG9" i="7"/>
  <c r="BD110" i="7"/>
  <c r="BD165" i="7"/>
  <c r="BI82" i="4"/>
  <c r="BI142" i="4" s="1"/>
  <c r="BI83" i="4"/>
  <c r="BI143" i="4" s="1"/>
  <c r="BS35" i="11"/>
  <c r="BS68" i="11" s="1"/>
  <c r="BG60" i="4"/>
  <c r="BG120" i="4" s="1"/>
  <c r="BE48" i="12"/>
  <c r="BD116" i="7" s="1"/>
  <c r="BE54" i="12"/>
  <c r="BD117" i="7" s="1"/>
  <c r="BE42" i="12"/>
  <c r="BD115" i="7" s="1"/>
  <c r="BE24" i="12"/>
  <c r="BD112" i="7" s="1"/>
  <c r="BG17" i="11"/>
  <c r="BG49" i="11"/>
  <c r="BG96" i="11" s="1"/>
  <c r="BE55" i="7" s="1"/>
  <c r="BG57" i="11"/>
  <c r="BG93" i="11" s="1"/>
  <c r="BE52" i="7" s="1"/>
  <c r="BD73" i="7"/>
  <c r="BG80" i="4"/>
  <c r="BG140" i="4" s="1"/>
  <c r="BG178" i="4" s="1"/>
  <c r="BG124" i="4"/>
  <c r="BI84" i="4"/>
  <c r="BI144" i="4" s="1"/>
  <c r="BD86" i="7"/>
  <c r="BD107" i="7"/>
  <c r="BG137" i="4"/>
  <c r="BG132" i="4"/>
  <c r="BD148" i="7"/>
  <c r="BG117" i="4"/>
  <c r="BS79" i="11"/>
  <c r="BQ23" i="7"/>
  <c r="BD100" i="7"/>
  <c r="E336" i="22"/>
  <c r="D335" i="22"/>
  <c r="BH52" i="11"/>
  <c r="BE55" i="12"/>
  <c r="BD130" i="7" s="1"/>
  <c r="BG52" i="4"/>
  <c r="BG53" i="4" s="1"/>
  <c r="BH12" i="11"/>
  <c r="CX50" i="4"/>
  <c r="CY38" i="11"/>
  <c r="CY40" i="11" s="1"/>
  <c r="BI134" i="4"/>
  <c r="BE37" i="12"/>
  <c r="BD127" i="7" s="1"/>
  <c r="BE49" i="12"/>
  <c r="BD129" i="7" s="1"/>
  <c r="BE43" i="12"/>
  <c r="BD128" i="7" s="1"/>
  <c r="BE25" i="12"/>
  <c r="BD125" i="7" s="1"/>
  <c r="BE31" i="12"/>
  <c r="BD126" i="7" s="1"/>
  <c r="BI138" i="4"/>
  <c r="BR83" i="11"/>
  <c r="BP40" i="7" s="1"/>
  <c r="BI139" i="4"/>
  <c r="BI177" i="4" s="1"/>
  <c r="BH54" i="11"/>
  <c r="BS49" i="4"/>
  <c r="BT29" i="11"/>
  <c r="BJ23" i="11"/>
  <c r="BJ24" i="11" s="1"/>
  <c r="BE96" i="12" l="1"/>
  <c r="BG73" i="4"/>
  <c r="BG133" i="4" s="1"/>
  <c r="BG70" i="4"/>
  <c r="BG130" i="4" s="1"/>
  <c r="BG69" i="4"/>
  <c r="BG129" i="4" s="1"/>
  <c r="BF8" i="12" s="1"/>
  <c r="BG50" i="11"/>
  <c r="BF83" i="12" s="1"/>
  <c r="BE122" i="7" s="1"/>
  <c r="BI77" i="11"/>
  <c r="BG33" i="7" s="1"/>
  <c r="BS113" i="4"/>
  <c r="BS112" i="4"/>
  <c r="BS111" i="4"/>
  <c r="BS95" i="4"/>
  <c r="BS104" i="4"/>
  <c r="BS103" i="4"/>
  <c r="BS96" i="4"/>
  <c r="BS97" i="4"/>
  <c r="BG59" i="11"/>
  <c r="BD120" i="7"/>
  <c r="BE8" i="7"/>
  <c r="BG66" i="11"/>
  <c r="BE20" i="7" s="1"/>
  <c r="BE24" i="7" s="1"/>
  <c r="BG18" i="11"/>
  <c r="BG71" i="11" s="1"/>
  <c r="BE26" i="7" s="1"/>
  <c r="BE30" i="7" s="1"/>
  <c r="BJ25" i="11"/>
  <c r="BJ91" i="11" s="1"/>
  <c r="BS146" i="4"/>
  <c r="BG170" i="4"/>
  <c r="BF10" i="12"/>
  <c r="BG175" i="4"/>
  <c r="BF13" i="12"/>
  <c r="BD135" i="7"/>
  <c r="BE88" i="7"/>
  <c r="BE89" i="7" s="1"/>
  <c r="BQ22" i="7"/>
  <c r="BQ10" i="7"/>
  <c r="CX45" i="11"/>
  <c r="CX74" i="11" s="1"/>
  <c r="CV29" i="7" s="1"/>
  <c r="CV11" i="7"/>
  <c r="BS84" i="11"/>
  <c r="BQ35" i="7"/>
  <c r="BG123" i="4"/>
  <c r="BG122" i="4"/>
  <c r="BG160" i="4" s="1"/>
  <c r="BF18" i="12" s="1"/>
  <c r="BE111" i="7" s="1"/>
  <c r="E337" i="22"/>
  <c r="D336" i="22"/>
  <c r="BD221" i="7"/>
  <c r="CY39" i="11"/>
  <c r="CY41" i="11" s="1"/>
  <c r="CY42" i="11" s="1"/>
  <c r="CY43" i="11" s="1"/>
  <c r="CY44" i="11" s="1"/>
  <c r="BR88" i="11"/>
  <c r="BP46" i="7" s="1"/>
  <c r="BG131" i="4"/>
  <c r="BF9" i="12" s="1"/>
  <c r="BE91" i="7" s="1"/>
  <c r="BG121" i="4"/>
  <c r="BF7" i="12" s="1"/>
  <c r="BJ48" i="4"/>
  <c r="BH47" i="11"/>
  <c r="BH14" i="11"/>
  <c r="BH15" i="11" s="1"/>
  <c r="BS36" i="11"/>
  <c r="BS73" i="11" s="1"/>
  <c r="BQ28" i="7" s="1"/>
  <c r="BK20" i="11"/>
  <c r="BT31" i="11"/>
  <c r="BI82" i="11" l="1"/>
  <c r="BG39" i="7" s="1"/>
  <c r="BF85" i="12"/>
  <c r="BE132" i="7" s="1"/>
  <c r="BF75" i="12"/>
  <c r="BE106" i="7" s="1"/>
  <c r="BF66" i="12"/>
  <c r="BE75" i="7" s="1"/>
  <c r="BF90" i="12"/>
  <c r="BE137" i="7" s="1"/>
  <c r="BF67" i="12"/>
  <c r="BE84" i="7" s="1"/>
  <c r="BF92" i="12"/>
  <c r="BE147" i="7" s="1"/>
  <c r="BF100" i="12"/>
  <c r="BE156" i="7" s="1"/>
  <c r="BE157" i="7" s="1"/>
  <c r="BF78" i="12"/>
  <c r="BE109" i="7" s="1"/>
  <c r="BF71" i="12"/>
  <c r="BE99" i="7" s="1"/>
  <c r="BF87" i="12"/>
  <c r="BE134" i="7" s="1"/>
  <c r="BF61" i="12"/>
  <c r="BE70" i="7" s="1"/>
  <c r="BF68" i="12"/>
  <c r="BE85" i="7" s="1"/>
  <c r="BE12" i="7"/>
  <c r="BF60" i="12"/>
  <c r="BE61" i="7" s="1"/>
  <c r="BF62" i="12"/>
  <c r="BE71" i="7" s="1"/>
  <c r="BF79" i="12"/>
  <c r="BE118" i="7" s="1"/>
  <c r="BF102" i="12"/>
  <c r="BE163" i="7" s="1"/>
  <c r="BG94" i="11"/>
  <c r="BE53" i="7" s="1"/>
  <c r="BE56" i="7" s="1"/>
  <c r="BE222" i="7" s="1"/>
  <c r="BF91" i="12"/>
  <c r="BE146" i="7" s="1"/>
  <c r="BF74" i="12"/>
  <c r="BE105" i="7" s="1"/>
  <c r="BF86" i="12"/>
  <c r="BE133" i="7" s="1"/>
  <c r="BF84" i="12"/>
  <c r="BE131" i="7" s="1"/>
  <c r="BF80" i="12"/>
  <c r="BE119" i="7" s="1"/>
  <c r="BJ110" i="4"/>
  <c r="BJ109" i="4"/>
  <c r="BJ108" i="4"/>
  <c r="BJ102" i="4"/>
  <c r="BJ101" i="4"/>
  <c r="BJ100" i="4"/>
  <c r="BJ94" i="4"/>
  <c r="BJ92" i="4"/>
  <c r="BJ93" i="4"/>
  <c r="BG76" i="11"/>
  <c r="BJ26" i="11"/>
  <c r="BJ67" i="11" s="1"/>
  <c r="BH21" i="7" s="1"/>
  <c r="BH50" i="7"/>
  <c r="BH16" i="11"/>
  <c r="BF11" i="12"/>
  <c r="BE110" i="7" s="1"/>
  <c r="BF45" i="12"/>
  <c r="BE68" i="7" s="1"/>
  <c r="BF33" i="12"/>
  <c r="BE66" i="7" s="1"/>
  <c r="BF21" i="12"/>
  <c r="BE64" i="7" s="1"/>
  <c r="BF27" i="12"/>
  <c r="BE65" i="7" s="1"/>
  <c r="BF39" i="12"/>
  <c r="BE67" i="7" s="1"/>
  <c r="BE62" i="7"/>
  <c r="BF51" i="12"/>
  <c r="BE69" i="7" s="1"/>
  <c r="BT30" i="11"/>
  <c r="BT32" i="11" s="1"/>
  <c r="BT33" i="11" s="1"/>
  <c r="BT34" i="11" s="1"/>
  <c r="BT92" i="11" s="1"/>
  <c r="BR51" i="7" s="1"/>
  <c r="BT69" i="11"/>
  <c r="BF20" i="12"/>
  <c r="BE139" i="7" s="1"/>
  <c r="BF16" i="12"/>
  <c r="BE92" i="7" s="1"/>
  <c r="BF17" i="12"/>
  <c r="BE103" i="7" s="1"/>
  <c r="BF19" i="12"/>
  <c r="BE124" i="7" s="1"/>
  <c r="BE138" i="7"/>
  <c r="BF50" i="12"/>
  <c r="BE144" i="7" s="1"/>
  <c r="BF38" i="12"/>
  <c r="BE142" i="7" s="1"/>
  <c r="BF56" i="12"/>
  <c r="BE145" i="7" s="1"/>
  <c r="BF32" i="12"/>
  <c r="BE141" i="7" s="1"/>
  <c r="BF26" i="12"/>
  <c r="BE140" i="7" s="1"/>
  <c r="BF44" i="12"/>
  <c r="BE143" i="7" s="1"/>
  <c r="BE102" i="7"/>
  <c r="BF58" i="12"/>
  <c r="BE104" i="7" s="1"/>
  <c r="BE76" i="7"/>
  <c r="BF52" i="12"/>
  <c r="BE83" i="7" s="1"/>
  <c r="BF40" i="12"/>
  <c r="BE81" i="7" s="1"/>
  <c r="BF22" i="12"/>
  <c r="BE78" i="7" s="1"/>
  <c r="BF34" i="12"/>
  <c r="BE80" i="7" s="1"/>
  <c r="BF28" i="12"/>
  <c r="BE79" i="7" s="1"/>
  <c r="BF46" i="12"/>
  <c r="BE82" i="7" s="1"/>
  <c r="BF72" i="7"/>
  <c r="BS89" i="11"/>
  <c r="BQ47" i="7" s="1"/>
  <c r="BQ41" i="7"/>
  <c r="BD150" i="7"/>
  <c r="BD151" i="7" s="1"/>
  <c r="E338" i="22"/>
  <c r="D337" i="22"/>
  <c r="BF53" i="12"/>
  <c r="BE98" i="7" s="1"/>
  <c r="CY50" i="4"/>
  <c r="CZ38" i="11"/>
  <c r="CZ40" i="11" s="1"/>
  <c r="BF12" i="12"/>
  <c r="BE123" i="7" s="1"/>
  <c r="BF47" i="12"/>
  <c r="BE97" i="7" s="1"/>
  <c r="BF41" i="12"/>
  <c r="BE96" i="7" s="1"/>
  <c r="BF35" i="12"/>
  <c r="BE95" i="7" s="1"/>
  <c r="BF23" i="12"/>
  <c r="BE93" i="7" s="1"/>
  <c r="BF29" i="12"/>
  <c r="BE94" i="7" s="1"/>
  <c r="BS78" i="11"/>
  <c r="BI87" i="11"/>
  <c r="BG45" i="7" s="1"/>
  <c r="BH53" i="11"/>
  <c r="BI11" i="11"/>
  <c r="BH47" i="4"/>
  <c r="BK22" i="11"/>
  <c r="BK21" i="11" s="1"/>
  <c r="BF14" i="12" l="1"/>
  <c r="BE63" i="7" s="1"/>
  <c r="BE73" i="7" s="1"/>
  <c r="BJ27" i="11"/>
  <c r="BJ72" i="11" s="1"/>
  <c r="BH27" i="7" s="1"/>
  <c r="BH9" i="7"/>
  <c r="BJ82" i="4"/>
  <c r="BJ142" i="4" s="1"/>
  <c r="BJ83" i="4"/>
  <c r="BJ143" i="4" s="1"/>
  <c r="BT35" i="11"/>
  <c r="BT68" i="11" s="1"/>
  <c r="BF24" i="12"/>
  <c r="BE112" i="7" s="1"/>
  <c r="BF54" i="12"/>
  <c r="BE117" i="7" s="1"/>
  <c r="BF36" i="12"/>
  <c r="BE114" i="7" s="1"/>
  <c r="BF42" i="12"/>
  <c r="BE115" i="7" s="1"/>
  <c r="BF30" i="12"/>
  <c r="BE113" i="7" s="1"/>
  <c r="BF48" i="12"/>
  <c r="BE116" i="7" s="1"/>
  <c r="BE32" i="7"/>
  <c r="BE36" i="7" s="1"/>
  <c r="BG81" i="11"/>
  <c r="BH17" i="11"/>
  <c r="BH18" i="11" s="1"/>
  <c r="BH71" i="11" s="1"/>
  <c r="BH49" i="11"/>
  <c r="BH96" i="11" s="1"/>
  <c r="BF55" i="7" s="1"/>
  <c r="BE148" i="7"/>
  <c r="BE107" i="7"/>
  <c r="BE86" i="7"/>
  <c r="BJ84" i="4"/>
  <c r="BJ144" i="4" s="1"/>
  <c r="CY45" i="11"/>
  <c r="CY74" i="11" s="1"/>
  <c r="CW29" i="7" s="1"/>
  <c r="CW11" i="7"/>
  <c r="BS83" i="11"/>
  <c r="BQ34" i="7"/>
  <c r="BT79" i="11"/>
  <c r="BR23" i="7"/>
  <c r="BE100" i="7"/>
  <c r="E339" i="22"/>
  <c r="D338" i="22"/>
  <c r="BF55" i="12"/>
  <c r="BE130" i="7" s="1"/>
  <c r="CZ39" i="11"/>
  <c r="CZ41" i="11" s="1"/>
  <c r="CZ42" i="11" s="1"/>
  <c r="CZ43" i="11" s="1"/>
  <c r="CZ44" i="11" s="1"/>
  <c r="BF43" i="12"/>
  <c r="BE128" i="7" s="1"/>
  <c r="BF31" i="12"/>
  <c r="BE126" i="7" s="1"/>
  <c r="BF37" i="12"/>
  <c r="BE127" i="7" s="1"/>
  <c r="BF49" i="12"/>
  <c r="BE129" i="7" s="1"/>
  <c r="BJ134" i="4"/>
  <c r="BF25" i="12"/>
  <c r="BE125" i="7" s="1"/>
  <c r="BJ138" i="4"/>
  <c r="BJ139" i="4"/>
  <c r="BJ177" i="4" s="1"/>
  <c r="BI13" i="11"/>
  <c r="BI12" i="11" s="1"/>
  <c r="BH51" i="4"/>
  <c r="BH55" i="11"/>
  <c r="BH56" i="11" s="1"/>
  <c r="BT49" i="4"/>
  <c r="BU29" i="11"/>
  <c r="BK23" i="11"/>
  <c r="BK24" i="11" s="1"/>
  <c r="BJ77" i="11" l="1"/>
  <c r="BH33" i="7" s="1"/>
  <c r="BH66" i="4"/>
  <c r="BH126" i="4" s="1"/>
  <c r="BH61" i="4"/>
  <c r="BH50" i="11"/>
  <c r="BG71" i="12" s="1"/>
  <c r="BT113" i="4"/>
  <c r="BT112" i="4"/>
  <c r="BT111" i="4"/>
  <c r="BT95" i="4"/>
  <c r="BT97" i="4"/>
  <c r="BT96" i="4"/>
  <c r="BT104" i="4"/>
  <c r="BT103" i="4"/>
  <c r="BH60" i="4"/>
  <c r="BH120" i="4" s="1"/>
  <c r="BH137" i="4"/>
  <c r="BE120" i="7"/>
  <c r="BG86" i="11"/>
  <c r="BE165" i="7" s="1"/>
  <c r="BE38" i="7"/>
  <c r="BE42" i="7" s="1"/>
  <c r="BH66" i="11"/>
  <c r="BF20" i="7" s="1"/>
  <c r="BF24" i="7" s="1"/>
  <c r="BF8" i="7"/>
  <c r="BH57" i="11"/>
  <c r="BK25" i="11"/>
  <c r="BK91" i="11" s="1"/>
  <c r="BH80" i="4"/>
  <c r="BH140" i="4" s="1"/>
  <c r="BH178" i="4" s="1"/>
  <c r="BH124" i="4"/>
  <c r="BT146" i="4"/>
  <c r="BH132" i="4"/>
  <c r="BE135" i="7"/>
  <c r="BR22" i="7"/>
  <c r="BR10" i="7"/>
  <c r="BF26" i="7"/>
  <c r="BF30" i="7" s="1"/>
  <c r="BT84" i="11"/>
  <c r="BR35" i="7"/>
  <c r="BS88" i="11"/>
  <c r="BQ46" i="7" s="1"/>
  <c r="BQ40" i="7"/>
  <c r="E340" i="22"/>
  <c r="D339" i="22"/>
  <c r="DA38" i="11"/>
  <c r="DA40" i="11" s="1"/>
  <c r="CZ50" i="4"/>
  <c r="BH117" i="4"/>
  <c r="BK48" i="4"/>
  <c r="BI52" i="11"/>
  <c r="BH52" i="4"/>
  <c r="BH53" i="4" s="1"/>
  <c r="BI48" i="11"/>
  <c r="BT36" i="11"/>
  <c r="BT73" i="11" s="1"/>
  <c r="BR28" i="7" s="1"/>
  <c r="BU31" i="11"/>
  <c r="BL20" i="11"/>
  <c r="BG66" i="12" l="1"/>
  <c r="BF75" i="7" s="1"/>
  <c r="BJ82" i="11"/>
  <c r="BH39" i="7" s="1"/>
  <c r="BG87" i="12"/>
  <c r="BF134" i="7" s="1"/>
  <c r="BG83" i="12"/>
  <c r="BF122" i="7" s="1"/>
  <c r="BG68" i="12"/>
  <c r="BF85" i="7" s="1"/>
  <c r="BG90" i="12"/>
  <c r="BF137" i="7" s="1"/>
  <c r="BG60" i="12"/>
  <c r="BF61" i="7" s="1"/>
  <c r="BG61" i="12"/>
  <c r="BF70" i="7" s="1"/>
  <c r="BG67" i="12"/>
  <c r="BF84" i="7" s="1"/>
  <c r="BG78" i="12"/>
  <c r="BF109" i="7" s="1"/>
  <c r="BH94" i="11"/>
  <c r="BF53" i="7" s="1"/>
  <c r="BH70" i="4"/>
  <c r="BH130" i="4" s="1"/>
  <c r="BH73" i="4"/>
  <c r="BH133" i="4" s="1"/>
  <c r="BG10" i="12" s="1"/>
  <c r="BH69" i="4"/>
  <c r="BH129" i="4" s="1"/>
  <c r="BG8" i="12" s="1"/>
  <c r="BG102" i="12"/>
  <c r="BF163" i="7" s="1"/>
  <c r="BG92" i="12"/>
  <c r="BF147" i="7" s="1"/>
  <c r="BG62" i="12"/>
  <c r="BF71" i="7" s="1"/>
  <c r="BG100" i="12"/>
  <c r="BF156" i="7" s="1"/>
  <c r="BF157" i="7" s="1"/>
  <c r="BG79" i="12"/>
  <c r="BF118" i="7" s="1"/>
  <c r="BF12" i="7"/>
  <c r="BG85" i="12"/>
  <c r="BF132" i="7" s="1"/>
  <c r="BG74" i="12"/>
  <c r="BF105" i="7" s="1"/>
  <c r="BG91" i="12"/>
  <c r="BF146" i="7" s="1"/>
  <c r="BG75" i="12"/>
  <c r="BF106" i="7" s="1"/>
  <c r="BH59" i="11"/>
  <c r="BG84" i="12" s="1"/>
  <c r="BF131" i="7" s="1"/>
  <c r="BH93" i="11"/>
  <c r="BF52" i="7" s="1"/>
  <c r="BK110" i="4"/>
  <c r="BK94" i="4"/>
  <c r="BK109" i="4"/>
  <c r="BK108" i="4"/>
  <c r="BK102" i="4"/>
  <c r="BK101" i="4"/>
  <c r="BK100" i="4"/>
  <c r="BK92" i="4"/>
  <c r="BK93" i="4"/>
  <c r="BH76" i="11"/>
  <c r="BH81" i="11" s="1"/>
  <c r="BF96" i="12"/>
  <c r="BE150" i="7" s="1"/>
  <c r="BE151" i="7" s="1"/>
  <c r="BE44" i="7"/>
  <c r="BE48" i="7" s="1"/>
  <c r="BK26" i="11"/>
  <c r="BI9" i="7" s="1"/>
  <c r="BI50" i="7"/>
  <c r="BU30" i="11"/>
  <c r="BU32" i="11" s="1"/>
  <c r="BU33" i="11" s="1"/>
  <c r="BU34" i="11" s="1"/>
  <c r="BU92" i="11" s="1"/>
  <c r="BS51" i="7" s="1"/>
  <c r="BU69" i="11"/>
  <c r="BH170" i="4"/>
  <c r="BH175" i="4"/>
  <c r="BG13" i="12"/>
  <c r="BF99" i="7"/>
  <c r="CZ45" i="11"/>
  <c r="CZ74" i="11" s="1"/>
  <c r="CX29" i="7" s="1"/>
  <c r="CX11" i="7"/>
  <c r="BF88" i="7"/>
  <c r="BF89" i="7" s="1"/>
  <c r="BT89" i="11"/>
  <c r="BR47" i="7" s="1"/>
  <c r="BR41" i="7"/>
  <c r="BH123" i="4"/>
  <c r="BH121" i="4"/>
  <c r="BG7" i="12" s="1"/>
  <c r="BH122" i="4"/>
  <c r="BH160" i="4" s="1"/>
  <c r="BG18" i="12" s="1"/>
  <c r="BF111" i="7" s="1"/>
  <c r="E341" i="22"/>
  <c r="D340" i="22"/>
  <c r="DA39" i="11"/>
  <c r="DA41" i="11" s="1"/>
  <c r="DA42" i="11" s="1"/>
  <c r="DA43" i="11" s="1"/>
  <c r="DA44" i="11" s="1"/>
  <c r="BT78" i="11"/>
  <c r="BR34" i="7" s="1"/>
  <c r="BH131" i="4"/>
  <c r="BG9" i="12" s="1"/>
  <c r="BF91" i="7" s="1"/>
  <c r="BI54" i="11"/>
  <c r="BI47" i="11"/>
  <c r="BI14" i="11"/>
  <c r="BI15" i="11" s="1"/>
  <c r="BL22" i="11"/>
  <c r="BL21" i="11" s="1"/>
  <c r="BG14" i="12" l="1"/>
  <c r="BF63" i="7" s="1"/>
  <c r="BJ87" i="11"/>
  <c r="BH45" i="7" s="1"/>
  <c r="BG86" i="12"/>
  <c r="BF133" i="7" s="1"/>
  <c r="BF32" i="7"/>
  <c r="BF36" i="7" s="1"/>
  <c r="BG80" i="12"/>
  <c r="BF119" i="7" s="1"/>
  <c r="BF56" i="7"/>
  <c r="BF222" i="7" s="1"/>
  <c r="BK83" i="4"/>
  <c r="BK143" i="4" s="1"/>
  <c r="BK67" i="11"/>
  <c r="BI21" i="7" s="1"/>
  <c r="BK82" i="4"/>
  <c r="BK142" i="4" s="1"/>
  <c r="BK27" i="11"/>
  <c r="BK72" i="11" s="1"/>
  <c r="BI27" i="7" s="1"/>
  <c r="BU35" i="11"/>
  <c r="BU68" i="11" s="1"/>
  <c r="BE58" i="7"/>
  <c r="BE221" i="7"/>
  <c r="BI16" i="11"/>
  <c r="BK84" i="4"/>
  <c r="BK144" i="4" s="1"/>
  <c r="BF62" i="7"/>
  <c r="BG39" i="12"/>
  <c r="BF67" i="7" s="1"/>
  <c r="BG45" i="12"/>
  <c r="BF68" i="7" s="1"/>
  <c r="BG51" i="12"/>
  <c r="BF69" i="7" s="1"/>
  <c r="BG33" i="12"/>
  <c r="BF66" i="7" s="1"/>
  <c r="BG27" i="12"/>
  <c r="BF65" i="7" s="1"/>
  <c r="BG21" i="12"/>
  <c r="BF64" i="7" s="1"/>
  <c r="BG11" i="12"/>
  <c r="BF110" i="7" s="1"/>
  <c r="BG20" i="12"/>
  <c r="BF139" i="7" s="1"/>
  <c r="BG16" i="12"/>
  <c r="BF92" i="7" s="1"/>
  <c r="BG17" i="12"/>
  <c r="BF103" i="7" s="1"/>
  <c r="BG19" i="12"/>
  <c r="BF124" i="7" s="1"/>
  <c r="BF102" i="7"/>
  <c r="BG58" i="12"/>
  <c r="BF104" i="7" s="1"/>
  <c r="BF76" i="7"/>
  <c r="BG22" i="12"/>
  <c r="BF78" i="7" s="1"/>
  <c r="BG28" i="12"/>
  <c r="BF79" i="7" s="1"/>
  <c r="BG40" i="12"/>
  <c r="BF81" i="7" s="1"/>
  <c r="BG52" i="12"/>
  <c r="BF83" i="7" s="1"/>
  <c r="BG46" i="12"/>
  <c r="BF82" i="7" s="1"/>
  <c r="BG34" i="12"/>
  <c r="BF80" i="7" s="1"/>
  <c r="BF138" i="7"/>
  <c r="BG50" i="12"/>
  <c r="BF144" i="7" s="1"/>
  <c r="BG44" i="12"/>
  <c r="BF143" i="7" s="1"/>
  <c r="BG26" i="12"/>
  <c r="BF140" i="7" s="1"/>
  <c r="BG38" i="12"/>
  <c r="BF142" i="7" s="1"/>
  <c r="BG32" i="12"/>
  <c r="BF141" i="7" s="1"/>
  <c r="BG56" i="12"/>
  <c r="BF145" i="7" s="1"/>
  <c r="BG72" i="7"/>
  <c r="BF38" i="7"/>
  <c r="BF42" i="7" s="1"/>
  <c r="BU79" i="11"/>
  <c r="BS23" i="7"/>
  <c r="E342" i="22"/>
  <c r="D341" i="22"/>
  <c r="BG53" i="12"/>
  <c r="BF98" i="7" s="1"/>
  <c r="BK134" i="4"/>
  <c r="DB38" i="11"/>
  <c r="DB40" i="11" s="1"/>
  <c r="DA50" i="4"/>
  <c r="BG47" i="12"/>
  <c r="BF97" i="7" s="1"/>
  <c r="BG41" i="12"/>
  <c r="BF96" i="7" s="1"/>
  <c r="BG35" i="12"/>
  <c r="BF95" i="7" s="1"/>
  <c r="BG23" i="12"/>
  <c r="BF93" i="7" s="1"/>
  <c r="BG29" i="12"/>
  <c r="BF94" i="7" s="1"/>
  <c r="BT83" i="11"/>
  <c r="BR40" i="7" s="1"/>
  <c r="BH86" i="11"/>
  <c r="BG12" i="12"/>
  <c r="BF123" i="7" s="1"/>
  <c r="BK138" i="4"/>
  <c r="BK139" i="4"/>
  <c r="BK177" i="4" s="1"/>
  <c r="BU49" i="4"/>
  <c r="BJ11" i="11"/>
  <c r="BI47" i="4"/>
  <c r="BI53" i="11"/>
  <c r="BV29" i="11"/>
  <c r="BK77" i="11" l="1"/>
  <c r="BI33" i="7" s="1"/>
  <c r="BG96" i="12"/>
  <c r="BF165" i="7"/>
  <c r="BU113" i="4"/>
  <c r="BU112" i="4"/>
  <c r="BU111" i="4"/>
  <c r="BU95" i="4"/>
  <c r="BU97" i="4"/>
  <c r="BU96" i="4"/>
  <c r="BU104" i="4"/>
  <c r="BU103" i="4"/>
  <c r="BG30" i="12"/>
  <c r="BF113" i="7" s="1"/>
  <c r="BG24" i="12"/>
  <c r="BF112" i="7" s="1"/>
  <c r="BI17" i="11"/>
  <c r="BI18" i="11" s="1"/>
  <c r="BI71" i="11" s="1"/>
  <c r="BI49" i="11"/>
  <c r="BI96" i="11" s="1"/>
  <c r="BG55" i="7" s="1"/>
  <c r="BG54" i="12"/>
  <c r="BF117" i="7" s="1"/>
  <c r="BG36" i="12"/>
  <c r="BF114" i="7" s="1"/>
  <c r="BF73" i="7"/>
  <c r="BG48" i="12"/>
  <c r="BF116" i="7" s="1"/>
  <c r="BG42" i="12"/>
  <c r="BF115" i="7" s="1"/>
  <c r="BU146" i="4"/>
  <c r="BF86" i="7"/>
  <c r="BF107" i="7"/>
  <c r="BF148" i="7"/>
  <c r="BS22" i="7"/>
  <c r="BS10" i="7"/>
  <c r="DA45" i="11"/>
  <c r="DA74" i="11" s="1"/>
  <c r="CY29" i="7" s="1"/>
  <c r="CY11" i="7"/>
  <c r="BU84" i="11"/>
  <c r="BS35" i="7"/>
  <c r="BF44" i="7"/>
  <c r="BF48" i="7" s="1"/>
  <c r="BF58" i="7" s="1"/>
  <c r="BF100" i="7"/>
  <c r="E343" i="22"/>
  <c r="D342" i="22"/>
  <c r="BG55" i="12"/>
  <c r="BF130" i="7" s="1"/>
  <c r="DB39" i="11"/>
  <c r="DB41" i="11" s="1"/>
  <c r="DB42" i="11" s="1"/>
  <c r="DB43" i="11" s="1"/>
  <c r="DB44" i="11" s="1"/>
  <c r="BG37" i="12"/>
  <c r="BF127" i="7" s="1"/>
  <c r="BG49" i="12"/>
  <c r="BF129" i="7" s="1"/>
  <c r="BG43" i="12"/>
  <c r="BF128" i="7" s="1"/>
  <c r="BG31" i="12"/>
  <c r="BF126" i="7" s="1"/>
  <c r="BG25" i="12"/>
  <c r="BF125" i="7" s="1"/>
  <c r="BT88" i="11"/>
  <c r="BR46" i="7" s="1"/>
  <c r="BI55" i="11"/>
  <c r="BI56" i="11" s="1"/>
  <c r="BI51" i="4"/>
  <c r="BJ13" i="11"/>
  <c r="BJ48" i="11" s="1"/>
  <c r="BU36" i="11"/>
  <c r="BU73" i="11" s="1"/>
  <c r="BS28" i="7" s="1"/>
  <c r="BV31" i="11"/>
  <c r="BL23" i="11"/>
  <c r="BL24" i="11" s="1"/>
  <c r="BK82" i="11" l="1"/>
  <c r="BI39" i="7" s="1"/>
  <c r="BI66" i="4"/>
  <c r="BI126" i="4" s="1"/>
  <c r="BI50" i="11"/>
  <c r="BH71" i="12" s="1"/>
  <c r="BI60" i="4"/>
  <c r="BI120" i="4" s="1"/>
  <c r="BG8" i="7"/>
  <c r="BI66" i="11"/>
  <c r="BG20" i="7" s="1"/>
  <c r="BG24" i="7" s="1"/>
  <c r="BI57" i="11"/>
  <c r="BL25" i="11"/>
  <c r="BL91" i="11" s="1"/>
  <c r="BF120" i="7"/>
  <c r="BV30" i="11"/>
  <c r="BV32" i="11" s="1"/>
  <c r="BV33" i="11" s="1"/>
  <c r="BV34" i="11" s="1"/>
  <c r="BV92" i="11" s="1"/>
  <c r="BT51" i="7" s="1"/>
  <c r="BV69" i="11"/>
  <c r="BI124" i="4"/>
  <c r="BI80" i="4"/>
  <c r="BI140" i="4" s="1"/>
  <c r="BI178" i="4" s="1"/>
  <c r="BI137" i="4"/>
  <c r="BI132" i="4"/>
  <c r="BF135" i="7"/>
  <c r="BF150" i="7"/>
  <c r="BF151" i="7" s="1"/>
  <c r="BG26" i="7"/>
  <c r="BG30" i="7" s="1"/>
  <c r="BU89" i="11"/>
  <c r="BS47" i="7" s="1"/>
  <c r="BS41" i="7"/>
  <c r="E344" i="22"/>
  <c r="D343" i="22"/>
  <c r="BF221" i="7"/>
  <c r="BJ12" i="11"/>
  <c r="DC38" i="11"/>
  <c r="DC40" i="11" s="1"/>
  <c r="DB50" i="4"/>
  <c r="BU78" i="11"/>
  <c r="BS34" i="7" s="1"/>
  <c r="BI117" i="4"/>
  <c r="BJ52" i="11"/>
  <c r="BI52" i="4"/>
  <c r="BI53" i="4" s="1"/>
  <c r="BJ54" i="11"/>
  <c r="BL48" i="4"/>
  <c r="BM20" i="11"/>
  <c r="BH66" i="12" l="1"/>
  <c r="BG75" i="7" s="1"/>
  <c r="BH100" i="12"/>
  <c r="BG156" i="7" s="1"/>
  <c r="BG157" i="7" s="1"/>
  <c r="BK87" i="11"/>
  <c r="BI45" i="7" s="1"/>
  <c r="BH79" i="12"/>
  <c r="BG118" i="7" s="1"/>
  <c r="BI94" i="11"/>
  <c r="BG53" i="7" s="1"/>
  <c r="BH67" i="12"/>
  <c r="BG84" i="7" s="1"/>
  <c r="BH90" i="12"/>
  <c r="BG137" i="7" s="1"/>
  <c r="BH92" i="12"/>
  <c r="BG147" i="7" s="1"/>
  <c r="BH60" i="12"/>
  <c r="BG61" i="7" s="1"/>
  <c r="BH61" i="12"/>
  <c r="BG70" i="7" s="1"/>
  <c r="BH102" i="12"/>
  <c r="BG163" i="7" s="1"/>
  <c r="BG12" i="7"/>
  <c r="BH62" i="12"/>
  <c r="BG71" i="7" s="1"/>
  <c r="BH75" i="12"/>
  <c r="BG106" i="7" s="1"/>
  <c r="BI70" i="4"/>
  <c r="BI73" i="4"/>
  <c r="BI133" i="4" s="1"/>
  <c r="BH10" i="12" s="1"/>
  <c r="BI69" i="4"/>
  <c r="BI129" i="4" s="1"/>
  <c r="BH8" i="12" s="1"/>
  <c r="BH78" i="12"/>
  <c r="BG109" i="7" s="1"/>
  <c r="BH83" i="12"/>
  <c r="BG122" i="7" s="1"/>
  <c r="BH74" i="12"/>
  <c r="BG105" i="7" s="1"/>
  <c r="BH91" i="12"/>
  <c r="BG146" i="7" s="1"/>
  <c r="BH85" i="12"/>
  <c r="BG132" i="7" s="1"/>
  <c r="BH68" i="12"/>
  <c r="BG85" i="7" s="1"/>
  <c r="BH87" i="12"/>
  <c r="BG134" i="7" s="1"/>
  <c r="BI76" i="11"/>
  <c r="BI81" i="11" s="1"/>
  <c r="BI59" i="11"/>
  <c r="BH80" i="12" s="1"/>
  <c r="BG119" i="7" s="1"/>
  <c r="BI93" i="11"/>
  <c r="BG52" i="7" s="1"/>
  <c r="BL110" i="4"/>
  <c r="BL94" i="4"/>
  <c r="BL109" i="4"/>
  <c r="BL108" i="4"/>
  <c r="BL100" i="4"/>
  <c r="BL93" i="4"/>
  <c r="BL92" i="4"/>
  <c r="BL102" i="4"/>
  <c r="BL101" i="4"/>
  <c r="BV35" i="11"/>
  <c r="BV68" i="11" s="1"/>
  <c r="BL26" i="11"/>
  <c r="BL67" i="11" s="1"/>
  <c r="BJ21" i="7" s="1"/>
  <c r="BJ50" i="7"/>
  <c r="BI130" i="4"/>
  <c r="BI170" i="4"/>
  <c r="BI175" i="4"/>
  <c r="BH13" i="12"/>
  <c r="BG99" i="7"/>
  <c r="DB45" i="11"/>
  <c r="DB74" i="11" s="1"/>
  <c r="CZ29" i="7" s="1"/>
  <c r="CZ11" i="7"/>
  <c r="BV79" i="11"/>
  <c r="BT23" i="7"/>
  <c r="BG88" i="7"/>
  <c r="BG89" i="7" s="1"/>
  <c r="BI122" i="4"/>
  <c r="BI160" i="4" s="1"/>
  <c r="BH18" i="12" s="1"/>
  <c r="BG111" i="7" s="1"/>
  <c r="E345" i="22"/>
  <c r="D344" i="22"/>
  <c r="BH14" i="12"/>
  <c r="DC39" i="11"/>
  <c r="DC41" i="11" s="1"/>
  <c r="DC42" i="11" s="1"/>
  <c r="DC43" i="11" s="1"/>
  <c r="DC44" i="11" s="1"/>
  <c r="BU83" i="11"/>
  <c r="BS40" i="7" s="1"/>
  <c r="BI131" i="4"/>
  <c r="BH9" i="12" s="1"/>
  <c r="BG91" i="7" s="1"/>
  <c r="BI121" i="4"/>
  <c r="BH7" i="12" s="1"/>
  <c r="BI123" i="4"/>
  <c r="BJ47" i="11"/>
  <c r="BJ14" i="11"/>
  <c r="BJ15" i="11" s="1"/>
  <c r="BV49" i="4"/>
  <c r="BW29" i="11"/>
  <c r="BM22" i="11"/>
  <c r="BM21" i="11" s="1"/>
  <c r="BH84" i="12" l="1"/>
  <c r="BG131" i="7" s="1"/>
  <c r="BL27" i="11"/>
  <c r="BL72" i="11" s="1"/>
  <c r="BJ27" i="7" s="1"/>
  <c r="BG32" i="7"/>
  <c r="BG36" i="7" s="1"/>
  <c r="BG56" i="7"/>
  <c r="BG222" i="7" s="1"/>
  <c r="BH86" i="12"/>
  <c r="BG133" i="7" s="1"/>
  <c r="BL83" i="4"/>
  <c r="BL143" i="4" s="1"/>
  <c r="BH11" i="12"/>
  <c r="BH36" i="12" s="1"/>
  <c r="BG114" i="7" s="1"/>
  <c r="BJ9" i="7"/>
  <c r="BL82" i="4"/>
  <c r="BL142" i="4" s="1"/>
  <c r="BV113" i="4"/>
  <c r="BV112" i="4"/>
  <c r="BV111" i="4"/>
  <c r="BV95" i="4"/>
  <c r="BV97" i="4"/>
  <c r="BV96" i="4"/>
  <c r="BV104" i="4"/>
  <c r="BV103" i="4"/>
  <c r="BJ16" i="11"/>
  <c r="BH39" i="12"/>
  <c r="BG67" i="7" s="1"/>
  <c r="BH33" i="12"/>
  <c r="BG66" i="7" s="1"/>
  <c r="BH45" i="12"/>
  <c r="BG68" i="7" s="1"/>
  <c r="BH51" i="12"/>
  <c r="BG69" i="7" s="1"/>
  <c r="BH21" i="12"/>
  <c r="BG64" i="7" s="1"/>
  <c r="BH27" i="12"/>
  <c r="BG65" i="7" s="1"/>
  <c r="BG62" i="7"/>
  <c r="BV146" i="4"/>
  <c r="BH20" i="12"/>
  <c r="BG139" i="7" s="1"/>
  <c r="BH16" i="12"/>
  <c r="BG92" i="7" s="1"/>
  <c r="BH17" i="12"/>
  <c r="BG103" i="7" s="1"/>
  <c r="BH19" i="12"/>
  <c r="BG124" i="7" s="1"/>
  <c r="BG102" i="7"/>
  <c r="BH58" i="12"/>
  <c r="BG104" i="7" s="1"/>
  <c r="BL84" i="4"/>
  <c r="BL144" i="4" s="1"/>
  <c r="BG76" i="7"/>
  <c r="BH46" i="12"/>
  <c r="BG82" i="7" s="1"/>
  <c r="BH34" i="12"/>
  <c r="BG80" i="7" s="1"/>
  <c r="BH52" i="12"/>
  <c r="BG83" i="7" s="1"/>
  <c r="BH28" i="12"/>
  <c r="BG79" i="7" s="1"/>
  <c r="BH22" i="12"/>
  <c r="BG78" i="7" s="1"/>
  <c r="BH40" i="12"/>
  <c r="BG81" i="7" s="1"/>
  <c r="BG138" i="7"/>
  <c r="BH44" i="12"/>
  <c r="BG143" i="7" s="1"/>
  <c r="BH50" i="12"/>
  <c r="BG144" i="7" s="1"/>
  <c r="BH38" i="12"/>
  <c r="BG142" i="7" s="1"/>
  <c r="BH26" i="12"/>
  <c r="BG140" i="7" s="1"/>
  <c r="BH56" i="12"/>
  <c r="BG145" i="7" s="1"/>
  <c r="BH32" i="12"/>
  <c r="BG141" i="7" s="1"/>
  <c r="BH72" i="7"/>
  <c r="BT22" i="7"/>
  <c r="BT10" i="7"/>
  <c r="BV84" i="11"/>
  <c r="BT35" i="7"/>
  <c r="BG63" i="7"/>
  <c r="BG38" i="7"/>
  <c r="BG42" i="7" s="1"/>
  <c r="E346" i="22"/>
  <c r="D345" i="22"/>
  <c r="BH53" i="12"/>
  <c r="BG98" i="7" s="1"/>
  <c r="DC45" i="11"/>
  <c r="DC74" i="11" s="1"/>
  <c r="DA29" i="7" s="1"/>
  <c r="DD38" i="11"/>
  <c r="DD40" i="11" s="1"/>
  <c r="DC50" i="4"/>
  <c r="BL134" i="4"/>
  <c r="BK11" i="11"/>
  <c r="BK13" i="11" s="1"/>
  <c r="BK48" i="11" s="1"/>
  <c r="BJ53" i="11"/>
  <c r="BJ55" i="11" s="1"/>
  <c r="BJ56" i="11" s="1"/>
  <c r="BH47" i="12"/>
  <c r="BG97" i="7" s="1"/>
  <c r="BH35" i="12"/>
  <c r="BG95" i="7" s="1"/>
  <c r="BH41" i="12"/>
  <c r="BG96" i="7" s="1"/>
  <c r="BH23" i="12"/>
  <c r="BG93" i="7" s="1"/>
  <c r="BH29" i="12"/>
  <c r="BG94" i="7" s="1"/>
  <c r="BH12" i="12"/>
  <c r="BG123" i="7" s="1"/>
  <c r="BI86" i="11"/>
  <c r="BU88" i="11"/>
  <c r="BS46" i="7" s="1"/>
  <c r="BL139" i="4"/>
  <c r="BL177" i="4" s="1"/>
  <c r="BJ47" i="4"/>
  <c r="BJ51" i="4" s="1"/>
  <c r="BL138" i="4"/>
  <c r="BV36" i="11"/>
  <c r="BV73" i="11" s="1"/>
  <c r="BM23" i="11"/>
  <c r="BM24" i="11" s="1"/>
  <c r="BW31" i="11"/>
  <c r="BL77" i="11" l="1"/>
  <c r="BJ33" i="7" s="1"/>
  <c r="BJ66" i="4"/>
  <c r="BJ126" i="4" s="1"/>
  <c r="BH54" i="12"/>
  <c r="BG117" i="7" s="1"/>
  <c r="BG110" i="7"/>
  <c r="BH42" i="12"/>
  <c r="BG115" i="7" s="1"/>
  <c r="BH48" i="12"/>
  <c r="BG116" i="7" s="1"/>
  <c r="BH24" i="12"/>
  <c r="BG112" i="7" s="1"/>
  <c r="BH30" i="12"/>
  <c r="BG113" i="7" s="1"/>
  <c r="BH96" i="12"/>
  <c r="BG165" i="7"/>
  <c r="BJ60" i="4"/>
  <c r="BJ120" i="4" s="1"/>
  <c r="BJ17" i="11"/>
  <c r="BJ18" i="11" s="1"/>
  <c r="BJ71" i="11" s="1"/>
  <c r="BJ49" i="11"/>
  <c r="BJ96" i="11" s="1"/>
  <c r="BH55" i="7" s="1"/>
  <c r="BJ57" i="11"/>
  <c r="BJ93" i="11" s="1"/>
  <c r="BH52" i="7" s="1"/>
  <c r="BM25" i="11"/>
  <c r="BM91" i="11" s="1"/>
  <c r="BG73" i="7"/>
  <c r="BJ80" i="4"/>
  <c r="BJ140" i="4" s="1"/>
  <c r="BJ178" i="4" s="1"/>
  <c r="BJ124" i="4"/>
  <c r="BW30" i="11"/>
  <c r="BW32" i="11" s="1"/>
  <c r="BW33" i="11" s="1"/>
  <c r="BW34" i="11" s="1"/>
  <c r="BW92" i="11" s="1"/>
  <c r="BU51" i="7" s="1"/>
  <c r="BW69" i="11"/>
  <c r="BG86" i="7"/>
  <c r="BG107" i="7"/>
  <c r="BG148" i="7"/>
  <c r="BJ132" i="4"/>
  <c r="BJ137" i="4"/>
  <c r="DA11" i="7"/>
  <c r="BG44" i="7"/>
  <c r="BG48" i="7" s="1"/>
  <c r="BG58" i="7" s="1"/>
  <c r="BV78" i="11"/>
  <c r="BT34" i="7" s="1"/>
  <c r="BT28" i="7"/>
  <c r="BV89" i="11"/>
  <c r="BT47" i="7" s="1"/>
  <c r="BT41" i="7"/>
  <c r="BG100" i="7"/>
  <c r="E347" i="22"/>
  <c r="D346" i="22"/>
  <c r="BH55" i="12"/>
  <c r="BG130" i="7" s="1"/>
  <c r="BK12" i="11"/>
  <c r="BK14" i="11" s="1"/>
  <c r="BK15" i="11" s="1"/>
  <c r="DD39" i="11"/>
  <c r="DD41" i="11" s="1"/>
  <c r="DD42" i="11" s="1"/>
  <c r="DD43" i="11" s="1"/>
  <c r="DD44" i="11" s="1"/>
  <c r="BH49" i="12"/>
  <c r="BG129" i="7" s="1"/>
  <c r="BH37" i="12"/>
  <c r="BG127" i="7" s="1"/>
  <c r="BH43" i="12"/>
  <c r="BG128" i="7" s="1"/>
  <c r="BH25" i="12"/>
  <c r="BG125" i="7" s="1"/>
  <c r="BH31" i="12"/>
  <c r="BG126" i="7" s="1"/>
  <c r="BJ117" i="4"/>
  <c r="BK52" i="11"/>
  <c r="BJ52" i="4"/>
  <c r="BJ53" i="4" s="1"/>
  <c r="BK54" i="11"/>
  <c r="BM48" i="4"/>
  <c r="BN20" i="11"/>
  <c r="BL82" i="11" l="1"/>
  <c r="BJ39" i="7" s="1"/>
  <c r="BJ73" i="4"/>
  <c r="BJ133" i="4" s="1"/>
  <c r="BJ70" i="4"/>
  <c r="BJ130" i="4" s="1"/>
  <c r="BJ69" i="4"/>
  <c r="BJ129" i="4" s="1"/>
  <c r="BI8" i="12" s="1"/>
  <c r="BJ50" i="11"/>
  <c r="BI85" i="12" s="1"/>
  <c r="BH132" i="7" s="1"/>
  <c r="BG120" i="7"/>
  <c r="BV83" i="11"/>
  <c r="BV88" i="11" s="1"/>
  <c r="BT46" i="7" s="1"/>
  <c r="BM110" i="4"/>
  <c r="BM94" i="4"/>
  <c r="BM109" i="4"/>
  <c r="BM108" i="4"/>
  <c r="BM102" i="4"/>
  <c r="BM101" i="4"/>
  <c r="BM100" i="4"/>
  <c r="BM93" i="4"/>
  <c r="BM92" i="4"/>
  <c r="BW35" i="11"/>
  <c r="BW68" i="11" s="1"/>
  <c r="BJ59" i="11"/>
  <c r="BJ66" i="11"/>
  <c r="BJ76" i="11" s="1"/>
  <c r="BH8" i="7"/>
  <c r="BM26" i="11"/>
  <c r="BK9" i="7" s="1"/>
  <c r="BK50" i="7"/>
  <c r="BK16" i="11"/>
  <c r="BJ175" i="4"/>
  <c r="BI13" i="12"/>
  <c r="BJ170" i="4"/>
  <c r="BI10" i="12"/>
  <c r="BG135" i="7"/>
  <c r="BI102" i="12"/>
  <c r="BH163" i="7" s="1"/>
  <c r="BG150" i="7"/>
  <c r="BG151" i="7" s="1"/>
  <c r="BH26" i="7"/>
  <c r="BH30" i="7" s="1"/>
  <c r="BW79" i="11"/>
  <c r="BU23" i="7"/>
  <c r="BJ122" i="4"/>
  <c r="BJ160" i="4" s="1"/>
  <c r="BI18" i="12" s="1"/>
  <c r="BH111" i="7" s="1"/>
  <c r="BJ123" i="4"/>
  <c r="E348" i="22"/>
  <c r="D347" i="22"/>
  <c r="BG221" i="7"/>
  <c r="DD50" i="4"/>
  <c r="DE38" i="11"/>
  <c r="DE40" i="11" s="1"/>
  <c r="BK47" i="11"/>
  <c r="BJ131" i="4"/>
  <c r="BI9" i="12" s="1"/>
  <c r="BH91" i="7" s="1"/>
  <c r="BJ121" i="4"/>
  <c r="BI7" i="12" s="1"/>
  <c r="BL11" i="11"/>
  <c r="BK47" i="4"/>
  <c r="BW49" i="4"/>
  <c r="BX29" i="11"/>
  <c r="BN22" i="11"/>
  <c r="BN21" i="11" s="1"/>
  <c r="BH12" i="7" l="1"/>
  <c r="BI60" i="12"/>
  <c r="BH61" i="7" s="1"/>
  <c r="BL87" i="11"/>
  <c r="BJ45" i="7" s="1"/>
  <c r="BI90" i="12"/>
  <c r="BH137" i="7" s="1"/>
  <c r="BI92" i="12"/>
  <c r="BH147" i="7" s="1"/>
  <c r="BI67" i="12"/>
  <c r="BH84" i="7" s="1"/>
  <c r="BJ94" i="11"/>
  <c r="BI14" i="12" s="1"/>
  <c r="BH63" i="7" s="1"/>
  <c r="BI84" i="12"/>
  <c r="BH131" i="7" s="1"/>
  <c r="BI62" i="12"/>
  <c r="BH71" i="7" s="1"/>
  <c r="BI75" i="12"/>
  <c r="BH106" i="7" s="1"/>
  <c r="BI83" i="12"/>
  <c r="BH122" i="7" s="1"/>
  <c r="BI78" i="12"/>
  <c r="BH109" i="7" s="1"/>
  <c r="BI100" i="12"/>
  <c r="BH156" i="7" s="1"/>
  <c r="BH157" i="7" s="1"/>
  <c r="BI71" i="12"/>
  <c r="BH99" i="7" s="1"/>
  <c r="BI61" i="12"/>
  <c r="BH70" i="7" s="1"/>
  <c r="BI79" i="12"/>
  <c r="BH118" i="7" s="1"/>
  <c r="BI91" i="12"/>
  <c r="BH146" i="7" s="1"/>
  <c r="BI66" i="12"/>
  <c r="BH75" i="7" s="1"/>
  <c r="BI74" i="12"/>
  <c r="BH105" i="7" s="1"/>
  <c r="BI68" i="12"/>
  <c r="BH85" i="7" s="1"/>
  <c r="BI87" i="12"/>
  <c r="BH134" i="7" s="1"/>
  <c r="BM27" i="11"/>
  <c r="BM72" i="11" s="1"/>
  <c r="BK27" i="7" s="1"/>
  <c r="BT40" i="7"/>
  <c r="BM67" i="11"/>
  <c r="BK21" i="7" s="1"/>
  <c r="BH20" i="7"/>
  <c r="BH24" i="7" s="1"/>
  <c r="BI11" i="12"/>
  <c r="BI24" i="12" s="1"/>
  <c r="BH112" i="7" s="1"/>
  <c r="BM82" i="4"/>
  <c r="BM142" i="4" s="1"/>
  <c r="BI80" i="12"/>
  <c r="BH119" i="7" s="1"/>
  <c r="BM83" i="4"/>
  <c r="BM143" i="4" s="1"/>
  <c r="BI86" i="12"/>
  <c r="BH133" i="7" s="1"/>
  <c r="BW113" i="4"/>
  <c r="BW112" i="4"/>
  <c r="BW111" i="4"/>
  <c r="BW95" i="4"/>
  <c r="BW97" i="4"/>
  <c r="BW96" i="4"/>
  <c r="BW104" i="4"/>
  <c r="BW103" i="4"/>
  <c r="BH53" i="7"/>
  <c r="BH56" i="7" s="1"/>
  <c r="BH222" i="7" s="1"/>
  <c r="BK17" i="11"/>
  <c r="BK18" i="11" s="1"/>
  <c r="BK71" i="11" s="1"/>
  <c r="BK49" i="11"/>
  <c r="BK50" i="11" s="1"/>
  <c r="BI45" i="12"/>
  <c r="BH68" i="7" s="1"/>
  <c r="BI21" i="12"/>
  <c r="BH64" i="7" s="1"/>
  <c r="BI33" i="12"/>
  <c r="BH66" i="7" s="1"/>
  <c r="BI27" i="12"/>
  <c r="BH65" i="7" s="1"/>
  <c r="BH62" i="7"/>
  <c r="BI51" i="12"/>
  <c r="BH69" i="7" s="1"/>
  <c r="BI39" i="12"/>
  <c r="BH67" i="7" s="1"/>
  <c r="BM84" i="4"/>
  <c r="BM144" i="4" s="1"/>
  <c r="BW146" i="4"/>
  <c r="BI20" i="12"/>
  <c r="BH139" i="7" s="1"/>
  <c r="BI16" i="12"/>
  <c r="BH92" i="7" s="1"/>
  <c r="BI17" i="12"/>
  <c r="BH103" i="7" s="1"/>
  <c r="BI19" i="12"/>
  <c r="BH124" i="7" s="1"/>
  <c r="BH102" i="7"/>
  <c r="BI58" i="12"/>
  <c r="BH104" i="7" s="1"/>
  <c r="BH138" i="7"/>
  <c r="BI56" i="12"/>
  <c r="BH145" i="7" s="1"/>
  <c r="BI32" i="12"/>
  <c r="BH141" i="7" s="1"/>
  <c r="BI26" i="12"/>
  <c r="BH140" i="7" s="1"/>
  <c r="BI38" i="12"/>
  <c r="BH142" i="7" s="1"/>
  <c r="BI50" i="12"/>
  <c r="BH144" i="7" s="1"/>
  <c r="BI44" i="12"/>
  <c r="BH143" i="7" s="1"/>
  <c r="BH76" i="7"/>
  <c r="BI22" i="12"/>
  <c r="BH78" i="7" s="1"/>
  <c r="BI52" i="12"/>
  <c r="BH83" i="7" s="1"/>
  <c r="BI46" i="12"/>
  <c r="BH82" i="7" s="1"/>
  <c r="BI40" i="12"/>
  <c r="BH81" i="7" s="1"/>
  <c r="BI34" i="12"/>
  <c r="BH80" i="7" s="1"/>
  <c r="BI28" i="12"/>
  <c r="BH79" i="7" s="1"/>
  <c r="BI72" i="7"/>
  <c r="BK53" i="11"/>
  <c r="BK55" i="11" s="1"/>
  <c r="BK56" i="11" s="1"/>
  <c r="BK57" i="11" s="1"/>
  <c r="BK93" i="11" s="1"/>
  <c r="BU22" i="7"/>
  <c r="BU10" i="7"/>
  <c r="DD45" i="11"/>
  <c r="DD74" i="11" s="1"/>
  <c r="DB29" i="7" s="1"/>
  <c r="DB11" i="7"/>
  <c r="BW84" i="11"/>
  <c r="BU35" i="7"/>
  <c r="BH88" i="7"/>
  <c r="BH89" i="7" s="1"/>
  <c r="BH32" i="7"/>
  <c r="BH36" i="7" s="1"/>
  <c r="E349" i="22"/>
  <c r="D348" i="22"/>
  <c r="BI53" i="12"/>
  <c r="BH98" i="7" s="1"/>
  <c r="DE39" i="11"/>
  <c r="DE41" i="11" s="1"/>
  <c r="DE42" i="11" s="1"/>
  <c r="DE43" i="11" s="1"/>
  <c r="DE44" i="11" s="1"/>
  <c r="BM134" i="4"/>
  <c r="BI47" i="12"/>
  <c r="BH97" i="7" s="1"/>
  <c r="BI41" i="12"/>
  <c r="BH96" i="7" s="1"/>
  <c r="BI35" i="12"/>
  <c r="BH95" i="7" s="1"/>
  <c r="BI29" i="12"/>
  <c r="BH94" i="7" s="1"/>
  <c r="BI23" i="12"/>
  <c r="BH93" i="7" s="1"/>
  <c r="BI12" i="12"/>
  <c r="BH123" i="7" s="1"/>
  <c r="BJ81" i="11"/>
  <c r="BM138" i="4"/>
  <c r="BM139" i="4"/>
  <c r="BM177" i="4" s="1"/>
  <c r="BK51" i="4"/>
  <c r="BL13" i="11"/>
  <c r="BL48" i="11" s="1"/>
  <c r="BW36" i="11"/>
  <c r="BW73" i="11" s="1"/>
  <c r="BU28" i="7" s="1"/>
  <c r="BX31" i="11"/>
  <c r="BM77" i="11" l="1"/>
  <c r="BK33" i="7" s="1"/>
  <c r="BK66" i="4"/>
  <c r="BI48" i="12"/>
  <c r="BH116" i="7" s="1"/>
  <c r="BI54" i="12"/>
  <c r="BH117" i="7" s="1"/>
  <c r="BI30" i="12"/>
  <c r="BH113" i="7" s="1"/>
  <c r="BH110" i="7"/>
  <c r="BI36" i="12"/>
  <c r="BH114" i="7" s="1"/>
  <c r="BI42" i="12"/>
  <c r="BH115" i="7" s="1"/>
  <c r="BK96" i="11"/>
  <c r="BI55" i="7" s="1"/>
  <c r="BK59" i="11"/>
  <c r="BJ80" i="12" s="1"/>
  <c r="BI119" i="7" s="1"/>
  <c r="BJ71" i="12"/>
  <c r="BJ91" i="12"/>
  <c r="BI146" i="7" s="1"/>
  <c r="BJ85" i="12"/>
  <c r="BI132" i="7" s="1"/>
  <c r="BK137" i="4"/>
  <c r="BK60" i="4"/>
  <c r="BK120" i="4" s="1"/>
  <c r="BI8" i="7"/>
  <c r="BK66" i="11"/>
  <c r="BK76" i="11" s="1"/>
  <c r="BH73" i="7"/>
  <c r="BK124" i="4"/>
  <c r="BK80" i="4"/>
  <c r="BK140" i="4" s="1"/>
  <c r="BK178" i="4" s="1"/>
  <c r="BK126" i="4"/>
  <c r="BX30" i="11"/>
  <c r="BX32" i="11" s="1"/>
  <c r="BX33" i="11" s="1"/>
  <c r="BX34" i="11" s="1"/>
  <c r="BX92" i="11" s="1"/>
  <c r="BV51" i="7" s="1"/>
  <c r="BX69" i="11"/>
  <c r="BH107" i="7"/>
  <c r="BH148" i="7"/>
  <c r="BK132" i="4"/>
  <c r="BH86" i="7"/>
  <c r="BI12" i="7"/>
  <c r="BJ102" i="12"/>
  <c r="BI163" i="7" s="1"/>
  <c r="BJ100" i="12"/>
  <c r="BI156" i="7" s="1"/>
  <c r="BI157" i="7" s="1"/>
  <c r="BJ90" i="12"/>
  <c r="BI137" i="7" s="1"/>
  <c r="BJ87" i="12"/>
  <c r="BI134" i="7" s="1"/>
  <c r="BJ92" i="12"/>
  <c r="BI147" i="7" s="1"/>
  <c r="BJ74" i="12"/>
  <c r="BI105" i="7" s="1"/>
  <c r="BJ83" i="12"/>
  <c r="BI122" i="7" s="1"/>
  <c r="BJ79" i="12"/>
  <c r="BI118" i="7" s="1"/>
  <c r="BJ78" i="12"/>
  <c r="BI109" i="7" s="1"/>
  <c r="BJ75" i="12"/>
  <c r="BK94" i="11"/>
  <c r="BI53" i="7" s="1"/>
  <c r="BJ62" i="12"/>
  <c r="BI71" i="7" s="1"/>
  <c r="BJ61" i="12"/>
  <c r="BI70" i="7" s="1"/>
  <c r="BJ60" i="12"/>
  <c r="BI61" i="7" s="1"/>
  <c r="BJ67" i="12"/>
  <c r="BI84" i="7" s="1"/>
  <c r="BJ68" i="12"/>
  <c r="BJ66" i="12"/>
  <c r="BI75" i="7" s="1"/>
  <c r="BH38" i="7"/>
  <c r="BH42" i="7" s="1"/>
  <c r="BW89" i="11"/>
  <c r="BU47" i="7" s="1"/>
  <c r="BU41" i="7"/>
  <c r="BI26" i="7"/>
  <c r="BI30" i="7" s="1"/>
  <c r="BH100" i="7"/>
  <c r="E350" i="22"/>
  <c r="D349" i="22"/>
  <c r="BI55" i="12"/>
  <c r="BH130" i="7" s="1"/>
  <c r="BL12" i="11"/>
  <c r="DF38" i="11"/>
  <c r="DF40" i="11" s="1"/>
  <c r="DE50" i="4"/>
  <c r="BI52" i="7"/>
  <c r="BI43" i="12"/>
  <c r="BH128" i="7" s="1"/>
  <c r="BI37" i="12"/>
  <c r="BH127" i="7" s="1"/>
  <c r="BI49" i="12"/>
  <c r="BH129" i="7" s="1"/>
  <c r="BI31" i="12"/>
  <c r="BH126" i="7" s="1"/>
  <c r="BI25" i="12"/>
  <c r="BH125" i="7" s="1"/>
  <c r="BM82" i="11"/>
  <c r="BK39" i="7" s="1"/>
  <c r="BJ86" i="11"/>
  <c r="BW78" i="11"/>
  <c r="BU34" i="7" s="1"/>
  <c r="BK52" i="4"/>
  <c r="BK53" i="4" s="1"/>
  <c r="BK117" i="4"/>
  <c r="BL52" i="11"/>
  <c r="BL54" i="11"/>
  <c r="BN23" i="11"/>
  <c r="BN24" i="11" s="1"/>
  <c r="BK70" i="4" l="1"/>
  <c r="BK130" i="4" s="1"/>
  <c r="BK73" i="4"/>
  <c r="BK133" i="4" s="1"/>
  <c r="BJ10" i="12" s="1"/>
  <c r="BK69" i="4"/>
  <c r="BK129" i="4" s="1"/>
  <c r="BJ8" i="12" s="1"/>
  <c r="BH120" i="7"/>
  <c r="BJ86" i="12"/>
  <c r="BI133" i="7" s="1"/>
  <c r="BJ84" i="12"/>
  <c r="BI131" i="7" s="1"/>
  <c r="BI20" i="7"/>
  <c r="BI24" i="7" s="1"/>
  <c r="BI96" i="12"/>
  <c r="BH165" i="7"/>
  <c r="BX35" i="11"/>
  <c r="BX68" i="11" s="1"/>
  <c r="BN25" i="11"/>
  <c r="BN91" i="11" s="1"/>
  <c r="BK175" i="4"/>
  <c r="BJ13" i="12"/>
  <c r="BK170" i="4"/>
  <c r="BH135" i="7"/>
  <c r="BI99" i="7"/>
  <c r="DC11" i="7"/>
  <c r="DE45" i="11"/>
  <c r="DE74" i="11" s="1"/>
  <c r="DC29" i="7" s="1"/>
  <c r="BI106" i="7"/>
  <c r="BI32" i="7"/>
  <c r="BI36" i="7" s="1"/>
  <c r="BH44" i="7"/>
  <c r="BH48" i="7" s="1"/>
  <c r="BH58" i="7" s="1"/>
  <c r="BX79" i="11"/>
  <c r="BV23" i="7"/>
  <c r="BI88" i="7"/>
  <c r="BI89" i="7" s="1"/>
  <c r="BI85" i="7"/>
  <c r="BI56" i="7"/>
  <c r="BK122" i="4"/>
  <c r="BK160" i="4" s="1"/>
  <c r="BJ18" i="12" s="1"/>
  <c r="BI111" i="7" s="1"/>
  <c r="BK123" i="4"/>
  <c r="E351" i="22"/>
  <c r="D350" i="22"/>
  <c r="BJ14" i="12"/>
  <c r="BM87" i="11"/>
  <c r="BK45" i="7" s="1"/>
  <c r="DF39" i="11"/>
  <c r="DF41" i="11" s="1"/>
  <c r="DF42" i="11" s="1"/>
  <c r="DF43" i="11" s="1"/>
  <c r="DF44" i="11" s="1"/>
  <c r="BK81" i="11"/>
  <c r="BW83" i="11"/>
  <c r="BU40" i="7" s="1"/>
  <c r="BK131" i="4"/>
  <c r="BJ9" i="12" s="1"/>
  <c r="BI91" i="7" s="1"/>
  <c r="BK121" i="4"/>
  <c r="BJ7" i="12" s="1"/>
  <c r="BL47" i="11"/>
  <c r="BL14" i="11"/>
  <c r="BL15" i="11" s="1"/>
  <c r="BX49" i="4"/>
  <c r="BN48" i="4"/>
  <c r="BY29" i="11"/>
  <c r="BO20" i="11"/>
  <c r="BN110" i="4" l="1"/>
  <c r="BN109" i="4"/>
  <c r="BN108" i="4"/>
  <c r="BN102" i="4"/>
  <c r="BN101" i="4"/>
  <c r="BN100" i="4"/>
  <c r="BN94" i="4"/>
  <c r="BN93" i="4"/>
  <c r="BN92" i="4"/>
  <c r="BX113" i="4"/>
  <c r="BX112" i="4"/>
  <c r="BX111" i="4"/>
  <c r="BX97" i="4"/>
  <c r="BX96" i="4"/>
  <c r="BX104" i="4"/>
  <c r="BX103" i="4"/>
  <c r="BX95" i="4"/>
  <c r="BN26" i="11"/>
  <c r="BN27" i="11" s="1"/>
  <c r="BN72" i="11" s="1"/>
  <c r="BL27" i="7" s="1"/>
  <c r="BL50" i="7"/>
  <c r="BL16" i="11"/>
  <c r="BJ39" i="12"/>
  <c r="BI67" i="7" s="1"/>
  <c r="BJ45" i="12"/>
  <c r="BI68" i="7" s="1"/>
  <c r="BJ21" i="12"/>
  <c r="BI64" i="7" s="1"/>
  <c r="BJ33" i="12"/>
  <c r="BI66" i="7" s="1"/>
  <c r="BJ27" i="12"/>
  <c r="BI65" i="7" s="1"/>
  <c r="BJ51" i="12"/>
  <c r="BI69" i="7" s="1"/>
  <c r="BI62" i="7"/>
  <c r="BX146" i="4"/>
  <c r="BJ11" i="12"/>
  <c r="BJ54" i="12" s="1"/>
  <c r="BI117" i="7" s="1"/>
  <c r="BJ20" i="12"/>
  <c r="BI139" i="7" s="1"/>
  <c r="BJ16" i="12"/>
  <c r="BI92" i="7" s="1"/>
  <c r="BJ17" i="12"/>
  <c r="BI103" i="7" s="1"/>
  <c r="BJ19" i="12"/>
  <c r="BI124" i="7" s="1"/>
  <c r="BI102" i="7"/>
  <c r="BJ58" i="12"/>
  <c r="BI104" i="7" s="1"/>
  <c r="BI76" i="7"/>
  <c r="BJ34" i="12"/>
  <c r="BI80" i="7" s="1"/>
  <c r="BJ22" i="12"/>
  <c r="BI78" i="7" s="1"/>
  <c r="BJ28" i="12"/>
  <c r="BI79" i="7" s="1"/>
  <c r="BJ52" i="12"/>
  <c r="BI83" i="7" s="1"/>
  <c r="BJ40" i="12"/>
  <c r="BI81" i="7" s="1"/>
  <c r="BJ46" i="12"/>
  <c r="BI82" i="7" s="1"/>
  <c r="BI138" i="7"/>
  <c r="BJ50" i="12"/>
  <c r="BI144" i="7" s="1"/>
  <c r="BJ56" i="12"/>
  <c r="BI145" i="7" s="1"/>
  <c r="BJ32" i="12"/>
  <c r="BI141" i="7" s="1"/>
  <c r="BJ44" i="12"/>
  <c r="BI143" i="7" s="1"/>
  <c r="BJ26" i="12"/>
  <c r="BI140" i="7" s="1"/>
  <c r="BJ38" i="12"/>
  <c r="BI142" i="7" s="1"/>
  <c r="BJ72" i="7"/>
  <c r="BV22" i="7"/>
  <c r="BV10" i="7"/>
  <c r="BH150" i="7"/>
  <c r="BH151" i="7" s="1"/>
  <c r="BI38" i="7"/>
  <c r="BI42" i="7" s="1"/>
  <c r="BI63" i="7"/>
  <c r="BX84" i="11"/>
  <c r="BV35" i="7"/>
  <c r="E352" i="22"/>
  <c r="D351" i="22"/>
  <c r="BH221" i="7"/>
  <c r="BJ53" i="12"/>
  <c r="BI98" i="7" s="1"/>
  <c r="DG38" i="11"/>
  <c r="DG40" i="11" s="1"/>
  <c r="DF50" i="4"/>
  <c r="BI222" i="7"/>
  <c r="BJ12" i="12"/>
  <c r="BI123" i="7" s="1"/>
  <c r="BJ47" i="12"/>
  <c r="BI97" i="7" s="1"/>
  <c r="BJ41" i="12"/>
  <c r="BI96" i="7" s="1"/>
  <c r="BJ35" i="12"/>
  <c r="BI95" i="7" s="1"/>
  <c r="BJ29" i="12"/>
  <c r="BI94" i="7" s="1"/>
  <c r="BJ23" i="12"/>
  <c r="BI93" i="7" s="1"/>
  <c r="BK86" i="11"/>
  <c r="BW88" i="11"/>
  <c r="BU46" i="7" s="1"/>
  <c r="BM11" i="11"/>
  <c r="BL47" i="4"/>
  <c r="BL53" i="11"/>
  <c r="BX36" i="11"/>
  <c r="BX73" i="11" s="1"/>
  <c r="BV28" i="7" s="1"/>
  <c r="BY31" i="11"/>
  <c r="BO22" i="11"/>
  <c r="BO21" i="11" s="1"/>
  <c r="BN82" i="4" l="1"/>
  <c r="BN142" i="4" s="1"/>
  <c r="BJ96" i="12"/>
  <c r="BI165" i="7"/>
  <c r="BN83" i="4"/>
  <c r="BN143" i="4" s="1"/>
  <c r="BL17" i="11"/>
  <c r="BL18" i="11" s="1"/>
  <c r="BL71" i="11" s="1"/>
  <c r="BL49" i="11"/>
  <c r="BL96" i="11" s="1"/>
  <c r="BJ55" i="7" s="1"/>
  <c r="BN67" i="11"/>
  <c r="BL21" i="7" s="1"/>
  <c r="BL9" i="7"/>
  <c r="BI73" i="7"/>
  <c r="BJ24" i="12"/>
  <c r="BI112" i="7" s="1"/>
  <c r="BJ30" i="12"/>
  <c r="BI113" i="7" s="1"/>
  <c r="BJ36" i="12"/>
  <c r="BI114" i="7" s="1"/>
  <c r="BI110" i="7"/>
  <c r="BJ42" i="12"/>
  <c r="BI115" i="7" s="1"/>
  <c r="BJ48" i="12"/>
  <c r="BI116" i="7" s="1"/>
  <c r="BY30" i="11"/>
  <c r="BY32" i="11" s="1"/>
  <c r="BY33" i="11" s="1"/>
  <c r="BY34" i="11" s="1"/>
  <c r="BY92" i="11" s="1"/>
  <c r="BW51" i="7" s="1"/>
  <c r="BY69" i="11"/>
  <c r="BI86" i="7"/>
  <c r="BI107" i="7"/>
  <c r="BN84" i="4"/>
  <c r="BN144" i="4" s="1"/>
  <c r="BI148" i="7"/>
  <c r="DF45" i="11"/>
  <c r="DF74" i="11" s="1"/>
  <c r="DD29" i="7" s="1"/>
  <c r="DD11" i="7"/>
  <c r="BX89" i="11"/>
  <c r="BV47" i="7" s="1"/>
  <c r="BV41" i="7"/>
  <c r="BI44" i="7"/>
  <c r="BI48" i="7" s="1"/>
  <c r="BI58" i="7" s="1"/>
  <c r="BI100" i="7"/>
  <c r="E353" i="22"/>
  <c r="D352" i="22"/>
  <c r="BJ55" i="12"/>
  <c r="BI130" i="7" s="1"/>
  <c r="DG39" i="11"/>
  <c r="DG41" i="11" s="1"/>
  <c r="DG42" i="11" s="1"/>
  <c r="DG43" i="11" s="1"/>
  <c r="DG44" i="11" s="1"/>
  <c r="BN134" i="4"/>
  <c r="BJ49" i="12"/>
  <c r="BI129" i="7" s="1"/>
  <c r="BJ25" i="12"/>
  <c r="BI125" i="7" s="1"/>
  <c r="BJ31" i="12"/>
  <c r="BI126" i="7" s="1"/>
  <c r="BJ43" i="12"/>
  <c r="BI128" i="7" s="1"/>
  <c r="BJ37" i="12"/>
  <c r="BI127" i="7" s="1"/>
  <c r="BX78" i="11"/>
  <c r="BV34" i="7" s="1"/>
  <c r="BN139" i="4"/>
  <c r="BN177" i="4" s="1"/>
  <c r="BN138" i="4"/>
  <c r="BL51" i="4"/>
  <c r="BL55" i="11"/>
  <c r="BL56" i="11" s="1"/>
  <c r="BM13" i="11"/>
  <c r="BM48" i="11" s="1"/>
  <c r="BO23" i="11"/>
  <c r="BO24" i="11" s="1"/>
  <c r="BL66" i="4" l="1"/>
  <c r="BL126" i="4" s="1"/>
  <c r="BL50" i="11"/>
  <c r="BK71" i="12" s="1"/>
  <c r="BN77" i="11"/>
  <c r="BL33" i="7" s="1"/>
  <c r="BL60" i="4"/>
  <c r="BL120" i="4" s="1"/>
  <c r="BL137" i="4"/>
  <c r="BY35" i="11"/>
  <c r="BY68" i="11" s="1"/>
  <c r="BJ8" i="7"/>
  <c r="BL66" i="11"/>
  <c r="BL76" i="11" s="1"/>
  <c r="BL57" i="11"/>
  <c r="BO25" i="11"/>
  <c r="BO91" i="11" s="1"/>
  <c r="BI120" i="7"/>
  <c r="BL80" i="4"/>
  <c r="BL140" i="4" s="1"/>
  <c r="BL178" i="4" s="1"/>
  <c r="BL124" i="4"/>
  <c r="BL132" i="4"/>
  <c r="BI135" i="7"/>
  <c r="BI150" i="7"/>
  <c r="BI151" i="7" s="1"/>
  <c r="BJ26" i="7"/>
  <c r="BJ30" i="7" s="1"/>
  <c r="BY79" i="11"/>
  <c r="BW23" i="7"/>
  <c r="E354" i="22"/>
  <c r="D353" i="22"/>
  <c r="BI221" i="7"/>
  <c r="BM12" i="11"/>
  <c r="DH38" i="11"/>
  <c r="DH40" i="11" s="1"/>
  <c r="DG50" i="4"/>
  <c r="BX83" i="11"/>
  <c r="BV40" i="7" s="1"/>
  <c r="BL117" i="4"/>
  <c r="BM52" i="11"/>
  <c r="BL52" i="4"/>
  <c r="BL53" i="4" s="1"/>
  <c r="BM54" i="11"/>
  <c r="BY49" i="4"/>
  <c r="BO48" i="4"/>
  <c r="BP20" i="11"/>
  <c r="BZ29" i="11"/>
  <c r="BK62" i="12" l="1"/>
  <c r="BJ71" i="7" s="1"/>
  <c r="BL94" i="11"/>
  <c r="BK14" i="12" s="1"/>
  <c r="BK90" i="12"/>
  <c r="BJ137" i="7" s="1"/>
  <c r="BK100" i="12"/>
  <c r="BJ156" i="7" s="1"/>
  <c r="BJ157" i="7" s="1"/>
  <c r="BL70" i="4"/>
  <c r="BL130" i="4" s="1"/>
  <c r="BL69" i="4"/>
  <c r="BL129" i="4" s="1"/>
  <c r="BK8" i="12" s="1"/>
  <c r="BL73" i="4"/>
  <c r="BL133" i="4" s="1"/>
  <c r="BK10" i="12" s="1"/>
  <c r="BK61" i="12"/>
  <c r="BJ70" i="7" s="1"/>
  <c r="BK83" i="12"/>
  <c r="BJ122" i="7" s="1"/>
  <c r="BN82" i="11"/>
  <c r="BL39" i="7" s="1"/>
  <c r="BK60" i="12"/>
  <c r="BJ61" i="7" s="1"/>
  <c r="BK92" i="12"/>
  <c r="BJ147" i="7" s="1"/>
  <c r="BK75" i="12"/>
  <c r="BJ106" i="7" s="1"/>
  <c r="BK87" i="12"/>
  <c r="BJ134" i="7" s="1"/>
  <c r="BK66" i="12"/>
  <c r="BJ75" i="7" s="1"/>
  <c r="BK78" i="12"/>
  <c r="BJ109" i="7" s="1"/>
  <c r="BK102" i="12"/>
  <c r="BJ163" i="7" s="1"/>
  <c r="BK91" i="12"/>
  <c r="BJ146" i="7" s="1"/>
  <c r="BK68" i="12"/>
  <c r="BJ85" i="7" s="1"/>
  <c r="BK79" i="12"/>
  <c r="BJ118" i="7" s="1"/>
  <c r="BJ12" i="7"/>
  <c r="BK85" i="12"/>
  <c r="BJ132" i="7" s="1"/>
  <c r="BK67" i="12"/>
  <c r="BJ84" i="7" s="1"/>
  <c r="BK74" i="12"/>
  <c r="BJ105" i="7" s="1"/>
  <c r="BL59" i="11"/>
  <c r="BK86" i="12" s="1"/>
  <c r="BJ133" i="7" s="1"/>
  <c r="BL93" i="11"/>
  <c r="BJ52" i="7" s="1"/>
  <c r="BJ20" i="7"/>
  <c r="BJ24" i="7" s="1"/>
  <c r="BO110" i="4"/>
  <c r="BO94" i="4"/>
  <c r="BO109" i="4"/>
  <c r="BO108" i="4"/>
  <c r="BO102" i="4"/>
  <c r="BO101" i="4"/>
  <c r="BO100" i="4"/>
  <c r="BO93" i="4"/>
  <c r="BO92" i="4"/>
  <c r="BY113" i="4"/>
  <c r="BY112" i="4"/>
  <c r="BY111" i="4"/>
  <c r="BY104" i="4"/>
  <c r="BY103" i="4"/>
  <c r="BY95" i="4"/>
  <c r="BY97" i="4"/>
  <c r="BY96" i="4"/>
  <c r="BO26" i="11"/>
  <c r="BM9" i="7" s="1"/>
  <c r="BM50" i="7"/>
  <c r="BY146" i="4"/>
  <c r="BL170" i="4"/>
  <c r="BL175" i="4"/>
  <c r="BK13" i="12"/>
  <c r="BJ99" i="7"/>
  <c r="BW22" i="7"/>
  <c r="BW10" i="7"/>
  <c r="DG45" i="11"/>
  <c r="DG74" i="11" s="1"/>
  <c r="DE29" i="7" s="1"/>
  <c r="DE11" i="7"/>
  <c r="BJ53" i="7"/>
  <c r="BY84" i="11"/>
  <c r="BW35" i="7"/>
  <c r="BJ32" i="7"/>
  <c r="BJ36" i="7" s="1"/>
  <c r="BJ88" i="7"/>
  <c r="BJ89" i="7" s="1"/>
  <c r="BL123" i="4"/>
  <c r="BL122" i="4"/>
  <c r="BL160" i="4" s="1"/>
  <c r="BK18" i="12" s="1"/>
  <c r="BJ111" i="7" s="1"/>
  <c r="E355" i="22"/>
  <c r="D354" i="22"/>
  <c r="DH39" i="11"/>
  <c r="DH41" i="11" s="1"/>
  <c r="DH42" i="11" s="1"/>
  <c r="DH43" i="11" s="1"/>
  <c r="DH44" i="11" s="1"/>
  <c r="BL81" i="11"/>
  <c r="BX88" i="11"/>
  <c r="BV46" i="7" s="1"/>
  <c r="BL131" i="4"/>
  <c r="BK9" i="12" s="1"/>
  <c r="BJ91" i="7" s="1"/>
  <c r="BL121" i="4"/>
  <c r="BK7" i="12" s="1"/>
  <c r="BM47" i="11"/>
  <c r="BM14" i="11"/>
  <c r="BM15" i="11" s="1"/>
  <c r="BY36" i="11"/>
  <c r="BY73" i="11" s="1"/>
  <c r="BW28" i="7" s="1"/>
  <c r="BP22" i="11"/>
  <c r="BP21" i="11" s="1"/>
  <c r="BZ31" i="11"/>
  <c r="BN87" i="11" l="1"/>
  <c r="BL45" i="7" s="1"/>
  <c r="BK80" i="12"/>
  <c r="BJ119" i="7" s="1"/>
  <c r="BK84" i="12"/>
  <c r="BJ131" i="7" s="1"/>
  <c r="BO83" i="4"/>
  <c r="BO143" i="4" s="1"/>
  <c r="BO27" i="11"/>
  <c r="BO72" i="11" s="1"/>
  <c r="BM27" i="7" s="1"/>
  <c r="BO67" i="11"/>
  <c r="BM21" i="7" s="1"/>
  <c r="BO82" i="4"/>
  <c r="BO142" i="4" s="1"/>
  <c r="BM16" i="11"/>
  <c r="BK11" i="12"/>
  <c r="BK24" i="12" s="1"/>
  <c r="BJ112" i="7" s="1"/>
  <c r="BJ62" i="7"/>
  <c r="BK21" i="12"/>
  <c r="BJ64" i="7" s="1"/>
  <c r="BK39" i="12"/>
  <c r="BJ67" i="7" s="1"/>
  <c r="BK33" i="12"/>
  <c r="BJ66" i="7" s="1"/>
  <c r="BK51" i="12"/>
  <c r="BJ69" i="7" s="1"/>
  <c r="BK45" i="12"/>
  <c r="BJ68" i="7" s="1"/>
  <c r="BK27" i="12"/>
  <c r="BJ65" i="7" s="1"/>
  <c r="BZ30" i="11"/>
  <c r="BZ32" i="11" s="1"/>
  <c r="BZ33" i="11" s="1"/>
  <c r="BZ34" i="11" s="1"/>
  <c r="BZ92" i="11" s="1"/>
  <c r="BX51" i="7" s="1"/>
  <c r="BZ69" i="11"/>
  <c r="BO84" i="4"/>
  <c r="BO144" i="4" s="1"/>
  <c r="BK20" i="12"/>
  <c r="BJ139" i="7" s="1"/>
  <c r="BK16" i="12"/>
  <c r="BJ92" i="7" s="1"/>
  <c r="BK17" i="12"/>
  <c r="BJ103" i="7" s="1"/>
  <c r="BK19" i="12"/>
  <c r="BJ124" i="7" s="1"/>
  <c r="BJ102" i="7"/>
  <c r="BK58" i="12"/>
  <c r="BJ104" i="7" s="1"/>
  <c r="BJ138" i="7"/>
  <c r="BK32" i="12"/>
  <c r="BJ141" i="7" s="1"/>
  <c r="BK26" i="12"/>
  <c r="BJ140" i="7" s="1"/>
  <c r="BK50" i="12"/>
  <c r="BJ144" i="7" s="1"/>
  <c r="BK56" i="12"/>
  <c r="BJ145" i="7" s="1"/>
  <c r="BK38" i="12"/>
  <c r="BJ142" i="7" s="1"/>
  <c r="BK44" i="12"/>
  <c r="BJ143" i="7" s="1"/>
  <c r="BJ76" i="7"/>
  <c r="BK46" i="12"/>
  <c r="BJ82" i="7" s="1"/>
  <c r="BK40" i="12"/>
  <c r="BJ81" i="7" s="1"/>
  <c r="BK52" i="12"/>
  <c r="BJ83" i="7" s="1"/>
  <c r="BK34" i="12"/>
  <c r="BJ80" i="7" s="1"/>
  <c r="BK22" i="12"/>
  <c r="BJ78" i="7" s="1"/>
  <c r="BK28" i="12"/>
  <c r="BJ79" i="7" s="1"/>
  <c r="BK72" i="7"/>
  <c r="BJ56" i="7"/>
  <c r="BJ222" i="7" s="1"/>
  <c r="BY89" i="11"/>
  <c r="BW47" i="7" s="1"/>
  <c r="BW41" i="7"/>
  <c r="BJ63" i="7"/>
  <c r="BJ38" i="7"/>
  <c r="BJ42" i="7" s="1"/>
  <c r="E356" i="22"/>
  <c r="D355" i="22"/>
  <c r="BK53" i="12"/>
  <c r="BJ98" i="7" s="1"/>
  <c r="DI38" i="11"/>
  <c r="DI40" i="11" s="1"/>
  <c r="DH50" i="4"/>
  <c r="BO134" i="4"/>
  <c r="BK12" i="12"/>
  <c r="BJ123" i="7" s="1"/>
  <c r="BK47" i="12"/>
  <c r="BJ97" i="7" s="1"/>
  <c r="BK41" i="12"/>
  <c r="BJ96" i="7" s="1"/>
  <c r="BK35" i="12"/>
  <c r="BJ95" i="7" s="1"/>
  <c r="BK23" i="12"/>
  <c r="BJ93" i="7" s="1"/>
  <c r="BK29" i="12"/>
  <c r="BJ94" i="7" s="1"/>
  <c r="BL86" i="11"/>
  <c r="BY78" i="11"/>
  <c r="BW34" i="7" s="1"/>
  <c r="BO138" i="4"/>
  <c r="BO139" i="4"/>
  <c r="BO177" i="4" s="1"/>
  <c r="BM53" i="11"/>
  <c r="BN11" i="11"/>
  <c r="BM47" i="4"/>
  <c r="BP23" i="11"/>
  <c r="BP24" i="11" s="1"/>
  <c r="BO77" i="11" l="1"/>
  <c r="BM33" i="7" s="1"/>
  <c r="BK96" i="12"/>
  <c r="BJ165" i="7"/>
  <c r="BZ35" i="11"/>
  <c r="BZ68" i="11" s="1"/>
  <c r="BM17" i="11"/>
  <c r="BK8" i="7" s="1"/>
  <c r="BM49" i="11"/>
  <c r="BM96" i="11" s="1"/>
  <c r="BK55" i="7" s="1"/>
  <c r="BP25" i="11"/>
  <c r="BP91" i="11" s="1"/>
  <c r="BK48" i="12"/>
  <c r="BJ116" i="7" s="1"/>
  <c r="BK54" i="12"/>
  <c r="BJ117" i="7" s="1"/>
  <c r="BK30" i="12"/>
  <c r="BJ113" i="7" s="1"/>
  <c r="BJ110" i="7"/>
  <c r="BK36" i="12"/>
  <c r="BJ114" i="7" s="1"/>
  <c r="BK42" i="12"/>
  <c r="BJ115" i="7" s="1"/>
  <c r="BJ73" i="7"/>
  <c r="BJ107" i="7"/>
  <c r="BJ86" i="7"/>
  <c r="BJ148" i="7"/>
  <c r="DH45" i="11"/>
  <c r="DH74" i="11" s="1"/>
  <c r="DF29" i="7" s="1"/>
  <c r="DF11" i="7"/>
  <c r="BJ44" i="7"/>
  <c r="BZ79" i="11"/>
  <c r="BX23" i="7"/>
  <c r="BJ100" i="7"/>
  <c r="E357" i="22"/>
  <c r="D356" i="22"/>
  <c r="BK55" i="12"/>
  <c r="BJ130" i="7" s="1"/>
  <c r="DI39" i="11"/>
  <c r="DI41" i="11" s="1"/>
  <c r="DI42" i="11" s="1"/>
  <c r="DI43" i="11" s="1"/>
  <c r="DI44" i="11" s="1"/>
  <c r="BK25" i="12"/>
  <c r="BJ125" i="7" s="1"/>
  <c r="BK31" i="12"/>
  <c r="BJ126" i="7" s="1"/>
  <c r="BK43" i="12"/>
  <c r="BJ128" i="7" s="1"/>
  <c r="BK37" i="12"/>
  <c r="BJ127" i="7" s="1"/>
  <c r="BK49" i="12"/>
  <c r="BJ129" i="7" s="1"/>
  <c r="BO82" i="11"/>
  <c r="BY83" i="11"/>
  <c r="BP48" i="4"/>
  <c r="BM51" i="4"/>
  <c r="BZ49" i="4"/>
  <c r="BN13" i="11"/>
  <c r="BN12" i="11" s="1"/>
  <c r="BM55" i="11"/>
  <c r="BM56" i="11" s="1"/>
  <c r="CA29" i="11"/>
  <c r="BQ20" i="11"/>
  <c r="BM66" i="4" l="1"/>
  <c r="BM126" i="4" s="1"/>
  <c r="BM66" i="11"/>
  <c r="BK20" i="7" s="1"/>
  <c r="BK24" i="7" s="1"/>
  <c r="BM50" i="11"/>
  <c r="BL71" i="12" s="1"/>
  <c r="BM18" i="11"/>
  <c r="BM71" i="11" s="1"/>
  <c r="BK26" i="7" s="1"/>
  <c r="BK30" i="7" s="1"/>
  <c r="BZ113" i="4"/>
  <c r="BZ112" i="4"/>
  <c r="BZ111" i="4"/>
  <c r="BZ97" i="4"/>
  <c r="BZ96" i="4"/>
  <c r="BZ104" i="4"/>
  <c r="BZ103" i="4"/>
  <c r="BZ95" i="4"/>
  <c r="BP110" i="4"/>
  <c r="BP109" i="4"/>
  <c r="BP108" i="4"/>
  <c r="BP102" i="4"/>
  <c r="BP101" i="4"/>
  <c r="BP100" i="4"/>
  <c r="BP94" i="4"/>
  <c r="BP93" i="4"/>
  <c r="BP92" i="4"/>
  <c r="BM60" i="4"/>
  <c r="BM120" i="4" s="1"/>
  <c r="BM137" i="4"/>
  <c r="BP26" i="11"/>
  <c r="BP27" i="11" s="1"/>
  <c r="BP72" i="11" s="1"/>
  <c r="BN27" i="7" s="1"/>
  <c r="BN50" i="7"/>
  <c r="BM57" i="11"/>
  <c r="BJ120" i="7"/>
  <c r="BZ146" i="4"/>
  <c r="BM80" i="4"/>
  <c r="BM140" i="4" s="1"/>
  <c r="BM178" i="4" s="1"/>
  <c r="BM124" i="4"/>
  <c r="BM132" i="4"/>
  <c r="BJ135" i="7"/>
  <c r="BX22" i="7"/>
  <c r="BX10" i="7"/>
  <c r="BJ48" i="7"/>
  <c r="BJ58" i="7" s="1"/>
  <c r="BJ150" i="7" s="1"/>
  <c r="BJ151" i="7" s="1"/>
  <c r="BY88" i="11"/>
  <c r="BW46" i="7" s="1"/>
  <c r="BW40" i="7"/>
  <c r="BO87" i="11"/>
  <c r="BM45" i="7" s="1"/>
  <c r="BM39" i="7"/>
  <c r="BZ84" i="11"/>
  <c r="BX35" i="7"/>
  <c r="E358" i="22"/>
  <c r="D357" i="22"/>
  <c r="DJ38" i="11"/>
  <c r="DJ40" i="11" s="1"/>
  <c r="DI50" i="4"/>
  <c r="BM117" i="4"/>
  <c r="BN48" i="11"/>
  <c r="BN52" i="11"/>
  <c r="BM52" i="4"/>
  <c r="BM53" i="4" s="1"/>
  <c r="BZ36" i="11"/>
  <c r="BZ73" i="11" s="1"/>
  <c r="BX28" i="7" s="1"/>
  <c r="CA31" i="11"/>
  <c r="BQ22" i="11"/>
  <c r="BQ21" i="11" s="1"/>
  <c r="BL78" i="12" l="1"/>
  <c r="BK109" i="7" s="1"/>
  <c r="BL92" i="12"/>
  <c r="BK147" i="7" s="1"/>
  <c r="BM76" i="11"/>
  <c r="BK32" i="7" s="1"/>
  <c r="BK36" i="7" s="1"/>
  <c r="BM73" i="4"/>
  <c r="BM70" i="4"/>
  <c r="BM69" i="4"/>
  <c r="BL68" i="12"/>
  <c r="BL74" i="12"/>
  <c r="BK105" i="7" s="1"/>
  <c r="BM94" i="11"/>
  <c r="BK53" i="7" s="1"/>
  <c r="BL66" i="12"/>
  <c r="BK75" i="7" s="1"/>
  <c r="BL102" i="12"/>
  <c r="BK163" i="7" s="1"/>
  <c r="BL62" i="12"/>
  <c r="BK71" i="7" s="1"/>
  <c r="BK12" i="7"/>
  <c r="BL61" i="12"/>
  <c r="BK70" i="7" s="1"/>
  <c r="BL67" i="12"/>
  <c r="BK84" i="7" s="1"/>
  <c r="BL79" i="12"/>
  <c r="BK118" i="7" s="1"/>
  <c r="BL83" i="12"/>
  <c r="BK122" i="7" s="1"/>
  <c r="BL87" i="12"/>
  <c r="BK134" i="7" s="1"/>
  <c r="BL90" i="12"/>
  <c r="BK137" i="7" s="1"/>
  <c r="BL60" i="12"/>
  <c r="BK61" i="7" s="1"/>
  <c r="BL100" i="12"/>
  <c r="BK156" i="7" s="1"/>
  <c r="BK157" i="7" s="1"/>
  <c r="BL75" i="12"/>
  <c r="BK106" i="7" s="1"/>
  <c r="BP67" i="11"/>
  <c r="BN21" i="7" s="1"/>
  <c r="BN9" i="7"/>
  <c r="BL91" i="12"/>
  <c r="BK146" i="7" s="1"/>
  <c r="BL85" i="12"/>
  <c r="BK132" i="7" s="1"/>
  <c r="BM59" i="11"/>
  <c r="BL80" i="12" s="1"/>
  <c r="BK119" i="7" s="1"/>
  <c r="BM93" i="11"/>
  <c r="BK52" i="7" s="1"/>
  <c r="BP83" i="4"/>
  <c r="BP143" i="4" s="1"/>
  <c r="BP82" i="4"/>
  <c r="BP142" i="4" s="1"/>
  <c r="BM130" i="4"/>
  <c r="BM129" i="4"/>
  <c r="BL8" i="12" s="1"/>
  <c r="BP84" i="4"/>
  <c r="BP144" i="4" s="1"/>
  <c r="CA30" i="11"/>
  <c r="CA32" i="11" s="1"/>
  <c r="CA33" i="11" s="1"/>
  <c r="CA34" i="11" s="1"/>
  <c r="CA92" i="11" s="1"/>
  <c r="BY51" i="7" s="1"/>
  <c r="CA69" i="11"/>
  <c r="BM175" i="4"/>
  <c r="BL13" i="12"/>
  <c r="BM133" i="4"/>
  <c r="BM170" i="4"/>
  <c r="BL10" i="12"/>
  <c r="BJ221" i="7"/>
  <c r="DI45" i="11"/>
  <c r="DI74" i="11" s="1"/>
  <c r="DG29" i="7" s="1"/>
  <c r="DG11" i="7"/>
  <c r="BZ89" i="11"/>
  <c r="BX47" i="7" s="1"/>
  <c r="BX41" i="7"/>
  <c r="BK88" i="7"/>
  <c r="BK89" i="7" s="1"/>
  <c r="BK85" i="7"/>
  <c r="BM123" i="4"/>
  <c r="BM122" i="4"/>
  <c r="BM160" i="4" s="1"/>
  <c r="BL18" i="12" s="1"/>
  <c r="BK111" i="7" s="1"/>
  <c r="E359" i="22"/>
  <c r="D358" i="22"/>
  <c r="DJ39" i="11"/>
  <c r="DJ41" i="11" s="1"/>
  <c r="DJ42" i="11" s="1"/>
  <c r="DJ43" i="11" s="1"/>
  <c r="DJ44" i="11" s="1"/>
  <c r="BP134" i="4"/>
  <c r="BZ78" i="11"/>
  <c r="BX34" i="7" s="1"/>
  <c r="BP138" i="4"/>
  <c r="BP139" i="4"/>
  <c r="BP177" i="4" s="1"/>
  <c r="BM131" i="4"/>
  <c r="BL9" i="12" s="1"/>
  <c r="BK91" i="7" s="1"/>
  <c r="BM121" i="4"/>
  <c r="BL7" i="12" s="1"/>
  <c r="BN54" i="11"/>
  <c r="BN47" i="11"/>
  <c r="BN14" i="11"/>
  <c r="BN15" i="11" s="1"/>
  <c r="BK99" i="7"/>
  <c r="BQ23" i="11"/>
  <c r="BQ24" i="11" s="1"/>
  <c r="BM81" i="11" l="1"/>
  <c r="BM86" i="11" s="1"/>
  <c r="BP77" i="11"/>
  <c r="BN33" i="7" s="1"/>
  <c r="BL14" i="12"/>
  <c r="BK63" i="7" s="1"/>
  <c r="BL84" i="12"/>
  <c r="BK131" i="7" s="1"/>
  <c r="BL86" i="12"/>
  <c r="BK133" i="7" s="1"/>
  <c r="CA35" i="11"/>
  <c r="CA68" i="11" s="1"/>
  <c r="BQ25" i="11"/>
  <c r="BQ91" i="11" s="1"/>
  <c r="BN16" i="11"/>
  <c r="BK62" i="7"/>
  <c r="BL39" i="12"/>
  <c r="BK67" i="7" s="1"/>
  <c r="BL45" i="12"/>
  <c r="BK68" i="7" s="1"/>
  <c r="BL33" i="12"/>
  <c r="BK66" i="7" s="1"/>
  <c r="BL27" i="12"/>
  <c r="BK65" i="7" s="1"/>
  <c r="BL21" i="12"/>
  <c r="BK64" i="7" s="1"/>
  <c r="BL51" i="12"/>
  <c r="BK69" i="7" s="1"/>
  <c r="BL11" i="12"/>
  <c r="BK110" i="7" s="1"/>
  <c r="BL20" i="12"/>
  <c r="BK139" i="7" s="1"/>
  <c r="BL16" i="12"/>
  <c r="BK92" i="7" s="1"/>
  <c r="BL17" i="12"/>
  <c r="BK103" i="7" s="1"/>
  <c r="BL19" i="12"/>
  <c r="BK124" i="7" s="1"/>
  <c r="BK102" i="7"/>
  <c r="BL58" i="12"/>
  <c r="BK104" i="7" s="1"/>
  <c r="BK76" i="7"/>
  <c r="BL52" i="12"/>
  <c r="BK83" i="7" s="1"/>
  <c r="BL34" i="12"/>
  <c r="BK80" i="7" s="1"/>
  <c r="BL46" i="12"/>
  <c r="BK82" i="7" s="1"/>
  <c r="BL28" i="12"/>
  <c r="BK79" i="7" s="1"/>
  <c r="BL22" i="12"/>
  <c r="BK78" i="7" s="1"/>
  <c r="BL40" i="12"/>
  <c r="BK81" i="7" s="1"/>
  <c r="BK138" i="7"/>
  <c r="BL50" i="12"/>
  <c r="BK144" i="7" s="1"/>
  <c r="BL44" i="12"/>
  <c r="BK143" i="7" s="1"/>
  <c r="BL32" i="12"/>
  <c r="BK141" i="7" s="1"/>
  <c r="BL56" i="12"/>
  <c r="BK145" i="7" s="1"/>
  <c r="BL26" i="12"/>
  <c r="BK140" i="7" s="1"/>
  <c r="BL38" i="12"/>
  <c r="BK142" i="7" s="1"/>
  <c r="BL72" i="7"/>
  <c r="BK56" i="7"/>
  <c r="BK222" i="7" s="1"/>
  <c r="CA79" i="11"/>
  <c r="BY23" i="7"/>
  <c r="BK38" i="7"/>
  <c r="BK42" i="7" s="1"/>
  <c r="E360" i="22"/>
  <c r="D359" i="22"/>
  <c r="BL53" i="12"/>
  <c r="BK98" i="7" s="1"/>
  <c r="DK38" i="11"/>
  <c r="DK40" i="11" s="1"/>
  <c r="DJ50" i="4"/>
  <c r="BL47" i="12"/>
  <c r="BK97" i="7" s="1"/>
  <c r="BL35" i="12"/>
  <c r="BK95" i="7" s="1"/>
  <c r="BL41" i="12"/>
  <c r="BK96" i="7" s="1"/>
  <c r="BL29" i="12"/>
  <c r="BK94" i="7" s="1"/>
  <c r="BL23" i="12"/>
  <c r="BK93" i="7" s="1"/>
  <c r="BL12" i="12"/>
  <c r="BK123" i="7" s="1"/>
  <c r="BZ83" i="11"/>
  <c r="BO11" i="11"/>
  <c r="BN47" i="4"/>
  <c r="BQ48" i="4"/>
  <c r="BN53" i="11"/>
  <c r="CA49" i="4"/>
  <c r="BR20" i="11"/>
  <c r="CB29" i="11"/>
  <c r="BP82" i="11" l="1"/>
  <c r="BN39" i="7" s="1"/>
  <c r="BL96" i="12"/>
  <c r="BK165" i="7"/>
  <c r="BQ110" i="4"/>
  <c r="BQ109" i="4"/>
  <c r="BQ108" i="4"/>
  <c r="BQ102" i="4"/>
  <c r="BQ101" i="4"/>
  <c r="BQ100" i="4"/>
  <c r="BQ94" i="4"/>
  <c r="BQ93" i="4"/>
  <c r="BQ92" i="4"/>
  <c r="CA113" i="4"/>
  <c r="CA112" i="4"/>
  <c r="CA111" i="4"/>
  <c r="CA95" i="4"/>
  <c r="CA104" i="4"/>
  <c r="CA103" i="4"/>
  <c r="CA96" i="4"/>
  <c r="CA97" i="4"/>
  <c r="BN17" i="11"/>
  <c r="BN18" i="11" s="1"/>
  <c r="BN71" i="11" s="1"/>
  <c r="BL26" i="7" s="1"/>
  <c r="BN49" i="11"/>
  <c r="BN96" i="11" s="1"/>
  <c r="BL55" i="7" s="1"/>
  <c r="BQ26" i="11"/>
  <c r="BQ67" i="11" s="1"/>
  <c r="BO21" i="7" s="1"/>
  <c r="BO50" i="7"/>
  <c r="BK73" i="7"/>
  <c r="BL36" i="12"/>
  <c r="BK114" i="7" s="1"/>
  <c r="BL42" i="12"/>
  <c r="BK115" i="7" s="1"/>
  <c r="BL48" i="12"/>
  <c r="BK116" i="7" s="1"/>
  <c r="BL30" i="12"/>
  <c r="BK113" i="7" s="1"/>
  <c r="BL54" i="12"/>
  <c r="BK117" i="7" s="1"/>
  <c r="BL24" i="12"/>
  <c r="BK112" i="7" s="1"/>
  <c r="CA146" i="4"/>
  <c r="BK86" i="7"/>
  <c r="BK107" i="7"/>
  <c r="BK148" i="7"/>
  <c r="BY22" i="7"/>
  <c r="BY10" i="7"/>
  <c r="DJ45" i="11"/>
  <c r="DJ74" i="11" s="1"/>
  <c r="DH29" i="7" s="1"/>
  <c r="DH11" i="7"/>
  <c r="BK44" i="7"/>
  <c r="BZ88" i="11"/>
  <c r="BX46" i="7" s="1"/>
  <c r="BX40" i="7"/>
  <c r="CA84" i="11"/>
  <c r="BY35" i="7"/>
  <c r="BK100" i="7"/>
  <c r="E361" i="22"/>
  <c r="D360" i="22"/>
  <c r="BL55" i="12"/>
  <c r="BK130" i="7" s="1"/>
  <c r="DK39" i="11"/>
  <c r="DK41" i="11" s="1"/>
  <c r="DK42" i="11" s="1"/>
  <c r="DK43" i="11" s="1"/>
  <c r="DK44" i="11" s="1"/>
  <c r="BL49" i="12"/>
  <c r="BK129" i="7" s="1"/>
  <c r="BL37" i="12"/>
  <c r="BK127" i="7" s="1"/>
  <c r="BL43" i="12"/>
  <c r="BK128" i="7" s="1"/>
  <c r="BL31" i="12"/>
  <c r="BK126" i="7" s="1"/>
  <c r="BL25" i="12"/>
  <c r="BK125" i="7" s="1"/>
  <c r="BN55" i="11"/>
  <c r="BN56" i="11" s="1"/>
  <c r="BN57" i="11" s="1"/>
  <c r="BN93" i="11" s="1"/>
  <c r="BO13" i="11"/>
  <c r="BO48" i="11" s="1"/>
  <c r="BN51" i="4"/>
  <c r="CA36" i="11"/>
  <c r="CA73" i="11" s="1"/>
  <c r="BY28" i="7" s="1"/>
  <c r="BR22" i="11"/>
  <c r="BR21" i="11" s="1"/>
  <c r="CB31" i="11"/>
  <c r="BP87" i="11" l="1"/>
  <c r="BN45" i="7" s="1"/>
  <c r="BN66" i="4"/>
  <c r="BN126" i="4" s="1"/>
  <c r="BN50" i="11"/>
  <c r="BM91" i="12" s="1"/>
  <c r="BL146" i="7" s="1"/>
  <c r="BN59" i="11"/>
  <c r="BQ82" i="4"/>
  <c r="BQ142" i="4" s="1"/>
  <c r="BQ27" i="11"/>
  <c r="BQ72" i="11" s="1"/>
  <c r="BO27" i="7" s="1"/>
  <c r="BO9" i="7"/>
  <c r="BQ83" i="4"/>
  <c r="BQ143" i="4" s="1"/>
  <c r="BN60" i="4"/>
  <c r="BN120" i="4" s="1"/>
  <c r="BN137" i="4"/>
  <c r="BN66" i="11"/>
  <c r="BL20" i="7" s="1"/>
  <c r="BL24" i="7" s="1"/>
  <c r="BL8" i="7"/>
  <c r="BQ84" i="4"/>
  <c r="BQ144" i="4" s="1"/>
  <c r="BK120" i="7"/>
  <c r="CB30" i="11"/>
  <c r="CB32" i="11" s="1"/>
  <c r="CB33" i="11" s="1"/>
  <c r="CB34" i="11" s="1"/>
  <c r="CB92" i="11" s="1"/>
  <c r="BZ51" i="7" s="1"/>
  <c r="CB69" i="11"/>
  <c r="BN80" i="4"/>
  <c r="BN140" i="4" s="1"/>
  <c r="BN178" i="4" s="1"/>
  <c r="BN124" i="4"/>
  <c r="BN132" i="4"/>
  <c r="BL88" i="7"/>
  <c r="BK135" i="7"/>
  <c r="BK48" i="7"/>
  <c r="BK58" i="7" s="1"/>
  <c r="BN117" i="4"/>
  <c r="BK150" i="7"/>
  <c r="BK151" i="7" s="1"/>
  <c r="CA89" i="11"/>
  <c r="BY47" i="7" s="1"/>
  <c r="BY41" i="7"/>
  <c r="BL30" i="7"/>
  <c r="E362" i="22"/>
  <c r="D361" i="22"/>
  <c r="BO12" i="11"/>
  <c r="BO47" i="11" s="1"/>
  <c r="DL38" i="11"/>
  <c r="DL40" i="11" s="1"/>
  <c r="DK50" i="4"/>
  <c r="BQ134" i="4"/>
  <c r="BO52" i="11"/>
  <c r="BL52" i="7"/>
  <c r="BN52" i="4"/>
  <c r="BN53" i="4" s="1"/>
  <c r="CA78" i="11"/>
  <c r="BY34" i="7" s="1"/>
  <c r="BQ138" i="4"/>
  <c r="BQ139" i="4"/>
  <c r="BQ177" i="4" s="1"/>
  <c r="BO54" i="11"/>
  <c r="BR23" i="11"/>
  <c r="BR24" i="11" s="1"/>
  <c r="BM68" i="12" l="1"/>
  <c r="BL85" i="7" s="1"/>
  <c r="BN70" i="4"/>
  <c r="BN130" i="4" s="1"/>
  <c r="BN73" i="4"/>
  <c r="BN133" i="4" s="1"/>
  <c r="BN69" i="4"/>
  <c r="BQ77" i="11"/>
  <c r="BO33" i="7" s="1"/>
  <c r="BM102" i="12"/>
  <c r="BL163" i="7" s="1"/>
  <c r="BM60" i="12"/>
  <c r="BL61" i="7" s="1"/>
  <c r="BM61" i="12"/>
  <c r="BL70" i="7" s="1"/>
  <c r="BM79" i="12"/>
  <c r="BL118" i="7" s="1"/>
  <c r="BM74" i="12"/>
  <c r="BL105" i="7" s="1"/>
  <c r="BM84" i="12"/>
  <c r="BL131" i="7" s="1"/>
  <c r="BM86" i="12"/>
  <c r="BL133" i="7" s="1"/>
  <c r="BM75" i="12"/>
  <c r="BL106" i="7" s="1"/>
  <c r="BM71" i="12"/>
  <c r="BL99" i="7" s="1"/>
  <c r="BM83" i="12"/>
  <c r="BL122" i="7" s="1"/>
  <c r="BM85" i="12"/>
  <c r="BL132" i="7" s="1"/>
  <c r="BM90" i="12"/>
  <c r="BL137" i="7" s="1"/>
  <c r="BN94" i="11"/>
  <c r="BL53" i="7" s="1"/>
  <c r="BM78" i="12"/>
  <c r="BL109" i="7" s="1"/>
  <c r="BM62" i="12"/>
  <c r="BL71" i="7" s="1"/>
  <c r="BM67" i="12"/>
  <c r="BL84" i="7" s="1"/>
  <c r="BM87" i="12"/>
  <c r="BL134" i="7" s="1"/>
  <c r="BL12" i="7"/>
  <c r="BM100" i="12"/>
  <c r="BL156" i="7" s="1"/>
  <c r="BL157" i="7" s="1"/>
  <c r="BM80" i="12"/>
  <c r="BL119" i="7" s="1"/>
  <c r="BM66" i="12"/>
  <c r="BL75" i="7" s="1"/>
  <c r="BM92" i="12"/>
  <c r="BL147" i="7" s="1"/>
  <c r="BN76" i="11"/>
  <c r="BL32" i="7" s="1"/>
  <c r="BL36" i="7" s="1"/>
  <c r="CB35" i="11"/>
  <c r="CB68" i="11" s="1"/>
  <c r="BR25" i="11"/>
  <c r="BR91" i="11" s="1"/>
  <c r="BN129" i="4"/>
  <c r="BM8" i="12" s="1"/>
  <c r="BN175" i="4"/>
  <c r="BM13" i="12"/>
  <c r="BN170" i="4"/>
  <c r="BM10" i="12"/>
  <c r="BK221" i="7"/>
  <c r="BM72" i="7"/>
  <c r="DI11" i="7"/>
  <c r="DK45" i="11"/>
  <c r="DK74" i="11" s="1"/>
  <c r="DI29" i="7" s="1"/>
  <c r="CB79" i="11"/>
  <c r="BZ23" i="7"/>
  <c r="BN123" i="4"/>
  <c r="BN122" i="4"/>
  <c r="BN160" i="4" s="1"/>
  <c r="BM18" i="12" s="1"/>
  <c r="BL111" i="7" s="1"/>
  <c r="E363" i="22"/>
  <c r="D362" i="22"/>
  <c r="DL39" i="11"/>
  <c r="DL41" i="11" s="1"/>
  <c r="DL42" i="11" s="1"/>
  <c r="DL43" i="11" s="1"/>
  <c r="DL44" i="11" s="1"/>
  <c r="BL89" i="7"/>
  <c r="CA83" i="11"/>
  <c r="BY40" i="7" s="1"/>
  <c r="BN131" i="4"/>
  <c r="BM9" i="12" s="1"/>
  <c r="BL91" i="7" s="1"/>
  <c r="BN121" i="4"/>
  <c r="BM7" i="12" s="1"/>
  <c r="BO14" i="11"/>
  <c r="BO15" i="11" s="1"/>
  <c r="CB49" i="4"/>
  <c r="BR48" i="4"/>
  <c r="BO53" i="11"/>
  <c r="CC29" i="11"/>
  <c r="BS20" i="11"/>
  <c r="BQ82" i="11" l="1"/>
  <c r="BO39" i="7" s="1"/>
  <c r="BM14" i="12"/>
  <c r="BL63" i="7" s="1"/>
  <c r="BN81" i="11"/>
  <c r="BL38" i="7" s="1"/>
  <c r="BL42" i="7" s="1"/>
  <c r="BR110" i="4"/>
  <c r="BR109" i="4"/>
  <c r="BR108" i="4"/>
  <c r="BR102" i="4"/>
  <c r="BR101" i="4"/>
  <c r="BR100" i="4"/>
  <c r="BR93" i="4"/>
  <c r="BR92" i="4"/>
  <c r="BR94" i="4"/>
  <c r="CB113" i="4"/>
  <c r="CB112" i="4"/>
  <c r="CB111" i="4"/>
  <c r="CB95" i="4"/>
  <c r="CB97" i="4"/>
  <c r="CB96" i="4"/>
  <c r="CB104" i="4"/>
  <c r="CB103" i="4"/>
  <c r="BR26" i="11"/>
  <c r="BR27" i="11" s="1"/>
  <c r="BR72" i="11" s="1"/>
  <c r="BP27" i="7" s="1"/>
  <c r="BP50" i="7"/>
  <c r="BO16" i="11"/>
  <c r="BM39" i="12"/>
  <c r="BL67" i="7" s="1"/>
  <c r="BM27" i="12"/>
  <c r="BL65" i="7" s="1"/>
  <c r="BM33" i="12"/>
  <c r="BL66" i="7" s="1"/>
  <c r="BM45" i="12"/>
  <c r="BL68" i="7" s="1"/>
  <c r="BM21" i="12"/>
  <c r="BL64" i="7" s="1"/>
  <c r="BL62" i="7"/>
  <c r="BM51" i="12"/>
  <c r="BL69" i="7" s="1"/>
  <c r="CB146" i="4"/>
  <c r="BM11" i="12"/>
  <c r="BM30" i="12" s="1"/>
  <c r="BL113" i="7" s="1"/>
  <c r="BM20" i="12"/>
  <c r="BL139" i="7" s="1"/>
  <c r="BM16" i="12"/>
  <c r="BL92" i="7" s="1"/>
  <c r="BM17" i="12"/>
  <c r="BL103" i="7" s="1"/>
  <c r="BM19" i="12"/>
  <c r="BL124" i="7" s="1"/>
  <c r="BL102" i="7"/>
  <c r="BM58" i="12"/>
  <c r="BL104" i="7" s="1"/>
  <c r="BL76" i="7"/>
  <c r="BM46" i="12"/>
  <c r="BL82" i="7" s="1"/>
  <c r="BM22" i="12"/>
  <c r="BL78" i="7" s="1"/>
  <c r="BM40" i="12"/>
  <c r="BL81" i="7" s="1"/>
  <c r="BM34" i="12"/>
  <c r="BL80" i="7" s="1"/>
  <c r="BM28" i="12"/>
  <c r="BL79" i="7" s="1"/>
  <c r="BM52" i="12"/>
  <c r="BL83" i="7" s="1"/>
  <c r="BL138" i="7"/>
  <c r="BM38" i="12"/>
  <c r="BL142" i="7" s="1"/>
  <c r="BM26" i="12"/>
  <c r="BL140" i="7" s="1"/>
  <c r="BM56" i="12"/>
  <c r="BL145" i="7" s="1"/>
  <c r="BM32" i="12"/>
  <c r="BL141" i="7" s="1"/>
  <c r="BM44" i="12"/>
  <c r="BL143" i="7" s="1"/>
  <c r="BM50" i="12"/>
  <c r="BL144" i="7" s="1"/>
  <c r="BZ22" i="7"/>
  <c r="BZ10" i="7"/>
  <c r="CB84" i="11"/>
  <c r="BZ35" i="7"/>
  <c r="E364" i="22"/>
  <c r="D363" i="22"/>
  <c r="BM53" i="12"/>
  <c r="BL98" i="7" s="1"/>
  <c r="DM38" i="11"/>
  <c r="DL50" i="4"/>
  <c r="BO47" i="4"/>
  <c r="BO51" i="4" s="1"/>
  <c r="BL56" i="7"/>
  <c r="BL222" i="7" s="1"/>
  <c r="BP11" i="11"/>
  <c r="BM47" i="12"/>
  <c r="BL97" i="7" s="1"/>
  <c r="BM35" i="12"/>
  <c r="BL95" i="7" s="1"/>
  <c r="BM41" i="12"/>
  <c r="BL96" i="7" s="1"/>
  <c r="BM29" i="12"/>
  <c r="BL94" i="7" s="1"/>
  <c r="BM23" i="12"/>
  <c r="BL93" i="7" s="1"/>
  <c r="BM12" i="12"/>
  <c r="BL123" i="7" s="1"/>
  <c r="CA88" i="11"/>
  <c r="BY46" i="7" s="1"/>
  <c r="BQ87" i="11"/>
  <c r="BO45" i="7" s="1"/>
  <c r="BO55" i="11"/>
  <c r="BO56" i="11" s="1"/>
  <c r="CB36" i="11"/>
  <c r="CB73" i="11" s="1"/>
  <c r="BZ28" i="7" s="1"/>
  <c r="CC31" i="11"/>
  <c r="BS22" i="11"/>
  <c r="BS21" i="11" s="1"/>
  <c r="BO66" i="4" l="1"/>
  <c r="BO126" i="4" s="1"/>
  <c r="BN86" i="11"/>
  <c r="BL165" i="7" s="1"/>
  <c r="BR67" i="11"/>
  <c r="BP21" i="7" s="1"/>
  <c r="BP9" i="7"/>
  <c r="BR82" i="4"/>
  <c r="BR142" i="4" s="1"/>
  <c r="BR83" i="4"/>
  <c r="BR143" i="4" s="1"/>
  <c r="BO60" i="4"/>
  <c r="BO120" i="4" s="1"/>
  <c r="BO17" i="11"/>
  <c r="BO18" i="11" s="1"/>
  <c r="BO71" i="11" s="1"/>
  <c r="BM26" i="7" s="1"/>
  <c r="BM30" i="7" s="1"/>
  <c r="BO49" i="11"/>
  <c r="BO96" i="11" s="1"/>
  <c r="BM55" i="7" s="1"/>
  <c r="BO57" i="11"/>
  <c r="BO93" i="11" s="1"/>
  <c r="BM52" i="7" s="1"/>
  <c r="BL73" i="7"/>
  <c r="BL110" i="7"/>
  <c r="BM24" i="12"/>
  <c r="BL112" i="7" s="1"/>
  <c r="BM42" i="12"/>
  <c r="BL115" i="7" s="1"/>
  <c r="BM48" i="12"/>
  <c r="BL116" i="7" s="1"/>
  <c r="BM36" i="12"/>
  <c r="BL114" i="7" s="1"/>
  <c r="BO80" i="4"/>
  <c r="BO140" i="4" s="1"/>
  <c r="BO178" i="4" s="1"/>
  <c r="BM54" i="12"/>
  <c r="BL117" i="7" s="1"/>
  <c r="CC30" i="11"/>
  <c r="CC32" i="11" s="1"/>
  <c r="CC33" i="11" s="1"/>
  <c r="CC34" i="11" s="1"/>
  <c r="CC92" i="11" s="1"/>
  <c r="CA51" i="7" s="1"/>
  <c r="CC69" i="11"/>
  <c r="BR84" i="4"/>
  <c r="BR144" i="4" s="1"/>
  <c r="BL107" i="7"/>
  <c r="BO124" i="4"/>
  <c r="BO137" i="4"/>
  <c r="BO132" i="4"/>
  <c r="BL86" i="7"/>
  <c r="BL148" i="7"/>
  <c r="DL45" i="11"/>
  <c r="DL74" i="11" s="1"/>
  <c r="DJ29" i="7" s="1"/>
  <c r="DJ11" i="7"/>
  <c r="CB89" i="11"/>
  <c r="BZ47" i="7" s="1"/>
  <c r="BZ41" i="7"/>
  <c r="E365" i="22"/>
  <c r="D364" i="22"/>
  <c r="BM55" i="12"/>
  <c r="BL130" i="7" s="1"/>
  <c r="BP13" i="11"/>
  <c r="BP48" i="11" s="1"/>
  <c r="BP54" i="11" s="1"/>
  <c r="BR134" i="4"/>
  <c r="DM40" i="11"/>
  <c r="DM39" i="11" s="1"/>
  <c r="BL100" i="7"/>
  <c r="BM37" i="12"/>
  <c r="BL127" i="7" s="1"/>
  <c r="BM49" i="12"/>
  <c r="BL129" i="7" s="1"/>
  <c r="BM43" i="12"/>
  <c r="BL128" i="7" s="1"/>
  <c r="BM31" i="12"/>
  <c r="BL126" i="7" s="1"/>
  <c r="BM25" i="12"/>
  <c r="BL125" i="7" s="1"/>
  <c r="BR139" i="4"/>
  <c r="BR177" i="4" s="1"/>
  <c r="CB78" i="11"/>
  <c r="BZ34" i="7" s="1"/>
  <c r="BR138" i="4"/>
  <c r="BO117" i="4"/>
  <c r="BP52" i="11"/>
  <c r="BO52" i="4"/>
  <c r="BO53" i="4" s="1"/>
  <c r="BS23" i="11"/>
  <c r="BS24" i="11" s="1"/>
  <c r="BM96" i="12" l="1"/>
  <c r="BL44" i="7"/>
  <c r="BL48" i="7" s="1"/>
  <c r="BL221" i="7" s="1"/>
  <c r="BO73" i="4"/>
  <c r="BO133" i="4" s="1"/>
  <c r="BO70" i="4"/>
  <c r="BO130" i="4" s="1"/>
  <c r="BO69" i="4"/>
  <c r="BR77" i="11"/>
  <c r="BP33" i="7" s="1"/>
  <c r="BO59" i="11"/>
  <c r="BO50" i="11"/>
  <c r="BN78" i="12" s="1"/>
  <c r="BM109" i="7" s="1"/>
  <c r="CC35" i="11"/>
  <c r="CC68" i="11" s="1"/>
  <c r="BM8" i="7"/>
  <c r="BO66" i="11"/>
  <c r="BM20" i="7" s="1"/>
  <c r="BM24" i="7" s="1"/>
  <c r="BS25" i="11"/>
  <c r="BS91" i="11" s="1"/>
  <c r="BL120" i="7"/>
  <c r="BO129" i="4"/>
  <c r="BN8" i="12" s="1"/>
  <c r="BO175" i="4"/>
  <c r="BN13" i="12"/>
  <c r="BO170" i="4"/>
  <c r="BN10" i="12"/>
  <c r="BM88" i="7"/>
  <c r="BM89" i="7" s="1"/>
  <c r="BL135" i="7"/>
  <c r="BP12" i="11"/>
  <c r="BP47" i="11" s="1"/>
  <c r="BP53" i="11" s="1"/>
  <c r="CC79" i="11"/>
  <c r="CA23" i="7"/>
  <c r="BO123" i="4"/>
  <c r="BO122" i="4"/>
  <c r="BO160" i="4" s="1"/>
  <c r="BN18" i="12" s="1"/>
  <c r="BM111" i="7" s="1"/>
  <c r="E366" i="22"/>
  <c r="D365" i="22"/>
  <c r="DM41" i="11"/>
  <c r="DM42" i="11" s="1"/>
  <c r="DM43" i="11" s="1"/>
  <c r="DM44" i="11" s="1"/>
  <c r="CB83" i="11"/>
  <c r="BO131" i="4"/>
  <c r="BN9" i="12" s="1"/>
  <c r="BO121" i="4"/>
  <c r="BN7" i="12" s="1"/>
  <c r="BS48" i="4"/>
  <c r="CC49" i="4"/>
  <c r="BT20" i="11"/>
  <c r="CD29" i="11"/>
  <c r="BR82" i="11" l="1"/>
  <c r="BP39" i="7" s="1"/>
  <c r="BL58" i="7"/>
  <c r="BL150" i="7" s="1"/>
  <c r="BN83" i="12"/>
  <c r="BM122" i="7" s="1"/>
  <c r="BN68" i="12"/>
  <c r="BM85" i="7" s="1"/>
  <c r="BO94" i="11"/>
  <c r="BM53" i="7" s="1"/>
  <c r="BN66" i="12"/>
  <c r="BM75" i="7" s="1"/>
  <c r="BN61" i="12"/>
  <c r="BM70" i="7" s="1"/>
  <c r="BN79" i="12"/>
  <c r="BM118" i="7" s="1"/>
  <c r="BN60" i="12"/>
  <c r="BM61" i="7" s="1"/>
  <c r="BN87" i="12"/>
  <c r="BM134" i="7" s="1"/>
  <c r="BN100" i="12"/>
  <c r="BM156" i="7" s="1"/>
  <c r="BM157" i="7" s="1"/>
  <c r="BN75" i="12"/>
  <c r="BM106" i="7" s="1"/>
  <c r="BN90" i="12"/>
  <c r="BM137" i="7" s="1"/>
  <c r="BN62" i="12"/>
  <c r="BM71" i="7" s="1"/>
  <c r="BM12" i="7"/>
  <c r="BN67" i="12"/>
  <c r="BM84" i="7" s="1"/>
  <c r="BN102" i="12"/>
  <c r="BM163" i="7" s="1"/>
  <c r="BN80" i="12"/>
  <c r="BM119" i="7" s="1"/>
  <c r="BN91" i="12"/>
  <c r="BM146" i="7" s="1"/>
  <c r="BN74" i="12"/>
  <c r="BM105" i="7" s="1"/>
  <c r="BN85" i="12"/>
  <c r="BM132" i="7" s="1"/>
  <c r="BN71" i="12"/>
  <c r="BM99" i="7" s="1"/>
  <c r="BO76" i="11"/>
  <c r="BM32" i="7" s="1"/>
  <c r="BM36" i="7" s="1"/>
  <c r="BN92" i="12"/>
  <c r="BM147" i="7" s="1"/>
  <c r="BN86" i="12"/>
  <c r="BM133" i="7" s="1"/>
  <c r="BN84" i="12"/>
  <c r="BM131" i="7" s="1"/>
  <c r="BS110" i="4"/>
  <c r="BS94" i="4"/>
  <c r="BS109" i="4"/>
  <c r="BS108" i="4"/>
  <c r="BS102" i="4"/>
  <c r="BS101" i="4"/>
  <c r="BS100" i="4"/>
  <c r="BS92" i="4"/>
  <c r="BS93" i="4"/>
  <c r="CC113" i="4"/>
  <c r="CC112" i="4"/>
  <c r="CC111" i="4"/>
  <c r="CC95" i="4"/>
  <c r="CC97" i="4"/>
  <c r="CC96" i="4"/>
  <c r="CC104" i="4"/>
  <c r="CC103" i="4"/>
  <c r="BS26" i="11"/>
  <c r="BQ9" i="7" s="1"/>
  <c r="BQ50" i="7"/>
  <c r="BP14" i="11"/>
  <c r="BP15" i="11" s="1"/>
  <c r="BP47" i="4" s="1"/>
  <c r="BP51" i="4" s="1"/>
  <c r="BN21" i="12"/>
  <c r="BM64" i="7" s="1"/>
  <c r="BN51" i="12"/>
  <c r="BM69" i="7" s="1"/>
  <c r="BM62" i="7"/>
  <c r="BN33" i="12"/>
  <c r="BM66" i="7" s="1"/>
  <c r="BN39" i="12"/>
  <c r="BM67" i="7" s="1"/>
  <c r="BN45" i="12"/>
  <c r="BM68" i="7" s="1"/>
  <c r="BN27" i="12"/>
  <c r="BM65" i="7" s="1"/>
  <c r="CC146" i="4"/>
  <c r="BN11" i="12"/>
  <c r="BN36" i="12" s="1"/>
  <c r="BM114" i="7" s="1"/>
  <c r="BN20" i="12"/>
  <c r="BM139" i="7" s="1"/>
  <c r="BN16" i="12"/>
  <c r="BM92" i="7" s="1"/>
  <c r="BN17" i="12"/>
  <c r="BM103" i="7" s="1"/>
  <c r="BN19" i="12"/>
  <c r="BM124" i="7" s="1"/>
  <c r="BN58" i="12"/>
  <c r="BM104" i="7" s="1"/>
  <c r="BM102" i="7"/>
  <c r="BN26" i="12"/>
  <c r="BM140" i="7" s="1"/>
  <c r="BN38" i="12"/>
  <c r="BM142" i="7" s="1"/>
  <c r="BN56" i="12"/>
  <c r="BM145" i="7" s="1"/>
  <c r="BN32" i="12"/>
  <c r="BM141" i="7" s="1"/>
  <c r="BM138" i="7"/>
  <c r="BN44" i="12"/>
  <c r="BM143" i="7" s="1"/>
  <c r="BN50" i="12"/>
  <c r="BM144" i="7" s="1"/>
  <c r="BM76" i="7"/>
  <c r="BN40" i="12"/>
  <c r="BM81" i="7" s="1"/>
  <c r="BN46" i="12"/>
  <c r="BM82" i="7" s="1"/>
  <c r="BN22" i="12"/>
  <c r="BM78" i="7" s="1"/>
  <c r="BN34" i="12"/>
  <c r="BM80" i="7" s="1"/>
  <c r="BN28" i="12"/>
  <c r="BM79" i="7" s="1"/>
  <c r="BN52" i="12"/>
  <c r="BM83" i="7" s="1"/>
  <c r="BN72" i="7"/>
  <c r="CA22" i="7"/>
  <c r="CA10" i="7"/>
  <c r="BN53" i="12"/>
  <c r="BM98" i="7" s="1"/>
  <c r="BM91" i="7"/>
  <c r="CC84" i="11"/>
  <c r="CA35" i="7"/>
  <c r="CB88" i="11"/>
  <c r="BZ46" i="7" s="1"/>
  <c r="BZ40" i="7"/>
  <c r="BN14" i="12"/>
  <c r="BM63" i="7" s="1"/>
  <c r="E367" i="22"/>
  <c r="D366" i="22"/>
  <c r="BL151" i="7"/>
  <c r="DN38" i="11"/>
  <c r="DM50" i="4"/>
  <c r="BN47" i="12"/>
  <c r="BM97" i="7" s="1"/>
  <c r="BN41" i="12"/>
  <c r="BM96" i="7" s="1"/>
  <c r="BN35" i="12"/>
  <c r="BM95" i="7" s="1"/>
  <c r="BN23" i="12"/>
  <c r="BM93" i="7" s="1"/>
  <c r="BN29" i="12"/>
  <c r="BM94" i="7" s="1"/>
  <c r="BR87" i="11"/>
  <c r="BP45" i="7" s="1"/>
  <c r="BN12" i="12"/>
  <c r="BP55" i="11"/>
  <c r="BP56" i="11" s="1"/>
  <c r="CC36" i="11"/>
  <c r="CC73" i="11" s="1"/>
  <c r="CA28" i="7" s="1"/>
  <c r="CD31" i="11"/>
  <c r="BT22" i="11"/>
  <c r="BT21" i="11" s="1"/>
  <c r="BP66" i="4" l="1"/>
  <c r="BP126" i="4" s="1"/>
  <c r="BO81" i="11"/>
  <c r="BM38" i="7" s="1"/>
  <c r="BM42" i="7" s="1"/>
  <c r="BQ11" i="11"/>
  <c r="BQ13" i="11" s="1"/>
  <c r="BQ48" i="11" s="1"/>
  <c r="BS27" i="11"/>
  <c r="BS72" i="11" s="1"/>
  <c r="BQ27" i="7" s="1"/>
  <c r="BS67" i="11"/>
  <c r="BQ21" i="7" s="1"/>
  <c r="BS83" i="4"/>
  <c r="BS143" i="4" s="1"/>
  <c r="BO86" i="11"/>
  <c r="BM44" i="7" s="1"/>
  <c r="BS82" i="4"/>
  <c r="BS142" i="4" s="1"/>
  <c r="BP60" i="4"/>
  <c r="BP120" i="4" s="1"/>
  <c r="BP57" i="11"/>
  <c r="BP93" i="11" s="1"/>
  <c r="BN52" i="7" s="1"/>
  <c r="BP16" i="11"/>
  <c r="BM73" i="7"/>
  <c r="BN30" i="12"/>
  <c r="BM113" i="7" s="1"/>
  <c r="BM110" i="7"/>
  <c r="BN42" i="12"/>
  <c r="BM115" i="7" s="1"/>
  <c r="BN54" i="12"/>
  <c r="BM117" i="7" s="1"/>
  <c r="BS84" i="4"/>
  <c r="BS144" i="4" s="1"/>
  <c r="BN48" i="12"/>
  <c r="BM116" i="7" s="1"/>
  <c r="BP80" i="4"/>
  <c r="BP140" i="4" s="1"/>
  <c r="BP178" i="4" s="1"/>
  <c r="BP124" i="4"/>
  <c r="CD30" i="11"/>
  <c r="CD32" i="11" s="1"/>
  <c r="CD33" i="11" s="1"/>
  <c r="CD34" i="11" s="1"/>
  <c r="CD92" i="11" s="1"/>
  <c r="CB51" i="7" s="1"/>
  <c r="CD69" i="11"/>
  <c r="BN24" i="12"/>
  <c r="BM112" i="7" s="1"/>
  <c r="BM107" i="7"/>
  <c r="BM148" i="7"/>
  <c r="BM86" i="7"/>
  <c r="BP137" i="4"/>
  <c r="BP132" i="4"/>
  <c r="BM56" i="7"/>
  <c r="BM222" i="7" s="1"/>
  <c r="DM45" i="11"/>
  <c r="DM74" i="11" s="1"/>
  <c r="DK29" i="7" s="1"/>
  <c r="DK11" i="7"/>
  <c r="BN55" i="12"/>
  <c r="BM130" i="7" s="1"/>
  <c r="BM123" i="7"/>
  <c r="CC89" i="11"/>
  <c r="CA47" i="7" s="1"/>
  <c r="CA41" i="7"/>
  <c r="BM100" i="7"/>
  <c r="E368" i="22"/>
  <c r="D368" i="22" s="1"/>
  <c r="D367" i="22"/>
  <c r="DN40" i="11"/>
  <c r="DN39" i="11" s="1"/>
  <c r="BS134" i="4"/>
  <c r="BN49" i="12"/>
  <c r="BM129" i="7" s="1"/>
  <c r="BN37" i="12"/>
  <c r="BM127" i="7" s="1"/>
  <c r="BN43" i="12"/>
  <c r="BM128" i="7" s="1"/>
  <c r="BN25" i="12"/>
  <c r="BM125" i="7" s="1"/>
  <c r="BN31" i="12"/>
  <c r="BM126" i="7" s="1"/>
  <c r="CC78" i="11"/>
  <c r="CA34" i="7" s="1"/>
  <c r="BS138" i="4"/>
  <c r="BS139" i="4"/>
  <c r="BS177" i="4" s="1"/>
  <c r="BP117" i="4"/>
  <c r="BQ52" i="11"/>
  <c r="BP52" i="4"/>
  <c r="BP53" i="4" s="1"/>
  <c r="BT23" i="11"/>
  <c r="BT24" i="11" s="1"/>
  <c r="BS77" i="11" l="1"/>
  <c r="BQ33" i="7" s="1"/>
  <c r="BP70" i="4"/>
  <c r="BP130" i="4" s="1"/>
  <c r="BP73" i="4"/>
  <c r="BP133" i="4" s="1"/>
  <c r="BO10" i="12" s="1"/>
  <c r="BP69" i="4"/>
  <c r="BP129" i="4" s="1"/>
  <c r="BO8" i="12" s="1"/>
  <c r="BN96" i="12"/>
  <c r="BM165" i="7"/>
  <c r="CD35" i="11"/>
  <c r="CD68" i="11" s="1"/>
  <c r="BP17" i="11"/>
  <c r="BP18" i="11" s="1"/>
  <c r="BP71" i="11" s="1"/>
  <c r="BN26" i="7" s="1"/>
  <c r="BN30" i="7" s="1"/>
  <c r="BP49" i="11"/>
  <c r="BP59" i="11" s="1"/>
  <c r="BT25" i="11"/>
  <c r="BT91" i="11" s="1"/>
  <c r="BM120" i="7"/>
  <c r="BP170" i="4"/>
  <c r="BP175" i="4"/>
  <c r="BO13" i="12"/>
  <c r="BM135" i="7"/>
  <c r="BQ12" i="11"/>
  <c r="BQ14" i="11" s="1"/>
  <c r="BQ15" i="11" s="1"/>
  <c r="BM48" i="7"/>
  <c r="CD79" i="11"/>
  <c r="CB23" i="7"/>
  <c r="BQ54" i="11"/>
  <c r="BP123" i="4"/>
  <c r="BP121" i="4"/>
  <c r="BO7" i="12" s="1"/>
  <c r="BP122" i="4"/>
  <c r="BP160" i="4" s="1"/>
  <c r="BO18" i="12" s="1"/>
  <c r="BN111" i="7" s="1"/>
  <c r="DN41" i="11"/>
  <c r="DN42" i="11" s="1"/>
  <c r="DN43" i="11" s="1"/>
  <c r="DN44" i="11" s="1"/>
  <c r="CC83" i="11"/>
  <c r="CA40" i="7" s="1"/>
  <c r="BP131" i="4"/>
  <c r="BO9" i="12" s="1"/>
  <c r="BT48" i="4"/>
  <c r="CD49" i="4"/>
  <c r="CE29" i="11"/>
  <c r="BU20" i="11"/>
  <c r="BS82" i="11" l="1"/>
  <c r="BQ39" i="7" s="1"/>
  <c r="BN8" i="7"/>
  <c r="CD113" i="4"/>
  <c r="CD112" i="4"/>
  <c r="CD111" i="4"/>
  <c r="CD95" i="4"/>
  <c r="CD97" i="4"/>
  <c r="CD96" i="4"/>
  <c r="CD104" i="4"/>
  <c r="CD103" i="4"/>
  <c r="BT110" i="4"/>
  <c r="BT94" i="4"/>
  <c r="BT109" i="4"/>
  <c r="BT108" i="4"/>
  <c r="BT100" i="4"/>
  <c r="BT101" i="4"/>
  <c r="BT93" i="4"/>
  <c r="BT92" i="4"/>
  <c r="BT102" i="4"/>
  <c r="BP66" i="11"/>
  <c r="BP50" i="11"/>
  <c r="BP96" i="11"/>
  <c r="BN55" i="7" s="1"/>
  <c r="BT26" i="11"/>
  <c r="BR9" i="7" s="1"/>
  <c r="BR50" i="7"/>
  <c r="BQ16" i="11"/>
  <c r="BQ47" i="11"/>
  <c r="BO72" i="7" s="1"/>
  <c r="BO11" i="12"/>
  <c r="BN110" i="7" s="1"/>
  <c r="BO27" i="12"/>
  <c r="BN65" i="7" s="1"/>
  <c r="BO51" i="12"/>
  <c r="BN69" i="7" s="1"/>
  <c r="BN62" i="7"/>
  <c r="BO39" i="12"/>
  <c r="BN67" i="7" s="1"/>
  <c r="BO33" i="12"/>
  <c r="BN66" i="7" s="1"/>
  <c r="BO45" i="12"/>
  <c r="BN68" i="7" s="1"/>
  <c r="BO21" i="12"/>
  <c r="BN64" i="7" s="1"/>
  <c r="CD146" i="4"/>
  <c r="BO20" i="12"/>
  <c r="BN139" i="7" s="1"/>
  <c r="BO16" i="12"/>
  <c r="BN92" i="7" s="1"/>
  <c r="BO17" i="12"/>
  <c r="BN103" i="7" s="1"/>
  <c r="BO19" i="12"/>
  <c r="BN124" i="7" s="1"/>
  <c r="BO58" i="12"/>
  <c r="BN104" i="7" s="1"/>
  <c r="BN102" i="7"/>
  <c r="BN138" i="7"/>
  <c r="BO38" i="12"/>
  <c r="BN142" i="7" s="1"/>
  <c r="BO50" i="12"/>
  <c r="BN144" i="7" s="1"/>
  <c r="BO32" i="12"/>
  <c r="BN141" i="7" s="1"/>
  <c r="BO44" i="12"/>
  <c r="BN143" i="7" s="1"/>
  <c r="BO26" i="12"/>
  <c r="BN140" i="7" s="1"/>
  <c r="BO56" i="12"/>
  <c r="BN145" i="7" s="1"/>
  <c r="BO52" i="12"/>
  <c r="BN83" i="7" s="1"/>
  <c r="BO22" i="12"/>
  <c r="BN78" i="7" s="1"/>
  <c r="BN76" i="7"/>
  <c r="BO28" i="12"/>
  <c r="BN79" i="7" s="1"/>
  <c r="BO46" i="12"/>
  <c r="BN82" i="7" s="1"/>
  <c r="BO40" i="12"/>
  <c r="BN81" i="7" s="1"/>
  <c r="BO34" i="12"/>
  <c r="BN80" i="7" s="1"/>
  <c r="CB22" i="7"/>
  <c r="CB10" i="7"/>
  <c r="CD84" i="11"/>
  <c r="CB35" i="7"/>
  <c r="BO53" i="12"/>
  <c r="BN98" i="7" s="1"/>
  <c r="BN91" i="7"/>
  <c r="BM221" i="7"/>
  <c r="BM58" i="7"/>
  <c r="DN50" i="4"/>
  <c r="DO38" i="11"/>
  <c r="BO47" i="12"/>
  <c r="BN97" i="7" s="1"/>
  <c r="BO35" i="12"/>
  <c r="BN95" i="7" s="1"/>
  <c r="BO41" i="12"/>
  <c r="BN96" i="7" s="1"/>
  <c r="BO23" i="12"/>
  <c r="BN93" i="7" s="1"/>
  <c r="BO29" i="12"/>
  <c r="BN94" i="7" s="1"/>
  <c r="BO12" i="12"/>
  <c r="BS87" i="11"/>
  <c r="BQ45" i="7" s="1"/>
  <c r="CC88" i="11"/>
  <c r="CA46" i="7" s="1"/>
  <c r="BR11" i="11"/>
  <c r="BQ47" i="4"/>
  <c r="BQ53" i="11"/>
  <c r="CD36" i="11"/>
  <c r="CD73" i="11" s="1"/>
  <c r="CB28" i="7" s="1"/>
  <c r="CE31" i="11"/>
  <c r="BU22" i="11"/>
  <c r="BU21" i="11" s="1"/>
  <c r="BT27" i="11" l="1"/>
  <c r="BT72" i="11" s="1"/>
  <c r="BR27" i="7" s="1"/>
  <c r="BT82" i="4"/>
  <c r="BT142" i="4" s="1"/>
  <c r="BO86" i="12"/>
  <c r="BN133" i="7" s="1"/>
  <c r="BO80" i="12"/>
  <c r="BN119" i="7" s="1"/>
  <c r="BO84" i="12"/>
  <c r="BN131" i="7" s="1"/>
  <c r="BO85" i="12"/>
  <c r="BN132" i="7" s="1"/>
  <c r="BO71" i="12"/>
  <c r="BN99" i="7" s="1"/>
  <c r="BN100" i="7" s="1"/>
  <c r="BO91" i="12"/>
  <c r="BN146" i="7" s="1"/>
  <c r="BT83" i="4"/>
  <c r="BT143" i="4" s="1"/>
  <c r="BT67" i="11"/>
  <c r="BR21" i="7" s="1"/>
  <c r="BN20" i="7"/>
  <c r="BN24" i="7" s="1"/>
  <c r="BP76" i="11"/>
  <c r="BQ17" i="11"/>
  <c r="BQ18" i="11" s="1"/>
  <c r="BQ71" i="11" s="1"/>
  <c r="BO26" i="7" s="1"/>
  <c r="BO30" i="7" s="1"/>
  <c r="BQ49" i="11"/>
  <c r="BQ50" i="11" s="1"/>
  <c r="BO66" i="12"/>
  <c r="BN75" i="7" s="1"/>
  <c r="BO87" i="12"/>
  <c r="BN134" i="7" s="1"/>
  <c r="BO61" i="12"/>
  <c r="BN70" i="7" s="1"/>
  <c r="BN12" i="7"/>
  <c r="BO83" i="12"/>
  <c r="BN122" i="7" s="1"/>
  <c r="BO60" i="12"/>
  <c r="BN61" i="7" s="1"/>
  <c r="BO68" i="12"/>
  <c r="BN85" i="7" s="1"/>
  <c r="BO102" i="12"/>
  <c r="BN163" i="7" s="1"/>
  <c r="BO75" i="12"/>
  <c r="BN106" i="7" s="1"/>
  <c r="BN88" i="7"/>
  <c r="BN89" i="7" s="1"/>
  <c r="BO92" i="12"/>
  <c r="BN147" i="7" s="1"/>
  <c r="BO100" i="12"/>
  <c r="BN156" i="7" s="1"/>
  <c r="BN157" i="7" s="1"/>
  <c r="BP94" i="11"/>
  <c r="BO62" i="12"/>
  <c r="BN71" i="7" s="1"/>
  <c r="BO79" i="12"/>
  <c r="BN118" i="7" s="1"/>
  <c r="BO74" i="12"/>
  <c r="BN105" i="7" s="1"/>
  <c r="BO67" i="12"/>
  <c r="BN84" i="7" s="1"/>
  <c r="BO90" i="12"/>
  <c r="BN137" i="7" s="1"/>
  <c r="BO78" i="12"/>
  <c r="BN109" i="7" s="1"/>
  <c r="BO30" i="12"/>
  <c r="BN113" i="7" s="1"/>
  <c r="BO54" i="12"/>
  <c r="BN117" i="7" s="1"/>
  <c r="BO36" i="12"/>
  <c r="BN114" i="7" s="1"/>
  <c r="BO24" i="12"/>
  <c r="BN112" i="7" s="1"/>
  <c r="BO42" i="12"/>
  <c r="BN115" i="7" s="1"/>
  <c r="BO48" i="12"/>
  <c r="BN116" i="7" s="1"/>
  <c r="CE30" i="11"/>
  <c r="CE32" i="11" s="1"/>
  <c r="CE33" i="11" s="1"/>
  <c r="CE34" i="11" s="1"/>
  <c r="CE92" i="11" s="1"/>
  <c r="CC51" i="7" s="1"/>
  <c r="CE69" i="11"/>
  <c r="BT84" i="4"/>
  <c r="BT144" i="4" s="1"/>
  <c r="DN45" i="11"/>
  <c r="DN74" i="11" s="1"/>
  <c r="DL29" i="7" s="1"/>
  <c r="DL11" i="7"/>
  <c r="BO55" i="12"/>
  <c r="BN130" i="7" s="1"/>
  <c r="BN123" i="7"/>
  <c r="CD89" i="11"/>
  <c r="CB47" i="7" s="1"/>
  <c r="CB41" i="7"/>
  <c r="BM150" i="7"/>
  <c r="BM151" i="7" s="1"/>
  <c r="DO40" i="11"/>
  <c r="DO39" i="11" s="1"/>
  <c r="BT134" i="4"/>
  <c r="BT138" i="4"/>
  <c r="BO49" i="12"/>
  <c r="BN129" i="7" s="1"/>
  <c r="BO37" i="12"/>
  <c r="BN127" i="7" s="1"/>
  <c r="BO43" i="12"/>
  <c r="BN128" i="7" s="1"/>
  <c r="BO31" i="12"/>
  <c r="BN126" i="7" s="1"/>
  <c r="BO25" i="12"/>
  <c r="BN125" i="7" s="1"/>
  <c r="BT139" i="4"/>
  <c r="BT177" i="4" s="1"/>
  <c r="CD78" i="11"/>
  <c r="CB34" i="7" s="1"/>
  <c r="BQ55" i="11"/>
  <c r="BQ56" i="11" s="1"/>
  <c r="BR13" i="11"/>
  <c r="BR48" i="11" s="1"/>
  <c r="BQ51" i="4"/>
  <c r="BQ66" i="4" l="1"/>
  <c r="BQ126" i="4" s="1"/>
  <c r="BQ96" i="11"/>
  <c r="BO55" i="7" s="1"/>
  <c r="BT77" i="11"/>
  <c r="BR33" i="7" s="1"/>
  <c r="BP71" i="12"/>
  <c r="BP85" i="12"/>
  <c r="BO132" i="7" s="1"/>
  <c r="BP91" i="12"/>
  <c r="BO146" i="7" s="1"/>
  <c r="BQ137" i="4"/>
  <c r="BQ60" i="4"/>
  <c r="BQ120" i="4" s="1"/>
  <c r="CE35" i="11"/>
  <c r="CE68" i="11" s="1"/>
  <c r="BN32" i="7"/>
  <c r="BN36" i="7" s="1"/>
  <c r="BP81" i="11"/>
  <c r="BN107" i="7"/>
  <c r="BN86" i="7"/>
  <c r="BN148" i="7"/>
  <c r="BO14" i="12"/>
  <c r="BN63" i="7" s="1"/>
  <c r="BN53" i="7"/>
  <c r="BO8" i="7"/>
  <c r="BQ66" i="11"/>
  <c r="BO20" i="7" s="1"/>
  <c r="BO24" i="7" s="1"/>
  <c r="BQ57" i="11"/>
  <c r="BN120" i="7"/>
  <c r="BQ80" i="4"/>
  <c r="BQ140" i="4" s="1"/>
  <c r="BQ178" i="4" s="1"/>
  <c r="BQ124" i="4"/>
  <c r="BQ132" i="4"/>
  <c r="BO12" i="7"/>
  <c r="BP100" i="12"/>
  <c r="BO156" i="7" s="1"/>
  <c r="BO157" i="7" s="1"/>
  <c r="BP102" i="12"/>
  <c r="BO163" i="7" s="1"/>
  <c r="BP92" i="12"/>
  <c r="BO147" i="7" s="1"/>
  <c r="BP90" i="12"/>
  <c r="BO137" i="7" s="1"/>
  <c r="BP87" i="12"/>
  <c r="BO134" i="7" s="1"/>
  <c r="BP83" i="12"/>
  <c r="BO122" i="7" s="1"/>
  <c r="BQ94" i="11"/>
  <c r="BP74" i="12"/>
  <c r="BO105" i="7" s="1"/>
  <c r="BP79" i="12"/>
  <c r="BO118" i="7" s="1"/>
  <c r="BP78" i="12"/>
  <c r="BO109" i="7" s="1"/>
  <c r="BP75" i="12"/>
  <c r="BO106" i="7" s="1"/>
  <c r="BP61" i="12"/>
  <c r="BO70" i="7" s="1"/>
  <c r="BP60" i="12"/>
  <c r="BO61" i="7" s="1"/>
  <c r="BP62" i="12"/>
  <c r="BO71" i="7" s="1"/>
  <c r="BP67" i="12"/>
  <c r="BO84" i="7" s="1"/>
  <c r="BP68" i="12"/>
  <c r="BO85" i="7" s="1"/>
  <c r="BP66" i="12"/>
  <c r="BO75" i="7" s="1"/>
  <c r="BN135" i="7"/>
  <c r="CE79" i="11"/>
  <c r="CC23" i="7"/>
  <c r="BO88" i="7"/>
  <c r="BO89" i="7" s="1"/>
  <c r="BR12" i="11"/>
  <c r="BR14" i="11" s="1"/>
  <c r="BR15" i="11" s="1"/>
  <c r="DO41" i="11"/>
  <c r="DO42" i="11" s="1"/>
  <c r="DO43" i="11" s="1"/>
  <c r="DO44" i="11" s="1"/>
  <c r="CD83" i="11"/>
  <c r="CB40" i="7" s="1"/>
  <c r="BQ117" i="4"/>
  <c r="CE49" i="4"/>
  <c r="BR54" i="11"/>
  <c r="BR52" i="11"/>
  <c r="BQ52" i="4"/>
  <c r="BQ53" i="4" s="1"/>
  <c r="BU23" i="11"/>
  <c r="BU24" i="11" s="1"/>
  <c r="CF29" i="11"/>
  <c r="BQ70" i="4" l="1"/>
  <c r="BQ130" i="4" s="1"/>
  <c r="BQ73" i="4"/>
  <c r="BQ133" i="4" s="1"/>
  <c r="BP10" i="12" s="1"/>
  <c r="BQ69" i="4"/>
  <c r="BT82" i="11"/>
  <c r="BR39" i="7" s="1"/>
  <c r="BQ59" i="11"/>
  <c r="BP84" i="12" s="1"/>
  <c r="BO131" i="7" s="1"/>
  <c r="BQ93" i="11"/>
  <c r="BO52" i="7" s="1"/>
  <c r="BQ76" i="11"/>
  <c r="BO32" i="7" s="1"/>
  <c r="BO36" i="7" s="1"/>
  <c r="CE113" i="4"/>
  <c r="CE112" i="4"/>
  <c r="CE111" i="4"/>
  <c r="CE95" i="4"/>
  <c r="CE97" i="4"/>
  <c r="CE96" i="4"/>
  <c r="CE104" i="4"/>
  <c r="CE103" i="4"/>
  <c r="BN73" i="7"/>
  <c r="BN56" i="7"/>
  <c r="BN222" i="7" s="1"/>
  <c r="BN38" i="7"/>
  <c r="BN42" i="7" s="1"/>
  <c r="BP86" i="11"/>
  <c r="BN165" i="7" s="1"/>
  <c r="BU25" i="11"/>
  <c r="BU91" i="11" s="1"/>
  <c r="BR16" i="11"/>
  <c r="CE146" i="4"/>
  <c r="BQ129" i="4"/>
  <c r="BP8" i="12" s="1"/>
  <c r="BQ170" i="4"/>
  <c r="BQ175" i="4"/>
  <c r="BP13" i="12"/>
  <c r="CC22" i="7"/>
  <c r="CC10" i="7"/>
  <c r="CE84" i="11"/>
  <c r="CC35" i="7"/>
  <c r="BP14" i="12"/>
  <c r="BO63" i="7" s="1"/>
  <c r="BO53" i="7"/>
  <c r="BQ123" i="4"/>
  <c r="BQ122" i="4"/>
  <c r="BQ160" i="4" s="1"/>
  <c r="BP18" i="12" s="1"/>
  <c r="BO111" i="7" s="1"/>
  <c r="DP38" i="11"/>
  <c r="DO50" i="4"/>
  <c r="CD88" i="11"/>
  <c r="CB46" i="7" s="1"/>
  <c r="BR47" i="11"/>
  <c r="BQ131" i="4"/>
  <c r="BP9" i="12" s="1"/>
  <c r="BQ121" i="4"/>
  <c r="BP7" i="12" s="1"/>
  <c r="BO99" i="7"/>
  <c r="BS11" i="11"/>
  <c r="BR47" i="4"/>
  <c r="BU48" i="4"/>
  <c r="CE36" i="11"/>
  <c r="CE73" i="11" s="1"/>
  <c r="CC28" i="7" s="1"/>
  <c r="BV20" i="11"/>
  <c r="CF31" i="11"/>
  <c r="BO56" i="7" l="1"/>
  <c r="BO222" i="7" s="1"/>
  <c r="BT87" i="11"/>
  <c r="BR45" i="7" s="1"/>
  <c r="BQ81" i="11"/>
  <c r="BO38" i="7" s="1"/>
  <c r="BO42" i="7" s="1"/>
  <c r="BP86" i="12"/>
  <c r="BO133" i="7" s="1"/>
  <c r="BP80" i="12"/>
  <c r="BO119" i="7" s="1"/>
  <c r="BU110" i="4"/>
  <c r="BU94" i="4"/>
  <c r="BU109" i="4"/>
  <c r="BU108" i="4"/>
  <c r="BU102" i="4"/>
  <c r="BU101" i="4"/>
  <c r="BU100" i="4"/>
  <c r="BU93" i="4"/>
  <c r="BU92" i="4"/>
  <c r="BO96" i="12"/>
  <c r="BN44" i="7"/>
  <c r="BN48" i="7" s="1"/>
  <c r="BN58" i="7" s="1"/>
  <c r="BR17" i="11"/>
  <c r="BR18" i="11" s="1"/>
  <c r="BR71" i="11" s="1"/>
  <c r="BP26" i="7" s="1"/>
  <c r="BP30" i="7" s="1"/>
  <c r="BR49" i="11"/>
  <c r="BR50" i="11" s="1"/>
  <c r="BU26" i="11"/>
  <c r="BU27" i="11" s="1"/>
  <c r="BU72" i="11" s="1"/>
  <c r="BS27" i="7" s="1"/>
  <c r="BS50" i="7"/>
  <c r="BP11" i="12"/>
  <c r="BP48" i="12" s="1"/>
  <c r="BO116" i="7" s="1"/>
  <c r="BP21" i="12"/>
  <c r="BO64" i="7" s="1"/>
  <c r="BO62" i="7"/>
  <c r="BP27" i="12"/>
  <c r="BO65" i="7" s="1"/>
  <c r="BP39" i="12"/>
  <c r="BO67" i="7" s="1"/>
  <c r="BP33" i="12"/>
  <c r="BO66" i="7" s="1"/>
  <c r="BP45" i="12"/>
  <c r="BO68" i="7" s="1"/>
  <c r="BP51" i="12"/>
  <c r="BO69" i="7" s="1"/>
  <c r="CF30" i="11"/>
  <c r="CF32" i="11" s="1"/>
  <c r="CF33" i="11" s="1"/>
  <c r="CF34" i="11" s="1"/>
  <c r="CF92" i="11" s="1"/>
  <c r="CD51" i="7" s="1"/>
  <c r="CF69" i="11"/>
  <c r="BP20" i="12"/>
  <c r="BO139" i="7" s="1"/>
  <c r="BP16" i="12"/>
  <c r="BO92" i="7" s="1"/>
  <c r="BP17" i="12"/>
  <c r="BO103" i="7" s="1"/>
  <c r="BP19" i="12"/>
  <c r="BO124" i="7" s="1"/>
  <c r="BP58" i="12"/>
  <c r="BO104" i="7" s="1"/>
  <c r="BO102" i="7"/>
  <c r="BP56" i="12"/>
  <c r="BO145" i="7" s="1"/>
  <c r="BP26" i="12"/>
  <c r="BO140" i="7" s="1"/>
  <c r="BO138" i="7"/>
  <c r="BP44" i="12"/>
  <c r="BO143" i="7" s="1"/>
  <c r="BP50" i="12"/>
  <c r="BO144" i="7" s="1"/>
  <c r="BP38" i="12"/>
  <c r="BO142" i="7" s="1"/>
  <c r="BP32" i="12"/>
  <c r="BO141" i="7" s="1"/>
  <c r="BP46" i="12"/>
  <c r="BO82" i="7" s="1"/>
  <c r="BP40" i="12"/>
  <c r="BO81" i="7" s="1"/>
  <c r="BP34" i="12"/>
  <c r="BO80" i="7" s="1"/>
  <c r="BP22" i="12"/>
  <c r="BO78" i="7" s="1"/>
  <c r="BP28" i="12"/>
  <c r="BO79" i="7" s="1"/>
  <c r="BP52" i="12"/>
  <c r="BO83" i="7" s="1"/>
  <c r="BO76" i="7"/>
  <c r="BP72" i="7"/>
  <c r="DO45" i="11"/>
  <c r="DO74" i="11" s="1"/>
  <c r="DM29" i="7" s="1"/>
  <c r="DM11" i="7"/>
  <c r="CE89" i="11"/>
  <c r="CC47" i="7" s="1"/>
  <c r="CC41" i="7"/>
  <c r="BP53" i="12"/>
  <c r="BO98" i="7" s="1"/>
  <c r="BO91" i="7"/>
  <c r="DP40" i="11"/>
  <c r="DP39" i="11" s="1"/>
  <c r="BR53" i="11"/>
  <c r="BR55" i="11" s="1"/>
  <c r="BR56" i="11" s="1"/>
  <c r="BP47" i="12"/>
  <c r="BO97" i="7" s="1"/>
  <c r="BP35" i="12"/>
  <c r="BO95" i="7" s="1"/>
  <c r="BP41" i="12"/>
  <c r="BO96" i="7" s="1"/>
  <c r="BP29" i="12"/>
  <c r="BO94" i="7" s="1"/>
  <c r="BP23" i="12"/>
  <c r="BO93" i="7" s="1"/>
  <c r="BP12" i="12"/>
  <c r="CE78" i="11"/>
  <c r="CC34" i="7" s="1"/>
  <c r="BR51" i="4"/>
  <c r="BS13" i="11"/>
  <c r="BS48" i="11" s="1"/>
  <c r="BV22" i="11"/>
  <c r="BV21" i="11" s="1"/>
  <c r="BR66" i="4" l="1"/>
  <c r="BR126" i="4" s="1"/>
  <c r="BQ86" i="11"/>
  <c r="BP96" i="12" s="1"/>
  <c r="BS9" i="7"/>
  <c r="BN221" i="7"/>
  <c r="BO165" i="7"/>
  <c r="BU83" i="4"/>
  <c r="BU143" i="4" s="1"/>
  <c r="BR96" i="11"/>
  <c r="BP55" i="7" s="1"/>
  <c r="BU82" i="4"/>
  <c r="BU142" i="4" s="1"/>
  <c r="BU67" i="11"/>
  <c r="BS21" i="7" s="1"/>
  <c r="BQ71" i="12"/>
  <c r="BQ85" i="12"/>
  <c r="BP132" i="7" s="1"/>
  <c r="BQ91" i="12"/>
  <c r="BP146" i="7" s="1"/>
  <c r="CF35" i="11"/>
  <c r="CF68" i="11" s="1"/>
  <c r="BR137" i="4"/>
  <c r="BR60" i="4"/>
  <c r="BR120" i="4" s="1"/>
  <c r="BO110" i="7"/>
  <c r="BP24" i="12"/>
  <c r="BO112" i="7" s="1"/>
  <c r="BP8" i="7"/>
  <c r="BR66" i="11"/>
  <c r="BP20" i="7" s="1"/>
  <c r="BP24" i="7" s="1"/>
  <c r="BR57" i="11"/>
  <c r="BP42" i="12"/>
  <c r="BO115" i="7" s="1"/>
  <c r="BP54" i="12"/>
  <c r="BO117" i="7" s="1"/>
  <c r="BP30" i="12"/>
  <c r="BO113" i="7" s="1"/>
  <c r="BP36" i="12"/>
  <c r="BO114" i="7" s="1"/>
  <c r="BO73" i="7"/>
  <c r="BR124" i="4"/>
  <c r="BR80" i="4"/>
  <c r="BR140" i="4" s="1"/>
  <c r="BR178" i="4" s="1"/>
  <c r="BR132" i="4"/>
  <c r="BO148" i="7"/>
  <c r="BU84" i="4"/>
  <c r="BU144" i="4" s="1"/>
  <c r="BO107" i="7"/>
  <c r="BO86" i="7"/>
  <c r="BP12" i="7"/>
  <c r="BQ100" i="12"/>
  <c r="BP156" i="7" s="1"/>
  <c r="BP157" i="7" s="1"/>
  <c r="BQ92" i="12"/>
  <c r="BP147" i="7" s="1"/>
  <c r="BQ90" i="12"/>
  <c r="BP137" i="7" s="1"/>
  <c r="BQ102" i="12"/>
  <c r="BP163" i="7" s="1"/>
  <c r="BQ87" i="12"/>
  <c r="BP134" i="7" s="1"/>
  <c r="BQ83" i="12"/>
  <c r="BP122" i="7" s="1"/>
  <c r="BQ74" i="12"/>
  <c r="BP105" i="7" s="1"/>
  <c r="BQ79" i="12"/>
  <c r="BP118" i="7" s="1"/>
  <c r="BQ78" i="12"/>
  <c r="BP109" i="7" s="1"/>
  <c r="BQ75" i="12"/>
  <c r="BP106" i="7" s="1"/>
  <c r="BR94" i="11"/>
  <c r="BQ66" i="12"/>
  <c r="BP75" i="7" s="1"/>
  <c r="BQ62" i="12"/>
  <c r="BP71" i="7" s="1"/>
  <c r="BQ61" i="12"/>
  <c r="BP70" i="7" s="1"/>
  <c r="BQ60" i="12"/>
  <c r="BP61" i="7" s="1"/>
  <c r="BQ67" i="12"/>
  <c r="BP84" i="7" s="1"/>
  <c r="BP88" i="7"/>
  <c r="BP89" i="7" s="1"/>
  <c r="BQ68" i="12"/>
  <c r="BP85" i="7" s="1"/>
  <c r="BP55" i="12"/>
  <c r="BO130" i="7" s="1"/>
  <c r="BO123" i="7"/>
  <c r="CF79" i="11"/>
  <c r="CD23" i="7"/>
  <c r="BN150" i="7"/>
  <c r="BN151" i="7" s="1"/>
  <c r="BO100" i="7"/>
  <c r="BS12" i="11"/>
  <c r="BS47" i="11" s="1"/>
  <c r="DP41" i="11"/>
  <c r="DP42" i="11" s="1"/>
  <c r="DP43" i="11" s="1"/>
  <c r="DP44" i="11" s="1"/>
  <c r="BU134" i="4"/>
  <c r="BP37" i="12"/>
  <c r="BO127" i="7" s="1"/>
  <c r="BP49" i="12"/>
  <c r="BO129" i="7" s="1"/>
  <c r="BP43" i="12"/>
  <c r="BO128" i="7" s="1"/>
  <c r="BP25" i="12"/>
  <c r="BO125" i="7" s="1"/>
  <c r="BP31" i="12"/>
  <c r="BO126" i="7" s="1"/>
  <c r="CE83" i="11"/>
  <c r="CC40" i="7" s="1"/>
  <c r="BU138" i="4"/>
  <c r="BU139" i="4"/>
  <c r="BU177" i="4" s="1"/>
  <c r="BR117" i="4"/>
  <c r="BS54" i="11"/>
  <c r="CF49" i="4"/>
  <c r="BS52" i="11"/>
  <c r="BR52" i="4"/>
  <c r="BR53" i="4" s="1"/>
  <c r="BV23" i="11"/>
  <c r="BV24" i="11" s="1"/>
  <c r="CG29" i="11"/>
  <c r="BO44" i="7" l="1"/>
  <c r="BO48" i="7" s="1"/>
  <c r="BR73" i="4"/>
  <c r="BR133" i="4" s="1"/>
  <c r="BR70" i="4"/>
  <c r="BR130" i="4" s="1"/>
  <c r="BR69" i="4"/>
  <c r="BR129" i="4" s="1"/>
  <c r="BQ8" i="12" s="1"/>
  <c r="BU77" i="11"/>
  <c r="BS33" i="7" s="1"/>
  <c r="BR59" i="11"/>
  <c r="BQ86" i="12" s="1"/>
  <c r="BP133" i="7" s="1"/>
  <c r="BR93" i="11"/>
  <c r="BP52" i="7" s="1"/>
  <c r="BR76" i="11"/>
  <c r="BP32" i="7" s="1"/>
  <c r="BP36" i="7" s="1"/>
  <c r="CF113" i="4"/>
  <c r="CF112" i="4"/>
  <c r="CF111" i="4"/>
  <c r="CF97" i="4"/>
  <c r="CF96" i="4"/>
  <c r="CF104" i="4"/>
  <c r="CF103" i="4"/>
  <c r="CF95" i="4"/>
  <c r="BV25" i="11"/>
  <c r="BV91" i="11" s="1"/>
  <c r="BO120" i="7"/>
  <c r="CF146" i="4"/>
  <c r="BR175" i="4"/>
  <c r="BQ13" i="12"/>
  <c r="BR170" i="4"/>
  <c r="BQ10" i="12"/>
  <c r="BQ72" i="7"/>
  <c r="BO135" i="7"/>
  <c r="CD22" i="7"/>
  <c r="CD10" i="7"/>
  <c r="BQ14" i="12"/>
  <c r="BP63" i="7" s="1"/>
  <c r="BP53" i="7"/>
  <c r="CF84" i="11"/>
  <c r="CD35" i="7"/>
  <c r="BR122" i="4"/>
  <c r="BR160" i="4" s="1"/>
  <c r="BQ18" i="12" s="1"/>
  <c r="BP111" i="7" s="1"/>
  <c r="BS14" i="11"/>
  <c r="BS15" i="11" s="1"/>
  <c r="DQ38" i="11"/>
  <c r="DP50" i="4"/>
  <c r="CE88" i="11"/>
  <c r="CC46" i="7" s="1"/>
  <c r="BR131" i="4"/>
  <c r="BQ9" i="12" s="1"/>
  <c r="BR121" i="4"/>
  <c r="BQ7" i="12" s="1"/>
  <c r="BR123" i="4"/>
  <c r="BP99" i="7"/>
  <c r="BS53" i="11"/>
  <c r="BV48" i="4"/>
  <c r="CF36" i="11"/>
  <c r="CF73" i="11" s="1"/>
  <c r="CD28" i="7" s="1"/>
  <c r="BW20" i="11"/>
  <c r="CG31" i="11"/>
  <c r="BU82" i="11" l="1"/>
  <c r="BS39" i="7" s="1"/>
  <c r="BR81" i="11"/>
  <c r="BP38" i="7" s="1"/>
  <c r="BP42" i="7" s="1"/>
  <c r="BP56" i="7"/>
  <c r="BP222" i="7" s="1"/>
  <c r="BQ84" i="12"/>
  <c r="BP131" i="7" s="1"/>
  <c r="BQ80" i="12"/>
  <c r="BP119" i="7" s="1"/>
  <c r="BV110" i="4"/>
  <c r="BV109" i="4"/>
  <c r="BV108" i="4"/>
  <c r="BV102" i="4"/>
  <c r="BV101" i="4"/>
  <c r="BV100" i="4"/>
  <c r="BV93" i="4"/>
  <c r="BV92" i="4"/>
  <c r="BV94" i="4"/>
  <c r="BV26" i="11"/>
  <c r="BT9" i="7" s="1"/>
  <c r="BT50" i="7"/>
  <c r="BS16" i="11"/>
  <c r="BQ11" i="12"/>
  <c r="BQ42" i="12" s="1"/>
  <c r="BP115" i="7" s="1"/>
  <c r="BQ45" i="12"/>
  <c r="BP68" i="7" s="1"/>
  <c r="BQ21" i="12"/>
  <c r="BP64" i="7" s="1"/>
  <c r="BQ39" i="12"/>
  <c r="BP67" i="7" s="1"/>
  <c r="BQ33" i="12"/>
  <c r="BP66" i="7" s="1"/>
  <c r="BQ27" i="12"/>
  <c r="BP65" i="7" s="1"/>
  <c r="BQ51" i="12"/>
  <c r="BP69" i="7" s="1"/>
  <c r="BP62" i="7"/>
  <c r="CG30" i="11"/>
  <c r="CG69" i="11"/>
  <c r="BQ20" i="12"/>
  <c r="BP139" i="7" s="1"/>
  <c r="BQ16" i="12"/>
  <c r="BP92" i="7" s="1"/>
  <c r="BQ17" i="12"/>
  <c r="BP103" i="7" s="1"/>
  <c r="BQ19" i="12"/>
  <c r="BP124" i="7" s="1"/>
  <c r="BQ58" i="12"/>
  <c r="BP104" i="7" s="1"/>
  <c r="BP102" i="7"/>
  <c r="BQ52" i="12"/>
  <c r="BP83" i="7" s="1"/>
  <c r="BQ40" i="12"/>
  <c r="BP81" i="7" s="1"/>
  <c r="BP76" i="7"/>
  <c r="BQ46" i="12"/>
  <c r="BP82" i="7" s="1"/>
  <c r="BQ34" i="12"/>
  <c r="BP80" i="7" s="1"/>
  <c r="BQ22" i="12"/>
  <c r="BP78" i="7" s="1"/>
  <c r="BQ28" i="12"/>
  <c r="BP79" i="7" s="1"/>
  <c r="BQ26" i="12"/>
  <c r="BP140" i="7" s="1"/>
  <c r="BQ32" i="12"/>
  <c r="BP141" i="7" s="1"/>
  <c r="BP138" i="7"/>
  <c r="BQ56" i="12"/>
  <c r="BP145" i="7" s="1"/>
  <c r="BQ50" i="12"/>
  <c r="BP144" i="7" s="1"/>
  <c r="BQ44" i="12"/>
  <c r="BP143" i="7" s="1"/>
  <c r="BQ38" i="12"/>
  <c r="BP142" i="7" s="1"/>
  <c r="BS47" i="4"/>
  <c r="BS51" i="4" s="1"/>
  <c r="DP45" i="11"/>
  <c r="DP74" i="11" s="1"/>
  <c r="DN29" i="7" s="1"/>
  <c r="DN11" i="7"/>
  <c r="BQ53" i="12"/>
  <c r="BP98" i="7" s="1"/>
  <c r="BP91" i="7"/>
  <c r="BO58" i="7"/>
  <c r="BO221" i="7"/>
  <c r="CF89" i="11"/>
  <c r="CD47" i="7" s="1"/>
  <c r="CD41" i="7"/>
  <c r="BT11" i="11"/>
  <c r="BT13" i="11" s="1"/>
  <c r="BT48" i="11" s="1"/>
  <c r="DQ40" i="11"/>
  <c r="DQ39" i="11" s="1"/>
  <c r="BQ47" i="12"/>
  <c r="BP97" i="7" s="1"/>
  <c r="BQ41" i="12"/>
  <c r="BP96" i="7" s="1"/>
  <c r="BQ35" i="12"/>
  <c r="BP95" i="7" s="1"/>
  <c r="BQ29" i="12"/>
  <c r="BP94" i="7" s="1"/>
  <c r="BQ23" i="12"/>
  <c r="BP93" i="7" s="1"/>
  <c r="BR86" i="11"/>
  <c r="BU87" i="11"/>
  <c r="BS45" i="7" s="1"/>
  <c r="CF78" i="11"/>
  <c r="CD34" i="7" s="1"/>
  <c r="BQ12" i="12"/>
  <c r="BS55" i="11"/>
  <c r="BS56" i="11" s="1"/>
  <c r="BW22" i="11"/>
  <c r="BW21" i="11" s="1"/>
  <c r="BS66" i="4" l="1"/>
  <c r="BS126" i="4" s="1"/>
  <c r="BV67" i="11"/>
  <c r="BT21" i="7" s="1"/>
  <c r="BV27" i="11"/>
  <c r="BV72" i="11" s="1"/>
  <c r="BT27" i="7" s="1"/>
  <c r="BQ96" i="12"/>
  <c r="BP165" i="7"/>
  <c r="BV82" i="4"/>
  <c r="BV142" i="4" s="1"/>
  <c r="BQ54" i="12"/>
  <c r="BP117" i="7" s="1"/>
  <c r="BV83" i="4"/>
  <c r="BV143" i="4" s="1"/>
  <c r="BS60" i="4"/>
  <c r="BS120" i="4" s="1"/>
  <c r="BQ24" i="12"/>
  <c r="BP112" i="7" s="1"/>
  <c r="BQ48" i="12"/>
  <c r="BP116" i="7" s="1"/>
  <c r="BP110" i="7"/>
  <c r="BQ36" i="12"/>
  <c r="BP114" i="7" s="1"/>
  <c r="BQ30" i="12"/>
  <c r="BP113" i="7" s="1"/>
  <c r="BS17" i="11"/>
  <c r="BS49" i="11"/>
  <c r="BS96" i="11" s="1"/>
  <c r="BQ55" i="7" s="1"/>
  <c r="BS57" i="11"/>
  <c r="BV84" i="4"/>
  <c r="BV144" i="4" s="1"/>
  <c r="BP73" i="7"/>
  <c r="BS80" i="4"/>
  <c r="BS140" i="4" s="1"/>
  <c r="BS178" i="4" s="1"/>
  <c r="BP107" i="7"/>
  <c r="BP86" i="7"/>
  <c r="BP148" i="7"/>
  <c r="BS137" i="4"/>
  <c r="BS124" i="4"/>
  <c r="BS132" i="4"/>
  <c r="BP100" i="7"/>
  <c r="BQ55" i="12"/>
  <c r="BP130" i="7" s="1"/>
  <c r="BP123" i="7"/>
  <c r="BO150" i="7"/>
  <c r="BO151" i="7" s="1"/>
  <c r="BP44" i="7"/>
  <c r="CG79" i="11"/>
  <c r="CE23" i="7"/>
  <c r="BT12" i="11"/>
  <c r="BT14" i="11" s="1"/>
  <c r="BT15" i="11" s="1"/>
  <c r="DQ41" i="11"/>
  <c r="DQ42" i="11" s="1"/>
  <c r="DQ43" i="11" s="1"/>
  <c r="DQ44" i="11" s="1"/>
  <c r="BV134" i="4"/>
  <c r="BQ37" i="12"/>
  <c r="BP127" i="7" s="1"/>
  <c r="BQ49" i="12"/>
  <c r="BP129" i="7" s="1"/>
  <c r="BQ43" i="12"/>
  <c r="BP128" i="7" s="1"/>
  <c r="BQ31" i="12"/>
  <c r="BP126" i="7" s="1"/>
  <c r="BQ25" i="12"/>
  <c r="BP125" i="7" s="1"/>
  <c r="CF83" i="11"/>
  <c r="CD40" i="7" s="1"/>
  <c r="BV139" i="4"/>
  <c r="BV177" i="4" s="1"/>
  <c r="BV138" i="4"/>
  <c r="BS117" i="4"/>
  <c r="BT54" i="11"/>
  <c r="BT52" i="11"/>
  <c r="BS52" i="4"/>
  <c r="BS53" i="4" s="1"/>
  <c r="CG32" i="11"/>
  <c r="CG33" i="11" s="1"/>
  <c r="CG34" i="11" s="1"/>
  <c r="CG92" i="11" s="1"/>
  <c r="CE51" i="7" s="1"/>
  <c r="BW23" i="11"/>
  <c r="BW24" i="11" s="1"/>
  <c r="BS70" i="4" l="1"/>
  <c r="BS130" i="4" s="1"/>
  <c r="BS73" i="4"/>
  <c r="BS133" i="4" s="1"/>
  <c r="BS69" i="4"/>
  <c r="BS129" i="4" s="1"/>
  <c r="BR8" i="12" s="1"/>
  <c r="BV77" i="11"/>
  <c r="BT33" i="7" s="1"/>
  <c r="BS59" i="11"/>
  <c r="BS93" i="11"/>
  <c r="BQ52" i="7" s="1"/>
  <c r="BS50" i="11"/>
  <c r="BR78" i="12" s="1"/>
  <c r="BQ109" i="7" s="1"/>
  <c r="CG35" i="11"/>
  <c r="CG68" i="11" s="1"/>
  <c r="BP120" i="7"/>
  <c r="BS66" i="11"/>
  <c r="BS18" i="11"/>
  <c r="BS71" i="11" s="1"/>
  <c r="BQ26" i="7" s="1"/>
  <c r="BQ30" i="7" s="1"/>
  <c r="BQ8" i="7"/>
  <c r="BW25" i="11"/>
  <c r="BW91" i="11" s="1"/>
  <c r="BT16" i="11"/>
  <c r="BS175" i="4"/>
  <c r="BR13" i="12"/>
  <c r="BS170" i="4"/>
  <c r="BR10" i="12"/>
  <c r="BQ88" i="7"/>
  <c r="BQ89" i="7" s="1"/>
  <c r="BP135" i="7"/>
  <c r="BP48" i="7"/>
  <c r="CG84" i="11"/>
  <c r="CE35" i="7"/>
  <c r="BS122" i="4"/>
  <c r="BS160" i="4" s="1"/>
  <c r="BR18" i="12" s="1"/>
  <c r="BQ111" i="7" s="1"/>
  <c r="BS123" i="4"/>
  <c r="DR38" i="11"/>
  <c r="DQ50" i="4"/>
  <c r="BT47" i="11"/>
  <c r="CF88" i="11"/>
  <c r="CD46" i="7" s="1"/>
  <c r="BS131" i="4"/>
  <c r="BR9" i="12" s="1"/>
  <c r="BS121" i="4"/>
  <c r="BR7" i="12" s="1"/>
  <c r="BU11" i="11"/>
  <c r="BT47" i="4"/>
  <c r="BW48" i="4"/>
  <c r="CG49" i="4"/>
  <c r="BX20" i="11"/>
  <c r="CH29" i="11"/>
  <c r="BR61" i="12" l="1"/>
  <c r="BQ70" i="7" s="1"/>
  <c r="BR67" i="12"/>
  <c r="BQ84" i="7" s="1"/>
  <c r="BV82" i="11"/>
  <c r="BT39" i="7" s="1"/>
  <c r="BR92" i="12"/>
  <c r="BQ147" i="7" s="1"/>
  <c r="BR83" i="12"/>
  <c r="BQ122" i="7" s="1"/>
  <c r="BR85" i="12"/>
  <c r="BQ132" i="7" s="1"/>
  <c r="BQ12" i="7"/>
  <c r="BR87" i="12"/>
  <c r="BQ134" i="7" s="1"/>
  <c r="BR62" i="12"/>
  <c r="BQ71" i="7" s="1"/>
  <c r="BR90" i="12"/>
  <c r="BQ137" i="7" s="1"/>
  <c r="BR68" i="12"/>
  <c r="BQ85" i="7" s="1"/>
  <c r="BR100" i="12"/>
  <c r="BQ156" i="7" s="1"/>
  <c r="BQ157" i="7" s="1"/>
  <c r="BR60" i="12"/>
  <c r="BQ61" i="7" s="1"/>
  <c r="BR66" i="12"/>
  <c r="BQ75" i="7" s="1"/>
  <c r="BR75" i="12"/>
  <c r="BQ106" i="7" s="1"/>
  <c r="BR86" i="12"/>
  <c r="BQ133" i="7" s="1"/>
  <c r="BS94" i="11"/>
  <c r="BR14" i="12" s="1"/>
  <c r="BQ63" i="7" s="1"/>
  <c r="BR102" i="12"/>
  <c r="BQ163" i="7" s="1"/>
  <c r="BR74" i="12"/>
  <c r="BQ105" i="7" s="1"/>
  <c r="BR80" i="12"/>
  <c r="BQ119" i="7" s="1"/>
  <c r="BR84" i="12"/>
  <c r="BQ131" i="7" s="1"/>
  <c r="BR79" i="12"/>
  <c r="BQ118" i="7" s="1"/>
  <c r="BR71" i="12"/>
  <c r="BQ99" i="7" s="1"/>
  <c r="BR91" i="12"/>
  <c r="BQ146" i="7" s="1"/>
  <c r="CG113" i="4"/>
  <c r="CG112" i="4"/>
  <c r="CG111" i="4"/>
  <c r="CG104" i="4"/>
  <c r="CG103" i="4"/>
  <c r="CG95" i="4"/>
  <c r="CG97" i="4"/>
  <c r="CG96" i="4"/>
  <c r="BW110" i="4"/>
  <c r="BW94" i="4"/>
  <c r="BW109" i="4"/>
  <c r="BW108" i="4"/>
  <c r="BW102" i="4"/>
  <c r="BW101" i="4"/>
  <c r="BW100" i="4"/>
  <c r="BW93" i="4"/>
  <c r="BW92" i="4"/>
  <c r="BR11" i="12"/>
  <c r="BR42" i="12" s="1"/>
  <c r="BQ115" i="7" s="1"/>
  <c r="BT17" i="11"/>
  <c r="BT18" i="11" s="1"/>
  <c r="BT71" i="11" s="1"/>
  <c r="BR26" i="7" s="1"/>
  <c r="BR30" i="7" s="1"/>
  <c r="BT49" i="11"/>
  <c r="BT96" i="11" s="1"/>
  <c r="BR55" i="7" s="1"/>
  <c r="BQ20" i="7"/>
  <c r="BQ24" i="7" s="1"/>
  <c r="BS76" i="11"/>
  <c r="BW26" i="11"/>
  <c r="BW67" i="11" s="1"/>
  <c r="BU21" i="7" s="1"/>
  <c r="BU50" i="7"/>
  <c r="BR27" i="12"/>
  <c r="BQ65" i="7" s="1"/>
  <c r="BR21" i="12"/>
  <c r="BQ64" i="7" s="1"/>
  <c r="BR51" i="12"/>
  <c r="BQ69" i="7" s="1"/>
  <c r="BR39" i="12"/>
  <c r="BQ67" i="7" s="1"/>
  <c r="BQ62" i="7"/>
  <c r="BR33" i="12"/>
  <c r="BQ66" i="7" s="1"/>
  <c r="BR45" i="12"/>
  <c r="BQ68" i="7" s="1"/>
  <c r="CG146" i="4"/>
  <c r="BR20" i="12"/>
  <c r="BQ139" i="7" s="1"/>
  <c r="BR16" i="12"/>
  <c r="BQ92" i="7" s="1"/>
  <c r="BR17" i="12"/>
  <c r="BQ103" i="7" s="1"/>
  <c r="BR19" i="12"/>
  <c r="BQ124" i="7" s="1"/>
  <c r="BR58" i="12"/>
  <c r="BQ104" i="7" s="1"/>
  <c r="BQ102" i="7"/>
  <c r="BQ138" i="7"/>
  <c r="BR32" i="12"/>
  <c r="BQ141" i="7" s="1"/>
  <c r="BR26" i="12"/>
  <c r="BQ140" i="7" s="1"/>
  <c r="BR56" i="12"/>
  <c r="BQ145" i="7" s="1"/>
  <c r="BR38" i="12"/>
  <c r="BQ142" i="7" s="1"/>
  <c r="BR50" i="12"/>
  <c r="BQ144" i="7" s="1"/>
  <c r="BR44" i="12"/>
  <c r="BQ143" i="7" s="1"/>
  <c r="BR52" i="12"/>
  <c r="BQ83" i="7" s="1"/>
  <c r="BQ76" i="7"/>
  <c r="BR40" i="12"/>
  <c r="BQ81" i="7" s="1"/>
  <c r="BR46" i="12"/>
  <c r="BQ82" i="7" s="1"/>
  <c r="BR34" i="12"/>
  <c r="BQ80" i="7" s="1"/>
  <c r="BR22" i="12"/>
  <c r="BQ78" i="7" s="1"/>
  <c r="BR28" i="12"/>
  <c r="BQ79" i="7" s="1"/>
  <c r="CE22" i="7"/>
  <c r="CE10" i="7"/>
  <c r="DQ45" i="11"/>
  <c r="DQ74" i="11" s="1"/>
  <c r="DO29" i="7" s="1"/>
  <c r="DO11" i="7"/>
  <c r="BR53" i="12"/>
  <c r="BQ98" i="7" s="1"/>
  <c r="BQ91" i="7"/>
  <c r="CG89" i="11"/>
  <c r="CE47" i="7" s="1"/>
  <c r="CE41" i="7"/>
  <c r="BP58" i="7"/>
  <c r="BP221" i="7"/>
  <c r="BT53" i="11"/>
  <c r="BT55" i="11" s="1"/>
  <c r="BT56" i="11" s="1"/>
  <c r="BR72" i="7"/>
  <c r="DR40" i="11"/>
  <c r="DR39" i="11" s="1"/>
  <c r="BR47" i="12"/>
  <c r="BQ97" i="7" s="1"/>
  <c r="BR41" i="12"/>
  <c r="BQ96" i="7" s="1"/>
  <c r="BR35" i="12"/>
  <c r="BQ95" i="7" s="1"/>
  <c r="BR29" i="12"/>
  <c r="BQ94" i="7" s="1"/>
  <c r="BR23" i="12"/>
  <c r="BQ93" i="7" s="1"/>
  <c r="BR12" i="12"/>
  <c r="BV87" i="11"/>
  <c r="BT45" i="7" s="1"/>
  <c r="BU13" i="11"/>
  <c r="BU48" i="11" s="1"/>
  <c r="BT51" i="4"/>
  <c r="CG36" i="11"/>
  <c r="CG73" i="11" s="1"/>
  <c r="CE28" i="7" s="1"/>
  <c r="CH31" i="11"/>
  <c r="BX22" i="11"/>
  <c r="BX21" i="11" s="1"/>
  <c r="BT66" i="4" l="1"/>
  <c r="BT126" i="4" s="1"/>
  <c r="BQ53" i="7"/>
  <c r="BQ56" i="7" s="1"/>
  <c r="BQ222" i="7" s="1"/>
  <c r="BT50" i="11"/>
  <c r="BS85" i="12" s="1"/>
  <c r="BR132" i="7" s="1"/>
  <c r="BW83" i="4"/>
  <c r="BW143" i="4" s="1"/>
  <c r="BW82" i="4"/>
  <c r="BW142" i="4" s="1"/>
  <c r="BU9" i="7"/>
  <c r="BS71" i="12"/>
  <c r="BW27" i="11"/>
  <c r="BW72" i="11" s="1"/>
  <c r="BU27" i="7" s="1"/>
  <c r="BT60" i="4"/>
  <c r="BT120" i="4" s="1"/>
  <c r="BR48" i="12"/>
  <c r="BQ116" i="7" s="1"/>
  <c r="BR30" i="12"/>
  <c r="BQ113" i="7" s="1"/>
  <c r="BR54" i="12"/>
  <c r="BQ117" i="7" s="1"/>
  <c r="BQ110" i="7"/>
  <c r="BR24" i="12"/>
  <c r="BQ112" i="7" s="1"/>
  <c r="BR36" i="12"/>
  <c r="BQ114" i="7" s="1"/>
  <c r="BQ32" i="7"/>
  <c r="BQ36" i="7" s="1"/>
  <c r="BS81" i="11"/>
  <c r="BR8" i="7"/>
  <c r="BT66" i="11"/>
  <c r="BR20" i="7" s="1"/>
  <c r="BR24" i="7" s="1"/>
  <c r="BT57" i="11"/>
  <c r="BQ73" i="7"/>
  <c r="CH30" i="11"/>
  <c r="CH32" i="11" s="1"/>
  <c r="CH33" i="11" s="1"/>
  <c r="CH34" i="11" s="1"/>
  <c r="CH92" i="11" s="1"/>
  <c r="CF51" i="7" s="1"/>
  <c r="CH69" i="11"/>
  <c r="BT80" i="4"/>
  <c r="BT140" i="4" s="1"/>
  <c r="BT178" i="4" s="1"/>
  <c r="BT124" i="4"/>
  <c r="BQ107" i="7"/>
  <c r="BQ148" i="7"/>
  <c r="BQ86" i="7"/>
  <c r="BT132" i="4"/>
  <c r="BT137" i="4"/>
  <c r="BW84" i="4"/>
  <c r="BW144" i="4" s="1"/>
  <c r="BR55" i="12"/>
  <c r="BQ130" i="7" s="1"/>
  <c r="BQ123" i="7"/>
  <c r="BP150" i="7"/>
  <c r="BP151" i="7" s="1"/>
  <c r="BQ100" i="7"/>
  <c r="BR88" i="7"/>
  <c r="BR89" i="7" s="1"/>
  <c r="BU12" i="11"/>
  <c r="DR41" i="11"/>
  <c r="DR42" i="11" s="1"/>
  <c r="DR43" i="11" s="1"/>
  <c r="DR44" i="11" s="1"/>
  <c r="BW134" i="4"/>
  <c r="BR49" i="12"/>
  <c r="BQ129" i="7" s="1"/>
  <c r="BR43" i="12"/>
  <c r="BQ128" i="7" s="1"/>
  <c r="BR37" i="12"/>
  <c r="BQ127" i="7" s="1"/>
  <c r="BR25" i="12"/>
  <c r="BQ125" i="7" s="1"/>
  <c r="BR31" i="12"/>
  <c r="BQ126" i="7" s="1"/>
  <c r="CG78" i="11"/>
  <c r="CE34" i="7" s="1"/>
  <c r="BW139" i="4"/>
  <c r="BW177" i="4" s="1"/>
  <c r="BT117" i="4"/>
  <c r="BW138" i="4"/>
  <c r="BU52" i="11"/>
  <c r="BT52" i="4"/>
  <c r="BT53" i="4" s="1"/>
  <c r="BU54" i="11"/>
  <c r="BS66" i="12" l="1"/>
  <c r="BR75" i="7" s="1"/>
  <c r="BS67" i="12"/>
  <c r="BR84" i="7" s="1"/>
  <c r="BS68" i="12"/>
  <c r="BR85" i="7" s="1"/>
  <c r="BS60" i="12"/>
  <c r="BR61" i="7" s="1"/>
  <c r="BS62" i="12"/>
  <c r="BR71" i="7" s="1"/>
  <c r="BS87" i="12"/>
  <c r="BR134" i="7" s="1"/>
  <c r="BS75" i="12"/>
  <c r="BR106" i="7" s="1"/>
  <c r="BS102" i="12"/>
  <c r="BR163" i="7" s="1"/>
  <c r="BS83" i="12"/>
  <c r="BR122" i="7" s="1"/>
  <c r="BT70" i="4"/>
  <c r="BT130" i="4" s="1"/>
  <c r="BT69" i="4"/>
  <c r="BT129" i="4" s="1"/>
  <c r="BS8" i="12" s="1"/>
  <c r="BT73" i="4"/>
  <c r="BT133" i="4" s="1"/>
  <c r="BS61" i="12"/>
  <c r="BR70" i="7" s="1"/>
  <c r="BR12" i="7"/>
  <c r="BS78" i="12"/>
  <c r="BR109" i="7" s="1"/>
  <c r="BS74" i="12"/>
  <c r="BR105" i="7" s="1"/>
  <c r="BT94" i="11"/>
  <c r="BS14" i="12" s="1"/>
  <c r="BR63" i="7" s="1"/>
  <c r="BS92" i="12"/>
  <c r="BR147" i="7" s="1"/>
  <c r="BS100" i="12"/>
  <c r="BR156" i="7" s="1"/>
  <c r="BR157" i="7" s="1"/>
  <c r="BS90" i="12"/>
  <c r="BR137" i="7" s="1"/>
  <c r="BS79" i="12"/>
  <c r="BR118" i="7" s="1"/>
  <c r="BS91" i="12"/>
  <c r="BR146" i="7" s="1"/>
  <c r="BT59" i="11"/>
  <c r="BS84" i="12" s="1"/>
  <c r="BR131" i="7" s="1"/>
  <c r="BT93" i="11"/>
  <c r="BR52" i="7" s="1"/>
  <c r="BW77" i="11"/>
  <c r="BU33" i="7" s="1"/>
  <c r="BT76" i="11"/>
  <c r="BR32" i="7" s="1"/>
  <c r="BR36" i="7" s="1"/>
  <c r="CH35" i="11"/>
  <c r="CH68" i="11" s="1"/>
  <c r="BQ120" i="7"/>
  <c r="BQ38" i="7"/>
  <c r="BQ42" i="7" s="1"/>
  <c r="BS86" i="11"/>
  <c r="BQ165" i="7" s="1"/>
  <c r="BT175" i="4"/>
  <c r="BS13" i="12"/>
  <c r="BT170" i="4"/>
  <c r="BS10" i="12"/>
  <c r="BR99" i="7"/>
  <c r="BQ135" i="7"/>
  <c r="CH79" i="11"/>
  <c r="CF23" i="7"/>
  <c r="BT123" i="4"/>
  <c r="BT122" i="4"/>
  <c r="BT160" i="4" s="1"/>
  <c r="BS18" i="12" s="1"/>
  <c r="BR111" i="7" s="1"/>
  <c r="DS38" i="11"/>
  <c r="DR50" i="4"/>
  <c r="CG83" i="11"/>
  <c r="CE40" i="7" s="1"/>
  <c r="BT131" i="4"/>
  <c r="BS9" i="12" s="1"/>
  <c r="BT121" i="4"/>
  <c r="BS7" i="12" s="1"/>
  <c r="BU47" i="11"/>
  <c r="BU14" i="11"/>
  <c r="BU15" i="11" s="1"/>
  <c r="CH49" i="4"/>
  <c r="BX23" i="11"/>
  <c r="BX24" i="11" s="1"/>
  <c r="CI29" i="11"/>
  <c r="BR53" i="7" l="1"/>
  <c r="BR56" i="7" s="1"/>
  <c r="BR222" i="7" s="1"/>
  <c r="BT81" i="11"/>
  <c r="BR38" i="7" s="1"/>
  <c r="BR42" i="7" s="1"/>
  <c r="BS86" i="12"/>
  <c r="BR133" i="7" s="1"/>
  <c r="BW82" i="11"/>
  <c r="BU39" i="7" s="1"/>
  <c r="BS80" i="12"/>
  <c r="BR119" i="7" s="1"/>
  <c r="CH113" i="4"/>
  <c r="CH112" i="4"/>
  <c r="CH111" i="4"/>
  <c r="CH97" i="4"/>
  <c r="CH96" i="4"/>
  <c r="CH104" i="4"/>
  <c r="CH103" i="4"/>
  <c r="CH95" i="4"/>
  <c r="BR96" i="12"/>
  <c r="BQ44" i="7"/>
  <c r="BQ48" i="7" s="1"/>
  <c r="BQ221" i="7" s="1"/>
  <c r="BX25" i="11"/>
  <c r="BX91" i="11" s="1"/>
  <c r="BU16" i="11"/>
  <c r="BS27" i="12"/>
  <c r="BR65" i="7" s="1"/>
  <c r="BR62" i="7"/>
  <c r="BS33" i="12"/>
  <c r="BR66" i="7" s="1"/>
  <c r="BS45" i="12"/>
  <c r="BR68" i="7" s="1"/>
  <c r="BS21" i="12"/>
  <c r="BR64" i="7" s="1"/>
  <c r="BS51" i="12"/>
  <c r="BR69" i="7" s="1"/>
  <c r="BS39" i="12"/>
  <c r="BR67" i="7" s="1"/>
  <c r="CH146" i="4"/>
  <c r="BS11" i="12"/>
  <c r="BS30" i="12" s="1"/>
  <c r="BR113" i="7" s="1"/>
  <c r="BS20" i="12"/>
  <c r="BR139" i="7" s="1"/>
  <c r="BS16" i="12"/>
  <c r="BR92" i="7" s="1"/>
  <c r="BS17" i="12"/>
  <c r="BR103" i="7" s="1"/>
  <c r="BS19" i="12"/>
  <c r="BR124" i="7" s="1"/>
  <c r="BR102" i="7"/>
  <c r="BS58" i="12"/>
  <c r="BR104" i="7" s="1"/>
  <c r="BS28" i="12"/>
  <c r="BR79" i="7" s="1"/>
  <c r="BS46" i="12"/>
  <c r="BR82" i="7" s="1"/>
  <c r="BS52" i="12"/>
  <c r="BR83" i="7" s="1"/>
  <c r="BR76" i="7"/>
  <c r="BS40" i="12"/>
  <c r="BR81" i="7" s="1"/>
  <c r="BS34" i="12"/>
  <c r="BR80" i="7" s="1"/>
  <c r="BS22" i="12"/>
  <c r="BR78" i="7" s="1"/>
  <c r="BS26" i="12"/>
  <c r="BR140" i="7" s="1"/>
  <c r="BS38" i="12"/>
  <c r="BR142" i="7" s="1"/>
  <c r="BS32" i="12"/>
  <c r="BR141" i="7" s="1"/>
  <c r="BS44" i="12"/>
  <c r="BR143" i="7" s="1"/>
  <c r="BS50" i="12"/>
  <c r="BR144" i="7" s="1"/>
  <c r="BS56" i="12"/>
  <c r="BR145" i="7" s="1"/>
  <c r="BR138" i="7"/>
  <c r="BS72" i="7"/>
  <c r="CF22" i="7"/>
  <c r="CF10" i="7"/>
  <c r="DR45" i="11"/>
  <c r="DR74" i="11" s="1"/>
  <c r="DP29" i="7" s="1"/>
  <c r="DP11" i="7"/>
  <c r="CH84" i="11"/>
  <c r="CF35" i="7"/>
  <c r="BS53" i="12"/>
  <c r="BR98" i="7" s="1"/>
  <c r="BR91" i="7"/>
  <c r="BW87" i="11"/>
  <c r="BU45" i="7" s="1"/>
  <c r="DS40" i="11"/>
  <c r="DS39" i="11" s="1"/>
  <c r="BS47" i="12"/>
  <c r="BR97" i="7" s="1"/>
  <c r="BS35" i="12"/>
  <c r="BR95" i="7" s="1"/>
  <c r="BS41" i="12"/>
  <c r="BR96" i="7" s="1"/>
  <c r="BS23" i="12"/>
  <c r="BR93" i="7" s="1"/>
  <c r="BS29" i="12"/>
  <c r="BR94" i="7" s="1"/>
  <c r="CG88" i="11"/>
  <c r="CE46" i="7" s="1"/>
  <c r="BS12" i="12"/>
  <c r="BX48" i="4"/>
  <c r="BV11" i="11"/>
  <c r="BU47" i="4"/>
  <c r="BU53" i="11"/>
  <c r="CH36" i="11"/>
  <c r="CH73" i="11" s="1"/>
  <c r="CF28" i="7" s="1"/>
  <c r="BY20" i="11"/>
  <c r="CI31" i="11"/>
  <c r="BT86" i="11" l="1"/>
  <c r="BS96" i="12" s="1"/>
  <c r="BR165" i="7"/>
  <c r="BX110" i="4"/>
  <c r="BX109" i="4"/>
  <c r="BX108" i="4"/>
  <c r="BX102" i="4"/>
  <c r="BX101" i="4"/>
  <c r="BX100" i="4"/>
  <c r="BX94" i="4"/>
  <c r="BX93" i="4"/>
  <c r="BX92" i="4"/>
  <c r="BQ58" i="7"/>
  <c r="BU17" i="11"/>
  <c r="BU18" i="11" s="1"/>
  <c r="BU71" i="11" s="1"/>
  <c r="BS26" i="7" s="1"/>
  <c r="BS30" i="7" s="1"/>
  <c r="BU49" i="11"/>
  <c r="BU50" i="11" s="1"/>
  <c r="BX26" i="11"/>
  <c r="BV9" i="7" s="1"/>
  <c r="BV50" i="7"/>
  <c r="BR73" i="7"/>
  <c r="BS54" i="12"/>
  <c r="BR117" i="7" s="1"/>
  <c r="BS24" i="12"/>
  <c r="BR112" i="7" s="1"/>
  <c r="BS36" i="12"/>
  <c r="BR114" i="7" s="1"/>
  <c r="BS42" i="12"/>
  <c r="BR115" i="7" s="1"/>
  <c r="CI30" i="11"/>
  <c r="CI32" i="11" s="1"/>
  <c r="CI33" i="11" s="1"/>
  <c r="CI34" i="11" s="1"/>
  <c r="CI92" i="11" s="1"/>
  <c r="CG51" i="7" s="1"/>
  <c r="CI69" i="11"/>
  <c r="BS48" i="12"/>
  <c r="BR116" i="7" s="1"/>
  <c r="BR110" i="7"/>
  <c r="BR148" i="7"/>
  <c r="BR86" i="7"/>
  <c r="BR107" i="7"/>
  <c r="BS55" i="12"/>
  <c r="BR130" i="7" s="1"/>
  <c r="BR123" i="7"/>
  <c r="CH89" i="11"/>
  <c r="CF47" i="7" s="1"/>
  <c r="CF41" i="7"/>
  <c r="BQ150" i="7"/>
  <c r="BQ151" i="7" s="1"/>
  <c r="BR100" i="7"/>
  <c r="DS41" i="11"/>
  <c r="DS42" i="11" s="1"/>
  <c r="DS43" i="11" s="1"/>
  <c r="DS44" i="11" s="1"/>
  <c r="BS49" i="12"/>
  <c r="BR129" i="7" s="1"/>
  <c r="BS37" i="12"/>
  <c r="BR127" i="7" s="1"/>
  <c r="BS43" i="12"/>
  <c r="BR128" i="7" s="1"/>
  <c r="BS31" i="12"/>
  <c r="BR126" i="7" s="1"/>
  <c r="BS25" i="12"/>
  <c r="BR125" i="7" s="1"/>
  <c r="CH78" i="11"/>
  <c r="CF34" i="7" s="1"/>
  <c r="BU55" i="11"/>
  <c r="BU56" i="11" s="1"/>
  <c r="BU51" i="4"/>
  <c r="BV13" i="11"/>
  <c r="BV48" i="11" s="1"/>
  <c r="BY22" i="11"/>
  <c r="BY21" i="11" s="1"/>
  <c r="BX27" i="11" l="1"/>
  <c r="BX72" i="11" s="1"/>
  <c r="BV27" i="7" s="1"/>
  <c r="BU96" i="11"/>
  <c r="BS55" i="7" s="1"/>
  <c r="BR44" i="7"/>
  <c r="BR48" i="7" s="1"/>
  <c r="BR58" i="7" s="1"/>
  <c r="BU66" i="4"/>
  <c r="BU126" i="4" s="1"/>
  <c r="BR150" i="7"/>
  <c r="BR151" i="7" s="1"/>
  <c r="BX83" i="4"/>
  <c r="BX143" i="4" s="1"/>
  <c r="BX67" i="11"/>
  <c r="BV21" i="7" s="1"/>
  <c r="BX82" i="4"/>
  <c r="BX142" i="4" s="1"/>
  <c r="BT71" i="12"/>
  <c r="BT91" i="12"/>
  <c r="BS146" i="7" s="1"/>
  <c r="BT85" i="12"/>
  <c r="BS132" i="7" s="1"/>
  <c r="CI35" i="11"/>
  <c r="CI68" i="11" s="1"/>
  <c r="BU60" i="4"/>
  <c r="BU120" i="4" s="1"/>
  <c r="BU137" i="4"/>
  <c r="BU66" i="11"/>
  <c r="BS20" i="7" s="1"/>
  <c r="BS24" i="7" s="1"/>
  <c r="BS8" i="7"/>
  <c r="BU57" i="11"/>
  <c r="BX84" i="4"/>
  <c r="BX144" i="4" s="1"/>
  <c r="BR120" i="7"/>
  <c r="BU80" i="4"/>
  <c r="BU140" i="4" s="1"/>
  <c r="BU178" i="4" s="1"/>
  <c r="BU124" i="4"/>
  <c r="BU132" i="4"/>
  <c r="BS12" i="7"/>
  <c r="BT102" i="12"/>
  <c r="BS163" i="7" s="1"/>
  <c r="BT100" i="12"/>
  <c r="BS156" i="7" s="1"/>
  <c r="BS157" i="7" s="1"/>
  <c r="BT87" i="12"/>
  <c r="BS134" i="7" s="1"/>
  <c r="BT83" i="12"/>
  <c r="BS122" i="7" s="1"/>
  <c r="BT92" i="12"/>
  <c r="BS147" i="7" s="1"/>
  <c r="BT90" i="12"/>
  <c r="BS137" i="7" s="1"/>
  <c r="BT79" i="12"/>
  <c r="BS118" i="7" s="1"/>
  <c r="BT78" i="12"/>
  <c r="BS109" i="7" s="1"/>
  <c r="BT75" i="12"/>
  <c r="BS106" i="7" s="1"/>
  <c r="BU94" i="11"/>
  <c r="BT74" i="12"/>
  <c r="BS105" i="7" s="1"/>
  <c r="BS88" i="7"/>
  <c r="BS89" i="7" s="1"/>
  <c r="BT61" i="12"/>
  <c r="BS70" i="7" s="1"/>
  <c r="BT60" i="12"/>
  <c r="BS61" i="7" s="1"/>
  <c r="BT62" i="12"/>
  <c r="BS71" i="7" s="1"/>
  <c r="BT67" i="12"/>
  <c r="BS84" i="7" s="1"/>
  <c r="BT68" i="12"/>
  <c r="BS85" i="7" s="1"/>
  <c r="BT66" i="12"/>
  <c r="BS75" i="7" s="1"/>
  <c r="BR135" i="7"/>
  <c r="CI79" i="11"/>
  <c r="CG23" i="7"/>
  <c r="BV12" i="11"/>
  <c r="BV14" i="11" s="1"/>
  <c r="BV15" i="11" s="1"/>
  <c r="DT38" i="11"/>
  <c r="DS50" i="4"/>
  <c r="BX134" i="4"/>
  <c r="BX139" i="4"/>
  <c r="BX177" i="4" s="1"/>
  <c r="CH83" i="11"/>
  <c r="CF40" i="7" s="1"/>
  <c r="BX138" i="4"/>
  <c r="BU117" i="4"/>
  <c r="BV54" i="11"/>
  <c r="CI49" i="4"/>
  <c r="BV52" i="11"/>
  <c r="BU52" i="4"/>
  <c r="BU53" i="4" s="1"/>
  <c r="CJ29" i="11"/>
  <c r="BR221" i="7" l="1"/>
  <c r="BU73" i="4"/>
  <c r="BU133" i="4" s="1"/>
  <c r="BU70" i="4"/>
  <c r="BU130" i="4" s="1"/>
  <c r="BU69" i="4"/>
  <c r="BU129" i="4" s="1"/>
  <c r="BT8" i="12" s="1"/>
  <c r="BX77" i="11"/>
  <c r="BV33" i="7" s="1"/>
  <c r="BU59" i="11"/>
  <c r="BT86" i="12" s="1"/>
  <c r="BS133" i="7" s="1"/>
  <c r="BU93" i="11"/>
  <c r="BS52" i="7" s="1"/>
  <c r="BU76" i="11"/>
  <c r="BS32" i="7" s="1"/>
  <c r="BS36" i="7" s="1"/>
  <c r="CI113" i="4"/>
  <c r="CI112" i="4"/>
  <c r="CI111" i="4"/>
  <c r="CI95" i="4"/>
  <c r="CI104" i="4"/>
  <c r="CI103" i="4"/>
  <c r="CI97" i="4"/>
  <c r="CI96" i="4"/>
  <c r="BV16" i="11"/>
  <c r="CI146" i="4"/>
  <c r="BU175" i="4"/>
  <c r="BT13" i="12"/>
  <c r="BU170" i="4"/>
  <c r="BT10" i="12"/>
  <c r="CG22" i="7"/>
  <c r="CG10" i="7"/>
  <c r="DS45" i="11"/>
  <c r="DS74" i="11" s="1"/>
  <c r="DQ29" i="7" s="1"/>
  <c r="DQ11" i="7"/>
  <c r="BT14" i="12"/>
  <c r="BS63" i="7" s="1"/>
  <c r="BS53" i="7"/>
  <c r="CI84" i="11"/>
  <c r="CG35" i="7"/>
  <c r="BU122" i="4"/>
  <c r="BU160" i="4" s="1"/>
  <c r="BT18" i="12" s="1"/>
  <c r="BS111" i="7" s="1"/>
  <c r="DT40" i="11"/>
  <c r="DT39" i="11" s="1"/>
  <c r="CH88" i="11"/>
  <c r="CF46" i="7" s="1"/>
  <c r="BY23" i="11"/>
  <c r="BY24" i="11" s="1"/>
  <c r="BU131" i="4"/>
  <c r="BT9" i="12" s="1"/>
  <c r="BU121" i="4"/>
  <c r="BT7" i="12" s="1"/>
  <c r="BU123" i="4"/>
  <c r="BV47" i="11"/>
  <c r="BW11" i="11"/>
  <c r="BV47" i="4"/>
  <c r="BS99" i="7"/>
  <c r="CI36" i="11"/>
  <c r="CI73" i="11" s="1"/>
  <c r="CG28" i="7" s="1"/>
  <c r="CJ31" i="11"/>
  <c r="BX82" i="11" l="1"/>
  <c r="BV39" i="7" s="1"/>
  <c r="BU81" i="11"/>
  <c r="BS38" i="7" s="1"/>
  <c r="BS42" i="7" s="1"/>
  <c r="BS56" i="7"/>
  <c r="BS222" i="7" s="1"/>
  <c r="BT84" i="12"/>
  <c r="BS131" i="7" s="1"/>
  <c r="BT80" i="12"/>
  <c r="BS119" i="7" s="1"/>
  <c r="BV17" i="11"/>
  <c r="BV18" i="11" s="1"/>
  <c r="BV71" i="11" s="1"/>
  <c r="BT26" i="7" s="1"/>
  <c r="BT30" i="7" s="1"/>
  <c r="BV49" i="11"/>
  <c r="BV50" i="11" s="1"/>
  <c r="BY25" i="11"/>
  <c r="BY91" i="11" s="1"/>
  <c r="BT11" i="12"/>
  <c r="BS110" i="7" s="1"/>
  <c r="CJ30" i="11"/>
  <c r="CJ32" i="11" s="1"/>
  <c r="CJ33" i="11" s="1"/>
  <c r="CJ34" i="11" s="1"/>
  <c r="CJ92" i="11" s="1"/>
  <c r="CH51" i="7" s="1"/>
  <c r="CJ69" i="11"/>
  <c r="BT20" i="12"/>
  <c r="BS139" i="7" s="1"/>
  <c r="BT16" i="12"/>
  <c r="BS92" i="7" s="1"/>
  <c r="BT17" i="12"/>
  <c r="BS103" i="7" s="1"/>
  <c r="BT19" i="12"/>
  <c r="BS124" i="7" s="1"/>
  <c r="BT21" i="12"/>
  <c r="BS64" i="7" s="1"/>
  <c r="BT39" i="12"/>
  <c r="BS67" i="7" s="1"/>
  <c r="BT33" i="12"/>
  <c r="BS66" i="7" s="1"/>
  <c r="BT51" i="12"/>
  <c r="BS69" i="7" s="1"/>
  <c r="BT45" i="12"/>
  <c r="BS68" i="7" s="1"/>
  <c r="BS62" i="7"/>
  <c r="BT27" i="12"/>
  <c r="BS65" i="7" s="1"/>
  <c r="BT46" i="12"/>
  <c r="BS82" i="7" s="1"/>
  <c r="BT52" i="12"/>
  <c r="BS83" i="7" s="1"/>
  <c r="BT40" i="12"/>
  <c r="BS81" i="7" s="1"/>
  <c r="BS76" i="7"/>
  <c r="BT34" i="12"/>
  <c r="BS80" i="7" s="1"/>
  <c r="BT28" i="12"/>
  <c r="BS79" i="7" s="1"/>
  <c r="BT22" i="12"/>
  <c r="BS78" i="7" s="1"/>
  <c r="BS102" i="7"/>
  <c r="BT58" i="12"/>
  <c r="BS104" i="7" s="1"/>
  <c r="BT50" i="12"/>
  <c r="BS144" i="7" s="1"/>
  <c r="BT26" i="12"/>
  <c r="BS140" i="7" s="1"/>
  <c r="BT44" i="12"/>
  <c r="BS143" i="7" s="1"/>
  <c r="BT56" i="12"/>
  <c r="BS145" i="7" s="1"/>
  <c r="BS138" i="7"/>
  <c r="BT38" i="12"/>
  <c r="BS142" i="7" s="1"/>
  <c r="BT32" i="12"/>
  <c r="BS141" i="7" s="1"/>
  <c r="BT72" i="7"/>
  <c r="BT53" i="12"/>
  <c r="BS98" i="7" s="1"/>
  <c r="BS91" i="7"/>
  <c r="CI89" i="11"/>
  <c r="CG47" i="7" s="1"/>
  <c r="CG41" i="7"/>
  <c r="DT41" i="11"/>
  <c r="DT42" i="11" s="1"/>
  <c r="DT43" i="11" s="1"/>
  <c r="DT44" i="11" s="1"/>
  <c r="BV53" i="11"/>
  <c r="BV55" i="11" s="1"/>
  <c r="BV56" i="11" s="1"/>
  <c r="BT47" i="12"/>
  <c r="BS97" i="7" s="1"/>
  <c r="BT35" i="12"/>
  <c r="BS95" i="7" s="1"/>
  <c r="BT41" i="12"/>
  <c r="BS96" i="7" s="1"/>
  <c r="BT23" i="12"/>
  <c r="BS93" i="7" s="1"/>
  <c r="BT29" i="12"/>
  <c r="BS94" i="7" s="1"/>
  <c r="BT12" i="12"/>
  <c r="BZ20" i="11"/>
  <c r="BU86" i="11"/>
  <c r="BY48" i="4"/>
  <c r="CI78" i="11"/>
  <c r="CG34" i="7" s="1"/>
  <c r="BV51" i="4"/>
  <c r="BW13" i="11"/>
  <c r="BW48" i="11" s="1"/>
  <c r="BX87" i="11" l="1"/>
  <c r="BV45" i="7" s="1"/>
  <c r="BV66" i="4"/>
  <c r="BV126" i="4" s="1"/>
  <c r="BT96" i="12"/>
  <c r="BS165" i="7"/>
  <c r="BV96" i="11"/>
  <c r="BT55" i="7" s="1"/>
  <c r="BY110" i="4"/>
  <c r="BY109" i="4"/>
  <c r="BY108" i="4"/>
  <c r="BY102" i="4"/>
  <c r="BY101" i="4"/>
  <c r="BY100" i="4"/>
  <c r="BY94" i="4"/>
  <c r="BY93" i="4"/>
  <c r="BY92" i="4"/>
  <c r="BU85" i="12"/>
  <c r="BT132" i="7" s="1"/>
  <c r="BU71" i="12"/>
  <c r="BU91" i="12"/>
  <c r="BT146" i="7" s="1"/>
  <c r="BV60" i="4"/>
  <c r="BV120" i="4" s="1"/>
  <c r="CJ35" i="11"/>
  <c r="CJ68" i="11" s="1"/>
  <c r="BV66" i="11"/>
  <c r="BT20" i="7" s="1"/>
  <c r="BT24" i="7" s="1"/>
  <c r="BT8" i="7"/>
  <c r="BY26" i="11"/>
  <c r="BW9" i="7" s="1"/>
  <c r="BW50" i="7"/>
  <c r="BV57" i="11"/>
  <c r="BT30" i="12"/>
  <c r="BS113" i="7" s="1"/>
  <c r="BT42" i="12"/>
  <c r="BS115" i="7" s="1"/>
  <c r="BT54" i="12"/>
  <c r="BS117" i="7" s="1"/>
  <c r="BT24" i="12"/>
  <c r="BS112" i="7" s="1"/>
  <c r="BT48" i="12"/>
  <c r="BS116" i="7" s="1"/>
  <c r="BT36" i="12"/>
  <c r="BS114" i="7" s="1"/>
  <c r="BV80" i="4"/>
  <c r="BV140" i="4" s="1"/>
  <c r="BV178" i="4" s="1"/>
  <c r="BV124" i="4"/>
  <c r="BS73" i="7"/>
  <c r="BS107" i="7"/>
  <c r="BS148" i="7"/>
  <c r="BS86" i="7"/>
  <c r="BV132" i="4"/>
  <c r="BV137" i="4"/>
  <c r="BT12" i="7"/>
  <c r="BU102" i="12"/>
  <c r="BT163" i="7" s="1"/>
  <c r="BU100" i="12"/>
  <c r="BT156" i="7" s="1"/>
  <c r="BT157" i="7" s="1"/>
  <c r="BU87" i="12"/>
  <c r="BT134" i="7" s="1"/>
  <c r="BU92" i="12"/>
  <c r="BT147" i="7" s="1"/>
  <c r="BU90" i="12"/>
  <c r="BT137" i="7" s="1"/>
  <c r="BU78" i="12"/>
  <c r="BT109" i="7" s="1"/>
  <c r="BU75" i="12"/>
  <c r="BT106" i="7" s="1"/>
  <c r="BV94" i="11"/>
  <c r="BU74" i="12"/>
  <c r="BT105" i="7" s="1"/>
  <c r="BU83" i="12"/>
  <c r="BT122" i="7" s="1"/>
  <c r="BU79" i="12"/>
  <c r="BT118" i="7" s="1"/>
  <c r="BU66" i="12"/>
  <c r="BT75" i="7" s="1"/>
  <c r="BU62" i="12"/>
  <c r="BT71" i="7" s="1"/>
  <c r="BU67" i="12"/>
  <c r="BT84" i="7" s="1"/>
  <c r="BT88" i="7"/>
  <c r="BT89" i="7" s="1"/>
  <c r="BU68" i="12"/>
  <c r="BT85" i="7" s="1"/>
  <c r="BU61" i="12"/>
  <c r="BT70" i="7" s="1"/>
  <c r="BU60" i="12"/>
  <c r="BT61" i="7" s="1"/>
  <c r="BS44" i="7"/>
  <c r="BS48" i="7" s="1"/>
  <c r="BS58" i="7" s="1"/>
  <c r="CJ79" i="11"/>
  <c r="CH23" i="7"/>
  <c r="BT55" i="12"/>
  <c r="BS130" i="7" s="1"/>
  <c r="BS123" i="7"/>
  <c r="BS100" i="7"/>
  <c r="BW12" i="11"/>
  <c r="BZ22" i="11"/>
  <c r="BZ21" i="11" s="1"/>
  <c r="DU38" i="11"/>
  <c r="DT50" i="4"/>
  <c r="BT49" i="12"/>
  <c r="BS129" i="7" s="1"/>
  <c r="BT37" i="12"/>
  <c r="BS127" i="7" s="1"/>
  <c r="BT43" i="12"/>
  <c r="BS128" i="7" s="1"/>
  <c r="BT31" i="12"/>
  <c r="BS126" i="7" s="1"/>
  <c r="BT25" i="12"/>
  <c r="BS125" i="7" s="1"/>
  <c r="CI83" i="11"/>
  <c r="CG40" i="7" s="1"/>
  <c r="BV117" i="4"/>
  <c r="BW54" i="11"/>
  <c r="CJ49" i="4"/>
  <c r="BW52" i="11"/>
  <c r="BV52" i="4"/>
  <c r="BV53" i="4" s="1"/>
  <c r="CK29" i="11"/>
  <c r="BV70" i="4" l="1"/>
  <c r="BV130" i="4" s="1"/>
  <c r="BV73" i="4"/>
  <c r="BV133" i="4" s="1"/>
  <c r="BU10" i="12" s="1"/>
  <c r="BV69" i="4"/>
  <c r="BV129" i="4" s="1"/>
  <c r="BU8" i="12" s="1"/>
  <c r="BY67" i="11"/>
  <c r="BW21" i="7" s="1"/>
  <c r="BS150" i="7"/>
  <c r="BS151" i="7" s="1"/>
  <c r="BV76" i="11"/>
  <c r="BT32" i="7" s="1"/>
  <c r="BT36" i="7" s="1"/>
  <c r="BV59" i="11"/>
  <c r="BU84" i="12" s="1"/>
  <c r="BT131" i="7" s="1"/>
  <c r="BV93" i="11"/>
  <c r="BT52" i="7" s="1"/>
  <c r="BY82" i="4"/>
  <c r="BY142" i="4" s="1"/>
  <c r="BY27" i="11"/>
  <c r="BY72" i="11" s="1"/>
  <c r="BW27" i="7" s="1"/>
  <c r="BY83" i="4"/>
  <c r="BY143" i="4" s="1"/>
  <c r="CJ113" i="4"/>
  <c r="CJ112" i="4"/>
  <c r="CJ111" i="4"/>
  <c r="CJ95" i="4"/>
  <c r="CJ97" i="4"/>
  <c r="CJ96" i="4"/>
  <c r="CJ104" i="4"/>
  <c r="CJ103" i="4"/>
  <c r="BS120" i="7"/>
  <c r="CJ146" i="4"/>
  <c r="BY84" i="4"/>
  <c r="BY144" i="4" s="1"/>
  <c r="BV170" i="4"/>
  <c r="BV175" i="4"/>
  <c r="BU13" i="12"/>
  <c r="BT99" i="7"/>
  <c r="BS135" i="7"/>
  <c r="CH22" i="7"/>
  <c r="CH10" i="7"/>
  <c r="DT45" i="11"/>
  <c r="DT74" i="11" s="1"/>
  <c r="DR29" i="7" s="1"/>
  <c r="DR11" i="7"/>
  <c r="BU14" i="12"/>
  <c r="BT63" i="7" s="1"/>
  <c r="BT53" i="7"/>
  <c r="CJ84" i="11"/>
  <c r="CH35" i="7"/>
  <c r="BS221" i="7"/>
  <c r="BY139" i="4"/>
  <c r="BY177" i="4" s="1"/>
  <c r="BV123" i="4"/>
  <c r="DU40" i="11"/>
  <c r="DU39" i="11" s="1"/>
  <c r="BY134" i="4"/>
  <c r="BY138" i="4"/>
  <c r="CI88" i="11"/>
  <c r="CG46" i="7" s="1"/>
  <c r="BV131" i="4"/>
  <c r="BU9" i="12" s="1"/>
  <c r="BV121" i="4"/>
  <c r="BU7" i="12" s="1"/>
  <c r="BV122" i="4"/>
  <c r="BV160" i="4" s="1"/>
  <c r="BU18" i="12" s="1"/>
  <c r="BT111" i="7" s="1"/>
  <c r="BW47" i="11"/>
  <c r="BW14" i="11"/>
  <c r="BW15" i="11" s="1"/>
  <c r="CJ36" i="11"/>
  <c r="CJ73" i="11" s="1"/>
  <c r="CH28" i="7" s="1"/>
  <c r="CK31" i="11"/>
  <c r="BZ23" i="11"/>
  <c r="BZ24" i="11" s="1"/>
  <c r="BT56" i="7" l="1"/>
  <c r="BT222" i="7" s="1"/>
  <c r="BV81" i="11"/>
  <c r="BT38" i="7" s="1"/>
  <c r="BT42" i="7" s="1"/>
  <c r="BU86" i="12"/>
  <c r="BT133" i="7" s="1"/>
  <c r="BU80" i="12"/>
  <c r="BT119" i="7" s="1"/>
  <c r="BY77" i="11"/>
  <c r="BW33" i="7" s="1"/>
  <c r="BZ25" i="11"/>
  <c r="BZ91" i="11" s="1"/>
  <c r="BW16" i="11"/>
  <c r="BU11" i="12"/>
  <c r="BU54" i="12" s="1"/>
  <c r="BT117" i="7" s="1"/>
  <c r="BU45" i="12"/>
  <c r="BT68" i="7" s="1"/>
  <c r="BU33" i="12"/>
  <c r="BT66" i="7" s="1"/>
  <c r="BU27" i="12"/>
  <c r="BT65" i="7" s="1"/>
  <c r="BU21" i="12"/>
  <c r="BT64" i="7" s="1"/>
  <c r="BU51" i="12"/>
  <c r="BT69" i="7" s="1"/>
  <c r="BT62" i="7"/>
  <c r="BU39" i="12"/>
  <c r="BT67" i="7" s="1"/>
  <c r="CK30" i="11"/>
  <c r="CK32" i="11" s="1"/>
  <c r="CK33" i="11" s="1"/>
  <c r="CK34" i="11" s="1"/>
  <c r="CK92" i="11" s="1"/>
  <c r="CI51" i="7" s="1"/>
  <c r="CK69" i="11"/>
  <c r="BU20" i="12"/>
  <c r="BT139" i="7" s="1"/>
  <c r="BU16" i="12"/>
  <c r="BT92" i="7" s="1"/>
  <c r="BU17" i="12"/>
  <c r="BT103" i="7" s="1"/>
  <c r="BU19" i="12"/>
  <c r="BT124" i="7" s="1"/>
  <c r="BU58" i="12"/>
  <c r="BT104" i="7" s="1"/>
  <c r="BT102" i="7"/>
  <c r="BU46" i="12"/>
  <c r="BT82" i="7" s="1"/>
  <c r="BU34" i="12"/>
  <c r="BT80" i="7" s="1"/>
  <c r="BU22" i="12"/>
  <c r="BT78" i="7" s="1"/>
  <c r="BU28" i="12"/>
  <c r="BT79" i="7" s="1"/>
  <c r="BU52" i="12"/>
  <c r="BT83" i="7" s="1"/>
  <c r="BT76" i="7"/>
  <c r="BU40" i="12"/>
  <c r="BT81" i="7" s="1"/>
  <c r="BU26" i="12"/>
  <c r="BT140" i="7" s="1"/>
  <c r="BU38" i="12"/>
  <c r="BT142" i="7" s="1"/>
  <c r="BU56" i="12"/>
  <c r="BT145" i="7" s="1"/>
  <c r="BU50" i="12"/>
  <c r="BT144" i="7" s="1"/>
  <c r="BT138" i="7"/>
  <c r="BU44" i="12"/>
  <c r="BT143" i="7" s="1"/>
  <c r="BU32" i="12"/>
  <c r="BT141" i="7" s="1"/>
  <c r="BU72" i="7"/>
  <c r="BU53" i="12"/>
  <c r="BT98" i="7" s="1"/>
  <c r="BT91" i="7"/>
  <c r="CJ89" i="11"/>
  <c r="CH47" i="7" s="1"/>
  <c r="CH41" i="7"/>
  <c r="DU41" i="11"/>
  <c r="DU42" i="11" s="1"/>
  <c r="DU43" i="11" s="1"/>
  <c r="DU44" i="11" s="1"/>
  <c r="BU47" i="12"/>
  <c r="BT97" i="7" s="1"/>
  <c r="BU41" i="12"/>
  <c r="BT96" i="7" s="1"/>
  <c r="BU35" i="12"/>
  <c r="BT95" i="7" s="1"/>
  <c r="BU29" i="12"/>
  <c r="BT94" i="7" s="1"/>
  <c r="BU23" i="12"/>
  <c r="BT93" i="7" s="1"/>
  <c r="BU12" i="12"/>
  <c r="CJ78" i="11"/>
  <c r="CH34" i="7" s="1"/>
  <c r="BZ48" i="4"/>
  <c r="BX11" i="11"/>
  <c r="BW47" i="4"/>
  <c r="BW53" i="11"/>
  <c r="CA20" i="11"/>
  <c r="BV86" i="11" l="1"/>
  <c r="BU96" i="12" s="1"/>
  <c r="BY82" i="11"/>
  <c r="BW39" i="7" s="1"/>
  <c r="BT110" i="7"/>
  <c r="BU36" i="12"/>
  <c r="BT114" i="7" s="1"/>
  <c r="BT165" i="7"/>
  <c r="BU48" i="12"/>
  <c r="BT116" i="7" s="1"/>
  <c r="BU24" i="12"/>
  <c r="BT112" i="7" s="1"/>
  <c r="BZ110" i="4"/>
  <c r="BZ109" i="4"/>
  <c r="BZ108" i="4"/>
  <c r="BZ102" i="4"/>
  <c r="BZ101" i="4"/>
  <c r="BZ100" i="4"/>
  <c r="BZ92" i="4"/>
  <c r="BZ93" i="4"/>
  <c r="BZ94" i="4"/>
  <c r="CK35" i="11"/>
  <c r="CK68" i="11" s="1"/>
  <c r="BU30" i="12"/>
  <c r="BT113" i="7" s="1"/>
  <c r="BU42" i="12"/>
  <c r="BT115" i="7" s="1"/>
  <c r="BW17" i="11"/>
  <c r="BW18" i="11" s="1"/>
  <c r="BW71" i="11" s="1"/>
  <c r="BU26" i="7" s="1"/>
  <c r="BU30" i="7" s="1"/>
  <c r="BW49" i="11"/>
  <c r="BW96" i="11" s="1"/>
  <c r="BU55" i="7" s="1"/>
  <c r="BZ26" i="11"/>
  <c r="BX9" i="7" s="1"/>
  <c r="BX50" i="7"/>
  <c r="BT73" i="7"/>
  <c r="BT86" i="7"/>
  <c r="BT148" i="7"/>
  <c r="BT107" i="7"/>
  <c r="BT100" i="7"/>
  <c r="CK79" i="11"/>
  <c r="CI23" i="7"/>
  <c r="BU55" i="12"/>
  <c r="BT130" i="7" s="1"/>
  <c r="BT123" i="7"/>
  <c r="DV38" i="11"/>
  <c r="DU50" i="4"/>
  <c r="BU37" i="12"/>
  <c r="BT127" i="7" s="1"/>
  <c r="BU49" i="12"/>
  <c r="BT129" i="7" s="1"/>
  <c r="BU43" i="12"/>
  <c r="BT128" i="7" s="1"/>
  <c r="BU25" i="12"/>
  <c r="BT125" i="7" s="1"/>
  <c r="BU31" i="12"/>
  <c r="BT126" i="7" s="1"/>
  <c r="CJ83" i="11"/>
  <c r="BW51" i="4"/>
  <c r="BW55" i="11"/>
  <c r="BW56" i="11" s="1"/>
  <c r="CK49" i="4"/>
  <c r="BX13" i="11"/>
  <c r="BX48" i="11" s="1"/>
  <c r="CL29" i="11"/>
  <c r="CA22" i="11"/>
  <c r="CA21" i="11" s="1"/>
  <c r="BT44" i="7" l="1"/>
  <c r="BT48" i="7" s="1"/>
  <c r="BT58" i="7" s="1"/>
  <c r="BW66" i="4"/>
  <c r="BW126" i="4" s="1"/>
  <c r="BY87" i="11"/>
  <c r="BW45" i="7" s="1"/>
  <c r="BT150" i="7"/>
  <c r="BT151" i="7" s="1"/>
  <c r="BW50" i="11"/>
  <c r="BV91" i="12" s="1"/>
  <c r="BU146" i="7" s="1"/>
  <c r="BZ83" i="4"/>
  <c r="BZ143" i="4" s="1"/>
  <c r="BZ67" i="11"/>
  <c r="BX21" i="7" s="1"/>
  <c r="BZ82" i="4"/>
  <c r="BZ142" i="4" s="1"/>
  <c r="BZ27" i="11"/>
  <c r="BZ72" i="11" s="1"/>
  <c r="BX27" i="7" s="1"/>
  <c r="CK113" i="4"/>
  <c r="CK112" i="4"/>
  <c r="CK111" i="4"/>
  <c r="CK95" i="4"/>
  <c r="CK97" i="4"/>
  <c r="CK96" i="4"/>
  <c r="CK104" i="4"/>
  <c r="CK103" i="4"/>
  <c r="BW60" i="4"/>
  <c r="BW120" i="4" s="1"/>
  <c r="BW137" i="4"/>
  <c r="BT120" i="7"/>
  <c r="BU8" i="7"/>
  <c r="BW66" i="11"/>
  <c r="BU20" i="7" s="1"/>
  <c r="BU24" i="7" s="1"/>
  <c r="BW57" i="11"/>
  <c r="BW80" i="4"/>
  <c r="BW140" i="4" s="1"/>
  <c r="BW178" i="4" s="1"/>
  <c r="BW124" i="4"/>
  <c r="CK146" i="4"/>
  <c r="BW132" i="4"/>
  <c r="BZ84" i="4"/>
  <c r="BZ144" i="4" s="1"/>
  <c r="BV100" i="12"/>
  <c r="BU156" i="7" s="1"/>
  <c r="BU157" i="7" s="1"/>
  <c r="BV92" i="12"/>
  <c r="BU147" i="7" s="1"/>
  <c r="BU88" i="7"/>
  <c r="BU89" i="7" s="1"/>
  <c r="BT135" i="7"/>
  <c r="CI22" i="7"/>
  <c r="CI10" i="7"/>
  <c r="M59" i="3"/>
  <c r="K7" i="25" s="1"/>
  <c r="DS11" i="7"/>
  <c r="CK84" i="11"/>
  <c r="CI35" i="7"/>
  <c r="CJ88" i="11"/>
  <c r="CH46" i="7" s="1"/>
  <c r="CH40" i="7"/>
  <c r="BX12" i="11"/>
  <c r="BX14" i="11" s="1"/>
  <c r="BX15" i="11" s="1"/>
  <c r="DU45" i="11"/>
  <c r="DU74" i="11" s="1"/>
  <c r="DS29" i="7" s="1"/>
  <c r="DV40" i="11"/>
  <c r="BZ134" i="4"/>
  <c r="BZ139" i="4"/>
  <c r="BZ177" i="4" s="1"/>
  <c r="BZ138" i="4"/>
  <c r="BW117" i="4"/>
  <c r="BX54" i="11"/>
  <c r="BX52" i="11"/>
  <c r="BW52" i="4"/>
  <c r="BW53" i="4" s="1"/>
  <c r="CK36" i="11"/>
  <c r="CK73" i="11" s="1"/>
  <c r="CI28" i="7" s="1"/>
  <c r="CL31" i="11"/>
  <c r="BT221" i="7" l="1"/>
  <c r="BW73" i="4"/>
  <c r="BW70" i="4"/>
  <c r="BW130" i="4" s="1"/>
  <c r="BW69" i="4"/>
  <c r="BV102" i="12"/>
  <c r="BU163" i="7" s="1"/>
  <c r="BV67" i="12"/>
  <c r="BU84" i="7" s="1"/>
  <c r="BU12" i="7"/>
  <c r="BV71" i="12"/>
  <c r="BV87" i="12"/>
  <c r="BU134" i="7" s="1"/>
  <c r="BV61" i="12"/>
  <c r="BU70" i="7" s="1"/>
  <c r="BV90" i="12"/>
  <c r="BU137" i="7" s="1"/>
  <c r="BV62" i="12"/>
  <c r="BU71" i="7" s="1"/>
  <c r="BV68" i="12"/>
  <c r="BU85" i="7" s="1"/>
  <c r="BV66" i="12"/>
  <c r="BU75" i="7" s="1"/>
  <c r="H11" i="8"/>
  <c r="D11" i="31"/>
  <c r="E11" i="31"/>
  <c r="F11" i="31"/>
  <c r="G11" i="31"/>
  <c r="H11" i="31"/>
  <c r="BV60" i="12"/>
  <c r="BU61" i="7" s="1"/>
  <c r="BV83" i="12"/>
  <c r="BU122" i="7" s="1"/>
  <c r="BV74" i="12"/>
  <c r="BU105" i="7" s="1"/>
  <c r="BW94" i="11"/>
  <c r="BU53" i="7" s="1"/>
  <c r="BV78" i="12"/>
  <c r="BU109" i="7" s="1"/>
  <c r="BV79" i="12"/>
  <c r="BU118" i="7" s="1"/>
  <c r="BV85" i="12"/>
  <c r="BU132" i="7" s="1"/>
  <c r="BV75" i="12"/>
  <c r="BU106" i="7" s="1"/>
  <c r="BW59" i="11"/>
  <c r="BV86" i="12" s="1"/>
  <c r="BU133" i="7" s="1"/>
  <c r="BW93" i="11"/>
  <c r="BU52" i="7" s="1"/>
  <c r="BW76" i="11"/>
  <c r="BU32" i="7" s="1"/>
  <c r="BU36" i="7" s="1"/>
  <c r="BZ77" i="11"/>
  <c r="BX33" i="7" s="1"/>
  <c r="BX16" i="11"/>
  <c r="CL30" i="11"/>
  <c r="CL32" i="11" s="1"/>
  <c r="CL33" i="11" s="1"/>
  <c r="CL34" i="11" s="1"/>
  <c r="CL92" i="11" s="1"/>
  <c r="CJ51" i="7" s="1"/>
  <c r="CL69" i="11"/>
  <c r="BW129" i="4"/>
  <c r="BV8" i="12" s="1"/>
  <c r="BW133" i="4"/>
  <c r="BW170" i="4"/>
  <c r="BV10" i="12"/>
  <c r="BW175" i="4"/>
  <c r="BV13" i="12"/>
  <c r="N59" i="3"/>
  <c r="L7" i="25" s="1"/>
  <c r="D11" i="8"/>
  <c r="D24" i="8" s="1"/>
  <c r="E11" i="8"/>
  <c r="F11" i="8"/>
  <c r="G11" i="8"/>
  <c r="CK89" i="11"/>
  <c r="CI47" i="7" s="1"/>
  <c r="CI41" i="7"/>
  <c r="BW123" i="4"/>
  <c r="BW122" i="4"/>
  <c r="BW160" i="4" s="1"/>
  <c r="BV18" i="12" s="1"/>
  <c r="BU111" i="7" s="1"/>
  <c r="DV39" i="11"/>
  <c r="DV41" i="11" s="1"/>
  <c r="DV42" i="11" s="1"/>
  <c r="DV43" i="11" s="1"/>
  <c r="DV44" i="11" s="1"/>
  <c r="CK78" i="11"/>
  <c r="CI34" i="7" s="1"/>
  <c r="BW131" i="4"/>
  <c r="BV9" i="12" s="1"/>
  <c r="BW121" i="4"/>
  <c r="BV7" i="12" s="1"/>
  <c r="BX47" i="11"/>
  <c r="BU99" i="7"/>
  <c r="BY11" i="11"/>
  <c r="BX47" i="4"/>
  <c r="CA23" i="11"/>
  <c r="CA24" i="11" s="1"/>
  <c r="BV14" i="12" l="1"/>
  <c r="BU63" i="7" s="1"/>
  <c r="BV80" i="12"/>
  <c r="BU119" i="7" s="1"/>
  <c r="BV84" i="12"/>
  <c r="BU131" i="7" s="1"/>
  <c r="BW81" i="11"/>
  <c r="BU38" i="7" s="1"/>
  <c r="BU42" i="7" s="1"/>
  <c r="BU56" i="7"/>
  <c r="BZ82" i="11"/>
  <c r="BX39" i="7" s="1"/>
  <c r="CL35" i="11"/>
  <c r="CL68" i="11" s="1"/>
  <c r="BX17" i="11"/>
  <c r="BX18" i="11" s="1"/>
  <c r="BX71" i="11" s="1"/>
  <c r="BV26" i="7" s="1"/>
  <c r="BV30" i="7" s="1"/>
  <c r="BX49" i="11"/>
  <c r="BX96" i="11" s="1"/>
  <c r="BV55" i="7" s="1"/>
  <c r="CA25" i="11"/>
  <c r="CA91" i="11" s="1"/>
  <c r="BV51" i="12"/>
  <c r="BU69" i="7" s="1"/>
  <c r="BU62" i="7"/>
  <c r="BV39" i="12"/>
  <c r="BU67" i="7" s="1"/>
  <c r="BV21" i="12"/>
  <c r="BU64" i="7" s="1"/>
  <c r="BV33" i="12"/>
  <c r="BU66" i="7" s="1"/>
  <c r="BV45" i="12"/>
  <c r="BU68" i="7" s="1"/>
  <c r="BV27" i="12"/>
  <c r="BU65" i="7" s="1"/>
  <c r="BV11" i="12"/>
  <c r="BV54" i="12" s="1"/>
  <c r="BU117" i="7" s="1"/>
  <c r="BV20" i="12"/>
  <c r="BU139" i="7" s="1"/>
  <c r="BV16" i="12"/>
  <c r="BU92" i="7" s="1"/>
  <c r="BV17" i="12"/>
  <c r="BU103" i="7" s="1"/>
  <c r="BV19" i="12"/>
  <c r="BU124" i="7" s="1"/>
  <c r="BV52" i="12"/>
  <c r="BU83" i="7" s="1"/>
  <c r="BU76" i="7"/>
  <c r="BV46" i="12"/>
  <c r="BU82" i="7" s="1"/>
  <c r="BV40" i="12"/>
  <c r="BU81" i="7" s="1"/>
  <c r="BV34" i="12"/>
  <c r="BU80" i="7" s="1"/>
  <c r="BV22" i="12"/>
  <c r="BU78" i="7" s="1"/>
  <c r="BV28" i="12"/>
  <c r="BU79" i="7" s="1"/>
  <c r="BV56" i="12"/>
  <c r="BU145" i="7" s="1"/>
  <c r="BV26" i="12"/>
  <c r="BU140" i="7" s="1"/>
  <c r="BU138" i="7"/>
  <c r="BV32" i="12"/>
  <c r="BU141" i="7" s="1"/>
  <c r="BV44" i="12"/>
  <c r="BU143" i="7" s="1"/>
  <c r="BV50" i="12"/>
  <c r="BU144" i="7" s="1"/>
  <c r="BV38" i="12"/>
  <c r="BU142" i="7" s="1"/>
  <c r="BV58" i="12"/>
  <c r="BU104" i="7" s="1"/>
  <c r="BU102" i="7"/>
  <c r="BV72" i="7"/>
  <c r="BV53" i="12"/>
  <c r="BU98" i="7" s="1"/>
  <c r="BU91" i="7"/>
  <c r="CL79" i="11"/>
  <c r="CJ23" i="7"/>
  <c r="DV50" i="4"/>
  <c r="BU222" i="7"/>
  <c r="BX53" i="11"/>
  <c r="BX55" i="11" s="1"/>
  <c r="BX56" i="11" s="1"/>
  <c r="BV35" i="12"/>
  <c r="BU95" i="7" s="1"/>
  <c r="BV47" i="12"/>
  <c r="BU97" i="7" s="1"/>
  <c r="BV41" i="12"/>
  <c r="BU96" i="7" s="1"/>
  <c r="BV29" i="12"/>
  <c r="BU94" i="7" s="1"/>
  <c r="BV23" i="12"/>
  <c r="BU93" i="7" s="1"/>
  <c r="CK83" i="11"/>
  <c r="CI40" i="7" s="1"/>
  <c r="BW86" i="11"/>
  <c r="BZ87" i="11"/>
  <c r="BX45" i="7" s="1"/>
  <c r="BV12" i="12"/>
  <c r="CL49" i="4"/>
  <c r="BX51" i="4"/>
  <c r="BY13" i="11"/>
  <c r="BY48" i="11" s="1"/>
  <c r="CA48" i="4"/>
  <c r="CB20" i="11"/>
  <c r="CM29" i="11"/>
  <c r="BX66" i="4" l="1"/>
  <c r="BX126" i="4" s="1"/>
  <c r="BX50" i="11"/>
  <c r="BW71" i="12" s="1"/>
  <c r="BV96" i="12"/>
  <c r="BU165" i="7"/>
  <c r="CL113" i="4"/>
  <c r="CL112" i="4"/>
  <c r="CL111" i="4"/>
  <c r="CL95" i="4"/>
  <c r="CL97" i="4"/>
  <c r="CL96" i="4"/>
  <c r="CL104" i="4"/>
  <c r="CL103" i="4"/>
  <c r="CA110" i="4"/>
  <c r="CA94" i="4"/>
  <c r="CA109" i="4"/>
  <c r="CA108" i="4"/>
  <c r="CA102" i="4"/>
  <c r="CA101" i="4"/>
  <c r="CA100" i="4"/>
  <c r="CA92" i="4"/>
  <c r="CA93" i="4"/>
  <c r="BX60" i="4"/>
  <c r="BX120" i="4" s="1"/>
  <c r="BX137" i="4"/>
  <c r="BV8" i="7"/>
  <c r="BX66" i="11"/>
  <c r="BV20" i="7" s="1"/>
  <c r="BV24" i="7" s="1"/>
  <c r="CA26" i="11"/>
  <c r="BY9" i="7" s="1"/>
  <c r="BY50" i="7"/>
  <c r="BX57" i="11"/>
  <c r="BV36" i="12"/>
  <c r="BU114" i="7" s="1"/>
  <c r="BV48" i="12"/>
  <c r="BU116" i="7" s="1"/>
  <c r="BU73" i="7"/>
  <c r="BV42" i="12"/>
  <c r="BU115" i="7" s="1"/>
  <c r="BU110" i="7"/>
  <c r="BV30" i="12"/>
  <c r="BU113" i="7" s="1"/>
  <c r="BX80" i="4"/>
  <c r="BX140" i="4" s="1"/>
  <c r="BX178" i="4" s="1"/>
  <c r="BX124" i="4"/>
  <c r="BV24" i="12"/>
  <c r="BU112" i="7" s="1"/>
  <c r="CL146" i="4"/>
  <c r="BX132" i="4"/>
  <c r="BU107" i="7"/>
  <c r="BU148" i="7"/>
  <c r="BU86" i="7"/>
  <c r="BW79" i="12"/>
  <c r="BV118" i="7" s="1"/>
  <c r="BV88" i="7"/>
  <c r="BV89" i="7" s="1"/>
  <c r="BW61" i="12"/>
  <c r="BV70" i="7" s="1"/>
  <c r="DT11" i="7"/>
  <c r="CJ22" i="7"/>
  <c r="CJ10" i="7"/>
  <c r="BV55" i="12"/>
  <c r="BU130" i="7" s="1"/>
  <c r="BU123" i="7"/>
  <c r="BU44" i="7"/>
  <c r="BU48" i="7" s="1"/>
  <c r="BU58" i="7" s="1"/>
  <c r="BU150" i="7" s="1"/>
  <c r="BU151" i="7" s="1"/>
  <c r="CL84" i="11"/>
  <c r="CJ35" i="7"/>
  <c r="BU100" i="7"/>
  <c r="BY12" i="11"/>
  <c r="DV45" i="11"/>
  <c r="DV74" i="11" s="1"/>
  <c r="DT29" i="7" s="1"/>
  <c r="BV37" i="12"/>
  <c r="BU127" i="7" s="1"/>
  <c r="BV49" i="12"/>
  <c r="BU129" i="7" s="1"/>
  <c r="BV43" i="12"/>
  <c r="BU128" i="7" s="1"/>
  <c r="BV25" i="12"/>
  <c r="BU125" i="7" s="1"/>
  <c r="BV31" i="12"/>
  <c r="BU126" i="7" s="1"/>
  <c r="CK88" i="11"/>
  <c r="CI46" i="7" s="1"/>
  <c r="BX117" i="4"/>
  <c r="BY52" i="11"/>
  <c r="BX52" i="4"/>
  <c r="BX53" i="4" s="1"/>
  <c r="BY54" i="11"/>
  <c r="CL36" i="11"/>
  <c r="CL73" i="11" s="1"/>
  <c r="CJ28" i="7" s="1"/>
  <c r="CB22" i="11"/>
  <c r="CB21" i="11" s="1"/>
  <c r="CM31" i="11"/>
  <c r="BW75" i="12" l="1"/>
  <c r="BV106" i="7" s="1"/>
  <c r="BW92" i="12"/>
  <c r="BV147" i="7" s="1"/>
  <c r="BW67" i="12"/>
  <c r="BV84" i="7" s="1"/>
  <c r="BW66" i="12"/>
  <c r="BV75" i="7" s="1"/>
  <c r="BW100" i="12"/>
  <c r="BV156" i="7" s="1"/>
  <c r="BV157" i="7" s="1"/>
  <c r="BW102" i="12"/>
  <c r="BV163" i="7" s="1"/>
  <c r="BW60" i="12"/>
  <c r="BV61" i="7" s="1"/>
  <c r="BV12" i="7"/>
  <c r="BW74" i="12"/>
  <c r="BV105" i="7" s="1"/>
  <c r="BW68" i="12"/>
  <c r="BV85" i="7" s="1"/>
  <c r="BX94" i="11"/>
  <c r="BW14" i="12" s="1"/>
  <c r="BV63" i="7" s="1"/>
  <c r="BX70" i="4"/>
  <c r="BX130" i="4" s="1"/>
  <c r="BX73" i="4"/>
  <c r="BX133" i="4" s="1"/>
  <c r="BW10" i="12" s="1"/>
  <c r="BX69" i="4"/>
  <c r="BX129" i="4" s="1"/>
  <c r="BW8" i="12" s="1"/>
  <c r="BW62" i="12"/>
  <c r="BV71" i="7" s="1"/>
  <c r="BW83" i="12"/>
  <c r="BV122" i="7" s="1"/>
  <c r="BW87" i="12"/>
  <c r="BV134" i="7" s="1"/>
  <c r="BW91" i="12"/>
  <c r="BV146" i="7" s="1"/>
  <c r="BW85" i="12"/>
  <c r="BV132" i="7" s="1"/>
  <c r="BW78" i="12"/>
  <c r="BV109" i="7" s="1"/>
  <c r="BW90" i="12"/>
  <c r="BV137" i="7" s="1"/>
  <c r="BX59" i="11"/>
  <c r="BW80" i="12" s="1"/>
  <c r="BV119" i="7" s="1"/>
  <c r="BX93" i="11"/>
  <c r="BV52" i="7" s="1"/>
  <c r="CA83" i="4"/>
  <c r="CA143" i="4" s="1"/>
  <c r="CA82" i="4"/>
  <c r="CA142" i="4" s="1"/>
  <c r="CA67" i="11"/>
  <c r="BY21" i="7" s="1"/>
  <c r="BX76" i="11"/>
  <c r="BV32" i="7" s="1"/>
  <c r="BV36" i="7" s="1"/>
  <c r="CA27" i="11"/>
  <c r="CA72" i="11" s="1"/>
  <c r="BY27" i="7" s="1"/>
  <c r="BU120" i="7"/>
  <c r="CM30" i="11"/>
  <c r="CM32" i="11" s="1"/>
  <c r="CM33" i="11" s="1"/>
  <c r="CM34" i="11" s="1"/>
  <c r="CM92" i="11" s="1"/>
  <c r="CK51" i="7" s="1"/>
  <c r="CM69" i="11"/>
  <c r="BX170" i="4"/>
  <c r="CA84" i="4"/>
  <c r="CA144" i="4" s="1"/>
  <c r="BX175" i="4"/>
  <c r="BW13" i="12"/>
  <c r="BU135" i="7"/>
  <c r="CL89" i="11"/>
  <c r="CJ47" i="7" s="1"/>
  <c r="CJ41" i="7"/>
  <c r="BU221" i="7"/>
  <c r="BX123" i="4"/>
  <c r="BX121" i="4"/>
  <c r="BW7" i="12" s="1"/>
  <c r="BX122" i="4"/>
  <c r="BX160" i="4" s="1"/>
  <c r="BW18" i="12" s="1"/>
  <c r="BV111" i="7" s="1"/>
  <c r="CA134" i="4"/>
  <c r="CA139" i="4"/>
  <c r="CA177" i="4" s="1"/>
  <c r="CL78" i="11"/>
  <c r="CJ34" i="7" s="1"/>
  <c r="BX131" i="4"/>
  <c r="BW9" i="12" s="1"/>
  <c r="CA138" i="4"/>
  <c r="BV99" i="7"/>
  <c r="BY14" i="11"/>
  <c r="BY15" i="11" s="1"/>
  <c r="BY47" i="11"/>
  <c r="BV53" i="7" l="1"/>
  <c r="BV56" i="7" s="1"/>
  <c r="BV222" i="7" s="1"/>
  <c r="BW84" i="12"/>
  <c r="BV131" i="7" s="1"/>
  <c r="BW86" i="12"/>
  <c r="BV133" i="7" s="1"/>
  <c r="CA77" i="11"/>
  <c r="BY33" i="7" s="1"/>
  <c r="BX81" i="11"/>
  <c r="BV38" i="7" s="1"/>
  <c r="BV42" i="7" s="1"/>
  <c r="CM35" i="11"/>
  <c r="CM68" i="11" s="1"/>
  <c r="BY16" i="11"/>
  <c r="BW11" i="12"/>
  <c r="BW48" i="12" s="1"/>
  <c r="BV116" i="7" s="1"/>
  <c r="BW33" i="12"/>
  <c r="BV66" i="7" s="1"/>
  <c r="BV62" i="7"/>
  <c r="BW45" i="12"/>
  <c r="BV68" i="7" s="1"/>
  <c r="BW27" i="12"/>
  <c r="BV65" i="7" s="1"/>
  <c r="BW21" i="12"/>
  <c r="BV64" i="7" s="1"/>
  <c r="BW39" i="12"/>
  <c r="BV67" i="7" s="1"/>
  <c r="BW51" i="12"/>
  <c r="BV69" i="7" s="1"/>
  <c r="BW20" i="12"/>
  <c r="BV139" i="7" s="1"/>
  <c r="BW16" i="12"/>
  <c r="BV92" i="7" s="1"/>
  <c r="BW17" i="12"/>
  <c r="BV103" i="7" s="1"/>
  <c r="BW19" i="12"/>
  <c r="BV124" i="7" s="1"/>
  <c r="BV102" i="7"/>
  <c r="BW58" i="12"/>
  <c r="BV104" i="7" s="1"/>
  <c r="BW46" i="12"/>
  <c r="BV82" i="7" s="1"/>
  <c r="BW52" i="12"/>
  <c r="BV83" i="7" s="1"/>
  <c r="BW34" i="12"/>
  <c r="BV80" i="7" s="1"/>
  <c r="BW28" i="12"/>
  <c r="BV79" i="7" s="1"/>
  <c r="BW22" i="12"/>
  <c r="BV78" i="7" s="1"/>
  <c r="BV76" i="7"/>
  <c r="BW40" i="12"/>
  <c r="BV81" i="7" s="1"/>
  <c r="BW44" i="12"/>
  <c r="BV143" i="7" s="1"/>
  <c r="BW26" i="12"/>
  <c r="BV140" i="7" s="1"/>
  <c r="BW38" i="12"/>
  <c r="BV142" i="7" s="1"/>
  <c r="BW32" i="12"/>
  <c r="BV141" i="7" s="1"/>
  <c r="BW56" i="12"/>
  <c r="BV145" i="7" s="1"/>
  <c r="BW50" i="12"/>
  <c r="BV144" i="7" s="1"/>
  <c r="BV138" i="7"/>
  <c r="BW72" i="7"/>
  <c r="BW53" i="12"/>
  <c r="BV98" i="7" s="1"/>
  <c r="BV91" i="7"/>
  <c r="CM79" i="11"/>
  <c r="CK23" i="7"/>
  <c r="BW47" i="12"/>
  <c r="BV97" i="7" s="1"/>
  <c r="BW41" i="12"/>
  <c r="BV96" i="7" s="1"/>
  <c r="BW35" i="12"/>
  <c r="BV95" i="7" s="1"/>
  <c r="BW23" i="12"/>
  <c r="BV93" i="7" s="1"/>
  <c r="BW29" i="12"/>
  <c r="BV94" i="7" s="1"/>
  <c r="BW12" i="12"/>
  <c r="CL83" i="11"/>
  <c r="CJ40" i="7" s="1"/>
  <c r="CM49" i="4"/>
  <c r="BY53" i="11"/>
  <c r="BZ11" i="11"/>
  <c r="BY47" i="4"/>
  <c r="CN29" i="11"/>
  <c r="CB23" i="11"/>
  <c r="CB24" i="11" s="1"/>
  <c r="CA82" i="11" l="1"/>
  <c r="BY39" i="7" s="1"/>
  <c r="BX86" i="11"/>
  <c r="BV44" i="7" s="1"/>
  <c r="BV165" i="7"/>
  <c r="BW24" i="12"/>
  <c r="BV112" i="7" s="1"/>
  <c r="BV110" i="7"/>
  <c r="BW54" i="12"/>
  <c r="BV117" i="7" s="1"/>
  <c r="CM113" i="4"/>
  <c r="CM112" i="4"/>
  <c r="CM111" i="4"/>
  <c r="CM95" i="4"/>
  <c r="CM97" i="4"/>
  <c r="CM96" i="4"/>
  <c r="CM104" i="4"/>
  <c r="CM103" i="4"/>
  <c r="BY17" i="11"/>
  <c r="BY18" i="11" s="1"/>
  <c r="BY71" i="11" s="1"/>
  <c r="BW26" i="7" s="1"/>
  <c r="BW30" i="7" s="1"/>
  <c r="BY49" i="11"/>
  <c r="BY50" i="11" s="1"/>
  <c r="CB25" i="11"/>
  <c r="CB91" i="11" s="1"/>
  <c r="BV73" i="7"/>
  <c r="BW30" i="12"/>
  <c r="BV113" i="7" s="1"/>
  <c r="BW36" i="12"/>
  <c r="BV114" i="7" s="1"/>
  <c r="BW42" i="12"/>
  <c r="BV115" i="7" s="1"/>
  <c r="CM146" i="4"/>
  <c r="BV148" i="7"/>
  <c r="BV86" i="7"/>
  <c r="BV107" i="7"/>
  <c r="CK22" i="7"/>
  <c r="CK10" i="7"/>
  <c r="CM84" i="11"/>
  <c r="CK35" i="7"/>
  <c r="BW55" i="12"/>
  <c r="BV130" i="7" s="1"/>
  <c r="BV123" i="7"/>
  <c r="BV100" i="7"/>
  <c r="BW49" i="12"/>
  <c r="BV129" i="7" s="1"/>
  <c r="BW37" i="12"/>
  <c r="BV127" i="7" s="1"/>
  <c r="BW43" i="12"/>
  <c r="BV128" i="7" s="1"/>
  <c r="BW31" i="12"/>
  <c r="BV126" i="7" s="1"/>
  <c r="BW25" i="12"/>
  <c r="BV125" i="7" s="1"/>
  <c r="CL88" i="11"/>
  <c r="CJ46" i="7" s="1"/>
  <c r="BZ13" i="11"/>
  <c r="BZ48" i="11" s="1"/>
  <c r="CB48" i="4"/>
  <c r="BY51" i="4"/>
  <c r="BY55" i="11"/>
  <c r="BY56" i="11" s="1"/>
  <c r="CM36" i="11"/>
  <c r="CM73" i="11" s="1"/>
  <c r="CK28" i="7" s="1"/>
  <c r="CC20" i="11"/>
  <c r="CN31" i="11"/>
  <c r="CA87" i="11" l="1"/>
  <c r="BY45" i="7" s="1"/>
  <c r="BW96" i="12"/>
  <c r="BY66" i="4"/>
  <c r="BY96" i="11"/>
  <c r="BW55" i="7" s="1"/>
  <c r="CB110" i="4"/>
  <c r="CB94" i="4"/>
  <c r="CB109" i="4"/>
  <c r="CB108" i="4"/>
  <c r="CB100" i="4"/>
  <c r="CB101" i="4"/>
  <c r="CB102" i="4"/>
  <c r="CB93" i="4"/>
  <c r="CB92" i="4"/>
  <c r="BX71" i="12"/>
  <c r="BX91" i="12"/>
  <c r="BW146" i="7" s="1"/>
  <c r="BX85" i="12"/>
  <c r="BW132" i="7" s="1"/>
  <c r="BY60" i="4"/>
  <c r="BY120" i="4" s="1"/>
  <c r="BY137" i="4"/>
  <c r="BW8" i="7"/>
  <c r="BY66" i="11"/>
  <c r="BW20" i="7" s="1"/>
  <c r="BW24" i="7" s="1"/>
  <c r="CB26" i="11"/>
  <c r="BZ9" i="7" s="1"/>
  <c r="BZ50" i="7"/>
  <c r="BY57" i="11"/>
  <c r="BV120" i="7"/>
  <c r="CN30" i="11"/>
  <c r="CN32" i="11" s="1"/>
  <c r="CN33" i="11" s="1"/>
  <c r="CN34" i="11" s="1"/>
  <c r="CN92" i="11" s="1"/>
  <c r="CL51" i="7" s="1"/>
  <c r="CN69" i="11"/>
  <c r="BY80" i="4"/>
  <c r="BY140" i="4" s="1"/>
  <c r="BY178" i="4" s="1"/>
  <c r="BY126" i="4"/>
  <c r="BY124" i="4"/>
  <c r="BY132" i="4"/>
  <c r="BW12" i="7"/>
  <c r="BX100" i="12"/>
  <c r="BW156" i="7" s="1"/>
  <c r="BW157" i="7" s="1"/>
  <c r="BX102" i="12"/>
  <c r="BW163" i="7" s="1"/>
  <c r="BX92" i="12"/>
  <c r="BW147" i="7" s="1"/>
  <c r="BX90" i="12"/>
  <c r="BW137" i="7" s="1"/>
  <c r="BX87" i="12"/>
  <c r="BW134" i="7" s="1"/>
  <c r="BX83" i="12"/>
  <c r="BW122" i="7" s="1"/>
  <c r="BY94" i="11"/>
  <c r="BX74" i="12"/>
  <c r="BW105" i="7" s="1"/>
  <c r="BX79" i="12"/>
  <c r="BW118" i="7" s="1"/>
  <c r="BX78" i="12"/>
  <c r="BW109" i="7" s="1"/>
  <c r="BX75" i="12"/>
  <c r="BW106" i="7" s="1"/>
  <c r="BX68" i="12"/>
  <c r="BW85" i="7" s="1"/>
  <c r="BX62" i="12"/>
  <c r="BW71" i="7" s="1"/>
  <c r="BX61" i="12"/>
  <c r="BW70" i="7" s="1"/>
  <c r="BX60" i="12"/>
  <c r="BW61" i="7" s="1"/>
  <c r="BX66" i="12"/>
  <c r="BW75" i="7" s="1"/>
  <c r="BX67" i="12"/>
  <c r="BW84" i="7" s="1"/>
  <c r="BV135" i="7"/>
  <c r="BV48" i="7"/>
  <c r="BV58" i="7" s="1"/>
  <c r="CM89" i="11"/>
  <c r="CK47" i="7" s="1"/>
  <c r="CK41" i="7"/>
  <c r="BW88" i="7"/>
  <c r="BW89" i="7" s="1"/>
  <c r="BZ12" i="11"/>
  <c r="BZ14" i="11" s="1"/>
  <c r="BZ15" i="11" s="1"/>
  <c r="CM78" i="11"/>
  <c r="CK34" i="7" s="1"/>
  <c r="BY117" i="4"/>
  <c r="BZ52" i="11"/>
  <c r="BY52" i="4"/>
  <c r="BY53" i="4" s="1"/>
  <c r="BZ54" i="11"/>
  <c r="CC22" i="11"/>
  <c r="CC21" i="11" s="1"/>
  <c r="BV150" i="7" l="1"/>
  <c r="BV151" i="7" s="1"/>
  <c r="BY70" i="4"/>
  <c r="BY130" i="4" s="1"/>
  <c r="BY73" i="4"/>
  <c r="BY133" i="4" s="1"/>
  <c r="BX10" i="12" s="1"/>
  <c r="BY69" i="4"/>
  <c r="BY129" i="4" s="1"/>
  <c r="BX8" i="12" s="1"/>
  <c r="BY76" i="11"/>
  <c r="BW32" i="7" s="1"/>
  <c r="BW36" i="7" s="1"/>
  <c r="BY59" i="11"/>
  <c r="BX86" i="12" s="1"/>
  <c r="BW133" i="7" s="1"/>
  <c r="BY93" i="11"/>
  <c r="BW52" i="7" s="1"/>
  <c r="CB27" i="11"/>
  <c r="CB72" i="11" s="1"/>
  <c r="BZ27" i="7" s="1"/>
  <c r="CB67" i="11"/>
  <c r="BZ21" i="7" s="1"/>
  <c r="CB83" i="4"/>
  <c r="CB143" i="4" s="1"/>
  <c r="CB82" i="4"/>
  <c r="CB142" i="4" s="1"/>
  <c r="CN35" i="11"/>
  <c r="CN68" i="11" s="1"/>
  <c r="BZ16" i="11"/>
  <c r="BY170" i="4"/>
  <c r="BY175" i="4"/>
  <c r="BX13" i="12"/>
  <c r="CB84" i="4"/>
  <c r="CB144" i="4" s="1"/>
  <c r="BW99" i="7"/>
  <c r="BV221" i="7"/>
  <c r="CN79" i="11"/>
  <c r="CL23" i="7"/>
  <c r="BX14" i="12"/>
  <c r="BW63" i="7" s="1"/>
  <c r="BW53" i="7"/>
  <c r="BY123" i="4"/>
  <c r="BY122" i="4"/>
  <c r="BY160" i="4" s="1"/>
  <c r="BX18" i="12" s="1"/>
  <c r="BW111" i="7" s="1"/>
  <c r="CB134" i="4"/>
  <c r="CB139" i="4"/>
  <c r="CB177" i="4" s="1"/>
  <c r="CM83" i="11"/>
  <c r="CB138" i="4"/>
  <c r="BY131" i="4"/>
  <c r="BX9" i="12" s="1"/>
  <c r="BY121" i="4"/>
  <c r="BX7" i="12" s="1"/>
  <c r="BZ47" i="11"/>
  <c r="CN49" i="4"/>
  <c r="CA11" i="11"/>
  <c r="BZ47" i="4"/>
  <c r="CO29" i="11"/>
  <c r="BY81" i="11" l="1"/>
  <c r="BW38" i="7" s="1"/>
  <c r="BW42" i="7" s="1"/>
  <c r="BX84" i="12"/>
  <c r="BW131" i="7" s="1"/>
  <c r="CB77" i="11"/>
  <c r="BZ33" i="7" s="1"/>
  <c r="BX80" i="12"/>
  <c r="BW119" i="7" s="1"/>
  <c r="CN113" i="4"/>
  <c r="CN112" i="4"/>
  <c r="CN111" i="4"/>
  <c r="CN97" i="4"/>
  <c r="CN96" i="4"/>
  <c r="CN104" i="4"/>
  <c r="CN103" i="4"/>
  <c r="CN95" i="4"/>
  <c r="BZ17" i="11"/>
  <c r="BZ18" i="11" s="1"/>
  <c r="BZ71" i="11" s="1"/>
  <c r="BX26" i="7" s="1"/>
  <c r="BX30" i="7" s="1"/>
  <c r="BZ49" i="11"/>
  <c r="BZ50" i="11" s="1"/>
  <c r="BX51" i="12"/>
  <c r="BW69" i="7" s="1"/>
  <c r="BW62" i="7"/>
  <c r="BX45" i="12"/>
  <c r="BW68" i="7" s="1"/>
  <c r="BX39" i="12"/>
  <c r="BW67" i="7" s="1"/>
  <c r="BX33" i="12"/>
  <c r="BW66" i="7" s="1"/>
  <c r="BX27" i="12"/>
  <c r="BW65" i="7" s="1"/>
  <c r="BX21" i="12"/>
  <c r="BW64" i="7" s="1"/>
  <c r="CN146" i="4"/>
  <c r="BX11" i="12"/>
  <c r="BX48" i="12" s="1"/>
  <c r="BW116" i="7" s="1"/>
  <c r="BX20" i="12"/>
  <c r="BW139" i="7" s="1"/>
  <c r="BX16" i="12"/>
  <c r="BW92" i="7" s="1"/>
  <c r="BX17" i="12"/>
  <c r="BW103" i="7" s="1"/>
  <c r="BX19" i="12"/>
  <c r="BW124" i="7" s="1"/>
  <c r="BX58" i="12"/>
  <c r="BW104" i="7" s="1"/>
  <c r="BW102" i="7"/>
  <c r="BX22" i="12"/>
  <c r="BW78" i="7" s="1"/>
  <c r="BX52" i="12"/>
  <c r="BW83" i="7" s="1"/>
  <c r="BW76" i="7"/>
  <c r="BX40" i="12"/>
  <c r="BW81" i="7" s="1"/>
  <c r="BX34" i="12"/>
  <c r="BW80" i="7" s="1"/>
  <c r="BX46" i="12"/>
  <c r="BW82" i="7" s="1"/>
  <c r="BX28" i="12"/>
  <c r="BW79" i="7" s="1"/>
  <c r="BX56" i="12"/>
  <c r="BW145" i="7" s="1"/>
  <c r="BX38" i="12"/>
  <c r="BW142" i="7" s="1"/>
  <c r="BW138" i="7"/>
  <c r="BX44" i="12"/>
  <c r="BW143" i="7" s="1"/>
  <c r="BX32" i="12"/>
  <c r="BW141" i="7" s="1"/>
  <c r="BX26" i="12"/>
  <c r="BW140" i="7" s="1"/>
  <c r="BX50" i="12"/>
  <c r="BW144" i="7" s="1"/>
  <c r="BX72" i="7"/>
  <c r="BW56" i="7"/>
  <c r="BW222" i="7" s="1"/>
  <c r="CL22" i="7"/>
  <c r="CL10" i="7"/>
  <c r="BX53" i="12"/>
  <c r="BW98" i="7" s="1"/>
  <c r="BW91" i="7"/>
  <c r="CM88" i="11"/>
  <c r="CK46" i="7" s="1"/>
  <c r="CK40" i="7"/>
  <c r="CN84" i="11"/>
  <c r="CL35" i="7"/>
  <c r="BZ53" i="11"/>
  <c r="BZ55" i="11" s="1"/>
  <c r="BZ56" i="11" s="1"/>
  <c r="BZ57" i="11" s="1"/>
  <c r="BZ93" i="11" s="1"/>
  <c r="BX47" i="12"/>
  <c r="BW97" i="7" s="1"/>
  <c r="BX41" i="12"/>
  <c r="BW96" i="7" s="1"/>
  <c r="BX35" i="12"/>
  <c r="BW95" i="7" s="1"/>
  <c r="BX29" i="12"/>
  <c r="BW94" i="7" s="1"/>
  <c r="BX23" i="12"/>
  <c r="BW93" i="7" s="1"/>
  <c r="BX12" i="12"/>
  <c r="CA13" i="11"/>
  <c r="CA12" i="11" s="1"/>
  <c r="BZ51" i="4"/>
  <c r="CN36" i="11"/>
  <c r="CN73" i="11" s="1"/>
  <c r="CL28" i="7" s="1"/>
  <c r="CO31" i="11"/>
  <c r="CC23" i="11"/>
  <c r="CC24" i="11" s="1"/>
  <c r="BY86" i="11" l="1"/>
  <c r="BW44" i="7" s="1"/>
  <c r="CB82" i="11"/>
  <c r="BZ39" i="7" s="1"/>
  <c r="BZ66" i="4"/>
  <c r="BZ96" i="11"/>
  <c r="BX55" i="7" s="1"/>
  <c r="BZ59" i="11"/>
  <c r="BY80" i="12" s="1"/>
  <c r="BW165" i="7"/>
  <c r="BY91" i="12"/>
  <c r="BX146" i="7" s="1"/>
  <c r="BY85" i="12"/>
  <c r="BX132" i="7" s="1"/>
  <c r="BY71" i="12"/>
  <c r="BX99" i="7" s="1"/>
  <c r="BZ60" i="4"/>
  <c r="BZ120" i="4" s="1"/>
  <c r="BZ137" i="4"/>
  <c r="BX8" i="7"/>
  <c r="BZ66" i="11"/>
  <c r="BX20" i="7" s="1"/>
  <c r="BX24" i="7" s="1"/>
  <c r="CC25" i="11"/>
  <c r="CC91" i="11" s="1"/>
  <c r="BW73" i="7"/>
  <c r="BW110" i="7"/>
  <c r="BX42" i="12"/>
  <c r="BW115" i="7" s="1"/>
  <c r="BX24" i="12"/>
  <c r="BW112" i="7" s="1"/>
  <c r="BX54" i="12"/>
  <c r="BW117" i="7" s="1"/>
  <c r="BX30" i="12"/>
  <c r="BW113" i="7" s="1"/>
  <c r="BZ80" i="4"/>
  <c r="BZ140" i="4" s="1"/>
  <c r="BZ178" i="4" s="1"/>
  <c r="BZ124" i="4"/>
  <c r="BX36" i="12"/>
  <c r="BW114" i="7" s="1"/>
  <c r="CO30" i="11"/>
  <c r="CO69" i="11"/>
  <c r="BW107" i="7"/>
  <c r="BW86" i="7"/>
  <c r="BW148" i="7"/>
  <c r="BZ132" i="4"/>
  <c r="BZ126" i="4"/>
  <c r="BX12" i="7"/>
  <c r="BY100" i="12"/>
  <c r="BX156" i="7" s="1"/>
  <c r="BX157" i="7" s="1"/>
  <c r="BY92" i="12"/>
  <c r="BX147" i="7" s="1"/>
  <c r="BY90" i="12"/>
  <c r="BX137" i="7" s="1"/>
  <c r="BY102" i="12"/>
  <c r="BX163" i="7" s="1"/>
  <c r="BY87" i="12"/>
  <c r="BX134" i="7" s="1"/>
  <c r="BY83" i="12"/>
  <c r="BX122" i="7" s="1"/>
  <c r="BY74" i="12"/>
  <c r="BX105" i="7" s="1"/>
  <c r="BY79" i="12"/>
  <c r="BX118" i="7" s="1"/>
  <c r="BY78" i="12"/>
  <c r="BX109" i="7" s="1"/>
  <c r="BY75" i="12"/>
  <c r="BX106" i="7" s="1"/>
  <c r="BZ94" i="11"/>
  <c r="BY67" i="12"/>
  <c r="BX84" i="7" s="1"/>
  <c r="BY61" i="12"/>
  <c r="BX70" i="7" s="1"/>
  <c r="BY68" i="12"/>
  <c r="BX85" i="7" s="1"/>
  <c r="BY60" i="12"/>
  <c r="BX61" i="7" s="1"/>
  <c r="BY66" i="12"/>
  <c r="BX75" i="7" s="1"/>
  <c r="BX88" i="7"/>
  <c r="BX89" i="7" s="1"/>
  <c r="BY62" i="12"/>
  <c r="BX71" i="7" s="1"/>
  <c r="BX55" i="12"/>
  <c r="BW130" i="7" s="1"/>
  <c r="BW123" i="7"/>
  <c r="CN89" i="11"/>
  <c r="CL47" i="7" s="1"/>
  <c r="CL41" i="7"/>
  <c r="BW100" i="7"/>
  <c r="BX52" i="7"/>
  <c r="CA52" i="11"/>
  <c r="BZ52" i="4"/>
  <c r="BZ53" i="4" s="1"/>
  <c r="BX49" i="12"/>
  <c r="BW129" i="7" s="1"/>
  <c r="BX43" i="12"/>
  <c r="BW128" i="7" s="1"/>
  <c r="BX37" i="12"/>
  <c r="BW127" i="7" s="1"/>
  <c r="BX25" i="12"/>
  <c r="BW125" i="7" s="1"/>
  <c r="BX31" i="12"/>
  <c r="BW126" i="7" s="1"/>
  <c r="CN78" i="11"/>
  <c r="CL34" i="7" s="1"/>
  <c r="BZ117" i="4"/>
  <c r="CC48" i="4"/>
  <c r="CA48" i="11"/>
  <c r="CD20" i="11"/>
  <c r="CB87" i="11" l="1"/>
  <c r="BZ45" i="7" s="1"/>
  <c r="BX96" i="12"/>
  <c r="BY86" i="12"/>
  <c r="BX133" i="7" s="1"/>
  <c r="BZ73" i="4"/>
  <c r="BZ133" i="4" s="1"/>
  <c r="BZ70" i="4"/>
  <c r="BZ130" i="4" s="1"/>
  <c r="BZ69" i="4"/>
  <c r="BZ129" i="4" s="1"/>
  <c r="BY8" i="12" s="1"/>
  <c r="BY84" i="12"/>
  <c r="BX131" i="7" s="1"/>
  <c r="CC110" i="4"/>
  <c r="CC94" i="4"/>
  <c r="CC109" i="4"/>
  <c r="CC108" i="4"/>
  <c r="CC102" i="4"/>
  <c r="CC101" i="4"/>
  <c r="CC100" i="4"/>
  <c r="CC93" i="4"/>
  <c r="CC92" i="4"/>
  <c r="BZ76" i="11"/>
  <c r="BZ81" i="11" s="1"/>
  <c r="BX38" i="7" s="1"/>
  <c r="BX42" i="7" s="1"/>
  <c r="CC26" i="11"/>
  <c r="CA9" i="7" s="1"/>
  <c r="CA50" i="7"/>
  <c r="BW120" i="7"/>
  <c r="BZ175" i="4"/>
  <c r="BY13" i="12"/>
  <c r="BZ170" i="4"/>
  <c r="BY10" i="12"/>
  <c r="BX119" i="7"/>
  <c r="BW135" i="7"/>
  <c r="BW48" i="7"/>
  <c r="BW58" i="7" s="1"/>
  <c r="BY14" i="12"/>
  <c r="BX63" i="7" s="1"/>
  <c r="BX53" i="7"/>
  <c r="CO79" i="11"/>
  <c r="CM23" i="7"/>
  <c r="BZ121" i="4"/>
  <c r="BY7" i="12" s="1"/>
  <c r="BZ122" i="4"/>
  <c r="BZ160" i="4" s="1"/>
  <c r="BY18" i="12" s="1"/>
  <c r="BX111" i="7" s="1"/>
  <c r="BZ123" i="4"/>
  <c r="CN83" i="11"/>
  <c r="CL40" i="7" s="1"/>
  <c r="BZ131" i="4"/>
  <c r="BY9" i="12" s="1"/>
  <c r="CA54" i="11"/>
  <c r="CA14" i="11"/>
  <c r="CA15" i="11" s="1"/>
  <c r="CA47" i="11"/>
  <c r="CO32" i="11"/>
  <c r="CO33" i="11" s="1"/>
  <c r="CO34" i="11" s="1"/>
  <c r="CO92" i="11" s="1"/>
  <c r="CM51" i="7" s="1"/>
  <c r="CD22" i="11"/>
  <c r="CD21" i="11" s="1"/>
  <c r="BW150" i="7" l="1"/>
  <c r="BW151" i="7" s="1"/>
  <c r="BX32" i="7"/>
  <c r="BX36" i="7" s="1"/>
  <c r="CC27" i="11"/>
  <c r="CC72" i="11" s="1"/>
  <c r="CA27" i="7" s="1"/>
  <c r="BY11" i="12"/>
  <c r="BY30" i="12" s="1"/>
  <c r="BX113" i="7" s="1"/>
  <c r="CC83" i="4"/>
  <c r="CC143" i="4" s="1"/>
  <c r="CC82" i="4"/>
  <c r="CC142" i="4" s="1"/>
  <c r="CC67" i="11"/>
  <c r="CA21" i="7" s="1"/>
  <c r="CO35" i="11"/>
  <c r="CO68" i="11" s="1"/>
  <c r="CA16" i="11"/>
  <c r="CC84" i="4"/>
  <c r="CC144" i="4" s="1"/>
  <c r="BY20" i="12"/>
  <c r="BX139" i="7" s="1"/>
  <c r="BY16" i="12"/>
  <c r="BX92" i="7" s="1"/>
  <c r="BY17" i="12"/>
  <c r="BX103" i="7" s="1"/>
  <c r="BY19" i="12"/>
  <c r="BX124" i="7" s="1"/>
  <c r="BY39" i="12"/>
  <c r="BX67" i="7" s="1"/>
  <c r="BY33" i="12"/>
  <c r="BX66" i="7" s="1"/>
  <c r="BY51" i="12"/>
  <c r="BX69" i="7" s="1"/>
  <c r="BX62" i="7"/>
  <c r="BY21" i="12"/>
  <c r="BX64" i="7" s="1"/>
  <c r="BY27" i="12"/>
  <c r="BX65" i="7" s="1"/>
  <c r="BY45" i="12"/>
  <c r="BX68" i="7" s="1"/>
  <c r="BX102" i="7"/>
  <c r="BY58" i="12"/>
  <c r="BX104" i="7" s="1"/>
  <c r="BY28" i="12"/>
  <c r="BX79" i="7" s="1"/>
  <c r="BY40" i="12"/>
  <c r="BX81" i="7" s="1"/>
  <c r="BY52" i="12"/>
  <c r="BX83" i="7" s="1"/>
  <c r="BY46" i="12"/>
  <c r="BX82" i="7" s="1"/>
  <c r="BX76" i="7"/>
  <c r="BY34" i="12"/>
  <c r="BX80" i="7" s="1"/>
  <c r="BY22" i="12"/>
  <c r="BX78" i="7" s="1"/>
  <c r="BY50" i="12"/>
  <c r="BX144" i="7" s="1"/>
  <c r="BY38" i="12"/>
  <c r="BX142" i="7" s="1"/>
  <c r="BY32" i="12"/>
  <c r="BX141" i="7" s="1"/>
  <c r="BY56" i="12"/>
  <c r="BX145" i="7" s="1"/>
  <c r="BY26" i="12"/>
  <c r="BX140" i="7" s="1"/>
  <c r="BX138" i="7"/>
  <c r="BY44" i="12"/>
  <c r="BX143" i="7" s="1"/>
  <c r="BY72" i="7"/>
  <c r="BW221" i="7"/>
  <c r="BZ86" i="11"/>
  <c r="BX56" i="7"/>
  <c r="BY53" i="12"/>
  <c r="BX98" i="7" s="1"/>
  <c r="BX91" i="7"/>
  <c r="CO84" i="11"/>
  <c r="CM35" i="7"/>
  <c r="CC134" i="4"/>
  <c r="BY47" i="12"/>
  <c r="BX97" i="7" s="1"/>
  <c r="BY41" i="12"/>
  <c r="BX96" i="7" s="1"/>
  <c r="BY35" i="12"/>
  <c r="BX95" i="7" s="1"/>
  <c r="BY23" i="12"/>
  <c r="BX93" i="7" s="1"/>
  <c r="BY29" i="12"/>
  <c r="BX94" i="7" s="1"/>
  <c r="CN88" i="11"/>
  <c r="CL46" i="7" s="1"/>
  <c r="CC139" i="4"/>
  <c r="CC177" i="4" s="1"/>
  <c r="BY12" i="12"/>
  <c r="CC138" i="4"/>
  <c r="CB11" i="11"/>
  <c r="CA47" i="4"/>
  <c r="CO49" i="4"/>
  <c r="CA53" i="11"/>
  <c r="CP29" i="11"/>
  <c r="BX110" i="7" l="1"/>
  <c r="BY54" i="12"/>
  <c r="BX117" i="7" s="1"/>
  <c r="CC77" i="11"/>
  <c r="CA33" i="7" s="1"/>
  <c r="BY24" i="12"/>
  <c r="BX112" i="7" s="1"/>
  <c r="BY36" i="12"/>
  <c r="BX114" i="7" s="1"/>
  <c r="BY42" i="12"/>
  <c r="BX115" i="7" s="1"/>
  <c r="BY48" i="12"/>
  <c r="BX116" i="7" s="1"/>
  <c r="BY96" i="12"/>
  <c r="BX150" i="7" s="1"/>
  <c r="BX151" i="7" s="1"/>
  <c r="BX165" i="7"/>
  <c r="CO113" i="4"/>
  <c r="CO112" i="4"/>
  <c r="CO111" i="4"/>
  <c r="CO104" i="4"/>
  <c r="CO103" i="4"/>
  <c r="CO95" i="4"/>
  <c r="CO97" i="4"/>
  <c r="CO96" i="4"/>
  <c r="CA17" i="11"/>
  <c r="CA18" i="11" s="1"/>
  <c r="CA71" i="11" s="1"/>
  <c r="BY26" i="7" s="1"/>
  <c r="BY30" i="7" s="1"/>
  <c r="CA49" i="11"/>
  <c r="CA50" i="11" s="1"/>
  <c r="CO146" i="4"/>
  <c r="BX107" i="7"/>
  <c r="BX73" i="7"/>
  <c r="BX148" i="7"/>
  <c r="BX86" i="7"/>
  <c r="BX44" i="7"/>
  <c r="BX48" i="7" s="1"/>
  <c r="BX58" i="7" s="1"/>
  <c r="CM22" i="7"/>
  <c r="CM10" i="7"/>
  <c r="BY55" i="12"/>
  <c r="BX130" i="7" s="1"/>
  <c r="BX123" i="7"/>
  <c r="CO89" i="11"/>
  <c r="CM47" i="7" s="1"/>
  <c r="CM41" i="7"/>
  <c r="BX100" i="7"/>
  <c r="BX222" i="7"/>
  <c r="BY37" i="12"/>
  <c r="BX127" i="7" s="1"/>
  <c r="BY49" i="12"/>
  <c r="BX129" i="7" s="1"/>
  <c r="BY43" i="12"/>
  <c r="BX128" i="7" s="1"/>
  <c r="BY25" i="12"/>
  <c r="BX125" i="7" s="1"/>
  <c r="BY31" i="12"/>
  <c r="BX126" i="7" s="1"/>
  <c r="CA51" i="4"/>
  <c r="CB13" i="11"/>
  <c r="CB48" i="11" s="1"/>
  <c r="CA55" i="11"/>
  <c r="CA56" i="11" s="1"/>
  <c r="CO36" i="11"/>
  <c r="CO73" i="11" s="1"/>
  <c r="CM28" i="7" s="1"/>
  <c r="CD23" i="11"/>
  <c r="CD24" i="11" s="1"/>
  <c r="CP31" i="11"/>
  <c r="CC82" i="11" l="1"/>
  <c r="CA39" i="7" s="1"/>
  <c r="CA66" i="4"/>
  <c r="CA126" i="4" s="1"/>
  <c r="CA96" i="11"/>
  <c r="BY55" i="7" s="1"/>
  <c r="BX120" i="7"/>
  <c r="BZ85" i="12"/>
  <c r="BY132" i="7" s="1"/>
  <c r="BZ71" i="12"/>
  <c r="BZ91" i="12"/>
  <c r="BY146" i="7" s="1"/>
  <c r="CA60" i="4"/>
  <c r="CA120" i="4" s="1"/>
  <c r="CA137" i="4"/>
  <c r="BY8" i="7"/>
  <c r="CA66" i="11"/>
  <c r="BY20" i="7" s="1"/>
  <c r="BY24" i="7" s="1"/>
  <c r="CA57" i="11"/>
  <c r="CD25" i="11"/>
  <c r="CD91" i="11" s="1"/>
  <c r="CP30" i="11"/>
  <c r="CP32" i="11" s="1"/>
  <c r="CP33" i="11" s="1"/>
  <c r="CP34" i="11" s="1"/>
  <c r="CP92" i="11" s="1"/>
  <c r="CN51" i="7" s="1"/>
  <c r="CP69" i="11"/>
  <c r="CA80" i="4"/>
  <c r="CA140" i="4" s="1"/>
  <c r="CA178" i="4" s="1"/>
  <c r="CA124" i="4"/>
  <c r="CA132" i="4"/>
  <c r="BY12" i="7"/>
  <c r="BZ102" i="12"/>
  <c r="BY163" i="7" s="1"/>
  <c r="BZ100" i="12"/>
  <c r="BY156" i="7" s="1"/>
  <c r="BY157" i="7" s="1"/>
  <c r="BZ90" i="12"/>
  <c r="BY137" i="7" s="1"/>
  <c r="BZ87" i="12"/>
  <c r="BY134" i="7" s="1"/>
  <c r="BZ83" i="12"/>
  <c r="BY122" i="7" s="1"/>
  <c r="BZ92" i="12"/>
  <c r="BY147" i="7" s="1"/>
  <c r="BZ74" i="12"/>
  <c r="BY105" i="7" s="1"/>
  <c r="BZ79" i="12"/>
  <c r="BY118" i="7" s="1"/>
  <c r="BZ78" i="12"/>
  <c r="BY109" i="7" s="1"/>
  <c r="BZ75" i="12"/>
  <c r="BY106" i="7" s="1"/>
  <c r="CA94" i="11"/>
  <c r="BY88" i="7"/>
  <c r="BY89" i="7" s="1"/>
  <c r="BZ67" i="12"/>
  <c r="BY84" i="7" s="1"/>
  <c r="BZ68" i="12"/>
  <c r="BY85" i="7" s="1"/>
  <c r="BZ61" i="12"/>
  <c r="BY70" i="7" s="1"/>
  <c r="BZ60" i="12"/>
  <c r="BY61" i="7" s="1"/>
  <c r="BZ62" i="12"/>
  <c r="BY71" i="7" s="1"/>
  <c r="BZ66" i="12"/>
  <c r="BY75" i="7" s="1"/>
  <c r="BX135" i="7"/>
  <c r="BX221" i="7"/>
  <c r="CB12" i="11"/>
  <c r="CB47" i="11" s="1"/>
  <c r="CO78" i="11"/>
  <c r="CM34" i="7" s="1"/>
  <c r="CA117" i="4"/>
  <c r="CB52" i="11"/>
  <c r="CA52" i="4"/>
  <c r="CA53" i="4" s="1"/>
  <c r="CB54" i="11"/>
  <c r="CD48" i="4"/>
  <c r="CE20" i="11"/>
  <c r="CC87" i="11" l="1"/>
  <c r="CA45" i="7" s="1"/>
  <c r="CA70" i="4"/>
  <c r="CA130" i="4" s="1"/>
  <c r="CA73" i="4"/>
  <c r="CA133" i="4" s="1"/>
  <c r="BZ10" i="12" s="1"/>
  <c r="CA69" i="4"/>
  <c r="CA129" i="4" s="1"/>
  <c r="BZ8" i="12" s="1"/>
  <c r="CA59" i="11"/>
  <c r="BZ80" i="12" s="1"/>
  <c r="BY119" i="7" s="1"/>
  <c r="CA93" i="11"/>
  <c r="BY52" i="7" s="1"/>
  <c r="CA76" i="11"/>
  <c r="BY32" i="7" s="1"/>
  <c r="BY36" i="7" s="1"/>
  <c r="CD110" i="4"/>
  <c r="CD109" i="4"/>
  <c r="CD108" i="4"/>
  <c r="CD102" i="4"/>
  <c r="CD101" i="4"/>
  <c r="CD100" i="4"/>
  <c r="CD93" i="4"/>
  <c r="CD92" i="4"/>
  <c r="CD94" i="4"/>
  <c r="CP35" i="11"/>
  <c r="CP68" i="11" s="1"/>
  <c r="CD26" i="11"/>
  <c r="CD67" i="11" s="1"/>
  <c r="CB21" i="7" s="1"/>
  <c r="CB50" i="7"/>
  <c r="CA175" i="4"/>
  <c r="BZ13" i="12"/>
  <c r="CA170" i="4"/>
  <c r="BZ72" i="7"/>
  <c r="BZ14" i="12"/>
  <c r="BY63" i="7" s="1"/>
  <c r="BY53" i="7"/>
  <c r="CP79" i="11"/>
  <c r="CN23" i="7"/>
  <c r="CA122" i="4"/>
  <c r="CA160" i="4" s="1"/>
  <c r="BZ18" i="12" s="1"/>
  <c r="BY111" i="7" s="1"/>
  <c r="CA123" i="4"/>
  <c r="CO83" i="11"/>
  <c r="CM40" i="7" s="1"/>
  <c r="CB14" i="11"/>
  <c r="CB15" i="11" s="1"/>
  <c r="CB16" i="11" s="1"/>
  <c r="CA131" i="4"/>
  <c r="BZ9" i="12" s="1"/>
  <c r="CA121" i="4"/>
  <c r="BZ7" i="12" s="1"/>
  <c r="CP49" i="4"/>
  <c r="CB53" i="11"/>
  <c r="BY99" i="7"/>
  <c r="CQ29" i="11"/>
  <c r="CE22" i="11"/>
  <c r="CE21" i="11" s="1"/>
  <c r="CD27" i="11" l="1"/>
  <c r="CD72" i="11" s="1"/>
  <c r="CB27" i="7" s="1"/>
  <c r="BZ84" i="12"/>
  <c r="BY131" i="7" s="1"/>
  <c r="CB9" i="7"/>
  <c r="BZ86" i="12"/>
  <c r="BY133" i="7" s="1"/>
  <c r="CA81" i="11"/>
  <c r="BY38" i="7" s="1"/>
  <c r="BY42" i="7" s="1"/>
  <c r="CD83" i="4"/>
  <c r="CD143" i="4" s="1"/>
  <c r="CP113" i="4"/>
  <c r="CP112" i="4"/>
  <c r="CP111" i="4"/>
  <c r="CP97" i="4"/>
  <c r="CP96" i="4"/>
  <c r="CP104" i="4"/>
  <c r="CP103" i="4"/>
  <c r="CP95" i="4"/>
  <c r="CD82" i="4"/>
  <c r="CD142" i="4" s="1"/>
  <c r="CB17" i="11"/>
  <c r="CB66" i="11" s="1"/>
  <c r="CB49" i="11"/>
  <c r="CB96" i="11" s="1"/>
  <c r="BZ55" i="7" s="1"/>
  <c r="BZ11" i="12"/>
  <c r="BY110" i="7" s="1"/>
  <c r="BY62" i="7"/>
  <c r="BZ45" i="12"/>
  <c r="BY68" i="7" s="1"/>
  <c r="BZ27" i="12"/>
  <c r="BY65" i="7" s="1"/>
  <c r="BZ21" i="12"/>
  <c r="BY64" i="7" s="1"/>
  <c r="BZ39" i="12"/>
  <c r="BY67" i="7" s="1"/>
  <c r="BZ51" i="12"/>
  <c r="BY69" i="7" s="1"/>
  <c r="BZ33" i="12"/>
  <c r="BY66" i="7" s="1"/>
  <c r="CP146" i="4"/>
  <c r="BZ20" i="12"/>
  <c r="BY139" i="7" s="1"/>
  <c r="BZ16" i="12"/>
  <c r="BY92" i="7" s="1"/>
  <c r="BZ17" i="12"/>
  <c r="BY103" i="7" s="1"/>
  <c r="BZ19" i="12"/>
  <c r="BY124" i="7" s="1"/>
  <c r="BZ58" i="12"/>
  <c r="BY104" i="7" s="1"/>
  <c r="BY102" i="7"/>
  <c r="CD84" i="4"/>
  <c r="CD144" i="4" s="1"/>
  <c r="BZ28" i="12"/>
  <c r="BY79" i="7" s="1"/>
  <c r="BZ40" i="12"/>
  <c r="BY81" i="7" s="1"/>
  <c r="BZ46" i="12"/>
  <c r="BY82" i="7" s="1"/>
  <c r="BZ34" i="12"/>
  <c r="BY80" i="7" s="1"/>
  <c r="BZ52" i="12"/>
  <c r="BY83" i="7" s="1"/>
  <c r="BY76" i="7"/>
  <c r="BZ22" i="12"/>
  <c r="BY78" i="7" s="1"/>
  <c r="BZ56" i="12"/>
  <c r="BY145" i="7" s="1"/>
  <c r="BY138" i="7"/>
  <c r="BZ50" i="12"/>
  <c r="BY144" i="7" s="1"/>
  <c r="BZ32" i="12"/>
  <c r="BY141" i="7" s="1"/>
  <c r="BZ44" i="12"/>
  <c r="BY143" i="7" s="1"/>
  <c r="BZ38" i="12"/>
  <c r="BY142" i="7" s="1"/>
  <c r="BZ26" i="12"/>
  <c r="BY140" i="7" s="1"/>
  <c r="BY56" i="7"/>
  <c r="BY222" i="7" s="1"/>
  <c r="CN22" i="7"/>
  <c r="CN10" i="7"/>
  <c r="BZ53" i="12"/>
  <c r="BY98" i="7" s="1"/>
  <c r="BY91" i="7"/>
  <c r="CP84" i="11"/>
  <c r="CN35" i="7"/>
  <c r="CC11" i="11"/>
  <c r="CC13" i="11" s="1"/>
  <c r="CC48" i="11" s="1"/>
  <c r="CB47" i="4"/>
  <c r="CB51" i="4" s="1"/>
  <c r="CD134" i="4"/>
  <c r="BZ47" i="12"/>
  <c r="BY97" i="7" s="1"/>
  <c r="BZ41" i="12"/>
  <c r="BY96" i="7" s="1"/>
  <c r="BZ35" i="12"/>
  <c r="BY95" i="7" s="1"/>
  <c r="BZ23" i="12"/>
  <c r="BY93" i="7" s="1"/>
  <c r="BZ29" i="12"/>
  <c r="BY94" i="7" s="1"/>
  <c r="BZ12" i="12"/>
  <c r="CO88" i="11"/>
  <c r="CM46" i="7" s="1"/>
  <c r="CD77" i="11"/>
  <c r="CB33" i="7" s="1"/>
  <c r="CD139" i="4"/>
  <c r="CD177" i="4" s="1"/>
  <c r="CD138" i="4"/>
  <c r="CB55" i="11"/>
  <c r="CB56" i="11" s="1"/>
  <c r="CP36" i="11"/>
  <c r="CP73" i="11" s="1"/>
  <c r="CN28" i="7" s="1"/>
  <c r="CQ31" i="11"/>
  <c r="CB66" i="4" l="1"/>
  <c r="CB126" i="4" s="1"/>
  <c r="CA86" i="11"/>
  <c r="BY165" i="7" s="1"/>
  <c r="BZ54" i="12"/>
  <c r="BY117" i="7" s="1"/>
  <c r="BZ42" i="12"/>
  <c r="BY115" i="7" s="1"/>
  <c r="BZ48" i="12"/>
  <c r="BY116" i="7" s="1"/>
  <c r="BZ30" i="12"/>
  <c r="BY113" i="7" s="1"/>
  <c r="BZ24" i="12"/>
  <c r="BY112" i="7" s="1"/>
  <c r="BZ36" i="12"/>
  <c r="BY114" i="7" s="1"/>
  <c r="CB60" i="4"/>
  <c r="CB120" i="4" s="1"/>
  <c r="CB137" i="4"/>
  <c r="CB57" i="11"/>
  <c r="BY73" i="7"/>
  <c r="CQ30" i="11"/>
  <c r="CQ32" i="11" s="1"/>
  <c r="CQ33" i="11" s="1"/>
  <c r="CQ34" i="11" s="1"/>
  <c r="CQ92" i="11" s="1"/>
  <c r="CO51" i="7" s="1"/>
  <c r="CQ69" i="11"/>
  <c r="CB80" i="4"/>
  <c r="CB140" i="4" s="1"/>
  <c r="CB178" i="4" s="1"/>
  <c r="CB124" i="4"/>
  <c r="BY107" i="7"/>
  <c r="BY148" i="7"/>
  <c r="CB132" i="4"/>
  <c r="BY86" i="7"/>
  <c r="CB18" i="11"/>
  <c r="CB71" i="11" s="1"/>
  <c r="BZ26" i="7" s="1"/>
  <c r="BZ30" i="7" s="1"/>
  <c r="BZ8" i="7"/>
  <c r="BZ20" i="7"/>
  <c r="BZ24" i="7" s="1"/>
  <c r="BZ55" i="12"/>
  <c r="BY130" i="7" s="1"/>
  <c r="BY123" i="7"/>
  <c r="CP89" i="11"/>
  <c r="CN47" i="7" s="1"/>
  <c r="CN41" i="7"/>
  <c r="BY100" i="7"/>
  <c r="CB50" i="11"/>
  <c r="CC12" i="11"/>
  <c r="CC47" i="11" s="1"/>
  <c r="BZ49" i="12"/>
  <c r="BY129" i="7" s="1"/>
  <c r="BZ43" i="12"/>
  <c r="BY128" i="7" s="1"/>
  <c r="BZ37" i="12"/>
  <c r="BY127" i="7" s="1"/>
  <c r="BZ25" i="12"/>
  <c r="BY125" i="7" s="1"/>
  <c r="BZ31" i="12"/>
  <c r="BY126" i="7" s="1"/>
  <c r="CD82" i="11"/>
  <c r="CB39" i="7" s="1"/>
  <c r="CP78" i="11"/>
  <c r="CN34" i="7" s="1"/>
  <c r="CB117" i="4"/>
  <c r="CC52" i="11"/>
  <c r="CB52" i="4"/>
  <c r="CB53" i="4" s="1"/>
  <c r="CC54" i="11"/>
  <c r="CE23" i="11"/>
  <c r="CE24" i="11" s="1"/>
  <c r="BY44" i="7" l="1"/>
  <c r="BY48" i="7" s="1"/>
  <c r="CB70" i="4"/>
  <c r="CB130" i="4" s="1"/>
  <c r="CB69" i="4"/>
  <c r="CB129" i="4" s="1"/>
  <c r="CA8" i="12" s="1"/>
  <c r="CB73" i="4"/>
  <c r="CB133" i="4" s="1"/>
  <c r="CA10" i="12" s="1"/>
  <c r="BZ96" i="12"/>
  <c r="CB59" i="11"/>
  <c r="CA86" i="12" s="1"/>
  <c r="BZ133" i="7" s="1"/>
  <c r="CB93" i="11"/>
  <c r="BZ52" i="7" s="1"/>
  <c r="BY120" i="7"/>
  <c r="CA71" i="12"/>
  <c r="BZ99" i="7" s="1"/>
  <c r="CA91" i="12"/>
  <c r="BZ146" i="7" s="1"/>
  <c r="CA85" i="12"/>
  <c r="BZ132" i="7" s="1"/>
  <c r="CQ35" i="11"/>
  <c r="CQ68" i="11" s="1"/>
  <c r="CE25" i="11"/>
  <c r="CE91" i="11" s="1"/>
  <c r="CB76" i="11"/>
  <c r="BZ32" i="7" s="1"/>
  <c r="BZ36" i="7" s="1"/>
  <c r="CB170" i="4"/>
  <c r="CB175" i="4"/>
  <c r="CA13" i="12"/>
  <c r="CA72" i="7"/>
  <c r="CA102" i="12"/>
  <c r="BZ163" i="7" s="1"/>
  <c r="CA87" i="12"/>
  <c r="BZ134" i="7" s="1"/>
  <c r="CA83" i="12"/>
  <c r="BZ122" i="7" s="1"/>
  <c r="CA100" i="12"/>
  <c r="BZ156" i="7" s="1"/>
  <c r="BZ157" i="7" s="1"/>
  <c r="CA92" i="12"/>
  <c r="BZ147" i="7" s="1"/>
  <c r="CA90" i="12"/>
  <c r="BZ137" i="7" s="1"/>
  <c r="CA74" i="12"/>
  <c r="BZ105" i="7" s="1"/>
  <c r="CA79" i="12"/>
  <c r="BZ118" i="7" s="1"/>
  <c r="CA78" i="12"/>
  <c r="BZ109" i="7" s="1"/>
  <c r="CA75" i="12"/>
  <c r="BZ106" i="7" s="1"/>
  <c r="CB94" i="11"/>
  <c r="BZ53" i="7" s="1"/>
  <c r="CA66" i="12"/>
  <c r="BZ75" i="7" s="1"/>
  <c r="CA62" i="12"/>
  <c r="BZ71" i="7" s="1"/>
  <c r="CA61" i="12"/>
  <c r="BZ70" i="7" s="1"/>
  <c r="BZ88" i="7"/>
  <c r="BZ89" i="7" s="1"/>
  <c r="CA60" i="12"/>
  <c r="BZ61" i="7" s="1"/>
  <c r="CA67" i="12"/>
  <c r="BZ84" i="7" s="1"/>
  <c r="CA68" i="12"/>
  <c r="BZ85" i="7" s="1"/>
  <c r="BY135" i="7"/>
  <c r="BZ12" i="7"/>
  <c r="CQ79" i="11"/>
  <c r="CO23" i="7"/>
  <c r="CB123" i="4"/>
  <c r="CB122" i="4"/>
  <c r="CB160" i="4" s="1"/>
  <c r="CA18" i="12" s="1"/>
  <c r="BZ111" i="7" s="1"/>
  <c r="CC14" i="11"/>
  <c r="CC15" i="11" s="1"/>
  <c r="CP83" i="11"/>
  <c r="CN40" i="7" s="1"/>
  <c r="CD87" i="11"/>
  <c r="CB45" i="7" s="1"/>
  <c r="CB131" i="4"/>
  <c r="CA9" i="12" s="1"/>
  <c r="CB121" i="4"/>
  <c r="CA7" i="12" s="1"/>
  <c r="CQ49" i="4"/>
  <c r="CC53" i="11"/>
  <c r="CE48" i="4"/>
  <c r="CF20" i="11"/>
  <c r="CR29" i="11"/>
  <c r="CA84" i="12" l="1"/>
  <c r="BZ131" i="7" s="1"/>
  <c r="CA80" i="12"/>
  <c r="BZ119" i="7" s="1"/>
  <c r="CB81" i="11"/>
  <c r="BZ38" i="7" s="1"/>
  <c r="BZ42" i="7" s="1"/>
  <c r="CE110" i="4"/>
  <c r="CE94" i="4"/>
  <c r="CE109" i="4"/>
  <c r="CE108" i="4"/>
  <c r="CE102" i="4"/>
  <c r="CE101" i="4"/>
  <c r="CE100" i="4"/>
  <c r="CE93" i="4"/>
  <c r="CE92" i="4"/>
  <c r="CQ113" i="4"/>
  <c r="CQ112" i="4"/>
  <c r="CQ111" i="4"/>
  <c r="CQ95" i="4"/>
  <c r="CQ104" i="4"/>
  <c r="CQ103" i="4"/>
  <c r="CQ96" i="4"/>
  <c r="CQ97" i="4"/>
  <c r="CE26" i="11"/>
  <c r="CE67" i="11" s="1"/>
  <c r="CC21" i="7" s="1"/>
  <c r="CC50" i="7"/>
  <c r="CC16" i="11"/>
  <c r="CA14" i="12"/>
  <c r="BZ63" i="7" s="1"/>
  <c r="CQ146" i="4"/>
  <c r="CA11" i="12"/>
  <c r="CA42" i="12" s="1"/>
  <c r="BZ115" i="7" s="1"/>
  <c r="CA20" i="12"/>
  <c r="BZ139" i="7" s="1"/>
  <c r="CA16" i="12"/>
  <c r="BZ92" i="7" s="1"/>
  <c r="CA17" i="12"/>
  <c r="BZ103" i="7" s="1"/>
  <c r="CA19" i="12"/>
  <c r="BZ124" i="7" s="1"/>
  <c r="CA58" i="12"/>
  <c r="BZ104" i="7" s="1"/>
  <c r="BZ102" i="7"/>
  <c r="BZ76" i="7"/>
  <c r="CA40" i="12"/>
  <c r="BZ81" i="7" s="1"/>
  <c r="CA22" i="12"/>
  <c r="BZ78" i="7" s="1"/>
  <c r="CA28" i="12"/>
  <c r="BZ79" i="7" s="1"/>
  <c r="CA46" i="12"/>
  <c r="BZ82" i="7" s="1"/>
  <c r="CA34" i="12"/>
  <c r="BZ80" i="7" s="1"/>
  <c r="CA52" i="12"/>
  <c r="BZ83" i="7" s="1"/>
  <c r="CA44" i="12"/>
  <c r="BZ143" i="7" s="1"/>
  <c r="CA50" i="12"/>
  <c r="BZ144" i="7" s="1"/>
  <c r="CA32" i="12"/>
  <c r="BZ141" i="7" s="1"/>
  <c r="CA38" i="12"/>
  <c r="BZ142" i="7" s="1"/>
  <c r="CA56" i="12"/>
  <c r="BZ145" i="7" s="1"/>
  <c r="BZ138" i="7"/>
  <c r="CA26" i="12"/>
  <c r="BZ140" i="7" s="1"/>
  <c r="CA27" i="12"/>
  <c r="BZ65" i="7" s="1"/>
  <c r="CA21" i="12"/>
  <c r="BZ64" i="7" s="1"/>
  <c r="CA39" i="12"/>
  <c r="BZ67" i="7" s="1"/>
  <c r="CA51" i="12"/>
  <c r="BZ69" i="7" s="1"/>
  <c r="CA45" i="12"/>
  <c r="BZ68" i="7" s="1"/>
  <c r="BZ62" i="7"/>
  <c r="CA33" i="12"/>
  <c r="BZ66" i="7" s="1"/>
  <c r="BZ56" i="7"/>
  <c r="BZ222" i="7" s="1"/>
  <c r="CO22" i="7"/>
  <c r="CO10" i="7"/>
  <c r="CQ84" i="11"/>
  <c r="CO35" i="7"/>
  <c r="CA53" i="12"/>
  <c r="BZ98" i="7" s="1"/>
  <c r="BZ91" i="7"/>
  <c r="BY58" i="7"/>
  <c r="BY221" i="7"/>
  <c r="CC47" i="4"/>
  <c r="CC51" i="4" s="1"/>
  <c r="CD11" i="11"/>
  <c r="CD13" i="11" s="1"/>
  <c r="CD48" i="11" s="1"/>
  <c r="CA47" i="12"/>
  <c r="BZ97" i="7" s="1"/>
  <c r="CA41" i="12"/>
  <c r="BZ96" i="7" s="1"/>
  <c r="CA35" i="12"/>
  <c r="BZ95" i="7" s="1"/>
  <c r="CA29" i="12"/>
  <c r="BZ94" i="7" s="1"/>
  <c r="CA23" i="12"/>
  <c r="BZ93" i="7" s="1"/>
  <c r="CA12" i="12"/>
  <c r="CP88" i="11"/>
  <c r="CN46" i="7" s="1"/>
  <c r="CB86" i="11"/>
  <c r="CC55" i="11"/>
  <c r="CC56" i="11" s="1"/>
  <c r="CQ36" i="11"/>
  <c r="CQ73" i="11" s="1"/>
  <c r="CO28" i="7" s="1"/>
  <c r="CR31" i="11"/>
  <c r="CF22" i="11"/>
  <c r="CF21" i="11" s="1"/>
  <c r="CC66" i="4" l="1"/>
  <c r="CC126" i="4" s="1"/>
  <c r="CC9" i="7"/>
  <c r="CE27" i="11"/>
  <c r="CE72" i="11" s="1"/>
  <c r="CC27" i="7" s="1"/>
  <c r="CA96" i="12"/>
  <c r="BZ165" i="7"/>
  <c r="CE83" i="4"/>
  <c r="CE143" i="4" s="1"/>
  <c r="CE82" i="4"/>
  <c r="CE142" i="4" s="1"/>
  <c r="CC60" i="4"/>
  <c r="CC120" i="4" s="1"/>
  <c r="CC137" i="4"/>
  <c r="CC17" i="11"/>
  <c r="CC49" i="11"/>
  <c r="CC50" i="11" s="1"/>
  <c r="CC57" i="11"/>
  <c r="CC93" i="11" s="1"/>
  <c r="CA52" i="7" s="1"/>
  <c r="CA30" i="12"/>
  <c r="BZ113" i="7" s="1"/>
  <c r="CA24" i="12"/>
  <c r="BZ112" i="7" s="1"/>
  <c r="BZ110" i="7"/>
  <c r="CA36" i="12"/>
  <c r="BZ114" i="7" s="1"/>
  <c r="CC80" i="4"/>
  <c r="CC140" i="4" s="1"/>
  <c r="CC178" i="4" s="1"/>
  <c r="CC124" i="4"/>
  <c r="CR30" i="11"/>
  <c r="CR32" i="11" s="1"/>
  <c r="CR33" i="11" s="1"/>
  <c r="CR34" i="11" s="1"/>
  <c r="CR92" i="11" s="1"/>
  <c r="CP51" i="7" s="1"/>
  <c r="CR69" i="11"/>
  <c r="CA54" i="12"/>
  <c r="BZ117" i="7" s="1"/>
  <c r="CA48" i="12"/>
  <c r="BZ116" i="7" s="1"/>
  <c r="BZ107" i="7"/>
  <c r="BZ148" i="7"/>
  <c r="BZ86" i="7"/>
  <c r="BZ73" i="7"/>
  <c r="CE84" i="4"/>
  <c r="CE144" i="4" s="1"/>
  <c r="CC132" i="4"/>
  <c r="CA88" i="7"/>
  <c r="CA89" i="7" s="1"/>
  <c r="CA55" i="12"/>
  <c r="BZ130" i="7" s="1"/>
  <c r="BZ123" i="7"/>
  <c r="BZ44" i="7"/>
  <c r="BY150" i="7"/>
  <c r="BY151" i="7" s="1"/>
  <c r="CQ89" i="11"/>
  <c r="CO47" i="7" s="1"/>
  <c r="CO41" i="7"/>
  <c r="BZ100" i="7"/>
  <c r="CD12" i="11"/>
  <c r="CD14" i="11" s="1"/>
  <c r="CD15" i="11" s="1"/>
  <c r="CE134" i="4"/>
  <c r="CA49" i="12"/>
  <c r="BZ129" i="7" s="1"/>
  <c r="CA37" i="12"/>
  <c r="BZ127" i="7" s="1"/>
  <c r="CA43" i="12"/>
  <c r="BZ128" i="7" s="1"/>
  <c r="CA31" i="12"/>
  <c r="BZ126" i="7" s="1"/>
  <c r="CA25" i="12"/>
  <c r="BZ125" i="7" s="1"/>
  <c r="CQ78" i="11"/>
  <c r="CO34" i="7" s="1"/>
  <c r="CE139" i="4"/>
  <c r="CE177" i="4" s="1"/>
  <c r="CC117" i="4"/>
  <c r="CE138" i="4"/>
  <c r="CD52" i="11"/>
  <c r="CC52" i="4"/>
  <c r="CC53" i="4" s="1"/>
  <c r="CD54" i="11"/>
  <c r="CE77" i="11" l="1"/>
  <c r="CC33" i="7" s="1"/>
  <c r="CC73" i="4"/>
  <c r="CC70" i="4"/>
  <c r="CC69" i="4"/>
  <c r="CB61" i="12"/>
  <c r="CA70" i="7" s="1"/>
  <c r="CB62" i="12"/>
  <c r="CA71" i="7" s="1"/>
  <c r="CA12" i="7"/>
  <c r="CB75" i="12"/>
  <c r="CA106" i="7" s="1"/>
  <c r="CB60" i="12"/>
  <c r="CA61" i="7" s="1"/>
  <c r="CB78" i="12"/>
  <c r="CA109" i="7" s="1"/>
  <c r="CB100" i="12"/>
  <c r="CA156" i="7" s="1"/>
  <c r="CA157" i="7" s="1"/>
  <c r="CC59" i="11"/>
  <c r="CB80" i="12" s="1"/>
  <c r="CA119" i="7" s="1"/>
  <c r="CB68" i="12"/>
  <c r="CA85" i="7" s="1"/>
  <c r="CB87" i="12"/>
  <c r="CA134" i="7" s="1"/>
  <c r="CB67" i="12"/>
  <c r="CA84" i="7" s="1"/>
  <c r="CB79" i="12"/>
  <c r="CA118" i="7" s="1"/>
  <c r="CB102" i="12"/>
  <c r="CA163" i="7" s="1"/>
  <c r="CB90" i="12"/>
  <c r="CA137" i="7" s="1"/>
  <c r="CB71" i="12"/>
  <c r="CA99" i="7" s="1"/>
  <c r="CB85" i="12"/>
  <c r="CA132" i="7" s="1"/>
  <c r="CB91" i="12"/>
  <c r="CA146" i="7" s="1"/>
  <c r="CC96" i="11"/>
  <c r="CA55" i="7" s="1"/>
  <c r="CB74" i="12"/>
  <c r="CA105" i="7" s="1"/>
  <c r="CB92" i="12"/>
  <c r="CA147" i="7" s="1"/>
  <c r="CB66" i="12"/>
  <c r="CA75" i="7" s="1"/>
  <c r="CC94" i="11"/>
  <c r="CB14" i="12" s="1"/>
  <c r="CA63" i="7" s="1"/>
  <c r="CB83" i="12"/>
  <c r="CA122" i="7" s="1"/>
  <c r="CR35" i="11"/>
  <c r="CR68" i="11" s="1"/>
  <c r="CC66" i="11"/>
  <c r="CC18" i="11"/>
  <c r="CC71" i="11" s="1"/>
  <c r="CA26" i="7" s="1"/>
  <c r="CA30" i="7" s="1"/>
  <c r="CA8" i="7"/>
  <c r="CD16" i="11"/>
  <c r="BZ120" i="7"/>
  <c r="CC133" i="4"/>
  <c r="CC130" i="4"/>
  <c r="CC129" i="4"/>
  <c r="CB8" i="12" s="1"/>
  <c r="CC170" i="4"/>
  <c r="CB10" i="12"/>
  <c r="CC175" i="4"/>
  <c r="CB13" i="12"/>
  <c r="BZ135" i="7"/>
  <c r="BZ48" i="7"/>
  <c r="CR79" i="11"/>
  <c r="CP23" i="7"/>
  <c r="CC123" i="4"/>
  <c r="CC122" i="4"/>
  <c r="CC160" i="4" s="1"/>
  <c r="CB18" i="12" s="1"/>
  <c r="CA111" i="7" s="1"/>
  <c r="CQ83" i="11"/>
  <c r="CO40" i="7" s="1"/>
  <c r="CD47" i="11"/>
  <c r="CC131" i="4"/>
  <c r="CB9" i="12" s="1"/>
  <c r="CC121" i="4"/>
  <c r="CB7" i="12" s="1"/>
  <c r="CE11" i="11"/>
  <c r="CD47" i="4"/>
  <c r="CR49" i="4"/>
  <c r="CF23" i="11"/>
  <c r="CF24" i="11" s="1"/>
  <c r="CS29" i="11"/>
  <c r="CE82" i="11" l="1"/>
  <c r="CE87" i="11" s="1"/>
  <c r="CC45" i="7" s="1"/>
  <c r="CB84" i="12"/>
  <c r="CA131" i="7" s="1"/>
  <c r="CA53" i="7"/>
  <c r="CA56" i="7" s="1"/>
  <c r="CA222" i="7" s="1"/>
  <c r="CB86" i="12"/>
  <c r="CA133" i="7" s="1"/>
  <c r="CR113" i="4"/>
  <c r="CR112" i="4"/>
  <c r="CR111" i="4"/>
  <c r="CR95" i="4"/>
  <c r="CR97" i="4"/>
  <c r="CR96" i="4"/>
  <c r="CR104" i="4"/>
  <c r="CR103" i="4"/>
  <c r="CD17" i="11"/>
  <c r="CD18" i="11" s="1"/>
  <c r="CD71" i="11" s="1"/>
  <c r="CB26" i="7" s="1"/>
  <c r="CB30" i="7" s="1"/>
  <c r="CD49" i="11"/>
  <c r="CD96" i="11" s="1"/>
  <c r="CB55" i="7" s="1"/>
  <c r="CA20" i="7"/>
  <c r="CA24" i="7" s="1"/>
  <c r="CC76" i="11"/>
  <c r="CF25" i="11"/>
  <c r="CF91" i="11" s="1"/>
  <c r="CB11" i="12"/>
  <c r="CB42" i="12" s="1"/>
  <c r="CA115" i="7" s="1"/>
  <c r="CB51" i="12"/>
  <c r="CA69" i="7" s="1"/>
  <c r="CB39" i="12"/>
  <c r="CA67" i="7" s="1"/>
  <c r="CA62" i="7"/>
  <c r="CB45" i="12"/>
  <c r="CA68" i="7" s="1"/>
  <c r="CB27" i="12"/>
  <c r="CA65" i="7" s="1"/>
  <c r="CB33" i="12"/>
  <c r="CA66" i="7" s="1"/>
  <c r="CB21" i="12"/>
  <c r="CA64" i="7" s="1"/>
  <c r="CR146" i="4"/>
  <c r="CB20" i="12"/>
  <c r="CA139" i="7" s="1"/>
  <c r="CB16" i="12"/>
  <c r="CA92" i="7" s="1"/>
  <c r="CB17" i="12"/>
  <c r="CA103" i="7" s="1"/>
  <c r="CB19" i="12"/>
  <c r="CA124" i="7" s="1"/>
  <c r="CA138" i="7"/>
  <c r="CB44" i="12"/>
  <c r="CA143" i="7" s="1"/>
  <c r="CB50" i="12"/>
  <c r="CA144" i="7" s="1"/>
  <c r="CB26" i="12"/>
  <c r="CA140" i="7" s="1"/>
  <c r="CB56" i="12"/>
  <c r="CA145" i="7" s="1"/>
  <c r="CB32" i="12"/>
  <c r="CA141" i="7" s="1"/>
  <c r="CB38" i="12"/>
  <c r="CA142" i="7" s="1"/>
  <c r="CB58" i="12"/>
  <c r="CA104" i="7" s="1"/>
  <c r="CA102" i="7"/>
  <c r="CB46" i="12"/>
  <c r="CA82" i="7" s="1"/>
  <c r="CB52" i="12"/>
  <c r="CA83" i="7" s="1"/>
  <c r="CA76" i="7"/>
  <c r="CB40" i="12"/>
  <c r="CA81" i="7" s="1"/>
  <c r="CB34" i="12"/>
  <c r="CA80" i="7" s="1"/>
  <c r="CB28" i="12"/>
  <c r="CA79" i="7" s="1"/>
  <c r="CB22" i="12"/>
  <c r="CA78" i="7" s="1"/>
  <c r="CP22" i="7"/>
  <c r="CP10" i="7"/>
  <c r="CR84" i="11"/>
  <c r="CP35" i="7"/>
  <c r="CB53" i="12"/>
  <c r="CA98" i="7" s="1"/>
  <c r="CA91" i="7"/>
  <c r="BZ58" i="7"/>
  <c r="BZ221" i="7"/>
  <c r="CD53" i="11"/>
  <c r="CD55" i="11" s="1"/>
  <c r="CD56" i="11" s="1"/>
  <c r="CB72" i="7"/>
  <c r="CB12" i="12"/>
  <c r="CB47" i="12"/>
  <c r="CA97" i="7" s="1"/>
  <c r="CB41" i="12"/>
  <c r="CA96" i="7" s="1"/>
  <c r="CB35" i="12"/>
  <c r="CA95" i="7" s="1"/>
  <c r="CB29" i="12"/>
  <c r="CA94" i="7" s="1"/>
  <c r="CB23" i="12"/>
  <c r="CA93" i="7" s="1"/>
  <c r="CQ88" i="11"/>
  <c r="CO46" i="7" s="1"/>
  <c r="CF48" i="4"/>
  <c r="CD51" i="4"/>
  <c r="CE13" i="11"/>
  <c r="CE48" i="11" s="1"/>
  <c r="CR36" i="11"/>
  <c r="CR73" i="11" s="1"/>
  <c r="CP28" i="7" s="1"/>
  <c r="CS31" i="11"/>
  <c r="CG20" i="11"/>
  <c r="CC39" i="7" l="1"/>
  <c r="CD66" i="4"/>
  <c r="CD126" i="4" s="1"/>
  <c r="CD50" i="11"/>
  <c r="CC71" i="12" s="1"/>
  <c r="CA110" i="7"/>
  <c r="CF110" i="4"/>
  <c r="CF109" i="4"/>
  <c r="CF108" i="4"/>
  <c r="CF102" i="4"/>
  <c r="CF101" i="4"/>
  <c r="CF100" i="4"/>
  <c r="CF94" i="4"/>
  <c r="CF93" i="4"/>
  <c r="CF92" i="4"/>
  <c r="CD60" i="4"/>
  <c r="CD120" i="4" s="1"/>
  <c r="CB30" i="12"/>
  <c r="CA113" i="7" s="1"/>
  <c r="CA32" i="7"/>
  <c r="CA36" i="7" s="1"/>
  <c r="CC81" i="11"/>
  <c r="CB8" i="7"/>
  <c r="CD66" i="11"/>
  <c r="CB20" i="7" s="1"/>
  <c r="CB24" i="7" s="1"/>
  <c r="CF26" i="11"/>
  <c r="CD9" i="7" s="1"/>
  <c r="CD50" i="7"/>
  <c r="CD57" i="11"/>
  <c r="CA73" i="7"/>
  <c r="CB48" i="12"/>
  <c r="CA116" i="7" s="1"/>
  <c r="CB24" i="12"/>
  <c r="CA112" i="7" s="1"/>
  <c r="CB36" i="12"/>
  <c r="CA114" i="7" s="1"/>
  <c r="CB54" i="12"/>
  <c r="CA117" i="7" s="1"/>
  <c r="CD80" i="4"/>
  <c r="CD140" i="4" s="1"/>
  <c r="CD178" i="4" s="1"/>
  <c r="CD124" i="4"/>
  <c r="CS30" i="11"/>
  <c r="CS32" i="11" s="1"/>
  <c r="CS33" i="11" s="1"/>
  <c r="CS34" i="11" s="1"/>
  <c r="CS92" i="11" s="1"/>
  <c r="CQ51" i="7" s="1"/>
  <c r="CS69" i="11"/>
  <c r="CA86" i="7"/>
  <c r="CD132" i="4"/>
  <c r="CD137" i="4"/>
  <c r="CA107" i="7"/>
  <c r="CA148" i="7"/>
  <c r="CC78" i="12"/>
  <c r="CB109" i="7" s="1"/>
  <c r="CB88" i="7"/>
  <c r="CB89" i="7" s="1"/>
  <c r="CB55" i="12"/>
  <c r="CA130" i="7" s="1"/>
  <c r="CA123" i="7"/>
  <c r="BZ150" i="7"/>
  <c r="BZ151" i="7" s="1"/>
  <c r="CR89" i="11"/>
  <c r="CP47" i="7" s="1"/>
  <c r="CP41" i="7"/>
  <c r="CA100" i="7"/>
  <c r="CE12" i="11"/>
  <c r="CB43" i="12"/>
  <c r="CA128" i="7" s="1"/>
  <c r="CB49" i="12"/>
  <c r="CA129" i="7" s="1"/>
  <c r="CB37" i="12"/>
  <c r="CA127" i="7" s="1"/>
  <c r="CB31" i="12"/>
  <c r="CA126" i="7" s="1"/>
  <c r="CB25" i="12"/>
  <c r="CA125" i="7" s="1"/>
  <c r="CR78" i="11"/>
  <c r="CP34" i="7" s="1"/>
  <c r="CD117" i="4"/>
  <c r="CE52" i="11"/>
  <c r="CD52" i="4"/>
  <c r="CD53" i="4" s="1"/>
  <c r="CE54" i="11"/>
  <c r="CG22" i="11"/>
  <c r="CG21" i="11" s="1"/>
  <c r="CC92" i="12" l="1"/>
  <c r="CB147" i="7" s="1"/>
  <c r="CC87" i="12"/>
  <c r="CB134" i="7" s="1"/>
  <c r="CC100" i="12"/>
  <c r="CB156" i="7" s="1"/>
  <c r="CB157" i="7" s="1"/>
  <c r="CC79" i="12"/>
  <c r="CB118" i="7" s="1"/>
  <c r="CC61" i="12"/>
  <c r="CB70" i="7" s="1"/>
  <c r="CC66" i="12"/>
  <c r="CB75" i="7" s="1"/>
  <c r="CC68" i="12"/>
  <c r="CB85" i="7" s="1"/>
  <c r="CC74" i="12"/>
  <c r="CB105" i="7" s="1"/>
  <c r="CC102" i="12"/>
  <c r="CB163" i="7" s="1"/>
  <c r="CC83" i="12"/>
  <c r="CB122" i="7" s="1"/>
  <c r="CC67" i="12"/>
  <c r="CB84" i="7" s="1"/>
  <c r="CD94" i="11"/>
  <c r="CC14" i="12" s="1"/>
  <c r="CB63" i="7" s="1"/>
  <c r="CC60" i="12"/>
  <c r="CB61" i="7" s="1"/>
  <c r="CC90" i="12"/>
  <c r="CB137" i="7" s="1"/>
  <c r="CD70" i="4"/>
  <c r="CD130" i="4" s="1"/>
  <c r="CD73" i="4"/>
  <c r="CD133" i="4" s="1"/>
  <c r="CD69" i="4"/>
  <c r="CD129" i="4" s="1"/>
  <c r="CC8" i="12" s="1"/>
  <c r="CC62" i="12"/>
  <c r="CB71" i="7" s="1"/>
  <c r="CC75" i="12"/>
  <c r="CB106" i="7" s="1"/>
  <c r="CB12" i="7"/>
  <c r="CC91" i="12"/>
  <c r="CB146" i="7" s="1"/>
  <c r="CC85" i="12"/>
  <c r="CB132" i="7" s="1"/>
  <c r="CD59" i="11"/>
  <c r="CC84" i="12" s="1"/>
  <c r="CB131" i="7" s="1"/>
  <c r="CD93" i="11"/>
  <c r="CB52" i="7" s="1"/>
  <c r="CD76" i="11"/>
  <c r="CB32" i="7" s="1"/>
  <c r="CB36" i="7" s="1"/>
  <c r="CF27" i="11"/>
  <c r="CF72" i="11" s="1"/>
  <c r="CD27" i="7" s="1"/>
  <c r="CF83" i="4"/>
  <c r="CF143" i="4" s="1"/>
  <c r="CF67" i="11"/>
  <c r="CD21" i="7" s="1"/>
  <c r="CF82" i="4"/>
  <c r="CF142" i="4" s="1"/>
  <c r="CS35" i="11"/>
  <c r="CS68" i="11" s="1"/>
  <c r="CA38" i="7"/>
  <c r="CA42" i="7" s="1"/>
  <c r="CC86" i="11"/>
  <c r="CA165" i="7" s="1"/>
  <c r="CA120" i="7"/>
  <c r="CF84" i="4"/>
  <c r="CF144" i="4" s="1"/>
  <c r="CD175" i="4"/>
  <c r="CC13" i="12"/>
  <c r="CD170" i="4"/>
  <c r="CC10" i="12"/>
  <c r="CB99" i="7"/>
  <c r="CA135" i="7"/>
  <c r="CS79" i="11"/>
  <c r="CQ23" i="7"/>
  <c r="CD123" i="4"/>
  <c r="CD122" i="4"/>
  <c r="CD160" i="4" s="1"/>
  <c r="CC18" i="12" s="1"/>
  <c r="CB111" i="7" s="1"/>
  <c r="CF134" i="4"/>
  <c r="CR83" i="11"/>
  <c r="CP40" i="7" s="1"/>
  <c r="CF139" i="4"/>
  <c r="CF177" i="4" s="1"/>
  <c r="CF138" i="4"/>
  <c r="CD131" i="4"/>
  <c r="CC9" i="12" s="1"/>
  <c r="CD121" i="4"/>
  <c r="CC7" i="12" s="1"/>
  <c r="CE47" i="11"/>
  <c r="CE14" i="11"/>
  <c r="CE15" i="11" s="1"/>
  <c r="CS49" i="4"/>
  <c r="CT29" i="11"/>
  <c r="CB53" i="7" l="1"/>
  <c r="CB56" i="7" s="1"/>
  <c r="CB222" i="7" s="1"/>
  <c r="CC80" i="12"/>
  <c r="CB119" i="7" s="1"/>
  <c r="CC86" i="12"/>
  <c r="CB133" i="7" s="1"/>
  <c r="CD81" i="11"/>
  <c r="CB38" i="7" s="1"/>
  <c r="CB42" i="7" s="1"/>
  <c r="CF77" i="11"/>
  <c r="CD33" i="7" s="1"/>
  <c r="CS113" i="4"/>
  <c r="CS112" i="4"/>
  <c r="CS111" i="4"/>
  <c r="CS95" i="4"/>
  <c r="CS97" i="4"/>
  <c r="CS96" i="4"/>
  <c r="CS104" i="4"/>
  <c r="CS103" i="4"/>
  <c r="CB96" i="12"/>
  <c r="CA44" i="7"/>
  <c r="CA48" i="7" s="1"/>
  <c r="CA221" i="7" s="1"/>
  <c r="CE16" i="11"/>
  <c r="CB62" i="7"/>
  <c r="CC33" i="12"/>
  <c r="CB66" i="7" s="1"/>
  <c r="CC27" i="12"/>
  <c r="CB65" i="7" s="1"/>
  <c r="CC21" i="12"/>
  <c r="CB64" i="7" s="1"/>
  <c r="CC39" i="12"/>
  <c r="CB67" i="7" s="1"/>
  <c r="CC51" i="12"/>
  <c r="CB69" i="7" s="1"/>
  <c r="CC45" i="12"/>
  <c r="CB68" i="7" s="1"/>
  <c r="CC11" i="12"/>
  <c r="CC24" i="12" s="1"/>
  <c r="CB112" i="7" s="1"/>
  <c r="CS146" i="4"/>
  <c r="CC20" i="12"/>
  <c r="CB139" i="7" s="1"/>
  <c r="CC16" i="12"/>
  <c r="CB92" i="7" s="1"/>
  <c r="CC17" i="12"/>
  <c r="CB103" i="7" s="1"/>
  <c r="CC19" i="12"/>
  <c r="CB124" i="7" s="1"/>
  <c r="CC58" i="12"/>
  <c r="CB104" i="7" s="1"/>
  <c r="CB102" i="7"/>
  <c r="CC56" i="12"/>
  <c r="CB145" i="7" s="1"/>
  <c r="CC44" i="12"/>
  <c r="CB143" i="7" s="1"/>
  <c r="CC50" i="12"/>
  <c r="CB144" i="7" s="1"/>
  <c r="CB138" i="7"/>
  <c r="CC32" i="12"/>
  <c r="CB141" i="7" s="1"/>
  <c r="CC26" i="12"/>
  <c r="CB140" i="7" s="1"/>
  <c r="CC38" i="12"/>
  <c r="CB142" i="7" s="1"/>
  <c r="CC52" i="12"/>
  <c r="CB83" i="7" s="1"/>
  <c r="CC34" i="12"/>
  <c r="CB80" i="7" s="1"/>
  <c r="CB76" i="7"/>
  <c r="CC28" i="12"/>
  <c r="CB79" i="7" s="1"/>
  <c r="CC22" i="12"/>
  <c r="CB78" i="7" s="1"/>
  <c r="CC46" i="12"/>
  <c r="CB82" i="7" s="1"/>
  <c r="CC40" i="12"/>
  <c r="CB81" i="7" s="1"/>
  <c r="CQ22" i="7"/>
  <c r="CQ10" i="7"/>
  <c r="CC53" i="12"/>
  <c r="CB98" i="7" s="1"/>
  <c r="CB91" i="7"/>
  <c r="CS84" i="11"/>
  <c r="CQ35" i="7"/>
  <c r="CE53" i="11"/>
  <c r="CE55" i="11" s="1"/>
  <c r="CE56" i="11" s="1"/>
  <c r="CC72" i="7"/>
  <c r="CC47" i="12"/>
  <c r="CB97" i="7" s="1"/>
  <c r="CC41" i="12"/>
  <c r="CB96" i="7" s="1"/>
  <c r="CC35" i="12"/>
  <c r="CB95" i="7" s="1"/>
  <c r="CC29" i="12"/>
  <c r="CB94" i="7" s="1"/>
  <c r="CC23" i="12"/>
  <c r="CB93" i="7" s="1"/>
  <c r="CE47" i="4"/>
  <c r="CE51" i="4" s="1"/>
  <c r="CC12" i="12"/>
  <c r="CF11" i="11"/>
  <c r="CR88" i="11"/>
  <c r="CP46" i="7" s="1"/>
  <c r="CD86" i="11"/>
  <c r="CS36" i="11"/>
  <c r="CS73" i="11" s="1"/>
  <c r="CQ28" i="7" s="1"/>
  <c r="CT31" i="11"/>
  <c r="CG23" i="11"/>
  <c r="CG24" i="11" s="1"/>
  <c r="CE66" i="4" l="1"/>
  <c r="CE126" i="4" s="1"/>
  <c r="CF82" i="11"/>
  <c r="CD39" i="7" s="1"/>
  <c r="CC96" i="12"/>
  <c r="CB165" i="7"/>
  <c r="CE60" i="4"/>
  <c r="CE120" i="4" s="1"/>
  <c r="CE137" i="4"/>
  <c r="CA58" i="7"/>
  <c r="CE17" i="11"/>
  <c r="CE49" i="11"/>
  <c r="CE96" i="11" s="1"/>
  <c r="CC55" i="7" s="1"/>
  <c r="CE57" i="11"/>
  <c r="CE93" i="11" s="1"/>
  <c r="CC52" i="7" s="1"/>
  <c r="CG25" i="11"/>
  <c r="CG91" i="11" s="1"/>
  <c r="CB73" i="7"/>
  <c r="CC48" i="12"/>
  <c r="CB116" i="7" s="1"/>
  <c r="CB110" i="7"/>
  <c r="CC36" i="12"/>
  <c r="CB114" i="7" s="1"/>
  <c r="CC54" i="12"/>
  <c r="CB117" i="7" s="1"/>
  <c r="CC42" i="12"/>
  <c r="CB115" i="7" s="1"/>
  <c r="CC30" i="12"/>
  <c r="CB113" i="7" s="1"/>
  <c r="CT30" i="11"/>
  <c r="CT32" i="11" s="1"/>
  <c r="CT33" i="11" s="1"/>
  <c r="CT34" i="11" s="1"/>
  <c r="CT92" i="11" s="1"/>
  <c r="CR51" i="7" s="1"/>
  <c r="CT69" i="11"/>
  <c r="CE80" i="4"/>
  <c r="CE140" i="4" s="1"/>
  <c r="CE178" i="4" s="1"/>
  <c r="CE124" i="4"/>
  <c r="CB107" i="7"/>
  <c r="CE132" i="4"/>
  <c r="CB148" i="7"/>
  <c r="CB86" i="7"/>
  <c r="CS89" i="11"/>
  <c r="CQ47" i="7" s="1"/>
  <c r="CQ41" i="7"/>
  <c r="CB44" i="7"/>
  <c r="CA150" i="7"/>
  <c r="CA151" i="7" s="1"/>
  <c r="CC55" i="12"/>
  <c r="CB130" i="7" s="1"/>
  <c r="CB123" i="7"/>
  <c r="CB100" i="7"/>
  <c r="CF13" i="11"/>
  <c r="CF12" i="11" s="1"/>
  <c r="CC49" i="12"/>
  <c r="CB129" i="7" s="1"/>
  <c r="CC37" i="12"/>
  <c r="CB127" i="7" s="1"/>
  <c r="CC43" i="12"/>
  <c r="CB128" i="7" s="1"/>
  <c r="CC31" i="12"/>
  <c r="CB126" i="7" s="1"/>
  <c r="CC25" i="12"/>
  <c r="CB125" i="7" s="1"/>
  <c r="CS78" i="11"/>
  <c r="CQ34" i="7" s="1"/>
  <c r="CE117" i="4"/>
  <c r="CF52" i="11"/>
  <c r="CE52" i="4"/>
  <c r="CE53" i="4" s="1"/>
  <c r="CG48" i="4"/>
  <c r="CH20" i="11"/>
  <c r="CF87" i="11" l="1"/>
  <c r="CD45" i="7" s="1"/>
  <c r="CE73" i="4"/>
  <c r="CE133" i="4" s="1"/>
  <c r="CD10" i="12" s="1"/>
  <c r="CE70" i="4"/>
  <c r="CE130" i="4" s="1"/>
  <c r="CE69" i="4"/>
  <c r="CE129" i="4" s="1"/>
  <c r="CD8" i="12" s="1"/>
  <c r="CE50" i="11"/>
  <c r="CC12" i="7" s="1"/>
  <c r="CG110" i="4"/>
  <c r="CG109" i="4"/>
  <c r="CG108" i="4"/>
  <c r="CG102" i="4"/>
  <c r="CG101" i="4"/>
  <c r="CG100" i="4"/>
  <c r="CG94" i="4"/>
  <c r="CG93" i="4"/>
  <c r="CG92" i="4"/>
  <c r="CE59" i="11"/>
  <c r="CT35" i="11"/>
  <c r="CT68" i="11" s="1"/>
  <c r="CC8" i="7"/>
  <c r="CE66" i="11"/>
  <c r="CE18" i="11"/>
  <c r="CE71" i="11" s="1"/>
  <c r="CC26" i="7" s="1"/>
  <c r="CC30" i="7" s="1"/>
  <c r="CG26" i="11"/>
  <c r="CG67" i="11" s="1"/>
  <c r="CE21" i="7" s="1"/>
  <c r="CE50" i="7"/>
  <c r="CB120" i="7"/>
  <c r="CE170" i="4"/>
  <c r="CE175" i="4"/>
  <c r="CD13" i="12"/>
  <c r="CC88" i="7"/>
  <c r="CC89" i="7" s="1"/>
  <c r="CB135" i="7"/>
  <c r="CB48" i="7"/>
  <c r="CT79" i="11"/>
  <c r="CR23" i="7"/>
  <c r="CE123" i="4"/>
  <c r="CE121" i="4"/>
  <c r="CD7" i="12" s="1"/>
  <c r="CE122" i="4"/>
  <c r="CE160" i="4" s="1"/>
  <c r="CD18" i="12" s="1"/>
  <c r="CC111" i="7" s="1"/>
  <c r="CF48" i="11"/>
  <c r="CS83" i="11"/>
  <c r="CQ40" i="7" s="1"/>
  <c r="CE131" i="4"/>
  <c r="CD9" i="12" s="1"/>
  <c r="CF14" i="11"/>
  <c r="CF15" i="11" s="1"/>
  <c r="CF47" i="11"/>
  <c r="CT49" i="4"/>
  <c r="CH22" i="11"/>
  <c r="CH21" i="11" s="1"/>
  <c r="CU29" i="11"/>
  <c r="CD74" i="12" l="1"/>
  <c r="CC105" i="7" s="1"/>
  <c r="CD92" i="12"/>
  <c r="CC147" i="7" s="1"/>
  <c r="CD91" i="12"/>
  <c r="CC146" i="7" s="1"/>
  <c r="CD100" i="12"/>
  <c r="CC156" i="7" s="1"/>
  <c r="CC157" i="7" s="1"/>
  <c r="CD60" i="12"/>
  <c r="CC61" i="7" s="1"/>
  <c r="CD68" i="12"/>
  <c r="CC85" i="7" s="1"/>
  <c r="CE9" i="7"/>
  <c r="CD83" i="12"/>
  <c r="CC122" i="7" s="1"/>
  <c r="CD85" i="12"/>
  <c r="CC132" i="7" s="1"/>
  <c r="CE94" i="11"/>
  <c r="CD71" i="12"/>
  <c r="CC99" i="7" s="1"/>
  <c r="CD75" i="12"/>
  <c r="CC106" i="7" s="1"/>
  <c r="CD67" i="12"/>
  <c r="CC84" i="7" s="1"/>
  <c r="CD78" i="12"/>
  <c r="CC109" i="7" s="1"/>
  <c r="CD87" i="12"/>
  <c r="CC134" i="7" s="1"/>
  <c r="CD61" i="12"/>
  <c r="CC70" i="7" s="1"/>
  <c r="CD90" i="12"/>
  <c r="CC137" i="7" s="1"/>
  <c r="CD62" i="12"/>
  <c r="CC71" i="7" s="1"/>
  <c r="CD102" i="12"/>
  <c r="CC163" i="7" s="1"/>
  <c r="CD66" i="12"/>
  <c r="CC75" i="7" s="1"/>
  <c r="CD79" i="12"/>
  <c r="CC118" i="7" s="1"/>
  <c r="CD84" i="12"/>
  <c r="CC131" i="7" s="1"/>
  <c r="CG27" i="11"/>
  <c r="CG72" i="11" s="1"/>
  <c r="CE27" i="7" s="1"/>
  <c r="CG82" i="4"/>
  <c r="CG142" i="4" s="1"/>
  <c r="CG83" i="4"/>
  <c r="CG143" i="4" s="1"/>
  <c r="CD80" i="12"/>
  <c r="CC119" i="7" s="1"/>
  <c r="CT113" i="4"/>
  <c r="CT112" i="4"/>
  <c r="CT111" i="4"/>
  <c r="CT95" i="4"/>
  <c r="CT97" i="4"/>
  <c r="CT96" i="4"/>
  <c r="CT104" i="4"/>
  <c r="CT103" i="4"/>
  <c r="CD86" i="12"/>
  <c r="CC133" i="7" s="1"/>
  <c r="CC20" i="7"/>
  <c r="CC24" i="7" s="1"/>
  <c r="CE76" i="11"/>
  <c r="CD11" i="12"/>
  <c r="CD30" i="12" s="1"/>
  <c r="CC113" i="7" s="1"/>
  <c r="CF16" i="11"/>
  <c r="CG84" i="4"/>
  <c r="CG144" i="4" s="1"/>
  <c r="CD45" i="12"/>
  <c r="CC68" i="7" s="1"/>
  <c r="CD39" i="12"/>
  <c r="CC67" i="7" s="1"/>
  <c r="CC62" i="7"/>
  <c r="CD33" i="12"/>
  <c r="CC66" i="7" s="1"/>
  <c r="CD21" i="12"/>
  <c r="CC64" i="7" s="1"/>
  <c r="CD27" i="12"/>
  <c r="CC65" i="7" s="1"/>
  <c r="CD51" i="12"/>
  <c r="CC69" i="7" s="1"/>
  <c r="CT146" i="4"/>
  <c r="CD20" i="12"/>
  <c r="CC139" i="7" s="1"/>
  <c r="CD16" i="12"/>
  <c r="CC92" i="7" s="1"/>
  <c r="CD17" i="12"/>
  <c r="CC103" i="7" s="1"/>
  <c r="CD19" i="12"/>
  <c r="CC124" i="7" s="1"/>
  <c r="CC102" i="7"/>
  <c r="CD58" i="12"/>
  <c r="CC104" i="7" s="1"/>
  <c r="CD40" i="12"/>
  <c r="CC81" i="7" s="1"/>
  <c r="CD34" i="12"/>
  <c r="CC80" i="7" s="1"/>
  <c r="CD52" i="12"/>
  <c r="CC83" i="7" s="1"/>
  <c r="CD46" i="12"/>
  <c r="CC82" i="7" s="1"/>
  <c r="CC76" i="7"/>
  <c r="CD28" i="12"/>
  <c r="CC79" i="7" s="1"/>
  <c r="CD22" i="12"/>
  <c r="CC78" i="7" s="1"/>
  <c r="CD50" i="12"/>
  <c r="CC144" i="7" s="1"/>
  <c r="CD38" i="12"/>
  <c r="CC142" i="7" s="1"/>
  <c r="CC138" i="7"/>
  <c r="CD44" i="12"/>
  <c r="CC143" i="7" s="1"/>
  <c r="CD32" i="12"/>
  <c r="CC141" i="7" s="1"/>
  <c r="CD56" i="12"/>
  <c r="CC145" i="7" s="1"/>
  <c r="CD26" i="12"/>
  <c r="CC140" i="7" s="1"/>
  <c r="CD72" i="7"/>
  <c r="CR22" i="7"/>
  <c r="CR10" i="7"/>
  <c r="CT84" i="11"/>
  <c r="CR35" i="7"/>
  <c r="CD14" i="12"/>
  <c r="CC63" i="7" s="1"/>
  <c r="CC53" i="7"/>
  <c r="CC56" i="7" s="1"/>
  <c r="CB58" i="7"/>
  <c r="CB221" i="7"/>
  <c r="CD53" i="12"/>
  <c r="CC98" i="7" s="1"/>
  <c r="CC91" i="7"/>
  <c r="CF54" i="11"/>
  <c r="CG134" i="4"/>
  <c r="CD47" i="12"/>
  <c r="CC97" i="7" s="1"/>
  <c r="CD35" i="12"/>
  <c r="CC95" i="7" s="1"/>
  <c r="CD41" i="12"/>
  <c r="CC96" i="7" s="1"/>
  <c r="CD29" i="12"/>
  <c r="CC94" i="7" s="1"/>
  <c r="CD23" i="12"/>
  <c r="CC93" i="7" s="1"/>
  <c r="CD12" i="12"/>
  <c r="CS88" i="11"/>
  <c r="CQ46" i="7" s="1"/>
  <c r="CG138" i="4"/>
  <c r="CG139" i="4"/>
  <c r="CG177" i="4" s="1"/>
  <c r="CF53" i="11"/>
  <c r="CG11" i="11"/>
  <c r="CF47" i="4"/>
  <c r="CT36" i="11"/>
  <c r="CT73" i="11" s="1"/>
  <c r="CR28" i="7" s="1"/>
  <c r="CU31" i="11"/>
  <c r="CG77" i="11" l="1"/>
  <c r="CE33" i="7" s="1"/>
  <c r="CC110" i="7"/>
  <c r="CD36" i="12"/>
  <c r="CC114" i="7" s="1"/>
  <c r="CD54" i="12"/>
  <c r="CC117" i="7" s="1"/>
  <c r="CD42" i="12"/>
  <c r="CC115" i="7" s="1"/>
  <c r="CD24" i="12"/>
  <c r="CC112" i="7" s="1"/>
  <c r="CD48" i="12"/>
  <c r="CC116" i="7" s="1"/>
  <c r="CF17" i="11"/>
  <c r="CF18" i="11" s="1"/>
  <c r="CF71" i="11" s="1"/>
  <c r="CD26" i="7" s="1"/>
  <c r="CD30" i="7" s="1"/>
  <c r="CF49" i="11"/>
  <c r="CF96" i="11" s="1"/>
  <c r="CD55" i="7" s="1"/>
  <c r="CC32" i="7"/>
  <c r="CC36" i="7" s="1"/>
  <c r="CE81" i="11"/>
  <c r="CC73" i="7"/>
  <c r="CU30" i="11"/>
  <c r="CU32" i="11" s="1"/>
  <c r="CU33" i="11" s="1"/>
  <c r="CU34" i="11" s="1"/>
  <c r="CU92" i="11" s="1"/>
  <c r="CS51" i="7" s="1"/>
  <c r="CU69" i="11"/>
  <c r="CC107" i="7"/>
  <c r="CC86" i="7"/>
  <c r="CC148" i="7"/>
  <c r="CD55" i="12"/>
  <c r="CC130" i="7" s="1"/>
  <c r="CC123" i="7"/>
  <c r="CB150" i="7"/>
  <c r="CB151" i="7" s="1"/>
  <c r="CT89" i="11"/>
  <c r="CR47" i="7" s="1"/>
  <c r="CR41" i="7"/>
  <c r="CC100" i="7"/>
  <c r="CC222" i="7"/>
  <c r="CD49" i="12"/>
  <c r="CC129" i="7" s="1"/>
  <c r="CD37" i="12"/>
  <c r="CC127" i="7" s="1"/>
  <c r="CD43" i="12"/>
  <c r="CC128" i="7" s="1"/>
  <c r="CD25" i="12"/>
  <c r="CC125" i="7" s="1"/>
  <c r="CD31" i="12"/>
  <c r="CC126" i="7" s="1"/>
  <c r="CT78" i="11"/>
  <c r="CR34" i="7" s="1"/>
  <c r="CG13" i="11"/>
  <c r="CG48" i="11" s="1"/>
  <c r="CF51" i="4"/>
  <c r="CF55" i="11"/>
  <c r="CF56" i="11" s="1"/>
  <c r="CH23" i="11"/>
  <c r="CH24" i="11" s="1"/>
  <c r="CG82" i="11" l="1"/>
  <c r="CE39" i="7" s="1"/>
  <c r="CF66" i="4"/>
  <c r="CF126" i="4" s="1"/>
  <c r="CC120" i="7"/>
  <c r="CF50" i="11"/>
  <c r="CE87" i="12" s="1"/>
  <c r="CD134" i="7" s="1"/>
  <c r="CU35" i="11"/>
  <c r="CU68" i="11" s="1"/>
  <c r="CF60" i="4"/>
  <c r="CF120" i="4" s="1"/>
  <c r="CF137" i="4"/>
  <c r="CC38" i="7"/>
  <c r="CC42" i="7" s="1"/>
  <c r="CE86" i="11"/>
  <c r="CC165" i="7" s="1"/>
  <c r="CD8" i="7"/>
  <c r="CF66" i="11"/>
  <c r="CD20" i="7" s="1"/>
  <c r="CD24" i="7" s="1"/>
  <c r="CF57" i="11"/>
  <c r="CH25" i="11"/>
  <c r="CH91" i="11" s="1"/>
  <c r="CF80" i="4"/>
  <c r="CF140" i="4" s="1"/>
  <c r="CF178" i="4" s="1"/>
  <c r="CF124" i="4"/>
  <c r="CF132" i="4"/>
  <c r="CD88" i="7"/>
  <c r="CD89" i="7" s="1"/>
  <c r="CC135" i="7"/>
  <c r="CU79" i="11"/>
  <c r="CS23" i="7"/>
  <c r="CG12" i="11"/>
  <c r="CG47" i="11" s="1"/>
  <c r="CT83" i="11"/>
  <c r="CR40" i="7" s="1"/>
  <c r="CF117" i="4"/>
  <c r="CG52" i="11"/>
  <c r="CF52" i="4"/>
  <c r="CF53" i="4" s="1"/>
  <c r="CH48" i="4"/>
  <c r="CG54" i="11"/>
  <c r="CU49" i="4"/>
  <c r="CI20" i="11"/>
  <c r="CV29" i="11"/>
  <c r="CG87" i="11" l="1"/>
  <c r="CE45" i="7" s="1"/>
  <c r="CF70" i="4"/>
  <c r="CF130" i="4" s="1"/>
  <c r="CF73" i="4"/>
  <c r="CF133" i="4" s="1"/>
  <c r="CF69" i="4"/>
  <c r="CF129" i="4" s="1"/>
  <c r="CE8" i="12" s="1"/>
  <c r="CE68" i="12"/>
  <c r="CD85" i="7" s="1"/>
  <c r="CE60" i="12"/>
  <c r="CD61" i="7" s="1"/>
  <c r="CE61" i="12"/>
  <c r="CD70" i="7" s="1"/>
  <c r="CE67" i="12"/>
  <c r="CD84" i="7" s="1"/>
  <c r="CE83" i="12"/>
  <c r="CD122" i="7" s="1"/>
  <c r="CE102" i="12"/>
  <c r="CD163" i="7" s="1"/>
  <c r="CE100" i="12"/>
  <c r="CD156" i="7" s="1"/>
  <c r="CD157" i="7" s="1"/>
  <c r="CE90" i="12"/>
  <c r="CD137" i="7" s="1"/>
  <c r="CF59" i="11"/>
  <c r="CE84" i="12" s="1"/>
  <c r="CD131" i="7" s="1"/>
  <c r="CF93" i="11"/>
  <c r="CD52" i="7" s="1"/>
  <c r="CE62" i="12"/>
  <c r="CD71" i="7" s="1"/>
  <c r="CE92" i="12"/>
  <c r="CD147" i="7" s="1"/>
  <c r="CD12" i="7"/>
  <c r="CE78" i="12"/>
  <c r="CD109" i="7" s="1"/>
  <c r="CE79" i="12"/>
  <c r="CD118" i="7" s="1"/>
  <c r="CE74" i="12"/>
  <c r="CD105" i="7" s="1"/>
  <c r="CF94" i="11"/>
  <c r="CE14" i="12" s="1"/>
  <c r="CD63" i="7" s="1"/>
  <c r="CE85" i="12"/>
  <c r="CD132" i="7" s="1"/>
  <c r="CE75" i="12"/>
  <c r="CD106" i="7" s="1"/>
  <c r="CE71" i="12"/>
  <c r="CD99" i="7" s="1"/>
  <c r="CE66" i="12"/>
  <c r="CD75" i="7" s="1"/>
  <c r="CF76" i="11"/>
  <c r="CD32" i="7" s="1"/>
  <c r="CD36" i="7" s="1"/>
  <c r="CE91" i="12"/>
  <c r="CD146" i="7" s="1"/>
  <c r="CH110" i="4"/>
  <c r="CH109" i="4"/>
  <c r="CH108" i="4"/>
  <c r="CH102" i="4"/>
  <c r="CH101" i="4"/>
  <c r="CH100" i="4"/>
  <c r="CH93" i="4"/>
  <c r="CH94" i="4"/>
  <c r="CH92" i="4"/>
  <c r="CU113" i="4"/>
  <c r="CU112" i="4"/>
  <c r="CU111" i="4"/>
  <c r="CU95" i="4"/>
  <c r="CU97" i="4"/>
  <c r="CU96" i="4"/>
  <c r="CU104" i="4"/>
  <c r="CU103" i="4"/>
  <c r="CD96" i="12"/>
  <c r="CC44" i="7"/>
  <c r="CC48" i="7" s="1"/>
  <c r="CC221" i="7" s="1"/>
  <c r="CH26" i="11"/>
  <c r="CF9" i="7" s="1"/>
  <c r="CF50" i="7"/>
  <c r="CU146" i="4"/>
  <c r="CF175" i="4"/>
  <c r="CE13" i="12"/>
  <c r="CF170" i="4"/>
  <c r="CE10" i="12"/>
  <c r="CE72" i="7"/>
  <c r="CS22" i="7"/>
  <c r="CS10" i="7"/>
  <c r="CU84" i="11"/>
  <c r="CS35" i="7"/>
  <c r="CF123" i="4"/>
  <c r="CF122" i="4"/>
  <c r="CF160" i="4" s="1"/>
  <c r="CE18" i="12" s="1"/>
  <c r="CD111" i="7" s="1"/>
  <c r="CG14" i="11"/>
  <c r="CG15" i="11" s="1"/>
  <c r="CT88" i="11"/>
  <c r="CR46" i="7" s="1"/>
  <c r="CF131" i="4"/>
  <c r="CE9" i="12" s="1"/>
  <c r="CF121" i="4"/>
  <c r="CE7" i="12" s="1"/>
  <c r="CG53" i="11"/>
  <c r="CU36" i="11"/>
  <c r="CU73" i="11" s="1"/>
  <c r="CS28" i="7" s="1"/>
  <c r="CV31" i="11"/>
  <c r="CI22" i="11"/>
  <c r="CI21" i="11" s="1"/>
  <c r="CE86" i="12" l="1"/>
  <c r="CD133" i="7" s="1"/>
  <c r="CE80" i="12"/>
  <c r="CD119" i="7" s="1"/>
  <c r="CD53" i="7"/>
  <c r="CD56" i="7" s="1"/>
  <c r="CD222" i="7" s="1"/>
  <c r="CF81" i="11"/>
  <c r="CD38" i="7" s="1"/>
  <c r="CD42" i="7" s="1"/>
  <c r="CH27" i="11"/>
  <c r="CH72" i="11" s="1"/>
  <c r="CF27" i="7" s="1"/>
  <c r="CH67" i="11"/>
  <c r="CF21" i="7" s="1"/>
  <c r="CH83" i="4"/>
  <c r="CH143" i="4" s="1"/>
  <c r="CH82" i="4"/>
  <c r="CH142" i="4" s="1"/>
  <c r="CE11" i="12"/>
  <c r="CE30" i="12" s="1"/>
  <c r="CD113" i="7" s="1"/>
  <c r="CC58" i="7"/>
  <c r="CG16" i="11"/>
  <c r="CE27" i="12"/>
  <c r="CD65" i="7" s="1"/>
  <c r="CE21" i="12"/>
  <c r="CD64" i="7" s="1"/>
  <c r="CE51" i="12"/>
  <c r="CD69" i="7" s="1"/>
  <c r="CD62" i="7"/>
  <c r="CE39" i="12"/>
  <c r="CD67" i="7" s="1"/>
  <c r="CE33" i="12"/>
  <c r="CD66" i="7" s="1"/>
  <c r="CE45" i="12"/>
  <c r="CD68" i="7" s="1"/>
  <c r="CV30" i="11"/>
  <c r="CV32" i="11" s="1"/>
  <c r="CV33" i="11" s="1"/>
  <c r="CV34" i="11" s="1"/>
  <c r="CV92" i="11" s="1"/>
  <c r="CT51" i="7" s="1"/>
  <c r="CV69" i="11"/>
  <c r="CE20" i="12"/>
  <c r="CD139" i="7" s="1"/>
  <c r="CE16" i="12"/>
  <c r="CD92" i="7" s="1"/>
  <c r="CE17" i="12"/>
  <c r="CD103" i="7" s="1"/>
  <c r="CE19" i="12"/>
  <c r="CD124" i="7" s="1"/>
  <c r="CE52" i="12"/>
  <c r="CD83" i="7" s="1"/>
  <c r="CE22" i="12"/>
  <c r="CD78" i="7" s="1"/>
  <c r="CE34" i="12"/>
  <c r="CD80" i="7" s="1"/>
  <c r="CD76" i="7"/>
  <c r="CE28" i="12"/>
  <c r="CD79" i="7" s="1"/>
  <c r="CE46" i="12"/>
  <c r="CD82" i="7" s="1"/>
  <c r="CE40" i="12"/>
  <c r="CD81" i="7" s="1"/>
  <c r="CH84" i="4"/>
  <c r="CH144" i="4" s="1"/>
  <c r="CE58" i="12"/>
  <c r="CD104" i="7" s="1"/>
  <c r="CD102" i="7"/>
  <c r="CE26" i="12"/>
  <c r="CD140" i="7" s="1"/>
  <c r="CE38" i="12"/>
  <c r="CD142" i="7" s="1"/>
  <c r="CE44" i="12"/>
  <c r="CD143" i="7" s="1"/>
  <c r="CE56" i="12"/>
  <c r="CD145" i="7" s="1"/>
  <c r="CE50" i="12"/>
  <c r="CD144" i="7" s="1"/>
  <c r="CD138" i="7"/>
  <c r="CE32" i="12"/>
  <c r="CD141" i="7" s="1"/>
  <c r="CE53" i="12"/>
  <c r="CD98" i="7" s="1"/>
  <c r="CD91" i="7"/>
  <c r="CU89" i="11"/>
  <c r="CS47" i="7" s="1"/>
  <c r="CS41" i="7"/>
  <c r="CH11" i="11"/>
  <c r="CH13" i="11" s="1"/>
  <c r="CH48" i="11" s="1"/>
  <c r="CC150" i="7"/>
  <c r="CC151" i="7" s="1"/>
  <c r="CG47" i="4"/>
  <c r="CG51" i="4" s="1"/>
  <c r="CH134" i="4"/>
  <c r="CE35" i="12"/>
  <c r="CD95" i="7" s="1"/>
  <c r="CE47" i="12"/>
  <c r="CD97" i="7" s="1"/>
  <c r="CE41" i="12"/>
  <c r="CD96" i="7" s="1"/>
  <c r="CE23" i="12"/>
  <c r="CD93" i="7" s="1"/>
  <c r="CE29" i="12"/>
  <c r="CD94" i="7" s="1"/>
  <c r="CE12" i="12"/>
  <c r="CH139" i="4"/>
  <c r="CH177" i="4" s="1"/>
  <c r="CU78" i="11"/>
  <c r="CS34" i="7" s="1"/>
  <c r="CH138" i="4"/>
  <c r="CG55" i="11"/>
  <c r="CG56" i="11" s="1"/>
  <c r="CF86" i="11" l="1"/>
  <c r="CD44" i="7" s="1"/>
  <c r="CD48" i="7" s="1"/>
  <c r="CD58" i="7" s="1"/>
  <c r="CG66" i="4"/>
  <c r="CG126" i="4" s="1"/>
  <c r="CH77" i="11"/>
  <c r="CF33" i="7" s="1"/>
  <c r="CD165" i="7"/>
  <c r="CD110" i="7"/>
  <c r="CE36" i="12"/>
  <c r="CD114" i="7" s="1"/>
  <c r="CE48" i="12"/>
  <c r="CD116" i="7" s="1"/>
  <c r="CE42" i="12"/>
  <c r="CD115" i="7" s="1"/>
  <c r="CE54" i="12"/>
  <c r="CD117" i="7" s="1"/>
  <c r="CE24" i="12"/>
  <c r="CD112" i="7" s="1"/>
  <c r="CV35" i="11"/>
  <c r="CV68" i="11" s="1"/>
  <c r="CG137" i="4"/>
  <c r="CG60" i="4"/>
  <c r="CG120" i="4" s="1"/>
  <c r="CG17" i="11"/>
  <c r="CG49" i="11"/>
  <c r="CG96" i="11" s="1"/>
  <c r="CE55" i="7" s="1"/>
  <c r="CG57" i="11"/>
  <c r="CG93" i="11" s="1"/>
  <c r="CE52" i="7" s="1"/>
  <c r="CD73" i="7"/>
  <c r="CG124" i="4"/>
  <c r="CG80" i="4"/>
  <c r="CG140" i="4" s="1"/>
  <c r="CG178" i="4" s="1"/>
  <c r="CD107" i="7"/>
  <c r="CG132" i="4"/>
  <c r="CD86" i="7"/>
  <c r="CD148" i="7"/>
  <c r="CV79" i="11"/>
  <c r="CT23" i="7"/>
  <c r="CE55" i="12"/>
  <c r="CD130" i="7" s="1"/>
  <c r="CD123" i="7"/>
  <c r="CD100" i="7"/>
  <c r="CH12" i="11"/>
  <c r="CE49" i="12"/>
  <c r="CD129" i="7" s="1"/>
  <c r="CE37" i="12"/>
  <c r="CD127" i="7" s="1"/>
  <c r="CE43" i="12"/>
  <c r="CD128" i="7" s="1"/>
  <c r="CE31" i="12"/>
  <c r="CD126" i="7" s="1"/>
  <c r="CE25" i="12"/>
  <c r="CD125" i="7" s="1"/>
  <c r="CU83" i="11"/>
  <c r="CS40" i="7" s="1"/>
  <c r="CG117" i="4"/>
  <c r="CH52" i="11"/>
  <c r="CG52" i="4"/>
  <c r="CG53" i="4" s="1"/>
  <c r="CV49" i="4"/>
  <c r="CH54" i="11"/>
  <c r="CW29" i="11"/>
  <c r="CI23" i="11"/>
  <c r="CI24" i="11" s="1"/>
  <c r="CE96" i="12" l="1"/>
  <c r="CD150" i="7" s="1"/>
  <c r="CD151" i="7" s="1"/>
  <c r="CH82" i="11"/>
  <c r="CH87" i="11" s="1"/>
  <c r="CF45" i="7" s="1"/>
  <c r="CG70" i="4"/>
  <c r="CG130" i="4" s="1"/>
  <c r="CG73" i="4"/>
  <c r="CG133" i="4" s="1"/>
  <c r="CF10" i="12" s="1"/>
  <c r="CG69" i="4"/>
  <c r="CG129" i="4" s="1"/>
  <c r="CF8" i="12" s="1"/>
  <c r="CD120" i="7"/>
  <c r="CG50" i="11"/>
  <c r="CE12" i="7" s="1"/>
  <c r="CV113" i="4"/>
  <c r="CV112" i="4"/>
  <c r="CV111" i="4"/>
  <c r="CV97" i="4"/>
  <c r="CV96" i="4"/>
  <c r="CV104" i="4"/>
  <c r="CV103" i="4"/>
  <c r="CV95" i="4"/>
  <c r="CG59" i="11"/>
  <c r="CG66" i="11"/>
  <c r="CE8" i="7"/>
  <c r="CG18" i="11"/>
  <c r="CG71" i="11" s="1"/>
  <c r="CE26" i="7" s="1"/>
  <c r="CE30" i="7" s="1"/>
  <c r="CI25" i="11"/>
  <c r="CI91" i="11" s="1"/>
  <c r="CV146" i="4"/>
  <c r="CG170" i="4"/>
  <c r="CG175" i="4"/>
  <c r="CF13" i="12"/>
  <c r="CE88" i="7"/>
  <c r="CE89" i="7" s="1"/>
  <c r="CD135" i="7"/>
  <c r="CT22" i="7"/>
  <c r="CT10" i="7"/>
  <c r="CV84" i="11"/>
  <c r="CT35" i="7"/>
  <c r="CD221" i="7"/>
  <c r="CG123" i="4"/>
  <c r="CG121" i="4"/>
  <c r="CF7" i="12" s="1"/>
  <c r="CG122" i="4"/>
  <c r="CG160" i="4" s="1"/>
  <c r="CF18" i="12" s="1"/>
  <c r="CE111" i="7" s="1"/>
  <c r="CW31" i="11"/>
  <c r="CU88" i="11"/>
  <c r="CS46" i="7" s="1"/>
  <c r="CG131" i="4"/>
  <c r="CF9" i="12" s="1"/>
  <c r="CI48" i="4"/>
  <c r="CH14" i="11"/>
  <c r="CH15" i="11" s="1"/>
  <c r="CH47" i="11"/>
  <c r="CV36" i="11"/>
  <c r="CV73" i="11" s="1"/>
  <c r="CT28" i="7" s="1"/>
  <c r="CJ20" i="11"/>
  <c r="CF39" i="7" l="1"/>
  <c r="CF60" i="12"/>
  <c r="CE61" i="7" s="1"/>
  <c r="CF66" i="12"/>
  <c r="CE75" i="7" s="1"/>
  <c r="CF61" i="12"/>
  <c r="CE70" i="7" s="1"/>
  <c r="CF67" i="12"/>
  <c r="CE84" i="7" s="1"/>
  <c r="CF75" i="12"/>
  <c r="CE106" i="7" s="1"/>
  <c r="CF78" i="12"/>
  <c r="CE109" i="7" s="1"/>
  <c r="CF74" i="12"/>
  <c r="CE105" i="7" s="1"/>
  <c r="CG94" i="11"/>
  <c r="CE53" i="7" s="1"/>
  <c r="CE56" i="7" s="1"/>
  <c r="CE222" i="7" s="1"/>
  <c r="CF83" i="12"/>
  <c r="CE122" i="7" s="1"/>
  <c r="CF87" i="12"/>
  <c r="CE134" i="7" s="1"/>
  <c r="CF90" i="12"/>
  <c r="CE137" i="7" s="1"/>
  <c r="CF92" i="12"/>
  <c r="CE147" i="7" s="1"/>
  <c r="CF79" i="12"/>
  <c r="CE118" i="7" s="1"/>
  <c r="CF62" i="12"/>
  <c r="CE71" i="7" s="1"/>
  <c r="CF102" i="12"/>
  <c r="CE163" i="7" s="1"/>
  <c r="CF68" i="12"/>
  <c r="CE85" i="7" s="1"/>
  <c r="CF100" i="12"/>
  <c r="CE156" i="7" s="1"/>
  <c r="CE157" i="7" s="1"/>
  <c r="CI110" i="4"/>
  <c r="CI94" i="4"/>
  <c r="CI109" i="4"/>
  <c r="CI108" i="4"/>
  <c r="CI102" i="4"/>
  <c r="CI101" i="4"/>
  <c r="CI100" i="4"/>
  <c r="CI92" i="4"/>
  <c r="CI93" i="4"/>
  <c r="CF71" i="12"/>
  <c r="CE99" i="7" s="1"/>
  <c r="CF84" i="12"/>
  <c r="CE131" i="7" s="1"/>
  <c r="CF85" i="12"/>
  <c r="CE132" i="7" s="1"/>
  <c r="CF86" i="12"/>
  <c r="CE133" i="7" s="1"/>
  <c r="CF91" i="12"/>
  <c r="CE146" i="7" s="1"/>
  <c r="CF80" i="12"/>
  <c r="CE119" i="7" s="1"/>
  <c r="CE20" i="7"/>
  <c r="CE24" i="7" s="1"/>
  <c r="CG76" i="11"/>
  <c r="CI26" i="11"/>
  <c r="CG9" i="7" s="1"/>
  <c r="CG50" i="7"/>
  <c r="CH16" i="11"/>
  <c r="CF27" i="12"/>
  <c r="CE65" i="7" s="1"/>
  <c r="CF21" i="12"/>
  <c r="CE64" i="7" s="1"/>
  <c r="CF45" i="12"/>
  <c r="CE68" i="7" s="1"/>
  <c r="CF39" i="12"/>
  <c r="CE67" i="7" s="1"/>
  <c r="CF33" i="12"/>
  <c r="CE66" i="7" s="1"/>
  <c r="CF51" i="12"/>
  <c r="CE69" i="7" s="1"/>
  <c r="CE62" i="7"/>
  <c r="CF11" i="12"/>
  <c r="CF24" i="12" s="1"/>
  <c r="CE112" i="7" s="1"/>
  <c r="CW30" i="11"/>
  <c r="CW32" i="11" s="1"/>
  <c r="CW33" i="11" s="1"/>
  <c r="CW34" i="11" s="1"/>
  <c r="CW92" i="11" s="1"/>
  <c r="CU51" i="7" s="1"/>
  <c r="CW69" i="11"/>
  <c r="CF20" i="12"/>
  <c r="CE139" i="7" s="1"/>
  <c r="CF16" i="12"/>
  <c r="CE92" i="7" s="1"/>
  <c r="CF17" i="12"/>
  <c r="CE103" i="7" s="1"/>
  <c r="CF19" i="12"/>
  <c r="CE124" i="7" s="1"/>
  <c r="CF58" i="12"/>
  <c r="CE104" i="7" s="1"/>
  <c r="CE102" i="7"/>
  <c r="CF44" i="12"/>
  <c r="CE143" i="7" s="1"/>
  <c r="CF26" i="12"/>
  <c r="CE140" i="7" s="1"/>
  <c r="CF32" i="12"/>
  <c r="CE141" i="7" s="1"/>
  <c r="CF50" i="12"/>
  <c r="CE144" i="7" s="1"/>
  <c r="CE138" i="7"/>
  <c r="CF38" i="12"/>
  <c r="CE142" i="7" s="1"/>
  <c r="CF56" i="12"/>
  <c r="CE145" i="7" s="1"/>
  <c r="CF40" i="12"/>
  <c r="CE81" i="7" s="1"/>
  <c r="CF34" i="12"/>
  <c r="CE80" i="7" s="1"/>
  <c r="CF22" i="12"/>
  <c r="CE78" i="7" s="1"/>
  <c r="CF28" i="12"/>
  <c r="CE79" i="7" s="1"/>
  <c r="CF52" i="12"/>
  <c r="CE83" i="7" s="1"/>
  <c r="CF46" i="12"/>
  <c r="CE82" i="7" s="1"/>
  <c r="CE76" i="7"/>
  <c r="CF72" i="7"/>
  <c r="CV89" i="11"/>
  <c r="CT47" i="7" s="1"/>
  <c r="CT41" i="7"/>
  <c r="CF53" i="12"/>
  <c r="CE98" i="7" s="1"/>
  <c r="CE91" i="7"/>
  <c r="CF47" i="12"/>
  <c r="CE97" i="7" s="1"/>
  <c r="CF41" i="12"/>
  <c r="CE96" i="7" s="1"/>
  <c r="CF35" i="12"/>
  <c r="CE95" i="7" s="1"/>
  <c r="CF29" i="12"/>
  <c r="CE94" i="7" s="1"/>
  <c r="CF23" i="12"/>
  <c r="CE93" i="7" s="1"/>
  <c r="CF12" i="12"/>
  <c r="CV78" i="11"/>
  <c r="CT34" i="7" s="1"/>
  <c r="CH53" i="11"/>
  <c r="CI11" i="11"/>
  <c r="CH47" i="4"/>
  <c r="CJ22" i="11"/>
  <c r="CJ21" i="11" s="1"/>
  <c r="CF14" i="12" l="1"/>
  <c r="CE63" i="7" s="1"/>
  <c r="CE73" i="7" s="1"/>
  <c r="CI67" i="11"/>
  <c r="CG21" i="7" s="1"/>
  <c r="CI27" i="11"/>
  <c r="CI72" i="11" s="1"/>
  <c r="CG27" i="7" s="1"/>
  <c r="CI82" i="4"/>
  <c r="CI142" i="4" s="1"/>
  <c r="CI83" i="4"/>
  <c r="CI143" i="4" s="1"/>
  <c r="CW35" i="11"/>
  <c r="CW68" i="11" s="1"/>
  <c r="CH17" i="11"/>
  <c r="CH18" i="11" s="1"/>
  <c r="CH71" i="11" s="1"/>
  <c r="CF26" i="7" s="1"/>
  <c r="CF30" i="7" s="1"/>
  <c r="CH49" i="11"/>
  <c r="CH96" i="11" s="1"/>
  <c r="CF55" i="7" s="1"/>
  <c r="CE32" i="7"/>
  <c r="CE36" i="7" s="1"/>
  <c r="CG81" i="11"/>
  <c r="CF36" i="12"/>
  <c r="CE114" i="7" s="1"/>
  <c r="CF48" i="12"/>
  <c r="CE116" i="7" s="1"/>
  <c r="CF54" i="12"/>
  <c r="CE117" i="7" s="1"/>
  <c r="CF42" i="12"/>
  <c r="CE115" i="7" s="1"/>
  <c r="CE110" i="7"/>
  <c r="CF30" i="12"/>
  <c r="CE113" i="7" s="1"/>
  <c r="CI84" i="4"/>
  <c r="CI144" i="4" s="1"/>
  <c r="CE107" i="7"/>
  <c r="CE148" i="7"/>
  <c r="CE86" i="7"/>
  <c r="CF55" i="12"/>
  <c r="CE130" i="7" s="1"/>
  <c r="CE123" i="7"/>
  <c r="CW79" i="11"/>
  <c r="CU23" i="7"/>
  <c r="CE100" i="7"/>
  <c r="CI134" i="4"/>
  <c r="CF37" i="12"/>
  <c r="CE127" i="7" s="1"/>
  <c r="CF49" i="12"/>
  <c r="CE129" i="7" s="1"/>
  <c r="CF43" i="12"/>
  <c r="CE128" i="7" s="1"/>
  <c r="CF31" i="12"/>
  <c r="CE126" i="7" s="1"/>
  <c r="CF25" i="12"/>
  <c r="CE125" i="7" s="1"/>
  <c r="CV83" i="11"/>
  <c r="CT40" i="7" s="1"/>
  <c r="CI138" i="4"/>
  <c r="CI139" i="4"/>
  <c r="CI177" i="4" s="1"/>
  <c r="CI13" i="11"/>
  <c r="CI48" i="11" s="1"/>
  <c r="CH51" i="4"/>
  <c r="CH55" i="11"/>
  <c r="CH56" i="11" s="1"/>
  <c r="CW49" i="4"/>
  <c r="CX29" i="11"/>
  <c r="CH66" i="4" l="1"/>
  <c r="CH126" i="4" s="1"/>
  <c r="CI77" i="11"/>
  <c r="CG33" i="7" s="1"/>
  <c r="CH50" i="11"/>
  <c r="CG91" i="12" s="1"/>
  <c r="CF146" i="7" s="1"/>
  <c r="CW113" i="4"/>
  <c r="CW112" i="4"/>
  <c r="CW111" i="4"/>
  <c r="CW104" i="4"/>
  <c r="CW103" i="4"/>
  <c r="CW95" i="4"/>
  <c r="CW97" i="4"/>
  <c r="CW96" i="4"/>
  <c r="CH137" i="4"/>
  <c r="CH60" i="4"/>
  <c r="CH120" i="4" s="1"/>
  <c r="CE38" i="7"/>
  <c r="CE42" i="7" s="1"/>
  <c r="CG86" i="11"/>
  <c r="CE165" i="7" s="1"/>
  <c r="CF8" i="7"/>
  <c r="CH66" i="11"/>
  <c r="CF20" i="7" s="1"/>
  <c r="CF24" i="7" s="1"/>
  <c r="CH57" i="11"/>
  <c r="CE120" i="7"/>
  <c r="CW146" i="4"/>
  <c r="CH80" i="4"/>
  <c r="CH140" i="4" s="1"/>
  <c r="CH178" i="4" s="1"/>
  <c r="CH124" i="4"/>
  <c r="CH132" i="4"/>
  <c r="CF88" i="7"/>
  <c r="CF89" i="7" s="1"/>
  <c r="CE135" i="7"/>
  <c r="CU22" i="7"/>
  <c r="CU10" i="7"/>
  <c r="CW84" i="11"/>
  <c r="CU35" i="7"/>
  <c r="CI12" i="11"/>
  <c r="CV88" i="11"/>
  <c r="CT46" i="7" s="1"/>
  <c r="CH117" i="4"/>
  <c r="CI52" i="11"/>
  <c r="CH52" i="4"/>
  <c r="CH53" i="4" s="1"/>
  <c r="CI54" i="11"/>
  <c r="CW36" i="11"/>
  <c r="CW73" i="11" s="1"/>
  <c r="CU28" i="7" s="1"/>
  <c r="CX31" i="11"/>
  <c r="CJ23" i="11"/>
  <c r="CJ24" i="11" s="1"/>
  <c r="CI82" i="11" l="1"/>
  <c r="CG39" i="7" s="1"/>
  <c r="CG67" i="12"/>
  <c r="CF84" i="7" s="1"/>
  <c r="CG61" i="12"/>
  <c r="CF70" i="7" s="1"/>
  <c r="CG83" i="12"/>
  <c r="CF122" i="7" s="1"/>
  <c r="CG87" i="12"/>
  <c r="CF134" i="7" s="1"/>
  <c r="CG71" i="12"/>
  <c r="CG90" i="12"/>
  <c r="CF137" i="7" s="1"/>
  <c r="CG78" i="12"/>
  <c r="CF109" i="7" s="1"/>
  <c r="CG68" i="12"/>
  <c r="CF85" i="7" s="1"/>
  <c r="CH73" i="4"/>
  <c r="CH133" i="4" s="1"/>
  <c r="CG10" i="12" s="1"/>
  <c r="CH70" i="4"/>
  <c r="CH130" i="4" s="1"/>
  <c r="CH69" i="4"/>
  <c r="CH129" i="4" s="1"/>
  <c r="CG8" i="12" s="1"/>
  <c r="CG74" i="12"/>
  <c r="CF105" i="7" s="1"/>
  <c r="CG85" i="12"/>
  <c r="CF132" i="7" s="1"/>
  <c r="CG102" i="12"/>
  <c r="CF163" i="7" s="1"/>
  <c r="CG62" i="12"/>
  <c r="CF71" i="7" s="1"/>
  <c r="CG92" i="12"/>
  <c r="CF147" i="7" s="1"/>
  <c r="CG66" i="12"/>
  <c r="CF75" i="7" s="1"/>
  <c r="CG100" i="12"/>
  <c r="CF156" i="7" s="1"/>
  <c r="CF157" i="7" s="1"/>
  <c r="CG60" i="12"/>
  <c r="CF61" i="7" s="1"/>
  <c r="CF12" i="7"/>
  <c r="CH94" i="11"/>
  <c r="CF53" i="7" s="1"/>
  <c r="CG75" i="12"/>
  <c r="CF106" i="7" s="1"/>
  <c r="CG79" i="12"/>
  <c r="CF118" i="7" s="1"/>
  <c r="CH59" i="11"/>
  <c r="CG80" i="12" s="1"/>
  <c r="CF119" i="7" s="1"/>
  <c r="CH93" i="11"/>
  <c r="CF52" i="7" s="1"/>
  <c r="CH76" i="11"/>
  <c r="CF32" i="7" s="1"/>
  <c r="CF36" i="7" s="1"/>
  <c r="CF96" i="12"/>
  <c r="CE44" i="7"/>
  <c r="CE48" i="7" s="1"/>
  <c r="CJ25" i="11"/>
  <c r="CJ91" i="11" s="1"/>
  <c r="CX30" i="11"/>
  <c r="CX69" i="11"/>
  <c r="CH175" i="4"/>
  <c r="CG13" i="12"/>
  <c r="CH170" i="4"/>
  <c r="CW89" i="11"/>
  <c r="CU47" i="7" s="1"/>
  <c r="CU41" i="7"/>
  <c r="CH122" i="4"/>
  <c r="CH160" i="4" s="1"/>
  <c r="CG18" i="12" s="1"/>
  <c r="CF111" i="7" s="1"/>
  <c r="CH123" i="4"/>
  <c r="CI87" i="11"/>
  <c r="CG45" i="7" s="1"/>
  <c r="CW78" i="11"/>
  <c r="CU34" i="7" s="1"/>
  <c r="CH131" i="4"/>
  <c r="CH121" i="4"/>
  <c r="CG7" i="12" s="1"/>
  <c r="CI14" i="11"/>
  <c r="CI15" i="11" s="1"/>
  <c r="CI47" i="11"/>
  <c r="CJ48" i="4"/>
  <c r="CF99" i="7"/>
  <c r="CK20" i="11"/>
  <c r="CG11" i="12" l="1"/>
  <c r="CG42" i="12" s="1"/>
  <c r="CF115" i="7" s="1"/>
  <c r="CG14" i="12"/>
  <c r="CF63" i="7" s="1"/>
  <c r="CG84" i="12"/>
  <c r="CF131" i="7" s="1"/>
  <c r="CG86" i="12"/>
  <c r="CF133" i="7" s="1"/>
  <c r="CF56" i="7"/>
  <c r="CF222" i="7" s="1"/>
  <c r="CH81" i="11"/>
  <c r="CF38" i="7" s="1"/>
  <c r="CF42" i="7" s="1"/>
  <c r="CJ110" i="4"/>
  <c r="CJ94" i="4"/>
  <c r="CJ109" i="4"/>
  <c r="CJ108" i="4"/>
  <c r="CJ100" i="4"/>
  <c r="CJ101" i="4"/>
  <c r="CJ102" i="4"/>
  <c r="CJ93" i="4"/>
  <c r="CJ92" i="4"/>
  <c r="CE58" i="7"/>
  <c r="CE150" i="7" s="1"/>
  <c r="CE151" i="7" s="1"/>
  <c r="CE221" i="7"/>
  <c r="CJ26" i="11"/>
  <c r="CH9" i="7" s="1"/>
  <c r="CH50" i="7"/>
  <c r="CI16" i="11"/>
  <c r="CG27" i="12"/>
  <c r="CF65" i="7" s="1"/>
  <c r="CG21" i="12"/>
  <c r="CF64" i="7" s="1"/>
  <c r="CG39" i="12"/>
  <c r="CF67" i="7" s="1"/>
  <c r="CG45" i="12"/>
  <c r="CF68" i="7" s="1"/>
  <c r="CG51" i="12"/>
  <c r="CF69" i="7" s="1"/>
  <c r="CG33" i="12"/>
  <c r="CF66" i="7" s="1"/>
  <c r="CF62" i="7"/>
  <c r="CG20" i="12"/>
  <c r="CF139" i="7" s="1"/>
  <c r="CG16" i="12"/>
  <c r="CF92" i="7" s="1"/>
  <c r="CG17" i="12"/>
  <c r="CF103" i="7" s="1"/>
  <c r="CG19" i="12"/>
  <c r="CF124" i="7" s="1"/>
  <c r="CG58" i="12"/>
  <c r="CF104" i="7" s="1"/>
  <c r="CF102" i="7"/>
  <c r="CG46" i="12"/>
  <c r="CF82" i="7" s="1"/>
  <c r="CG34" i="12"/>
  <c r="CF80" i="7" s="1"/>
  <c r="CG22" i="12"/>
  <c r="CF78" i="7" s="1"/>
  <c r="CG52" i="12"/>
  <c r="CF83" i="7" s="1"/>
  <c r="CG28" i="12"/>
  <c r="CF79" i="7" s="1"/>
  <c r="CG40" i="12"/>
  <c r="CF81" i="7" s="1"/>
  <c r="CF76" i="7"/>
  <c r="CG9" i="12"/>
  <c r="CG35" i="12" s="1"/>
  <c r="CF95" i="7" s="1"/>
  <c r="CG56" i="12"/>
  <c r="CF145" i="7" s="1"/>
  <c r="CF138" i="7"/>
  <c r="CG44" i="12"/>
  <c r="CF143" i="7" s="1"/>
  <c r="CG38" i="12"/>
  <c r="CF142" i="7" s="1"/>
  <c r="CG32" i="12"/>
  <c r="CF141" i="7" s="1"/>
  <c r="CG50" i="12"/>
  <c r="CF144" i="7" s="1"/>
  <c r="CG26" i="12"/>
  <c r="CF140" i="7" s="1"/>
  <c r="CG72" i="7"/>
  <c r="CX79" i="11"/>
  <c r="CV23" i="7"/>
  <c r="CG12" i="12"/>
  <c r="CW83" i="11"/>
  <c r="CU40" i="7" s="1"/>
  <c r="CI53" i="11"/>
  <c r="CJ11" i="11"/>
  <c r="CI47" i="4"/>
  <c r="CK22" i="11"/>
  <c r="CK21" i="11" s="1"/>
  <c r="CX32" i="11"/>
  <c r="CX33" i="11" s="1"/>
  <c r="CX34" i="11" s="1"/>
  <c r="CX92" i="11" s="1"/>
  <c r="CV51" i="7" s="1"/>
  <c r="CG24" i="12" l="1"/>
  <c r="CF112" i="7" s="1"/>
  <c r="CG36" i="12"/>
  <c r="CF114" i="7" s="1"/>
  <c r="CG30" i="12"/>
  <c r="CF113" i="7" s="1"/>
  <c r="CG48" i="12"/>
  <c r="CF116" i="7" s="1"/>
  <c r="CG54" i="12"/>
  <c r="CF117" i="7" s="1"/>
  <c r="CF110" i="7"/>
  <c r="CH86" i="11"/>
  <c r="CF44" i="7" s="1"/>
  <c r="CF48" i="7" s="1"/>
  <c r="CF58" i="7" s="1"/>
  <c r="CJ27" i="11"/>
  <c r="CJ72" i="11" s="1"/>
  <c r="CH27" i="7" s="1"/>
  <c r="CJ67" i="11"/>
  <c r="CH21" i="7" s="1"/>
  <c r="CF165" i="7"/>
  <c r="CJ82" i="4"/>
  <c r="CJ142" i="4" s="1"/>
  <c r="CJ83" i="4"/>
  <c r="CJ143" i="4" s="1"/>
  <c r="CX35" i="11"/>
  <c r="CX68" i="11" s="1"/>
  <c r="CI17" i="11"/>
  <c r="CI18" i="11" s="1"/>
  <c r="CI71" i="11" s="1"/>
  <c r="CG26" i="7" s="1"/>
  <c r="CG30" i="7" s="1"/>
  <c r="CI49" i="11"/>
  <c r="CI50" i="11" s="1"/>
  <c r="CF73" i="7"/>
  <c r="CG41" i="12"/>
  <c r="CF96" i="7" s="1"/>
  <c r="CG29" i="12"/>
  <c r="CF94" i="7" s="1"/>
  <c r="CF91" i="7"/>
  <c r="CG23" i="12"/>
  <c r="CF93" i="7" s="1"/>
  <c r="CG53" i="12"/>
  <c r="CF98" i="7" s="1"/>
  <c r="CG47" i="12"/>
  <c r="CF97" i="7" s="1"/>
  <c r="CJ84" i="4"/>
  <c r="CJ144" i="4" s="1"/>
  <c r="CF148" i="7"/>
  <c r="CF86" i="7"/>
  <c r="CF107" i="7"/>
  <c r="CG55" i="12"/>
  <c r="CF130" i="7" s="1"/>
  <c r="CF123" i="7"/>
  <c r="CX84" i="11"/>
  <c r="CV35" i="7"/>
  <c r="CJ134" i="4"/>
  <c r="CG37" i="12"/>
  <c r="CF127" i="7" s="1"/>
  <c r="CG49" i="12"/>
  <c r="CF129" i="7" s="1"/>
  <c r="CG43" i="12"/>
  <c r="CF128" i="7" s="1"/>
  <c r="CG25" i="12"/>
  <c r="CF125" i="7" s="1"/>
  <c r="CG31" i="12"/>
  <c r="CF126" i="7" s="1"/>
  <c r="CW88" i="11"/>
  <c r="CU46" i="7" s="1"/>
  <c r="CJ138" i="4"/>
  <c r="CJ139" i="4"/>
  <c r="CJ177" i="4" s="1"/>
  <c r="CI51" i="4"/>
  <c r="CX49" i="4"/>
  <c r="CJ13" i="11"/>
  <c r="CJ48" i="11" s="1"/>
  <c r="CI55" i="11"/>
  <c r="CI56" i="11" s="1"/>
  <c r="CY29" i="11"/>
  <c r="CG96" i="12" l="1"/>
  <c r="CF150" i="7" s="1"/>
  <c r="CF151" i="7" s="1"/>
  <c r="CF120" i="7"/>
  <c r="CI66" i="4"/>
  <c r="CJ77" i="11"/>
  <c r="CH33" i="7" s="1"/>
  <c r="CI96" i="11"/>
  <c r="CG55" i="7" s="1"/>
  <c r="CH71" i="12"/>
  <c r="CH85" i="12"/>
  <c r="CG132" i="7" s="1"/>
  <c r="CH91" i="12"/>
  <c r="CG146" i="7" s="1"/>
  <c r="CX113" i="4"/>
  <c r="CX112" i="4"/>
  <c r="CX111" i="4"/>
  <c r="CX97" i="4"/>
  <c r="CX96" i="4"/>
  <c r="CX104" i="4"/>
  <c r="CX103" i="4"/>
  <c r="CX95" i="4"/>
  <c r="CI60" i="4"/>
  <c r="CI120" i="4" s="1"/>
  <c r="CG8" i="7"/>
  <c r="CI66" i="11"/>
  <c r="CG20" i="7" s="1"/>
  <c r="CG24" i="7" s="1"/>
  <c r="CI57" i="11"/>
  <c r="CF100" i="7"/>
  <c r="CI80" i="4"/>
  <c r="CI140" i="4" s="1"/>
  <c r="CI178" i="4" s="1"/>
  <c r="CI126" i="4"/>
  <c r="CI124" i="4"/>
  <c r="CX146" i="4"/>
  <c r="CI137" i="4"/>
  <c r="CI132" i="4"/>
  <c r="CG12" i="7"/>
  <c r="CH102" i="12"/>
  <c r="CG163" i="7" s="1"/>
  <c r="CH100" i="12"/>
  <c r="CG156" i="7" s="1"/>
  <c r="CG157" i="7" s="1"/>
  <c r="CH90" i="12"/>
  <c r="CG137" i="7" s="1"/>
  <c r="CH87" i="12"/>
  <c r="CG134" i="7" s="1"/>
  <c r="CH83" i="12"/>
  <c r="CG122" i="7" s="1"/>
  <c r="CH92" i="12"/>
  <c r="CG147" i="7" s="1"/>
  <c r="CH74" i="12"/>
  <c r="CG105" i="7" s="1"/>
  <c r="CH79" i="12"/>
  <c r="CG118" i="7" s="1"/>
  <c r="CH78" i="12"/>
  <c r="CG109" i="7" s="1"/>
  <c r="CH75" i="12"/>
  <c r="CG106" i="7" s="1"/>
  <c r="CI94" i="11"/>
  <c r="CH66" i="12"/>
  <c r="CG75" i="7" s="1"/>
  <c r="CH62" i="12"/>
  <c r="CG71" i="7" s="1"/>
  <c r="CH61" i="12"/>
  <c r="CG70" i="7" s="1"/>
  <c r="CH60" i="12"/>
  <c r="CG61" i="7" s="1"/>
  <c r="CG88" i="7"/>
  <c r="CG89" i="7" s="1"/>
  <c r="CH67" i="12"/>
  <c r="CG84" i="7" s="1"/>
  <c r="CH68" i="12"/>
  <c r="CG85" i="7" s="1"/>
  <c r="CF135" i="7"/>
  <c r="CV22" i="7"/>
  <c r="CV10" i="7"/>
  <c r="CX89" i="11"/>
  <c r="CV47" i="7" s="1"/>
  <c r="CV41" i="7"/>
  <c r="CF221" i="7"/>
  <c r="CJ12" i="11"/>
  <c r="CJ47" i="11" s="1"/>
  <c r="CI117" i="4"/>
  <c r="CJ52" i="11"/>
  <c r="CI52" i="4"/>
  <c r="CI53" i="4" s="1"/>
  <c r="CJ54" i="11"/>
  <c r="CX36" i="11"/>
  <c r="CX73" i="11" s="1"/>
  <c r="CV28" i="7" s="1"/>
  <c r="CK23" i="11"/>
  <c r="CK24" i="11" s="1"/>
  <c r="CY31" i="11"/>
  <c r="CI69" i="4" l="1"/>
  <c r="CI129" i="4" s="1"/>
  <c r="CH8" i="12" s="1"/>
  <c r="CI70" i="4"/>
  <c r="CI130" i="4" s="1"/>
  <c r="CI73" i="4"/>
  <c r="CI133" i="4" s="1"/>
  <c r="CJ82" i="11"/>
  <c r="CJ87" i="11" s="1"/>
  <c r="CH45" i="7" s="1"/>
  <c r="CI59" i="11"/>
  <c r="CH84" i="12" s="1"/>
  <c r="CG131" i="7" s="1"/>
  <c r="CI93" i="11"/>
  <c r="CG52" i="7" s="1"/>
  <c r="CI76" i="11"/>
  <c r="CG32" i="7" s="1"/>
  <c r="CG36" i="7" s="1"/>
  <c r="CK25" i="11"/>
  <c r="CK91" i="11" s="1"/>
  <c r="CY30" i="11"/>
  <c r="CY32" i="11" s="1"/>
  <c r="CY33" i="11" s="1"/>
  <c r="CY34" i="11" s="1"/>
  <c r="CY92" i="11" s="1"/>
  <c r="CW51" i="7" s="1"/>
  <c r="CY69" i="11"/>
  <c r="CI170" i="4"/>
  <c r="CH10" i="12"/>
  <c r="CI175" i="4"/>
  <c r="CH13" i="12"/>
  <c r="CH72" i="7"/>
  <c r="CH14" i="12"/>
  <c r="CG63" i="7" s="1"/>
  <c r="CG53" i="7"/>
  <c r="CI123" i="4"/>
  <c r="CX78" i="11"/>
  <c r="CV34" i="7" s="1"/>
  <c r="CI131" i="4"/>
  <c r="CH9" i="12" s="1"/>
  <c r="CI122" i="4"/>
  <c r="CI160" i="4" s="1"/>
  <c r="CH18" i="12" s="1"/>
  <c r="CG111" i="7" s="1"/>
  <c r="CI121" i="4"/>
  <c r="CH7" i="12" s="1"/>
  <c r="CJ14" i="11"/>
  <c r="CJ15" i="11" s="1"/>
  <c r="CG99" i="7"/>
  <c r="CK48" i="4"/>
  <c r="CJ53" i="11"/>
  <c r="CL20" i="11"/>
  <c r="CH39" i="7" l="1"/>
  <c r="CI81" i="11"/>
  <c r="CG38" i="7" s="1"/>
  <c r="CG42" i="7" s="1"/>
  <c r="CH80" i="12"/>
  <c r="CG119" i="7" s="1"/>
  <c r="CH86" i="12"/>
  <c r="CG133" i="7" s="1"/>
  <c r="CG56" i="7"/>
  <c r="CG222" i="7" s="1"/>
  <c r="CK110" i="4"/>
  <c r="CK94" i="4"/>
  <c r="CK109" i="4"/>
  <c r="CK108" i="4"/>
  <c r="CK102" i="4"/>
  <c r="CK101" i="4"/>
  <c r="CK100" i="4"/>
  <c r="CK93" i="4"/>
  <c r="CK92" i="4"/>
  <c r="CY35" i="11"/>
  <c r="CY68" i="11" s="1"/>
  <c r="CK26" i="11"/>
  <c r="CK27" i="11" s="1"/>
  <c r="CK72" i="11" s="1"/>
  <c r="CI27" i="7" s="1"/>
  <c r="CI50" i="7"/>
  <c r="CJ16" i="11"/>
  <c r="CH11" i="12"/>
  <c r="CH42" i="12" s="1"/>
  <c r="CG115" i="7" s="1"/>
  <c r="CH33" i="12"/>
  <c r="CG66" i="7" s="1"/>
  <c r="CH39" i="12"/>
  <c r="CG67" i="7" s="1"/>
  <c r="CH27" i="12"/>
  <c r="CG65" i="7" s="1"/>
  <c r="CH45" i="12"/>
  <c r="CG68" i="7" s="1"/>
  <c r="CH51" i="12"/>
  <c r="CG69" i="7" s="1"/>
  <c r="CH21" i="12"/>
  <c r="CG64" i="7" s="1"/>
  <c r="CG62" i="7"/>
  <c r="CH20" i="12"/>
  <c r="CG139" i="7" s="1"/>
  <c r="CH16" i="12"/>
  <c r="CG92" i="7" s="1"/>
  <c r="CH17" i="12"/>
  <c r="CG103" i="7" s="1"/>
  <c r="CH19" i="12"/>
  <c r="CG124" i="7" s="1"/>
  <c r="CH26" i="12"/>
  <c r="CG140" i="7" s="1"/>
  <c r="CH56" i="12"/>
  <c r="CG145" i="7" s="1"/>
  <c r="CH32" i="12"/>
  <c r="CG141" i="7" s="1"/>
  <c r="CG138" i="7"/>
  <c r="CH44" i="12"/>
  <c r="CG143" i="7" s="1"/>
  <c r="CH50" i="12"/>
  <c r="CG144" i="7" s="1"/>
  <c r="CH38" i="12"/>
  <c r="CG142" i="7" s="1"/>
  <c r="CH58" i="12"/>
  <c r="CG104" i="7" s="1"/>
  <c r="CG102" i="7"/>
  <c r="CH40" i="12"/>
  <c r="CG81" i="7" s="1"/>
  <c r="CH46" i="12"/>
  <c r="CG82" i="7" s="1"/>
  <c r="CH52" i="12"/>
  <c r="CG83" i="7" s="1"/>
  <c r="CH22" i="12"/>
  <c r="CG78" i="7" s="1"/>
  <c r="CG76" i="7"/>
  <c r="CH34" i="12"/>
  <c r="CG80" i="7" s="1"/>
  <c r="CH28" i="12"/>
  <c r="CG79" i="7" s="1"/>
  <c r="CY79" i="11"/>
  <c r="CW35" i="7" s="1"/>
  <c r="CW23" i="7"/>
  <c r="CH53" i="12"/>
  <c r="CG98" i="7" s="1"/>
  <c r="CG91" i="7"/>
  <c r="CK11" i="11"/>
  <c r="CK13" i="11" s="1"/>
  <c r="CK48" i="11" s="1"/>
  <c r="CH47" i="12"/>
  <c r="CG97" i="7" s="1"/>
  <c r="CH35" i="12"/>
  <c r="CG95" i="7" s="1"/>
  <c r="CH41" i="12"/>
  <c r="CG96" i="7" s="1"/>
  <c r="CH23" i="12"/>
  <c r="CG93" i="7" s="1"/>
  <c r="CH29" i="12"/>
  <c r="CG94" i="7" s="1"/>
  <c r="CJ47" i="4"/>
  <c r="CJ51" i="4" s="1"/>
  <c r="CH12" i="12"/>
  <c r="CX83" i="11"/>
  <c r="CV40" i="7" s="1"/>
  <c r="CY49" i="4"/>
  <c r="CJ55" i="11"/>
  <c r="CJ56" i="11" s="1"/>
  <c r="CZ29" i="11"/>
  <c r="CL22" i="11"/>
  <c r="CL21" i="11" s="1"/>
  <c r="CI86" i="11" l="1"/>
  <c r="CH96" i="12" s="1"/>
  <c r="CJ66" i="4"/>
  <c r="CJ126" i="4" s="1"/>
  <c r="CG110" i="7"/>
  <c r="CK67" i="11"/>
  <c r="CI21" i="7" s="1"/>
  <c r="CI9" i="7"/>
  <c r="CG165" i="7"/>
  <c r="CK82" i="4"/>
  <c r="CK142" i="4" s="1"/>
  <c r="CH30" i="12"/>
  <c r="CG113" i="7" s="1"/>
  <c r="CK83" i="4"/>
  <c r="CK143" i="4" s="1"/>
  <c r="CY113" i="4"/>
  <c r="CY112" i="4"/>
  <c r="CY111" i="4"/>
  <c r="CY95" i="4"/>
  <c r="CY104" i="4"/>
  <c r="CY103" i="4"/>
  <c r="CY97" i="4"/>
  <c r="CY96" i="4"/>
  <c r="CH24" i="12"/>
  <c r="CG112" i="7" s="1"/>
  <c r="CH36" i="12"/>
  <c r="CG114" i="7" s="1"/>
  <c r="CH48" i="12"/>
  <c r="CG116" i="7" s="1"/>
  <c r="CJ60" i="4"/>
  <c r="CJ120" i="4" s="1"/>
  <c r="CJ137" i="4"/>
  <c r="CH54" i="12"/>
  <c r="CG117" i="7" s="1"/>
  <c r="CJ17" i="11"/>
  <c r="CJ49" i="11"/>
  <c r="CJ96" i="11" s="1"/>
  <c r="CH55" i="7" s="1"/>
  <c r="CJ57" i="11"/>
  <c r="CJ93" i="11" s="1"/>
  <c r="CH52" i="7" s="1"/>
  <c r="CG73" i="7"/>
  <c r="CJ80" i="4"/>
  <c r="CJ140" i="4" s="1"/>
  <c r="CJ178" i="4" s="1"/>
  <c r="CJ124" i="4"/>
  <c r="CY146" i="4"/>
  <c r="CG107" i="7"/>
  <c r="CJ132" i="4"/>
  <c r="CG86" i="7"/>
  <c r="CK84" i="4"/>
  <c r="CK144" i="4" s="1"/>
  <c r="CG148" i="7"/>
  <c r="CY84" i="11"/>
  <c r="CY89" i="11" s="1"/>
  <c r="CW47" i="7" s="1"/>
  <c r="CW22" i="7"/>
  <c r="CW10" i="7"/>
  <c r="CG44" i="7"/>
  <c r="CG48" i="7" s="1"/>
  <c r="CG58" i="7" s="1"/>
  <c r="CH55" i="12"/>
  <c r="CG130" i="7" s="1"/>
  <c r="CG123" i="7"/>
  <c r="CG100" i="7"/>
  <c r="CK12" i="11"/>
  <c r="CK134" i="4"/>
  <c r="CH49" i="12"/>
  <c r="CG129" i="7" s="1"/>
  <c r="CH37" i="12"/>
  <c r="CG127" i="7" s="1"/>
  <c r="CH43" i="12"/>
  <c r="CG128" i="7" s="1"/>
  <c r="CH25" i="12"/>
  <c r="CG125" i="7" s="1"/>
  <c r="CH31" i="12"/>
  <c r="CG126" i="7" s="1"/>
  <c r="CX88" i="11"/>
  <c r="CV46" i="7" s="1"/>
  <c r="CK138" i="4"/>
  <c r="CK139" i="4"/>
  <c r="CK177" i="4" s="1"/>
  <c r="CJ117" i="4"/>
  <c r="CK52" i="11"/>
  <c r="CJ52" i="4"/>
  <c r="CJ53" i="4" s="1"/>
  <c r="CK54" i="11"/>
  <c r="CY36" i="11"/>
  <c r="CY73" i="11" s="1"/>
  <c r="CW28" i="7" s="1"/>
  <c r="CZ31" i="11"/>
  <c r="CK77" i="11" l="1"/>
  <c r="CI33" i="7" s="1"/>
  <c r="CG150" i="7"/>
  <c r="CG151" i="7" s="1"/>
  <c r="CJ70" i="4"/>
  <c r="CJ130" i="4" s="1"/>
  <c r="CJ69" i="4"/>
  <c r="CJ129" i="4" s="1"/>
  <c r="CI8" i="12" s="1"/>
  <c r="CJ73" i="4"/>
  <c r="CJ133" i="4" s="1"/>
  <c r="CI10" i="12" s="1"/>
  <c r="CJ50" i="11"/>
  <c r="CI83" i="12" s="1"/>
  <c r="CH122" i="7" s="1"/>
  <c r="CJ59" i="11"/>
  <c r="CG120" i="7"/>
  <c r="CH8" i="7"/>
  <c r="CJ66" i="11"/>
  <c r="CJ18" i="11"/>
  <c r="CJ71" i="11" s="1"/>
  <c r="CH26" i="7" s="1"/>
  <c r="CH30" i="7" s="1"/>
  <c r="CZ30" i="11"/>
  <c r="CZ69" i="11"/>
  <c r="CW41" i="7"/>
  <c r="CJ175" i="4"/>
  <c r="CI13" i="12"/>
  <c r="CJ170" i="4"/>
  <c r="CH88" i="7"/>
  <c r="CH89" i="7" s="1"/>
  <c r="CG135" i="7"/>
  <c r="CG221" i="7"/>
  <c r="CJ123" i="4"/>
  <c r="CJ121" i="4"/>
  <c r="CI7" i="12" s="1"/>
  <c r="CJ122" i="4"/>
  <c r="CJ160" i="4" s="1"/>
  <c r="CI18" i="12" s="1"/>
  <c r="CH111" i="7" s="1"/>
  <c r="CY78" i="11"/>
  <c r="CW34" i="7" s="1"/>
  <c r="CJ131" i="4"/>
  <c r="CI9" i="12" s="1"/>
  <c r="CK14" i="11"/>
  <c r="CK15" i="11" s="1"/>
  <c r="CK47" i="11"/>
  <c r="CL23" i="11"/>
  <c r="CL24" i="11" s="1"/>
  <c r="CK82" i="11" l="1"/>
  <c r="CI79" i="12"/>
  <c r="CH118" i="7" s="1"/>
  <c r="CJ94" i="11"/>
  <c r="CI14" i="12" s="1"/>
  <c r="CH63" i="7" s="1"/>
  <c r="CI100" i="12"/>
  <c r="CH156" i="7" s="1"/>
  <c r="CH157" i="7" s="1"/>
  <c r="CI90" i="12"/>
  <c r="CH137" i="7" s="1"/>
  <c r="CI74" i="12"/>
  <c r="CH105" i="7" s="1"/>
  <c r="CI84" i="12"/>
  <c r="CH131" i="7" s="1"/>
  <c r="CI62" i="12"/>
  <c r="CH71" i="7" s="1"/>
  <c r="CI60" i="12"/>
  <c r="CH61" i="7" s="1"/>
  <c r="CI87" i="12"/>
  <c r="CH134" i="7" s="1"/>
  <c r="CI61" i="12"/>
  <c r="CH70" i="7" s="1"/>
  <c r="CI67" i="12"/>
  <c r="CH84" i="7" s="1"/>
  <c r="CI102" i="12"/>
  <c r="CH163" i="7" s="1"/>
  <c r="CH12" i="7"/>
  <c r="CI75" i="12"/>
  <c r="CH106" i="7" s="1"/>
  <c r="CI78" i="12"/>
  <c r="CH109" i="7" s="1"/>
  <c r="CI86" i="12"/>
  <c r="CH133" i="7" s="1"/>
  <c r="CI66" i="12"/>
  <c r="CH75" i="7" s="1"/>
  <c r="CI91" i="12"/>
  <c r="CH146" i="7" s="1"/>
  <c r="CI80" i="12"/>
  <c r="CH119" i="7" s="1"/>
  <c r="CI92" i="12"/>
  <c r="CH147" i="7" s="1"/>
  <c r="CI85" i="12"/>
  <c r="CH132" i="7" s="1"/>
  <c r="CI71" i="12"/>
  <c r="CH99" i="7" s="1"/>
  <c r="CI68" i="12"/>
  <c r="CH85" i="7" s="1"/>
  <c r="CH20" i="7"/>
  <c r="CH24" i="7" s="1"/>
  <c r="CJ76" i="11"/>
  <c r="CL25" i="11"/>
  <c r="CL91" i="11" s="1"/>
  <c r="CK16" i="11"/>
  <c r="CI11" i="12"/>
  <c r="CI42" i="12" s="1"/>
  <c r="CH115" i="7" s="1"/>
  <c r="CI33" i="12"/>
  <c r="CH66" i="7" s="1"/>
  <c r="CI21" i="12"/>
  <c r="CH64" i="7" s="1"/>
  <c r="CI27" i="12"/>
  <c r="CH65" i="7" s="1"/>
  <c r="CI39" i="12"/>
  <c r="CH67" i="7" s="1"/>
  <c r="CI45" i="12"/>
  <c r="CH68" i="7" s="1"/>
  <c r="CI51" i="12"/>
  <c r="CH69" i="7" s="1"/>
  <c r="CH62" i="7"/>
  <c r="CI20" i="12"/>
  <c r="CH139" i="7" s="1"/>
  <c r="CI16" i="12"/>
  <c r="CH92" i="7" s="1"/>
  <c r="CI17" i="12"/>
  <c r="CH103" i="7" s="1"/>
  <c r="CI19" i="12"/>
  <c r="CH124" i="7" s="1"/>
  <c r="CI58" i="12"/>
  <c r="CH104" i="7" s="1"/>
  <c r="CH102" i="7"/>
  <c r="CH76" i="7"/>
  <c r="CI28" i="12"/>
  <c r="CH79" i="7" s="1"/>
  <c r="CI40" i="12"/>
  <c r="CH81" i="7" s="1"/>
  <c r="CI46" i="12"/>
  <c r="CH82" i="7" s="1"/>
  <c r="CI22" i="12"/>
  <c r="CH78" i="7" s="1"/>
  <c r="CI34" i="12"/>
  <c r="CH80" i="7" s="1"/>
  <c r="CI52" i="12"/>
  <c r="CH83" i="7" s="1"/>
  <c r="CI26" i="12"/>
  <c r="CH140" i="7" s="1"/>
  <c r="CI32" i="12"/>
  <c r="CH141" i="7" s="1"/>
  <c r="CI50" i="12"/>
  <c r="CH144" i="7" s="1"/>
  <c r="CI56" i="12"/>
  <c r="CH145" i="7" s="1"/>
  <c r="CI38" i="12"/>
  <c r="CH142" i="7" s="1"/>
  <c r="CH138" i="7"/>
  <c r="CI44" i="12"/>
  <c r="CH143" i="7" s="1"/>
  <c r="CI72" i="7"/>
  <c r="CH53" i="7"/>
  <c r="CH56" i="7" s="1"/>
  <c r="CH222" i="7" s="1"/>
  <c r="CI53" i="12"/>
  <c r="CH98" i="7" s="1"/>
  <c r="CH91" i="7"/>
  <c r="CZ79" i="11"/>
  <c r="CX23" i="7"/>
  <c r="CK87" i="11"/>
  <c r="CI45" i="7" s="1"/>
  <c r="CI39" i="7"/>
  <c r="CI47" i="12"/>
  <c r="CH97" i="7" s="1"/>
  <c r="CI35" i="12"/>
  <c r="CH95" i="7" s="1"/>
  <c r="CI41" i="12"/>
  <c r="CH96" i="7" s="1"/>
  <c r="CI29" i="12"/>
  <c r="CH94" i="7" s="1"/>
  <c r="CI23" i="12"/>
  <c r="CH93" i="7" s="1"/>
  <c r="CI12" i="12"/>
  <c r="CY83" i="11"/>
  <c r="CW40" i="7" s="1"/>
  <c r="CK53" i="11"/>
  <c r="CL48" i="4"/>
  <c r="CL11" i="11"/>
  <c r="CK47" i="4"/>
  <c r="CM20" i="11"/>
  <c r="CZ32" i="11"/>
  <c r="CZ33" i="11" s="1"/>
  <c r="CZ34" i="11" s="1"/>
  <c r="CZ92" i="11" s="1"/>
  <c r="CX51" i="7" s="1"/>
  <c r="CL110" i="4" l="1"/>
  <c r="CL109" i="4"/>
  <c r="CL108" i="4"/>
  <c r="CL102" i="4"/>
  <c r="CL101" i="4"/>
  <c r="CL100" i="4"/>
  <c r="CL94" i="4"/>
  <c r="CL93" i="4"/>
  <c r="CL92" i="4"/>
  <c r="CZ35" i="11"/>
  <c r="CZ68" i="11" s="1"/>
  <c r="CH110" i="7"/>
  <c r="CI48" i="12"/>
  <c r="CH116" i="7" s="1"/>
  <c r="CI24" i="12"/>
  <c r="CH112" i="7" s="1"/>
  <c r="CI54" i="12"/>
  <c r="CH117" i="7" s="1"/>
  <c r="CI30" i="12"/>
  <c r="CH113" i="7" s="1"/>
  <c r="CI36" i="12"/>
  <c r="CH114" i="7" s="1"/>
  <c r="CK17" i="11"/>
  <c r="CK18" i="11" s="1"/>
  <c r="CK71" i="11" s="1"/>
  <c r="CI26" i="7" s="1"/>
  <c r="CI30" i="7" s="1"/>
  <c r="CK49" i="11"/>
  <c r="CK50" i="11" s="1"/>
  <c r="CH32" i="7"/>
  <c r="CH36" i="7" s="1"/>
  <c r="CJ81" i="11"/>
  <c r="CL26" i="11"/>
  <c r="CL67" i="11" s="1"/>
  <c r="CJ21" i="7" s="1"/>
  <c r="CJ50" i="7"/>
  <c r="CH73" i="7"/>
  <c r="CH107" i="7"/>
  <c r="CH148" i="7"/>
  <c r="CH86" i="7"/>
  <c r="CH100" i="7"/>
  <c r="CZ84" i="11"/>
  <c r="CX35" i="7"/>
  <c r="CI55" i="12"/>
  <c r="CH130" i="7" s="1"/>
  <c r="CH123" i="7"/>
  <c r="CI49" i="12"/>
  <c r="CH129" i="7" s="1"/>
  <c r="CI43" i="12"/>
  <c r="CH128" i="7" s="1"/>
  <c r="CI37" i="12"/>
  <c r="CH127" i="7" s="1"/>
  <c r="CI31" i="12"/>
  <c r="CH126" i="7" s="1"/>
  <c r="CI25" i="12"/>
  <c r="CH125" i="7" s="1"/>
  <c r="CY88" i="11"/>
  <c r="CW46" i="7" s="1"/>
  <c r="CK51" i="4"/>
  <c r="CZ49" i="4"/>
  <c r="CK55" i="11"/>
  <c r="CK56" i="11" s="1"/>
  <c r="CL13" i="11"/>
  <c r="CL12" i="11" s="1"/>
  <c r="CM22" i="11"/>
  <c r="CM21" i="11" s="1"/>
  <c r="DA29" i="11"/>
  <c r="CK66" i="4" l="1"/>
  <c r="CK126" i="4" s="1"/>
  <c r="CL27" i="11"/>
  <c r="CL72" i="11" s="1"/>
  <c r="CJ27" i="7" s="1"/>
  <c r="CK96" i="11"/>
  <c r="CI55" i="7" s="1"/>
  <c r="CL82" i="4"/>
  <c r="CL142" i="4" s="1"/>
  <c r="CL83" i="4"/>
  <c r="CL143" i="4" s="1"/>
  <c r="CJ71" i="12"/>
  <c r="CJ85" i="12"/>
  <c r="CI132" i="7" s="1"/>
  <c r="CJ91" i="12"/>
  <c r="CI146" i="7" s="1"/>
  <c r="CZ113" i="4"/>
  <c r="CZ112" i="4"/>
  <c r="CZ111" i="4"/>
  <c r="CZ95" i="4"/>
  <c r="CZ97" i="4"/>
  <c r="CZ96" i="4"/>
  <c r="CZ104" i="4"/>
  <c r="CZ103" i="4"/>
  <c r="CK137" i="4"/>
  <c r="CK60" i="4"/>
  <c r="CK120" i="4" s="1"/>
  <c r="CH120" i="7"/>
  <c r="CJ9" i="7"/>
  <c r="CH38" i="7"/>
  <c r="CH42" i="7" s="1"/>
  <c r="CJ86" i="11"/>
  <c r="CH165" i="7" s="1"/>
  <c r="CI8" i="7"/>
  <c r="CK66" i="11"/>
  <c r="CI20" i="7" s="1"/>
  <c r="CI24" i="7" s="1"/>
  <c r="CK57" i="11"/>
  <c r="CK80" i="4"/>
  <c r="CK140" i="4" s="1"/>
  <c r="CK178" i="4" s="1"/>
  <c r="CK124" i="4"/>
  <c r="CL84" i="4"/>
  <c r="CL144" i="4" s="1"/>
  <c r="CZ146" i="4"/>
  <c r="CK132" i="4"/>
  <c r="CI12" i="7"/>
  <c r="CJ102" i="12"/>
  <c r="CI163" i="7" s="1"/>
  <c r="CJ100" i="12"/>
  <c r="CI156" i="7" s="1"/>
  <c r="CI157" i="7" s="1"/>
  <c r="CJ87" i="12"/>
  <c r="CI134" i="7" s="1"/>
  <c r="CJ83" i="12"/>
  <c r="CI122" i="7" s="1"/>
  <c r="CJ92" i="12"/>
  <c r="CI147" i="7" s="1"/>
  <c r="CJ90" i="12"/>
  <c r="CI137" i="7" s="1"/>
  <c r="CJ79" i="12"/>
  <c r="CI118" i="7" s="1"/>
  <c r="CJ78" i="12"/>
  <c r="CI109" i="7" s="1"/>
  <c r="CJ75" i="12"/>
  <c r="CI106" i="7" s="1"/>
  <c r="CK94" i="11"/>
  <c r="CJ74" i="12"/>
  <c r="CI105" i="7" s="1"/>
  <c r="CJ66" i="12"/>
  <c r="CI75" i="7" s="1"/>
  <c r="CI88" i="7"/>
  <c r="CI89" i="7" s="1"/>
  <c r="CJ67" i="12"/>
  <c r="CI84" i="7" s="1"/>
  <c r="CJ60" i="12"/>
  <c r="CI61" i="7" s="1"/>
  <c r="CJ62" i="12"/>
  <c r="CI71" i="7" s="1"/>
  <c r="CJ61" i="12"/>
  <c r="CI70" i="7" s="1"/>
  <c r="CJ68" i="12"/>
  <c r="CI85" i="7" s="1"/>
  <c r="CH135" i="7"/>
  <c r="CX22" i="7"/>
  <c r="CX10" i="7"/>
  <c r="CZ89" i="11"/>
  <c r="CX47" i="7" s="1"/>
  <c r="CX41" i="7"/>
  <c r="CL134" i="4"/>
  <c r="CL77" i="11"/>
  <c r="CJ33" i="7" s="1"/>
  <c r="CL138" i="4"/>
  <c r="CL139" i="4"/>
  <c r="CL177" i="4" s="1"/>
  <c r="CK117" i="4"/>
  <c r="CL48" i="11"/>
  <c r="CL52" i="11"/>
  <c r="CK52" i="4"/>
  <c r="CK53" i="4" s="1"/>
  <c r="CZ36" i="11"/>
  <c r="CZ73" i="11" s="1"/>
  <c r="CX28" i="7" s="1"/>
  <c r="DA31" i="11"/>
  <c r="CK70" i="4" l="1"/>
  <c r="CK130" i="4" s="1"/>
  <c r="CK73" i="4"/>
  <c r="CK133" i="4" s="1"/>
  <c r="CK69" i="4"/>
  <c r="CK129" i="4" s="1"/>
  <c r="CJ8" i="12" s="1"/>
  <c r="CK59" i="11"/>
  <c r="CJ84" i="12" s="1"/>
  <c r="CK93" i="11"/>
  <c r="CI52" i="7" s="1"/>
  <c r="CK76" i="11"/>
  <c r="CI32" i="7" s="1"/>
  <c r="CI36" i="7" s="1"/>
  <c r="CI96" i="12"/>
  <c r="CH44" i="7"/>
  <c r="CH48" i="7" s="1"/>
  <c r="DA30" i="11"/>
  <c r="DA32" i="11" s="1"/>
  <c r="DA33" i="11" s="1"/>
  <c r="DA34" i="11" s="1"/>
  <c r="DA92" i="11" s="1"/>
  <c r="CY51" i="7" s="1"/>
  <c r="DA69" i="11"/>
  <c r="CK175" i="4"/>
  <c r="CJ13" i="12"/>
  <c r="CK170" i="4"/>
  <c r="CJ10" i="12"/>
  <c r="CI131" i="7"/>
  <c r="CJ14" i="12"/>
  <c r="CI63" i="7" s="1"/>
  <c r="CI53" i="7"/>
  <c r="CK122" i="4"/>
  <c r="CK160" i="4" s="1"/>
  <c r="CJ18" i="12" s="1"/>
  <c r="CI111" i="7" s="1"/>
  <c r="CL82" i="11"/>
  <c r="CJ39" i="7" s="1"/>
  <c r="CZ78" i="11"/>
  <c r="CX34" i="7" s="1"/>
  <c r="CK131" i="4"/>
  <c r="CJ9" i="12" s="1"/>
  <c r="CK121" i="4"/>
  <c r="CJ7" i="12" s="1"/>
  <c r="CK123" i="4"/>
  <c r="CI99" i="7"/>
  <c r="CL54" i="11"/>
  <c r="CL14" i="11"/>
  <c r="CL15" i="11" s="1"/>
  <c r="CL47" i="11"/>
  <c r="CM23" i="11"/>
  <c r="CM24" i="11" s="1"/>
  <c r="CJ80" i="12" l="1"/>
  <c r="CI119" i="7" s="1"/>
  <c r="CI56" i="7"/>
  <c r="CI222" i="7" s="1"/>
  <c r="CJ86" i="12"/>
  <c r="CI133" i="7" s="1"/>
  <c r="CK81" i="11"/>
  <c r="CI38" i="7" s="1"/>
  <c r="CI42" i="7" s="1"/>
  <c r="DA35" i="11"/>
  <c r="DA68" i="11" s="1"/>
  <c r="CH221" i="7"/>
  <c r="CH58" i="7"/>
  <c r="CH150" i="7" s="1"/>
  <c r="CH151" i="7" s="1"/>
  <c r="CM25" i="11"/>
  <c r="CM91" i="11" s="1"/>
  <c r="CL16" i="11"/>
  <c r="CJ11" i="12"/>
  <c r="CJ42" i="12" s="1"/>
  <c r="CI115" i="7" s="1"/>
  <c r="CJ21" i="12"/>
  <c r="CI64" i="7" s="1"/>
  <c r="CJ39" i="12"/>
  <c r="CI67" i="7" s="1"/>
  <c r="CJ33" i="12"/>
  <c r="CI66" i="7" s="1"/>
  <c r="CJ45" i="12"/>
  <c r="CI68" i="7" s="1"/>
  <c r="CJ51" i="12"/>
  <c r="CI69" i="7" s="1"/>
  <c r="CJ27" i="12"/>
  <c r="CI65" i="7" s="1"/>
  <c r="CI62" i="7"/>
  <c r="CJ20" i="12"/>
  <c r="CI139" i="7" s="1"/>
  <c r="CJ16" i="12"/>
  <c r="CI92" i="7" s="1"/>
  <c r="CJ17" i="12"/>
  <c r="CI103" i="7" s="1"/>
  <c r="CJ19" i="12"/>
  <c r="CI124" i="7" s="1"/>
  <c r="CI102" i="7"/>
  <c r="CJ58" i="12"/>
  <c r="CI104" i="7" s="1"/>
  <c r="CJ22" i="12"/>
  <c r="CI78" i="7" s="1"/>
  <c r="CJ28" i="12"/>
  <c r="CI79" i="7" s="1"/>
  <c r="CJ46" i="12"/>
  <c r="CI82" i="7" s="1"/>
  <c r="CI76" i="7"/>
  <c r="CJ40" i="12"/>
  <c r="CI81" i="7" s="1"/>
  <c r="CJ52" i="12"/>
  <c r="CI83" i="7" s="1"/>
  <c r="CJ34" i="12"/>
  <c r="CI80" i="7" s="1"/>
  <c r="CI138" i="7"/>
  <c r="CJ50" i="12"/>
  <c r="CI144" i="7" s="1"/>
  <c r="CJ32" i="12"/>
  <c r="CI141" i="7" s="1"/>
  <c r="CJ26" i="12"/>
  <c r="CI140" i="7" s="1"/>
  <c r="CJ44" i="12"/>
  <c r="CI143" i="7" s="1"/>
  <c r="CJ38" i="12"/>
  <c r="CI142" i="7" s="1"/>
  <c r="CJ56" i="12"/>
  <c r="CI145" i="7" s="1"/>
  <c r="CJ72" i="7"/>
  <c r="CJ53" i="12"/>
  <c r="CI98" i="7" s="1"/>
  <c r="CI91" i="7"/>
  <c r="DA79" i="11"/>
  <c r="CY23" i="7"/>
  <c r="CJ12" i="12"/>
  <c r="CJ47" i="12"/>
  <c r="CI97" i="7" s="1"/>
  <c r="CJ41" i="12"/>
  <c r="CI96" i="7" s="1"/>
  <c r="CJ35" i="12"/>
  <c r="CI95" i="7" s="1"/>
  <c r="CJ29" i="12"/>
  <c r="CI94" i="7" s="1"/>
  <c r="CJ23" i="12"/>
  <c r="CI93" i="7" s="1"/>
  <c r="CZ83" i="11"/>
  <c r="CX40" i="7" s="1"/>
  <c r="CL87" i="11"/>
  <c r="CJ45" i="7" s="1"/>
  <c r="DA49" i="4"/>
  <c r="CL53" i="11"/>
  <c r="CM11" i="11"/>
  <c r="CL47" i="4"/>
  <c r="CM48" i="4"/>
  <c r="CN20" i="11"/>
  <c r="DB29" i="11"/>
  <c r="CK86" i="11" l="1"/>
  <c r="CJ96" i="12" s="1"/>
  <c r="CM110" i="4"/>
  <c r="CM94" i="4"/>
  <c r="CM109" i="4"/>
  <c r="CM108" i="4"/>
  <c r="CM102" i="4"/>
  <c r="CM101" i="4"/>
  <c r="CM100" i="4"/>
  <c r="CM93" i="4"/>
  <c r="CM92" i="4"/>
  <c r="DA113" i="4"/>
  <c r="DA112" i="4"/>
  <c r="DA111" i="4"/>
  <c r="DA95" i="4"/>
  <c r="DA97" i="4"/>
  <c r="DA96" i="4"/>
  <c r="DA104" i="4"/>
  <c r="DA103" i="4"/>
  <c r="CL17" i="11"/>
  <c r="CL18" i="11" s="1"/>
  <c r="CL71" i="11" s="1"/>
  <c r="CJ26" i="7" s="1"/>
  <c r="CJ30" i="7" s="1"/>
  <c r="CL49" i="11"/>
  <c r="CL96" i="11" s="1"/>
  <c r="CJ55" i="7" s="1"/>
  <c r="CM26" i="11"/>
  <c r="CM67" i="11" s="1"/>
  <c r="CK21" i="7" s="1"/>
  <c r="CK50" i="7"/>
  <c r="CJ54" i="12"/>
  <c r="CI117" i="7" s="1"/>
  <c r="CJ24" i="12"/>
  <c r="CI112" i="7" s="1"/>
  <c r="CJ48" i="12"/>
  <c r="CI116" i="7" s="1"/>
  <c r="CJ30" i="12"/>
  <c r="CI113" i="7" s="1"/>
  <c r="CJ36" i="12"/>
  <c r="CI114" i="7" s="1"/>
  <c r="CI110" i="7"/>
  <c r="CI73" i="7"/>
  <c r="DA146" i="4"/>
  <c r="CI86" i="7"/>
  <c r="CI148" i="7"/>
  <c r="CI107" i="7"/>
  <c r="CY22" i="7"/>
  <c r="CY10" i="7"/>
  <c r="DA84" i="11"/>
  <c r="CY35" i="7"/>
  <c r="CJ55" i="12"/>
  <c r="CI130" i="7" s="1"/>
  <c r="CI123" i="7"/>
  <c r="CI100" i="7"/>
  <c r="CJ25" i="12"/>
  <c r="CI125" i="7" s="1"/>
  <c r="CJ31" i="12"/>
  <c r="CI126" i="7" s="1"/>
  <c r="CJ37" i="12"/>
  <c r="CI127" i="7" s="1"/>
  <c r="CJ49" i="12"/>
  <c r="CI129" i="7" s="1"/>
  <c r="CJ43" i="12"/>
  <c r="CI128" i="7" s="1"/>
  <c r="CZ88" i="11"/>
  <c r="CX46" i="7" s="1"/>
  <c r="CM13" i="11"/>
  <c r="CM12" i="11" s="1"/>
  <c r="CL51" i="4"/>
  <c r="CL55" i="11"/>
  <c r="CL56" i="11" s="1"/>
  <c r="DA36" i="11"/>
  <c r="DA73" i="11" s="1"/>
  <c r="CY28" i="7" s="1"/>
  <c r="DB31" i="11"/>
  <c r="CN22" i="11"/>
  <c r="CN21" i="11" s="1"/>
  <c r="CL66" i="4" l="1"/>
  <c r="CL126" i="4" s="1"/>
  <c r="CI44" i="7"/>
  <c r="CI48" i="7" s="1"/>
  <c r="CI58" i="7" s="1"/>
  <c r="CI165" i="7"/>
  <c r="CI150" i="7"/>
  <c r="CI151" i="7" s="1"/>
  <c r="CM27" i="11"/>
  <c r="CM72" i="11" s="1"/>
  <c r="CK27" i="7" s="1"/>
  <c r="CL50" i="11"/>
  <c r="CJ12" i="7" s="1"/>
  <c r="CK9" i="7"/>
  <c r="CM83" i="4"/>
  <c r="CM143" i="4" s="1"/>
  <c r="CM82" i="4"/>
  <c r="CM142" i="4" s="1"/>
  <c r="CL137" i="4"/>
  <c r="CL60" i="4"/>
  <c r="CL120" i="4" s="1"/>
  <c r="CJ8" i="7"/>
  <c r="CL66" i="11"/>
  <c r="CJ20" i="7" s="1"/>
  <c r="CJ24" i="7" s="1"/>
  <c r="CL57" i="11"/>
  <c r="CI120" i="7"/>
  <c r="DB30" i="11"/>
  <c r="DB32" i="11" s="1"/>
  <c r="DB33" i="11" s="1"/>
  <c r="DB34" i="11" s="1"/>
  <c r="DB92" i="11" s="1"/>
  <c r="CZ51" i="7" s="1"/>
  <c r="DB69" i="11"/>
  <c r="CL80" i="4"/>
  <c r="CL140" i="4" s="1"/>
  <c r="CL178" i="4" s="1"/>
  <c r="CL124" i="4"/>
  <c r="CL132" i="4"/>
  <c r="CM84" i="4"/>
  <c r="CM144" i="4" s="1"/>
  <c r="CJ88" i="7"/>
  <c r="CJ89" i="7" s="1"/>
  <c r="CI135" i="7"/>
  <c r="DA89" i="11"/>
  <c r="CY47" i="7" s="1"/>
  <c r="CY41" i="7"/>
  <c r="CM134" i="4"/>
  <c r="DA78" i="11"/>
  <c r="CY34" i="7" s="1"/>
  <c r="CM138" i="4"/>
  <c r="CM139" i="4"/>
  <c r="CM177" i="4" s="1"/>
  <c r="CL117" i="4"/>
  <c r="CM52" i="11"/>
  <c r="CL52" i="4"/>
  <c r="CL53" i="4" s="1"/>
  <c r="CM48" i="11"/>
  <c r="CL70" i="4" l="1"/>
  <c r="CL130" i="4" s="1"/>
  <c r="CL73" i="4"/>
  <c r="CL133" i="4" s="1"/>
  <c r="CL69" i="4"/>
  <c r="CL129" i="4" s="1"/>
  <c r="CK8" i="12" s="1"/>
  <c r="CK79" i="12"/>
  <c r="CJ118" i="7" s="1"/>
  <c r="CK74" i="12"/>
  <c r="CJ105" i="7" s="1"/>
  <c r="CK68" i="12"/>
  <c r="CJ85" i="7" s="1"/>
  <c r="CI221" i="7"/>
  <c r="CM77" i="11"/>
  <c r="CK33" i="7" s="1"/>
  <c r="CK71" i="12"/>
  <c r="CJ99" i="7" s="1"/>
  <c r="CK62" i="12"/>
  <c r="CJ71" i="7" s="1"/>
  <c r="CK87" i="12"/>
  <c r="CJ134" i="7" s="1"/>
  <c r="CK100" i="12"/>
  <c r="CJ156" i="7" s="1"/>
  <c r="CJ157" i="7" s="1"/>
  <c r="CK102" i="12"/>
  <c r="CJ163" i="7" s="1"/>
  <c r="CK67" i="12"/>
  <c r="CJ84" i="7" s="1"/>
  <c r="CK60" i="12"/>
  <c r="CJ61" i="7" s="1"/>
  <c r="CK61" i="12"/>
  <c r="CJ70" i="7" s="1"/>
  <c r="CK78" i="12"/>
  <c r="CJ109" i="7" s="1"/>
  <c r="CK90" i="12"/>
  <c r="CJ137" i="7" s="1"/>
  <c r="CL94" i="11"/>
  <c r="CJ53" i="7" s="1"/>
  <c r="CK92" i="12"/>
  <c r="CJ147" i="7" s="1"/>
  <c r="CK66" i="12"/>
  <c r="CJ75" i="7" s="1"/>
  <c r="CK83" i="12"/>
  <c r="CJ122" i="7" s="1"/>
  <c r="CK75" i="12"/>
  <c r="CJ106" i="7" s="1"/>
  <c r="CK85" i="12"/>
  <c r="CJ132" i="7" s="1"/>
  <c r="CL59" i="11"/>
  <c r="CK86" i="12" s="1"/>
  <c r="CJ133" i="7" s="1"/>
  <c r="CL93" i="11"/>
  <c r="CJ52" i="7" s="1"/>
  <c r="CK91" i="12"/>
  <c r="CJ146" i="7" s="1"/>
  <c r="CL76" i="11"/>
  <c r="CJ32" i="7" s="1"/>
  <c r="CJ36" i="7" s="1"/>
  <c r="DB35" i="11"/>
  <c r="DB68" i="11" s="1"/>
  <c r="CL170" i="4"/>
  <c r="CK10" i="12"/>
  <c r="CL175" i="4"/>
  <c r="CK13" i="12"/>
  <c r="DB79" i="11"/>
  <c r="CZ23" i="7"/>
  <c r="CL123" i="4"/>
  <c r="CL122" i="4"/>
  <c r="CL160" i="4" s="1"/>
  <c r="CK18" i="12" s="1"/>
  <c r="CJ111" i="7" s="1"/>
  <c r="DA83" i="11"/>
  <c r="CY40" i="7" s="1"/>
  <c r="CL131" i="4"/>
  <c r="CK9" i="12" s="1"/>
  <c r="CL121" i="4"/>
  <c r="CK7" i="12" s="1"/>
  <c r="DB49" i="4"/>
  <c r="CM54" i="11"/>
  <c r="CM14" i="11"/>
  <c r="CM15" i="11" s="1"/>
  <c r="CM47" i="11"/>
  <c r="DC29" i="11"/>
  <c r="CN23" i="11"/>
  <c r="CN24" i="11" s="1"/>
  <c r="CM82" i="11" l="1"/>
  <c r="CK39" i="7" s="1"/>
  <c r="CK14" i="12"/>
  <c r="CJ63" i="7" s="1"/>
  <c r="CJ56" i="7"/>
  <c r="CJ222" i="7" s="1"/>
  <c r="CK80" i="12"/>
  <c r="CJ119" i="7" s="1"/>
  <c r="CK84" i="12"/>
  <c r="CJ131" i="7" s="1"/>
  <c r="CL81" i="11"/>
  <c r="CJ38" i="7" s="1"/>
  <c r="CJ42" i="7" s="1"/>
  <c r="DB113" i="4"/>
  <c r="DB112" i="4"/>
  <c r="DB111" i="4"/>
  <c r="DB95" i="4"/>
  <c r="DB97" i="4"/>
  <c r="DB96" i="4"/>
  <c r="DB104" i="4"/>
  <c r="DB103" i="4"/>
  <c r="CN25" i="11"/>
  <c r="CN91" i="11" s="1"/>
  <c r="CM16" i="11"/>
  <c r="CK11" i="12"/>
  <c r="CK54" i="12" s="1"/>
  <c r="CJ117" i="7" s="1"/>
  <c r="CK39" i="12"/>
  <c r="CJ67" i="7" s="1"/>
  <c r="CJ62" i="7"/>
  <c r="CK33" i="12"/>
  <c r="CJ66" i="7" s="1"/>
  <c r="CK27" i="12"/>
  <c r="CJ65" i="7" s="1"/>
  <c r="CK51" i="12"/>
  <c r="CJ69" i="7" s="1"/>
  <c r="CK45" i="12"/>
  <c r="CJ68" i="7" s="1"/>
  <c r="CK21" i="12"/>
  <c r="CJ64" i="7" s="1"/>
  <c r="DB146" i="4"/>
  <c r="CK20" i="12"/>
  <c r="CJ139" i="7" s="1"/>
  <c r="CK16" i="12"/>
  <c r="CJ92" i="7" s="1"/>
  <c r="CK17" i="12"/>
  <c r="CJ103" i="7" s="1"/>
  <c r="CK19" i="12"/>
  <c r="CJ124" i="7" s="1"/>
  <c r="CK44" i="12"/>
  <c r="CJ143" i="7" s="1"/>
  <c r="CK26" i="12"/>
  <c r="CJ140" i="7" s="1"/>
  <c r="CK32" i="12"/>
  <c r="CJ141" i="7" s="1"/>
  <c r="CK56" i="12"/>
  <c r="CJ145" i="7" s="1"/>
  <c r="CK50" i="12"/>
  <c r="CJ144" i="7" s="1"/>
  <c r="CJ138" i="7"/>
  <c r="CK38" i="12"/>
  <c r="CJ142" i="7" s="1"/>
  <c r="CK58" i="12"/>
  <c r="CJ104" i="7" s="1"/>
  <c r="CJ102" i="7"/>
  <c r="CK34" i="12"/>
  <c r="CJ80" i="7" s="1"/>
  <c r="CK28" i="12"/>
  <c r="CJ79" i="7" s="1"/>
  <c r="CK52" i="12"/>
  <c r="CJ83" i="7" s="1"/>
  <c r="CK40" i="12"/>
  <c r="CJ81" i="7" s="1"/>
  <c r="CJ76" i="7"/>
  <c r="CK46" i="12"/>
  <c r="CJ82" i="7" s="1"/>
  <c r="CK22" i="12"/>
  <c r="CJ78" i="7" s="1"/>
  <c r="CK72" i="7"/>
  <c r="CZ22" i="7"/>
  <c r="CZ10" i="7"/>
  <c r="CK53" i="12"/>
  <c r="CJ98" i="7" s="1"/>
  <c r="CJ91" i="7"/>
  <c r="DB84" i="11"/>
  <c r="CZ35" i="7"/>
  <c r="CK47" i="12"/>
  <c r="CJ97" i="7" s="1"/>
  <c r="CK35" i="12"/>
  <c r="CJ95" i="7" s="1"/>
  <c r="CK41" i="12"/>
  <c r="CJ96" i="7" s="1"/>
  <c r="CK29" i="12"/>
  <c r="CJ94" i="7" s="1"/>
  <c r="CK23" i="12"/>
  <c r="CJ93" i="7" s="1"/>
  <c r="CK12" i="12"/>
  <c r="DA88" i="11"/>
  <c r="CY46" i="7" s="1"/>
  <c r="CN11" i="11"/>
  <c r="CM47" i="4"/>
  <c r="CN48" i="4"/>
  <c r="CM53" i="11"/>
  <c r="DB36" i="11"/>
  <c r="DB73" i="11" s="1"/>
  <c r="CZ28" i="7" s="1"/>
  <c r="CO20" i="11"/>
  <c r="DC31" i="11"/>
  <c r="CM87" i="11" l="1"/>
  <c r="CK45" i="7" s="1"/>
  <c r="CL86" i="11"/>
  <c r="CK96" i="12" s="1"/>
  <c r="CK42" i="12"/>
  <c r="CJ115" i="7" s="1"/>
  <c r="CK36" i="12"/>
  <c r="CJ114" i="7" s="1"/>
  <c r="CK30" i="12"/>
  <c r="CJ113" i="7" s="1"/>
  <c r="CK48" i="12"/>
  <c r="CJ116" i="7" s="1"/>
  <c r="CK24" i="12"/>
  <c r="CJ112" i="7" s="1"/>
  <c r="CJ110" i="7"/>
  <c r="CN110" i="4"/>
  <c r="CN109" i="4"/>
  <c r="CN108" i="4"/>
  <c r="CN102" i="4"/>
  <c r="CN101" i="4"/>
  <c r="CN100" i="4"/>
  <c r="CN94" i="4"/>
  <c r="CN93" i="4"/>
  <c r="CN92" i="4"/>
  <c r="CM17" i="11"/>
  <c r="CM18" i="11" s="1"/>
  <c r="CM71" i="11" s="1"/>
  <c r="CK26" i="7" s="1"/>
  <c r="CK30" i="7" s="1"/>
  <c r="CM49" i="11"/>
  <c r="CM96" i="11" s="1"/>
  <c r="CK55" i="7" s="1"/>
  <c r="CN26" i="11"/>
  <c r="CN67" i="11" s="1"/>
  <c r="CL21" i="7" s="1"/>
  <c r="CL50" i="7"/>
  <c r="CJ73" i="7"/>
  <c r="DC30" i="11"/>
  <c r="DC32" i="11" s="1"/>
  <c r="DC33" i="11" s="1"/>
  <c r="DC34" i="11" s="1"/>
  <c r="DC92" i="11" s="1"/>
  <c r="DA51" i="7" s="1"/>
  <c r="DC69" i="11"/>
  <c r="CJ107" i="7"/>
  <c r="CJ86" i="7"/>
  <c r="CJ148" i="7"/>
  <c r="CK55" i="12"/>
  <c r="CJ130" i="7" s="1"/>
  <c r="CJ123" i="7"/>
  <c r="DB89" i="11"/>
  <c r="CZ47" i="7" s="1"/>
  <c r="CZ41" i="7"/>
  <c r="CJ100" i="7"/>
  <c r="CK43" i="12"/>
  <c r="CJ128" i="7" s="1"/>
  <c r="CK49" i="12"/>
  <c r="CJ129" i="7" s="1"/>
  <c r="CK37" i="12"/>
  <c r="CJ127" i="7" s="1"/>
  <c r="CK25" i="12"/>
  <c r="CJ125" i="7" s="1"/>
  <c r="CK31" i="12"/>
  <c r="CJ126" i="7" s="1"/>
  <c r="DB78" i="11"/>
  <c r="CZ34" i="7" s="1"/>
  <c r="CM51" i="4"/>
  <c r="CM55" i="11"/>
  <c r="CM56" i="11" s="1"/>
  <c r="CN13" i="11"/>
  <c r="CN48" i="11" s="1"/>
  <c r="CO22" i="11"/>
  <c r="CO21" i="11" s="1"/>
  <c r="CM66" i="4" l="1"/>
  <c r="CM126" i="4" s="1"/>
  <c r="CJ165" i="7"/>
  <c r="CJ44" i="7"/>
  <c r="CJ48" i="7" s="1"/>
  <c r="CJ58" i="7" s="1"/>
  <c r="CJ150" i="7"/>
  <c r="CJ151" i="7" s="1"/>
  <c r="CN27" i="11"/>
  <c r="CN72" i="11" s="1"/>
  <c r="CN77" i="11" s="1"/>
  <c r="CL33" i="7" s="1"/>
  <c r="CM50" i="11"/>
  <c r="CL91" i="12" s="1"/>
  <c r="CK146" i="7" s="1"/>
  <c r="CL9" i="7"/>
  <c r="CJ120" i="7"/>
  <c r="CN83" i="4"/>
  <c r="CN143" i="4" s="1"/>
  <c r="CN82" i="4"/>
  <c r="CN142" i="4" s="1"/>
  <c r="DC35" i="11"/>
  <c r="DC68" i="11" s="1"/>
  <c r="CM60" i="4"/>
  <c r="CM120" i="4" s="1"/>
  <c r="CM137" i="4"/>
  <c r="CM66" i="11"/>
  <c r="CK20" i="7" s="1"/>
  <c r="CK24" i="7" s="1"/>
  <c r="CK8" i="7"/>
  <c r="CM57" i="11"/>
  <c r="CM80" i="4"/>
  <c r="CM140" i="4" s="1"/>
  <c r="CM178" i="4" s="1"/>
  <c r="CM124" i="4"/>
  <c r="CM132" i="4"/>
  <c r="CN84" i="4"/>
  <c r="CN144" i="4" s="1"/>
  <c r="CK88" i="7"/>
  <c r="CK89" i="7" s="1"/>
  <c r="CJ135" i="7"/>
  <c r="DC79" i="11"/>
  <c r="DA23" i="7"/>
  <c r="CN12" i="11"/>
  <c r="CN134" i="4"/>
  <c r="CN139" i="4"/>
  <c r="CN177" i="4" s="1"/>
  <c r="DB83" i="11"/>
  <c r="CZ40" i="7" s="1"/>
  <c r="CM117" i="4"/>
  <c r="CN138" i="4"/>
  <c r="DC49" i="4"/>
  <c r="CN54" i="11"/>
  <c r="CN52" i="11"/>
  <c r="CM52" i="4"/>
  <c r="CM53" i="4" s="1"/>
  <c r="DD29" i="11"/>
  <c r="CM70" i="4" l="1"/>
  <c r="CM130" i="4" s="1"/>
  <c r="CM73" i="4"/>
  <c r="CM133" i="4" s="1"/>
  <c r="CL10" i="12" s="1"/>
  <c r="CM69" i="4"/>
  <c r="CM129" i="4" s="1"/>
  <c r="CL8" i="12" s="1"/>
  <c r="CL79" i="12"/>
  <c r="CK118" i="7" s="1"/>
  <c r="CL83" i="12"/>
  <c r="CK122" i="7" s="1"/>
  <c r="CL100" i="12"/>
  <c r="CK156" i="7" s="1"/>
  <c r="CK157" i="7" s="1"/>
  <c r="CJ221" i="7"/>
  <c r="CL102" i="12"/>
  <c r="CK163" i="7" s="1"/>
  <c r="CL27" i="7"/>
  <c r="CL92" i="12"/>
  <c r="CK147" i="7" s="1"/>
  <c r="CL66" i="12"/>
  <c r="CK75" i="7" s="1"/>
  <c r="CL67" i="12"/>
  <c r="CK84" i="7" s="1"/>
  <c r="CL68" i="12"/>
  <c r="CK85" i="7" s="1"/>
  <c r="CL62" i="12"/>
  <c r="CK71" i="7" s="1"/>
  <c r="CK12" i="7"/>
  <c r="CM76" i="11"/>
  <c r="CK32" i="7" s="1"/>
  <c r="CK36" i="7" s="1"/>
  <c r="CL61" i="12"/>
  <c r="CK70" i="7" s="1"/>
  <c r="CL75" i="12"/>
  <c r="CK106" i="7" s="1"/>
  <c r="CL78" i="12"/>
  <c r="CK109" i="7" s="1"/>
  <c r="CL74" i="12"/>
  <c r="CK105" i="7" s="1"/>
  <c r="CL87" i="12"/>
  <c r="CK134" i="7" s="1"/>
  <c r="CL60" i="12"/>
  <c r="CK61" i="7" s="1"/>
  <c r="CL90" i="12"/>
  <c r="CK137" i="7" s="1"/>
  <c r="CM94" i="11"/>
  <c r="CL14" i="12" s="1"/>
  <c r="CK63" i="7" s="1"/>
  <c r="CL85" i="12"/>
  <c r="CK132" i="7" s="1"/>
  <c r="CM59" i="11"/>
  <c r="CL80" i="12" s="1"/>
  <c r="CK119" i="7" s="1"/>
  <c r="CM93" i="11"/>
  <c r="CK52" i="7" s="1"/>
  <c r="CL71" i="12"/>
  <c r="CK99" i="7" s="1"/>
  <c r="DC113" i="4"/>
  <c r="DC112" i="4"/>
  <c r="DC111" i="4"/>
  <c r="DC95" i="4"/>
  <c r="DC97" i="4"/>
  <c r="DC96" i="4"/>
  <c r="DC104" i="4"/>
  <c r="DC103" i="4"/>
  <c r="DC146" i="4"/>
  <c r="CM170" i="4"/>
  <c r="CM175" i="4"/>
  <c r="CL13" i="12"/>
  <c r="CN82" i="11"/>
  <c r="CL39" i="7" s="1"/>
  <c r="DA22" i="7"/>
  <c r="DA10" i="7"/>
  <c r="DC84" i="11"/>
  <c r="DA35" i="7"/>
  <c r="CM123" i="4"/>
  <c r="CM122" i="4"/>
  <c r="CM160" i="4" s="1"/>
  <c r="CL18" i="12" s="1"/>
  <c r="CK111" i="7" s="1"/>
  <c r="DB88" i="11"/>
  <c r="CZ46" i="7" s="1"/>
  <c r="CM131" i="4"/>
  <c r="CL9" i="12" s="1"/>
  <c r="CM121" i="4"/>
  <c r="CL7" i="12" s="1"/>
  <c r="CN14" i="11"/>
  <c r="CN15" i="11" s="1"/>
  <c r="CN47" i="11"/>
  <c r="DC36" i="11"/>
  <c r="DC73" i="11" s="1"/>
  <c r="DA28" i="7" s="1"/>
  <c r="CO23" i="11"/>
  <c r="CO24" i="11" s="1"/>
  <c r="DD31" i="11"/>
  <c r="CL84" i="12" l="1"/>
  <c r="CK131" i="7" s="1"/>
  <c r="CM81" i="11"/>
  <c r="CK38" i="7" s="1"/>
  <c r="CK42" i="7" s="1"/>
  <c r="CL86" i="12"/>
  <c r="CK133" i="7" s="1"/>
  <c r="CK53" i="7"/>
  <c r="CK56" i="7" s="1"/>
  <c r="CK222" i="7" s="1"/>
  <c r="CO25" i="11"/>
  <c r="CO91" i="11" s="1"/>
  <c r="CN16" i="11"/>
  <c r="CL11" i="12"/>
  <c r="CL30" i="12" s="1"/>
  <c r="CK113" i="7" s="1"/>
  <c r="CL21" i="12"/>
  <c r="CK64" i="7" s="1"/>
  <c r="CL51" i="12"/>
  <c r="CK69" i="7" s="1"/>
  <c r="CL27" i="12"/>
  <c r="CK65" i="7" s="1"/>
  <c r="CK62" i="7"/>
  <c r="CL39" i="12"/>
  <c r="CK67" i="7" s="1"/>
  <c r="CL45" i="12"/>
  <c r="CK68" i="7" s="1"/>
  <c r="CL33" i="12"/>
  <c r="CK66" i="7" s="1"/>
  <c r="DD30" i="11"/>
  <c r="DD32" i="11" s="1"/>
  <c r="DD33" i="11" s="1"/>
  <c r="DD34" i="11" s="1"/>
  <c r="DD92" i="11" s="1"/>
  <c r="DB51" i="7" s="1"/>
  <c r="DD69" i="11"/>
  <c r="CN87" i="11"/>
  <c r="CL45" i="7" s="1"/>
  <c r="CL20" i="12"/>
  <c r="CK139" i="7" s="1"/>
  <c r="CL16" i="12"/>
  <c r="CK92" i="7" s="1"/>
  <c r="CL17" i="12"/>
  <c r="CK103" i="7" s="1"/>
  <c r="CL19" i="12"/>
  <c r="CK124" i="7" s="1"/>
  <c r="CL58" i="12"/>
  <c r="CK104" i="7" s="1"/>
  <c r="CK102" i="7"/>
  <c r="CK138" i="7"/>
  <c r="CL32" i="12"/>
  <c r="CK141" i="7" s="1"/>
  <c r="CL26" i="12"/>
  <c r="CK140" i="7" s="1"/>
  <c r="CL44" i="12"/>
  <c r="CK143" i="7" s="1"/>
  <c r="CL38" i="12"/>
  <c r="CK142" i="7" s="1"/>
  <c r="CL50" i="12"/>
  <c r="CK144" i="7" s="1"/>
  <c r="CL56" i="12"/>
  <c r="CK145" i="7" s="1"/>
  <c r="CL52" i="12"/>
  <c r="CK83" i="7" s="1"/>
  <c r="CK76" i="7"/>
  <c r="CL40" i="12"/>
  <c r="CK81" i="7" s="1"/>
  <c r="CL46" i="12"/>
  <c r="CK82" i="7" s="1"/>
  <c r="CL34" i="12"/>
  <c r="CK80" i="7" s="1"/>
  <c r="CL28" i="12"/>
  <c r="CK79" i="7" s="1"/>
  <c r="CL22" i="12"/>
  <c r="CK78" i="7" s="1"/>
  <c r="CL72" i="7"/>
  <c r="CL53" i="12"/>
  <c r="CK98" i="7" s="1"/>
  <c r="CK91" i="7"/>
  <c r="DC89" i="11"/>
  <c r="DA47" i="7" s="1"/>
  <c r="DA41" i="7"/>
  <c r="CN53" i="11"/>
  <c r="CN55" i="11" s="1"/>
  <c r="CN56" i="11" s="1"/>
  <c r="CL47" i="12"/>
  <c r="CK97" i="7" s="1"/>
  <c r="CL35" i="12"/>
  <c r="CK95" i="7" s="1"/>
  <c r="CL41" i="12"/>
  <c r="CK96" i="7" s="1"/>
  <c r="CL29" i="12"/>
  <c r="CK94" i="7" s="1"/>
  <c r="CL23" i="12"/>
  <c r="CK93" i="7" s="1"/>
  <c r="CL12" i="12"/>
  <c r="CM86" i="11"/>
  <c r="DC78" i="11"/>
  <c r="DA34" i="7" s="1"/>
  <c r="CO11" i="11"/>
  <c r="CN47" i="4"/>
  <c r="CO48" i="4"/>
  <c r="CP20" i="11"/>
  <c r="CL96" i="12" l="1"/>
  <c r="CK165" i="7"/>
  <c r="CK110" i="7"/>
  <c r="CL36" i="12"/>
  <c r="CK114" i="7" s="1"/>
  <c r="CL48" i="12"/>
  <c r="CK116" i="7" s="1"/>
  <c r="CL24" i="12"/>
  <c r="CK112" i="7" s="1"/>
  <c r="CO110" i="4"/>
  <c r="CO109" i="4"/>
  <c r="CO108" i="4"/>
  <c r="CO102" i="4"/>
  <c r="CO101" i="4"/>
  <c r="CO100" i="4"/>
  <c r="CO94" i="4"/>
  <c r="CO93" i="4"/>
  <c r="CO92" i="4"/>
  <c r="DD35" i="11"/>
  <c r="CL42" i="12"/>
  <c r="CK115" i="7" s="1"/>
  <c r="CL54" i="12"/>
  <c r="CK117" i="7" s="1"/>
  <c r="CN17" i="11"/>
  <c r="CN18" i="11" s="1"/>
  <c r="CN71" i="11" s="1"/>
  <c r="CL26" i="7" s="1"/>
  <c r="CL30" i="7" s="1"/>
  <c r="CN49" i="11"/>
  <c r="CN96" i="11" s="1"/>
  <c r="CL55" i="7" s="1"/>
  <c r="CO26" i="11"/>
  <c r="CO67" i="11" s="1"/>
  <c r="CM21" i="7" s="1"/>
  <c r="CM50" i="7"/>
  <c r="CN57" i="11"/>
  <c r="CN93" i="11" s="1"/>
  <c r="CL52" i="7" s="1"/>
  <c r="CK73" i="7"/>
  <c r="CK107" i="7"/>
  <c r="CK86" i="7"/>
  <c r="CK148" i="7"/>
  <c r="CK44" i="7"/>
  <c r="DD79" i="11"/>
  <c r="DB23" i="7"/>
  <c r="CL55" i="12"/>
  <c r="CK130" i="7" s="1"/>
  <c r="CK123" i="7"/>
  <c r="CK100" i="7"/>
  <c r="CL49" i="12"/>
  <c r="CK129" i="7" s="1"/>
  <c r="CL37" i="12"/>
  <c r="CK127" i="7" s="1"/>
  <c r="CL43" i="12"/>
  <c r="CK128" i="7" s="1"/>
  <c r="CL25" i="12"/>
  <c r="CK125" i="7" s="1"/>
  <c r="CL31" i="12"/>
  <c r="CK126" i="7" s="1"/>
  <c r="DC83" i="11"/>
  <c r="DA40" i="7" s="1"/>
  <c r="DD68" i="11"/>
  <c r="DD49" i="4"/>
  <c r="CN51" i="4"/>
  <c r="CO52" i="11"/>
  <c r="CN52" i="4"/>
  <c r="CO13" i="11"/>
  <c r="CO12" i="11" s="1"/>
  <c r="CP22" i="11"/>
  <c r="CP21" i="11" s="1"/>
  <c r="DE29" i="11"/>
  <c r="CN66" i="4" l="1"/>
  <c r="CN126" i="4" s="1"/>
  <c r="CM9" i="7"/>
  <c r="CO82" i="4"/>
  <c r="CO142" i="4" s="1"/>
  <c r="CN50" i="11"/>
  <c r="CM85" i="12" s="1"/>
  <c r="CL132" i="7" s="1"/>
  <c r="CO83" i="4"/>
  <c r="CO143" i="4" s="1"/>
  <c r="DD113" i="4"/>
  <c r="DD112" i="4"/>
  <c r="DD111" i="4"/>
  <c r="DD97" i="4"/>
  <c r="DD96" i="4"/>
  <c r="DD104" i="4"/>
  <c r="DD103" i="4"/>
  <c r="DD95" i="4"/>
  <c r="CN60" i="4"/>
  <c r="CN120" i="4" s="1"/>
  <c r="CN137" i="4"/>
  <c r="CN59" i="11"/>
  <c r="CK120" i="7"/>
  <c r="CL8" i="7"/>
  <c r="CN66" i="11"/>
  <c r="CL20" i="7" s="1"/>
  <c r="CL24" i="7" s="1"/>
  <c r="CO27" i="11"/>
  <c r="CO72" i="11" s="1"/>
  <c r="CM27" i="7" s="1"/>
  <c r="CN80" i="4"/>
  <c r="CN140" i="4" s="1"/>
  <c r="CN178" i="4" s="1"/>
  <c r="CN124" i="4"/>
  <c r="DD146" i="4"/>
  <c r="CO84" i="4"/>
  <c r="CO144" i="4" s="1"/>
  <c r="CN132" i="4"/>
  <c r="CL88" i="7"/>
  <c r="CL89" i="7" s="1"/>
  <c r="CK135" i="7"/>
  <c r="CN117" i="4"/>
  <c r="DB22" i="7"/>
  <c r="DB10" i="7"/>
  <c r="DD84" i="11"/>
  <c r="DB35" i="7"/>
  <c r="CK48" i="7"/>
  <c r="CO134" i="4"/>
  <c r="DC88" i="11"/>
  <c r="DA46" i="7" s="1"/>
  <c r="CO138" i="4"/>
  <c r="CO139" i="4"/>
  <c r="CO177" i="4" s="1"/>
  <c r="CN53" i="4"/>
  <c r="CO48" i="11"/>
  <c r="DD36" i="11"/>
  <c r="DD73" i="11" s="1"/>
  <c r="DB28" i="7" s="1"/>
  <c r="DE31" i="11"/>
  <c r="CN70" i="4" l="1"/>
  <c r="CN130" i="4" s="1"/>
  <c r="CN73" i="4"/>
  <c r="CN133" i="4" s="1"/>
  <c r="CN69" i="4"/>
  <c r="CN129" i="4" s="1"/>
  <c r="CM8" i="12" s="1"/>
  <c r="CN94" i="11"/>
  <c r="CM87" i="12"/>
  <c r="CL134" i="7" s="1"/>
  <c r="CM102" i="12"/>
  <c r="CL163" i="7" s="1"/>
  <c r="CL12" i="7"/>
  <c r="CM62" i="12"/>
  <c r="CL71" i="7" s="1"/>
  <c r="CM79" i="12"/>
  <c r="CL118" i="7" s="1"/>
  <c r="CM86" i="12"/>
  <c r="CL133" i="7" s="1"/>
  <c r="CM90" i="12"/>
  <c r="CL137" i="7" s="1"/>
  <c r="CM92" i="12"/>
  <c r="CL147" i="7" s="1"/>
  <c r="CM66" i="12"/>
  <c r="CL75" i="7" s="1"/>
  <c r="CM68" i="12"/>
  <c r="CL85" i="7" s="1"/>
  <c r="CM60" i="12"/>
  <c r="CL61" i="7" s="1"/>
  <c r="CM100" i="12"/>
  <c r="CL156" i="7" s="1"/>
  <c r="CL157" i="7" s="1"/>
  <c r="CM67" i="12"/>
  <c r="CL84" i="7" s="1"/>
  <c r="CM78" i="12"/>
  <c r="CL109" i="7" s="1"/>
  <c r="CM91" i="12"/>
  <c r="CL146" i="7" s="1"/>
  <c r="CM75" i="12"/>
  <c r="CL106" i="7" s="1"/>
  <c r="CM71" i="12"/>
  <c r="CL99" i="7" s="1"/>
  <c r="CM61" i="12"/>
  <c r="CL70" i="7" s="1"/>
  <c r="CM83" i="12"/>
  <c r="CL122" i="7" s="1"/>
  <c r="CM74" i="12"/>
  <c r="CL105" i="7" s="1"/>
  <c r="CN76" i="11"/>
  <c r="CL32" i="7" s="1"/>
  <c r="CL36" i="7" s="1"/>
  <c r="CM84" i="12"/>
  <c r="CL131" i="7" s="1"/>
  <c r="CM80" i="12"/>
  <c r="CL119" i="7" s="1"/>
  <c r="CO77" i="11"/>
  <c r="CM33" i="7" s="1"/>
  <c r="DE30" i="11"/>
  <c r="DE32" i="11" s="1"/>
  <c r="DE33" i="11" s="1"/>
  <c r="DE34" i="11" s="1"/>
  <c r="DE92" i="11" s="1"/>
  <c r="DC51" i="7" s="1"/>
  <c r="DE69" i="11"/>
  <c r="CN170" i="4"/>
  <c r="CM10" i="12"/>
  <c r="CN175" i="4"/>
  <c r="CM13" i="12"/>
  <c r="CK58" i="7"/>
  <c r="CK221" i="7"/>
  <c r="DD89" i="11"/>
  <c r="DB47" i="7" s="1"/>
  <c r="DB41" i="7"/>
  <c r="CM14" i="12"/>
  <c r="CL63" i="7" s="1"/>
  <c r="CL53" i="7"/>
  <c r="CL56" i="7" s="1"/>
  <c r="CN123" i="4"/>
  <c r="CN122" i="4"/>
  <c r="CN160" i="4" s="1"/>
  <c r="CM18" i="12" s="1"/>
  <c r="CL111" i="7" s="1"/>
  <c r="DD78" i="11"/>
  <c r="DB34" i="7" s="1"/>
  <c r="CN131" i="4"/>
  <c r="CM9" i="12" s="1"/>
  <c r="CN121" i="4"/>
  <c r="CM7" i="12" s="1"/>
  <c r="CO54" i="11"/>
  <c r="CO14" i="11"/>
  <c r="CO15" i="11" s="1"/>
  <c r="CO47" i="11"/>
  <c r="CP23" i="11"/>
  <c r="CP24" i="11" s="1"/>
  <c r="CN81" i="11" l="1"/>
  <c r="CL38" i="7" s="1"/>
  <c r="CL42" i="7" s="1"/>
  <c r="CO82" i="11"/>
  <c r="CM39" i="7" s="1"/>
  <c r="DE35" i="11"/>
  <c r="CP25" i="11"/>
  <c r="CP91" i="11" s="1"/>
  <c r="CO16" i="11"/>
  <c r="CM11" i="12"/>
  <c r="CM48" i="12" s="1"/>
  <c r="CL116" i="7" s="1"/>
  <c r="CM51" i="12"/>
  <c r="CL69" i="7" s="1"/>
  <c r="CL62" i="7"/>
  <c r="CM21" i="12"/>
  <c r="CL64" i="7" s="1"/>
  <c r="CM39" i="12"/>
  <c r="CL67" i="7" s="1"/>
  <c r="CM45" i="12"/>
  <c r="CL68" i="7" s="1"/>
  <c r="CM27" i="12"/>
  <c r="CL65" i="7" s="1"/>
  <c r="CM33" i="12"/>
  <c r="CL66" i="7" s="1"/>
  <c r="CM20" i="12"/>
  <c r="CL139" i="7" s="1"/>
  <c r="CM16" i="12"/>
  <c r="CL92" i="7" s="1"/>
  <c r="CM17" i="12"/>
  <c r="CL103" i="7" s="1"/>
  <c r="CM19" i="12"/>
  <c r="CL124" i="7" s="1"/>
  <c r="CM56" i="12"/>
  <c r="CL145" i="7" s="1"/>
  <c r="CM38" i="12"/>
  <c r="CL142" i="7" s="1"/>
  <c r="CM32" i="12"/>
  <c r="CL141" i="7" s="1"/>
  <c r="CL138" i="7"/>
  <c r="CM26" i="12"/>
  <c r="CL140" i="7" s="1"/>
  <c r="CM44" i="12"/>
  <c r="CL143" i="7" s="1"/>
  <c r="CM50" i="12"/>
  <c r="CL144" i="7" s="1"/>
  <c r="CM58" i="12"/>
  <c r="CL104" i="7" s="1"/>
  <c r="CL102" i="7"/>
  <c r="CM52" i="12"/>
  <c r="CL83" i="7" s="1"/>
  <c r="CL76" i="7"/>
  <c r="CM46" i="12"/>
  <c r="CL82" i="7" s="1"/>
  <c r="CM40" i="12"/>
  <c r="CL81" i="7" s="1"/>
  <c r="CM34" i="12"/>
  <c r="CL80" i="7" s="1"/>
  <c r="CM22" i="12"/>
  <c r="CL78" i="7" s="1"/>
  <c r="CM28" i="12"/>
  <c r="CL79" i="7" s="1"/>
  <c r="CM72" i="7"/>
  <c r="DE79" i="11"/>
  <c r="DC23" i="7"/>
  <c r="CK150" i="7"/>
  <c r="CK151" i="7" s="1"/>
  <c r="CM53" i="12"/>
  <c r="CL98" i="7" s="1"/>
  <c r="CL91" i="7"/>
  <c r="CL222" i="7"/>
  <c r="CM47" i="12"/>
  <c r="CL97" i="7" s="1"/>
  <c r="CM35" i="12"/>
  <c r="CL95" i="7" s="1"/>
  <c r="CM41" i="12"/>
  <c r="CL96" i="7" s="1"/>
  <c r="CM29" i="12"/>
  <c r="CL94" i="7" s="1"/>
  <c r="CM23" i="12"/>
  <c r="CL93" i="7" s="1"/>
  <c r="CM12" i="12"/>
  <c r="CO87" i="11"/>
  <c r="CM45" i="7" s="1"/>
  <c r="DD83" i="11"/>
  <c r="DB40" i="7" s="1"/>
  <c r="CP48" i="4"/>
  <c r="DE68" i="11"/>
  <c r="DE49" i="4"/>
  <c r="CO53" i="11"/>
  <c r="CP11" i="11"/>
  <c r="CO47" i="4"/>
  <c r="CQ20" i="11"/>
  <c r="DF29" i="11"/>
  <c r="CN86" i="11" l="1"/>
  <c r="CM96" i="12" s="1"/>
  <c r="CL165" i="7"/>
  <c r="CP110" i="4"/>
  <c r="CP109" i="4"/>
  <c r="CP108" i="4"/>
  <c r="CP102" i="4"/>
  <c r="CP101" i="4"/>
  <c r="CP100" i="4"/>
  <c r="CP94" i="4"/>
  <c r="CP93" i="4"/>
  <c r="CP92" i="4"/>
  <c r="DE113" i="4"/>
  <c r="DE112" i="4"/>
  <c r="DE111" i="4"/>
  <c r="DE104" i="4"/>
  <c r="DE103" i="4"/>
  <c r="DE95" i="4"/>
  <c r="DE97" i="4"/>
  <c r="DE96" i="4"/>
  <c r="CO17" i="11"/>
  <c r="CO18" i="11" s="1"/>
  <c r="CO71" i="11" s="1"/>
  <c r="CM26" i="7" s="1"/>
  <c r="CM30" i="7" s="1"/>
  <c r="CO49" i="11"/>
  <c r="CO96" i="11" s="1"/>
  <c r="CM55" i="7" s="1"/>
  <c r="CP26" i="11"/>
  <c r="CN9" i="7" s="1"/>
  <c r="CN50" i="7"/>
  <c r="CM24" i="12"/>
  <c r="CL112" i="7" s="1"/>
  <c r="CL110" i="7"/>
  <c r="CM36" i="12"/>
  <c r="CL114" i="7" s="1"/>
  <c r="CM42" i="12"/>
  <c r="CL115" i="7" s="1"/>
  <c r="CM30" i="12"/>
  <c r="CL113" i="7" s="1"/>
  <c r="CM54" i="12"/>
  <c r="CL117" i="7" s="1"/>
  <c r="CL73" i="7"/>
  <c r="DE146" i="4"/>
  <c r="CL107" i="7"/>
  <c r="CL148" i="7"/>
  <c r="CL86" i="7"/>
  <c r="DC22" i="7"/>
  <c r="DC10" i="7"/>
  <c r="CM55" i="12"/>
  <c r="CL130" i="7" s="1"/>
  <c r="CL123" i="7"/>
  <c r="DE84" i="11"/>
  <c r="DC35" i="7"/>
  <c r="CL100" i="7"/>
  <c r="CM37" i="12"/>
  <c r="CL127" i="7" s="1"/>
  <c r="CM49" i="12"/>
  <c r="CL129" i="7" s="1"/>
  <c r="CM43" i="12"/>
  <c r="CL128" i="7" s="1"/>
  <c r="CM31" i="12"/>
  <c r="CL126" i="7" s="1"/>
  <c r="CM25" i="12"/>
  <c r="CL125" i="7" s="1"/>
  <c r="DD88" i="11"/>
  <c r="DB46" i="7" s="1"/>
  <c r="CO51" i="4"/>
  <c r="CO55" i="11"/>
  <c r="CO56" i="11" s="1"/>
  <c r="CP13" i="11"/>
  <c r="CP48" i="11" s="1"/>
  <c r="DE36" i="11"/>
  <c r="DE73" i="11" s="1"/>
  <c r="DC28" i="7" s="1"/>
  <c r="CQ22" i="11"/>
  <c r="CQ21" i="11" s="1"/>
  <c r="DF31" i="11"/>
  <c r="CL44" i="7" l="1"/>
  <c r="CL48" i="7" s="1"/>
  <c r="CO66" i="4"/>
  <c r="CO126" i="4" s="1"/>
  <c r="CP27" i="11"/>
  <c r="CP72" i="11" s="1"/>
  <c r="CN27" i="7" s="1"/>
  <c r="CO50" i="11"/>
  <c r="CN91" i="12" s="1"/>
  <c r="CM146" i="7" s="1"/>
  <c r="CP82" i="4"/>
  <c r="CP142" i="4" s="1"/>
  <c r="CP83" i="4"/>
  <c r="CP143" i="4" s="1"/>
  <c r="CP67" i="11"/>
  <c r="CN21" i="7" s="1"/>
  <c r="CO60" i="4"/>
  <c r="CO120" i="4" s="1"/>
  <c r="CO137" i="4"/>
  <c r="CO66" i="11"/>
  <c r="CM20" i="7" s="1"/>
  <c r="CM24" i="7" s="1"/>
  <c r="CM8" i="7"/>
  <c r="CO57" i="11"/>
  <c r="CL120" i="7"/>
  <c r="DF30" i="11"/>
  <c r="DF32" i="11" s="1"/>
  <c r="DF33" i="11" s="1"/>
  <c r="DF34" i="11" s="1"/>
  <c r="DF92" i="11" s="1"/>
  <c r="DD51" i="7" s="1"/>
  <c r="DF69" i="11"/>
  <c r="CO124" i="4"/>
  <c r="CO80" i="4"/>
  <c r="CO140" i="4" s="1"/>
  <c r="CO178" i="4" s="1"/>
  <c r="CO132" i="4"/>
  <c r="CP84" i="4"/>
  <c r="CP144" i="4" s="1"/>
  <c r="CM12" i="7"/>
  <c r="CN102" i="12"/>
  <c r="CM163" i="7" s="1"/>
  <c r="CN90" i="12"/>
  <c r="CM137" i="7" s="1"/>
  <c r="CM88" i="7"/>
  <c r="CM89" i="7" s="1"/>
  <c r="CL135" i="7"/>
  <c r="DE89" i="11"/>
  <c r="DC47" i="7" s="1"/>
  <c r="DC41" i="7"/>
  <c r="CP12" i="11"/>
  <c r="CP134" i="4"/>
  <c r="DE78" i="11"/>
  <c r="DC34" i="7" s="1"/>
  <c r="CP139" i="4"/>
  <c r="CP177" i="4" s="1"/>
  <c r="CO117" i="4"/>
  <c r="CP138" i="4"/>
  <c r="CP54" i="11"/>
  <c r="CP52" i="11"/>
  <c r="CO52" i="4"/>
  <c r="CO53" i="4" s="1"/>
  <c r="CN100" i="12" l="1"/>
  <c r="CM156" i="7" s="1"/>
  <c r="CM157" i="7" s="1"/>
  <c r="CN61" i="12"/>
  <c r="CM70" i="7" s="1"/>
  <c r="CN62" i="12"/>
  <c r="CM71" i="7" s="1"/>
  <c r="CN67" i="12"/>
  <c r="CM84" i="7" s="1"/>
  <c r="CO70" i="4"/>
  <c r="CO130" i="4" s="1"/>
  <c r="CO73" i="4"/>
  <c r="CO133" i="4" s="1"/>
  <c r="CN10" i="12" s="1"/>
  <c r="CO69" i="4"/>
  <c r="CO129" i="4" s="1"/>
  <c r="CN8" i="12" s="1"/>
  <c r="CN78" i="12"/>
  <c r="CM109" i="7" s="1"/>
  <c r="CN71" i="12"/>
  <c r="CM99" i="7" s="1"/>
  <c r="CN74" i="12"/>
  <c r="CM105" i="7" s="1"/>
  <c r="CN60" i="12"/>
  <c r="CM61" i="7" s="1"/>
  <c r="CO94" i="11"/>
  <c r="CM53" i="7" s="1"/>
  <c r="CN79" i="12"/>
  <c r="CM118" i="7" s="1"/>
  <c r="CN83" i="12"/>
  <c r="CM122" i="7" s="1"/>
  <c r="CN75" i="12"/>
  <c r="CM106" i="7" s="1"/>
  <c r="CN68" i="12"/>
  <c r="CM85" i="7" s="1"/>
  <c r="CN87" i="12"/>
  <c r="CM134" i="7" s="1"/>
  <c r="CN66" i="12"/>
  <c r="CM75" i="7" s="1"/>
  <c r="CN92" i="12"/>
  <c r="CM147" i="7" s="1"/>
  <c r="CN85" i="12"/>
  <c r="CM132" i="7" s="1"/>
  <c r="CP77" i="11"/>
  <c r="CN33" i="7" s="1"/>
  <c r="CO59" i="11"/>
  <c r="CN80" i="12" s="1"/>
  <c r="CM119" i="7" s="1"/>
  <c r="CO93" i="11"/>
  <c r="CM52" i="7" s="1"/>
  <c r="CO76" i="11"/>
  <c r="CM32" i="7" s="1"/>
  <c r="CM36" i="7" s="1"/>
  <c r="DF35" i="11"/>
  <c r="DF68" i="11" s="1"/>
  <c r="CO170" i="4"/>
  <c r="CO175" i="4"/>
  <c r="CN13" i="12"/>
  <c r="DF79" i="11"/>
  <c r="DD23" i="7"/>
  <c r="CL58" i="7"/>
  <c r="CL221" i="7"/>
  <c r="CO123" i="4"/>
  <c r="CO122" i="4"/>
  <c r="CO160" i="4" s="1"/>
  <c r="CN18" i="12" s="1"/>
  <c r="CM111" i="7" s="1"/>
  <c r="DE83" i="11"/>
  <c r="DC40" i="7" s="1"/>
  <c r="CO131" i="4"/>
  <c r="CN9" i="12" s="1"/>
  <c r="CO121" i="4"/>
  <c r="CN7" i="12" s="1"/>
  <c r="DF49" i="4"/>
  <c r="CP14" i="11"/>
  <c r="CP15" i="11" s="1"/>
  <c r="CP47" i="11"/>
  <c r="DG29" i="11"/>
  <c r="CQ23" i="11"/>
  <c r="CQ24" i="11" s="1"/>
  <c r="CN14" i="12" l="1"/>
  <c r="CM63" i="7" s="1"/>
  <c r="CN86" i="12"/>
  <c r="CM133" i="7" s="1"/>
  <c r="CM56" i="7"/>
  <c r="CP82" i="11"/>
  <c r="CN39" i="7" s="1"/>
  <c r="CO81" i="11"/>
  <c r="CM38" i="7" s="1"/>
  <c r="CM42" i="7" s="1"/>
  <c r="CN84" i="12"/>
  <c r="CM131" i="7" s="1"/>
  <c r="DF113" i="4"/>
  <c r="DF112" i="4"/>
  <c r="DF111" i="4"/>
  <c r="DF97" i="4"/>
  <c r="DF96" i="4"/>
  <c r="DF104" i="4"/>
  <c r="DF103" i="4"/>
  <c r="DF95" i="4"/>
  <c r="CN11" i="12"/>
  <c r="CN30" i="12" s="1"/>
  <c r="CM113" i="7" s="1"/>
  <c r="CQ25" i="11"/>
  <c r="CQ91" i="11" s="1"/>
  <c r="CP16" i="11"/>
  <c r="CN51" i="12"/>
  <c r="CM69" i="7" s="1"/>
  <c r="CM62" i="7"/>
  <c r="CN33" i="12"/>
  <c r="CM66" i="7" s="1"/>
  <c r="CN45" i="12"/>
  <c r="CM68" i="7" s="1"/>
  <c r="CN27" i="12"/>
  <c r="CM65" i="7" s="1"/>
  <c r="CN21" i="12"/>
  <c r="CM64" i="7" s="1"/>
  <c r="CN39" i="12"/>
  <c r="CM67" i="7" s="1"/>
  <c r="DF146" i="4"/>
  <c r="CN20" i="12"/>
  <c r="CM139" i="7" s="1"/>
  <c r="CN16" i="12"/>
  <c r="CM92" i="7" s="1"/>
  <c r="CN17" i="12"/>
  <c r="CM103" i="7" s="1"/>
  <c r="CN19" i="12"/>
  <c r="CM124" i="7" s="1"/>
  <c r="CN58" i="12"/>
  <c r="CM104" i="7" s="1"/>
  <c r="CM102" i="7"/>
  <c r="CN50" i="12"/>
  <c r="CM144" i="7" s="1"/>
  <c r="CN38" i="12"/>
  <c r="CM142" i="7" s="1"/>
  <c r="CN32" i="12"/>
  <c r="CM141" i="7" s="1"/>
  <c r="CN56" i="12"/>
  <c r="CM145" i="7" s="1"/>
  <c r="CM138" i="7"/>
  <c r="CN26" i="12"/>
  <c r="CM140" i="7" s="1"/>
  <c r="CN44" i="12"/>
  <c r="CM143" i="7" s="1"/>
  <c r="CM76" i="7"/>
  <c r="CN46" i="12"/>
  <c r="CM82" i="7" s="1"/>
  <c r="CN40" i="12"/>
  <c r="CM81" i="7" s="1"/>
  <c r="CN34" i="12"/>
  <c r="CM80" i="7" s="1"/>
  <c r="CN28" i="12"/>
  <c r="CM79" i="7" s="1"/>
  <c r="CN22" i="12"/>
  <c r="CM78" i="7" s="1"/>
  <c r="CN52" i="12"/>
  <c r="CM83" i="7" s="1"/>
  <c r="CN72" i="7"/>
  <c r="DD22" i="7"/>
  <c r="DD10" i="7"/>
  <c r="CL150" i="7"/>
  <c r="CL151" i="7" s="1"/>
  <c r="DF84" i="11"/>
  <c r="DD35" i="7"/>
  <c r="CN53" i="12"/>
  <c r="CM98" i="7" s="1"/>
  <c r="CM91" i="7"/>
  <c r="CM222" i="7"/>
  <c r="CN47" i="12"/>
  <c r="CM97" i="7" s="1"/>
  <c r="CN41" i="12"/>
  <c r="CM96" i="7" s="1"/>
  <c r="CN35" i="12"/>
  <c r="CM95" i="7" s="1"/>
  <c r="CN29" i="12"/>
  <c r="CM94" i="7" s="1"/>
  <c r="CN23" i="12"/>
  <c r="CM93" i="7" s="1"/>
  <c r="CN12" i="12"/>
  <c r="DE88" i="11"/>
  <c r="DC46" i="7" s="1"/>
  <c r="CP87" i="11"/>
  <c r="CN45" i="7" s="1"/>
  <c r="CP53" i="11"/>
  <c r="CQ48" i="4"/>
  <c r="CQ11" i="11"/>
  <c r="CP47" i="4"/>
  <c r="DF36" i="11"/>
  <c r="DF73" i="11" s="1"/>
  <c r="DD28" i="7" s="1"/>
  <c r="DG31" i="11"/>
  <c r="CR20" i="11"/>
  <c r="CO86" i="11" l="1"/>
  <c r="CN96" i="12" s="1"/>
  <c r="CQ110" i="4"/>
  <c r="CQ94" i="4"/>
  <c r="CQ109" i="4"/>
  <c r="CQ108" i="4"/>
  <c r="CQ102" i="4"/>
  <c r="CQ101" i="4"/>
  <c r="CQ100" i="4"/>
  <c r="CQ92" i="4"/>
  <c r="CQ93" i="4"/>
  <c r="CN36" i="12"/>
  <c r="CM114" i="7" s="1"/>
  <c r="CM110" i="7"/>
  <c r="CN48" i="12"/>
  <c r="CM116" i="7" s="1"/>
  <c r="CN54" i="12"/>
  <c r="CM117" i="7" s="1"/>
  <c r="CN24" i="12"/>
  <c r="CM112" i="7" s="1"/>
  <c r="CN42" i="12"/>
  <c r="CM115" i="7" s="1"/>
  <c r="CP17" i="11"/>
  <c r="CP18" i="11" s="1"/>
  <c r="CP71" i="11" s="1"/>
  <c r="CN26" i="7" s="1"/>
  <c r="CN30" i="7" s="1"/>
  <c r="CP49" i="11"/>
  <c r="CP50" i="11" s="1"/>
  <c r="CQ26" i="11"/>
  <c r="CQ27" i="11" s="1"/>
  <c r="CQ72" i="11" s="1"/>
  <c r="CO27" i="7" s="1"/>
  <c r="CO50" i="7"/>
  <c r="CM73" i="7"/>
  <c r="DG30" i="11"/>
  <c r="DG32" i="11" s="1"/>
  <c r="DG33" i="11" s="1"/>
  <c r="DG34" i="11" s="1"/>
  <c r="DG92" i="11" s="1"/>
  <c r="DE51" i="7" s="1"/>
  <c r="DG69" i="11"/>
  <c r="CM148" i="7"/>
  <c r="CM86" i="7"/>
  <c r="CM107" i="7"/>
  <c r="CM100" i="7"/>
  <c r="DF89" i="11"/>
  <c r="DD47" i="7" s="1"/>
  <c r="DD41" i="7"/>
  <c r="CN55" i="12"/>
  <c r="CM130" i="7" s="1"/>
  <c r="CM123" i="7"/>
  <c r="CN37" i="12"/>
  <c r="CM127" i="7" s="1"/>
  <c r="CN49" i="12"/>
  <c r="CM129" i="7" s="1"/>
  <c r="CN43" i="12"/>
  <c r="CM128" i="7" s="1"/>
  <c r="CN25" i="12"/>
  <c r="CM125" i="7" s="1"/>
  <c r="CN31" i="12"/>
  <c r="CM126" i="7" s="1"/>
  <c r="DF78" i="11"/>
  <c r="DD34" i="7" s="1"/>
  <c r="CP55" i="11"/>
  <c r="CP56" i="11" s="1"/>
  <c r="CQ13" i="11"/>
  <c r="CQ12" i="11" s="1"/>
  <c r="CP51" i="4"/>
  <c r="CR22" i="11"/>
  <c r="CR21" i="11" s="1"/>
  <c r="CM44" i="7" l="1"/>
  <c r="CM48" i="7" s="1"/>
  <c r="CP66" i="4"/>
  <c r="CP126" i="4" s="1"/>
  <c r="CM165" i="7"/>
  <c r="CP96" i="11"/>
  <c r="CN55" i="7" s="1"/>
  <c r="CQ83" i="4"/>
  <c r="CQ143" i="4" s="1"/>
  <c r="CQ67" i="11"/>
  <c r="CO21" i="7" s="1"/>
  <c r="CO9" i="7"/>
  <c r="CQ82" i="4"/>
  <c r="CQ142" i="4" s="1"/>
  <c r="CO71" i="12"/>
  <c r="CO85" i="12"/>
  <c r="CN132" i="7" s="1"/>
  <c r="CO91" i="12"/>
  <c r="CN146" i="7" s="1"/>
  <c r="CP60" i="4"/>
  <c r="CP120" i="4" s="1"/>
  <c r="CP137" i="4"/>
  <c r="DG35" i="11"/>
  <c r="DG68" i="11" s="1"/>
  <c r="CM120" i="7"/>
  <c r="CP66" i="11"/>
  <c r="CN20" i="7" s="1"/>
  <c r="CN24" i="7" s="1"/>
  <c r="CN8" i="7"/>
  <c r="CP57" i="11"/>
  <c r="CP80" i="4"/>
  <c r="CP140" i="4" s="1"/>
  <c r="CP178" i="4" s="1"/>
  <c r="CP124" i="4"/>
  <c r="CQ84" i="4"/>
  <c r="CQ144" i="4" s="1"/>
  <c r="CP132" i="4"/>
  <c r="CN12" i="7"/>
  <c r="CO100" i="12"/>
  <c r="CN156" i="7" s="1"/>
  <c r="CN157" i="7" s="1"/>
  <c r="CO102" i="12"/>
  <c r="CN163" i="7" s="1"/>
  <c r="CO92" i="12"/>
  <c r="CN147" i="7" s="1"/>
  <c r="CO90" i="12"/>
  <c r="CN137" i="7" s="1"/>
  <c r="CO87" i="12"/>
  <c r="CN134" i="7" s="1"/>
  <c r="CO83" i="12"/>
  <c r="CN122" i="7" s="1"/>
  <c r="CO74" i="12"/>
  <c r="CN105" i="7" s="1"/>
  <c r="CO79" i="12"/>
  <c r="CN118" i="7" s="1"/>
  <c r="CO78" i="12"/>
  <c r="CN109" i="7" s="1"/>
  <c r="CO75" i="12"/>
  <c r="CN106" i="7" s="1"/>
  <c r="CP94" i="11"/>
  <c r="CO68" i="12"/>
  <c r="CN85" i="7" s="1"/>
  <c r="CO60" i="12"/>
  <c r="CN61" i="7" s="1"/>
  <c r="CO62" i="12"/>
  <c r="CN71" i="7" s="1"/>
  <c r="CO67" i="12"/>
  <c r="CN84" i="7" s="1"/>
  <c r="CO61" i="12"/>
  <c r="CN70" i="7" s="1"/>
  <c r="CO66" i="12"/>
  <c r="CN75" i="7" s="1"/>
  <c r="CN88" i="7"/>
  <c r="CN89" i="7" s="1"/>
  <c r="CM135" i="7"/>
  <c r="DG79" i="11"/>
  <c r="DE23" i="7"/>
  <c r="CQ134" i="4"/>
  <c r="CQ139" i="4"/>
  <c r="CQ177" i="4" s="1"/>
  <c r="DF83" i="11"/>
  <c r="DD40" i="7" s="1"/>
  <c r="CP117" i="4"/>
  <c r="CQ138" i="4"/>
  <c r="CQ48" i="11"/>
  <c r="DG49" i="4"/>
  <c r="CQ52" i="11"/>
  <c r="CP52" i="4"/>
  <c r="CP53" i="4" s="1"/>
  <c r="DH29" i="11"/>
  <c r="CP76" i="11" l="1"/>
  <c r="CN32" i="7" s="1"/>
  <c r="CN36" i="7" s="1"/>
  <c r="CP73" i="4"/>
  <c r="CP133" i="4" s="1"/>
  <c r="CP70" i="4"/>
  <c r="CP130" i="4" s="1"/>
  <c r="CP69" i="4"/>
  <c r="CP129" i="4" s="1"/>
  <c r="CO8" i="12" s="1"/>
  <c r="CQ77" i="11"/>
  <c r="CO33" i="7" s="1"/>
  <c r="CP59" i="11"/>
  <c r="CO86" i="12" s="1"/>
  <c r="CN133" i="7" s="1"/>
  <c r="CP93" i="11"/>
  <c r="CN52" i="7" s="1"/>
  <c r="DG113" i="4"/>
  <c r="DG112" i="4"/>
  <c r="DG111" i="4"/>
  <c r="DG95" i="4"/>
  <c r="DG104" i="4"/>
  <c r="DG103" i="4"/>
  <c r="DG96" i="4"/>
  <c r="DG97" i="4"/>
  <c r="DG146" i="4"/>
  <c r="CP175" i="4"/>
  <c r="CO13" i="12"/>
  <c r="CP170" i="4"/>
  <c r="CO10" i="12"/>
  <c r="DE22" i="7"/>
  <c r="DE10" i="7"/>
  <c r="CM58" i="7"/>
  <c r="CM221" i="7"/>
  <c r="CO14" i="12"/>
  <c r="CN63" i="7" s="1"/>
  <c r="CN53" i="7"/>
  <c r="DG84" i="11"/>
  <c r="DE35" i="7"/>
  <c r="DF88" i="11"/>
  <c r="DD46" i="7" s="1"/>
  <c r="CP131" i="4"/>
  <c r="CO9" i="12" s="1"/>
  <c r="CP121" i="4"/>
  <c r="CO7" i="12" s="1"/>
  <c r="CP122" i="4"/>
  <c r="CP160" i="4" s="1"/>
  <c r="CO18" i="12" s="1"/>
  <c r="CN111" i="7" s="1"/>
  <c r="CP123" i="4"/>
  <c r="CN99" i="7"/>
  <c r="CQ54" i="11"/>
  <c r="CQ14" i="11"/>
  <c r="CQ15" i="11" s="1"/>
  <c r="CQ47" i="11"/>
  <c r="DG36" i="11"/>
  <c r="DG73" i="11" s="1"/>
  <c r="DE28" i="7" s="1"/>
  <c r="CR23" i="11"/>
  <c r="CR24" i="11" s="1"/>
  <c r="DH31" i="11"/>
  <c r="CP81" i="11" l="1"/>
  <c r="CN38" i="7" s="1"/>
  <c r="CN42" i="7" s="1"/>
  <c r="CQ82" i="11"/>
  <c r="CO39" i="7" s="1"/>
  <c r="CO84" i="12"/>
  <c r="CN131" i="7" s="1"/>
  <c r="CO80" i="12"/>
  <c r="CN119" i="7" s="1"/>
  <c r="CN56" i="7"/>
  <c r="CN222" i="7" s="1"/>
  <c r="CR25" i="11"/>
  <c r="CR91" i="11" s="1"/>
  <c r="CQ16" i="11"/>
  <c r="CO27" i="12"/>
  <c r="CN65" i="7" s="1"/>
  <c r="CO39" i="12"/>
  <c r="CN67" i="7" s="1"/>
  <c r="CO51" i="12"/>
  <c r="CN69" i="7" s="1"/>
  <c r="CO33" i="12"/>
  <c r="CN66" i="7" s="1"/>
  <c r="CN62" i="7"/>
  <c r="CO45" i="12"/>
  <c r="CN68" i="7" s="1"/>
  <c r="CO21" i="12"/>
  <c r="CN64" i="7" s="1"/>
  <c r="DH30" i="11"/>
  <c r="DH32" i="11" s="1"/>
  <c r="DH33" i="11" s="1"/>
  <c r="DH34" i="11" s="1"/>
  <c r="DH92" i="11" s="1"/>
  <c r="DF51" i="7" s="1"/>
  <c r="DH69" i="11"/>
  <c r="CO11" i="12"/>
  <c r="CO42" i="12" s="1"/>
  <c r="CN115" i="7" s="1"/>
  <c r="CO20" i="12"/>
  <c r="CN139" i="7" s="1"/>
  <c r="CO16" i="12"/>
  <c r="CN92" i="7" s="1"/>
  <c r="CO17" i="12"/>
  <c r="CN103" i="7" s="1"/>
  <c r="CO19" i="12"/>
  <c r="CN124" i="7" s="1"/>
  <c r="CN102" i="7"/>
  <c r="CO58" i="12"/>
  <c r="CN104" i="7" s="1"/>
  <c r="CN138" i="7"/>
  <c r="CO26" i="12"/>
  <c r="CN140" i="7" s="1"/>
  <c r="CO32" i="12"/>
  <c r="CN141" i="7" s="1"/>
  <c r="CO44" i="12"/>
  <c r="CN143" i="7" s="1"/>
  <c r="CO50" i="12"/>
  <c r="CN144" i="7" s="1"/>
  <c r="CO38" i="12"/>
  <c r="CN142" i="7" s="1"/>
  <c r="CO56" i="12"/>
  <c r="CN145" i="7" s="1"/>
  <c r="CO52" i="12"/>
  <c r="CN83" i="7" s="1"/>
  <c r="CO22" i="12"/>
  <c r="CN78" i="7" s="1"/>
  <c r="CO40" i="12"/>
  <c r="CN81" i="7" s="1"/>
  <c r="CN76" i="7"/>
  <c r="CO46" i="12"/>
  <c r="CN82" i="7" s="1"/>
  <c r="CO34" i="12"/>
  <c r="CN80" i="7" s="1"/>
  <c r="CO28" i="12"/>
  <c r="CN79" i="7" s="1"/>
  <c r="CO72" i="7"/>
  <c r="CM150" i="7"/>
  <c r="CM151" i="7" s="1"/>
  <c r="CO53" i="12"/>
  <c r="CN98" i="7" s="1"/>
  <c r="CN91" i="7"/>
  <c r="DG89" i="11"/>
  <c r="DE47" i="7" s="1"/>
  <c r="DE41" i="7"/>
  <c r="CO47" i="12"/>
  <c r="CN97" i="7" s="1"/>
  <c r="CO35" i="12"/>
  <c r="CN95" i="7" s="1"/>
  <c r="CO41" i="12"/>
  <c r="CN96" i="7" s="1"/>
  <c r="CO23" i="12"/>
  <c r="CN93" i="7" s="1"/>
  <c r="CO29" i="12"/>
  <c r="CN94" i="7" s="1"/>
  <c r="CO12" i="12"/>
  <c r="CQ87" i="11"/>
  <c r="CO45" i="7" s="1"/>
  <c r="DG78" i="11"/>
  <c r="DE34" i="7" s="1"/>
  <c r="CQ53" i="11"/>
  <c r="CR11" i="11"/>
  <c r="CQ47" i="4"/>
  <c r="CR48" i="4"/>
  <c r="CS20" i="11"/>
  <c r="CP86" i="11" l="1"/>
  <c r="CN44" i="7" s="1"/>
  <c r="CN165" i="7"/>
  <c r="CR110" i="4"/>
  <c r="CR94" i="4"/>
  <c r="CR109" i="4"/>
  <c r="CR108" i="4"/>
  <c r="CR100" i="4"/>
  <c r="CR101" i="4"/>
  <c r="CR102" i="4"/>
  <c r="CR93" i="4"/>
  <c r="CR92" i="4"/>
  <c r="DH35" i="11"/>
  <c r="DH68" i="11" s="1"/>
  <c r="CQ17" i="11"/>
  <c r="CQ18" i="11" s="1"/>
  <c r="CQ71" i="11" s="1"/>
  <c r="CO26" i="7" s="1"/>
  <c r="CO30" i="7" s="1"/>
  <c r="CQ49" i="11"/>
  <c r="CQ50" i="11" s="1"/>
  <c r="CR26" i="11"/>
  <c r="CP9" i="7" s="1"/>
  <c r="CP50" i="7"/>
  <c r="CN73" i="7"/>
  <c r="CO30" i="12"/>
  <c r="CN113" i="7" s="1"/>
  <c r="CO24" i="12"/>
  <c r="CN112" i="7" s="1"/>
  <c r="CO54" i="12"/>
  <c r="CN117" i="7" s="1"/>
  <c r="CN110" i="7"/>
  <c r="CO36" i="12"/>
  <c r="CN114" i="7" s="1"/>
  <c r="CO48" i="12"/>
  <c r="CN116" i="7" s="1"/>
  <c r="CN86" i="7"/>
  <c r="CN148" i="7"/>
  <c r="CN107" i="7"/>
  <c r="DH79" i="11"/>
  <c r="DF23" i="7"/>
  <c r="CO55" i="12"/>
  <c r="CN130" i="7" s="1"/>
  <c r="CN123" i="7"/>
  <c r="CN100" i="7"/>
  <c r="CO49" i="12"/>
  <c r="CN129" i="7" s="1"/>
  <c r="CO43" i="12"/>
  <c r="CN128" i="7" s="1"/>
  <c r="CO37" i="12"/>
  <c r="CN127" i="7" s="1"/>
  <c r="CO31" i="12"/>
  <c r="CN126" i="7" s="1"/>
  <c r="CO25" i="12"/>
  <c r="CN125" i="7" s="1"/>
  <c r="DG83" i="11"/>
  <c r="CQ51" i="4"/>
  <c r="DH49" i="4"/>
  <c r="CR13" i="11"/>
  <c r="CR48" i="11" s="1"/>
  <c r="CQ55" i="11"/>
  <c r="CQ56" i="11" s="1"/>
  <c r="DI29" i="11"/>
  <c r="CS22" i="11"/>
  <c r="CS21" i="11" s="1"/>
  <c r="CO96" i="12" l="1"/>
  <c r="CQ66" i="4"/>
  <c r="CQ126" i="4" s="1"/>
  <c r="CR27" i="11"/>
  <c r="CR72" i="11" s="1"/>
  <c r="CP27" i="7" s="1"/>
  <c r="CQ96" i="11"/>
  <c r="CO55" i="7" s="1"/>
  <c r="CR67" i="11"/>
  <c r="CP21" i="7" s="1"/>
  <c r="CR82" i="4"/>
  <c r="CR142" i="4" s="1"/>
  <c r="CR83" i="4"/>
  <c r="CR143" i="4" s="1"/>
  <c r="CP71" i="12"/>
  <c r="CP91" i="12"/>
  <c r="CO146" i="7" s="1"/>
  <c r="CP85" i="12"/>
  <c r="CO132" i="7" s="1"/>
  <c r="DH113" i="4"/>
  <c r="DH112" i="4"/>
  <c r="DH111" i="4"/>
  <c r="DH95" i="4"/>
  <c r="DH97" i="4"/>
  <c r="DH96" i="4"/>
  <c r="DH104" i="4"/>
  <c r="DH103" i="4"/>
  <c r="CQ137" i="4"/>
  <c r="CQ60" i="4"/>
  <c r="CQ120" i="4" s="1"/>
  <c r="CO8" i="7"/>
  <c r="CQ66" i="11"/>
  <c r="CO20" i="7" s="1"/>
  <c r="CO24" i="7" s="1"/>
  <c r="CQ57" i="11"/>
  <c r="CN120" i="7"/>
  <c r="CQ80" i="4"/>
  <c r="CQ140" i="4" s="1"/>
  <c r="CQ178" i="4" s="1"/>
  <c r="DH146" i="4"/>
  <c r="CR84" i="4"/>
  <c r="CR144" i="4" s="1"/>
  <c r="CQ124" i="4"/>
  <c r="CQ132" i="4"/>
  <c r="CO12" i="7"/>
  <c r="CP102" i="12"/>
  <c r="CO163" i="7" s="1"/>
  <c r="CP100" i="12"/>
  <c r="CO156" i="7" s="1"/>
  <c r="CO157" i="7" s="1"/>
  <c r="CP90" i="12"/>
  <c r="CO137" i="7" s="1"/>
  <c r="CP87" i="12"/>
  <c r="CO134" i="7" s="1"/>
  <c r="CP83" i="12"/>
  <c r="CO122" i="7" s="1"/>
  <c r="CP92" i="12"/>
  <c r="CO147" i="7" s="1"/>
  <c r="CP74" i="12"/>
  <c r="CO105" i="7" s="1"/>
  <c r="CP79" i="12"/>
  <c r="CO118" i="7" s="1"/>
  <c r="CP78" i="12"/>
  <c r="CO109" i="7" s="1"/>
  <c r="CP75" i="12"/>
  <c r="CO106" i="7" s="1"/>
  <c r="CQ94" i="11"/>
  <c r="CP67" i="12"/>
  <c r="CO84" i="7" s="1"/>
  <c r="CP68" i="12"/>
  <c r="CO85" i="7" s="1"/>
  <c r="CP66" i="12"/>
  <c r="CO75" i="7" s="1"/>
  <c r="CP62" i="12"/>
  <c r="CO71" i="7" s="1"/>
  <c r="CP61" i="12"/>
  <c r="CO70" i="7" s="1"/>
  <c r="CO88" i="7"/>
  <c r="CO89" i="7" s="1"/>
  <c r="CP60" i="12"/>
  <c r="CO61" i="7" s="1"/>
  <c r="CN135" i="7"/>
  <c r="DF22" i="7"/>
  <c r="DF10" i="7"/>
  <c r="DG88" i="11"/>
  <c r="DE46" i="7" s="1"/>
  <c r="DE40" i="7"/>
  <c r="DH84" i="11"/>
  <c r="DF35" i="7"/>
  <c r="CN48" i="7"/>
  <c r="CR12" i="11"/>
  <c r="CR47" i="11" s="1"/>
  <c r="CR134" i="4"/>
  <c r="CR138" i="4"/>
  <c r="CQ117" i="4"/>
  <c r="CR139" i="4"/>
  <c r="CR177" i="4" s="1"/>
  <c r="CR52" i="11"/>
  <c r="CQ52" i="4"/>
  <c r="CQ53" i="4" s="1"/>
  <c r="CR54" i="11"/>
  <c r="DH36" i="11"/>
  <c r="DH73" i="11" s="1"/>
  <c r="DF28" i="7" s="1"/>
  <c r="DI31" i="11"/>
  <c r="CR77" i="11" l="1"/>
  <c r="CP33" i="7" s="1"/>
  <c r="CQ69" i="4"/>
  <c r="CQ129" i="4" s="1"/>
  <c r="CP8" i="12" s="1"/>
  <c r="CQ70" i="4"/>
  <c r="CQ130" i="4" s="1"/>
  <c r="CQ73" i="4"/>
  <c r="CQ133" i="4" s="1"/>
  <c r="CQ59" i="11"/>
  <c r="CP80" i="12" s="1"/>
  <c r="CO119" i="7" s="1"/>
  <c r="CQ93" i="11"/>
  <c r="CO52" i="7" s="1"/>
  <c r="CQ76" i="11"/>
  <c r="CO32" i="7" s="1"/>
  <c r="CO36" i="7" s="1"/>
  <c r="DI30" i="11"/>
  <c r="DI69" i="11"/>
  <c r="CQ170" i="4"/>
  <c r="CP10" i="12"/>
  <c r="CQ175" i="4"/>
  <c r="CP13" i="12"/>
  <c r="CP72" i="7"/>
  <c r="CN58" i="7"/>
  <c r="CN221" i="7"/>
  <c r="CP14" i="12"/>
  <c r="CO63" i="7" s="1"/>
  <c r="CO53" i="7"/>
  <c r="DH89" i="11"/>
  <c r="DF47" i="7" s="1"/>
  <c r="DF41" i="7"/>
  <c r="CQ122" i="4"/>
  <c r="CQ160" i="4" s="1"/>
  <c r="CP18" i="12" s="1"/>
  <c r="CO111" i="7" s="1"/>
  <c r="CQ121" i="4"/>
  <c r="CP7" i="12" s="1"/>
  <c r="CR53" i="11"/>
  <c r="CR55" i="11" s="1"/>
  <c r="CR56" i="11" s="1"/>
  <c r="CR57" i="11" s="1"/>
  <c r="CR93" i="11" s="1"/>
  <c r="DH78" i="11"/>
  <c r="DF34" i="7" s="1"/>
  <c r="CR14" i="11"/>
  <c r="CR15" i="11" s="1"/>
  <c r="CR16" i="11" s="1"/>
  <c r="CQ131" i="4"/>
  <c r="CP9" i="12" s="1"/>
  <c r="CQ123" i="4"/>
  <c r="CO99" i="7"/>
  <c r="CS23" i="11"/>
  <c r="CS24" i="11" s="1"/>
  <c r="CR82" i="11" l="1"/>
  <c r="CP39" i="7" s="1"/>
  <c r="CQ81" i="11"/>
  <c r="CO38" i="7" s="1"/>
  <c r="CO42" i="7" s="1"/>
  <c r="CP86" i="12"/>
  <c r="CO133" i="7" s="1"/>
  <c r="CP84" i="12"/>
  <c r="CO131" i="7" s="1"/>
  <c r="CO56" i="7"/>
  <c r="CP11" i="12"/>
  <c r="CP54" i="12" s="1"/>
  <c r="CO117" i="7" s="1"/>
  <c r="CR17" i="11"/>
  <c r="CR66" i="11" s="1"/>
  <c r="CR49" i="11"/>
  <c r="CR59" i="11" s="1"/>
  <c r="CS25" i="11"/>
  <c r="CS91" i="11" s="1"/>
  <c r="CP45" i="12"/>
  <c r="CO68" i="7" s="1"/>
  <c r="CP27" i="12"/>
  <c r="CO65" i="7" s="1"/>
  <c r="CP33" i="12"/>
  <c r="CO66" i="7" s="1"/>
  <c r="CP21" i="12"/>
  <c r="CO64" i="7" s="1"/>
  <c r="CP51" i="12"/>
  <c r="CO69" i="7" s="1"/>
  <c r="CO62" i="7"/>
  <c r="CP39" i="12"/>
  <c r="CO67" i="7" s="1"/>
  <c r="CP20" i="12"/>
  <c r="CO139" i="7" s="1"/>
  <c r="CP16" i="12"/>
  <c r="CO92" i="7" s="1"/>
  <c r="CP17" i="12"/>
  <c r="CO103" i="7" s="1"/>
  <c r="CP19" i="12"/>
  <c r="CO124" i="7" s="1"/>
  <c r="CP22" i="12"/>
  <c r="CO78" i="7" s="1"/>
  <c r="CP46" i="12"/>
  <c r="CO82" i="7" s="1"/>
  <c r="CP40" i="12"/>
  <c r="CO81" i="7" s="1"/>
  <c r="CP52" i="12"/>
  <c r="CO83" i="7" s="1"/>
  <c r="CO76" i="7"/>
  <c r="CP34" i="12"/>
  <c r="CO80" i="7" s="1"/>
  <c r="CP28" i="12"/>
  <c r="CO79" i="7" s="1"/>
  <c r="CP50" i="12"/>
  <c r="CO144" i="7" s="1"/>
  <c r="CP38" i="12"/>
  <c r="CO142" i="7" s="1"/>
  <c r="CP56" i="12"/>
  <c r="CO145" i="7" s="1"/>
  <c r="CP32" i="12"/>
  <c r="CO141" i="7" s="1"/>
  <c r="CO138" i="7"/>
  <c r="CP26" i="12"/>
  <c r="CO140" i="7" s="1"/>
  <c r="CP44" i="12"/>
  <c r="CO143" i="7" s="1"/>
  <c r="CP58" i="12"/>
  <c r="CO104" i="7" s="1"/>
  <c r="CO102" i="7"/>
  <c r="DI79" i="11"/>
  <c r="DG23" i="7"/>
  <c r="CP53" i="12"/>
  <c r="CO98" i="7" s="1"/>
  <c r="CO91" i="7"/>
  <c r="CN150" i="7"/>
  <c r="CN151" i="7" s="1"/>
  <c r="CS11" i="11"/>
  <c r="CS13" i="11" s="1"/>
  <c r="CS48" i="11" s="1"/>
  <c r="CR52" i="4"/>
  <c r="CP52" i="7"/>
  <c r="CO222" i="7"/>
  <c r="CR47" i="4"/>
  <c r="CR51" i="4" s="1"/>
  <c r="CP47" i="12"/>
  <c r="CO97" i="7" s="1"/>
  <c r="CP35" i="12"/>
  <c r="CO95" i="7" s="1"/>
  <c r="CP41" i="12"/>
  <c r="CO96" i="7" s="1"/>
  <c r="CP23" i="12"/>
  <c r="CO93" i="7" s="1"/>
  <c r="CP29" i="12"/>
  <c r="CO94" i="7" s="1"/>
  <c r="CP12" i="12"/>
  <c r="DH83" i="11"/>
  <c r="DF40" i="7" s="1"/>
  <c r="CS48" i="4"/>
  <c r="CS52" i="11"/>
  <c r="DI32" i="11"/>
  <c r="DI33" i="11" s="1"/>
  <c r="DI34" i="11" s="1"/>
  <c r="DI92" i="11" s="1"/>
  <c r="DG51" i="7" s="1"/>
  <c r="CT20" i="11"/>
  <c r="CR87" i="11" l="1"/>
  <c r="CP45" i="7" s="1"/>
  <c r="CQ86" i="11"/>
  <c r="CP96" i="12" s="1"/>
  <c r="CR66" i="4"/>
  <c r="CR126" i="4" s="1"/>
  <c r="CR50" i="11"/>
  <c r="CQ87" i="12" s="1"/>
  <c r="CP134" i="7" s="1"/>
  <c r="CP48" i="12"/>
  <c r="CO116" i="7" s="1"/>
  <c r="CO110" i="7"/>
  <c r="CP36" i="12"/>
  <c r="CO114" i="7" s="1"/>
  <c r="CP30" i="12"/>
  <c r="CO113" i="7" s="1"/>
  <c r="CP42" i="12"/>
  <c r="CO115" i="7" s="1"/>
  <c r="CP24" i="12"/>
  <c r="CO112" i="7" s="1"/>
  <c r="CO165" i="7"/>
  <c r="CQ86" i="12"/>
  <c r="CQ84" i="12"/>
  <c r="CS110" i="4"/>
  <c r="CS94" i="4"/>
  <c r="CS109" i="4"/>
  <c r="CS108" i="4"/>
  <c r="CS102" i="4"/>
  <c r="CS101" i="4"/>
  <c r="CS100" i="4"/>
  <c r="CS93" i="4"/>
  <c r="CS92" i="4"/>
  <c r="DI35" i="11"/>
  <c r="DI68" i="11" s="1"/>
  <c r="CR137" i="4"/>
  <c r="CR60" i="4"/>
  <c r="CR120" i="4" s="1"/>
  <c r="CS26" i="11"/>
  <c r="CQ9" i="7" s="1"/>
  <c r="CQ50" i="7"/>
  <c r="CO73" i="7"/>
  <c r="CR80" i="4"/>
  <c r="CR140" i="4" s="1"/>
  <c r="CR178" i="4" s="1"/>
  <c r="CR124" i="4"/>
  <c r="CR132" i="4"/>
  <c r="CO107" i="7"/>
  <c r="CO86" i="7"/>
  <c r="CO148" i="7"/>
  <c r="CP12" i="7"/>
  <c r="CQ102" i="12"/>
  <c r="CP163" i="7" s="1"/>
  <c r="CQ100" i="12"/>
  <c r="CP156" i="7" s="1"/>
  <c r="CP157" i="7" s="1"/>
  <c r="CQ90" i="12"/>
  <c r="CP137" i="7" s="1"/>
  <c r="CR94" i="11"/>
  <c r="CQ68" i="12"/>
  <c r="CP85" i="7" s="1"/>
  <c r="CQ66" i="12"/>
  <c r="CP75" i="7" s="1"/>
  <c r="CP88" i="7"/>
  <c r="CP89" i="7" s="1"/>
  <c r="CQ60" i="12"/>
  <c r="CP61" i="7" s="1"/>
  <c r="CR117" i="4"/>
  <c r="CP20" i="7"/>
  <c r="CP24" i="7" s="1"/>
  <c r="CP8" i="7"/>
  <c r="CP55" i="12"/>
  <c r="CO130" i="7" s="1"/>
  <c r="CO123" i="7"/>
  <c r="DI84" i="11"/>
  <c r="DG35" i="7"/>
  <c r="CO100" i="7"/>
  <c r="CR18" i="11"/>
  <c r="CR71" i="11" s="1"/>
  <c r="CP26" i="7" s="1"/>
  <c r="CP30" i="7" s="1"/>
  <c r="CS12" i="11"/>
  <c r="CR96" i="11"/>
  <c r="CP55" i="7" s="1"/>
  <c r="CP37" i="12"/>
  <c r="CO127" i="7" s="1"/>
  <c r="CP49" i="12"/>
  <c r="CO129" i="7" s="1"/>
  <c r="CP43" i="12"/>
  <c r="CO128" i="7" s="1"/>
  <c r="CP25" i="12"/>
  <c r="CO125" i="7" s="1"/>
  <c r="CP31" i="12"/>
  <c r="CO126" i="7" s="1"/>
  <c r="DH88" i="11"/>
  <c r="DF46" i="7" s="1"/>
  <c r="CR53" i="4"/>
  <c r="CS54" i="11"/>
  <c r="DI49" i="4"/>
  <c r="CT22" i="11"/>
  <c r="CT21" i="11" s="1"/>
  <c r="DJ29" i="11"/>
  <c r="CO44" i="7" l="1"/>
  <c r="CO48" i="7" s="1"/>
  <c r="CQ78" i="12"/>
  <c r="CP109" i="7" s="1"/>
  <c r="CQ85" i="12"/>
  <c r="CP132" i="7" s="1"/>
  <c r="CQ79" i="12"/>
  <c r="CP118" i="7" s="1"/>
  <c r="CQ91" i="12"/>
  <c r="CP146" i="7" s="1"/>
  <c r="CQ61" i="12"/>
  <c r="CP70" i="7" s="1"/>
  <c r="CQ74" i="12"/>
  <c r="CP105" i="7" s="1"/>
  <c r="CQ71" i="12"/>
  <c r="CP99" i="7" s="1"/>
  <c r="CQ92" i="12"/>
  <c r="CP147" i="7" s="1"/>
  <c r="CQ67" i="12"/>
  <c r="CP84" i="7" s="1"/>
  <c r="CQ83" i="12"/>
  <c r="CP122" i="7" s="1"/>
  <c r="CQ80" i="12"/>
  <c r="CP119" i="7" s="1"/>
  <c r="CQ62" i="12"/>
  <c r="CP71" i="7" s="1"/>
  <c r="CQ75" i="12"/>
  <c r="CP106" i="7" s="1"/>
  <c r="CR69" i="4"/>
  <c r="CR129" i="4" s="1"/>
  <c r="CQ8" i="12" s="1"/>
  <c r="CR70" i="4"/>
  <c r="CR130" i="4" s="1"/>
  <c r="CR73" i="4"/>
  <c r="CO120" i="7"/>
  <c r="CS27" i="11"/>
  <c r="CS72" i="11" s="1"/>
  <c r="CQ27" i="7" s="1"/>
  <c r="CS67" i="11"/>
  <c r="CQ21" i="7" s="1"/>
  <c r="CS83" i="4"/>
  <c r="CS143" i="4" s="1"/>
  <c r="DI113" i="4"/>
  <c r="DI112" i="4"/>
  <c r="DI111" i="4"/>
  <c r="DI95" i="4"/>
  <c r="DI97" i="4"/>
  <c r="DI96" i="4"/>
  <c r="DI104" i="4"/>
  <c r="DI103" i="4"/>
  <c r="CS82" i="4"/>
  <c r="CS142" i="4" s="1"/>
  <c r="CS84" i="4"/>
  <c r="CS144" i="4" s="1"/>
  <c r="DI146" i="4"/>
  <c r="CR133" i="4"/>
  <c r="CQ10" i="12" s="1"/>
  <c r="CR170" i="4"/>
  <c r="CR175" i="4"/>
  <c r="CQ13" i="12"/>
  <c r="CP133" i="7"/>
  <c r="CP131" i="7"/>
  <c r="CO135" i="7"/>
  <c r="CR76" i="11"/>
  <c r="CP32" i="7" s="1"/>
  <c r="CP36" i="7" s="1"/>
  <c r="DG22" i="7"/>
  <c r="DG10" i="7"/>
  <c r="CQ14" i="12"/>
  <c r="CP63" i="7" s="1"/>
  <c r="CP53" i="7"/>
  <c r="CP56" i="7" s="1"/>
  <c r="DI89" i="11"/>
  <c r="DG47" i="7" s="1"/>
  <c r="DG41" i="7"/>
  <c r="CR123" i="4"/>
  <c r="CR122" i="4"/>
  <c r="CR160" i="4" s="1"/>
  <c r="CQ18" i="12" s="1"/>
  <c r="CP111" i="7" s="1"/>
  <c r="CS134" i="4"/>
  <c r="CS138" i="4"/>
  <c r="CS14" i="11"/>
  <c r="CS15" i="11" s="1"/>
  <c r="CR131" i="4"/>
  <c r="CQ9" i="12" s="1"/>
  <c r="CR121" i="4"/>
  <c r="CQ7" i="12" s="1"/>
  <c r="CS139" i="4"/>
  <c r="CS177" i="4" s="1"/>
  <c r="CS47" i="11"/>
  <c r="DI36" i="11"/>
  <c r="DI73" i="11" s="1"/>
  <c r="DG28" i="7" s="1"/>
  <c r="DJ31" i="11"/>
  <c r="CS77" i="11" l="1"/>
  <c r="CQ33" i="7" s="1"/>
  <c r="CS16" i="11"/>
  <c r="CR81" i="11"/>
  <c r="CP38" i="7" s="1"/>
  <c r="CP42" i="7" s="1"/>
  <c r="CQ11" i="12"/>
  <c r="CP110" i="7" s="1"/>
  <c r="CP62" i="7"/>
  <c r="CQ39" i="12"/>
  <c r="CP67" i="7" s="1"/>
  <c r="CQ33" i="12"/>
  <c r="CP66" i="7" s="1"/>
  <c r="CQ45" i="12"/>
  <c r="CP68" i="7" s="1"/>
  <c r="CQ21" i="12"/>
  <c r="CP64" i="7" s="1"/>
  <c r="CQ27" i="12"/>
  <c r="CP65" i="7" s="1"/>
  <c r="CQ51" i="12"/>
  <c r="CP69" i="7" s="1"/>
  <c r="DJ30" i="11"/>
  <c r="DJ32" i="11" s="1"/>
  <c r="DJ33" i="11" s="1"/>
  <c r="DJ34" i="11" s="1"/>
  <c r="DJ92" i="11" s="1"/>
  <c r="DH51" i="7" s="1"/>
  <c r="DJ69" i="11"/>
  <c r="CQ20" i="12"/>
  <c r="CP139" i="7" s="1"/>
  <c r="CQ16" i="12"/>
  <c r="CP92" i="7" s="1"/>
  <c r="CQ17" i="12"/>
  <c r="CP103" i="7" s="1"/>
  <c r="CQ19" i="12"/>
  <c r="CP124" i="7" s="1"/>
  <c r="CQ58" i="12"/>
  <c r="CP104" i="7" s="1"/>
  <c r="CP102" i="7"/>
  <c r="CQ28" i="12"/>
  <c r="CP79" i="7" s="1"/>
  <c r="CQ22" i="12"/>
  <c r="CP78" i="7" s="1"/>
  <c r="CQ46" i="12"/>
  <c r="CP82" i="7" s="1"/>
  <c r="CQ52" i="12"/>
  <c r="CP83" i="7" s="1"/>
  <c r="CQ40" i="12"/>
  <c r="CP81" i="7" s="1"/>
  <c r="CP76" i="7"/>
  <c r="CQ34" i="12"/>
  <c r="CP80" i="7" s="1"/>
  <c r="CQ32" i="12"/>
  <c r="CP141" i="7" s="1"/>
  <c r="CQ26" i="12"/>
  <c r="CP140" i="7" s="1"/>
  <c r="CQ44" i="12"/>
  <c r="CP143" i="7" s="1"/>
  <c r="CQ38" i="12"/>
  <c r="CP142" i="7" s="1"/>
  <c r="CQ56" i="12"/>
  <c r="CP145" i="7" s="1"/>
  <c r="CP138" i="7"/>
  <c r="CQ50" i="12"/>
  <c r="CP144" i="7" s="1"/>
  <c r="CQ72" i="7"/>
  <c r="CQ53" i="12"/>
  <c r="CP98" i="7" s="1"/>
  <c r="CP91" i="7"/>
  <c r="CO58" i="7"/>
  <c r="CO221" i="7"/>
  <c r="CP222" i="7"/>
  <c r="CS53" i="11"/>
  <c r="CS55" i="11" s="1"/>
  <c r="CS56" i="11" s="1"/>
  <c r="CQ47" i="12"/>
  <c r="CP97" i="7" s="1"/>
  <c r="CQ35" i="12"/>
  <c r="CP95" i="7" s="1"/>
  <c r="CQ41" i="12"/>
  <c r="CP96" i="7" s="1"/>
  <c r="CQ29" i="12"/>
  <c r="CP94" i="7" s="1"/>
  <c r="CQ23" i="12"/>
  <c r="CP93" i="7" s="1"/>
  <c r="CS47" i="4"/>
  <c r="CS51" i="4" s="1"/>
  <c r="CT11" i="11"/>
  <c r="CT13" i="11" s="1"/>
  <c r="CT48" i="11" s="1"/>
  <c r="CR86" i="11"/>
  <c r="CQ12" i="12"/>
  <c r="DI78" i="11"/>
  <c r="DG34" i="7" s="1"/>
  <c r="CT23" i="11"/>
  <c r="CT24" i="11" s="1"/>
  <c r="CS82" i="11" l="1"/>
  <c r="CQ39" i="7" s="1"/>
  <c r="CS66" i="4"/>
  <c r="CS126" i="4" s="1"/>
  <c r="CQ30" i="12"/>
  <c r="CP113" i="7" s="1"/>
  <c r="CQ96" i="12"/>
  <c r="CP165" i="7"/>
  <c r="CQ48" i="12"/>
  <c r="CP116" i="7" s="1"/>
  <c r="CS60" i="4"/>
  <c r="CS120" i="4" s="1"/>
  <c r="DJ35" i="11"/>
  <c r="DJ68" i="11" s="1"/>
  <c r="CQ42" i="12"/>
  <c r="CP115" i="7" s="1"/>
  <c r="CQ54" i="12"/>
  <c r="CP117" i="7" s="1"/>
  <c r="CQ36" i="12"/>
  <c r="CP114" i="7" s="1"/>
  <c r="CQ24" i="12"/>
  <c r="CP112" i="7" s="1"/>
  <c r="CS17" i="11"/>
  <c r="CS49" i="11"/>
  <c r="CS50" i="11" s="1"/>
  <c r="CS57" i="11"/>
  <c r="CS93" i="11" s="1"/>
  <c r="CQ52" i="7" s="1"/>
  <c r="CT25" i="11"/>
  <c r="CT91" i="11" s="1"/>
  <c r="CP73" i="7"/>
  <c r="CS80" i="4"/>
  <c r="CS140" i="4" s="1"/>
  <c r="CS178" i="4" s="1"/>
  <c r="CS124" i="4"/>
  <c r="CP107" i="7"/>
  <c r="CP148" i="7"/>
  <c r="CP86" i="7"/>
  <c r="CS132" i="4"/>
  <c r="CS137" i="4"/>
  <c r="CQ55" i="12"/>
  <c r="CP130" i="7" s="1"/>
  <c r="CP123" i="7"/>
  <c r="CP44" i="7"/>
  <c r="CP48" i="7" s="1"/>
  <c r="CP58" i="7" s="1"/>
  <c r="CO150" i="7"/>
  <c r="CO151" i="7" s="1"/>
  <c r="DJ79" i="11"/>
  <c r="DH23" i="7"/>
  <c r="CP100" i="7"/>
  <c r="CS52" i="4"/>
  <c r="CS53" i="4" s="1"/>
  <c r="CT52" i="11"/>
  <c r="CT12" i="11"/>
  <c r="CQ49" i="12"/>
  <c r="CP129" i="7" s="1"/>
  <c r="CQ37" i="12"/>
  <c r="CP127" i="7" s="1"/>
  <c r="CQ43" i="12"/>
  <c r="CP128" i="7" s="1"/>
  <c r="CQ31" i="12"/>
  <c r="CP126" i="7" s="1"/>
  <c r="CQ25" i="12"/>
  <c r="CP125" i="7" s="1"/>
  <c r="DI83" i="11"/>
  <c r="DG40" i="7" s="1"/>
  <c r="CS117" i="4"/>
  <c r="DJ49" i="4"/>
  <c r="CT48" i="4"/>
  <c r="CT54" i="11"/>
  <c r="DK29" i="11"/>
  <c r="CU20" i="11"/>
  <c r="CS87" i="11" l="1"/>
  <c r="CQ45" i="7" s="1"/>
  <c r="CS73" i="4"/>
  <c r="CS70" i="4"/>
  <c r="CS69" i="4"/>
  <c r="CS96" i="11"/>
  <c r="CQ55" i="7" s="1"/>
  <c r="CP150" i="7"/>
  <c r="CP151" i="7" s="1"/>
  <c r="DJ113" i="4"/>
  <c r="DJ112" i="4"/>
  <c r="DJ111" i="4"/>
  <c r="DJ95" i="4"/>
  <c r="DJ97" i="4"/>
  <c r="DJ96" i="4"/>
  <c r="DJ104" i="4"/>
  <c r="DJ103" i="4"/>
  <c r="CT110" i="4"/>
  <c r="CT109" i="4"/>
  <c r="CT108" i="4"/>
  <c r="CT102" i="4"/>
  <c r="CT101" i="4"/>
  <c r="CT100" i="4"/>
  <c r="CT94" i="4"/>
  <c r="CT93" i="4"/>
  <c r="CT92" i="4"/>
  <c r="CR71" i="12"/>
  <c r="CQ99" i="7" s="1"/>
  <c r="CR85" i="12"/>
  <c r="CR91" i="12"/>
  <c r="CQ146" i="7" s="1"/>
  <c r="CS59" i="11"/>
  <c r="CR84" i="12" s="1"/>
  <c r="CQ131" i="7" s="1"/>
  <c r="CP120" i="7"/>
  <c r="CS66" i="11"/>
  <c r="CS18" i="11"/>
  <c r="CS71" i="11" s="1"/>
  <c r="CQ26" i="7" s="1"/>
  <c r="CQ30" i="7" s="1"/>
  <c r="CQ8" i="7"/>
  <c r="CT26" i="11"/>
  <c r="CT27" i="11" s="1"/>
  <c r="CT72" i="11" s="1"/>
  <c r="CR27" i="7" s="1"/>
  <c r="CR50" i="7"/>
  <c r="CS133" i="4"/>
  <c r="CS130" i="4"/>
  <c r="CS129" i="4"/>
  <c r="CR8" i="12" s="1"/>
  <c r="DJ146" i="4"/>
  <c r="CS170" i="4"/>
  <c r="CR10" i="12"/>
  <c r="CS175" i="4"/>
  <c r="CR13" i="12"/>
  <c r="CQ12" i="7"/>
  <c r="CR102" i="12"/>
  <c r="CQ163" i="7" s="1"/>
  <c r="CR100" i="12"/>
  <c r="CQ156" i="7" s="1"/>
  <c r="CQ157" i="7" s="1"/>
  <c r="CR87" i="12"/>
  <c r="CQ134" i="7" s="1"/>
  <c r="CR83" i="12"/>
  <c r="CQ122" i="7" s="1"/>
  <c r="CR92" i="12"/>
  <c r="CQ147" i="7" s="1"/>
  <c r="CR90" i="12"/>
  <c r="CQ137" i="7" s="1"/>
  <c r="CQ132" i="7"/>
  <c r="CR79" i="12"/>
  <c r="CQ118" i="7" s="1"/>
  <c r="CR78" i="12"/>
  <c r="CQ109" i="7" s="1"/>
  <c r="CR75" i="12"/>
  <c r="CQ106" i="7" s="1"/>
  <c r="CS94" i="11"/>
  <c r="CR74" i="12"/>
  <c r="CQ105" i="7" s="1"/>
  <c r="CR66" i="12"/>
  <c r="CQ75" i="7" s="1"/>
  <c r="CR67" i="12"/>
  <c r="CQ84" i="7" s="1"/>
  <c r="CQ88" i="7"/>
  <c r="CQ89" i="7" s="1"/>
  <c r="CR61" i="12"/>
  <c r="CQ70" i="7" s="1"/>
  <c r="CR62" i="12"/>
  <c r="CQ71" i="7" s="1"/>
  <c r="CR60" i="12"/>
  <c r="CQ61" i="7" s="1"/>
  <c r="CR68" i="12"/>
  <c r="CQ85" i="7" s="1"/>
  <c r="CP135" i="7"/>
  <c r="DH22" i="7"/>
  <c r="DH10" i="7"/>
  <c r="CP221" i="7"/>
  <c r="DJ84" i="11"/>
  <c r="DH35" i="7"/>
  <c r="CS123" i="4"/>
  <c r="CS122" i="4"/>
  <c r="CS160" i="4" s="1"/>
  <c r="CR18" i="12" s="1"/>
  <c r="CQ111" i="7" s="1"/>
  <c r="DI88" i="11"/>
  <c r="DG46" i="7" s="1"/>
  <c r="CS131" i="4"/>
  <c r="CR9" i="12" s="1"/>
  <c r="CS121" i="4"/>
  <c r="CR7" i="12" s="1"/>
  <c r="CT14" i="11"/>
  <c r="CT15" i="11" s="1"/>
  <c r="CT47" i="11"/>
  <c r="DJ36" i="11"/>
  <c r="DJ73" i="11" s="1"/>
  <c r="DH28" i="7" s="1"/>
  <c r="DK31" i="11"/>
  <c r="CU22" i="11"/>
  <c r="CU21" i="11" s="1"/>
  <c r="CR9" i="7" l="1"/>
  <c r="CT67" i="11"/>
  <c r="CR21" i="7" s="1"/>
  <c r="CT83" i="4"/>
  <c r="CT143" i="4" s="1"/>
  <c r="CR80" i="12"/>
  <c r="CQ119" i="7" s="1"/>
  <c r="CR86" i="12"/>
  <c r="CQ133" i="7" s="1"/>
  <c r="CT82" i="4"/>
  <c r="CT142" i="4" s="1"/>
  <c r="CQ20" i="7"/>
  <c r="CQ24" i="7" s="1"/>
  <c r="CS76" i="11"/>
  <c r="CT16" i="11"/>
  <c r="CR11" i="12"/>
  <c r="CR54" i="12" s="1"/>
  <c r="CQ117" i="7" s="1"/>
  <c r="CR51" i="12"/>
  <c r="CQ69" i="7" s="1"/>
  <c r="CQ62" i="7"/>
  <c r="CR39" i="12"/>
  <c r="CQ67" i="7" s="1"/>
  <c r="CR21" i="12"/>
  <c r="CQ64" i="7" s="1"/>
  <c r="CR27" i="12"/>
  <c r="CQ65" i="7" s="1"/>
  <c r="CR33" i="12"/>
  <c r="CQ66" i="7" s="1"/>
  <c r="CR45" i="12"/>
  <c r="CQ68" i="7" s="1"/>
  <c r="DK30" i="11"/>
  <c r="DK32" i="11" s="1"/>
  <c r="DK33" i="11" s="1"/>
  <c r="DK34" i="11" s="1"/>
  <c r="DK92" i="11" s="1"/>
  <c r="DI51" i="7" s="1"/>
  <c r="DK69" i="11"/>
  <c r="CT84" i="4"/>
  <c r="CT144" i="4" s="1"/>
  <c r="CR20" i="12"/>
  <c r="CQ139" i="7" s="1"/>
  <c r="CR16" i="12"/>
  <c r="CQ92" i="7" s="1"/>
  <c r="CR17" i="12"/>
  <c r="CQ103" i="7" s="1"/>
  <c r="CR19" i="12"/>
  <c r="CQ124" i="7" s="1"/>
  <c r="CR56" i="12"/>
  <c r="CQ145" i="7" s="1"/>
  <c r="CR38" i="12"/>
  <c r="CQ142" i="7" s="1"/>
  <c r="CQ138" i="7"/>
  <c r="CR50" i="12"/>
  <c r="CQ144" i="7" s="1"/>
  <c r="CR44" i="12"/>
  <c r="CQ143" i="7" s="1"/>
  <c r="CR32" i="12"/>
  <c r="CQ141" i="7" s="1"/>
  <c r="CR26" i="12"/>
  <c r="CQ140" i="7" s="1"/>
  <c r="CQ102" i="7"/>
  <c r="CR58" i="12"/>
  <c r="CQ104" i="7" s="1"/>
  <c r="CR40" i="12"/>
  <c r="CQ81" i="7" s="1"/>
  <c r="CR52" i="12"/>
  <c r="CQ83" i="7" s="1"/>
  <c r="CR34" i="12"/>
  <c r="CQ80" i="7" s="1"/>
  <c r="CR46" i="12"/>
  <c r="CQ82" i="7" s="1"/>
  <c r="CQ76" i="7"/>
  <c r="CR22" i="12"/>
  <c r="CQ78" i="7" s="1"/>
  <c r="CR28" i="12"/>
  <c r="CQ79" i="7" s="1"/>
  <c r="CR72" i="7"/>
  <c r="DJ89" i="11"/>
  <c r="DH47" i="7" s="1"/>
  <c r="DH41" i="7"/>
  <c r="CR53" i="12"/>
  <c r="CQ98" i="7" s="1"/>
  <c r="CQ91" i="7"/>
  <c r="CR14" i="12"/>
  <c r="CQ63" i="7" s="1"/>
  <c r="CQ53" i="7"/>
  <c r="CQ56" i="7" s="1"/>
  <c r="CT134" i="4"/>
  <c r="CT53" i="11"/>
  <c r="CT55" i="11" s="1"/>
  <c r="CT56" i="11" s="1"/>
  <c r="CR47" i="12"/>
  <c r="CQ97" i="7" s="1"/>
  <c r="CR41" i="12"/>
  <c r="CQ96" i="7" s="1"/>
  <c r="CR35" i="12"/>
  <c r="CQ95" i="7" s="1"/>
  <c r="CR29" i="12"/>
  <c r="CQ94" i="7" s="1"/>
  <c r="CR23" i="12"/>
  <c r="CQ93" i="7" s="1"/>
  <c r="CR12" i="12"/>
  <c r="DJ78" i="11"/>
  <c r="DH34" i="7" s="1"/>
  <c r="CT77" i="11"/>
  <c r="CR33" i="7" s="1"/>
  <c r="CT139" i="4"/>
  <c r="CT177" i="4" s="1"/>
  <c r="CT138" i="4"/>
  <c r="CU11" i="11"/>
  <c r="CT47" i="4"/>
  <c r="DK35" i="11" l="1"/>
  <c r="DK68" i="11" s="1"/>
  <c r="CR30" i="12"/>
  <c r="CQ113" i="7" s="1"/>
  <c r="CR36" i="12"/>
  <c r="CQ114" i="7" s="1"/>
  <c r="CR42" i="12"/>
  <c r="CQ115" i="7" s="1"/>
  <c r="CR24" i="12"/>
  <c r="CQ112" i="7" s="1"/>
  <c r="CR48" i="12"/>
  <c r="CQ116" i="7" s="1"/>
  <c r="CQ110" i="7"/>
  <c r="CT17" i="11"/>
  <c r="CT18" i="11" s="1"/>
  <c r="CT71" i="11" s="1"/>
  <c r="CR26" i="7" s="1"/>
  <c r="CR30" i="7" s="1"/>
  <c r="CT49" i="11"/>
  <c r="CT50" i="11" s="1"/>
  <c r="CQ32" i="7"/>
  <c r="CQ36" i="7" s="1"/>
  <c r="CS81" i="11"/>
  <c r="CT57" i="11"/>
  <c r="CT93" i="11" s="1"/>
  <c r="CR52" i="7" s="1"/>
  <c r="CQ73" i="7"/>
  <c r="CQ148" i="7"/>
  <c r="CQ107" i="7"/>
  <c r="CQ86" i="7"/>
  <c r="CR55" i="12"/>
  <c r="CQ130" i="7" s="1"/>
  <c r="CQ123" i="7"/>
  <c r="DK79" i="11"/>
  <c r="DI23" i="7"/>
  <c r="CQ222" i="7"/>
  <c r="CQ100" i="7"/>
  <c r="CR49" i="12"/>
  <c r="CQ129" i="7" s="1"/>
  <c r="CR37" i="12"/>
  <c r="CQ127" i="7" s="1"/>
  <c r="CR43" i="12"/>
  <c r="CQ128" i="7" s="1"/>
  <c r="CR25" i="12"/>
  <c r="CQ125" i="7" s="1"/>
  <c r="CR31" i="12"/>
  <c r="CQ126" i="7" s="1"/>
  <c r="CT82" i="11"/>
  <c r="CR39" i="7" s="1"/>
  <c r="DJ83" i="11"/>
  <c r="CU52" i="11"/>
  <c r="CT52" i="4"/>
  <c r="DK49" i="4"/>
  <c r="CT96" i="11"/>
  <c r="CR55" i="7" s="1"/>
  <c r="CT51" i="4"/>
  <c r="CU13" i="11"/>
  <c r="CU48" i="11" s="1"/>
  <c r="CU23" i="11"/>
  <c r="CU24" i="11" s="1"/>
  <c r="DL29" i="11"/>
  <c r="CT66" i="4" l="1"/>
  <c r="CT59" i="11"/>
  <c r="CS86" i="12" s="1"/>
  <c r="CR133" i="7" s="1"/>
  <c r="CS91" i="12"/>
  <c r="CR146" i="7" s="1"/>
  <c r="CS71" i="12"/>
  <c r="CR99" i="7" s="1"/>
  <c r="CS85" i="12"/>
  <c r="CR132" i="7" s="1"/>
  <c r="DK113" i="4"/>
  <c r="DK112" i="4"/>
  <c r="DK111" i="4"/>
  <c r="DK95" i="4"/>
  <c r="DK97" i="4"/>
  <c r="DK96" i="4"/>
  <c r="DK104" i="4"/>
  <c r="DK103" i="4"/>
  <c r="CT60" i="4"/>
  <c r="CT120" i="4" s="1"/>
  <c r="CT137" i="4"/>
  <c r="CQ120" i="7"/>
  <c r="CQ38" i="7"/>
  <c r="CQ42" i="7" s="1"/>
  <c r="CS86" i="11"/>
  <c r="CQ165" i="7" s="1"/>
  <c r="CR8" i="7"/>
  <c r="CT66" i="11"/>
  <c r="CR20" i="7" s="1"/>
  <c r="CR24" i="7" s="1"/>
  <c r="CU25" i="11"/>
  <c r="CU91" i="11" s="1"/>
  <c r="DK146" i="4"/>
  <c r="CT80" i="4"/>
  <c r="CT140" i="4" s="1"/>
  <c r="CT178" i="4" s="1"/>
  <c r="CT126" i="4"/>
  <c r="CT124" i="4"/>
  <c r="CT132" i="4"/>
  <c r="CR12" i="7"/>
  <c r="CS102" i="12"/>
  <c r="CR163" i="7" s="1"/>
  <c r="CS100" i="12"/>
  <c r="CR156" i="7" s="1"/>
  <c r="CR157" i="7" s="1"/>
  <c r="CS87" i="12"/>
  <c r="CR134" i="7" s="1"/>
  <c r="CS83" i="12"/>
  <c r="CR122" i="7" s="1"/>
  <c r="CS92" i="12"/>
  <c r="CR147" i="7" s="1"/>
  <c r="CS90" i="12"/>
  <c r="CR137" i="7" s="1"/>
  <c r="CS78" i="12"/>
  <c r="CR109" i="7" s="1"/>
  <c r="CS75" i="12"/>
  <c r="CR106" i="7" s="1"/>
  <c r="CT94" i="11"/>
  <c r="CS74" i="12"/>
  <c r="CR105" i="7" s="1"/>
  <c r="CS79" i="12"/>
  <c r="CR118" i="7" s="1"/>
  <c r="CS68" i="12"/>
  <c r="CR85" i="7" s="1"/>
  <c r="CS67" i="12"/>
  <c r="CR84" i="7" s="1"/>
  <c r="CS62" i="12"/>
  <c r="CR71" i="7" s="1"/>
  <c r="CS61" i="12"/>
  <c r="CR70" i="7" s="1"/>
  <c r="CS66" i="12"/>
  <c r="CR75" i="7" s="1"/>
  <c r="CS60" i="12"/>
  <c r="CR61" i="7" s="1"/>
  <c r="CR88" i="7"/>
  <c r="CR89" i="7" s="1"/>
  <c r="CQ135" i="7"/>
  <c r="CT117" i="4"/>
  <c r="DI22" i="7"/>
  <c r="DI10" i="7"/>
  <c r="DJ88" i="11"/>
  <c r="DH46" i="7" s="1"/>
  <c r="DH40" i="7"/>
  <c r="DK84" i="11"/>
  <c r="DI35" i="7"/>
  <c r="CU12" i="11"/>
  <c r="CU47" i="11" s="1"/>
  <c r="CU54" i="11"/>
  <c r="CT87" i="11"/>
  <c r="CR45" i="7" s="1"/>
  <c r="CT53" i="4"/>
  <c r="CU48" i="4"/>
  <c r="DK36" i="11"/>
  <c r="DK73" i="11" s="1"/>
  <c r="DI28" i="7" s="1"/>
  <c r="DL31" i="11"/>
  <c r="CV20" i="11"/>
  <c r="CT70" i="4" l="1"/>
  <c r="CT130" i="4" s="1"/>
  <c r="CT73" i="4"/>
  <c r="CT133" i="4" s="1"/>
  <c r="CS10" i="12" s="1"/>
  <c r="CT69" i="4"/>
  <c r="CT129" i="4" s="1"/>
  <c r="CS8" i="12" s="1"/>
  <c r="CS84" i="12"/>
  <c r="CR131" i="7" s="1"/>
  <c r="CS80" i="12"/>
  <c r="CR119" i="7" s="1"/>
  <c r="CU110" i="4"/>
  <c r="CU94" i="4"/>
  <c r="CU109" i="4"/>
  <c r="CU108" i="4"/>
  <c r="CU102" i="4"/>
  <c r="CU101" i="4"/>
  <c r="CU100" i="4"/>
  <c r="CU93" i="4"/>
  <c r="CU92" i="4"/>
  <c r="CT76" i="11"/>
  <c r="CR32" i="7" s="1"/>
  <c r="CR36" i="7" s="1"/>
  <c r="CR96" i="12"/>
  <c r="CQ44" i="7"/>
  <c r="CQ48" i="7" s="1"/>
  <c r="CU26" i="11"/>
  <c r="CU67" i="11" s="1"/>
  <c r="CS21" i="7" s="1"/>
  <c r="CS50" i="7"/>
  <c r="DL30" i="11"/>
  <c r="DL32" i="11" s="1"/>
  <c r="DL33" i="11" s="1"/>
  <c r="DL34" i="11" s="1"/>
  <c r="DL92" i="11" s="1"/>
  <c r="DJ51" i="7" s="1"/>
  <c r="DL69" i="11"/>
  <c r="CT175" i="4"/>
  <c r="CS13" i="12"/>
  <c r="CT170" i="4"/>
  <c r="CS72" i="7"/>
  <c r="DK89" i="11"/>
  <c r="DI47" i="7" s="1"/>
  <c r="DI41" i="7"/>
  <c r="CS14" i="12"/>
  <c r="CR63" i="7" s="1"/>
  <c r="CR53" i="7"/>
  <c r="CR56" i="7" s="1"/>
  <c r="CT123" i="4"/>
  <c r="CT122" i="4"/>
  <c r="CT160" i="4" s="1"/>
  <c r="CS18" i="12" s="1"/>
  <c r="CR111" i="7" s="1"/>
  <c r="CU53" i="11"/>
  <c r="CU55" i="11" s="1"/>
  <c r="CU56" i="11" s="1"/>
  <c r="DK78" i="11"/>
  <c r="DI34" i="7" s="1"/>
  <c r="CT131" i="4"/>
  <c r="CS9" i="12" s="1"/>
  <c r="CT121" i="4"/>
  <c r="CS7" i="12" s="1"/>
  <c r="CU14" i="11"/>
  <c r="CU15" i="11" s="1"/>
  <c r="CV22" i="11"/>
  <c r="CV21" i="11" s="1"/>
  <c r="CS9" i="7" l="1"/>
  <c r="CU82" i="4"/>
  <c r="CU142" i="4" s="1"/>
  <c r="CT81" i="11"/>
  <c r="CR38" i="7" s="1"/>
  <c r="CR42" i="7" s="1"/>
  <c r="CU83" i="4"/>
  <c r="CU143" i="4" s="1"/>
  <c r="CU27" i="11"/>
  <c r="CU72" i="11" s="1"/>
  <c r="CS27" i="7" s="1"/>
  <c r="DL35" i="11"/>
  <c r="DL68" i="11" s="1"/>
  <c r="CQ58" i="7"/>
  <c r="CQ150" i="7" s="1"/>
  <c r="CQ151" i="7" s="1"/>
  <c r="CQ221" i="7"/>
  <c r="CU57" i="11"/>
  <c r="CU93" i="11" s="1"/>
  <c r="CS52" i="7" s="1"/>
  <c r="CU16" i="11"/>
  <c r="CS21" i="12"/>
  <c r="CR64" i="7" s="1"/>
  <c r="CS51" i="12"/>
  <c r="CR69" i="7" s="1"/>
  <c r="CR62" i="7"/>
  <c r="CS39" i="12"/>
  <c r="CR67" i="7" s="1"/>
  <c r="CS45" i="12"/>
  <c r="CR68" i="7" s="1"/>
  <c r="CS33" i="12"/>
  <c r="CR66" i="7" s="1"/>
  <c r="CS27" i="12"/>
  <c r="CR65" i="7" s="1"/>
  <c r="CS11" i="12"/>
  <c r="CS54" i="12" s="1"/>
  <c r="CR117" i="7" s="1"/>
  <c r="CS20" i="12"/>
  <c r="CR139" i="7" s="1"/>
  <c r="CS16" i="12"/>
  <c r="CR92" i="7" s="1"/>
  <c r="CS17" i="12"/>
  <c r="CR103" i="7" s="1"/>
  <c r="CS19" i="12"/>
  <c r="CR124" i="7" s="1"/>
  <c r="CR102" i="7"/>
  <c r="CS58" i="12"/>
  <c r="CR104" i="7" s="1"/>
  <c r="CS34" i="12"/>
  <c r="CR80" i="7" s="1"/>
  <c r="CS28" i="12"/>
  <c r="CR79" i="7" s="1"/>
  <c r="CS22" i="12"/>
  <c r="CR78" i="7" s="1"/>
  <c r="CS52" i="12"/>
  <c r="CR83" i="7" s="1"/>
  <c r="CS46" i="12"/>
  <c r="CR82" i="7" s="1"/>
  <c r="CR76" i="7"/>
  <c r="CS40" i="12"/>
  <c r="CR81" i="7" s="1"/>
  <c r="CU84" i="4"/>
  <c r="CU144" i="4" s="1"/>
  <c r="CR138" i="7"/>
  <c r="CS32" i="12"/>
  <c r="CR141" i="7" s="1"/>
  <c r="CS56" i="12"/>
  <c r="CR145" i="7" s="1"/>
  <c r="CS26" i="12"/>
  <c r="CR140" i="7" s="1"/>
  <c r="CS38" i="12"/>
  <c r="CR142" i="7" s="1"/>
  <c r="CS50" i="12"/>
  <c r="CR144" i="7" s="1"/>
  <c r="CS44" i="12"/>
  <c r="CR143" i="7" s="1"/>
  <c r="CS53" i="12"/>
  <c r="CR98" i="7" s="1"/>
  <c r="CR91" i="7"/>
  <c r="DL79" i="11"/>
  <c r="DJ23" i="7"/>
  <c r="CR222" i="7"/>
  <c r="CU134" i="4"/>
  <c r="CS47" i="12"/>
  <c r="CR97" i="7" s="1"/>
  <c r="CS41" i="12"/>
  <c r="CR96" i="7" s="1"/>
  <c r="CS35" i="12"/>
  <c r="CR95" i="7" s="1"/>
  <c r="CS23" i="12"/>
  <c r="CR93" i="7" s="1"/>
  <c r="CS29" i="12"/>
  <c r="CR94" i="7" s="1"/>
  <c r="CU47" i="4"/>
  <c r="CU51" i="4" s="1"/>
  <c r="CS12" i="12"/>
  <c r="DK83" i="11"/>
  <c r="DI40" i="7" s="1"/>
  <c r="CT86" i="11"/>
  <c r="CU138" i="4"/>
  <c r="CU139" i="4"/>
  <c r="CU177" i="4" s="1"/>
  <c r="CV11" i="11"/>
  <c r="CV52" i="11"/>
  <c r="CU52" i="4"/>
  <c r="DL49" i="4"/>
  <c r="DM29" i="11"/>
  <c r="CU66" i="4" l="1"/>
  <c r="CU126" i="4" s="1"/>
  <c r="CU77" i="11"/>
  <c r="CS33" i="7" s="1"/>
  <c r="CS96" i="12"/>
  <c r="CR165" i="7"/>
  <c r="DL113" i="4"/>
  <c r="DL112" i="4"/>
  <c r="DL111" i="4"/>
  <c r="DL97" i="4"/>
  <c r="DL96" i="4"/>
  <c r="DL104" i="4"/>
  <c r="DL103" i="4"/>
  <c r="DL95" i="4"/>
  <c r="CU60" i="4"/>
  <c r="CU120" i="4" s="1"/>
  <c r="CU17" i="11"/>
  <c r="CU18" i="11" s="1"/>
  <c r="CU71" i="11" s="1"/>
  <c r="CS26" i="7" s="1"/>
  <c r="CS30" i="7" s="1"/>
  <c r="CU49" i="11"/>
  <c r="CU96" i="11" s="1"/>
  <c r="CS55" i="7" s="1"/>
  <c r="CR73" i="7"/>
  <c r="CR110" i="7"/>
  <c r="CS36" i="12"/>
  <c r="CR114" i="7" s="1"/>
  <c r="CS48" i="12"/>
  <c r="CR116" i="7" s="1"/>
  <c r="CS24" i="12"/>
  <c r="CR112" i="7" s="1"/>
  <c r="CS30" i="12"/>
  <c r="CR113" i="7" s="1"/>
  <c r="CU80" i="4"/>
  <c r="CU140" i="4" s="1"/>
  <c r="CU178" i="4" s="1"/>
  <c r="CU124" i="4"/>
  <c r="CS42" i="12"/>
  <c r="CR115" i="7" s="1"/>
  <c r="DL146" i="4"/>
  <c r="CR86" i="7"/>
  <c r="CR148" i="7"/>
  <c r="CU137" i="4"/>
  <c r="CU175" i="4" s="1"/>
  <c r="CU132" i="4"/>
  <c r="CR107" i="7"/>
  <c r="DJ22" i="7"/>
  <c r="DJ10" i="7"/>
  <c r="CU117" i="4"/>
  <c r="CR44" i="7"/>
  <c r="CR48" i="7" s="1"/>
  <c r="CR58" i="7" s="1"/>
  <c r="DL84" i="11"/>
  <c r="DJ35" i="7"/>
  <c r="CS55" i="12"/>
  <c r="CR130" i="7" s="1"/>
  <c r="CR123" i="7"/>
  <c r="CR100" i="7"/>
  <c r="CU53" i="4"/>
  <c r="CV13" i="11"/>
  <c r="CV12" i="11" s="1"/>
  <c r="CS43" i="12"/>
  <c r="CR128" i="7" s="1"/>
  <c r="CS49" i="12"/>
  <c r="CR129" i="7" s="1"/>
  <c r="CS37" i="12"/>
  <c r="CR127" i="7" s="1"/>
  <c r="CS31" i="12"/>
  <c r="CR126" i="7" s="1"/>
  <c r="CS25" i="12"/>
  <c r="CR125" i="7" s="1"/>
  <c r="DK88" i="11"/>
  <c r="DI46" i="7" s="1"/>
  <c r="DL36" i="11"/>
  <c r="DL73" i="11" s="1"/>
  <c r="DJ28" i="7" s="1"/>
  <c r="DM31" i="11"/>
  <c r="CV23" i="11"/>
  <c r="CV24" i="11" s="1"/>
  <c r="CR150" i="7" l="1"/>
  <c r="CR151" i="7" s="1"/>
  <c r="CU82" i="11"/>
  <c r="CS39" i="7" s="1"/>
  <c r="CU73" i="4"/>
  <c r="CU133" i="4" s="1"/>
  <c r="CU70" i="4"/>
  <c r="CU130" i="4" s="1"/>
  <c r="CU69" i="4"/>
  <c r="CU129" i="4" s="1"/>
  <c r="CT8" i="12" s="1"/>
  <c r="CU50" i="11"/>
  <c r="CT71" i="12" s="1"/>
  <c r="CS99" i="7" s="1"/>
  <c r="CU59" i="11"/>
  <c r="CS8" i="7"/>
  <c r="CU66" i="11"/>
  <c r="CS20" i="7" s="1"/>
  <c r="CS24" i="7" s="1"/>
  <c r="CV25" i="11"/>
  <c r="CV91" i="11" s="1"/>
  <c r="CR120" i="7"/>
  <c r="DM30" i="11"/>
  <c r="DM32" i="11" s="1"/>
  <c r="DM33" i="11" s="1"/>
  <c r="DM34" i="11" s="1"/>
  <c r="DM92" i="11" s="1"/>
  <c r="DK51" i="7" s="1"/>
  <c r="DM69" i="11"/>
  <c r="CT20" i="12"/>
  <c r="CS139" i="7" s="1"/>
  <c r="CT16" i="12"/>
  <c r="CS92" i="7" s="1"/>
  <c r="CT13" i="12"/>
  <c r="CT50" i="12" s="1"/>
  <c r="CS144" i="7" s="1"/>
  <c r="CU170" i="4"/>
  <c r="CT10" i="12"/>
  <c r="CS88" i="7"/>
  <c r="CS89" i="7" s="1"/>
  <c r="CR135" i="7"/>
  <c r="DL89" i="11"/>
  <c r="DJ47" i="7" s="1"/>
  <c r="DJ41" i="7"/>
  <c r="CR221" i="7"/>
  <c r="CU123" i="4"/>
  <c r="CU121" i="4"/>
  <c r="CT7" i="12" s="1"/>
  <c r="CU122" i="4"/>
  <c r="CU160" i="4" s="1"/>
  <c r="CT18" i="12" s="1"/>
  <c r="CS111" i="7" s="1"/>
  <c r="CV48" i="11"/>
  <c r="CU131" i="4"/>
  <c r="CT9" i="12" s="1"/>
  <c r="CV47" i="11"/>
  <c r="CV14" i="11"/>
  <c r="CV15" i="11" s="1"/>
  <c r="DL78" i="11"/>
  <c r="DJ34" i="7" s="1"/>
  <c r="CV48" i="4"/>
  <c r="CW20" i="11"/>
  <c r="CT68" i="12" l="1"/>
  <c r="CS85" i="7" s="1"/>
  <c r="CU94" i="11"/>
  <c r="CT90" i="12"/>
  <c r="CS137" i="7" s="1"/>
  <c r="CT92" i="12"/>
  <c r="CS147" i="7" s="1"/>
  <c r="CU87" i="11"/>
  <c r="CS45" i="7" s="1"/>
  <c r="CT62" i="12"/>
  <c r="CS71" i="7" s="1"/>
  <c r="CT66" i="12"/>
  <c r="CS75" i="7" s="1"/>
  <c r="CT79" i="12"/>
  <c r="CS118" i="7" s="1"/>
  <c r="CU76" i="11"/>
  <c r="CS32" i="7" s="1"/>
  <c r="CS36" i="7" s="1"/>
  <c r="CT91" i="12"/>
  <c r="CS146" i="7" s="1"/>
  <c r="CT74" i="12"/>
  <c r="CS105" i="7" s="1"/>
  <c r="CT83" i="12"/>
  <c r="CS122" i="7" s="1"/>
  <c r="CT67" i="12"/>
  <c r="CS84" i="7" s="1"/>
  <c r="CT75" i="12"/>
  <c r="CS106" i="7" s="1"/>
  <c r="CT100" i="12"/>
  <c r="CS156" i="7" s="1"/>
  <c r="CS157" i="7" s="1"/>
  <c r="CT60" i="12"/>
  <c r="CS61" i="7" s="1"/>
  <c r="CT78" i="12"/>
  <c r="CS109" i="7" s="1"/>
  <c r="CT102" i="12"/>
  <c r="CS163" i="7" s="1"/>
  <c r="CT80" i="12"/>
  <c r="CS119" i="7" s="1"/>
  <c r="CT87" i="12"/>
  <c r="CS134" i="7" s="1"/>
  <c r="CS12" i="7"/>
  <c r="CT85" i="12"/>
  <c r="CS132" i="7" s="1"/>
  <c r="CT61" i="12"/>
  <c r="CS70" i="7" s="1"/>
  <c r="CV110" i="4"/>
  <c r="CV109" i="4"/>
  <c r="CV108" i="4"/>
  <c r="CV102" i="4"/>
  <c r="CV101" i="4"/>
  <c r="CV100" i="4"/>
  <c r="CV94" i="4"/>
  <c r="CV93" i="4"/>
  <c r="CV92" i="4"/>
  <c r="CT86" i="12"/>
  <c r="CS133" i="7" s="1"/>
  <c r="CT84" i="12"/>
  <c r="CS131" i="7" s="1"/>
  <c r="DM35" i="11"/>
  <c r="CT44" i="12"/>
  <c r="CS143" i="7" s="1"/>
  <c r="CV26" i="11"/>
  <c r="CV67" i="11" s="1"/>
  <c r="CT21" i="7" s="1"/>
  <c r="CT50" i="7"/>
  <c r="CV16" i="11"/>
  <c r="CV17" i="11" s="1"/>
  <c r="CV18" i="11" s="1"/>
  <c r="CV71" i="11" s="1"/>
  <c r="CT26" i="7" s="1"/>
  <c r="CT26" i="12"/>
  <c r="CS140" i="7" s="1"/>
  <c r="CT38" i="12"/>
  <c r="CS142" i="7" s="1"/>
  <c r="CS138" i="7"/>
  <c r="CT56" i="12"/>
  <c r="CS145" i="7" s="1"/>
  <c r="CT32" i="12"/>
  <c r="CS141" i="7" s="1"/>
  <c r="CW11" i="11"/>
  <c r="CW13" i="11" s="1"/>
  <c r="CW12" i="11" s="1"/>
  <c r="CT39" i="12"/>
  <c r="CS67" i="7" s="1"/>
  <c r="CT21" i="12"/>
  <c r="CS64" i="7" s="1"/>
  <c r="CT33" i="12"/>
  <c r="CS66" i="7" s="1"/>
  <c r="CT45" i="12"/>
  <c r="CS68" i="7" s="1"/>
  <c r="CT27" i="12"/>
  <c r="CS65" i="7" s="1"/>
  <c r="CT51" i="12"/>
  <c r="CS69" i="7" s="1"/>
  <c r="CS62" i="7"/>
  <c r="CT11" i="12"/>
  <c r="CS110" i="7" s="1"/>
  <c r="CT17" i="12"/>
  <c r="CS103" i="7" s="1"/>
  <c r="CT19" i="12"/>
  <c r="CS124" i="7" s="1"/>
  <c r="CT58" i="12"/>
  <c r="CS104" i="7" s="1"/>
  <c r="CS102" i="7"/>
  <c r="CT52" i="12"/>
  <c r="CS83" i="7" s="1"/>
  <c r="CT28" i="12"/>
  <c r="CS79" i="7" s="1"/>
  <c r="CT22" i="12"/>
  <c r="CS78" i="7" s="1"/>
  <c r="CS76" i="7"/>
  <c r="CT40" i="12"/>
  <c r="CS81" i="7" s="1"/>
  <c r="CT34" i="12"/>
  <c r="CS80" i="7" s="1"/>
  <c r="CT46" i="12"/>
  <c r="CS82" i="7" s="1"/>
  <c r="CT72" i="7"/>
  <c r="CV53" i="11"/>
  <c r="CV54" i="11"/>
  <c r="CT53" i="12"/>
  <c r="CS98" i="7" s="1"/>
  <c r="CS91" i="7"/>
  <c r="CT14" i="12"/>
  <c r="CS63" i="7" s="1"/>
  <c r="CS53" i="7"/>
  <c r="CS56" i="7" s="1"/>
  <c r="CS222" i="7" s="1"/>
  <c r="DM79" i="11"/>
  <c r="DK23" i="7"/>
  <c r="CT12" i="12"/>
  <c r="CV47" i="4"/>
  <c r="CV51" i="4" s="1"/>
  <c r="CT29" i="12"/>
  <c r="CS94" i="7" s="1"/>
  <c r="CT35" i="12"/>
  <c r="CS95" i="7" s="1"/>
  <c r="CT41" i="12"/>
  <c r="CS96" i="7" s="1"/>
  <c r="CT47" i="12"/>
  <c r="CS97" i="7" s="1"/>
  <c r="CT23" i="12"/>
  <c r="CS93" i="7" s="1"/>
  <c r="CU81" i="11"/>
  <c r="CS38" i="7" s="1"/>
  <c r="CS42" i="7" s="1"/>
  <c r="DL83" i="11"/>
  <c r="DJ40" i="7" s="1"/>
  <c r="DM68" i="11"/>
  <c r="DM49" i="4"/>
  <c r="CW22" i="11"/>
  <c r="CW21" i="11" s="1"/>
  <c r="DN29" i="11"/>
  <c r="CV66" i="4" l="1"/>
  <c r="CV27" i="11"/>
  <c r="CV72" i="11" s="1"/>
  <c r="CT27" i="7" s="1"/>
  <c r="CT30" i="7" s="1"/>
  <c r="CT9" i="7"/>
  <c r="CV82" i="4"/>
  <c r="CV142" i="4" s="1"/>
  <c r="CT8" i="7"/>
  <c r="CV66" i="11"/>
  <c r="CT20" i="7" s="1"/>
  <c r="CT24" i="7" s="1"/>
  <c r="CV83" i="4"/>
  <c r="CV143" i="4" s="1"/>
  <c r="DM113" i="4"/>
  <c r="DM112" i="4"/>
  <c r="DM111" i="4"/>
  <c r="DM104" i="4"/>
  <c r="DM103" i="4"/>
  <c r="DM95" i="4"/>
  <c r="DM97" i="4"/>
  <c r="DM96" i="4"/>
  <c r="CV60" i="4"/>
  <c r="CV120" i="4" s="1"/>
  <c r="CV137" i="4"/>
  <c r="CV175" i="4" s="1"/>
  <c r="CV49" i="11"/>
  <c r="CV96" i="11" s="1"/>
  <c r="CT55" i="7" s="1"/>
  <c r="CS148" i="7"/>
  <c r="CS73" i="7"/>
  <c r="CT42" i="12"/>
  <c r="CS115" i="7" s="1"/>
  <c r="CT24" i="12"/>
  <c r="CS112" i="7" s="1"/>
  <c r="CT30" i="12"/>
  <c r="CS113" i="7" s="1"/>
  <c r="CT48" i="12"/>
  <c r="CS116" i="7" s="1"/>
  <c r="CT36" i="12"/>
  <c r="CS114" i="7" s="1"/>
  <c r="CT54" i="12"/>
  <c r="CS117" i="7" s="1"/>
  <c r="CV80" i="4"/>
  <c r="CV140" i="4" s="1"/>
  <c r="CV178" i="4" s="1"/>
  <c r="CV124" i="4"/>
  <c r="DM146" i="4"/>
  <c r="CS107" i="7"/>
  <c r="CS86" i="7"/>
  <c r="CV126" i="4"/>
  <c r="CV132" i="4"/>
  <c r="CV84" i="4"/>
  <c r="CV144" i="4" s="1"/>
  <c r="CV55" i="11"/>
  <c r="CV56" i="11" s="1"/>
  <c r="DK22" i="7"/>
  <c r="DK10" i="7"/>
  <c r="DM84" i="11"/>
  <c r="DK35" i="7"/>
  <c r="CT55" i="12"/>
  <c r="CS130" i="7" s="1"/>
  <c r="CS123" i="7"/>
  <c r="CS100" i="7"/>
  <c r="CT43" i="12"/>
  <c r="CS128" i="7" s="1"/>
  <c r="CT37" i="12"/>
  <c r="CS127" i="7" s="1"/>
  <c r="CT31" i="12"/>
  <c r="CS126" i="7" s="1"/>
  <c r="CT25" i="12"/>
  <c r="CS125" i="7" s="1"/>
  <c r="CT49" i="12"/>
  <c r="CS129" i="7" s="1"/>
  <c r="CV134" i="4"/>
  <c r="CV138" i="4"/>
  <c r="DL88" i="11"/>
  <c r="DJ46" i="7" s="1"/>
  <c r="CU86" i="11"/>
  <c r="CV139" i="4"/>
  <c r="CV177" i="4" s="1"/>
  <c r="CV117" i="4"/>
  <c r="CW14" i="11"/>
  <c r="CW15" i="11" s="1"/>
  <c r="CW47" i="11"/>
  <c r="CW48" i="11"/>
  <c r="DM36" i="11"/>
  <c r="DM73" i="11" s="1"/>
  <c r="DK28" i="7" s="1"/>
  <c r="DN31" i="11"/>
  <c r="CV77" i="11" l="1"/>
  <c r="CT33" i="7" s="1"/>
  <c r="CV76" i="11"/>
  <c r="CT32" i="7" s="1"/>
  <c r="CT96" i="12"/>
  <c r="CS165" i="7"/>
  <c r="CV50" i="11"/>
  <c r="CU79" i="12" s="1"/>
  <c r="CT118" i="7" s="1"/>
  <c r="CT88" i="7"/>
  <c r="CT89" i="7" s="1"/>
  <c r="CV57" i="11"/>
  <c r="CW16" i="11"/>
  <c r="CW17" i="11" s="1"/>
  <c r="CU8" i="7" s="1"/>
  <c r="CW52" i="11"/>
  <c r="CV52" i="4"/>
  <c r="CV53" i="4" s="1"/>
  <c r="CS120" i="7"/>
  <c r="DN30" i="11"/>
  <c r="DN69" i="11"/>
  <c r="CU20" i="12"/>
  <c r="CT139" i="7" s="1"/>
  <c r="CU16" i="12"/>
  <c r="CT92" i="7" s="1"/>
  <c r="CV170" i="4"/>
  <c r="CU72" i="7"/>
  <c r="CS135" i="7"/>
  <c r="CS44" i="7"/>
  <c r="CS48" i="7" s="1"/>
  <c r="CS58" i="7" s="1"/>
  <c r="CS150" i="7" s="1"/>
  <c r="CS151" i="7" s="1"/>
  <c r="DM89" i="11"/>
  <c r="DK47" i="7" s="1"/>
  <c r="DK41" i="7"/>
  <c r="CV123" i="4"/>
  <c r="CV122" i="4"/>
  <c r="CV160" i="4" s="1"/>
  <c r="CU18" i="12" s="1"/>
  <c r="CT111" i="7" s="1"/>
  <c r="CU13" i="12"/>
  <c r="CW54" i="11"/>
  <c r="CW53" i="11"/>
  <c r="DM78" i="11"/>
  <c r="DK34" i="7" s="1"/>
  <c r="CV131" i="4"/>
  <c r="CU9" i="12" s="1"/>
  <c r="CV121" i="4"/>
  <c r="CU7" i="12" s="1"/>
  <c r="CX11" i="11"/>
  <c r="CW47" i="4"/>
  <c r="CW23" i="11"/>
  <c r="CW24" i="11" s="1"/>
  <c r="CT36" i="7" l="1"/>
  <c r="CV81" i="11"/>
  <c r="CT38" i="7" s="1"/>
  <c r="CV82" i="11"/>
  <c r="CV87" i="11" s="1"/>
  <c r="CT45" i="7" s="1"/>
  <c r="CV70" i="4"/>
  <c r="CV73" i="4"/>
  <c r="CV133" i="4" s="1"/>
  <c r="CU10" i="12" s="1"/>
  <c r="CV69" i="4"/>
  <c r="CV129" i="4" s="1"/>
  <c r="CU8" i="12" s="1"/>
  <c r="CT76" i="7" s="1"/>
  <c r="CU83" i="12"/>
  <c r="CT122" i="7" s="1"/>
  <c r="CV59" i="11"/>
  <c r="CU84" i="12" s="1"/>
  <c r="CT131" i="7" s="1"/>
  <c r="CV93" i="11"/>
  <c r="CT52" i="7" s="1"/>
  <c r="CU66" i="12"/>
  <c r="CT75" i="7" s="1"/>
  <c r="CU100" i="12"/>
  <c r="CT156" i="7" s="1"/>
  <c r="CT157" i="7" s="1"/>
  <c r="CU92" i="12"/>
  <c r="CT147" i="7" s="1"/>
  <c r="CV94" i="11"/>
  <c r="CU14" i="12" s="1"/>
  <c r="CT63" i="7" s="1"/>
  <c r="CU90" i="12"/>
  <c r="CT137" i="7" s="1"/>
  <c r="CU60" i="12"/>
  <c r="CT61" i="7" s="1"/>
  <c r="CW66" i="11"/>
  <c r="CU20" i="7" s="1"/>
  <c r="CU67" i="12"/>
  <c r="CT84" i="7" s="1"/>
  <c r="CU91" i="12"/>
  <c r="CT146" i="7" s="1"/>
  <c r="CU71" i="12"/>
  <c r="CT99" i="7" s="1"/>
  <c r="CU85" i="12"/>
  <c r="CT132" i="7" s="1"/>
  <c r="CU61" i="12"/>
  <c r="CT70" i="7" s="1"/>
  <c r="CU78" i="12"/>
  <c r="CT109" i="7" s="1"/>
  <c r="CU74" i="12"/>
  <c r="CT105" i="7" s="1"/>
  <c r="CT12" i="7"/>
  <c r="CU102" i="12"/>
  <c r="CT163" i="7" s="1"/>
  <c r="CU87" i="12"/>
  <c r="CT134" i="7" s="1"/>
  <c r="CU75" i="12"/>
  <c r="CT106" i="7" s="1"/>
  <c r="CU68" i="12"/>
  <c r="CT85" i="7" s="1"/>
  <c r="CU62" i="12"/>
  <c r="CT71" i="7" s="1"/>
  <c r="CW25" i="11"/>
  <c r="CW91" i="11" s="1"/>
  <c r="CV130" i="4"/>
  <c r="CU11" i="12"/>
  <c r="CU36" i="12" s="1"/>
  <c r="CT114" i="7" s="1"/>
  <c r="CU51" i="12"/>
  <c r="CT69" i="7" s="1"/>
  <c r="CU21" i="12"/>
  <c r="CT64" i="7" s="1"/>
  <c r="CU39" i="12"/>
  <c r="CT67" i="7" s="1"/>
  <c r="CT62" i="7"/>
  <c r="CU33" i="12"/>
  <c r="CT66" i="7" s="1"/>
  <c r="CU27" i="12"/>
  <c r="CT65" i="7" s="1"/>
  <c r="CU45" i="12"/>
  <c r="CT68" i="7" s="1"/>
  <c r="CU17" i="12"/>
  <c r="CT103" i="7" s="1"/>
  <c r="CU19" i="12"/>
  <c r="CT124" i="7" s="1"/>
  <c r="CU53" i="12"/>
  <c r="CT98" i="7" s="1"/>
  <c r="CT91" i="7"/>
  <c r="DN79" i="11"/>
  <c r="DL23" i="7"/>
  <c r="CU56" i="12"/>
  <c r="CT145" i="7" s="1"/>
  <c r="CT138" i="7"/>
  <c r="CS221" i="7"/>
  <c r="CU50" i="12"/>
  <c r="CT144" i="7" s="1"/>
  <c r="CU38" i="12"/>
  <c r="CT142" i="7" s="1"/>
  <c r="CU26" i="12"/>
  <c r="CT140" i="7" s="1"/>
  <c r="CU32" i="12"/>
  <c r="CT141" i="7" s="1"/>
  <c r="CU44" i="12"/>
  <c r="CT143" i="7" s="1"/>
  <c r="CW55" i="11"/>
  <c r="CW56" i="11" s="1"/>
  <c r="CU47" i="12"/>
  <c r="CT97" i="7" s="1"/>
  <c r="CU41" i="12"/>
  <c r="CT96" i="7" s="1"/>
  <c r="CU35" i="12"/>
  <c r="CT95" i="7" s="1"/>
  <c r="CU29" i="12"/>
  <c r="CT94" i="7" s="1"/>
  <c r="CU23" i="12"/>
  <c r="CT93" i="7" s="1"/>
  <c r="DM83" i="11"/>
  <c r="CW48" i="4"/>
  <c r="CX13" i="11"/>
  <c r="CX12" i="11" s="1"/>
  <c r="CW18" i="11"/>
  <c r="CW71" i="11" s="1"/>
  <c r="CU26" i="7" s="1"/>
  <c r="DN32" i="11"/>
  <c r="DN33" i="11" s="1"/>
  <c r="DN34" i="11" s="1"/>
  <c r="DN92" i="11" s="1"/>
  <c r="DL51" i="7" s="1"/>
  <c r="CX20" i="11"/>
  <c r="CT39" i="7" l="1"/>
  <c r="CT42" i="7" s="1"/>
  <c r="CV86" i="11"/>
  <c r="CT44" i="7" s="1"/>
  <c r="CT48" i="7" s="1"/>
  <c r="CU80" i="12"/>
  <c r="CT119" i="7" s="1"/>
  <c r="CU58" i="12"/>
  <c r="CT104" i="7" s="1"/>
  <c r="CT102" i="7"/>
  <c r="CU86" i="12"/>
  <c r="CT133" i="7" s="1"/>
  <c r="CT53" i="7"/>
  <c r="CT56" i="7" s="1"/>
  <c r="CT222" i="7" s="1"/>
  <c r="CT165" i="7"/>
  <c r="CU12" i="12"/>
  <c r="CU55" i="12" s="1"/>
  <c r="CT130" i="7" s="1"/>
  <c r="CW110" i="4"/>
  <c r="CW109" i="4"/>
  <c r="CW108" i="4"/>
  <c r="CW102" i="4"/>
  <c r="CW101" i="4"/>
  <c r="CW100" i="4"/>
  <c r="CW94" i="4"/>
  <c r="CW93" i="4"/>
  <c r="CW92" i="4"/>
  <c r="DN35" i="11"/>
  <c r="DN68" i="11" s="1"/>
  <c r="CU52" i="12"/>
  <c r="CT83" i="7" s="1"/>
  <c r="CU28" i="12"/>
  <c r="CT79" i="7" s="1"/>
  <c r="CU22" i="12"/>
  <c r="CT78" i="7" s="1"/>
  <c r="CU40" i="12"/>
  <c r="CT81" i="7" s="1"/>
  <c r="CU46" i="12"/>
  <c r="CT82" i="7" s="1"/>
  <c r="CU34" i="12"/>
  <c r="CT80" i="7" s="1"/>
  <c r="CT110" i="7"/>
  <c r="CU54" i="12"/>
  <c r="CT117" i="7" s="1"/>
  <c r="CU24" i="12"/>
  <c r="CT112" i="7" s="1"/>
  <c r="CU42" i="12"/>
  <c r="CT115" i="7" s="1"/>
  <c r="CU48" i="12"/>
  <c r="CT116" i="7" s="1"/>
  <c r="CU30" i="12"/>
  <c r="CT113" i="7" s="1"/>
  <c r="CW26" i="11"/>
  <c r="CU9" i="7" s="1"/>
  <c r="CU50" i="7"/>
  <c r="CW49" i="11"/>
  <c r="CW96" i="11" s="1"/>
  <c r="CU55" i="7" s="1"/>
  <c r="CX52" i="11"/>
  <c r="CW57" i="11"/>
  <c r="CW93" i="11" s="1"/>
  <c r="CU52" i="7" s="1"/>
  <c r="CT73" i="7"/>
  <c r="CT148" i="7"/>
  <c r="DM88" i="11"/>
  <c r="DK46" i="7" s="1"/>
  <c r="DK40" i="7"/>
  <c r="DN84" i="11"/>
  <c r="DL35" i="7"/>
  <c r="CT100" i="7"/>
  <c r="CW52" i="4"/>
  <c r="CW76" i="11"/>
  <c r="CU32" i="7" s="1"/>
  <c r="CW51" i="4"/>
  <c r="CX14" i="11"/>
  <c r="CX15" i="11" s="1"/>
  <c r="DN49" i="4"/>
  <c r="CX22" i="11"/>
  <c r="CX21" i="11" s="1"/>
  <c r="DO29" i="11"/>
  <c r="CU96" i="12" l="1"/>
  <c r="CT150" i="7" s="1"/>
  <c r="CT151" i="7" s="1"/>
  <c r="CT107" i="7"/>
  <c r="CT58" i="7"/>
  <c r="CW66" i="4"/>
  <c r="CW126" i="4" s="1"/>
  <c r="CU25" i="12"/>
  <c r="CT125" i="7" s="1"/>
  <c r="CU43" i="12"/>
  <c r="CT128" i="7" s="1"/>
  <c r="CU49" i="12"/>
  <c r="CT129" i="7" s="1"/>
  <c r="CU31" i="12"/>
  <c r="CT126" i="7" s="1"/>
  <c r="CU37" i="12"/>
  <c r="CT127" i="7" s="1"/>
  <c r="CT123" i="7"/>
  <c r="CW83" i="4"/>
  <c r="CW143" i="4" s="1"/>
  <c r="CW27" i="11"/>
  <c r="CW72" i="11" s="1"/>
  <c r="CU27" i="7" s="1"/>
  <c r="CU30" i="7" s="1"/>
  <c r="DN113" i="4"/>
  <c r="DN112" i="4"/>
  <c r="DN111" i="4"/>
  <c r="DN97" i="4"/>
  <c r="DN96" i="4"/>
  <c r="DN104" i="4"/>
  <c r="DN103" i="4"/>
  <c r="DN95" i="4"/>
  <c r="CW82" i="4"/>
  <c r="CW142" i="4" s="1"/>
  <c r="CW67" i="11"/>
  <c r="CU21" i="7" s="1"/>
  <c r="CU24" i="7" s="1"/>
  <c r="CW137" i="4"/>
  <c r="CW175" i="4" s="1"/>
  <c r="CW60" i="4"/>
  <c r="CW120" i="4" s="1"/>
  <c r="CT86" i="7"/>
  <c r="CT120" i="7"/>
  <c r="CW59" i="11"/>
  <c r="CW50" i="11"/>
  <c r="CV75" i="12" s="1"/>
  <c r="CU106" i="7" s="1"/>
  <c r="CX16" i="11"/>
  <c r="CX17" i="11" s="1"/>
  <c r="CV8" i="7" s="1"/>
  <c r="CT221" i="7"/>
  <c r="DN146" i="4"/>
  <c r="CW124" i="4"/>
  <c r="CW80" i="4"/>
  <c r="CW140" i="4" s="1"/>
  <c r="CW178" i="4" s="1"/>
  <c r="CW132" i="4"/>
  <c r="CW84" i="4"/>
  <c r="CW144" i="4" s="1"/>
  <c r="CU88" i="7"/>
  <c r="CU89" i="7" s="1"/>
  <c r="DL22" i="7"/>
  <c r="DL10" i="7"/>
  <c r="DN89" i="11"/>
  <c r="DL47" i="7" s="1"/>
  <c r="DL41" i="7"/>
  <c r="CW134" i="4"/>
  <c r="CW139" i="4"/>
  <c r="CW177" i="4" s="1"/>
  <c r="CW81" i="11"/>
  <c r="CU38" i="7" s="1"/>
  <c r="CW117" i="4"/>
  <c r="CW138" i="4"/>
  <c r="CW53" i="4"/>
  <c r="CY11" i="11"/>
  <c r="CX47" i="4"/>
  <c r="CX47" i="11"/>
  <c r="CX48" i="11"/>
  <c r="DN36" i="11"/>
  <c r="DN73" i="11" s="1"/>
  <c r="DL28" i="7" s="1"/>
  <c r="DO31" i="11"/>
  <c r="CW70" i="4" l="1"/>
  <c r="CW73" i="4"/>
  <c r="CW69" i="4"/>
  <c r="CW129" i="4" s="1"/>
  <c r="CV8" i="12" s="1"/>
  <c r="CV100" i="12"/>
  <c r="CU156" i="7" s="1"/>
  <c r="CU157" i="7" s="1"/>
  <c r="CV62" i="12"/>
  <c r="CU71" i="7" s="1"/>
  <c r="CV60" i="12"/>
  <c r="CU61" i="7" s="1"/>
  <c r="CW77" i="11"/>
  <c r="CU33" i="7" s="1"/>
  <c r="CU36" i="7" s="1"/>
  <c r="CV68" i="12"/>
  <c r="CU85" i="7" s="1"/>
  <c r="CV67" i="12"/>
  <c r="CU84" i="7" s="1"/>
  <c r="CV66" i="12"/>
  <c r="CU75" i="7" s="1"/>
  <c r="CX66" i="11"/>
  <c r="CV20" i="7" s="1"/>
  <c r="CV102" i="12"/>
  <c r="CU163" i="7" s="1"/>
  <c r="CV78" i="12"/>
  <c r="CU109" i="7" s="1"/>
  <c r="CT135" i="7"/>
  <c r="CV79" i="12"/>
  <c r="CU118" i="7" s="1"/>
  <c r="CV74" i="12"/>
  <c r="CU105" i="7" s="1"/>
  <c r="CV61" i="12"/>
  <c r="CU70" i="7" s="1"/>
  <c r="CV83" i="12"/>
  <c r="CU122" i="7" s="1"/>
  <c r="CV90" i="12"/>
  <c r="CU137" i="7" s="1"/>
  <c r="CV87" i="12"/>
  <c r="CU134" i="7" s="1"/>
  <c r="CV92" i="12"/>
  <c r="CU147" i="7" s="1"/>
  <c r="CU12" i="7"/>
  <c r="CV91" i="12"/>
  <c r="CU146" i="7" s="1"/>
  <c r="CV80" i="12"/>
  <c r="CU119" i="7" s="1"/>
  <c r="CV86" i="12"/>
  <c r="CU133" i="7" s="1"/>
  <c r="CV84" i="12"/>
  <c r="CU131" i="7" s="1"/>
  <c r="CV85" i="12"/>
  <c r="CU132" i="7" s="1"/>
  <c r="CV71" i="12"/>
  <c r="CU99" i="7" s="1"/>
  <c r="CW94" i="11"/>
  <c r="CV14" i="12" s="1"/>
  <c r="CU63" i="7" s="1"/>
  <c r="DO30" i="11"/>
  <c r="DO32" i="11" s="1"/>
  <c r="DO33" i="11" s="1"/>
  <c r="DO34" i="11" s="1"/>
  <c r="DO92" i="11" s="1"/>
  <c r="DM51" i="7" s="1"/>
  <c r="DO69" i="11"/>
  <c r="CW133" i="4"/>
  <c r="CV10" i="12" s="1"/>
  <c r="CW130" i="4"/>
  <c r="CV20" i="12"/>
  <c r="CU139" i="7" s="1"/>
  <c r="CV16" i="12"/>
  <c r="CU92" i="7" s="1"/>
  <c r="CW170" i="4"/>
  <c r="CV72" i="7"/>
  <c r="CW122" i="4"/>
  <c r="CW160" i="4" s="1"/>
  <c r="CV18" i="12" s="1"/>
  <c r="CU111" i="7" s="1"/>
  <c r="CX54" i="11"/>
  <c r="CV13" i="12"/>
  <c r="CX53" i="11"/>
  <c r="CW86" i="11"/>
  <c r="DN78" i="11"/>
  <c r="DL34" i="7" s="1"/>
  <c r="CW131" i="4"/>
  <c r="CW121" i="4"/>
  <c r="CV7" i="12" s="1"/>
  <c r="CW123" i="4"/>
  <c r="CX18" i="11"/>
  <c r="CX71" i="11" s="1"/>
  <c r="CY13" i="11"/>
  <c r="CY12" i="11" s="1"/>
  <c r="CX23" i="11"/>
  <c r="CX24" i="11" s="1"/>
  <c r="CW82" i="11" l="1"/>
  <c r="CU39" i="7" s="1"/>
  <c r="CU42" i="7" s="1"/>
  <c r="CU53" i="7"/>
  <c r="CU56" i="7" s="1"/>
  <c r="CU222" i="7" s="1"/>
  <c r="DO35" i="11"/>
  <c r="DO68" i="11" s="1"/>
  <c r="CV11" i="12"/>
  <c r="CU110" i="7" s="1"/>
  <c r="CX25" i="11"/>
  <c r="CX91" i="11" s="1"/>
  <c r="CV21" i="12"/>
  <c r="CU64" i="7" s="1"/>
  <c r="CV45" i="12"/>
  <c r="CU68" i="7" s="1"/>
  <c r="CV27" i="12"/>
  <c r="CU65" i="7" s="1"/>
  <c r="CV51" i="12"/>
  <c r="CU69" i="7" s="1"/>
  <c r="CV33" i="12"/>
  <c r="CU66" i="7" s="1"/>
  <c r="CU62" i="7"/>
  <c r="CV39" i="12"/>
  <c r="CU67" i="7" s="1"/>
  <c r="CV17" i="12"/>
  <c r="CU103" i="7" s="1"/>
  <c r="CV19" i="12"/>
  <c r="CU124" i="7" s="1"/>
  <c r="CV58" i="12"/>
  <c r="CU104" i="7" s="1"/>
  <c r="CU102" i="7"/>
  <c r="CU76" i="7"/>
  <c r="CV46" i="12"/>
  <c r="CU82" i="7" s="1"/>
  <c r="CV34" i="12"/>
  <c r="CU80" i="7" s="1"/>
  <c r="CV28" i="12"/>
  <c r="CU79" i="7" s="1"/>
  <c r="CV40" i="12"/>
  <c r="CU81" i="7" s="1"/>
  <c r="CV22" i="12"/>
  <c r="CU78" i="7" s="1"/>
  <c r="CV52" i="12"/>
  <c r="CU83" i="7" s="1"/>
  <c r="CU44" i="7"/>
  <c r="CV56" i="12"/>
  <c r="CU145" i="7" s="1"/>
  <c r="CU138" i="7"/>
  <c r="CX76" i="11"/>
  <c r="CV32" i="7" s="1"/>
  <c r="CV26" i="7"/>
  <c r="DO79" i="11"/>
  <c r="DM23" i="7"/>
  <c r="CX55" i="11"/>
  <c r="CX56" i="11" s="1"/>
  <c r="CX57" i="11" s="1"/>
  <c r="CX93" i="11" s="1"/>
  <c r="CV26" i="12"/>
  <c r="CU140" i="7" s="1"/>
  <c r="CV32" i="12"/>
  <c r="CU141" i="7" s="1"/>
  <c r="CV44" i="12"/>
  <c r="CU143" i="7" s="1"/>
  <c r="CV50" i="12"/>
  <c r="CU144" i="7" s="1"/>
  <c r="CV38" i="12"/>
  <c r="CU142" i="7" s="1"/>
  <c r="CV12" i="12"/>
  <c r="CV9" i="12"/>
  <c r="DN83" i="11"/>
  <c r="DL40" i="7" s="1"/>
  <c r="DO49" i="4"/>
  <c r="CY14" i="11"/>
  <c r="CY15" i="11" s="1"/>
  <c r="CX48" i="4"/>
  <c r="DP29" i="11"/>
  <c r="CY20" i="11"/>
  <c r="CW87" i="11" l="1"/>
  <c r="CV96" i="12" s="1"/>
  <c r="CU165" i="7"/>
  <c r="CY52" i="11"/>
  <c r="CX110" i="4"/>
  <c r="CX109" i="4"/>
  <c r="CX108" i="4"/>
  <c r="CX102" i="4"/>
  <c r="CX101" i="4"/>
  <c r="CX100" i="4"/>
  <c r="CX92" i="4"/>
  <c r="CX93" i="4"/>
  <c r="CX94" i="4"/>
  <c r="DO113" i="4"/>
  <c r="DO112" i="4"/>
  <c r="DO111" i="4"/>
  <c r="DO95" i="4"/>
  <c r="DO104" i="4"/>
  <c r="DO103" i="4"/>
  <c r="DO96" i="4"/>
  <c r="DO97" i="4"/>
  <c r="CV24" i="12"/>
  <c r="CU112" i="7" s="1"/>
  <c r="CV36" i="12"/>
  <c r="CU114" i="7" s="1"/>
  <c r="CV48" i="12"/>
  <c r="CU116" i="7" s="1"/>
  <c r="CV54" i="12"/>
  <c r="CU117" i="7" s="1"/>
  <c r="CV30" i="12"/>
  <c r="CU113" i="7" s="1"/>
  <c r="CV42" i="12"/>
  <c r="CU115" i="7" s="1"/>
  <c r="CX26" i="11"/>
  <c r="CX67" i="11" s="1"/>
  <c r="CV21" i="7" s="1"/>
  <c r="CV24" i="7" s="1"/>
  <c r="CV50" i="7"/>
  <c r="CX49" i="11"/>
  <c r="CX96" i="11" s="1"/>
  <c r="CV55" i="7" s="1"/>
  <c r="CY16" i="11"/>
  <c r="CY17" i="11" s="1"/>
  <c r="CW8" i="7" s="1"/>
  <c r="CU73" i="7"/>
  <c r="DO146" i="4"/>
  <c r="CU107" i="7"/>
  <c r="CU86" i="7"/>
  <c r="CU148" i="7"/>
  <c r="CX81" i="11"/>
  <c r="CX86" i="11" s="1"/>
  <c r="CV44" i="7" s="1"/>
  <c r="DM22" i="7"/>
  <c r="DM10" i="7"/>
  <c r="DO84" i="11"/>
  <c r="DM35" i="7"/>
  <c r="CU45" i="7"/>
  <c r="CU48" i="7" s="1"/>
  <c r="CU58" i="7" s="1"/>
  <c r="CU150" i="7" s="1"/>
  <c r="CU151" i="7" s="1"/>
  <c r="CV53" i="12"/>
  <c r="CU98" i="7" s="1"/>
  <c r="CU91" i="7"/>
  <c r="CV55" i="12"/>
  <c r="CU130" i="7" s="1"/>
  <c r="CU123" i="7"/>
  <c r="CX52" i="4"/>
  <c r="CV52" i="7"/>
  <c r="CV41" i="12"/>
  <c r="CU96" i="7" s="1"/>
  <c r="CV35" i="12"/>
  <c r="CU95" i="7" s="1"/>
  <c r="CV47" i="12"/>
  <c r="CU97" i="7" s="1"/>
  <c r="CV29" i="12"/>
  <c r="CU94" i="7" s="1"/>
  <c r="CV23" i="12"/>
  <c r="CU93" i="7" s="1"/>
  <c r="CV49" i="12"/>
  <c r="CU129" i="7" s="1"/>
  <c r="CV37" i="12"/>
  <c r="CU127" i="7" s="1"/>
  <c r="CV43" i="12"/>
  <c r="CU128" i="7" s="1"/>
  <c r="CV25" i="12"/>
  <c r="CU125" i="7" s="1"/>
  <c r="CV31" i="12"/>
  <c r="CU126" i="7" s="1"/>
  <c r="DN88" i="11"/>
  <c r="DL46" i="7" s="1"/>
  <c r="CX51" i="4"/>
  <c r="CZ11" i="11"/>
  <c r="CY47" i="4"/>
  <c r="DO36" i="11"/>
  <c r="DO73" i="11" s="1"/>
  <c r="DM28" i="7" s="1"/>
  <c r="CY22" i="11"/>
  <c r="CY21" i="11" s="1"/>
  <c r="DP31" i="11"/>
  <c r="CX66" i="4" l="1"/>
  <c r="CX126" i="4" s="1"/>
  <c r="CX27" i="11"/>
  <c r="CX72" i="11" s="1"/>
  <c r="CV27" i="7" s="1"/>
  <c r="CV30" i="7" s="1"/>
  <c r="CX50" i="11"/>
  <c r="CW87" i="12" s="1"/>
  <c r="CV134" i="7" s="1"/>
  <c r="CV9" i="7"/>
  <c r="CX83" i="4"/>
  <c r="CX143" i="4" s="1"/>
  <c r="CX82" i="4"/>
  <c r="CX142" i="4" s="1"/>
  <c r="CX137" i="4"/>
  <c r="CX175" i="4" s="1"/>
  <c r="CX60" i="4"/>
  <c r="CX120" i="4" s="1"/>
  <c r="CU120" i="7"/>
  <c r="CY66" i="11"/>
  <c r="CW20" i="7" s="1"/>
  <c r="CX59" i="11"/>
  <c r="CX80" i="4"/>
  <c r="CX140" i="4" s="1"/>
  <c r="CX178" i="4" s="1"/>
  <c r="DP30" i="11"/>
  <c r="DP32" i="11" s="1"/>
  <c r="DP33" i="11" s="1"/>
  <c r="DP34" i="11" s="1"/>
  <c r="DP92" i="11" s="1"/>
  <c r="DN51" i="7" s="1"/>
  <c r="DP69" i="11"/>
  <c r="CV38" i="7"/>
  <c r="CX84" i="4"/>
  <c r="CX144" i="4" s="1"/>
  <c r="CX132" i="4"/>
  <c r="CX124" i="4"/>
  <c r="CW74" i="12"/>
  <c r="CV105" i="7" s="1"/>
  <c r="CW78" i="12"/>
  <c r="CV109" i="7" s="1"/>
  <c r="CW75" i="12"/>
  <c r="CV106" i="7" s="1"/>
  <c r="CW61" i="12"/>
  <c r="CV70" i="7" s="1"/>
  <c r="CV88" i="7"/>
  <c r="CV89" i="7" s="1"/>
  <c r="CU135" i="7"/>
  <c r="CU221" i="7"/>
  <c r="DO89" i="11"/>
  <c r="DM47" i="7" s="1"/>
  <c r="DM41" i="7"/>
  <c r="CU100" i="7"/>
  <c r="CX134" i="4"/>
  <c r="DO78" i="11"/>
  <c r="DM34" i="7" s="1"/>
  <c r="CX138" i="4"/>
  <c r="CX117" i="4"/>
  <c r="CX139" i="4"/>
  <c r="CX177" i="4" s="1"/>
  <c r="CX53" i="4"/>
  <c r="CZ13" i="11"/>
  <c r="CZ12" i="11" s="1"/>
  <c r="CY18" i="11"/>
  <c r="CY71" i="11" s="1"/>
  <c r="CW26" i="7" s="1"/>
  <c r="CY47" i="11"/>
  <c r="CY48" i="11"/>
  <c r="CX77" i="11" l="1"/>
  <c r="CV33" i="7" s="1"/>
  <c r="CV36" i="7" s="1"/>
  <c r="CW66" i="12"/>
  <c r="CV75" i="7" s="1"/>
  <c r="CX73" i="4"/>
  <c r="CX133" i="4" s="1"/>
  <c r="CW10" i="12" s="1"/>
  <c r="CX70" i="4"/>
  <c r="CX69" i="4"/>
  <c r="CW62" i="12"/>
  <c r="CV71" i="7" s="1"/>
  <c r="CW83" i="12"/>
  <c r="CV122" i="7" s="1"/>
  <c r="CW85" i="12"/>
  <c r="CV132" i="7" s="1"/>
  <c r="CW100" i="12"/>
  <c r="CV156" i="7" s="1"/>
  <c r="CV157" i="7" s="1"/>
  <c r="CW71" i="12"/>
  <c r="CV99" i="7" s="1"/>
  <c r="CW79" i="12"/>
  <c r="CV118" i="7" s="1"/>
  <c r="CW68" i="12"/>
  <c r="CV85" i="7" s="1"/>
  <c r="CV12" i="7"/>
  <c r="CX94" i="11"/>
  <c r="CW91" i="12"/>
  <c r="CV146" i="7" s="1"/>
  <c r="CW67" i="12"/>
  <c r="CV84" i="7" s="1"/>
  <c r="CW102" i="12"/>
  <c r="CV163" i="7" s="1"/>
  <c r="CW90" i="12"/>
  <c r="CV137" i="7" s="1"/>
  <c r="CW84" i="12"/>
  <c r="CV131" i="7" s="1"/>
  <c r="CW60" i="12"/>
  <c r="CV61" i="7" s="1"/>
  <c r="CW92" i="12"/>
  <c r="CV147" i="7" s="1"/>
  <c r="CW86" i="12"/>
  <c r="CV133" i="7" s="1"/>
  <c r="CW80" i="12"/>
  <c r="CV119" i="7" s="1"/>
  <c r="DP35" i="11"/>
  <c r="DP68" i="11" s="1"/>
  <c r="CX130" i="4"/>
  <c r="CW20" i="12"/>
  <c r="CV139" i="7" s="1"/>
  <c r="CW16" i="12"/>
  <c r="CV92" i="7" s="1"/>
  <c r="CX170" i="4"/>
  <c r="CX129" i="4"/>
  <c r="CW8" i="12" s="1"/>
  <c r="CW72" i="7"/>
  <c r="CW14" i="12"/>
  <c r="CV63" i="7" s="1"/>
  <c r="CV53" i="7"/>
  <c r="CV56" i="7" s="1"/>
  <c r="DP79" i="11"/>
  <c r="DN23" i="7"/>
  <c r="CX122" i="4"/>
  <c r="CX160" i="4" s="1"/>
  <c r="CW18" i="12" s="1"/>
  <c r="CV111" i="7" s="1"/>
  <c r="CX123" i="4"/>
  <c r="CY54" i="11"/>
  <c r="CY53" i="11"/>
  <c r="CW13" i="12"/>
  <c r="DO83" i="11"/>
  <c r="DM40" i="7" s="1"/>
  <c r="CY76" i="11"/>
  <c r="CW32" i="7" s="1"/>
  <c r="CX131" i="4"/>
  <c r="CX121" i="4"/>
  <c r="CW7" i="12" s="1"/>
  <c r="DP49" i="4"/>
  <c r="CZ14" i="11"/>
  <c r="CZ15" i="11" s="1"/>
  <c r="CY23" i="11"/>
  <c r="CY24" i="11" s="1"/>
  <c r="DQ29" i="11"/>
  <c r="CX82" i="11" l="1"/>
  <c r="CV39" i="7" s="1"/>
  <c r="CV42" i="7" s="1"/>
  <c r="DP113" i="4"/>
  <c r="DP112" i="4"/>
  <c r="DP111" i="4"/>
  <c r="DP95" i="4"/>
  <c r="DP97" i="4"/>
  <c r="DP96" i="4"/>
  <c r="DP104" i="4"/>
  <c r="DP103" i="4"/>
  <c r="CW11" i="12"/>
  <c r="CW24" i="12" s="1"/>
  <c r="CV112" i="7" s="1"/>
  <c r="CY25" i="11"/>
  <c r="CY91" i="11" s="1"/>
  <c r="CZ16" i="11"/>
  <c r="CZ17" i="11" s="1"/>
  <c r="CX8" i="7" s="1"/>
  <c r="CW21" i="12"/>
  <c r="CV64" i="7" s="1"/>
  <c r="CW45" i="12"/>
  <c r="CV68" i="7" s="1"/>
  <c r="CW39" i="12"/>
  <c r="CV67" i="7" s="1"/>
  <c r="CW33" i="12"/>
  <c r="CV66" i="7" s="1"/>
  <c r="CW51" i="12"/>
  <c r="CV69" i="7" s="1"/>
  <c r="CW27" i="12"/>
  <c r="CV65" i="7" s="1"/>
  <c r="CV62" i="7"/>
  <c r="DP146" i="4"/>
  <c r="CW17" i="12"/>
  <c r="CV103" i="7" s="1"/>
  <c r="CW19" i="12"/>
  <c r="CV124" i="7" s="1"/>
  <c r="CW58" i="12"/>
  <c r="CV104" i="7" s="1"/>
  <c r="CV102" i="7"/>
  <c r="CW40" i="12"/>
  <c r="CV81" i="7" s="1"/>
  <c r="CW22" i="12"/>
  <c r="CV78" i="7" s="1"/>
  <c r="CW28" i="12"/>
  <c r="CV79" i="7" s="1"/>
  <c r="CW52" i="12"/>
  <c r="CV83" i="7" s="1"/>
  <c r="CV76" i="7"/>
  <c r="CW46" i="12"/>
  <c r="CV82" i="7" s="1"/>
  <c r="CW34" i="12"/>
  <c r="CV80" i="7" s="1"/>
  <c r="DN22" i="7"/>
  <c r="DN10" i="7"/>
  <c r="DP84" i="11"/>
  <c r="DN35" i="7"/>
  <c r="CY55" i="11"/>
  <c r="CY56" i="11" s="1"/>
  <c r="CW56" i="12"/>
  <c r="CV145" i="7" s="1"/>
  <c r="CV138" i="7"/>
  <c r="CV222" i="7"/>
  <c r="CW38" i="12"/>
  <c r="CV142" i="7" s="1"/>
  <c r="CW50" i="12"/>
  <c r="CV144" i="7" s="1"/>
  <c r="CW44" i="12"/>
  <c r="CV143" i="7" s="1"/>
  <c r="CW26" i="12"/>
  <c r="CV140" i="7" s="1"/>
  <c r="CW32" i="12"/>
  <c r="CV141" i="7" s="1"/>
  <c r="CW12" i="12"/>
  <c r="CY81" i="11"/>
  <c r="CW38" i="7" s="1"/>
  <c r="DO88" i="11"/>
  <c r="DM46" i="7" s="1"/>
  <c r="CW9" i="12"/>
  <c r="CX87" i="11"/>
  <c r="CY48" i="4"/>
  <c r="DA11" i="11"/>
  <c r="CZ47" i="4"/>
  <c r="DP36" i="11"/>
  <c r="DP73" i="11" s="1"/>
  <c r="DN28" i="7" s="1"/>
  <c r="DQ31" i="11"/>
  <c r="CZ20" i="11"/>
  <c r="CW48" i="12" l="1"/>
  <c r="CV116" i="7" s="1"/>
  <c r="CZ66" i="11"/>
  <c r="CX20" i="7" s="1"/>
  <c r="CW30" i="12"/>
  <c r="CV113" i="7" s="1"/>
  <c r="CW96" i="12"/>
  <c r="CV165" i="7"/>
  <c r="CY110" i="4"/>
  <c r="CY94" i="4"/>
  <c r="CY109" i="4"/>
  <c r="CY108" i="4"/>
  <c r="CY102" i="4"/>
  <c r="CY101" i="4"/>
  <c r="CY100" i="4"/>
  <c r="CY92" i="4"/>
  <c r="CY93" i="4"/>
  <c r="CW36" i="12"/>
  <c r="CV114" i="7" s="1"/>
  <c r="CV110" i="7"/>
  <c r="CW42" i="12"/>
  <c r="CV115" i="7" s="1"/>
  <c r="CW54" i="12"/>
  <c r="CV117" i="7" s="1"/>
  <c r="CY26" i="11"/>
  <c r="CW9" i="7" s="1"/>
  <c r="CY49" i="11"/>
  <c r="CY96" i="11" s="1"/>
  <c r="CW55" i="7" s="1"/>
  <c r="CW50" i="7"/>
  <c r="CZ52" i="11"/>
  <c r="CY57" i="11"/>
  <c r="CY93" i="11" s="1"/>
  <c r="CW52" i="7" s="1"/>
  <c r="CV73" i="7"/>
  <c r="DQ30" i="11"/>
  <c r="DQ69" i="11"/>
  <c r="CV107" i="7"/>
  <c r="CV86" i="7"/>
  <c r="CV148" i="7"/>
  <c r="CY52" i="4"/>
  <c r="CV45" i="7"/>
  <c r="CV48" i="7" s="1"/>
  <c r="CV58" i="7" s="1"/>
  <c r="CW53" i="12"/>
  <c r="CV98" i="7" s="1"/>
  <c r="CV91" i="7"/>
  <c r="CW55" i="12"/>
  <c r="CV130" i="7" s="1"/>
  <c r="CV123" i="7"/>
  <c r="DP89" i="11"/>
  <c r="DN47" i="7" s="1"/>
  <c r="DN41" i="7"/>
  <c r="CW49" i="12"/>
  <c r="CV129" i="7" s="1"/>
  <c r="CW37" i="12"/>
  <c r="CV127" i="7" s="1"/>
  <c r="CW43" i="12"/>
  <c r="CV128" i="7" s="1"/>
  <c r="CW31" i="12"/>
  <c r="CV126" i="7" s="1"/>
  <c r="CW25" i="12"/>
  <c r="CV125" i="7" s="1"/>
  <c r="CW47" i="12"/>
  <c r="CV97" i="7" s="1"/>
  <c r="CW35" i="12"/>
  <c r="CV95" i="7" s="1"/>
  <c r="CW41" i="12"/>
  <c r="CV96" i="7" s="1"/>
  <c r="CW23" i="12"/>
  <c r="CV93" i="7" s="1"/>
  <c r="CW29" i="12"/>
  <c r="CV94" i="7" s="1"/>
  <c r="DP78" i="11"/>
  <c r="DN34" i="7" s="1"/>
  <c r="CY86" i="11"/>
  <c r="CW44" i="7" s="1"/>
  <c r="CY51" i="4"/>
  <c r="DA13" i="11"/>
  <c r="DA12" i="11" s="1"/>
  <c r="CZ18" i="11"/>
  <c r="CZ71" i="11" s="1"/>
  <c r="CX26" i="7" s="1"/>
  <c r="CZ22" i="11"/>
  <c r="CZ21" i="11" s="1"/>
  <c r="CY66" i="4" l="1"/>
  <c r="CY126" i="4" s="1"/>
  <c r="CV150" i="7"/>
  <c r="CV151" i="7" s="1"/>
  <c r="CY83" i="4"/>
  <c r="CY143" i="4" s="1"/>
  <c r="CY82" i="4"/>
  <c r="CY142" i="4" s="1"/>
  <c r="CY50" i="11"/>
  <c r="CX79" i="12" s="1"/>
  <c r="CW118" i="7" s="1"/>
  <c r="CY27" i="11"/>
  <c r="CY72" i="11" s="1"/>
  <c r="CW27" i="7" s="1"/>
  <c r="CW30" i="7" s="1"/>
  <c r="CY67" i="11"/>
  <c r="CW21" i="7" s="1"/>
  <c r="CW24" i="7" s="1"/>
  <c r="CY59" i="11"/>
  <c r="CV120" i="7"/>
  <c r="CY60" i="4"/>
  <c r="CY120" i="4" s="1"/>
  <c r="CY137" i="4"/>
  <c r="CY175" i="4" s="1"/>
  <c r="CY80" i="4"/>
  <c r="CY140" i="4" s="1"/>
  <c r="CY178" i="4" s="1"/>
  <c r="CY124" i="4"/>
  <c r="CY132" i="4"/>
  <c r="CY84" i="4"/>
  <c r="CY144" i="4" s="1"/>
  <c r="CW88" i="7"/>
  <c r="CW89" i="7" s="1"/>
  <c r="CV135" i="7"/>
  <c r="CV100" i="7"/>
  <c r="DQ79" i="11"/>
  <c r="DO23" i="7"/>
  <c r="CV221" i="7"/>
  <c r="CY134" i="4"/>
  <c r="DP83" i="11"/>
  <c r="CZ76" i="11"/>
  <c r="CX32" i="7" s="1"/>
  <c r="CY139" i="4"/>
  <c r="CY177" i="4" s="1"/>
  <c r="CY117" i="4"/>
  <c r="CY138" i="4"/>
  <c r="CY53" i="4"/>
  <c r="DA14" i="11"/>
  <c r="DA15" i="11" s="1"/>
  <c r="CZ47" i="11"/>
  <c r="CZ48" i="11"/>
  <c r="DQ32" i="11"/>
  <c r="DQ33" i="11" s="1"/>
  <c r="DQ34" i="11" s="1"/>
  <c r="DQ92" i="11" s="1"/>
  <c r="DO51" i="7" s="1"/>
  <c r="CY69" i="4" l="1"/>
  <c r="CY129" i="4" s="1"/>
  <c r="CX8" i="12" s="1"/>
  <c r="CY70" i="4"/>
  <c r="CY73" i="4"/>
  <c r="CY133" i="4" s="1"/>
  <c r="CX10" i="12" s="1"/>
  <c r="CX87" i="12"/>
  <c r="CW134" i="7" s="1"/>
  <c r="CX74" i="12"/>
  <c r="CW105" i="7" s="1"/>
  <c r="CX62" i="12"/>
  <c r="CW71" i="7" s="1"/>
  <c r="CX92" i="12"/>
  <c r="CW147" i="7" s="1"/>
  <c r="CX102" i="12"/>
  <c r="CW163" i="7" s="1"/>
  <c r="CX83" i="12"/>
  <c r="CW122" i="7" s="1"/>
  <c r="CX100" i="12"/>
  <c r="CW156" i="7" s="1"/>
  <c r="CW157" i="7" s="1"/>
  <c r="CX67" i="12"/>
  <c r="CW84" i="7" s="1"/>
  <c r="CX90" i="12"/>
  <c r="CW137" i="7" s="1"/>
  <c r="CX68" i="12"/>
  <c r="CW85" i="7" s="1"/>
  <c r="CW12" i="7"/>
  <c r="CX60" i="12"/>
  <c r="CW61" i="7" s="1"/>
  <c r="CY77" i="11"/>
  <c r="CW33" i="7" s="1"/>
  <c r="CW36" i="7" s="1"/>
  <c r="CX61" i="12"/>
  <c r="CW70" i="7" s="1"/>
  <c r="CX66" i="12"/>
  <c r="CW75" i="7" s="1"/>
  <c r="CY94" i="11"/>
  <c r="CW53" i="7" s="1"/>
  <c r="CW56" i="7" s="1"/>
  <c r="CX75" i="12"/>
  <c r="CW106" i="7" s="1"/>
  <c r="CX78" i="12"/>
  <c r="CW109" i="7" s="1"/>
  <c r="CX80" i="12"/>
  <c r="CW119" i="7" s="1"/>
  <c r="CX91" i="12"/>
  <c r="CW146" i="7" s="1"/>
  <c r="CX84" i="12"/>
  <c r="CW131" i="7" s="1"/>
  <c r="CX85" i="12"/>
  <c r="CW132" i="7" s="1"/>
  <c r="CX86" i="12"/>
  <c r="CW133" i="7" s="1"/>
  <c r="CX71" i="12"/>
  <c r="CW99" i="7" s="1"/>
  <c r="DQ35" i="11"/>
  <c r="DQ68" i="11" s="1"/>
  <c r="DA16" i="11"/>
  <c r="DA17" i="11" s="1"/>
  <c r="DA66" i="11" s="1"/>
  <c r="CY20" i="7" s="1"/>
  <c r="CX20" i="12"/>
  <c r="CW139" i="7" s="1"/>
  <c r="CX16" i="12"/>
  <c r="CW92" i="7" s="1"/>
  <c r="CY130" i="4"/>
  <c r="CY170" i="4"/>
  <c r="CX72" i="7"/>
  <c r="DQ84" i="11"/>
  <c r="DO35" i="7"/>
  <c r="DP88" i="11"/>
  <c r="DN46" i="7" s="1"/>
  <c r="DN40" i="7"/>
  <c r="CY122" i="4"/>
  <c r="CY160" i="4" s="1"/>
  <c r="CX18" i="12" s="1"/>
  <c r="CW111" i="7" s="1"/>
  <c r="CY123" i="4"/>
  <c r="CY121" i="4"/>
  <c r="CX7" i="12" s="1"/>
  <c r="CX13" i="12"/>
  <c r="CZ54" i="11"/>
  <c r="CZ53" i="11"/>
  <c r="CZ81" i="11"/>
  <c r="CX38" i="7" s="1"/>
  <c r="CY131" i="4"/>
  <c r="CX9" i="12" s="1"/>
  <c r="DQ49" i="4"/>
  <c r="DB11" i="11"/>
  <c r="DA47" i="4"/>
  <c r="DR29" i="11"/>
  <c r="CZ23" i="11"/>
  <c r="CZ24" i="11" s="1"/>
  <c r="CX14" i="12" l="1"/>
  <c r="CW63" i="7" s="1"/>
  <c r="CY82" i="11"/>
  <c r="CW39" i="7" s="1"/>
  <c r="CW42" i="7" s="1"/>
  <c r="CY8" i="7"/>
  <c r="DQ113" i="4"/>
  <c r="DQ112" i="4"/>
  <c r="DQ111" i="4"/>
  <c r="DQ95" i="4"/>
  <c r="DQ97" i="4"/>
  <c r="DQ96" i="4"/>
  <c r="DQ104" i="4"/>
  <c r="DQ103" i="4"/>
  <c r="CX11" i="12"/>
  <c r="CX42" i="12" s="1"/>
  <c r="CW115" i="7" s="1"/>
  <c r="CZ25" i="11"/>
  <c r="CZ91" i="11" s="1"/>
  <c r="CX33" i="12"/>
  <c r="CW66" i="7" s="1"/>
  <c r="CX21" i="12"/>
  <c r="CW64" i="7" s="1"/>
  <c r="CX27" i="12"/>
  <c r="CW65" i="7" s="1"/>
  <c r="CX51" i="12"/>
  <c r="CW69" i="7" s="1"/>
  <c r="CX39" i="12"/>
  <c r="CW67" i="7" s="1"/>
  <c r="CW62" i="7"/>
  <c r="CX45" i="12"/>
  <c r="CW68" i="7" s="1"/>
  <c r="DQ146" i="4"/>
  <c r="CX17" i="12"/>
  <c r="CW103" i="7" s="1"/>
  <c r="CX19" i="12"/>
  <c r="CW124" i="7" s="1"/>
  <c r="CX58" i="12"/>
  <c r="CW104" i="7" s="1"/>
  <c r="CW102" i="7"/>
  <c r="CX40" i="12"/>
  <c r="CW81" i="7" s="1"/>
  <c r="CX28" i="12"/>
  <c r="CW79" i="7" s="1"/>
  <c r="CX46" i="12"/>
  <c r="CW82" i="7" s="1"/>
  <c r="CX34" i="12"/>
  <c r="CW80" i="7" s="1"/>
  <c r="CX52" i="12"/>
  <c r="CW83" i="7" s="1"/>
  <c r="CW76" i="7"/>
  <c r="CX22" i="12"/>
  <c r="CW78" i="7" s="1"/>
  <c r="DO22" i="7"/>
  <c r="DO10" i="7"/>
  <c r="CX56" i="12"/>
  <c r="CW145" i="7" s="1"/>
  <c r="CW138" i="7"/>
  <c r="DQ89" i="11"/>
  <c r="DO47" i="7" s="1"/>
  <c r="DO41" i="7"/>
  <c r="CX53" i="12"/>
  <c r="CW98" i="7" s="1"/>
  <c r="CW91" i="7"/>
  <c r="CX38" i="12"/>
  <c r="CW142" i="7" s="1"/>
  <c r="CW222" i="7"/>
  <c r="CZ55" i="11"/>
  <c r="CZ56" i="11" s="1"/>
  <c r="CX32" i="12"/>
  <c r="CW141" i="7" s="1"/>
  <c r="CX44" i="12"/>
  <c r="CW143" i="7" s="1"/>
  <c r="CX26" i="12"/>
  <c r="CW140" i="7" s="1"/>
  <c r="CX50" i="12"/>
  <c r="CW144" i="7" s="1"/>
  <c r="CX47" i="12"/>
  <c r="CW97" i="7" s="1"/>
  <c r="CX41" i="12"/>
  <c r="CW96" i="7" s="1"/>
  <c r="CX35" i="12"/>
  <c r="CW95" i="7" s="1"/>
  <c r="CX23" i="12"/>
  <c r="CW93" i="7" s="1"/>
  <c r="CX29" i="12"/>
  <c r="CW94" i="7" s="1"/>
  <c r="CX12" i="12"/>
  <c r="CZ86" i="11"/>
  <c r="CX44" i="7" s="1"/>
  <c r="DA18" i="11"/>
  <c r="DA71" i="11" s="1"/>
  <c r="CY26" i="7" s="1"/>
  <c r="DB13" i="11"/>
  <c r="DB12" i="11" s="1"/>
  <c r="CZ48" i="4"/>
  <c r="DQ36" i="11"/>
  <c r="DQ73" i="11" s="1"/>
  <c r="DO28" i="7" s="1"/>
  <c r="DA20" i="11"/>
  <c r="DR31" i="11"/>
  <c r="CY87" i="11" l="1"/>
  <c r="CX96" i="12" s="1"/>
  <c r="CW165" i="7"/>
  <c r="CZ110" i="4"/>
  <c r="CZ94" i="4"/>
  <c r="CZ109" i="4"/>
  <c r="CZ108" i="4"/>
  <c r="CZ101" i="4"/>
  <c r="CZ102" i="4"/>
  <c r="CZ93" i="4"/>
  <c r="CZ92" i="4"/>
  <c r="CZ100" i="4"/>
  <c r="CX24" i="12"/>
  <c r="CW112" i="7" s="1"/>
  <c r="CX36" i="12"/>
  <c r="CW114" i="7" s="1"/>
  <c r="CX48" i="12"/>
  <c r="CW116" i="7" s="1"/>
  <c r="CX30" i="12"/>
  <c r="CW113" i="7" s="1"/>
  <c r="CW110" i="7"/>
  <c r="CX54" i="12"/>
  <c r="CW117" i="7" s="1"/>
  <c r="CZ26" i="11"/>
  <c r="CX9" i="7" s="1"/>
  <c r="CZ49" i="11"/>
  <c r="CZ96" i="11" s="1"/>
  <c r="CX55" i="7" s="1"/>
  <c r="CX50" i="7"/>
  <c r="CZ57" i="11"/>
  <c r="CZ93" i="11" s="1"/>
  <c r="CX52" i="7" s="1"/>
  <c r="CW73" i="7"/>
  <c r="DR30" i="11"/>
  <c r="DR32" i="11" s="1"/>
  <c r="DR33" i="11" s="1"/>
  <c r="DR34" i="11" s="1"/>
  <c r="DR92" i="11" s="1"/>
  <c r="DP51" i="7" s="1"/>
  <c r="DR69" i="11"/>
  <c r="CW107" i="7"/>
  <c r="CW86" i="7"/>
  <c r="CW148" i="7"/>
  <c r="CX55" i="12"/>
  <c r="CW130" i="7" s="1"/>
  <c r="CW123" i="7"/>
  <c r="CW100" i="7"/>
  <c r="CZ52" i="4"/>
  <c r="DA52" i="11"/>
  <c r="CX49" i="12"/>
  <c r="CW129" i="7" s="1"/>
  <c r="CX37" i="12"/>
  <c r="CW127" i="7" s="1"/>
  <c r="CX43" i="12"/>
  <c r="CW128" i="7" s="1"/>
  <c r="CX31" i="12"/>
  <c r="CW126" i="7" s="1"/>
  <c r="CX25" i="12"/>
  <c r="CW125" i="7" s="1"/>
  <c r="DA76" i="11"/>
  <c r="CY32" i="7" s="1"/>
  <c r="DQ78" i="11"/>
  <c r="DO34" i="7" s="1"/>
  <c r="CZ51" i="4"/>
  <c r="DB14" i="11"/>
  <c r="DB15" i="11" s="1"/>
  <c r="DA22" i="11"/>
  <c r="DA21" i="11" s="1"/>
  <c r="CZ66" i="4" l="1"/>
  <c r="CZ126" i="4" s="1"/>
  <c r="CW45" i="7"/>
  <c r="CW48" i="7" s="1"/>
  <c r="CZ67" i="11"/>
  <c r="CX21" i="7" s="1"/>
  <c r="CX24" i="7" s="1"/>
  <c r="CZ27" i="11"/>
  <c r="CZ72" i="11" s="1"/>
  <c r="CX27" i="7" s="1"/>
  <c r="CX30" i="7" s="1"/>
  <c r="CZ82" i="4"/>
  <c r="CZ142" i="4" s="1"/>
  <c r="CZ83" i="4"/>
  <c r="CZ143" i="4" s="1"/>
  <c r="CZ137" i="4"/>
  <c r="CZ175" i="4" s="1"/>
  <c r="CZ60" i="4"/>
  <c r="CZ120" i="4" s="1"/>
  <c r="CZ50" i="11"/>
  <c r="DR35" i="11"/>
  <c r="DR68" i="11" s="1"/>
  <c r="CZ59" i="11"/>
  <c r="CW120" i="7"/>
  <c r="DB16" i="11"/>
  <c r="DB17" i="11" s="1"/>
  <c r="DB66" i="11" s="1"/>
  <c r="CZ20" i="7" s="1"/>
  <c r="CZ80" i="4"/>
  <c r="CZ140" i="4" s="1"/>
  <c r="CZ178" i="4" s="1"/>
  <c r="CZ124" i="4"/>
  <c r="CZ84" i="4"/>
  <c r="CZ144" i="4" s="1"/>
  <c r="CZ132" i="4"/>
  <c r="CW135" i="7"/>
  <c r="CX88" i="7"/>
  <c r="CX89" i="7" s="1"/>
  <c r="DR79" i="11"/>
  <c r="DP23" i="7"/>
  <c r="CZ134" i="4"/>
  <c r="DQ83" i="11"/>
  <c r="DO40" i="7" s="1"/>
  <c r="DA81" i="11"/>
  <c r="CY38" i="7" s="1"/>
  <c r="CZ138" i="4"/>
  <c r="CZ139" i="4"/>
  <c r="CZ177" i="4" s="1"/>
  <c r="CZ117" i="4"/>
  <c r="CZ53" i="4"/>
  <c r="DR49" i="4"/>
  <c r="DC11" i="11"/>
  <c r="DB47" i="4"/>
  <c r="DA47" i="11"/>
  <c r="DA48" i="11"/>
  <c r="DS29" i="11"/>
  <c r="CZ70" i="4" l="1"/>
  <c r="CZ69" i="4"/>
  <c r="CZ73" i="4"/>
  <c r="CZ77" i="11"/>
  <c r="CX33" i="7" s="1"/>
  <c r="CX36" i="7" s="1"/>
  <c r="CY102" i="12"/>
  <c r="CX163" i="7" s="1"/>
  <c r="CY67" i="12"/>
  <c r="CX84" i="7" s="1"/>
  <c r="CY75" i="12"/>
  <c r="CX106" i="7" s="1"/>
  <c r="CY78" i="12"/>
  <c r="CX109" i="7" s="1"/>
  <c r="CY100" i="12"/>
  <c r="CX156" i="7" s="1"/>
  <c r="CX157" i="7" s="1"/>
  <c r="CZ8" i="7"/>
  <c r="CY92" i="12"/>
  <c r="CX147" i="7" s="1"/>
  <c r="CZ94" i="11"/>
  <c r="CY14" i="12" s="1"/>
  <c r="CX63" i="7" s="1"/>
  <c r="CY60" i="12"/>
  <c r="CX61" i="7" s="1"/>
  <c r="CY79" i="12"/>
  <c r="CX118" i="7" s="1"/>
  <c r="CX12" i="7"/>
  <c r="CY66" i="12"/>
  <c r="CX75" i="7" s="1"/>
  <c r="CY74" i="12"/>
  <c r="CX105" i="7" s="1"/>
  <c r="CY61" i="12"/>
  <c r="CX70" i="7" s="1"/>
  <c r="CY90" i="12"/>
  <c r="CX137" i="7" s="1"/>
  <c r="CY62" i="12"/>
  <c r="CX71" i="7" s="1"/>
  <c r="CY83" i="12"/>
  <c r="CX122" i="7" s="1"/>
  <c r="CY68" i="12"/>
  <c r="CX85" i="7" s="1"/>
  <c r="CY87" i="12"/>
  <c r="CX134" i="7" s="1"/>
  <c r="DR113" i="4"/>
  <c r="DR112" i="4"/>
  <c r="DR111" i="4"/>
  <c r="DR95" i="4"/>
  <c r="DR97" i="4"/>
  <c r="DR96" i="4"/>
  <c r="DR104" i="4"/>
  <c r="DR103" i="4"/>
  <c r="CY71" i="12"/>
  <c r="CX99" i="7" s="1"/>
  <c r="CY84" i="12"/>
  <c r="CX131" i="7" s="1"/>
  <c r="CY80" i="12"/>
  <c r="CX119" i="7" s="1"/>
  <c r="CY91" i="12"/>
  <c r="CX146" i="7" s="1"/>
  <c r="CY86" i="12"/>
  <c r="CX133" i="7" s="1"/>
  <c r="CY85" i="12"/>
  <c r="CX132" i="7" s="1"/>
  <c r="DR146" i="4"/>
  <c r="CZ133" i="4"/>
  <c r="CZ130" i="4"/>
  <c r="CZ129" i="4"/>
  <c r="CY8" i="12" s="1"/>
  <c r="CY20" i="12"/>
  <c r="CX139" i="7" s="1"/>
  <c r="CY16" i="12"/>
  <c r="CX92" i="7" s="1"/>
  <c r="CZ170" i="4"/>
  <c r="CY10" i="12"/>
  <c r="CY72" i="7"/>
  <c r="DP22" i="7"/>
  <c r="DP10" i="7"/>
  <c r="DR84" i="11"/>
  <c r="DP35" i="7"/>
  <c r="CW58" i="7"/>
  <c r="CW221" i="7"/>
  <c r="CZ122" i="4"/>
  <c r="CZ160" i="4" s="1"/>
  <c r="CY18" i="12" s="1"/>
  <c r="CX111" i="7" s="1"/>
  <c r="CZ123" i="4"/>
  <c r="DA54" i="11"/>
  <c r="CY13" i="12"/>
  <c r="DA53" i="11"/>
  <c r="DA86" i="11"/>
  <c r="CY44" i="7" s="1"/>
  <c r="DQ88" i="11"/>
  <c r="DO46" i="7" s="1"/>
  <c r="CZ131" i="4"/>
  <c r="CY9" i="12" s="1"/>
  <c r="CZ121" i="4"/>
  <c r="CY7" i="12" s="1"/>
  <c r="DB18" i="11"/>
  <c r="DB71" i="11" s="1"/>
  <c r="CZ26" i="7" s="1"/>
  <c r="DC13" i="11"/>
  <c r="DC12" i="11" s="1"/>
  <c r="DR36" i="11"/>
  <c r="DR73" i="11" s="1"/>
  <c r="DP28" i="7" s="1"/>
  <c r="DS31" i="11"/>
  <c r="DA23" i="11"/>
  <c r="DA24" i="11" s="1"/>
  <c r="CZ82" i="11" l="1"/>
  <c r="CX39" i="7" s="1"/>
  <c r="CX42" i="7" s="1"/>
  <c r="CX53" i="7"/>
  <c r="CX56" i="7" s="1"/>
  <c r="CX222" i="7" s="1"/>
  <c r="DA25" i="11"/>
  <c r="DA91" i="11" s="1"/>
  <c r="CY11" i="12"/>
  <c r="CY24" i="12" s="1"/>
  <c r="CX112" i="7" s="1"/>
  <c r="CY45" i="12"/>
  <c r="CX68" i="7" s="1"/>
  <c r="CX62" i="7"/>
  <c r="CY21" i="12"/>
  <c r="CX64" i="7" s="1"/>
  <c r="CY27" i="12"/>
  <c r="CX65" i="7" s="1"/>
  <c r="CY39" i="12"/>
  <c r="CX67" i="7" s="1"/>
  <c r="CY33" i="12"/>
  <c r="CX66" i="7" s="1"/>
  <c r="CY51" i="12"/>
  <c r="CX69" i="7" s="1"/>
  <c r="DS30" i="11"/>
  <c r="DS32" i="11" s="1"/>
  <c r="DS33" i="11" s="1"/>
  <c r="DS34" i="11" s="1"/>
  <c r="DS92" i="11" s="1"/>
  <c r="DQ51" i="7" s="1"/>
  <c r="DS69" i="11"/>
  <c r="CY17" i="12"/>
  <c r="CX103" i="7" s="1"/>
  <c r="CY19" i="12"/>
  <c r="CX124" i="7" s="1"/>
  <c r="CY58" i="12"/>
  <c r="CX104" i="7" s="1"/>
  <c r="CX102" i="7"/>
  <c r="CY34" i="12"/>
  <c r="CX80" i="7" s="1"/>
  <c r="CY28" i="12"/>
  <c r="CX79" i="7" s="1"/>
  <c r="CY52" i="12"/>
  <c r="CX83" i="7" s="1"/>
  <c r="CX76" i="7"/>
  <c r="CY22" i="12"/>
  <c r="CX78" i="7" s="1"/>
  <c r="CY46" i="12"/>
  <c r="CX82" i="7" s="1"/>
  <c r="CY40" i="12"/>
  <c r="CX81" i="7" s="1"/>
  <c r="CY53" i="12"/>
  <c r="CX98" i="7" s="1"/>
  <c r="CX91" i="7"/>
  <c r="DR89" i="11"/>
  <c r="DP47" i="7" s="1"/>
  <c r="DP41" i="7"/>
  <c r="CY56" i="12"/>
  <c r="CX145" i="7" s="1"/>
  <c r="CX138" i="7"/>
  <c r="CW150" i="7"/>
  <c r="CW151" i="7" s="1"/>
  <c r="DA55" i="11"/>
  <c r="DA56" i="11" s="1"/>
  <c r="CY32" i="12"/>
  <c r="CX141" i="7" s="1"/>
  <c r="CY50" i="12"/>
  <c r="CX144" i="7" s="1"/>
  <c r="CY26" i="12"/>
  <c r="CX140" i="7" s="1"/>
  <c r="CY44" i="12"/>
  <c r="CX143" i="7" s="1"/>
  <c r="CY38" i="12"/>
  <c r="CX142" i="7" s="1"/>
  <c r="CY47" i="12"/>
  <c r="CX97" i="7" s="1"/>
  <c r="CY35" i="12"/>
  <c r="CX95" i="7" s="1"/>
  <c r="CY41" i="12"/>
  <c r="CX96" i="7" s="1"/>
  <c r="CY29" i="12"/>
  <c r="CX94" i="7" s="1"/>
  <c r="CY23" i="12"/>
  <c r="CX93" i="7" s="1"/>
  <c r="CY12" i="12"/>
  <c r="DB76" i="11"/>
  <c r="CZ32" i="7" s="1"/>
  <c r="DR78" i="11"/>
  <c r="DP34" i="7" s="1"/>
  <c r="DC14" i="11"/>
  <c r="DC15" i="11" s="1"/>
  <c r="DA48" i="4"/>
  <c r="DB20" i="11"/>
  <c r="CZ87" i="11" l="1"/>
  <c r="CY96" i="12" s="1"/>
  <c r="CY30" i="12"/>
  <c r="CX113" i="7" s="1"/>
  <c r="CX165" i="7"/>
  <c r="CY36" i="12"/>
  <c r="CX114" i="7" s="1"/>
  <c r="DA110" i="4"/>
  <c r="DA94" i="4"/>
  <c r="DA109" i="4"/>
  <c r="DA108" i="4"/>
  <c r="DA102" i="4"/>
  <c r="DA101" i="4"/>
  <c r="DA100" i="4"/>
  <c r="DA93" i="4"/>
  <c r="DA92" i="4"/>
  <c r="DS35" i="11"/>
  <c r="DS68" i="11" s="1"/>
  <c r="CY54" i="12"/>
  <c r="CX117" i="7" s="1"/>
  <c r="CY48" i="12"/>
  <c r="CX116" i="7" s="1"/>
  <c r="CX110" i="7"/>
  <c r="CY42" i="12"/>
  <c r="CX115" i="7" s="1"/>
  <c r="DA26" i="11"/>
  <c r="CY9" i="7" s="1"/>
  <c r="DA49" i="11"/>
  <c r="DA96" i="11" s="1"/>
  <c r="CY55" i="7" s="1"/>
  <c r="CY50" i="7"/>
  <c r="DB52" i="11"/>
  <c r="DA57" i="11"/>
  <c r="DA93" i="11" s="1"/>
  <c r="CY52" i="7" s="1"/>
  <c r="DC16" i="11"/>
  <c r="DC17" i="11" s="1"/>
  <c r="DC66" i="11" s="1"/>
  <c r="DA20" i="7" s="1"/>
  <c r="CX73" i="7"/>
  <c r="CX107" i="7"/>
  <c r="CX86" i="7"/>
  <c r="CX148" i="7"/>
  <c r="CY55" i="12"/>
  <c r="CX130" i="7" s="1"/>
  <c r="CX123" i="7"/>
  <c r="DS79" i="11"/>
  <c r="DQ23" i="7"/>
  <c r="CX100" i="7"/>
  <c r="DA52" i="4"/>
  <c r="CY37" i="12"/>
  <c r="CX127" i="7" s="1"/>
  <c r="CY43" i="12"/>
  <c r="CX128" i="7" s="1"/>
  <c r="CY49" i="12"/>
  <c r="CX129" i="7" s="1"/>
  <c r="CY31" i="12"/>
  <c r="CX126" i="7" s="1"/>
  <c r="CY25" i="12"/>
  <c r="CX125" i="7" s="1"/>
  <c r="DR83" i="11"/>
  <c r="DP40" i="7" s="1"/>
  <c r="DB81" i="11"/>
  <c r="CZ38" i="7" s="1"/>
  <c r="DA51" i="4"/>
  <c r="DS49" i="4"/>
  <c r="DD11" i="11"/>
  <c r="DC47" i="4"/>
  <c r="DT29" i="11"/>
  <c r="DB22" i="11"/>
  <c r="DB21" i="11" s="1"/>
  <c r="CX45" i="7" l="1"/>
  <c r="CX48" i="7" s="1"/>
  <c r="DA66" i="4"/>
  <c r="DA126" i="4" s="1"/>
  <c r="DA83" i="4"/>
  <c r="DA143" i="4" s="1"/>
  <c r="DA82" i="4"/>
  <c r="DA142" i="4" s="1"/>
  <c r="DA27" i="11"/>
  <c r="DA72" i="11" s="1"/>
  <c r="CY27" i="7" s="1"/>
  <c r="CY30" i="7" s="1"/>
  <c r="DS113" i="4"/>
  <c r="DS112" i="4"/>
  <c r="DS111" i="4"/>
  <c r="DS95" i="4"/>
  <c r="DS97" i="4"/>
  <c r="DS96" i="4"/>
  <c r="DS104" i="4"/>
  <c r="DS103" i="4"/>
  <c r="DA67" i="11"/>
  <c r="CY21" i="7" s="1"/>
  <c r="CY24" i="7" s="1"/>
  <c r="DA8" i="7"/>
  <c r="DA59" i="11"/>
  <c r="DA50" i="11"/>
  <c r="DA137" i="4"/>
  <c r="DA175" i="4" s="1"/>
  <c r="DA60" i="4"/>
  <c r="DA120" i="4" s="1"/>
  <c r="CX120" i="7"/>
  <c r="DS146" i="4"/>
  <c r="DA80" i="4"/>
  <c r="DA140" i="4" s="1"/>
  <c r="DA178" i="4" s="1"/>
  <c r="DA124" i="4"/>
  <c r="DA84" i="4"/>
  <c r="DA144" i="4" s="1"/>
  <c r="DA132" i="4"/>
  <c r="CY88" i="7"/>
  <c r="CY89" i="7" s="1"/>
  <c r="CX135" i="7"/>
  <c r="DQ22" i="7"/>
  <c r="DQ10" i="7"/>
  <c r="DS84" i="11"/>
  <c r="DQ35" i="7"/>
  <c r="DA134" i="4"/>
  <c r="DB86" i="11"/>
  <c r="CZ44" i="7" s="1"/>
  <c r="DR88" i="11"/>
  <c r="DP46" i="7" s="1"/>
  <c r="DA117" i="4"/>
  <c r="DA138" i="4"/>
  <c r="DA139" i="4"/>
  <c r="DA177" i="4" s="1"/>
  <c r="DA53" i="4"/>
  <c r="DD13" i="11"/>
  <c r="DD12" i="11" s="1"/>
  <c r="DC18" i="11"/>
  <c r="DC71" i="11" s="1"/>
  <c r="DA26" i="7" s="1"/>
  <c r="DB47" i="11"/>
  <c r="DB48" i="11"/>
  <c r="DS36" i="11"/>
  <c r="DS73" i="11" s="1"/>
  <c r="DQ28" i="7" s="1"/>
  <c r="DT31" i="11"/>
  <c r="DA73" i="4" l="1"/>
  <c r="DA133" i="4" s="1"/>
  <c r="DA70" i="4"/>
  <c r="DA69" i="4"/>
  <c r="DA129" i="4" s="1"/>
  <c r="CZ8" i="12" s="1"/>
  <c r="DA77" i="11"/>
  <c r="CY33" i="7" s="1"/>
  <c r="CY36" i="7" s="1"/>
  <c r="CZ90" i="12"/>
  <c r="CY137" i="7" s="1"/>
  <c r="CZ61" i="12"/>
  <c r="CY70" i="7" s="1"/>
  <c r="DA94" i="11"/>
  <c r="CY53" i="7" s="1"/>
  <c r="CY56" i="7" s="1"/>
  <c r="CZ83" i="12"/>
  <c r="CY122" i="7" s="1"/>
  <c r="CZ100" i="12"/>
  <c r="CY156" i="7" s="1"/>
  <c r="CY157" i="7" s="1"/>
  <c r="CZ67" i="12"/>
  <c r="CY84" i="7" s="1"/>
  <c r="CZ62" i="12"/>
  <c r="CY71" i="7" s="1"/>
  <c r="CZ87" i="12"/>
  <c r="CY134" i="7" s="1"/>
  <c r="CZ74" i="12"/>
  <c r="CY105" i="7" s="1"/>
  <c r="CZ92" i="12"/>
  <c r="CY147" i="7" s="1"/>
  <c r="CZ75" i="12"/>
  <c r="CY106" i="7" s="1"/>
  <c r="CZ102" i="12"/>
  <c r="CY163" i="7" s="1"/>
  <c r="CZ66" i="12"/>
  <c r="CY75" i="7" s="1"/>
  <c r="CZ78" i="12"/>
  <c r="CY109" i="7" s="1"/>
  <c r="CY12" i="7"/>
  <c r="CZ79" i="12"/>
  <c r="CY118" i="7" s="1"/>
  <c r="CZ60" i="12"/>
  <c r="CY61" i="7" s="1"/>
  <c r="CZ68" i="12"/>
  <c r="CY85" i="7" s="1"/>
  <c r="CZ80" i="12"/>
  <c r="CY119" i="7" s="1"/>
  <c r="CZ71" i="12"/>
  <c r="CY99" i="7" s="1"/>
  <c r="CZ84" i="12"/>
  <c r="CY131" i="7" s="1"/>
  <c r="CZ85" i="12"/>
  <c r="CY132" i="7" s="1"/>
  <c r="CZ91" i="12"/>
  <c r="CY146" i="7" s="1"/>
  <c r="CZ86" i="12"/>
  <c r="CY133" i="7" s="1"/>
  <c r="DA130" i="4"/>
  <c r="DT30" i="11"/>
  <c r="DT32" i="11" s="1"/>
  <c r="DT33" i="11" s="1"/>
  <c r="DT34" i="11" s="1"/>
  <c r="DT92" i="11" s="1"/>
  <c r="DR51" i="7" s="1"/>
  <c r="DT69" i="11"/>
  <c r="CZ20" i="12"/>
  <c r="CY139" i="7" s="1"/>
  <c r="CZ16" i="12"/>
  <c r="CY92" i="7" s="1"/>
  <c r="DA170" i="4"/>
  <c r="CZ10" i="12"/>
  <c r="CZ72" i="7"/>
  <c r="CX58" i="7"/>
  <c r="CX221" i="7"/>
  <c r="DS89" i="11"/>
  <c r="DQ47" i="7" s="1"/>
  <c r="DQ41" i="7"/>
  <c r="DA123" i="4"/>
  <c r="DA122" i="4"/>
  <c r="DA160" i="4" s="1"/>
  <c r="CZ18" i="12" s="1"/>
  <c r="CY111" i="7" s="1"/>
  <c r="DB54" i="11"/>
  <c r="DB53" i="11"/>
  <c r="DS78" i="11"/>
  <c r="DQ34" i="7" s="1"/>
  <c r="CZ13" i="12"/>
  <c r="DC76" i="11"/>
  <c r="DA32" i="7" s="1"/>
  <c r="DA131" i="4"/>
  <c r="CZ9" i="12" s="1"/>
  <c r="DA121" i="4"/>
  <c r="CZ7" i="12" s="1"/>
  <c r="DD14" i="11"/>
  <c r="DD15" i="11" s="1"/>
  <c r="DB23" i="11"/>
  <c r="DB24" i="11" s="1"/>
  <c r="DA82" i="11" l="1"/>
  <c r="CZ14" i="12"/>
  <c r="CY63" i="7" s="1"/>
  <c r="DT35" i="11"/>
  <c r="DB25" i="11"/>
  <c r="DB91" i="11" s="1"/>
  <c r="DD16" i="11"/>
  <c r="DD17" i="11" s="1"/>
  <c r="CZ11" i="12"/>
  <c r="CZ36" i="12" s="1"/>
  <c r="CY114" i="7" s="1"/>
  <c r="CZ17" i="12"/>
  <c r="CY103" i="7" s="1"/>
  <c r="CZ19" i="12"/>
  <c r="CY124" i="7" s="1"/>
  <c r="CZ27" i="12"/>
  <c r="CY65" i="7" s="1"/>
  <c r="CZ39" i="12"/>
  <c r="CY67" i="7" s="1"/>
  <c r="CZ33" i="12"/>
  <c r="CY66" i="7" s="1"/>
  <c r="CZ45" i="12"/>
  <c r="CY68" i="7" s="1"/>
  <c r="CZ21" i="12"/>
  <c r="CY64" i="7" s="1"/>
  <c r="CY62" i="7"/>
  <c r="CZ51" i="12"/>
  <c r="CY69" i="7" s="1"/>
  <c r="CZ58" i="12"/>
  <c r="CY104" i="7" s="1"/>
  <c r="CY102" i="7"/>
  <c r="CZ34" i="12"/>
  <c r="CY80" i="7" s="1"/>
  <c r="CZ52" i="12"/>
  <c r="CY83" i="7" s="1"/>
  <c r="CZ22" i="12"/>
  <c r="CY78" i="7" s="1"/>
  <c r="CY76" i="7"/>
  <c r="CZ28" i="12"/>
  <c r="CY79" i="7" s="1"/>
  <c r="CZ46" i="12"/>
  <c r="CY82" i="7" s="1"/>
  <c r="CZ40" i="12"/>
  <c r="CY81" i="7" s="1"/>
  <c r="DB8" i="7"/>
  <c r="DD66" i="11"/>
  <c r="DB20" i="7" s="1"/>
  <c r="DB55" i="11"/>
  <c r="DB56" i="11" s="1"/>
  <c r="DC52" i="11" s="1"/>
  <c r="CZ53" i="12"/>
  <c r="CY98" i="7" s="1"/>
  <c r="CY91" i="7"/>
  <c r="CX150" i="7"/>
  <c r="CX151" i="7" s="1"/>
  <c r="CZ56" i="12"/>
  <c r="CY145" i="7" s="1"/>
  <c r="CY138" i="7"/>
  <c r="DA87" i="11"/>
  <c r="CY39" i="7"/>
  <c r="CY42" i="7" s="1"/>
  <c r="DT79" i="11"/>
  <c r="DR23" i="7"/>
  <c r="CZ47" i="12"/>
  <c r="CY97" i="7" s="1"/>
  <c r="CZ41" i="12"/>
  <c r="CY96" i="7" s="1"/>
  <c r="CZ35" i="12"/>
  <c r="CY95" i="7" s="1"/>
  <c r="CZ29" i="12"/>
  <c r="CY94" i="7" s="1"/>
  <c r="CZ23" i="12"/>
  <c r="CY93" i="7" s="1"/>
  <c r="CZ50" i="12"/>
  <c r="CY144" i="7" s="1"/>
  <c r="CZ38" i="12"/>
  <c r="CY142" i="7" s="1"/>
  <c r="CZ44" i="12"/>
  <c r="CY143" i="7" s="1"/>
  <c r="CZ32" i="12"/>
  <c r="CY141" i="7" s="1"/>
  <c r="CZ26" i="12"/>
  <c r="CY140" i="7" s="1"/>
  <c r="DC81" i="11"/>
  <c r="DA38" i="7" s="1"/>
  <c r="CZ12" i="12"/>
  <c r="DS83" i="11"/>
  <c r="DQ40" i="7" s="1"/>
  <c r="DT68" i="11"/>
  <c r="DT49" i="4"/>
  <c r="DB48" i="4"/>
  <c r="DE11" i="11"/>
  <c r="DD47" i="4"/>
  <c r="DC20" i="11"/>
  <c r="DU29" i="11"/>
  <c r="CZ96" i="12" l="1"/>
  <c r="CY165" i="7"/>
  <c r="DB110" i="4"/>
  <c r="DB109" i="4"/>
  <c r="DB108" i="4"/>
  <c r="DB102" i="4"/>
  <c r="DB101" i="4"/>
  <c r="DB100" i="4"/>
  <c r="DB94" i="4"/>
  <c r="DB93" i="4"/>
  <c r="DB92" i="4"/>
  <c r="DT113" i="4"/>
  <c r="DT112" i="4"/>
  <c r="DT111" i="4"/>
  <c r="DT97" i="4"/>
  <c r="DT96" i="4"/>
  <c r="DT104" i="4"/>
  <c r="DT103" i="4"/>
  <c r="DT95" i="4"/>
  <c r="DB26" i="11"/>
  <c r="CZ9" i="7" s="1"/>
  <c r="CZ50" i="7"/>
  <c r="DB49" i="11"/>
  <c r="DB96" i="11" s="1"/>
  <c r="CZ55" i="7" s="1"/>
  <c r="DB57" i="11"/>
  <c r="DB93" i="11" s="1"/>
  <c r="CZ52" i="7" s="1"/>
  <c r="DB52" i="4"/>
  <c r="CZ42" i="12"/>
  <c r="CY115" i="7" s="1"/>
  <c r="CZ48" i="12"/>
  <c r="CY116" i="7" s="1"/>
  <c r="CZ30" i="12"/>
  <c r="CY113" i="7" s="1"/>
  <c r="CZ54" i="12"/>
  <c r="CY117" i="7" s="1"/>
  <c r="CZ24" i="12"/>
  <c r="CY112" i="7" s="1"/>
  <c r="CY110" i="7"/>
  <c r="DT146" i="4"/>
  <c r="CY107" i="7"/>
  <c r="CY73" i="7"/>
  <c r="CY86" i="7"/>
  <c r="CY148" i="7"/>
  <c r="DR22" i="7"/>
  <c r="DR10" i="7"/>
  <c r="CY45" i="7"/>
  <c r="CZ55" i="12"/>
  <c r="CY130" i="7" s="1"/>
  <c r="CY123" i="7"/>
  <c r="DT84" i="11"/>
  <c r="DR35" i="7"/>
  <c r="CY100" i="7"/>
  <c r="CY222" i="7"/>
  <c r="CZ49" i="12"/>
  <c r="CY129" i="7" s="1"/>
  <c r="CZ37" i="12"/>
  <c r="CY127" i="7" s="1"/>
  <c r="CZ43" i="12"/>
  <c r="CY128" i="7" s="1"/>
  <c r="CZ25" i="12"/>
  <c r="CY125" i="7" s="1"/>
  <c r="CZ31" i="12"/>
  <c r="CY126" i="7" s="1"/>
  <c r="DC86" i="11"/>
  <c r="DA44" i="7" s="1"/>
  <c r="DS88" i="11"/>
  <c r="DQ46" i="7" s="1"/>
  <c r="DB51" i="4"/>
  <c r="DE13" i="11"/>
  <c r="DE12" i="11" s="1"/>
  <c r="DD18" i="11"/>
  <c r="DD71" i="11" s="1"/>
  <c r="DB26" i="7" s="1"/>
  <c r="DT36" i="11"/>
  <c r="DT73" i="11" s="1"/>
  <c r="DR28" i="7" s="1"/>
  <c r="DC22" i="11"/>
  <c r="DC21" i="11" s="1"/>
  <c r="DU31" i="11"/>
  <c r="DB66" i="4" l="1"/>
  <c r="DB126" i="4" s="1"/>
  <c r="DB27" i="11"/>
  <c r="DB72" i="11" s="1"/>
  <c r="CZ27" i="7" s="1"/>
  <c r="CZ30" i="7" s="1"/>
  <c r="DB82" i="4"/>
  <c r="DB142" i="4" s="1"/>
  <c r="DB67" i="11"/>
  <c r="CZ21" i="7" s="1"/>
  <c r="CZ24" i="7" s="1"/>
  <c r="DB59" i="11"/>
  <c r="DB50" i="11"/>
  <c r="DA100" i="12" s="1"/>
  <c r="CZ156" i="7" s="1"/>
  <c r="CZ157" i="7" s="1"/>
  <c r="DB83" i="4"/>
  <c r="DB143" i="4" s="1"/>
  <c r="DB60" i="4"/>
  <c r="DB120" i="4" s="1"/>
  <c r="DB137" i="4"/>
  <c r="DB175" i="4" s="1"/>
  <c r="CY120" i="7"/>
  <c r="DU30" i="11"/>
  <c r="DU32" i="11" s="1"/>
  <c r="DU33" i="11" s="1"/>
  <c r="DU34" i="11" s="1"/>
  <c r="DU92" i="11" s="1"/>
  <c r="DS51" i="7" s="1"/>
  <c r="DU69" i="11"/>
  <c r="DB80" i="4"/>
  <c r="DB140" i="4" s="1"/>
  <c r="DB178" i="4" s="1"/>
  <c r="DB124" i="4"/>
  <c r="DB132" i="4"/>
  <c r="DB84" i="4"/>
  <c r="DB144" i="4" s="1"/>
  <c r="CZ88" i="7"/>
  <c r="CZ89" i="7" s="1"/>
  <c r="CY135" i="7"/>
  <c r="DT89" i="11"/>
  <c r="DR47" i="7" s="1"/>
  <c r="DR41" i="7"/>
  <c r="CY48" i="7"/>
  <c r="DB134" i="4"/>
  <c r="DD76" i="11"/>
  <c r="DB32" i="7" s="1"/>
  <c r="DT78" i="11"/>
  <c r="DR34" i="7" s="1"/>
  <c r="DB117" i="4"/>
  <c r="DB138" i="4"/>
  <c r="DB139" i="4"/>
  <c r="DB177" i="4" s="1"/>
  <c r="DB53" i="4"/>
  <c r="DE14" i="11"/>
  <c r="DE15" i="11" s="1"/>
  <c r="DC47" i="11"/>
  <c r="DC48" i="11"/>
  <c r="DB70" i="4" l="1"/>
  <c r="DB73" i="4"/>
  <c r="DB133" i="4" s="1"/>
  <c r="DA10" i="12" s="1"/>
  <c r="DB69" i="4"/>
  <c r="DA61" i="12"/>
  <c r="CZ70" i="7" s="1"/>
  <c r="E27" i="8"/>
  <c r="D27" i="31"/>
  <c r="E27" i="31"/>
  <c r="F27" i="31"/>
  <c r="G27" i="31"/>
  <c r="H27" i="31"/>
  <c r="DA66" i="12"/>
  <c r="CZ75" i="7" s="1"/>
  <c r="DA92" i="12"/>
  <c r="CZ147" i="7" s="1"/>
  <c r="DA71" i="12"/>
  <c r="CZ99" i="7" s="1"/>
  <c r="DB77" i="11"/>
  <c r="CZ33" i="7" s="1"/>
  <c r="CZ36" i="7" s="1"/>
  <c r="DA90" i="12"/>
  <c r="CZ137" i="7" s="1"/>
  <c r="DA83" i="12"/>
  <c r="CZ122" i="7" s="1"/>
  <c r="DA68" i="12"/>
  <c r="CZ85" i="7" s="1"/>
  <c r="DA87" i="12"/>
  <c r="CZ134" i="7" s="1"/>
  <c r="DA62" i="12"/>
  <c r="CZ71" i="7" s="1"/>
  <c r="DA102" i="12"/>
  <c r="CZ163" i="7" s="1"/>
  <c r="DA60" i="12"/>
  <c r="CZ61" i="7" s="1"/>
  <c r="CZ12" i="7"/>
  <c r="DA86" i="12"/>
  <c r="CZ133" i="7" s="1"/>
  <c r="DA79" i="12"/>
  <c r="CZ118" i="7" s="1"/>
  <c r="DA74" i="12"/>
  <c r="CZ105" i="7" s="1"/>
  <c r="DB94" i="11"/>
  <c r="CZ53" i="7" s="1"/>
  <c r="CZ56" i="7" s="1"/>
  <c r="DA75" i="12"/>
  <c r="CZ106" i="7" s="1"/>
  <c r="DA78" i="12"/>
  <c r="CZ109" i="7" s="1"/>
  <c r="DA80" i="12"/>
  <c r="CZ119" i="7" s="1"/>
  <c r="DA85" i="12"/>
  <c r="CZ132" i="7" s="1"/>
  <c r="DA84" i="12"/>
  <c r="CZ131" i="7" s="1"/>
  <c r="DA67" i="12"/>
  <c r="CZ84" i="7" s="1"/>
  <c r="DA91" i="12"/>
  <c r="CZ146" i="7" s="1"/>
  <c r="F27" i="8"/>
  <c r="G27" i="8"/>
  <c r="H27" i="8"/>
  <c r="DU35" i="11"/>
  <c r="DE16" i="11"/>
  <c r="DE17" i="11" s="1"/>
  <c r="DC8" i="7" s="1"/>
  <c r="DB130" i="4"/>
  <c r="DB129" i="4"/>
  <c r="DA8" i="12" s="1"/>
  <c r="DA20" i="12"/>
  <c r="CZ139" i="7" s="1"/>
  <c r="DA16" i="12"/>
  <c r="CZ92" i="7" s="1"/>
  <c r="DB170" i="4"/>
  <c r="DA72" i="7"/>
  <c r="DA13" i="12"/>
  <c r="DA56" i="12" s="1"/>
  <c r="CZ145" i="7" s="1"/>
  <c r="CY58" i="7"/>
  <c r="CY221" i="7"/>
  <c r="DU79" i="11"/>
  <c r="DS23" i="7"/>
  <c r="DV29" i="11"/>
  <c r="DV31" i="11" s="1"/>
  <c r="DB122" i="4"/>
  <c r="DB160" i="4" s="1"/>
  <c r="DA18" i="12" s="1"/>
  <c r="CZ111" i="7" s="1"/>
  <c r="DB123" i="4"/>
  <c r="DB121" i="4"/>
  <c r="DA7" i="12" s="1"/>
  <c r="DC54" i="11"/>
  <c r="DC53" i="11"/>
  <c r="DT83" i="11"/>
  <c r="DR40" i="7" s="1"/>
  <c r="DD81" i="11"/>
  <c r="DB38" i="7" s="1"/>
  <c r="DB131" i="4"/>
  <c r="DA9" i="12" s="1"/>
  <c r="DU49" i="4"/>
  <c r="DF11" i="11"/>
  <c r="DE47" i="4"/>
  <c r="DC23" i="11"/>
  <c r="DC24" i="11" s="1"/>
  <c r="DA11" i="12" l="1"/>
  <c r="DA54" i="12" s="1"/>
  <c r="CZ117" i="7" s="1"/>
  <c r="DB82" i="11"/>
  <c r="CZ39" i="7" s="1"/>
  <c r="CZ42" i="7" s="1"/>
  <c r="DA14" i="12"/>
  <c r="CZ63" i="7" s="1"/>
  <c r="DE66" i="11"/>
  <c r="DC20" i="7" s="1"/>
  <c r="DU113" i="4"/>
  <c r="DU112" i="4"/>
  <c r="DU111" i="4"/>
  <c r="DU104" i="4"/>
  <c r="DU103" i="4"/>
  <c r="DU95" i="4"/>
  <c r="DU97" i="4"/>
  <c r="DU96" i="4"/>
  <c r="DC25" i="11"/>
  <c r="DC91" i="11" s="1"/>
  <c r="DA27" i="12"/>
  <c r="CZ65" i="7" s="1"/>
  <c r="DA21" i="12"/>
  <c r="CZ64" i="7" s="1"/>
  <c r="DA51" i="12"/>
  <c r="CZ69" i="7" s="1"/>
  <c r="CZ62" i="7"/>
  <c r="DA39" i="12"/>
  <c r="CZ67" i="7" s="1"/>
  <c r="DA45" i="12"/>
  <c r="CZ68" i="7" s="1"/>
  <c r="DA33" i="12"/>
  <c r="CZ66" i="7" s="1"/>
  <c r="DU146" i="4"/>
  <c r="DV30" i="11"/>
  <c r="DV32" i="11" s="1"/>
  <c r="DV33" i="11" s="1"/>
  <c r="DV34" i="11" s="1"/>
  <c r="DV92" i="11" s="1"/>
  <c r="DT51" i="7" s="1"/>
  <c r="DV69" i="11"/>
  <c r="DA17" i="12"/>
  <c r="CZ103" i="7" s="1"/>
  <c r="DA19" i="12"/>
  <c r="CZ124" i="7" s="1"/>
  <c r="DA58" i="12"/>
  <c r="CZ104" i="7" s="1"/>
  <c r="CZ102" i="7"/>
  <c r="DA52" i="12"/>
  <c r="CZ83" i="7" s="1"/>
  <c r="DA46" i="12"/>
  <c r="CZ82" i="7" s="1"/>
  <c r="DA34" i="12"/>
  <c r="CZ80" i="7" s="1"/>
  <c r="CZ76" i="7"/>
  <c r="DA22" i="12"/>
  <c r="CZ78" i="7" s="1"/>
  <c r="DA40" i="12"/>
  <c r="CZ81" i="7" s="1"/>
  <c r="DA28" i="12"/>
  <c r="CZ79" i="7" s="1"/>
  <c r="DA32" i="12"/>
  <c r="CZ141" i="7" s="1"/>
  <c r="DA44" i="12"/>
  <c r="CZ143" i="7" s="1"/>
  <c r="DA50" i="12"/>
  <c r="CZ144" i="7" s="1"/>
  <c r="DA38" i="12"/>
  <c r="CZ142" i="7" s="1"/>
  <c r="DA26" i="12"/>
  <c r="CZ140" i="7" s="1"/>
  <c r="DS10" i="7"/>
  <c r="DU68" i="11"/>
  <c r="DS22" i="7" s="1"/>
  <c r="CZ138" i="7"/>
  <c r="F10" i="8"/>
  <c r="G10" i="8"/>
  <c r="H10" i="8"/>
  <c r="D10" i="8"/>
  <c r="E10" i="8"/>
  <c r="CY150" i="7"/>
  <c r="CY151" i="7" s="1"/>
  <c r="DA53" i="12"/>
  <c r="CZ98" i="7" s="1"/>
  <c r="CZ91" i="7"/>
  <c r="DC55" i="11"/>
  <c r="DC56" i="11" s="1"/>
  <c r="DU84" i="11"/>
  <c r="DS35" i="7"/>
  <c r="M58" i="3"/>
  <c r="CZ222" i="7"/>
  <c r="DA47" i="12"/>
  <c r="CZ97" i="7" s="1"/>
  <c r="DA41" i="12"/>
  <c r="CZ96" i="7" s="1"/>
  <c r="DA35" i="12"/>
  <c r="CZ95" i="7" s="1"/>
  <c r="DA23" i="12"/>
  <c r="CZ93" i="7" s="1"/>
  <c r="DA29" i="12"/>
  <c r="CZ94" i="7" s="1"/>
  <c r="DD86" i="11"/>
  <c r="DB44" i="7" s="1"/>
  <c r="DA12" i="12"/>
  <c r="CZ123" i="7" s="1"/>
  <c r="DT88" i="11"/>
  <c r="DR46" i="7" s="1"/>
  <c r="DB87" i="11"/>
  <c r="DE18" i="11"/>
  <c r="DE71" i="11" s="1"/>
  <c r="DC26" i="7" s="1"/>
  <c r="DF13" i="11"/>
  <c r="DF12" i="11" s="1"/>
  <c r="DC48" i="4"/>
  <c r="DU36" i="11"/>
  <c r="DU73" i="11" s="1"/>
  <c r="DS28" i="7" s="1"/>
  <c r="DD20" i="11"/>
  <c r="DA42" i="12" l="1"/>
  <c r="CZ115" i="7" s="1"/>
  <c r="CZ110" i="7"/>
  <c r="DA48" i="12"/>
  <c r="CZ116" i="7" s="1"/>
  <c r="DA30" i="12"/>
  <c r="CZ113" i="7" s="1"/>
  <c r="DA24" i="12"/>
  <c r="CZ112" i="7" s="1"/>
  <c r="DA36" i="12"/>
  <c r="CZ114" i="7" s="1"/>
  <c r="D10" i="31"/>
  <c r="E10" i="31"/>
  <c r="F10" i="31"/>
  <c r="G10" i="31"/>
  <c r="H10" i="31"/>
  <c r="DA96" i="12"/>
  <c r="CZ165" i="7"/>
  <c r="DC110" i="4"/>
  <c r="DC94" i="4"/>
  <c r="DC109" i="4"/>
  <c r="DC108" i="4"/>
  <c r="DC102" i="4"/>
  <c r="DC101" i="4"/>
  <c r="DC100" i="4"/>
  <c r="DC93" i="4"/>
  <c r="DC92" i="4"/>
  <c r="D23" i="8"/>
  <c r="DV35" i="11"/>
  <c r="DC26" i="11"/>
  <c r="DC67" i="11" s="1"/>
  <c r="DA21" i="7" s="1"/>
  <c r="DA24" i="7" s="1"/>
  <c r="DA50" i="7"/>
  <c r="DC49" i="11"/>
  <c r="DC96" i="11" s="1"/>
  <c r="DA55" i="7" s="1"/>
  <c r="DC57" i="11"/>
  <c r="DC93" i="11" s="1"/>
  <c r="DA52" i="7" s="1"/>
  <c r="CZ73" i="7"/>
  <c r="DT23" i="7"/>
  <c r="DV79" i="11"/>
  <c r="CZ86" i="7"/>
  <c r="CZ107" i="7"/>
  <c r="DD52" i="11"/>
  <c r="CZ148" i="7"/>
  <c r="DC52" i="4"/>
  <c r="CZ45" i="7"/>
  <c r="DU89" i="11"/>
  <c r="DS47" i="7" s="1"/>
  <c r="DS41" i="7"/>
  <c r="CZ100" i="7"/>
  <c r="N58" i="3"/>
  <c r="L6" i="25" s="1"/>
  <c r="K6" i="25"/>
  <c r="DV49" i="4"/>
  <c r="DA55" i="12"/>
  <c r="CZ130" i="7" s="1"/>
  <c r="DA49" i="12"/>
  <c r="CZ129" i="7" s="1"/>
  <c r="DA37" i="12"/>
  <c r="CZ127" i="7" s="1"/>
  <c r="DA43" i="12"/>
  <c r="CZ128" i="7" s="1"/>
  <c r="DA25" i="12"/>
  <c r="CZ125" i="7" s="1"/>
  <c r="DA31" i="12"/>
  <c r="CZ126" i="7" s="1"/>
  <c r="DE76" i="11"/>
  <c r="DC32" i="7" s="1"/>
  <c r="DU78" i="11"/>
  <c r="DS34" i="7" s="1"/>
  <c r="DC51" i="4"/>
  <c r="DF14" i="11"/>
  <c r="DF15" i="11" s="1"/>
  <c r="DD22" i="11"/>
  <c r="DD21" i="11" s="1"/>
  <c r="DC66" i="4" l="1"/>
  <c r="DC126" i="4" s="1"/>
  <c r="CZ120" i="7"/>
  <c r="E17" i="8"/>
  <c r="E24" i="8" s="1"/>
  <c r="D17" i="31"/>
  <c r="D24" i="31" s="1"/>
  <c r="E17" i="31"/>
  <c r="E24" i="31" s="1"/>
  <c r="F17" i="31"/>
  <c r="F24" i="31" s="1"/>
  <c r="G17" i="31"/>
  <c r="G24" i="31" s="1"/>
  <c r="H17" i="31"/>
  <c r="H24" i="31" s="1"/>
  <c r="DC27" i="11"/>
  <c r="DC72" i="11" s="1"/>
  <c r="DA27" i="7" s="1"/>
  <c r="DA30" i="7" s="1"/>
  <c r="DA9" i="7"/>
  <c r="DC50" i="11"/>
  <c r="DB85" i="12" s="1"/>
  <c r="DA132" i="7" s="1"/>
  <c r="DC82" i="4"/>
  <c r="DC142" i="4" s="1"/>
  <c r="DC83" i="4"/>
  <c r="DC143" i="4" s="1"/>
  <c r="DV95" i="4"/>
  <c r="DV97" i="4"/>
  <c r="DV113" i="4"/>
  <c r="DV112" i="4"/>
  <c r="DV111" i="4"/>
  <c r="DV96" i="4"/>
  <c r="DV104" i="4"/>
  <c r="DV103" i="4"/>
  <c r="DC59" i="11"/>
  <c r="DC60" i="4"/>
  <c r="DC120" i="4" s="1"/>
  <c r="DC137" i="4"/>
  <c r="DC175" i="4" s="1"/>
  <c r="DF16" i="11"/>
  <c r="DF17" i="11" s="1"/>
  <c r="DD8" i="7" s="1"/>
  <c r="DC80" i="4"/>
  <c r="DC140" i="4" s="1"/>
  <c r="DC178" i="4" s="1"/>
  <c r="DC124" i="4"/>
  <c r="DV84" i="11"/>
  <c r="DT41" i="7" s="1"/>
  <c r="DT35" i="7"/>
  <c r="DC132" i="4"/>
  <c r="DV146" i="4"/>
  <c r="DC84" i="4"/>
  <c r="DC144" i="4" s="1"/>
  <c r="DA88" i="7"/>
  <c r="DA89" i="7" s="1"/>
  <c r="CZ135" i="7"/>
  <c r="DT10" i="7"/>
  <c r="DV68" i="11"/>
  <c r="DT22" i="7" s="1"/>
  <c r="F17" i="8"/>
  <c r="F24" i="8" s="1"/>
  <c r="G17" i="8"/>
  <c r="G24" i="8" s="1"/>
  <c r="H17" i="8"/>
  <c r="H24" i="8" s="1"/>
  <c r="CZ48" i="7"/>
  <c r="DV36" i="11"/>
  <c r="DV73" i="11" s="1"/>
  <c r="DT28" i="7" s="1"/>
  <c r="DC134" i="4"/>
  <c r="DU83" i="11"/>
  <c r="DS40" i="7" s="1"/>
  <c r="DE81" i="11"/>
  <c r="DC38" i="7" s="1"/>
  <c r="DC117" i="4"/>
  <c r="DC138" i="4"/>
  <c r="DC139" i="4"/>
  <c r="DC177" i="4" s="1"/>
  <c r="DC53" i="4"/>
  <c r="DG11" i="11"/>
  <c r="DF47" i="4"/>
  <c r="DD47" i="11"/>
  <c r="DD48" i="11"/>
  <c r="DB71" i="12" l="1"/>
  <c r="DA99" i="7" s="1"/>
  <c r="DA12" i="7"/>
  <c r="DC73" i="4"/>
  <c r="DC133" i="4" s="1"/>
  <c r="DC70" i="4"/>
  <c r="DC130" i="4" s="1"/>
  <c r="DC69" i="4"/>
  <c r="DB91" i="12"/>
  <c r="DA146" i="7" s="1"/>
  <c r="DB60" i="12"/>
  <c r="DA61" i="7" s="1"/>
  <c r="DC77" i="11"/>
  <c r="DA33" i="7" s="1"/>
  <c r="DA36" i="7" s="1"/>
  <c r="DB68" i="12"/>
  <c r="DA85" i="7" s="1"/>
  <c r="DB61" i="12"/>
  <c r="DA70" i="7" s="1"/>
  <c r="DB79" i="12"/>
  <c r="DA118" i="7" s="1"/>
  <c r="DB75" i="12"/>
  <c r="DA106" i="7" s="1"/>
  <c r="DB78" i="12"/>
  <c r="DA109" i="7" s="1"/>
  <c r="DB87" i="12"/>
  <c r="DA134" i="7" s="1"/>
  <c r="DB92" i="12"/>
  <c r="DA147" i="7" s="1"/>
  <c r="DB62" i="12"/>
  <c r="DA71" i="7" s="1"/>
  <c r="DB90" i="12"/>
  <c r="DA137" i="7" s="1"/>
  <c r="DB74" i="12"/>
  <c r="DA105" i="7" s="1"/>
  <c r="DB67" i="12"/>
  <c r="DA84" i="7" s="1"/>
  <c r="DB83" i="12"/>
  <c r="DA122" i="7" s="1"/>
  <c r="DC94" i="11"/>
  <c r="DB14" i="12" s="1"/>
  <c r="DA63" i="7" s="1"/>
  <c r="DB100" i="12"/>
  <c r="DA156" i="7" s="1"/>
  <c r="DA157" i="7" s="1"/>
  <c r="DB80" i="12"/>
  <c r="DA119" i="7" s="1"/>
  <c r="DB66" i="12"/>
  <c r="DA75" i="7" s="1"/>
  <c r="DB102" i="12"/>
  <c r="DA163" i="7" s="1"/>
  <c r="DF66" i="11"/>
  <c r="DD20" i="7" s="1"/>
  <c r="DB84" i="12"/>
  <c r="DA131" i="7" s="1"/>
  <c r="DB86" i="12"/>
  <c r="DA133" i="7" s="1"/>
  <c r="DV89" i="11"/>
  <c r="DT47" i="7" s="1"/>
  <c r="DB20" i="12"/>
  <c r="DA139" i="7" s="1"/>
  <c r="DB16" i="12"/>
  <c r="DA92" i="7" s="1"/>
  <c r="DC129" i="4"/>
  <c r="DB8" i="12" s="1"/>
  <c r="DC170" i="4"/>
  <c r="DB10" i="12"/>
  <c r="DB72" i="7"/>
  <c r="CZ58" i="7"/>
  <c r="CZ221" i="7"/>
  <c r="DC123" i="4"/>
  <c r="DC122" i="4"/>
  <c r="DC160" i="4" s="1"/>
  <c r="DB18" i="12" s="1"/>
  <c r="DA111" i="7" s="1"/>
  <c r="DV78" i="11"/>
  <c r="DT34" i="7" s="1"/>
  <c r="DB13" i="12"/>
  <c r="DD54" i="11"/>
  <c r="DD53" i="11"/>
  <c r="DE86" i="11"/>
  <c r="DC44" i="7" s="1"/>
  <c r="DU88" i="11"/>
  <c r="DS46" i="7" s="1"/>
  <c r="DC131" i="4"/>
  <c r="DB9" i="12" s="1"/>
  <c r="DC121" i="4"/>
  <c r="DB7" i="12" s="1"/>
  <c r="DG13" i="11"/>
  <c r="DG12" i="11" s="1"/>
  <c r="DF18" i="11"/>
  <c r="DF71" i="11" s="1"/>
  <c r="DD26" i="7" s="1"/>
  <c r="D22" i="8"/>
  <c r="DD23" i="11"/>
  <c r="DD24" i="11" s="1"/>
  <c r="DC82" i="11" l="1"/>
  <c r="DC87" i="11" s="1"/>
  <c r="DA53" i="7"/>
  <c r="DA56" i="7" s="1"/>
  <c r="E16" i="8"/>
  <c r="E23" i="8" s="1"/>
  <c r="D16" i="31"/>
  <c r="E16" i="31"/>
  <c r="F16" i="31"/>
  <c r="G16" i="31"/>
  <c r="H16" i="31"/>
  <c r="DB11" i="12"/>
  <c r="DB54" i="12" s="1"/>
  <c r="DA117" i="7" s="1"/>
  <c r="DD25" i="11"/>
  <c r="DD91" i="11" s="1"/>
  <c r="DB45" i="12"/>
  <c r="DA68" i="7" s="1"/>
  <c r="DA62" i="7"/>
  <c r="DB27" i="12"/>
  <c r="DA65" i="7" s="1"/>
  <c r="DB33" i="12"/>
  <c r="DA66" i="7" s="1"/>
  <c r="DB21" i="12"/>
  <c r="DA64" i="7" s="1"/>
  <c r="DB51" i="12"/>
  <c r="DA69" i="7" s="1"/>
  <c r="DB39" i="12"/>
  <c r="DA67" i="7" s="1"/>
  <c r="DB17" i="12"/>
  <c r="DA103" i="7" s="1"/>
  <c r="DB19" i="12"/>
  <c r="DA124" i="7" s="1"/>
  <c r="DB58" i="12"/>
  <c r="DA104" i="7" s="1"/>
  <c r="DA102" i="7"/>
  <c r="DB34" i="12"/>
  <c r="DA80" i="7" s="1"/>
  <c r="DB28" i="12"/>
  <c r="DA79" i="7" s="1"/>
  <c r="DB22" i="12"/>
  <c r="DA78" i="7" s="1"/>
  <c r="DB52" i="12"/>
  <c r="DA83" i="7" s="1"/>
  <c r="DB46" i="12"/>
  <c r="DA82" i="7" s="1"/>
  <c r="DA76" i="7"/>
  <c r="DB40" i="12"/>
  <c r="DA81" i="7" s="1"/>
  <c r="F16" i="8"/>
  <c r="G16" i="8"/>
  <c r="H16" i="8"/>
  <c r="DB56" i="12"/>
  <c r="DA145" i="7" s="1"/>
  <c r="DA138" i="7"/>
  <c r="DB53" i="12"/>
  <c r="DA98" i="7" s="1"/>
  <c r="DA91" i="7"/>
  <c r="CZ150" i="7"/>
  <c r="CZ151" i="7" s="1"/>
  <c r="DD55" i="11"/>
  <c r="DD56" i="11" s="1"/>
  <c r="DV83" i="11"/>
  <c r="DT40" i="7" s="1"/>
  <c r="DB32" i="12"/>
  <c r="DA141" i="7" s="1"/>
  <c r="DB26" i="12"/>
  <c r="DA140" i="7" s="1"/>
  <c r="DB44" i="12"/>
  <c r="DA143" i="7" s="1"/>
  <c r="DB50" i="12"/>
  <c r="DA144" i="7" s="1"/>
  <c r="DB38" i="12"/>
  <c r="DA142" i="7" s="1"/>
  <c r="DB47" i="12"/>
  <c r="DA97" i="7" s="1"/>
  <c r="DB41" i="12"/>
  <c r="DA96" i="7" s="1"/>
  <c r="DB35" i="12"/>
  <c r="DA95" i="7" s="1"/>
  <c r="DB23" i="12"/>
  <c r="DA93" i="7" s="1"/>
  <c r="DB29" i="12"/>
  <c r="DA94" i="7" s="1"/>
  <c r="DB12" i="12"/>
  <c r="DF76" i="11"/>
  <c r="DD32" i="7" s="1"/>
  <c r="DG14" i="11"/>
  <c r="DG15" i="11" s="1"/>
  <c r="DD48" i="4"/>
  <c r="DE20" i="11"/>
  <c r="DA39" i="7" l="1"/>
  <c r="DA42" i="7" s="1"/>
  <c r="E22" i="8"/>
  <c r="H22" i="31"/>
  <c r="H23" i="31"/>
  <c r="G22" i="31"/>
  <c r="G23" i="31"/>
  <c r="F23" i="31"/>
  <c r="F22" i="31"/>
  <c r="E22" i="31"/>
  <c r="E23" i="31"/>
  <c r="D22" i="31"/>
  <c r="D23" i="31"/>
  <c r="DB96" i="12"/>
  <c r="DA165" i="7"/>
  <c r="DD110" i="4"/>
  <c r="DD109" i="4"/>
  <c r="DD108" i="4"/>
  <c r="DD102" i="4"/>
  <c r="DD101" i="4"/>
  <c r="DD100" i="4"/>
  <c r="DD94" i="4"/>
  <c r="DD93" i="4"/>
  <c r="DD92" i="4"/>
  <c r="G22" i="8"/>
  <c r="G23" i="8"/>
  <c r="F22" i="8"/>
  <c r="F23" i="8"/>
  <c r="H22" i="8"/>
  <c r="H23" i="8"/>
  <c r="DB42" i="12"/>
  <c r="DA115" i="7" s="1"/>
  <c r="DB36" i="12"/>
  <c r="DA114" i="7" s="1"/>
  <c r="DB24" i="12"/>
  <c r="DA112" i="7" s="1"/>
  <c r="DB48" i="12"/>
  <c r="DA116" i="7" s="1"/>
  <c r="DA110" i="7"/>
  <c r="DB30" i="12"/>
  <c r="DA113" i="7" s="1"/>
  <c r="DD26" i="11"/>
  <c r="DB9" i="7" s="1"/>
  <c r="DB50" i="7"/>
  <c r="DD49" i="11"/>
  <c r="DD96" i="11" s="1"/>
  <c r="DB55" i="7" s="1"/>
  <c r="DD57" i="11"/>
  <c r="DD93" i="11" s="1"/>
  <c r="DB52" i="7" s="1"/>
  <c r="DG16" i="11"/>
  <c r="DG17" i="11" s="1"/>
  <c r="DG66" i="11" s="1"/>
  <c r="DE20" i="7" s="1"/>
  <c r="DA73" i="7"/>
  <c r="DA86" i="7"/>
  <c r="DA107" i="7"/>
  <c r="DA148" i="7"/>
  <c r="DA45" i="7"/>
  <c r="DB55" i="12"/>
  <c r="DA130" i="7" s="1"/>
  <c r="DA123" i="7"/>
  <c r="DA100" i="7"/>
  <c r="DE52" i="11"/>
  <c r="DD52" i="4"/>
  <c r="DA222" i="7"/>
  <c r="DV88" i="11"/>
  <c r="DT46" i="7" s="1"/>
  <c r="DB37" i="12"/>
  <c r="DA127" i="7" s="1"/>
  <c r="DB43" i="12"/>
  <c r="DA128" i="7" s="1"/>
  <c r="DB49" i="12"/>
  <c r="DA129" i="7" s="1"/>
  <c r="DB31" i="12"/>
  <c r="DA126" i="7" s="1"/>
  <c r="DB25" i="12"/>
  <c r="DA125" i="7" s="1"/>
  <c r="DF81" i="11"/>
  <c r="DD38" i="7" s="1"/>
  <c r="DD51" i="4"/>
  <c r="DH11" i="11"/>
  <c r="DG47" i="4"/>
  <c r="DE22" i="11"/>
  <c r="DE21" i="11" s="1"/>
  <c r="DD66" i="4" l="1"/>
  <c r="DD126" i="4" s="1"/>
  <c r="DD50" i="11"/>
  <c r="DC74" i="12" s="1"/>
  <c r="DB105" i="7" s="1"/>
  <c r="DD67" i="11"/>
  <c r="DB21" i="7" s="1"/>
  <c r="DB24" i="7" s="1"/>
  <c r="DD27" i="11"/>
  <c r="DD72" i="11" s="1"/>
  <c r="DB27" i="7" s="1"/>
  <c r="DB30" i="7" s="1"/>
  <c r="DD59" i="11"/>
  <c r="DD82" i="4"/>
  <c r="DD142" i="4" s="1"/>
  <c r="DD83" i="4"/>
  <c r="DD143" i="4" s="1"/>
  <c r="DE8" i="7"/>
  <c r="DA120" i="7"/>
  <c r="DD60" i="4"/>
  <c r="DD120" i="4" s="1"/>
  <c r="DD137" i="4"/>
  <c r="DD175" i="4" s="1"/>
  <c r="DD80" i="4"/>
  <c r="DD140" i="4" s="1"/>
  <c r="DD178" i="4" s="1"/>
  <c r="DD124" i="4"/>
  <c r="DD84" i="4"/>
  <c r="DD144" i="4" s="1"/>
  <c r="DD132" i="4"/>
  <c r="DA135" i="7"/>
  <c r="DB88" i="7"/>
  <c r="DB89" i="7" s="1"/>
  <c r="DA48" i="7"/>
  <c r="DD139" i="4"/>
  <c r="DD177" i="4" s="1"/>
  <c r="DD134" i="4"/>
  <c r="DD138" i="4"/>
  <c r="DF86" i="11"/>
  <c r="DD44" i="7" s="1"/>
  <c r="DD117" i="4"/>
  <c r="DD53" i="4"/>
  <c r="DG18" i="11"/>
  <c r="DG71" i="11" s="1"/>
  <c r="DE26" i="7" s="1"/>
  <c r="DH13" i="11"/>
  <c r="DH12" i="11" s="1"/>
  <c r="DE47" i="11"/>
  <c r="DE48" i="11"/>
  <c r="DC102" i="12" l="1"/>
  <c r="DB163" i="7" s="1"/>
  <c r="DC78" i="12"/>
  <c r="DB109" i="7" s="1"/>
  <c r="DC83" i="12"/>
  <c r="DB122" i="7" s="1"/>
  <c r="DC60" i="12"/>
  <c r="DB61" i="7" s="1"/>
  <c r="DC68" i="12"/>
  <c r="DB85" i="7" s="1"/>
  <c r="DC100" i="12"/>
  <c r="DB156" i="7" s="1"/>
  <c r="DB157" i="7" s="1"/>
  <c r="DC67" i="12"/>
  <c r="DB84" i="7" s="1"/>
  <c r="DB12" i="7"/>
  <c r="DC91" i="12"/>
  <c r="DB146" i="7" s="1"/>
  <c r="DC61" i="12"/>
  <c r="DB70" i="7" s="1"/>
  <c r="DC85" i="12"/>
  <c r="DB132" i="7" s="1"/>
  <c r="DC79" i="12"/>
  <c r="DB118" i="7" s="1"/>
  <c r="DD94" i="11"/>
  <c r="DB53" i="7" s="1"/>
  <c r="DB56" i="7" s="1"/>
  <c r="DC62" i="12"/>
  <c r="DB71" i="7" s="1"/>
  <c r="DC75" i="12"/>
  <c r="DB106" i="7" s="1"/>
  <c r="DC87" i="12"/>
  <c r="DB134" i="7" s="1"/>
  <c r="DC71" i="12"/>
  <c r="DB99" i="7" s="1"/>
  <c r="DC66" i="12"/>
  <c r="DB75" i="7" s="1"/>
  <c r="DC90" i="12"/>
  <c r="DB137" i="7" s="1"/>
  <c r="DD70" i="4"/>
  <c r="DD130" i="4" s="1"/>
  <c r="DD73" i="4"/>
  <c r="DD133" i="4" s="1"/>
  <c r="DC10" i="12" s="1"/>
  <c r="DD69" i="4"/>
  <c r="DD129" i="4" s="1"/>
  <c r="DC8" i="12" s="1"/>
  <c r="DC92" i="12"/>
  <c r="DB147" i="7" s="1"/>
  <c r="DC80" i="12"/>
  <c r="DB119" i="7" s="1"/>
  <c r="DC86" i="12"/>
  <c r="DB133" i="7" s="1"/>
  <c r="DD77" i="11"/>
  <c r="DB33" i="7" s="1"/>
  <c r="DB36" i="7" s="1"/>
  <c r="DC84" i="12"/>
  <c r="DB131" i="7" s="1"/>
  <c r="DC20" i="12"/>
  <c r="DB139" i="7" s="1"/>
  <c r="DC16" i="12"/>
  <c r="DB92" i="7" s="1"/>
  <c r="DD170" i="4"/>
  <c r="DC72" i="7"/>
  <c r="DC14" i="12"/>
  <c r="DB63" i="7" s="1"/>
  <c r="DA58" i="7"/>
  <c r="DA221" i="7"/>
  <c r="DD123" i="4"/>
  <c r="DD122" i="4"/>
  <c r="DD160" i="4" s="1"/>
  <c r="DC18" i="12" s="1"/>
  <c r="DB111" i="7" s="1"/>
  <c r="DC13" i="12"/>
  <c r="DE54" i="11"/>
  <c r="DE53" i="11"/>
  <c r="DG76" i="11"/>
  <c r="DE32" i="7" s="1"/>
  <c r="DD131" i="4"/>
  <c r="DD121" i="4"/>
  <c r="DC7" i="12" s="1"/>
  <c r="DH14" i="11"/>
  <c r="DH15" i="11" s="1"/>
  <c r="DE23" i="11"/>
  <c r="DE24" i="11" s="1"/>
  <c r="DD82" i="11" l="1"/>
  <c r="DB39" i="7" s="1"/>
  <c r="DB42" i="7" s="1"/>
  <c r="DE25" i="11"/>
  <c r="DE91" i="11" s="1"/>
  <c r="DH16" i="11"/>
  <c r="DH17" i="11" s="1"/>
  <c r="DF8" i="7" s="1"/>
  <c r="DC45" i="12"/>
  <c r="DB68" i="7" s="1"/>
  <c r="DC51" i="12"/>
  <c r="DB69" i="7" s="1"/>
  <c r="DC21" i="12"/>
  <c r="DB64" i="7" s="1"/>
  <c r="DC27" i="12"/>
  <c r="DB65" i="7" s="1"/>
  <c r="DB62" i="7"/>
  <c r="DC33" i="12"/>
  <c r="DB66" i="7" s="1"/>
  <c r="DC39" i="12"/>
  <c r="DB67" i="7" s="1"/>
  <c r="DC11" i="12"/>
  <c r="DC54" i="12" s="1"/>
  <c r="DB117" i="7" s="1"/>
  <c r="DC17" i="12"/>
  <c r="DB103" i="7" s="1"/>
  <c r="DC19" i="12"/>
  <c r="DB124" i="7" s="1"/>
  <c r="DC58" i="12"/>
  <c r="DB104" i="7" s="1"/>
  <c r="DB102" i="7"/>
  <c r="DC28" i="12"/>
  <c r="DB79" i="7" s="1"/>
  <c r="DC22" i="12"/>
  <c r="DB78" i="7" s="1"/>
  <c r="DC46" i="12"/>
  <c r="DB82" i="7" s="1"/>
  <c r="DB76" i="7"/>
  <c r="DC52" i="12"/>
  <c r="DB83" i="7" s="1"/>
  <c r="DC40" i="12"/>
  <c r="DB81" i="7" s="1"/>
  <c r="DC34" i="12"/>
  <c r="DB80" i="7" s="1"/>
  <c r="DA150" i="7"/>
  <c r="DA151" i="7" s="1"/>
  <c r="DC56" i="12"/>
  <c r="DB145" i="7" s="1"/>
  <c r="DB138" i="7"/>
  <c r="DB222" i="7"/>
  <c r="DE55" i="11"/>
  <c r="DE56" i="11" s="1"/>
  <c r="DC26" i="12"/>
  <c r="DB140" i="7" s="1"/>
  <c r="DC44" i="12"/>
  <c r="DB143" i="7" s="1"/>
  <c r="DC50" i="12"/>
  <c r="DB144" i="7" s="1"/>
  <c r="DC38" i="12"/>
  <c r="DB142" i="7" s="1"/>
  <c r="DC32" i="12"/>
  <c r="DB141" i="7" s="1"/>
  <c r="DC12" i="12"/>
  <c r="DC9" i="12"/>
  <c r="DG81" i="11"/>
  <c r="DE38" i="7" s="1"/>
  <c r="DE48" i="4"/>
  <c r="DI11" i="11"/>
  <c r="DH47" i="4"/>
  <c r="DF20" i="11"/>
  <c r="DH66" i="11" l="1"/>
  <c r="DF20" i="7" s="1"/>
  <c r="DD87" i="11"/>
  <c r="DC96" i="12" s="1"/>
  <c r="DB165" i="7"/>
  <c r="DE110" i="4"/>
  <c r="DE109" i="4"/>
  <c r="DE108" i="4"/>
  <c r="DE102" i="4"/>
  <c r="DE101" i="4"/>
  <c r="DE100" i="4"/>
  <c r="DE94" i="4"/>
  <c r="DE93" i="4"/>
  <c r="DE92" i="4"/>
  <c r="DE26" i="11"/>
  <c r="DE27" i="11" s="1"/>
  <c r="DE72" i="11" s="1"/>
  <c r="DC27" i="7" s="1"/>
  <c r="DC30" i="7" s="1"/>
  <c r="DC50" i="7"/>
  <c r="DE49" i="11"/>
  <c r="DE96" i="11" s="1"/>
  <c r="DC55" i="7" s="1"/>
  <c r="DF52" i="11"/>
  <c r="DE57" i="11"/>
  <c r="DE93" i="11" s="1"/>
  <c r="DC52" i="7" s="1"/>
  <c r="DC30" i="12"/>
  <c r="DB113" i="7" s="1"/>
  <c r="DC24" i="12"/>
  <c r="DB112" i="7" s="1"/>
  <c r="DC36" i="12"/>
  <c r="DB114" i="7" s="1"/>
  <c r="DC42" i="12"/>
  <c r="DB115" i="7" s="1"/>
  <c r="DC48" i="12"/>
  <c r="DB116" i="7" s="1"/>
  <c r="DB110" i="7"/>
  <c r="DB73" i="7"/>
  <c r="DB86" i="7"/>
  <c r="DB107" i="7"/>
  <c r="DB148" i="7"/>
  <c r="DC53" i="12"/>
  <c r="DB98" i="7" s="1"/>
  <c r="DB91" i="7"/>
  <c r="DC55" i="12"/>
  <c r="DB130" i="7" s="1"/>
  <c r="DB123" i="7"/>
  <c r="DE52" i="4"/>
  <c r="DC47" i="12"/>
  <c r="DB97" i="7" s="1"/>
  <c r="DC41" i="12"/>
  <c r="DB96" i="7" s="1"/>
  <c r="DC35" i="12"/>
  <c r="DB95" i="7" s="1"/>
  <c r="DC29" i="12"/>
  <c r="DB94" i="7" s="1"/>
  <c r="DC23" i="12"/>
  <c r="DB93" i="7" s="1"/>
  <c r="DC37" i="12"/>
  <c r="DB127" i="7" s="1"/>
  <c r="DC49" i="12"/>
  <c r="DB129" i="7" s="1"/>
  <c r="DC43" i="12"/>
  <c r="DB128" i="7" s="1"/>
  <c r="DC31" i="12"/>
  <c r="DB126" i="7" s="1"/>
  <c r="DC25" i="12"/>
  <c r="DB125" i="7" s="1"/>
  <c r="DG86" i="11"/>
  <c r="DE44" i="7" s="1"/>
  <c r="DE51" i="4"/>
  <c r="DI13" i="11"/>
  <c r="DI12" i="11" s="1"/>
  <c r="DH18" i="11"/>
  <c r="DH71" i="11" s="1"/>
  <c r="DF22" i="11"/>
  <c r="DF21" i="11" s="1"/>
  <c r="DB45" i="7" l="1"/>
  <c r="DB48" i="7" s="1"/>
  <c r="DB58" i="7" s="1"/>
  <c r="DB150" i="7"/>
  <c r="DB151" i="7" s="1"/>
  <c r="DE66" i="4"/>
  <c r="DE126" i="4" s="1"/>
  <c r="DE82" i="4"/>
  <c r="DE142" i="4" s="1"/>
  <c r="DE67" i="11"/>
  <c r="DC21" i="7" s="1"/>
  <c r="DC24" i="7" s="1"/>
  <c r="DC9" i="7"/>
  <c r="DE59" i="11"/>
  <c r="DE50" i="11"/>
  <c r="DD102" i="12" s="1"/>
  <c r="DC163" i="7" s="1"/>
  <c r="DE83" i="4"/>
  <c r="DE143" i="4" s="1"/>
  <c r="DE60" i="4"/>
  <c r="DE120" i="4" s="1"/>
  <c r="DE137" i="4"/>
  <c r="DE175" i="4" s="1"/>
  <c r="DB120" i="7"/>
  <c r="DE80" i="4"/>
  <c r="DE140" i="4" s="1"/>
  <c r="DE178" i="4" s="1"/>
  <c r="DE84" i="4"/>
  <c r="DE144" i="4" s="1"/>
  <c r="DE132" i="4"/>
  <c r="DE124" i="4"/>
  <c r="DC88" i="7"/>
  <c r="DC89" i="7" s="1"/>
  <c r="DB135" i="7"/>
  <c r="DB100" i="7"/>
  <c r="DH76" i="11"/>
  <c r="DF32" i="7" s="1"/>
  <c r="DF26" i="7"/>
  <c r="DE134" i="4"/>
  <c r="DE138" i="4"/>
  <c r="DE139" i="4"/>
  <c r="DE177" i="4" s="1"/>
  <c r="DE117" i="4"/>
  <c r="DE53" i="4"/>
  <c r="DI14" i="11"/>
  <c r="DI15" i="11" s="1"/>
  <c r="DF47" i="11"/>
  <c r="DF48" i="11"/>
  <c r="DB221" i="7" l="1"/>
  <c r="DE70" i="4"/>
  <c r="DE130" i="4" s="1"/>
  <c r="DE73" i="4"/>
  <c r="DE133" i="4" s="1"/>
  <c r="DE69" i="4"/>
  <c r="DE129" i="4" s="1"/>
  <c r="DD8" i="12" s="1"/>
  <c r="DD83" i="12"/>
  <c r="DC122" i="7" s="1"/>
  <c r="DD87" i="12"/>
  <c r="DC134" i="7" s="1"/>
  <c r="DE77" i="11"/>
  <c r="DC33" i="7" s="1"/>
  <c r="DC36" i="7" s="1"/>
  <c r="DD62" i="12"/>
  <c r="DC71" i="7" s="1"/>
  <c r="DD68" i="12"/>
  <c r="DC85" i="7" s="1"/>
  <c r="DC12" i="7"/>
  <c r="DD86" i="12"/>
  <c r="DC133" i="7" s="1"/>
  <c r="DD100" i="12"/>
  <c r="DC156" i="7" s="1"/>
  <c r="DC157" i="7" s="1"/>
  <c r="DD91" i="12"/>
  <c r="DC146" i="7" s="1"/>
  <c r="DD67" i="12"/>
  <c r="DC84" i="7" s="1"/>
  <c r="DD60" i="12"/>
  <c r="DC61" i="7" s="1"/>
  <c r="DD80" i="12"/>
  <c r="DC119" i="7" s="1"/>
  <c r="DD61" i="12"/>
  <c r="DC70" i="7" s="1"/>
  <c r="DD75" i="12"/>
  <c r="DC106" i="7" s="1"/>
  <c r="DD78" i="12"/>
  <c r="DC109" i="7" s="1"/>
  <c r="DD79" i="12"/>
  <c r="DC118" i="7" s="1"/>
  <c r="DD74" i="12"/>
  <c r="DC105" i="7" s="1"/>
  <c r="DD71" i="12"/>
  <c r="DC99" i="7" s="1"/>
  <c r="DD85" i="12"/>
  <c r="DC132" i="7" s="1"/>
  <c r="DD90" i="12"/>
  <c r="DC137" i="7" s="1"/>
  <c r="DE94" i="11"/>
  <c r="DD14" i="12" s="1"/>
  <c r="DC63" i="7" s="1"/>
  <c r="DD84" i="12"/>
  <c r="DC131" i="7" s="1"/>
  <c r="DD66" i="12"/>
  <c r="DC75" i="7" s="1"/>
  <c r="DD92" i="12"/>
  <c r="DC147" i="7" s="1"/>
  <c r="DI16" i="11"/>
  <c r="DI17" i="11" s="1"/>
  <c r="DG8" i="7" s="1"/>
  <c r="DD20" i="12"/>
  <c r="DC139" i="7" s="1"/>
  <c r="DD16" i="12"/>
  <c r="DC92" i="7" s="1"/>
  <c r="DE170" i="4"/>
  <c r="DD10" i="12"/>
  <c r="DH81" i="11"/>
  <c r="DH86" i="11" s="1"/>
  <c r="DF44" i="7" s="1"/>
  <c r="DD72" i="7"/>
  <c r="DE123" i="4"/>
  <c r="DE122" i="4"/>
  <c r="DE160" i="4" s="1"/>
  <c r="DD18" i="12" s="1"/>
  <c r="DC111" i="7" s="1"/>
  <c r="DD13" i="12"/>
  <c r="DF54" i="11"/>
  <c r="DF53" i="11"/>
  <c r="DE131" i="4"/>
  <c r="DD9" i="12" s="1"/>
  <c r="DE121" i="4"/>
  <c r="DD7" i="12" s="1"/>
  <c r="DJ11" i="11"/>
  <c r="DI47" i="4"/>
  <c r="DF23" i="11"/>
  <c r="DF24" i="11" s="1"/>
  <c r="DE82" i="11" l="1"/>
  <c r="DE87" i="11" s="1"/>
  <c r="DC53" i="7"/>
  <c r="DC56" i="7" s="1"/>
  <c r="DC222" i="7" s="1"/>
  <c r="DI66" i="11"/>
  <c r="DG20" i="7" s="1"/>
  <c r="DF25" i="11"/>
  <c r="DF91" i="11" s="1"/>
  <c r="DF38" i="7"/>
  <c r="DC62" i="7"/>
  <c r="DD45" i="12"/>
  <c r="DC68" i="7" s="1"/>
  <c r="DD33" i="12"/>
  <c r="DC66" i="7" s="1"/>
  <c r="DD51" i="12"/>
  <c r="DC69" i="7" s="1"/>
  <c r="DD27" i="12"/>
  <c r="DC65" i="7" s="1"/>
  <c r="DD21" i="12"/>
  <c r="DC64" i="7" s="1"/>
  <c r="DD39" i="12"/>
  <c r="DC67" i="7" s="1"/>
  <c r="DD11" i="12"/>
  <c r="DD42" i="12" s="1"/>
  <c r="DC115" i="7" s="1"/>
  <c r="DD17" i="12"/>
  <c r="DC103" i="7" s="1"/>
  <c r="DD19" i="12"/>
  <c r="DC124" i="7" s="1"/>
  <c r="DD58" i="12"/>
  <c r="DC104" i="7" s="1"/>
  <c r="DC102" i="7"/>
  <c r="DC76" i="7"/>
  <c r="DD40" i="12"/>
  <c r="DC81" i="7" s="1"/>
  <c r="DD28" i="12"/>
  <c r="DC79" i="7" s="1"/>
  <c r="DD34" i="12"/>
  <c r="DC80" i="7" s="1"/>
  <c r="DD22" i="12"/>
  <c r="DC78" i="7" s="1"/>
  <c r="DD46" i="12"/>
  <c r="DC82" i="7" s="1"/>
  <c r="DD52" i="12"/>
  <c r="DC83" i="7" s="1"/>
  <c r="DF55" i="11"/>
  <c r="DF56" i="11" s="1"/>
  <c r="DD53" i="12"/>
  <c r="DC98" i="7" s="1"/>
  <c r="DC91" i="7"/>
  <c r="DD56" i="12"/>
  <c r="DC145" i="7" s="1"/>
  <c r="DC138" i="7"/>
  <c r="DD26" i="12"/>
  <c r="DC140" i="7" s="1"/>
  <c r="DD32" i="12"/>
  <c r="DC141" i="7" s="1"/>
  <c r="DD44" i="12"/>
  <c r="DC143" i="7" s="1"/>
  <c r="DD50" i="12"/>
  <c r="DC144" i="7" s="1"/>
  <c r="DD38" i="12"/>
  <c r="DC142" i="7" s="1"/>
  <c r="DD47" i="12"/>
  <c r="DC97" i="7" s="1"/>
  <c r="DD41" i="12"/>
  <c r="DC96" i="7" s="1"/>
  <c r="DD35" i="12"/>
  <c r="DC95" i="7" s="1"/>
  <c r="DD29" i="12"/>
  <c r="DC94" i="7" s="1"/>
  <c r="DD23" i="12"/>
  <c r="DC93" i="7" s="1"/>
  <c r="DD12" i="12"/>
  <c r="DF48" i="4"/>
  <c r="DJ13" i="11"/>
  <c r="DJ12" i="11" s="1"/>
  <c r="DI18" i="11"/>
  <c r="DI71" i="11" s="1"/>
  <c r="DG26" i="7" s="1"/>
  <c r="DG20" i="11"/>
  <c r="DC39" i="7" l="1"/>
  <c r="DC42" i="7" s="1"/>
  <c r="DD96" i="12"/>
  <c r="DC165" i="7"/>
  <c r="DF110" i="4"/>
  <c r="DF109" i="4"/>
  <c r="DF108" i="4"/>
  <c r="DF102" i="4"/>
  <c r="DF101" i="4"/>
  <c r="DF100" i="4"/>
  <c r="DF92" i="4"/>
  <c r="DF94" i="4"/>
  <c r="DF93" i="4"/>
  <c r="DF26" i="11"/>
  <c r="DF27" i="11" s="1"/>
  <c r="DF72" i="11" s="1"/>
  <c r="DD27" i="7" s="1"/>
  <c r="DD30" i="7" s="1"/>
  <c r="DD50" i="7"/>
  <c r="DF49" i="11"/>
  <c r="DF96" i="11" s="1"/>
  <c r="DD55" i="7" s="1"/>
  <c r="DF52" i="4"/>
  <c r="DF57" i="11"/>
  <c r="DF93" i="11" s="1"/>
  <c r="DD52" i="7" s="1"/>
  <c r="DC110" i="7"/>
  <c r="DD30" i="12"/>
  <c r="DC113" i="7" s="1"/>
  <c r="DD24" i="12"/>
  <c r="DC112" i="7" s="1"/>
  <c r="DG52" i="11"/>
  <c r="DD36" i="12"/>
  <c r="DC114" i="7" s="1"/>
  <c r="DC73" i="7"/>
  <c r="DD54" i="12"/>
  <c r="DC117" i="7" s="1"/>
  <c r="DD48" i="12"/>
  <c r="DC116" i="7" s="1"/>
  <c r="DC86" i="7"/>
  <c r="DC107" i="7"/>
  <c r="DC148" i="7"/>
  <c r="DC100" i="7"/>
  <c r="DD55" i="12"/>
  <c r="DC130" i="7" s="1"/>
  <c r="DC123" i="7"/>
  <c r="DC45" i="7"/>
  <c r="DC48" i="7" s="1"/>
  <c r="DC58" i="7" s="1"/>
  <c r="DD49" i="12"/>
  <c r="DC129" i="7" s="1"/>
  <c r="DD43" i="12"/>
  <c r="DC128" i="7" s="1"/>
  <c r="DD37" i="12"/>
  <c r="DC127" i="7" s="1"/>
  <c r="DD31" i="12"/>
  <c r="DC126" i="7" s="1"/>
  <c r="DD25" i="12"/>
  <c r="DC125" i="7" s="1"/>
  <c r="DI76" i="11"/>
  <c r="DG32" i="7" s="1"/>
  <c r="DF51" i="4"/>
  <c r="DJ14" i="11"/>
  <c r="DJ15" i="11" s="1"/>
  <c r="DG22" i="11"/>
  <c r="DG21" i="11" s="1"/>
  <c r="DF66" i="4" l="1"/>
  <c r="DF126" i="4" s="1"/>
  <c r="DC150" i="7"/>
  <c r="DC151" i="7" s="1"/>
  <c r="DF50" i="11"/>
  <c r="DE87" i="12" s="1"/>
  <c r="DD134" i="7" s="1"/>
  <c r="DF67" i="11"/>
  <c r="DD21" i="7" s="1"/>
  <c r="DD24" i="7" s="1"/>
  <c r="DD9" i="7"/>
  <c r="DF59" i="11"/>
  <c r="DF82" i="4"/>
  <c r="DF142" i="4" s="1"/>
  <c r="DF83" i="4"/>
  <c r="DF143" i="4" s="1"/>
  <c r="DF137" i="4"/>
  <c r="DF175" i="4" s="1"/>
  <c r="DF60" i="4"/>
  <c r="DF120" i="4" s="1"/>
  <c r="DJ16" i="11"/>
  <c r="DJ17" i="11" s="1"/>
  <c r="DH8" i="7" s="1"/>
  <c r="DC120" i="7"/>
  <c r="DF80" i="4"/>
  <c r="DF140" i="4" s="1"/>
  <c r="DF178" i="4" s="1"/>
  <c r="DF124" i="4"/>
  <c r="DF132" i="4"/>
  <c r="DF84" i="4"/>
  <c r="DF144" i="4" s="1"/>
  <c r="DD88" i="7"/>
  <c r="DD89" i="7" s="1"/>
  <c r="DC135" i="7"/>
  <c r="DC221" i="7"/>
  <c r="DF134" i="4"/>
  <c r="DF139" i="4"/>
  <c r="DF177" i="4" s="1"/>
  <c r="DI81" i="11"/>
  <c r="DG38" i="7" s="1"/>
  <c r="DF117" i="4"/>
  <c r="DF138" i="4"/>
  <c r="DF53" i="4"/>
  <c r="DK11" i="11"/>
  <c r="DJ47" i="4"/>
  <c r="DG47" i="11"/>
  <c r="DG48" i="11"/>
  <c r="DE61" i="12" l="1"/>
  <c r="DD70" i="7" s="1"/>
  <c r="DE66" i="12"/>
  <c r="DD75" i="7" s="1"/>
  <c r="DE90" i="12"/>
  <c r="DD137" i="7" s="1"/>
  <c r="DF73" i="4"/>
  <c r="DF70" i="4"/>
  <c r="DF130" i="4" s="1"/>
  <c r="DF69" i="4"/>
  <c r="DF129" i="4" s="1"/>
  <c r="DE8" i="12" s="1"/>
  <c r="DF77" i="11"/>
  <c r="DD33" i="7" s="1"/>
  <c r="DD36" i="7" s="1"/>
  <c r="DE92" i="12"/>
  <c r="DD147" i="7" s="1"/>
  <c r="DF94" i="11"/>
  <c r="DD53" i="7" s="1"/>
  <c r="DD56" i="7" s="1"/>
  <c r="DD12" i="7"/>
  <c r="DE71" i="12"/>
  <c r="DD99" i="7" s="1"/>
  <c r="DE75" i="12"/>
  <c r="DD106" i="7" s="1"/>
  <c r="DE91" i="12"/>
  <c r="DD146" i="7" s="1"/>
  <c r="DE78" i="12"/>
  <c r="DD109" i="7" s="1"/>
  <c r="DE86" i="12"/>
  <c r="DD133" i="7" s="1"/>
  <c r="DE79" i="12"/>
  <c r="DD118" i="7" s="1"/>
  <c r="DE85" i="12"/>
  <c r="DD132" i="7" s="1"/>
  <c r="DE100" i="12"/>
  <c r="DD156" i="7" s="1"/>
  <c r="DD157" i="7" s="1"/>
  <c r="DE74" i="12"/>
  <c r="DD105" i="7" s="1"/>
  <c r="DE67" i="12"/>
  <c r="DD84" i="7" s="1"/>
  <c r="DE102" i="12"/>
  <c r="DD163" i="7" s="1"/>
  <c r="DE62" i="12"/>
  <c r="DD71" i="7" s="1"/>
  <c r="DE84" i="12"/>
  <c r="DD131" i="7" s="1"/>
  <c r="DE60" i="12"/>
  <c r="DD61" i="7" s="1"/>
  <c r="DE83" i="12"/>
  <c r="DD122" i="7" s="1"/>
  <c r="DE68" i="12"/>
  <c r="DD85" i="7" s="1"/>
  <c r="DE80" i="12"/>
  <c r="DD119" i="7" s="1"/>
  <c r="DJ66" i="11"/>
  <c r="DH20" i="7" s="1"/>
  <c r="DE20" i="12"/>
  <c r="DD139" i="7" s="1"/>
  <c r="DE16" i="12"/>
  <c r="DD92" i="7" s="1"/>
  <c r="DF170" i="4"/>
  <c r="DF133" i="4"/>
  <c r="DE10" i="12" s="1"/>
  <c r="DE72" i="7"/>
  <c r="DF122" i="4"/>
  <c r="DF160" i="4" s="1"/>
  <c r="DE18" i="12" s="1"/>
  <c r="DD111" i="7" s="1"/>
  <c r="DF123" i="4"/>
  <c r="DE13" i="12"/>
  <c r="DG54" i="11"/>
  <c r="DG53" i="11"/>
  <c r="DI86" i="11"/>
  <c r="DG44" i="7" s="1"/>
  <c r="DF131" i="4"/>
  <c r="DF121" i="4"/>
  <c r="DE7" i="12" s="1"/>
  <c r="DJ18" i="11"/>
  <c r="DJ71" i="11" s="1"/>
  <c r="DH26" i="7" s="1"/>
  <c r="DK13" i="11"/>
  <c r="DK12" i="11" s="1"/>
  <c r="DG23" i="11"/>
  <c r="DG24" i="11" s="1"/>
  <c r="DE11" i="12" l="1"/>
  <c r="DE14" i="12"/>
  <c r="DD63" i="7" s="1"/>
  <c r="DF82" i="11"/>
  <c r="DD39" i="7" s="1"/>
  <c r="DD42" i="7" s="1"/>
  <c r="DG25" i="11"/>
  <c r="DG91" i="11" s="1"/>
  <c r="DE21" i="12"/>
  <c r="DD64" i="7" s="1"/>
  <c r="DD62" i="7"/>
  <c r="DE39" i="12"/>
  <c r="DD67" i="7" s="1"/>
  <c r="DE33" i="12"/>
  <c r="DD66" i="7" s="1"/>
  <c r="DE45" i="12"/>
  <c r="DD68" i="7" s="1"/>
  <c r="DE51" i="12"/>
  <c r="DD69" i="7" s="1"/>
  <c r="DE27" i="12"/>
  <c r="DD65" i="7" s="1"/>
  <c r="DE48" i="12"/>
  <c r="DD116" i="7" s="1"/>
  <c r="DE54" i="12"/>
  <c r="DD117" i="7" s="1"/>
  <c r="DE42" i="12"/>
  <c r="DD115" i="7" s="1"/>
  <c r="DD110" i="7"/>
  <c r="DE30" i="12"/>
  <c r="DD113" i="7" s="1"/>
  <c r="DE24" i="12"/>
  <c r="DD112" i="7" s="1"/>
  <c r="DE36" i="12"/>
  <c r="DD114" i="7" s="1"/>
  <c r="DE17" i="12"/>
  <c r="DD103" i="7" s="1"/>
  <c r="DE19" i="12"/>
  <c r="DD124" i="7" s="1"/>
  <c r="DE58" i="12"/>
  <c r="DD104" i="7" s="1"/>
  <c r="DD102" i="7"/>
  <c r="DE22" i="12"/>
  <c r="DD78" i="7" s="1"/>
  <c r="DE28" i="12"/>
  <c r="DD79" i="7" s="1"/>
  <c r="DE52" i="12"/>
  <c r="DD83" i="7" s="1"/>
  <c r="DE34" i="12"/>
  <c r="DD80" i="7" s="1"/>
  <c r="DD76" i="7"/>
  <c r="DE46" i="12"/>
  <c r="DD82" i="7" s="1"/>
  <c r="DE40" i="12"/>
  <c r="DD81" i="7" s="1"/>
  <c r="DE56" i="12"/>
  <c r="DD145" i="7" s="1"/>
  <c r="DD138" i="7"/>
  <c r="DG55" i="11"/>
  <c r="DG56" i="11" s="1"/>
  <c r="DE26" i="12"/>
  <c r="DD140" i="7" s="1"/>
  <c r="DE44" i="12"/>
  <c r="DD143" i="7" s="1"/>
  <c r="DE32" i="12"/>
  <c r="DD141" i="7" s="1"/>
  <c r="DE50" i="12"/>
  <c r="DD144" i="7" s="1"/>
  <c r="DE38" i="12"/>
  <c r="DD142" i="7" s="1"/>
  <c r="DD222" i="7"/>
  <c r="DE12" i="12"/>
  <c r="DE9" i="12"/>
  <c r="DJ76" i="11"/>
  <c r="DH32" i="7" s="1"/>
  <c r="DG48" i="4"/>
  <c r="DK14" i="11"/>
  <c r="DK15" i="11" s="1"/>
  <c r="DH20" i="11"/>
  <c r="DF87" i="11" l="1"/>
  <c r="DE96" i="12" s="1"/>
  <c r="DD165" i="7"/>
  <c r="DG110" i="4"/>
  <c r="DG94" i="4"/>
  <c r="DG109" i="4"/>
  <c r="DG108" i="4"/>
  <c r="DG102" i="4"/>
  <c r="DG101" i="4"/>
  <c r="DG100" i="4"/>
  <c r="DG93" i="4"/>
  <c r="DG92" i="4"/>
  <c r="DG26" i="11"/>
  <c r="DE9" i="7" s="1"/>
  <c r="DE50" i="7"/>
  <c r="DG49" i="11"/>
  <c r="DG96" i="11" s="1"/>
  <c r="DE55" i="7" s="1"/>
  <c r="DG52" i="4"/>
  <c r="DG57" i="11"/>
  <c r="DG93" i="11" s="1"/>
  <c r="DE52" i="7" s="1"/>
  <c r="DK16" i="11"/>
  <c r="DK17" i="11" s="1"/>
  <c r="DI8" i="7" s="1"/>
  <c r="DD73" i="7"/>
  <c r="DD120" i="7"/>
  <c r="DD107" i="7"/>
  <c r="DD86" i="7"/>
  <c r="DH52" i="11"/>
  <c r="DD148" i="7"/>
  <c r="DE53" i="12"/>
  <c r="DD98" i="7" s="1"/>
  <c r="DD91" i="7"/>
  <c r="DE55" i="12"/>
  <c r="DD130" i="7" s="1"/>
  <c r="DD123" i="7"/>
  <c r="DE35" i="12"/>
  <c r="DD95" i="7" s="1"/>
  <c r="DE41" i="12"/>
  <c r="DD96" i="7" s="1"/>
  <c r="DE47" i="12"/>
  <c r="DD97" i="7" s="1"/>
  <c r="DE29" i="12"/>
  <c r="DD94" i="7" s="1"/>
  <c r="DE23" i="12"/>
  <c r="DD93" i="7" s="1"/>
  <c r="DE49" i="12"/>
  <c r="DD129" i="7" s="1"/>
  <c r="DE37" i="12"/>
  <c r="DD127" i="7" s="1"/>
  <c r="DE43" i="12"/>
  <c r="DD128" i="7" s="1"/>
  <c r="DE31" i="12"/>
  <c r="DD126" i="7" s="1"/>
  <c r="DE25" i="12"/>
  <c r="DD125" i="7" s="1"/>
  <c r="DJ81" i="11"/>
  <c r="DH38" i="7" s="1"/>
  <c r="DG51" i="4"/>
  <c r="DL11" i="11"/>
  <c r="DK47" i="4"/>
  <c r="DH22" i="11"/>
  <c r="DH21" i="11" s="1"/>
  <c r="DD45" i="7" l="1"/>
  <c r="DD48" i="7" s="1"/>
  <c r="DD58" i="7" s="1"/>
  <c r="DG66" i="4"/>
  <c r="DG126" i="4" s="1"/>
  <c r="DD150" i="7"/>
  <c r="DD151" i="7" s="1"/>
  <c r="DG50" i="11"/>
  <c r="DF87" i="12" s="1"/>
  <c r="DE134" i="7" s="1"/>
  <c r="DG27" i="11"/>
  <c r="DG72" i="11" s="1"/>
  <c r="DE27" i="7" s="1"/>
  <c r="DE30" i="7" s="1"/>
  <c r="DG67" i="11"/>
  <c r="DE21" i="7" s="1"/>
  <c r="DE24" i="7" s="1"/>
  <c r="DG83" i="4"/>
  <c r="DG143" i="4" s="1"/>
  <c r="DG82" i="4"/>
  <c r="DG142" i="4" s="1"/>
  <c r="DG59" i="11"/>
  <c r="DK66" i="11"/>
  <c r="DI20" i="7" s="1"/>
  <c r="DG60" i="4"/>
  <c r="DG120" i="4" s="1"/>
  <c r="DG137" i="4"/>
  <c r="DG175" i="4" s="1"/>
  <c r="DG80" i="4"/>
  <c r="DG140" i="4" s="1"/>
  <c r="DG178" i="4" s="1"/>
  <c r="DG124" i="4"/>
  <c r="DG84" i="4"/>
  <c r="DG144" i="4" s="1"/>
  <c r="DG132" i="4"/>
  <c r="DD135" i="7"/>
  <c r="DD100" i="7"/>
  <c r="DE88" i="7"/>
  <c r="DE89" i="7" s="1"/>
  <c r="DG134" i="4"/>
  <c r="DJ86" i="11"/>
  <c r="DH44" i="7" s="1"/>
  <c r="DG117" i="4"/>
  <c r="DG138" i="4"/>
  <c r="DG139" i="4"/>
  <c r="DG177" i="4" s="1"/>
  <c r="DG53" i="4"/>
  <c r="DK18" i="11"/>
  <c r="DK71" i="11" s="1"/>
  <c r="DI26" i="7" s="1"/>
  <c r="DL13" i="11"/>
  <c r="DL12" i="11" s="1"/>
  <c r="DH47" i="11"/>
  <c r="DH48" i="11"/>
  <c r="DD221" i="7" l="1"/>
  <c r="DF62" i="12"/>
  <c r="DE71" i="7" s="1"/>
  <c r="DF60" i="12"/>
  <c r="DE61" i="7" s="1"/>
  <c r="DF68" i="12"/>
  <c r="DE85" i="7" s="1"/>
  <c r="DF90" i="12"/>
  <c r="DE137" i="7" s="1"/>
  <c r="DE12" i="7"/>
  <c r="DF91" i="12"/>
  <c r="DE146" i="7" s="1"/>
  <c r="DF71" i="12"/>
  <c r="DE99" i="7" s="1"/>
  <c r="DG69" i="4"/>
  <c r="DG129" i="4" s="1"/>
  <c r="DF8" i="12" s="1"/>
  <c r="DG70" i="4"/>
  <c r="DG130" i="4" s="1"/>
  <c r="DG73" i="4"/>
  <c r="DG133" i="4" s="1"/>
  <c r="DF10" i="12" s="1"/>
  <c r="DF100" i="12"/>
  <c r="DE156" i="7" s="1"/>
  <c r="DE157" i="7" s="1"/>
  <c r="DF80" i="12"/>
  <c r="DE119" i="7" s="1"/>
  <c r="DF102" i="12"/>
  <c r="DE163" i="7" s="1"/>
  <c r="DF92" i="12"/>
  <c r="DE147" i="7" s="1"/>
  <c r="DF67" i="12"/>
  <c r="DE84" i="7" s="1"/>
  <c r="DF85" i="12"/>
  <c r="DE132" i="7" s="1"/>
  <c r="DF61" i="12"/>
  <c r="DE70" i="7" s="1"/>
  <c r="DG94" i="11"/>
  <c r="DF14" i="12" s="1"/>
  <c r="DE63" i="7" s="1"/>
  <c r="DF75" i="12"/>
  <c r="DE106" i="7" s="1"/>
  <c r="DF78" i="12"/>
  <c r="DE109" i="7" s="1"/>
  <c r="DF79" i="12"/>
  <c r="DE118" i="7" s="1"/>
  <c r="DF74" i="12"/>
  <c r="DE105" i="7" s="1"/>
  <c r="DF83" i="12"/>
  <c r="DE122" i="7" s="1"/>
  <c r="DF66" i="12"/>
  <c r="DE75" i="7" s="1"/>
  <c r="DG77" i="11"/>
  <c r="DE33" i="7" s="1"/>
  <c r="DE36" i="7" s="1"/>
  <c r="DF84" i="12"/>
  <c r="DE131" i="7" s="1"/>
  <c r="DF86" i="12"/>
  <c r="DE133" i="7" s="1"/>
  <c r="DF20" i="12"/>
  <c r="DE139" i="7" s="1"/>
  <c r="DF16" i="12"/>
  <c r="DE92" i="7" s="1"/>
  <c r="DG170" i="4"/>
  <c r="DF72" i="7"/>
  <c r="DE53" i="7"/>
  <c r="DE56" i="7" s="1"/>
  <c r="DG122" i="4"/>
  <c r="DG160" i="4" s="1"/>
  <c r="DF18" i="12" s="1"/>
  <c r="DE111" i="7" s="1"/>
  <c r="DG123" i="4"/>
  <c r="DG121" i="4"/>
  <c r="DF7" i="12" s="1"/>
  <c r="DF13" i="12"/>
  <c r="DH54" i="11"/>
  <c r="DH53" i="11"/>
  <c r="DK76" i="11"/>
  <c r="DI32" i="7" s="1"/>
  <c r="DG131" i="4"/>
  <c r="DF9" i="12" s="1"/>
  <c r="DL14" i="11"/>
  <c r="DL15" i="11" s="1"/>
  <c r="DH23" i="11"/>
  <c r="DH24" i="11" s="1"/>
  <c r="DG82" i="11" l="1"/>
  <c r="DG87" i="11" s="1"/>
  <c r="DH25" i="11"/>
  <c r="DH91" i="11" s="1"/>
  <c r="DL16" i="11"/>
  <c r="DL17" i="11" s="1"/>
  <c r="DL66" i="11" s="1"/>
  <c r="DJ20" i="7" s="1"/>
  <c r="DF11" i="12"/>
  <c r="DF36" i="12" s="1"/>
  <c r="DE114" i="7" s="1"/>
  <c r="DE62" i="7"/>
  <c r="DF39" i="12"/>
  <c r="DE67" i="7" s="1"/>
  <c r="DF33" i="12"/>
  <c r="DE66" i="7" s="1"/>
  <c r="DF45" i="12"/>
  <c r="DE68" i="7" s="1"/>
  <c r="DF27" i="12"/>
  <c r="DE65" i="7" s="1"/>
  <c r="DF21" i="12"/>
  <c r="DE64" i="7" s="1"/>
  <c r="DF51" i="12"/>
  <c r="DE69" i="7" s="1"/>
  <c r="DF17" i="12"/>
  <c r="DE103" i="7" s="1"/>
  <c r="DF19" i="12"/>
  <c r="DE124" i="7" s="1"/>
  <c r="DE102" i="7"/>
  <c r="DF58" i="12"/>
  <c r="DE104" i="7" s="1"/>
  <c r="DF40" i="12"/>
  <c r="DE81" i="7" s="1"/>
  <c r="DF46" i="12"/>
  <c r="DE82" i="7" s="1"/>
  <c r="DF28" i="12"/>
  <c r="DE79" i="7" s="1"/>
  <c r="DF22" i="12"/>
  <c r="DE78" i="7" s="1"/>
  <c r="DF34" i="12"/>
  <c r="DE80" i="7" s="1"/>
  <c r="DF52" i="12"/>
  <c r="DE83" i="7" s="1"/>
  <c r="DE76" i="7"/>
  <c r="DJ8" i="7"/>
  <c r="DH55" i="11"/>
  <c r="DH56" i="11" s="1"/>
  <c r="DF53" i="12"/>
  <c r="DE98" i="7" s="1"/>
  <c r="DE91" i="7"/>
  <c r="DF56" i="12"/>
  <c r="DE145" i="7" s="1"/>
  <c r="DE138" i="7"/>
  <c r="DE222" i="7"/>
  <c r="DF44" i="12"/>
  <c r="DE143" i="7" s="1"/>
  <c r="DF50" i="12"/>
  <c r="DE144" i="7" s="1"/>
  <c r="DF38" i="12"/>
  <c r="DE142" i="7" s="1"/>
  <c r="DF26" i="12"/>
  <c r="DE140" i="7" s="1"/>
  <c r="DF32" i="12"/>
  <c r="DE141" i="7" s="1"/>
  <c r="DF47" i="12"/>
  <c r="DE97" i="7" s="1"/>
  <c r="DF41" i="12"/>
  <c r="DE96" i="7" s="1"/>
  <c r="DF35" i="12"/>
  <c r="DE95" i="7" s="1"/>
  <c r="DF23" i="12"/>
  <c r="DE93" i="7" s="1"/>
  <c r="DF29" i="12"/>
  <c r="DE94" i="7" s="1"/>
  <c r="DF12" i="12"/>
  <c r="DK81" i="11"/>
  <c r="DI38" i="7" s="1"/>
  <c r="DH48" i="4"/>
  <c r="DM11" i="11"/>
  <c r="DL47" i="4"/>
  <c r="DI20" i="11"/>
  <c r="DF54" i="12" l="1"/>
  <c r="DE117" i="7" s="1"/>
  <c r="DE39" i="7"/>
  <c r="DE42" i="7" s="1"/>
  <c r="DF42" i="12"/>
  <c r="DE115" i="7" s="1"/>
  <c r="DF48" i="12"/>
  <c r="DE116" i="7" s="1"/>
  <c r="DF30" i="12"/>
  <c r="DE113" i="7" s="1"/>
  <c r="DF24" i="12"/>
  <c r="DE112" i="7" s="1"/>
  <c r="DE110" i="7"/>
  <c r="DF96" i="12"/>
  <c r="DE165" i="7"/>
  <c r="DH110" i="4"/>
  <c r="DH94" i="4"/>
  <c r="DH109" i="4"/>
  <c r="DH108" i="4"/>
  <c r="DH102" i="4"/>
  <c r="DH93" i="4"/>
  <c r="DH92" i="4"/>
  <c r="DH100" i="4"/>
  <c r="DH101" i="4"/>
  <c r="DH26" i="11"/>
  <c r="DH67" i="11" s="1"/>
  <c r="DF21" i="7" s="1"/>
  <c r="DF24" i="7" s="1"/>
  <c r="DH49" i="11"/>
  <c r="DH96" i="11" s="1"/>
  <c r="DF55" i="7" s="1"/>
  <c r="DF50" i="7"/>
  <c r="DH57" i="11"/>
  <c r="DH93" i="11" s="1"/>
  <c r="DF52" i="7" s="1"/>
  <c r="DH52" i="4"/>
  <c r="DI52" i="11"/>
  <c r="DE73" i="7"/>
  <c r="DE86" i="7"/>
  <c r="DE107" i="7"/>
  <c r="DE148" i="7"/>
  <c r="DE100" i="7"/>
  <c r="DE45" i="7"/>
  <c r="DE48" i="7" s="1"/>
  <c r="DE58" i="7" s="1"/>
  <c r="DF55" i="12"/>
  <c r="DE130" i="7" s="1"/>
  <c r="DE123" i="7"/>
  <c r="DF49" i="12"/>
  <c r="DE129" i="7" s="1"/>
  <c r="DF37" i="12"/>
  <c r="DE127" i="7" s="1"/>
  <c r="DF43" i="12"/>
  <c r="DE128" i="7" s="1"/>
  <c r="DF31" i="12"/>
  <c r="DE126" i="7" s="1"/>
  <c r="DF25" i="12"/>
  <c r="DE125" i="7" s="1"/>
  <c r="DK86" i="11"/>
  <c r="DI44" i="7" s="1"/>
  <c r="DH51" i="4"/>
  <c r="DM13" i="11"/>
  <c r="DM12" i="11" s="1"/>
  <c r="DL18" i="11"/>
  <c r="DL71" i="11" s="1"/>
  <c r="DJ26" i="7" s="1"/>
  <c r="DI22" i="11"/>
  <c r="DI21" i="11" s="1"/>
  <c r="DH66" i="4" l="1"/>
  <c r="DH126" i="4" s="1"/>
  <c r="DE150" i="7"/>
  <c r="DE151" i="7" s="1"/>
  <c r="DH50" i="11"/>
  <c r="DG83" i="12" s="1"/>
  <c r="DF122" i="7" s="1"/>
  <c r="DE120" i="7"/>
  <c r="DF9" i="7"/>
  <c r="DH27" i="11"/>
  <c r="DH72" i="11" s="1"/>
  <c r="DF27" i="7" s="1"/>
  <c r="DF30" i="7" s="1"/>
  <c r="DH82" i="4"/>
  <c r="DH142" i="4" s="1"/>
  <c r="DH59" i="11"/>
  <c r="DH83" i="4"/>
  <c r="DH143" i="4" s="1"/>
  <c r="DH60" i="4"/>
  <c r="DH120" i="4" s="1"/>
  <c r="DH137" i="4"/>
  <c r="DH175" i="4" s="1"/>
  <c r="DH80" i="4"/>
  <c r="DH140" i="4" s="1"/>
  <c r="DH178" i="4" s="1"/>
  <c r="DH124" i="4"/>
  <c r="DH132" i="4"/>
  <c r="DH84" i="4"/>
  <c r="DH144" i="4" s="1"/>
  <c r="DF88" i="7"/>
  <c r="DF89" i="7" s="1"/>
  <c r="DE135" i="7"/>
  <c r="DE221" i="7"/>
  <c r="DH134" i="4"/>
  <c r="DL76" i="11"/>
  <c r="DJ32" i="7" s="1"/>
  <c r="DH117" i="4"/>
  <c r="DH138" i="4"/>
  <c r="DH139" i="4"/>
  <c r="DH177" i="4" s="1"/>
  <c r="DH53" i="4"/>
  <c r="DM14" i="11"/>
  <c r="DM15" i="11" s="1"/>
  <c r="DI47" i="11"/>
  <c r="DI48" i="11"/>
  <c r="DG102" i="12" l="1"/>
  <c r="DF163" i="7" s="1"/>
  <c r="DG87" i="12"/>
  <c r="DF134" i="7" s="1"/>
  <c r="DG100" i="12"/>
  <c r="DF156" i="7" s="1"/>
  <c r="DF157" i="7" s="1"/>
  <c r="DG92" i="12"/>
  <c r="DF147" i="7" s="1"/>
  <c r="DF12" i="7"/>
  <c r="DG91" i="12"/>
  <c r="DF146" i="7" s="1"/>
  <c r="DG67" i="12"/>
  <c r="DF84" i="7" s="1"/>
  <c r="DG60" i="12"/>
  <c r="DF61" i="7" s="1"/>
  <c r="DG71" i="12"/>
  <c r="DF99" i="7" s="1"/>
  <c r="DH69" i="4"/>
  <c r="DH129" i="4" s="1"/>
  <c r="DG8" i="12" s="1"/>
  <c r="DH70" i="4"/>
  <c r="DH130" i="4" s="1"/>
  <c r="DH73" i="4"/>
  <c r="DH133" i="4" s="1"/>
  <c r="DG10" i="12" s="1"/>
  <c r="DG78" i="12"/>
  <c r="DF109" i="7" s="1"/>
  <c r="DG62" i="12"/>
  <c r="DF71" i="7" s="1"/>
  <c r="DG66" i="12"/>
  <c r="DF75" i="7" s="1"/>
  <c r="DG68" i="12"/>
  <c r="DF85" i="7" s="1"/>
  <c r="DH94" i="11"/>
  <c r="DF53" i="7" s="1"/>
  <c r="DF56" i="7" s="1"/>
  <c r="DG85" i="12"/>
  <c r="DF132" i="7" s="1"/>
  <c r="DG74" i="12"/>
  <c r="DF105" i="7" s="1"/>
  <c r="DG90" i="12"/>
  <c r="DF137" i="7" s="1"/>
  <c r="DG75" i="12"/>
  <c r="DF106" i="7" s="1"/>
  <c r="DG86" i="12"/>
  <c r="DF133" i="7" s="1"/>
  <c r="DH77" i="11"/>
  <c r="DF33" i="7" s="1"/>
  <c r="DF36" i="7" s="1"/>
  <c r="DG79" i="12"/>
  <c r="DF118" i="7" s="1"/>
  <c r="DG61" i="12"/>
  <c r="DF70" i="7" s="1"/>
  <c r="DG84" i="12"/>
  <c r="DF131" i="7" s="1"/>
  <c r="DG80" i="12"/>
  <c r="DF119" i="7" s="1"/>
  <c r="DM16" i="11"/>
  <c r="DM17" i="11" s="1"/>
  <c r="DM66" i="11" s="1"/>
  <c r="DK20" i="7" s="1"/>
  <c r="DG20" i="12"/>
  <c r="DF139" i="7" s="1"/>
  <c r="DG16" i="12"/>
  <c r="DF92" i="7" s="1"/>
  <c r="DH170" i="4"/>
  <c r="DG72" i="7"/>
  <c r="DG14" i="12"/>
  <c r="DF63" i="7" s="1"/>
  <c r="DH123" i="4"/>
  <c r="DH121" i="4"/>
  <c r="DG7" i="12" s="1"/>
  <c r="DH122" i="4"/>
  <c r="DH160" i="4" s="1"/>
  <c r="DG18" i="12" s="1"/>
  <c r="DF111" i="7" s="1"/>
  <c r="DI54" i="11"/>
  <c r="DI53" i="11"/>
  <c r="DG13" i="12"/>
  <c r="DL81" i="11"/>
  <c r="DJ38" i="7" s="1"/>
  <c r="DH131" i="4"/>
  <c r="DG9" i="12" s="1"/>
  <c r="DN11" i="11"/>
  <c r="DM47" i="4"/>
  <c r="DI23" i="11"/>
  <c r="DI24" i="11" s="1"/>
  <c r="DH82" i="11" l="1"/>
  <c r="DF39" i="7" s="1"/>
  <c r="DF42" i="7" s="1"/>
  <c r="DK8" i="7"/>
  <c r="DI25" i="11"/>
  <c r="DI91" i="11" s="1"/>
  <c r="DG11" i="12"/>
  <c r="DG54" i="12" s="1"/>
  <c r="DF117" i="7" s="1"/>
  <c r="DG45" i="12"/>
  <c r="DF68" i="7" s="1"/>
  <c r="DG21" i="12"/>
  <c r="DF64" i="7" s="1"/>
  <c r="DG27" i="12"/>
  <c r="DF65" i="7" s="1"/>
  <c r="DF62" i="7"/>
  <c r="DG51" i="12"/>
  <c r="DF69" i="7" s="1"/>
  <c r="DG39" i="12"/>
  <c r="DF67" i="7" s="1"/>
  <c r="DG33" i="12"/>
  <c r="DF66" i="7" s="1"/>
  <c r="DG17" i="12"/>
  <c r="DF103" i="7" s="1"/>
  <c r="DG19" i="12"/>
  <c r="DF124" i="7" s="1"/>
  <c r="DG58" i="12"/>
  <c r="DF104" i="7" s="1"/>
  <c r="DF102" i="7"/>
  <c r="DG28" i="12"/>
  <c r="DF79" i="7" s="1"/>
  <c r="DG52" i="12"/>
  <c r="DF83" i="7" s="1"/>
  <c r="DF76" i="7"/>
  <c r="DG40" i="12"/>
  <c r="DF81" i="7" s="1"/>
  <c r="DG34" i="12"/>
  <c r="DF80" i="7" s="1"/>
  <c r="DG46" i="12"/>
  <c r="DF82" i="7" s="1"/>
  <c r="DG22" i="12"/>
  <c r="DF78" i="7" s="1"/>
  <c r="DG53" i="12"/>
  <c r="DF98" i="7" s="1"/>
  <c r="DF91" i="7"/>
  <c r="DG56" i="12"/>
  <c r="DF145" i="7" s="1"/>
  <c r="DF138" i="7"/>
  <c r="DI55" i="11"/>
  <c r="DI56" i="11" s="1"/>
  <c r="DF222" i="7"/>
  <c r="DG12" i="12"/>
  <c r="DG38" i="12"/>
  <c r="DF142" i="7" s="1"/>
  <c r="DG50" i="12"/>
  <c r="DF144" i="7" s="1"/>
  <c r="DG44" i="12"/>
  <c r="DF143" i="7" s="1"/>
  <c r="DG32" i="12"/>
  <c r="DF141" i="7" s="1"/>
  <c r="DG26" i="12"/>
  <c r="DF140" i="7" s="1"/>
  <c r="DG47" i="12"/>
  <c r="DF97" i="7" s="1"/>
  <c r="DG41" i="12"/>
  <c r="DF96" i="7" s="1"/>
  <c r="DG35" i="12"/>
  <c r="DF95" i="7" s="1"/>
  <c r="DG23" i="12"/>
  <c r="DF93" i="7" s="1"/>
  <c r="DG29" i="12"/>
  <c r="DF94" i="7" s="1"/>
  <c r="DL86" i="11"/>
  <c r="DJ44" i="7" s="1"/>
  <c r="DN13" i="11"/>
  <c r="DN12" i="11" s="1"/>
  <c r="DM18" i="11"/>
  <c r="DM71" i="11" s="1"/>
  <c r="DK26" i="7" s="1"/>
  <c r="DI48" i="4"/>
  <c r="DJ20" i="11"/>
  <c r="DG36" i="12" l="1"/>
  <c r="DF114" i="7" s="1"/>
  <c r="DH87" i="11"/>
  <c r="DG96" i="12" s="1"/>
  <c r="DG30" i="12"/>
  <c r="DF113" i="7" s="1"/>
  <c r="DG24" i="12"/>
  <c r="DF112" i="7" s="1"/>
  <c r="DG48" i="12"/>
  <c r="DF116" i="7" s="1"/>
  <c r="DF110" i="7"/>
  <c r="DG42" i="12"/>
  <c r="DF115" i="7" s="1"/>
  <c r="DI110" i="4"/>
  <c r="DI94" i="4"/>
  <c r="DI109" i="4"/>
  <c r="DI108" i="4"/>
  <c r="DI102" i="4"/>
  <c r="DI101" i="4"/>
  <c r="DI100" i="4"/>
  <c r="DI93" i="4"/>
  <c r="DI92" i="4"/>
  <c r="DI26" i="11"/>
  <c r="DI67" i="11" s="1"/>
  <c r="DG21" i="7" s="1"/>
  <c r="DG24" i="7" s="1"/>
  <c r="DI49" i="11"/>
  <c r="DI96" i="11" s="1"/>
  <c r="DG55" i="7" s="1"/>
  <c r="DG50" i="7"/>
  <c r="DJ52" i="11"/>
  <c r="DI57" i="11"/>
  <c r="DI93" i="11" s="1"/>
  <c r="DG52" i="7" s="1"/>
  <c r="DF73" i="7"/>
  <c r="DF86" i="7"/>
  <c r="DF107" i="7"/>
  <c r="DF148" i="7"/>
  <c r="DG55" i="12"/>
  <c r="DF130" i="7" s="1"/>
  <c r="DF123" i="7"/>
  <c r="DF100" i="7"/>
  <c r="DI52" i="4"/>
  <c r="DG37" i="12"/>
  <c r="DF127" i="7" s="1"/>
  <c r="DG43" i="12"/>
  <c r="DF128" i="7" s="1"/>
  <c r="DG49" i="12"/>
  <c r="DF129" i="7" s="1"/>
  <c r="DG25" i="12"/>
  <c r="DF125" i="7" s="1"/>
  <c r="DG31" i="12"/>
  <c r="DF126" i="7" s="1"/>
  <c r="DM76" i="11"/>
  <c r="DK32" i="7" s="1"/>
  <c r="DI51" i="4"/>
  <c r="DN14" i="11"/>
  <c r="DN15" i="11" s="1"/>
  <c r="DJ22" i="11"/>
  <c r="DJ21" i="11" s="1"/>
  <c r="DF45" i="7" l="1"/>
  <c r="DF48" i="7" s="1"/>
  <c r="DF58" i="7" s="1"/>
  <c r="DI66" i="4"/>
  <c r="DI126" i="4" s="1"/>
  <c r="DF165" i="7"/>
  <c r="DF150" i="7"/>
  <c r="DF151" i="7" s="1"/>
  <c r="DI27" i="11"/>
  <c r="DI72" i="11" s="1"/>
  <c r="DG27" i="7" s="1"/>
  <c r="DG30" i="7" s="1"/>
  <c r="DG9" i="7"/>
  <c r="DI50" i="11"/>
  <c r="DH91" i="12" s="1"/>
  <c r="DG146" i="7" s="1"/>
  <c r="DI82" i="4"/>
  <c r="DI142" i="4" s="1"/>
  <c r="DF120" i="7"/>
  <c r="DI59" i="11"/>
  <c r="DI83" i="4"/>
  <c r="DI143" i="4" s="1"/>
  <c r="DI60" i="4"/>
  <c r="DI120" i="4" s="1"/>
  <c r="DI137" i="4"/>
  <c r="DI175" i="4" s="1"/>
  <c r="DN16" i="11"/>
  <c r="DN17" i="11" s="1"/>
  <c r="DL8" i="7" s="1"/>
  <c r="DI80" i="4"/>
  <c r="DI140" i="4" s="1"/>
  <c r="DI178" i="4" s="1"/>
  <c r="DI124" i="4"/>
  <c r="DI84" i="4"/>
  <c r="DI144" i="4" s="1"/>
  <c r="DI132" i="4"/>
  <c r="DG88" i="7"/>
  <c r="DG89" i="7" s="1"/>
  <c r="DF135" i="7"/>
  <c r="DI134" i="4"/>
  <c r="DM81" i="11"/>
  <c r="DK38" i="7" s="1"/>
  <c r="DI117" i="4"/>
  <c r="DI138" i="4"/>
  <c r="DI139" i="4"/>
  <c r="DI177" i="4" s="1"/>
  <c r="DI53" i="4"/>
  <c r="DO11" i="11"/>
  <c r="DN47" i="4"/>
  <c r="DJ47" i="11"/>
  <c r="DJ48" i="11"/>
  <c r="DF221" i="7" l="1"/>
  <c r="DI77" i="11"/>
  <c r="DG33" i="7" s="1"/>
  <c r="DG36" i="7" s="1"/>
  <c r="DI73" i="4"/>
  <c r="DI133" i="4" s="1"/>
  <c r="DI70" i="4"/>
  <c r="DI130" i="4" s="1"/>
  <c r="DI69" i="4"/>
  <c r="DH66" i="12"/>
  <c r="DG75" i="7" s="1"/>
  <c r="DH86" i="12"/>
  <c r="DG133" i="7" s="1"/>
  <c r="DH102" i="12"/>
  <c r="DG163" i="7" s="1"/>
  <c r="DH62" i="12"/>
  <c r="DG71" i="7" s="1"/>
  <c r="DH74" i="12"/>
  <c r="DG105" i="7" s="1"/>
  <c r="DI94" i="11"/>
  <c r="DH14" i="12" s="1"/>
  <c r="DG63" i="7" s="1"/>
  <c r="DH79" i="12"/>
  <c r="DG118" i="7" s="1"/>
  <c r="DH90" i="12"/>
  <c r="DG137" i="7" s="1"/>
  <c r="DH83" i="12"/>
  <c r="DG122" i="7" s="1"/>
  <c r="DH67" i="12"/>
  <c r="DG84" i="7" s="1"/>
  <c r="DH87" i="12"/>
  <c r="DG134" i="7" s="1"/>
  <c r="DH60" i="12"/>
  <c r="DG61" i="7" s="1"/>
  <c r="DH92" i="12"/>
  <c r="DG147" i="7" s="1"/>
  <c r="DH71" i="12"/>
  <c r="DG99" i="7" s="1"/>
  <c r="DH61" i="12"/>
  <c r="DG70" i="7" s="1"/>
  <c r="DH100" i="12"/>
  <c r="DG156" i="7" s="1"/>
  <c r="DG157" i="7" s="1"/>
  <c r="DH68" i="12"/>
  <c r="DG85" i="7" s="1"/>
  <c r="DH75" i="12"/>
  <c r="DG106" i="7" s="1"/>
  <c r="DN66" i="11"/>
  <c r="DL20" i="7" s="1"/>
  <c r="DH78" i="12"/>
  <c r="DG109" i="7" s="1"/>
  <c r="DH84" i="12"/>
  <c r="DG131" i="7" s="1"/>
  <c r="DG12" i="7"/>
  <c r="DH85" i="12"/>
  <c r="DG132" i="7" s="1"/>
  <c r="DH80" i="12"/>
  <c r="DG119" i="7" s="1"/>
  <c r="DI129" i="4"/>
  <c r="DH8" i="12" s="1"/>
  <c r="DH20" i="12"/>
  <c r="DG139" i="7" s="1"/>
  <c r="DH16" i="12"/>
  <c r="DG92" i="7" s="1"/>
  <c r="DI170" i="4"/>
  <c r="DH10" i="12"/>
  <c r="DH72" i="7"/>
  <c r="DI123" i="4"/>
  <c r="DI122" i="4"/>
  <c r="DI160" i="4" s="1"/>
  <c r="DH18" i="12" s="1"/>
  <c r="DG111" i="7" s="1"/>
  <c r="DJ54" i="11"/>
  <c r="DJ53" i="11"/>
  <c r="DH13" i="12"/>
  <c r="DG138" i="7" s="1"/>
  <c r="DM86" i="11"/>
  <c r="DK44" i="7" s="1"/>
  <c r="DI131" i="4"/>
  <c r="DH9" i="12" s="1"/>
  <c r="DI121" i="4"/>
  <c r="DH7" i="12" s="1"/>
  <c r="DN18" i="11"/>
  <c r="DN71" i="11" s="1"/>
  <c r="DL26" i="7" s="1"/>
  <c r="DO13" i="11"/>
  <c r="DO12" i="11" s="1"/>
  <c r="DJ23" i="11"/>
  <c r="DJ24" i="11" s="1"/>
  <c r="DI82" i="11" l="1"/>
  <c r="DG39" i="7" s="1"/>
  <c r="DG42" i="7" s="1"/>
  <c r="DG53" i="7"/>
  <c r="DG56" i="7" s="1"/>
  <c r="DG222" i="7" s="1"/>
  <c r="DJ25" i="11"/>
  <c r="DJ91" i="11" s="1"/>
  <c r="DH11" i="12"/>
  <c r="DH36" i="12" s="1"/>
  <c r="DG114" i="7" s="1"/>
  <c r="DH39" i="12"/>
  <c r="DG67" i="7" s="1"/>
  <c r="DG62" i="7"/>
  <c r="DH33" i="12"/>
  <c r="DG66" i="7" s="1"/>
  <c r="DH45" i="12"/>
  <c r="DG68" i="7" s="1"/>
  <c r="DH21" i="12"/>
  <c r="DG64" i="7" s="1"/>
  <c r="DH51" i="12"/>
  <c r="DG69" i="7" s="1"/>
  <c r="DH27" i="12"/>
  <c r="DG65" i="7" s="1"/>
  <c r="DH17" i="12"/>
  <c r="DG103" i="7" s="1"/>
  <c r="DH19" i="12"/>
  <c r="DG124" i="7" s="1"/>
  <c r="DG102" i="7"/>
  <c r="DH58" i="12"/>
  <c r="DG104" i="7" s="1"/>
  <c r="DH34" i="12"/>
  <c r="DG80" i="7" s="1"/>
  <c r="DH22" i="12"/>
  <c r="DG78" i="7" s="1"/>
  <c r="DH28" i="12"/>
  <c r="DG79" i="7" s="1"/>
  <c r="DH52" i="12"/>
  <c r="DG83" i="7" s="1"/>
  <c r="DG76" i="7"/>
  <c r="DH46" i="12"/>
  <c r="DG82" i="7" s="1"/>
  <c r="DH40" i="12"/>
  <c r="DG81" i="7" s="1"/>
  <c r="DH53" i="12"/>
  <c r="DG98" i="7" s="1"/>
  <c r="DG91" i="7"/>
  <c r="DJ55" i="11"/>
  <c r="DJ56" i="11" s="1"/>
  <c r="DH56" i="12"/>
  <c r="DG145" i="7" s="1"/>
  <c r="DH38" i="12"/>
  <c r="DG142" i="7" s="1"/>
  <c r="DH50" i="12"/>
  <c r="DG144" i="7" s="1"/>
  <c r="DH44" i="12"/>
  <c r="DG143" i="7" s="1"/>
  <c r="DH32" i="12"/>
  <c r="DG141" i="7" s="1"/>
  <c r="DH26" i="12"/>
  <c r="DG140" i="7" s="1"/>
  <c r="DH47" i="12"/>
  <c r="DG97" i="7" s="1"/>
  <c r="DH41" i="12"/>
  <c r="DG96" i="7" s="1"/>
  <c r="DH35" i="12"/>
  <c r="DG95" i="7" s="1"/>
  <c r="DH29" i="12"/>
  <c r="DG94" i="7" s="1"/>
  <c r="DH23" i="12"/>
  <c r="DG93" i="7" s="1"/>
  <c r="DH12" i="12"/>
  <c r="DN76" i="11"/>
  <c r="DL32" i="7" s="1"/>
  <c r="DO14" i="11"/>
  <c r="DO15" i="11" s="1"/>
  <c r="DJ48" i="4"/>
  <c r="DK20" i="11"/>
  <c r="DI87" i="11" l="1"/>
  <c r="DH96" i="12" s="1"/>
  <c r="DH42" i="12"/>
  <c r="DG115" i="7" s="1"/>
  <c r="DG165" i="7"/>
  <c r="DH48" i="12"/>
  <c r="DG116" i="7" s="1"/>
  <c r="DJ110" i="4"/>
  <c r="DJ109" i="4"/>
  <c r="DJ108" i="4"/>
  <c r="DJ102" i="4"/>
  <c r="DJ101" i="4"/>
  <c r="DJ100" i="4"/>
  <c r="DJ93" i="4"/>
  <c r="DJ92" i="4"/>
  <c r="DJ94" i="4"/>
  <c r="DH30" i="12"/>
  <c r="DG113" i="7" s="1"/>
  <c r="DH24" i="12"/>
  <c r="DG112" i="7" s="1"/>
  <c r="DH54" i="12"/>
  <c r="DG117" i="7" s="1"/>
  <c r="DG110" i="7"/>
  <c r="DJ26" i="11"/>
  <c r="DH9" i="7" s="1"/>
  <c r="DJ49" i="11"/>
  <c r="DJ96" i="11" s="1"/>
  <c r="DH55" i="7" s="1"/>
  <c r="DH50" i="7"/>
  <c r="DJ57" i="11"/>
  <c r="DJ93" i="11" s="1"/>
  <c r="DH52" i="7" s="1"/>
  <c r="DO16" i="11"/>
  <c r="DO17" i="11" s="1"/>
  <c r="DM8" i="7" s="1"/>
  <c r="DK52" i="11"/>
  <c r="DG73" i="7"/>
  <c r="DJ52" i="4"/>
  <c r="DG86" i="7"/>
  <c r="DG107" i="7"/>
  <c r="DG148" i="7"/>
  <c r="DH55" i="12"/>
  <c r="DG130" i="7" s="1"/>
  <c r="DG123" i="7"/>
  <c r="DG100" i="7"/>
  <c r="DH37" i="12"/>
  <c r="DG127" i="7" s="1"/>
  <c r="DH43" i="12"/>
  <c r="DG128" i="7" s="1"/>
  <c r="DH49" i="12"/>
  <c r="DG129" i="7" s="1"/>
  <c r="DH25" i="12"/>
  <c r="DG125" i="7" s="1"/>
  <c r="DH31" i="12"/>
  <c r="DG126" i="7" s="1"/>
  <c r="DN81" i="11"/>
  <c r="DL38" i="7" s="1"/>
  <c r="DJ51" i="4"/>
  <c r="DP11" i="11"/>
  <c r="DO47" i="4"/>
  <c r="DK22" i="11"/>
  <c r="DK21" i="11" s="1"/>
  <c r="DG45" i="7" l="1"/>
  <c r="DG48" i="7" s="1"/>
  <c r="DG58" i="7" s="1"/>
  <c r="DG150" i="7"/>
  <c r="DG151" i="7" s="1"/>
  <c r="DJ66" i="4"/>
  <c r="DJ126" i="4" s="1"/>
  <c r="DJ82" i="4"/>
  <c r="DJ142" i="4" s="1"/>
  <c r="DJ50" i="11"/>
  <c r="DI71" i="12" s="1"/>
  <c r="DH99" i="7" s="1"/>
  <c r="DJ83" i="4"/>
  <c r="DJ143" i="4" s="1"/>
  <c r="DJ59" i="11"/>
  <c r="DJ27" i="11"/>
  <c r="DJ72" i="11" s="1"/>
  <c r="DH27" i="7" s="1"/>
  <c r="DH30" i="7" s="1"/>
  <c r="DG120" i="7"/>
  <c r="DJ67" i="11"/>
  <c r="DH21" i="7" s="1"/>
  <c r="DH24" i="7" s="1"/>
  <c r="DO66" i="11"/>
  <c r="DM20" i="7" s="1"/>
  <c r="DJ137" i="4"/>
  <c r="DJ175" i="4" s="1"/>
  <c r="DJ60" i="4"/>
  <c r="DJ120" i="4" s="1"/>
  <c r="DJ80" i="4"/>
  <c r="DJ140" i="4" s="1"/>
  <c r="DJ178" i="4" s="1"/>
  <c r="DJ124" i="4"/>
  <c r="DJ84" i="4"/>
  <c r="DJ144" i="4" s="1"/>
  <c r="DJ132" i="4"/>
  <c r="DH88" i="7"/>
  <c r="DH89" i="7" s="1"/>
  <c r="DG135" i="7"/>
  <c r="DJ134" i="4"/>
  <c r="DN86" i="11"/>
  <c r="DL44" i="7" s="1"/>
  <c r="DJ139" i="4"/>
  <c r="DJ177" i="4" s="1"/>
  <c r="DJ117" i="4"/>
  <c r="DJ138" i="4"/>
  <c r="DJ53" i="4"/>
  <c r="DO18" i="11"/>
  <c r="DO71" i="11" s="1"/>
  <c r="DM26" i="7" s="1"/>
  <c r="DP13" i="11"/>
  <c r="DP12" i="11" s="1"/>
  <c r="DK47" i="11"/>
  <c r="DK48" i="11"/>
  <c r="DG221" i="7" l="1"/>
  <c r="DI90" i="12"/>
  <c r="DH137" i="7" s="1"/>
  <c r="DI61" i="12"/>
  <c r="DH70" i="7" s="1"/>
  <c r="DI67" i="12"/>
  <c r="DH84" i="7" s="1"/>
  <c r="DJ70" i="4"/>
  <c r="DJ73" i="4"/>
  <c r="DJ133" i="4" s="1"/>
  <c r="DJ69" i="4"/>
  <c r="DJ129" i="4" s="1"/>
  <c r="DI8" i="12" s="1"/>
  <c r="DI87" i="12"/>
  <c r="DH134" i="7" s="1"/>
  <c r="DH12" i="7"/>
  <c r="DI79" i="12"/>
  <c r="DH118" i="7" s="1"/>
  <c r="DI91" i="12"/>
  <c r="DH146" i="7" s="1"/>
  <c r="DI83" i="12"/>
  <c r="DH122" i="7" s="1"/>
  <c r="DI100" i="12"/>
  <c r="DH156" i="7" s="1"/>
  <c r="DH157" i="7" s="1"/>
  <c r="DI60" i="12"/>
  <c r="DH61" i="7" s="1"/>
  <c r="DI102" i="12"/>
  <c r="DH163" i="7" s="1"/>
  <c r="DI62" i="12"/>
  <c r="DH71" i="7" s="1"/>
  <c r="DI80" i="12"/>
  <c r="DH119" i="7" s="1"/>
  <c r="DI66" i="12"/>
  <c r="DH75" i="7" s="1"/>
  <c r="DI75" i="12"/>
  <c r="DH106" i="7" s="1"/>
  <c r="DI78" i="12"/>
  <c r="DH109" i="7" s="1"/>
  <c r="DI85" i="12"/>
  <c r="DH132" i="7" s="1"/>
  <c r="DJ94" i="11"/>
  <c r="DI14" i="12" s="1"/>
  <c r="DH63" i="7" s="1"/>
  <c r="DI84" i="12"/>
  <c r="DH131" i="7" s="1"/>
  <c r="DI68" i="12"/>
  <c r="DH85" i="7" s="1"/>
  <c r="DI92" i="12"/>
  <c r="DH147" i="7" s="1"/>
  <c r="DI74" i="12"/>
  <c r="DH105" i="7" s="1"/>
  <c r="DI86" i="12"/>
  <c r="DH133" i="7" s="1"/>
  <c r="DJ77" i="11"/>
  <c r="DH33" i="7" s="1"/>
  <c r="DH36" i="7" s="1"/>
  <c r="DJ130" i="4"/>
  <c r="DI20" i="12"/>
  <c r="DH139" i="7" s="1"/>
  <c r="DI16" i="12"/>
  <c r="DH92" i="7" s="1"/>
  <c r="DJ170" i="4"/>
  <c r="DI10" i="12"/>
  <c r="DI72" i="7"/>
  <c r="DJ123" i="4"/>
  <c r="DJ122" i="4"/>
  <c r="DJ160" i="4" s="1"/>
  <c r="DI18" i="12" s="1"/>
  <c r="DH111" i="7" s="1"/>
  <c r="DI13" i="12"/>
  <c r="DK54" i="11"/>
  <c r="DK53" i="11"/>
  <c r="DO76" i="11"/>
  <c r="DM32" i="7" s="1"/>
  <c r="DJ131" i="4"/>
  <c r="DI9" i="12" s="1"/>
  <c r="DJ121" i="4"/>
  <c r="DI7" i="12" s="1"/>
  <c r="DP14" i="11"/>
  <c r="DP15" i="11" s="1"/>
  <c r="DK23" i="11"/>
  <c r="DK24" i="11" s="1"/>
  <c r="DH53" i="7" l="1"/>
  <c r="DH56" i="7" s="1"/>
  <c r="DH222" i="7" s="1"/>
  <c r="DJ82" i="11"/>
  <c r="DH39" i="7" s="1"/>
  <c r="DH42" i="7" s="1"/>
  <c r="DK25" i="11"/>
  <c r="DK91" i="11" s="1"/>
  <c r="DP16" i="11"/>
  <c r="DP17" i="11" s="1"/>
  <c r="DP66" i="11" s="1"/>
  <c r="DN20" i="7" s="1"/>
  <c r="DI11" i="12"/>
  <c r="DI48" i="12" s="1"/>
  <c r="DH116" i="7" s="1"/>
  <c r="DI27" i="12"/>
  <c r="DH65" i="7" s="1"/>
  <c r="DI45" i="12"/>
  <c r="DH68" i="7" s="1"/>
  <c r="DI51" i="12"/>
  <c r="DH69" i="7" s="1"/>
  <c r="DH62" i="7"/>
  <c r="DI39" i="12"/>
  <c r="DH67" i="7" s="1"/>
  <c r="DI33" i="12"/>
  <c r="DH66" i="7" s="1"/>
  <c r="DI21" i="12"/>
  <c r="DH64" i="7" s="1"/>
  <c r="DI17" i="12"/>
  <c r="DH103" i="7" s="1"/>
  <c r="DI19" i="12"/>
  <c r="DH124" i="7" s="1"/>
  <c r="DH102" i="7"/>
  <c r="DI58" i="12"/>
  <c r="DH104" i="7" s="1"/>
  <c r="DI52" i="12"/>
  <c r="DH83" i="7" s="1"/>
  <c r="DI28" i="12"/>
  <c r="DH79" i="7" s="1"/>
  <c r="DH76" i="7"/>
  <c r="DI46" i="12"/>
  <c r="DH82" i="7" s="1"/>
  <c r="DI40" i="12"/>
  <c r="DH81" i="7" s="1"/>
  <c r="DI34" i="12"/>
  <c r="DH80" i="7" s="1"/>
  <c r="DI22" i="12"/>
  <c r="DH78" i="7" s="1"/>
  <c r="DI56" i="12"/>
  <c r="DH145" i="7" s="1"/>
  <c r="DH138" i="7"/>
  <c r="DI53" i="12"/>
  <c r="DH98" i="7" s="1"/>
  <c r="DH91" i="7"/>
  <c r="DI38" i="12"/>
  <c r="DH142" i="7" s="1"/>
  <c r="DI32" i="12"/>
  <c r="DH141" i="7" s="1"/>
  <c r="DI26" i="12"/>
  <c r="DH140" i="7" s="1"/>
  <c r="DI44" i="12"/>
  <c r="DH143" i="7" s="1"/>
  <c r="DI50" i="12"/>
  <c r="DH144" i="7" s="1"/>
  <c r="DK55" i="11"/>
  <c r="DK56" i="11" s="1"/>
  <c r="DI47" i="12"/>
  <c r="DH97" i="7" s="1"/>
  <c r="DI35" i="12"/>
  <c r="DH95" i="7" s="1"/>
  <c r="DI41" i="12"/>
  <c r="DH96" i="7" s="1"/>
  <c r="DI23" i="12"/>
  <c r="DH93" i="7" s="1"/>
  <c r="DI29" i="12"/>
  <c r="DH94" i="7" s="1"/>
  <c r="DO81" i="11"/>
  <c r="DM38" i="7" s="1"/>
  <c r="DI12" i="12"/>
  <c r="DK48" i="4"/>
  <c r="DQ11" i="11"/>
  <c r="DP47" i="4"/>
  <c r="DL20" i="11"/>
  <c r="DN8" i="7" l="1"/>
  <c r="DI42" i="12"/>
  <c r="DH115" i="7" s="1"/>
  <c r="DJ87" i="11"/>
  <c r="DI96" i="12" s="1"/>
  <c r="DI54" i="12"/>
  <c r="DH117" i="7" s="1"/>
  <c r="DI30" i="12"/>
  <c r="DH113" i="7" s="1"/>
  <c r="DI24" i="12"/>
  <c r="DH112" i="7" s="1"/>
  <c r="DI36" i="12"/>
  <c r="DH114" i="7" s="1"/>
  <c r="DH110" i="7"/>
  <c r="DK110" i="4"/>
  <c r="DK94" i="4"/>
  <c r="DK109" i="4"/>
  <c r="DK108" i="4"/>
  <c r="DK102" i="4"/>
  <c r="DK101" i="4"/>
  <c r="DK100" i="4"/>
  <c r="DK93" i="4"/>
  <c r="DK92" i="4"/>
  <c r="DK26" i="11"/>
  <c r="DI9" i="7" s="1"/>
  <c r="DK49" i="11"/>
  <c r="DK96" i="11" s="1"/>
  <c r="DI55" i="7" s="1"/>
  <c r="DI50" i="7"/>
  <c r="DL52" i="11"/>
  <c r="DK57" i="11"/>
  <c r="DK93" i="11" s="1"/>
  <c r="DI52" i="7" s="1"/>
  <c r="DH73" i="7"/>
  <c r="DH86" i="7"/>
  <c r="DH107" i="7"/>
  <c r="DH148" i="7"/>
  <c r="DI55" i="12"/>
  <c r="DH130" i="7" s="1"/>
  <c r="DH123" i="7"/>
  <c r="DH100" i="7"/>
  <c r="DK52" i="4"/>
  <c r="DI49" i="12"/>
  <c r="DH129" i="7" s="1"/>
  <c r="DI37" i="12"/>
  <c r="DH127" i="7" s="1"/>
  <c r="DI43" i="12"/>
  <c r="DH128" i="7" s="1"/>
  <c r="DI25" i="12"/>
  <c r="DH125" i="7" s="1"/>
  <c r="DI31" i="12"/>
  <c r="DH126" i="7" s="1"/>
  <c r="DO86" i="11"/>
  <c r="DM44" i="7" s="1"/>
  <c r="DK51" i="4"/>
  <c r="DQ13" i="11"/>
  <c r="DQ12" i="11" s="1"/>
  <c r="DP18" i="11"/>
  <c r="DP71" i="11" s="1"/>
  <c r="DN26" i="7" s="1"/>
  <c r="DL22" i="11"/>
  <c r="DL21" i="11" s="1"/>
  <c r="DK66" i="4" l="1"/>
  <c r="DK126" i="4" s="1"/>
  <c r="DH45" i="7"/>
  <c r="DH48" i="7" s="1"/>
  <c r="DH58" i="7" s="1"/>
  <c r="DH165" i="7"/>
  <c r="DH150" i="7"/>
  <c r="DH151" i="7" s="1"/>
  <c r="DK50" i="11"/>
  <c r="DJ85" i="12" s="1"/>
  <c r="DI132" i="7" s="1"/>
  <c r="DK27" i="11"/>
  <c r="DK72" i="11" s="1"/>
  <c r="DI27" i="7" s="1"/>
  <c r="DI30" i="7" s="1"/>
  <c r="DK67" i="11"/>
  <c r="DI21" i="7" s="1"/>
  <c r="DI24" i="7" s="1"/>
  <c r="DH120" i="7"/>
  <c r="DK82" i="4"/>
  <c r="DK142" i="4" s="1"/>
  <c r="DK59" i="11"/>
  <c r="DK83" i="4"/>
  <c r="DK143" i="4" s="1"/>
  <c r="DK60" i="4"/>
  <c r="DK120" i="4" s="1"/>
  <c r="DK124" i="4"/>
  <c r="DK80" i="4"/>
  <c r="DK140" i="4" s="1"/>
  <c r="DK178" i="4" s="1"/>
  <c r="DK84" i="4"/>
  <c r="DK144" i="4" s="1"/>
  <c r="DK137" i="4"/>
  <c r="DK175" i="4" s="1"/>
  <c r="DK132" i="4"/>
  <c r="DI88" i="7"/>
  <c r="DI89" i="7" s="1"/>
  <c r="DH135" i="7"/>
  <c r="DK134" i="4"/>
  <c r="DP76" i="11"/>
  <c r="DN32" i="7" s="1"/>
  <c r="DK139" i="4"/>
  <c r="DK177" i="4" s="1"/>
  <c r="DK117" i="4"/>
  <c r="DK138" i="4"/>
  <c r="DK53" i="4"/>
  <c r="DQ14" i="11"/>
  <c r="DQ15" i="11" s="1"/>
  <c r="DL47" i="11"/>
  <c r="DL48" i="11"/>
  <c r="DJ100" i="12" l="1"/>
  <c r="DI156" i="7" s="1"/>
  <c r="DI157" i="7" s="1"/>
  <c r="DJ102" i="12"/>
  <c r="DI163" i="7" s="1"/>
  <c r="DI12" i="7"/>
  <c r="DJ71" i="12"/>
  <c r="DI99" i="7" s="1"/>
  <c r="DJ91" i="12"/>
  <c r="DI146" i="7" s="1"/>
  <c r="DJ84" i="12"/>
  <c r="DI131" i="7" s="1"/>
  <c r="DK73" i="4"/>
  <c r="DK133" i="4" s="1"/>
  <c r="DJ10" i="12" s="1"/>
  <c r="DK70" i="4"/>
  <c r="DK130" i="4" s="1"/>
  <c r="DK69" i="4"/>
  <c r="DK129" i="4" s="1"/>
  <c r="DJ8" i="12" s="1"/>
  <c r="DJ83" i="12"/>
  <c r="DI122" i="7" s="1"/>
  <c r="DJ66" i="12"/>
  <c r="DI75" i="7" s="1"/>
  <c r="DJ61" i="12"/>
  <c r="DI70" i="7" s="1"/>
  <c r="DJ68" i="12"/>
  <c r="DI85" i="7" s="1"/>
  <c r="DJ60" i="12"/>
  <c r="DI61" i="7" s="1"/>
  <c r="DJ62" i="12"/>
  <c r="DI71" i="7" s="1"/>
  <c r="DJ79" i="12"/>
  <c r="DI118" i="7" s="1"/>
  <c r="DJ74" i="12"/>
  <c r="DI105" i="7" s="1"/>
  <c r="DK94" i="11"/>
  <c r="DJ14" i="12" s="1"/>
  <c r="DI63" i="7" s="1"/>
  <c r="DJ75" i="12"/>
  <c r="DI106" i="7" s="1"/>
  <c r="DJ78" i="12"/>
  <c r="DI109" i="7" s="1"/>
  <c r="DJ87" i="12"/>
  <c r="DI134" i="7" s="1"/>
  <c r="DJ67" i="12"/>
  <c r="DI84" i="7" s="1"/>
  <c r="DJ90" i="12"/>
  <c r="DI137" i="7" s="1"/>
  <c r="DJ92" i="12"/>
  <c r="DI147" i="7" s="1"/>
  <c r="DH221" i="7"/>
  <c r="DJ86" i="12"/>
  <c r="DI133" i="7" s="1"/>
  <c r="DJ80" i="12"/>
  <c r="DI119" i="7" s="1"/>
  <c r="DK77" i="11"/>
  <c r="DI33" i="7" s="1"/>
  <c r="DI36" i="7" s="1"/>
  <c r="DQ16" i="11"/>
  <c r="DQ17" i="11" s="1"/>
  <c r="DQ66" i="11" s="1"/>
  <c r="DO20" i="7" s="1"/>
  <c r="DJ20" i="12"/>
  <c r="DI139" i="7" s="1"/>
  <c r="DJ16" i="12"/>
  <c r="DI92" i="7" s="1"/>
  <c r="DK170" i="4"/>
  <c r="DJ72" i="7"/>
  <c r="DK123" i="4"/>
  <c r="DK122" i="4"/>
  <c r="DK160" i="4" s="1"/>
  <c r="DJ18" i="12" s="1"/>
  <c r="DI111" i="7" s="1"/>
  <c r="DJ13" i="12"/>
  <c r="DL54" i="11"/>
  <c r="DL53" i="11"/>
  <c r="DP81" i="11"/>
  <c r="DN38" i="7" s="1"/>
  <c r="DK131" i="4"/>
  <c r="DK121" i="4"/>
  <c r="DJ7" i="12" s="1"/>
  <c r="DR11" i="11"/>
  <c r="DQ47" i="4"/>
  <c r="DL23" i="11"/>
  <c r="DL24" i="11" s="1"/>
  <c r="DK82" i="11" l="1"/>
  <c r="DI39" i="7" s="1"/>
  <c r="DI42" i="7" s="1"/>
  <c r="DI53" i="7"/>
  <c r="DI56" i="7" s="1"/>
  <c r="DI222" i="7" s="1"/>
  <c r="DO8" i="7"/>
  <c r="DL25" i="11"/>
  <c r="DL91" i="11" s="1"/>
  <c r="DJ51" i="12"/>
  <c r="DI69" i="7" s="1"/>
  <c r="DJ45" i="12"/>
  <c r="DI68" i="7" s="1"/>
  <c r="DJ39" i="12"/>
  <c r="DI67" i="7" s="1"/>
  <c r="DJ27" i="12"/>
  <c r="DI65" i="7" s="1"/>
  <c r="DJ33" i="12"/>
  <c r="DI66" i="7" s="1"/>
  <c r="DJ21" i="12"/>
  <c r="DI64" i="7" s="1"/>
  <c r="DI62" i="7"/>
  <c r="DJ11" i="12"/>
  <c r="DJ42" i="12" s="1"/>
  <c r="DI115" i="7" s="1"/>
  <c r="DJ17" i="12"/>
  <c r="DI103" i="7" s="1"/>
  <c r="DJ19" i="12"/>
  <c r="DI124" i="7" s="1"/>
  <c r="DJ58" i="12"/>
  <c r="DI104" i="7" s="1"/>
  <c r="DI102" i="7"/>
  <c r="DJ52" i="12"/>
  <c r="DI83" i="7" s="1"/>
  <c r="DI76" i="7"/>
  <c r="DJ22" i="12"/>
  <c r="DI78" i="7" s="1"/>
  <c r="DJ46" i="12"/>
  <c r="DI82" i="7" s="1"/>
  <c r="DJ28" i="12"/>
  <c r="DI79" i="7" s="1"/>
  <c r="DJ40" i="12"/>
  <c r="DI81" i="7" s="1"/>
  <c r="DJ34" i="12"/>
  <c r="DI80" i="7" s="1"/>
  <c r="DL55" i="11"/>
  <c r="DL56" i="11" s="1"/>
  <c r="DJ56" i="12"/>
  <c r="DI145" i="7" s="1"/>
  <c r="DI138" i="7"/>
  <c r="DJ26" i="12"/>
  <c r="DI140" i="7" s="1"/>
  <c r="DJ50" i="12"/>
  <c r="DI144" i="7" s="1"/>
  <c r="DJ32" i="12"/>
  <c r="DI141" i="7" s="1"/>
  <c r="DJ44" i="12"/>
  <c r="DI143" i="7" s="1"/>
  <c r="DJ38" i="12"/>
  <c r="DI142" i="7" s="1"/>
  <c r="DJ12" i="12"/>
  <c r="DJ9" i="12"/>
  <c r="DP86" i="11"/>
  <c r="DN44" i="7" s="1"/>
  <c r="DQ18" i="11"/>
  <c r="DQ71" i="11" s="1"/>
  <c r="DO26" i="7" s="1"/>
  <c r="DR13" i="11"/>
  <c r="DR12" i="11" s="1"/>
  <c r="DL48" i="4"/>
  <c r="DM20" i="11"/>
  <c r="DK87" i="11" l="1"/>
  <c r="DJ96" i="12" s="1"/>
  <c r="DI165" i="7"/>
  <c r="DL110" i="4"/>
  <c r="DL109" i="4"/>
  <c r="DL108" i="4"/>
  <c r="DL102" i="4"/>
  <c r="DL101" i="4"/>
  <c r="DL100" i="4"/>
  <c r="DL94" i="4"/>
  <c r="DL93" i="4"/>
  <c r="DL92" i="4"/>
  <c r="DL26" i="11"/>
  <c r="DL27" i="11" s="1"/>
  <c r="DL72" i="11" s="1"/>
  <c r="DJ27" i="7" s="1"/>
  <c r="DJ30" i="7" s="1"/>
  <c r="DJ50" i="7"/>
  <c r="DL49" i="11"/>
  <c r="DL96" i="11" s="1"/>
  <c r="DJ55" i="7" s="1"/>
  <c r="DL57" i="11"/>
  <c r="DL93" i="11" s="1"/>
  <c r="DJ52" i="7" s="1"/>
  <c r="DJ30" i="12"/>
  <c r="DI113" i="7" s="1"/>
  <c r="DJ24" i="12"/>
  <c r="DI112" i="7" s="1"/>
  <c r="DJ36" i="12"/>
  <c r="DI114" i="7" s="1"/>
  <c r="DJ48" i="12"/>
  <c r="DI116" i="7" s="1"/>
  <c r="DI110" i="7"/>
  <c r="DI73" i="7"/>
  <c r="DJ54" i="12"/>
  <c r="DI117" i="7" s="1"/>
  <c r="DM52" i="11"/>
  <c r="DL52" i="4"/>
  <c r="DI107" i="7"/>
  <c r="DI86" i="7"/>
  <c r="DI148" i="7"/>
  <c r="DJ53" i="12"/>
  <c r="DI98" i="7" s="1"/>
  <c r="DI91" i="7"/>
  <c r="DJ55" i="12"/>
  <c r="DI130" i="7" s="1"/>
  <c r="DI123" i="7"/>
  <c r="DI45" i="7"/>
  <c r="DJ47" i="12"/>
  <c r="DI97" i="7" s="1"/>
  <c r="DJ35" i="12"/>
  <c r="DI95" i="7" s="1"/>
  <c r="DJ41" i="12"/>
  <c r="DI96" i="7" s="1"/>
  <c r="DJ23" i="12"/>
  <c r="DI93" i="7" s="1"/>
  <c r="DJ29" i="12"/>
  <c r="DI94" i="7" s="1"/>
  <c r="DJ49" i="12"/>
  <c r="DI129" i="7" s="1"/>
  <c r="DJ37" i="12"/>
  <c r="DI127" i="7" s="1"/>
  <c r="DJ43" i="12"/>
  <c r="DI128" i="7" s="1"/>
  <c r="DJ25" i="12"/>
  <c r="DI125" i="7" s="1"/>
  <c r="DJ31" i="12"/>
  <c r="DI126" i="7" s="1"/>
  <c r="DQ76" i="11"/>
  <c r="DO32" i="7" s="1"/>
  <c r="DL51" i="4"/>
  <c r="DR14" i="11"/>
  <c r="DR15" i="11" s="1"/>
  <c r="DL50" i="11"/>
  <c r="DM22" i="11"/>
  <c r="DM21" i="11" s="1"/>
  <c r="DL66" i="4" l="1"/>
  <c r="DL126" i="4" s="1"/>
  <c r="DJ9" i="7"/>
  <c r="DL67" i="11"/>
  <c r="DJ21" i="7" s="1"/>
  <c r="DJ24" i="7" s="1"/>
  <c r="DL59" i="11"/>
  <c r="DK84" i="12" s="1"/>
  <c r="DJ131" i="7" s="1"/>
  <c r="DL83" i="4"/>
  <c r="DL143" i="4" s="1"/>
  <c r="DL82" i="4"/>
  <c r="DL142" i="4" s="1"/>
  <c r="DK71" i="12"/>
  <c r="DJ99" i="7" s="1"/>
  <c r="DK85" i="12"/>
  <c r="DJ132" i="7" s="1"/>
  <c r="DK91" i="12"/>
  <c r="DJ146" i="7" s="1"/>
  <c r="DL60" i="4"/>
  <c r="DL120" i="4" s="1"/>
  <c r="DL137" i="4"/>
  <c r="DL175" i="4" s="1"/>
  <c r="DR16" i="11"/>
  <c r="DR17" i="11" s="1"/>
  <c r="DP8" i="7" s="1"/>
  <c r="DI120" i="7"/>
  <c r="DL80" i="4"/>
  <c r="DL140" i="4" s="1"/>
  <c r="DL178" i="4" s="1"/>
  <c r="DL124" i="4"/>
  <c r="DL84" i="4"/>
  <c r="DL144" i="4" s="1"/>
  <c r="DL132" i="4"/>
  <c r="DJ12" i="7"/>
  <c r="DK102" i="12"/>
  <c r="DJ163" i="7" s="1"/>
  <c r="DK100" i="12"/>
  <c r="DJ156" i="7" s="1"/>
  <c r="DJ157" i="7" s="1"/>
  <c r="DK92" i="12"/>
  <c r="DJ147" i="7" s="1"/>
  <c r="DK90" i="12"/>
  <c r="DJ137" i="7" s="1"/>
  <c r="DK87" i="12"/>
  <c r="DJ134" i="7" s="1"/>
  <c r="DK83" i="12"/>
  <c r="DJ122" i="7" s="1"/>
  <c r="DK75" i="12"/>
  <c r="DJ106" i="7" s="1"/>
  <c r="DL94" i="11"/>
  <c r="DK74" i="12"/>
  <c r="DJ105" i="7" s="1"/>
  <c r="DK79" i="12"/>
  <c r="DJ118" i="7" s="1"/>
  <c r="DK78" i="12"/>
  <c r="DJ109" i="7" s="1"/>
  <c r="DK68" i="12"/>
  <c r="DJ85" i="7" s="1"/>
  <c r="DK66" i="12"/>
  <c r="DJ75" i="7" s="1"/>
  <c r="DK62" i="12"/>
  <c r="DJ71" i="7" s="1"/>
  <c r="DK61" i="12"/>
  <c r="DJ70" i="7" s="1"/>
  <c r="DK60" i="12"/>
  <c r="DJ61" i="7" s="1"/>
  <c r="DJ88" i="7"/>
  <c r="DJ89" i="7" s="1"/>
  <c r="DK67" i="12"/>
  <c r="DJ84" i="7" s="1"/>
  <c r="DI135" i="7"/>
  <c r="DR66" i="11"/>
  <c r="DP20" i="7" s="1"/>
  <c r="DI48" i="7"/>
  <c r="DI100" i="7"/>
  <c r="DL134" i="4"/>
  <c r="DQ81" i="11"/>
  <c r="DO38" i="7" s="1"/>
  <c r="DL77" i="11"/>
  <c r="DJ33" i="7" s="1"/>
  <c r="DJ36" i="7" s="1"/>
  <c r="DL138" i="4"/>
  <c r="DL117" i="4"/>
  <c r="DL139" i="4"/>
  <c r="DL177" i="4" s="1"/>
  <c r="DL53" i="4"/>
  <c r="DS11" i="11"/>
  <c r="DR47" i="4"/>
  <c r="DM47" i="11"/>
  <c r="DM48" i="11"/>
  <c r="DL70" i="4" l="1"/>
  <c r="DL130" i="4" s="1"/>
  <c r="DL73" i="4"/>
  <c r="DL133" i="4" s="1"/>
  <c r="DL69" i="4"/>
  <c r="DL129" i="4" s="1"/>
  <c r="DK8" i="12" s="1"/>
  <c r="DK86" i="12"/>
  <c r="DJ133" i="7" s="1"/>
  <c r="DK80" i="12"/>
  <c r="DJ119" i="7" s="1"/>
  <c r="DK20" i="12"/>
  <c r="DJ139" i="7" s="1"/>
  <c r="DK16" i="12"/>
  <c r="DJ92" i="7" s="1"/>
  <c r="DL170" i="4"/>
  <c r="DK10" i="12"/>
  <c r="DK72" i="7"/>
  <c r="DK14" i="12"/>
  <c r="DJ63" i="7" s="1"/>
  <c r="DJ53" i="7"/>
  <c r="DJ56" i="7" s="1"/>
  <c r="DI58" i="7"/>
  <c r="DI221" i="7"/>
  <c r="DL123" i="4"/>
  <c r="DL122" i="4"/>
  <c r="DL160" i="4" s="1"/>
  <c r="DK18" i="12" s="1"/>
  <c r="DJ111" i="7" s="1"/>
  <c r="DK13" i="12"/>
  <c r="DM54" i="11"/>
  <c r="DM53" i="11"/>
  <c r="DL82" i="11"/>
  <c r="DJ39" i="7" s="1"/>
  <c r="DJ42" i="7" s="1"/>
  <c r="DQ86" i="11"/>
  <c r="DO44" i="7" s="1"/>
  <c r="DL131" i="4"/>
  <c r="DK9" i="12" s="1"/>
  <c r="DL121" i="4"/>
  <c r="DK7" i="12" s="1"/>
  <c r="DR18" i="11"/>
  <c r="DR71" i="11" s="1"/>
  <c r="DP26" i="7" s="1"/>
  <c r="DS13" i="11"/>
  <c r="DS12" i="11" s="1"/>
  <c r="DM23" i="11"/>
  <c r="DM24" i="11" s="1"/>
  <c r="DK11" i="12" l="1"/>
  <c r="DJ110" i="7" s="1"/>
  <c r="DM25" i="11"/>
  <c r="DM91" i="11" s="1"/>
  <c r="DK51" i="12"/>
  <c r="DJ69" i="7" s="1"/>
  <c r="DK33" i="12"/>
  <c r="DJ66" i="7" s="1"/>
  <c r="DJ62" i="7"/>
  <c r="DK45" i="12"/>
  <c r="DJ68" i="7" s="1"/>
  <c r="DK27" i="12"/>
  <c r="DJ65" i="7" s="1"/>
  <c r="DK21" i="12"/>
  <c r="DJ64" i="7" s="1"/>
  <c r="DK39" i="12"/>
  <c r="DJ67" i="7" s="1"/>
  <c r="DK17" i="12"/>
  <c r="DJ103" i="7" s="1"/>
  <c r="DK19" i="12"/>
  <c r="DJ124" i="7" s="1"/>
  <c r="DK34" i="12"/>
  <c r="DJ80" i="7" s="1"/>
  <c r="DK28" i="12"/>
  <c r="DJ79" i="7" s="1"/>
  <c r="DK52" i="12"/>
  <c r="DJ83" i="7" s="1"/>
  <c r="DJ76" i="7"/>
  <c r="DK22" i="12"/>
  <c r="DJ78" i="7" s="1"/>
  <c r="DK40" i="12"/>
  <c r="DJ81" i="7" s="1"/>
  <c r="DK46" i="12"/>
  <c r="DJ82" i="7" s="1"/>
  <c r="DJ102" i="7"/>
  <c r="DK58" i="12"/>
  <c r="DJ104" i="7" s="1"/>
  <c r="DM55" i="11"/>
  <c r="DM56" i="11" s="1"/>
  <c r="DN52" i="11" s="1"/>
  <c r="DK56" i="12"/>
  <c r="DJ145" i="7" s="1"/>
  <c r="DJ138" i="7"/>
  <c r="DK53" i="12"/>
  <c r="DJ98" i="7" s="1"/>
  <c r="DJ91" i="7"/>
  <c r="DI150" i="7"/>
  <c r="DI151" i="7" s="1"/>
  <c r="DJ222" i="7"/>
  <c r="DK32" i="12"/>
  <c r="DJ141" i="7" s="1"/>
  <c r="DK50" i="12"/>
  <c r="DJ144" i="7" s="1"/>
  <c r="DK26" i="12"/>
  <c r="DJ140" i="7" s="1"/>
  <c r="DK44" i="12"/>
  <c r="DJ143" i="7" s="1"/>
  <c r="DK38" i="12"/>
  <c r="DJ142" i="7" s="1"/>
  <c r="DK47" i="12"/>
  <c r="DJ97" i="7" s="1"/>
  <c r="DK41" i="12"/>
  <c r="DJ96" i="7" s="1"/>
  <c r="DK35" i="12"/>
  <c r="DJ95" i="7" s="1"/>
  <c r="DK23" i="12"/>
  <c r="DJ93" i="7" s="1"/>
  <c r="DK29" i="12"/>
  <c r="DJ94" i="7" s="1"/>
  <c r="DL87" i="11"/>
  <c r="DK12" i="12"/>
  <c r="DR76" i="11"/>
  <c r="DP32" i="7" s="1"/>
  <c r="DM48" i="4"/>
  <c r="DS14" i="11"/>
  <c r="DS15" i="11" s="1"/>
  <c r="DN20" i="11"/>
  <c r="DK96" i="12" l="1"/>
  <c r="DJ165" i="7"/>
  <c r="DM110" i="4"/>
  <c r="DM109" i="4"/>
  <c r="DM108" i="4"/>
  <c r="DM102" i="4"/>
  <c r="DM101" i="4"/>
  <c r="DM100" i="4"/>
  <c r="DM94" i="4"/>
  <c r="DM93" i="4"/>
  <c r="DM92" i="4"/>
  <c r="DK54" i="12"/>
  <c r="DJ117" i="7" s="1"/>
  <c r="DK30" i="12"/>
  <c r="DJ113" i="7" s="1"/>
  <c r="DK36" i="12"/>
  <c r="DJ114" i="7" s="1"/>
  <c r="DK24" i="12"/>
  <c r="DJ112" i="7" s="1"/>
  <c r="DK42" i="12"/>
  <c r="DJ115" i="7" s="1"/>
  <c r="DK48" i="12"/>
  <c r="DJ116" i="7" s="1"/>
  <c r="DM26" i="11"/>
  <c r="DM27" i="11" s="1"/>
  <c r="DM72" i="11" s="1"/>
  <c r="DK27" i="7" s="1"/>
  <c r="DK30" i="7" s="1"/>
  <c r="DK50" i="7"/>
  <c r="DM49" i="11"/>
  <c r="DM96" i="11" s="1"/>
  <c r="DK55" i="7" s="1"/>
  <c r="DM52" i="4"/>
  <c r="DM57" i="11"/>
  <c r="DM93" i="11" s="1"/>
  <c r="DK52" i="7" s="1"/>
  <c r="DS16" i="11"/>
  <c r="DS17" i="11" s="1"/>
  <c r="DS66" i="11" s="1"/>
  <c r="DQ20" i="7" s="1"/>
  <c r="DJ73" i="7"/>
  <c r="DJ107" i="7"/>
  <c r="DJ86" i="7"/>
  <c r="DJ148" i="7"/>
  <c r="DK55" i="12"/>
  <c r="DJ130" i="7" s="1"/>
  <c r="DJ123" i="7"/>
  <c r="DJ45" i="7"/>
  <c r="DJ100" i="7"/>
  <c r="DK37" i="12"/>
  <c r="DJ127" i="7" s="1"/>
  <c r="DK49" i="12"/>
  <c r="DJ129" i="7" s="1"/>
  <c r="DK43" i="12"/>
  <c r="DJ128" i="7" s="1"/>
  <c r="DK31" i="12"/>
  <c r="DJ126" i="7" s="1"/>
  <c r="DK25" i="12"/>
  <c r="DJ125" i="7" s="1"/>
  <c r="DR81" i="11"/>
  <c r="DP38" i="7" s="1"/>
  <c r="DM51" i="4"/>
  <c r="DT11" i="11"/>
  <c r="DS47" i="4"/>
  <c r="DN22" i="11"/>
  <c r="DN21" i="11" s="1"/>
  <c r="DM66" i="4" l="1"/>
  <c r="DM126" i="4" s="1"/>
  <c r="DM50" i="11"/>
  <c r="DL87" i="12" s="1"/>
  <c r="DK134" i="7" s="1"/>
  <c r="DM67" i="11"/>
  <c r="DK21" i="7" s="1"/>
  <c r="DK24" i="7" s="1"/>
  <c r="DK9" i="7"/>
  <c r="DM82" i="4"/>
  <c r="DM142" i="4" s="1"/>
  <c r="DM83" i="4"/>
  <c r="DM143" i="4" s="1"/>
  <c r="DM59" i="11"/>
  <c r="DM137" i="4"/>
  <c r="DM175" i="4" s="1"/>
  <c r="DM60" i="4"/>
  <c r="DM120" i="4" s="1"/>
  <c r="DJ120" i="7"/>
  <c r="DQ8" i="7"/>
  <c r="DM80" i="4"/>
  <c r="DM140" i="4" s="1"/>
  <c r="DM178" i="4" s="1"/>
  <c r="DM124" i="4"/>
  <c r="DM84" i="4"/>
  <c r="DM144" i="4" s="1"/>
  <c r="DM132" i="4"/>
  <c r="DJ135" i="7"/>
  <c r="DK88" i="7"/>
  <c r="DK89" i="7" s="1"/>
  <c r="DJ48" i="7"/>
  <c r="DM134" i="4"/>
  <c r="DR86" i="11"/>
  <c r="DP44" i="7" s="1"/>
  <c r="DM117" i="4"/>
  <c r="DM138" i="4"/>
  <c r="DM139" i="4"/>
  <c r="DM177" i="4" s="1"/>
  <c r="DM53" i="4"/>
  <c r="DS18" i="11"/>
  <c r="DS71" i="11" s="1"/>
  <c r="DQ26" i="7" s="1"/>
  <c r="DT13" i="11"/>
  <c r="DT12" i="11" s="1"/>
  <c r="DN47" i="11"/>
  <c r="DN48" i="11"/>
  <c r="DL90" i="12" l="1"/>
  <c r="DK137" i="7" s="1"/>
  <c r="DL102" i="12"/>
  <c r="DK163" i="7" s="1"/>
  <c r="DL68" i="12"/>
  <c r="DK85" i="7" s="1"/>
  <c r="DL67" i="12"/>
  <c r="DK84" i="7" s="1"/>
  <c r="DL92" i="12"/>
  <c r="DK147" i="7" s="1"/>
  <c r="DL66" i="12"/>
  <c r="DK75" i="7" s="1"/>
  <c r="DL61" i="12"/>
  <c r="DK70" i="7" s="1"/>
  <c r="DK12" i="7"/>
  <c r="DM70" i="4"/>
  <c r="DM130" i="4" s="1"/>
  <c r="DM73" i="4"/>
  <c r="DM133" i="4" s="1"/>
  <c r="DM69" i="4"/>
  <c r="DM129" i="4" s="1"/>
  <c r="DL8" i="12" s="1"/>
  <c r="DL71" i="12"/>
  <c r="DK99" i="7" s="1"/>
  <c r="DL83" i="12"/>
  <c r="DK122" i="7" s="1"/>
  <c r="DL85" i="12"/>
  <c r="DK132" i="7" s="1"/>
  <c r="DL62" i="12"/>
  <c r="DK71" i="7" s="1"/>
  <c r="DL100" i="12"/>
  <c r="DK156" i="7" s="1"/>
  <c r="DK157" i="7" s="1"/>
  <c r="DL91" i="12"/>
  <c r="DK146" i="7" s="1"/>
  <c r="DL80" i="12"/>
  <c r="DK119" i="7" s="1"/>
  <c r="DL75" i="12"/>
  <c r="DK106" i="7" s="1"/>
  <c r="DL78" i="12"/>
  <c r="DK109" i="7" s="1"/>
  <c r="DL79" i="12"/>
  <c r="DK118" i="7" s="1"/>
  <c r="DM77" i="11"/>
  <c r="DK33" i="7" s="1"/>
  <c r="DK36" i="7" s="1"/>
  <c r="DL74" i="12"/>
  <c r="DK105" i="7" s="1"/>
  <c r="DM94" i="11"/>
  <c r="DK53" i="7" s="1"/>
  <c r="DK56" i="7" s="1"/>
  <c r="DL60" i="12"/>
  <c r="DK61" i="7" s="1"/>
  <c r="DL86" i="12"/>
  <c r="DK133" i="7" s="1"/>
  <c r="DL84" i="12"/>
  <c r="DK131" i="7" s="1"/>
  <c r="DL20" i="12"/>
  <c r="DK139" i="7" s="1"/>
  <c r="DL16" i="12"/>
  <c r="DK92" i="7" s="1"/>
  <c r="DM170" i="4"/>
  <c r="DL10" i="12"/>
  <c r="DL72" i="7"/>
  <c r="DJ58" i="7"/>
  <c r="DJ221" i="7"/>
  <c r="DM123" i="4"/>
  <c r="DM122" i="4"/>
  <c r="DM160" i="4" s="1"/>
  <c r="DL18" i="12" s="1"/>
  <c r="DK111" i="7" s="1"/>
  <c r="DN54" i="11"/>
  <c r="DN53" i="11"/>
  <c r="DL13" i="12"/>
  <c r="DS76" i="11"/>
  <c r="DQ32" i="7" s="1"/>
  <c r="DM131" i="4"/>
  <c r="DL9" i="12" s="1"/>
  <c r="DM121" i="4"/>
  <c r="DL7" i="12" s="1"/>
  <c r="DT14" i="11"/>
  <c r="DT15" i="11" s="1"/>
  <c r="DN23" i="11"/>
  <c r="DN24" i="11" s="1"/>
  <c r="DL14" i="12" l="1"/>
  <c r="DK63" i="7" s="1"/>
  <c r="DM82" i="11"/>
  <c r="DK39" i="7" s="1"/>
  <c r="DK42" i="7" s="1"/>
  <c r="DL11" i="12"/>
  <c r="DL54" i="12" s="1"/>
  <c r="DK117" i="7" s="1"/>
  <c r="DN25" i="11"/>
  <c r="DN91" i="11" s="1"/>
  <c r="DT16" i="11"/>
  <c r="DT17" i="11" s="1"/>
  <c r="DT66" i="11" s="1"/>
  <c r="DR20" i="7" s="1"/>
  <c r="DL27" i="12"/>
  <c r="DK65" i="7" s="1"/>
  <c r="DL21" i="12"/>
  <c r="DK64" i="7" s="1"/>
  <c r="DL51" i="12"/>
  <c r="DK69" i="7" s="1"/>
  <c r="DL45" i="12"/>
  <c r="DK68" i="7" s="1"/>
  <c r="DL39" i="12"/>
  <c r="DK67" i="7" s="1"/>
  <c r="DL33" i="12"/>
  <c r="DK66" i="7" s="1"/>
  <c r="DK62" i="7"/>
  <c r="DL17" i="12"/>
  <c r="DK103" i="7" s="1"/>
  <c r="DL19" i="12"/>
  <c r="DK124" i="7" s="1"/>
  <c r="DL58" i="12"/>
  <c r="DK104" i="7" s="1"/>
  <c r="DK102" i="7"/>
  <c r="DL52" i="12"/>
  <c r="DK83" i="7" s="1"/>
  <c r="DL40" i="12"/>
  <c r="DK81" i="7" s="1"/>
  <c r="DK76" i="7"/>
  <c r="DL46" i="12"/>
  <c r="DK82" i="7" s="1"/>
  <c r="DL34" i="12"/>
  <c r="DK80" i="7" s="1"/>
  <c r="DL22" i="12"/>
  <c r="DK78" i="7" s="1"/>
  <c r="DL28" i="12"/>
  <c r="DK79" i="7" s="1"/>
  <c r="DR8" i="7"/>
  <c r="DL56" i="12"/>
  <c r="DK145" i="7" s="1"/>
  <c r="DK138" i="7"/>
  <c r="DL53" i="12"/>
  <c r="DK98" i="7" s="1"/>
  <c r="DK91" i="7"/>
  <c r="DJ150" i="7"/>
  <c r="DJ151" i="7" s="1"/>
  <c r="DK222" i="7"/>
  <c r="DN55" i="11"/>
  <c r="DN56" i="11" s="1"/>
  <c r="DN52" i="4" s="1"/>
  <c r="DL47" i="12"/>
  <c r="DK97" i="7" s="1"/>
  <c r="DL41" i="12"/>
  <c r="DK96" i="7" s="1"/>
  <c r="DL35" i="12"/>
  <c r="DK95" i="7" s="1"/>
  <c r="DL29" i="12"/>
  <c r="DK94" i="7" s="1"/>
  <c r="DL23" i="12"/>
  <c r="DK93" i="7" s="1"/>
  <c r="DL38" i="12"/>
  <c r="DK142" i="7" s="1"/>
  <c r="DL50" i="12"/>
  <c r="DK144" i="7" s="1"/>
  <c r="DL44" i="12"/>
  <c r="DK143" i="7" s="1"/>
  <c r="DL32" i="12"/>
  <c r="DK141" i="7" s="1"/>
  <c r="DL26" i="12"/>
  <c r="DK140" i="7" s="1"/>
  <c r="DL12" i="12"/>
  <c r="DS81" i="11"/>
  <c r="DQ38" i="7" s="1"/>
  <c r="DN48" i="4"/>
  <c r="DU11" i="11"/>
  <c r="DT47" i="4"/>
  <c r="DO20" i="11"/>
  <c r="DM87" i="11" l="1"/>
  <c r="DL96" i="12" s="1"/>
  <c r="DK165" i="7"/>
  <c r="DN110" i="4"/>
  <c r="DN109" i="4"/>
  <c r="DN108" i="4"/>
  <c r="DN102" i="4"/>
  <c r="DN101" i="4"/>
  <c r="DN100" i="4"/>
  <c r="DN93" i="4"/>
  <c r="DN92" i="4"/>
  <c r="DN94" i="4"/>
  <c r="DL42" i="12"/>
  <c r="DK115" i="7" s="1"/>
  <c r="DL24" i="12"/>
  <c r="DK112" i="7" s="1"/>
  <c r="DL30" i="12"/>
  <c r="DK113" i="7" s="1"/>
  <c r="DL36" i="12"/>
  <c r="DK114" i="7" s="1"/>
  <c r="DL48" i="12"/>
  <c r="DK116" i="7" s="1"/>
  <c r="DK110" i="7"/>
  <c r="DN26" i="11"/>
  <c r="DL9" i="7" s="1"/>
  <c r="DL50" i="7"/>
  <c r="DN49" i="11"/>
  <c r="DN96" i="11" s="1"/>
  <c r="DL55" i="7" s="1"/>
  <c r="DN57" i="11"/>
  <c r="DN93" i="11" s="1"/>
  <c r="DL52" i="7" s="1"/>
  <c r="DK73" i="7"/>
  <c r="DK86" i="7"/>
  <c r="DK107" i="7"/>
  <c r="DK148" i="7"/>
  <c r="DK100" i="7"/>
  <c r="DL55" i="12"/>
  <c r="DK130" i="7" s="1"/>
  <c r="DK123" i="7"/>
  <c r="DO52" i="11"/>
  <c r="DL49" i="12"/>
  <c r="DK129" i="7" s="1"/>
  <c r="DL43" i="12"/>
  <c r="DK128" i="7" s="1"/>
  <c r="DL37" i="12"/>
  <c r="DK127" i="7" s="1"/>
  <c r="DL31" i="12"/>
  <c r="DK126" i="7" s="1"/>
  <c r="DL25" i="12"/>
  <c r="DK125" i="7" s="1"/>
  <c r="DS86" i="11"/>
  <c r="DQ44" i="7" s="1"/>
  <c r="DN51" i="4"/>
  <c r="DU13" i="11"/>
  <c r="DU12" i="11" s="1"/>
  <c r="DT18" i="11"/>
  <c r="DT71" i="11" s="1"/>
  <c r="DR26" i="7" s="1"/>
  <c r="DO22" i="11"/>
  <c r="DO21" i="11" s="1"/>
  <c r="DK45" i="7" l="1"/>
  <c r="DK48" i="7" s="1"/>
  <c r="DN66" i="4"/>
  <c r="DN126" i="4" s="1"/>
  <c r="DN50" i="11"/>
  <c r="DM91" i="12" s="1"/>
  <c r="DL146" i="7" s="1"/>
  <c r="DN59" i="11"/>
  <c r="DN83" i="4"/>
  <c r="DN143" i="4" s="1"/>
  <c r="DN67" i="11"/>
  <c r="DL21" i="7" s="1"/>
  <c r="DL24" i="7" s="1"/>
  <c r="DN27" i="11"/>
  <c r="DN72" i="11" s="1"/>
  <c r="DL27" i="7" s="1"/>
  <c r="DL30" i="7" s="1"/>
  <c r="DN82" i="4"/>
  <c r="DN142" i="4" s="1"/>
  <c r="DN137" i="4"/>
  <c r="DN175" i="4" s="1"/>
  <c r="DN60" i="4"/>
  <c r="DN120" i="4" s="1"/>
  <c r="DK120" i="7"/>
  <c r="DN80" i="4"/>
  <c r="DN140" i="4" s="1"/>
  <c r="DN178" i="4" s="1"/>
  <c r="DN124" i="4"/>
  <c r="DN84" i="4"/>
  <c r="DN144" i="4" s="1"/>
  <c r="DN132" i="4"/>
  <c r="DL88" i="7"/>
  <c r="DL89" i="7" s="1"/>
  <c r="DK135" i="7"/>
  <c r="DN134" i="4"/>
  <c r="DN139" i="4"/>
  <c r="DN177" i="4" s="1"/>
  <c r="DT76" i="11"/>
  <c r="DR32" i="7" s="1"/>
  <c r="DN117" i="4"/>
  <c r="DN138" i="4"/>
  <c r="DN53" i="4"/>
  <c r="DU14" i="11"/>
  <c r="DU15" i="11" s="1"/>
  <c r="DU16" i="11" s="1"/>
  <c r="DU17" i="11" s="1"/>
  <c r="DO47" i="11"/>
  <c r="DO48" i="11"/>
  <c r="DM71" i="12" l="1"/>
  <c r="DL99" i="7" s="1"/>
  <c r="DM62" i="12"/>
  <c r="DL71" i="7" s="1"/>
  <c r="DM60" i="12"/>
  <c r="DL61" i="7" s="1"/>
  <c r="DM87" i="12"/>
  <c r="DL134" i="7" s="1"/>
  <c r="DM78" i="12"/>
  <c r="DL109" i="7" s="1"/>
  <c r="DM102" i="12"/>
  <c r="DL163" i="7" s="1"/>
  <c r="DM90" i="12"/>
  <c r="DL137" i="7" s="1"/>
  <c r="DM61" i="12"/>
  <c r="DL70" i="7" s="1"/>
  <c r="DM100" i="12"/>
  <c r="DL156" i="7" s="1"/>
  <c r="DL157" i="7" s="1"/>
  <c r="DM66" i="12"/>
  <c r="DL75" i="7" s="1"/>
  <c r="DM92" i="12"/>
  <c r="DL147" i="7" s="1"/>
  <c r="DN94" i="11"/>
  <c r="DM14" i="12" s="1"/>
  <c r="DL63" i="7" s="1"/>
  <c r="DL12" i="7"/>
  <c r="DM75" i="12"/>
  <c r="DL106" i="7" s="1"/>
  <c r="DM68" i="12"/>
  <c r="DL85" i="7" s="1"/>
  <c r="DM79" i="12"/>
  <c r="DL118" i="7" s="1"/>
  <c r="DN70" i="4"/>
  <c r="DN130" i="4" s="1"/>
  <c r="DN73" i="4"/>
  <c r="DN133" i="4" s="1"/>
  <c r="DM10" i="12" s="1"/>
  <c r="DN69" i="4"/>
  <c r="DN129" i="4" s="1"/>
  <c r="DM8" i="12" s="1"/>
  <c r="DM67" i="12"/>
  <c r="DL84" i="7" s="1"/>
  <c r="DM83" i="12"/>
  <c r="DL122" i="7" s="1"/>
  <c r="DM85" i="12"/>
  <c r="DL132" i="7" s="1"/>
  <c r="DM80" i="12"/>
  <c r="DL119" i="7" s="1"/>
  <c r="DM84" i="12"/>
  <c r="DL131" i="7" s="1"/>
  <c r="DM86" i="12"/>
  <c r="DL133" i="7" s="1"/>
  <c r="DM74" i="12"/>
  <c r="DL105" i="7" s="1"/>
  <c r="DN77" i="11"/>
  <c r="DL33" i="7" s="1"/>
  <c r="DL36" i="7" s="1"/>
  <c r="DM20" i="12"/>
  <c r="DL139" i="7" s="1"/>
  <c r="DM16" i="12"/>
  <c r="DL92" i="7" s="1"/>
  <c r="DN170" i="4"/>
  <c r="DM72" i="7"/>
  <c r="DK58" i="7"/>
  <c r="DK221" i="7"/>
  <c r="DV11" i="11"/>
  <c r="DV13" i="11" s="1"/>
  <c r="DV12" i="11" s="1"/>
  <c r="DV14" i="11" s="1"/>
  <c r="DV15" i="11" s="1"/>
  <c r="DN121" i="4"/>
  <c r="DM7" i="12" s="1"/>
  <c r="DN122" i="4"/>
  <c r="DN160" i="4" s="1"/>
  <c r="DM18" i="12" s="1"/>
  <c r="DL111" i="7" s="1"/>
  <c r="DN123" i="4"/>
  <c r="DM13" i="12"/>
  <c r="DO54" i="11"/>
  <c r="DO53" i="11"/>
  <c r="DT81" i="11"/>
  <c r="DR38" i="7" s="1"/>
  <c r="DN131" i="4"/>
  <c r="DM9" i="12" s="1"/>
  <c r="DU47" i="4"/>
  <c r="DO23" i="11"/>
  <c r="DO24" i="11" s="1"/>
  <c r="DL53" i="7" l="1"/>
  <c r="DL56" i="7" s="1"/>
  <c r="DL222" i="7" s="1"/>
  <c r="DN82" i="11"/>
  <c r="DL39" i="7" s="1"/>
  <c r="DL42" i="7" s="1"/>
  <c r="DM11" i="12"/>
  <c r="DM24" i="12" s="1"/>
  <c r="DL112" i="7" s="1"/>
  <c r="DO25" i="11"/>
  <c r="DO91" i="11" s="1"/>
  <c r="DV16" i="11"/>
  <c r="DV17" i="11" s="1"/>
  <c r="DV66" i="11" s="1"/>
  <c r="DM39" i="12"/>
  <c r="DL67" i="7" s="1"/>
  <c r="DM33" i="12"/>
  <c r="DL66" i="7" s="1"/>
  <c r="DM45" i="12"/>
  <c r="DL68" i="7" s="1"/>
  <c r="DM27" i="12"/>
  <c r="DL65" i="7" s="1"/>
  <c r="DM51" i="12"/>
  <c r="DL69" i="7" s="1"/>
  <c r="DM21" i="12"/>
  <c r="DL64" i="7" s="1"/>
  <c r="DL62" i="7"/>
  <c r="DM17" i="12"/>
  <c r="DL103" i="7" s="1"/>
  <c r="DM19" i="12"/>
  <c r="DL124" i="7" s="1"/>
  <c r="DM58" i="12"/>
  <c r="DL104" i="7" s="1"/>
  <c r="DL102" i="7"/>
  <c r="DM52" i="12"/>
  <c r="DL83" i="7" s="1"/>
  <c r="DL76" i="7"/>
  <c r="DM40" i="12"/>
  <c r="DL81" i="7" s="1"/>
  <c r="DM34" i="12"/>
  <c r="DL80" i="7" s="1"/>
  <c r="DM46" i="12"/>
  <c r="DL82" i="7" s="1"/>
  <c r="DM28" i="12"/>
  <c r="DL79" i="7" s="1"/>
  <c r="DM22" i="12"/>
  <c r="DL78" i="7" s="1"/>
  <c r="DT8" i="7"/>
  <c r="DS8" i="7"/>
  <c r="DU66" i="11"/>
  <c r="DS20" i="7" s="1"/>
  <c r="F8" i="8"/>
  <c r="G8" i="8"/>
  <c r="H8" i="8"/>
  <c r="D8" i="8"/>
  <c r="E8" i="8"/>
  <c r="DM53" i="12"/>
  <c r="DL98" i="7" s="1"/>
  <c r="DL91" i="7"/>
  <c r="DM56" i="12"/>
  <c r="DL145" i="7" s="1"/>
  <c r="DL138" i="7"/>
  <c r="DK150" i="7"/>
  <c r="DK151" i="7" s="1"/>
  <c r="M56" i="3"/>
  <c r="DV47" i="4"/>
  <c r="DO55" i="11"/>
  <c r="DO56" i="11" s="1"/>
  <c r="DM26" i="12"/>
  <c r="DL140" i="7" s="1"/>
  <c r="DM44" i="12"/>
  <c r="DL143" i="7" s="1"/>
  <c r="DM50" i="12"/>
  <c r="DL144" i="7" s="1"/>
  <c r="DM38" i="12"/>
  <c r="DL142" i="7" s="1"/>
  <c r="DM32" i="12"/>
  <c r="DL141" i="7" s="1"/>
  <c r="DM47" i="12"/>
  <c r="DL97" i="7" s="1"/>
  <c r="DM41" i="12"/>
  <c r="DL96" i="7" s="1"/>
  <c r="DM35" i="12"/>
  <c r="DL95" i="7" s="1"/>
  <c r="DM29" i="12"/>
  <c r="DL94" i="7" s="1"/>
  <c r="DM23" i="12"/>
  <c r="DL93" i="7" s="1"/>
  <c r="DM12" i="12"/>
  <c r="DT86" i="11"/>
  <c r="DR44" i="7" s="1"/>
  <c r="DO48" i="4"/>
  <c r="DU18" i="11"/>
  <c r="DP20" i="11"/>
  <c r="DN87" i="11" l="1"/>
  <c r="DM96" i="12" s="1"/>
  <c r="D8" i="31"/>
  <c r="E8" i="31"/>
  <c r="F8" i="31"/>
  <c r="G8" i="31"/>
  <c r="H8" i="31"/>
  <c r="DL165" i="7"/>
  <c r="DO110" i="4"/>
  <c r="DO94" i="4"/>
  <c r="DO109" i="4"/>
  <c r="DO108" i="4"/>
  <c r="DO102" i="4"/>
  <c r="DO101" i="4"/>
  <c r="DO100" i="4"/>
  <c r="DO92" i="4"/>
  <c r="DO93" i="4"/>
  <c r="DM42" i="12"/>
  <c r="DL115" i="7" s="1"/>
  <c r="DM48" i="12"/>
  <c r="DL116" i="7" s="1"/>
  <c r="DM36" i="12"/>
  <c r="DL114" i="7" s="1"/>
  <c r="DL110" i="7"/>
  <c r="DM30" i="12"/>
  <c r="DL113" i="7" s="1"/>
  <c r="DM54" i="12"/>
  <c r="DL117" i="7" s="1"/>
  <c r="DO26" i="11"/>
  <c r="DM9" i="7" s="1"/>
  <c r="DM50" i="7"/>
  <c r="DO49" i="11"/>
  <c r="DO96" i="11" s="1"/>
  <c r="DM55" i="7" s="1"/>
  <c r="DP52" i="11"/>
  <c r="DO57" i="11"/>
  <c r="DO93" i="11" s="1"/>
  <c r="DM52" i="7" s="1"/>
  <c r="DL73" i="7"/>
  <c r="DL107" i="7"/>
  <c r="DL86" i="7"/>
  <c r="DL148" i="7"/>
  <c r="DL100" i="7"/>
  <c r="DL45" i="7"/>
  <c r="DM55" i="12"/>
  <c r="DL130" i="7" s="1"/>
  <c r="DL123" i="7"/>
  <c r="N56" i="3"/>
  <c r="L4" i="25" s="1"/>
  <c r="K4" i="25"/>
  <c r="DT20" i="7"/>
  <c r="DV18" i="11"/>
  <c r="DV71" i="11" s="1"/>
  <c r="DT26" i="7" s="1"/>
  <c r="DO52" i="4"/>
  <c r="DU71" i="11"/>
  <c r="DS26" i="7" s="1"/>
  <c r="DM49" i="12"/>
  <c r="DL129" i="7" s="1"/>
  <c r="DM37" i="12"/>
  <c r="DL127" i="7" s="1"/>
  <c r="DM43" i="12"/>
  <c r="DL128" i="7" s="1"/>
  <c r="DM31" i="12"/>
  <c r="DL126" i="7" s="1"/>
  <c r="DM25" i="12"/>
  <c r="DL125" i="7" s="1"/>
  <c r="DO51" i="4"/>
  <c r="DP22" i="11"/>
  <c r="DP21" i="11" s="1"/>
  <c r="DO66" i="4" l="1"/>
  <c r="DO126" i="4" s="1"/>
  <c r="DO27" i="11"/>
  <c r="DO72" i="11" s="1"/>
  <c r="DM27" i="7" s="1"/>
  <c r="DM30" i="7" s="1"/>
  <c r="DO67" i="11"/>
  <c r="DM21" i="7" s="1"/>
  <c r="DM24" i="7" s="1"/>
  <c r="DO50" i="11"/>
  <c r="DN71" i="12" s="1"/>
  <c r="DM99" i="7" s="1"/>
  <c r="DO82" i="4"/>
  <c r="DO142" i="4" s="1"/>
  <c r="DO83" i="4"/>
  <c r="DO143" i="4" s="1"/>
  <c r="DO59" i="11"/>
  <c r="DO137" i="4"/>
  <c r="DO175" i="4" s="1"/>
  <c r="DO60" i="4"/>
  <c r="DO120" i="4" s="1"/>
  <c r="DL120" i="7"/>
  <c r="DO80" i="4"/>
  <c r="DO140" i="4" s="1"/>
  <c r="DO178" i="4" s="1"/>
  <c r="DO124" i="4"/>
  <c r="DO132" i="4"/>
  <c r="DO84" i="4"/>
  <c r="DO144" i="4" s="1"/>
  <c r="DM88" i="7"/>
  <c r="DM89" i="7" s="1"/>
  <c r="DL135" i="7"/>
  <c r="DL48" i="7"/>
  <c r="DV76" i="11"/>
  <c r="DT32" i="7" s="1"/>
  <c r="DU76" i="11"/>
  <c r="DO134" i="4"/>
  <c r="DO139" i="4"/>
  <c r="DO177" i="4" s="1"/>
  <c r="DO117" i="4"/>
  <c r="DO138" i="4"/>
  <c r="DO53" i="4"/>
  <c r="DP47" i="11"/>
  <c r="DP48" i="11"/>
  <c r="DN68" i="12" l="1"/>
  <c r="DM85" i="7" s="1"/>
  <c r="DO94" i="11"/>
  <c r="DM53" i="7" s="1"/>
  <c r="DM56" i="7" s="1"/>
  <c r="DN78" i="12"/>
  <c r="DM109" i="7" s="1"/>
  <c r="DN87" i="12"/>
  <c r="DM134" i="7" s="1"/>
  <c r="DN100" i="12"/>
  <c r="DM156" i="7" s="1"/>
  <c r="DM157" i="7" s="1"/>
  <c r="DN90" i="12"/>
  <c r="DM137" i="7" s="1"/>
  <c r="DO69" i="4"/>
  <c r="DO70" i="4"/>
  <c r="DO130" i="4" s="1"/>
  <c r="DO73" i="4"/>
  <c r="DO133" i="4" s="1"/>
  <c r="DN10" i="12" s="1"/>
  <c r="DM12" i="7"/>
  <c r="DN85" i="12"/>
  <c r="DM132" i="7" s="1"/>
  <c r="DN102" i="12"/>
  <c r="DM163" i="7" s="1"/>
  <c r="DN61" i="12"/>
  <c r="DM70" i="7" s="1"/>
  <c r="DN62" i="12"/>
  <c r="DM71" i="7" s="1"/>
  <c r="DN66" i="12"/>
  <c r="DM75" i="7" s="1"/>
  <c r="DN60" i="12"/>
  <c r="DM61" i="7" s="1"/>
  <c r="DN92" i="12"/>
  <c r="DM147" i="7" s="1"/>
  <c r="DN84" i="12"/>
  <c r="DM131" i="7" s="1"/>
  <c r="DN67" i="12"/>
  <c r="DM84" i="7" s="1"/>
  <c r="DO77" i="11"/>
  <c r="DM33" i="7" s="1"/>
  <c r="DM36" i="7" s="1"/>
  <c r="DN91" i="12"/>
  <c r="DM146" i="7" s="1"/>
  <c r="DN79" i="12"/>
  <c r="DM118" i="7" s="1"/>
  <c r="DN74" i="12"/>
  <c r="DM105" i="7" s="1"/>
  <c r="DN75" i="12"/>
  <c r="DM106" i="7" s="1"/>
  <c r="DN80" i="12"/>
  <c r="DM119" i="7" s="1"/>
  <c r="DN83" i="12"/>
  <c r="DM122" i="7" s="1"/>
  <c r="DN86" i="12"/>
  <c r="DM133" i="7" s="1"/>
  <c r="DN20" i="12"/>
  <c r="DM139" i="7" s="1"/>
  <c r="DN16" i="12"/>
  <c r="DM92" i="7" s="1"/>
  <c r="DO170" i="4"/>
  <c r="DO129" i="4"/>
  <c r="DN8" i="12" s="1"/>
  <c r="DN72" i="7"/>
  <c r="DU81" i="11"/>
  <c r="DS38" i="7" s="1"/>
  <c r="DS32" i="7"/>
  <c r="DL58" i="7"/>
  <c r="DL221" i="7"/>
  <c r="DN14" i="12"/>
  <c r="DM63" i="7" s="1"/>
  <c r="DO123" i="4"/>
  <c r="DV81" i="11"/>
  <c r="DN13" i="12"/>
  <c r="DP54" i="11"/>
  <c r="DP53" i="11"/>
  <c r="DO131" i="4"/>
  <c r="DN9" i="12" s="1"/>
  <c r="DO122" i="4"/>
  <c r="DO160" i="4" s="1"/>
  <c r="DN18" i="12" s="1"/>
  <c r="DM111" i="7" s="1"/>
  <c r="DO121" i="4"/>
  <c r="DN7" i="12" s="1"/>
  <c r="DP23" i="11"/>
  <c r="DP24" i="11" s="1"/>
  <c r="DO82" i="11" l="1"/>
  <c r="DM39" i="7" s="1"/>
  <c r="DM42" i="7" s="1"/>
  <c r="DP25" i="11"/>
  <c r="DP91" i="11" s="1"/>
  <c r="DN39" i="12"/>
  <c r="DM67" i="7" s="1"/>
  <c r="DN33" i="12"/>
  <c r="DM66" i="7" s="1"/>
  <c r="DN51" i="12"/>
  <c r="DM69" i="7" s="1"/>
  <c r="DN45" i="12"/>
  <c r="DM68" i="7" s="1"/>
  <c r="DM62" i="7"/>
  <c r="DN27" i="12"/>
  <c r="DM65" i="7" s="1"/>
  <c r="DN21" i="12"/>
  <c r="DM64" i="7" s="1"/>
  <c r="DN11" i="12"/>
  <c r="DN30" i="12" s="1"/>
  <c r="DM113" i="7" s="1"/>
  <c r="DU86" i="11"/>
  <c r="DS44" i="7" s="1"/>
  <c r="DN17" i="12"/>
  <c r="DM103" i="7" s="1"/>
  <c r="DN19" i="12"/>
  <c r="DM124" i="7" s="1"/>
  <c r="DM102" i="7"/>
  <c r="DN58" i="12"/>
  <c r="DM104" i="7" s="1"/>
  <c r="DN46" i="12"/>
  <c r="DM82" i="7" s="1"/>
  <c r="DN40" i="12"/>
  <c r="DM81" i="7" s="1"/>
  <c r="DN52" i="12"/>
  <c r="DM83" i="7" s="1"/>
  <c r="DM76" i="7"/>
  <c r="DN34" i="12"/>
  <c r="DM80" i="7" s="1"/>
  <c r="DN22" i="12"/>
  <c r="DM78" i="7" s="1"/>
  <c r="DN28" i="12"/>
  <c r="DM79" i="7" s="1"/>
  <c r="E14" i="8"/>
  <c r="F14" i="8"/>
  <c r="G14" i="8"/>
  <c r="H14" i="8"/>
  <c r="DN53" i="12"/>
  <c r="DM98" i="7" s="1"/>
  <c r="DM91" i="7"/>
  <c r="DV86" i="11"/>
  <c r="DT44" i="7" s="1"/>
  <c r="DT38" i="7"/>
  <c r="DL150" i="7"/>
  <c r="DL151" i="7" s="1"/>
  <c r="DN56" i="12"/>
  <c r="DM145" i="7" s="1"/>
  <c r="DM138" i="7"/>
  <c r="DP55" i="11"/>
  <c r="DP56" i="11" s="1"/>
  <c r="DM222" i="7"/>
  <c r="DN26" i="12"/>
  <c r="DM140" i="7" s="1"/>
  <c r="DN50" i="12"/>
  <c r="DM144" i="7" s="1"/>
  <c r="DN32" i="12"/>
  <c r="DM141" i="7" s="1"/>
  <c r="DN44" i="12"/>
  <c r="DM143" i="7" s="1"/>
  <c r="DN38" i="12"/>
  <c r="DM142" i="7" s="1"/>
  <c r="DN12" i="12"/>
  <c r="DN35" i="12"/>
  <c r="DM95" i="7" s="1"/>
  <c r="DN47" i="12"/>
  <c r="DM97" i="7" s="1"/>
  <c r="DN41" i="12"/>
  <c r="DM96" i="7" s="1"/>
  <c r="DN29" i="12"/>
  <c r="DM94" i="7" s="1"/>
  <c r="DN23" i="12"/>
  <c r="DM93" i="7" s="1"/>
  <c r="DO87" i="11"/>
  <c r="DP48" i="4"/>
  <c r="DQ20" i="11"/>
  <c r="D14" i="8" l="1"/>
  <c r="D18" i="8" s="1"/>
  <c r="D14" i="31"/>
  <c r="E14" i="31"/>
  <c r="F14" i="31"/>
  <c r="G14" i="31"/>
  <c r="H14" i="31"/>
  <c r="DN96" i="12"/>
  <c r="DM165" i="7"/>
  <c r="DP110" i="4"/>
  <c r="DP94" i="4"/>
  <c r="DP109" i="4"/>
  <c r="DP108" i="4"/>
  <c r="DP101" i="4"/>
  <c r="DP93" i="4"/>
  <c r="DP92" i="4"/>
  <c r="DP100" i="4"/>
  <c r="DP102" i="4"/>
  <c r="DP26" i="11"/>
  <c r="DP67" i="11" s="1"/>
  <c r="DN21" i="7" s="1"/>
  <c r="DN24" i="7" s="1"/>
  <c r="DP49" i="11"/>
  <c r="DP96" i="11" s="1"/>
  <c r="DN55" i="7" s="1"/>
  <c r="DN50" i="7"/>
  <c r="DP57" i="11"/>
  <c r="DP93" i="11" s="1"/>
  <c r="DN52" i="7" s="1"/>
  <c r="DM73" i="7"/>
  <c r="DN48" i="12"/>
  <c r="DM116" i="7" s="1"/>
  <c r="DN42" i="12"/>
  <c r="DM115" i="7" s="1"/>
  <c r="DM110" i="7"/>
  <c r="DN24" i="12"/>
  <c r="DM112" i="7" s="1"/>
  <c r="DN54" i="12"/>
  <c r="DM117" i="7" s="1"/>
  <c r="DN36" i="12"/>
  <c r="DM114" i="7" s="1"/>
  <c r="DM86" i="7"/>
  <c r="DM107" i="7"/>
  <c r="DM148" i="7"/>
  <c r="H19" i="8"/>
  <c r="G19" i="8"/>
  <c r="F19" i="8"/>
  <c r="E19" i="8"/>
  <c r="DQ52" i="11"/>
  <c r="DP52" i="4"/>
  <c r="DM45" i="7"/>
  <c r="DN55" i="12"/>
  <c r="DM130" i="7" s="1"/>
  <c r="DM123" i="7"/>
  <c r="DM100" i="7"/>
  <c r="DN25" i="12"/>
  <c r="DM125" i="7" s="1"/>
  <c r="DN31" i="12"/>
  <c r="DM126" i="7" s="1"/>
  <c r="DN43" i="12"/>
  <c r="DM128" i="7" s="1"/>
  <c r="DN37" i="12"/>
  <c r="DM127" i="7" s="1"/>
  <c r="DN49" i="12"/>
  <c r="DM129" i="7" s="1"/>
  <c r="DP51" i="4"/>
  <c r="DQ22" i="11"/>
  <c r="DQ21" i="11" s="1"/>
  <c r="DP66" i="4" l="1"/>
  <c r="DP126" i="4" s="1"/>
  <c r="D19" i="8"/>
  <c r="H19" i="31"/>
  <c r="G19" i="31"/>
  <c r="F19" i="31"/>
  <c r="E19" i="31"/>
  <c r="D19" i="31"/>
  <c r="DP50" i="11"/>
  <c r="DN12" i="7" s="1"/>
  <c r="DP27" i="11"/>
  <c r="DP72" i="11" s="1"/>
  <c r="DN27" i="7" s="1"/>
  <c r="DN30" i="7" s="1"/>
  <c r="DN9" i="7"/>
  <c r="DP83" i="4"/>
  <c r="DP143" i="4" s="1"/>
  <c r="DP59" i="11"/>
  <c r="DP82" i="4"/>
  <c r="DP142" i="4" s="1"/>
  <c r="DP137" i="4"/>
  <c r="DP175" i="4" s="1"/>
  <c r="DP60" i="4"/>
  <c r="DP120" i="4" s="1"/>
  <c r="DM120" i="7"/>
  <c r="DP84" i="4"/>
  <c r="DP144" i="4" s="1"/>
  <c r="DP80" i="4"/>
  <c r="DP140" i="4" s="1"/>
  <c r="DP178" i="4" s="1"/>
  <c r="DP124" i="4"/>
  <c r="DP132" i="4"/>
  <c r="DN88" i="7"/>
  <c r="DN89" i="7" s="1"/>
  <c r="DM135" i="7"/>
  <c r="DM48" i="7"/>
  <c r="DP134" i="4"/>
  <c r="DP139" i="4"/>
  <c r="DP177" i="4" s="1"/>
  <c r="DP117" i="4"/>
  <c r="DP138" i="4"/>
  <c r="DP53" i="4"/>
  <c r="DQ47" i="11"/>
  <c r="DQ48" i="11"/>
  <c r="DO68" i="12" l="1"/>
  <c r="DN85" i="7" s="1"/>
  <c r="DP70" i="4"/>
  <c r="DP130" i="4" s="1"/>
  <c r="DP69" i="4"/>
  <c r="DP129" i="4" s="1"/>
  <c r="DO8" i="12" s="1"/>
  <c r="DP73" i="4"/>
  <c r="DO79" i="12"/>
  <c r="DN118" i="7" s="1"/>
  <c r="DO90" i="12"/>
  <c r="DN137" i="7" s="1"/>
  <c r="DO92" i="12"/>
  <c r="DN147" i="7" s="1"/>
  <c r="DO60" i="12"/>
  <c r="DN61" i="7" s="1"/>
  <c r="DO75" i="12"/>
  <c r="DN106" i="7" s="1"/>
  <c r="DO78" i="12"/>
  <c r="DN109" i="7" s="1"/>
  <c r="DP77" i="11"/>
  <c r="DN33" i="7" s="1"/>
  <c r="DN36" i="7" s="1"/>
  <c r="DP94" i="11"/>
  <c r="DN53" i="7" s="1"/>
  <c r="DN56" i="7" s="1"/>
  <c r="DO66" i="12"/>
  <c r="DN75" i="7" s="1"/>
  <c r="DO74" i="12"/>
  <c r="DN105" i="7" s="1"/>
  <c r="DO83" i="12"/>
  <c r="DN122" i="7" s="1"/>
  <c r="DO67" i="12"/>
  <c r="DN84" i="7" s="1"/>
  <c r="DO87" i="12"/>
  <c r="DN134" i="7" s="1"/>
  <c r="DO61" i="12"/>
  <c r="DN70" i="7" s="1"/>
  <c r="DO100" i="12"/>
  <c r="DN156" i="7" s="1"/>
  <c r="DN157" i="7" s="1"/>
  <c r="DO85" i="12"/>
  <c r="DN132" i="7" s="1"/>
  <c r="DO62" i="12"/>
  <c r="DN71" i="7" s="1"/>
  <c r="DO102" i="12"/>
  <c r="DN163" i="7" s="1"/>
  <c r="DO91" i="12"/>
  <c r="DN146" i="7" s="1"/>
  <c r="DO71" i="12"/>
  <c r="DN99" i="7" s="1"/>
  <c r="DO86" i="12"/>
  <c r="DN133" i="7" s="1"/>
  <c r="DO80" i="12"/>
  <c r="DN119" i="7" s="1"/>
  <c r="DO84" i="12"/>
  <c r="DN131" i="7" s="1"/>
  <c r="DO20" i="12"/>
  <c r="DN139" i="7" s="1"/>
  <c r="DO16" i="12"/>
  <c r="DN92" i="7" s="1"/>
  <c r="DP133" i="4"/>
  <c r="DP170" i="4"/>
  <c r="DO10" i="12"/>
  <c r="DO13" i="12"/>
  <c r="DO56" i="12" s="1"/>
  <c r="DN145" i="7" s="1"/>
  <c r="DO72" i="7"/>
  <c r="DO14" i="12"/>
  <c r="DN63" i="7" s="1"/>
  <c r="DM58" i="7"/>
  <c r="DM221" i="7"/>
  <c r="DP122" i="4"/>
  <c r="DP160" i="4" s="1"/>
  <c r="DO18" i="12" s="1"/>
  <c r="DN111" i="7" s="1"/>
  <c r="DQ54" i="11"/>
  <c r="DQ53" i="11"/>
  <c r="DP131" i="4"/>
  <c r="DO9" i="12" s="1"/>
  <c r="DP123" i="4"/>
  <c r="DP121" i="4"/>
  <c r="DO7" i="12" s="1"/>
  <c r="DQ23" i="11"/>
  <c r="DQ24" i="11" s="1"/>
  <c r="DP82" i="11" l="1"/>
  <c r="DN39" i="7" s="1"/>
  <c r="DN42" i="7" s="1"/>
  <c r="DO11" i="12"/>
  <c r="DO30" i="12" s="1"/>
  <c r="DN113" i="7" s="1"/>
  <c r="DQ25" i="11"/>
  <c r="DQ91" i="11" s="1"/>
  <c r="DO27" i="12"/>
  <c r="DN65" i="7" s="1"/>
  <c r="DO21" i="12"/>
  <c r="DN64" i="7" s="1"/>
  <c r="DO39" i="12"/>
  <c r="DN67" i="7" s="1"/>
  <c r="DO45" i="12"/>
  <c r="DN68" i="7" s="1"/>
  <c r="DN62" i="7"/>
  <c r="DO33" i="12"/>
  <c r="DN66" i="7" s="1"/>
  <c r="DO51" i="12"/>
  <c r="DN69" i="7" s="1"/>
  <c r="DO17" i="12"/>
  <c r="DN103" i="7" s="1"/>
  <c r="DO19" i="12"/>
  <c r="DN124" i="7" s="1"/>
  <c r="DN102" i="7"/>
  <c r="DO58" i="12"/>
  <c r="DN104" i="7" s="1"/>
  <c r="DO46" i="12"/>
  <c r="DN82" i="7" s="1"/>
  <c r="DO34" i="12"/>
  <c r="DN80" i="7" s="1"/>
  <c r="DO52" i="12"/>
  <c r="DN83" i="7" s="1"/>
  <c r="DO22" i="12"/>
  <c r="DN78" i="7" s="1"/>
  <c r="DN76" i="7"/>
  <c r="DO28" i="12"/>
  <c r="DN79" i="7" s="1"/>
  <c r="DO40" i="12"/>
  <c r="DN81" i="7" s="1"/>
  <c r="DO38" i="12"/>
  <c r="DN142" i="7" s="1"/>
  <c r="DO50" i="12"/>
  <c r="DN144" i="7" s="1"/>
  <c r="DN138" i="7"/>
  <c r="DO26" i="12"/>
  <c r="DN140" i="7" s="1"/>
  <c r="DO32" i="12"/>
  <c r="DN141" i="7" s="1"/>
  <c r="DO44" i="12"/>
  <c r="DN143" i="7" s="1"/>
  <c r="DM150" i="7"/>
  <c r="DM151" i="7" s="1"/>
  <c r="DO53" i="12"/>
  <c r="DN98" i="7" s="1"/>
  <c r="DN91" i="7"/>
  <c r="DQ55" i="11"/>
  <c r="DQ56" i="11" s="1"/>
  <c r="DN222" i="7"/>
  <c r="DO47" i="12"/>
  <c r="DN97" i="7" s="1"/>
  <c r="DO35" i="12"/>
  <c r="DN95" i="7" s="1"/>
  <c r="DO41" i="12"/>
  <c r="DN96" i="7" s="1"/>
  <c r="DO29" i="12"/>
  <c r="DN94" i="7" s="1"/>
  <c r="DO23" i="12"/>
  <c r="DN93" i="7" s="1"/>
  <c r="DO12" i="12"/>
  <c r="DQ48" i="4"/>
  <c r="DR20" i="11"/>
  <c r="DP87" i="11" l="1"/>
  <c r="DN45" i="7" s="1"/>
  <c r="DN48" i="7" s="1"/>
  <c r="DN58" i="7" s="1"/>
  <c r="DN110" i="7"/>
  <c r="DO48" i="12"/>
  <c r="DN116" i="7" s="1"/>
  <c r="DO42" i="12"/>
  <c r="DN115" i="7" s="1"/>
  <c r="DO36" i="12"/>
  <c r="DN114" i="7" s="1"/>
  <c r="DO54" i="12"/>
  <c r="DN117" i="7" s="1"/>
  <c r="DO24" i="12"/>
  <c r="DN112" i="7" s="1"/>
  <c r="DN165" i="7"/>
  <c r="DQ110" i="4"/>
  <c r="DQ94" i="4"/>
  <c r="DQ109" i="4"/>
  <c r="DQ108" i="4"/>
  <c r="DQ102" i="4"/>
  <c r="DQ101" i="4"/>
  <c r="DQ100" i="4"/>
  <c r="DQ93" i="4"/>
  <c r="DQ92" i="4"/>
  <c r="DQ26" i="11"/>
  <c r="DO9" i="7" s="1"/>
  <c r="DQ49" i="11"/>
  <c r="DQ96" i="11" s="1"/>
  <c r="DO55" i="7" s="1"/>
  <c r="DO50" i="7"/>
  <c r="DR52" i="11"/>
  <c r="DQ57" i="11"/>
  <c r="DQ93" i="11" s="1"/>
  <c r="DO52" i="7" s="1"/>
  <c r="DN73" i="7"/>
  <c r="DN86" i="7"/>
  <c r="DN107" i="7"/>
  <c r="DN148" i="7"/>
  <c r="DO55" i="12"/>
  <c r="DN130" i="7" s="1"/>
  <c r="DN123" i="7"/>
  <c r="DN100" i="7"/>
  <c r="DQ52" i="4"/>
  <c r="DO49" i="12"/>
  <c r="DN129" i="7" s="1"/>
  <c r="DO37" i="12"/>
  <c r="DN127" i="7" s="1"/>
  <c r="DO43" i="12"/>
  <c r="DN128" i="7" s="1"/>
  <c r="DO31" i="12"/>
  <c r="DN126" i="7" s="1"/>
  <c r="DO25" i="12"/>
  <c r="DN125" i="7" s="1"/>
  <c r="DQ51" i="4"/>
  <c r="DR22" i="11"/>
  <c r="DR21" i="11" s="1"/>
  <c r="DO96" i="12" l="1"/>
  <c r="DN150" i="7" s="1"/>
  <c r="DN151" i="7" s="1"/>
  <c r="DQ66" i="4"/>
  <c r="DQ126" i="4" s="1"/>
  <c r="DQ50" i="11"/>
  <c r="DP87" i="12" s="1"/>
  <c r="DO134" i="7" s="1"/>
  <c r="DN120" i="7"/>
  <c r="DQ82" i="4"/>
  <c r="DQ142" i="4" s="1"/>
  <c r="DQ59" i="11"/>
  <c r="DQ27" i="11"/>
  <c r="DQ72" i="11" s="1"/>
  <c r="DO27" i="7" s="1"/>
  <c r="DO30" i="7" s="1"/>
  <c r="DQ67" i="11"/>
  <c r="DO21" i="7" s="1"/>
  <c r="DO24" i="7" s="1"/>
  <c r="DQ83" i="4"/>
  <c r="DQ143" i="4" s="1"/>
  <c r="DQ137" i="4"/>
  <c r="DQ175" i="4" s="1"/>
  <c r="DQ60" i="4"/>
  <c r="DQ120" i="4" s="1"/>
  <c r="DQ84" i="4"/>
  <c r="DQ144" i="4" s="1"/>
  <c r="DQ80" i="4"/>
  <c r="DQ140" i="4" s="1"/>
  <c r="DQ178" i="4" s="1"/>
  <c r="DQ124" i="4"/>
  <c r="DQ132" i="4"/>
  <c r="DO88" i="7"/>
  <c r="DO89" i="7" s="1"/>
  <c r="DN135" i="7"/>
  <c r="DN221" i="7"/>
  <c r="DQ134" i="4"/>
  <c r="DQ139" i="4"/>
  <c r="DQ177" i="4" s="1"/>
  <c r="DQ117" i="4"/>
  <c r="DQ138" i="4"/>
  <c r="DQ53" i="4"/>
  <c r="DR47" i="11"/>
  <c r="DR48" i="11"/>
  <c r="DP74" i="12" l="1"/>
  <c r="DO105" i="7" s="1"/>
  <c r="DQ73" i="4"/>
  <c r="DQ70" i="4"/>
  <c r="DQ130" i="4" s="1"/>
  <c r="DQ69" i="4"/>
  <c r="DP66" i="12"/>
  <c r="DO75" i="7" s="1"/>
  <c r="DP68" i="12"/>
  <c r="DO85" i="7" s="1"/>
  <c r="DP75" i="12"/>
  <c r="DO106" i="7" s="1"/>
  <c r="DP90" i="12"/>
  <c r="DO137" i="7" s="1"/>
  <c r="DP92" i="12"/>
  <c r="DO147" i="7" s="1"/>
  <c r="DP85" i="12"/>
  <c r="DO132" i="7" s="1"/>
  <c r="DP60" i="12"/>
  <c r="DO61" i="7" s="1"/>
  <c r="DP79" i="12"/>
  <c r="DO118" i="7" s="1"/>
  <c r="DP100" i="12"/>
  <c r="DO156" i="7" s="1"/>
  <c r="DO157" i="7" s="1"/>
  <c r="DP102" i="12"/>
  <c r="DO163" i="7" s="1"/>
  <c r="DP62" i="12"/>
  <c r="DO71" i="7" s="1"/>
  <c r="DQ94" i="11"/>
  <c r="DP14" i="12" s="1"/>
  <c r="DO63" i="7" s="1"/>
  <c r="DO12" i="7"/>
  <c r="DP61" i="12"/>
  <c r="DO70" i="7" s="1"/>
  <c r="DP78" i="12"/>
  <c r="DO109" i="7" s="1"/>
  <c r="DP71" i="12"/>
  <c r="DO99" i="7" s="1"/>
  <c r="DP86" i="12"/>
  <c r="DO133" i="7" s="1"/>
  <c r="DP91" i="12"/>
  <c r="DO146" i="7" s="1"/>
  <c r="DP83" i="12"/>
  <c r="DO122" i="7" s="1"/>
  <c r="DP67" i="12"/>
  <c r="DO84" i="7" s="1"/>
  <c r="DP84" i="12"/>
  <c r="DO131" i="7" s="1"/>
  <c r="DQ77" i="11"/>
  <c r="DO33" i="7" s="1"/>
  <c r="DO36" i="7" s="1"/>
  <c r="DP80" i="12"/>
  <c r="DO119" i="7" s="1"/>
  <c r="DP20" i="12"/>
  <c r="DO139" i="7" s="1"/>
  <c r="DP16" i="12"/>
  <c r="DO92" i="7" s="1"/>
  <c r="DQ133" i="4"/>
  <c r="DQ129" i="4"/>
  <c r="DP8" i="12" s="1"/>
  <c r="DQ170" i="4"/>
  <c r="DP10" i="12"/>
  <c r="DP72" i="7"/>
  <c r="DQ123" i="4"/>
  <c r="DQ122" i="4"/>
  <c r="DQ160" i="4" s="1"/>
  <c r="DP18" i="12" s="1"/>
  <c r="DO111" i="7" s="1"/>
  <c r="DP13" i="12"/>
  <c r="DR54" i="11"/>
  <c r="DR53" i="11"/>
  <c r="DQ131" i="4"/>
  <c r="DP9" i="12" s="1"/>
  <c r="DQ121" i="4"/>
  <c r="DP7" i="12" s="1"/>
  <c r="DR23" i="11"/>
  <c r="DR24" i="11" s="1"/>
  <c r="DO53" i="7" l="1"/>
  <c r="DO56" i="7" s="1"/>
  <c r="DO222" i="7" s="1"/>
  <c r="DQ82" i="11"/>
  <c r="DO39" i="7" s="1"/>
  <c r="DO42" i="7" s="1"/>
  <c r="DR25" i="11"/>
  <c r="DR91" i="11" s="1"/>
  <c r="DP11" i="12"/>
  <c r="DO110" i="7" s="1"/>
  <c r="DP21" i="12"/>
  <c r="DO64" i="7" s="1"/>
  <c r="DP27" i="12"/>
  <c r="DO65" i="7" s="1"/>
  <c r="DP51" i="12"/>
  <c r="DO69" i="7" s="1"/>
  <c r="DP39" i="12"/>
  <c r="DO67" i="7" s="1"/>
  <c r="DP33" i="12"/>
  <c r="DO66" i="7" s="1"/>
  <c r="DP45" i="12"/>
  <c r="DO68" i="7" s="1"/>
  <c r="DO62" i="7"/>
  <c r="DP17" i="12"/>
  <c r="DO103" i="7" s="1"/>
  <c r="DP19" i="12"/>
  <c r="DO124" i="7" s="1"/>
  <c r="DP58" i="12"/>
  <c r="DO104" i="7" s="1"/>
  <c r="DO102" i="7"/>
  <c r="DO76" i="7"/>
  <c r="DP22" i="12"/>
  <c r="DO78" i="7" s="1"/>
  <c r="DP28" i="12"/>
  <c r="DO79" i="7" s="1"/>
  <c r="DP40" i="12"/>
  <c r="DO81" i="7" s="1"/>
  <c r="DP46" i="12"/>
  <c r="DO82" i="7" s="1"/>
  <c r="DP34" i="12"/>
  <c r="DO80" i="7" s="1"/>
  <c r="DP52" i="12"/>
  <c r="DO83" i="7" s="1"/>
  <c r="DP56" i="12"/>
  <c r="DO145" i="7" s="1"/>
  <c r="DO138" i="7"/>
  <c r="DP53" i="12"/>
  <c r="DO98" i="7" s="1"/>
  <c r="DO91" i="7"/>
  <c r="DP26" i="12"/>
  <c r="DO140" i="7" s="1"/>
  <c r="DP32" i="12"/>
  <c r="DO141" i="7" s="1"/>
  <c r="DP44" i="12"/>
  <c r="DO143" i="7" s="1"/>
  <c r="DP50" i="12"/>
  <c r="DO144" i="7" s="1"/>
  <c r="DP38" i="12"/>
  <c r="DO142" i="7" s="1"/>
  <c r="DR55" i="11"/>
  <c r="DR56" i="11" s="1"/>
  <c r="DP12" i="12"/>
  <c r="DP47" i="12"/>
  <c r="DO97" i="7" s="1"/>
  <c r="DP41" i="12"/>
  <c r="DO96" i="7" s="1"/>
  <c r="DP35" i="12"/>
  <c r="DO95" i="7" s="1"/>
  <c r="DP29" i="12"/>
  <c r="DO94" i="7" s="1"/>
  <c r="DP23" i="12"/>
  <c r="DO93" i="7" s="1"/>
  <c r="DR48" i="4"/>
  <c r="DS20" i="11"/>
  <c r="DQ87" i="11" l="1"/>
  <c r="DP96" i="12" s="1"/>
  <c r="DP48" i="12"/>
  <c r="DO116" i="7" s="1"/>
  <c r="DP54" i="12"/>
  <c r="DO117" i="7" s="1"/>
  <c r="DP24" i="12"/>
  <c r="DO112" i="7" s="1"/>
  <c r="DP30" i="12"/>
  <c r="DO113" i="7" s="1"/>
  <c r="DR110" i="4"/>
  <c r="DR109" i="4"/>
  <c r="DR108" i="4"/>
  <c r="DR102" i="4"/>
  <c r="DR101" i="4"/>
  <c r="DR100" i="4"/>
  <c r="DR94" i="4"/>
  <c r="DR93" i="4"/>
  <c r="DR92" i="4"/>
  <c r="DR26" i="11"/>
  <c r="DP9" i="7" s="1"/>
  <c r="DR49" i="11"/>
  <c r="DR96" i="11" s="1"/>
  <c r="DP55" i="7" s="1"/>
  <c r="DP50" i="7"/>
  <c r="DS52" i="11"/>
  <c r="DR57" i="11"/>
  <c r="DR93" i="11" s="1"/>
  <c r="DP52" i="7" s="1"/>
  <c r="DP36" i="12"/>
  <c r="DO114" i="7" s="1"/>
  <c r="DP42" i="12"/>
  <c r="DO115" i="7" s="1"/>
  <c r="DO73" i="7"/>
  <c r="DO86" i="7"/>
  <c r="DO107" i="7"/>
  <c r="DO148" i="7"/>
  <c r="DP55" i="12"/>
  <c r="DO130" i="7" s="1"/>
  <c r="DO123" i="7"/>
  <c r="DO100" i="7"/>
  <c r="DR52" i="4"/>
  <c r="DP25" i="12"/>
  <c r="DO125" i="7" s="1"/>
  <c r="DP31" i="12"/>
  <c r="DO126" i="7" s="1"/>
  <c r="DP37" i="12"/>
  <c r="DO127" i="7" s="1"/>
  <c r="DP43" i="12"/>
  <c r="DO128" i="7" s="1"/>
  <c r="DP49" i="12"/>
  <c r="DO129" i="7" s="1"/>
  <c r="DR51" i="4"/>
  <c r="DS22" i="11"/>
  <c r="DS21" i="11" s="1"/>
  <c r="DO45" i="7" l="1"/>
  <c r="DO48" i="7" s="1"/>
  <c r="DO58" i="7" s="1"/>
  <c r="DR66" i="4"/>
  <c r="DR126" i="4" s="1"/>
  <c r="DO150" i="7"/>
  <c r="DO151" i="7" s="1"/>
  <c r="DO165" i="7"/>
  <c r="DR27" i="11"/>
  <c r="DR72" i="11" s="1"/>
  <c r="DP27" i="7" s="1"/>
  <c r="DP30" i="7" s="1"/>
  <c r="DR67" i="11"/>
  <c r="DP21" i="7" s="1"/>
  <c r="DP24" i="7" s="1"/>
  <c r="DR82" i="4"/>
  <c r="DR142" i="4" s="1"/>
  <c r="DR50" i="11"/>
  <c r="DQ71" i="12" s="1"/>
  <c r="DP99" i="7" s="1"/>
  <c r="DR59" i="11"/>
  <c r="DR83" i="4"/>
  <c r="DR143" i="4" s="1"/>
  <c r="DR137" i="4"/>
  <c r="DR175" i="4" s="1"/>
  <c r="DR60" i="4"/>
  <c r="DR120" i="4" s="1"/>
  <c r="DO120" i="7"/>
  <c r="DR80" i="4"/>
  <c r="DR140" i="4" s="1"/>
  <c r="DR178" i="4" s="1"/>
  <c r="DR124" i="4"/>
  <c r="DR132" i="4"/>
  <c r="DR84" i="4"/>
  <c r="DR144" i="4" s="1"/>
  <c r="DP88" i="7"/>
  <c r="DP89" i="7" s="1"/>
  <c r="DO135" i="7"/>
  <c r="DR134" i="4"/>
  <c r="DR138" i="4"/>
  <c r="DR117" i="4"/>
  <c r="DR139" i="4"/>
  <c r="DR177" i="4" s="1"/>
  <c r="DR53" i="4"/>
  <c r="DS47" i="11"/>
  <c r="DS48" i="11"/>
  <c r="DO221" i="7" l="1"/>
  <c r="DR70" i="4"/>
  <c r="DR130" i="4" s="1"/>
  <c r="DR73" i="4"/>
  <c r="DR69" i="4"/>
  <c r="DR129" i="4" s="1"/>
  <c r="DQ8" i="12" s="1"/>
  <c r="DP12" i="7"/>
  <c r="DQ67" i="12"/>
  <c r="DP84" i="7" s="1"/>
  <c r="DQ100" i="12"/>
  <c r="DP156" i="7" s="1"/>
  <c r="DP157" i="7" s="1"/>
  <c r="DQ80" i="12"/>
  <c r="DP119" i="7" s="1"/>
  <c r="DQ75" i="12"/>
  <c r="DP106" i="7" s="1"/>
  <c r="DQ87" i="12"/>
  <c r="DP134" i="7" s="1"/>
  <c r="DQ91" i="12"/>
  <c r="DP146" i="7" s="1"/>
  <c r="DR77" i="11"/>
  <c r="DP33" i="7" s="1"/>
  <c r="DP36" i="7" s="1"/>
  <c r="DQ102" i="12"/>
  <c r="DP163" i="7" s="1"/>
  <c r="DQ86" i="12"/>
  <c r="DP133" i="7" s="1"/>
  <c r="DQ60" i="12"/>
  <c r="DP61" i="7" s="1"/>
  <c r="DQ62" i="12"/>
  <c r="DP71" i="7" s="1"/>
  <c r="DQ79" i="12"/>
  <c r="DP118" i="7" s="1"/>
  <c r="DQ74" i="12"/>
  <c r="DP105" i="7" s="1"/>
  <c r="DQ84" i="12"/>
  <c r="DP131" i="7" s="1"/>
  <c r="DR94" i="11"/>
  <c r="DQ14" i="12" s="1"/>
  <c r="DP63" i="7" s="1"/>
  <c r="DQ78" i="12"/>
  <c r="DP109" i="7" s="1"/>
  <c r="DQ66" i="12"/>
  <c r="DP75" i="7" s="1"/>
  <c r="DQ90" i="12"/>
  <c r="DP137" i="7" s="1"/>
  <c r="DQ61" i="12"/>
  <c r="DP70" i="7" s="1"/>
  <c r="DQ83" i="12"/>
  <c r="DP122" i="7" s="1"/>
  <c r="DQ85" i="12"/>
  <c r="DP132" i="7" s="1"/>
  <c r="DQ68" i="12"/>
  <c r="DP85" i="7" s="1"/>
  <c r="DQ92" i="12"/>
  <c r="DP147" i="7" s="1"/>
  <c r="DQ20" i="12"/>
  <c r="DP139" i="7" s="1"/>
  <c r="DQ16" i="12"/>
  <c r="DP92" i="7" s="1"/>
  <c r="DR133" i="4"/>
  <c r="DR170" i="4"/>
  <c r="DQ10" i="12"/>
  <c r="DQ72" i="7"/>
  <c r="DR123" i="4"/>
  <c r="DR122" i="4"/>
  <c r="DR160" i="4" s="1"/>
  <c r="DQ18" i="12" s="1"/>
  <c r="DP111" i="7" s="1"/>
  <c r="DQ13" i="12"/>
  <c r="DS54" i="11"/>
  <c r="DS53" i="11"/>
  <c r="DR131" i="4"/>
  <c r="DR121" i="4"/>
  <c r="DQ7" i="12" s="1"/>
  <c r="DS23" i="11"/>
  <c r="DS24" i="11" s="1"/>
  <c r="DR82" i="11" l="1"/>
  <c r="DP39" i="7" s="1"/>
  <c r="DP42" i="7" s="1"/>
  <c r="DP53" i="7"/>
  <c r="DP56" i="7" s="1"/>
  <c r="DP222" i="7" s="1"/>
  <c r="DS25" i="11"/>
  <c r="DS91" i="11" s="1"/>
  <c r="DQ11" i="12"/>
  <c r="DP110" i="7" s="1"/>
  <c r="DQ21" i="12"/>
  <c r="DP64" i="7" s="1"/>
  <c r="DQ51" i="12"/>
  <c r="DP69" i="7" s="1"/>
  <c r="DQ33" i="12"/>
  <c r="DP66" i="7" s="1"/>
  <c r="DP62" i="7"/>
  <c r="DQ39" i="12"/>
  <c r="DP67" i="7" s="1"/>
  <c r="DQ45" i="12"/>
  <c r="DP68" i="7" s="1"/>
  <c r="DQ27" i="12"/>
  <c r="DP65" i="7" s="1"/>
  <c r="DQ17" i="12"/>
  <c r="DP103" i="7" s="1"/>
  <c r="DQ19" i="12"/>
  <c r="DP124" i="7" s="1"/>
  <c r="DQ58" i="12"/>
  <c r="DP104" i="7" s="1"/>
  <c r="DP102" i="7"/>
  <c r="DQ46" i="12"/>
  <c r="DP82" i="7" s="1"/>
  <c r="DQ34" i="12"/>
  <c r="DP80" i="7" s="1"/>
  <c r="DQ52" i="12"/>
  <c r="DP83" i="7" s="1"/>
  <c r="DQ28" i="12"/>
  <c r="DP79" i="7" s="1"/>
  <c r="DQ40" i="12"/>
  <c r="DP81" i="7" s="1"/>
  <c r="DP76" i="7"/>
  <c r="DQ22" i="12"/>
  <c r="DP78" i="7" s="1"/>
  <c r="DS55" i="11"/>
  <c r="DS56" i="11" s="1"/>
  <c r="DQ56" i="12"/>
  <c r="DP145" i="7" s="1"/>
  <c r="DP138" i="7"/>
  <c r="DQ32" i="12"/>
  <c r="DP141" i="7" s="1"/>
  <c r="DQ26" i="12"/>
  <c r="DP140" i="7" s="1"/>
  <c r="DQ50" i="12"/>
  <c r="DP144" i="7" s="1"/>
  <c r="DQ44" i="12"/>
  <c r="DP143" i="7" s="1"/>
  <c r="DQ38" i="12"/>
  <c r="DP142" i="7" s="1"/>
  <c r="DQ12" i="12"/>
  <c r="DQ9" i="12"/>
  <c r="DS48" i="4"/>
  <c r="DT20" i="11"/>
  <c r="DR87" i="11" l="1"/>
  <c r="DP165" i="7" s="1"/>
  <c r="DQ54" i="12"/>
  <c r="DP117" i="7" s="1"/>
  <c r="DQ36" i="12"/>
  <c r="DP114" i="7" s="1"/>
  <c r="DQ24" i="12"/>
  <c r="DP112" i="7" s="1"/>
  <c r="DQ30" i="12"/>
  <c r="DP113" i="7" s="1"/>
  <c r="DS110" i="4"/>
  <c r="DS94" i="4"/>
  <c r="DS109" i="4"/>
  <c r="DS108" i="4"/>
  <c r="DS102" i="4"/>
  <c r="DS101" i="4"/>
  <c r="DS100" i="4"/>
  <c r="DS93" i="4"/>
  <c r="DS92" i="4"/>
  <c r="DS26" i="11"/>
  <c r="DQ9" i="7" s="1"/>
  <c r="DQ50" i="7"/>
  <c r="DS49" i="11"/>
  <c r="DS96" i="11" s="1"/>
  <c r="DQ55" i="7" s="1"/>
  <c r="DS52" i="4"/>
  <c r="DS57" i="11"/>
  <c r="DS93" i="11" s="1"/>
  <c r="DQ52" i="7" s="1"/>
  <c r="DT52" i="11"/>
  <c r="DQ42" i="12"/>
  <c r="DP115" i="7" s="1"/>
  <c r="DQ48" i="12"/>
  <c r="DP116" i="7" s="1"/>
  <c r="DP73" i="7"/>
  <c r="DP86" i="7"/>
  <c r="DP107" i="7"/>
  <c r="DP148" i="7"/>
  <c r="DQ53" i="12"/>
  <c r="DP98" i="7" s="1"/>
  <c r="DP91" i="7"/>
  <c r="DQ55" i="12"/>
  <c r="DP130" i="7" s="1"/>
  <c r="DP123" i="7"/>
  <c r="DQ31" i="12"/>
  <c r="DP126" i="7" s="1"/>
  <c r="DQ25" i="12"/>
  <c r="DP125" i="7" s="1"/>
  <c r="DQ43" i="12"/>
  <c r="DP128" i="7" s="1"/>
  <c r="DQ49" i="12"/>
  <c r="DP129" i="7" s="1"/>
  <c r="DQ37" i="12"/>
  <c r="DP127" i="7" s="1"/>
  <c r="DQ47" i="12"/>
  <c r="DP97" i="7" s="1"/>
  <c r="DQ35" i="12"/>
  <c r="DP95" i="7" s="1"/>
  <c r="DQ41" i="12"/>
  <c r="DP96" i="7" s="1"/>
  <c r="DQ23" i="12"/>
  <c r="DP93" i="7" s="1"/>
  <c r="DQ29" i="12"/>
  <c r="DP94" i="7" s="1"/>
  <c r="DS51" i="4"/>
  <c r="DT22" i="11"/>
  <c r="DT21" i="11" s="1"/>
  <c r="DQ96" i="12" l="1"/>
  <c r="DP150" i="7" s="1"/>
  <c r="DP151" i="7" s="1"/>
  <c r="DP45" i="7"/>
  <c r="DP48" i="7" s="1"/>
  <c r="DP58" i="7" s="1"/>
  <c r="DS66" i="4"/>
  <c r="DS126" i="4" s="1"/>
  <c r="DS50" i="11"/>
  <c r="DR91" i="12" s="1"/>
  <c r="DQ146" i="7" s="1"/>
  <c r="DS27" i="11"/>
  <c r="DS72" i="11" s="1"/>
  <c r="DQ27" i="7" s="1"/>
  <c r="DQ30" i="7" s="1"/>
  <c r="DS67" i="11"/>
  <c r="DQ21" i="7" s="1"/>
  <c r="DQ24" i="7" s="1"/>
  <c r="DS83" i="4"/>
  <c r="DS143" i="4" s="1"/>
  <c r="DS82" i="4"/>
  <c r="DS142" i="4" s="1"/>
  <c r="DS60" i="4"/>
  <c r="DS120" i="4" s="1"/>
  <c r="DS137" i="4"/>
  <c r="DS175" i="4" s="1"/>
  <c r="DS59" i="11"/>
  <c r="DP120" i="7"/>
  <c r="DS80" i="4"/>
  <c r="DS140" i="4" s="1"/>
  <c r="DS178" i="4" s="1"/>
  <c r="DS124" i="4"/>
  <c r="DS84" i="4"/>
  <c r="DS144" i="4" s="1"/>
  <c r="DS132" i="4"/>
  <c r="DQ88" i="7"/>
  <c r="DQ89" i="7" s="1"/>
  <c r="DP135" i="7"/>
  <c r="DP100" i="7"/>
  <c r="DS134" i="4"/>
  <c r="DS138" i="4"/>
  <c r="DS117" i="4"/>
  <c r="DS139" i="4"/>
  <c r="DS177" i="4" s="1"/>
  <c r="DS53" i="4"/>
  <c r="DT47" i="11"/>
  <c r="DT48" i="11"/>
  <c r="DP221" i="7" l="1"/>
  <c r="DR83" i="12"/>
  <c r="DQ122" i="7" s="1"/>
  <c r="DR66" i="12"/>
  <c r="DQ75" i="7" s="1"/>
  <c r="DR74" i="12"/>
  <c r="DQ105" i="7" s="1"/>
  <c r="DS94" i="11"/>
  <c r="DR14" i="12" s="1"/>
  <c r="DQ63" i="7" s="1"/>
  <c r="DR78" i="12"/>
  <c r="DQ109" i="7" s="1"/>
  <c r="DS73" i="4"/>
  <c r="DS133" i="4" s="1"/>
  <c r="DR10" i="12" s="1"/>
  <c r="DS70" i="4"/>
  <c r="DS130" i="4" s="1"/>
  <c r="DS69" i="4"/>
  <c r="DS129" i="4" s="1"/>
  <c r="DR8" i="12" s="1"/>
  <c r="DR68" i="12"/>
  <c r="DQ85" i="7" s="1"/>
  <c r="DR102" i="12"/>
  <c r="DQ163" i="7" s="1"/>
  <c r="DR86" i="12"/>
  <c r="DQ133" i="7" s="1"/>
  <c r="DR61" i="12"/>
  <c r="DQ70" i="7" s="1"/>
  <c r="DQ12" i="7"/>
  <c r="DR67" i="12"/>
  <c r="DQ84" i="7" s="1"/>
  <c r="DR75" i="12"/>
  <c r="DQ106" i="7" s="1"/>
  <c r="DR87" i="12"/>
  <c r="DQ134" i="7" s="1"/>
  <c r="DR71" i="12"/>
  <c r="DQ99" i="7" s="1"/>
  <c r="DS77" i="11"/>
  <c r="DQ33" i="7" s="1"/>
  <c r="DQ36" i="7" s="1"/>
  <c r="DR60" i="12"/>
  <c r="DQ61" i="7" s="1"/>
  <c r="DR90" i="12"/>
  <c r="DQ137" i="7" s="1"/>
  <c r="DR62" i="12"/>
  <c r="DQ71" i="7" s="1"/>
  <c r="DR92" i="12"/>
  <c r="DQ147" i="7" s="1"/>
  <c r="DR100" i="12"/>
  <c r="DQ156" i="7" s="1"/>
  <c r="DQ157" i="7" s="1"/>
  <c r="DR85" i="12"/>
  <c r="DQ132" i="7" s="1"/>
  <c r="DR79" i="12"/>
  <c r="DQ118" i="7" s="1"/>
  <c r="DR84" i="12"/>
  <c r="DQ131" i="7" s="1"/>
  <c r="DR80" i="12"/>
  <c r="DQ119" i="7" s="1"/>
  <c r="DR20" i="12"/>
  <c r="DQ139" i="7" s="1"/>
  <c r="DR16" i="12"/>
  <c r="DQ92" i="7" s="1"/>
  <c r="DS170" i="4"/>
  <c r="DR72" i="7"/>
  <c r="DS123" i="4"/>
  <c r="DS122" i="4"/>
  <c r="DS160" i="4" s="1"/>
  <c r="DR18" i="12" s="1"/>
  <c r="DQ111" i="7" s="1"/>
  <c r="DR13" i="12"/>
  <c r="DT54" i="11"/>
  <c r="DT53" i="11"/>
  <c r="DS131" i="4"/>
  <c r="DR9" i="12" s="1"/>
  <c r="DS121" i="4"/>
  <c r="DR7" i="12" s="1"/>
  <c r="DT23" i="11"/>
  <c r="DT24" i="11" s="1"/>
  <c r="DQ53" i="7" l="1"/>
  <c r="DQ56" i="7" s="1"/>
  <c r="DQ222" i="7" s="1"/>
  <c r="DS82" i="11"/>
  <c r="DQ39" i="7" s="1"/>
  <c r="DQ42" i="7" s="1"/>
  <c r="DT25" i="11"/>
  <c r="DT91" i="11" s="1"/>
  <c r="DR11" i="12"/>
  <c r="DR48" i="12" s="1"/>
  <c r="DQ116" i="7" s="1"/>
  <c r="DR27" i="12"/>
  <c r="DQ65" i="7" s="1"/>
  <c r="DQ62" i="7"/>
  <c r="DR39" i="12"/>
  <c r="DQ67" i="7" s="1"/>
  <c r="DR33" i="12"/>
  <c r="DQ66" i="7" s="1"/>
  <c r="DR21" i="12"/>
  <c r="DQ64" i="7" s="1"/>
  <c r="DR45" i="12"/>
  <c r="DQ68" i="7" s="1"/>
  <c r="DR51" i="12"/>
  <c r="DQ69" i="7" s="1"/>
  <c r="DR17" i="12"/>
  <c r="DQ103" i="7" s="1"/>
  <c r="DR19" i="12"/>
  <c r="DQ124" i="7" s="1"/>
  <c r="DR58" i="12"/>
  <c r="DQ104" i="7" s="1"/>
  <c r="DQ102" i="7"/>
  <c r="DQ76" i="7"/>
  <c r="DR22" i="12"/>
  <c r="DQ78" i="7" s="1"/>
  <c r="DR46" i="12"/>
  <c r="DQ82" i="7" s="1"/>
  <c r="DR28" i="12"/>
  <c r="DQ79" i="7" s="1"/>
  <c r="DR34" i="12"/>
  <c r="DQ80" i="7" s="1"/>
  <c r="DR52" i="12"/>
  <c r="DQ83" i="7" s="1"/>
  <c r="DR40" i="12"/>
  <c r="DQ81" i="7" s="1"/>
  <c r="DR56" i="12"/>
  <c r="DQ145" i="7" s="1"/>
  <c r="DQ138" i="7"/>
  <c r="DR53" i="12"/>
  <c r="DQ98" i="7" s="1"/>
  <c r="DQ91" i="7"/>
  <c r="DT55" i="11"/>
  <c r="DT56" i="11" s="1"/>
  <c r="DR26" i="12"/>
  <c r="DQ140" i="7" s="1"/>
  <c r="DR44" i="12"/>
  <c r="DQ143" i="7" s="1"/>
  <c r="DR32" i="12"/>
  <c r="DQ141" i="7" s="1"/>
  <c r="DR50" i="12"/>
  <c r="DQ144" i="7" s="1"/>
  <c r="DR38" i="12"/>
  <c r="DQ142" i="7" s="1"/>
  <c r="DR12" i="12"/>
  <c r="DR47" i="12"/>
  <c r="DQ97" i="7" s="1"/>
  <c r="DR41" i="12"/>
  <c r="DQ96" i="7" s="1"/>
  <c r="DR35" i="12"/>
  <c r="DQ95" i="7" s="1"/>
  <c r="DR23" i="12"/>
  <c r="DQ93" i="7" s="1"/>
  <c r="DR29" i="12"/>
  <c r="DQ94" i="7" s="1"/>
  <c r="DT48" i="4"/>
  <c r="DU20" i="11"/>
  <c r="DS87" i="11" l="1"/>
  <c r="DR96" i="12" s="1"/>
  <c r="DQ110" i="7"/>
  <c r="DQ165" i="7"/>
  <c r="DR36" i="12"/>
  <c r="DQ114" i="7" s="1"/>
  <c r="DR54" i="12"/>
  <c r="DQ117" i="7" s="1"/>
  <c r="DR42" i="12"/>
  <c r="DQ115" i="7" s="1"/>
  <c r="DR30" i="12"/>
  <c r="DQ113" i="7" s="1"/>
  <c r="DR24" i="12"/>
  <c r="DQ112" i="7" s="1"/>
  <c r="DT110" i="4"/>
  <c r="DT109" i="4"/>
  <c r="DT108" i="4"/>
  <c r="DT102" i="4"/>
  <c r="DT101" i="4"/>
  <c r="DT100" i="4"/>
  <c r="DT94" i="4"/>
  <c r="DT93" i="4"/>
  <c r="DT92" i="4"/>
  <c r="DT26" i="11"/>
  <c r="DR9" i="7" s="1"/>
  <c r="DR50" i="7"/>
  <c r="DT49" i="11"/>
  <c r="DT96" i="11" s="1"/>
  <c r="DR55" i="7" s="1"/>
  <c r="DU52" i="11"/>
  <c r="DT57" i="11"/>
  <c r="DT93" i="11" s="1"/>
  <c r="DR52" i="7" s="1"/>
  <c r="DQ73" i="7"/>
  <c r="DQ107" i="7"/>
  <c r="DQ86" i="7"/>
  <c r="DQ148" i="7"/>
  <c r="DR55" i="12"/>
  <c r="DQ130" i="7" s="1"/>
  <c r="DQ123" i="7"/>
  <c r="DQ100" i="7"/>
  <c r="DT52" i="4"/>
  <c r="DR49" i="12"/>
  <c r="DQ129" i="7" s="1"/>
  <c r="DR37" i="12"/>
  <c r="DQ127" i="7" s="1"/>
  <c r="DR43" i="12"/>
  <c r="DQ128" i="7" s="1"/>
  <c r="DR25" i="12"/>
  <c r="DQ125" i="7" s="1"/>
  <c r="DR31" i="12"/>
  <c r="DQ126" i="7" s="1"/>
  <c r="DT51" i="4"/>
  <c r="DU22" i="11"/>
  <c r="DU21" i="11" s="1"/>
  <c r="DQ45" i="7" l="1"/>
  <c r="DQ48" i="7" s="1"/>
  <c r="DQ58" i="7" s="1"/>
  <c r="DT66" i="4"/>
  <c r="DT126" i="4" s="1"/>
  <c r="DQ150" i="7"/>
  <c r="DQ151" i="7" s="1"/>
  <c r="DT27" i="11"/>
  <c r="DT72" i="11" s="1"/>
  <c r="DR27" i="7" s="1"/>
  <c r="DR30" i="7" s="1"/>
  <c r="DT67" i="11"/>
  <c r="DR21" i="7" s="1"/>
  <c r="DR24" i="7" s="1"/>
  <c r="DQ120" i="7"/>
  <c r="DT50" i="11"/>
  <c r="DS74" i="12" s="1"/>
  <c r="DR105" i="7" s="1"/>
  <c r="DT59" i="11"/>
  <c r="DT83" i="4"/>
  <c r="DT143" i="4" s="1"/>
  <c r="DT82" i="4"/>
  <c r="DT142" i="4" s="1"/>
  <c r="DT60" i="4"/>
  <c r="DT120" i="4" s="1"/>
  <c r="DT137" i="4"/>
  <c r="DT175" i="4" s="1"/>
  <c r="DT84" i="4"/>
  <c r="DT144" i="4" s="1"/>
  <c r="DT80" i="4"/>
  <c r="DT140" i="4" s="1"/>
  <c r="DT178" i="4" s="1"/>
  <c r="DT124" i="4"/>
  <c r="DT132" i="4"/>
  <c r="DR88" i="7"/>
  <c r="DR89" i="7" s="1"/>
  <c r="DQ135" i="7"/>
  <c r="DT134" i="4"/>
  <c r="DT139" i="4"/>
  <c r="DT177" i="4" s="1"/>
  <c r="DT117" i="4"/>
  <c r="DT138" i="4"/>
  <c r="DT53" i="4"/>
  <c r="DU47" i="11"/>
  <c r="DU48" i="11"/>
  <c r="DQ221" i="7" l="1"/>
  <c r="DT70" i="4"/>
  <c r="DT130" i="4" s="1"/>
  <c r="DT73" i="4"/>
  <c r="DT133" i="4" s="1"/>
  <c r="DS10" i="12" s="1"/>
  <c r="DT69" i="4"/>
  <c r="DT129" i="4" s="1"/>
  <c r="DS8" i="12" s="1"/>
  <c r="DS90" i="12"/>
  <c r="DR137" i="7" s="1"/>
  <c r="DS78" i="12"/>
  <c r="DR109" i="7" s="1"/>
  <c r="DS79" i="12"/>
  <c r="DR118" i="7" s="1"/>
  <c r="DS75" i="12"/>
  <c r="DR106" i="7" s="1"/>
  <c r="DS86" i="12"/>
  <c r="DR133" i="7" s="1"/>
  <c r="DS83" i="12"/>
  <c r="DR122" i="7" s="1"/>
  <c r="DS87" i="12"/>
  <c r="DR134" i="7" s="1"/>
  <c r="DT77" i="11"/>
  <c r="DR33" i="7" s="1"/>
  <c r="DR36" i="7" s="1"/>
  <c r="DS60" i="12"/>
  <c r="DR61" i="7" s="1"/>
  <c r="DS100" i="12"/>
  <c r="DR156" i="7" s="1"/>
  <c r="DR157" i="7" s="1"/>
  <c r="DS80" i="12"/>
  <c r="DR119" i="7" s="1"/>
  <c r="DS62" i="12"/>
  <c r="DR71" i="7" s="1"/>
  <c r="DS92" i="12"/>
  <c r="DR147" i="7" s="1"/>
  <c r="DS61" i="12"/>
  <c r="DR70" i="7" s="1"/>
  <c r="DS68" i="12"/>
  <c r="DR85" i="7" s="1"/>
  <c r="DS67" i="12"/>
  <c r="DR84" i="7" s="1"/>
  <c r="DS102" i="12"/>
  <c r="DR163" i="7" s="1"/>
  <c r="DS85" i="12"/>
  <c r="DR132" i="7" s="1"/>
  <c r="DS66" i="12"/>
  <c r="DR75" i="7" s="1"/>
  <c r="DR12" i="7"/>
  <c r="DS71" i="12"/>
  <c r="DR99" i="7" s="1"/>
  <c r="DT94" i="11"/>
  <c r="DS14" i="12" s="1"/>
  <c r="DR63" i="7" s="1"/>
  <c r="DS84" i="12"/>
  <c r="DR131" i="7" s="1"/>
  <c r="DS91" i="12"/>
  <c r="DR146" i="7" s="1"/>
  <c r="DS20" i="12"/>
  <c r="DR139" i="7" s="1"/>
  <c r="DS16" i="12"/>
  <c r="DR92" i="7" s="1"/>
  <c r="DT170" i="4"/>
  <c r="DS72" i="7"/>
  <c r="DT123" i="4"/>
  <c r="DT122" i="4"/>
  <c r="DT160" i="4" s="1"/>
  <c r="DS18" i="12" s="1"/>
  <c r="DR111" i="7" s="1"/>
  <c r="DS13" i="12"/>
  <c r="DU54" i="11"/>
  <c r="DU53" i="11"/>
  <c r="DT131" i="4"/>
  <c r="DS9" i="12" s="1"/>
  <c r="DT121" i="4"/>
  <c r="DS7" i="12" s="1"/>
  <c r="DU23" i="11"/>
  <c r="DU24" i="11" s="1"/>
  <c r="DT82" i="11" l="1"/>
  <c r="DR39" i="7" s="1"/>
  <c r="DR42" i="7" s="1"/>
  <c r="DR53" i="7"/>
  <c r="DR56" i="7" s="1"/>
  <c r="DR222" i="7" s="1"/>
  <c r="DU25" i="11"/>
  <c r="DU91" i="11" s="1"/>
  <c r="DS11" i="12"/>
  <c r="DS48" i="12" s="1"/>
  <c r="DR116" i="7" s="1"/>
  <c r="DS51" i="12"/>
  <c r="DR69" i="7" s="1"/>
  <c r="DS33" i="12"/>
  <c r="DR66" i="7" s="1"/>
  <c r="DR62" i="7"/>
  <c r="DS39" i="12"/>
  <c r="DR67" i="7" s="1"/>
  <c r="DS45" i="12"/>
  <c r="DR68" i="7" s="1"/>
  <c r="DS21" i="12"/>
  <c r="DR64" i="7" s="1"/>
  <c r="DS27" i="12"/>
  <c r="DR65" i="7" s="1"/>
  <c r="DR110" i="7"/>
  <c r="DS17" i="12"/>
  <c r="DR103" i="7" s="1"/>
  <c r="DS19" i="12"/>
  <c r="DR124" i="7" s="1"/>
  <c r="DS58" i="12"/>
  <c r="DR104" i="7" s="1"/>
  <c r="DR102" i="7"/>
  <c r="DR76" i="7"/>
  <c r="DS40" i="12"/>
  <c r="DR81" i="7" s="1"/>
  <c r="DS46" i="12"/>
  <c r="DR82" i="7" s="1"/>
  <c r="DS28" i="12"/>
  <c r="DR79" i="7" s="1"/>
  <c r="DS34" i="12"/>
  <c r="DR80" i="7" s="1"/>
  <c r="DS22" i="12"/>
  <c r="DR78" i="7" s="1"/>
  <c r="DS52" i="12"/>
  <c r="DR83" i="7" s="1"/>
  <c r="DS56" i="12"/>
  <c r="DR145" i="7" s="1"/>
  <c r="DR138" i="7"/>
  <c r="DU55" i="11"/>
  <c r="DU56" i="11" s="1"/>
  <c r="DS53" i="12"/>
  <c r="DR98" i="7" s="1"/>
  <c r="DR91" i="7"/>
  <c r="DV20" i="11"/>
  <c r="DS26" i="12"/>
  <c r="DR140" i="7" s="1"/>
  <c r="DS44" i="12"/>
  <c r="DR143" i="7" s="1"/>
  <c r="DS50" i="12"/>
  <c r="DR144" i="7" s="1"/>
  <c r="DS38" i="12"/>
  <c r="DR142" i="7" s="1"/>
  <c r="DS32" i="12"/>
  <c r="DR141" i="7" s="1"/>
  <c r="DS12" i="12"/>
  <c r="DS47" i="12"/>
  <c r="DR97" i="7" s="1"/>
  <c r="DS35" i="12"/>
  <c r="DR95" i="7" s="1"/>
  <c r="DS41" i="12"/>
  <c r="DR96" i="7" s="1"/>
  <c r="DS23" i="12"/>
  <c r="DR93" i="7" s="1"/>
  <c r="DS29" i="12"/>
  <c r="DR94" i="7" s="1"/>
  <c r="DT87" i="11"/>
  <c r="DU48" i="4"/>
  <c r="DS96" i="12" l="1"/>
  <c r="DR165" i="7"/>
  <c r="DU110" i="4"/>
  <c r="DU109" i="4"/>
  <c r="DU108" i="4"/>
  <c r="DU102" i="4"/>
  <c r="DU101" i="4"/>
  <c r="DU100" i="4"/>
  <c r="DU94" i="4"/>
  <c r="DU93" i="4"/>
  <c r="DU92" i="4"/>
  <c r="DS54" i="12"/>
  <c r="DR117" i="7" s="1"/>
  <c r="DS30" i="12"/>
  <c r="DR113" i="7" s="1"/>
  <c r="DS24" i="12"/>
  <c r="DR112" i="7" s="1"/>
  <c r="DU26" i="11"/>
  <c r="DU27" i="11" s="1"/>
  <c r="DU72" i="11" s="1"/>
  <c r="DS27" i="7" s="1"/>
  <c r="DS30" i="7" s="1"/>
  <c r="DS50" i="7"/>
  <c r="DU49" i="11"/>
  <c r="DU96" i="11" s="1"/>
  <c r="DS55" i="7" s="1"/>
  <c r="DV52" i="11"/>
  <c r="DU57" i="11"/>
  <c r="DU93" i="11" s="1"/>
  <c r="DS52" i="7" s="1"/>
  <c r="DS36" i="12"/>
  <c r="DR114" i="7" s="1"/>
  <c r="DS42" i="12"/>
  <c r="DR115" i="7" s="1"/>
  <c r="DR73" i="7"/>
  <c r="DR107" i="7"/>
  <c r="DR86" i="7"/>
  <c r="DU52" i="4"/>
  <c r="DR148" i="7"/>
  <c r="E26" i="8"/>
  <c r="F26" i="8"/>
  <c r="G26" i="8"/>
  <c r="H26" i="8"/>
  <c r="F9" i="8"/>
  <c r="G9" i="8"/>
  <c r="H9" i="8"/>
  <c r="E28" i="8"/>
  <c r="F28" i="8"/>
  <c r="G28" i="8"/>
  <c r="H28" i="8"/>
  <c r="E31" i="8"/>
  <c r="F31" i="8"/>
  <c r="G31" i="8"/>
  <c r="H31" i="8"/>
  <c r="D9" i="8"/>
  <c r="E9" i="8"/>
  <c r="DV22" i="11"/>
  <c r="DV21" i="11" s="1"/>
  <c r="DV47" i="11" s="1"/>
  <c r="DS55" i="12"/>
  <c r="DR130" i="7" s="1"/>
  <c r="DR123" i="7"/>
  <c r="DR45" i="7"/>
  <c r="DR48" i="7" s="1"/>
  <c r="DR58" i="7" s="1"/>
  <c r="DR100" i="7"/>
  <c r="DS25" i="12"/>
  <c r="DR125" i="7" s="1"/>
  <c r="DS31" i="12"/>
  <c r="DR126" i="7" s="1"/>
  <c r="DS49" i="12"/>
  <c r="DR129" i="7" s="1"/>
  <c r="DS43" i="12"/>
  <c r="DR128" i="7" s="1"/>
  <c r="DS37" i="12"/>
  <c r="DR127" i="7" s="1"/>
  <c r="DU51" i="4"/>
  <c r="DR150" i="7" l="1"/>
  <c r="DR151" i="7" s="1"/>
  <c r="DU66" i="4"/>
  <c r="M57" i="3"/>
  <c r="K5" i="25" s="1"/>
  <c r="D26" i="8"/>
  <c r="D32" i="8" s="1"/>
  <c r="D26" i="31"/>
  <c r="E26" i="31"/>
  <c r="F26" i="31"/>
  <c r="G26" i="31"/>
  <c r="H26" i="31"/>
  <c r="D28" i="31"/>
  <c r="E28" i="31"/>
  <c r="F28" i="31"/>
  <c r="G28" i="31"/>
  <c r="H28" i="31"/>
  <c r="D31" i="31"/>
  <c r="E31" i="31"/>
  <c r="F31" i="31"/>
  <c r="G31" i="31"/>
  <c r="H31" i="31"/>
  <c r="DU67" i="11"/>
  <c r="DS21" i="7" s="1"/>
  <c r="DS24" i="7" s="1"/>
  <c r="DS9" i="7"/>
  <c r="DU82" i="4"/>
  <c r="DU142" i="4" s="1"/>
  <c r="DU83" i="4"/>
  <c r="DU143" i="4" s="1"/>
  <c r="DU50" i="11"/>
  <c r="DT74" i="12" s="1"/>
  <c r="DS105" i="7" s="1"/>
  <c r="DU59" i="11"/>
  <c r="DU60" i="4"/>
  <c r="DU120" i="4" s="1"/>
  <c r="DU137" i="4"/>
  <c r="DU175" i="4" s="1"/>
  <c r="DR120" i="7"/>
  <c r="DU131" i="4"/>
  <c r="DU124" i="4"/>
  <c r="DU80" i="4"/>
  <c r="DU140" i="4" s="1"/>
  <c r="DU178" i="4" s="1"/>
  <c r="DU126" i="4"/>
  <c r="DU84" i="4"/>
  <c r="DU144" i="4" s="1"/>
  <c r="DU132" i="4"/>
  <c r="DV53" i="11"/>
  <c r="DT72" i="7"/>
  <c r="DR135" i="7"/>
  <c r="DV48" i="11"/>
  <c r="DV54" i="11" s="1"/>
  <c r="DV23" i="11"/>
  <c r="DV24" i="11" s="1"/>
  <c r="F12" i="8"/>
  <c r="G12" i="8"/>
  <c r="H12" i="8"/>
  <c r="D12" i="8"/>
  <c r="E12" i="8"/>
  <c r="DU53" i="4"/>
  <c r="DR221" i="7"/>
  <c r="DS88" i="7"/>
  <c r="DS89" i="7" s="1"/>
  <c r="DU134" i="4"/>
  <c r="DU138" i="4"/>
  <c r="DU139" i="4"/>
  <c r="DU177" i="4" s="1"/>
  <c r="DU117" i="4"/>
  <c r="N57" i="3" l="1"/>
  <c r="L5" i="25" s="1"/>
  <c r="DU70" i="4"/>
  <c r="DU130" i="4" s="1"/>
  <c r="DU73" i="4"/>
  <c r="DU69" i="4"/>
  <c r="DU77" i="11"/>
  <c r="DS33" i="7" s="1"/>
  <c r="DS36" i="7" s="1"/>
  <c r="D9" i="31"/>
  <c r="E9" i="31"/>
  <c r="F9" i="31"/>
  <c r="G9" i="31"/>
  <c r="H9" i="31"/>
  <c r="D49" i="31"/>
  <c r="E49" i="31"/>
  <c r="F49" i="31"/>
  <c r="G49" i="31"/>
  <c r="H49" i="31"/>
  <c r="M60" i="3"/>
  <c r="N60" i="3" s="1"/>
  <c r="L8" i="25" s="1"/>
  <c r="DS12" i="7"/>
  <c r="DT62" i="12"/>
  <c r="DS71" i="7" s="1"/>
  <c r="DT66" i="12"/>
  <c r="DS75" i="7" s="1"/>
  <c r="DT68" i="12"/>
  <c r="DS85" i="7" s="1"/>
  <c r="DT67" i="12"/>
  <c r="DS84" i="7" s="1"/>
  <c r="DT75" i="12"/>
  <c r="DS106" i="7" s="1"/>
  <c r="DT78" i="12"/>
  <c r="DS109" i="7" s="1"/>
  <c r="DT79" i="12"/>
  <c r="DS118" i="7" s="1"/>
  <c r="DT92" i="12"/>
  <c r="DS147" i="7" s="1"/>
  <c r="DU94" i="11"/>
  <c r="DT14" i="12" s="1"/>
  <c r="DS63" i="7" s="1"/>
  <c r="DT83" i="12"/>
  <c r="DS122" i="7" s="1"/>
  <c r="DT60" i="12"/>
  <c r="DS61" i="7" s="1"/>
  <c r="DT87" i="12"/>
  <c r="DS134" i="7" s="1"/>
  <c r="D34" i="8"/>
  <c r="DT61" i="12"/>
  <c r="DS70" i="7" s="1"/>
  <c r="DT100" i="12"/>
  <c r="DS156" i="7" s="1"/>
  <c r="DS157" i="7" s="1"/>
  <c r="DT90" i="12"/>
  <c r="DS137" i="7" s="1"/>
  <c r="DT102" i="12"/>
  <c r="DS163" i="7" s="1"/>
  <c r="DV55" i="11"/>
  <c r="DV56" i="11" s="1"/>
  <c r="DV57" i="11" s="1"/>
  <c r="DV93" i="11" s="1"/>
  <c r="DT71" i="12"/>
  <c r="DS99" i="7" s="1"/>
  <c r="DT85" i="12"/>
  <c r="DS132" i="7" s="1"/>
  <c r="DT86" i="12"/>
  <c r="DS133" i="7" s="1"/>
  <c r="DT91" i="12"/>
  <c r="DS146" i="7" s="1"/>
  <c r="DT80" i="12"/>
  <c r="DS119" i="7" s="1"/>
  <c r="DT84" i="12"/>
  <c r="DS131" i="7" s="1"/>
  <c r="DV25" i="11"/>
  <c r="DV91" i="11" s="1"/>
  <c r="DU133" i="4"/>
  <c r="DT10" i="12" s="1"/>
  <c r="DU129" i="4"/>
  <c r="DT8" i="12" s="1"/>
  <c r="DT20" i="12"/>
  <c r="DS139" i="7" s="1"/>
  <c r="DT16" i="12"/>
  <c r="DS92" i="7" s="1"/>
  <c r="DU170" i="4"/>
  <c r="DU121" i="4"/>
  <c r="DT7" i="12" s="1"/>
  <c r="DV48" i="4"/>
  <c r="DV51" i="4" s="1"/>
  <c r="E52" i="8"/>
  <c r="F52" i="8"/>
  <c r="G52" i="8"/>
  <c r="H52" i="8"/>
  <c r="DU122" i="4"/>
  <c r="DU160" i="4" s="1"/>
  <c r="DT18" i="12" s="1"/>
  <c r="DS111" i="7" s="1"/>
  <c r="DU123" i="4"/>
  <c r="E49" i="8"/>
  <c r="F49" i="8"/>
  <c r="G49" i="8"/>
  <c r="H49" i="8"/>
  <c r="DT13" i="12"/>
  <c r="DU82" i="11"/>
  <c r="DV66" i="4" l="1"/>
  <c r="C14" i="25"/>
  <c r="K8" i="25"/>
  <c r="D12" i="31"/>
  <c r="E12" i="31"/>
  <c r="F12" i="31"/>
  <c r="G12" i="31"/>
  <c r="H12" i="31"/>
  <c r="D98" i="31"/>
  <c r="E98" i="31"/>
  <c r="F98" i="31"/>
  <c r="G98" i="31"/>
  <c r="H98" i="31"/>
  <c r="D63" i="31"/>
  <c r="E63" i="31"/>
  <c r="F63" i="31"/>
  <c r="G63" i="31"/>
  <c r="H63" i="31"/>
  <c r="D52" i="31"/>
  <c r="E52" i="31"/>
  <c r="F52" i="31"/>
  <c r="G52" i="31"/>
  <c r="H52" i="31"/>
  <c r="D83" i="31"/>
  <c r="E83" i="31"/>
  <c r="F83" i="31"/>
  <c r="G83" i="31"/>
  <c r="H83" i="31"/>
  <c r="D118" i="31"/>
  <c r="E118" i="31"/>
  <c r="F118" i="31"/>
  <c r="G118" i="31"/>
  <c r="H118" i="31"/>
  <c r="DS53" i="7"/>
  <c r="DS56" i="7" s="1"/>
  <c r="DS222" i="7" s="1"/>
  <c r="DV52" i="4"/>
  <c r="DV53" i="4" s="1"/>
  <c r="DT52" i="7"/>
  <c r="DV110" i="4"/>
  <c r="DV109" i="4"/>
  <c r="DV108" i="4"/>
  <c r="DV102" i="4"/>
  <c r="DV101" i="4"/>
  <c r="DV100" i="4"/>
  <c r="DV94" i="4"/>
  <c r="DV93" i="4"/>
  <c r="DV92" i="4"/>
  <c r="D63" i="8"/>
  <c r="E63" i="8"/>
  <c r="F63" i="8"/>
  <c r="G63" i="8"/>
  <c r="H63" i="8"/>
  <c r="D98" i="8"/>
  <c r="E98" i="8"/>
  <c r="F98" i="8"/>
  <c r="G98" i="8"/>
  <c r="H98" i="8"/>
  <c r="D83" i="8"/>
  <c r="E83" i="8"/>
  <c r="F83" i="8"/>
  <c r="G83" i="8"/>
  <c r="H83" i="8"/>
  <c r="D118" i="8"/>
  <c r="E118" i="8"/>
  <c r="F118" i="8"/>
  <c r="G118" i="8"/>
  <c r="H118" i="8"/>
  <c r="DV137" i="4"/>
  <c r="DV175" i="4" s="1"/>
  <c r="DV60" i="4"/>
  <c r="DV120" i="4" s="1"/>
  <c r="DV26" i="11"/>
  <c r="DV27" i="11" s="1"/>
  <c r="DV72" i="11" s="1"/>
  <c r="DT27" i="7" s="1"/>
  <c r="DT30" i="7" s="1"/>
  <c r="DT50" i="7"/>
  <c r="DV49" i="11"/>
  <c r="DV59" i="11" s="1"/>
  <c r="DT11" i="12"/>
  <c r="DT42" i="12" s="1"/>
  <c r="DS115" i="7" s="1"/>
  <c r="DT9" i="12"/>
  <c r="DT53" i="12" s="1"/>
  <c r="DS98" i="7" s="1"/>
  <c r="DT12" i="12"/>
  <c r="DT31" i="12" s="1"/>
  <c r="DS126" i="7" s="1"/>
  <c r="DV80" i="4"/>
  <c r="DV140" i="4" s="1"/>
  <c r="DV178" i="4" s="1"/>
  <c r="DV126" i="4"/>
  <c r="DV124" i="4"/>
  <c r="DT17" i="12"/>
  <c r="DS103" i="7" s="1"/>
  <c r="DT19" i="12"/>
  <c r="DS124" i="7" s="1"/>
  <c r="DT58" i="12"/>
  <c r="DS104" i="7" s="1"/>
  <c r="DS102" i="7"/>
  <c r="DT51" i="12"/>
  <c r="DS69" i="7" s="1"/>
  <c r="DS62" i="7"/>
  <c r="DT45" i="12"/>
  <c r="DS68" i="7" s="1"/>
  <c r="DT27" i="12"/>
  <c r="DS65" i="7" s="1"/>
  <c r="DT39" i="12"/>
  <c r="DS67" i="7" s="1"/>
  <c r="DT33" i="12"/>
  <c r="DS66" i="7" s="1"/>
  <c r="DT21" i="12"/>
  <c r="DS64" i="7" s="1"/>
  <c r="DT22" i="12"/>
  <c r="DS78" i="7" s="1"/>
  <c r="DT28" i="12"/>
  <c r="DS79" i="7" s="1"/>
  <c r="DT46" i="12"/>
  <c r="DS82" i="7" s="1"/>
  <c r="DT40" i="12"/>
  <c r="DS81" i="7" s="1"/>
  <c r="DT34" i="12"/>
  <c r="DS80" i="7" s="1"/>
  <c r="DT52" i="12"/>
  <c r="DS83" i="7" s="1"/>
  <c r="DS76" i="7"/>
  <c r="DV132" i="4"/>
  <c r="E29" i="8"/>
  <c r="F29" i="8"/>
  <c r="G29" i="8"/>
  <c r="H29" i="8"/>
  <c r="DV117" i="4"/>
  <c r="DU87" i="11"/>
  <c r="DS165" i="7" s="1"/>
  <c r="DS39" i="7"/>
  <c r="DS42" i="7" s="1"/>
  <c r="DT56" i="12"/>
  <c r="DS145" i="7" s="1"/>
  <c r="DS138" i="7"/>
  <c r="DV139" i="4"/>
  <c r="DV177" i="4" s="1"/>
  <c r="DV134" i="4"/>
  <c r="F14" i="21"/>
  <c r="I14" i="21"/>
  <c r="J14" i="21"/>
  <c r="DV138" i="4"/>
  <c r="DT32" i="12"/>
  <c r="DS141" i="7" s="1"/>
  <c r="DT44" i="12"/>
  <c r="DS143" i="7" s="1"/>
  <c r="DT50" i="12"/>
  <c r="DS144" i="7" s="1"/>
  <c r="DT38" i="12"/>
  <c r="DS142" i="7" s="1"/>
  <c r="DT26" i="12"/>
  <c r="DS140" i="7" s="1"/>
  <c r="DV70" i="4" l="1"/>
  <c r="DV69" i="4"/>
  <c r="DV73" i="4"/>
  <c r="D29" i="31"/>
  <c r="D32" i="31" s="1"/>
  <c r="E29" i="31"/>
  <c r="E32" i="31" s="1"/>
  <c r="F29" i="31"/>
  <c r="F32" i="31" s="1"/>
  <c r="G29" i="31"/>
  <c r="G32" i="31" s="1"/>
  <c r="H29" i="31"/>
  <c r="H32" i="31" s="1"/>
  <c r="D122" i="31"/>
  <c r="E122" i="31"/>
  <c r="F122" i="31"/>
  <c r="G122" i="31"/>
  <c r="H122" i="31"/>
  <c r="D78" i="31"/>
  <c r="E78" i="31"/>
  <c r="F78" i="31"/>
  <c r="G78" i="31"/>
  <c r="H78" i="31"/>
  <c r="D62" i="31"/>
  <c r="E62" i="31"/>
  <c r="F62" i="31"/>
  <c r="G62" i="31"/>
  <c r="H62" i="31"/>
  <c r="D117" i="31"/>
  <c r="E117" i="31"/>
  <c r="F117" i="31"/>
  <c r="G117" i="31"/>
  <c r="H117" i="31"/>
  <c r="D75" i="31"/>
  <c r="E75" i="31"/>
  <c r="F75" i="31"/>
  <c r="G75" i="31"/>
  <c r="H75" i="31"/>
  <c r="D69" i="31"/>
  <c r="E69" i="31"/>
  <c r="F69" i="31"/>
  <c r="G69" i="31"/>
  <c r="H69" i="31"/>
  <c r="D110" i="31"/>
  <c r="E110" i="31"/>
  <c r="F110" i="31"/>
  <c r="G110" i="31"/>
  <c r="H110" i="31"/>
  <c r="D124" i="31"/>
  <c r="E124" i="31"/>
  <c r="F124" i="31"/>
  <c r="G124" i="31"/>
  <c r="H124" i="31"/>
  <c r="D74" i="31"/>
  <c r="E74" i="31"/>
  <c r="F74" i="31"/>
  <c r="G74" i="31"/>
  <c r="H74" i="31"/>
  <c r="D92" i="31"/>
  <c r="E92" i="31"/>
  <c r="F92" i="31"/>
  <c r="G92" i="31"/>
  <c r="H92" i="31"/>
  <c r="D89" i="31"/>
  <c r="E89" i="31"/>
  <c r="F89" i="31"/>
  <c r="G89" i="31"/>
  <c r="H89" i="31"/>
  <c r="D64" i="31"/>
  <c r="E64" i="31"/>
  <c r="F64" i="31"/>
  <c r="G64" i="31"/>
  <c r="H64" i="31"/>
  <c r="D94" i="31"/>
  <c r="E94" i="31"/>
  <c r="F94" i="31"/>
  <c r="G94" i="31"/>
  <c r="H94" i="31"/>
  <c r="D102" i="31"/>
  <c r="E102" i="31"/>
  <c r="F102" i="31"/>
  <c r="G102" i="31"/>
  <c r="H102" i="31"/>
  <c r="D72" i="31"/>
  <c r="E72" i="31"/>
  <c r="F72" i="31"/>
  <c r="G72" i="31"/>
  <c r="H72" i="31"/>
  <c r="D66" i="31"/>
  <c r="E66" i="31"/>
  <c r="F66" i="31"/>
  <c r="G66" i="31"/>
  <c r="H66" i="31"/>
  <c r="D108" i="31"/>
  <c r="E108" i="31"/>
  <c r="F108" i="31"/>
  <c r="G108" i="31"/>
  <c r="H108" i="31"/>
  <c r="D120" i="31"/>
  <c r="E120" i="31"/>
  <c r="F120" i="31"/>
  <c r="G120" i="31"/>
  <c r="H120" i="31"/>
  <c r="D79" i="31"/>
  <c r="E79" i="31"/>
  <c r="F79" i="31"/>
  <c r="G79" i="31"/>
  <c r="H79" i="31"/>
  <c r="D67" i="31"/>
  <c r="E67" i="31"/>
  <c r="F67" i="31"/>
  <c r="G67" i="31"/>
  <c r="H67" i="31"/>
  <c r="D93" i="31"/>
  <c r="E93" i="31"/>
  <c r="F93" i="31"/>
  <c r="G93" i="31"/>
  <c r="H93" i="31"/>
  <c r="D119" i="31"/>
  <c r="E119" i="31"/>
  <c r="F119" i="31"/>
  <c r="G119" i="31"/>
  <c r="H119" i="31"/>
  <c r="D121" i="31"/>
  <c r="E121" i="31"/>
  <c r="F121" i="31"/>
  <c r="G121" i="31"/>
  <c r="H121" i="31"/>
  <c r="D76" i="31"/>
  <c r="E76" i="31"/>
  <c r="F76" i="31"/>
  <c r="G76" i="31"/>
  <c r="H76" i="31"/>
  <c r="D65" i="31"/>
  <c r="E65" i="31"/>
  <c r="F65" i="31"/>
  <c r="G65" i="31"/>
  <c r="H65" i="31"/>
  <c r="D123" i="31"/>
  <c r="E123" i="31"/>
  <c r="F123" i="31"/>
  <c r="G123" i="31"/>
  <c r="H123" i="31"/>
  <c r="D77" i="31"/>
  <c r="E77" i="31"/>
  <c r="F77" i="31"/>
  <c r="G77" i="31"/>
  <c r="H77" i="31"/>
  <c r="D68" i="31"/>
  <c r="E68" i="31"/>
  <c r="F68" i="31"/>
  <c r="G68" i="31"/>
  <c r="H68" i="31"/>
  <c r="DT9" i="7"/>
  <c r="DV84" i="4"/>
  <c r="DV144" i="4" s="1"/>
  <c r="DV83" i="4"/>
  <c r="DV143" i="4" s="1"/>
  <c r="DV67" i="11"/>
  <c r="DT21" i="7" s="1"/>
  <c r="DT24" i="7" s="1"/>
  <c r="DV82" i="4"/>
  <c r="DV142" i="4" s="1"/>
  <c r="G32" i="8"/>
  <c r="F32" i="8"/>
  <c r="E32" i="8"/>
  <c r="H32" i="8"/>
  <c r="D79" i="8"/>
  <c r="E79" i="8"/>
  <c r="F79" i="8"/>
  <c r="G79" i="8"/>
  <c r="H79" i="8"/>
  <c r="D67" i="8"/>
  <c r="E67" i="8"/>
  <c r="F67" i="8"/>
  <c r="G67" i="8"/>
  <c r="H67" i="8"/>
  <c r="D93" i="8"/>
  <c r="E93" i="8"/>
  <c r="F93" i="8"/>
  <c r="G93" i="8"/>
  <c r="H93" i="8"/>
  <c r="D102" i="8"/>
  <c r="E102" i="8"/>
  <c r="F102" i="8"/>
  <c r="G102" i="8"/>
  <c r="H102" i="8"/>
  <c r="D123" i="8"/>
  <c r="E123" i="8"/>
  <c r="F123" i="8"/>
  <c r="G123" i="8"/>
  <c r="H123" i="8"/>
  <c r="D76" i="8"/>
  <c r="E76" i="8"/>
  <c r="F76" i="8"/>
  <c r="G76" i="8"/>
  <c r="H76" i="8"/>
  <c r="D65" i="8"/>
  <c r="E65" i="8"/>
  <c r="F65" i="8"/>
  <c r="G65" i="8"/>
  <c r="H65" i="8"/>
  <c r="D120" i="8"/>
  <c r="E120" i="8"/>
  <c r="F120" i="8"/>
  <c r="G120" i="8"/>
  <c r="H120" i="8"/>
  <c r="D124" i="8"/>
  <c r="E124" i="8"/>
  <c r="F124" i="8"/>
  <c r="G124" i="8"/>
  <c r="H124" i="8"/>
  <c r="D77" i="8"/>
  <c r="E77" i="8"/>
  <c r="F77" i="8"/>
  <c r="G77" i="8"/>
  <c r="H77" i="8"/>
  <c r="D68" i="8"/>
  <c r="E68" i="8"/>
  <c r="F68" i="8"/>
  <c r="G68" i="8"/>
  <c r="H68" i="8"/>
  <c r="D122" i="8"/>
  <c r="E122" i="8"/>
  <c r="F122" i="8"/>
  <c r="G122" i="8"/>
  <c r="H122" i="8"/>
  <c r="D78" i="8"/>
  <c r="E78" i="8"/>
  <c r="F78" i="8"/>
  <c r="G78" i="8"/>
  <c r="H78" i="8"/>
  <c r="D62" i="8"/>
  <c r="E62" i="8"/>
  <c r="F62" i="8"/>
  <c r="G62" i="8"/>
  <c r="H62" i="8"/>
  <c r="D117" i="8"/>
  <c r="E117" i="8"/>
  <c r="F117" i="8"/>
  <c r="G117" i="8"/>
  <c r="H117" i="8"/>
  <c r="D75" i="8"/>
  <c r="E75" i="8"/>
  <c r="F75" i="8"/>
  <c r="G75" i="8"/>
  <c r="H75" i="8"/>
  <c r="D69" i="8"/>
  <c r="E69" i="8"/>
  <c r="F69" i="8"/>
  <c r="G69" i="8"/>
  <c r="H69" i="8"/>
  <c r="D119" i="8"/>
  <c r="E119" i="8"/>
  <c r="F119" i="8"/>
  <c r="G119" i="8"/>
  <c r="H119" i="8"/>
  <c r="D74" i="8"/>
  <c r="E74" i="8"/>
  <c r="F74" i="8"/>
  <c r="G74" i="8"/>
  <c r="H74" i="8"/>
  <c r="D92" i="8"/>
  <c r="E92" i="8"/>
  <c r="F92" i="8"/>
  <c r="G92" i="8"/>
  <c r="H92" i="8"/>
  <c r="D121" i="8"/>
  <c r="E121" i="8"/>
  <c r="F121" i="8"/>
  <c r="G121" i="8"/>
  <c r="H121" i="8"/>
  <c r="D64" i="8"/>
  <c r="E64" i="8"/>
  <c r="F64" i="8"/>
  <c r="G64" i="8"/>
  <c r="H64" i="8"/>
  <c r="D94" i="8"/>
  <c r="E94" i="8"/>
  <c r="F94" i="8"/>
  <c r="G94" i="8"/>
  <c r="H94" i="8"/>
  <c r="D110" i="8"/>
  <c r="E110" i="8"/>
  <c r="F110" i="8"/>
  <c r="G110" i="8"/>
  <c r="H110" i="8"/>
  <c r="D72" i="8"/>
  <c r="E72" i="8"/>
  <c r="F72" i="8"/>
  <c r="G72" i="8"/>
  <c r="H72" i="8"/>
  <c r="D66" i="8"/>
  <c r="E66" i="8"/>
  <c r="F66" i="8"/>
  <c r="G66" i="8"/>
  <c r="H66" i="8"/>
  <c r="D108" i="8"/>
  <c r="E108" i="8"/>
  <c r="F108" i="8"/>
  <c r="G108" i="8"/>
  <c r="H108" i="8"/>
  <c r="D89" i="8"/>
  <c r="E89" i="8"/>
  <c r="F89" i="8"/>
  <c r="G89" i="8"/>
  <c r="H89" i="8"/>
  <c r="DV96" i="11"/>
  <c r="DT55" i="7" s="1"/>
  <c r="DS123" i="7"/>
  <c r="DT37" i="12"/>
  <c r="DS127" i="7" s="1"/>
  <c r="DV50" i="11"/>
  <c r="DU67" i="12" s="1"/>
  <c r="DT84" i="7" s="1"/>
  <c r="DT25" i="12"/>
  <c r="DS125" i="7" s="1"/>
  <c r="DT55" i="12"/>
  <c r="DS130" i="7" s="1"/>
  <c r="DT49" i="12"/>
  <c r="DS129" i="7" s="1"/>
  <c r="DT43" i="12"/>
  <c r="DS128" i="7" s="1"/>
  <c r="DT88" i="7"/>
  <c r="DT89" i="7" s="1"/>
  <c r="DT47" i="12"/>
  <c r="DS97" i="7" s="1"/>
  <c r="DT23" i="12"/>
  <c r="DS93" i="7" s="1"/>
  <c r="DS91" i="7"/>
  <c r="DT41" i="12"/>
  <c r="DS96" i="7" s="1"/>
  <c r="DT30" i="12"/>
  <c r="DS113" i="7" s="1"/>
  <c r="DT35" i="12"/>
  <c r="DS95" i="7" s="1"/>
  <c r="DT24" i="12"/>
  <c r="DS112" i="7" s="1"/>
  <c r="DS110" i="7"/>
  <c r="DT54" i="12"/>
  <c r="DS117" i="7" s="1"/>
  <c r="DT29" i="12"/>
  <c r="DS94" i="7" s="1"/>
  <c r="DT36" i="12"/>
  <c r="DS114" i="7" s="1"/>
  <c r="DT48" i="12"/>
  <c r="DS116" i="7" s="1"/>
  <c r="DV133" i="4"/>
  <c r="DV130" i="4"/>
  <c r="DV129" i="4"/>
  <c r="DU8" i="12" s="1"/>
  <c r="DU20" i="12"/>
  <c r="DT139" i="7" s="1"/>
  <c r="DU16" i="12"/>
  <c r="DT92" i="7" s="1"/>
  <c r="DS73" i="7"/>
  <c r="DS107" i="7"/>
  <c r="DV170" i="4"/>
  <c r="DU10" i="12"/>
  <c r="DS86" i="7"/>
  <c r="DS148" i="7"/>
  <c r="I27" i="21"/>
  <c r="J27" i="21"/>
  <c r="DS45" i="7"/>
  <c r="DT96" i="12"/>
  <c r="E15" i="8"/>
  <c r="F15" i="8"/>
  <c r="F18" i="8" s="1"/>
  <c r="G15" i="8"/>
  <c r="H15" i="8"/>
  <c r="D20" i="8"/>
  <c r="D21" i="8"/>
  <c r="DV121" i="4"/>
  <c r="DU7" i="12" s="1"/>
  <c r="DV122" i="4"/>
  <c r="DV160" i="4" s="1"/>
  <c r="DU18" i="12" s="1"/>
  <c r="DT111" i="7" s="1"/>
  <c r="DV123" i="4"/>
  <c r="DV131" i="4"/>
  <c r="DU9" i="12" s="1"/>
  <c r="DV77" i="11" l="1"/>
  <c r="DT33" i="7" s="1"/>
  <c r="DT36" i="7" s="1"/>
  <c r="DU13" i="12"/>
  <c r="DT138" i="7" s="1"/>
  <c r="DS48" i="7"/>
  <c r="DS221" i="7" s="1"/>
  <c r="D15" i="31"/>
  <c r="E15" i="31"/>
  <c r="F15" i="31"/>
  <c r="G15" i="31"/>
  <c r="H15" i="31"/>
  <c r="D103" i="31"/>
  <c r="E103" i="31"/>
  <c r="F103" i="31"/>
  <c r="G103" i="31"/>
  <c r="H103" i="31"/>
  <c r="D87" i="31"/>
  <c r="E87" i="31"/>
  <c r="F87" i="31"/>
  <c r="G87" i="31"/>
  <c r="H87" i="31"/>
  <c r="D114" i="31"/>
  <c r="E114" i="31"/>
  <c r="F114" i="31"/>
  <c r="G114" i="31"/>
  <c r="H114" i="31"/>
  <c r="E80" i="31"/>
  <c r="E38" i="31" s="1"/>
  <c r="F95" i="31"/>
  <c r="F40" i="31" s="1"/>
  <c r="D125" i="31"/>
  <c r="D43" i="31" s="1"/>
  <c r="D101" i="31"/>
  <c r="E101" i="31"/>
  <c r="F101" i="31"/>
  <c r="G101" i="31"/>
  <c r="H101" i="31"/>
  <c r="D82" i="31"/>
  <c r="E82" i="31"/>
  <c r="F82" i="31"/>
  <c r="G82" i="31"/>
  <c r="H82" i="31"/>
  <c r="D109" i="31"/>
  <c r="E109" i="31"/>
  <c r="F109" i="31"/>
  <c r="G109" i="31"/>
  <c r="H109" i="31"/>
  <c r="E95" i="31"/>
  <c r="E40" i="31" s="1"/>
  <c r="H70" i="31"/>
  <c r="H37" i="31" s="1"/>
  <c r="D85" i="31"/>
  <c r="E85" i="31"/>
  <c r="F85" i="31"/>
  <c r="G85" i="31"/>
  <c r="H85" i="31"/>
  <c r="D84" i="31"/>
  <c r="E84" i="31"/>
  <c r="F84" i="31"/>
  <c r="G84" i="31"/>
  <c r="H84" i="31"/>
  <c r="D95" i="31"/>
  <c r="D40" i="31" s="1"/>
  <c r="G70" i="31"/>
  <c r="D104" i="31"/>
  <c r="E104" i="31"/>
  <c r="F104" i="31"/>
  <c r="G104" i="31"/>
  <c r="H104" i="31"/>
  <c r="D88" i="31"/>
  <c r="E88" i="31"/>
  <c r="F88" i="31"/>
  <c r="G88" i="31"/>
  <c r="H88" i="31"/>
  <c r="D80" i="31"/>
  <c r="D38" i="31" s="1"/>
  <c r="F70" i="31"/>
  <c r="D97" i="31"/>
  <c r="E97" i="31"/>
  <c r="F97" i="31"/>
  <c r="G97" i="31"/>
  <c r="H97" i="31"/>
  <c r="D111" i="31"/>
  <c r="E111" i="31"/>
  <c r="F111" i="31"/>
  <c r="G111" i="31"/>
  <c r="H111" i="31"/>
  <c r="H125" i="31"/>
  <c r="H43" i="31" s="1"/>
  <c r="E70" i="31"/>
  <c r="D99" i="31"/>
  <c r="E99" i="31"/>
  <c r="F99" i="31"/>
  <c r="G99" i="31"/>
  <c r="H99" i="31"/>
  <c r="D107" i="31"/>
  <c r="E107" i="31"/>
  <c r="F107" i="31"/>
  <c r="G107" i="31"/>
  <c r="H107" i="31"/>
  <c r="H80" i="31"/>
  <c r="G125" i="31"/>
  <c r="G43" i="31" s="1"/>
  <c r="D86" i="31"/>
  <c r="E86" i="31"/>
  <c r="F86" i="31"/>
  <c r="G86" i="31"/>
  <c r="H86" i="31"/>
  <c r="D112" i="31"/>
  <c r="E112" i="31"/>
  <c r="F112" i="31"/>
  <c r="G112" i="31"/>
  <c r="H112" i="31"/>
  <c r="G80" i="31"/>
  <c r="G38" i="31" s="1"/>
  <c r="H95" i="31"/>
  <c r="H40" i="31" s="1"/>
  <c r="F125" i="31"/>
  <c r="F43" i="31" s="1"/>
  <c r="D100" i="31"/>
  <c r="E100" i="31"/>
  <c r="F100" i="31"/>
  <c r="G100" i="31"/>
  <c r="H100" i="31"/>
  <c r="D113" i="31"/>
  <c r="E113" i="31"/>
  <c r="F113" i="31"/>
  <c r="G113" i="31"/>
  <c r="H113" i="31"/>
  <c r="D70" i="31"/>
  <c r="F80" i="31"/>
  <c r="F38" i="31" s="1"/>
  <c r="G95" i="31"/>
  <c r="G40" i="31" s="1"/>
  <c r="E125" i="31"/>
  <c r="E43" i="31" s="1"/>
  <c r="DU79" i="12"/>
  <c r="DT118" i="7" s="1"/>
  <c r="DU74" i="12"/>
  <c r="DT105" i="7" s="1"/>
  <c r="DU90" i="12"/>
  <c r="DT137" i="7" s="1"/>
  <c r="DU62" i="12"/>
  <c r="DT71" i="7" s="1"/>
  <c r="DT12" i="7"/>
  <c r="DU87" i="12"/>
  <c r="DT134" i="7" s="1"/>
  <c r="DV94" i="11"/>
  <c r="DT53" i="7" s="1"/>
  <c r="DT56" i="7" s="1"/>
  <c r="DT222" i="7" s="1"/>
  <c r="DU102" i="12"/>
  <c r="DT163" i="7" s="1"/>
  <c r="DU75" i="12"/>
  <c r="DT106" i="7" s="1"/>
  <c r="DV82" i="11"/>
  <c r="DT39" i="7" s="1"/>
  <c r="DT42" i="7" s="1"/>
  <c r="DU84" i="12"/>
  <c r="DT131" i="7" s="1"/>
  <c r="DU86" i="12"/>
  <c r="DT133" i="7" s="1"/>
  <c r="DU91" i="12"/>
  <c r="DT146" i="7" s="1"/>
  <c r="DU80" i="12"/>
  <c r="DT119" i="7" s="1"/>
  <c r="DU85" i="12"/>
  <c r="DT132" i="7" s="1"/>
  <c r="DU71" i="12"/>
  <c r="DT99" i="7" s="1"/>
  <c r="H18" i="8"/>
  <c r="F34" i="8"/>
  <c r="G18" i="8"/>
  <c r="E18" i="8"/>
  <c r="D80" i="8"/>
  <c r="D38" i="8" s="1"/>
  <c r="E80" i="8"/>
  <c r="E38" i="8" s="1"/>
  <c r="H80" i="8"/>
  <c r="H38" i="8" s="1"/>
  <c r="G80" i="8"/>
  <c r="G38" i="8" s="1"/>
  <c r="F80" i="8"/>
  <c r="F38" i="8" s="1"/>
  <c r="D85" i="8"/>
  <c r="E85" i="8"/>
  <c r="F85" i="8"/>
  <c r="G85" i="8"/>
  <c r="H85" i="8"/>
  <c r="D84" i="8"/>
  <c r="E84" i="8"/>
  <c r="F84" i="8"/>
  <c r="G84" i="8"/>
  <c r="H84" i="8"/>
  <c r="D113" i="8"/>
  <c r="E113" i="8"/>
  <c r="F113" i="8"/>
  <c r="G113" i="8"/>
  <c r="H113" i="8"/>
  <c r="D95" i="8"/>
  <c r="D40" i="8" s="1"/>
  <c r="E125" i="8"/>
  <c r="E43" i="8" s="1"/>
  <c r="D104" i="8"/>
  <c r="E104" i="8"/>
  <c r="F104" i="8"/>
  <c r="G104" i="8"/>
  <c r="H104" i="8"/>
  <c r="D88" i="8"/>
  <c r="E88" i="8"/>
  <c r="F88" i="8"/>
  <c r="G88" i="8"/>
  <c r="H88" i="8"/>
  <c r="D114" i="8"/>
  <c r="E114" i="8"/>
  <c r="F114" i="8"/>
  <c r="G114" i="8"/>
  <c r="H114" i="8"/>
  <c r="D125" i="8"/>
  <c r="D43" i="8" s="1"/>
  <c r="D97" i="8"/>
  <c r="E97" i="8"/>
  <c r="F97" i="8"/>
  <c r="G97" i="8"/>
  <c r="H97" i="8"/>
  <c r="D109" i="8"/>
  <c r="E109" i="8"/>
  <c r="F109" i="8"/>
  <c r="G109" i="8"/>
  <c r="H109" i="8"/>
  <c r="H70" i="8"/>
  <c r="H37" i="8" s="1"/>
  <c r="D99" i="8"/>
  <c r="E99" i="8"/>
  <c r="F99" i="8"/>
  <c r="G99" i="8"/>
  <c r="H99" i="8"/>
  <c r="G70" i="8"/>
  <c r="D86" i="8"/>
  <c r="E86" i="8"/>
  <c r="F86" i="8"/>
  <c r="G86" i="8"/>
  <c r="H86" i="8"/>
  <c r="H95" i="8"/>
  <c r="H40" i="8" s="1"/>
  <c r="F70" i="8"/>
  <c r="D100" i="8"/>
  <c r="E100" i="8"/>
  <c r="F100" i="8"/>
  <c r="G100" i="8"/>
  <c r="H100" i="8"/>
  <c r="D111" i="8"/>
  <c r="E111" i="8"/>
  <c r="F111" i="8"/>
  <c r="G111" i="8"/>
  <c r="H111" i="8"/>
  <c r="G95" i="8"/>
  <c r="G40" i="8" s="1"/>
  <c r="H125" i="8"/>
  <c r="H43" i="8" s="1"/>
  <c r="E70" i="8"/>
  <c r="D103" i="8"/>
  <c r="E103" i="8"/>
  <c r="F103" i="8"/>
  <c r="G103" i="8"/>
  <c r="H103" i="8"/>
  <c r="D87" i="8"/>
  <c r="E87" i="8"/>
  <c r="F87" i="8"/>
  <c r="G87" i="8"/>
  <c r="H87" i="8"/>
  <c r="D107" i="8"/>
  <c r="E107" i="8"/>
  <c r="F107" i="8"/>
  <c r="G107" i="8"/>
  <c r="H107" i="8"/>
  <c r="F95" i="8"/>
  <c r="F40" i="8" s="1"/>
  <c r="G125" i="8"/>
  <c r="G43" i="8" s="1"/>
  <c r="D70" i="8"/>
  <c r="D101" i="8"/>
  <c r="E101" i="8"/>
  <c r="F101" i="8"/>
  <c r="G101" i="8"/>
  <c r="H101" i="8"/>
  <c r="D82" i="8"/>
  <c r="E82" i="8"/>
  <c r="F82" i="8"/>
  <c r="G82" i="8"/>
  <c r="H82" i="8"/>
  <c r="D112" i="8"/>
  <c r="E112" i="8"/>
  <c r="F112" i="8"/>
  <c r="G112" i="8"/>
  <c r="H112" i="8"/>
  <c r="E95" i="8"/>
  <c r="E40" i="8" s="1"/>
  <c r="F125" i="8"/>
  <c r="F43" i="8" s="1"/>
  <c r="DU92" i="12"/>
  <c r="DT147" i="7" s="1"/>
  <c r="DU61" i="12"/>
  <c r="DT70" i="7" s="1"/>
  <c r="DU60" i="12"/>
  <c r="DT61" i="7" s="1"/>
  <c r="DU83" i="12"/>
  <c r="DT122" i="7" s="1"/>
  <c r="DU78" i="12"/>
  <c r="DT109" i="7" s="1"/>
  <c r="DU100" i="12"/>
  <c r="DT156" i="7" s="1"/>
  <c r="DT157" i="7" s="1"/>
  <c r="DU68" i="12"/>
  <c r="DT85" i="7" s="1"/>
  <c r="DU66" i="12"/>
  <c r="DT75" i="7" s="1"/>
  <c r="DS135" i="7"/>
  <c r="DS100" i="7"/>
  <c r="DS120" i="7"/>
  <c r="DU11" i="12"/>
  <c r="DU36" i="12" s="1"/>
  <c r="DT114" i="7" s="1"/>
  <c r="DU27" i="12"/>
  <c r="DT65" i="7" s="1"/>
  <c r="DT62" i="7"/>
  <c r="DU51" i="12"/>
  <c r="DT69" i="7" s="1"/>
  <c r="DU33" i="12"/>
  <c r="DT66" i="7" s="1"/>
  <c r="DU39" i="12"/>
  <c r="DT67" i="7" s="1"/>
  <c r="DU21" i="12"/>
  <c r="DT64" i="7" s="1"/>
  <c r="DU45" i="12"/>
  <c r="DT68" i="7" s="1"/>
  <c r="DU17" i="12"/>
  <c r="DT103" i="7" s="1"/>
  <c r="DU19" i="12"/>
  <c r="DT124" i="7" s="1"/>
  <c r="DU58" i="12"/>
  <c r="DT104" i="7" s="1"/>
  <c r="DT102" i="7"/>
  <c r="DT76" i="7"/>
  <c r="DU22" i="12"/>
  <c r="DT78" i="7" s="1"/>
  <c r="DU46" i="12"/>
  <c r="DT82" i="7" s="1"/>
  <c r="DU28" i="12"/>
  <c r="DT79" i="7" s="1"/>
  <c r="DU40" i="12"/>
  <c r="DT81" i="7" s="1"/>
  <c r="DU34" i="12"/>
  <c r="DT80" i="7" s="1"/>
  <c r="DU52" i="12"/>
  <c r="DT83" i="7" s="1"/>
  <c r="H21" i="8"/>
  <c r="E20" i="8"/>
  <c r="E21" i="8"/>
  <c r="F21" i="8"/>
  <c r="F20" i="8"/>
  <c r="G21" i="8"/>
  <c r="G20" i="8"/>
  <c r="H20" i="8"/>
  <c r="DU12" i="12"/>
  <c r="DU43" i="12" s="1"/>
  <c r="DT128" i="7" s="1"/>
  <c r="DU32" i="12"/>
  <c r="DT141" i="7" s="1"/>
  <c r="DU38" i="12"/>
  <c r="DT142" i="7" s="1"/>
  <c r="DU44" i="12"/>
  <c r="DT143" i="7" s="1"/>
  <c r="DU26" i="12"/>
  <c r="DT140" i="7" s="1"/>
  <c r="DU56" i="12"/>
  <c r="DT145" i="7" s="1"/>
  <c r="DU50" i="12"/>
  <c r="DT144" i="7" s="1"/>
  <c r="DU23" i="12"/>
  <c r="DT93" i="7" s="1"/>
  <c r="DT91" i="7"/>
  <c r="DS58" i="7"/>
  <c r="DU41" i="12"/>
  <c r="DT96" i="7" s="1"/>
  <c r="DU29" i="12"/>
  <c r="DT94" i="7" s="1"/>
  <c r="DU53" i="12"/>
  <c r="DT98" i="7" s="1"/>
  <c r="DU47" i="12"/>
  <c r="DT97" i="7" s="1"/>
  <c r="DU35" i="12"/>
  <c r="DT95" i="7" s="1"/>
  <c r="F15" i="21"/>
  <c r="I15" i="21"/>
  <c r="J15" i="21"/>
  <c r="D35" i="8"/>
  <c r="G20" i="31" l="1"/>
  <c r="G21" i="31"/>
  <c r="G18" i="31"/>
  <c r="G34" i="31" s="1"/>
  <c r="G35" i="31" s="1"/>
  <c r="F20" i="31"/>
  <c r="F21" i="31"/>
  <c r="F18" i="31"/>
  <c r="F34" i="31" s="1"/>
  <c r="F35" i="31" s="1"/>
  <c r="H21" i="31"/>
  <c r="H20" i="31"/>
  <c r="H18" i="31"/>
  <c r="H34" i="31" s="1"/>
  <c r="H35" i="31" s="1"/>
  <c r="E20" i="31"/>
  <c r="E21" i="31"/>
  <c r="E18" i="31"/>
  <c r="E34" i="31" s="1"/>
  <c r="E35" i="31" s="1"/>
  <c r="D21" i="31"/>
  <c r="D20" i="31"/>
  <c r="D18" i="31"/>
  <c r="D34" i="31" s="1"/>
  <c r="D35" i="31" s="1"/>
  <c r="G115" i="31"/>
  <c r="G42" i="31" s="1"/>
  <c r="H105" i="31"/>
  <c r="H41" i="31" s="1"/>
  <c r="F115" i="31"/>
  <c r="F42" i="31" s="1"/>
  <c r="E37" i="31"/>
  <c r="G105" i="31"/>
  <c r="G41" i="31" s="1"/>
  <c r="G37" i="31"/>
  <c r="E115" i="31"/>
  <c r="E42" i="31" s="1"/>
  <c r="F105" i="31"/>
  <c r="F41" i="31" s="1"/>
  <c r="D115" i="31"/>
  <c r="D42" i="31" s="1"/>
  <c r="E105" i="31"/>
  <c r="E41" i="31" s="1"/>
  <c r="D105" i="31"/>
  <c r="D41" i="31" s="1"/>
  <c r="D90" i="31"/>
  <c r="D39" i="31" s="1"/>
  <c r="H90" i="31"/>
  <c r="H39" i="31" s="1"/>
  <c r="D37" i="31"/>
  <c r="F37" i="31"/>
  <c r="G90" i="31"/>
  <c r="G39" i="31" s="1"/>
  <c r="H38" i="31"/>
  <c r="F90" i="31"/>
  <c r="F39" i="31" s="1"/>
  <c r="H115" i="31"/>
  <c r="H42" i="31" s="1"/>
  <c r="E90" i="31"/>
  <c r="E39" i="31" s="1"/>
  <c r="DU14" i="12"/>
  <c r="DT63" i="7" s="1"/>
  <c r="DT73" i="7" s="1"/>
  <c r="F35" i="8"/>
  <c r="DV87" i="11"/>
  <c r="DT165" i="7" s="1"/>
  <c r="H28" i="21"/>
  <c r="I28" i="21"/>
  <c r="J28" i="21"/>
  <c r="E34" i="8"/>
  <c r="G34" i="8"/>
  <c r="H34" i="8"/>
  <c r="G90" i="8"/>
  <c r="G39" i="8" s="1"/>
  <c r="D90" i="8"/>
  <c r="D39" i="8" s="1"/>
  <c r="H90" i="8"/>
  <c r="H39" i="8" s="1"/>
  <c r="F90" i="8"/>
  <c r="F39" i="8" s="1"/>
  <c r="E90" i="8"/>
  <c r="E39" i="8" s="1"/>
  <c r="F115" i="8"/>
  <c r="F42" i="8" s="1"/>
  <c r="E105" i="8"/>
  <c r="E41" i="8" s="1"/>
  <c r="E115" i="8"/>
  <c r="E42" i="8" s="1"/>
  <c r="D105" i="8"/>
  <c r="D41" i="8" s="1"/>
  <c r="D115" i="8"/>
  <c r="D42" i="8" s="1"/>
  <c r="G37" i="8"/>
  <c r="H105" i="8"/>
  <c r="H41" i="8" s="1"/>
  <c r="F37" i="8"/>
  <c r="H115" i="8"/>
  <c r="H42" i="8" s="1"/>
  <c r="G105" i="8"/>
  <c r="G41" i="8" s="1"/>
  <c r="E37" i="8"/>
  <c r="G115" i="8"/>
  <c r="G42" i="8" s="1"/>
  <c r="F105" i="8"/>
  <c r="F41" i="8" s="1"/>
  <c r="D37" i="8"/>
  <c r="DT110" i="7"/>
  <c r="DU42" i="12"/>
  <c r="DT115" i="7" s="1"/>
  <c r="DU48" i="12"/>
  <c r="DT116" i="7" s="1"/>
  <c r="DU54" i="12"/>
  <c r="DT117" i="7" s="1"/>
  <c r="DU24" i="12"/>
  <c r="DT112" i="7" s="1"/>
  <c r="DU30" i="12"/>
  <c r="DT113" i="7" s="1"/>
  <c r="DT86" i="7"/>
  <c r="DT107" i="7"/>
  <c r="DT123" i="7"/>
  <c r="DU25" i="12"/>
  <c r="DT125" i="7" s="1"/>
  <c r="DU37" i="12"/>
  <c r="DT127" i="7" s="1"/>
  <c r="DU49" i="12"/>
  <c r="DT129" i="7" s="1"/>
  <c r="DU31" i="12"/>
  <c r="DT126" i="7" s="1"/>
  <c r="DU55" i="12"/>
  <c r="DT130" i="7" s="1"/>
  <c r="DT148" i="7"/>
  <c r="DS150" i="7"/>
  <c r="DS151" i="7" s="1"/>
  <c r="DT100" i="7"/>
  <c r="F17" i="21"/>
  <c r="F18" i="21" s="1"/>
  <c r="G17" i="21"/>
  <c r="G18" i="21" s="1"/>
  <c r="H17" i="21"/>
  <c r="H18" i="21" s="1"/>
  <c r="I17" i="21"/>
  <c r="I18" i="21" s="1"/>
  <c r="J17" i="21"/>
  <c r="J18" i="21" s="1"/>
  <c r="DT45" i="7" l="1"/>
  <c r="DT48" i="7" s="1"/>
  <c r="DT58" i="7" s="1"/>
  <c r="DU96" i="12"/>
  <c r="DT150" i="7" s="1"/>
  <c r="DT151" i="7" s="1"/>
  <c r="D44" i="31"/>
  <c r="D45" i="31" s="1"/>
  <c r="D46" i="31" s="1"/>
  <c r="D47" i="31" s="1"/>
  <c r="F44" i="31"/>
  <c r="F45" i="31" s="1"/>
  <c r="F46" i="31" s="1"/>
  <c r="F47" i="31" s="1"/>
  <c r="D50" i="31"/>
  <c r="E50" i="31"/>
  <c r="F50" i="31"/>
  <c r="G50" i="31"/>
  <c r="H50" i="31"/>
  <c r="G44" i="31"/>
  <c r="G45" i="31" s="1"/>
  <c r="G46" i="31" s="1"/>
  <c r="G47" i="31" s="1"/>
  <c r="H44" i="31"/>
  <c r="H45" i="31" s="1"/>
  <c r="H46" i="31" s="1"/>
  <c r="H47" i="31" s="1"/>
  <c r="E44" i="31"/>
  <c r="E45" i="31" s="1"/>
  <c r="E46" i="31" s="1"/>
  <c r="E47" i="31" s="1"/>
  <c r="F28" i="21"/>
  <c r="G28" i="21"/>
  <c r="H35" i="8"/>
  <c r="G35" i="8"/>
  <c r="E35" i="8"/>
  <c r="E44" i="8"/>
  <c r="H44" i="8"/>
  <c r="F44" i="8"/>
  <c r="G44" i="8"/>
  <c r="D44" i="8"/>
  <c r="DT120" i="7"/>
  <c r="DT135" i="7"/>
  <c r="E50" i="8"/>
  <c r="F50" i="8"/>
  <c r="G50" i="8"/>
  <c r="H50" i="8"/>
  <c r="F20" i="21"/>
  <c r="F21" i="21" s="1"/>
  <c r="DT221" i="7" l="1"/>
  <c r="H45" i="8"/>
  <c r="E45" i="8"/>
  <c r="D45" i="8"/>
  <c r="G45" i="8"/>
  <c r="F45" i="8"/>
  <c r="F24" i="21"/>
  <c r="F25" i="21" s="1"/>
  <c r="F22" i="21"/>
  <c r="F46" i="8" l="1"/>
  <c r="F47" i="8" s="1"/>
  <c r="G46" i="8"/>
  <c r="G47" i="8" s="1"/>
  <c r="D46" i="8"/>
  <c r="D47" i="8" s="1"/>
  <c r="E46" i="8"/>
  <c r="E47" i="8" s="1"/>
  <c r="H46" i="8"/>
  <c r="H47" i="8" s="1"/>
  <c r="F30" i="21"/>
  <c r="F21" i="16"/>
  <c r="AF21" i="16" s="1"/>
  <c r="U21" i="16"/>
  <c r="V21" i="16"/>
  <c r="AC21" i="16"/>
  <c r="AD21" i="16"/>
  <c r="AE21" i="16"/>
  <c r="AG21" i="16"/>
  <c r="AH21" i="16"/>
  <c r="AI21" i="16"/>
  <c r="AJ21" i="16"/>
  <c r="AK21" i="16"/>
  <c r="AL21" i="16"/>
  <c r="AM21" i="16"/>
  <c r="AN21" i="16"/>
  <c r="AO21" i="16"/>
  <c r="AP21" i="16"/>
  <c r="AQ21" i="16"/>
  <c r="AR21" i="16"/>
  <c r="AS21" i="16"/>
  <c r="AT21" i="16"/>
  <c r="AU21" i="16"/>
  <c r="AV21" i="16"/>
  <c r="AW21" i="16"/>
  <c r="AX21" i="16"/>
  <c r="AY21" i="16"/>
  <c r="AZ21" i="16"/>
  <c r="BA21" i="16"/>
  <c r="BB21" i="16"/>
  <c r="BC21" i="16"/>
  <c r="BD21" i="16"/>
  <c r="BE21" i="16"/>
  <c r="BF21" i="16"/>
  <c r="BG21" i="16"/>
  <c r="BH21" i="16"/>
  <c r="BI21" i="16"/>
  <c r="BJ21" i="16"/>
  <c r="BK21" i="16"/>
  <c r="BL21" i="16"/>
  <c r="BM21" i="16"/>
  <c r="BN21" i="16"/>
  <c r="BO21" i="16"/>
  <c r="BP21" i="16"/>
  <c r="BQ21" i="16"/>
  <c r="BR21" i="16"/>
  <c r="BS21" i="16"/>
  <c r="BT21" i="16"/>
  <c r="BU21" i="16"/>
  <c r="BV21" i="16"/>
  <c r="BW21" i="16"/>
  <c r="BX21" i="16"/>
  <c r="BY21" i="16"/>
  <c r="BZ21" i="16"/>
  <c r="CA21" i="16"/>
  <c r="CB21" i="16"/>
  <c r="CC21" i="16"/>
  <c r="CD21" i="16"/>
  <c r="CE21" i="16"/>
  <c r="CF21" i="16"/>
  <c r="CG21" i="16"/>
  <c r="CH21" i="16"/>
  <c r="CI21" i="16"/>
  <c r="CJ21" i="16"/>
  <c r="CK21" i="16"/>
  <c r="CL21" i="16"/>
  <c r="CM21" i="16"/>
  <c r="CN21" i="16"/>
  <c r="CO21" i="16"/>
  <c r="CP21" i="16"/>
  <c r="CQ21" i="16"/>
  <c r="CR21" i="16"/>
  <c r="CS21" i="16"/>
  <c r="CT21" i="16"/>
  <c r="CU21" i="16"/>
  <c r="CV21" i="16"/>
  <c r="CW21" i="16"/>
  <c r="CX21" i="16"/>
  <c r="CY21" i="16"/>
  <c r="CZ21" i="16"/>
  <c r="DA21" i="16"/>
  <c r="DB21" i="16"/>
  <c r="DC21" i="16"/>
  <c r="DD21" i="16"/>
  <c r="DE21" i="16"/>
  <c r="DF21" i="16"/>
  <c r="DG21" i="16"/>
  <c r="DH21" i="16"/>
  <c r="DI21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V21" i="16"/>
  <c r="DW21" i="16"/>
  <c r="DX21" i="16"/>
  <c r="DY21" i="16"/>
  <c r="DZ21" i="16"/>
  <c r="EA21" i="16"/>
  <c r="EB21" i="16"/>
  <c r="EC21" i="16"/>
  <c r="EG21" i="16" s="1"/>
  <c r="ED21" i="16"/>
  <c r="EE21" i="16"/>
  <c r="EF21" i="16"/>
  <c r="S21" i="16" l="1"/>
  <c r="T21" i="16"/>
  <c r="C13" i="24"/>
  <c r="AB21" i="16"/>
  <c r="AA21" i="16"/>
  <c r="X21" i="16"/>
  <c r="W21" i="16"/>
  <c r="Z21" i="16"/>
  <c r="R21" i="16"/>
  <c r="Y21" i="16"/>
  <c r="E8" i="16"/>
  <c r="AC20" i="16"/>
  <c r="G75" i="16" l="1"/>
  <c r="G20" i="16"/>
  <c r="G47" i="16"/>
  <c r="X20" i="16"/>
  <c r="G50" i="16"/>
  <c r="S20" i="16"/>
  <c r="G94" i="16"/>
  <c r="G81" i="16"/>
  <c r="G77" i="16"/>
  <c r="G66" i="16"/>
  <c r="G65" i="16"/>
  <c r="G61" i="16"/>
  <c r="G58" i="16"/>
  <c r="G53" i="16"/>
  <c r="G43" i="16"/>
  <c r="G39" i="16"/>
  <c r="G38" i="16"/>
  <c r="Y20" i="16"/>
  <c r="G34" i="16"/>
  <c r="C12" i="24"/>
  <c r="R20" i="16"/>
  <c r="G57" i="16"/>
  <c r="G27" i="16"/>
  <c r="P21" i="16"/>
  <c r="G26" i="16"/>
  <c r="AJ20" i="16"/>
  <c r="AI20" i="16"/>
  <c r="G73" i="16"/>
  <c r="G70" i="16"/>
  <c r="G74" i="16"/>
  <c r="G72" i="16"/>
  <c r="G69" i="16"/>
  <c r="G71" i="16"/>
  <c r="AG20" i="16"/>
  <c r="AF20" i="16"/>
  <c r="AE20" i="16"/>
  <c r="AD20" i="16"/>
  <c r="AB20" i="16"/>
  <c r="AA20" i="16"/>
  <c r="AH20" i="16"/>
  <c r="Z20" i="16"/>
  <c r="T20" i="16"/>
  <c r="G16" i="16"/>
  <c r="G41" i="16"/>
  <c r="W20" i="16"/>
  <c r="V20" i="16"/>
  <c r="AK20" i="16"/>
  <c r="AL20" i="16"/>
  <c r="AM20" i="16"/>
  <c r="AN20" i="16"/>
  <c r="AO20" i="16"/>
  <c r="AP20" i="16"/>
  <c r="AQ20" i="16"/>
  <c r="AR20" i="16"/>
  <c r="AS20" i="16"/>
  <c r="AT20" i="16"/>
  <c r="AU20" i="16"/>
  <c r="AV20" i="16"/>
  <c r="AW20" i="16"/>
  <c r="AX20" i="16"/>
  <c r="AY20" i="16"/>
  <c r="AZ20" i="16"/>
  <c r="BA20" i="16"/>
  <c r="BB20" i="16"/>
  <c r="BC20" i="16"/>
  <c r="BD20" i="16"/>
  <c r="BE20" i="16"/>
  <c r="BF20" i="16"/>
  <c r="BG20" i="16"/>
  <c r="BH20" i="16"/>
  <c r="BI20" i="16"/>
  <c r="BJ20" i="16"/>
  <c r="BK20" i="16"/>
  <c r="BL20" i="16"/>
  <c r="BM20" i="16"/>
  <c r="BN20" i="16"/>
  <c r="BO20" i="16"/>
  <c r="BP20" i="16"/>
  <c r="BQ20" i="16"/>
  <c r="BR20" i="16"/>
  <c r="BS20" i="16"/>
  <c r="BT20" i="16"/>
  <c r="BU20" i="16"/>
  <c r="BV20" i="16"/>
  <c r="BW20" i="16"/>
  <c r="BX20" i="16"/>
  <c r="BY20" i="16"/>
  <c r="BZ20" i="16"/>
  <c r="CA20" i="16"/>
  <c r="CB20" i="16"/>
  <c r="CC20" i="16"/>
  <c r="CD20" i="16"/>
  <c r="CE20" i="16"/>
  <c r="CF20" i="16"/>
  <c r="CG20" i="16"/>
  <c r="CH20" i="16"/>
  <c r="CI20" i="16"/>
  <c r="CJ20" i="16"/>
  <c r="CK20" i="16"/>
  <c r="CL20" i="16"/>
  <c r="CM20" i="16"/>
  <c r="CN20" i="16"/>
  <c r="CO20" i="16"/>
  <c r="CP20" i="16"/>
  <c r="CQ20" i="16"/>
  <c r="CR20" i="16"/>
  <c r="CS20" i="16"/>
  <c r="CT20" i="16"/>
  <c r="CU20" i="16"/>
  <c r="CV20" i="16"/>
  <c r="CW20" i="16"/>
  <c r="CX20" i="16"/>
  <c r="CY20" i="16"/>
  <c r="CZ20" i="16"/>
  <c r="DA20" i="16"/>
  <c r="DB20" i="16"/>
  <c r="DC20" i="16"/>
  <c r="DD20" i="16"/>
  <c r="DE20" i="16"/>
  <c r="DF20" i="16"/>
  <c r="DG20" i="16"/>
  <c r="DH20" i="16"/>
  <c r="DI20" i="16"/>
  <c r="DJ20" i="16"/>
  <c r="DK20" i="16"/>
  <c r="DL20" i="16"/>
  <c r="DM20" i="16"/>
  <c r="DN20" i="16"/>
  <c r="DO20" i="16"/>
  <c r="DP20" i="16"/>
  <c r="DQ20" i="16"/>
  <c r="DR20" i="16"/>
  <c r="DS20" i="16"/>
  <c r="DT20" i="16"/>
  <c r="DU20" i="16"/>
  <c r="DV20" i="16"/>
  <c r="DW20" i="16"/>
  <c r="DX20" i="16"/>
  <c r="DY20" i="16"/>
  <c r="DZ20" i="16"/>
  <c r="EA20" i="16"/>
  <c r="EB20" i="16"/>
  <c r="EC20" i="16"/>
  <c r="ED20" i="16"/>
  <c r="EE20" i="16"/>
  <c r="EF20" i="16"/>
  <c r="U20" i="16"/>
  <c r="G14" i="16"/>
  <c r="G40" i="16"/>
  <c r="G51" i="16"/>
  <c r="G59" i="16"/>
  <c r="G67" i="16"/>
  <c r="G15" i="16"/>
  <c r="F22" i="16"/>
  <c r="H22" i="16" s="1"/>
  <c r="G33" i="16"/>
  <c r="G42" i="16"/>
  <c r="G52" i="16"/>
  <c r="G60" i="16"/>
  <c r="G68" i="16"/>
  <c r="G17" i="16"/>
  <c r="G23" i="16"/>
  <c r="G35" i="16"/>
  <c r="G44" i="16"/>
  <c r="G54" i="16"/>
  <c r="G62" i="16"/>
  <c r="G78" i="16"/>
  <c r="G103" i="16"/>
  <c r="G24" i="16"/>
  <c r="G36" i="16"/>
  <c r="G45" i="16"/>
  <c r="G55" i="16"/>
  <c r="G63" i="16"/>
  <c r="G79" i="16"/>
  <c r="G104" i="16"/>
  <c r="G25" i="16"/>
  <c r="G37" i="16"/>
  <c r="G46" i="16"/>
  <c r="G56" i="16"/>
  <c r="G64" i="16"/>
  <c r="G80" i="16"/>
  <c r="G13" i="16"/>
  <c r="C14" i="24" l="1"/>
  <c r="F29" i="16"/>
  <c r="P20" i="16"/>
  <c r="W22" i="16"/>
  <c r="AE22" i="16"/>
  <c r="AM22" i="16"/>
  <c r="AU22" i="16"/>
  <c r="BC22" i="16"/>
  <c r="BK22" i="16"/>
  <c r="BS22" i="16"/>
  <c r="CA22" i="16"/>
  <c r="CI22" i="16"/>
  <c r="CQ22" i="16"/>
  <c r="CY22" i="16"/>
  <c r="DG22" i="16"/>
  <c r="DO22" i="16"/>
  <c r="DW22" i="16"/>
  <c r="EE22" i="16"/>
  <c r="C20" i="24"/>
  <c r="X22" i="16"/>
  <c r="AF22" i="16"/>
  <c r="AN22" i="16"/>
  <c r="AV22" i="16"/>
  <c r="BD22" i="16"/>
  <c r="BL22" i="16"/>
  <c r="BT22" i="16"/>
  <c r="CB22" i="16"/>
  <c r="CJ22" i="16"/>
  <c r="CR22" i="16"/>
  <c r="CZ22" i="16"/>
  <c r="DH22" i="16"/>
  <c r="DP22" i="16"/>
  <c r="DX22" i="16"/>
  <c r="EF22" i="16"/>
  <c r="R22" i="16"/>
  <c r="Z22" i="16"/>
  <c r="AH22" i="16"/>
  <c r="AP22" i="16"/>
  <c r="AX22" i="16"/>
  <c r="BF22" i="16"/>
  <c r="BN22" i="16"/>
  <c r="BV22" i="16"/>
  <c r="CD22" i="16"/>
  <c r="CL22" i="16"/>
  <c r="CT22" i="16"/>
  <c r="DB22" i="16"/>
  <c r="DJ22" i="16"/>
  <c r="DR22" i="16"/>
  <c r="DZ22" i="16"/>
  <c r="S22" i="16"/>
  <c r="AA22" i="16"/>
  <c r="AI22" i="16"/>
  <c r="AQ22" i="16"/>
  <c r="AY22" i="16"/>
  <c r="BG22" i="16"/>
  <c r="BO22" i="16"/>
  <c r="BW22" i="16"/>
  <c r="CE22" i="16"/>
  <c r="CM22" i="16"/>
  <c r="CU22" i="16"/>
  <c r="DC22" i="16"/>
  <c r="DK22" i="16"/>
  <c r="DS22" i="16"/>
  <c r="EA22" i="16"/>
  <c r="T22" i="16"/>
  <c r="AB22" i="16"/>
  <c r="AJ22" i="16"/>
  <c r="AR22" i="16"/>
  <c r="AZ22" i="16"/>
  <c r="BH22" i="16"/>
  <c r="BP22" i="16"/>
  <c r="BX22" i="16"/>
  <c r="CF22" i="16"/>
  <c r="CN22" i="16"/>
  <c r="CV22" i="16"/>
  <c r="DD22" i="16"/>
  <c r="DL22" i="16"/>
  <c r="DT22" i="16"/>
  <c r="EB22" i="16"/>
  <c r="U22" i="16"/>
  <c r="AO22" i="16"/>
  <c r="BJ22" i="16"/>
  <c r="CG22" i="16"/>
  <c r="DA22" i="16"/>
  <c r="DV22" i="16"/>
  <c r="DU22" i="16"/>
  <c r="V22" i="16"/>
  <c r="AS22" i="16"/>
  <c r="BM22" i="16"/>
  <c r="CH22" i="16"/>
  <c r="DE22" i="16"/>
  <c r="DY22" i="16"/>
  <c r="AL22" i="16"/>
  <c r="CX22" i="16"/>
  <c r="Y22" i="16"/>
  <c r="AT22" i="16"/>
  <c r="BQ22" i="16"/>
  <c r="CK22" i="16"/>
  <c r="DF22" i="16"/>
  <c r="EC22" i="16"/>
  <c r="AC22" i="16"/>
  <c r="AW22" i="16"/>
  <c r="BR22" i="16"/>
  <c r="CO22" i="16"/>
  <c r="DI22" i="16"/>
  <c r="ED22" i="16"/>
  <c r="BI22" i="16"/>
  <c r="AD22" i="16"/>
  <c r="BA22" i="16"/>
  <c r="BU22" i="16"/>
  <c r="CP22" i="16"/>
  <c r="DM22" i="16"/>
  <c r="CC22" i="16"/>
  <c r="AG22" i="16"/>
  <c r="BB22" i="16"/>
  <c r="BY22" i="16"/>
  <c r="CS22" i="16"/>
  <c r="DN22" i="16"/>
  <c r="AK22" i="16"/>
  <c r="BE22" i="16"/>
  <c r="BZ22" i="16"/>
  <c r="CW22" i="16"/>
  <c r="DQ22" i="16"/>
  <c r="C21" i="24" l="1"/>
  <c r="H29" i="16"/>
  <c r="F30" i="16"/>
  <c r="H30" i="16" s="1"/>
  <c r="T29" i="16"/>
  <c r="AB29" i="16"/>
  <c r="AJ29" i="16"/>
  <c r="AR29" i="16"/>
  <c r="AZ29" i="16"/>
  <c r="BH29" i="16"/>
  <c r="BP29" i="16"/>
  <c r="BX29" i="16"/>
  <c r="CF29" i="16"/>
  <c r="CN29" i="16"/>
  <c r="CV29" i="16"/>
  <c r="DD29" i="16"/>
  <c r="DL29" i="16"/>
  <c r="DT29" i="16"/>
  <c r="EB29" i="16"/>
  <c r="U29" i="16"/>
  <c r="AC29" i="16"/>
  <c r="AK29" i="16"/>
  <c r="AS29" i="16"/>
  <c r="BA29" i="16"/>
  <c r="BI29" i="16"/>
  <c r="BQ29" i="16"/>
  <c r="BY29" i="16"/>
  <c r="CG29" i="16"/>
  <c r="CO29" i="16"/>
  <c r="CW29" i="16"/>
  <c r="DE29" i="16"/>
  <c r="DM29" i="16"/>
  <c r="DU29" i="16"/>
  <c r="EC29" i="16"/>
  <c r="EG29" i="16" s="1"/>
  <c r="W29" i="16"/>
  <c r="AE29" i="16"/>
  <c r="AM29" i="16"/>
  <c r="AU29" i="16"/>
  <c r="BC29" i="16"/>
  <c r="BK29" i="16"/>
  <c r="BS29" i="16"/>
  <c r="CA29" i="16"/>
  <c r="CI29" i="16"/>
  <c r="CQ29" i="16"/>
  <c r="CY29" i="16"/>
  <c r="DG29" i="16"/>
  <c r="DO29" i="16"/>
  <c r="DW29" i="16"/>
  <c r="EE29" i="16"/>
  <c r="G29" i="16"/>
  <c r="X29" i="16"/>
  <c r="AF29" i="16"/>
  <c r="AN29" i="16"/>
  <c r="AV29" i="16"/>
  <c r="BD29" i="16"/>
  <c r="BL29" i="16"/>
  <c r="BT29" i="16"/>
  <c r="CB29" i="16"/>
  <c r="CJ29" i="16"/>
  <c r="CR29" i="16"/>
  <c r="CZ29" i="16"/>
  <c r="DH29" i="16"/>
  <c r="DP29" i="16"/>
  <c r="DX29" i="16"/>
  <c r="EF29" i="16"/>
  <c r="Y29" i="16"/>
  <c r="AG29" i="16"/>
  <c r="AO29" i="16"/>
  <c r="AW29" i="16"/>
  <c r="BE29" i="16"/>
  <c r="BM29" i="16"/>
  <c r="BU29" i="16"/>
  <c r="CC29" i="16"/>
  <c r="CK29" i="16"/>
  <c r="CS29" i="16"/>
  <c r="DA29" i="16"/>
  <c r="DI29" i="16"/>
  <c r="DQ29" i="16"/>
  <c r="DY29" i="16"/>
  <c r="Z29" i="16"/>
  <c r="AT29" i="16"/>
  <c r="BO29" i="16"/>
  <c r="CL29" i="16"/>
  <c r="DF29" i="16"/>
  <c r="EA29" i="16"/>
  <c r="AQ29" i="16"/>
  <c r="CH29" i="16"/>
  <c r="AA29" i="16"/>
  <c r="AX29" i="16"/>
  <c r="BR29" i="16"/>
  <c r="CM29" i="16"/>
  <c r="DJ29" i="16"/>
  <c r="ED29" i="16"/>
  <c r="BN29" i="16"/>
  <c r="DZ29" i="16"/>
  <c r="AD29" i="16"/>
  <c r="AY29" i="16"/>
  <c r="BV29" i="16"/>
  <c r="CP29" i="16"/>
  <c r="DK29" i="16"/>
  <c r="AH29" i="16"/>
  <c r="BB29" i="16"/>
  <c r="BW29" i="16"/>
  <c r="CT29" i="16"/>
  <c r="DN29" i="16"/>
  <c r="V29" i="16"/>
  <c r="DC29" i="16"/>
  <c r="AI29" i="16"/>
  <c r="BF29" i="16"/>
  <c r="BZ29" i="16"/>
  <c r="CU29" i="16"/>
  <c r="DR29" i="16"/>
  <c r="R29" i="16"/>
  <c r="AL29" i="16"/>
  <c r="BG29" i="16"/>
  <c r="CD29" i="16"/>
  <c r="CX29" i="16"/>
  <c r="DS29" i="16"/>
  <c r="S29" i="16"/>
  <c r="AP29" i="16"/>
  <c r="BJ29" i="16"/>
  <c r="CE29" i="16"/>
  <c r="DB29" i="16"/>
  <c r="DV29" i="16"/>
  <c r="W28" i="16"/>
  <c r="AE28" i="16"/>
  <c r="AM28" i="16"/>
  <c r="AU28" i="16"/>
  <c r="BC28" i="16"/>
  <c r="BK28" i="16"/>
  <c r="BS28" i="16"/>
  <c r="CA28" i="16"/>
  <c r="CI28" i="16"/>
  <c r="CQ28" i="16"/>
  <c r="CY28" i="16"/>
  <c r="DG28" i="16"/>
  <c r="DO28" i="16"/>
  <c r="DW28" i="16"/>
  <c r="EE28" i="16"/>
  <c r="G28" i="16"/>
  <c r="X28" i="16"/>
  <c r="AF28" i="16"/>
  <c r="AN28" i="16"/>
  <c r="AV28" i="16"/>
  <c r="BD28" i="16"/>
  <c r="BL28" i="16"/>
  <c r="BT28" i="16"/>
  <c r="CB28" i="16"/>
  <c r="CJ28" i="16"/>
  <c r="CR28" i="16"/>
  <c r="CZ28" i="16"/>
  <c r="DH28" i="16"/>
  <c r="DP28" i="16"/>
  <c r="DX28" i="16"/>
  <c r="EF28" i="16"/>
  <c r="R28" i="16"/>
  <c r="Z28" i="16"/>
  <c r="AH28" i="16"/>
  <c r="AP28" i="16"/>
  <c r="AX28" i="16"/>
  <c r="BF28" i="16"/>
  <c r="BN28" i="16"/>
  <c r="BV28" i="16"/>
  <c r="CD28" i="16"/>
  <c r="CL28" i="16"/>
  <c r="CT28" i="16"/>
  <c r="DB28" i="16"/>
  <c r="DJ28" i="16"/>
  <c r="DR28" i="16"/>
  <c r="DZ28" i="16"/>
  <c r="S28" i="16"/>
  <c r="AA28" i="16"/>
  <c r="AI28" i="16"/>
  <c r="AQ28" i="16"/>
  <c r="AY28" i="16"/>
  <c r="BG28" i="16"/>
  <c r="BO28" i="16"/>
  <c r="BW28" i="16"/>
  <c r="CE28" i="16"/>
  <c r="CM28" i="16"/>
  <c r="CU28" i="16"/>
  <c r="DC28" i="16"/>
  <c r="DK28" i="16"/>
  <c r="DS28" i="16"/>
  <c r="EA28" i="16"/>
  <c r="T28" i="16"/>
  <c r="AB28" i="16"/>
  <c r="AJ28" i="16"/>
  <c r="AR28" i="16"/>
  <c r="AZ28" i="16"/>
  <c r="BH28" i="16"/>
  <c r="BP28" i="16"/>
  <c r="BX28" i="16"/>
  <c r="CF28" i="16"/>
  <c r="CN28" i="16"/>
  <c r="CV28" i="16"/>
  <c r="DD28" i="16"/>
  <c r="DL28" i="16"/>
  <c r="DT28" i="16"/>
  <c r="EB28" i="16"/>
  <c r="U28" i="16"/>
  <c r="AO28" i="16"/>
  <c r="BJ28" i="16"/>
  <c r="CG28" i="16"/>
  <c r="DA28" i="16"/>
  <c r="DV28" i="16"/>
  <c r="BI28" i="16"/>
  <c r="CX28" i="16"/>
  <c r="V28" i="16"/>
  <c r="AS28" i="16"/>
  <c r="BM28" i="16"/>
  <c r="CH28" i="16"/>
  <c r="DE28" i="16"/>
  <c r="DY28" i="16"/>
  <c r="AL28" i="16"/>
  <c r="CC28" i="16"/>
  <c r="DU28" i="16"/>
  <c r="Y28" i="16"/>
  <c r="AT28" i="16"/>
  <c r="BQ28" i="16"/>
  <c r="CK28" i="16"/>
  <c r="DF28" i="16"/>
  <c r="EC28" i="16"/>
  <c r="EG28" i="16" s="1"/>
  <c r="AC28" i="16"/>
  <c r="AW28" i="16"/>
  <c r="BR28" i="16"/>
  <c r="CO28" i="16"/>
  <c r="DI28" i="16"/>
  <c r="ED28" i="16"/>
  <c r="AD28" i="16"/>
  <c r="BA28" i="16"/>
  <c r="BU28" i="16"/>
  <c r="CP28" i="16"/>
  <c r="DM28" i="16"/>
  <c r="AG28" i="16"/>
  <c r="BB28" i="16"/>
  <c r="BY28" i="16"/>
  <c r="CS28" i="16"/>
  <c r="DN28" i="16"/>
  <c r="AK28" i="16"/>
  <c r="BE28" i="16"/>
  <c r="BZ28" i="16"/>
  <c r="CW28" i="16"/>
  <c r="DQ28" i="16"/>
  <c r="EG22" i="16"/>
  <c r="AJ30" i="16" l="1"/>
  <c r="W170" i="7" s="1"/>
  <c r="CO30" i="16"/>
  <c r="CB170" i="7" s="1"/>
  <c r="AK30" i="16"/>
  <c r="X170" i="7" s="1"/>
  <c r="AW30" i="16"/>
  <c r="AJ170" i="7" s="1"/>
  <c r="AN30" i="16"/>
  <c r="AA170" i="7" s="1"/>
  <c r="AH30" i="16"/>
  <c r="U170" i="7" s="1"/>
  <c r="AB30" i="16"/>
  <c r="O170" i="7" s="1"/>
  <c r="BE30" i="16"/>
  <c r="AR170" i="7" s="1"/>
  <c r="ED30" i="16"/>
  <c r="DQ170" i="7" s="1"/>
  <c r="DI30" i="16"/>
  <c r="CV170" i="7" s="1"/>
  <c r="BD30" i="16"/>
  <c r="AQ170" i="7" s="1"/>
  <c r="AV30" i="16"/>
  <c r="AI170" i="7" s="1"/>
  <c r="CW30" i="16"/>
  <c r="CJ170" i="7" s="1"/>
  <c r="CF30" i="16"/>
  <c r="BS170" i="7" s="1"/>
  <c r="DE30" i="16"/>
  <c r="CR170" i="7" s="1"/>
  <c r="T30" i="16"/>
  <c r="G170" i="7" s="1"/>
  <c r="DG30" i="16"/>
  <c r="CT170" i="7" s="1"/>
  <c r="AS30" i="16"/>
  <c r="AF170" i="7" s="1"/>
  <c r="CC30" i="16"/>
  <c r="BP170" i="7" s="1"/>
  <c r="DZ30" i="16"/>
  <c r="DM170" i="7" s="1"/>
  <c r="DX30" i="16"/>
  <c r="DK170" i="7" s="1"/>
  <c r="BK30" i="16"/>
  <c r="AX170" i="7" s="1"/>
  <c r="DD30" i="16"/>
  <c r="CQ170" i="7" s="1"/>
  <c r="DM30" i="16"/>
  <c r="CZ170" i="7" s="1"/>
  <c r="DA30" i="16"/>
  <c r="CN170" i="7" s="1"/>
  <c r="DV30" i="16"/>
  <c r="DI170" i="7" s="1"/>
  <c r="DU30" i="16"/>
  <c r="DH170" i="7" s="1"/>
  <c r="BL30" i="16"/>
  <c r="AY170" i="7" s="1"/>
  <c r="CY30" i="16"/>
  <c r="CL170" i="7" s="1"/>
  <c r="DJ30" i="16"/>
  <c r="CW170" i="7" s="1"/>
  <c r="AO30" i="16"/>
  <c r="AB170" i="7" s="1"/>
  <c r="AR30" i="16"/>
  <c r="AE170" i="7" s="1"/>
  <c r="AC30" i="16"/>
  <c r="P170" i="7" s="1"/>
  <c r="CV30" i="16"/>
  <c r="CI170" i="7" s="1"/>
  <c r="CZ30" i="16"/>
  <c r="CM170" i="7" s="1"/>
  <c r="AM30" i="16"/>
  <c r="Z170" i="7" s="1"/>
  <c r="DO30" i="16"/>
  <c r="DB170" i="7" s="1"/>
  <c r="BA30" i="16"/>
  <c r="AN170" i="7" s="1"/>
  <c r="CX30" i="16"/>
  <c r="CK170" i="7" s="1"/>
  <c r="DF30" i="16"/>
  <c r="CS170" i="7" s="1"/>
  <c r="DK30" i="16"/>
  <c r="CX170" i="7" s="1"/>
  <c r="BW30" i="16"/>
  <c r="BJ170" i="7" s="1"/>
  <c r="DP30" i="16"/>
  <c r="DC170" i="7" s="1"/>
  <c r="BC30" i="16"/>
  <c r="AP170" i="7" s="1"/>
  <c r="DH30" i="16"/>
  <c r="CU170" i="7" s="1"/>
  <c r="AU30" i="16"/>
  <c r="AH170" i="7" s="1"/>
  <c r="DW30" i="16"/>
  <c r="DJ170" i="7" s="1"/>
  <c r="EA30" i="16"/>
  <c r="DN170" i="7" s="1"/>
  <c r="AI30" i="16"/>
  <c r="V170" i="7" s="1"/>
  <c r="BF30" i="16"/>
  <c r="AS170" i="7" s="1"/>
  <c r="CN30" i="16"/>
  <c r="CA170" i="7" s="1"/>
  <c r="BN30" i="16"/>
  <c r="BA170" i="7" s="1"/>
  <c r="AQ30" i="16"/>
  <c r="AD170" i="7" s="1"/>
  <c r="DQ30" i="16"/>
  <c r="DD170" i="7" s="1"/>
  <c r="BB30" i="16"/>
  <c r="AO170" i="7" s="1"/>
  <c r="BZ30" i="16"/>
  <c r="BM170" i="7" s="1"/>
  <c r="CH30" i="16"/>
  <c r="BU170" i="7" s="1"/>
  <c r="CU30" i="16"/>
  <c r="CH170" i="7" s="1"/>
  <c r="AX30" i="16"/>
  <c r="AK170" i="7" s="1"/>
  <c r="DS30" i="16"/>
  <c r="DF170" i="7" s="1"/>
  <c r="Q8" i="16"/>
  <c r="C4" i="26" s="1"/>
  <c r="C22" i="24"/>
  <c r="N55" i="21"/>
  <c r="BR30" i="16"/>
  <c r="BE170" i="7" s="1"/>
  <c r="Y30" i="16"/>
  <c r="L170" i="7" s="1"/>
  <c r="CE30" i="16"/>
  <c r="BR170" i="7" s="1"/>
  <c r="BV30" i="16"/>
  <c r="BI170" i="7" s="1"/>
  <c r="AP30" i="16"/>
  <c r="AC170" i="7" s="1"/>
  <c r="AD30" i="16"/>
  <c r="Q170" i="7" s="1"/>
  <c r="AA30" i="16"/>
  <c r="N170" i="7" s="1"/>
  <c r="BI30" i="16"/>
  <c r="AV170" i="7" s="1"/>
  <c r="DL30" i="16"/>
  <c r="CY170" i="7" s="1"/>
  <c r="AZ30" i="16"/>
  <c r="AM170" i="7" s="1"/>
  <c r="CT30" i="16"/>
  <c r="CG170" i="7" s="1"/>
  <c r="EF30" i="16"/>
  <c r="DS170" i="7" s="1"/>
  <c r="BT30" i="16"/>
  <c r="BG170" i="7" s="1"/>
  <c r="EE30" i="16"/>
  <c r="DR170" i="7" s="1"/>
  <c r="BS30" i="16"/>
  <c r="BF170" i="7" s="1"/>
  <c r="BU30" i="16"/>
  <c r="BH170" i="7" s="1"/>
  <c r="DR30" i="16"/>
  <c r="DE170" i="7" s="1"/>
  <c r="P29" i="16"/>
  <c r="AY30" i="16"/>
  <c r="AL170" i="7" s="1"/>
  <c r="EG30" i="16"/>
  <c r="DT170" i="7" s="1"/>
  <c r="DN30" i="16"/>
  <c r="DA170" i="7" s="1"/>
  <c r="EC30" i="16"/>
  <c r="DP170" i="7" s="1"/>
  <c r="DT30" i="16"/>
  <c r="DG170" i="7" s="1"/>
  <c r="BH30" i="16"/>
  <c r="AU170" i="7" s="1"/>
  <c r="BQ30" i="16"/>
  <c r="BD170" i="7" s="1"/>
  <c r="Z30" i="16"/>
  <c r="M170" i="7" s="1"/>
  <c r="AT30" i="16"/>
  <c r="AG170" i="7" s="1"/>
  <c r="P28" i="16"/>
  <c r="CB30" i="16"/>
  <c r="BO170" i="7" s="1"/>
  <c r="CA30" i="16"/>
  <c r="BN170" i="7" s="1"/>
  <c r="BJ30" i="16"/>
  <c r="AW170" i="7" s="1"/>
  <c r="DB30" i="16"/>
  <c r="CO170" i="7" s="1"/>
  <c r="AG30" i="16"/>
  <c r="T170" i="7" s="1"/>
  <c r="CQ30" i="16"/>
  <c r="CD170" i="7" s="1"/>
  <c r="AE30" i="16"/>
  <c r="R170" i="7" s="1"/>
  <c r="R30" i="16"/>
  <c r="E170" i="7" s="1"/>
  <c r="P22" i="16"/>
  <c r="AL30" i="16"/>
  <c r="Y170" i="7" s="1"/>
  <c r="CJ30" i="16"/>
  <c r="BW170" i="7" s="1"/>
  <c r="V30" i="16"/>
  <c r="I170" i="7" s="1"/>
  <c r="BO30" i="16"/>
  <c r="BB170" i="7" s="1"/>
  <c r="EB30" i="16"/>
  <c r="DO170" i="7" s="1"/>
  <c r="BP30" i="16"/>
  <c r="BC170" i="7" s="1"/>
  <c r="BY30" i="16"/>
  <c r="CK30" i="16"/>
  <c r="BX170" i="7" s="1"/>
  <c r="X30" i="16"/>
  <c r="K170" i="7" s="1"/>
  <c r="CI30" i="16"/>
  <c r="BV170" i="7" s="1"/>
  <c r="W30" i="16"/>
  <c r="J170" i="7" s="1"/>
  <c r="CS30" i="16"/>
  <c r="CF170" i="7" s="1"/>
  <c r="DC30" i="16"/>
  <c r="CP170" i="7" s="1"/>
  <c r="CR30" i="16"/>
  <c r="CE170" i="7" s="1"/>
  <c r="AF30" i="16"/>
  <c r="S170" i="7" s="1"/>
  <c r="CM30" i="16"/>
  <c r="BZ170" i="7" s="1"/>
  <c r="CG30" i="16"/>
  <c r="BT170" i="7" s="1"/>
  <c r="CL30" i="16"/>
  <c r="BY170" i="7" s="1"/>
  <c r="CD30" i="16"/>
  <c r="BQ170" i="7" s="1"/>
  <c r="CP30" i="16"/>
  <c r="CC170" i="7" s="1"/>
  <c r="S30" i="16"/>
  <c r="F170" i="7" s="1"/>
  <c r="DY30" i="16"/>
  <c r="DL170" i="7" s="1"/>
  <c r="BM30" i="16"/>
  <c r="AZ170" i="7" s="1"/>
  <c r="U30" i="16"/>
  <c r="H170" i="7" s="1"/>
  <c r="BX30" i="16"/>
  <c r="BK170" i="7" s="1"/>
  <c r="BG30" i="16"/>
  <c r="AT170" i="7" s="1"/>
  <c r="G30" i="16"/>
  <c r="Y76" i="16" l="1" a="1"/>
  <c r="Y76" i="16" s="1"/>
  <c r="Z76" i="16" a="1"/>
  <c r="Z76" i="16" s="1"/>
  <c r="R76" i="16" a="1"/>
  <c r="R76" i="16" s="1"/>
  <c r="S76" i="16" a="1"/>
  <c r="S76" i="16" s="1"/>
  <c r="AA76" i="16" a="1"/>
  <c r="AA76" i="16" s="1"/>
  <c r="U76" i="16" a="1"/>
  <c r="U76" i="16" s="1"/>
  <c r="AB76" i="16" a="1"/>
  <c r="AB76" i="16" s="1"/>
  <c r="V76" i="16" a="1"/>
  <c r="V76" i="16" s="1"/>
  <c r="W76" i="16" a="1"/>
  <c r="W76" i="16" s="1"/>
  <c r="X76" i="16" a="1"/>
  <c r="X76" i="16" s="1"/>
  <c r="ED8" i="16"/>
  <c r="DV8" i="16"/>
  <c r="DN8" i="16"/>
  <c r="DF8" i="16"/>
  <c r="CX8" i="16"/>
  <c r="CP8" i="16"/>
  <c r="CH8" i="16"/>
  <c r="BZ8" i="16"/>
  <c r="BR8" i="16"/>
  <c r="BJ8" i="16"/>
  <c r="BB8" i="16"/>
  <c r="AT8" i="16"/>
  <c r="AL8" i="16"/>
  <c r="AD8" i="16"/>
  <c r="V8" i="16"/>
  <c r="DZ8" i="16"/>
  <c r="DB8" i="16"/>
  <c r="CL8" i="16"/>
  <c r="BN8" i="16"/>
  <c r="AP8" i="16"/>
  <c r="Z8" i="16"/>
  <c r="DW8" i="16"/>
  <c r="CY8" i="16"/>
  <c r="BS8" i="16"/>
  <c r="AU8" i="16"/>
  <c r="EC8" i="16"/>
  <c r="DU8" i="16"/>
  <c r="L4" i="26" s="1"/>
  <c r="DM8" i="16"/>
  <c r="DE8" i="16"/>
  <c r="CW8" i="16"/>
  <c r="J4" i="26" s="1"/>
  <c r="CO8" i="16"/>
  <c r="CG8" i="16"/>
  <c r="BY8" i="16"/>
  <c r="H4" i="26" s="1"/>
  <c r="BQ8" i="16"/>
  <c r="BI8" i="16"/>
  <c r="BA8" i="16"/>
  <c r="F4" i="26" s="1"/>
  <c r="AS8" i="16"/>
  <c r="AK8" i="16"/>
  <c r="AC8" i="16"/>
  <c r="D4" i="26" s="1"/>
  <c r="U8" i="16"/>
  <c r="DJ8" i="16"/>
  <c r="AX8" i="16"/>
  <c r="EE8" i="16"/>
  <c r="CI8" i="16"/>
  <c r="AE8" i="16"/>
  <c r="EB8" i="16"/>
  <c r="DT8" i="16"/>
  <c r="DL8" i="16"/>
  <c r="DD8" i="16"/>
  <c r="CV8" i="16"/>
  <c r="CN8" i="16"/>
  <c r="CF8" i="16"/>
  <c r="BX8" i="16"/>
  <c r="BP8" i="16"/>
  <c r="BH8" i="16"/>
  <c r="AZ8" i="16"/>
  <c r="AR8" i="16"/>
  <c r="AJ8" i="16"/>
  <c r="AB8" i="16"/>
  <c r="T8" i="16"/>
  <c r="BV8" i="16"/>
  <c r="DG8" i="16"/>
  <c r="BK8" i="16"/>
  <c r="W8" i="16"/>
  <c r="EA8" i="16"/>
  <c r="DS8" i="16"/>
  <c r="DK8" i="16"/>
  <c r="DC8" i="16"/>
  <c r="CU8" i="16"/>
  <c r="CM8" i="16"/>
  <c r="CE8" i="16"/>
  <c r="BW8" i="16"/>
  <c r="BO8" i="16"/>
  <c r="BG8" i="16"/>
  <c r="AY8" i="16"/>
  <c r="AQ8" i="16"/>
  <c r="AI8" i="16"/>
  <c r="AA8" i="16"/>
  <c r="S8" i="16"/>
  <c r="DR8" i="16"/>
  <c r="CT8" i="16"/>
  <c r="CD8" i="16"/>
  <c r="BF8" i="16"/>
  <c r="AH8" i="16"/>
  <c r="R8" i="16"/>
  <c r="DO8" i="16"/>
  <c r="CA8" i="16"/>
  <c r="BC8" i="16"/>
  <c r="EG8" i="16"/>
  <c r="M4" i="26" s="1"/>
  <c r="DY8" i="16"/>
  <c r="DQ8" i="16"/>
  <c r="DI8" i="16"/>
  <c r="K4" i="26" s="1"/>
  <c r="DA8" i="16"/>
  <c r="CS8" i="16"/>
  <c r="CK8" i="16"/>
  <c r="I4" i="26" s="1"/>
  <c r="CC8" i="16"/>
  <c r="BU8" i="16"/>
  <c r="BM8" i="16"/>
  <c r="G4" i="26" s="1"/>
  <c r="BE8" i="16"/>
  <c r="AW8" i="16"/>
  <c r="AO8" i="16"/>
  <c r="E4" i="26" s="1"/>
  <c r="AG8" i="16"/>
  <c r="Y8" i="16"/>
  <c r="CQ8" i="16"/>
  <c r="AM8" i="16"/>
  <c r="EF8" i="16"/>
  <c r="DX8" i="16"/>
  <c r="DP8" i="16"/>
  <c r="DH8" i="16"/>
  <c r="CZ8" i="16"/>
  <c r="CR8" i="16"/>
  <c r="CJ8" i="16"/>
  <c r="CB8" i="16"/>
  <c r="BT8" i="16"/>
  <c r="BL8" i="16"/>
  <c r="BD8" i="16"/>
  <c r="AV8" i="16"/>
  <c r="AN8" i="16"/>
  <c r="AF8" i="16"/>
  <c r="X8" i="16"/>
  <c r="BL170" i="7"/>
  <c r="P30" i="16"/>
  <c r="AC104" i="12" l="1" a="1"/>
  <c r="AC104" i="12" s="1"/>
  <c r="AD104" i="12" a="1"/>
  <c r="AD104" i="12" s="1"/>
  <c r="AE104" i="12" a="1"/>
  <c r="AE104" i="12" s="1"/>
  <c r="AF104" i="12" a="1"/>
  <c r="AF104" i="12" s="1"/>
  <c r="AG104" i="12" a="1"/>
  <c r="AG104" i="12" s="1"/>
  <c r="AH104" i="12" a="1"/>
  <c r="AH104" i="12" s="1"/>
  <c r="AI104" i="12" a="1"/>
  <c r="AI104" i="12" s="1"/>
  <c r="AJ104" i="12" a="1"/>
  <c r="AJ104" i="12" s="1"/>
  <c r="AK104" i="12" a="1"/>
  <c r="AK104" i="12" s="1"/>
  <c r="AL104" i="12" a="1"/>
  <c r="AL104" i="12" s="1"/>
  <c r="AM104" i="12" a="1"/>
  <c r="AM104" i="12" s="1"/>
  <c r="AN104" i="12" a="1"/>
  <c r="AN104" i="12" s="1"/>
  <c r="Q100" i="16"/>
  <c r="Q101" i="16"/>
  <c r="Q102" i="16"/>
  <c r="AI153" i="7" l="1"/>
  <c r="AI154" i="7" s="1"/>
  <c r="AI159" i="7" s="1"/>
  <c r="AI161" i="7" s="1"/>
  <c r="AI167" i="7" s="1"/>
  <c r="AH153" i="7"/>
  <c r="AH154" i="7" s="1"/>
  <c r="AH159" i="7" s="1"/>
  <c r="AH161" i="7" s="1"/>
  <c r="AH167" i="7" s="1"/>
  <c r="AM153" i="7"/>
  <c r="AM154" i="7" s="1"/>
  <c r="AM159" i="7" s="1"/>
  <c r="AG153" i="7"/>
  <c r="AG154" i="7" s="1"/>
  <c r="AG159" i="7" s="1"/>
  <c r="AG161" i="7" s="1"/>
  <c r="AG167" i="7" s="1"/>
  <c r="AF153" i="7"/>
  <c r="AF154" i="7" s="1"/>
  <c r="AF159" i="7" s="1"/>
  <c r="AF161" i="7" s="1"/>
  <c r="AF167" i="7" s="1"/>
  <c r="AE153" i="7"/>
  <c r="AE154" i="7" s="1"/>
  <c r="AE159" i="7" s="1"/>
  <c r="AE161" i="7" s="1"/>
  <c r="AE167" i="7" s="1"/>
  <c r="AL153" i="7"/>
  <c r="AL154" i="7" s="1"/>
  <c r="AD153" i="7"/>
  <c r="AD154" i="7" s="1"/>
  <c r="AD159" i="7" s="1"/>
  <c r="AD161" i="7" s="1"/>
  <c r="AD167" i="7" s="1"/>
  <c r="AK153" i="7"/>
  <c r="AK154" i="7" s="1"/>
  <c r="AK159" i="7" s="1"/>
  <c r="AC153" i="7"/>
  <c r="AC154" i="7" s="1"/>
  <c r="AJ153" i="7"/>
  <c r="AJ154" i="7" s="1"/>
  <c r="AJ159" i="7" s="1"/>
  <c r="AJ161" i="7" s="1"/>
  <c r="AJ167" i="7" s="1"/>
  <c r="AB153" i="7"/>
  <c r="AB154" i="7" s="1"/>
  <c r="AB159" i="7" s="1"/>
  <c r="AB161" i="7" s="1"/>
  <c r="AB167" i="7" s="1"/>
  <c r="AO104" i="12" a="1"/>
  <c r="AO104" i="12" s="1"/>
  <c r="AP104" i="12" a="1"/>
  <c r="AP104" i="12" s="1"/>
  <c r="AQ104" i="12" a="1"/>
  <c r="AQ104" i="12" s="1"/>
  <c r="AR104" i="12" a="1"/>
  <c r="AR104" i="12" s="1"/>
  <c r="AS104" i="12" a="1"/>
  <c r="AS104" i="12" s="1"/>
  <c r="AT104" i="12" a="1"/>
  <c r="AT104" i="12" s="1"/>
  <c r="AU104" i="12" a="1"/>
  <c r="AU104" i="12" s="1"/>
  <c r="AV104" i="12" a="1"/>
  <c r="AV104" i="12" s="1"/>
  <c r="AW104" i="12" a="1"/>
  <c r="AW104" i="12" s="1"/>
  <c r="AX104" i="12" a="1"/>
  <c r="AX104" i="12" s="1"/>
  <c r="AY104" i="12" a="1"/>
  <c r="AY104" i="12" s="1"/>
  <c r="AZ104" i="12" a="1"/>
  <c r="AZ104" i="12" s="1"/>
  <c r="AI76" i="16" a="1"/>
  <c r="AI76" i="16" s="1"/>
  <c r="AC76" i="16" a="1"/>
  <c r="AC76" i="16" s="1"/>
  <c r="AD76" i="16" a="1"/>
  <c r="AD76" i="16" s="1"/>
  <c r="AE76" i="16" a="1"/>
  <c r="AE76" i="16" s="1"/>
  <c r="AF76" i="16" a="1"/>
  <c r="AF76" i="16" s="1"/>
  <c r="AG76" i="16" a="1"/>
  <c r="AG76" i="16" s="1"/>
  <c r="AH76" i="16" a="1"/>
  <c r="AH76" i="16" s="1"/>
  <c r="AJ76" i="16" a="1"/>
  <c r="AJ76" i="16" s="1"/>
  <c r="Z104" i="12" a="1"/>
  <c r="Z104" i="12" s="1"/>
  <c r="AA104" i="12" a="1"/>
  <c r="AA104" i="12" s="1"/>
  <c r="AB104" i="12" a="1"/>
  <c r="AB104" i="12" s="1"/>
  <c r="AC159" i="7" l="1"/>
  <c r="AC161" i="7" s="1"/>
  <c r="AL159" i="7"/>
  <c r="AL161" i="7" s="1"/>
  <c r="AL167" i="7" s="1"/>
  <c r="AD190" i="7"/>
  <c r="AE190" i="7"/>
  <c r="AF190" i="7"/>
  <c r="AG190" i="7"/>
  <c r="AJ190" i="7"/>
  <c r="AM161" i="7"/>
  <c r="AM167" i="7" s="1"/>
  <c r="AM223" i="7"/>
  <c r="AM224" i="7" s="1"/>
  <c r="AH190" i="7"/>
  <c r="AB190" i="7"/>
  <c r="AK161" i="7"/>
  <c r="AK167" i="7" s="1"/>
  <c r="AK223" i="7"/>
  <c r="AK224" i="7" s="1"/>
  <c r="AI190" i="7"/>
  <c r="AW153" i="7"/>
  <c r="AW154" i="7" s="1"/>
  <c r="AW159" i="7" s="1"/>
  <c r="AO153" i="7"/>
  <c r="AO154" i="7" s="1"/>
  <c r="AV153" i="7"/>
  <c r="AV154" i="7" s="1"/>
  <c r="AV159" i="7" s="1"/>
  <c r="AN153" i="7"/>
  <c r="Z153" i="7"/>
  <c r="Z154" i="7" s="1"/>
  <c r="AT153" i="7"/>
  <c r="AT154" i="7" s="1"/>
  <c r="AT159" i="7" s="1"/>
  <c r="AR153" i="7"/>
  <c r="AR154" i="7" s="1"/>
  <c r="AR159" i="7" s="1"/>
  <c r="AR161" i="7" s="1"/>
  <c r="AU153" i="7"/>
  <c r="AU154" i="7" s="1"/>
  <c r="AU159" i="7" s="1"/>
  <c r="Y153" i="7"/>
  <c r="Y154" i="7" s="1"/>
  <c r="Y159" i="7" s="1"/>
  <c r="Y161" i="7" s="1"/>
  <c r="AS153" i="7"/>
  <c r="AS154" i="7" s="1"/>
  <c r="AS159" i="7" s="1"/>
  <c r="AA153" i="7"/>
  <c r="AY153" i="7"/>
  <c r="AY154" i="7" s="1"/>
  <c r="AY159" i="7" s="1"/>
  <c r="AQ153" i="7"/>
  <c r="AQ154" i="7" s="1"/>
  <c r="AQ159" i="7" s="1"/>
  <c r="AX153" i="7"/>
  <c r="AX154" i="7" s="1"/>
  <c r="AP153" i="7"/>
  <c r="AP154" i="7" s="1"/>
  <c r="AP159" i="7" s="1"/>
  <c r="L197" i="25"/>
  <c r="H197" i="25"/>
  <c r="J197" i="25"/>
  <c r="BA104" i="12" a="1"/>
  <c r="BA104" i="12" s="1"/>
  <c r="BB104" i="12" a="1"/>
  <c r="BB104" i="12" s="1"/>
  <c r="BC104" i="12" a="1"/>
  <c r="BC104" i="12" s="1"/>
  <c r="BD104" i="12" a="1"/>
  <c r="BD104" i="12" s="1"/>
  <c r="BE104" i="12" a="1"/>
  <c r="BE104" i="12" s="1"/>
  <c r="BF104" i="12" a="1"/>
  <c r="BF104" i="12" s="1"/>
  <c r="BG104" i="12" a="1"/>
  <c r="BG104" i="12" s="1"/>
  <c r="BH104" i="12" a="1"/>
  <c r="BH104" i="12" s="1"/>
  <c r="BI104" i="12" a="1"/>
  <c r="BI104" i="12" s="1"/>
  <c r="BJ104" i="12" a="1"/>
  <c r="BJ104" i="12" s="1"/>
  <c r="BK104" i="12" a="1"/>
  <c r="BK104" i="12" s="1"/>
  <c r="BL104" i="12" a="1"/>
  <c r="BL104" i="12" s="1"/>
  <c r="K197" i="25"/>
  <c r="AC167" i="7" l="1"/>
  <c r="AC190" i="7" s="1"/>
  <c r="I196" i="25"/>
  <c r="N197" i="25"/>
  <c r="H196" i="25"/>
  <c r="J196" i="25"/>
  <c r="L196" i="25"/>
  <c r="K196" i="25"/>
  <c r="Y190" i="7"/>
  <c r="Y167" i="7"/>
  <c r="AR167" i="7"/>
  <c r="AR190" i="7" s="1"/>
  <c r="BE86" i="16" s="1"/>
  <c r="AO159" i="7"/>
  <c r="AO161" i="7" s="1"/>
  <c r="AN154" i="7"/>
  <c r="M196" i="25"/>
  <c r="P196" i="25"/>
  <c r="N196" i="25"/>
  <c r="O196" i="25"/>
  <c r="F196" i="25"/>
  <c r="G196" i="25"/>
  <c r="E196" i="25"/>
  <c r="AL223" i="7"/>
  <c r="AL224" i="7" s="1"/>
  <c r="AX159" i="7"/>
  <c r="AX223" i="7" s="1"/>
  <c r="AX224" i="7" s="1"/>
  <c r="Z159" i="7"/>
  <c r="Z161" i="7" s="1"/>
  <c r="AR223" i="7"/>
  <c r="AR224" i="7" s="1"/>
  <c r="AW161" i="7"/>
  <c r="AW223" i="7"/>
  <c r="AW224" i="7" s="1"/>
  <c r="AQ161" i="7"/>
  <c r="AQ223" i="7"/>
  <c r="AQ224" i="7" s="1"/>
  <c r="AY161" i="7"/>
  <c r="AY223" i="7"/>
  <c r="AY224" i="7" s="1"/>
  <c r="AT161" i="7"/>
  <c r="AT223" i="7"/>
  <c r="AT224" i="7" s="1"/>
  <c r="AS161" i="7"/>
  <c r="AS223" i="7"/>
  <c r="AS224" i="7" s="1"/>
  <c r="AU161" i="7"/>
  <c r="AU223" i="7"/>
  <c r="AU224" i="7" s="1"/>
  <c r="AV161" i="7"/>
  <c r="AV223" i="7"/>
  <c r="AV224" i="7" s="1"/>
  <c r="AP161" i="7"/>
  <c r="AP223" i="7"/>
  <c r="AP224" i="7" s="1"/>
  <c r="BI153" i="7"/>
  <c r="BI154" i="7" s="1"/>
  <c r="BI159" i="7" s="1"/>
  <c r="BA153" i="7"/>
  <c r="BA154" i="7" s="1"/>
  <c r="AA154" i="7"/>
  <c r="AA159" i="7" s="1"/>
  <c r="AA161" i="7" s="1"/>
  <c r="AA167" i="7" s="1"/>
  <c r="BH153" i="7"/>
  <c r="BH154" i="7" s="1"/>
  <c r="BH159" i="7" s="1"/>
  <c r="AZ153" i="7"/>
  <c r="AZ154" i="7" s="1"/>
  <c r="G51" i="31" s="1"/>
  <c r="G53" i="31" s="1"/>
  <c r="G55" i="31" s="1"/>
  <c r="BG153" i="7"/>
  <c r="BG154" i="7" s="1"/>
  <c r="BG159" i="7" s="1"/>
  <c r="AK190" i="7"/>
  <c r="AX86" i="16" s="1"/>
  <c r="AM190" i="7"/>
  <c r="AZ86" i="16" s="1"/>
  <c r="BB153" i="7"/>
  <c r="BB154" i="7" s="1"/>
  <c r="BB159" i="7" s="1"/>
  <c r="BB161" i="7" s="1"/>
  <c r="BF153" i="7"/>
  <c r="BF154" i="7" s="1"/>
  <c r="BF159" i="7" s="1"/>
  <c r="BJ153" i="7"/>
  <c r="BJ154" i="7" s="1"/>
  <c r="BE153" i="7"/>
  <c r="BE154" i="7" s="1"/>
  <c r="BE159" i="7" s="1"/>
  <c r="AL190" i="7"/>
  <c r="AY86" i="16" s="1"/>
  <c r="BD153" i="7"/>
  <c r="BD154" i="7" s="1"/>
  <c r="BD159" i="7" s="1"/>
  <c r="BK153" i="7"/>
  <c r="BK154" i="7" s="1"/>
  <c r="BK159" i="7" s="1"/>
  <c r="BC153" i="7"/>
  <c r="BC154" i="7" s="1"/>
  <c r="BC159" i="7" s="1"/>
  <c r="AD223" i="7"/>
  <c r="AD224" i="7" s="1"/>
  <c r="J202" i="25"/>
  <c r="O202" i="25"/>
  <c r="AI223" i="7"/>
  <c r="AI224" i="7" s="1"/>
  <c r="AB223" i="7"/>
  <c r="AB224" i="7" s="1"/>
  <c r="H202" i="25"/>
  <c r="L202" i="25"/>
  <c r="AF223" i="7"/>
  <c r="AF224" i="7" s="1"/>
  <c r="AE223" i="7"/>
  <c r="AE224" i="7" s="1"/>
  <c r="K202" i="25"/>
  <c r="M202" i="25"/>
  <c r="AG223" i="7"/>
  <c r="AG224" i="7" s="1"/>
  <c r="N202" i="25"/>
  <c r="AH223" i="7"/>
  <c r="AH224" i="7" s="1"/>
  <c r="BM104" i="12" a="1"/>
  <c r="BM104" i="12" s="1"/>
  <c r="BL153" i="7" s="1"/>
  <c r="BN104" i="12" a="1"/>
  <c r="BN104" i="12" s="1"/>
  <c r="BM153" i="7" s="1"/>
  <c r="BM154" i="7" s="1"/>
  <c r="BO104" i="12" a="1"/>
  <c r="BO104" i="12" s="1"/>
  <c r="BN153" i="7" s="1"/>
  <c r="BN154" i="7" s="1"/>
  <c r="BN159" i="7" s="1"/>
  <c r="BP104" i="12" a="1"/>
  <c r="BP104" i="12" s="1"/>
  <c r="BO153" i="7" s="1"/>
  <c r="BO154" i="7" s="1"/>
  <c r="BO159" i="7" s="1"/>
  <c r="BQ104" i="12" a="1"/>
  <c r="BQ104" i="12" s="1"/>
  <c r="BP153" i="7" s="1"/>
  <c r="BP154" i="7" s="1"/>
  <c r="BP159" i="7" s="1"/>
  <c r="BR104" i="12" a="1"/>
  <c r="BR104" i="12" s="1"/>
  <c r="BQ153" i="7" s="1"/>
  <c r="BQ154" i="7" s="1"/>
  <c r="BQ159" i="7" s="1"/>
  <c r="BS104" i="12" a="1"/>
  <c r="BS104" i="12" s="1"/>
  <c r="BR153" i="7" s="1"/>
  <c r="BR154" i="7" s="1"/>
  <c r="BR159" i="7" s="1"/>
  <c r="BT104" i="12" a="1"/>
  <c r="BT104" i="12" s="1"/>
  <c r="BS153" i="7" s="1"/>
  <c r="BS154" i="7" s="1"/>
  <c r="BS159" i="7" s="1"/>
  <c r="BU104" i="12" a="1"/>
  <c r="BU104" i="12" s="1"/>
  <c r="BT153" i="7" s="1"/>
  <c r="BT154" i="7" s="1"/>
  <c r="BT159" i="7" s="1"/>
  <c r="BV104" i="12" a="1"/>
  <c r="BV104" i="12" s="1"/>
  <c r="BU153" i="7" s="1"/>
  <c r="BU154" i="7" s="1"/>
  <c r="BU159" i="7" s="1"/>
  <c r="BW104" i="12" a="1"/>
  <c r="BW104" i="12" s="1"/>
  <c r="BV153" i="7" s="1"/>
  <c r="BV154" i="7" s="1"/>
  <c r="BX104" i="12" a="1"/>
  <c r="BX104" i="12" s="1"/>
  <c r="BW153" i="7" s="1"/>
  <c r="BW154" i="7" s="1"/>
  <c r="BW159" i="7" s="1"/>
  <c r="AC223" i="7"/>
  <c r="AC224" i="7" s="1"/>
  <c r="AJ223" i="7"/>
  <c r="AJ224" i="7" s="1"/>
  <c r="F197" i="25"/>
  <c r="G56" i="31" l="1"/>
  <c r="G58" i="31"/>
  <c r="G59" i="31" s="1"/>
  <c r="I197" i="25"/>
  <c r="F51" i="31"/>
  <c r="F53" i="31" s="1"/>
  <c r="F55" i="31" s="1"/>
  <c r="E197" i="25"/>
  <c r="AP167" i="7"/>
  <c r="AP190" i="7" s="1"/>
  <c r="BC86" i="16" s="1"/>
  <c r="AT167" i="7"/>
  <c r="AT190" i="7" s="1"/>
  <c r="BG86" i="16" s="1"/>
  <c r="AV167" i="7"/>
  <c r="AV190" i="7" s="1"/>
  <c r="BI86" i="16" s="1"/>
  <c r="AY167" i="7"/>
  <c r="AY190" i="7" s="1"/>
  <c r="BL86" i="16" s="1"/>
  <c r="AO167" i="7"/>
  <c r="AO190" i="7" s="1"/>
  <c r="Z190" i="7"/>
  <c r="Z167" i="7"/>
  <c r="AU167" i="7"/>
  <c r="AU190" i="7" s="1"/>
  <c r="BH86" i="16" s="1"/>
  <c r="AQ167" i="7"/>
  <c r="AQ190" i="7" s="1"/>
  <c r="BD86" i="16" s="1"/>
  <c r="BB167" i="7"/>
  <c r="BB190" i="7" s="1"/>
  <c r="BO86" i="16" s="1"/>
  <c r="AS167" i="7"/>
  <c r="AS190" i="7" s="1"/>
  <c r="BF86" i="16" s="1"/>
  <c r="AW167" i="7"/>
  <c r="AW190" i="7" s="1"/>
  <c r="BJ86" i="16" s="1"/>
  <c r="AO223" i="7"/>
  <c r="AO224" i="7" s="1"/>
  <c r="P197" i="25"/>
  <c r="BA159" i="7"/>
  <c r="BA161" i="7" s="1"/>
  <c r="AN159" i="7"/>
  <c r="E51" i="8"/>
  <c r="M197" i="25"/>
  <c r="O197" i="25"/>
  <c r="AX161" i="7"/>
  <c r="G197" i="25"/>
  <c r="D51" i="8"/>
  <c r="BV159" i="7"/>
  <c r="BV161" i="7" s="1"/>
  <c r="BV167" i="7" s="1"/>
  <c r="BJ159" i="7"/>
  <c r="BJ161" i="7" s="1"/>
  <c r="AZ159" i="7"/>
  <c r="BG161" i="7"/>
  <c r="BG223" i="7"/>
  <c r="BG224" i="7" s="1"/>
  <c r="BI161" i="7"/>
  <c r="BI223" i="7"/>
  <c r="BI224" i="7" s="1"/>
  <c r="BE161" i="7"/>
  <c r="BE223" i="7"/>
  <c r="BE224" i="7" s="1"/>
  <c r="BD161" i="7"/>
  <c r="BD223" i="7"/>
  <c r="BD224" i="7" s="1"/>
  <c r="BF161" i="7"/>
  <c r="BF223" i="7"/>
  <c r="BF224" i="7" s="1"/>
  <c r="BC161" i="7"/>
  <c r="BC223" i="7"/>
  <c r="BC224" i="7" s="1"/>
  <c r="BH161" i="7"/>
  <c r="BH223" i="7"/>
  <c r="BH224" i="7" s="1"/>
  <c r="BK161" i="7"/>
  <c r="BK223" i="7"/>
  <c r="BK224" i="7" s="1"/>
  <c r="BO161" i="7"/>
  <c r="BO167" i="7" s="1"/>
  <c r="BO223" i="7"/>
  <c r="BO224" i="7" s="1"/>
  <c r="BW161" i="7"/>
  <c r="BW167" i="7" s="1"/>
  <c r="BW223" i="7"/>
  <c r="BW224" i="7" s="1"/>
  <c r="BN161" i="7"/>
  <c r="BN167" i="7" s="1"/>
  <c r="BN223" i="7"/>
  <c r="BN224" i="7" s="1"/>
  <c r="BU161" i="7"/>
  <c r="BU167" i="7" s="1"/>
  <c r="BU223" i="7"/>
  <c r="BU224" i="7" s="1"/>
  <c r="BM159" i="7"/>
  <c r="BB223" i="7"/>
  <c r="BB224" i="7" s="1"/>
  <c r="AA190" i="7"/>
  <c r="BT161" i="7"/>
  <c r="BT167" i="7" s="1"/>
  <c r="BT223" i="7"/>
  <c r="BT224" i="7" s="1"/>
  <c r="BS161" i="7"/>
  <c r="BS167" i="7" s="1"/>
  <c r="BS223" i="7"/>
  <c r="BS224" i="7" s="1"/>
  <c r="BR161" i="7"/>
  <c r="BR167" i="7" s="1"/>
  <c r="BR223" i="7"/>
  <c r="BR224" i="7" s="1"/>
  <c r="BQ161" i="7"/>
  <c r="BQ167" i="7" s="1"/>
  <c r="BQ223" i="7"/>
  <c r="BQ224" i="7" s="1"/>
  <c r="BP161" i="7"/>
  <c r="BP167" i="7" s="1"/>
  <c r="BP223" i="7"/>
  <c r="BP224" i="7" s="1"/>
  <c r="BL154" i="7"/>
  <c r="H51" i="31" s="1"/>
  <c r="H53" i="31" s="1"/>
  <c r="H55" i="31" s="1"/>
  <c r="AB226" i="7"/>
  <c r="AM227" i="7"/>
  <c r="F202" i="25"/>
  <c r="Z223" i="7"/>
  <c r="Z224" i="7" s="1"/>
  <c r="N204" i="25"/>
  <c r="H204" i="25"/>
  <c r="E202" i="25"/>
  <c r="Y223" i="7"/>
  <c r="Y224" i="7" s="1"/>
  <c r="O204" i="25"/>
  <c r="M204" i="25"/>
  <c r="BY104" i="12" a="1"/>
  <c r="BY104" i="12" s="1"/>
  <c r="BX153" i="7" s="1"/>
  <c r="BX154" i="7" s="1"/>
  <c r="BX159" i="7" s="1"/>
  <c r="BZ104" i="12" a="1"/>
  <c r="BZ104" i="12" s="1"/>
  <c r="BY153" i="7" s="1"/>
  <c r="BY154" i="7" s="1"/>
  <c r="CA104" i="12" a="1"/>
  <c r="CA104" i="12" s="1"/>
  <c r="BZ153" i="7" s="1"/>
  <c r="BZ154" i="7" s="1"/>
  <c r="BZ159" i="7" s="1"/>
  <c r="CB104" i="12" a="1"/>
  <c r="CB104" i="12" s="1"/>
  <c r="CA153" i="7" s="1"/>
  <c r="CA154" i="7" s="1"/>
  <c r="CA159" i="7" s="1"/>
  <c r="CC104" i="12" a="1"/>
  <c r="CC104" i="12" s="1"/>
  <c r="CB153" i="7" s="1"/>
  <c r="CB154" i="7" s="1"/>
  <c r="CB159" i="7" s="1"/>
  <c r="CD104" i="12" a="1"/>
  <c r="CD104" i="12" s="1"/>
  <c r="CC153" i="7" s="1"/>
  <c r="CC154" i="7" s="1"/>
  <c r="CC159" i="7" s="1"/>
  <c r="CE104" i="12" a="1"/>
  <c r="CE104" i="12" s="1"/>
  <c r="CD153" i="7" s="1"/>
  <c r="CD154" i="7" s="1"/>
  <c r="CD159" i="7" s="1"/>
  <c r="CF104" i="12" a="1"/>
  <c r="CF104" i="12" s="1"/>
  <c r="CE153" i="7" s="1"/>
  <c r="CE154" i="7" s="1"/>
  <c r="CE159" i="7" s="1"/>
  <c r="CG104" i="12" a="1"/>
  <c r="CG104" i="12" s="1"/>
  <c r="CF153" i="7" s="1"/>
  <c r="CF154" i="7" s="1"/>
  <c r="CF159" i="7" s="1"/>
  <c r="CH104" i="12" a="1"/>
  <c r="CH104" i="12" s="1"/>
  <c r="CG153" i="7" s="1"/>
  <c r="CG154" i="7" s="1"/>
  <c r="CG159" i="7" s="1"/>
  <c r="CI104" i="12" a="1"/>
  <c r="CI104" i="12" s="1"/>
  <c r="CH153" i="7" s="1"/>
  <c r="CH154" i="7" s="1"/>
  <c r="CH159" i="7" s="1"/>
  <c r="CJ104" i="12" a="1"/>
  <c r="CJ104" i="12" s="1"/>
  <c r="CI153" i="7" s="1"/>
  <c r="CI154" i="7" s="1"/>
  <c r="CI159" i="7" s="1"/>
  <c r="J204" i="25"/>
  <c r="K204" i="25"/>
  <c r="L204" i="25"/>
  <c r="G202" i="25"/>
  <c r="AA223" i="7"/>
  <c r="AA224" i="7" s="1"/>
  <c r="H56" i="31" l="1"/>
  <c r="H58" i="31"/>
  <c r="H59" i="31" s="1"/>
  <c r="F56" i="31"/>
  <c r="F58" i="31"/>
  <c r="F59" i="31" s="1"/>
  <c r="AN161" i="7"/>
  <c r="AW227" i="7" s="1"/>
  <c r="I202" i="25"/>
  <c r="BK167" i="7"/>
  <c r="BK190" i="7" s="1"/>
  <c r="BX86" i="16" s="1"/>
  <c r="BD167" i="7"/>
  <c r="BD190" i="7" s="1"/>
  <c r="BQ86" i="16" s="1"/>
  <c r="BJ167" i="7"/>
  <c r="BJ190" i="7" s="1"/>
  <c r="BW86" i="16" s="1"/>
  <c r="BF167" i="7"/>
  <c r="BF190" i="7" s="1"/>
  <c r="BS86" i="16" s="1"/>
  <c r="BH167" i="7"/>
  <c r="BH190" i="7" s="1"/>
  <c r="BU86" i="16" s="1"/>
  <c r="BE167" i="7"/>
  <c r="BE190" i="7" s="1"/>
  <c r="BR86" i="16" s="1"/>
  <c r="BA167" i="7"/>
  <c r="BA190" i="7" s="1"/>
  <c r="BG167" i="7"/>
  <c r="BG190" i="7" s="1"/>
  <c r="BT86" i="16" s="1"/>
  <c r="BC167" i="7"/>
  <c r="BC190" i="7" s="1"/>
  <c r="BP86" i="16" s="1"/>
  <c r="BI167" i="7"/>
  <c r="BI190" i="7" s="1"/>
  <c r="BV86" i="16" s="1"/>
  <c r="AX167" i="7"/>
  <c r="AX190" i="7" s="1"/>
  <c r="BK86" i="16" s="1"/>
  <c r="BA223" i="7"/>
  <c r="BA224" i="7" s="1"/>
  <c r="E53" i="8"/>
  <c r="D53" i="8"/>
  <c r="P204" i="25"/>
  <c r="AN223" i="7"/>
  <c r="AN224" i="7" s="1"/>
  <c r="H20" i="21"/>
  <c r="P202" i="25"/>
  <c r="G51" i="8"/>
  <c r="F51" i="8"/>
  <c r="BV223" i="7"/>
  <c r="BV224" i="7" s="1"/>
  <c r="BJ223" i="7"/>
  <c r="BJ224" i="7" s="1"/>
  <c r="AJ226" i="7"/>
  <c r="AZ161" i="7"/>
  <c r="AZ223" i="7"/>
  <c r="AZ224" i="7" s="1"/>
  <c r="I20" i="21"/>
  <c r="CD161" i="7"/>
  <c r="CD167" i="7" s="1"/>
  <c r="CD223" i="7"/>
  <c r="CD224" i="7" s="1"/>
  <c r="BP190" i="7"/>
  <c r="CC86" i="16" s="1"/>
  <c r="BT190" i="7"/>
  <c r="CG86" i="16" s="1"/>
  <c r="CC161" i="7"/>
  <c r="CC167" i="7" s="1"/>
  <c r="CC223" i="7"/>
  <c r="CC224" i="7" s="1"/>
  <c r="BN190" i="7"/>
  <c r="CA86" i="16" s="1"/>
  <c r="BO190" i="7"/>
  <c r="CB86" i="16" s="1"/>
  <c r="CB161" i="7"/>
  <c r="CB167" i="7" s="1"/>
  <c r="CB223" i="7"/>
  <c r="CB224" i="7" s="1"/>
  <c r="BQ190" i="7"/>
  <c r="CD86" i="16" s="1"/>
  <c r="CI161" i="7"/>
  <c r="CI167" i="7" s="1"/>
  <c r="CI223" i="7"/>
  <c r="CI224" i="7" s="1"/>
  <c r="CA161" i="7"/>
  <c r="CA167" i="7" s="1"/>
  <c r="CA223" i="7"/>
  <c r="CA224" i="7" s="1"/>
  <c r="BV190" i="7"/>
  <c r="CI86" i="16" s="1"/>
  <c r="CH161" i="7"/>
  <c r="CH167" i="7" s="1"/>
  <c r="CH223" i="7"/>
  <c r="CH224" i="7" s="1"/>
  <c r="BZ161" i="7"/>
  <c r="BZ167" i="7" s="1"/>
  <c r="BZ223" i="7"/>
  <c r="BZ224" i="7" s="1"/>
  <c r="BR190" i="7"/>
  <c r="CE86" i="16" s="1"/>
  <c r="BM161" i="7"/>
  <c r="BM167" i="7" s="1"/>
  <c r="BM223" i="7"/>
  <c r="BM224" i="7" s="1"/>
  <c r="CG161" i="7"/>
  <c r="CG167" i="7" s="1"/>
  <c r="CG223" i="7"/>
  <c r="CG224" i="7" s="1"/>
  <c r="BY159" i="7"/>
  <c r="BW190" i="7"/>
  <c r="CJ86" i="16" s="1"/>
  <c r="CF161" i="7"/>
  <c r="CF167" i="7" s="1"/>
  <c r="CF223" i="7"/>
  <c r="CF224" i="7" s="1"/>
  <c r="BX161" i="7"/>
  <c r="BX167" i="7" s="1"/>
  <c r="BX223" i="7"/>
  <c r="BX224" i="7" s="1"/>
  <c r="BS190" i="7"/>
  <c r="CF86" i="16" s="1"/>
  <c r="CE161" i="7"/>
  <c r="CE167" i="7" s="1"/>
  <c r="CE223" i="7"/>
  <c r="CE224" i="7" s="1"/>
  <c r="BU190" i="7"/>
  <c r="CH86" i="16" s="1"/>
  <c r="BL159" i="7"/>
  <c r="AD227" i="7"/>
  <c r="Q226" i="7"/>
  <c r="R226" i="7"/>
  <c r="AB227" i="7"/>
  <c r="T226" i="7"/>
  <c r="S226" i="7"/>
  <c r="AC227" i="7"/>
  <c r="AK227" i="7"/>
  <c r="Z226" i="7"/>
  <c r="Z227" i="7"/>
  <c r="O226" i="7"/>
  <c r="AA226" i="7"/>
  <c r="AL227" i="7"/>
  <c r="P226" i="7"/>
  <c r="AA227" i="7"/>
  <c r="AJ227" i="7"/>
  <c r="Y226" i="7"/>
  <c r="N226" i="7"/>
  <c r="Y227" i="7"/>
  <c r="V226" i="7"/>
  <c r="W226" i="7"/>
  <c r="AI227" i="7"/>
  <c r="X226" i="7"/>
  <c r="U226" i="7"/>
  <c r="AF227" i="7"/>
  <c r="AG227" i="7"/>
  <c r="AH227" i="7"/>
  <c r="AE227" i="7"/>
  <c r="E204" i="25"/>
  <c r="G24" i="21"/>
  <c r="G25" i="21" s="1"/>
  <c r="AW86" i="16"/>
  <c r="CK104" i="12" a="1"/>
  <c r="CK104" i="12" s="1"/>
  <c r="CJ153" i="7" s="1"/>
  <c r="CJ154" i="7" s="1"/>
  <c r="CJ159" i="7" s="1"/>
  <c r="CL104" i="12" a="1"/>
  <c r="CL104" i="12" s="1"/>
  <c r="CK153" i="7" s="1"/>
  <c r="CK154" i="7" s="1"/>
  <c r="CM104" i="12" a="1"/>
  <c r="CM104" i="12" s="1"/>
  <c r="CL153" i="7" s="1"/>
  <c r="CL154" i="7" s="1"/>
  <c r="CL159" i="7" s="1"/>
  <c r="CN104" i="12" a="1"/>
  <c r="CN104" i="12" s="1"/>
  <c r="CM153" i="7" s="1"/>
  <c r="CM154" i="7" s="1"/>
  <c r="CM159" i="7" s="1"/>
  <c r="CO104" i="12" a="1"/>
  <c r="CO104" i="12" s="1"/>
  <c r="CN153" i="7" s="1"/>
  <c r="CN154" i="7" s="1"/>
  <c r="CN159" i="7" s="1"/>
  <c r="CP104" i="12" a="1"/>
  <c r="CP104" i="12" s="1"/>
  <c r="CO153" i="7" s="1"/>
  <c r="CO154" i="7" s="1"/>
  <c r="CO159" i="7" s="1"/>
  <c r="CQ104" i="12" a="1"/>
  <c r="CQ104" i="12" s="1"/>
  <c r="CP153" i="7" s="1"/>
  <c r="CP154" i="7" s="1"/>
  <c r="CP159" i="7" s="1"/>
  <c r="CR104" i="12" a="1"/>
  <c r="CR104" i="12" s="1"/>
  <c r="CQ153" i="7" s="1"/>
  <c r="CQ154" i="7" s="1"/>
  <c r="CQ159" i="7" s="1"/>
  <c r="CS104" i="12" a="1"/>
  <c r="CS104" i="12" s="1"/>
  <c r="CR153" i="7" s="1"/>
  <c r="CR154" i="7" s="1"/>
  <c r="CR159" i="7" s="1"/>
  <c r="CT104" i="12" a="1"/>
  <c r="CT104" i="12" s="1"/>
  <c r="CS153" i="7" s="1"/>
  <c r="CS154" i="7" s="1"/>
  <c r="CS159" i="7" s="1"/>
  <c r="CU104" i="12" a="1"/>
  <c r="CU104" i="12" s="1"/>
  <c r="CT153" i="7" s="1"/>
  <c r="CT154" i="7" s="1"/>
  <c r="CT159" i="7" s="1"/>
  <c r="CV104" i="12" a="1"/>
  <c r="CV104" i="12" s="1"/>
  <c r="CU153" i="7" s="1"/>
  <c r="CU154" i="7" s="1"/>
  <c r="CU159" i="7" s="1"/>
  <c r="AO86" i="16"/>
  <c r="AP86" i="16"/>
  <c r="AR86" i="16"/>
  <c r="AV86" i="16"/>
  <c r="AQ86" i="16"/>
  <c r="AU86" i="16"/>
  <c r="AT86" i="16"/>
  <c r="G204" i="25"/>
  <c r="BB86" i="16"/>
  <c r="AS86" i="16"/>
  <c r="F204" i="25"/>
  <c r="AT227" i="7" l="1"/>
  <c r="AD226" i="7"/>
  <c r="AH226" i="7"/>
  <c r="AE226" i="7"/>
  <c r="AN226" i="7"/>
  <c r="AU227" i="7"/>
  <c r="AS227" i="7"/>
  <c r="AF226" i="7"/>
  <c r="AQ227" i="7"/>
  <c r="AI226" i="7"/>
  <c r="H24" i="21"/>
  <c r="H25" i="21" s="1"/>
  <c r="AN227" i="7"/>
  <c r="AO227" i="7"/>
  <c r="AX227" i="7"/>
  <c r="AP227" i="7"/>
  <c r="AY227" i="7"/>
  <c r="AR227" i="7"/>
  <c r="AL226" i="7"/>
  <c r="AC226" i="7"/>
  <c r="AV227" i="7"/>
  <c r="AK226" i="7"/>
  <c r="AG226" i="7"/>
  <c r="AM226" i="7"/>
  <c r="AN167" i="7"/>
  <c r="I204" i="25"/>
  <c r="AS226" i="7"/>
  <c r="AZ167" i="7"/>
  <c r="G53" i="8"/>
  <c r="D55" i="8"/>
  <c r="F53" i="8"/>
  <c r="E55" i="8"/>
  <c r="H22" i="21"/>
  <c r="H21" i="21"/>
  <c r="H51" i="8"/>
  <c r="BA227" i="7"/>
  <c r="BJ227" i="7"/>
  <c r="BH227" i="7"/>
  <c r="BK227" i="7"/>
  <c r="AP226" i="7"/>
  <c r="BI227" i="7"/>
  <c r="AZ226" i="7"/>
  <c r="AR226" i="7"/>
  <c r="BC227" i="7"/>
  <c r="AW226" i="7"/>
  <c r="AV226" i="7"/>
  <c r="AQ226" i="7"/>
  <c r="AX226" i="7"/>
  <c r="AU226" i="7"/>
  <c r="BB227" i="7"/>
  <c r="BE227" i="7"/>
  <c r="AY226" i="7"/>
  <c r="AT226" i="7"/>
  <c r="BF227" i="7"/>
  <c r="BD227" i="7"/>
  <c r="I21" i="21"/>
  <c r="I22" i="21"/>
  <c r="AZ227" i="7"/>
  <c r="BG227" i="7"/>
  <c r="AO226" i="7"/>
  <c r="I24" i="21"/>
  <c r="I25" i="21" s="1"/>
  <c r="CP161" i="7"/>
  <c r="CP167" i="7" s="1"/>
  <c r="CP223" i="7"/>
  <c r="CP224" i="7" s="1"/>
  <c r="CN161" i="7"/>
  <c r="CN167" i="7" s="1"/>
  <c r="CN223" i="7"/>
  <c r="CN224" i="7" s="1"/>
  <c r="CA190" i="7"/>
  <c r="CN86" i="16" s="1"/>
  <c r="CU161" i="7"/>
  <c r="CU167" i="7" s="1"/>
  <c r="CU223" i="7"/>
  <c r="CU224" i="7" s="1"/>
  <c r="CM161" i="7"/>
  <c r="CM167" i="7" s="1"/>
  <c r="CM223" i="7"/>
  <c r="CM224" i="7" s="1"/>
  <c r="CF190" i="7"/>
  <c r="CS86" i="16" s="1"/>
  <c r="CG190" i="7"/>
  <c r="CT86" i="16" s="1"/>
  <c r="BZ190" i="7"/>
  <c r="CM86" i="16" s="1"/>
  <c r="CE190" i="7"/>
  <c r="CR86" i="16" s="1"/>
  <c r="CI190" i="7"/>
  <c r="CV86" i="16" s="1"/>
  <c r="CL161" i="7"/>
  <c r="CL167" i="7" s="1"/>
  <c r="CL223" i="7"/>
  <c r="CL224" i="7" s="1"/>
  <c r="CS161" i="7"/>
  <c r="CS167" i="7" s="1"/>
  <c r="CS223" i="7"/>
  <c r="CS224" i="7" s="1"/>
  <c r="CK159" i="7"/>
  <c r="CH190" i="7"/>
  <c r="CU86" i="16" s="1"/>
  <c r="CT161" i="7"/>
  <c r="CT167" i="7" s="1"/>
  <c r="CT223" i="7"/>
  <c r="CT224" i="7" s="1"/>
  <c r="CR161" i="7"/>
  <c r="CR167" i="7" s="1"/>
  <c r="CR223" i="7"/>
  <c r="CR224" i="7" s="1"/>
  <c r="CJ161" i="7"/>
  <c r="CJ167" i="7" s="1"/>
  <c r="CJ223" i="7"/>
  <c r="CJ224" i="7" s="1"/>
  <c r="BM190" i="7"/>
  <c r="BZ86" i="16" s="1"/>
  <c r="BX227" i="7"/>
  <c r="BM226" i="7"/>
  <c r="CQ161" i="7"/>
  <c r="CQ167" i="7" s="1"/>
  <c r="CQ223" i="7"/>
  <c r="CQ224" i="7" s="1"/>
  <c r="BY161" i="7"/>
  <c r="BY223" i="7"/>
  <c r="BY224" i="7" s="1"/>
  <c r="CO161" i="7"/>
  <c r="CO167" i="7" s="1"/>
  <c r="CO223" i="7"/>
  <c r="CO224" i="7" s="1"/>
  <c r="BX190" i="7"/>
  <c r="CK86" i="16" s="1"/>
  <c r="CB190" i="7"/>
  <c r="CO86" i="16" s="1"/>
  <c r="CC190" i="7"/>
  <c r="CP86" i="16" s="1"/>
  <c r="CD190" i="7"/>
  <c r="CQ86" i="16" s="1"/>
  <c r="BL161" i="7"/>
  <c r="BL167" i="7" s="1"/>
  <c r="J20" i="21"/>
  <c r="BL223" i="7"/>
  <c r="BL224" i="7" s="1"/>
  <c r="N15" i="21" s="1"/>
  <c r="BN86" i="16"/>
  <c r="AN86" i="16"/>
  <c r="CW104" i="12" a="1"/>
  <c r="CW104" i="12" s="1"/>
  <c r="CV153" i="7" s="1"/>
  <c r="CV154" i="7" s="1"/>
  <c r="CV159" i="7" s="1"/>
  <c r="CX104" i="12" a="1"/>
  <c r="CX104" i="12" s="1"/>
  <c r="CW153" i="7" s="1"/>
  <c r="CW154" i="7" s="1"/>
  <c r="CY104" i="12" a="1"/>
  <c r="CY104" i="12" s="1"/>
  <c r="CX153" i="7" s="1"/>
  <c r="CX154" i="7" s="1"/>
  <c r="CX159" i="7" s="1"/>
  <c r="CZ104" i="12" a="1"/>
  <c r="CZ104" i="12" s="1"/>
  <c r="CY153" i="7" s="1"/>
  <c r="CY154" i="7" s="1"/>
  <c r="CY159" i="7" s="1"/>
  <c r="DA104" i="12" a="1"/>
  <c r="DA104" i="12" s="1"/>
  <c r="CZ153" i="7" s="1"/>
  <c r="CZ154" i="7" s="1"/>
  <c r="CZ159" i="7" s="1"/>
  <c r="DB104" i="12" a="1"/>
  <c r="DB104" i="12" s="1"/>
  <c r="DA153" i="7" s="1"/>
  <c r="DA154" i="7" s="1"/>
  <c r="DA159" i="7" s="1"/>
  <c r="DC104" i="12" a="1"/>
  <c r="DC104" i="12" s="1"/>
  <c r="DB153" i="7" s="1"/>
  <c r="DB154" i="7" s="1"/>
  <c r="DB159" i="7" s="1"/>
  <c r="DD104" i="12" a="1"/>
  <c r="DD104" i="12" s="1"/>
  <c r="DC153" i="7" s="1"/>
  <c r="DC154" i="7" s="1"/>
  <c r="DC159" i="7" s="1"/>
  <c r="DE104" i="12" a="1"/>
  <c r="DE104" i="12" s="1"/>
  <c r="DD153" i="7" s="1"/>
  <c r="DD154" i="7" s="1"/>
  <c r="DD159" i="7" s="1"/>
  <c r="DF104" i="12" a="1"/>
  <c r="DF104" i="12" s="1"/>
  <c r="DE153" i="7" s="1"/>
  <c r="DE154" i="7" s="1"/>
  <c r="DE159" i="7" s="1"/>
  <c r="DG104" i="12" a="1"/>
  <c r="DG104" i="12" s="1"/>
  <c r="DF153" i="7" s="1"/>
  <c r="DF154" i="7" s="1"/>
  <c r="DF159" i="7" s="1"/>
  <c r="DH104" i="12" a="1"/>
  <c r="DH104" i="12" s="1"/>
  <c r="DG153" i="7" s="1"/>
  <c r="DG154" i="7" s="1"/>
  <c r="DG159" i="7" s="1"/>
  <c r="AL86" i="16"/>
  <c r="G30" i="21"/>
  <c r="AM86" i="16"/>
  <c r="H30" i="21" l="1"/>
  <c r="AN190" i="7"/>
  <c r="BA86" i="16" s="1"/>
  <c r="BQ226" i="7"/>
  <c r="BY167" i="7"/>
  <c r="BY190" i="7" s="1"/>
  <c r="CL86" i="16" s="1"/>
  <c r="H53" i="8"/>
  <c r="E58" i="8"/>
  <c r="E56" i="8"/>
  <c r="F55" i="8"/>
  <c r="D58" i="8"/>
  <c r="D56" i="8"/>
  <c r="G55" i="8"/>
  <c r="BV226" i="7"/>
  <c r="BP226" i="7"/>
  <c r="BX226" i="7"/>
  <c r="BR226" i="7"/>
  <c r="BS226" i="7"/>
  <c r="BN226" i="7"/>
  <c r="CD227" i="7"/>
  <c r="CA227" i="7"/>
  <c r="BO226" i="7"/>
  <c r="AZ190" i="7"/>
  <c r="BM86" i="16" s="1"/>
  <c r="I30" i="21"/>
  <c r="DA161" i="7"/>
  <c r="DA167" i="7" s="1"/>
  <c r="DA223" i="7"/>
  <c r="DA224" i="7" s="1"/>
  <c r="BW226" i="7"/>
  <c r="CZ161" i="7"/>
  <c r="CZ167" i="7" s="1"/>
  <c r="CZ223" i="7"/>
  <c r="CZ224" i="7" s="1"/>
  <c r="CT190" i="7"/>
  <c r="DG86" i="16" s="1"/>
  <c r="CR190" i="7"/>
  <c r="DE86" i="16" s="1"/>
  <c r="CL190" i="7"/>
  <c r="CY86" i="16" s="1"/>
  <c r="DG161" i="7"/>
  <c r="DG167" i="7" s="1"/>
  <c r="DG223" i="7"/>
  <c r="DG224" i="7" s="1"/>
  <c r="CY161" i="7"/>
  <c r="CY167" i="7" s="1"/>
  <c r="CY223" i="7"/>
  <c r="CY224" i="7" s="1"/>
  <c r="CO190" i="7"/>
  <c r="DB86" i="16" s="1"/>
  <c r="CQ190" i="7"/>
  <c r="DD86" i="16" s="1"/>
  <c r="CK161" i="7"/>
  <c r="CK223" i="7"/>
  <c r="CK224" i="7" s="1"/>
  <c r="CM190" i="7"/>
  <c r="CZ86" i="16" s="1"/>
  <c r="DB161" i="7"/>
  <c r="DB167" i="7" s="1"/>
  <c r="DB223" i="7"/>
  <c r="DB224" i="7" s="1"/>
  <c r="CN190" i="7"/>
  <c r="DA86" i="16" s="1"/>
  <c r="CX161" i="7"/>
  <c r="CX167" i="7" s="1"/>
  <c r="CX223" i="7"/>
  <c r="CX224" i="7" s="1"/>
  <c r="DE161" i="7"/>
  <c r="DE167" i="7" s="1"/>
  <c r="DE223" i="7"/>
  <c r="DE224" i="7" s="1"/>
  <c r="CW159" i="7"/>
  <c r="BY227" i="7"/>
  <c r="CU190" i="7"/>
  <c r="DH86" i="16" s="1"/>
  <c r="DF161" i="7"/>
  <c r="DF167" i="7" s="1"/>
  <c r="DF223" i="7"/>
  <c r="DF224" i="7" s="1"/>
  <c r="DD161" i="7"/>
  <c r="DD167" i="7" s="1"/>
  <c r="DD223" i="7"/>
  <c r="DD224" i="7" s="1"/>
  <c r="CJ227" i="7"/>
  <c r="BY226" i="7"/>
  <c r="CF227" i="7"/>
  <c r="CH227" i="7"/>
  <c r="CB227" i="7"/>
  <c r="CJ190" i="7"/>
  <c r="CW86" i="16" s="1"/>
  <c r="CS190" i="7"/>
  <c r="DF86" i="16" s="1"/>
  <c r="CE227" i="7"/>
  <c r="CP190" i="7"/>
  <c r="DC86" i="16" s="1"/>
  <c r="CV161" i="7"/>
  <c r="CV167" i="7" s="1"/>
  <c r="CV223" i="7"/>
  <c r="CV224" i="7" s="1"/>
  <c r="DC161" i="7"/>
  <c r="DC167" i="7" s="1"/>
  <c r="DC223" i="7"/>
  <c r="DC224" i="7" s="1"/>
  <c r="CI227" i="7"/>
  <c r="BU226" i="7"/>
  <c r="CG227" i="7"/>
  <c r="BT226" i="7"/>
  <c r="BZ227" i="7"/>
  <c r="CC227" i="7"/>
  <c r="J22" i="21"/>
  <c r="J21" i="21"/>
  <c r="BL177" i="7"/>
  <c r="BV227" i="7"/>
  <c r="BT227" i="7"/>
  <c r="BU227" i="7"/>
  <c r="BS227" i="7"/>
  <c r="BC226" i="7"/>
  <c r="BR227" i="7"/>
  <c r="BD226" i="7"/>
  <c r="BE226" i="7"/>
  <c r="BF226" i="7"/>
  <c r="BB226" i="7"/>
  <c r="BO227" i="7"/>
  <c r="BA226" i="7"/>
  <c r="BI226" i="7"/>
  <c r="BK226" i="7"/>
  <c r="BL227" i="7"/>
  <c r="J24" i="21"/>
  <c r="BW227" i="7"/>
  <c r="BL226" i="7"/>
  <c r="BN227" i="7"/>
  <c r="BG226" i="7"/>
  <c r="BM227" i="7"/>
  <c r="BH226" i="7"/>
  <c r="BP227" i="7"/>
  <c r="BQ227" i="7"/>
  <c r="BJ226" i="7"/>
  <c r="DI104" i="12" a="1"/>
  <c r="DI104" i="12" s="1"/>
  <c r="DH153" i="7" s="1"/>
  <c r="DH154" i="7" s="1"/>
  <c r="DH159" i="7" s="1"/>
  <c r="DJ104" i="12" a="1"/>
  <c r="DJ104" i="12" s="1"/>
  <c r="DI153" i="7" s="1"/>
  <c r="DI154" i="7" s="1"/>
  <c r="DK104" i="12" a="1"/>
  <c r="DK104" i="12" s="1"/>
  <c r="DJ153" i="7" s="1"/>
  <c r="DJ154" i="7" s="1"/>
  <c r="DJ159" i="7" s="1"/>
  <c r="DL104" i="12" a="1"/>
  <c r="DL104" i="12" s="1"/>
  <c r="DK153" i="7" s="1"/>
  <c r="DK154" i="7" s="1"/>
  <c r="DK159" i="7" s="1"/>
  <c r="DM104" i="12" a="1"/>
  <c r="DM104" i="12" s="1"/>
  <c r="DL153" i="7" s="1"/>
  <c r="DL154" i="7" s="1"/>
  <c r="DL159" i="7" s="1"/>
  <c r="DN104" i="12" a="1"/>
  <c r="DN104" i="12" s="1"/>
  <c r="DM153" i="7" s="1"/>
  <c r="DM154" i="7" s="1"/>
  <c r="DM159" i="7" s="1"/>
  <c r="DO104" i="12" a="1"/>
  <c r="DO104" i="12" s="1"/>
  <c r="DN153" i="7" s="1"/>
  <c r="DN154" i="7" s="1"/>
  <c r="DN159" i="7" s="1"/>
  <c r="DP104" i="12" a="1"/>
  <c r="DP104" i="12" s="1"/>
  <c r="DO153" i="7" s="1"/>
  <c r="DO154" i="7" s="1"/>
  <c r="DO159" i="7" s="1"/>
  <c r="DQ104" i="12" a="1"/>
  <c r="DQ104" i="12" s="1"/>
  <c r="DP153" i="7" s="1"/>
  <c r="DP154" i="7" s="1"/>
  <c r="DP159" i="7" s="1"/>
  <c r="DR104" i="12" a="1"/>
  <c r="DR104" i="12" s="1"/>
  <c r="DQ153" i="7" s="1"/>
  <c r="DQ154" i="7" s="1"/>
  <c r="DQ159" i="7" s="1"/>
  <c r="DS104" i="12" a="1"/>
  <c r="DS104" i="12" s="1"/>
  <c r="DR153" i="7" s="1"/>
  <c r="DR154" i="7" s="1"/>
  <c r="DR159" i="7" s="1"/>
  <c r="DT104" i="12" a="1"/>
  <c r="DT104" i="12" s="1"/>
  <c r="DS153" i="7" s="1"/>
  <c r="DS154" i="7" s="1"/>
  <c r="DS159" i="7" l="1"/>
  <c r="DS161" i="7" s="1"/>
  <c r="DS167" i="7" s="1"/>
  <c r="D51" i="31"/>
  <c r="D53" i="31" s="1"/>
  <c r="D55" i="31" s="1"/>
  <c r="E51" i="31"/>
  <c r="E53" i="31" s="1"/>
  <c r="E55" i="31" s="1"/>
  <c r="CK227" i="7"/>
  <c r="CK167" i="7"/>
  <c r="CK190" i="7" s="1"/>
  <c r="CX86" i="16" s="1"/>
  <c r="CJ226" i="7"/>
  <c r="D59" i="8"/>
  <c r="F58" i="8"/>
  <c r="F56" i="8"/>
  <c r="G58" i="8"/>
  <c r="N16" i="21" s="1"/>
  <c r="G56" i="8"/>
  <c r="E59" i="8"/>
  <c r="H55" i="8"/>
  <c r="CU227" i="7"/>
  <c r="CQ227" i="7"/>
  <c r="CS227" i="7"/>
  <c r="CH226" i="7"/>
  <c r="CE226" i="7"/>
  <c r="CR227" i="7"/>
  <c r="CP227" i="7"/>
  <c r="DJ161" i="7"/>
  <c r="DJ167" i="7" s="1"/>
  <c r="DJ223" i="7"/>
  <c r="DJ224" i="7" s="1"/>
  <c r="DK161" i="7"/>
  <c r="DK167" i="7" s="1"/>
  <c r="DK223" i="7"/>
  <c r="DK224" i="7" s="1"/>
  <c r="CA226" i="7"/>
  <c r="DD190" i="7"/>
  <c r="DQ86" i="16" s="1"/>
  <c r="CZ190" i="7"/>
  <c r="DM86" i="16" s="1"/>
  <c r="DP161" i="7"/>
  <c r="DP167" i="7" s="1"/>
  <c r="DP223" i="7"/>
  <c r="DP224" i="7" s="1"/>
  <c r="DH161" i="7"/>
  <c r="DH167" i="7" s="1"/>
  <c r="DH223" i="7"/>
  <c r="DH224" i="7" s="1"/>
  <c r="DC190" i="7"/>
  <c r="DP86" i="16" s="1"/>
  <c r="DF190" i="7"/>
  <c r="DS86" i="16" s="1"/>
  <c r="DI159" i="7"/>
  <c r="CV227" i="7"/>
  <c r="CK226" i="7"/>
  <c r="CD226" i="7"/>
  <c r="CM227" i="7"/>
  <c r="CO227" i="7"/>
  <c r="CB226" i="7"/>
  <c r="CL227" i="7"/>
  <c r="BZ226" i="7"/>
  <c r="CI226" i="7"/>
  <c r="CF226" i="7"/>
  <c r="CC226" i="7"/>
  <c r="CT227" i="7"/>
  <c r="CN227" i="7"/>
  <c r="CY190" i="7"/>
  <c r="DL86" i="16" s="1"/>
  <c r="DR161" i="7"/>
  <c r="DR167" i="7" s="1"/>
  <c r="DR223" i="7"/>
  <c r="DR224" i="7" s="1"/>
  <c r="CW161" i="7"/>
  <c r="CW223" i="7"/>
  <c r="CW224" i="7" s="1"/>
  <c r="DO161" i="7"/>
  <c r="DO167" i="7" s="1"/>
  <c r="DO223" i="7"/>
  <c r="DO224" i="7" s="1"/>
  <c r="DN161" i="7"/>
  <c r="DN167" i="7" s="1"/>
  <c r="DN223" i="7"/>
  <c r="DN224" i="7" s="1"/>
  <c r="CV190" i="7"/>
  <c r="DI86" i="16" s="1"/>
  <c r="DE190" i="7"/>
  <c r="DR86" i="16" s="1"/>
  <c r="DM161" i="7"/>
  <c r="DM167" i="7" s="1"/>
  <c r="DM223" i="7"/>
  <c r="DM224" i="7" s="1"/>
  <c r="CX190" i="7"/>
  <c r="DK86" i="16" s="1"/>
  <c r="DB190" i="7"/>
  <c r="DO86" i="16" s="1"/>
  <c r="DG190" i="7"/>
  <c r="DT86" i="16" s="1"/>
  <c r="DA190" i="7"/>
  <c r="DN86" i="16" s="1"/>
  <c r="DQ161" i="7"/>
  <c r="DQ167" i="7" s="1"/>
  <c r="DQ223" i="7"/>
  <c r="DQ224" i="7" s="1"/>
  <c r="DL161" i="7"/>
  <c r="DL167" i="7" s="1"/>
  <c r="DL223" i="7"/>
  <c r="DL224" i="7" s="1"/>
  <c r="CG226" i="7"/>
  <c r="BL190" i="7"/>
  <c r="J30" i="21"/>
  <c r="J25" i="21"/>
  <c r="N21" i="21"/>
  <c r="N22" i="21" s="1"/>
  <c r="BL178" i="7"/>
  <c r="J36" i="21"/>
  <c r="T76" i="16" a="1"/>
  <c r="T76" i="16" s="1"/>
  <c r="F76" i="16" s="1"/>
  <c r="H76" i="16" s="1"/>
  <c r="DU104" i="12" a="1"/>
  <c r="DU104" i="12" s="1"/>
  <c r="DT153" i="7" s="1"/>
  <c r="DT154" i="7" s="1"/>
  <c r="DT159" i="7" s="1"/>
  <c r="G20" i="21" s="1"/>
  <c r="DS223" i="7" l="1"/>
  <c r="DS224" i="7" s="1"/>
  <c r="G22" i="21"/>
  <c r="G21" i="21"/>
  <c r="E58" i="31"/>
  <c r="E59" i="31" s="1"/>
  <c r="E56" i="31"/>
  <c r="D56" i="31"/>
  <c r="D58" i="31"/>
  <c r="D59" i="31" s="1"/>
  <c r="CV226" i="7"/>
  <c r="CW167" i="7"/>
  <c r="CW190" i="7" s="1"/>
  <c r="DJ86" i="16" s="1"/>
  <c r="G59" i="8"/>
  <c r="H58" i="8"/>
  <c r="H56" i="8"/>
  <c r="F59" i="8"/>
  <c r="CU226" i="7"/>
  <c r="CW227" i="7"/>
  <c r="DE227" i="7"/>
  <c r="DG227" i="7"/>
  <c r="CX227" i="7"/>
  <c r="CY227" i="7"/>
  <c r="CP226" i="7"/>
  <c r="DR190" i="7"/>
  <c r="EE86" i="16" s="1"/>
  <c r="CZ227" i="7"/>
  <c r="DN190" i="7"/>
  <c r="EA86" i="16" s="1"/>
  <c r="CT226" i="7"/>
  <c r="DK190" i="7"/>
  <c r="DX86" i="16" s="1"/>
  <c r="DL190" i="7"/>
  <c r="DY86" i="16" s="1"/>
  <c r="CQ226" i="7"/>
  <c r="DO190" i="7"/>
  <c r="EB86" i="16" s="1"/>
  <c r="DI161" i="7"/>
  <c r="DI223" i="7"/>
  <c r="DI224" i="7" s="1"/>
  <c r="DH190" i="7"/>
  <c r="DU86" i="16" s="1"/>
  <c r="DS190" i="7"/>
  <c r="EF86" i="16" s="1"/>
  <c r="DT161" i="7"/>
  <c r="DT223" i="7"/>
  <c r="DT224" i="7" s="1"/>
  <c r="DQ190" i="7"/>
  <c r="ED86" i="16" s="1"/>
  <c r="DB227" i="7"/>
  <c r="DM190" i="7"/>
  <c r="DZ86" i="16" s="1"/>
  <c r="CW226" i="7"/>
  <c r="DH227" i="7"/>
  <c r="DA227" i="7"/>
  <c r="DF227" i="7"/>
  <c r="DD227" i="7"/>
  <c r="CS226" i="7"/>
  <c r="CO226" i="7"/>
  <c r="CM226" i="7"/>
  <c r="CN226" i="7"/>
  <c r="DP190" i="7"/>
  <c r="EC86" i="16" s="1"/>
  <c r="DC227" i="7"/>
  <c r="DJ190" i="7"/>
  <c r="DW86" i="16" s="1"/>
  <c r="CL226" i="7"/>
  <c r="CR226" i="7"/>
  <c r="J37" i="21"/>
  <c r="BL179" i="7"/>
  <c r="N23" i="21"/>
  <c r="BY86" i="16"/>
  <c r="P76" i="16"/>
  <c r="DQ226" i="7" l="1"/>
  <c r="DT167" i="7"/>
  <c r="DT190" i="7" s="1"/>
  <c r="EG86" i="16" s="1"/>
  <c r="CZ226" i="7"/>
  <c r="DI167" i="7"/>
  <c r="DI190" i="7" s="1"/>
  <c r="H59" i="8"/>
  <c r="DP226" i="7"/>
  <c r="DJ226" i="7"/>
  <c r="DM226" i="7"/>
  <c r="DT226" i="7"/>
  <c r="DT227" i="7"/>
  <c r="DI226" i="7"/>
  <c r="DQ227" i="7"/>
  <c r="DB226" i="7"/>
  <c r="DA226" i="7"/>
  <c r="DF226" i="7"/>
  <c r="DO227" i="7"/>
  <c r="DG226" i="7"/>
  <c r="DJ227" i="7"/>
  <c r="DI227" i="7"/>
  <c r="DR227" i="7"/>
  <c r="CX226" i="7"/>
  <c r="DE226" i="7"/>
  <c r="DL227" i="7"/>
  <c r="DN227" i="7"/>
  <c r="CY226" i="7"/>
  <c r="DK227" i="7"/>
  <c r="DC226" i="7"/>
  <c r="DP227" i="7"/>
  <c r="DM227" i="7"/>
  <c r="DS226" i="7"/>
  <c r="DO226" i="7"/>
  <c r="DN226" i="7"/>
  <c r="DS227" i="7"/>
  <c r="DH226" i="7"/>
  <c r="DL226" i="7"/>
  <c r="DR226" i="7"/>
  <c r="DK226" i="7"/>
  <c r="DD226" i="7"/>
  <c r="Q88" i="16"/>
  <c r="G76" i="16"/>
  <c r="C68" i="24"/>
  <c r="F82" i="16"/>
  <c r="F83" i="16" l="1"/>
  <c r="H83" i="16" s="1"/>
  <c r="H82" i="16"/>
  <c r="DV86" i="16"/>
  <c r="F86" i="16"/>
  <c r="H86" i="16" s="1"/>
  <c r="Z82" i="16"/>
  <c r="Z83" i="16" s="1"/>
  <c r="M172" i="7" s="1"/>
  <c r="M173" i="7" s="1"/>
  <c r="CL82" i="16"/>
  <c r="CL83" i="16" s="1"/>
  <c r="BY172" i="7" s="1"/>
  <c r="BY173" i="7" s="1"/>
  <c r="AA82" i="16"/>
  <c r="AA83" i="16" s="1"/>
  <c r="N172" i="7" s="1"/>
  <c r="N173" i="7" s="1"/>
  <c r="CM82" i="16"/>
  <c r="CM83" i="16" s="1"/>
  <c r="BZ172" i="7" s="1"/>
  <c r="BZ173" i="7" s="1"/>
  <c r="AJ82" i="16"/>
  <c r="AJ83" i="16" s="1"/>
  <c r="W172" i="7" s="1"/>
  <c r="W173" i="7" s="1"/>
  <c r="CV82" i="16"/>
  <c r="CV83" i="16" s="1"/>
  <c r="CI172" i="7" s="1"/>
  <c r="CI173" i="7" s="1"/>
  <c r="AS82" i="16"/>
  <c r="AS83" i="16" s="1"/>
  <c r="AF172" i="7" s="1"/>
  <c r="AF173" i="7" s="1"/>
  <c r="DE82" i="16"/>
  <c r="DE83" i="16" s="1"/>
  <c r="CR172" i="7" s="1"/>
  <c r="CR173" i="7" s="1"/>
  <c r="AT82" i="16"/>
  <c r="AT83" i="16" s="1"/>
  <c r="AG172" i="7" s="1"/>
  <c r="AG173" i="7" s="1"/>
  <c r="DF82" i="16"/>
  <c r="DF83" i="16" s="1"/>
  <c r="CS172" i="7" s="1"/>
  <c r="CS173" i="7" s="1"/>
  <c r="AU82" i="16"/>
  <c r="AU83" i="16" s="1"/>
  <c r="AH172" i="7" s="1"/>
  <c r="AH173" i="7" s="1"/>
  <c r="DG82" i="16"/>
  <c r="DG83" i="16" s="1"/>
  <c r="CT172" i="7" s="1"/>
  <c r="CT173" i="7" s="1"/>
  <c r="BD82" i="16"/>
  <c r="BD83" i="16" s="1"/>
  <c r="AQ172" i="7" s="1"/>
  <c r="AQ173" i="7" s="1"/>
  <c r="DP82" i="16"/>
  <c r="DP83" i="16" s="1"/>
  <c r="DC172" i="7" s="1"/>
  <c r="DC173" i="7" s="1"/>
  <c r="BM82" i="16"/>
  <c r="BM83" i="16" s="1"/>
  <c r="AZ172" i="7" s="1"/>
  <c r="AZ173" i="7" s="1"/>
  <c r="DY82" i="16"/>
  <c r="DY83" i="16" s="1"/>
  <c r="DL172" i="7" s="1"/>
  <c r="DL173" i="7" s="1"/>
  <c r="BU82" i="16"/>
  <c r="BU83" i="16" s="1"/>
  <c r="BH172" i="7" s="1"/>
  <c r="BH173" i="7" s="1"/>
  <c r="AH82" i="16"/>
  <c r="AH83" i="16" s="1"/>
  <c r="U172" i="7" s="1"/>
  <c r="U173" i="7" s="1"/>
  <c r="CT82" i="16"/>
  <c r="CT83" i="16" s="1"/>
  <c r="CG172" i="7" s="1"/>
  <c r="CG173" i="7" s="1"/>
  <c r="AI82" i="16"/>
  <c r="AI83" i="16" s="1"/>
  <c r="V172" i="7" s="1"/>
  <c r="V173" i="7" s="1"/>
  <c r="CU82" i="16"/>
  <c r="CU83" i="16" s="1"/>
  <c r="CH172" i="7" s="1"/>
  <c r="CH173" i="7" s="1"/>
  <c r="AR82" i="16"/>
  <c r="AR83" i="16" s="1"/>
  <c r="AE172" i="7" s="1"/>
  <c r="AE173" i="7" s="1"/>
  <c r="DD82" i="16"/>
  <c r="DD83" i="16" s="1"/>
  <c r="CQ172" i="7" s="1"/>
  <c r="CQ173" i="7" s="1"/>
  <c r="BA82" i="16"/>
  <c r="BA83" i="16" s="1"/>
  <c r="AN172" i="7" s="1"/>
  <c r="AN173" i="7" s="1"/>
  <c r="DM82" i="16"/>
  <c r="DM83" i="16" s="1"/>
  <c r="CZ172" i="7" s="1"/>
  <c r="CZ173" i="7" s="1"/>
  <c r="BB82" i="16"/>
  <c r="BB83" i="16" s="1"/>
  <c r="AO172" i="7" s="1"/>
  <c r="AO173" i="7" s="1"/>
  <c r="DN82" i="16"/>
  <c r="DN83" i="16" s="1"/>
  <c r="DA172" i="7" s="1"/>
  <c r="DA173" i="7" s="1"/>
  <c r="BC82" i="16"/>
  <c r="BC83" i="16" s="1"/>
  <c r="AP172" i="7" s="1"/>
  <c r="AP173" i="7" s="1"/>
  <c r="DO82" i="16"/>
  <c r="DO83" i="16" s="1"/>
  <c r="DB172" i="7" s="1"/>
  <c r="DB173" i="7" s="1"/>
  <c r="BL82" i="16"/>
  <c r="BL83" i="16" s="1"/>
  <c r="AY172" i="7" s="1"/>
  <c r="AY173" i="7" s="1"/>
  <c r="DX82" i="16"/>
  <c r="DX83" i="16" s="1"/>
  <c r="DK172" i="7" s="1"/>
  <c r="DK173" i="7" s="1"/>
  <c r="C74" i="24"/>
  <c r="AP82" i="16"/>
  <c r="AP83" i="16" s="1"/>
  <c r="AC172" i="7" s="1"/>
  <c r="AC173" i="7" s="1"/>
  <c r="DB82" i="16"/>
  <c r="DB83" i="16" s="1"/>
  <c r="CO172" i="7" s="1"/>
  <c r="CO173" i="7" s="1"/>
  <c r="AQ82" i="16"/>
  <c r="AQ83" i="16" s="1"/>
  <c r="AD172" i="7" s="1"/>
  <c r="AD173" i="7" s="1"/>
  <c r="AZ82" i="16"/>
  <c r="AZ83" i="16" s="1"/>
  <c r="AM172" i="7" s="1"/>
  <c r="AM173" i="7" s="1"/>
  <c r="DL82" i="16"/>
  <c r="DL83" i="16" s="1"/>
  <c r="CY172" i="7" s="1"/>
  <c r="CY173" i="7" s="1"/>
  <c r="BI82" i="16"/>
  <c r="BI83" i="16" s="1"/>
  <c r="AV172" i="7" s="1"/>
  <c r="AV173" i="7" s="1"/>
  <c r="BJ82" i="16"/>
  <c r="BJ83" i="16" s="1"/>
  <c r="AW172" i="7" s="1"/>
  <c r="AW173" i="7" s="1"/>
  <c r="BK82" i="16"/>
  <c r="BK83" i="16" s="1"/>
  <c r="AX172" i="7" s="1"/>
  <c r="AX173" i="7" s="1"/>
  <c r="BT82" i="16"/>
  <c r="BT83" i="16" s="1"/>
  <c r="BG172" i="7" s="1"/>
  <c r="BG173" i="7" s="1"/>
  <c r="CC82" i="16"/>
  <c r="CC83" i="16" s="1"/>
  <c r="BP172" i="7" s="1"/>
  <c r="BP173" i="7" s="1"/>
  <c r="CD82" i="16"/>
  <c r="CD83" i="16" s="1"/>
  <c r="BQ172" i="7" s="1"/>
  <c r="BQ173" i="7" s="1"/>
  <c r="CN82" i="16"/>
  <c r="CN83" i="16" s="1"/>
  <c r="CA172" i="7" s="1"/>
  <c r="CA173" i="7" s="1"/>
  <c r="CX82" i="16"/>
  <c r="CX83" i="16" s="1"/>
  <c r="CK172" i="7" s="1"/>
  <c r="CK173" i="7" s="1"/>
  <c r="DQ82" i="16"/>
  <c r="DQ83" i="16" s="1"/>
  <c r="DD172" i="7" s="1"/>
  <c r="DD173" i="7" s="1"/>
  <c r="DC82" i="16"/>
  <c r="DC83" i="16" s="1"/>
  <c r="CP172" i="7" s="1"/>
  <c r="CP173" i="7" s="1"/>
  <c r="DU82" i="16"/>
  <c r="DU83" i="16" s="1"/>
  <c r="DH172" i="7" s="1"/>
  <c r="DH173" i="7" s="1"/>
  <c r="DV82" i="16"/>
  <c r="DV83" i="16" s="1"/>
  <c r="DI172" i="7" s="1"/>
  <c r="DI173" i="7" s="1"/>
  <c r="DW82" i="16"/>
  <c r="DW83" i="16" s="1"/>
  <c r="DJ172" i="7" s="1"/>
  <c r="DJ173" i="7" s="1"/>
  <c r="EF82" i="16"/>
  <c r="EF83" i="16" s="1"/>
  <c r="DS172" i="7" s="1"/>
  <c r="DS173" i="7" s="1"/>
  <c r="AK82" i="16"/>
  <c r="AK83" i="16" s="1"/>
  <c r="X172" i="7" s="1"/>
  <c r="X173" i="7" s="1"/>
  <c r="DH82" i="16"/>
  <c r="DH83" i="16" s="1"/>
  <c r="CU172" i="7" s="1"/>
  <c r="CU173" i="7" s="1"/>
  <c r="AX82" i="16"/>
  <c r="AX83" i="16" s="1"/>
  <c r="AK172" i="7" s="1"/>
  <c r="AK173" i="7" s="1"/>
  <c r="DJ82" i="16"/>
  <c r="DJ83" i="16" s="1"/>
  <c r="CW172" i="7" s="1"/>
  <c r="CW173" i="7" s="1"/>
  <c r="AY82" i="16"/>
  <c r="AY83" i="16" s="1"/>
  <c r="AL172" i="7" s="1"/>
  <c r="AL173" i="7" s="1"/>
  <c r="DK82" i="16"/>
  <c r="DK83" i="16" s="1"/>
  <c r="CX172" i="7" s="1"/>
  <c r="CX173" i="7" s="1"/>
  <c r="BH82" i="16"/>
  <c r="BH83" i="16" s="1"/>
  <c r="AU172" i="7" s="1"/>
  <c r="AU173" i="7" s="1"/>
  <c r="DT82" i="16"/>
  <c r="DT83" i="16" s="1"/>
  <c r="DG172" i="7" s="1"/>
  <c r="DG173" i="7" s="1"/>
  <c r="BQ82" i="16"/>
  <c r="BQ83" i="16" s="1"/>
  <c r="BD172" i="7" s="1"/>
  <c r="BD173" i="7" s="1"/>
  <c r="EC82" i="16"/>
  <c r="BR82" i="16"/>
  <c r="BR83" i="16" s="1"/>
  <c r="BE172" i="7" s="1"/>
  <c r="BE173" i="7" s="1"/>
  <c r="ED82" i="16"/>
  <c r="ED83" i="16" s="1"/>
  <c r="DQ172" i="7" s="1"/>
  <c r="DQ173" i="7" s="1"/>
  <c r="BS82" i="16"/>
  <c r="BS83" i="16" s="1"/>
  <c r="BF172" i="7" s="1"/>
  <c r="BF173" i="7" s="1"/>
  <c r="EE82" i="16"/>
  <c r="EE83" i="16" s="1"/>
  <c r="DR172" i="7" s="1"/>
  <c r="DR173" i="7" s="1"/>
  <c r="CB82" i="16"/>
  <c r="CB83" i="16" s="1"/>
  <c r="BO172" i="7" s="1"/>
  <c r="BO173" i="7" s="1"/>
  <c r="Y82" i="16"/>
  <c r="Y83" i="16" s="1"/>
  <c r="L172" i="7" s="1"/>
  <c r="L173" i="7" s="1"/>
  <c r="CK82" i="16"/>
  <c r="CK83" i="16" s="1"/>
  <c r="BX172" i="7" s="1"/>
  <c r="BX173" i="7" s="1"/>
  <c r="DR82" i="16"/>
  <c r="DR83" i="16" s="1"/>
  <c r="DE172" i="7" s="1"/>
  <c r="DE173" i="7" s="1"/>
  <c r="BG82" i="16"/>
  <c r="BG83" i="16" s="1"/>
  <c r="AT172" i="7" s="1"/>
  <c r="AT173" i="7" s="1"/>
  <c r="DS82" i="16"/>
  <c r="DS83" i="16" s="1"/>
  <c r="DF172" i="7" s="1"/>
  <c r="DF173" i="7" s="1"/>
  <c r="EB82" i="16"/>
  <c r="EB83" i="16" s="1"/>
  <c r="DO172" i="7" s="1"/>
  <c r="DO173" i="7" s="1"/>
  <c r="G82" i="16"/>
  <c r="X82" i="16"/>
  <c r="X83" i="16" s="1"/>
  <c r="K172" i="7" s="1"/>
  <c r="K173" i="7" s="1"/>
  <c r="AG82" i="16"/>
  <c r="AG83" i="16" s="1"/>
  <c r="T172" i="7" s="1"/>
  <c r="T173" i="7" s="1"/>
  <c r="T82" i="16"/>
  <c r="T83" i="16" s="1"/>
  <c r="G172" i="7" s="1"/>
  <c r="G173" i="7" s="1"/>
  <c r="CP82" i="16"/>
  <c r="CP83" i="16" s="1"/>
  <c r="CC172" i="7" s="1"/>
  <c r="CC173" i="7" s="1"/>
  <c r="AN82" i="16"/>
  <c r="AN83" i="16" s="1"/>
  <c r="AA172" i="7" s="1"/>
  <c r="AA173" i="7" s="1"/>
  <c r="BF82" i="16"/>
  <c r="BF83" i="16" s="1"/>
  <c r="AS172" i="7" s="1"/>
  <c r="AS173" i="7" s="1"/>
  <c r="BP82" i="16"/>
  <c r="BP83" i="16" s="1"/>
  <c r="BC172" i="7" s="1"/>
  <c r="BC173" i="7" s="1"/>
  <c r="BY82" i="16"/>
  <c r="BY83" i="16" s="1"/>
  <c r="BL172" i="7" s="1"/>
  <c r="BL173" i="7" s="1"/>
  <c r="BZ82" i="16"/>
  <c r="BZ83" i="16" s="1"/>
  <c r="BM172" i="7" s="1"/>
  <c r="BM173" i="7" s="1"/>
  <c r="CA82" i="16"/>
  <c r="CA83" i="16" s="1"/>
  <c r="BN172" i="7" s="1"/>
  <c r="BN173" i="7" s="1"/>
  <c r="CJ82" i="16"/>
  <c r="CJ83" i="16" s="1"/>
  <c r="BW172" i="7" s="1"/>
  <c r="BW173" i="7" s="1"/>
  <c r="CS82" i="16"/>
  <c r="CS83" i="16" s="1"/>
  <c r="CF172" i="7" s="1"/>
  <c r="CF173" i="7" s="1"/>
  <c r="CF82" i="16"/>
  <c r="CF83" i="16" s="1"/>
  <c r="BS172" i="7" s="1"/>
  <c r="BS173" i="7" s="1"/>
  <c r="CZ82" i="16"/>
  <c r="CZ83" i="16" s="1"/>
  <c r="CM172" i="7" s="1"/>
  <c r="CM173" i="7" s="1"/>
  <c r="S82" i="16"/>
  <c r="S83" i="16" s="1"/>
  <c r="F172" i="7" s="1"/>
  <c r="F173" i="7" s="1"/>
  <c r="AB82" i="16"/>
  <c r="AB83" i="16" s="1"/>
  <c r="O172" i="7" s="1"/>
  <c r="O173" i="7" s="1"/>
  <c r="AL82" i="16"/>
  <c r="AL83" i="16" s="1"/>
  <c r="Y172" i="7" s="1"/>
  <c r="Y173" i="7" s="1"/>
  <c r="AV82" i="16"/>
  <c r="AV83" i="16" s="1"/>
  <c r="AI172" i="7" s="1"/>
  <c r="AI173" i="7" s="1"/>
  <c r="BN82" i="16"/>
  <c r="BN83" i="16" s="1"/>
  <c r="BA172" i="7" s="1"/>
  <c r="BA173" i="7" s="1"/>
  <c r="DZ82" i="16"/>
  <c r="DZ83" i="16" s="1"/>
  <c r="DM172" i="7" s="1"/>
  <c r="DM173" i="7" s="1"/>
  <c r="BO82" i="16"/>
  <c r="BO83" i="16" s="1"/>
  <c r="BB172" i="7" s="1"/>
  <c r="BB173" i="7" s="1"/>
  <c r="EA82" i="16"/>
  <c r="EA83" i="16" s="1"/>
  <c r="DN172" i="7" s="1"/>
  <c r="DN173" i="7" s="1"/>
  <c r="BX82" i="16"/>
  <c r="BX83" i="16" s="1"/>
  <c r="BK172" i="7" s="1"/>
  <c r="BK173" i="7" s="1"/>
  <c r="U82" i="16"/>
  <c r="U83" i="16" s="1"/>
  <c r="H172" i="7" s="1"/>
  <c r="H173" i="7" s="1"/>
  <c r="CG82" i="16"/>
  <c r="CG83" i="16" s="1"/>
  <c r="BT172" i="7" s="1"/>
  <c r="BT173" i="7" s="1"/>
  <c r="V82" i="16"/>
  <c r="V83" i="16" s="1"/>
  <c r="I172" i="7" s="1"/>
  <c r="I173" i="7" s="1"/>
  <c r="CH82" i="16"/>
  <c r="CH83" i="16" s="1"/>
  <c r="BU172" i="7" s="1"/>
  <c r="BU173" i="7" s="1"/>
  <c r="W82" i="16"/>
  <c r="W83" i="16" s="1"/>
  <c r="J172" i="7" s="1"/>
  <c r="J173" i="7" s="1"/>
  <c r="CI82" i="16"/>
  <c r="CI83" i="16" s="1"/>
  <c r="BV172" i="7" s="1"/>
  <c r="BV173" i="7" s="1"/>
  <c r="AF82" i="16"/>
  <c r="AF83" i="16" s="1"/>
  <c r="S172" i="7" s="1"/>
  <c r="S173" i="7" s="1"/>
  <c r="CR82" i="16"/>
  <c r="CR83" i="16" s="1"/>
  <c r="CE172" i="7" s="1"/>
  <c r="CE173" i="7" s="1"/>
  <c r="AO82" i="16"/>
  <c r="AO83" i="16" s="1"/>
  <c r="AB172" i="7" s="1"/>
  <c r="AB173" i="7" s="1"/>
  <c r="DA82" i="16"/>
  <c r="DA83" i="16" s="1"/>
  <c r="CN172" i="7" s="1"/>
  <c r="CN173" i="7" s="1"/>
  <c r="CO82" i="16"/>
  <c r="CO83" i="16" s="1"/>
  <c r="CB172" i="7" s="1"/>
  <c r="CB173" i="7" s="1"/>
  <c r="CQ82" i="16"/>
  <c r="CQ83" i="16" s="1"/>
  <c r="CD172" i="7" s="1"/>
  <c r="CD173" i="7" s="1"/>
  <c r="DI82" i="16"/>
  <c r="DI83" i="16" s="1"/>
  <c r="CV172" i="7" s="1"/>
  <c r="CV173" i="7" s="1"/>
  <c r="CY82" i="16"/>
  <c r="CY83" i="16" s="1"/>
  <c r="CL172" i="7" s="1"/>
  <c r="CL173" i="7" s="1"/>
  <c r="BV82" i="16"/>
  <c r="BV83" i="16" s="1"/>
  <c r="BI172" i="7" s="1"/>
  <c r="BI173" i="7" s="1"/>
  <c r="BW82" i="16"/>
  <c r="BW83" i="16" s="1"/>
  <c r="BJ172" i="7" s="1"/>
  <c r="BJ173" i="7" s="1"/>
  <c r="AC82" i="16"/>
  <c r="AC83" i="16" s="1"/>
  <c r="P172" i="7" s="1"/>
  <c r="P173" i="7" s="1"/>
  <c r="AD82" i="16"/>
  <c r="AD83" i="16" s="1"/>
  <c r="Q172" i="7" s="1"/>
  <c r="Q173" i="7" s="1"/>
  <c r="AE82" i="16"/>
  <c r="AE83" i="16" s="1"/>
  <c r="R172" i="7" s="1"/>
  <c r="R173" i="7" s="1"/>
  <c r="AW82" i="16"/>
  <c r="AW83" i="16" s="1"/>
  <c r="AJ172" i="7" s="1"/>
  <c r="AJ173" i="7" s="1"/>
  <c r="R82" i="16"/>
  <c r="CE82" i="16"/>
  <c r="CE83" i="16" s="1"/>
  <c r="BR172" i="7" s="1"/>
  <c r="BR173" i="7" s="1"/>
  <c r="CW82" i="16"/>
  <c r="CW83" i="16" s="1"/>
  <c r="CJ172" i="7" s="1"/>
  <c r="CJ173" i="7" s="1"/>
  <c r="AM82" i="16"/>
  <c r="AM83" i="16" s="1"/>
  <c r="Z172" i="7" s="1"/>
  <c r="Z173" i="7" s="1"/>
  <c r="BE82" i="16"/>
  <c r="BE83" i="16" s="1"/>
  <c r="AR172" i="7" s="1"/>
  <c r="AR173" i="7" s="1"/>
  <c r="F90" i="16"/>
  <c r="H90" i="16" s="1"/>
  <c r="G83" i="16"/>
  <c r="N57" i="21"/>
  <c r="C75" i="24"/>
  <c r="E44" i="21"/>
  <c r="AX90" i="16" l="1"/>
  <c r="AK175" i="7" s="1"/>
  <c r="AK181" i="7" s="1"/>
  <c r="BE181" i="7"/>
  <c r="BA181" i="7"/>
  <c r="BD181" i="7"/>
  <c r="AM181" i="7"/>
  <c r="BL181" i="7"/>
  <c r="AO181" i="7"/>
  <c r="BJ181" i="7"/>
  <c r="BK181" i="7"/>
  <c r="BC181" i="7"/>
  <c r="BG181" i="7"/>
  <c r="BH181" i="7"/>
  <c r="BI181" i="7"/>
  <c r="BF181" i="7"/>
  <c r="AL181" i="7"/>
  <c r="AN181" i="7"/>
  <c r="BB181" i="7"/>
  <c r="C78" i="24"/>
  <c r="G86" i="16"/>
  <c r="F87" i="16"/>
  <c r="H87" i="16" s="1"/>
  <c r="AP181" i="7"/>
  <c r="AR181" i="7"/>
  <c r="AU181" i="7"/>
  <c r="AS181" i="7"/>
  <c r="AX181" i="7"/>
  <c r="AW181" i="7"/>
  <c r="AZ181" i="7"/>
  <c r="AT181" i="7"/>
  <c r="AV181" i="7"/>
  <c r="AY181" i="7"/>
  <c r="AQ181" i="7"/>
  <c r="CO97" i="16"/>
  <c r="CN97" i="16"/>
  <c r="CM97" i="16"/>
  <c r="DA97" i="16"/>
  <c r="DT97" i="16"/>
  <c r="EF97" i="16"/>
  <c r="DA213" i="7"/>
  <c r="CT97" i="16"/>
  <c r="DB97" i="16"/>
  <c r="DF97" i="16"/>
  <c r="CR97" i="16"/>
  <c r="DK97" i="16"/>
  <c r="DV97" i="16"/>
  <c r="CW97" i="16"/>
  <c r="CZ97" i="16"/>
  <c r="EB97" i="16"/>
  <c r="DH213" i="7"/>
  <c r="DY97" i="16"/>
  <c r="DE97" i="16"/>
  <c r="CY97" i="16"/>
  <c r="DS97" i="16"/>
  <c r="ED97" i="16"/>
  <c r="DJ97" i="16"/>
  <c r="DC97" i="16"/>
  <c r="DX97" i="16"/>
  <c r="DD97" i="16"/>
  <c r="CV213" i="7"/>
  <c r="DZ97" i="16"/>
  <c r="CS97" i="16"/>
  <c r="DQ97" i="16"/>
  <c r="DP97" i="16"/>
  <c r="CV97" i="16"/>
  <c r="CD213" i="7"/>
  <c r="DR97" i="16"/>
  <c r="DH97" i="16"/>
  <c r="CX97" i="16"/>
  <c r="DL97" i="16"/>
  <c r="DO97" i="16"/>
  <c r="CU97" i="16"/>
  <c r="EA97" i="16"/>
  <c r="DU97" i="16"/>
  <c r="DI97" i="16"/>
  <c r="CP97" i="16"/>
  <c r="CQ97" i="16"/>
  <c r="DG97" i="16"/>
  <c r="DN97" i="16"/>
  <c r="DW97" i="16"/>
  <c r="CL97" i="16"/>
  <c r="EE97" i="16"/>
  <c r="DM97" i="16"/>
  <c r="G90" i="16"/>
  <c r="N58" i="21"/>
  <c r="O90" i="16"/>
  <c r="Q90" i="16" s="1"/>
  <c r="D175" i="7" s="1"/>
  <c r="D181" i="7" s="1"/>
  <c r="C82" i="24"/>
  <c r="G33" i="21"/>
  <c r="I33" i="21"/>
  <c r="H33" i="21"/>
  <c r="R83" i="16"/>
  <c r="E172" i="7" s="1"/>
  <c r="E173" i="7" s="1"/>
  <c r="J33" i="21"/>
  <c r="EG82" i="16"/>
  <c r="EG83" i="16" s="1"/>
  <c r="DT172" i="7" s="1"/>
  <c r="DT173" i="7" s="1"/>
  <c r="EC83" i="16"/>
  <c r="DP172" i="7" s="1"/>
  <c r="DP173" i="7" s="1"/>
  <c r="AP90" i="16" l="1"/>
  <c r="AC175" i="7" s="1"/>
  <c r="AQ90" i="16"/>
  <c r="AD175" i="7" s="1"/>
  <c r="AT90" i="16"/>
  <c r="AG175" i="7" s="1"/>
  <c r="AV90" i="16"/>
  <c r="AI175" i="7" s="1"/>
  <c r="AW90" i="16"/>
  <c r="AJ175" i="7" s="1"/>
  <c r="AR90" i="16"/>
  <c r="AE175" i="7" s="1"/>
  <c r="AU90" i="16"/>
  <c r="AH175" i="7" s="1"/>
  <c r="AS90" i="16"/>
  <c r="AF175" i="7" s="1"/>
  <c r="AJ90" i="16"/>
  <c r="W175" i="7" s="1"/>
  <c r="AN90" i="16"/>
  <c r="AA175" i="7" s="1"/>
  <c r="AA181" i="7" s="1"/>
  <c r="AO90" i="16"/>
  <c r="AB175" i="7" s="1"/>
  <c r="AM90" i="16"/>
  <c r="Z175" i="7" s="1"/>
  <c r="AL90" i="16"/>
  <c r="Y175" i="7" s="1"/>
  <c r="AK90" i="16"/>
  <c r="X175" i="7" s="1"/>
  <c r="C79" i="24"/>
  <c r="G87" i="16"/>
  <c r="F88" i="16"/>
  <c r="H88" i="16" s="1"/>
  <c r="CT213" i="7"/>
  <c r="BN213" i="7"/>
  <c r="CQ213" i="7"/>
  <c r="DQ213" i="7"/>
  <c r="DC213" i="7"/>
  <c r="CF213" i="7"/>
  <c r="BQ213" i="7"/>
  <c r="CH213" i="7"/>
  <c r="CU213" i="7"/>
  <c r="CP213" i="7"/>
  <c r="BS213" i="7"/>
  <c r="BR213" i="7"/>
  <c r="CM213" i="7"/>
  <c r="CA213" i="7"/>
  <c r="CO213" i="7"/>
  <c r="DF213" i="7"/>
  <c r="CS213" i="7"/>
  <c r="DG213" i="7"/>
  <c r="DS213" i="7"/>
  <c r="CK213" i="7"/>
  <c r="DD213" i="7"/>
  <c r="DM213" i="7"/>
  <c r="CX213" i="7"/>
  <c r="BX213" i="7"/>
  <c r="DB213" i="7"/>
  <c r="DE213" i="7"/>
  <c r="BM213" i="7"/>
  <c r="CY213" i="7"/>
  <c r="CI213" i="7"/>
  <c r="CC213" i="7"/>
  <c r="BY213" i="7"/>
  <c r="BT213" i="7"/>
  <c r="DK213" i="7"/>
  <c r="CL213" i="7"/>
  <c r="CR213" i="7"/>
  <c r="DO213" i="7"/>
  <c r="BP213" i="7"/>
  <c r="BU213" i="7"/>
  <c r="DL213" i="7"/>
  <c r="CJ213" i="7"/>
  <c r="DI213" i="7"/>
  <c r="DJ213" i="7"/>
  <c r="CG213" i="7"/>
  <c r="CN213" i="7"/>
  <c r="CW213" i="7"/>
  <c r="DN213" i="7"/>
  <c r="BO213" i="7"/>
  <c r="CB213" i="7"/>
  <c r="EG97" i="16"/>
  <c r="BW213" i="7"/>
  <c r="BV213" i="7"/>
  <c r="CZ213" i="7"/>
  <c r="DR213" i="7"/>
  <c r="CE213" i="7"/>
  <c r="BZ213" i="7"/>
  <c r="DL99" i="16"/>
  <c r="CY185" i="7" s="1"/>
  <c r="DG99" i="16"/>
  <c r="CT185" i="7" s="1"/>
  <c r="DO99" i="16"/>
  <c r="DB185" i="7" s="1"/>
  <c r="CN99" i="16"/>
  <c r="CA185" i="7" s="1"/>
  <c r="CV99" i="16"/>
  <c r="CI185" i="7" s="1"/>
  <c r="DI99" i="16"/>
  <c r="CV185" i="7" s="1"/>
  <c r="DQ99" i="16"/>
  <c r="DD185" i="7" s="1"/>
  <c r="EA99" i="16"/>
  <c r="DN185" i="7" s="1"/>
  <c r="DD99" i="16"/>
  <c r="CQ185" i="7" s="1"/>
  <c r="CZ99" i="16"/>
  <c r="CM185" i="7" s="1"/>
  <c r="EC99" i="16"/>
  <c r="DP185" i="7" s="1"/>
  <c r="EF99" i="16"/>
  <c r="DS185" i="7" s="1"/>
  <c r="DC99" i="16"/>
  <c r="CP185" i="7" s="1"/>
  <c r="EG99" i="16"/>
  <c r="DT185" i="7" s="1"/>
  <c r="DH99" i="16"/>
  <c r="CU185" i="7" s="1"/>
  <c r="DP99" i="16"/>
  <c r="DC185" i="7" s="1"/>
  <c r="DS99" i="16"/>
  <c r="DF185" i="7" s="1"/>
  <c r="DR99" i="16"/>
  <c r="DE185" i="7" s="1"/>
  <c r="DJ99" i="16"/>
  <c r="CW185" i="7" s="1"/>
  <c r="DK99" i="16"/>
  <c r="CX185" i="7" s="1"/>
  <c r="DF99" i="16"/>
  <c r="CS185" i="7" s="1"/>
  <c r="DA99" i="16"/>
  <c r="CN185" i="7" s="1"/>
  <c r="DN99" i="16"/>
  <c r="DA185" i="7" s="1"/>
  <c r="CS99" i="16"/>
  <c r="CF185" i="7" s="1"/>
  <c r="DX99" i="16"/>
  <c r="DK185" i="7" s="1"/>
  <c r="DU99" i="16"/>
  <c r="DH185" i="7" s="1"/>
  <c r="CO99" i="16"/>
  <c r="CB185" i="7" s="1"/>
  <c r="DM99" i="16"/>
  <c r="CZ185" i="7" s="1"/>
  <c r="CR99" i="16"/>
  <c r="CE185" i="7" s="1"/>
  <c r="CQ99" i="16"/>
  <c r="CD185" i="7" s="1"/>
  <c r="DE99" i="16"/>
  <c r="CR185" i="7" s="1"/>
  <c r="EE99" i="16"/>
  <c r="DR185" i="7" s="1"/>
  <c r="DZ99" i="16"/>
  <c r="DM185" i="7" s="1"/>
  <c r="EB99" i="16"/>
  <c r="DO185" i="7" s="1"/>
  <c r="EC97" i="16"/>
  <c r="DW99" i="16"/>
  <c r="DJ185" i="7" s="1"/>
  <c r="CM99" i="16"/>
  <c r="BZ185" i="7" s="1"/>
  <c r="CU99" i="16"/>
  <c r="CH185" i="7" s="1"/>
  <c r="DB99" i="16"/>
  <c r="CO185" i="7" s="1"/>
  <c r="CP99" i="16"/>
  <c r="CC185" i="7" s="1"/>
  <c r="CY99" i="16"/>
  <c r="CL185" i="7" s="1"/>
  <c r="CW99" i="16"/>
  <c r="CJ185" i="7" s="1"/>
  <c r="CT99" i="16"/>
  <c r="CG185" i="7" s="1"/>
  <c r="DY99" i="16"/>
  <c r="DL185" i="7" s="1"/>
  <c r="DT99" i="16"/>
  <c r="DG185" i="7" s="1"/>
  <c r="DV99" i="16"/>
  <c r="DI185" i="7" s="1"/>
  <c r="CX99" i="16"/>
  <c r="CK185" i="7" s="1"/>
  <c r="BZ97" i="16"/>
  <c r="CA99" i="16"/>
  <c r="BN185" i="7" s="1"/>
  <c r="CC97" i="16"/>
  <c r="CD99" i="16"/>
  <c r="BQ185" i="7" s="1"/>
  <c r="CG97" i="16"/>
  <c r="CH99" i="16"/>
  <c r="BU185" i="7" s="1"/>
  <c r="CF97" i="16"/>
  <c r="CG99" i="16"/>
  <c r="BT185" i="7" s="1"/>
  <c r="CB97" i="16"/>
  <c r="CC99" i="16"/>
  <c r="BP185" i="7" s="1"/>
  <c r="CJ97" i="16"/>
  <c r="CK99" i="16"/>
  <c r="BX185" i="7" s="1"/>
  <c r="CK97" i="16"/>
  <c r="CL99" i="16"/>
  <c r="BY185" i="7" s="1"/>
  <c r="CA97" i="16"/>
  <c r="CB99" i="16"/>
  <c r="BO185" i="7" s="1"/>
  <c r="CH97" i="16"/>
  <c r="CI99" i="16"/>
  <c r="BV185" i="7" s="1"/>
  <c r="CI97" i="16"/>
  <c r="CJ99" i="16"/>
  <c r="BW185" i="7" s="1"/>
  <c r="CE97" i="16"/>
  <c r="CF99" i="16"/>
  <c r="BS185" i="7" s="1"/>
  <c r="CD97" i="16"/>
  <c r="CE99" i="16"/>
  <c r="BR185" i="7" s="1"/>
  <c r="S90" i="16"/>
  <c r="F175" i="7" s="1"/>
  <c r="AI90" i="16"/>
  <c r="V175" i="7" s="1"/>
  <c r="V90" i="16"/>
  <c r="I175" i="7" s="1"/>
  <c r="AD90" i="16"/>
  <c r="Q175" i="7" s="1"/>
  <c r="AE90" i="16"/>
  <c r="R175" i="7" s="1"/>
  <c r="W90" i="16"/>
  <c r="J175" i="7" s="1"/>
  <c r="U90" i="16"/>
  <c r="H175" i="7" s="1"/>
  <c r="R90" i="16"/>
  <c r="E175" i="7" s="1"/>
  <c r="E181" i="7" s="1"/>
  <c r="AA90" i="16"/>
  <c r="N175" i="7" s="1"/>
  <c r="AB90" i="16"/>
  <c r="O175" i="7" s="1"/>
  <c r="Y90" i="16"/>
  <c r="L175" i="7" s="1"/>
  <c r="AC90" i="16"/>
  <c r="P175" i="7" s="1"/>
  <c r="AH90" i="16"/>
  <c r="U175" i="7" s="1"/>
  <c r="X90" i="16"/>
  <c r="K175" i="7" s="1"/>
  <c r="T90" i="16"/>
  <c r="G175" i="7" s="1"/>
  <c r="AG90" i="16"/>
  <c r="T175" i="7" s="1"/>
  <c r="AF90" i="16"/>
  <c r="S175" i="7" s="1"/>
  <c r="P82" i="16"/>
  <c r="P83" i="16"/>
  <c r="Z90" i="16"/>
  <c r="M175" i="7" s="1"/>
  <c r="R181" i="7" l="1"/>
  <c r="P181" i="7"/>
  <c r="Q181" i="7"/>
  <c r="X181" i="7"/>
  <c r="AE181" i="7"/>
  <c r="I181" i="7"/>
  <c r="Y181" i="7"/>
  <c r="AJ181" i="7"/>
  <c r="U181" i="7"/>
  <c r="Z181" i="7"/>
  <c r="AI181" i="7"/>
  <c r="M181" i="7"/>
  <c r="V181" i="7"/>
  <c r="S181" i="7"/>
  <c r="N181" i="7"/>
  <c r="F181" i="7"/>
  <c r="AB181" i="7"/>
  <c r="AG181" i="7"/>
  <c r="L181" i="7"/>
  <c r="O181" i="7"/>
  <c r="T181" i="7"/>
  <c r="AD181" i="7"/>
  <c r="H181" i="7"/>
  <c r="W181" i="7"/>
  <c r="AC181" i="7"/>
  <c r="G181" i="7"/>
  <c r="K181" i="7"/>
  <c r="J181" i="7"/>
  <c r="AF181" i="7"/>
  <c r="AH181" i="7"/>
  <c r="H34" i="21"/>
  <c r="N59" i="21"/>
  <c r="C80" i="24"/>
  <c r="G88" i="16"/>
  <c r="DT213" i="7"/>
  <c r="DP213" i="7"/>
  <c r="ED99" i="16"/>
  <c r="DQ185" i="7" s="1"/>
  <c r="F34" i="21"/>
  <c r="G34" i="21"/>
  <c r="E34" i="21"/>
  <c r="F33" i="21"/>
  <c r="J39" i="21"/>
  <c r="I39" i="21"/>
  <c r="P90" i="16"/>
  <c r="H39" i="21" l="1"/>
  <c r="G39" i="21"/>
  <c r="F39" i="21"/>
  <c r="E39" i="21"/>
  <c r="N24" i="21" l="1"/>
  <c r="N7" i="21"/>
  <c r="M7" i="21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14" i="26" l="1"/>
  <c r="D3" i="4"/>
  <c r="H6" i="16"/>
  <c r="I7" i="3"/>
  <c r="P86" i="16"/>
  <c r="E42" i="21"/>
  <c r="H49" i="21"/>
  <c r="H50" i="21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AO207" i="7"/>
  <c r="AO212" i="7" s="1"/>
  <c r="AP207" i="7"/>
  <c r="AP212" i="7" s="1"/>
  <c r="AQ207" i="7"/>
  <c r="AQ212" i="7" s="1"/>
  <c r="AR207" i="7"/>
  <c r="AR212" i="7" s="1"/>
  <c r="AS207" i="7"/>
  <c r="AS212" i="7" s="1"/>
  <c r="AT207" i="7"/>
  <c r="AT212" i="7" s="1"/>
  <c r="AU207" i="7"/>
  <c r="AU212" i="7" s="1"/>
  <c r="AV207" i="7"/>
  <c r="AV212" i="7" s="1"/>
  <c r="AW207" i="7"/>
  <c r="AW212" i="7" s="1"/>
  <c r="AX207" i="7"/>
  <c r="AX212" i="7" s="1"/>
  <c r="AY207" i="7"/>
  <c r="AY212" i="7" s="1"/>
  <c r="AZ207" i="7"/>
  <c r="AZ212" i="7" s="1"/>
  <c r="AN209" i="7"/>
  <c r="H52" i="21" s="1"/>
  <c r="I55" i="21" l="1"/>
  <c r="E48" i="21" l="1"/>
  <c r="D200" i="7"/>
  <c r="D201" i="7" s="1"/>
  <c r="D211" i="7" s="1"/>
  <c r="N41" i="21" l="1"/>
  <c r="BG199" i="7" l="1"/>
  <c r="BG205" i="7"/>
  <c r="BG209" i="7"/>
  <c r="BI199" i="7"/>
  <c r="BI205" i="7"/>
  <c r="BI209" i="7"/>
  <c r="I47" i="21" l="1"/>
  <c r="J52" i="21"/>
  <c r="N40" i="21" l="1"/>
  <c r="AZ209" i="7"/>
  <c r="I52" i="21" s="1"/>
  <c r="C2" i="22"/>
  <c r="G127" i="22"/>
  <c r="G152" i="22" l="1"/>
  <c r="H11" i="22"/>
  <c r="BC207" i="7" s="1"/>
  <c r="BC212" i="7" s="1"/>
  <c r="G306" i="22"/>
  <c r="G313" i="22"/>
  <c r="G325" i="22"/>
  <c r="G220" i="22"/>
  <c r="G112" i="22"/>
  <c r="G132" i="22"/>
  <c r="G264" i="22"/>
  <c r="G96" i="22"/>
  <c r="G123" i="22"/>
  <c r="G368" i="22"/>
  <c r="G353" i="22"/>
  <c r="G339" i="22"/>
  <c r="G151" i="22"/>
  <c r="G206" i="22"/>
  <c r="G366" i="22"/>
  <c r="G326" i="22"/>
  <c r="G114" i="22"/>
  <c r="G128" i="22"/>
  <c r="G129" i="22"/>
  <c r="G98" i="22"/>
  <c r="F9" i="22"/>
  <c r="G234" i="22"/>
  <c r="G256" i="22"/>
  <c r="G181" i="22"/>
  <c r="G145" i="22"/>
  <c r="G59" i="22"/>
  <c r="H20" i="22"/>
  <c r="BL207" i="7" s="1"/>
  <c r="BL212" i="7" s="1"/>
  <c r="G209" i="22"/>
  <c r="G189" i="22"/>
  <c r="G171" i="22"/>
  <c r="G176" i="22"/>
  <c r="G54" i="22"/>
  <c r="G164" i="22"/>
  <c r="G222" i="22"/>
  <c r="G275" i="22"/>
  <c r="G70" i="22"/>
  <c r="G183" i="22"/>
  <c r="G85" i="22"/>
  <c r="G180" i="22"/>
  <c r="G42" i="22"/>
  <c r="G265" i="22"/>
  <c r="G109" i="22"/>
  <c r="G147" i="22"/>
  <c r="G166" i="22"/>
  <c r="G276" i="22"/>
  <c r="G223" i="22"/>
  <c r="G221" i="22"/>
  <c r="G50" i="22"/>
  <c r="G66" i="22"/>
  <c r="G148" i="22"/>
  <c r="G240" i="22"/>
  <c r="G79" i="22"/>
  <c r="G316" i="22"/>
  <c r="G140" i="22"/>
  <c r="G273" i="22"/>
  <c r="G288" i="22"/>
  <c r="G60" i="22"/>
  <c r="G102" i="22"/>
  <c r="H10" i="22"/>
  <c r="BB207" i="7" s="1"/>
  <c r="BB212" i="7" s="1"/>
  <c r="G155" i="22"/>
  <c r="G136" i="22"/>
  <c r="G198" i="22"/>
  <c r="G320" i="22"/>
  <c r="G12" i="22"/>
  <c r="G362" i="22"/>
  <c r="G231" i="22"/>
  <c r="G279" i="22"/>
  <c r="G142" i="22"/>
  <c r="G235" i="22"/>
  <c r="G17" i="22"/>
  <c r="G27" i="22"/>
  <c r="G65" i="22"/>
  <c r="G224" i="22"/>
  <c r="G35" i="22"/>
  <c r="H9" i="22"/>
  <c r="BA207" i="7" s="1"/>
  <c r="BA212" i="7" s="1"/>
  <c r="G153" i="22"/>
  <c r="G347" i="22"/>
  <c r="G174" i="22"/>
  <c r="G225" i="22"/>
  <c r="G314" i="22"/>
  <c r="G185" i="22"/>
  <c r="G271" i="22"/>
  <c r="G73" i="22"/>
  <c r="G119" i="22"/>
  <c r="G104" i="22"/>
  <c r="G26" i="22"/>
  <c r="G259" i="22"/>
  <c r="G253" i="22"/>
  <c r="G182" i="22"/>
  <c r="G21" i="22"/>
  <c r="G10" i="22"/>
  <c r="G47" i="22"/>
  <c r="G230" i="22"/>
  <c r="G338" i="22"/>
  <c r="G62" i="22"/>
  <c r="G75" i="22"/>
  <c r="G268" i="22"/>
  <c r="G305" i="22"/>
  <c r="G345" i="22"/>
  <c r="G197" i="22"/>
  <c r="G203" i="22"/>
  <c r="G40" i="22"/>
  <c r="G25" i="22"/>
  <c r="G156" i="22"/>
  <c r="G295" i="22"/>
  <c r="G144" i="22"/>
  <c r="G32" i="22"/>
  <c r="G36" i="22"/>
  <c r="G363" i="22"/>
  <c r="G74" i="22"/>
  <c r="G304" i="22"/>
  <c r="G246" i="22"/>
  <c r="G91" i="22"/>
  <c r="G330" i="22"/>
  <c r="G293" i="22"/>
  <c r="G219" i="22"/>
  <c r="G141" i="22"/>
  <c r="G167" i="22"/>
  <c r="G255" i="22"/>
  <c r="G28" i="22"/>
  <c r="G237" i="22"/>
  <c r="G243" i="22"/>
  <c r="G351" i="22"/>
  <c r="G24" i="22"/>
  <c r="G81" i="22"/>
  <c r="G213" i="22"/>
  <c r="G296" i="22"/>
  <c r="G241" i="22"/>
  <c r="G23" i="22"/>
  <c r="G49" i="22"/>
  <c r="G361" i="22"/>
  <c r="G310" i="22"/>
  <c r="G78" i="22"/>
  <c r="G269" i="22"/>
  <c r="G331" i="22"/>
  <c r="G105" i="22"/>
  <c r="G254" i="22"/>
  <c r="G216" i="22"/>
  <c r="G346" i="22"/>
  <c r="G146" i="22"/>
  <c r="G202" i="22"/>
  <c r="G160" i="22"/>
  <c r="G188" i="22"/>
  <c r="G58" i="22"/>
  <c r="G233" i="22"/>
  <c r="G335" i="22"/>
  <c r="G83" i="22"/>
  <c r="G187" i="22"/>
  <c r="G232" i="22"/>
  <c r="G20" i="22"/>
  <c r="G94" i="22"/>
  <c r="G175" i="22"/>
  <c r="G161" i="22"/>
  <c r="G229" i="22"/>
  <c r="G118" i="22"/>
  <c r="G157" i="22"/>
  <c r="G244" i="22"/>
  <c r="G87" i="22"/>
  <c r="G266" i="22"/>
  <c r="G289" i="22"/>
  <c r="G131" i="22"/>
  <c r="G39" i="22"/>
  <c r="G340" i="22"/>
  <c r="G19" i="22"/>
  <c r="G311" i="22"/>
  <c r="G285" i="22"/>
  <c r="G207" i="22"/>
  <c r="G297" i="22"/>
  <c r="G38" i="22"/>
  <c r="G349" i="22"/>
  <c r="G260" i="22"/>
  <c r="G111" i="22"/>
  <c r="G108" i="22"/>
  <c r="G215" i="22"/>
  <c r="G359" i="22"/>
  <c r="G226" i="22"/>
  <c r="G90" i="22"/>
  <c r="G294" i="22"/>
  <c r="G168" i="22"/>
  <c r="G211" i="22"/>
  <c r="G99" i="22"/>
  <c r="G242" i="22"/>
  <c r="G300" i="22"/>
  <c r="G312" i="22"/>
  <c r="G283" i="22"/>
  <c r="G236" i="22"/>
  <c r="G278" i="22"/>
  <c r="G68" i="22"/>
  <c r="G115" i="22"/>
  <c r="G333" i="22"/>
  <c r="G124" i="22"/>
  <c r="G282" i="22"/>
  <c r="G43" i="22"/>
  <c r="G245" i="22"/>
  <c r="G14" i="22"/>
  <c r="G192" i="22"/>
  <c r="G143" i="22"/>
  <c r="G214" i="22"/>
  <c r="G69" i="22"/>
  <c r="G367" i="22"/>
  <c r="G301" i="22"/>
  <c r="G53" i="22"/>
  <c r="G199" i="22"/>
  <c r="G159" i="22"/>
  <c r="G247" i="22"/>
  <c r="H13" i="22"/>
  <c r="BE207" i="7" s="1"/>
  <c r="BE212" i="7" s="1"/>
  <c r="G252" i="22"/>
  <c r="G173" i="22"/>
  <c r="G303" i="22"/>
  <c r="G184" i="22"/>
  <c r="G93" i="22"/>
  <c r="G227" i="22"/>
  <c r="G134" i="22"/>
  <c r="G30" i="22"/>
  <c r="G334" i="22"/>
  <c r="G107" i="22"/>
  <c r="G71" i="22"/>
  <c r="G150" i="22"/>
  <c r="G186" i="22"/>
  <c r="G299" i="22"/>
  <c r="G162" i="22"/>
  <c r="G200" i="22"/>
  <c r="G193" i="22"/>
  <c r="G355" i="22"/>
  <c r="G45" i="22"/>
  <c r="G286" i="22"/>
  <c r="G48" i="22"/>
  <c r="G336" i="22"/>
  <c r="G298" i="22"/>
  <c r="G281" i="22"/>
  <c r="G360" i="22"/>
  <c r="G110" i="22"/>
  <c r="G92" i="22"/>
  <c r="G212" i="22"/>
  <c r="G149" i="22"/>
  <c r="G13" i="22"/>
  <c r="G106" i="22"/>
  <c r="G342" i="22"/>
  <c r="G277" i="22"/>
  <c r="G169" i="22"/>
  <c r="G250" i="22"/>
  <c r="G103" i="22"/>
  <c r="G88" i="22"/>
  <c r="G228" i="22"/>
  <c r="G133" i="22"/>
  <c r="G324" i="22"/>
  <c r="G292" i="22"/>
  <c r="G274" i="22"/>
  <c r="G86" i="22"/>
  <c r="G356" i="22"/>
  <c r="G100" i="22"/>
  <c r="G262" i="22"/>
  <c r="H17" i="22"/>
  <c r="BI207" i="7" s="1"/>
  <c r="BI212" i="7" s="1"/>
  <c r="G135" i="22"/>
  <c r="G337" i="22"/>
  <c r="G172" i="22"/>
  <c r="G179" i="22"/>
  <c r="G329" i="22"/>
  <c r="G15" i="22"/>
  <c r="G267" i="22"/>
  <c r="G205" i="22"/>
  <c r="G318" i="22"/>
  <c r="G121" i="22"/>
  <c r="G120" i="22"/>
  <c r="H15" i="22"/>
  <c r="BG207" i="7" s="1"/>
  <c r="BG212" i="7" s="1"/>
  <c r="G302" i="22"/>
  <c r="G130" i="22"/>
  <c r="G22" i="22"/>
  <c r="G309" i="22"/>
  <c r="H18" i="22"/>
  <c r="BJ207" i="7" s="1"/>
  <c r="BJ212" i="7" s="1"/>
  <c r="G327" i="22"/>
  <c r="G116" i="22"/>
  <c r="G196" i="22"/>
  <c r="G122" i="22"/>
  <c r="G287" i="22"/>
  <c r="G343" i="22"/>
  <c r="G344" i="22"/>
  <c r="G218" i="22"/>
  <c r="G364" i="22"/>
  <c r="G56" i="22"/>
  <c r="G307" i="22"/>
  <c r="G84" i="22"/>
  <c r="G80" i="22"/>
  <c r="G315" i="22"/>
  <c r="G16" i="22"/>
  <c r="G270" i="22"/>
  <c r="G317" i="22"/>
  <c r="G322" i="22"/>
  <c r="G82" i="22"/>
  <c r="G97" i="22"/>
  <c r="G125" i="22"/>
  <c r="G204" i="22"/>
  <c r="G55" i="22"/>
  <c r="G52" i="22"/>
  <c r="G319" i="22"/>
  <c r="G117" i="22"/>
  <c r="G190" i="22"/>
  <c r="G249" i="22"/>
  <c r="G358" i="22"/>
  <c r="H19" i="22"/>
  <c r="BK207" i="7" s="1"/>
  <c r="BK212" i="7" s="1"/>
  <c r="G44" i="22"/>
  <c r="G158" i="22"/>
  <c r="G195" i="22"/>
  <c r="H14" i="22"/>
  <c r="BF207" i="7" s="1"/>
  <c r="BF212" i="7" s="1"/>
  <c r="G194" i="22"/>
  <c r="G154" i="22"/>
  <c r="G328" i="22"/>
  <c r="G165" i="22"/>
  <c r="G29" i="22"/>
  <c r="G258" i="22"/>
  <c r="I258" i="22" s="1"/>
  <c r="H16" i="22"/>
  <c r="BH207" i="7" s="1"/>
  <c r="BH212" i="7" s="1"/>
  <c r="G217" i="22"/>
  <c r="G308" i="22"/>
  <c r="G126" i="22"/>
  <c r="G170" i="22"/>
  <c r="G33" i="22"/>
  <c r="G321" i="22"/>
  <c r="G138" i="22"/>
  <c r="G261" i="22"/>
  <c r="G46" i="22"/>
  <c r="G263" i="22"/>
  <c r="G57" i="22"/>
  <c r="G201" i="22"/>
  <c r="G238" i="22"/>
  <c r="G163" i="22"/>
  <c r="G208" i="22"/>
  <c r="G9" i="22"/>
  <c r="G51" i="22"/>
  <c r="G18" i="22"/>
  <c r="G67" i="22"/>
  <c r="G272" i="22"/>
  <c r="G251" i="22"/>
  <c r="G210" i="22"/>
  <c r="G341" i="22"/>
  <c r="G248" i="22"/>
  <c r="G89" i="22"/>
  <c r="G64" i="22"/>
  <c r="G332" i="22"/>
  <c r="G76" i="22"/>
  <c r="G178" i="22"/>
  <c r="G101" i="22"/>
  <c r="G191" i="22"/>
  <c r="G365" i="22"/>
  <c r="G77" i="22"/>
  <c r="G137" i="22"/>
  <c r="G290" i="22"/>
  <c r="G72" i="22"/>
  <c r="G139" i="22"/>
  <c r="H12" i="22"/>
  <c r="BD207" i="7" s="1"/>
  <c r="BD212" i="7" s="1"/>
  <c r="G350" i="22"/>
  <c r="G61" i="22"/>
  <c r="G280" i="22"/>
  <c r="G352" i="22"/>
  <c r="G239" i="22"/>
  <c r="G95" i="22"/>
  <c r="G31" i="22"/>
  <c r="G291" i="22"/>
  <c r="G11" i="22"/>
  <c r="I11" i="22" s="1"/>
  <c r="G63" i="22"/>
  <c r="G323" i="22"/>
  <c r="G177" i="22"/>
  <c r="G113" i="22"/>
  <c r="G354" i="22"/>
  <c r="G348" i="22"/>
  <c r="G37" i="22"/>
  <c r="G41" i="22"/>
  <c r="H242" i="22"/>
  <c r="H276" i="22"/>
  <c r="H62" i="22"/>
  <c r="H357" i="22"/>
  <c r="H75" i="22"/>
  <c r="H86" i="22"/>
  <c r="H28" i="22"/>
  <c r="H102" i="22"/>
  <c r="H74" i="22"/>
  <c r="H245" i="22"/>
  <c r="H314" i="22"/>
  <c r="H250" i="22"/>
  <c r="H173" i="22"/>
  <c r="H99" i="22"/>
  <c r="H57" i="22"/>
  <c r="H171" i="22"/>
  <c r="H79" i="22"/>
  <c r="H361" i="22"/>
  <c r="H95" i="22"/>
  <c r="H290" i="22"/>
  <c r="H166" i="22"/>
  <c r="H23" i="22"/>
  <c r="H66" i="22"/>
  <c r="H363" i="22"/>
  <c r="H183" i="22"/>
  <c r="H167" i="22"/>
  <c r="H262" i="22"/>
  <c r="H253" i="22"/>
  <c r="H282" i="22"/>
  <c r="H220" i="22"/>
  <c r="H273" i="22"/>
  <c r="H341" i="22"/>
  <c r="H139" i="22"/>
  <c r="H301" i="22"/>
  <c r="H297" i="22"/>
  <c r="H184" i="22"/>
  <c r="H298" i="22"/>
  <c r="H177" i="22"/>
  <c r="H296" i="22"/>
  <c r="H106" i="22"/>
  <c r="H35" i="22"/>
  <c r="H364" i="22"/>
  <c r="H367" i="22"/>
  <c r="G34" i="22"/>
  <c r="H212" i="22"/>
  <c r="H271" i="22"/>
  <c r="H58" i="22"/>
  <c r="H286" i="22"/>
  <c r="H189" i="22"/>
  <c r="H161" i="22"/>
  <c r="H365" i="22"/>
  <c r="H336" i="22"/>
  <c r="H257" i="22"/>
  <c r="H344" i="22"/>
  <c r="H259" i="22"/>
  <c r="H104" i="22"/>
  <c r="H318" i="22"/>
  <c r="H124" i="22"/>
  <c r="H274" i="22"/>
  <c r="H25" i="22"/>
  <c r="H222" i="22"/>
  <c r="H44" i="22"/>
  <c r="H56" i="22"/>
  <c r="H140" i="22"/>
  <c r="H295" i="22"/>
  <c r="H148" i="22"/>
  <c r="H22" i="22"/>
  <c r="H348" i="22"/>
  <c r="H49" i="22"/>
  <c r="H47" i="22"/>
  <c r="H337" i="22"/>
  <c r="H215" i="22"/>
  <c r="H269" i="22"/>
  <c r="H89" i="22"/>
  <c r="H34" i="22"/>
  <c r="H145" i="22"/>
  <c r="H42" i="22"/>
  <c r="H217" i="22"/>
  <c r="H121" i="22"/>
  <c r="H147" i="22"/>
  <c r="H313" i="22"/>
  <c r="H210" i="22"/>
  <c r="H53" i="22"/>
  <c r="H347" i="22"/>
  <c r="H88" i="22"/>
  <c r="H320" i="22"/>
  <c r="H105" i="22"/>
  <c r="H209" i="22"/>
  <c r="H152" i="22"/>
  <c r="H281" i="22"/>
  <c r="H227" i="22"/>
  <c r="H284" i="22"/>
  <c r="H108" i="22"/>
  <c r="H235" i="22"/>
  <c r="H82" i="22"/>
  <c r="H345" i="22"/>
  <c r="H132" i="22"/>
  <c r="H325" i="22"/>
  <c r="H154" i="22"/>
  <c r="H211" i="22"/>
  <c r="H128" i="22"/>
  <c r="H268" i="22"/>
  <c r="H48" i="22"/>
  <c r="H186" i="22"/>
  <c r="H198" i="22"/>
  <c r="H362" i="22"/>
  <c r="H180" i="22"/>
  <c r="H144" i="22"/>
  <c r="H330" i="22"/>
  <c r="H300" i="22"/>
  <c r="H87" i="22"/>
  <c r="H153" i="22"/>
  <c r="H258" i="22"/>
  <c r="H158" i="22"/>
  <c r="H37" i="22"/>
  <c r="H317" i="22"/>
  <c r="H323" i="22"/>
  <c r="H146" i="22"/>
  <c r="H200" i="22"/>
  <c r="H27" i="22"/>
  <c r="H85" i="22"/>
  <c r="H206" i="22"/>
  <c r="H319" i="22"/>
  <c r="H249" i="22"/>
  <c r="H308" i="22"/>
  <c r="H232" i="22"/>
  <c r="H316" i="22"/>
  <c r="H283" i="22"/>
  <c r="H65" i="22"/>
  <c r="H352" i="22"/>
  <c r="H261" i="22"/>
  <c r="H326" i="22"/>
  <c r="H143" i="22"/>
  <c r="H190" i="22"/>
  <c r="H77" i="22"/>
  <c r="H115" i="22"/>
  <c r="H254" i="22"/>
  <c r="H195" i="22"/>
  <c r="H285" i="22"/>
  <c r="H149" i="22"/>
  <c r="H292" i="22"/>
  <c r="H197" i="22"/>
  <c r="H272" i="22"/>
  <c r="H24" i="22"/>
  <c r="H291" i="22"/>
  <c r="H39" i="22"/>
  <c r="H355" i="22"/>
  <c r="H334" i="22"/>
  <c r="H306" i="22"/>
  <c r="H83" i="22"/>
  <c r="H174" i="22"/>
  <c r="H61" i="22"/>
  <c r="H280" i="22"/>
  <c r="H267" i="22"/>
  <c r="H151" i="22"/>
  <c r="H67" i="22"/>
  <c r="H31" i="22"/>
  <c r="H289" i="22"/>
  <c r="H214" i="22"/>
  <c r="H324" i="22"/>
  <c r="H275" i="22"/>
  <c r="H168" i="22"/>
  <c r="H41" i="22"/>
  <c r="H351" i="22"/>
  <c r="H359" i="22"/>
  <c r="H224" i="22"/>
  <c r="H157" i="22"/>
  <c r="H55" i="22"/>
  <c r="H234" i="22"/>
  <c r="H138" i="22"/>
  <c r="H72" i="22"/>
  <c r="H45" i="22"/>
  <c r="H156" i="22"/>
  <c r="H216" i="22"/>
  <c r="H332" i="22"/>
  <c r="H70" i="22"/>
  <c r="G284" i="22"/>
  <c r="H244" i="22"/>
  <c r="H243" i="22"/>
  <c r="H279" i="22"/>
  <c r="H134" i="22"/>
  <c r="H176" i="22"/>
  <c r="H196" i="22"/>
  <c r="H159" i="22"/>
  <c r="H331" i="22"/>
  <c r="H241" i="22"/>
  <c r="H59" i="22"/>
  <c r="H119" i="22"/>
  <c r="H225" i="22"/>
  <c r="H131" i="22"/>
  <c r="H213" i="22"/>
  <c r="H312" i="22"/>
  <c r="H270" i="22"/>
  <c r="H97" i="22"/>
  <c r="H90" i="22"/>
  <c r="H219" i="22"/>
  <c r="H81" i="22"/>
  <c r="H181" i="22"/>
  <c r="H96" i="22"/>
  <c r="H21" i="22"/>
  <c r="H114" i="22"/>
  <c r="H333" i="22"/>
  <c r="H182" i="22"/>
  <c r="H29" i="22"/>
  <c r="H169" i="22"/>
  <c r="H299" i="22"/>
  <c r="H43" i="22"/>
  <c r="H188" i="22"/>
  <c r="H208" i="22"/>
  <c r="H126" i="22"/>
  <c r="H288" i="22"/>
  <c r="H71" i="22"/>
  <c r="H185" i="22"/>
  <c r="H135" i="22"/>
  <c r="H223" i="22"/>
  <c r="H54" i="22"/>
  <c r="H91" i="22"/>
  <c r="H236" i="22"/>
  <c r="H310" i="22"/>
  <c r="H203" i="22"/>
  <c r="H50" i="22"/>
  <c r="H340" i="22"/>
  <c r="H94" i="22"/>
  <c r="H338" i="22"/>
  <c r="H101" i="22"/>
  <c r="H103" i="22"/>
  <c r="H36" i="22"/>
  <c r="H350" i="22"/>
  <c r="H137" i="22"/>
  <c r="H116" i="22"/>
  <c r="H304" i="22"/>
  <c r="H305" i="22"/>
  <c r="H335" i="22"/>
  <c r="H160" i="22"/>
  <c r="H84" i="22"/>
  <c r="H110" i="22"/>
  <c r="H343" i="22"/>
  <c r="H78" i="22"/>
  <c r="H201" i="22"/>
  <c r="H192" i="22"/>
  <c r="H141" i="22"/>
  <c r="H263" i="22"/>
  <c r="H199" i="22"/>
  <c r="H240" i="22"/>
  <c r="H165" i="22"/>
  <c r="H311" i="22"/>
  <c r="H230" i="22"/>
  <c r="H92" i="22"/>
  <c r="H205" i="22"/>
  <c r="H360" i="22"/>
  <c r="H111" i="22"/>
  <c r="H255" i="22"/>
  <c r="H356" i="22"/>
  <c r="H346" i="22"/>
  <c r="H93" i="22"/>
  <c r="H307" i="22"/>
  <c r="H175" i="22"/>
  <c r="H366" i="22"/>
  <c r="H33" i="22"/>
  <c r="H339" i="22"/>
  <c r="H164" i="22"/>
  <c r="H98" i="22"/>
  <c r="H256" i="22"/>
  <c r="H193" i="22"/>
  <c r="H170" i="22"/>
  <c r="H342" i="22"/>
  <c r="H38" i="22"/>
  <c r="H322" i="22"/>
  <c r="H239" i="22"/>
  <c r="H136" i="22"/>
  <c r="H204" i="22"/>
  <c r="H228" i="22"/>
  <c r="H294" i="22"/>
  <c r="H246" i="22"/>
  <c r="H172" i="22"/>
  <c r="H233" i="22"/>
  <c r="H328" i="22"/>
  <c r="H368" i="22"/>
  <c r="H237" i="22"/>
  <c r="H315" i="22"/>
  <c r="H60" i="22"/>
  <c r="H133" i="22"/>
  <c r="H194" i="22"/>
  <c r="H265" i="22"/>
  <c r="H123" i="22"/>
  <c r="H69" i="22"/>
  <c r="H40" i="22"/>
  <c r="H187" i="22"/>
  <c r="H238" i="22"/>
  <c r="H113" i="22"/>
  <c r="H68" i="22"/>
  <c r="H303" i="22"/>
  <c r="H248" i="22"/>
  <c r="H52" i="22"/>
  <c r="H150" i="22"/>
  <c r="H251" i="22"/>
  <c r="H30" i="22"/>
  <c r="H162" i="22"/>
  <c r="H218" i="22"/>
  <c r="H278" i="22"/>
  <c r="H73" i="22"/>
  <c r="H64" i="22"/>
  <c r="H51" i="22"/>
  <c r="H354" i="22"/>
  <c r="H107" i="22"/>
  <c r="H327" i="22"/>
  <c r="H329" i="22"/>
  <c r="H155" i="22"/>
  <c r="H179" i="22"/>
  <c r="H264" i="22"/>
  <c r="H76" i="22"/>
  <c r="H129" i="22"/>
  <c r="H46" i="22"/>
  <c r="H122" i="22"/>
  <c r="H309" i="22"/>
  <c r="H260" i="22"/>
  <c r="H178" i="22"/>
  <c r="G357" i="22"/>
  <c r="G257" i="22"/>
  <c r="H266" i="22"/>
  <c r="H63" i="22"/>
  <c r="H80" i="22"/>
  <c r="H252" i="22"/>
  <c r="H247" i="22"/>
  <c r="H109" i="22"/>
  <c r="H120" i="22"/>
  <c r="H302" i="22"/>
  <c r="H287" i="22"/>
  <c r="H353" i="22"/>
  <c r="H191" i="22"/>
  <c r="H32" i="22"/>
  <c r="H358" i="22"/>
  <c r="H125" i="22"/>
  <c r="H226" i="22"/>
  <c r="H112" i="22"/>
  <c r="H118" i="22"/>
  <c r="H163" i="22"/>
  <c r="H117" i="22"/>
  <c r="H293" i="22"/>
  <c r="H221" i="22"/>
  <c r="H130" i="22"/>
  <c r="H207" i="22"/>
  <c r="H202" i="22"/>
  <c r="H321" i="22"/>
  <c r="H100" i="22"/>
  <c r="H349" i="22"/>
  <c r="H127" i="22"/>
  <c r="I127" i="22" s="1"/>
  <c r="H277" i="22"/>
  <c r="H229" i="22"/>
  <c r="H26" i="22"/>
  <c r="H231" i="22"/>
  <c r="H142" i="22"/>
  <c r="I77" i="22" l="1"/>
  <c r="I46" i="22"/>
  <c r="I117" i="22"/>
  <c r="I116" i="22"/>
  <c r="I272" i="22"/>
  <c r="I328" i="22"/>
  <c r="I346" i="22"/>
  <c r="I279" i="22"/>
  <c r="I41" i="22"/>
  <c r="I280" i="22"/>
  <c r="I12" i="22"/>
  <c r="I326" i="22"/>
  <c r="I354" i="22"/>
  <c r="I170" i="22"/>
  <c r="I125" i="22"/>
  <c r="I83" i="22"/>
  <c r="I351" i="22"/>
  <c r="I240" i="22"/>
  <c r="I350" i="22"/>
  <c r="I323" i="22"/>
  <c r="I120" i="22"/>
  <c r="I65" i="22"/>
  <c r="I72" i="22"/>
  <c r="I201" i="22"/>
  <c r="I287" i="22"/>
  <c r="I48" i="22"/>
  <c r="I199" i="22"/>
  <c r="I314" i="22"/>
  <c r="I105" i="22"/>
  <c r="I253" i="22"/>
  <c r="I10" i="22"/>
  <c r="I28" i="22"/>
  <c r="I175" i="22"/>
  <c r="I289" i="22"/>
  <c r="I340" i="22"/>
  <c r="I297" i="22"/>
  <c r="I226" i="22"/>
  <c r="I367" i="22"/>
  <c r="I16" i="22"/>
  <c r="I107" i="22"/>
  <c r="I186" i="22"/>
  <c r="I355" i="22"/>
  <c r="I110" i="22"/>
  <c r="I149" i="22"/>
  <c r="I274" i="22"/>
  <c r="I100" i="22"/>
  <c r="I172" i="22"/>
  <c r="I15" i="22"/>
  <c r="I130" i="22"/>
  <c r="I56" i="22"/>
  <c r="I95" i="22"/>
  <c r="I58" i="22"/>
  <c r="I284" i="22"/>
  <c r="I217" i="22"/>
  <c r="I348" i="22"/>
  <c r="I357" i="22"/>
  <c r="I257" i="22"/>
  <c r="I37" i="22"/>
  <c r="I291" i="22"/>
  <c r="I101" i="22"/>
  <c r="I210" i="22"/>
  <c r="I163" i="22"/>
  <c r="I321" i="22"/>
  <c r="I29" i="22"/>
  <c r="I44" i="22"/>
  <c r="I55" i="22"/>
  <c r="I344" i="22"/>
  <c r="I309" i="22"/>
  <c r="I205" i="22"/>
  <c r="I133" i="22"/>
  <c r="I106" i="22"/>
  <c r="I298" i="22"/>
  <c r="I162" i="22"/>
  <c r="I134" i="22"/>
  <c r="I247" i="22"/>
  <c r="I143" i="22"/>
  <c r="I115" i="22"/>
  <c r="I99" i="22"/>
  <c r="I108" i="22"/>
  <c r="I311" i="22"/>
  <c r="I244" i="22"/>
  <c r="I232" i="22"/>
  <c r="I202" i="22"/>
  <c r="I78" i="22"/>
  <c r="I81" i="22"/>
  <c r="I141" i="22"/>
  <c r="I363" i="22"/>
  <c r="I203" i="22"/>
  <c r="I230" i="22"/>
  <c r="I104" i="22"/>
  <c r="I347" i="22"/>
  <c r="I235" i="22"/>
  <c r="I136" i="22"/>
  <c r="I316" i="22"/>
  <c r="I276" i="22"/>
  <c r="I183" i="22"/>
  <c r="I189" i="22"/>
  <c r="J9" i="22"/>
  <c r="F10" i="22" s="1"/>
  <c r="J10" i="22" s="1"/>
  <c r="F11" i="22" s="1"/>
  <c r="J11" i="22" s="1"/>
  <c r="F12" i="22" s="1"/>
  <c r="J12" i="22" s="1"/>
  <c r="F13" i="22" s="1"/>
  <c r="J13" i="22" s="1"/>
  <c r="F14" i="22" s="1"/>
  <c r="J14" i="22" s="1"/>
  <c r="F15" i="22" s="1"/>
  <c r="J15" i="22" s="1"/>
  <c r="F16" i="22" s="1"/>
  <c r="J16" i="22" s="1"/>
  <c r="F17" i="22" s="1"/>
  <c r="J17" i="22" s="1"/>
  <c r="F18" i="22" s="1"/>
  <c r="J18" i="22" s="1"/>
  <c r="F19" i="22" s="1"/>
  <c r="J19" i="22" s="1"/>
  <c r="F20" i="22" s="1"/>
  <c r="J20" i="22" s="1"/>
  <c r="F21" i="22" s="1"/>
  <c r="J21" i="22" s="1"/>
  <c r="F22" i="22" s="1"/>
  <c r="J22" i="22" s="1"/>
  <c r="F23" i="22" s="1"/>
  <c r="J23" i="22" s="1"/>
  <c r="F24" i="22" s="1"/>
  <c r="J24" i="22" s="1"/>
  <c r="F25" i="22" s="1"/>
  <c r="J25" i="22" s="1"/>
  <c r="F26" i="22" s="1"/>
  <c r="J26" i="22" s="1"/>
  <c r="F27" i="22" s="1"/>
  <c r="J27" i="22" s="1"/>
  <c r="F28" i="22" s="1"/>
  <c r="J28" i="22" s="1"/>
  <c r="F29" i="22" s="1"/>
  <c r="J29" i="22" s="1"/>
  <c r="F30" i="22" s="1"/>
  <c r="J30" i="22" s="1"/>
  <c r="F31" i="22" s="1"/>
  <c r="J31" i="22" s="1"/>
  <c r="F32" i="22" s="1"/>
  <c r="J32" i="22" s="1"/>
  <c r="F33" i="22" s="1"/>
  <c r="J33" i="22" s="1"/>
  <c r="F34" i="22" s="1"/>
  <c r="J34" i="22" s="1"/>
  <c r="F35" i="22" s="1"/>
  <c r="J35" i="22" s="1"/>
  <c r="F36" i="22" s="1"/>
  <c r="J36" i="22" s="1"/>
  <c r="F37" i="22" s="1"/>
  <c r="J37" i="22" s="1"/>
  <c r="F38" i="22" s="1"/>
  <c r="J38" i="22" s="1"/>
  <c r="F39" i="22" s="1"/>
  <c r="J39" i="22" s="1"/>
  <c r="F40" i="22" s="1"/>
  <c r="J40" i="22" s="1"/>
  <c r="F41" i="22" s="1"/>
  <c r="J41" i="22" s="1"/>
  <c r="F42" i="22" s="1"/>
  <c r="J42" i="22" s="1"/>
  <c r="F43" i="22" s="1"/>
  <c r="J43" i="22" s="1"/>
  <c r="F44" i="22" s="1"/>
  <c r="J44" i="22" s="1"/>
  <c r="F45" i="22" s="1"/>
  <c r="J45" i="22" s="1"/>
  <c r="F46" i="22" s="1"/>
  <c r="J46" i="22" s="1"/>
  <c r="F47" i="22" s="1"/>
  <c r="J47" i="22" s="1"/>
  <c r="F48" i="22" s="1"/>
  <c r="J48" i="22" s="1"/>
  <c r="F49" i="22" s="1"/>
  <c r="J49" i="22" s="1"/>
  <c r="F50" i="22" s="1"/>
  <c r="J50" i="22" s="1"/>
  <c r="F51" i="22" s="1"/>
  <c r="J51" i="22" s="1"/>
  <c r="F52" i="22" s="1"/>
  <c r="J52" i="22" s="1"/>
  <c r="F53" i="22" s="1"/>
  <c r="J53" i="22" s="1"/>
  <c r="F54" i="22" s="1"/>
  <c r="J54" i="22" s="1"/>
  <c r="F55" i="22" s="1"/>
  <c r="J55" i="22" s="1"/>
  <c r="F56" i="22" s="1"/>
  <c r="J56" i="22" s="1"/>
  <c r="F57" i="22" s="1"/>
  <c r="J57" i="22" s="1"/>
  <c r="F58" i="22" s="1"/>
  <c r="J58" i="22" s="1"/>
  <c r="F59" i="22" s="1"/>
  <c r="J59" i="22" s="1"/>
  <c r="F60" i="22" s="1"/>
  <c r="J60" i="22" s="1"/>
  <c r="F61" i="22" s="1"/>
  <c r="J61" i="22" s="1"/>
  <c r="F62" i="22" s="1"/>
  <c r="J62" i="22" s="1"/>
  <c r="F63" i="22" s="1"/>
  <c r="J63" i="22" s="1"/>
  <c r="F64" i="22" s="1"/>
  <c r="J64" i="22" s="1"/>
  <c r="F65" i="22" s="1"/>
  <c r="J65" i="22" s="1"/>
  <c r="F66" i="22" s="1"/>
  <c r="J66" i="22" s="1"/>
  <c r="F67" i="22" s="1"/>
  <c r="J67" i="22" s="1"/>
  <c r="F68" i="22" s="1"/>
  <c r="J68" i="22" s="1"/>
  <c r="F69" i="22" s="1"/>
  <c r="J69" i="22" s="1"/>
  <c r="F70" i="22" s="1"/>
  <c r="J70" i="22" s="1"/>
  <c r="F71" i="22" s="1"/>
  <c r="J71" i="22" s="1"/>
  <c r="F72" i="22" s="1"/>
  <c r="J72" i="22" s="1"/>
  <c r="F73" i="22" s="1"/>
  <c r="J73" i="22" s="1"/>
  <c r="F74" i="22" s="1"/>
  <c r="J74" i="22" s="1"/>
  <c r="F75" i="22" s="1"/>
  <c r="J75" i="22" s="1"/>
  <c r="F76" i="22" s="1"/>
  <c r="J76" i="22" s="1"/>
  <c r="F77" i="22" s="1"/>
  <c r="J77" i="22" s="1"/>
  <c r="F78" i="22" s="1"/>
  <c r="J78" i="22" s="1"/>
  <c r="F79" i="22" s="1"/>
  <c r="J79" i="22" s="1"/>
  <c r="F80" i="22" s="1"/>
  <c r="J80" i="22" s="1"/>
  <c r="F81" i="22" s="1"/>
  <c r="J81" i="22" s="1"/>
  <c r="F82" i="22" s="1"/>
  <c r="J82" i="22" s="1"/>
  <c r="F83" i="22" s="1"/>
  <c r="J83" i="22" s="1"/>
  <c r="F84" i="22" s="1"/>
  <c r="J84" i="22" s="1"/>
  <c r="F85" i="22" s="1"/>
  <c r="J85" i="22" s="1"/>
  <c r="F86" i="22" s="1"/>
  <c r="J86" i="22" s="1"/>
  <c r="F87" i="22" s="1"/>
  <c r="J87" i="22" s="1"/>
  <c r="F88" i="22" s="1"/>
  <c r="J88" i="22" s="1"/>
  <c r="F89" i="22" s="1"/>
  <c r="J89" i="22" s="1"/>
  <c r="F90" i="22" s="1"/>
  <c r="J90" i="22" s="1"/>
  <c r="F91" i="22" s="1"/>
  <c r="J91" i="22" s="1"/>
  <c r="F92" i="22" s="1"/>
  <c r="J92" i="22" s="1"/>
  <c r="F93" i="22" s="1"/>
  <c r="J93" i="22" s="1"/>
  <c r="F94" i="22" s="1"/>
  <c r="J94" i="22" s="1"/>
  <c r="F95" i="22" s="1"/>
  <c r="J95" i="22" s="1"/>
  <c r="F96" i="22" s="1"/>
  <c r="J96" i="22" s="1"/>
  <c r="F97" i="22" s="1"/>
  <c r="J97" i="22" s="1"/>
  <c r="F98" i="22" s="1"/>
  <c r="J98" i="22" s="1"/>
  <c r="F99" i="22" s="1"/>
  <c r="J99" i="22" s="1"/>
  <c r="F100" i="22" s="1"/>
  <c r="J100" i="22" s="1"/>
  <c r="F101" i="22" s="1"/>
  <c r="J101" i="22" s="1"/>
  <c r="F102" i="22" s="1"/>
  <c r="J102" i="22" s="1"/>
  <c r="F103" i="22" s="1"/>
  <c r="J103" i="22" s="1"/>
  <c r="F104" i="22" s="1"/>
  <c r="J104" i="22" s="1"/>
  <c r="F105" i="22" s="1"/>
  <c r="J105" i="22" s="1"/>
  <c r="F106" i="22" s="1"/>
  <c r="J106" i="22" s="1"/>
  <c r="F107" i="22" s="1"/>
  <c r="J107" i="22" s="1"/>
  <c r="F108" i="22" s="1"/>
  <c r="J108" i="22" s="1"/>
  <c r="F109" i="22" s="1"/>
  <c r="J109" i="22" s="1"/>
  <c r="F110" i="22" s="1"/>
  <c r="J110" i="22" s="1"/>
  <c r="F111" i="22" s="1"/>
  <c r="J111" i="22" s="1"/>
  <c r="F112" i="22" s="1"/>
  <c r="J112" i="22" s="1"/>
  <c r="F113" i="22" s="1"/>
  <c r="J113" i="22" s="1"/>
  <c r="F114" i="22" s="1"/>
  <c r="J114" i="22" s="1"/>
  <c r="F115" i="22" s="1"/>
  <c r="J115" i="22" s="1"/>
  <c r="F116" i="22" s="1"/>
  <c r="J116" i="22" s="1"/>
  <c r="F117" i="22" s="1"/>
  <c r="J117" i="22" s="1"/>
  <c r="F118" i="22" s="1"/>
  <c r="J118" i="22" s="1"/>
  <c r="F119" i="22" s="1"/>
  <c r="J119" i="22" s="1"/>
  <c r="F120" i="22" s="1"/>
  <c r="J120" i="22" s="1"/>
  <c r="F121" i="22" s="1"/>
  <c r="J121" i="22" s="1"/>
  <c r="F122" i="22" s="1"/>
  <c r="J122" i="22" s="1"/>
  <c r="F123" i="22" s="1"/>
  <c r="J123" i="22" s="1"/>
  <c r="F124" i="22" s="1"/>
  <c r="J124" i="22" s="1"/>
  <c r="F125" i="22" s="1"/>
  <c r="J125" i="22" s="1"/>
  <c r="F126" i="22" s="1"/>
  <c r="J126" i="22" s="1"/>
  <c r="F127" i="22" s="1"/>
  <c r="J127" i="22" s="1"/>
  <c r="F128" i="22" s="1"/>
  <c r="J128" i="22" s="1"/>
  <c r="F129" i="22" s="1"/>
  <c r="J129" i="22" s="1"/>
  <c r="F130" i="22" s="1"/>
  <c r="J130" i="22" s="1"/>
  <c r="F131" i="22" s="1"/>
  <c r="J131" i="22" s="1"/>
  <c r="F132" i="22" s="1"/>
  <c r="J132" i="22" s="1"/>
  <c r="F133" i="22" s="1"/>
  <c r="J133" i="22" s="1"/>
  <c r="F134" i="22" s="1"/>
  <c r="J134" i="22" s="1"/>
  <c r="F135" i="22" s="1"/>
  <c r="J135" i="22" s="1"/>
  <c r="F136" i="22" s="1"/>
  <c r="J136" i="22" s="1"/>
  <c r="F137" i="22" s="1"/>
  <c r="J137" i="22" s="1"/>
  <c r="F138" i="22" s="1"/>
  <c r="J138" i="22" s="1"/>
  <c r="F139" i="22" s="1"/>
  <c r="J139" i="22" s="1"/>
  <c r="F140" i="22" s="1"/>
  <c r="J140" i="22" s="1"/>
  <c r="F141" i="22" s="1"/>
  <c r="J141" i="22" s="1"/>
  <c r="F142" i="22" s="1"/>
  <c r="J142" i="22" s="1"/>
  <c r="F143" i="22" s="1"/>
  <c r="J143" i="22" s="1"/>
  <c r="F144" i="22" s="1"/>
  <c r="J144" i="22" s="1"/>
  <c r="F145" i="22" s="1"/>
  <c r="J145" i="22" s="1"/>
  <c r="F146" i="22" s="1"/>
  <c r="J146" i="22" s="1"/>
  <c r="F147" i="22" s="1"/>
  <c r="J147" i="22" s="1"/>
  <c r="F148" i="22" s="1"/>
  <c r="J148" i="22" s="1"/>
  <c r="F149" i="22" s="1"/>
  <c r="J149" i="22" s="1"/>
  <c r="F150" i="22" s="1"/>
  <c r="J150" i="22" s="1"/>
  <c r="F151" i="22" s="1"/>
  <c r="J151" i="22" s="1"/>
  <c r="F152" i="22" s="1"/>
  <c r="J152" i="22" s="1"/>
  <c r="F153" i="22" s="1"/>
  <c r="J153" i="22" s="1"/>
  <c r="F154" i="22" s="1"/>
  <c r="J154" i="22" s="1"/>
  <c r="F155" i="22" s="1"/>
  <c r="J155" i="22" s="1"/>
  <c r="F156" i="22" s="1"/>
  <c r="J156" i="22" s="1"/>
  <c r="F157" i="22" s="1"/>
  <c r="J157" i="22" s="1"/>
  <c r="F158" i="22" s="1"/>
  <c r="J158" i="22" s="1"/>
  <c r="F159" i="22" s="1"/>
  <c r="J159" i="22" s="1"/>
  <c r="F160" i="22" s="1"/>
  <c r="J160" i="22" s="1"/>
  <c r="F161" i="22" s="1"/>
  <c r="J161" i="22" s="1"/>
  <c r="F162" i="22" s="1"/>
  <c r="J162" i="22" s="1"/>
  <c r="F163" i="22" s="1"/>
  <c r="J163" i="22" s="1"/>
  <c r="F164" i="22" s="1"/>
  <c r="J164" i="22" s="1"/>
  <c r="F165" i="22" s="1"/>
  <c r="J165" i="22" s="1"/>
  <c r="F166" i="22" s="1"/>
  <c r="J166" i="22" s="1"/>
  <c r="F167" i="22" s="1"/>
  <c r="J167" i="22" s="1"/>
  <c r="F168" i="22" s="1"/>
  <c r="J168" i="22" s="1"/>
  <c r="F169" i="22" s="1"/>
  <c r="J169" i="22" s="1"/>
  <c r="F170" i="22" s="1"/>
  <c r="J170" i="22" s="1"/>
  <c r="F171" i="22" s="1"/>
  <c r="J171" i="22" s="1"/>
  <c r="F172" i="22" s="1"/>
  <c r="J172" i="22" s="1"/>
  <c r="F173" i="22" s="1"/>
  <c r="J173" i="22" s="1"/>
  <c r="F174" i="22" s="1"/>
  <c r="J174" i="22" s="1"/>
  <c r="F175" i="22" s="1"/>
  <c r="J175" i="22" s="1"/>
  <c r="F176" i="22" s="1"/>
  <c r="J176" i="22" s="1"/>
  <c r="F177" i="22" s="1"/>
  <c r="J177" i="22" s="1"/>
  <c r="F178" i="22" s="1"/>
  <c r="J178" i="22" s="1"/>
  <c r="F179" i="22" s="1"/>
  <c r="J179" i="22" s="1"/>
  <c r="F180" i="22" s="1"/>
  <c r="J180" i="22" s="1"/>
  <c r="F181" i="22" s="1"/>
  <c r="J181" i="22" s="1"/>
  <c r="F182" i="22" s="1"/>
  <c r="J182" i="22" s="1"/>
  <c r="F183" i="22" s="1"/>
  <c r="J183" i="22" s="1"/>
  <c r="F184" i="22" s="1"/>
  <c r="J184" i="22" s="1"/>
  <c r="F185" i="22" s="1"/>
  <c r="J185" i="22" s="1"/>
  <c r="F186" i="22" s="1"/>
  <c r="J186" i="22" s="1"/>
  <c r="F187" i="22" s="1"/>
  <c r="J187" i="22" s="1"/>
  <c r="F188" i="22" s="1"/>
  <c r="J188" i="22" s="1"/>
  <c r="F189" i="22" s="1"/>
  <c r="J189" i="22" s="1"/>
  <c r="F190" i="22" s="1"/>
  <c r="J190" i="22" s="1"/>
  <c r="F191" i="22" s="1"/>
  <c r="J191" i="22" s="1"/>
  <c r="F192" i="22" s="1"/>
  <c r="J192" i="22" s="1"/>
  <c r="F193" i="22" s="1"/>
  <c r="J193" i="22" s="1"/>
  <c r="F194" i="22" s="1"/>
  <c r="J194" i="22" s="1"/>
  <c r="F195" i="22" s="1"/>
  <c r="J195" i="22" s="1"/>
  <c r="F196" i="22" s="1"/>
  <c r="J196" i="22" s="1"/>
  <c r="F197" i="22" s="1"/>
  <c r="J197" i="22" s="1"/>
  <c r="F198" i="22" s="1"/>
  <c r="J198" i="22" s="1"/>
  <c r="F199" i="22" s="1"/>
  <c r="J199" i="22" s="1"/>
  <c r="F200" i="22" s="1"/>
  <c r="J200" i="22" s="1"/>
  <c r="F201" i="22" s="1"/>
  <c r="J201" i="22" s="1"/>
  <c r="F202" i="22" s="1"/>
  <c r="J202" i="22" s="1"/>
  <c r="F203" i="22" s="1"/>
  <c r="J203" i="22" s="1"/>
  <c r="F204" i="22" s="1"/>
  <c r="J204" i="22" s="1"/>
  <c r="F205" i="22" s="1"/>
  <c r="J205" i="22" s="1"/>
  <c r="F206" i="22" s="1"/>
  <c r="J206" i="22" s="1"/>
  <c r="F207" i="22" s="1"/>
  <c r="J207" i="22" s="1"/>
  <c r="F208" i="22" s="1"/>
  <c r="J208" i="22" s="1"/>
  <c r="F209" i="22" s="1"/>
  <c r="J209" i="22" s="1"/>
  <c r="F210" i="22" s="1"/>
  <c r="J210" i="22" s="1"/>
  <c r="F211" i="22" s="1"/>
  <c r="J211" i="22" s="1"/>
  <c r="F212" i="22" s="1"/>
  <c r="J212" i="22" s="1"/>
  <c r="F213" i="22" s="1"/>
  <c r="J213" i="22" s="1"/>
  <c r="F214" i="22" s="1"/>
  <c r="J214" i="22" s="1"/>
  <c r="F215" i="22" s="1"/>
  <c r="J215" i="22" s="1"/>
  <c r="F216" i="22" s="1"/>
  <c r="J216" i="22" s="1"/>
  <c r="F217" i="22" s="1"/>
  <c r="J217" i="22" s="1"/>
  <c r="F218" i="22" s="1"/>
  <c r="J218" i="22" s="1"/>
  <c r="F219" i="22" s="1"/>
  <c r="J219" i="22" s="1"/>
  <c r="F220" i="22" s="1"/>
  <c r="J220" i="22" s="1"/>
  <c r="F221" i="22" s="1"/>
  <c r="J221" i="22" s="1"/>
  <c r="F222" i="22" s="1"/>
  <c r="J222" i="22" s="1"/>
  <c r="F223" i="22" s="1"/>
  <c r="J223" i="22" s="1"/>
  <c r="F224" i="22" s="1"/>
  <c r="J224" i="22" s="1"/>
  <c r="F225" i="22" s="1"/>
  <c r="J225" i="22" s="1"/>
  <c r="F226" i="22" s="1"/>
  <c r="J226" i="22" s="1"/>
  <c r="F227" i="22" s="1"/>
  <c r="J227" i="22" s="1"/>
  <c r="F228" i="22" s="1"/>
  <c r="J228" i="22" s="1"/>
  <c r="F229" i="22" s="1"/>
  <c r="J229" i="22" s="1"/>
  <c r="F230" i="22" s="1"/>
  <c r="J230" i="22" s="1"/>
  <c r="F231" i="22" s="1"/>
  <c r="J231" i="22" s="1"/>
  <c r="F232" i="22" s="1"/>
  <c r="J232" i="22" s="1"/>
  <c r="F233" i="22" s="1"/>
  <c r="J233" i="22" s="1"/>
  <c r="F234" i="22" s="1"/>
  <c r="J234" i="22" s="1"/>
  <c r="F235" i="22" s="1"/>
  <c r="J235" i="22" s="1"/>
  <c r="F236" i="22" s="1"/>
  <c r="J236" i="22" s="1"/>
  <c r="F237" i="22" s="1"/>
  <c r="J237" i="22" s="1"/>
  <c r="F238" i="22" s="1"/>
  <c r="J238" i="22" s="1"/>
  <c r="F239" i="22" s="1"/>
  <c r="J239" i="22" s="1"/>
  <c r="F240" i="22" s="1"/>
  <c r="J240" i="22" s="1"/>
  <c r="F241" i="22" s="1"/>
  <c r="J241" i="22" s="1"/>
  <c r="F242" i="22" s="1"/>
  <c r="J242" i="22" s="1"/>
  <c r="F243" i="22" s="1"/>
  <c r="J243" i="22" s="1"/>
  <c r="F244" i="22" s="1"/>
  <c r="J244" i="22" s="1"/>
  <c r="F245" i="22" s="1"/>
  <c r="J245" i="22" s="1"/>
  <c r="F246" i="22" s="1"/>
  <c r="J246" i="22" s="1"/>
  <c r="F247" i="22" s="1"/>
  <c r="J247" i="22" s="1"/>
  <c r="F248" i="22" s="1"/>
  <c r="J248" i="22" s="1"/>
  <c r="F249" i="22" s="1"/>
  <c r="J249" i="22" s="1"/>
  <c r="F250" i="22" s="1"/>
  <c r="J250" i="22" s="1"/>
  <c r="F251" i="22" s="1"/>
  <c r="J251" i="22" s="1"/>
  <c r="F252" i="22" s="1"/>
  <c r="J252" i="22" s="1"/>
  <c r="F253" i="22" s="1"/>
  <c r="J253" i="22" s="1"/>
  <c r="F254" i="22" s="1"/>
  <c r="J254" i="22" s="1"/>
  <c r="F255" i="22" s="1"/>
  <c r="J255" i="22" s="1"/>
  <c r="F256" i="22" s="1"/>
  <c r="J256" i="22" s="1"/>
  <c r="F257" i="22" s="1"/>
  <c r="J257" i="22" s="1"/>
  <c r="F258" i="22" s="1"/>
  <c r="J258" i="22" s="1"/>
  <c r="F259" i="22" s="1"/>
  <c r="J259" i="22" s="1"/>
  <c r="F260" i="22" s="1"/>
  <c r="J260" i="22" s="1"/>
  <c r="F261" i="22" s="1"/>
  <c r="J261" i="22" s="1"/>
  <c r="F262" i="22" s="1"/>
  <c r="J262" i="22" s="1"/>
  <c r="F263" i="22" s="1"/>
  <c r="J263" i="22" s="1"/>
  <c r="F264" i="22" s="1"/>
  <c r="J264" i="22" s="1"/>
  <c r="F265" i="22" s="1"/>
  <c r="J265" i="22" s="1"/>
  <c r="F266" i="22" s="1"/>
  <c r="J266" i="22" s="1"/>
  <c r="F267" i="22" s="1"/>
  <c r="J267" i="22" s="1"/>
  <c r="F268" i="22" s="1"/>
  <c r="J268" i="22" s="1"/>
  <c r="F269" i="22" s="1"/>
  <c r="J269" i="22" s="1"/>
  <c r="F270" i="22" s="1"/>
  <c r="J270" i="22" s="1"/>
  <c r="F271" i="22" s="1"/>
  <c r="J271" i="22" s="1"/>
  <c r="F272" i="22" s="1"/>
  <c r="J272" i="22" s="1"/>
  <c r="F273" i="22" s="1"/>
  <c r="J273" i="22" s="1"/>
  <c r="F274" i="22" s="1"/>
  <c r="J274" i="22" s="1"/>
  <c r="F275" i="22" s="1"/>
  <c r="J275" i="22" s="1"/>
  <c r="F276" i="22" s="1"/>
  <c r="J276" i="22" s="1"/>
  <c r="F277" i="22" s="1"/>
  <c r="J277" i="22" s="1"/>
  <c r="F278" i="22" s="1"/>
  <c r="J278" i="22" s="1"/>
  <c r="F279" i="22" s="1"/>
  <c r="J279" i="22" s="1"/>
  <c r="F280" i="22" s="1"/>
  <c r="J280" i="22" s="1"/>
  <c r="F281" i="22" s="1"/>
  <c r="J281" i="22" s="1"/>
  <c r="F282" i="22" s="1"/>
  <c r="J282" i="22" s="1"/>
  <c r="F283" i="22" s="1"/>
  <c r="J283" i="22" s="1"/>
  <c r="F284" i="22" s="1"/>
  <c r="J284" i="22" s="1"/>
  <c r="F285" i="22" s="1"/>
  <c r="J285" i="22" s="1"/>
  <c r="F286" i="22" s="1"/>
  <c r="J286" i="22" s="1"/>
  <c r="F287" i="22" s="1"/>
  <c r="J287" i="22" s="1"/>
  <c r="F288" i="22" s="1"/>
  <c r="J288" i="22" s="1"/>
  <c r="F289" i="22" s="1"/>
  <c r="J289" i="22" s="1"/>
  <c r="F290" i="22" s="1"/>
  <c r="J290" i="22" s="1"/>
  <c r="F291" i="22" s="1"/>
  <c r="J291" i="22" s="1"/>
  <c r="F292" i="22" s="1"/>
  <c r="J292" i="22" s="1"/>
  <c r="F293" i="22" s="1"/>
  <c r="J293" i="22" s="1"/>
  <c r="F294" i="22" s="1"/>
  <c r="J294" i="22" s="1"/>
  <c r="F295" i="22" s="1"/>
  <c r="J295" i="22" s="1"/>
  <c r="F296" i="22" s="1"/>
  <c r="J296" i="22" s="1"/>
  <c r="F297" i="22" s="1"/>
  <c r="J297" i="22" s="1"/>
  <c r="F298" i="22" s="1"/>
  <c r="J298" i="22" s="1"/>
  <c r="F299" i="22" s="1"/>
  <c r="J299" i="22" s="1"/>
  <c r="F300" i="22" s="1"/>
  <c r="J300" i="22" s="1"/>
  <c r="F301" i="22" s="1"/>
  <c r="J301" i="22" s="1"/>
  <c r="F302" i="22" s="1"/>
  <c r="J302" i="22" s="1"/>
  <c r="F303" i="22" s="1"/>
  <c r="J303" i="22" s="1"/>
  <c r="F304" i="22" s="1"/>
  <c r="J304" i="22" s="1"/>
  <c r="F305" i="22" s="1"/>
  <c r="J305" i="22" s="1"/>
  <c r="F306" i="22" s="1"/>
  <c r="J306" i="22" s="1"/>
  <c r="F307" i="22" s="1"/>
  <c r="J307" i="22" s="1"/>
  <c r="F308" i="22" s="1"/>
  <c r="J308" i="22" s="1"/>
  <c r="F309" i="22" s="1"/>
  <c r="J309" i="22" s="1"/>
  <c r="F310" i="22" s="1"/>
  <c r="J310" i="22" s="1"/>
  <c r="F311" i="22" s="1"/>
  <c r="J311" i="22" s="1"/>
  <c r="F312" i="22" s="1"/>
  <c r="J312" i="22" s="1"/>
  <c r="F313" i="22" s="1"/>
  <c r="J313" i="22" s="1"/>
  <c r="F314" i="22" s="1"/>
  <c r="J314" i="22" s="1"/>
  <c r="F315" i="22" s="1"/>
  <c r="J315" i="22" s="1"/>
  <c r="F316" i="22" s="1"/>
  <c r="J316" i="22" s="1"/>
  <c r="F317" i="22" s="1"/>
  <c r="J317" i="22" s="1"/>
  <c r="F318" i="22" s="1"/>
  <c r="J318" i="22" s="1"/>
  <c r="F319" i="22" s="1"/>
  <c r="J319" i="22" s="1"/>
  <c r="F320" i="22" s="1"/>
  <c r="J320" i="22" s="1"/>
  <c r="F321" i="22" s="1"/>
  <c r="J321" i="22" s="1"/>
  <c r="F322" i="22" s="1"/>
  <c r="J322" i="22" s="1"/>
  <c r="F323" i="22" s="1"/>
  <c r="J323" i="22" s="1"/>
  <c r="F324" i="22" s="1"/>
  <c r="J324" i="22" s="1"/>
  <c r="F325" i="22" s="1"/>
  <c r="J325" i="22" s="1"/>
  <c r="F326" i="22" s="1"/>
  <c r="J326" i="22" s="1"/>
  <c r="F327" i="22" s="1"/>
  <c r="J327" i="22" s="1"/>
  <c r="F328" i="22" s="1"/>
  <c r="J328" i="22" s="1"/>
  <c r="F329" i="22" s="1"/>
  <c r="J329" i="22" s="1"/>
  <c r="F330" i="22" s="1"/>
  <c r="J330" i="22" s="1"/>
  <c r="F331" i="22" s="1"/>
  <c r="J331" i="22" s="1"/>
  <c r="F332" i="22" s="1"/>
  <c r="J332" i="22" s="1"/>
  <c r="F333" i="22" s="1"/>
  <c r="J333" i="22" s="1"/>
  <c r="F334" i="22" s="1"/>
  <c r="J334" i="22" s="1"/>
  <c r="F335" i="22" s="1"/>
  <c r="J335" i="22" s="1"/>
  <c r="F336" i="22" s="1"/>
  <c r="J336" i="22" s="1"/>
  <c r="F337" i="22" s="1"/>
  <c r="J337" i="22" s="1"/>
  <c r="F338" i="22" s="1"/>
  <c r="J338" i="22" s="1"/>
  <c r="F339" i="22" s="1"/>
  <c r="J339" i="22" s="1"/>
  <c r="F340" i="22" s="1"/>
  <c r="J340" i="22" s="1"/>
  <c r="F341" i="22" s="1"/>
  <c r="J341" i="22" s="1"/>
  <c r="F342" i="22" s="1"/>
  <c r="J342" i="22" s="1"/>
  <c r="F343" i="22" s="1"/>
  <c r="J343" i="22" s="1"/>
  <c r="F344" i="22" s="1"/>
  <c r="J344" i="22" s="1"/>
  <c r="F345" i="22" s="1"/>
  <c r="J345" i="22" s="1"/>
  <c r="F346" i="22" s="1"/>
  <c r="J346" i="22" s="1"/>
  <c r="F347" i="22" s="1"/>
  <c r="J347" i="22" s="1"/>
  <c r="F348" i="22" s="1"/>
  <c r="J348" i="22" s="1"/>
  <c r="F349" i="22" s="1"/>
  <c r="J349" i="22" s="1"/>
  <c r="F350" i="22" s="1"/>
  <c r="J350" i="22" s="1"/>
  <c r="F351" i="22" s="1"/>
  <c r="J351" i="22" s="1"/>
  <c r="F352" i="22" s="1"/>
  <c r="J352" i="22" s="1"/>
  <c r="F353" i="22" s="1"/>
  <c r="J353" i="22" s="1"/>
  <c r="F354" i="22" s="1"/>
  <c r="J354" i="22" s="1"/>
  <c r="F355" i="22" s="1"/>
  <c r="J355" i="22" s="1"/>
  <c r="F356" i="22" s="1"/>
  <c r="J356" i="22" s="1"/>
  <c r="F357" i="22" s="1"/>
  <c r="J357" i="22" s="1"/>
  <c r="F358" i="22" s="1"/>
  <c r="J358" i="22" s="1"/>
  <c r="F359" i="22" s="1"/>
  <c r="J359" i="22" s="1"/>
  <c r="F360" i="22" s="1"/>
  <c r="J360" i="22" s="1"/>
  <c r="F361" i="22" s="1"/>
  <c r="J361" i="22" s="1"/>
  <c r="F362" i="22" s="1"/>
  <c r="J362" i="22" s="1"/>
  <c r="F363" i="22" s="1"/>
  <c r="J363" i="22" s="1"/>
  <c r="F364" i="22" s="1"/>
  <c r="J364" i="22" s="1"/>
  <c r="F365" i="22" s="1"/>
  <c r="J365" i="22" s="1"/>
  <c r="F366" i="22" s="1"/>
  <c r="J366" i="22" s="1"/>
  <c r="F367" i="22" s="1"/>
  <c r="J367" i="22" s="1"/>
  <c r="F368" i="22" s="1"/>
  <c r="J368" i="22" s="1"/>
  <c r="I151" i="22"/>
  <c r="I112" i="22"/>
  <c r="I51" i="22"/>
  <c r="I31" i="22"/>
  <c r="I139" i="22"/>
  <c r="I178" i="22"/>
  <c r="I251" i="22"/>
  <c r="I238" i="22"/>
  <c r="I33" i="22"/>
  <c r="I165" i="22"/>
  <c r="I204" i="22"/>
  <c r="I315" i="22"/>
  <c r="I343" i="22"/>
  <c r="I22" i="22"/>
  <c r="I267" i="22"/>
  <c r="I262" i="22"/>
  <c r="I228" i="22"/>
  <c r="I13" i="22"/>
  <c r="I336" i="22"/>
  <c r="I299" i="22"/>
  <c r="I227" i="22"/>
  <c r="I159" i="22"/>
  <c r="I192" i="22"/>
  <c r="I68" i="22"/>
  <c r="I211" i="22"/>
  <c r="I111" i="22"/>
  <c r="I19" i="22"/>
  <c r="I157" i="22"/>
  <c r="I187" i="22"/>
  <c r="I146" i="22"/>
  <c r="I310" i="22"/>
  <c r="I24" i="22"/>
  <c r="I219" i="22"/>
  <c r="I36" i="22"/>
  <c r="I197" i="22"/>
  <c r="I47" i="22"/>
  <c r="I119" i="22"/>
  <c r="I153" i="22"/>
  <c r="I142" i="22"/>
  <c r="I155" i="22"/>
  <c r="I79" i="22"/>
  <c r="I166" i="22"/>
  <c r="I70" i="22"/>
  <c r="I209" i="22"/>
  <c r="I98" i="22"/>
  <c r="I339" i="22"/>
  <c r="I220" i="22"/>
  <c r="I168" i="22"/>
  <c r="I118" i="22"/>
  <c r="J55" i="21"/>
  <c r="I147" i="22"/>
  <c r="I275" i="22"/>
  <c r="I129" i="22"/>
  <c r="I353" i="22"/>
  <c r="I325" i="22"/>
  <c r="I358" i="22"/>
  <c r="I88" i="22"/>
  <c r="I93" i="22"/>
  <c r="I14" i="22"/>
  <c r="I278" i="22"/>
  <c r="I260" i="22"/>
  <c r="I361" i="22"/>
  <c r="I293" i="22"/>
  <c r="I32" i="22"/>
  <c r="I345" i="22"/>
  <c r="I73" i="22"/>
  <c r="I34" i="22"/>
  <c r="I113" i="22"/>
  <c r="I239" i="22"/>
  <c r="I290" i="22"/>
  <c r="I332" i="22"/>
  <c r="I67" i="22"/>
  <c r="I57" i="22"/>
  <c r="I126" i="22"/>
  <c r="I154" i="22"/>
  <c r="I249" i="22"/>
  <c r="I97" i="22"/>
  <c r="I84" i="22"/>
  <c r="I122" i="22"/>
  <c r="I302" i="22"/>
  <c r="I329" i="22"/>
  <c r="I356" i="22"/>
  <c r="I103" i="22"/>
  <c r="I212" i="22"/>
  <c r="I286" i="22"/>
  <c r="I150" i="22"/>
  <c r="I184" i="22"/>
  <c r="I53" i="22"/>
  <c r="I245" i="22"/>
  <c r="I236" i="22"/>
  <c r="I294" i="22"/>
  <c r="I349" i="22"/>
  <c r="I39" i="22"/>
  <c r="I229" i="22"/>
  <c r="I335" i="22"/>
  <c r="I216" i="22"/>
  <c r="I49" i="22"/>
  <c r="I243" i="22"/>
  <c r="I330" i="22"/>
  <c r="I144" i="22"/>
  <c r="I305" i="22"/>
  <c r="I21" i="22"/>
  <c r="I271" i="22"/>
  <c r="I35" i="22"/>
  <c r="I231" i="22"/>
  <c r="I102" i="22"/>
  <c r="I148" i="22"/>
  <c r="I109" i="22"/>
  <c r="I222" i="22"/>
  <c r="I59" i="22"/>
  <c r="I128" i="22"/>
  <c r="I368" i="22"/>
  <c r="I313" i="22"/>
  <c r="I76" i="22"/>
  <c r="I80" i="22"/>
  <c r="I177" i="22"/>
  <c r="I352" i="22"/>
  <c r="I137" i="22"/>
  <c r="I64" i="22"/>
  <c r="I18" i="22"/>
  <c r="I263" i="22"/>
  <c r="I308" i="22"/>
  <c r="I194" i="22"/>
  <c r="I190" i="22"/>
  <c r="I82" i="22"/>
  <c r="I307" i="22"/>
  <c r="I196" i="22"/>
  <c r="I179" i="22"/>
  <c r="I86" i="22"/>
  <c r="I250" i="22"/>
  <c r="I92" i="22"/>
  <c r="I45" i="22"/>
  <c r="I71" i="22"/>
  <c r="I303" i="22"/>
  <c r="I301" i="22"/>
  <c r="I43" i="22"/>
  <c r="I283" i="22"/>
  <c r="I90" i="22"/>
  <c r="I38" i="22"/>
  <c r="I131" i="22"/>
  <c r="I161" i="22"/>
  <c r="I233" i="22"/>
  <c r="I254" i="22"/>
  <c r="I23" i="22"/>
  <c r="I237" i="22"/>
  <c r="I91" i="22"/>
  <c r="I295" i="22"/>
  <c r="I268" i="22"/>
  <c r="I182" i="22"/>
  <c r="I185" i="22"/>
  <c r="I224" i="22"/>
  <c r="I362" i="22"/>
  <c r="I60" i="22"/>
  <c r="I66" i="22"/>
  <c r="I265" i="22"/>
  <c r="I164" i="22"/>
  <c r="I145" i="22"/>
  <c r="I114" i="22"/>
  <c r="I123" i="22"/>
  <c r="I306" i="22"/>
  <c r="I169" i="22"/>
  <c r="I173" i="22"/>
  <c r="I282" i="22"/>
  <c r="I312" i="22"/>
  <c r="I241" i="22"/>
  <c r="I246" i="22"/>
  <c r="I156" i="22"/>
  <c r="I75" i="22"/>
  <c r="I288" i="22"/>
  <c r="I50" i="22"/>
  <c r="I42" i="22"/>
  <c r="I54" i="22"/>
  <c r="I181" i="22"/>
  <c r="I96" i="22"/>
  <c r="I322" i="22"/>
  <c r="I63" i="22"/>
  <c r="I61" i="22"/>
  <c r="I365" i="22"/>
  <c r="I248" i="22"/>
  <c r="K79" i="22"/>
  <c r="K307" i="22"/>
  <c r="K205" i="22"/>
  <c r="K67" i="22"/>
  <c r="K95" i="22"/>
  <c r="K28" i="22"/>
  <c r="K335" i="22"/>
  <c r="K238" i="22"/>
  <c r="K65" i="22"/>
  <c r="K291" i="22"/>
  <c r="K172" i="22"/>
  <c r="K113" i="22"/>
  <c r="K283" i="22"/>
  <c r="K186" i="22"/>
  <c r="K196" i="22"/>
  <c r="K105" i="22"/>
  <c r="K146" i="22"/>
  <c r="K349" i="22"/>
  <c r="K130" i="22"/>
  <c r="K175" i="22"/>
  <c r="K169" i="22"/>
  <c r="K127" i="22"/>
  <c r="K288" i="22"/>
  <c r="K13" i="22"/>
  <c r="K17" i="22"/>
  <c r="K368" i="22"/>
  <c r="K93" i="22"/>
  <c r="K281" i="22"/>
  <c r="K217" i="22"/>
  <c r="K272" i="22"/>
  <c r="K311" i="22"/>
  <c r="K360" i="22"/>
  <c r="K58" i="22"/>
  <c r="K107" i="22"/>
  <c r="K52" i="22"/>
  <c r="K241" i="22"/>
  <c r="K139" i="22"/>
  <c r="K153" i="22"/>
  <c r="K285" i="22"/>
  <c r="K145" i="22"/>
  <c r="K51" i="22"/>
  <c r="K330" i="22"/>
  <c r="K82" i="22"/>
  <c r="K56" i="22"/>
  <c r="K340" i="22"/>
  <c r="K121" i="22"/>
  <c r="K228" i="22"/>
  <c r="K328" i="22"/>
  <c r="K148" i="22"/>
  <c r="K287" i="22"/>
  <c r="K161" i="22"/>
  <c r="K243" i="22"/>
  <c r="K33" i="22"/>
  <c r="K34" i="22"/>
  <c r="K191" i="22"/>
  <c r="K344" i="22"/>
  <c r="K84" i="22"/>
  <c r="K36" i="22"/>
  <c r="K155" i="22"/>
  <c r="K200" i="22"/>
  <c r="K343" i="22"/>
  <c r="K255" i="22"/>
  <c r="K216" i="22"/>
  <c r="K347" i="22"/>
  <c r="K333" i="22"/>
  <c r="K137" i="22"/>
  <c r="K73" i="22"/>
  <c r="K230" i="22"/>
  <c r="K150" i="22"/>
  <c r="K88" i="22"/>
  <c r="K207" i="22"/>
  <c r="K45" i="22"/>
  <c r="K22" i="22"/>
  <c r="K102" i="22"/>
  <c r="K132" i="22"/>
  <c r="K324" i="22"/>
  <c r="K356" i="22"/>
  <c r="K339" i="22"/>
  <c r="K10" i="22"/>
  <c r="K90" i="22"/>
  <c r="K19" i="22"/>
  <c r="K319" i="22"/>
  <c r="K199" i="22"/>
  <c r="K234" i="22"/>
  <c r="K318" i="22"/>
  <c r="K178" i="22"/>
  <c r="K248" i="22"/>
  <c r="K220" i="22"/>
  <c r="K298" i="22"/>
  <c r="K83" i="22"/>
  <c r="K253" i="22"/>
  <c r="K296" i="22"/>
  <c r="K254" i="22"/>
  <c r="K68" i="22"/>
  <c r="K362" i="22"/>
  <c r="K62" i="22"/>
  <c r="K265" i="22"/>
  <c r="K299" i="22"/>
  <c r="K214" i="22"/>
  <c r="K365" i="22"/>
  <c r="K48" i="22"/>
  <c r="K157" i="22"/>
  <c r="K353" i="22"/>
  <c r="K64" i="22"/>
  <c r="K213" i="22"/>
  <c r="K35" i="22"/>
  <c r="K60" i="22"/>
  <c r="K101" i="22"/>
  <c r="K361" i="22"/>
  <c r="K334" i="22"/>
  <c r="K336" i="22"/>
  <c r="I9" i="22"/>
  <c r="K142" i="22"/>
  <c r="K24" i="22"/>
  <c r="K32" i="22"/>
  <c r="K43" i="22"/>
  <c r="K55" i="22"/>
  <c r="K166" i="22"/>
  <c r="K233" i="22"/>
  <c r="K209" i="22"/>
  <c r="K159" i="22"/>
  <c r="K367" i="22"/>
  <c r="K338" i="22"/>
  <c r="K171" i="22"/>
  <c r="K131" i="22"/>
  <c r="K219" i="22"/>
  <c r="K274" i="22"/>
  <c r="K99" i="22"/>
  <c r="K323" i="22"/>
  <c r="K81" i="22"/>
  <c r="K212" i="22"/>
  <c r="K221" i="22"/>
  <c r="K206" i="22"/>
  <c r="K249" i="22"/>
  <c r="K229" i="22"/>
  <c r="K300" i="22"/>
  <c r="K275" i="22"/>
  <c r="K277" i="22"/>
  <c r="K126" i="22"/>
  <c r="K98" i="22"/>
  <c r="K80" i="22"/>
  <c r="K104" i="22"/>
  <c r="K50" i="22"/>
  <c r="K189" i="22"/>
  <c r="K280" i="22"/>
  <c r="K31" i="22"/>
  <c r="K193" i="22"/>
  <c r="K21" i="22"/>
  <c r="K180" i="22"/>
  <c r="K144" i="22"/>
  <c r="K197" i="22"/>
  <c r="K94" i="22"/>
  <c r="K195" i="22"/>
  <c r="K251" i="22"/>
  <c r="K342" i="22"/>
  <c r="K12" i="22"/>
  <c r="K97" i="22"/>
  <c r="K224" i="22"/>
  <c r="K109" i="22"/>
  <c r="K306" i="22"/>
  <c r="K194" i="22"/>
  <c r="K317" i="22"/>
  <c r="K232" i="22"/>
  <c r="K44" i="22"/>
  <c r="K86" i="22"/>
  <c r="K331" i="22"/>
  <c r="K136" i="22"/>
  <c r="K309" i="22"/>
  <c r="K26" i="22"/>
  <c r="K76" i="22"/>
  <c r="K227" i="22"/>
  <c r="K202" i="22"/>
  <c r="K350" i="22"/>
  <c r="K210" i="22"/>
  <c r="K119" i="22"/>
  <c r="K42" i="22"/>
  <c r="K141" i="22"/>
  <c r="K245" i="22"/>
  <c r="K297" i="22"/>
  <c r="K38" i="22"/>
  <c r="K147" i="22"/>
  <c r="K218" i="22"/>
  <c r="K185" i="22"/>
  <c r="K40" i="22"/>
  <c r="K108" i="22"/>
  <c r="K11" i="22"/>
  <c r="K85" i="22"/>
  <c r="K261" i="22"/>
  <c r="K268" i="22"/>
  <c r="K252" i="22"/>
  <c r="K286" i="22"/>
  <c r="K325" i="22"/>
  <c r="K266" i="22"/>
  <c r="K75" i="22"/>
  <c r="K117" i="22"/>
  <c r="K39" i="22"/>
  <c r="K165" i="22"/>
  <c r="K315" i="22"/>
  <c r="K223" i="22"/>
  <c r="K326" i="22"/>
  <c r="K167" i="22"/>
  <c r="K242" i="22"/>
  <c r="K358" i="22"/>
  <c r="K164" i="22"/>
  <c r="K352" i="22"/>
  <c r="K239" i="22"/>
  <c r="K120" i="22"/>
  <c r="K271" i="22"/>
  <c r="K231" i="22"/>
  <c r="K53" i="22"/>
  <c r="K46" i="22"/>
  <c r="K176" i="22"/>
  <c r="K310" i="22"/>
  <c r="K289" i="22"/>
  <c r="K158" i="22"/>
  <c r="K293" i="22"/>
  <c r="K270" i="22"/>
  <c r="K14" i="22"/>
  <c r="K61" i="22"/>
  <c r="K320" i="22"/>
  <c r="K294" i="22"/>
  <c r="K204" i="22"/>
  <c r="K246" i="22"/>
  <c r="K47" i="22"/>
  <c r="K198" i="22"/>
  <c r="K222" i="22"/>
  <c r="K269" i="22"/>
  <c r="K236" i="22"/>
  <c r="K354" i="22"/>
  <c r="K302" i="22"/>
  <c r="K215" i="22"/>
  <c r="K179" i="22"/>
  <c r="K187" i="22"/>
  <c r="K203" i="22"/>
  <c r="K9" i="22"/>
  <c r="K91" i="22"/>
  <c r="K235" i="22"/>
  <c r="K278" i="22"/>
  <c r="K182" i="22"/>
  <c r="K183" i="22"/>
  <c r="K247" i="22"/>
  <c r="K348" i="22"/>
  <c r="K345" i="22"/>
  <c r="K103" i="22"/>
  <c r="K70" i="22"/>
  <c r="K115" i="22"/>
  <c r="K96" i="22"/>
  <c r="K257" i="22"/>
  <c r="K267" i="22"/>
  <c r="K30" i="22"/>
  <c r="K316" i="22"/>
  <c r="K163" i="22"/>
  <c r="K240" i="22"/>
  <c r="K162" i="22"/>
  <c r="K260" i="22"/>
  <c r="K264" i="22"/>
  <c r="K59" i="22"/>
  <c r="K106" i="22"/>
  <c r="K208" i="22"/>
  <c r="K327" i="22"/>
  <c r="K92" i="22"/>
  <c r="K303" i="22"/>
  <c r="K359" i="22"/>
  <c r="K152" i="22"/>
  <c r="K279" i="22"/>
  <c r="K27" i="22"/>
  <c r="K15" i="22"/>
  <c r="K226" i="22"/>
  <c r="K72" i="22"/>
  <c r="K111" i="22"/>
  <c r="K100" i="22"/>
  <c r="K211" i="22"/>
  <c r="K116" i="22"/>
  <c r="K25" i="22"/>
  <c r="K301" i="22"/>
  <c r="K329" i="22"/>
  <c r="K273" i="22"/>
  <c r="K143" i="22"/>
  <c r="K66" i="22"/>
  <c r="K57" i="22"/>
  <c r="K160" i="22"/>
  <c r="K156" i="22"/>
  <c r="K123" i="22"/>
  <c r="K259" i="22"/>
  <c r="K149" i="22"/>
  <c r="K346" i="22"/>
  <c r="K125" i="22"/>
  <c r="K258" i="22"/>
  <c r="K363" i="22"/>
  <c r="K134" i="22"/>
  <c r="K41" i="22"/>
  <c r="K54" i="22"/>
  <c r="K133" i="22"/>
  <c r="K122" i="22"/>
  <c r="K225" i="22"/>
  <c r="K74" i="22"/>
  <c r="K184" i="22"/>
  <c r="K114" i="22"/>
  <c r="K256" i="22"/>
  <c r="K177" i="22"/>
  <c r="K192" i="22"/>
  <c r="K124" i="22"/>
  <c r="K190" i="22"/>
  <c r="K138" i="22"/>
  <c r="K140" i="22"/>
  <c r="K129" i="22"/>
  <c r="K118" i="22"/>
  <c r="K262" i="22"/>
  <c r="K282" i="22"/>
  <c r="K174" i="22"/>
  <c r="K110" i="22"/>
  <c r="K16" i="22"/>
  <c r="K355" i="22"/>
  <c r="K49" i="22"/>
  <c r="K341" i="22"/>
  <c r="K321" i="22"/>
  <c r="K87" i="22"/>
  <c r="K366" i="22"/>
  <c r="K308" i="22"/>
  <c r="K314" i="22"/>
  <c r="K23" i="22"/>
  <c r="K332" i="22"/>
  <c r="K250" i="22"/>
  <c r="K78" i="22"/>
  <c r="K151" i="22"/>
  <c r="K337" i="22"/>
  <c r="K168" i="22"/>
  <c r="K263" i="22"/>
  <c r="K69" i="22"/>
  <c r="K135" i="22"/>
  <c r="K89" i="22"/>
  <c r="K188" i="22"/>
  <c r="K237" i="22"/>
  <c r="K312" i="22"/>
  <c r="K305" i="22"/>
  <c r="K128" i="22"/>
  <c r="K276" i="22"/>
  <c r="K304" i="22"/>
  <c r="K173" i="22"/>
  <c r="K29" i="22"/>
  <c r="K357" i="22"/>
  <c r="K201" i="22"/>
  <c r="K181" i="22"/>
  <c r="K170" i="22"/>
  <c r="K295" i="22"/>
  <c r="K244" i="22"/>
  <c r="K364" i="22"/>
  <c r="K71" i="22"/>
  <c r="K20" i="22"/>
  <c r="K292" i="22"/>
  <c r="K112" i="22"/>
  <c r="K284" i="22"/>
  <c r="K322" i="22"/>
  <c r="K18" i="22"/>
  <c r="K37" i="22"/>
  <c r="K63" i="22"/>
  <c r="K290" i="22"/>
  <c r="K154" i="22"/>
  <c r="K77" i="22"/>
  <c r="K313" i="22"/>
  <c r="K351" i="22"/>
  <c r="I261" i="22"/>
  <c r="I195" i="22"/>
  <c r="I319" i="22"/>
  <c r="I317" i="22"/>
  <c r="I364" i="22"/>
  <c r="I327" i="22"/>
  <c r="I121" i="22"/>
  <c r="I337" i="22"/>
  <c r="I292" i="22"/>
  <c r="I277" i="22"/>
  <c r="I360" i="22"/>
  <c r="I193" i="22"/>
  <c r="I334" i="22"/>
  <c r="I252" i="22"/>
  <c r="I69" i="22"/>
  <c r="I124" i="22"/>
  <c r="I300" i="22"/>
  <c r="I359" i="22"/>
  <c r="I207" i="22"/>
  <c r="I266" i="22"/>
  <c r="I94" i="22"/>
  <c r="I188" i="22"/>
  <c r="I331" i="22"/>
  <c r="I296" i="22"/>
  <c r="I255" i="22"/>
  <c r="I304" i="22"/>
  <c r="I25" i="22"/>
  <c r="I62" i="22"/>
  <c r="I259" i="22"/>
  <c r="I225" i="22"/>
  <c r="I27" i="22"/>
  <c r="I320" i="22"/>
  <c r="I273" i="22"/>
  <c r="I221" i="22"/>
  <c r="I180" i="22"/>
  <c r="I176" i="22"/>
  <c r="I256" i="22"/>
  <c r="I366" i="22"/>
  <c r="I264" i="22"/>
  <c r="I152" i="22"/>
  <c r="I89" i="22"/>
  <c r="I191" i="22"/>
  <c r="I341" i="22"/>
  <c r="I208" i="22"/>
  <c r="I138" i="22"/>
  <c r="I158" i="22"/>
  <c r="I52" i="22"/>
  <c r="I270" i="22"/>
  <c r="I218" i="22"/>
  <c r="I318" i="22"/>
  <c r="I135" i="22"/>
  <c r="I324" i="22"/>
  <c r="I342" i="22"/>
  <c r="I281" i="22"/>
  <c r="I200" i="22"/>
  <c r="I30" i="22"/>
  <c r="I214" i="22"/>
  <c r="I333" i="22"/>
  <c r="I242" i="22"/>
  <c r="I215" i="22"/>
  <c r="I285" i="22"/>
  <c r="I87" i="22"/>
  <c r="I20" i="22"/>
  <c r="I160" i="22"/>
  <c r="I269" i="22"/>
  <c r="I213" i="22"/>
  <c r="I167" i="22"/>
  <c r="I74" i="22"/>
  <c r="I40" i="22"/>
  <c r="I338" i="22"/>
  <c r="I26" i="22"/>
  <c r="I174" i="22"/>
  <c r="I17" i="22"/>
  <c r="I198" i="22"/>
  <c r="I140" i="22"/>
  <c r="I223" i="22"/>
  <c r="I85" i="22"/>
  <c r="I171" i="22"/>
  <c r="I234" i="22"/>
  <c r="I206" i="22"/>
  <c r="I132" i="22"/>
  <c r="H47" i="21" l="1"/>
  <c r="AZ199" i="7"/>
  <c r="I49" i="21" s="1"/>
  <c r="AZ205" i="7"/>
  <c r="I50" i="21" s="1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AP99" i="16"/>
  <c r="AQ99" i="16"/>
  <c r="AR99" i="16"/>
  <c r="AS99" i="16"/>
  <c r="AT99" i="16"/>
  <c r="AU99" i="16"/>
  <c r="AV99" i="16"/>
  <c r="AW99" i="16"/>
  <c r="AX99" i="16"/>
  <c r="AY99" i="16"/>
  <c r="AZ99" i="16"/>
  <c r="BA99" i="16"/>
  <c r="BB99" i="16"/>
  <c r="BC99" i="16"/>
  <c r="BD99" i="16"/>
  <c r="BE99" i="16"/>
  <c r="BF99" i="16"/>
  <c r="BG99" i="16"/>
  <c r="BH99" i="16"/>
  <c r="BI99" i="16"/>
  <c r="BJ99" i="16"/>
  <c r="BK99" i="16"/>
  <c r="BL99" i="16"/>
  <c r="BM99" i="16"/>
  <c r="BN99" i="16"/>
  <c r="BO99" i="16"/>
  <c r="BP99" i="16"/>
  <c r="BQ99" i="16"/>
  <c r="BR99" i="16"/>
  <c r="BS99" i="16"/>
  <c r="BT99" i="16"/>
  <c r="BU99" i="16"/>
  <c r="BH185" i="7" s="1"/>
  <c r="BV99" i="16"/>
  <c r="BI185" i="7" s="1"/>
  <c r="BW99" i="16"/>
  <c r="BX99" i="16"/>
  <c r="BY99" i="16"/>
  <c r="BZ99" i="16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J185" i="7"/>
  <c r="BK185" i="7"/>
  <c r="BL185" i="7"/>
  <c r="BM185" i="7"/>
  <c r="D213" i="7"/>
  <c r="BB196" i="7"/>
  <c r="BB208" i="7"/>
  <c r="I8" i="3"/>
  <c r="L11" i="3"/>
  <c r="L29" i="3"/>
  <c r="H7" i="16"/>
  <c r="I13" i="16"/>
  <c r="I14" i="16"/>
  <c r="I15" i="16"/>
  <c r="I16" i="16"/>
  <c r="I17" i="16"/>
  <c r="I20" i="16"/>
  <c r="I21" i="16"/>
  <c r="I22" i="16"/>
  <c r="I23" i="16"/>
  <c r="I24" i="16"/>
  <c r="I25" i="16"/>
  <c r="I26" i="16"/>
  <c r="I27" i="16"/>
  <c r="I28" i="16"/>
  <c r="I29" i="16"/>
  <c r="I30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6" i="16"/>
  <c r="I87" i="16"/>
  <c r="P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AH87" i="16"/>
  <c r="AI87" i="16"/>
  <c r="AJ87" i="16"/>
  <c r="AK87" i="16"/>
  <c r="AL87" i="16"/>
  <c r="AM87" i="16"/>
  <c r="AN87" i="16"/>
  <c r="AO87" i="16"/>
  <c r="AP87" i="16"/>
  <c r="AQ87" i="16"/>
  <c r="AR87" i="16"/>
  <c r="AS87" i="16"/>
  <c r="AT87" i="16"/>
  <c r="AU87" i="16"/>
  <c r="AV87" i="16"/>
  <c r="AW87" i="16"/>
  <c r="AX87" i="16"/>
  <c r="AY87" i="16"/>
  <c r="AZ87" i="16"/>
  <c r="BA87" i="16"/>
  <c r="BB87" i="16"/>
  <c r="BC87" i="16"/>
  <c r="BD87" i="16"/>
  <c r="BE87" i="16"/>
  <c r="BF87" i="16"/>
  <c r="BG87" i="16"/>
  <c r="BH87" i="16"/>
  <c r="BI87" i="16"/>
  <c r="BJ87" i="16"/>
  <c r="BK87" i="16"/>
  <c r="BL87" i="16"/>
  <c r="BM87" i="16"/>
  <c r="BN87" i="16"/>
  <c r="BO87" i="16"/>
  <c r="BP87" i="16"/>
  <c r="BQ87" i="16"/>
  <c r="BR87" i="16"/>
  <c r="BS87" i="16"/>
  <c r="BT87" i="16"/>
  <c r="BU87" i="16"/>
  <c r="BV87" i="16"/>
  <c r="BW87" i="16"/>
  <c r="BX87" i="16"/>
  <c r="BY87" i="16"/>
  <c r="BZ87" i="16"/>
  <c r="CA87" i="16"/>
  <c r="CB87" i="16"/>
  <c r="CC87" i="16"/>
  <c r="CD87" i="16"/>
  <c r="CE87" i="16"/>
  <c r="CF87" i="16"/>
  <c r="CG87" i="16"/>
  <c r="CH87" i="16"/>
  <c r="CI87" i="16"/>
  <c r="CJ87" i="16"/>
  <c r="CK87" i="16"/>
  <c r="CL87" i="16"/>
  <c r="CM87" i="16"/>
  <c r="CN87" i="16"/>
  <c r="CO87" i="16"/>
  <c r="CP87" i="16"/>
  <c r="CQ87" i="16"/>
  <c r="CR87" i="16"/>
  <c r="CS87" i="16"/>
  <c r="CT87" i="16"/>
  <c r="CU87" i="16"/>
  <c r="CV87" i="16"/>
  <c r="CW87" i="16"/>
  <c r="CX87" i="16"/>
  <c r="CY87" i="16"/>
  <c r="CZ87" i="16"/>
  <c r="DA87" i="16"/>
  <c r="DB87" i="16"/>
  <c r="DC87" i="16"/>
  <c r="DD87" i="16"/>
  <c r="DE87" i="16"/>
  <c r="DF87" i="16"/>
  <c r="DG87" i="16"/>
  <c r="DH87" i="16"/>
  <c r="DI87" i="16"/>
  <c r="DJ87" i="16"/>
  <c r="DK87" i="16"/>
  <c r="DL87" i="16"/>
  <c r="DM87" i="16"/>
  <c r="DN87" i="16"/>
  <c r="DO87" i="16"/>
  <c r="DP87" i="16"/>
  <c r="DQ87" i="16"/>
  <c r="DR87" i="16"/>
  <c r="DS87" i="16"/>
  <c r="DT87" i="16"/>
  <c r="DU87" i="16"/>
  <c r="DV87" i="16"/>
  <c r="DW87" i="16"/>
  <c r="DX87" i="16"/>
  <c r="DY87" i="16"/>
  <c r="DZ87" i="16"/>
  <c r="EA87" i="16"/>
  <c r="EB87" i="16"/>
  <c r="EC87" i="16"/>
  <c r="ED87" i="16"/>
  <c r="EE87" i="16"/>
  <c r="EF87" i="16"/>
  <c r="EG87" i="16"/>
  <c r="I88" i="16"/>
  <c r="P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AH88" i="16"/>
  <c r="AI88" i="16"/>
  <c r="AJ88" i="16"/>
  <c r="AK88" i="16"/>
  <c r="AL88" i="16"/>
  <c r="AM88" i="16"/>
  <c r="AN88" i="16"/>
  <c r="AO88" i="16"/>
  <c r="AP88" i="16"/>
  <c r="AQ88" i="16"/>
  <c r="AR88" i="16"/>
  <c r="AS88" i="16"/>
  <c r="AT88" i="16"/>
  <c r="AU88" i="16"/>
  <c r="AV88" i="16"/>
  <c r="AW88" i="16"/>
  <c r="AX88" i="16"/>
  <c r="AY88" i="16"/>
  <c r="AZ88" i="16"/>
  <c r="BA88" i="16"/>
  <c r="BB88" i="16"/>
  <c r="BC88" i="16"/>
  <c r="BD88" i="16"/>
  <c r="BE88" i="16"/>
  <c r="BF88" i="16"/>
  <c r="BG88" i="16"/>
  <c r="BH88" i="16"/>
  <c r="BI88" i="16"/>
  <c r="BJ88" i="16"/>
  <c r="BK88" i="16"/>
  <c r="BL88" i="16"/>
  <c r="BM88" i="16"/>
  <c r="BN88" i="16"/>
  <c r="BO88" i="16"/>
  <c r="BP88" i="16"/>
  <c r="BQ88" i="16"/>
  <c r="BR88" i="16"/>
  <c r="BS88" i="16"/>
  <c r="BT88" i="16"/>
  <c r="BU88" i="16"/>
  <c r="BV88" i="16"/>
  <c r="BW88" i="16"/>
  <c r="BX88" i="16"/>
  <c r="BY88" i="16"/>
  <c r="BZ88" i="16"/>
  <c r="CA88" i="16"/>
  <c r="CB88" i="16"/>
  <c r="CC88" i="16"/>
  <c r="CD88" i="16"/>
  <c r="CE88" i="16"/>
  <c r="CF88" i="16"/>
  <c r="CG88" i="16"/>
  <c r="CH88" i="16"/>
  <c r="CI88" i="16"/>
  <c r="CJ88" i="16"/>
  <c r="CK88" i="16"/>
  <c r="CL88" i="16"/>
  <c r="CM88" i="16"/>
  <c r="CN88" i="16"/>
  <c r="CO88" i="16"/>
  <c r="CP88" i="16"/>
  <c r="CQ88" i="16"/>
  <c r="CR88" i="16"/>
  <c r="CS88" i="16"/>
  <c r="CT88" i="16"/>
  <c r="CU88" i="16"/>
  <c r="CV88" i="16"/>
  <c r="CW88" i="16"/>
  <c r="CX88" i="16"/>
  <c r="CY88" i="16"/>
  <c r="CZ88" i="16"/>
  <c r="DA88" i="16"/>
  <c r="DB88" i="16"/>
  <c r="DC88" i="16"/>
  <c r="DD88" i="16"/>
  <c r="DE88" i="16"/>
  <c r="DF88" i="16"/>
  <c r="DG88" i="16"/>
  <c r="DH88" i="16"/>
  <c r="DI88" i="16"/>
  <c r="DJ88" i="16"/>
  <c r="DK88" i="16"/>
  <c r="DL88" i="16"/>
  <c r="DM88" i="16"/>
  <c r="DN88" i="16"/>
  <c r="DO88" i="16"/>
  <c r="DP88" i="16"/>
  <c r="DQ88" i="16"/>
  <c r="DR88" i="16"/>
  <c r="DS88" i="16"/>
  <c r="DT88" i="16"/>
  <c r="DU88" i="16"/>
  <c r="DV88" i="16"/>
  <c r="DW88" i="16"/>
  <c r="DX88" i="16"/>
  <c r="DY88" i="16"/>
  <c r="DZ88" i="16"/>
  <c r="EA88" i="16"/>
  <c r="EB88" i="16"/>
  <c r="EC88" i="16"/>
  <c r="ED88" i="16"/>
  <c r="EE88" i="16"/>
  <c r="EF88" i="16"/>
  <c r="EG88" i="16"/>
  <c r="I90" i="16"/>
  <c r="F93" i="16"/>
  <c r="G93" i="16"/>
  <c r="H93" i="16"/>
  <c r="I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AH93" i="16"/>
  <c r="AI93" i="16"/>
  <c r="AJ93" i="16"/>
  <c r="AK93" i="16"/>
  <c r="AL93" i="16"/>
  <c r="AM93" i="16"/>
  <c r="AN93" i="16"/>
  <c r="AO93" i="16"/>
  <c r="AP93" i="16"/>
  <c r="AQ93" i="16"/>
  <c r="AR93" i="16"/>
  <c r="AS93" i="16"/>
  <c r="AT93" i="16"/>
  <c r="AU93" i="16"/>
  <c r="AV93" i="16"/>
  <c r="AW93" i="16"/>
  <c r="AX93" i="16"/>
  <c r="AY93" i="16"/>
  <c r="AZ93" i="16"/>
  <c r="BA93" i="16"/>
  <c r="BB93" i="16"/>
  <c r="BC93" i="16"/>
  <c r="BD93" i="16"/>
  <c r="BE93" i="16"/>
  <c r="BF93" i="16"/>
  <c r="BG93" i="16"/>
  <c r="BH93" i="16"/>
  <c r="BI93" i="16"/>
  <c r="BJ93" i="16"/>
  <c r="BK93" i="16"/>
  <c r="BL93" i="16"/>
  <c r="BM93" i="16"/>
  <c r="BN93" i="16"/>
  <c r="BO93" i="16"/>
  <c r="BP93" i="16"/>
  <c r="BQ93" i="16"/>
  <c r="BR93" i="16"/>
  <c r="BS93" i="16"/>
  <c r="BT93" i="16"/>
  <c r="BU93" i="16"/>
  <c r="BV93" i="16"/>
  <c r="BW93" i="16"/>
  <c r="BX93" i="16"/>
  <c r="BY93" i="16"/>
  <c r="BZ93" i="16"/>
  <c r="CA93" i="16"/>
  <c r="CB93" i="16"/>
  <c r="CC93" i="16"/>
  <c r="CD93" i="16"/>
  <c r="CE93" i="16"/>
  <c r="CF93" i="16"/>
  <c r="CG93" i="16"/>
  <c r="CH93" i="16"/>
  <c r="CI93" i="16"/>
  <c r="CJ93" i="16"/>
  <c r="CK93" i="16"/>
  <c r="CL93" i="16"/>
  <c r="CM93" i="16"/>
  <c r="CN93" i="16"/>
  <c r="CO93" i="16"/>
  <c r="CP93" i="16"/>
  <c r="CQ93" i="16"/>
  <c r="CR93" i="16"/>
  <c r="CS93" i="16"/>
  <c r="CT93" i="16"/>
  <c r="CU93" i="16"/>
  <c r="CV93" i="16"/>
  <c r="CW93" i="16"/>
  <c r="CX93" i="16"/>
  <c r="CY93" i="16"/>
  <c r="CZ93" i="16"/>
  <c r="DA93" i="16"/>
  <c r="DB93" i="16"/>
  <c r="DC93" i="16"/>
  <c r="DD93" i="16"/>
  <c r="DE93" i="16"/>
  <c r="DF93" i="16"/>
  <c r="DG93" i="16"/>
  <c r="DH93" i="16"/>
  <c r="DI93" i="16"/>
  <c r="DJ93" i="16"/>
  <c r="DK93" i="16"/>
  <c r="DL93" i="16"/>
  <c r="DM93" i="16"/>
  <c r="DN93" i="16"/>
  <c r="DO93" i="16"/>
  <c r="DP93" i="16"/>
  <c r="DQ93" i="16"/>
  <c r="DR93" i="16"/>
  <c r="DS93" i="16"/>
  <c r="DT93" i="16"/>
  <c r="DU93" i="16"/>
  <c r="DV93" i="16"/>
  <c r="DW93" i="16"/>
  <c r="DX93" i="16"/>
  <c r="DY93" i="16"/>
  <c r="DZ93" i="16"/>
  <c r="EA93" i="16"/>
  <c r="EB93" i="16"/>
  <c r="EC93" i="16"/>
  <c r="ED93" i="16"/>
  <c r="EE93" i="16"/>
  <c r="EF93" i="16"/>
  <c r="EG93" i="16"/>
  <c r="I94" i="16"/>
  <c r="F95" i="16"/>
  <c r="G95" i="16"/>
  <c r="H95" i="16"/>
  <c r="I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AH95" i="16"/>
  <c r="AI95" i="16"/>
  <c r="AJ95" i="16"/>
  <c r="AK95" i="16"/>
  <c r="AL95" i="16"/>
  <c r="AM95" i="16"/>
  <c r="AN95" i="16"/>
  <c r="AO95" i="16"/>
  <c r="AP95" i="16"/>
  <c r="AQ95" i="16"/>
  <c r="AR95" i="16"/>
  <c r="AS95" i="16"/>
  <c r="AT95" i="16"/>
  <c r="AU95" i="16"/>
  <c r="AV95" i="16"/>
  <c r="AW95" i="16"/>
  <c r="AX95" i="16"/>
  <c r="AY95" i="16"/>
  <c r="AZ95" i="16"/>
  <c r="BA95" i="16"/>
  <c r="BB95" i="16"/>
  <c r="BC95" i="16"/>
  <c r="BD95" i="16"/>
  <c r="BE95" i="16"/>
  <c r="BF95" i="16"/>
  <c r="BG95" i="16"/>
  <c r="BH95" i="16"/>
  <c r="BI95" i="16"/>
  <c r="BJ95" i="16"/>
  <c r="BK95" i="16"/>
  <c r="BL95" i="16"/>
  <c r="BM95" i="16"/>
  <c r="BN95" i="16"/>
  <c r="BO95" i="16"/>
  <c r="BP95" i="16"/>
  <c r="BQ95" i="16"/>
  <c r="BR95" i="16"/>
  <c r="BS95" i="16"/>
  <c r="BT95" i="16"/>
  <c r="BU95" i="16"/>
  <c r="BV95" i="16"/>
  <c r="BW95" i="16"/>
  <c r="BX95" i="16"/>
  <c r="BY95" i="16"/>
  <c r="BZ95" i="16"/>
  <c r="CA95" i="16"/>
  <c r="CB95" i="16"/>
  <c r="CC95" i="16"/>
  <c r="CD95" i="16"/>
  <c r="CE95" i="16"/>
  <c r="CF95" i="16"/>
  <c r="CG95" i="16"/>
  <c r="CH95" i="16"/>
  <c r="CI95" i="16"/>
  <c r="CJ95" i="16"/>
  <c r="CK95" i="16"/>
  <c r="CL95" i="16"/>
  <c r="CM95" i="16"/>
  <c r="CN95" i="16"/>
  <c r="CO95" i="16"/>
  <c r="CP95" i="16"/>
  <c r="CQ95" i="16"/>
  <c r="CR95" i="16"/>
  <c r="CS95" i="16"/>
  <c r="CT95" i="16"/>
  <c r="CU95" i="16"/>
  <c r="CV95" i="16"/>
  <c r="CW95" i="16"/>
  <c r="CX95" i="16"/>
  <c r="CY95" i="16"/>
  <c r="CZ95" i="16"/>
  <c r="DA95" i="16"/>
  <c r="DB95" i="16"/>
  <c r="DC95" i="16"/>
  <c r="DD95" i="16"/>
  <c r="DE95" i="16"/>
  <c r="DF95" i="16"/>
  <c r="DG95" i="16"/>
  <c r="DH95" i="16"/>
  <c r="DI95" i="16"/>
  <c r="DJ95" i="16"/>
  <c r="DK95" i="16"/>
  <c r="DL95" i="16"/>
  <c r="DM95" i="16"/>
  <c r="DN95" i="16"/>
  <c r="DO95" i="16"/>
  <c r="DP95" i="16"/>
  <c r="DQ95" i="16"/>
  <c r="DR95" i="16"/>
  <c r="DS95" i="16"/>
  <c r="DT95" i="16"/>
  <c r="DU95" i="16"/>
  <c r="DV95" i="16"/>
  <c r="DW95" i="16"/>
  <c r="DX95" i="16"/>
  <c r="DY95" i="16"/>
  <c r="DZ95" i="16"/>
  <c r="EA95" i="16"/>
  <c r="EB95" i="16"/>
  <c r="EC95" i="16"/>
  <c r="ED95" i="16"/>
  <c r="EE95" i="16"/>
  <c r="EF95" i="16"/>
  <c r="EG95" i="16"/>
  <c r="F96" i="16"/>
  <c r="G96" i="16"/>
  <c r="H96" i="16"/>
  <c r="I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AH96" i="16"/>
  <c r="AI96" i="16"/>
  <c r="AJ96" i="16"/>
  <c r="AK96" i="16"/>
  <c r="AL96" i="16"/>
  <c r="AM96" i="16"/>
  <c r="AN96" i="16"/>
  <c r="AO96" i="16"/>
  <c r="AP96" i="16"/>
  <c r="AQ96" i="16"/>
  <c r="AR96" i="16"/>
  <c r="AS96" i="16"/>
  <c r="AT96" i="16"/>
  <c r="AU96" i="16"/>
  <c r="AV96" i="16"/>
  <c r="AW96" i="16"/>
  <c r="AX96" i="16"/>
  <c r="AY96" i="16"/>
  <c r="AZ96" i="16"/>
  <c r="BA96" i="16"/>
  <c r="BB96" i="16"/>
  <c r="BC96" i="16"/>
  <c r="BD96" i="16"/>
  <c r="BE96" i="16"/>
  <c r="BF96" i="16"/>
  <c r="BG96" i="16"/>
  <c r="BH96" i="16"/>
  <c r="BI96" i="16"/>
  <c r="BJ96" i="16"/>
  <c r="BK96" i="16"/>
  <c r="BL96" i="16"/>
  <c r="BM96" i="16"/>
  <c r="BN96" i="16"/>
  <c r="BO96" i="16"/>
  <c r="BP96" i="16"/>
  <c r="BQ96" i="16"/>
  <c r="BR96" i="16"/>
  <c r="BS96" i="16"/>
  <c r="BT96" i="16"/>
  <c r="BU96" i="16"/>
  <c r="BV96" i="16"/>
  <c r="BW96" i="16"/>
  <c r="BX96" i="16"/>
  <c r="BY96" i="16"/>
  <c r="BZ96" i="16"/>
  <c r="CA96" i="16"/>
  <c r="CB96" i="16"/>
  <c r="CC96" i="16"/>
  <c r="CD96" i="16"/>
  <c r="CE96" i="16"/>
  <c r="CF96" i="16"/>
  <c r="CG96" i="16"/>
  <c r="CH96" i="16"/>
  <c r="CI96" i="16"/>
  <c r="CJ96" i="16"/>
  <c r="CK96" i="16"/>
  <c r="CL96" i="16"/>
  <c r="CM96" i="16"/>
  <c r="CN96" i="16"/>
  <c r="CO96" i="16"/>
  <c r="CP96" i="16"/>
  <c r="CQ96" i="16"/>
  <c r="CR96" i="16"/>
  <c r="CS96" i="16"/>
  <c r="CT96" i="16"/>
  <c r="CU96" i="16"/>
  <c r="CV96" i="16"/>
  <c r="CW96" i="16"/>
  <c r="CX96" i="16"/>
  <c r="CY96" i="16"/>
  <c r="CZ96" i="16"/>
  <c r="DA96" i="16"/>
  <c r="DB96" i="16"/>
  <c r="DC96" i="16"/>
  <c r="DD96" i="16"/>
  <c r="DE96" i="16"/>
  <c r="DF96" i="16"/>
  <c r="DG96" i="16"/>
  <c r="DH96" i="16"/>
  <c r="DI96" i="16"/>
  <c r="DJ96" i="16"/>
  <c r="DK96" i="16"/>
  <c r="DL96" i="16"/>
  <c r="DM96" i="16"/>
  <c r="DN96" i="16"/>
  <c r="DO96" i="16"/>
  <c r="DP96" i="16"/>
  <c r="DQ96" i="16"/>
  <c r="DR96" i="16"/>
  <c r="DS96" i="16"/>
  <c r="DT96" i="16"/>
  <c r="DU96" i="16"/>
  <c r="DV96" i="16"/>
  <c r="DW96" i="16"/>
  <c r="DX96" i="16"/>
  <c r="DY96" i="16"/>
  <c r="DZ96" i="16"/>
  <c r="EA96" i="16"/>
  <c r="EB96" i="16"/>
  <c r="EC96" i="16"/>
  <c r="ED96" i="16"/>
  <c r="EE96" i="16"/>
  <c r="EF96" i="16"/>
  <c r="EG96" i="16"/>
  <c r="F97" i="16"/>
  <c r="G97" i="16"/>
  <c r="H97" i="16"/>
  <c r="I97" i="16"/>
  <c r="P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AH97" i="16"/>
  <c r="AI97" i="16"/>
  <c r="AJ97" i="16"/>
  <c r="AK97" i="16"/>
  <c r="AL97" i="16"/>
  <c r="AM97" i="16"/>
  <c r="AN97" i="16"/>
  <c r="AO97" i="16"/>
  <c r="AP97" i="16"/>
  <c r="AQ97" i="16"/>
  <c r="AR97" i="16"/>
  <c r="AS97" i="16"/>
  <c r="AT97" i="16"/>
  <c r="AU97" i="16"/>
  <c r="AV97" i="16"/>
  <c r="AW97" i="16"/>
  <c r="AX97" i="16"/>
  <c r="AY97" i="16"/>
  <c r="AZ97" i="16"/>
  <c r="BA97" i="16"/>
  <c r="BB97" i="16"/>
  <c r="BC97" i="16"/>
  <c r="BD97" i="16"/>
  <c r="BE97" i="16"/>
  <c r="BF97" i="16"/>
  <c r="BG97" i="16"/>
  <c r="BH97" i="16"/>
  <c r="BI97" i="16"/>
  <c r="BJ97" i="16"/>
  <c r="BK97" i="16"/>
  <c r="BL97" i="16"/>
  <c r="BM97" i="16"/>
  <c r="BN97" i="16"/>
  <c r="BO97" i="16"/>
  <c r="BP97" i="16"/>
  <c r="BQ97" i="16"/>
  <c r="BR97" i="16"/>
  <c r="BS97" i="16"/>
  <c r="BT97" i="16"/>
  <c r="BU97" i="16"/>
  <c r="BV97" i="16"/>
  <c r="BW97" i="16"/>
  <c r="BX97" i="16"/>
  <c r="BY97" i="16"/>
  <c r="F98" i="16"/>
  <c r="G98" i="16"/>
  <c r="H98" i="16"/>
  <c r="I98" i="16"/>
  <c r="P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AH98" i="16"/>
  <c r="AI98" i="16"/>
  <c r="AJ98" i="16"/>
  <c r="AK98" i="16"/>
  <c r="AL98" i="16"/>
  <c r="AM98" i="16"/>
  <c r="AN98" i="16"/>
  <c r="AO98" i="16"/>
  <c r="AP98" i="16"/>
  <c r="AQ98" i="16"/>
  <c r="AR98" i="16"/>
  <c r="AS98" i="16"/>
  <c r="AT98" i="16"/>
  <c r="AU98" i="16"/>
  <c r="AV98" i="16"/>
  <c r="AW98" i="16"/>
  <c r="AX98" i="16"/>
  <c r="AY98" i="16"/>
  <c r="AZ98" i="16"/>
  <c r="BA98" i="16"/>
  <c r="BB98" i="16"/>
  <c r="BC98" i="16"/>
  <c r="BD98" i="16"/>
  <c r="BE98" i="16"/>
  <c r="BF98" i="16"/>
  <c r="BG98" i="16"/>
  <c r="BH98" i="16"/>
  <c r="BI98" i="16"/>
  <c r="BJ98" i="16"/>
  <c r="BK98" i="16"/>
  <c r="BL98" i="16"/>
  <c r="BM98" i="16"/>
  <c r="BN98" i="16"/>
  <c r="BO98" i="16"/>
  <c r="BP98" i="16"/>
  <c r="BQ98" i="16"/>
  <c r="BR98" i="16"/>
  <c r="BS98" i="16"/>
  <c r="BT98" i="16"/>
  <c r="BU98" i="16"/>
  <c r="BV98" i="16"/>
  <c r="BW98" i="16"/>
  <c r="BX98" i="16"/>
  <c r="BY98" i="16"/>
  <c r="BZ98" i="16"/>
  <c r="CA98" i="16"/>
  <c r="CB98" i="16"/>
  <c r="CC98" i="16"/>
  <c r="CD98" i="16"/>
  <c r="CE98" i="16"/>
  <c r="CF98" i="16"/>
  <c r="CG98" i="16"/>
  <c r="CH98" i="16"/>
  <c r="CI98" i="16"/>
  <c r="CJ98" i="16"/>
  <c r="CK98" i="16"/>
  <c r="CL98" i="16"/>
  <c r="CM98" i="16"/>
  <c r="CN98" i="16"/>
  <c r="CO98" i="16"/>
  <c r="CP98" i="16"/>
  <c r="CQ98" i="16"/>
  <c r="CR98" i="16"/>
  <c r="CS98" i="16"/>
  <c r="CT98" i="16"/>
  <c r="CU98" i="16"/>
  <c r="CV98" i="16"/>
  <c r="CW98" i="16"/>
  <c r="CX98" i="16"/>
  <c r="CY98" i="16"/>
  <c r="CZ98" i="16"/>
  <c r="DA98" i="16"/>
  <c r="DB98" i="16"/>
  <c r="DC98" i="16"/>
  <c r="DD98" i="16"/>
  <c r="DE98" i="16"/>
  <c r="DF98" i="16"/>
  <c r="DG98" i="16"/>
  <c r="DH98" i="16"/>
  <c r="DI98" i="16"/>
  <c r="DJ98" i="16"/>
  <c r="DK98" i="16"/>
  <c r="DL98" i="16"/>
  <c r="DM98" i="16"/>
  <c r="DN98" i="16"/>
  <c r="DO98" i="16"/>
  <c r="DP98" i="16"/>
  <c r="DQ98" i="16"/>
  <c r="DR98" i="16"/>
  <c r="DS98" i="16"/>
  <c r="DT98" i="16"/>
  <c r="DU98" i="16"/>
  <c r="DV98" i="16"/>
  <c r="DW98" i="16"/>
  <c r="DX98" i="16"/>
  <c r="DY98" i="16"/>
  <c r="DZ98" i="16"/>
  <c r="EA98" i="16"/>
  <c r="EB98" i="16"/>
  <c r="EC98" i="16"/>
  <c r="ED98" i="16"/>
  <c r="EE98" i="16"/>
  <c r="EF98" i="16"/>
  <c r="EG98" i="16"/>
  <c r="F99" i="16"/>
  <c r="G99" i="16"/>
  <c r="H99" i="16"/>
  <c r="I99" i="16"/>
  <c r="P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AH99" i="16"/>
  <c r="AI99" i="16"/>
  <c r="AJ99" i="16"/>
  <c r="AK99" i="16"/>
  <c r="AL99" i="16"/>
  <c r="AM99" i="16"/>
  <c r="AN99" i="16"/>
  <c r="AO99" i="16"/>
  <c r="F100" i="16"/>
  <c r="G100" i="16"/>
  <c r="H100" i="16"/>
  <c r="I100" i="16"/>
  <c r="P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AH100" i="16"/>
  <c r="AI100" i="16"/>
  <c r="AJ100" i="16"/>
  <c r="AK100" i="16"/>
  <c r="AL100" i="16"/>
  <c r="AM100" i="16"/>
  <c r="AN100" i="16"/>
  <c r="AO100" i="16"/>
  <c r="AP100" i="16"/>
  <c r="AQ100" i="16"/>
  <c r="AR100" i="16"/>
  <c r="AS100" i="16"/>
  <c r="AT100" i="16"/>
  <c r="AU100" i="16"/>
  <c r="AV100" i="16"/>
  <c r="AW100" i="16"/>
  <c r="AX100" i="16"/>
  <c r="AY100" i="16"/>
  <c r="AZ100" i="16"/>
  <c r="BA100" i="16"/>
  <c r="BB100" i="16"/>
  <c r="BC100" i="16"/>
  <c r="BD100" i="16"/>
  <c r="BE100" i="16"/>
  <c r="BF100" i="16"/>
  <c r="BG100" i="16"/>
  <c r="BH100" i="16"/>
  <c r="BI100" i="16"/>
  <c r="BJ100" i="16"/>
  <c r="BK100" i="16"/>
  <c r="BL100" i="16"/>
  <c r="BM100" i="16"/>
  <c r="BN100" i="16"/>
  <c r="BO100" i="16"/>
  <c r="BP100" i="16"/>
  <c r="BQ100" i="16"/>
  <c r="BR100" i="16"/>
  <c r="BS100" i="16"/>
  <c r="BT100" i="16"/>
  <c r="BU100" i="16"/>
  <c r="BV100" i="16"/>
  <c r="BW100" i="16"/>
  <c r="BX100" i="16"/>
  <c r="BY100" i="16"/>
  <c r="BZ100" i="16"/>
  <c r="CA100" i="16"/>
  <c r="CB100" i="16"/>
  <c r="CC100" i="16"/>
  <c r="CD100" i="16"/>
  <c r="CE100" i="16"/>
  <c r="CF100" i="16"/>
  <c r="CG100" i="16"/>
  <c r="CH100" i="16"/>
  <c r="CI100" i="16"/>
  <c r="CJ100" i="16"/>
  <c r="CK100" i="16"/>
  <c r="CL100" i="16"/>
  <c r="CM100" i="16"/>
  <c r="CN100" i="16"/>
  <c r="CO100" i="16"/>
  <c r="CP100" i="16"/>
  <c r="CQ100" i="16"/>
  <c r="CR100" i="16"/>
  <c r="CS100" i="16"/>
  <c r="CT100" i="16"/>
  <c r="CU100" i="16"/>
  <c r="CV100" i="16"/>
  <c r="CW100" i="16"/>
  <c r="CX100" i="16"/>
  <c r="CY100" i="16"/>
  <c r="CZ100" i="16"/>
  <c r="DA100" i="16"/>
  <c r="DB100" i="16"/>
  <c r="DC100" i="16"/>
  <c r="DD100" i="16"/>
  <c r="DE100" i="16"/>
  <c r="DF100" i="16"/>
  <c r="DG100" i="16"/>
  <c r="DH100" i="16"/>
  <c r="DI100" i="16"/>
  <c r="DJ100" i="16"/>
  <c r="DK100" i="16"/>
  <c r="DL100" i="16"/>
  <c r="DM100" i="16"/>
  <c r="DN100" i="16"/>
  <c r="DO100" i="16"/>
  <c r="DP100" i="16"/>
  <c r="DQ100" i="16"/>
  <c r="DR100" i="16"/>
  <c r="DS100" i="16"/>
  <c r="DT100" i="16"/>
  <c r="DU100" i="16"/>
  <c r="DV100" i="16"/>
  <c r="DW100" i="16"/>
  <c r="DX100" i="16"/>
  <c r="DY100" i="16"/>
  <c r="DZ100" i="16"/>
  <c r="EA100" i="16"/>
  <c r="EB100" i="16"/>
  <c r="EC100" i="16"/>
  <c r="ED100" i="16"/>
  <c r="EE100" i="16"/>
  <c r="EF100" i="16"/>
  <c r="EG100" i="16"/>
  <c r="F101" i="16"/>
  <c r="G101" i="16"/>
  <c r="H101" i="16"/>
  <c r="I101" i="16"/>
  <c r="P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AH101" i="16"/>
  <c r="AI101" i="16"/>
  <c r="AJ101" i="16"/>
  <c r="AK101" i="16"/>
  <c r="AL101" i="16"/>
  <c r="AM101" i="16"/>
  <c r="AN101" i="16"/>
  <c r="AO101" i="16"/>
  <c r="AP101" i="16"/>
  <c r="AQ101" i="16"/>
  <c r="AR101" i="16"/>
  <c r="AS101" i="16"/>
  <c r="AT101" i="16"/>
  <c r="AU101" i="16"/>
  <c r="AV101" i="16"/>
  <c r="AW101" i="16"/>
  <c r="AX101" i="16"/>
  <c r="AY101" i="16"/>
  <c r="AZ101" i="16"/>
  <c r="BA101" i="16"/>
  <c r="BB101" i="16"/>
  <c r="BC101" i="16"/>
  <c r="BD101" i="16"/>
  <c r="BE101" i="16"/>
  <c r="BF101" i="16"/>
  <c r="BG101" i="16"/>
  <c r="BH101" i="16"/>
  <c r="BI101" i="16"/>
  <c r="BJ101" i="16"/>
  <c r="BK101" i="16"/>
  <c r="BL101" i="16"/>
  <c r="BM101" i="16"/>
  <c r="BN101" i="16"/>
  <c r="BO101" i="16"/>
  <c r="BP101" i="16"/>
  <c r="BQ101" i="16"/>
  <c r="BR101" i="16"/>
  <c r="BS101" i="16"/>
  <c r="BT101" i="16"/>
  <c r="BU101" i="16"/>
  <c r="BV101" i="16"/>
  <c r="BW101" i="16"/>
  <c r="BX101" i="16"/>
  <c r="BY101" i="16"/>
  <c r="BZ101" i="16"/>
  <c r="CA101" i="16"/>
  <c r="CB101" i="16"/>
  <c r="CC101" i="16"/>
  <c r="CD101" i="16"/>
  <c r="CE101" i="16"/>
  <c r="CF101" i="16"/>
  <c r="CG101" i="16"/>
  <c r="CH101" i="16"/>
  <c r="CI101" i="16"/>
  <c r="CJ101" i="16"/>
  <c r="CK101" i="16"/>
  <c r="CL101" i="16"/>
  <c r="CM101" i="16"/>
  <c r="CN101" i="16"/>
  <c r="CO101" i="16"/>
  <c r="CP101" i="16"/>
  <c r="CQ101" i="16"/>
  <c r="CR101" i="16"/>
  <c r="CS101" i="16"/>
  <c r="CT101" i="16"/>
  <c r="CU101" i="16"/>
  <c r="CV101" i="16"/>
  <c r="CW101" i="16"/>
  <c r="CX101" i="16"/>
  <c r="CY101" i="16"/>
  <c r="CZ101" i="16"/>
  <c r="DA101" i="16"/>
  <c r="DB101" i="16"/>
  <c r="DC101" i="16"/>
  <c r="DD101" i="16"/>
  <c r="DE101" i="16"/>
  <c r="DF101" i="16"/>
  <c r="DG101" i="16"/>
  <c r="DH101" i="16"/>
  <c r="DI101" i="16"/>
  <c r="DJ101" i="16"/>
  <c r="DK101" i="16"/>
  <c r="DL101" i="16"/>
  <c r="DM101" i="16"/>
  <c r="DN101" i="16"/>
  <c r="DO101" i="16"/>
  <c r="DP101" i="16"/>
  <c r="DQ101" i="16"/>
  <c r="DR101" i="16"/>
  <c r="DS101" i="16"/>
  <c r="DT101" i="16"/>
  <c r="DU101" i="16"/>
  <c r="DV101" i="16"/>
  <c r="DW101" i="16"/>
  <c r="DX101" i="16"/>
  <c r="DY101" i="16"/>
  <c r="DZ101" i="16"/>
  <c r="EA101" i="16"/>
  <c r="EB101" i="16"/>
  <c r="EC101" i="16"/>
  <c r="ED101" i="16"/>
  <c r="EE101" i="16"/>
  <c r="EF101" i="16"/>
  <c r="EG101" i="16"/>
  <c r="F102" i="16"/>
  <c r="G102" i="16"/>
  <c r="H102" i="16"/>
  <c r="I102" i="16"/>
  <c r="P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AH102" i="16"/>
  <c r="AI102" i="16"/>
  <c r="AJ102" i="16"/>
  <c r="AK102" i="16"/>
  <c r="AL102" i="16"/>
  <c r="AM102" i="16"/>
  <c r="AN102" i="16"/>
  <c r="AO102" i="16"/>
  <c r="AP102" i="16"/>
  <c r="AQ102" i="16"/>
  <c r="AR102" i="16"/>
  <c r="AS102" i="16"/>
  <c r="AT102" i="16"/>
  <c r="AU102" i="16"/>
  <c r="AV102" i="16"/>
  <c r="AW102" i="16"/>
  <c r="AX102" i="16"/>
  <c r="AY102" i="16"/>
  <c r="AZ102" i="16"/>
  <c r="BA102" i="16"/>
  <c r="BB102" i="16"/>
  <c r="BC102" i="16"/>
  <c r="BD102" i="16"/>
  <c r="BE102" i="16"/>
  <c r="BF102" i="16"/>
  <c r="BG102" i="16"/>
  <c r="BH102" i="16"/>
  <c r="BI102" i="16"/>
  <c r="BJ102" i="16"/>
  <c r="BK102" i="16"/>
  <c r="BL102" i="16"/>
  <c r="BM102" i="16"/>
  <c r="BN102" i="16"/>
  <c r="BO102" i="16"/>
  <c r="BP102" i="16"/>
  <c r="BQ102" i="16"/>
  <c r="BR102" i="16"/>
  <c r="BS102" i="16"/>
  <c r="BT102" i="16"/>
  <c r="BU102" i="16"/>
  <c r="BV102" i="16"/>
  <c r="BW102" i="16"/>
  <c r="BX102" i="16"/>
  <c r="BY102" i="16"/>
  <c r="BZ102" i="16"/>
  <c r="CA102" i="16"/>
  <c r="CB102" i="16"/>
  <c r="CC102" i="16"/>
  <c r="CD102" i="16"/>
  <c r="CE102" i="16"/>
  <c r="CF102" i="16"/>
  <c r="CG102" i="16"/>
  <c r="CH102" i="16"/>
  <c r="CI102" i="16"/>
  <c r="CJ102" i="16"/>
  <c r="CK102" i="16"/>
  <c r="CL102" i="16"/>
  <c r="CM102" i="16"/>
  <c r="CN102" i="16"/>
  <c r="CO102" i="16"/>
  <c r="CP102" i="16"/>
  <c r="CQ102" i="16"/>
  <c r="CR102" i="16"/>
  <c r="CS102" i="16"/>
  <c r="CT102" i="16"/>
  <c r="CU102" i="16"/>
  <c r="CV102" i="16"/>
  <c r="CW102" i="16"/>
  <c r="CX102" i="16"/>
  <c r="CY102" i="16"/>
  <c r="CZ102" i="16"/>
  <c r="DA102" i="16"/>
  <c r="DB102" i="16"/>
  <c r="DC102" i="16"/>
  <c r="DD102" i="16"/>
  <c r="DE102" i="16"/>
  <c r="DF102" i="16"/>
  <c r="DG102" i="16"/>
  <c r="DH102" i="16"/>
  <c r="DI102" i="16"/>
  <c r="DJ102" i="16"/>
  <c r="DK102" i="16"/>
  <c r="DL102" i="16"/>
  <c r="DM102" i="16"/>
  <c r="DN102" i="16"/>
  <c r="DO102" i="16"/>
  <c r="DP102" i="16"/>
  <c r="DQ102" i="16"/>
  <c r="DR102" i="16"/>
  <c r="DS102" i="16"/>
  <c r="DT102" i="16"/>
  <c r="DU102" i="16"/>
  <c r="DV102" i="16"/>
  <c r="DW102" i="16"/>
  <c r="DX102" i="16"/>
  <c r="DY102" i="16"/>
  <c r="DZ102" i="16"/>
  <c r="EA102" i="16"/>
  <c r="EB102" i="16"/>
  <c r="EC102" i="16"/>
  <c r="ED102" i="16"/>
  <c r="EE102" i="16"/>
  <c r="EF102" i="16"/>
  <c r="EG102" i="16"/>
  <c r="I103" i="16"/>
  <c r="I104" i="16"/>
  <c r="F105" i="16"/>
  <c r="G105" i="16"/>
  <c r="H105" i="16"/>
  <c r="I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AH105" i="16"/>
  <c r="AI105" i="16"/>
  <c r="AJ105" i="16"/>
  <c r="AK105" i="16"/>
  <c r="AL105" i="16"/>
  <c r="AM105" i="16"/>
  <c r="AN105" i="16"/>
  <c r="AO105" i="16"/>
  <c r="AP105" i="16"/>
  <c r="AQ105" i="16"/>
  <c r="AR105" i="16"/>
  <c r="AS105" i="16"/>
  <c r="AT105" i="16"/>
  <c r="AU105" i="16"/>
  <c r="AV105" i="16"/>
  <c r="AW105" i="16"/>
  <c r="AX105" i="16"/>
  <c r="AY105" i="16"/>
  <c r="AZ105" i="16"/>
  <c r="BA105" i="16"/>
  <c r="BB105" i="16"/>
  <c r="BC105" i="16"/>
  <c r="BD105" i="16"/>
  <c r="BE105" i="16"/>
  <c r="BF105" i="16"/>
  <c r="BG105" i="16"/>
  <c r="BH105" i="16"/>
  <c r="BI105" i="16"/>
  <c r="BJ105" i="16"/>
  <c r="BK105" i="16"/>
  <c r="BL105" i="16"/>
  <c r="BM105" i="16"/>
  <c r="BN105" i="16"/>
  <c r="BO105" i="16"/>
  <c r="BP105" i="16"/>
  <c r="BQ105" i="16"/>
  <c r="BR105" i="16"/>
  <c r="BS105" i="16"/>
  <c r="BT105" i="16"/>
  <c r="BU105" i="16"/>
  <c r="BV105" i="16"/>
  <c r="BW105" i="16"/>
  <c r="BX105" i="16"/>
  <c r="BY105" i="16"/>
  <c r="BZ105" i="16"/>
  <c r="CA105" i="16"/>
  <c r="CB105" i="16"/>
  <c r="CC105" i="16"/>
  <c r="CD105" i="16"/>
  <c r="CE105" i="16"/>
  <c r="CF105" i="16"/>
  <c r="CG105" i="16"/>
  <c r="CH105" i="16"/>
  <c r="CI105" i="16"/>
  <c r="CJ105" i="16"/>
  <c r="CK105" i="16"/>
  <c r="CL105" i="16"/>
  <c r="CM105" i="16"/>
  <c r="CN105" i="16"/>
  <c r="CO105" i="16"/>
  <c r="CP105" i="16"/>
  <c r="CQ105" i="16"/>
  <c r="CR105" i="16"/>
  <c r="CS105" i="16"/>
  <c r="CT105" i="16"/>
  <c r="CU105" i="16"/>
  <c r="CV105" i="16"/>
  <c r="CW105" i="16"/>
  <c r="CX105" i="16"/>
  <c r="CY105" i="16"/>
  <c r="CZ105" i="16"/>
  <c r="DA105" i="16"/>
  <c r="DB105" i="16"/>
  <c r="DC105" i="16"/>
  <c r="DD105" i="16"/>
  <c r="DE105" i="16"/>
  <c r="DF105" i="16"/>
  <c r="DG105" i="16"/>
  <c r="DH105" i="16"/>
  <c r="DI105" i="16"/>
  <c r="DJ105" i="16"/>
  <c r="DK105" i="16"/>
  <c r="DL105" i="16"/>
  <c r="DM105" i="16"/>
  <c r="DN105" i="16"/>
  <c r="DO105" i="16"/>
  <c r="DP105" i="16"/>
  <c r="DQ105" i="16"/>
  <c r="DR105" i="16"/>
  <c r="DS105" i="16"/>
  <c r="DT105" i="16"/>
  <c r="DU105" i="16"/>
  <c r="DV105" i="16"/>
  <c r="DW105" i="16"/>
  <c r="DX105" i="16"/>
  <c r="DY105" i="16"/>
  <c r="DZ105" i="16"/>
  <c r="EA105" i="16"/>
  <c r="EB105" i="16"/>
  <c r="EC105" i="16"/>
  <c r="ED105" i="16"/>
  <c r="EE105" i="16"/>
  <c r="EF105" i="16"/>
  <c r="EG105" i="16"/>
  <c r="F107" i="16"/>
  <c r="G107" i="16"/>
  <c r="H107" i="16"/>
  <c r="I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AR107" i="16"/>
  <c r="AS107" i="16"/>
  <c r="AT107" i="16"/>
  <c r="AU107" i="16"/>
  <c r="AV107" i="16"/>
  <c r="AW107" i="16"/>
  <c r="AX107" i="16"/>
  <c r="AY107" i="16"/>
  <c r="AZ107" i="16"/>
  <c r="BA107" i="16"/>
  <c r="BB107" i="16"/>
  <c r="BC107" i="16"/>
  <c r="BD107" i="16"/>
  <c r="BE107" i="16"/>
  <c r="BF107" i="16"/>
  <c r="BG107" i="16"/>
  <c r="BH107" i="16"/>
  <c r="BI107" i="16"/>
  <c r="BJ107" i="16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CB107" i="16"/>
  <c r="CC107" i="16"/>
  <c r="CD107" i="16"/>
  <c r="CE107" i="16"/>
  <c r="CF107" i="16"/>
  <c r="CG107" i="16"/>
  <c r="CH107" i="16"/>
  <c r="CI107" i="16"/>
  <c r="CJ107" i="16"/>
  <c r="CK107" i="16"/>
  <c r="CL107" i="16"/>
  <c r="CM107" i="16"/>
  <c r="CN107" i="16"/>
  <c r="CO107" i="16"/>
  <c r="CP107" i="16"/>
  <c r="CQ107" i="16"/>
  <c r="CR107" i="16"/>
  <c r="CS107" i="16"/>
  <c r="CT107" i="16"/>
  <c r="CU107" i="16"/>
  <c r="CV107" i="16"/>
  <c r="CW107" i="16"/>
  <c r="CX107" i="16"/>
  <c r="CY107" i="16"/>
  <c r="CZ107" i="16"/>
  <c r="DA107" i="16"/>
  <c r="DB107" i="16"/>
  <c r="DC107" i="16"/>
  <c r="DD107" i="16"/>
  <c r="DE107" i="16"/>
  <c r="DF107" i="16"/>
  <c r="DG107" i="16"/>
  <c r="DH107" i="16"/>
  <c r="DI107" i="16"/>
  <c r="DJ107" i="16"/>
  <c r="DK107" i="16"/>
  <c r="DL107" i="16"/>
  <c r="DM107" i="16"/>
  <c r="DN107" i="16"/>
  <c r="DO107" i="16"/>
  <c r="DP107" i="16"/>
  <c r="DQ107" i="16"/>
  <c r="DR107" i="16"/>
  <c r="DS107" i="16"/>
  <c r="DT107" i="16"/>
  <c r="DU107" i="16"/>
  <c r="DV107" i="16"/>
  <c r="DW107" i="16"/>
  <c r="DX107" i="16"/>
  <c r="DY107" i="16"/>
  <c r="DZ107" i="16"/>
  <c r="EA107" i="16"/>
  <c r="EB107" i="16"/>
  <c r="EC107" i="16"/>
  <c r="ED107" i="16"/>
  <c r="EE107" i="16"/>
  <c r="EF107" i="16"/>
  <c r="EG107" i="16"/>
  <c r="M8" i="21"/>
  <c r="N8" i="21"/>
  <c r="N12" i="21"/>
  <c r="N13" i="21"/>
  <c r="N14" i="21"/>
  <c r="N17" i="21"/>
  <c r="N18" i="21"/>
  <c r="N20" i="21"/>
  <c r="N25" i="21"/>
  <c r="N28" i="21"/>
  <c r="N34" i="21"/>
  <c r="E41" i="21"/>
  <c r="F41" i="21"/>
  <c r="G41" i="21"/>
  <c r="H41" i="21"/>
  <c r="I41" i="21"/>
  <c r="J41" i="21"/>
  <c r="F42" i="21"/>
  <c r="G42" i="21"/>
  <c r="H42" i="21"/>
  <c r="I42" i="21"/>
  <c r="J42" i="21"/>
  <c r="E43" i="21"/>
  <c r="F43" i="21"/>
  <c r="G43" i="21"/>
  <c r="H43" i="21"/>
  <c r="I43" i="21"/>
  <c r="J43" i="21"/>
  <c r="F44" i="21"/>
  <c r="G44" i="21"/>
  <c r="H44" i="21"/>
  <c r="I44" i="21"/>
  <c r="J44" i="21"/>
  <c r="E45" i="21"/>
  <c r="F45" i="21"/>
  <c r="G45" i="21"/>
  <c r="H45" i="21"/>
  <c r="I45" i="21"/>
  <c r="J45" i="21"/>
  <c r="E46" i="21"/>
  <c r="F46" i="21"/>
  <c r="G46" i="21"/>
  <c r="H46" i="21"/>
  <c r="I46" i="21"/>
  <c r="J46" i="21"/>
  <c r="J47" i="21"/>
  <c r="F48" i="21"/>
  <c r="G48" i="21"/>
  <c r="H48" i="21"/>
  <c r="I48" i="21"/>
  <c r="J48" i="21"/>
  <c r="N48" i="21"/>
  <c r="J49" i="21"/>
  <c r="N49" i="21"/>
  <c r="J50" i="21"/>
  <c r="N50" i="21"/>
  <c r="J51" i="21"/>
  <c r="N51" i="21"/>
  <c r="E54" i="21"/>
  <c r="F54" i="21"/>
  <c r="G54" i="21"/>
  <c r="H54" i="21"/>
  <c r="I54" i="21"/>
  <c r="J54" i="21"/>
  <c r="E57" i="21"/>
  <c r="F57" i="21"/>
  <c r="G57" i="21"/>
  <c r="H57" i="21"/>
  <c r="I57" i="21"/>
  <c r="J57" i="21"/>
  <c r="H59" i="21"/>
  <c r="I59" i="21"/>
  <c r="J59" i="21"/>
  <c r="N60" i="21"/>
  <c r="N61" i="21"/>
  <c r="R64" i="21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BL196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L199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BL205" i="7"/>
  <c r="BL208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P4" i="29"/>
  <c r="Q4" i="29"/>
  <c r="R4" i="29"/>
  <c r="S4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AM18" i="29"/>
  <c r="AN18" i="29"/>
  <c r="AO18" i="29"/>
  <c r="AP18" i="29"/>
  <c r="AQ18" i="29"/>
  <c r="AR18" i="29"/>
  <c r="AS18" i="29"/>
  <c r="AT18" i="29"/>
  <c r="AU18" i="29"/>
  <c r="AV18" i="29"/>
  <c r="AW18" i="29"/>
  <c r="AX18" i="29"/>
  <c r="AY18" i="29"/>
  <c r="AZ18" i="29"/>
  <c r="BA18" i="29"/>
  <c r="BB18" i="29"/>
  <c r="BC18" i="29"/>
  <c r="BD18" i="29"/>
  <c r="BE18" i="29"/>
  <c r="BF18" i="29"/>
  <c r="BG18" i="29"/>
  <c r="BH18" i="29"/>
  <c r="BI18" i="29"/>
  <c r="BJ18" i="29"/>
  <c r="BK18" i="29"/>
  <c r="BL18" i="29"/>
  <c r="BM18" i="29"/>
  <c r="BN18" i="29"/>
  <c r="BO18" i="29"/>
  <c r="BP18" i="29"/>
  <c r="BQ18" i="29"/>
  <c r="BR18" i="29"/>
  <c r="BS18" i="29"/>
  <c r="BT18" i="29"/>
  <c r="BU18" i="29"/>
  <c r="BV18" i="29"/>
  <c r="BW18" i="29"/>
  <c r="BX18" i="29"/>
  <c r="BY18" i="29"/>
  <c r="BZ18" i="29"/>
  <c r="CA18" i="29"/>
  <c r="CB18" i="29"/>
  <c r="CC18" i="29"/>
  <c r="CD18" i="29"/>
  <c r="CE18" i="29"/>
  <c r="CF18" i="29"/>
  <c r="CG18" i="29"/>
  <c r="CH18" i="29"/>
  <c r="CI18" i="29"/>
  <c r="CJ18" i="29"/>
  <c r="CK18" i="29"/>
  <c r="CL18" i="29"/>
  <c r="CM18" i="29"/>
  <c r="CN18" i="29"/>
  <c r="CO18" i="29"/>
  <c r="CP18" i="29"/>
  <c r="CQ18" i="29"/>
  <c r="CR18" i="29"/>
  <c r="CS18" i="29"/>
  <c r="CT18" i="29"/>
  <c r="CU18" i="29"/>
  <c r="CV18" i="29"/>
  <c r="CW18" i="29"/>
  <c r="CX18" i="29"/>
  <c r="CY18" i="29"/>
  <c r="CZ18" i="29"/>
  <c r="DA18" i="29"/>
  <c r="DB18" i="29"/>
  <c r="DC18" i="29"/>
  <c r="DD18" i="29"/>
  <c r="DE18" i="29"/>
  <c r="DF18" i="29"/>
  <c r="DG18" i="29"/>
  <c r="DH18" i="29"/>
  <c r="DI18" i="29"/>
  <c r="DJ18" i="29"/>
  <c r="DK18" i="29"/>
  <c r="DL18" i="29"/>
  <c r="DM18" i="29"/>
  <c r="DN18" i="29"/>
  <c r="DO18" i="29"/>
  <c r="DP18" i="29"/>
  <c r="DQ18" i="29"/>
  <c r="DR18" i="29"/>
  <c r="DS18" i="29"/>
  <c r="DT18" i="29"/>
  <c r="D20" i="29"/>
  <c r="D21" i="29"/>
  <c r="D22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AG28" i="29"/>
  <c r="AH28" i="29"/>
  <c r="AI28" i="29"/>
  <c r="AJ28" i="29"/>
  <c r="AK28" i="29"/>
  <c r="AL28" i="29"/>
  <c r="AM28" i="29"/>
  <c r="AN28" i="29"/>
  <c r="AO28" i="29"/>
  <c r="AP28" i="29"/>
  <c r="AQ28" i="29"/>
  <c r="AR28" i="29"/>
  <c r="AS28" i="29"/>
  <c r="AT28" i="29"/>
  <c r="AU28" i="29"/>
  <c r="AV28" i="29"/>
  <c r="AW28" i="29"/>
  <c r="AX28" i="29"/>
  <c r="AY28" i="29"/>
  <c r="AZ28" i="29"/>
  <c r="BA28" i="29"/>
  <c r="BB28" i="29"/>
  <c r="BC28" i="29"/>
  <c r="BD28" i="29"/>
  <c r="BE28" i="29"/>
  <c r="BF28" i="29"/>
  <c r="BG28" i="29"/>
  <c r="BH28" i="29"/>
  <c r="BI28" i="29"/>
  <c r="BJ28" i="29"/>
  <c r="BK28" i="29"/>
  <c r="BL28" i="29"/>
  <c r="BM28" i="29"/>
  <c r="BN28" i="29"/>
  <c r="BO28" i="29"/>
  <c r="BP28" i="29"/>
  <c r="BQ28" i="29"/>
  <c r="BR28" i="29"/>
  <c r="BS28" i="29"/>
  <c r="BT28" i="29"/>
  <c r="BU28" i="29"/>
  <c r="BV28" i="29"/>
  <c r="BW28" i="29"/>
  <c r="BX28" i="29"/>
  <c r="BY28" i="29"/>
  <c r="BZ28" i="29"/>
  <c r="CA28" i="29"/>
  <c r="CB28" i="29"/>
  <c r="CC28" i="29"/>
  <c r="CD28" i="29"/>
  <c r="CE28" i="29"/>
  <c r="CF28" i="29"/>
  <c r="CG28" i="29"/>
  <c r="CH28" i="29"/>
  <c r="CI28" i="29"/>
  <c r="CJ28" i="29"/>
  <c r="CK28" i="29"/>
  <c r="CL28" i="29"/>
  <c r="CM28" i="29"/>
  <c r="CN28" i="29"/>
  <c r="CO28" i="29"/>
  <c r="CP28" i="29"/>
  <c r="CQ28" i="29"/>
  <c r="CR28" i="29"/>
  <c r="CS28" i="29"/>
  <c r="CT28" i="29"/>
  <c r="CU28" i="29"/>
  <c r="CV28" i="29"/>
  <c r="CW28" i="29"/>
  <c r="CX28" i="29"/>
  <c r="CY28" i="29"/>
  <c r="CZ28" i="29"/>
  <c r="DA28" i="29"/>
  <c r="DB28" i="29"/>
  <c r="DC28" i="29"/>
  <c r="DD28" i="29"/>
  <c r="DE28" i="29"/>
  <c r="DF28" i="29"/>
  <c r="DG28" i="29"/>
  <c r="DH28" i="29"/>
  <c r="DI28" i="29"/>
  <c r="DJ28" i="29"/>
  <c r="DK28" i="29"/>
  <c r="DL28" i="29"/>
  <c r="DM28" i="29"/>
  <c r="DN28" i="29"/>
  <c r="DO28" i="29"/>
  <c r="DP28" i="29"/>
  <c r="DQ28" i="29"/>
  <c r="DR28" i="29"/>
  <c r="DS28" i="29"/>
  <c r="DT28" i="29"/>
  <c r="D30" i="29"/>
  <c r="D31" i="29"/>
  <c r="D32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E36" i="29"/>
  <c r="BF36" i="29"/>
  <c r="BG36" i="29"/>
  <c r="BH36" i="29"/>
  <c r="BI36" i="29"/>
  <c r="BJ36" i="29"/>
  <c r="BK36" i="29"/>
  <c r="BL36" i="29"/>
  <c r="BM36" i="29"/>
  <c r="BN36" i="29"/>
  <c r="BO36" i="29"/>
  <c r="BP36" i="29"/>
  <c r="BQ36" i="29"/>
  <c r="BR36" i="29"/>
  <c r="BS36" i="29"/>
  <c r="BT36" i="29"/>
  <c r="BU36" i="29"/>
  <c r="BV36" i="29"/>
  <c r="BW36" i="29"/>
  <c r="BX36" i="29"/>
  <c r="BY36" i="29"/>
  <c r="BZ36" i="29"/>
  <c r="CA36" i="29"/>
  <c r="CB36" i="29"/>
  <c r="CC36" i="29"/>
  <c r="CD36" i="29"/>
  <c r="CE36" i="29"/>
  <c r="CF36" i="29"/>
  <c r="CG36" i="29"/>
  <c r="CH36" i="29"/>
  <c r="CI36" i="29"/>
  <c r="CJ36" i="29"/>
  <c r="CK36" i="29"/>
  <c r="CL36" i="29"/>
  <c r="CM36" i="29"/>
  <c r="CN36" i="29"/>
  <c r="CO36" i="29"/>
  <c r="CP36" i="29"/>
  <c r="CQ36" i="29"/>
  <c r="CR36" i="29"/>
  <c r="CS36" i="29"/>
  <c r="CT36" i="29"/>
  <c r="CU36" i="29"/>
  <c r="CV36" i="29"/>
  <c r="CW36" i="29"/>
  <c r="CX36" i="29"/>
  <c r="CY36" i="29"/>
  <c r="CZ36" i="29"/>
  <c r="DA36" i="29"/>
  <c r="DB36" i="29"/>
  <c r="DC36" i="29"/>
  <c r="DD36" i="29"/>
  <c r="DE36" i="29"/>
  <c r="DF36" i="29"/>
  <c r="DG36" i="29"/>
  <c r="DH36" i="29"/>
  <c r="DI36" i="29"/>
  <c r="DJ36" i="29"/>
  <c r="DK36" i="29"/>
  <c r="DL36" i="29"/>
  <c r="DM36" i="29"/>
  <c r="DN36" i="29"/>
  <c r="DO36" i="29"/>
  <c r="DP36" i="29"/>
  <c r="DQ36" i="29"/>
  <c r="DR36" i="29"/>
  <c r="DS36" i="29"/>
  <c r="DT36" i="29"/>
  <c r="D38" i="29"/>
  <c r="D39" i="29"/>
  <c r="D40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AJ41" i="29"/>
  <c r="AK41" i="29"/>
  <c r="AL41" i="29"/>
  <c r="AM41" i="29"/>
  <c r="AN41" i="29"/>
  <c r="AO41" i="29"/>
  <c r="AP41" i="29"/>
  <c r="AQ41" i="29"/>
  <c r="AR41" i="29"/>
  <c r="AS41" i="29"/>
  <c r="AT41" i="29"/>
  <c r="AU41" i="29"/>
  <c r="AV41" i="29"/>
  <c r="AW41" i="29"/>
  <c r="AX41" i="29"/>
  <c r="AY41" i="29"/>
  <c r="AZ41" i="29"/>
  <c r="BA41" i="29"/>
  <c r="BB41" i="29"/>
  <c r="BC41" i="29"/>
  <c r="BD41" i="29"/>
  <c r="BE41" i="29"/>
  <c r="BF41" i="29"/>
  <c r="BG41" i="29"/>
  <c r="BH41" i="29"/>
  <c r="BI41" i="29"/>
  <c r="BJ41" i="29"/>
  <c r="BK41" i="29"/>
  <c r="BL41" i="29"/>
  <c r="BM41" i="29"/>
  <c r="BN41" i="29"/>
  <c r="BO41" i="29"/>
  <c r="BP41" i="29"/>
  <c r="BQ41" i="29"/>
  <c r="BR41" i="29"/>
  <c r="BS41" i="29"/>
  <c r="BT41" i="29"/>
  <c r="BU41" i="29"/>
  <c r="BV41" i="29"/>
  <c r="BW41" i="29"/>
  <c r="BX41" i="29"/>
  <c r="BY41" i="29"/>
  <c r="BZ41" i="29"/>
  <c r="CA41" i="29"/>
  <c r="CB41" i="29"/>
  <c r="CC41" i="29"/>
  <c r="CD41" i="29"/>
  <c r="CE41" i="29"/>
  <c r="CF41" i="29"/>
  <c r="CG41" i="29"/>
  <c r="CH41" i="29"/>
  <c r="CI41" i="29"/>
  <c r="CJ41" i="29"/>
  <c r="CK41" i="29"/>
  <c r="CL41" i="29"/>
  <c r="CM41" i="29"/>
  <c r="CN41" i="29"/>
  <c r="CO41" i="29"/>
  <c r="CP41" i="29"/>
  <c r="CQ41" i="29"/>
  <c r="CR41" i="29"/>
  <c r="CS41" i="29"/>
  <c r="CT41" i="29"/>
  <c r="CU41" i="29"/>
  <c r="CV41" i="29"/>
  <c r="CW41" i="29"/>
  <c r="CX41" i="29"/>
  <c r="CY41" i="29"/>
  <c r="CZ41" i="29"/>
  <c r="DA41" i="29"/>
  <c r="DB41" i="29"/>
  <c r="DC41" i="29"/>
  <c r="DD41" i="29"/>
  <c r="DE41" i="29"/>
  <c r="DF41" i="29"/>
  <c r="DG41" i="29"/>
  <c r="DH41" i="29"/>
  <c r="DI41" i="29"/>
  <c r="DJ41" i="29"/>
  <c r="DK41" i="29"/>
  <c r="DL41" i="29"/>
  <c r="DM41" i="29"/>
  <c r="DN41" i="29"/>
  <c r="DO41" i="29"/>
  <c r="DP41" i="29"/>
  <c r="DQ41" i="29"/>
  <c r="DR41" i="29"/>
  <c r="DS41" i="29"/>
  <c r="DT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AJ42" i="29"/>
  <c r="AK42" i="29"/>
  <c r="AL42" i="29"/>
  <c r="AM42" i="29"/>
  <c r="AN42" i="29"/>
  <c r="AO42" i="29"/>
  <c r="AP42" i="29"/>
  <c r="AQ42" i="29"/>
  <c r="AR42" i="29"/>
  <c r="AS42" i="29"/>
  <c r="AT42" i="29"/>
  <c r="AU42" i="29"/>
  <c r="AV42" i="29"/>
  <c r="AW42" i="29"/>
  <c r="AX42" i="29"/>
  <c r="AY42" i="29"/>
  <c r="AZ42" i="29"/>
  <c r="BA42" i="29"/>
  <c r="BB42" i="29"/>
  <c r="BC42" i="29"/>
  <c r="BD42" i="29"/>
  <c r="BE42" i="29"/>
  <c r="BF42" i="29"/>
  <c r="BG42" i="29"/>
  <c r="BH42" i="29"/>
  <c r="BI42" i="29"/>
  <c r="BJ42" i="29"/>
  <c r="BK42" i="29"/>
  <c r="BL42" i="29"/>
  <c r="BM42" i="29"/>
  <c r="BN42" i="29"/>
  <c r="BO42" i="29"/>
  <c r="BP42" i="29"/>
  <c r="BQ42" i="29"/>
  <c r="BR42" i="29"/>
  <c r="BS42" i="29"/>
  <c r="BT42" i="29"/>
  <c r="BU42" i="29"/>
  <c r="BV42" i="29"/>
  <c r="BW42" i="29"/>
  <c r="BX42" i="29"/>
  <c r="BY42" i="29"/>
  <c r="BZ42" i="29"/>
  <c r="CA42" i="29"/>
  <c r="CB42" i="29"/>
  <c r="CC42" i="29"/>
  <c r="CD42" i="29"/>
  <c r="CE42" i="29"/>
  <c r="CF42" i="29"/>
  <c r="CG42" i="29"/>
  <c r="CH42" i="29"/>
  <c r="CI42" i="29"/>
  <c r="CJ42" i="29"/>
  <c r="CK42" i="29"/>
  <c r="CL42" i="29"/>
  <c r="CM42" i="29"/>
  <c r="CN42" i="29"/>
  <c r="CO42" i="29"/>
  <c r="CP42" i="29"/>
  <c r="CQ42" i="29"/>
  <c r="CR42" i="29"/>
  <c r="CS42" i="29"/>
  <c r="CT42" i="29"/>
  <c r="CU42" i="29"/>
  <c r="CV42" i="29"/>
  <c r="CW42" i="29"/>
  <c r="CX42" i="29"/>
  <c r="CY42" i="29"/>
  <c r="CZ42" i="29"/>
  <c r="DA42" i="29"/>
  <c r="DB42" i="29"/>
  <c r="DC42" i="29"/>
  <c r="DD42" i="29"/>
  <c r="DE42" i="29"/>
  <c r="DF42" i="29"/>
  <c r="DG42" i="29"/>
  <c r="DH42" i="29"/>
  <c r="DI42" i="29"/>
  <c r="DJ42" i="29"/>
  <c r="DK42" i="29"/>
  <c r="DL42" i="29"/>
  <c r="DM42" i="29"/>
  <c r="DN42" i="29"/>
  <c r="DO42" i="29"/>
  <c r="DP42" i="29"/>
  <c r="DQ42" i="29"/>
  <c r="DR42" i="29"/>
  <c r="DS42" i="29"/>
  <c r="DT42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AM46" i="29"/>
  <c r="AN46" i="29"/>
  <c r="AO46" i="29"/>
  <c r="AP46" i="29"/>
  <c r="AQ46" i="29"/>
  <c r="AR46" i="29"/>
  <c r="AS46" i="29"/>
  <c r="AT46" i="29"/>
  <c r="AU46" i="29"/>
  <c r="AV46" i="29"/>
  <c r="AW46" i="29"/>
  <c r="AX46" i="29"/>
  <c r="AY46" i="29"/>
  <c r="AZ46" i="29"/>
  <c r="BA46" i="29"/>
  <c r="BB46" i="29"/>
  <c r="BC46" i="29"/>
  <c r="BD46" i="29"/>
  <c r="BE46" i="29"/>
  <c r="BF46" i="29"/>
  <c r="BG46" i="29"/>
  <c r="BH46" i="29"/>
  <c r="BI46" i="29"/>
  <c r="BJ46" i="29"/>
  <c r="BK46" i="29"/>
  <c r="BL46" i="29"/>
  <c r="BM46" i="29"/>
  <c r="BN46" i="29"/>
  <c r="BO46" i="29"/>
  <c r="BP46" i="29"/>
  <c r="BQ46" i="29"/>
  <c r="BR46" i="29"/>
  <c r="BS46" i="29"/>
  <c r="BT46" i="29"/>
  <c r="BU46" i="29"/>
  <c r="BV46" i="29"/>
  <c r="BW46" i="29"/>
  <c r="BX46" i="29"/>
  <c r="BY46" i="29"/>
  <c r="BZ46" i="29"/>
  <c r="CA46" i="29"/>
  <c r="CB46" i="29"/>
  <c r="CC46" i="29"/>
  <c r="CD46" i="29"/>
  <c r="CE46" i="29"/>
  <c r="CF46" i="29"/>
  <c r="CG46" i="29"/>
  <c r="CH46" i="29"/>
  <c r="CI46" i="29"/>
  <c r="CJ46" i="29"/>
  <c r="CK46" i="29"/>
  <c r="CL46" i="29"/>
  <c r="CM46" i="29"/>
  <c r="CN46" i="29"/>
  <c r="CO46" i="29"/>
  <c r="CP46" i="29"/>
  <c r="CQ46" i="29"/>
  <c r="CR46" i="29"/>
  <c r="CS46" i="29"/>
  <c r="CT46" i="29"/>
  <c r="CU46" i="29"/>
  <c r="CV46" i="29"/>
  <c r="CW46" i="29"/>
  <c r="CX46" i="29"/>
  <c r="CY46" i="29"/>
  <c r="CZ46" i="29"/>
  <c r="DA46" i="29"/>
  <c r="DB46" i="29"/>
  <c r="DC46" i="29"/>
  <c r="DD46" i="29"/>
  <c r="DE46" i="29"/>
  <c r="DF46" i="29"/>
  <c r="DG46" i="29"/>
  <c r="DH46" i="29"/>
  <c r="DI46" i="29"/>
  <c r="DJ46" i="29"/>
  <c r="DK46" i="29"/>
  <c r="DL46" i="29"/>
  <c r="DM46" i="29"/>
  <c r="DN46" i="29"/>
  <c r="DO46" i="29"/>
  <c r="DP46" i="29"/>
  <c r="DQ46" i="29"/>
  <c r="DR46" i="29"/>
  <c r="DS46" i="29"/>
  <c r="DT46" i="29"/>
  <c r="D48" i="29"/>
  <c r="D49" i="29"/>
  <c r="D50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AF54" i="29"/>
  <c r="AG54" i="29"/>
  <c r="AH54" i="29"/>
  <c r="AI54" i="29"/>
  <c r="AJ54" i="29"/>
  <c r="AK54" i="29"/>
  <c r="AL54" i="29"/>
  <c r="AM54" i="29"/>
  <c r="AN54" i="29"/>
  <c r="AO54" i="29"/>
  <c r="AP54" i="29"/>
  <c r="AQ54" i="29"/>
  <c r="AR54" i="29"/>
  <c r="AS54" i="29"/>
  <c r="AT54" i="29"/>
  <c r="AU54" i="29"/>
  <c r="AV54" i="29"/>
  <c r="AW54" i="29"/>
  <c r="AX54" i="29"/>
  <c r="AY54" i="29"/>
  <c r="AZ54" i="29"/>
  <c r="BA54" i="29"/>
  <c r="BB54" i="29"/>
  <c r="BC54" i="29"/>
  <c r="BD54" i="29"/>
  <c r="BE54" i="29"/>
  <c r="BF54" i="29"/>
  <c r="BG54" i="29"/>
  <c r="BH54" i="29"/>
  <c r="BI54" i="29"/>
  <c r="BJ54" i="29"/>
  <c r="BK54" i="29"/>
  <c r="BL54" i="29"/>
  <c r="BM54" i="29"/>
  <c r="BN54" i="29"/>
  <c r="BO54" i="29"/>
  <c r="BP54" i="29"/>
  <c r="BQ54" i="29"/>
  <c r="BR54" i="29"/>
  <c r="BS54" i="29"/>
  <c r="BT54" i="29"/>
  <c r="BU54" i="29"/>
  <c r="BV54" i="29"/>
  <c r="BW54" i="29"/>
  <c r="BX54" i="29"/>
  <c r="BY54" i="29"/>
  <c r="BZ54" i="29"/>
  <c r="CA54" i="29"/>
  <c r="CB54" i="29"/>
  <c r="CC54" i="29"/>
  <c r="CD54" i="29"/>
  <c r="CE54" i="29"/>
  <c r="CF54" i="29"/>
  <c r="CG54" i="29"/>
  <c r="CH54" i="29"/>
  <c r="CI54" i="29"/>
  <c r="CJ54" i="29"/>
  <c r="CK54" i="29"/>
  <c r="CL54" i="29"/>
  <c r="CM54" i="29"/>
  <c r="CN54" i="29"/>
  <c r="CO54" i="29"/>
  <c r="CP54" i="29"/>
  <c r="CQ54" i="29"/>
  <c r="CR54" i="29"/>
  <c r="CS54" i="29"/>
  <c r="CT54" i="29"/>
  <c r="CU54" i="29"/>
  <c r="CV54" i="29"/>
  <c r="CW54" i="29"/>
  <c r="CX54" i="29"/>
  <c r="CY54" i="29"/>
  <c r="CZ54" i="29"/>
  <c r="DA54" i="29"/>
  <c r="DB54" i="29"/>
  <c r="DC54" i="29"/>
  <c r="DD54" i="29"/>
  <c r="DE54" i="29"/>
  <c r="DF54" i="29"/>
  <c r="DG54" i="29"/>
  <c r="DH54" i="29"/>
  <c r="DI54" i="29"/>
  <c r="DJ54" i="29"/>
  <c r="DK54" i="29"/>
  <c r="DL54" i="29"/>
  <c r="DM54" i="29"/>
  <c r="DN54" i="29"/>
  <c r="DO54" i="29"/>
  <c r="DP54" i="29"/>
  <c r="DQ54" i="29"/>
  <c r="DR54" i="29"/>
  <c r="DS54" i="29"/>
  <c r="DT54" i="29"/>
  <c r="D56" i="29"/>
  <c r="D57" i="29"/>
  <c r="D58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AL62" i="29"/>
  <c r="AM62" i="29"/>
  <c r="AN62" i="29"/>
  <c r="AO62" i="29"/>
  <c r="AP62" i="29"/>
  <c r="AQ62" i="29"/>
  <c r="AR62" i="29"/>
  <c r="AS62" i="29"/>
  <c r="AT62" i="29"/>
  <c r="AU62" i="29"/>
  <c r="AV62" i="29"/>
  <c r="AW62" i="29"/>
  <c r="AX62" i="29"/>
  <c r="AY62" i="29"/>
  <c r="AZ62" i="29"/>
  <c r="BA62" i="29"/>
  <c r="BB62" i="29"/>
  <c r="BC62" i="29"/>
  <c r="BD62" i="29"/>
  <c r="BE62" i="29"/>
  <c r="BF62" i="29"/>
  <c r="BG62" i="29"/>
  <c r="BH62" i="29"/>
  <c r="BI62" i="29"/>
  <c r="BJ62" i="29"/>
  <c r="BK62" i="29"/>
  <c r="BL62" i="29"/>
  <c r="BM62" i="29"/>
  <c r="BN62" i="29"/>
  <c r="BO62" i="29"/>
  <c r="BP62" i="29"/>
  <c r="BQ62" i="29"/>
  <c r="BR62" i="29"/>
  <c r="BS62" i="29"/>
  <c r="BT62" i="29"/>
  <c r="BU62" i="29"/>
  <c r="BV62" i="29"/>
  <c r="BW62" i="29"/>
  <c r="BX62" i="29"/>
  <c r="BY62" i="29"/>
  <c r="BZ62" i="29"/>
  <c r="CA62" i="29"/>
  <c r="CB62" i="29"/>
  <c r="CC62" i="29"/>
  <c r="CD62" i="29"/>
  <c r="CE62" i="29"/>
  <c r="CF62" i="29"/>
  <c r="CG62" i="29"/>
  <c r="CH62" i="29"/>
  <c r="CI62" i="29"/>
  <c r="CJ62" i="29"/>
  <c r="CK62" i="29"/>
  <c r="CL62" i="29"/>
  <c r="CM62" i="29"/>
  <c r="CN62" i="29"/>
  <c r="CO62" i="29"/>
  <c r="CP62" i="29"/>
  <c r="CQ62" i="29"/>
  <c r="CR62" i="29"/>
  <c r="CS62" i="29"/>
  <c r="CT62" i="29"/>
  <c r="CU62" i="29"/>
  <c r="CV62" i="29"/>
  <c r="CW62" i="29"/>
  <c r="CX62" i="29"/>
  <c r="CY62" i="29"/>
  <c r="CZ62" i="29"/>
  <c r="DA62" i="29"/>
  <c r="DB62" i="29"/>
  <c r="DC62" i="29"/>
  <c r="DD62" i="29"/>
  <c r="DE62" i="29"/>
  <c r="DF62" i="29"/>
  <c r="DG62" i="29"/>
  <c r="DH62" i="29"/>
  <c r="DI62" i="29"/>
  <c r="DJ62" i="29"/>
  <c r="DK62" i="29"/>
  <c r="DL62" i="29"/>
  <c r="DM62" i="29"/>
  <c r="DN62" i="29"/>
  <c r="DO62" i="29"/>
  <c r="DP62" i="29"/>
  <c r="DQ62" i="29"/>
  <c r="DR62" i="29"/>
  <c r="DS62" i="29"/>
  <c r="DT62" i="29"/>
  <c r="D64" i="29"/>
  <c r="D65" i="29"/>
  <c r="D66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AZ70" i="29"/>
  <c r="BA70" i="29"/>
  <c r="BB70" i="29"/>
  <c r="BC70" i="29"/>
  <c r="BD70" i="29"/>
  <c r="BE70" i="29"/>
  <c r="BF70" i="29"/>
  <c r="BG70" i="29"/>
  <c r="BH70" i="29"/>
  <c r="BI70" i="29"/>
  <c r="BJ70" i="29"/>
  <c r="BK70" i="29"/>
  <c r="BL70" i="29"/>
  <c r="BM70" i="29"/>
  <c r="BN70" i="29"/>
  <c r="BO70" i="29"/>
  <c r="BP70" i="29"/>
  <c r="BQ70" i="29"/>
  <c r="BR70" i="29"/>
  <c r="BS70" i="29"/>
  <c r="BT70" i="29"/>
  <c r="BU70" i="29"/>
  <c r="BV70" i="29"/>
  <c r="BW70" i="29"/>
  <c r="BX70" i="29"/>
  <c r="BY70" i="29"/>
  <c r="BZ70" i="29"/>
  <c r="CA70" i="29"/>
  <c r="CB70" i="29"/>
  <c r="CC70" i="29"/>
  <c r="CD70" i="29"/>
  <c r="CE70" i="29"/>
  <c r="CF70" i="29"/>
  <c r="CG70" i="29"/>
  <c r="CH70" i="29"/>
  <c r="CI70" i="29"/>
  <c r="CJ70" i="29"/>
  <c r="CK70" i="29"/>
  <c r="CL70" i="29"/>
  <c r="CM70" i="29"/>
  <c r="CN70" i="29"/>
  <c r="CO70" i="29"/>
  <c r="CP70" i="29"/>
  <c r="CQ70" i="29"/>
  <c r="CR70" i="29"/>
  <c r="CS70" i="29"/>
  <c r="CT70" i="29"/>
  <c r="CU70" i="29"/>
  <c r="CV70" i="29"/>
  <c r="CW70" i="29"/>
  <c r="CX70" i="29"/>
  <c r="CY70" i="29"/>
  <c r="CZ70" i="29"/>
  <c r="DA70" i="29"/>
  <c r="DB70" i="29"/>
  <c r="DC70" i="29"/>
  <c r="DD70" i="29"/>
  <c r="DE70" i="29"/>
  <c r="DF70" i="29"/>
  <c r="DG70" i="29"/>
  <c r="DH70" i="29"/>
  <c r="DI70" i="29"/>
  <c r="DJ70" i="29"/>
  <c r="DK70" i="29"/>
  <c r="DL70" i="29"/>
  <c r="DM70" i="29"/>
  <c r="DN70" i="29"/>
  <c r="DO70" i="29"/>
  <c r="DP70" i="29"/>
  <c r="DQ70" i="29"/>
  <c r="DR70" i="29"/>
  <c r="DS70" i="29"/>
  <c r="DT70" i="29"/>
  <c r="D72" i="29"/>
  <c r="D73" i="29"/>
  <c r="D74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BB76" i="29"/>
  <c r="BC76" i="29"/>
  <c r="BD76" i="29"/>
  <c r="BE76" i="29"/>
  <c r="BF76" i="29"/>
  <c r="BG76" i="29"/>
  <c r="BH76" i="29"/>
  <c r="BI76" i="29"/>
  <c r="BJ76" i="29"/>
  <c r="BK76" i="29"/>
  <c r="BL76" i="29"/>
  <c r="BM76" i="29"/>
  <c r="BN76" i="29"/>
  <c r="BO76" i="29"/>
  <c r="BP76" i="29"/>
  <c r="BQ76" i="29"/>
  <c r="BR76" i="29"/>
  <c r="BS76" i="29"/>
  <c r="BT76" i="29"/>
  <c r="BU76" i="29"/>
  <c r="BV76" i="29"/>
  <c r="BW76" i="29"/>
  <c r="BX76" i="29"/>
  <c r="BY76" i="29"/>
  <c r="BZ76" i="29"/>
  <c r="CA76" i="29"/>
  <c r="CB76" i="29"/>
  <c r="CC76" i="29"/>
  <c r="CD76" i="29"/>
  <c r="CE76" i="29"/>
  <c r="CF76" i="29"/>
  <c r="CG76" i="29"/>
  <c r="CH76" i="29"/>
  <c r="CI76" i="29"/>
  <c r="CJ76" i="29"/>
  <c r="CK76" i="29"/>
  <c r="CL76" i="29"/>
  <c r="CM76" i="29"/>
  <c r="CN76" i="29"/>
  <c r="CO76" i="29"/>
  <c r="CP76" i="29"/>
  <c r="CQ76" i="29"/>
  <c r="CR76" i="29"/>
  <c r="CS76" i="29"/>
  <c r="CT76" i="29"/>
  <c r="CU76" i="29"/>
  <c r="CV76" i="29"/>
  <c r="CW76" i="29"/>
  <c r="CX76" i="29"/>
  <c r="CY76" i="29"/>
  <c r="CZ76" i="29"/>
  <c r="DA76" i="29"/>
  <c r="DB76" i="29"/>
  <c r="DC76" i="29"/>
  <c r="DD76" i="29"/>
  <c r="DE76" i="29"/>
  <c r="DF76" i="29"/>
  <c r="DG76" i="29"/>
  <c r="DH76" i="29"/>
  <c r="DI76" i="29"/>
  <c r="DJ76" i="29"/>
  <c r="DK76" i="29"/>
  <c r="DL76" i="29"/>
  <c r="DM76" i="29"/>
  <c r="DN76" i="29"/>
  <c r="DO76" i="29"/>
  <c r="DP76" i="29"/>
  <c r="DQ76" i="29"/>
  <c r="DR76" i="29"/>
  <c r="DS76" i="29"/>
  <c r="DT76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BB79" i="29"/>
  <c r="BC79" i="29"/>
  <c r="BD79" i="29"/>
  <c r="BE79" i="29"/>
  <c r="BF79" i="29"/>
  <c r="BG79" i="29"/>
  <c r="BH79" i="29"/>
  <c r="BI79" i="29"/>
  <c r="BJ79" i="29"/>
  <c r="BK79" i="29"/>
  <c r="BL79" i="29"/>
  <c r="BM79" i="29"/>
  <c r="BN79" i="29"/>
  <c r="BO79" i="29"/>
  <c r="BP79" i="29"/>
  <c r="BQ79" i="29"/>
  <c r="BR79" i="29"/>
  <c r="BS79" i="29"/>
  <c r="BT79" i="29"/>
  <c r="BU79" i="29"/>
  <c r="BV79" i="29"/>
  <c r="BW79" i="29"/>
  <c r="BX79" i="29"/>
  <c r="BY79" i="29"/>
  <c r="BZ79" i="29"/>
  <c r="CA79" i="29"/>
  <c r="CB79" i="29"/>
  <c r="CC79" i="29"/>
  <c r="CD79" i="29"/>
  <c r="CE79" i="29"/>
  <c r="CF79" i="29"/>
  <c r="CG79" i="29"/>
  <c r="CH79" i="29"/>
  <c r="CI79" i="29"/>
  <c r="CJ79" i="29"/>
  <c r="CK79" i="29"/>
  <c r="CL79" i="29"/>
  <c r="CM79" i="29"/>
  <c r="CN79" i="29"/>
  <c r="CO79" i="29"/>
  <c r="CP79" i="29"/>
  <c r="CQ79" i="29"/>
  <c r="CR79" i="29"/>
  <c r="CS79" i="29"/>
  <c r="CT79" i="29"/>
  <c r="CU79" i="29"/>
  <c r="CV79" i="29"/>
  <c r="CW79" i="29"/>
  <c r="CX79" i="29"/>
  <c r="CY79" i="29"/>
  <c r="CZ79" i="29"/>
  <c r="DA79" i="29"/>
  <c r="DB79" i="29"/>
  <c r="DC79" i="29"/>
  <c r="DD79" i="29"/>
  <c r="DE79" i="29"/>
  <c r="DF79" i="29"/>
  <c r="DG79" i="29"/>
  <c r="DH79" i="29"/>
  <c r="DI79" i="29"/>
  <c r="DJ79" i="29"/>
  <c r="DK79" i="29"/>
  <c r="DL79" i="29"/>
  <c r="DM79" i="29"/>
  <c r="DN79" i="29"/>
  <c r="DO79" i="29"/>
  <c r="DP79" i="29"/>
  <c r="DQ79" i="29"/>
  <c r="DR79" i="29"/>
  <c r="DS79" i="29"/>
  <c r="DT79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BB80" i="29"/>
  <c r="BC80" i="29"/>
  <c r="BD80" i="29"/>
  <c r="BE80" i="29"/>
  <c r="BF80" i="29"/>
  <c r="BG80" i="29"/>
  <c r="BH80" i="29"/>
  <c r="BI80" i="29"/>
  <c r="BJ80" i="29"/>
  <c r="BK80" i="29"/>
  <c r="BL80" i="29"/>
  <c r="BM80" i="29"/>
  <c r="BN80" i="29"/>
  <c r="BO80" i="29"/>
  <c r="BP80" i="29"/>
  <c r="BQ80" i="29"/>
  <c r="BR80" i="29"/>
  <c r="BS80" i="29"/>
  <c r="BT80" i="29"/>
  <c r="BU80" i="29"/>
  <c r="BV80" i="29"/>
  <c r="BW80" i="29"/>
  <c r="BX80" i="29"/>
  <c r="BY80" i="29"/>
  <c r="BZ80" i="29"/>
  <c r="CA80" i="29"/>
  <c r="CB80" i="29"/>
  <c r="CC80" i="29"/>
  <c r="CD80" i="29"/>
  <c r="CE80" i="29"/>
  <c r="CF80" i="29"/>
  <c r="CG80" i="29"/>
  <c r="CH80" i="29"/>
  <c r="CI80" i="29"/>
  <c r="CJ80" i="29"/>
  <c r="CK80" i="29"/>
  <c r="CL80" i="29"/>
  <c r="CM80" i="29"/>
  <c r="CN80" i="29"/>
  <c r="CO80" i="29"/>
  <c r="CP80" i="29"/>
  <c r="CQ80" i="29"/>
  <c r="CR80" i="29"/>
  <c r="CS80" i="29"/>
  <c r="CT80" i="29"/>
  <c r="CU80" i="29"/>
  <c r="CV80" i="29"/>
  <c r="CW80" i="29"/>
  <c r="CX80" i="29"/>
  <c r="CY80" i="29"/>
  <c r="CZ80" i="29"/>
  <c r="DA80" i="29"/>
  <c r="DB80" i="29"/>
  <c r="DC80" i="29"/>
  <c r="DD80" i="29"/>
  <c r="DE80" i="29"/>
  <c r="DF80" i="29"/>
  <c r="DG80" i="29"/>
  <c r="DH80" i="29"/>
  <c r="DI80" i="29"/>
  <c r="DJ80" i="29"/>
  <c r="DK80" i="29"/>
  <c r="DL80" i="29"/>
  <c r="DM80" i="29"/>
  <c r="DN80" i="29"/>
  <c r="DO80" i="29"/>
  <c r="DP80" i="29"/>
  <c r="DQ80" i="29"/>
  <c r="DR80" i="29"/>
  <c r="DS80" i="29"/>
  <c r="DT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BB81" i="29"/>
  <c r="BC81" i="29"/>
  <c r="BD81" i="29"/>
  <c r="BE81" i="29"/>
  <c r="BF81" i="29"/>
  <c r="BG81" i="29"/>
  <c r="BH81" i="29"/>
  <c r="BI81" i="29"/>
  <c r="BJ81" i="29"/>
  <c r="BK81" i="29"/>
  <c r="BL81" i="29"/>
  <c r="BM81" i="29"/>
  <c r="BN81" i="29"/>
  <c r="BO81" i="29"/>
  <c r="BP81" i="29"/>
  <c r="BQ81" i="29"/>
  <c r="BR81" i="29"/>
  <c r="BS81" i="29"/>
  <c r="BT81" i="29"/>
  <c r="BU81" i="29"/>
  <c r="BV81" i="29"/>
  <c r="BW81" i="29"/>
  <c r="BX81" i="29"/>
  <c r="BY81" i="29"/>
  <c r="BZ81" i="29"/>
  <c r="CA81" i="29"/>
  <c r="CB81" i="29"/>
  <c r="CC81" i="29"/>
  <c r="CD81" i="29"/>
  <c r="CE81" i="29"/>
  <c r="CF81" i="29"/>
  <c r="CG81" i="29"/>
  <c r="CH81" i="29"/>
  <c r="CI81" i="29"/>
  <c r="CJ81" i="29"/>
  <c r="CK81" i="29"/>
  <c r="CL81" i="29"/>
  <c r="CM81" i="29"/>
  <c r="CN81" i="29"/>
  <c r="CO81" i="29"/>
  <c r="CP81" i="29"/>
  <c r="CQ81" i="29"/>
  <c r="CR81" i="29"/>
  <c r="CS81" i="29"/>
  <c r="CT81" i="29"/>
  <c r="CU81" i="29"/>
  <c r="CV81" i="29"/>
  <c r="CW81" i="29"/>
  <c r="CX81" i="29"/>
  <c r="CY81" i="29"/>
  <c r="CZ81" i="29"/>
  <c r="DA81" i="29"/>
  <c r="DB81" i="29"/>
  <c r="DC81" i="29"/>
  <c r="DD81" i="29"/>
  <c r="DE81" i="29"/>
  <c r="DF81" i="29"/>
  <c r="DG81" i="29"/>
  <c r="DH81" i="29"/>
  <c r="DI81" i="29"/>
  <c r="DJ81" i="29"/>
  <c r="DK81" i="29"/>
  <c r="DL81" i="29"/>
  <c r="DM81" i="29"/>
  <c r="DN81" i="29"/>
  <c r="DO81" i="29"/>
  <c r="DP81" i="29"/>
  <c r="DQ81" i="29"/>
  <c r="DR81" i="29"/>
  <c r="DS81" i="29"/>
  <c r="DT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H82" i="29"/>
  <c r="AI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BB82" i="29"/>
  <c r="BC82" i="29"/>
  <c r="BD82" i="29"/>
  <c r="BE82" i="29"/>
  <c r="BF82" i="29"/>
  <c r="BG82" i="29"/>
  <c r="BH82" i="29"/>
  <c r="BI82" i="29"/>
  <c r="BJ82" i="29"/>
  <c r="BK82" i="29"/>
  <c r="BL82" i="29"/>
  <c r="BM82" i="29"/>
  <c r="BN82" i="29"/>
  <c r="BO82" i="29"/>
  <c r="BP82" i="29"/>
  <c r="BQ82" i="29"/>
  <c r="BR82" i="29"/>
  <c r="BS82" i="29"/>
  <c r="BT82" i="29"/>
  <c r="BU82" i="29"/>
  <c r="BV82" i="29"/>
  <c r="BW82" i="29"/>
  <c r="BX82" i="29"/>
  <c r="BY82" i="29"/>
  <c r="BZ82" i="29"/>
  <c r="CA82" i="29"/>
  <c r="CB82" i="29"/>
  <c r="CC82" i="29"/>
  <c r="CD82" i="29"/>
  <c r="CE82" i="29"/>
  <c r="CF82" i="29"/>
  <c r="CG82" i="29"/>
  <c r="CH82" i="29"/>
  <c r="CI82" i="29"/>
  <c r="CJ82" i="29"/>
  <c r="CK82" i="29"/>
  <c r="CL82" i="29"/>
  <c r="CM82" i="29"/>
  <c r="CN82" i="29"/>
  <c r="CO82" i="29"/>
  <c r="CP82" i="29"/>
  <c r="CQ82" i="29"/>
  <c r="CR82" i="29"/>
  <c r="CS82" i="29"/>
  <c r="CT82" i="29"/>
  <c r="CU82" i="29"/>
  <c r="CV82" i="29"/>
  <c r="CW82" i="29"/>
  <c r="CX82" i="29"/>
  <c r="CY82" i="29"/>
  <c r="CZ82" i="29"/>
  <c r="DA82" i="29"/>
  <c r="DB82" i="29"/>
  <c r="DC82" i="29"/>
  <c r="DD82" i="29"/>
  <c r="DE82" i="29"/>
  <c r="DF82" i="29"/>
  <c r="DG82" i="29"/>
  <c r="DH82" i="29"/>
  <c r="DI82" i="29"/>
  <c r="DJ82" i="29"/>
  <c r="DK82" i="29"/>
  <c r="DL82" i="29"/>
  <c r="DM82" i="29"/>
  <c r="DN82" i="29"/>
  <c r="DO82" i="29"/>
  <c r="DP82" i="29"/>
  <c r="DQ82" i="29"/>
  <c r="DR82" i="29"/>
  <c r="DS82" i="29"/>
  <c r="DT82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AF84" i="29"/>
  <c r="AG84" i="29"/>
  <c r="AH84" i="29"/>
  <c r="AI84" i="29"/>
  <c r="AJ84" i="29"/>
  <c r="AK84" i="29"/>
  <c r="AL84" i="29"/>
  <c r="AM84" i="29"/>
  <c r="AN84" i="29"/>
  <c r="AO84" i="29"/>
  <c r="AP84" i="29"/>
  <c r="AQ84" i="29"/>
  <c r="AR84" i="29"/>
  <c r="AS84" i="29"/>
  <c r="AT84" i="29"/>
  <c r="AU84" i="29"/>
  <c r="AV84" i="29"/>
  <c r="AW84" i="29"/>
  <c r="AX84" i="29"/>
  <c r="AY84" i="29"/>
  <c r="AZ84" i="29"/>
  <c r="BA84" i="29"/>
  <c r="BB84" i="29"/>
  <c r="BC84" i="29"/>
  <c r="BD84" i="29"/>
  <c r="BE84" i="29"/>
  <c r="BF84" i="29"/>
  <c r="BG84" i="29"/>
  <c r="BH84" i="29"/>
  <c r="BI84" i="29"/>
  <c r="BJ84" i="29"/>
  <c r="BK84" i="29"/>
  <c r="BL84" i="29"/>
  <c r="BM84" i="29"/>
  <c r="BN84" i="29"/>
  <c r="BO84" i="29"/>
  <c r="BP84" i="29"/>
  <c r="BQ84" i="29"/>
  <c r="BR84" i="29"/>
  <c r="BS84" i="29"/>
  <c r="BT84" i="29"/>
  <c r="BU84" i="29"/>
  <c r="BV84" i="29"/>
  <c r="BW84" i="29"/>
  <c r="BX84" i="29"/>
  <c r="BY84" i="29"/>
  <c r="BZ84" i="29"/>
  <c r="CA84" i="29"/>
  <c r="CB84" i="29"/>
  <c r="CC84" i="29"/>
  <c r="CD84" i="29"/>
  <c r="CE84" i="29"/>
  <c r="CF84" i="29"/>
  <c r="CG84" i="29"/>
  <c r="CH84" i="29"/>
  <c r="CI84" i="29"/>
  <c r="CJ84" i="29"/>
  <c r="CK84" i="29"/>
  <c r="CL84" i="29"/>
  <c r="CM84" i="29"/>
  <c r="CN84" i="29"/>
  <c r="CO84" i="29"/>
  <c r="CP84" i="29"/>
  <c r="CQ84" i="29"/>
  <c r="CR84" i="29"/>
  <c r="CS84" i="29"/>
  <c r="CT84" i="29"/>
  <c r="CU84" i="29"/>
  <c r="CV84" i="29"/>
  <c r="CW84" i="29"/>
  <c r="CX84" i="29"/>
  <c r="CY84" i="29"/>
  <c r="CZ84" i="29"/>
  <c r="DA84" i="29"/>
  <c r="DB84" i="29"/>
  <c r="DC84" i="29"/>
  <c r="DD84" i="29"/>
  <c r="DE84" i="29"/>
  <c r="DF84" i="29"/>
  <c r="DG84" i="29"/>
  <c r="DH84" i="29"/>
  <c r="DI84" i="29"/>
  <c r="DJ84" i="29"/>
  <c r="DK84" i="29"/>
  <c r="DL84" i="29"/>
  <c r="DM84" i="29"/>
  <c r="DN84" i="29"/>
  <c r="DO84" i="29"/>
  <c r="DP84" i="29"/>
  <c r="DQ84" i="29"/>
  <c r="DR84" i="29"/>
  <c r="DS84" i="29"/>
  <c r="DT84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E85" i="29"/>
  <c r="AF85" i="29"/>
  <c r="AG85" i="29"/>
  <c r="AH85" i="29"/>
  <c r="AI85" i="29"/>
  <c r="AJ85" i="29"/>
  <c r="AK85" i="29"/>
  <c r="AL85" i="29"/>
  <c r="AM85" i="29"/>
  <c r="AN85" i="29"/>
  <c r="AO85" i="29"/>
  <c r="AP85" i="29"/>
  <c r="AQ85" i="29"/>
  <c r="AR85" i="29"/>
  <c r="AS85" i="29"/>
  <c r="AT85" i="29"/>
  <c r="AU85" i="29"/>
  <c r="AV85" i="29"/>
  <c r="AW85" i="29"/>
  <c r="AX85" i="29"/>
  <c r="AY85" i="29"/>
  <c r="AZ85" i="29"/>
  <c r="BA85" i="29"/>
  <c r="BB85" i="29"/>
  <c r="BC85" i="29"/>
  <c r="BD85" i="29"/>
  <c r="BE85" i="29"/>
  <c r="BF85" i="29"/>
  <c r="BG85" i="29"/>
  <c r="BH85" i="29"/>
  <c r="BI85" i="29"/>
  <c r="BJ85" i="29"/>
  <c r="BK85" i="29"/>
  <c r="BL85" i="29"/>
  <c r="BM85" i="29"/>
  <c r="BN85" i="29"/>
  <c r="BO85" i="29"/>
  <c r="BP85" i="29"/>
  <c r="BQ85" i="29"/>
  <c r="BR85" i="29"/>
  <c r="BS85" i="29"/>
  <c r="BT85" i="29"/>
  <c r="BU85" i="29"/>
  <c r="BV85" i="29"/>
  <c r="BW85" i="29"/>
  <c r="BX85" i="29"/>
  <c r="BY85" i="29"/>
  <c r="BZ85" i="29"/>
  <c r="CA85" i="29"/>
  <c r="CB85" i="29"/>
  <c r="CC85" i="29"/>
  <c r="CD85" i="29"/>
  <c r="CE85" i="29"/>
  <c r="CF85" i="29"/>
  <c r="CG85" i="29"/>
  <c r="CH85" i="29"/>
  <c r="CI85" i="29"/>
  <c r="CJ85" i="29"/>
  <c r="CK85" i="29"/>
  <c r="CL85" i="29"/>
  <c r="CM85" i="29"/>
  <c r="CN85" i="29"/>
  <c r="CO85" i="29"/>
  <c r="CP85" i="29"/>
  <c r="CQ85" i="29"/>
  <c r="CR85" i="29"/>
  <c r="CS85" i="29"/>
  <c r="CT85" i="29"/>
  <c r="CU85" i="29"/>
  <c r="CV85" i="29"/>
  <c r="CW85" i="29"/>
  <c r="CX85" i="29"/>
  <c r="CY85" i="29"/>
  <c r="CZ85" i="29"/>
  <c r="DA85" i="29"/>
  <c r="DB85" i="29"/>
  <c r="DC85" i="29"/>
  <c r="DD85" i="29"/>
  <c r="DE85" i="29"/>
  <c r="DF85" i="29"/>
  <c r="DG85" i="29"/>
  <c r="DH85" i="29"/>
  <c r="DI85" i="29"/>
  <c r="DJ85" i="29"/>
  <c r="DK85" i="29"/>
  <c r="DL85" i="29"/>
  <c r="DM85" i="29"/>
  <c r="DN85" i="29"/>
  <c r="DO85" i="29"/>
  <c r="DP85" i="29"/>
  <c r="DQ85" i="29"/>
  <c r="DR85" i="29"/>
  <c r="DS85" i="29"/>
  <c r="DT85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X86" i="29"/>
  <c r="AY86" i="29"/>
  <c r="AZ86" i="29"/>
  <c r="BA86" i="29"/>
  <c r="BB86" i="29"/>
  <c r="BC86" i="29"/>
  <c r="BD86" i="29"/>
  <c r="BE86" i="29"/>
  <c r="BF86" i="29"/>
  <c r="BG86" i="29"/>
  <c r="BH86" i="29"/>
  <c r="BI86" i="29"/>
  <c r="BJ86" i="29"/>
  <c r="BK86" i="29"/>
  <c r="BL86" i="29"/>
  <c r="BM86" i="29"/>
  <c r="BN86" i="29"/>
  <c r="BO86" i="29"/>
  <c r="BP86" i="29"/>
  <c r="BQ86" i="29"/>
  <c r="BR86" i="29"/>
  <c r="BS86" i="29"/>
  <c r="BT86" i="29"/>
  <c r="BU86" i="29"/>
  <c r="BV86" i="29"/>
  <c r="BW86" i="29"/>
  <c r="BX86" i="29"/>
  <c r="BY86" i="29"/>
  <c r="BZ86" i="29"/>
  <c r="CA86" i="29"/>
  <c r="CB86" i="29"/>
  <c r="CC86" i="29"/>
  <c r="CD86" i="29"/>
  <c r="CE86" i="29"/>
  <c r="CF86" i="29"/>
  <c r="CG86" i="29"/>
  <c r="CH86" i="29"/>
  <c r="CI86" i="29"/>
  <c r="CJ86" i="29"/>
  <c r="CK86" i="29"/>
  <c r="CL86" i="29"/>
  <c r="CM86" i="29"/>
  <c r="CN86" i="29"/>
  <c r="CO86" i="29"/>
  <c r="CP86" i="29"/>
  <c r="CQ86" i="29"/>
  <c r="CR86" i="29"/>
  <c r="CS86" i="29"/>
  <c r="CT86" i="29"/>
  <c r="CU86" i="29"/>
  <c r="CV86" i="29"/>
  <c r="CW86" i="29"/>
  <c r="CX86" i="29"/>
  <c r="CY86" i="29"/>
  <c r="CZ86" i="29"/>
  <c r="DA86" i="29"/>
  <c r="DB86" i="29"/>
  <c r="DC86" i="29"/>
  <c r="DD86" i="29"/>
  <c r="DE86" i="29"/>
  <c r="DF86" i="29"/>
  <c r="DG86" i="29"/>
  <c r="DH86" i="29"/>
  <c r="DI86" i="29"/>
  <c r="DJ86" i="29"/>
  <c r="DK86" i="29"/>
  <c r="DL86" i="29"/>
  <c r="DM86" i="29"/>
  <c r="DN86" i="29"/>
  <c r="DO86" i="29"/>
  <c r="DP86" i="29"/>
  <c r="DQ86" i="29"/>
  <c r="DR86" i="29"/>
  <c r="DS86" i="29"/>
  <c r="DT86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O87" i="29"/>
  <c r="AP87" i="29"/>
  <c r="AQ87" i="29"/>
  <c r="AR87" i="29"/>
  <c r="AS87" i="29"/>
  <c r="AT87" i="29"/>
  <c r="AU87" i="29"/>
  <c r="AV87" i="29"/>
  <c r="AW87" i="29"/>
  <c r="AX87" i="29"/>
  <c r="AY87" i="29"/>
  <c r="AZ87" i="29"/>
  <c r="BA87" i="29"/>
  <c r="BB87" i="29"/>
  <c r="BC87" i="29"/>
  <c r="BD87" i="29"/>
  <c r="BE87" i="29"/>
  <c r="BF87" i="29"/>
  <c r="BG87" i="29"/>
  <c r="BH87" i="29"/>
  <c r="BI87" i="29"/>
  <c r="BJ87" i="29"/>
  <c r="BK87" i="29"/>
  <c r="BL87" i="29"/>
  <c r="BM87" i="29"/>
  <c r="BN87" i="29"/>
  <c r="BO87" i="29"/>
  <c r="BP87" i="29"/>
  <c r="BQ87" i="29"/>
  <c r="BR87" i="29"/>
  <c r="BS87" i="29"/>
  <c r="BT87" i="29"/>
  <c r="BU87" i="29"/>
  <c r="BV87" i="29"/>
  <c r="BW87" i="29"/>
  <c r="BX87" i="29"/>
  <c r="BY87" i="29"/>
  <c r="BZ87" i="29"/>
  <c r="CA87" i="29"/>
  <c r="CB87" i="29"/>
  <c r="CC87" i="29"/>
  <c r="CD87" i="29"/>
  <c r="CE87" i="29"/>
  <c r="CF87" i="29"/>
  <c r="CG87" i="29"/>
  <c r="CH87" i="29"/>
  <c r="CI87" i="29"/>
  <c r="CJ87" i="29"/>
  <c r="CK87" i="29"/>
  <c r="CL87" i="29"/>
  <c r="CM87" i="29"/>
  <c r="CN87" i="29"/>
  <c r="CO87" i="29"/>
  <c r="CP87" i="29"/>
  <c r="CQ87" i="29"/>
  <c r="CR87" i="29"/>
  <c r="CS87" i="29"/>
  <c r="CT87" i="29"/>
  <c r="CU87" i="29"/>
  <c r="CV87" i="29"/>
  <c r="CW87" i="29"/>
  <c r="CX87" i="29"/>
  <c r="CY87" i="29"/>
  <c r="CZ87" i="29"/>
  <c r="DA87" i="29"/>
  <c r="DB87" i="29"/>
  <c r="DC87" i="29"/>
  <c r="DD87" i="29"/>
  <c r="DE87" i="29"/>
  <c r="DF87" i="29"/>
  <c r="DG87" i="29"/>
  <c r="DH87" i="29"/>
  <c r="DI87" i="29"/>
  <c r="DJ87" i="29"/>
  <c r="DK87" i="29"/>
  <c r="DL87" i="29"/>
  <c r="DM87" i="29"/>
  <c r="DN87" i="29"/>
  <c r="DO87" i="29"/>
  <c r="DP87" i="29"/>
  <c r="DQ87" i="29"/>
  <c r="DR87" i="29"/>
  <c r="DS87" i="29"/>
  <c r="DT87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N89" i="29"/>
  <c r="AO89" i="29"/>
  <c r="AP89" i="29"/>
  <c r="AQ89" i="29"/>
  <c r="AR89" i="29"/>
  <c r="AS89" i="29"/>
  <c r="AT89" i="29"/>
  <c r="AU89" i="29"/>
  <c r="AV89" i="29"/>
  <c r="AW89" i="29"/>
  <c r="AX89" i="29"/>
  <c r="AY89" i="29"/>
  <c r="AZ89" i="29"/>
  <c r="BA89" i="29"/>
  <c r="BB89" i="29"/>
  <c r="BC89" i="29"/>
  <c r="BD89" i="29"/>
  <c r="BE89" i="29"/>
  <c r="BF89" i="29"/>
  <c r="BG89" i="29"/>
  <c r="BH89" i="29"/>
  <c r="BI89" i="29"/>
  <c r="BJ89" i="29"/>
  <c r="BK89" i="29"/>
  <c r="BL89" i="29"/>
  <c r="BM89" i="29"/>
  <c r="BN89" i="29"/>
  <c r="BO89" i="29"/>
  <c r="BP89" i="29"/>
  <c r="BQ89" i="29"/>
  <c r="BR89" i="29"/>
  <c r="BS89" i="29"/>
  <c r="BT89" i="29"/>
  <c r="BU89" i="29"/>
  <c r="BV89" i="29"/>
  <c r="BW89" i="29"/>
  <c r="BX89" i="29"/>
  <c r="BY89" i="29"/>
  <c r="BZ89" i="29"/>
  <c r="CA89" i="29"/>
  <c r="CB89" i="29"/>
  <c r="CC89" i="29"/>
  <c r="CD89" i="29"/>
  <c r="CE89" i="29"/>
  <c r="CF89" i="29"/>
  <c r="CG89" i="29"/>
  <c r="CH89" i="29"/>
  <c r="CI89" i="29"/>
  <c r="CJ89" i="29"/>
  <c r="CK89" i="29"/>
  <c r="CL89" i="29"/>
  <c r="CM89" i="29"/>
  <c r="CN89" i="29"/>
  <c r="CO89" i="29"/>
  <c r="CP89" i="29"/>
  <c r="CQ89" i="29"/>
  <c r="CR89" i="29"/>
  <c r="CS89" i="29"/>
  <c r="CT89" i="29"/>
  <c r="CU89" i="29"/>
  <c r="CV89" i="29"/>
  <c r="CW89" i="29"/>
  <c r="CX89" i="29"/>
  <c r="CY89" i="29"/>
  <c r="CZ89" i="29"/>
  <c r="DA89" i="29"/>
  <c r="DB89" i="29"/>
  <c r="DC89" i="29"/>
  <c r="DD89" i="29"/>
  <c r="DE89" i="29"/>
  <c r="DF89" i="29"/>
  <c r="DG89" i="29"/>
  <c r="DH89" i="29"/>
  <c r="DI89" i="29"/>
  <c r="DJ89" i="29"/>
  <c r="DK89" i="29"/>
  <c r="DL89" i="29"/>
  <c r="DM89" i="29"/>
  <c r="DN89" i="29"/>
  <c r="DO89" i="29"/>
  <c r="DP89" i="29"/>
  <c r="DQ89" i="29"/>
  <c r="DR89" i="29"/>
  <c r="DS89" i="29"/>
  <c r="DT89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M90" i="29"/>
  <c r="AN90" i="29"/>
  <c r="AO90" i="29"/>
  <c r="AP90" i="29"/>
  <c r="AQ90" i="29"/>
  <c r="AR90" i="29"/>
  <c r="AS90" i="29"/>
  <c r="AT90" i="29"/>
  <c r="AU90" i="29"/>
  <c r="AV90" i="29"/>
  <c r="AW90" i="29"/>
  <c r="AX90" i="29"/>
  <c r="AY90" i="29"/>
  <c r="AZ90" i="29"/>
  <c r="BA90" i="29"/>
  <c r="BB90" i="29"/>
  <c r="BC90" i="29"/>
  <c r="BD90" i="29"/>
  <c r="BE90" i="29"/>
  <c r="BF90" i="29"/>
  <c r="BG90" i="29"/>
  <c r="BH90" i="29"/>
  <c r="BI90" i="29"/>
  <c r="BJ90" i="29"/>
  <c r="BK90" i="29"/>
  <c r="BL90" i="29"/>
  <c r="BM90" i="29"/>
  <c r="BN90" i="29"/>
  <c r="BO90" i="29"/>
  <c r="BP90" i="29"/>
  <c r="BQ90" i="29"/>
  <c r="BR90" i="29"/>
  <c r="BS90" i="29"/>
  <c r="BT90" i="29"/>
  <c r="BU90" i="29"/>
  <c r="BV90" i="29"/>
  <c r="BW90" i="29"/>
  <c r="BX90" i="29"/>
  <c r="BY90" i="29"/>
  <c r="BZ90" i="29"/>
  <c r="CA90" i="29"/>
  <c r="CB90" i="29"/>
  <c r="CC90" i="29"/>
  <c r="CD90" i="29"/>
  <c r="CE90" i="29"/>
  <c r="CF90" i="29"/>
  <c r="CG90" i="29"/>
  <c r="CH90" i="29"/>
  <c r="CI90" i="29"/>
  <c r="CJ90" i="29"/>
  <c r="CK90" i="29"/>
  <c r="CL90" i="29"/>
  <c r="CM90" i="29"/>
  <c r="CN90" i="29"/>
  <c r="CO90" i="29"/>
  <c r="CP90" i="29"/>
  <c r="CQ90" i="29"/>
  <c r="CR90" i="29"/>
  <c r="CS90" i="29"/>
  <c r="CT90" i="29"/>
  <c r="CU90" i="29"/>
  <c r="CV90" i="29"/>
  <c r="CW90" i="29"/>
  <c r="CX90" i="29"/>
  <c r="CY90" i="29"/>
  <c r="CZ90" i="29"/>
  <c r="DA90" i="29"/>
  <c r="DB90" i="29"/>
  <c r="DC90" i="29"/>
  <c r="DD90" i="29"/>
  <c r="DE90" i="29"/>
  <c r="DF90" i="29"/>
  <c r="DG90" i="29"/>
  <c r="DH90" i="29"/>
  <c r="DI90" i="29"/>
  <c r="DJ90" i="29"/>
  <c r="DK90" i="29"/>
  <c r="DL90" i="29"/>
  <c r="DM90" i="29"/>
  <c r="DN90" i="29"/>
  <c r="DO90" i="29"/>
  <c r="DP90" i="29"/>
  <c r="DQ90" i="29"/>
  <c r="DR90" i="29"/>
  <c r="DS90" i="29"/>
  <c r="DT90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AL91" i="29"/>
  <c r="AM91" i="29"/>
  <c r="AN91" i="29"/>
  <c r="AO91" i="29"/>
  <c r="AP91" i="29"/>
  <c r="AQ91" i="29"/>
  <c r="AR91" i="29"/>
  <c r="AS91" i="29"/>
  <c r="AT91" i="29"/>
  <c r="AU91" i="29"/>
  <c r="AV91" i="29"/>
  <c r="AW91" i="29"/>
  <c r="AX91" i="29"/>
  <c r="AY91" i="29"/>
  <c r="AZ91" i="29"/>
  <c r="BA91" i="29"/>
  <c r="BB91" i="29"/>
  <c r="BC91" i="29"/>
  <c r="BD91" i="29"/>
  <c r="BE91" i="29"/>
  <c r="BF91" i="29"/>
  <c r="BG91" i="29"/>
  <c r="BH91" i="29"/>
  <c r="BI91" i="29"/>
  <c r="BJ91" i="29"/>
  <c r="BK91" i="29"/>
  <c r="BL91" i="29"/>
  <c r="BM91" i="29"/>
  <c r="BN91" i="29"/>
  <c r="BO91" i="29"/>
  <c r="BP91" i="29"/>
  <c r="BQ91" i="29"/>
  <c r="BR91" i="29"/>
  <c r="BS91" i="29"/>
  <c r="BT91" i="29"/>
  <c r="BU91" i="29"/>
  <c r="BV91" i="29"/>
  <c r="BW91" i="29"/>
  <c r="BX91" i="29"/>
  <c r="BY91" i="29"/>
  <c r="BZ91" i="29"/>
  <c r="CA91" i="29"/>
  <c r="CB91" i="29"/>
  <c r="CC91" i="29"/>
  <c r="CD91" i="29"/>
  <c r="CE91" i="29"/>
  <c r="CF91" i="29"/>
  <c r="CG91" i="29"/>
  <c r="CH91" i="29"/>
  <c r="CI91" i="29"/>
  <c r="CJ91" i="29"/>
  <c r="CK91" i="29"/>
  <c r="CL91" i="29"/>
  <c r="CM91" i="29"/>
  <c r="CN91" i="29"/>
  <c r="CO91" i="29"/>
  <c r="CP91" i="29"/>
  <c r="CQ91" i="29"/>
  <c r="CR91" i="29"/>
  <c r="CS91" i="29"/>
  <c r="CT91" i="29"/>
  <c r="CU91" i="29"/>
  <c r="CV91" i="29"/>
  <c r="CW91" i="29"/>
  <c r="CX91" i="29"/>
  <c r="CY91" i="29"/>
  <c r="CZ91" i="29"/>
  <c r="DA91" i="29"/>
  <c r="DB91" i="29"/>
  <c r="DC91" i="29"/>
  <c r="DD91" i="29"/>
  <c r="DE91" i="29"/>
  <c r="DF91" i="29"/>
  <c r="DG91" i="29"/>
  <c r="DH91" i="29"/>
  <c r="DI91" i="29"/>
  <c r="DJ91" i="29"/>
  <c r="DK91" i="29"/>
  <c r="DL91" i="29"/>
  <c r="DM91" i="29"/>
  <c r="DN91" i="29"/>
  <c r="DO91" i="29"/>
  <c r="DP91" i="29"/>
  <c r="DQ91" i="29"/>
  <c r="DR91" i="29"/>
  <c r="DS91" i="29"/>
  <c r="DT91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AF93" i="29"/>
  <c r="AG93" i="29"/>
  <c r="AH93" i="29"/>
  <c r="AI93" i="29"/>
  <c r="AJ93" i="29"/>
  <c r="AK93" i="29"/>
  <c r="AL93" i="29"/>
  <c r="AM93" i="29"/>
  <c r="AN93" i="29"/>
  <c r="AO93" i="29"/>
  <c r="AP93" i="29"/>
  <c r="AQ93" i="29"/>
  <c r="AR93" i="29"/>
  <c r="AS93" i="29"/>
  <c r="AT93" i="29"/>
  <c r="AU93" i="29"/>
  <c r="AV93" i="29"/>
  <c r="AW93" i="29"/>
  <c r="AX93" i="29"/>
  <c r="AY93" i="29"/>
  <c r="AZ93" i="29"/>
  <c r="BA93" i="29"/>
  <c r="BB93" i="29"/>
  <c r="BC93" i="29"/>
  <c r="BD93" i="29"/>
  <c r="BE93" i="29"/>
  <c r="BF93" i="29"/>
  <c r="BG93" i="29"/>
  <c r="BH93" i="29"/>
  <c r="BI93" i="29"/>
  <c r="BJ93" i="29"/>
  <c r="BK93" i="29"/>
  <c r="BL93" i="29"/>
  <c r="BM93" i="29"/>
  <c r="BN93" i="29"/>
  <c r="BO93" i="29"/>
  <c r="BP93" i="29"/>
  <c r="BQ93" i="29"/>
  <c r="BR93" i="29"/>
  <c r="BS93" i="29"/>
  <c r="BT93" i="29"/>
  <c r="BU93" i="29"/>
  <c r="BV93" i="29"/>
  <c r="BW93" i="29"/>
  <c r="BX93" i="29"/>
  <c r="BY93" i="29"/>
  <c r="BZ93" i="29"/>
  <c r="CA93" i="29"/>
  <c r="CB93" i="29"/>
  <c r="CC93" i="29"/>
  <c r="CD93" i="29"/>
  <c r="CE93" i="29"/>
  <c r="CF93" i="29"/>
  <c r="CG93" i="29"/>
  <c r="CH93" i="29"/>
  <c r="CI93" i="29"/>
  <c r="CJ93" i="29"/>
  <c r="CK93" i="29"/>
  <c r="CL93" i="29"/>
  <c r="CM93" i="29"/>
  <c r="CN93" i="29"/>
  <c r="CO93" i="29"/>
  <c r="CP93" i="29"/>
  <c r="CQ93" i="29"/>
  <c r="CR93" i="29"/>
  <c r="CS93" i="29"/>
  <c r="CT93" i="29"/>
  <c r="CU93" i="29"/>
  <c r="CV93" i="29"/>
  <c r="CW93" i="29"/>
  <c r="CX93" i="29"/>
  <c r="CY93" i="29"/>
  <c r="CZ93" i="29"/>
  <c r="DA93" i="29"/>
  <c r="DB93" i="29"/>
  <c r="DC93" i="29"/>
  <c r="DD93" i="29"/>
  <c r="DE93" i="29"/>
  <c r="DF93" i="29"/>
  <c r="DG93" i="29"/>
  <c r="DH93" i="29"/>
  <c r="DI93" i="29"/>
  <c r="DJ93" i="29"/>
  <c r="DK93" i="29"/>
  <c r="DL93" i="29"/>
  <c r="DM93" i="29"/>
  <c r="DN93" i="29"/>
  <c r="DO93" i="29"/>
  <c r="DP93" i="29"/>
  <c r="DQ93" i="29"/>
  <c r="DR93" i="29"/>
  <c r="DS93" i="29"/>
  <c r="DT93" i="29"/>
  <c r="D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AL96" i="29"/>
  <c r="AM96" i="29"/>
  <c r="AN96" i="29"/>
  <c r="AO96" i="29"/>
  <c r="AP96" i="29"/>
  <c r="AQ96" i="29"/>
  <c r="AR96" i="29"/>
  <c r="AS96" i="29"/>
  <c r="AT96" i="29"/>
  <c r="AU96" i="29"/>
  <c r="AV96" i="29"/>
  <c r="AW96" i="29"/>
  <c r="AX96" i="29"/>
  <c r="AY96" i="29"/>
  <c r="AZ96" i="29"/>
  <c r="BA96" i="29"/>
  <c r="BB96" i="29"/>
  <c r="BC96" i="29"/>
  <c r="BD96" i="29"/>
  <c r="BE96" i="29"/>
  <c r="BF96" i="29"/>
  <c r="BG96" i="29"/>
  <c r="BH96" i="29"/>
  <c r="BI96" i="29"/>
  <c r="BJ96" i="29"/>
  <c r="BK96" i="29"/>
  <c r="BL96" i="29"/>
  <c r="BM96" i="29"/>
  <c r="BN96" i="29"/>
  <c r="BO96" i="29"/>
  <c r="BP96" i="29"/>
  <c r="BQ96" i="29"/>
  <c r="BR96" i="29"/>
  <c r="BS96" i="29"/>
  <c r="BT96" i="29"/>
  <c r="BU96" i="29"/>
  <c r="BV96" i="29"/>
  <c r="BW96" i="29"/>
  <c r="BX96" i="29"/>
  <c r="BY96" i="29"/>
  <c r="BZ96" i="29"/>
  <c r="CA96" i="29"/>
  <c r="CB96" i="29"/>
  <c r="CC96" i="29"/>
  <c r="CD96" i="29"/>
  <c r="CE96" i="29"/>
  <c r="CF96" i="29"/>
  <c r="CG96" i="29"/>
  <c r="CH96" i="29"/>
  <c r="CI96" i="29"/>
  <c r="CJ96" i="29"/>
  <c r="CK96" i="29"/>
  <c r="CL96" i="29"/>
  <c r="CM96" i="29"/>
  <c r="CN96" i="29"/>
  <c r="CO96" i="29"/>
  <c r="CP96" i="29"/>
  <c r="CQ96" i="29"/>
  <c r="CR96" i="29"/>
  <c r="CS96" i="29"/>
  <c r="CT96" i="29"/>
  <c r="CU96" i="29"/>
  <c r="CV96" i="29"/>
  <c r="CW96" i="29"/>
  <c r="CX96" i="29"/>
  <c r="CY96" i="29"/>
  <c r="CZ96" i="29"/>
  <c r="DA96" i="29"/>
  <c r="DB96" i="29"/>
  <c r="DC96" i="29"/>
  <c r="DD96" i="29"/>
  <c r="DE96" i="29"/>
  <c r="DF96" i="29"/>
  <c r="DG96" i="29"/>
  <c r="DH96" i="29"/>
  <c r="DI96" i="29"/>
  <c r="DJ96" i="29"/>
  <c r="DK96" i="29"/>
  <c r="DL96" i="29"/>
  <c r="DM96" i="29"/>
  <c r="DN96" i="29"/>
  <c r="DO96" i="29"/>
  <c r="DP96" i="29"/>
  <c r="DQ96" i="29"/>
  <c r="DR96" i="29"/>
  <c r="DS96" i="29"/>
  <c r="DT96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AF97" i="29"/>
  <c r="AG97" i="29"/>
  <c r="AH97" i="29"/>
  <c r="AI97" i="29"/>
  <c r="AJ97" i="29"/>
  <c r="AK97" i="29"/>
  <c r="AL97" i="29"/>
  <c r="AM97" i="29"/>
  <c r="AN97" i="29"/>
  <c r="AO97" i="29"/>
  <c r="AP97" i="29"/>
  <c r="AQ97" i="29"/>
  <c r="AR97" i="29"/>
  <c r="AS97" i="29"/>
  <c r="AT97" i="29"/>
  <c r="AU97" i="29"/>
  <c r="AV97" i="29"/>
  <c r="AW97" i="29"/>
  <c r="AX97" i="29"/>
  <c r="AY97" i="29"/>
  <c r="AZ97" i="29"/>
  <c r="BA97" i="29"/>
  <c r="BB97" i="29"/>
  <c r="BC97" i="29"/>
  <c r="BD97" i="29"/>
  <c r="BE97" i="29"/>
  <c r="BF97" i="29"/>
  <c r="BG97" i="29"/>
  <c r="BH97" i="29"/>
  <c r="BI97" i="29"/>
  <c r="BJ97" i="29"/>
  <c r="BK97" i="29"/>
  <c r="BL97" i="29"/>
  <c r="BM97" i="29"/>
  <c r="BN97" i="29"/>
  <c r="BO97" i="29"/>
  <c r="BP97" i="29"/>
  <c r="BQ97" i="29"/>
  <c r="BR97" i="29"/>
  <c r="BS97" i="29"/>
  <c r="BT97" i="29"/>
  <c r="BU97" i="29"/>
  <c r="BV97" i="29"/>
  <c r="BW97" i="29"/>
  <c r="BX97" i="29"/>
  <c r="BY97" i="29"/>
  <c r="BZ97" i="29"/>
  <c r="CA97" i="29"/>
  <c r="CB97" i="29"/>
  <c r="CC97" i="29"/>
  <c r="CD97" i="29"/>
  <c r="CE97" i="29"/>
  <c r="CF97" i="29"/>
  <c r="CG97" i="29"/>
  <c r="CH97" i="29"/>
  <c r="CI97" i="29"/>
  <c r="CJ97" i="29"/>
  <c r="CK97" i="29"/>
  <c r="CL97" i="29"/>
  <c r="CM97" i="29"/>
  <c r="CN97" i="29"/>
  <c r="CO97" i="29"/>
  <c r="CP97" i="29"/>
  <c r="CQ97" i="29"/>
  <c r="CR97" i="29"/>
  <c r="CS97" i="29"/>
  <c r="CT97" i="29"/>
  <c r="CU97" i="29"/>
  <c r="CV97" i="29"/>
  <c r="CW97" i="29"/>
  <c r="CX97" i="29"/>
  <c r="CY97" i="29"/>
  <c r="CZ97" i="29"/>
  <c r="DA97" i="29"/>
  <c r="DB97" i="29"/>
  <c r="DC97" i="29"/>
  <c r="DD97" i="29"/>
  <c r="DE97" i="29"/>
  <c r="DF97" i="29"/>
  <c r="DG97" i="29"/>
  <c r="DH97" i="29"/>
  <c r="DI97" i="29"/>
  <c r="DJ97" i="29"/>
  <c r="DK97" i="29"/>
  <c r="DL97" i="29"/>
  <c r="DM97" i="29"/>
  <c r="DN97" i="29"/>
  <c r="DO97" i="29"/>
  <c r="DP97" i="29"/>
  <c r="DQ97" i="29"/>
  <c r="DR97" i="29"/>
  <c r="DS97" i="29"/>
  <c r="DT97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AM98" i="29"/>
  <c r="AN98" i="29"/>
  <c r="AO98" i="29"/>
  <c r="AP98" i="29"/>
  <c r="AQ98" i="29"/>
  <c r="AR98" i="29"/>
  <c r="AS98" i="29"/>
  <c r="AT98" i="29"/>
  <c r="AU98" i="29"/>
  <c r="AV98" i="29"/>
  <c r="AW98" i="29"/>
  <c r="AX98" i="29"/>
  <c r="AY98" i="29"/>
  <c r="AZ98" i="29"/>
  <c r="BA98" i="29"/>
  <c r="BB98" i="29"/>
  <c r="BC98" i="29"/>
  <c r="BD98" i="29"/>
  <c r="BE98" i="29"/>
  <c r="BF98" i="29"/>
  <c r="BG98" i="29"/>
  <c r="BH98" i="29"/>
  <c r="BI98" i="29"/>
  <c r="BJ98" i="29"/>
  <c r="BK98" i="29"/>
  <c r="BL98" i="29"/>
  <c r="BM98" i="29"/>
  <c r="BN98" i="29"/>
  <c r="BO98" i="29"/>
  <c r="BP98" i="29"/>
  <c r="BQ98" i="29"/>
  <c r="BR98" i="29"/>
  <c r="BS98" i="29"/>
  <c r="BT98" i="29"/>
  <c r="BU98" i="29"/>
  <c r="BV98" i="29"/>
  <c r="BW98" i="29"/>
  <c r="BX98" i="29"/>
  <c r="BY98" i="29"/>
  <c r="BZ98" i="29"/>
  <c r="CA98" i="29"/>
  <c r="CB98" i="29"/>
  <c r="CC98" i="29"/>
  <c r="CD98" i="29"/>
  <c r="CE98" i="29"/>
  <c r="CF98" i="29"/>
  <c r="CG98" i="29"/>
  <c r="CH98" i="29"/>
  <c r="CI98" i="29"/>
  <c r="CJ98" i="29"/>
  <c r="CK98" i="29"/>
  <c r="CL98" i="29"/>
  <c r="CM98" i="29"/>
  <c r="CN98" i="29"/>
  <c r="CO98" i="29"/>
  <c r="CP98" i="29"/>
  <c r="CQ98" i="29"/>
  <c r="CR98" i="29"/>
  <c r="CS98" i="29"/>
  <c r="CT98" i="29"/>
  <c r="CU98" i="29"/>
  <c r="CV98" i="29"/>
  <c r="CW98" i="29"/>
  <c r="CX98" i="29"/>
  <c r="CY98" i="29"/>
  <c r="CZ98" i="29"/>
  <c r="DA98" i="29"/>
  <c r="DB98" i="29"/>
  <c r="DC98" i="29"/>
  <c r="DD98" i="29"/>
  <c r="DE98" i="29"/>
  <c r="DF98" i="29"/>
  <c r="DG98" i="29"/>
  <c r="DH98" i="29"/>
  <c r="DI98" i="29"/>
  <c r="DJ98" i="29"/>
  <c r="DK98" i="29"/>
  <c r="DL98" i="29"/>
  <c r="DM98" i="29"/>
  <c r="DN98" i="29"/>
  <c r="DO98" i="29"/>
  <c r="DP98" i="29"/>
  <c r="DQ98" i="29"/>
  <c r="DR98" i="29"/>
  <c r="DS98" i="29"/>
  <c r="DT98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N99" i="29"/>
  <c r="AO99" i="29"/>
  <c r="AP99" i="29"/>
  <c r="AQ99" i="29"/>
  <c r="AR99" i="29"/>
  <c r="AS99" i="29"/>
  <c r="AT99" i="29"/>
  <c r="AU99" i="29"/>
  <c r="AV99" i="29"/>
  <c r="AW99" i="29"/>
  <c r="AX99" i="29"/>
  <c r="AY99" i="29"/>
  <c r="AZ99" i="29"/>
  <c r="BA99" i="29"/>
  <c r="BB99" i="29"/>
  <c r="BC99" i="29"/>
  <c r="BD99" i="29"/>
  <c r="BE99" i="29"/>
  <c r="BF99" i="29"/>
  <c r="BG99" i="29"/>
  <c r="BH99" i="29"/>
  <c r="BI99" i="29"/>
  <c r="BJ99" i="29"/>
  <c r="BK99" i="29"/>
  <c r="BL99" i="29"/>
  <c r="BM99" i="29"/>
  <c r="BN99" i="29"/>
  <c r="BO99" i="29"/>
  <c r="BP99" i="29"/>
  <c r="BQ99" i="29"/>
  <c r="BR99" i="29"/>
  <c r="BS99" i="29"/>
  <c r="BT99" i="29"/>
  <c r="BU99" i="29"/>
  <c r="BV99" i="29"/>
  <c r="BW99" i="29"/>
  <c r="BX99" i="29"/>
  <c r="BY99" i="29"/>
  <c r="BZ99" i="29"/>
  <c r="CA99" i="29"/>
  <c r="CB99" i="29"/>
  <c r="CC99" i="29"/>
  <c r="CD99" i="29"/>
  <c r="CE99" i="29"/>
  <c r="CF99" i="29"/>
  <c r="CG99" i="29"/>
  <c r="CH99" i="29"/>
  <c r="CI99" i="29"/>
  <c r="CJ99" i="29"/>
  <c r="CK99" i="29"/>
  <c r="CL99" i="29"/>
  <c r="CM99" i="29"/>
  <c r="CN99" i="29"/>
  <c r="CO99" i="29"/>
  <c r="CP99" i="29"/>
  <c r="CQ99" i="29"/>
  <c r="CR99" i="29"/>
  <c r="CS99" i="29"/>
  <c r="CT99" i="29"/>
  <c r="CU99" i="29"/>
  <c r="CV99" i="29"/>
  <c r="CW99" i="29"/>
  <c r="CX99" i="29"/>
  <c r="CY99" i="29"/>
  <c r="CZ99" i="29"/>
  <c r="DA99" i="29"/>
  <c r="DB99" i="29"/>
  <c r="DC99" i="29"/>
  <c r="DD99" i="29"/>
  <c r="DE99" i="29"/>
  <c r="DF99" i="29"/>
  <c r="DG99" i="29"/>
  <c r="DH99" i="29"/>
  <c r="DI99" i="29"/>
  <c r="DJ99" i="29"/>
  <c r="DK99" i="29"/>
  <c r="DL99" i="29"/>
  <c r="DM99" i="29"/>
  <c r="DN99" i="29"/>
  <c r="DO99" i="29"/>
  <c r="DP99" i="29"/>
  <c r="DQ99" i="29"/>
  <c r="DR99" i="29"/>
  <c r="DS99" i="29"/>
  <c r="DT99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P101" i="29"/>
  <c r="AQ101" i="29"/>
  <c r="AR101" i="29"/>
  <c r="AS101" i="29"/>
  <c r="AT101" i="29"/>
  <c r="AU101" i="29"/>
  <c r="AV101" i="29"/>
  <c r="AW101" i="29"/>
  <c r="AX101" i="29"/>
  <c r="AY101" i="29"/>
  <c r="AZ101" i="29"/>
  <c r="BA101" i="29"/>
  <c r="BB101" i="29"/>
  <c r="BC101" i="29"/>
  <c r="BD101" i="29"/>
  <c r="BE101" i="29"/>
  <c r="BF101" i="29"/>
  <c r="BG101" i="29"/>
  <c r="BH101" i="29"/>
  <c r="BI101" i="29"/>
  <c r="BJ101" i="29"/>
  <c r="BK101" i="29"/>
  <c r="BL101" i="29"/>
  <c r="BM101" i="29"/>
  <c r="BN101" i="29"/>
  <c r="BO101" i="29"/>
  <c r="BP101" i="29"/>
  <c r="BQ101" i="29"/>
  <c r="BR101" i="29"/>
  <c r="BS101" i="29"/>
  <c r="BT101" i="29"/>
  <c r="BU101" i="29"/>
  <c r="BV101" i="29"/>
  <c r="BW101" i="29"/>
  <c r="BX101" i="29"/>
  <c r="BY101" i="29"/>
  <c r="BZ101" i="29"/>
  <c r="CA101" i="29"/>
  <c r="CB101" i="29"/>
  <c r="CC101" i="29"/>
  <c r="CD101" i="29"/>
  <c r="CE101" i="29"/>
  <c r="CF101" i="29"/>
  <c r="CG101" i="29"/>
  <c r="CH101" i="29"/>
  <c r="CI101" i="29"/>
  <c r="CJ101" i="29"/>
  <c r="CK101" i="29"/>
  <c r="CL101" i="29"/>
  <c r="CM101" i="29"/>
  <c r="CN101" i="29"/>
  <c r="CO101" i="29"/>
  <c r="CP101" i="29"/>
  <c r="CQ101" i="29"/>
  <c r="CR101" i="29"/>
  <c r="CS101" i="29"/>
  <c r="CT101" i="29"/>
  <c r="CU101" i="29"/>
  <c r="CV101" i="29"/>
  <c r="CW101" i="29"/>
  <c r="CX101" i="29"/>
  <c r="CY101" i="29"/>
  <c r="CZ101" i="29"/>
  <c r="DA101" i="29"/>
  <c r="DB101" i="29"/>
  <c r="DC101" i="29"/>
  <c r="DD101" i="29"/>
  <c r="DE101" i="29"/>
  <c r="DF101" i="29"/>
  <c r="DG101" i="29"/>
  <c r="DH101" i="29"/>
  <c r="DI101" i="29"/>
  <c r="DJ101" i="29"/>
  <c r="DK101" i="29"/>
  <c r="DL101" i="29"/>
  <c r="DM101" i="29"/>
  <c r="DN101" i="29"/>
  <c r="DO101" i="29"/>
  <c r="DP101" i="29"/>
  <c r="DQ101" i="29"/>
  <c r="DR101" i="29"/>
  <c r="DS101" i="29"/>
  <c r="DT101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AL102" i="29"/>
  <c r="AM102" i="29"/>
  <c r="AN102" i="29"/>
  <c r="AO102" i="29"/>
  <c r="AP102" i="29"/>
  <c r="AQ102" i="29"/>
  <c r="AR102" i="29"/>
  <c r="AS102" i="29"/>
  <c r="AT102" i="29"/>
  <c r="AU102" i="29"/>
  <c r="AV102" i="29"/>
  <c r="AW102" i="29"/>
  <c r="AX102" i="29"/>
  <c r="AY102" i="29"/>
  <c r="AZ102" i="29"/>
  <c r="BA102" i="29"/>
  <c r="BB102" i="29"/>
  <c r="BC102" i="29"/>
  <c r="BD102" i="29"/>
  <c r="BE102" i="29"/>
  <c r="BF102" i="29"/>
  <c r="BG102" i="29"/>
  <c r="BH102" i="29"/>
  <c r="BI102" i="29"/>
  <c r="BJ102" i="29"/>
  <c r="BK102" i="29"/>
  <c r="BL102" i="29"/>
  <c r="BM102" i="29"/>
  <c r="BN102" i="29"/>
  <c r="BO102" i="29"/>
  <c r="BP102" i="29"/>
  <c r="BQ102" i="29"/>
  <c r="BR102" i="29"/>
  <c r="BS102" i="29"/>
  <c r="BT102" i="29"/>
  <c r="BU102" i="29"/>
  <c r="BV102" i="29"/>
  <c r="BW102" i="29"/>
  <c r="BX102" i="29"/>
  <c r="BY102" i="29"/>
  <c r="BZ102" i="29"/>
  <c r="CA102" i="29"/>
  <c r="CB102" i="29"/>
  <c r="CC102" i="29"/>
  <c r="CD102" i="29"/>
  <c r="CE102" i="29"/>
  <c r="CF102" i="29"/>
  <c r="CG102" i="29"/>
  <c r="CH102" i="29"/>
  <c r="CI102" i="29"/>
  <c r="CJ102" i="29"/>
  <c r="CK102" i="29"/>
  <c r="CL102" i="29"/>
  <c r="CM102" i="29"/>
  <c r="CN102" i="29"/>
  <c r="CO102" i="29"/>
  <c r="CP102" i="29"/>
  <c r="CQ102" i="29"/>
  <c r="CR102" i="29"/>
  <c r="CS102" i="29"/>
  <c r="CT102" i="29"/>
  <c r="CU102" i="29"/>
  <c r="CV102" i="29"/>
  <c r="CW102" i="29"/>
  <c r="CX102" i="29"/>
  <c r="CY102" i="29"/>
  <c r="CZ102" i="29"/>
  <c r="DA102" i="29"/>
  <c r="DB102" i="29"/>
  <c r="DC102" i="29"/>
  <c r="DD102" i="29"/>
  <c r="DE102" i="29"/>
  <c r="DF102" i="29"/>
  <c r="DG102" i="29"/>
  <c r="DH102" i="29"/>
  <c r="DI102" i="29"/>
  <c r="DJ102" i="29"/>
  <c r="DK102" i="29"/>
  <c r="DL102" i="29"/>
  <c r="DM102" i="29"/>
  <c r="DN102" i="29"/>
  <c r="DO102" i="29"/>
  <c r="DP102" i="29"/>
  <c r="DQ102" i="29"/>
  <c r="DR102" i="29"/>
  <c r="DS102" i="29"/>
  <c r="DT102" i="29"/>
  <c r="D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V103" i="29"/>
  <c r="AW103" i="29"/>
  <c r="AX103" i="29"/>
  <c r="AY103" i="29"/>
  <c r="AZ103" i="29"/>
  <c r="BA103" i="29"/>
  <c r="BB103" i="29"/>
  <c r="BC103" i="29"/>
  <c r="BD103" i="29"/>
  <c r="BE103" i="29"/>
  <c r="BF103" i="29"/>
  <c r="BG103" i="29"/>
  <c r="BH103" i="29"/>
  <c r="BI103" i="29"/>
  <c r="BJ103" i="29"/>
  <c r="BK103" i="29"/>
  <c r="BL103" i="29"/>
  <c r="BM103" i="29"/>
  <c r="BN103" i="29"/>
  <c r="BO103" i="29"/>
  <c r="BP103" i="29"/>
  <c r="BQ103" i="29"/>
  <c r="BR103" i="29"/>
  <c r="BS103" i="29"/>
  <c r="BT103" i="29"/>
  <c r="BU103" i="29"/>
  <c r="BV103" i="29"/>
  <c r="BW103" i="29"/>
  <c r="BX103" i="29"/>
  <c r="BY103" i="29"/>
  <c r="BZ103" i="29"/>
  <c r="CA103" i="29"/>
  <c r="CB103" i="29"/>
  <c r="CC103" i="29"/>
  <c r="CD103" i="29"/>
  <c r="CE103" i="29"/>
  <c r="CF103" i="29"/>
  <c r="CG103" i="29"/>
  <c r="CH103" i="29"/>
  <c r="CI103" i="29"/>
  <c r="CJ103" i="29"/>
  <c r="CK103" i="29"/>
  <c r="CL103" i="29"/>
  <c r="CM103" i="29"/>
  <c r="CN103" i="29"/>
  <c r="CO103" i="29"/>
  <c r="CP103" i="29"/>
  <c r="CQ103" i="29"/>
  <c r="CR103" i="29"/>
  <c r="CS103" i="29"/>
  <c r="CT103" i="29"/>
  <c r="CU103" i="29"/>
  <c r="CV103" i="29"/>
  <c r="CW103" i="29"/>
  <c r="CX103" i="29"/>
  <c r="CY103" i="29"/>
  <c r="CZ103" i="29"/>
  <c r="DA103" i="29"/>
  <c r="DB103" i="29"/>
  <c r="DC103" i="29"/>
  <c r="DD103" i="29"/>
  <c r="DE103" i="29"/>
  <c r="DF103" i="29"/>
  <c r="DG103" i="29"/>
  <c r="DH103" i="29"/>
  <c r="DI103" i="29"/>
  <c r="DJ103" i="29"/>
  <c r="DK103" i="29"/>
  <c r="DL103" i="29"/>
  <c r="DM103" i="29"/>
  <c r="DN103" i="29"/>
  <c r="DO103" i="29"/>
  <c r="DP103" i="29"/>
  <c r="DQ103" i="29"/>
  <c r="DR103" i="29"/>
  <c r="DS103" i="29"/>
  <c r="DT103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J105" i="29"/>
  <c r="AK105" i="29"/>
  <c r="AL105" i="29"/>
  <c r="AM105" i="29"/>
  <c r="AN105" i="29"/>
  <c r="AO105" i="29"/>
  <c r="AP105" i="29"/>
  <c r="AQ105" i="29"/>
  <c r="AR105" i="29"/>
  <c r="AS105" i="29"/>
  <c r="AT105" i="29"/>
  <c r="AU105" i="29"/>
  <c r="AV105" i="29"/>
  <c r="AW105" i="29"/>
  <c r="AX105" i="29"/>
  <c r="AY105" i="29"/>
  <c r="AZ105" i="29"/>
  <c r="BA105" i="29"/>
  <c r="BB105" i="29"/>
  <c r="BC105" i="29"/>
  <c r="BD105" i="29"/>
  <c r="BE105" i="29"/>
  <c r="BF105" i="29"/>
  <c r="BG105" i="29"/>
  <c r="BH105" i="29"/>
  <c r="BI105" i="29"/>
  <c r="BJ105" i="29"/>
  <c r="BK105" i="29"/>
  <c r="BL105" i="29"/>
  <c r="BM105" i="29"/>
  <c r="BN105" i="29"/>
  <c r="BO105" i="29"/>
  <c r="BP105" i="29"/>
  <c r="BQ105" i="29"/>
  <c r="BR105" i="29"/>
  <c r="BS105" i="29"/>
  <c r="BT105" i="29"/>
  <c r="BU105" i="29"/>
  <c r="BV105" i="29"/>
  <c r="BW105" i="29"/>
  <c r="BX105" i="29"/>
  <c r="BY105" i="29"/>
  <c r="BZ105" i="29"/>
  <c r="CA105" i="29"/>
  <c r="CB105" i="29"/>
  <c r="CC105" i="29"/>
  <c r="CD105" i="29"/>
  <c r="CE105" i="29"/>
  <c r="CF105" i="29"/>
  <c r="CG105" i="29"/>
  <c r="CH105" i="29"/>
  <c r="CI105" i="29"/>
  <c r="CJ105" i="29"/>
  <c r="CK105" i="29"/>
  <c r="CL105" i="29"/>
  <c r="CM105" i="29"/>
  <c r="CN105" i="29"/>
  <c r="CO105" i="29"/>
  <c r="CP105" i="29"/>
  <c r="CQ105" i="29"/>
  <c r="CR105" i="29"/>
  <c r="CS105" i="29"/>
  <c r="CT105" i="29"/>
  <c r="CU105" i="29"/>
  <c r="CV105" i="29"/>
  <c r="CW105" i="29"/>
  <c r="CX105" i="29"/>
  <c r="CY105" i="29"/>
  <c r="CZ105" i="29"/>
  <c r="DA105" i="29"/>
  <c r="DB105" i="29"/>
  <c r="DC105" i="29"/>
  <c r="DD105" i="29"/>
  <c r="DE105" i="29"/>
  <c r="DF105" i="29"/>
  <c r="DG105" i="29"/>
  <c r="DH105" i="29"/>
  <c r="DI105" i="29"/>
  <c r="DJ105" i="29"/>
  <c r="DK105" i="29"/>
  <c r="DL105" i="29"/>
  <c r="DM105" i="29"/>
  <c r="DN105" i="29"/>
  <c r="DO105" i="29"/>
  <c r="DP105" i="29"/>
  <c r="DQ105" i="29"/>
  <c r="DR105" i="29"/>
  <c r="DS105" i="29"/>
  <c r="DT105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W106" i="29"/>
  <c r="AX106" i="29"/>
  <c r="AY106" i="29"/>
  <c r="AZ106" i="29"/>
  <c r="BA106" i="29"/>
  <c r="BB106" i="29"/>
  <c r="BC106" i="29"/>
  <c r="BD106" i="29"/>
  <c r="BE106" i="29"/>
  <c r="BF106" i="29"/>
  <c r="BG106" i="29"/>
  <c r="BH106" i="29"/>
  <c r="BI106" i="29"/>
  <c r="BJ106" i="29"/>
  <c r="BK106" i="29"/>
  <c r="BL106" i="29"/>
  <c r="BM106" i="29"/>
  <c r="BN106" i="29"/>
  <c r="BO106" i="29"/>
  <c r="BP106" i="29"/>
  <c r="BQ106" i="29"/>
  <c r="BR106" i="29"/>
  <c r="BS106" i="29"/>
  <c r="BT106" i="29"/>
  <c r="BU106" i="29"/>
  <c r="BV106" i="29"/>
  <c r="BW106" i="29"/>
  <c r="BX106" i="29"/>
  <c r="BY106" i="29"/>
  <c r="BZ106" i="29"/>
  <c r="CA106" i="29"/>
  <c r="CB106" i="29"/>
  <c r="CC106" i="29"/>
  <c r="CD106" i="29"/>
  <c r="CE106" i="29"/>
  <c r="CF106" i="29"/>
  <c r="CG106" i="29"/>
  <c r="CH106" i="29"/>
  <c r="CI106" i="29"/>
  <c r="CJ106" i="29"/>
  <c r="CK106" i="29"/>
  <c r="CL106" i="29"/>
  <c r="CM106" i="29"/>
  <c r="CN106" i="29"/>
  <c r="CO106" i="29"/>
  <c r="CP106" i="29"/>
  <c r="CQ106" i="29"/>
  <c r="CR106" i="29"/>
  <c r="CS106" i="29"/>
  <c r="CT106" i="29"/>
  <c r="CU106" i="29"/>
  <c r="CV106" i="29"/>
  <c r="CW106" i="29"/>
  <c r="CX106" i="29"/>
  <c r="CY106" i="29"/>
  <c r="CZ106" i="29"/>
  <c r="DA106" i="29"/>
  <c r="DB106" i="29"/>
  <c r="DC106" i="29"/>
  <c r="DD106" i="29"/>
  <c r="DE106" i="29"/>
  <c r="DF106" i="29"/>
  <c r="DG106" i="29"/>
  <c r="DH106" i="29"/>
  <c r="DI106" i="29"/>
  <c r="DJ106" i="29"/>
  <c r="DK106" i="29"/>
  <c r="DL106" i="29"/>
  <c r="DM106" i="29"/>
  <c r="DN106" i="29"/>
  <c r="DO106" i="29"/>
  <c r="DP106" i="29"/>
  <c r="DQ106" i="29"/>
  <c r="DR106" i="29"/>
  <c r="DS106" i="29"/>
  <c r="DT106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L107" i="29"/>
  <c r="AM107" i="29"/>
  <c r="AN107" i="29"/>
  <c r="AO107" i="29"/>
  <c r="AP107" i="29"/>
  <c r="AQ107" i="29"/>
  <c r="AR107" i="29"/>
  <c r="AS107" i="29"/>
  <c r="AT107" i="29"/>
  <c r="AU107" i="29"/>
  <c r="AV107" i="29"/>
  <c r="AW107" i="29"/>
  <c r="AX107" i="29"/>
  <c r="AY107" i="29"/>
  <c r="AZ107" i="29"/>
  <c r="BA107" i="29"/>
  <c r="BB107" i="29"/>
  <c r="BC107" i="29"/>
  <c r="BD107" i="29"/>
  <c r="BE107" i="29"/>
  <c r="BF107" i="29"/>
  <c r="BG107" i="29"/>
  <c r="BH107" i="29"/>
  <c r="BI107" i="29"/>
  <c r="BJ107" i="29"/>
  <c r="BK107" i="29"/>
  <c r="BL107" i="29"/>
  <c r="BM107" i="29"/>
  <c r="BN107" i="29"/>
  <c r="BO107" i="29"/>
  <c r="BP107" i="29"/>
  <c r="BQ107" i="29"/>
  <c r="BR107" i="29"/>
  <c r="BS107" i="29"/>
  <c r="BT107" i="29"/>
  <c r="BU107" i="29"/>
  <c r="BV107" i="29"/>
  <c r="BW107" i="29"/>
  <c r="BX107" i="29"/>
  <c r="BY107" i="29"/>
  <c r="BZ107" i="29"/>
  <c r="CA107" i="29"/>
  <c r="CB107" i="29"/>
  <c r="CC107" i="29"/>
  <c r="CD107" i="29"/>
  <c r="CE107" i="29"/>
  <c r="CF107" i="29"/>
  <c r="CG107" i="29"/>
  <c r="CH107" i="29"/>
  <c r="CI107" i="29"/>
  <c r="CJ107" i="29"/>
  <c r="CK107" i="29"/>
  <c r="CL107" i="29"/>
  <c r="CM107" i="29"/>
  <c r="CN107" i="29"/>
  <c r="CO107" i="29"/>
  <c r="CP107" i="29"/>
  <c r="CQ107" i="29"/>
  <c r="CR107" i="29"/>
  <c r="CS107" i="29"/>
  <c r="CT107" i="29"/>
  <c r="CU107" i="29"/>
  <c r="CV107" i="29"/>
  <c r="CW107" i="29"/>
  <c r="CX107" i="29"/>
  <c r="CY107" i="29"/>
  <c r="CZ107" i="29"/>
  <c r="DA107" i="29"/>
  <c r="DB107" i="29"/>
  <c r="DC107" i="29"/>
  <c r="DD107" i="29"/>
  <c r="DE107" i="29"/>
  <c r="DF107" i="29"/>
  <c r="DG107" i="29"/>
  <c r="DH107" i="29"/>
  <c r="DI107" i="29"/>
  <c r="DJ107" i="29"/>
  <c r="DK107" i="29"/>
  <c r="DL107" i="29"/>
  <c r="DM107" i="29"/>
  <c r="DN107" i="29"/>
  <c r="DO107" i="29"/>
  <c r="DP107" i="29"/>
  <c r="DQ107" i="29"/>
  <c r="DR107" i="29"/>
  <c r="DS107" i="29"/>
  <c r="DT107" i="29"/>
  <c r="D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AE109" i="29"/>
  <c r="AF109" i="29"/>
  <c r="AG109" i="29"/>
  <c r="AH109" i="29"/>
  <c r="AI109" i="29"/>
  <c r="AJ109" i="29"/>
  <c r="AK109" i="29"/>
  <c r="AL109" i="29"/>
  <c r="AM109" i="29"/>
  <c r="AN109" i="29"/>
  <c r="AO109" i="29"/>
  <c r="AP109" i="29"/>
  <c r="AQ109" i="29"/>
  <c r="AR109" i="29"/>
  <c r="AS109" i="29"/>
  <c r="AT109" i="29"/>
  <c r="AU109" i="29"/>
  <c r="AV109" i="29"/>
  <c r="AW109" i="29"/>
  <c r="AX109" i="29"/>
  <c r="AY109" i="29"/>
  <c r="AZ109" i="29"/>
  <c r="BA109" i="29"/>
  <c r="BB109" i="29"/>
  <c r="BC109" i="29"/>
  <c r="BD109" i="29"/>
  <c r="BE109" i="29"/>
  <c r="BF109" i="29"/>
  <c r="BG109" i="29"/>
  <c r="BH109" i="29"/>
  <c r="BI109" i="29"/>
  <c r="BJ109" i="29"/>
  <c r="BK109" i="29"/>
  <c r="BL109" i="29"/>
  <c r="BM109" i="29"/>
  <c r="BN109" i="29"/>
  <c r="BO109" i="29"/>
  <c r="BP109" i="29"/>
  <c r="BQ109" i="29"/>
  <c r="BR109" i="29"/>
  <c r="BS109" i="29"/>
  <c r="BT109" i="29"/>
  <c r="BU109" i="29"/>
  <c r="BV109" i="29"/>
  <c r="BW109" i="29"/>
  <c r="BX109" i="29"/>
  <c r="BY109" i="29"/>
  <c r="BZ109" i="29"/>
  <c r="CA109" i="29"/>
  <c r="CB109" i="29"/>
  <c r="CC109" i="29"/>
  <c r="CD109" i="29"/>
  <c r="CE109" i="29"/>
  <c r="CF109" i="29"/>
  <c r="CG109" i="29"/>
  <c r="CH109" i="29"/>
  <c r="CI109" i="29"/>
  <c r="CJ109" i="29"/>
  <c r="CK109" i="29"/>
  <c r="CL109" i="29"/>
  <c r="CM109" i="29"/>
  <c r="CN109" i="29"/>
  <c r="CO109" i="29"/>
  <c r="CP109" i="29"/>
  <c r="CQ109" i="29"/>
  <c r="CR109" i="29"/>
  <c r="CS109" i="29"/>
  <c r="CT109" i="29"/>
  <c r="CU109" i="29"/>
  <c r="CV109" i="29"/>
  <c r="CW109" i="29"/>
  <c r="CX109" i="29"/>
  <c r="CY109" i="29"/>
  <c r="CZ109" i="29"/>
  <c r="DA109" i="29"/>
  <c r="DB109" i="29"/>
  <c r="DC109" i="29"/>
  <c r="DD109" i="29"/>
  <c r="DE109" i="29"/>
  <c r="DF109" i="29"/>
  <c r="DG109" i="29"/>
  <c r="DH109" i="29"/>
  <c r="DI109" i="29"/>
  <c r="DJ109" i="29"/>
  <c r="DK109" i="29"/>
  <c r="DL109" i="29"/>
  <c r="DM109" i="29"/>
  <c r="DN109" i="29"/>
  <c r="DO109" i="29"/>
  <c r="DP109" i="29"/>
  <c r="DQ109" i="29"/>
  <c r="DR109" i="29"/>
  <c r="DS109" i="29"/>
  <c r="DT109" i="29"/>
  <c r="D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AF112" i="29"/>
  <c r="AG112" i="29"/>
  <c r="AH112" i="29"/>
  <c r="AI112" i="29"/>
  <c r="AJ112" i="29"/>
  <c r="AK112" i="29"/>
  <c r="AL112" i="29"/>
  <c r="AM112" i="29"/>
  <c r="AN112" i="29"/>
  <c r="AO112" i="29"/>
  <c r="AP112" i="29"/>
  <c r="AQ112" i="29"/>
  <c r="AR112" i="29"/>
  <c r="AS112" i="29"/>
  <c r="AT112" i="29"/>
  <c r="AU112" i="29"/>
  <c r="AV112" i="29"/>
  <c r="AW112" i="29"/>
  <c r="AX112" i="29"/>
  <c r="AY112" i="29"/>
  <c r="AZ112" i="29"/>
  <c r="BA112" i="29"/>
  <c r="BB112" i="29"/>
  <c r="BC112" i="29"/>
  <c r="BD112" i="29"/>
  <c r="BE112" i="29"/>
  <c r="BF112" i="29"/>
  <c r="BG112" i="29"/>
  <c r="BH112" i="29"/>
  <c r="BI112" i="29"/>
  <c r="BJ112" i="29"/>
  <c r="BK112" i="29"/>
  <c r="BL112" i="29"/>
  <c r="BM112" i="29"/>
  <c r="BN112" i="29"/>
  <c r="BO112" i="29"/>
  <c r="BP112" i="29"/>
  <c r="BQ112" i="29"/>
  <c r="BR112" i="29"/>
  <c r="BS112" i="29"/>
  <c r="BT112" i="29"/>
  <c r="BU112" i="29"/>
  <c r="BV112" i="29"/>
  <c r="BW112" i="29"/>
  <c r="BX112" i="29"/>
  <c r="BY112" i="29"/>
  <c r="BZ112" i="29"/>
  <c r="CA112" i="29"/>
  <c r="CB112" i="29"/>
  <c r="CC112" i="29"/>
  <c r="CD112" i="29"/>
  <c r="CE112" i="29"/>
  <c r="CF112" i="29"/>
  <c r="CG112" i="29"/>
  <c r="CH112" i="29"/>
  <c r="CI112" i="29"/>
  <c r="CJ112" i="29"/>
  <c r="CK112" i="29"/>
  <c r="CL112" i="29"/>
  <c r="CM112" i="29"/>
  <c r="CN112" i="29"/>
  <c r="CO112" i="29"/>
  <c r="CP112" i="29"/>
  <c r="CQ112" i="29"/>
  <c r="CR112" i="29"/>
  <c r="CS112" i="29"/>
  <c r="CT112" i="29"/>
  <c r="CU112" i="29"/>
  <c r="CV112" i="29"/>
  <c r="CW112" i="29"/>
  <c r="CX112" i="29"/>
  <c r="CY112" i="29"/>
  <c r="CZ112" i="29"/>
  <c r="DA112" i="29"/>
  <c r="DB112" i="29"/>
  <c r="DC112" i="29"/>
  <c r="DD112" i="29"/>
  <c r="DE112" i="29"/>
  <c r="DF112" i="29"/>
  <c r="DG112" i="29"/>
  <c r="DH112" i="29"/>
  <c r="DI112" i="29"/>
  <c r="DJ112" i="29"/>
  <c r="DK112" i="29"/>
  <c r="DL112" i="29"/>
  <c r="DM112" i="29"/>
  <c r="DN112" i="29"/>
  <c r="DO112" i="29"/>
  <c r="DP112" i="29"/>
  <c r="DQ112" i="29"/>
  <c r="DR112" i="29"/>
  <c r="DS112" i="29"/>
  <c r="DT112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AF113" i="29"/>
  <c r="AG113" i="29"/>
  <c r="AH113" i="29"/>
  <c r="AI113" i="29"/>
  <c r="AJ113" i="29"/>
  <c r="AK113" i="29"/>
  <c r="AL113" i="29"/>
  <c r="AM113" i="29"/>
  <c r="AN113" i="29"/>
  <c r="AO113" i="29"/>
  <c r="AP113" i="29"/>
  <c r="AQ113" i="29"/>
  <c r="AR113" i="29"/>
  <c r="AS113" i="29"/>
  <c r="AT113" i="29"/>
  <c r="AU113" i="29"/>
  <c r="AV113" i="29"/>
  <c r="AW113" i="29"/>
  <c r="AX113" i="29"/>
  <c r="AY113" i="29"/>
  <c r="AZ113" i="29"/>
  <c r="BA113" i="29"/>
  <c r="BB113" i="29"/>
  <c r="BC113" i="29"/>
  <c r="BD113" i="29"/>
  <c r="BE113" i="29"/>
  <c r="BF113" i="29"/>
  <c r="BG113" i="29"/>
  <c r="BH113" i="29"/>
  <c r="BI113" i="29"/>
  <c r="BJ113" i="29"/>
  <c r="BK113" i="29"/>
  <c r="BL113" i="29"/>
  <c r="BM113" i="29"/>
  <c r="BN113" i="29"/>
  <c r="BO113" i="29"/>
  <c r="BP113" i="29"/>
  <c r="BQ113" i="29"/>
  <c r="BR113" i="29"/>
  <c r="BS113" i="29"/>
  <c r="BT113" i="29"/>
  <c r="BU113" i="29"/>
  <c r="BV113" i="29"/>
  <c r="BW113" i="29"/>
  <c r="BX113" i="29"/>
  <c r="BY113" i="29"/>
  <c r="BZ113" i="29"/>
  <c r="CA113" i="29"/>
  <c r="CB113" i="29"/>
  <c r="CC113" i="29"/>
  <c r="CD113" i="29"/>
  <c r="CE113" i="29"/>
  <c r="CF113" i="29"/>
  <c r="CG113" i="29"/>
  <c r="CH113" i="29"/>
  <c r="CI113" i="29"/>
  <c r="CJ113" i="29"/>
  <c r="CK113" i="29"/>
  <c r="CL113" i="29"/>
  <c r="CM113" i="29"/>
  <c r="CN113" i="29"/>
  <c r="CO113" i="29"/>
  <c r="CP113" i="29"/>
  <c r="CQ113" i="29"/>
  <c r="CR113" i="29"/>
  <c r="CS113" i="29"/>
  <c r="CT113" i="29"/>
  <c r="CU113" i="29"/>
  <c r="CV113" i="29"/>
  <c r="CW113" i="29"/>
  <c r="CX113" i="29"/>
  <c r="CY113" i="29"/>
  <c r="CZ113" i="29"/>
  <c r="DA113" i="29"/>
  <c r="DB113" i="29"/>
  <c r="DC113" i="29"/>
  <c r="DD113" i="29"/>
  <c r="DE113" i="29"/>
  <c r="DF113" i="29"/>
  <c r="DG113" i="29"/>
  <c r="DH113" i="29"/>
  <c r="DI113" i="29"/>
  <c r="DJ113" i="29"/>
  <c r="DK113" i="29"/>
  <c r="DL113" i="29"/>
  <c r="DM113" i="29"/>
  <c r="DN113" i="29"/>
  <c r="DO113" i="29"/>
  <c r="DP113" i="29"/>
  <c r="DQ113" i="29"/>
  <c r="DR113" i="29"/>
  <c r="DS113" i="29"/>
  <c r="DT113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AF114" i="29"/>
  <c r="AG114" i="29"/>
  <c r="AH114" i="29"/>
  <c r="AI114" i="29"/>
  <c r="AJ114" i="29"/>
  <c r="AK114" i="29"/>
  <c r="AL114" i="29"/>
  <c r="AM114" i="29"/>
  <c r="AN114" i="29"/>
  <c r="AO114" i="29"/>
  <c r="AP114" i="29"/>
  <c r="AQ114" i="29"/>
  <c r="AR114" i="29"/>
  <c r="AS114" i="29"/>
  <c r="AT114" i="29"/>
  <c r="AU114" i="29"/>
  <c r="AV114" i="29"/>
  <c r="AW114" i="29"/>
  <c r="AX114" i="29"/>
  <c r="AY114" i="29"/>
  <c r="AZ114" i="29"/>
  <c r="BA114" i="29"/>
  <c r="BB114" i="29"/>
  <c r="BC114" i="29"/>
  <c r="BD114" i="29"/>
  <c r="BE114" i="29"/>
  <c r="BF114" i="29"/>
  <c r="BG114" i="29"/>
  <c r="BH114" i="29"/>
  <c r="BI114" i="29"/>
  <c r="BJ114" i="29"/>
  <c r="BK114" i="29"/>
  <c r="BL114" i="29"/>
  <c r="BM114" i="29"/>
  <c r="BN114" i="29"/>
  <c r="BO114" i="29"/>
  <c r="BP114" i="29"/>
  <c r="BQ114" i="29"/>
  <c r="BR114" i="29"/>
  <c r="BS114" i="29"/>
  <c r="BT114" i="29"/>
  <c r="BU114" i="29"/>
  <c r="BV114" i="29"/>
  <c r="BW114" i="29"/>
  <c r="BX114" i="29"/>
  <c r="BY114" i="29"/>
  <c r="BZ114" i="29"/>
  <c r="CA114" i="29"/>
  <c r="CB114" i="29"/>
  <c r="CC114" i="29"/>
  <c r="CD114" i="29"/>
  <c r="CE114" i="29"/>
  <c r="CF114" i="29"/>
  <c r="CG114" i="29"/>
  <c r="CH114" i="29"/>
  <c r="CI114" i="29"/>
  <c r="CJ114" i="29"/>
  <c r="CK114" i="29"/>
  <c r="CL114" i="29"/>
  <c r="CM114" i="29"/>
  <c r="CN114" i="29"/>
  <c r="CO114" i="29"/>
  <c r="CP114" i="29"/>
  <c r="CQ114" i="29"/>
  <c r="CR114" i="29"/>
  <c r="CS114" i="29"/>
  <c r="CT114" i="29"/>
  <c r="CU114" i="29"/>
  <c r="CV114" i="29"/>
  <c r="CW114" i="29"/>
  <c r="CX114" i="29"/>
  <c r="CY114" i="29"/>
  <c r="CZ114" i="29"/>
  <c r="DA114" i="29"/>
  <c r="DB114" i="29"/>
  <c r="DC114" i="29"/>
  <c r="DD114" i="29"/>
  <c r="DE114" i="29"/>
  <c r="DF114" i="29"/>
  <c r="DG114" i="29"/>
  <c r="DH114" i="29"/>
  <c r="DI114" i="29"/>
  <c r="DJ114" i="29"/>
  <c r="DK114" i="29"/>
  <c r="DL114" i="29"/>
  <c r="DM114" i="29"/>
  <c r="DN114" i="29"/>
  <c r="DO114" i="29"/>
  <c r="DP114" i="29"/>
  <c r="DQ114" i="29"/>
  <c r="DR114" i="29"/>
  <c r="DS114" i="29"/>
  <c r="DT114" i="29"/>
  <c r="D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AB115" i="29"/>
  <c r="AC115" i="29"/>
  <c r="AD115" i="29"/>
  <c r="AE115" i="29"/>
  <c r="AF115" i="29"/>
  <c r="AG115" i="29"/>
  <c r="AH115" i="29"/>
  <c r="AI115" i="29"/>
  <c r="AJ115" i="29"/>
  <c r="AK115" i="29"/>
  <c r="AL115" i="29"/>
  <c r="AM115" i="29"/>
  <c r="AN115" i="29"/>
  <c r="AO115" i="29"/>
  <c r="AP115" i="29"/>
  <c r="AQ115" i="29"/>
  <c r="AR115" i="29"/>
  <c r="AS115" i="29"/>
  <c r="AT115" i="29"/>
  <c r="AU115" i="29"/>
  <c r="AV115" i="29"/>
  <c r="AW115" i="29"/>
  <c r="AX115" i="29"/>
  <c r="AY115" i="29"/>
  <c r="AZ115" i="29"/>
  <c r="BA115" i="29"/>
  <c r="BB115" i="29"/>
  <c r="BC115" i="29"/>
  <c r="BD115" i="29"/>
  <c r="BE115" i="29"/>
  <c r="BF115" i="29"/>
  <c r="BG115" i="29"/>
  <c r="BH115" i="29"/>
  <c r="BI115" i="29"/>
  <c r="BJ115" i="29"/>
  <c r="BK115" i="29"/>
  <c r="BL115" i="29"/>
  <c r="BM115" i="29"/>
  <c r="BN115" i="29"/>
  <c r="BO115" i="29"/>
  <c r="BP115" i="29"/>
  <c r="BQ115" i="29"/>
  <c r="BR115" i="29"/>
  <c r="BS115" i="29"/>
  <c r="BT115" i="29"/>
  <c r="BU115" i="29"/>
  <c r="BV115" i="29"/>
  <c r="BW115" i="29"/>
  <c r="BX115" i="29"/>
  <c r="BY115" i="29"/>
  <c r="BZ115" i="29"/>
  <c r="CA115" i="29"/>
  <c r="CB115" i="29"/>
  <c r="CC115" i="29"/>
  <c r="CD115" i="29"/>
  <c r="CE115" i="29"/>
  <c r="CF115" i="29"/>
  <c r="CG115" i="29"/>
  <c r="CH115" i="29"/>
  <c r="CI115" i="29"/>
  <c r="CJ115" i="29"/>
  <c r="CK115" i="29"/>
  <c r="CL115" i="29"/>
  <c r="CM115" i="29"/>
  <c r="CN115" i="29"/>
  <c r="CO115" i="29"/>
  <c r="CP115" i="29"/>
  <c r="CQ115" i="29"/>
  <c r="CR115" i="29"/>
  <c r="CS115" i="29"/>
  <c r="CT115" i="29"/>
  <c r="CU115" i="29"/>
  <c r="CV115" i="29"/>
  <c r="CW115" i="29"/>
  <c r="CX115" i="29"/>
  <c r="CY115" i="29"/>
  <c r="CZ115" i="29"/>
  <c r="DA115" i="29"/>
  <c r="DB115" i="29"/>
  <c r="DC115" i="29"/>
  <c r="DD115" i="29"/>
  <c r="DE115" i="29"/>
  <c r="DF115" i="29"/>
  <c r="DG115" i="29"/>
  <c r="DH115" i="29"/>
  <c r="DI115" i="29"/>
  <c r="DJ115" i="29"/>
  <c r="DK115" i="29"/>
  <c r="DL115" i="29"/>
  <c r="DM115" i="29"/>
  <c r="DN115" i="29"/>
  <c r="DO115" i="29"/>
  <c r="DP115" i="29"/>
  <c r="DQ115" i="29"/>
  <c r="DR115" i="29"/>
  <c r="DS115" i="29"/>
  <c r="DT115" i="29"/>
  <c r="D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AF117" i="29"/>
  <c r="AG117" i="29"/>
  <c r="AH117" i="29"/>
  <c r="AI117" i="29"/>
  <c r="AJ117" i="29"/>
  <c r="AK117" i="29"/>
  <c r="AL117" i="29"/>
  <c r="AM117" i="29"/>
  <c r="AN117" i="29"/>
  <c r="AO117" i="29"/>
  <c r="AP117" i="29"/>
  <c r="AQ117" i="29"/>
  <c r="AR117" i="29"/>
  <c r="AS117" i="29"/>
  <c r="AT117" i="29"/>
  <c r="AU117" i="29"/>
  <c r="AV117" i="29"/>
  <c r="AW117" i="29"/>
  <c r="AX117" i="29"/>
  <c r="AY117" i="29"/>
  <c r="AZ117" i="29"/>
  <c r="BA117" i="29"/>
  <c r="BB117" i="29"/>
  <c r="BC117" i="29"/>
  <c r="BD117" i="29"/>
  <c r="BE117" i="29"/>
  <c r="BF117" i="29"/>
  <c r="BG117" i="29"/>
  <c r="BH117" i="29"/>
  <c r="BI117" i="29"/>
  <c r="BJ117" i="29"/>
  <c r="BK117" i="29"/>
  <c r="BL117" i="29"/>
  <c r="BM117" i="29"/>
  <c r="BN117" i="29"/>
  <c r="BO117" i="29"/>
  <c r="BP117" i="29"/>
  <c r="BQ117" i="29"/>
  <c r="BR117" i="29"/>
  <c r="BS117" i="29"/>
  <c r="BT117" i="29"/>
  <c r="BU117" i="29"/>
  <c r="BV117" i="29"/>
  <c r="BW117" i="29"/>
  <c r="BX117" i="29"/>
  <c r="BY117" i="29"/>
  <c r="BZ117" i="29"/>
  <c r="CA117" i="29"/>
  <c r="CB117" i="29"/>
  <c r="CC117" i="29"/>
  <c r="CD117" i="29"/>
  <c r="CE117" i="29"/>
  <c r="CF117" i="29"/>
  <c r="CG117" i="29"/>
  <c r="CH117" i="29"/>
  <c r="CI117" i="29"/>
  <c r="CJ117" i="29"/>
  <c r="CK117" i="29"/>
  <c r="CL117" i="29"/>
  <c r="CM117" i="29"/>
  <c r="CN117" i="29"/>
  <c r="CO117" i="29"/>
  <c r="CP117" i="29"/>
  <c r="CQ117" i="29"/>
  <c r="CR117" i="29"/>
  <c r="CS117" i="29"/>
  <c r="CT117" i="29"/>
  <c r="CU117" i="29"/>
  <c r="CV117" i="29"/>
  <c r="CW117" i="29"/>
  <c r="CX117" i="29"/>
  <c r="CY117" i="29"/>
  <c r="CZ117" i="29"/>
  <c r="DA117" i="29"/>
  <c r="DB117" i="29"/>
  <c r="DC117" i="29"/>
  <c r="DD117" i="29"/>
  <c r="DE117" i="29"/>
  <c r="DF117" i="29"/>
  <c r="DG117" i="29"/>
  <c r="DH117" i="29"/>
  <c r="DI117" i="29"/>
  <c r="DJ117" i="29"/>
  <c r="DK117" i="29"/>
  <c r="DL117" i="29"/>
  <c r="DM117" i="29"/>
  <c r="DN117" i="29"/>
  <c r="DO117" i="29"/>
  <c r="DP117" i="29"/>
  <c r="DQ117" i="29"/>
  <c r="DR117" i="29"/>
  <c r="DS117" i="29"/>
  <c r="DT117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AF118" i="29"/>
  <c r="AG118" i="29"/>
  <c r="AH118" i="29"/>
  <c r="AI118" i="29"/>
  <c r="AJ118" i="29"/>
  <c r="AK118" i="29"/>
  <c r="AL118" i="29"/>
  <c r="AM118" i="29"/>
  <c r="AN118" i="29"/>
  <c r="AO118" i="29"/>
  <c r="AP118" i="29"/>
  <c r="AQ118" i="29"/>
  <c r="AR118" i="29"/>
  <c r="AS118" i="29"/>
  <c r="AT118" i="29"/>
  <c r="AU118" i="29"/>
  <c r="AV118" i="29"/>
  <c r="AW118" i="29"/>
  <c r="AX118" i="29"/>
  <c r="AY118" i="29"/>
  <c r="AZ118" i="29"/>
  <c r="BA118" i="29"/>
  <c r="BB118" i="29"/>
  <c r="BC118" i="29"/>
  <c r="BD118" i="29"/>
  <c r="BE118" i="29"/>
  <c r="BF118" i="29"/>
  <c r="BG118" i="29"/>
  <c r="BH118" i="29"/>
  <c r="BI118" i="29"/>
  <c r="BJ118" i="29"/>
  <c r="BK118" i="29"/>
  <c r="BL118" i="29"/>
  <c r="BM118" i="29"/>
  <c r="BN118" i="29"/>
  <c r="BO118" i="29"/>
  <c r="BP118" i="29"/>
  <c r="BQ118" i="29"/>
  <c r="BR118" i="29"/>
  <c r="BS118" i="29"/>
  <c r="BT118" i="29"/>
  <c r="BU118" i="29"/>
  <c r="BV118" i="29"/>
  <c r="BW118" i="29"/>
  <c r="BX118" i="29"/>
  <c r="BY118" i="29"/>
  <c r="BZ118" i="29"/>
  <c r="CA118" i="29"/>
  <c r="CB118" i="29"/>
  <c r="CC118" i="29"/>
  <c r="CD118" i="29"/>
  <c r="CE118" i="29"/>
  <c r="CF118" i="29"/>
  <c r="CG118" i="29"/>
  <c r="CH118" i="29"/>
  <c r="CI118" i="29"/>
  <c r="CJ118" i="29"/>
  <c r="CK118" i="29"/>
  <c r="CL118" i="29"/>
  <c r="CM118" i="29"/>
  <c r="CN118" i="29"/>
  <c r="CO118" i="29"/>
  <c r="CP118" i="29"/>
  <c r="CQ118" i="29"/>
  <c r="CR118" i="29"/>
  <c r="CS118" i="29"/>
  <c r="CT118" i="29"/>
  <c r="CU118" i="29"/>
  <c r="CV118" i="29"/>
  <c r="CW118" i="29"/>
  <c r="CX118" i="29"/>
  <c r="CY118" i="29"/>
  <c r="CZ118" i="29"/>
  <c r="DA118" i="29"/>
  <c r="DB118" i="29"/>
  <c r="DC118" i="29"/>
  <c r="DD118" i="29"/>
  <c r="DE118" i="29"/>
  <c r="DF118" i="29"/>
  <c r="DG118" i="29"/>
  <c r="DH118" i="29"/>
  <c r="DI118" i="29"/>
  <c r="DJ118" i="29"/>
  <c r="DK118" i="29"/>
  <c r="DL118" i="29"/>
  <c r="DM118" i="29"/>
  <c r="DN118" i="29"/>
  <c r="DO118" i="29"/>
  <c r="DP118" i="29"/>
  <c r="DQ118" i="29"/>
  <c r="DR118" i="29"/>
  <c r="DS118" i="29"/>
  <c r="DT118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AF119" i="29"/>
  <c r="AG119" i="29"/>
  <c r="AH119" i="29"/>
  <c r="AI119" i="29"/>
  <c r="AJ119" i="29"/>
  <c r="AK119" i="29"/>
  <c r="AL119" i="29"/>
  <c r="AM119" i="29"/>
  <c r="AN119" i="29"/>
  <c r="AO119" i="29"/>
  <c r="AP119" i="29"/>
  <c r="AQ119" i="29"/>
  <c r="AR119" i="29"/>
  <c r="AS119" i="29"/>
  <c r="AT119" i="29"/>
  <c r="AU119" i="29"/>
  <c r="AV119" i="29"/>
  <c r="AW119" i="29"/>
  <c r="AX119" i="29"/>
  <c r="AY119" i="29"/>
  <c r="AZ119" i="29"/>
  <c r="BA119" i="29"/>
  <c r="BB119" i="29"/>
  <c r="BC119" i="29"/>
  <c r="BD119" i="29"/>
  <c r="BE119" i="29"/>
  <c r="BF119" i="29"/>
  <c r="BG119" i="29"/>
  <c r="BH119" i="29"/>
  <c r="BI119" i="29"/>
  <c r="BJ119" i="29"/>
  <c r="BK119" i="29"/>
  <c r="BL119" i="29"/>
  <c r="BM119" i="29"/>
  <c r="BN119" i="29"/>
  <c r="BO119" i="29"/>
  <c r="BP119" i="29"/>
  <c r="BQ119" i="29"/>
  <c r="BR119" i="29"/>
  <c r="BS119" i="29"/>
  <c r="BT119" i="29"/>
  <c r="BU119" i="29"/>
  <c r="BV119" i="29"/>
  <c r="BW119" i="29"/>
  <c r="BX119" i="29"/>
  <c r="BY119" i="29"/>
  <c r="BZ119" i="29"/>
  <c r="CA119" i="29"/>
  <c r="CB119" i="29"/>
  <c r="CC119" i="29"/>
  <c r="CD119" i="29"/>
  <c r="CE119" i="29"/>
  <c r="CF119" i="29"/>
  <c r="CG119" i="29"/>
  <c r="CH119" i="29"/>
  <c r="CI119" i="29"/>
  <c r="CJ119" i="29"/>
  <c r="CK119" i="29"/>
  <c r="CL119" i="29"/>
  <c r="CM119" i="29"/>
  <c r="CN119" i="29"/>
  <c r="CO119" i="29"/>
  <c r="CP119" i="29"/>
  <c r="CQ119" i="29"/>
  <c r="CR119" i="29"/>
  <c r="CS119" i="29"/>
  <c r="CT119" i="29"/>
  <c r="CU119" i="29"/>
  <c r="CV119" i="29"/>
  <c r="CW119" i="29"/>
  <c r="CX119" i="29"/>
  <c r="CY119" i="29"/>
  <c r="CZ119" i="29"/>
  <c r="DA119" i="29"/>
  <c r="DB119" i="29"/>
  <c r="DC119" i="29"/>
  <c r="DD119" i="29"/>
  <c r="DE119" i="29"/>
  <c r="DF119" i="29"/>
  <c r="DG119" i="29"/>
  <c r="DH119" i="29"/>
  <c r="DI119" i="29"/>
  <c r="DJ119" i="29"/>
  <c r="DK119" i="29"/>
  <c r="DL119" i="29"/>
  <c r="DM119" i="29"/>
  <c r="DN119" i="29"/>
  <c r="DO119" i="29"/>
  <c r="DP119" i="29"/>
  <c r="DQ119" i="29"/>
  <c r="DR119" i="29"/>
  <c r="DS119" i="29"/>
  <c r="DT119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AF121" i="29"/>
  <c r="AG121" i="29"/>
  <c r="AH121" i="29"/>
  <c r="AI121" i="29"/>
  <c r="AJ121" i="29"/>
  <c r="AK121" i="29"/>
  <c r="AL121" i="29"/>
  <c r="AM121" i="29"/>
  <c r="AN121" i="29"/>
  <c r="AO121" i="29"/>
  <c r="AP121" i="29"/>
  <c r="AQ121" i="29"/>
  <c r="AR121" i="29"/>
  <c r="AS121" i="29"/>
  <c r="AT121" i="29"/>
  <c r="AU121" i="29"/>
  <c r="AV121" i="29"/>
  <c r="AW121" i="29"/>
  <c r="AX121" i="29"/>
  <c r="AY121" i="29"/>
  <c r="AZ121" i="29"/>
  <c r="BA121" i="29"/>
  <c r="BB121" i="29"/>
  <c r="BC121" i="29"/>
  <c r="BD121" i="29"/>
  <c r="BE121" i="29"/>
  <c r="BF121" i="29"/>
  <c r="BG121" i="29"/>
  <c r="BH121" i="29"/>
  <c r="BI121" i="29"/>
  <c r="BJ121" i="29"/>
  <c r="BK121" i="29"/>
  <c r="BL121" i="29"/>
  <c r="BM121" i="29"/>
  <c r="BN121" i="29"/>
  <c r="BO121" i="29"/>
  <c r="BP121" i="29"/>
  <c r="BQ121" i="29"/>
  <c r="BR121" i="29"/>
  <c r="BS121" i="29"/>
  <c r="BT121" i="29"/>
  <c r="BU121" i="29"/>
  <c r="BV121" i="29"/>
  <c r="BW121" i="29"/>
  <c r="BX121" i="29"/>
  <c r="BY121" i="29"/>
  <c r="BZ121" i="29"/>
  <c r="CA121" i="29"/>
  <c r="CB121" i="29"/>
  <c r="CC121" i="29"/>
  <c r="CD121" i="29"/>
  <c r="CE121" i="29"/>
  <c r="CF121" i="29"/>
  <c r="CG121" i="29"/>
  <c r="CH121" i="29"/>
  <c r="CI121" i="29"/>
  <c r="CJ121" i="29"/>
  <c r="CK121" i="29"/>
  <c r="CL121" i="29"/>
  <c r="CM121" i="29"/>
  <c r="CN121" i="29"/>
  <c r="CO121" i="29"/>
  <c r="CP121" i="29"/>
  <c r="CQ121" i="29"/>
  <c r="CR121" i="29"/>
  <c r="CS121" i="29"/>
  <c r="CT121" i="29"/>
  <c r="CU121" i="29"/>
  <c r="CV121" i="29"/>
  <c r="CW121" i="29"/>
  <c r="CX121" i="29"/>
  <c r="CY121" i="29"/>
  <c r="CZ121" i="29"/>
  <c r="DA121" i="29"/>
  <c r="DB121" i="29"/>
  <c r="DC121" i="29"/>
  <c r="DD121" i="29"/>
  <c r="DE121" i="29"/>
  <c r="DF121" i="29"/>
  <c r="DG121" i="29"/>
  <c r="DH121" i="29"/>
  <c r="DI121" i="29"/>
  <c r="DJ121" i="29"/>
  <c r="DK121" i="29"/>
  <c r="DL121" i="29"/>
  <c r="DM121" i="29"/>
  <c r="DN121" i="29"/>
  <c r="DO121" i="29"/>
  <c r="DP121" i="29"/>
  <c r="DQ121" i="29"/>
  <c r="DR121" i="29"/>
  <c r="DS121" i="29"/>
  <c r="DT121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AF122" i="29"/>
  <c r="AG122" i="29"/>
  <c r="AH122" i="29"/>
  <c r="AI122" i="29"/>
  <c r="AJ122" i="29"/>
  <c r="AK122" i="29"/>
  <c r="AL122" i="29"/>
  <c r="AM122" i="29"/>
  <c r="AN122" i="29"/>
  <c r="AO122" i="29"/>
  <c r="AP122" i="29"/>
  <c r="AQ122" i="29"/>
  <c r="AR122" i="29"/>
  <c r="AS122" i="29"/>
  <c r="AT122" i="29"/>
  <c r="AU122" i="29"/>
  <c r="AV122" i="29"/>
  <c r="AW122" i="29"/>
  <c r="AX122" i="29"/>
  <c r="AY122" i="29"/>
  <c r="AZ122" i="29"/>
  <c r="BA122" i="29"/>
  <c r="BB122" i="29"/>
  <c r="BC122" i="29"/>
  <c r="BD122" i="29"/>
  <c r="BE122" i="29"/>
  <c r="BF122" i="29"/>
  <c r="BG122" i="29"/>
  <c r="BH122" i="29"/>
  <c r="BI122" i="29"/>
  <c r="BJ122" i="29"/>
  <c r="BK122" i="29"/>
  <c r="BL122" i="29"/>
  <c r="BM122" i="29"/>
  <c r="BN122" i="29"/>
  <c r="BO122" i="29"/>
  <c r="BP122" i="29"/>
  <c r="BQ122" i="29"/>
  <c r="BR122" i="29"/>
  <c r="BS122" i="29"/>
  <c r="BT122" i="29"/>
  <c r="BU122" i="29"/>
  <c r="BV122" i="29"/>
  <c r="BW122" i="29"/>
  <c r="BX122" i="29"/>
  <c r="BY122" i="29"/>
  <c r="BZ122" i="29"/>
  <c r="CA122" i="29"/>
  <c r="CB122" i="29"/>
  <c r="CC122" i="29"/>
  <c r="CD122" i="29"/>
  <c r="CE122" i="29"/>
  <c r="CF122" i="29"/>
  <c r="CG122" i="29"/>
  <c r="CH122" i="29"/>
  <c r="CI122" i="29"/>
  <c r="CJ122" i="29"/>
  <c r="CK122" i="29"/>
  <c r="CL122" i="29"/>
  <c r="CM122" i="29"/>
  <c r="CN122" i="29"/>
  <c r="CO122" i="29"/>
  <c r="CP122" i="29"/>
  <c r="CQ122" i="29"/>
  <c r="CR122" i="29"/>
  <c r="CS122" i="29"/>
  <c r="CT122" i="29"/>
  <c r="CU122" i="29"/>
  <c r="CV122" i="29"/>
  <c r="CW122" i="29"/>
  <c r="CX122" i="29"/>
  <c r="CY122" i="29"/>
  <c r="CZ122" i="29"/>
  <c r="DA122" i="29"/>
  <c r="DB122" i="29"/>
  <c r="DC122" i="29"/>
  <c r="DD122" i="29"/>
  <c r="DE122" i="29"/>
  <c r="DF122" i="29"/>
  <c r="DG122" i="29"/>
  <c r="DH122" i="29"/>
  <c r="DI122" i="29"/>
  <c r="DJ122" i="29"/>
  <c r="DK122" i="29"/>
  <c r="DL122" i="29"/>
  <c r="DM122" i="29"/>
  <c r="DN122" i="29"/>
  <c r="DO122" i="29"/>
  <c r="DP122" i="29"/>
  <c r="DQ122" i="29"/>
  <c r="DR122" i="29"/>
  <c r="DS122" i="29"/>
  <c r="DT122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AF123" i="29"/>
  <c r="AG123" i="29"/>
  <c r="AH123" i="29"/>
  <c r="AI123" i="29"/>
  <c r="AJ123" i="29"/>
  <c r="AK123" i="29"/>
  <c r="AL123" i="29"/>
  <c r="AM123" i="29"/>
  <c r="AN123" i="29"/>
  <c r="AO123" i="29"/>
  <c r="AP123" i="29"/>
  <c r="AQ123" i="29"/>
  <c r="AR123" i="29"/>
  <c r="AS123" i="29"/>
  <c r="AT123" i="29"/>
  <c r="AU123" i="29"/>
  <c r="AV123" i="29"/>
  <c r="AW123" i="29"/>
  <c r="AX123" i="29"/>
  <c r="AY123" i="29"/>
  <c r="AZ123" i="29"/>
  <c r="BA123" i="29"/>
  <c r="BB123" i="29"/>
  <c r="BC123" i="29"/>
  <c r="BD123" i="29"/>
  <c r="BE123" i="29"/>
  <c r="BF123" i="29"/>
  <c r="BG123" i="29"/>
  <c r="BH123" i="29"/>
  <c r="BI123" i="29"/>
  <c r="BJ123" i="29"/>
  <c r="BK123" i="29"/>
  <c r="BL123" i="29"/>
  <c r="BM123" i="29"/>
  <c r="BN123" i="29"/>
  <c r="BO123" i="29"/>
  <c r="BP123" i="29"/>
  <c r="BQ123" i="29"/>
  <c r="BR123" i="29"/>
  <c r="BS123" i="29"/>
  <c r="BT123" i="29"/>
  <c r="BU123" i="29"/>
  <c r="BV123" i="29"/>
  <c r="BW123" i="29"/>
  <c r="BX123" i="29"/>
  <c r="BY123" i="29"/>
  <c r="BZ123" i="29"/>
  <c r="CA123" i="29"/>
  <c r="CB123" i="29"/>
  <c r="CC123" i="29"/>
  <c r="CD123" i="29"/>
  <c r="CE123" i="29"/>
  <c r="CF123" i="29"/>
  <c r="CG123" i="29"/>
  <c r="CH123" i="29"/>
  <c r="CI123" i="29"/>
  <c r="CJ123" i="29"/>
  <c r="CK123" i="29"/>
  <c r="CL123" i="29"/>
  <c r="CM123" i="29"/>
  <c r="CN123" i="29"/>
  <c r="CO123" i="29"/>
  <c r="CP123" i="29"/>
  <c r="CQ123" i="29"/>
  <c r="CR123" i="29"/>
  <c r="CS123" i="29"/>
  <c r="CT123" i="29"/>
  <c r="CU123" i="29"/>
  <c r="CV123" i="29"/>
  <c r="CW123" i="29"/>
  <c r="CX123" i="29"/>
  <c r="CY123" i="29"/>
  <c r="CZ123" i="29"/>
  <c r="DA123" i="29"/>
  <c r="DB123" i="29"/>
  <c r="DC123" i="29"/>
  <c r="DD123" i="29"/>
  <c r="DE123" i="29"/>
  <c r="DF123" i="29"/>
  <c r="DG123" i="29"/>
  <c r="DH123" i="29"/>
  <c r="DI123" i="29"/>
  <c r="DJ123" i="29"/>
  <c r="DK123" i="29"/>
  <c r="DL123" i="29"/>
  <c r="DM123" i="29"/>
  <c r="DN123" i="29"/>
  <c r="DO123" i="29"/>
  <c r="DP123" i="29"/>
  <c r="DQ123" i="29"/>
  <c r="DR123" i="29"/>
  <c r="DS123" i="29"/>
  <c r="DT123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AY125" i="29"/>
  <c r="AZ125" i="29"/>
  <c r="BA125" i="29"/>
  <c r="BB125" i="29"/>
  <c r="BC125" i="29"/>
  <c r="BD125" i="29"/>
  <c r="BE125" i="29"/>
  <c r="BF125" i="29"/>
  <c r="BG125" i="29"/>
  <c r="BH125" i="29"/>
  <c r="BI125" i="29"/>
  <c r="BJ125" i="29"/>
  <c r="BK125" i="29"/>
  <c r="BL125" i="29"/>
  <c r="BM125" i="29"/>
  <c r="BN125" i="29"/>
  <c r="BO125" i="29"/>
  <c r="BP125" i="29"/>
  <c r="BQ125" i="29"/>
  <c r="BR125" i="29"/>
  <c r="BS125" i="29"/>
  <c r="BT125" i="29"/>
  <c r="BU125" i="29"/>
  <c r="BV125" i="29"/>
  <c r="BW125" i="29"/>
  <c r="BX125" i="29"/>
  <c r="BY125" i="29"/>
  <c r="BZ125" i="29"/>
  <c r="CA125" i="29"/>
  <c r="CB125" i="29"/>
  <c r="CC125" i="29"/>
  <c r="CD125" i="29"/>
  <c r="CE125" i="29"/>
  <c r="CF125" i="29"/>
  <c r="CG125" i="29"/>
  <c r="CH125" i="29"/>
  <c r="CI125" i="29"/>
  <c r="CJ125" i="29"/>
  <c r="CK125" i="29"/>
  <c r="CL125" i="29"/>
  <c r="CM125" i="29"/>
  <c r="CN125" i="29"/>
  <c r="CO125" i="29"/>
  <c r="CP125" i="29"/>
  <c r="CQ125" i="29"/>
  <c r="CR125" i="29"/>
  <c r="CS125" i="29"/>
  <c r="CT125" i="29"/>
  <c r="CU125" i="29"/>
  <c r="CV125" i="29"/>
  <c r="CW125" i="29"/>
  <c r="CX125" i="29"/>
  <c r="CY125" i="29"/>
  <c r="CZ125" i="29"/>
  <c r="DA125" i="29"/>
  <c r="DB125" i="29"/>
  <c r="DC125" i="29"/>
  <c r="DD125" i="29"/>
  <c r="DE125" i="29"/>
  <c r="DF125" i="29"/>
  <c r="DG125" i="29"/>
  <c r="DH125" i="29"/>
  <c r="DI125" i="29"/>
  <c r="DJ125" i="29"/>
  <c r="DK125" i="29"/>
  <c r="DL125" i="29"/>
  <c r="DM125" i="29"/>
  <c r="DN125" i="29"/>
  <c r="DO125" i="29"/>
  <c r="DP125" i="29"/>
  <c r="DQ125" i="29"/>
  <c r="DR125" i="29"/>
  <c r="DS125" i="29"/>
  <c r="DT125" i="29"/>
  <c r="D128" i="29"/>
  <c r="E128" i="29"/>
  <c r="F128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AF128" i="29"/>
  <c r="AG128" i="29"/>
  <c r="AH128" i="29"/>
  <c r="AI128" i="29"/>
  <c r="AJ128" i="29"/>
  <c r="AK128" i="29"/>
  <c r="AL128" i="29"/>
  <c r="AM128" i="29"/>
  <c r="AN128" i="29"/>
  <c r="AO128" i="29"/>
  <c r="AP128" i="29"/>
  <c r="AQ128" i="29"/>
  <c r="AR128" i="29"/>
  <c r="AS128" i="29"/>
  <c r="AT128" i="29"/>
  <c r="AU128" i="29"/>
  <c r="AV128" i="29"/>
  <c r="AW128" i="29"/>
  <c r="AX128" i="29"/>
  <c r="AY128" i="29"/>
  <c r="AZ128" i="29"/>
  <c r="BA128" i="29"/>
  <c r="BB128" i="29"/>
  <c r="BC128" i="29"/>
  <c r="BD128" i="29"/>
  <c r="BE128" i="29"/>
  <c r="BF128" i="29"/>
  <c r="BG128" i="29"/>
  <c r="BH128" i="29"/>
  <c r="BI128" i="29"/>
  <c r="BJ128" i="29"/>
  <c r="BK128" i="29"/>
  <c r="BL128" i="29"/>
  <c r="BM128" i="29"/>
  <c r="BN128" i="29"/>
  <c r="BO128" i="29"/>
  <c r="BP128" i="29"/>
  <c r="BQ128" i="29"/>
  <c r="BR128" i="29"/>
  <c r="BS128" i="29"/>
  <c r="BT128" i="29"/>
  <c r="BU128" i="29"/>
  <c r="BV128" i="29"/>
  <c r="BW128" i="29"/>
  <c r="BX128" i="29"/>
  <c r="BY128" i="29"/>
  <c r="BZ128" i="29"/>
  <c r="CA128" i="29"/>
  <c r="CB128" i="29"/>
  <c r="CC128" i="29"/>
  <c r="CD128" i="29"/>
  <c r="CE128" i="29"/>
  <c r="CF128" i="29"/>
  <c r="CG128" i="29"/>
  <c r="CH128" i="29"/>
  <c r="CI128" i="29"/>
  <c r="CJ128" i="29"/>
  <c r="CK128" i="29"/>
  <c r="CL128" i="29"/>
  <c r="CM128" i="29"/>
  <c r="CN128" i="29"/>
  <c r="CO128" i="29"/>
  <c r="CP128" i="29"/>
  <c r="CQ128" i="29"/>
  <c r="CR128" i="29"/>
  <c r="CS128" i="29"/>
  <c r="CT128" i="29"/>
  <c r="CU128" i="29"/>
  <c r="CV128" i="29"/>
  <c r="CW128" i="29"/>
  <c r="CX128" i="29"/>
  <c r="CY128" i="29"/>
  <c r="CZ128" i="29"/>
  <c r="DA128" i="29"/>
  <c r="DB128" i="29"/>
  <c r="DC128" i="29"/>
  <c r="DD128" i="29"/>
  <c r="DE128" i="29"/>
  <c r="DF128" i="29"/>
  <c r="DG128" i="29"/>
  <c r="DH128" i="29"/>
  <c r="DI128" i="29"/>
  <c r="DJ128" i="29"/>
  <c r="DK128" i="29"/>
  <c r="DL128" i="29"/>
  <c r="DM128" i="29"/>
  <c r="DN128" i="29"/>
  <c r="DO128" i="29"/>
  <c r="DP128" i="29"/>
  <c r="DQ128" i="29"/>
  <c r="DR128" i="29"/>
  <c r="DS128" i="29"/>
  <c r="DT128" i="29"/>
  <c r="E129" i="29"/>
  <c r="F129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AF129" i="29"/>
  <c r="AG129" i="29"/>
  <c r="AH129" i="29"/>
  <c r="AI129" i="29"/>
  <c r="AJ129" i="29"/>
  <c r="AK129" i="29"/>
  <c r="AL129" i="29"/>
  <c r="AM129" i="29"/>
  <c r="AN129" i="29"/>
  <c r="AO129" i="29"/>
  <c r="AP129" i="29"/>
  <c r="AQ129" i="29"/>
  <c r="AR129" i="29"/>
  <c r="AS129" i="29"/>
  <c r="AT129" i="29"/>
  <c r="AU129" i="29"/>
  <c r="AV129" i="29"/>
  <c r="AW129" i="29"/>
  <c r="AX129" i="29"/>
  <c r="AY129" i="29"/>
  <c r="AZ129" i="29"/>
  <c r="BA129" i="29"/>
  <c r="BB129" i="29"/>
  <c r="BC129" i="29"/>
  <c r="BD129" i="29"/>
  <c r="BE129" i="29"/>
  <c r="BF129" i="29"/>
  <c r="BG129" i="29"/>
  <c r="BH129" i="29"/>
  <c r="BI129" i="29"/>
  <c r="BJ129" i="29"/>
  <c r="BK129" i="29"/>
  <c r="BL129" i="29"/>
  <c r="BM129" i="29"/>
  <c r="BN129" i="29"/>
  <c r="BO129" i="29"/>
  <c r="BP129" i="29"/>
  <c r="BQ129" i="29"/>
  <c r="BR129" i="29"/>
  <c r="BS129" i="29"/>
  <c r="BT129" i="29"/>
  <c r="BU129" i="29"/>
  <c r="BV129" i="29"/>
  <c r="BW129" i="29"/>
  <c r="BX129" i="29"/>
  <c r="BY129" i="29"/>
  <c r="BZ129" i="29"/>
  <c r="CA129" i="29"/>
  <c r="CB129" i="29"/>
  <c r="CC129" i="29"/>
  <c r="CD129" i="29"/>
  <c r="CE129" i="29"/>
  <c r="CF129" i="29"/>
  <c r="CG129" i="29"/>
  <c r="CH129" i="29"/>
  <c r="CI129" i="29"/>
  <c r="CJ129" i="29"/>
  <c r="CK129" i="29"/>
  <c r="CL129" i="29"/>
  <c r="CM129" i="29"/>
  <c r="CN129" i="29"/>
  <c r="CO129" i="29"/>
  <c r="CP129" i="29"/>
  <c r="CQ129" i="29"/>
  <c r="CR129" i="29"/>
  <c r="CS129" i="29"/>
  <c r="CT129" i="29"/>
  <c r="CU129" i="29"/>
  <c r="CV129" i="29"/>
  <c r="CW129" i="29"/>
  <c r="CX129" i="29"/>
  <c r="CY129" i="29"/>
  <c r="CZ129" i="29"/>
  <c r="DA129" i="29"/>
  <c r="DB129" i="29"/>
  <c r="DC129" i="29"/>
  <c r="DD129" i="29"/>
  <c r="DE129" i="29"/>
  <c r="DF129" i="29"/>
  <c r="DG129" i="29"/>
  <c r="DH129" i="29"/>
  <c r="DI129" i="29"/>
  <c r="DJ129" i="29"/>
  <c r="DK129" i="29"/>
  <c r="DL129" i="29"/>
  <c r="DM129" i="29"/>
  <c r="DN129" i="29"/>
  <c r="DO129" i="29"/>
  <c r="DP129" i="29"/>
  <c r="DQ129" i="29"/>
  <c r="DR129" i="29"/>
  <c r="DS129" i="29"/>
  <c r="DT129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AY130" i="29"/>
  <c r="AZ130" i="29"/>
  <c r="BA130" i="29"/>
  <c r="BB130" i="29"/>
  <c r="BC130" i="29"/>
  <c r="BD130" i="29"/>
  <c r="BE130" i="29"/>
  <c r="BF130" i="29"/>
  <c r="BG130" i="29"/>
  <c r="BH130" i="29"/>
  <c r="BI130" i="29"/>
  <c r="BJ130" i="29"/>
  <c r="BK130" i="29"/>
  <c r="BL130" i="29"/>
  <c r="BM130" i="29"/>
  <c r="BN130" i="29"/>
  <c r="BO130" i="29"/>
  <c r="BP130" i="29"/>
  <c r="BQ130" i="29"/>
  <c r="BR130" i="29"/>
  <c r="BS130" i="29"/>
  <c r="BT130" i="29"/>
  <c r="BU130" i="29"/>
  <c r="BV130" i="29"/>
  <c r="BW130" i="29"/>
  <c r="BX130" i="29"/>
  <c r="BY130" i="29"/>
  <c r="BZ130" i="29"/>
  <c r="CA130" i="29"/>
  <c r="CB130" i="29"/>
  <c r="CC130" i="29"/>
  <c r="CD130" i="29"/>
  <c r="CE130" i="29"/>
  <c r="CF130" i="29"/>
  <c r="CG130" i="29"/>
  <c r="CH130" i="29"/>
  <c r="CI130" i="29"/>
  <c r="CJ130" i="29"/>
  <c r="CK130" i="29"/>
  <c r="CL130" i="29"/>
  <c r="CM130" i="29"/>
  <c r="CN130" i="29"/>
  <c r="CO130" i="29"/>
  <c r="CP130" i="29"/>
  <c r="CQ130" i="29"/>
  <c r="CR130" i="29"/>
  <c r="CS130" i="29"/>
  <c r="CT130" i="29"/>
  <c r="CU130" i="29"/>
  <c r="CV130" i="29"/>
  <c r="CW130" i="29"/>
  <c r="CX130" i="29"/>
  <c r="CY130" i="29"/>
  <c r="CZ130" i="29"/>
  <c r="DA130" i="29"/>
  <c r="DB130" i="29"/>
  <c r="DC130" i="29"/>
  <c r="DD130" i="29"/>
  <c r="DE130" i="29"/>
  <c r="DF130" i="29"/>
  <c r="DG130" i="29"/>
  <c r="DH130" i="29"/>
  <c r="DI130" i="29"/>
  <c r="DJ130" i="29"/>
  <c r="DK130" i="29"/>
  <c r="DL130" i="29"/>
  <c r="DM130" i="29"/>
  <c r="DN130" i="29"/>
  <c r="DO130" i="29"/>
  <c r="DP130" i="29"/>
  <c r="DQ130" i="29"/>
  <c r="DR130" i="29"/>
  <c r="DS130" i="29"/>
  <c r="DT130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AY131" i="29"/>
  <c r="AZ131" i="29"/>
  <c r="BA131" i="29"/>
  <c r="BB131" i="29"/>
  <c r="BC131" i="29"/>
  <c r="BD131" i="29"/>
  <c r="BE131" i="29"/>
  <c r="BF131" i="29"/>
  <c r="BG131" i="29"/>
  <c r="BH131" i="29"/>
  <c r="BI131" i="29"/>
  <c r="BJ131" i="29"/>
  <c r="BK131" i="29"/>
  <c r="BL131" i="29"/>
  <c r="BM131" i="29"/>
  <c r="BN131" i="29"/>
  <c r="BO131" i="29"/>
  <c r="BP131" i="29"/>
  <c r="BQ131" i="29"/>
  <c r="BR131" i="29"/>
  <c r="BS131" i="29"/>
  <c r="BT131" i="29"/>
  <c r="BU131" i="29"/>
  <c r="BV131" i="29"/>
  <c r="BW131" i="29"/>
  <c r="BX131" i="29"/>
  <c r="BY131" i="29"/>
  <c r="BZ131" i="29"/>
  <c r="CA131" i="29"/>
  <c r="CB131" i="29"/>
  <c r="CC131" i="29"/>
  <c r="CD131" i="29"/>
  <c r="CE131" i="29"/>
  <c r="CF131" i="29"/>
  <c r="CG131" i="29"/>
  <c r="CH131" i="29"/>
  <c r="CI131" i="29"/>
  <c r="CJ131" i="29"/>
  <c r="CK131" i="29"/>
  <c r="CL131" i="29"/>
  <c r="CM131" i="29"/>
  <c r="CN131" i="29"/>
  <c r="CO131" i="29"/>
  <c r="CP131" i="29"/>
  <c r="CQ131" i="29"/>
  <c r="CR131" i="29"/>
  <c r="CS131" i="29"/>
  <c r="CT131" i="29"/>
  <c r="CU131" i="29"/>
  <c r="CV131" i="29"/>
  <c r="CW131" i="29"/>
  <c r="CX131" i="29"/>
  <c r="CY131" i="29"/>
  <c r="CZ131" i="29"/>
  <c r="DA131" i="29"/>
  <c r="DB131" i="29"/>
  <c r="DC131" i="29"/>
  <c r="DD131" i="29"/>
  <c r="DE131" i="29"/>
  <c r="DF131" i="29"/>
  <c r="DG131" i="29"/>
  <c r="DH131" i="29"/>
  <c r="DI131" i="29"/>
  <c r="DJ131" i="29"/>
  <c r="DK131" i="29"/>
  <c r="DL131" i="29"/>
  <c r="DM131" i="29"/>
  <c r="DN131" i="29"/>
  <c r="DO131" i="29"/>
  <c r="DP131" i="29"/>
  <c r="DQ131" i="29"/>
  <c r="DR131" i="29"/>
  <c r="DS131" i="29"/>
  <c r="DT131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AF133" i="29"/>
  <c r="AG133" i="29"/>
  <c r="AH133" i="29"/>
  <c r="AI133" i="29"/>
  <c r="AJ133" i="29"/>
  <c r="AK133" i="29"/>
  <c r="AL133" i="29"/>
  <c r="AM133" i="29"/>
  <c r="AN133" i="29"/>
  <c r="AO133" i="29"/>
  <c r="AP133" i="29"/>
  <c r="AQ133" i="29"/>
  <c r="AR133" i="29"/>
  <c r="AS133" i="29"/>
  <c r="AT133" i="29"/>
  <c r="AU133" i="29"/>
  <c r="AV133" i="29"/>
  <c r="AW133" i="29"/>
  <c r="AX133" i="29"/>
  <c r="AY133" i="29"/>
  <c r="AZ133" i="29"/>
  <c r="BA133" i="29"/>
  <c r="BB133" i="29"/>
  <c r="BC133" i="29"/>
  <c r="BD133" i="29"/>
  <c r="BE133" i="29"/>
  <c r="BF133" i="29"/>
  <c r="BG133" i="29"/>
  <c r="BH133" i="29"/>
  <c r="BI133" i="29"/>
  <c r="BJ133" i="29"/>
  <c r="BK133" i="29"/>
  <c r="BL133" i="29"/>
  <c r="BM133" i="29"/>
  <c r="BN133" i="29"/>
  <c r="BO133" i="29"/>
  <c r="BP133" i="29"/>
  <c r="BQ133" i="29"/>
  <c r="BR133" i="29"/>
  <c r="BS133" i="29"/>
  <c r="BT133" i="29"/>
  <c r="BU133" i="29"/>
  <c r="BV133" i="29"/>
  <c r="BW133" i="29"/>
  <c r="BX133" i="29"/>
  <c r="BY133" i="29"/>
  <c r="BZ133" i="29"/>
  <c r="CA133" i="29"/>
  <c r="CB133" i="29"/>
  <c r="CC133" i="29"/>
  <c r="CD133" i="29"/>
  <c r="CE133" i="29"/>
  <c r="CF133" i="29"/>
  <c r="CG133" i="29"/>
  <c r="CH133" i="29"/>
  <c r="CI133" i="29"/>
  <c r="CJ133" i="29"/>
  <c r="CK133" i="29"/>
  <c r="CL133" i="29"/>
  <c r="CM133" i="29"/>
  <c r="CN133" i="29"/>
  <c r="CO133" i="29"/>
  <c r="CP133" i="29"/>
  <c r="CQ133" i="29"/>
  <c r="CR133" i="29"/>
  <c r="CS133" i="29"/>
  <c r="CT133" i="29"/>
  <c r="CU133" i="29"/>
  <c r="CV133" i="29"/>
  <c r="CW133" i="29"/>
  <c r="CX133" i="29"/>
  <c r="CY133" i="29"/>
  <c r="CZ133" i="29"/>
  <c r="DA133" i="29"/>
  <c r="DB133" i="29"/>
  <c r="DC133" i="29"/>
  <c r="DD133" i="29"/>
  <c r="DE133" i="29"/>
  <c r="DF133" i="29"/>
  <c r="DG133" i="29"/>
  <c r="DH133" i="29"/>
  <c r="DI133" i="29"/>
  <c r="DJ133" i="29"/>
  <c r="DK133" i="29"/>
  <c r="DL133" i="29"/>
  <c r="DM133" i="29"/>
  <c r="DN133" i="29"/>
  <c r="DO133" i="29"/>
  <c r="DP133" i="29"/>
  <c r="DQ133" i="29"/>
  <c r="DR133" i="29"/>
  <c r="DS133" i="29"/>
  <c r="DT133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AM134" i="29"/>
  <c r="AN134" i="29"/>
  <c r="AO134" i="29"/>
  <c r="AP134" i="29"/>
  <c r="AQ134" i="29"/>
  <c r="AR134" i="29"/>
  <c r="AS134" i="29"/>
  <c r="AT134" i="29"/>
  <c r="AU134" i="29"/>
  <c r="AV134" i="29"/>
  <c r="AW134" i="29"/>
  <c r="AX134" i="29"/>
  <c r="AY134" i="29"/>
  <c r="AZ134" i="29"/>
  <c r="BA134" i="29"/>
  <c r="BB134" i="29"/>
  <c r="BC134" i="29"/>
  <c r="BD134" i="29"/>
  <c r="BE134" i="29"/>
  <c r="BF134" i="29"/>
  <c r="BG134" i="29"/>
  <c r="BH134" i="29"/>
  <c r="BI134" i="29"/>
  <c r="BJ134" i="29"/>
  <c r="BK134" i="29"/>
  <c r="BL134" i="29"/>
  <c r="BM134" i="29"/>
  <c r="BN134" i="29"/>
  <c r="BO134" i="29"/>
  <c r="BP134" i="29"/>
  <c r="BQ134" i="29"/>
  <c r="BR134" i="29"/>
  <c r="BS134" i="29"/>
  <c r="BT134" i="29"/>
  <c r="BU134" i="29"/>
  <c r="BV134" i="29"/>
  <c r="BW134" i="29"/>
  <c r="BX134" i="29"/>
  <c r="BY134" i="29"/>
  <c r="BZ134" i="29"/>
  <c r="CA134" i="29"/>
  <c r="CB134" i="29"/>
  <c r="CC134" i="29"/>
  <c r="CD134" i="29"/>
  <c r="CE134" i="29"/>
  <c r="CF134" i="29"/>
  <c r="CG134" i="29"/>
  <c r="CH134" i="29"/>
  <c r="CI134" i="29"/>
  <c r="CJ134" i="29"/>
  <c r="CK134" i="29"/>
  <c r="CL134" i="29"/>
  <c r="CM134" i="29"/>
  <c r="CN134" i="29"/>
  <c r="CO134" i="29"/>
  <c r="CP134" i="29"/>
  <c r="CQ134" i="29"/>
  <c r="CR134" i="29"/>
  <c r="CS134" i="29"/>
  <c r="CT134" i="29"/>
  <c r="CU134" i="29"/>
  <c r="CV134" i="29"/>
  <c r="CW134" i="29"/>
  <c r="CX134" i="29"/>
  <c r="CY134" i="29"/>
  <c r="CZ134" i="29"/>
  <c r="DA134" i="29"/>
  <c r="DB134" i="29"/>
  <c r="DC134" i="29"/>
  <c r="DD134" i="29"/>
  <c r="DE134" i="29"/>
  <c r="DF134" i="29"/>
  <c r="DG134" i="29"/>
  <c r="DH134" i="29"/>
  <c r="DI134" i="29"/>
  <c r="DJ134" i="29"/>
  <c r="DK134" i="29"/>
  <c r="DL134" i="29"/>
  <c r="DM134" i="29"/>
  <c r="DN134" i="29"/>
  <c r="DO134" i="29"/>
  <c r="DP134" i="29"/>
  <c r="DQ134" i="29"/>
  <c r="DR134" i="29"/>
  <c r="DS134" i="29"/>
  <c r="DT134" i="29"/>
  <c r="D135" i="29"/>
  <c r="E135" i="29"/>
  <c r="F135" i="29"/>
  <c r="G135" i="29"/>
  <c r="H135" i="29"/>
  <c r="I135" i="29"/>
  <c r="J135" i="29"/>
  <c r="K135" i="29"/>
  <c r="L135" i="29"/>
  <c r="M135" i="29"/>
  <c r="N135" i="29"/>
  <c r="O135" i="29"/>
  <c r="P135" i="29"/>
  <c r="Q135" i="29"/>
  <c r="R135" i="29"/>
  <c r="S135" i="29"/>
  <c r="T135" i="29"/>
  <c r="U135" i="29"/>
  <c r="V135" i="29"/>
  <c r="W135" i="29"/>
  <c r="X135" i="29"/>
  <c r="Y135" i="29"/>
  <c r="Z135" i="29"/>
  <c r="AA135" i="29"/>
  <c r="AB135" i="29"/>
  <c r="AC135" i="29"/>
  <c r="AD135" i="29"/>
  <c r="AE135" i="29"/>
  <c r="AF135" i="29"/>
  <c r="AG135" i="29"/>
  <c r="AH135" i="29"/>
  <c r="AI135" i="29"/>
  <c r="AJ135" i="29"/>
  <c r="AK135" i="29"/>
  <c r="AL135" i="29"/>
  <c r="AM135" i="29"/>
  <c r="AN135" i="29"/>
  <c r="AO135" i="29"/>
  <c r="AP135" i="29"/>
  <c r="AQ135" i="29"/>
  <c r="AR135" i="29"/>
  <c r="AS135" i="29"/>
  <c r="AT135" i="29"/>
  <c r="AU135" i="29"/>
  <c r="AV135" i="29"/>
  <c r="AW135" i="29"/>
  <c r="AX135" i="29"/>
  <c r="AY135" i="29"/>
  <c r="AZ135" i="29"/>
  <c r="BA135" i="29"/>
  <c r="BB135" i="29"/>
  <c r="BC135" i="29"/>
  <c r="BD135" i="29"/>
  <c r="BE135" i="29"/>
  <c r="BF135" i="29"/>
  <c r="BG135" i="29"/>
  <c r="BH135" i="29"/>
  <c r="BI135" i="29"/>
  <c r="BJ135" i="29"/>
  <c r="BK135" i="29"/>
  <c r="BL135" i="29"/>
  <c r="BM135" i="29"/>
  <c r="BN135" i="29"/>
  <c r="BO135" i="29"/>
  <c r="BP135" i="29"/>
  <c r="BQ135" i="29"/>
  <c r="BR135" i="29"/>
  <c r="BS135" i="29"/>
  <c r="BT135" i="29"/>
  <c r="BU135" i="29"/>
  <c r="BV135" i="29"/>
  <c r="BW135" i="29"/>
  <c r="BX135" i="29"/>
  <c r="BY135" i="29"/>
  <c r="BZ135" i="29"/>
  <c r="CA135" i="29"/>
  <c r="CB135" i="29"/>
  <c r="CC135" i="29"/>
  <c r="CD135" i="29"/>
  <c r="CE135" i="29"/>
  <c r="CF135" i="29"/>
  <c r="CG135" i="29"/>
  <c r="CH135" i="29"/>
  <c r="CI135" i="29"/>
  <c r="CJ135" i="29"/>
  <c r="CK135" i="29"/>
  <c r="CL135" i="29"/>
  <c r="CM135" i="29"/>
  <c r="CN135" i="29"/>
  <c r="CO135" i="29"/>
  <c r="CP135" i="29"/>
  <c r="CQ135" i="29"/>
  <c r="CR135" i="29"/>
  <c r="CS135" i="29"/>
  <c r="CT135" i="29"/>
  <c r="CU135" i="29"/>
  <c r="CV135" i="29"/>
  <c r="CW135" i="29"/>
  <c r="CX135" i="29"/>
  <c r="CY135" i="29"/>
  <c r="CZ135" i="29"/>
  <c r="DA135" i="29"/>
  <c r="DB135" i="29"/>
  <c r="DC135" i="29"/>
  <c r="DD135" i="29"/>
  <c r="DE135" i="29"/>
  <c r="DF135" i="29"/>
  <c r="DG135" i="29"/>
  <c r="DH135" i="29"/>
  <c r="DI135" i="29"/>
  <c r="DJ135" i="29"/>
  <c r="DK135" i="29"/>
  <c r="DL135" i="29"/>
  <c r="DM135" i="29"/>
  <c r="DN135" i="29"/>
  <c r="DO135" i="29"/>
  <c r="DP135" i="29"/>
  <c r="DQ135" i="29"/>
  <c r="DR135" i="29"/>
  <c r="DS135" i="29"/>
  <c r="DT135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AF137" i="29"/>
  <c r="AG137" i="29"/>
  <c r="AH137" i="29"/>
  <c r="AI137" i="29"/>
  <c r="AJ137" i="29"/>
  <c r="AK137" i="29"/>
  <c r="AL137" i="29"/>
  <c r="AM137" i="29"/>
  <c r="AN137" i="29"/>
  <c r="AO137" i="29"/>
  <c r="AP137" i="29"/>
  <c r="AQ137" i="29"/>
  <c r="AR137" i="29"/>
  <c r="AS137" i="29"/>
  <c r="AT137" i="29"/>
  <c r="AU137" i="29"/>
  <c r="AV137" i="29"/>
  <c r="AW137" i="29"/>
  <c r="AX137" i="29"/>
  <c r="AY137" i="29"/>
  <c r="AZ137" i="29"/>
  <c r="BA137" i="29"/>
  <c r="BB137" i="29"/>
  <c r="BC137" i="29"/>
  <c r="BD137" i="29"/>
  <c r="BE137" i="29"/>
  <c r="BF137" i="29"/>
  <c r="BG137" i="29"/>
  <c r="BH137" i="29"/>
  <c r="BI137" i="29"/>
  <c r="BJ137" i="29"/>
  <c r="BK137" i="29"/>
  <c r="BL137" i="29"/>
  <c r="BM137" i="29"/>
  <c r="BN137" i="29"/>
  <c r="BO137" i="29"/>
  <c r="BP137" i="29"/>
  <c r="BQ137" i="29"/>
  <c r="BR137" i="29"/>
  <c r="BS137" i="29"/>
  <c r="BT137" i="29"/>
  <c r="BU137" i="29"/>
  <c r="BV137" i="29"/>
  <c r="BW137" i="29"/>
  <c r="BX137" i="29"/>
  <c r="BY137" i="29"/>
  <c r="BZ137" i="29"/>
  <c r="CA137" i="29"/>
  <c r="CB137" i="29"/>
  <c r="CC137" i="29"/>
  <c r="CD137" i="29"/>
  <c r="CE137" i="29"/>
  <c r="CF137" i="29"/>
  <c r="CG137" i="29"/>
  <c r="CH137" i="29"/>
  <c r="CI137" i="29"/>
  <c r="CJ137" i="29"/>
  <c r="CK137" i="29"/>
  <c r="CL137" i="29"/>
  <c r="CM137" i="29"/>
  <c r="CN137" i="29"/>
  <c r="CO137" i="29"/>
  <c r="CP137" i="29"/>
  <c r="CQ137" i="29"/>
  <c r="CR137" i="29"/>
  <c r="CS137" i="29"/>
  <c r="CT137" i="29"/>
  <c r="CU137" i="29"/>
  <c r="CV137" i="29"/>
  <c r="CW137" i="29"/>
  <c r="CX137" i="29"/>
  <c r="CY137" i="29"/>
  <c r="CZ137" i="29"/>
  <c r="DA137" i="29"/>
  <c r="DB137" i="29"/>
  <c r="DC137" i="29"/>
  <c r="DD137" i="29"/>
  <c r="DE137" i="29"/>
  <c r="DF137" i="29"/>
  <c r="DG137" i="29"/>
  <c r="DH137" i="29"/>
  <c r="DI137" i="29"/>
  <c r="DJ137" i="29"/>
  <c r="DK137" i="29"/>
  <c r="DL137" i="29"/>
  <c r="DM137" i="29"/>
  <c r="DN137" i="29"/>
  <c r="DO137" i="29"/>
  <c r="DP137" i="29"/>
  <c r="DQ137" i="29"/>
  <c r="DR137" i="29"/>
  <c r="DS137" i="29"/>
  <c r="DT137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AF138" i="29"/>
  <c r="AG138" i="29"/>
  <c r="AH138" i="29"/>
  <c r="AI138" i="29"/>
  <c r="AJ138" i="29"/>
  <c r="AK138" i="29"/>
  <c r="AL138" i="29"/>
  <c r="AM138" i="29"/>
  <c r="AN138" i="29"/>
  <c r="AO138" i="29"/>
  <c r="AP138" i="29"/>
  <c r="AQ138" i="29"/>
  <c r="AR138" i="29"/>
  <c r="AS138" i="29"/>
  <c r="AT138" i="29"/>
  <c r="AU138" i="29"/>
  <c r="AV138" i="29"/>
  <c r="AW138" i="29"/>
  <c r="AX138" i="29"/>
  <c r="AY138" i="29"/>
  <c r="AZ138" i="29"/>
  <c r="BA138" i="29"/>
  <c r="BB138" i="29"/>
  <c r="BC138" i="29"/>
  <c r="BD138" i="29"/>
  <c r="BE138" i="29"/>
  <c r="BF138" i="29"/>
  <c r="BG138" i="29"/>
  <c r="BH138" i="29"/>
  <c r="BI138" i="29"/>
  <c r="BJ138" i="29"/>
  <c r="BK138" i="29"/>
  <c r="BL138" i="29"/>
  <c r="BM138" i="29"/>
  <c r="BN138" i="29"/>
  <c r="BO138" i="29"/>
  <c r="BP138" i="29"/>
  <c r="BQ138" i="29"/>
  <c r="BR138" i="29"/>
  <c r="BS138" i="29"/>
  <c r="BT138" i="29"/>
  <c r="BU138" i="29"/>
  <c r="BV138" i="29"/>
  <c r="BW138" i="29"/>
  <c r="BX138" i="29"/>
  <c r="BY138" i="29"/>
  <c r="BZ138" i="29"/>
  <c r="CA138" i="29"/>
  <c r="CB138" i="29"/>
  <c r="CC138" i="29"/>
  <c r="CD138" i="29"/>
  <c r="CE138" i="29"/>
  <c r="CF138" i="29"/>
  <c r="CG138" i="29"/>
  <c r="CH138" i="29"/>
  <c r="CI138" i="29"/>
  <c r="CJ138" i="29"/>
  <c r="CK138" i="29"/>
  <c r="CL138" i="29"/>
  <c r="CM138" i="29"/>
  <c r="CN138" i="29"/>
  <c r="CO138" i="29"/>
  <c r="CP138" i="29"/>
  <c r="CQ138" i="29"/>
  <c r="CR138" i="29"/>
  <c r="CS138" i="29"/>
  <c r="CT138" i="29"/>
  <c r="CU138" i="29"/>
  <c r="CV138" i="29"/>
  <c r="CW138" i="29"/>
  <c r="CX138" i="29"/>
  <c r="CY138" i="29"/>
  <c r="CZ138" i="29"/>
  <c r="DA138" i="29"/>
  <c r="DB138" i="29"/>
  <c r="DC138" i="29"/>
  <c r="DD138" i="29"/>
  <c r="DE138" i="29"/>
  <c r="DF138" i="29"/>
  <c r="DG138" i="29"/>
  <c r="DH138" i="29"/>
  <c r="DI138" i="29"/>
  <c r="DJ138" i="29"/>
  <c r="DK138" i="29"/>
  <c r="DL138" i="29"/>
  <c r="DM138" i="29"/>
  <c r="DN138" i="29"/>
  <c r="DO138" i="29"/>
  <c r="DP138" i="29"/>
  <c r="DQ138" i="29"/>
  <c r="DR138" i="29"/>
  <c r="DS138" i="29"/>
  <c r="DT138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AF139" i="29"/>
  <c r="AG139" i="29"/>
  <c r="AH139" i="29"/>
  <c r="AI139" i="29"/>
  <c r="AJ139" i="29"/>
  <c r="AK139" i="29"/>
  <c r="AL139" i="29"/>
  <c r="AM139" i="29"/>
  <c r="AN139" i="29"/>
  <c r="AO139" i="29"/>
  <c r="AP139" i="29"/>
  <c r="AQ139" i="29"/>
  <c r="AR139" i="29"/>
  <c r="AS139" i="29"/>
  <c r="AT139" i="29"/>
  <c r="AU139" i="29"/>
  <c r="AV139" i="29"/>
  <c r="AW139" i="29"/>
  <c r="AX139" i="29"/>
  <c r="AY139" i="29"/>
  <c r="AZ139" i="29"/>
  <c r="BA139" i="29"/>
  <c r="BB139" i="29"/>
  <c r="BC139" i="29"/>
  <c r="BD139" i="29"/>
  <c r="BE139" i="29"/>
  <c r="BF139" i="29"/>
  <c r="BG139" i="29"/>
  <c r="BH139" i="29"/>
  <c r="BI139" i="29"/>
  <c r="BJ139" i="29"/>
  <c r="BK139" i="29"/>
  <c r="BL139" i="29"/>
  <c r="BM139" i="29"/>
  <c r="BN139" i="29"/>
  <c r="BO139" i="29"/>
  <c r="BP139" i="29"/>
  <c r="BQ139" i="29"/>
  <c r="BR139" i="29"/>
  <c r="BS139" i="29"/>
  <c r="BT139" i="29"/>
  <c r="BU139" i="29"/>
  <c r="BV139" i="29"/>
  <c r="BW139" i="29"/>
  <c r="BX139" i="29"/>
  <c r="BY139" i="29"/>
  <c r="BZ139" i="29"/>
  <c r="CA139" i="29"/>
  <c r="CB139" i="29"/>
  <c r="CC139" i="29"/>
  <c r="CD139" i="29"/>
  <c r="CE139" i="29"/>
  <c r="CF139" i="29"/>
  <c r="CG139" i="29"/>
  <c r="CH139" i="29"/>
  <c r="CI139" i="29"/>
  <c r="CJ139" i="29"/>
  <c r="CK139" i="29"/>
  <c r="CL139" i="29"/>
  <c r="CM139" i="29"/>
  <c r="CN139" i="29"/>
  <c r="CO139" i="29"/>
  <c r="CP139" i="29"/>
  <c r="CQ139" i="29"/>
  <c r="CR139" i="29"/>
  <c r="CS139" i="29"/>
  <c r="CT139" i="29"/>
  <c r="CU139" i="29"/>
  <c r="CV139" i="29"/>
  <c r="CW139" i="29"/>
  <c r="CX139" i="29"/>
  <c r="CY139" i="29"/>
  <c r="CZ139" i="29"/>
  <c r="DA139" i="29"/>
  <c r="DB139" i="29"/>
  <c r="DC139" i="29"/>
  <c r="DD139" i="29"/>
  <c r="DE139" i="29"/>
  <c r="DF139" i="29"/>
  <c r="DG139" i="29"/>
  <c r="DH139" i="29"/>
  <c r="DI139" i="29"/>
  <c r="DJ139" i="29"/>
  <c r="DK139" i="29"/>
  <c r="DL139" i="29"/>
  <c r="DM139" i="29"/>
  <c r="DN139" i="29"/>
  <c r="DO139" i="29"/>
  <c r="DP139" i="29"/>
  <c r="DQ139" i="29"/>
  <c r="DR139" i="29"/>
  <c r="DS139" i="29"/>
  <c r="DT139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BH141" i="29"/>
  <c r="BI141" i="29"/>
  <c r="BJ141" i="29"/>
  <c r="BK141" i="29"/>
  <c r="BL141" i="29"/>
  <c r="BM141" i="29"/>
  <c r="BN141" i="29"/>
  <c r="BO141" i="29"/>
  <c r="BP141" i="29"/>
  <c r="BQ141" i="29"/>
  <c r="BR141" i="29"/>
  <c r="BS141" i="29"/>
  <c r="BT141" i="29"/>
  <c r="BU141" i="29"/>
  <c r="BV141" i="29"/>
  <c r="BW141" i="29"/>
  <c r="BX141" i="29"/>
  <c r="BY141" i="29"/>
  <c r="BZ141" i="29"/>
  <c r="CA141" i="29"/>
  <c r="CB141" i="29"/>
  <c r="CC141" i="29"/>
  <c r="CD141" i="29"/>
  <c r="CE141" i="29"/>
  <c r="CF141" i="29"/>
  <c r="CG141" i="29"/>
  <c r="CH141" i="29"/>
  <c r="CI141" i="29"/>
  <c r="CJ141" i="29"/>
  <c r="CK141" i="29"/>
  <c r="CL141" i="29"/>
  <c r="CM141" i="29"/>
  <c r="CN141" i="29"/>
  <c r="CO141" i="29"/>
  <c r="CP141" i="29"/>
  <c r="CQ141" i="29"/>
  <c r="CR141" i="29"/>
  <c r="CS141" i="29"/>
  <c r="CT141" i="29"/>
  <c r="CU141" i="29"/>
  <c r="CV141" i="29"/>
  <c r="CW141" i="29"/>
  <c r="CX141" i="29"/>
  <c r="CY141" i="29"/>
  <c r="CZ141" i="29"/>
  <c r="DA141" i="29"/>
  <c r="DB141" i="29"/>
  <c r="DC141" i="29"/>
  <c r="DD141" i="29"/>
  <c r="DE141" i="29"/>
  <c r="DF141" i="29"/>
  <c r="DG141" i="29"/>
  <c r="DH141" i="29"/>
  <c r="DI141" i="29"/>
  <c r="DJ141" i="29"/>
  <c r="DK141" i="29"/>
  <c r="DL141" i="29"/>
  <c r="DM141" i="29"/>
  <c r="DN141" i="29"/>
  <c r="DO141" i="29"/>
  <c r="DP141" i="29"/>
  <c r="DQ141" i="29"/>
  <c r="DR141" i="29"/>
  <c r="DS141" i="29"/>
  <c r="DT141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BH144" i="29"/>
  <c r="BI144" i="29"/>
  <c r="BJ144" i="29"/>
  <c r="BK144" i="29"/>
  <c r="BL144" i="29"/>
  <c r="BM144" i="29"/>
  <c r="BN144" i="29"/>
  <c r="BO144" i="29"/>
  <c r="BP144" i="29"/>
  <c r="BQ144" i="29"/>
  <c r="BR144" i="29"/>
  <c r="BS144" i="29"/>
  <c r="BT144" i="29"/>
  <c r="BU144" i="29"/>
  <c r="BV144" i="29"/>
  <c r="BW144" i="29"/>
  <c r="BX144" i="29"/>
  <c r="BY144" i="29"/>
  <c r="BZ144" i="29"/>
  <c r="CA144" i="29"/>
  <c r="CB144" i="29"/>
  <c r="CC144" i="29"/>
  <c r="CD144" i="29"/>
  <c r="CE144" i="29"/>
  <c r="CF144" i="29"/>
  <c r="CG144" i="29"/>
  <c r="CH144" i="29"/>
  <c r="CI144" i="29"/>
  <c r="CJ144" i="29"/>
  <c r="CK144" i="29"/>
  <c r="CL144" i="29"/>
  <c r="CM144" i="29"/>
  <c r="CN144" i="29"/>
  <c r="CO144" i="29"/>
  <c r="CP144" i="29"/>
  <c r="CQ144" i="29"/>
  <c r="CR144" i="29"/>
  <c r="CS144" i="29"/>
  <c r="CT144" i="29"/>
  <c r="CU144" i="29"/>
  <c r="CV144" i="29"/>
  <c r="CW144" i="29"/>
  <c r="CX144" i="29"/>
  <c r="CY144" i="29"/>
  <c r="CZ144" i="29"/>
  <c r="DA144" i="29"/>
  <c r="DB144" i="29"/>
  <c r="DC144" i="29"/>
  <c r="DD144" i="29"/>
  <c r="DE144" i="29"/>
  <c r="DF144" i="29"/>
  <c r="DG144" i="29"/>
  <c r="DH144" i="29"/>
  <c r="DI144" i="29"/>
  <c r="DJ144" i="29"/>
  <c r="DK144" i="29"/>
  <c r="DL144" i="29"/>
  <c r="DM144" i="29"/>
  <c r="DN144" i="29"/>
  <c r="DO144" i="29"/>
  <c r="DP144" i="29"/>
  <c r="DQ144" i="29"/>
  <c r="DR144" i="29"/>
  <c r="DS144" i="29"/>
  <c r="DT144" i="29"/>
  <c r="DU144" i="29"/>
  <c r="DV144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BH145" i="29"/>
  <c r="BI145" i="29"/>
  <c r="BJ145" i="29"/>
  <c r="BK145" i="29"/>
  <c r="BL145" i="29"/>
  <c r="BM145" i="29"/>
  <c r="BN145" i="29"/>
  <c r="BO145" i="29"/>
  <c r="BP145" i="29"/>
  <c r="BQ145" i="29"/>
  <c r="BR145" i="29"/>
  <c r="BS145" i="29"/>
  <c r="BT145" i="29"/>
  <c r="BU145" i="29"/>
  <c r="BV145" i="29"/>
  <c r="BW145" i="29"/>
  <c r="BX145" i="29"/>
  <c r="BY145" i="29"/>
  <c r="BZ145" i="29"/>
  <c r="CA145" i="29"/>
  <c r="CB145" i="29"/>
  <c r="CC145" i="29"/>
  <c r="CD145" i="29"/>
  <c r="CE145" i="29"/>
  <c r="CF145" i="29"/>
  <c r="CG145" i="29"/>
  <c r="CH145" i="29"/>
  <c r="CI145" i="29"/>
  <c r="CJ145" i="29"/>
  <c r="CK145" i="29"/>
  <c r="CL145" i="29"/>
  <c r="CM145" i="29"/>
  <c r="CN145" i="29"/>
  <c r="CO145" i="29"/>
  <c r="CP145" i="29"/>
  <c r="CQ145" i="29"/>
  <c r="CR145" i="29"/>
  <c r="CS145" i="29"/>
  <c r="CT145" i="29"/>
  <c r="CU145" i="29"/>
  <c r="CV145" i="29"/>
  <c r="CW145" i="29"/>
  <c r="CX145" i="29"/>
  <c r="CY145" i="29"/>
  <c r="CZ145" i="29"/>
  <c r="DA145" i="29"/>
  <c r="DB145" i="29"/>
  <c r="DC145" i="29"/>
  <c r="DD145" i="29"/>
  <c r="DE145" i="29"/>
  <c r="DF145" i="29"/>
  <c r="DG145" i="29"/>
  <c r="DH145" i="29"/>
  <c r="DI145" i="29"/>
  <c r="DJ145" i="29"/>
  <c r="DK145" i="29"/>
  <c r="DL145" i="29"/>
  <c r="DM145" i="29"/>
  <c r="DN145" i="29"/>
  <c r="DO145" i="29"/>
  <c r="DP145" i="29"/>
  <c r="DQ145" i="29"/>
  <c r="DR145" i="29"/>
  <c r="DS145" i="29"/>
  <c r="DT145" i="29"/>
  <c r="DU145" i="29"/>
  <c r="DV145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BB153" i="29"/>
  <c r="BC153" i="29"/>
  <c r="BD153" i="29"/>
  <c r="BE153" i="29"/>
  <c r="BF153" i="29"/>
  <c r="BG153" i="29"/>
  <c r="BH153" i="29"/>
  <c r="BI153" i="29"/>
  <c r="BJ153" i="29"/>
  <c r="BK153" i="29"/>
  <c r="BL153" i="29"/>
  <c r="BM153" i="29"/>
  <c r="BN153" i="29"/>
  <c r="BO153" i="29"/>
  <c r="BP153" i="29"/>
  <c r="BQ153" i="29"/>
  <c r="BR153" i="29"/>
  <c r="BS153" i="29"/>
  <c r="BT153" i="29"/>
  <c r="BU153" i="29"/>
  <c r="BV153" i="29"/>
  <c r="BW153" i="29"/>
  <c r="BX153" i="29"/>
  <c r="BY153" i="29"/>
  <c r="BZ153" i="29"/>
  <c r="CA153" i="29"/>
  <c r="CB153" i="29"/>
  <c r="CC153" i="29"/>
  <c r="CD153" i="29"/>
  <c r="CE153" i="29"/>
  <c r="CF153" i="29"/>
  <c r="CG153" i="29"/>
  <c r="CH153" i="29"/>
  <c r="CI153" i="29"/>
  <c r="CJ153" i="29"/>
  <c r="CK153" i="29"/>
  <c r="CL153" i="29"/>
  <c r="CM153" i="29"/>
  <c r="CN153" i="29"/>
  <c r="CO153" i="29"/>
  <c r="CP153" i="29"/>
  <c r="CQ153" i="29"/>
  <c r="CR153" i="29"/>
  <c r="CS153" i="29"/>
  <c r="CT153" i="29"/>
  <c r="CU153" i="29"/>
  <c r="CV153" i="29"/>
  <c r="CW153" i="29"/>
  <c r="CX153" i="29"/>
  <c r="CY153" i="29"/>
  <c r="CZ153" i="29"/>
  <c r="DA153" i="29"/>
  <c r="DB153" i="29"/>
  <c r="DC153" i="29"/>
  <c r="DD153" i="29"/>
  <c r="DE153" i="29"/>
  <c r="DF153" i="29"/>
  <c r="DG153" i="29"/>
  <c r="DH153" i="29"/>
  <c r="DI153" i="29"/>
  <c r="DJ153" i="29"/>
  <c r="DK153" i="29"/>
  <c r="DL153" i="29"/>
  <c r="DM153" i="29"/>
  <c r="DN153" i="29"/>
  <c r="DO153" i="29"/>
  <c r="DP153" i="29"/>
  <c r="DQ153" i="29"/>
  <c r="DR153" i="29"/>
  <c r="DS153" i="29"/>
  <c r="DT153" i="29"/>
  <c r="DU153" i="29"/>
  <c r="DV153" i="29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AF154" i="29"/>
  <c r="AG154" i="29"/>
  <c r="AH154" i="29"/>
  <c r="AI154" i="29"/>
  <c r="AJ154" i="29"/>
  <c r="AK154" i="29"/>
  <c r="AL154" i="29"/>
  <c r="AM154" i="29"/>
  <c r="AN154" i="29"/>
  <c r="AO154" i="29"/>
  <c r="AP154" i="29"/>
  <c r="AQ154" i="29"/>
  <c r="AR154" i="29"/>
  <c r="AS154" i="29"/>
  <c r="AT154" i="29"/>
  <c r="AU154" i="29"/>
  <c r="AV154" i="29"/>
  <c r="AW154" i="29"/>
  <c r="AX154" i="29"/>
  <c r="AY154" i="29"/>
  <c r="AZ154" i="29"/>
  <c r="BA154" i="29"/>
  <c r="BB154" i="29"/>
  <c r="BC154" i="29"/>
  <c r="BD154" i="29"/>
  <c r="BE154" i="29"/>
  <c r="BF154" i="29"/>
  <c r="BG154" i="29"/>
  <c r="BH154" i="29"/>
  <c r="BI154" i="29"/>
  <c r="BJ154" i="29"/>
  <c r="BK154" i="29"/>
  <c r="BL154" i="29"/>
  <c r="BM154" i="29"/>
  <c r="BN154" i="29"/>
  <c r="BO154" i="29"/>
  <c r="BP154" i="29"/>
  <c r="BQ154" i="29"/>
  <c r="BR154" i="29"/>
  <c r="BS154" i="29"/>
  <c r="BT154" i="29"/>
  <c r="BU154" i="29"/>
  <c r="BV154" i="29"/>
  <c r="BW154" i="29"/>
  <c r="BX154" i="29"/>
  <c r="BY154" i="29"/>
  <c r="BZ154" i="29"/>
  <c r="CA154" i="29"/>
  <c r="CB154" i="29"/>
  <c r="CC154" i="29"/>
  <c r="CD154" i="29"/>
  <c r="CE154" i="29"/>
  <c r="CF154" i="29"/>
  <c r="CG154" i="29"/>
  <c r="CH154" i="29"/>
  <c r="CI154" i="29"/>
  <c r="CJ154" i="29"/>
  <c r="CK154" i="29"/>
  <c r="CL154" i="29"/>
  <c r="CM154" i="29"/>
  <c r="CN154" i="29"/>
  <c r="CO154" i="29"/>
  <c r="CP154" i="29"/>
  <c r="CQ154" i="29"/>
  <c r="CR154" i="29"/>
  <c r="CS154" i="29"/>
  <c r="CT154" i="29"/>
  <c r="CU154" i="29"/>
  <c r="CV154" i="29"/>
  <c r="CW154" i="29"/>
  <c r="CX154" i="29"/>
  <c r="CY154" i="29"/>
  <c r="CZ154" i="29"/>
  <c r="DA154" i="29"/>
  <c r="DB154" i="29"/>
  <c r="DC154" i="29"/>
  <c r="DD154" i="29"/>
  <c r="DE154" i="29"/>
  <c r="DF154" i="29"/>
  <c r="DG154" i="29"/>
  <c r="DH154" i="29"/>
  <c r="DI154" i="29"/>
  <c r="DJ154" i="29"/>
  <c r="DK154" i="29"/>
  <c r="DL154" i="29"/>
  <c r="DM154" i="29"/>
  <c r="DN154" i="29"/>
  <c r="DO154" i="29"/>
  <c r="DP154" i="29"/>
  <c r="DQ154" i="29"/>
  <c r="DR154" i="29"/>
  <c r="DS154" i="29"/>
  <c r="DT154" i="29"/>
  <c r="DU154" i="29"/>
  <c r="DV154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AF155" i="29"/>
  <c r="AG155" i="29"/>
  <c r="AH155" i="29"/>
  <c r="AI155" i="29"/>
  <c r="AJ155" i="29"/>
  <c r="AK155" i="29"/>
  <c r="AL155" i="29"/>
  <c r="AM155" i="29"/>
  <c r="AN155" i="29"/>
  <c r="AO155" i="29"/>
  <c r="AP155" i="29"/>
  <c r="AQ155" i="29"/>
  <c r="AR155" i="29"/>
  <c r="AS155" i="29"/>
  <c r="AT155" i="29"/>
  <c r="AU155" i="29"/>
  <c r="AV155" i="29"/>
  <c r="AW155" i="29"/>
  <c r="AX155" i="29"/>
  <c r="AY155" i="29"/>
  <c r="AZ155" i="29"/>
  <c r="BA155" i="29"/>
  <c r="BB155" i="29"/>
  <c r="BC155" i="29"/>
  <c r="BD155" i="29"/>
  <c r="BE155" i="29"/>
  <c r="BF155" i="29"/>
  <c r="BG155" i="29"/>
  <c r="BH155" i="29"/>
  <c r="BI155" i="29"/>
  <c r="BJ155" i="29"/>
  <c r="BK155" i="29"/>
  <c r="BL155" i="29"/>
  <c r="BM155" i="29"/>
  <c r="BN155" i="29"/>
  <c r="BO155" i="29"/>
  <c r="BP155" i="29"/>
  <c r="BQ155" i="29"/>
  <c r="BR155" i="29"/>
  <c r="BS155" i="29"/>
  <c r="BT155" i="29"/>
  <c r="BU155" i="29"/>
  <c r="BV155" i="29"/>
  <c r="BW155" i="29"/>
  <c r="BX155" i="29"/>
  <c r="BY155" i="29"/>
  <c r="BZ155" i="29"/>
  <c r="CA155" i="29"/>
  <c r="CB155" i="29"/>
  <c r="CC155" i="29"/>
  <c r="CD155" i="29"/>
  <c r="CE155" i="29"/>
  <c r="CF155" i="29"/>
  <c r="CG155" i="29"/>
  <c r="CH155" i="29"/>
  <c r="CI155" i="29"/>
  <c r="CJ155" i="29"/>
  <c r="CK155" i="29"/>
  <c r="CL155" i="29"/>
  <c r="CM155" i="29"/>
  <c r="CN155" i="29"/>
  <c r="CO155" i="29"/>
  <c r="CP155" i="29"/>
  <c r="CQ155" i="29"/>
  <c r="CR155" i="29"/>
  <c r="CS155" i="29"/>
  <c r="CT155" i="29"/>
  <c r="CU155" i="29"/>
  <c r="CV155" i="29"/>
  <c r="CW155" i="29"/>
  <c r="CX155" i="29"/>
  <c r="CY155" i="29"/>
  <c r="CZ155" i="29"/>
  <c r="DA155" i="29"/>
  <c r="DB155" i="29"/>
  <c r="DC155" i="29"/>
  <c r="DD155" i="29"/>
  <c r="DE155" i="29"/>
  <c r="DF155" i="29"/>
  <c r="DG155" i="29"/>
  <c r="DH155" i="29"/>
  <c r="DI155" i="29"/>
  <c r="DJ155" i="29"/>
  <c r="DK155" i="29"/>
  <c r="DL155" i="29"/>
  <c r="DM155" i="29"/>
  <c r="DN155" i="29"/>
  <c r="DO155" i="29"/>
  <c r="DP155" i="29"/>
  <c r="DQ155" i="29"/>
  <c r="DR155" i="29"/>
  <c r="DS155" i="29"/>
  <c r="DT155" i="29"/>
  <c r="DU155" i="29"/>
  <c r="DV155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AY157" i="29"/>
  <c r="AZ157" i="29"/>
  <c r="BA157" i="29"/>
  <c r="BB157" i="29"/>
  <c r="BC157" i="29"/>
  <c r="BD157" i="29"/>
  <c r="BE157" i="29"/>
  <c r="BF157" i="29"/>
  <c r="BG157" i="29"/>
  <c r="BH157" i="29"/>
  <c r="BI157" i="29"/>
  <c r="BJ157" i="29"/>
  <c r="BK157" i="29"/>
  <c r="BL157" i="29"/>
  <c r="BM157" i="29"/>
  <c r="BN157" i="29"/>
  <c r="BO157" i="29"/>
  <c r="BP157" i="29"/>
  <c r="BQ157" i="29"/>
  <c r="BR157" i="29"/>
  <c r="BS157" i="29"/>
  <c r="BT157" i="29"/>
  <c r="BU157" i="29"/>
  <c r="BV157" i="29"/>
  <c r="BW157" i="29"/>
  <c r="BX157" i="29"/>
  <c r="BY157" i="29"/>
  <c r="BZ157" i="29"/>
  <c r="CA157" i="29"/>
  <c r="CB157" i="29"/>
  <c r="CC157" i="29"/>
  <c r="CD157" i="29"/>
  <c r="CE157" i="29"/>
  <c r="CF157" i="29"/>
  <c r="CG157" i="29"/>
  <c r="CH157" i="29"/>
  <c r="CI157" i="29"/>
  <c r="CJ157" i="29"/>
  <c r="CK157" i="29"/>
  <c r="CL157" i="29"/>
  <c r="CM157" i="29"/>
  <c r="CN157" i="29"/>
  <c r="CO157" i="29"/>
  <c r="CP157" i="29"/>
  <c r="CQ157" i="29"/>
  <c r="CR157" i="29"/>
  <c r="CS157" i="29"/>
  <c r="CT157" i="29"/>
  <c r="CU157" i="29"/>
  <c r="CV157" i="29"/>
  <c r="CW157" i="29"/>
  <c r="CX157" i="29"/>
  <c r="CY157" i="29"/>
  <c r="CZ157" i="29"/>
  <c r="DA157" i="29"/>
  <c r="DB157" i="29"/>
  <c r="DC157" i="29"/>
  <c r="DD157" i="29"/>
  <c r="DE157" i="29"/>
  <c r="DF157" i="29"/>
  <c r="DG157" i="29"/>
  <c r="DH157" i="29"/>
  <c r="DI157" i="29"/>
  <c r="DJ157" i="29"/>
  <c r="DK157" i="29"/>
  <c r="DL157" i="29"/>
  <c r="DM157" i="29"/>
  <c r="DN157" i="29"/>
  <c r="DO157" i="29"/>
  <c r="DP157" i="29"/>
  <c r="DQ157" i="29"/>
  <c r="DR157" i="29"/>
  <c r="DS157" i="29"/>
  <c r="DT157" i="29"/>
  <c r="DU157" i="29"/>
  <c r="DV157" i="29"/>
  <c r="D160" i="29"/>
  <c r="E160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AF160" i="29"/>
  <c r="AG160" i="29"/>
  <c r="AH160" i="29"/>
  <c r="AI160" i="29"/>
  <c r="AJ160" i="29"/>
  <c r="AK160" i="29"/>
  <c r="AL160" i="29"/>
  <c r="AM160" i="29"/>
  <c r="AN160" i="29"/>
  <c r="AO160" i="29"/>
  <c r="AP160" i="29"/>
  <c r="AQ160" i="29"/>
  <c r="AR160" i="29"/>
  <c r="AS160" i="29"/>
  <c r="AT160" i="29"/>
  <c r="AU160" i="29"/>
  <c r="AV160" i="29"/>
  <c r="AW160" i="29"/>
  <c r="AX160" i="29"/>
  <c r="AY160" i="29"/>
  <c r="AZ160" i="29"/>
  <c r="BA160" i="29"/>
  <c r="BB160" i="29"/>
  <c r="BC160" i="29"/>
  <c r="BD160" i="29"/>
  <c r="BE160" i="29"/>
  <c r="BF160" i="29"/>
  <c r="BG160" i="29"/>
  <c r="BH160" i="29"/>
  <c r="BI160" i="29"/>
  <c r="BJ160" i="29"/>
  <c r="BK160" i="29"/>
  <c r="BL160" i="29"/>
  <c r="BM160" i="29"/>
  <c r="BN160" i="29"/>
  <c r="BO160" i="29"/>
  <c r="BP160" i="29"/>
  <c r="BQ160" i="29"/>
  <c r="BR160" i="29"/>
  <c r="BS160" i="29"/>
  <c r="BT160" i="29"/>
  <c r="BU160" i="29"/>
  <c r="BV160" i="29"/>
  <c r="BW160" i="29"/>
  <c r="BX160" i="29"/>
  <c r="BY160" i="29"/>
  <c r="BZ160" i="29"/>
  <c r="CA160" i="29"/>
  <c r="CB160" i="29"/>
  <c r="CC160" i="29"/>
  <c r="CD160" i="29"/>
  <c r="CE160" i="29"/>
  <c r="CF160" i="29"/>
  <c r="CG160" i="29"/>
  <c r="CH160" i="29"/>
  <c r="CI160" i="29"/>
  <c r="CJ160" i="29"/>
  <c r="CK160" i="29"/>
  <c r="CL160" i="29"/>
  <c r="CM160" i="29"/>
  <c r="CN160" i="29"/>
  <c r="CO160" i="29"/>
  <c r="CP160" i="29"/>
  <c r="CQ160" i="29"/>
  <c r="CR160" i="29"/>
  <c r="CS160" i="29"/>
  <c r="CT160" i="29"/>
  <c r="CU160" i="29"/>
  <c r="CV160" i="29"/>
  <c r="CW160" i="29"/>
  <c r="CX160" i="29"/>
  <c r="CY160" i="29"/>
  <c r="CZ160" i="29"/>
  <c r="DA160" i="29"/>
  <c r="DB160" i="29"/>
  <c r="DC160" i="29"/>
  <c r="DD160" i="29"/>
  <c r="DE160" i="29"/>
  <c r="DF160" i="29"/>
  <c r="DG160" i="29"/>
  <c r="DH160" i="29"/>
  <c r="DI160" i="29"/>
  <c r="DJ160" i="29"/>
  <c r="DK160" i="29"/>
  <c r="DL160" i="29"/>
  <c r="DM160" i="29"/>
  <c r="DN160" i="29"/>
  <c r="DO160" i="29"/>
  <c r="DP160" i="29"/>
  <c r="DQ160" i="29"/>
  <c r="DR160" i="29"/>
  <c r="DS160" i="29"/>
  <c r="DT160" i="29"/>
  <c r="DU160" i="29"/>
  <c r="DV160" i="29"/>
  <c r="D161" i="29"/>
  <c r="E161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BH161" i="29"/>
  <c r="BI161" i="29"/>
  <c r="BJ161" i="29"/>
  <c r="BK161" i="29"/>
  <c r="BL161" i="29"/>
  <c r="BM161" i="29"/>
  <c r="BN161" i="29"/>
  <c r="BO161" i="29"/>
  <c r="BP161" i="29"/>
  <c r="BQ161" i="29"/>
  <c r="BR161" i="29"/>
  <c r="BS161" i="29"/>
  <c r="BT161" i="29"/>
  <c r="BU161" i="29"/>
  <c r="BV161" i="29"/>
  <c r="BW161" i="29"/>
  <c r="BX161" i="29"/>
  <c r="BY161" i="29"/>
  <c r="BZ161" i="29"/>
  <c r="CA161" i="29"/>
  <c r="CB161" i="29"/>
  <c r="CC161" i="29"/>
  <c r="CD161" i="29"/>
  <c r="CE161" i="29"/>
  <c r="CF161" i="29"/>
  <c r="CG161" i="29"/>
  <c r="CH161" i="29"/>
  <c r="CI161" i="29"/>
  <c r="CJ161" i="29"/>
  <c r="CK161" i="29"/>
  <c r="CL161" i="29"/>
  <c r="CM161" i="29"/>
  <c r="CN161" i="29"/>
  <c r="CO161" i="29"/>
  <c r="CP161" i="29"/>
  <c r="CQ161" i="29"/>
  <c r="CR161" i="29"/>
  <c r="CS161" i="29"/>
  <c r="CT161" i="29"/>
  <c r="CU161" i="29"/>
  <c r="CV161" i="29"/>
  <c r="CW161" i="29"/>
  <c r="CX161" i="29"/>
  <c r="CY161" i="29"/>
  <c r="CZ161" i="29"/>
  <c r="DA161" i="29"/>
  <c r="DB161" i="29"/>
  <c r="DC161" i="29"/>
  <c r="DD161" i="29"/>
  <c r="DE161" i="29"/>
  <c r="DF161" i="29"/>
  <c r="DG161" i="29"/>
  <c r="DH161" i="29"/>
  <c r="DI161" i="29"/>
  <c r="DJ161" i="29"/>
  <c r="DK161" i="29"/>
  <c r="DL161" i="29"/>
  <c r="DM161" i="29"/>
  <c r="DN161" i="29"/>
  <c r="DO161" i="29"/>
  <c r="DP161" i="29"/>
  <c r="DQ161" i="29"/>
  <c r="DR161" i="29"/>
  <c r="DS161" i="29"/>
  <c r="DT161" i="29"/>
  <c r="DU161" i="29"/>
  <c r="DV161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BH165" i="29"/>
  <c r="BI165" i="29"/>
  <c r="BJ165" i="29"/>
  <c r="BK165" i="29"/>
  <c r="BL165" i="29"/>
  <c r="BM165" i="29"/>
  <c r="BN165" i="29"/>
  <c r="BO165" i="29"/>
  <c r="BP165" i="29"/>
  <c r="BQ165" i="29"/>
  <c r="BR165" i="29"/>
  <c r="BS165" i="29"/>
  <c r="BT165" i="29"/>
  <c r="BU165" i="29"/>
  <c r="BV165" i="29"/>
  <c r="BW165" i="29"/>
  <c r="BX165" i="29"/>
  <c r="BY165" i="29"/>
  <c r="BZ165" i="29"/>
  <c r="CA165" i="29"/>
  <c r="CB165" i="29"/>
  <c r="CC165" i="29"/>
  <c r="CD165" i="29"/>
  <c r="CE165" i="29"/>
  <c r="CF165" i="29"/>
  <c r="CG165" i="29"/>
  <c r="CH165" i="29"/>
  <c r="CI165" i="29"/>
  <c r="CJ165" i="29"/>
  <c r="CK165" i="29"/>
  <c r="CL165" i="29"/>
  <c r="CM165" i="29"/>
  <c r="CN165" i="29"/>
  <c r="CO165" i="29"/>
  <c r="CP165" i="29"/>
  <c r="CQ165" i="29"/>
  <c r="CR165" i="29"/>
  <c r="CS165" i="29"/>
  <c r="CT165" i="29"/>
  <c r="CU165" i="29"/>
  <c r="CV165" i="29"/>
  <c r="CW165" i="29"/>
  <c r="CX165" i="29"/>
  <c r="CY165" i="29"/>
  <c r="CZ165" i="29"/>
  <c r="DA165" i="29"/>
  <c r="DB165" i="29"/>
  <c r="DC165" i="29"/>
  <c r="DD165" i="29"/>
  <c r="DE165" i="29"/>
  <c r="DF165" i="29"/>
  <c r="DG165" i="29"/>
  <c r="DH165" i="29"/>
  <c r="DI165" i="29"/>
  <c r="DJ165" i="29"/>
  <c r="DK165" i="29"/>
  <c r="DL165" i="29"/>
  <c r="DM165" i="29"/>
  <c r="DN165" i="29"/>
  <c r="DO165" i="29"/>
  <c r="DP165" i="29"/>
  <c r="DQ165" i="29"/>
  <c r="DR165" i="29"/>
  <c r="DS165" i="29"/>
  <c r="DT165" i="29"/>
  <c r="DU165" i="29"/>
  <c r="DV165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BH166" i="29"/>
  <c r="BI166" i="29"/>
  <c r="BJ166" i="29"/>
  <c r="BK166" i="29"/>
  <c r="BL166" i="29"/>
  <c r="BM166" i="29"/>
  <c r="BN166" i="29"/>
  <c r="BO166" i="29"/>
  <c r="BP166" i="29"/>
  <c r="BQ166" i="29"/>
  <c r="BR166" i="29"/>
  <c r="BS166" i="29"/>
  <c r="BT166" i="29"/>
  <c r="BU166" i="29"/>
  <c r="BV166" i="29"/>
  <c r="BW166" i="29"/>
  <c r="BX166" i="29"/>
  <c r="BY166" i="29"/>
  <c r="BZ166" i="29"/>
  <c r="CA166" i="29"/>
  <c r="CB166" i="29"/>
  <c r="CC166" i="29"/>
  <c r="CD166" i="29"/>
  <c r="CE166" i="29"/>
  <c r="CF166" i="29"/>
  <c r="CG166" i="29"/>
  <c r="CH166" i="29"/>
  <c r="CI166" i="29"/>
  <c r="CJ166" i="29"/>
  <c r="CK166" i="29"/>
  <c r="CL166" i="29"/>
  <c r="CM166" i="29"/>
  <c r="CN166" i="29"/>
  <c r="CO166" i="29"/>
  <c r="CP166" i="29"/>
  <c r="CQ166" i="29"/>
  <c r="CR166" i="29"/>
  <c r="CS166" i="29"/>
  <c r="CT166" i="29"/>
  <c r="CU166" i="29"/>
  <c r="CV166" i="29"/>
  <c r="CW166" i="29"/>
  <c r="CX166" i="29"/>
  <c r="CY166" i="29"/>
  <c r="CZ166" i="29"/>
  <c r="DA166" i="29"/>
  <c r="DB166" i="29"/>
  <c r="DC166" i="29"/>
  <c r="DD166" i="29"/>
  <c r="DE166" i="29"/>
  <c r="DF166" i="29"/>
  <c r="DG166" i="29"/>
  <c r="DH166" i="29"/>
  <c r="DI166" i="29"/>
  <c r="DJ166" i="29"/>
  <c r="DK166" i="29"/>
  <c r="DL166" i="29"/>
  <c r="DM166" i="29"/>
  <c r="DN166" i="29"/>
  <c r="DO166" i="29"/>
  <c r="DP166" i="29"/>
  <c r="DQ166" i="29"/>
  <c r="DR166" i="29"/>
  <c r="DS166" i="29"/>
  <c r="DT166" i="29"/>
  <c r="DU166" i="29"/>
  <c r="DV166" i="29"/>
  <c r="D15" i="26"/>
  <c r="C85" i="24"/>
  <c r="C87" i="24"/>
  <c r="C88" i="24"/>
  <c r="C89" i="24"/>
  <c r="C90" i="24"/>
  <c r="C91" i="24"/>
  <c r="C92" i="24"/>
  <c r="C93" i="24"/>
  <c r="C94" i="24"/>
  <c r="C97" i="24"/>
  <c r="C99" i="24"/>
  <c r="D4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<sst xmlns="http://schemas.openxmlformats.org/spreadsheetml/2006/main" count="2094" uniqueCount="809">
  <si>
    <t>Unit Type</t>
  </si>
  <si>
    <t>Care Level</t>
  </si>
  <si>
    <t>Avg. Size</t>
  </si>
  <si>
    <t>Property Summary</t>
  </si>
  <si>
    <t>Property Name</t>
  </si>
  <si>
    <t>Analysis Start</t>
  </si>
  <si>
    <t>Analysis Period</t>
  </si>
  <si>
    <t>$/Mo.</t>
  </si>
  <si>
    <t>Annual</t>
  </si>
  <si>
    <t>Market Rent</t>
  </si>
  <si>
    <t>IL</t>
  </si>
  <si>
    <t>AL</t>
  </si>
  <si>
    <t>MC</t>
  </si>
  <si>
    <t>Total</t>
  </si>
  <si>
    <t>Turnover (%)</t>
  </si>
  <si>
    <t>2nd Persons</t>
  </si>
  <si>
    <t>Stabilized</t>
  </si>
  <si>
    <t>Occupancy (%)</t>
  </si>
  <si>
    <t>2nd Persons (%)</t>
  </si>
  <si>
    <t>Other Income</t>
  </si>
  <si>
    <t>Assumption</t>
  </si>
  <si>
    <t>Avg. LOC</t>
  </si>
  <si>
    <t>Community Fee</t>
  </si>
  <si>
    <t>Other Revenue</t>
  </si>
  <si>
    <t>IL Bad Debt %</t>
  </si>
  <si>
    <t>AL Bad Debt %</t>
  </si>
  <si>
    <t>MC Bad Debt %</t>
  </si>
  <si>
    <t>Move-Ins</t>
  </si>
  <si>
    <t>Sales</t>
  </si>
  <si>
    <t>Rate</t>
  </si>
  <si>
    <t>Sales Wages - Bonus/Commissions</t>
  </si>
  <si>
    <t>Advertising Supplies/Media</t>
  </si>
  <si>
    <t>Per Unit</t>
  </si>
  <si>
    <t>Administrative</t>
  </si>
  <si>
    <t>Other Admin/Office Expenses</t>
  </si>
  <si>
    <t>Utilities</t>
  </si>
  <si>
    <t>Housekeeping</t>
  </si>
  <si>
    <t>Housekeeping and Laundry Supplies</t>
  </si>
  <si>
    <t>PRD</t>
  </si>
  <si>
    <t>Repairs &amp; Maintenance</t>
  </si>
  <si>
    <t>Unit Turnover Costs</t>
  </si>
  <si>
    <t>Per Move-Out</t>
  </si>
  <si>
    <t>Other R&amp;M (HVAC, Prevent. Maint)</t>
  </si>
  <si>
    <t>Life Enrichment</t>
  </si>
  <si>
    <t>Other Life Enrichment Expenses</t>
  </si>
  <si>
    <t>Activity Supplies</t>
  </si>
  <si>
    <t>Culinary</t>
  </si>
  <si>
    <t>Dietary Expense</t>
  </si>
  <si>
    <t>Other Culinary Expenses</t>
  </si>
  <si>
    <t>Wellness</t>
  </si>
  <si>
    <t>Medical Supplies</t>
  </si>
  <si>
    <t>Nursing Staff Training</t>
  </si>
  <si>
    <t>Per Month</t>
  </si>
  <si>
    <t>Other OpEx</t>
  </si>
  <si>
    <t>Management Fee</t>
  </si>
  <si>
    <t>% of Tot. Rev.</t>
  </si>
  <si>
    <t>Insurance</t>
  </si>
  <si>
    <t>Replacement Reserve</t>
  </si>
  <si>
    <t>Category</t>
  </si>
  <si>
    <t>Payroll Tax</t>
  </si>
  <si>
    <t>Health Insurance</t>
  </si>
  <si>
    <t>R&amp;M</t>
  </si>
  <si>
    <t>Gross Potential Rent</t>
  </si>
  <si>
    <t>Gross Potential - IL</t>
  </si>
  <si>
    <t>Gross Potential - AL</t>
  </si>
  <si>
    <t>Gross Potential - MC</t>
  </si>
  <si>
    <t>Rental Concessions</t>
  </si>
  <si>
    <t>Rent Promotion - IL</t>
  </si>
  <si>
    <t>Rent Promotion - AL</t>
  </si>
  <si>
    <t>Rent Promotion - MC</t>
  </si>
  <si>
    <t>Vacancy Loss</t>
  </si>
  <si>
    <t>Vacancy Loss - IL</t>
  </si>
  <si>
    <t>Vacancy Loss - AL</t>
  </si>
  <si>
    <t>Vacancy Loss - MC</t>
  </si>
  <si>
    <t>Rental Income</t>
  </si>
  <si>
    <t>Rental Income - IL</t>
  </si>
  <si>
    <t>Rental Income - AL</t>
  </si>
  <si>
    <t>Rental Income - MC</t>
  </si>
  <si>
    <t>Bad Debt</t>
  </si>
  <si>
    <t>Bad Debt - IL</t>
  </si>
  <si>
    <t>Bad Debt - AL</t>
  </si>
  <si>
    <t>Bad Debt - MC</t>
  </si>
  <si>
    <t>Net Rental Income</t>
  </si>
  <si>
    <t>Net Rental Income - IL</t>
  </si>
  <si>
    <t>Net Rental Income - AL</t>
  </si>
  <si>
    <t>Net Rental Income - MC</t>
  </si>
  <si>
    <t>Levels of Care</t>
  </si>
  <si>
    <t>Second Person Fee</t>
  </si>
  <si>
    <t>Other Revenue (Beauty, Meals)</t>
  </si>
  <si>
    <t>TOTAL REVENUE</t>
  </si>
  <si>
    <t>Marketing &amp; Sales</t>
  </si>
  <si>
    <t>Sales Wages</t>
  </si>
  <si>
    <t>Administrative Wages</t>
  </si>
  <si>
    <t>Housekeeping Wages</t>
  </si>
  <si>
    <t>R&amp;M Wages</t>
  </si>
  <si>
    <t>Life Enrichment Wages</t>
  </si>
  <si>
    <t>Culinary Wages</t>
  </si>
  <si>
    <t>Dietary Supplies</t>
  </si>
  <si>
    <t>Wellness Wages</t>
  </si>
  <si>
    <t>Real Estate Taxes</t>
  </si>
  <si>
    <t>TOTAL OPERATING EXPENSES</t>
  </si>
  <si>
    <t>NET OPERATING INCOME</t>
  </si>
  <si>
    <t>Month</t>
  </si>
  <si>
    <t>Month Ending</t>
  </si>
  <si>
    <t>Days in Month</t>
  </si>
  <si>
    <t>Year</t>
  </si>
  <si>
    <t>IL Occupied Units Beginning of Month</t>
  </si>
  <si>
    <t>IL Move-Ins</t>
  </si>
  <si>
    <t>IL Move Outs</t>
  </si>
  <si>
    <t>IL Net Gain</t>
  </si>
  <si>
    <t>IL Occupied Units at End of Month</t>
  </si>
  <si>
    <t>IL Physical Occupancy (Beds)</t>
  </si>
  <si>
    <t>AL Occupied Units Beginning of Month</t>
  </si>
  <si>
    <t>AL Move-Ins</t>
  </si>
  <si>
    <t>AL Move Outs</t>
  </si>
  <si>
    <t>AL Net Gain</t>
  </si>
  <si>
    <t>AL Occupied Units at End of Month</t>
  </si>
  <si>
    <t>AL Physical Occupancy (Beds)</t>
  </si>
  <si>
    <t>MC Occupied Units Beginning of Month</t>
  </si>
  <si>
    <t>MC Move-Ins</t>
  </si>
  <si>
    <t>MC Move Outs</t>
  </si>
  <si>
    <t>MC Net Gain</t>
  </si>
  <si>
    <t>MC Occupied Units at End of Month</t>
  </si>
  <si>
    <t>MC Physical Occupancy (Beds)</t>
  </si>
  <si>
    <t>Total Move-Ins</t>
  </si>
  <si>
    <t>Total Move Outs</t>
  </si>
  <si>
    <t>Total Occupied Units</t>
  </si>
  <si>
    <t>Physical Occupancy (Beds)</t>
  </si>
  <si>
    <t>Second Persons Beginning of Month</t>
  </si>
  <si>
    <t>Second Persons Move-Ins</t>
  </si>
  <si>
    <t>Second Persons Move Outs</t>
  </si>
  <si>
    <t>Second Persons Net Gain</t>
  </si>
  <si>
    <t>Second Persons End of Month</t>
  </si>
  <si>
    <t>1 BR</t>
  </si>
  <si>
    <t>2 BR</t>
  </si>
  <si>
    <t>Studio</t>
  </si>
  <si>
    <t>Monthly</t>
  </si>
  <si>
    <t>IL Physical Vacancy</t>
  </si>
  <si>
    <t>AL Physical Vacancy</t>
  </si>
  <si>
    <t>MC Physical Vacancy</t>
  </si>
  <si>
    <t>Mix %</t>
  </si>
  <si>
    <t>Total Occupied Beds + Second Persons</t>
  </si>
  <si>
    <t>Position</t>
  </si>
  <si>
    <t>Life Enrichment Coordinator</t>
  </si>
  <si>
    <t>Activity Aide</t>
  </si>
  <si>
    <t>Driver</t>
  </si>
  <si>
    <t>Culinary Director</t>
  </si>
  <si>
    <t>Asst. Culinary Director</t>
  </si>
  <si>
    <t>Cooks</t>
  </si>
  <si>
    <t>Servers</t>
  </si>
  <si>
    <t>Utility</t>
  </si>
  <si>
    <t>Community Relations Director</t>
  </si>
  <si>
    <t>Sales Assistant</t>
  </si>
  <si>
    <t>Executive Director</t>
  </si>
  <si>
    <t>Business Office Manager</t>
  </si>
  <si>
    <t>Concierge</t>
  </si>
  <si>
    <t>Maintenance Director</t>
  </si>
  <si>
    <t>Maintenance Assistant</t>
  </si>
  <si>
    <t>LPN/RPN/RNA</t>
  </si>
  <si>
    <t>Wellness Director</t>
  </si>
  <si>
    <t>Asst. Wellness Director</t>
  </si>
  <si>
    <t>Care Aides</t>
  </si>
  <si>
    <t>Med Techs</t>
  </si>
  <si>
    <t>Starting Wages</t>
  </si>
  <si>
    <t>Inflation</t>
  </si>
  <si>
    <t>Min. Wage</t>
  </si>
  <si>
    <t>Minimum Wage</t>
  </si>
  <si>
    <t>Total Occupied</t>
  </si>
  <si>
    <t>Total Occupied + 2nd Persons</t>
  </si>
  <si>
    <t>IL Census</t>
  </si>
  <si>
    <t>AL Census</t>
  </si>
  <si>
    <t>MC Census</t>
  </si>
  <si>
    <t>FTE Count</t>
  </si>
  <si>
    <t>Memory Care Director</t>
  </si>
  <si>
    <t>AL - 1st Shift</t>
  </si>
  <si>
    <t>AL - 2nd Shift</t>
  </si>
  <si>
    <t>AL - 3rd Shift</t>
  </si>
  <si>
    <t>MC - 1st Shift</t>
  </si>
  <si>
    <t>MC - 2nd Shift</t>
  </si>
  <si>
    <t>MC - 3rd Shift</t>
  </si>
  <si>
    <t>Caregiver Ratio</t>
  </si>
  <si>
    <t>Wellness Wages - Bonus/Commissions</t>
  </si>
  <si>
    <t>Culinary Wages - Bonus/Commissions</t>
  </si>
  <si>
    <t>Life Enrichment Wages - Bonus/Commissions</t>
  </si>
  <si>
    <t>Housekeeping Wages - Bonus/Commissions</t>
  </si>
  <si>
    <t>Administrative Office Wages - Bonus/Commissions</t>
  </si>
  <si>
    <t>Bonus</t>
  </si>
  <si>
    <t>% of Max Bonus</t>
  </si>
  <si>
    <t>City</t>
  </si>
  <si>
    <t>State</t>
  </si>
  <si>
    <t>Total Other Income</t>
  </si>
  <si>
    <t>Total Net Rental Income</t>
  </si>
  <si>
    <t>Total Marketing &amp; Sales</t>
  </si>
  <si>
    <t>Total Administrative</t>
  </si>
  <si>
    <t>Total Housekeeping</t>
  </si>
  <si>
    <t>Total Repairs &amp; Maintenance</t>
  </si>
  <si>
    <t>Total Life Enrichment</t>
  </si>
  <si>
    <t>Total Culinary</t>
  </si>
  <si>
    <t>Total Wellness</t>
  </si>
  <si>
    <t>Total Management Fee</t>
  </si>
  <si>
    <t>Total Real Estate Taxes</t>
  </si>
  <si>
    <t>Total Insurance</t>
  </si>
  <si>
    <t>Net Operating Income</t>
  </si>
  <si>
    <t>Total Operating Expenses</t>
  </si>
  <si>
    <t>Total Revenue</t>
  </si>
  <si>
    <t>IL Occupancy</t>
  </si>
  <si>
    <t>AL Occupancy</t>
  </si>
  <si>
    <t>MC Occupancy</t>
  </si>
  <si>
    <t>Total Occupancy</t>
  </si>
  <si>
    <t>Date of Most Recent Model:</t>
  </si>
  <si>
    <t>Revenue/Occupied Unit - IL</t>
  </si>
  <si>
    <t>Revenue/Occupied Unit - AL</t>
  </si>
  <si>
    <t>Revenue/Occupied Unit - MC</t>
  </si>
  <si>
    <t>Level 1</t>
  </si>
  <si>
    <t>Level 2</t>
  </si>
  <si>
    <t>Level 3</t>
  </si>
  <si>
    <t>Level 4</t>
  </si>
  <si>
    <t>Level 5</t>
  </si>
  <si>
    <t>Base</t>
  </si>
  <si>
    <t>Project Timing</t>
  </si>
  <si>
    <t>Construction Start</t>
  </si>
  <si>
    <t>Construction Period</t>
  </si>
  <si>
    <t>Pre-Leasing</t>
  </si>
  <si>
    <t>Villas</t>
  </si>
  <si>
    <t>Pre-Leased</t>
  </si>
  <si>
    <t>1st Month</t>
  </si>
  <si>
    <t>2nd Month</t>
  </si>
  <si>
    <t>Rent</t>
  </si>
  <si>
    <t>Market Rent (Today, Uninflated)</t>
  </si>
  <si>
    <t>Market Rent (At Open, Inflated)</t>
  </si>
  <si>
    <t>Lease-Up Start</t>
  </si>
  <si>
    <t>Licensing Period</t>
  </si>
  <si>
    <t>Max Occupied</t>
  </si>
  <si>
    <t>Villas Occupied Units Beginning of Month</t>
  </si>
  <si>
    <t>Villas Move-Ins</t>
  </si>
  <si>
    <t>Villas Move Outs</t>
  </si>
  <si>
    <t>Villas Net Gain</t>
  </si>
  <si>
    <t>Villas Occupied Units at End of Month</t>
  </si>
  <si>
    <t>Villas Physical Occupancy (Beds)</t>
  </si>
  <si>
    <t>Villas Physical Vacancy</t>
  </si>
  <si>
    <t>Gross Potential - Villas</t>
  </si>
  <si>
    <t>Vacancy Loss - Villas</t>
  </si>
  <si>
    <t>Inflation - Rent</t>
  </si>
  <si>
    <t>Inflation - Other Income</t>
  </si>
  <si>
    <t>Rental Income - Villas</t>
  </si>
  <si>
    <t>Bad Debt - Villas</t>
  </si>
  <si>
    <t>Net Rental Income - Villas</t>
  </si>
  <si>
    <t>Rent Promotion - Villas</t>
  </si>
  <si>
    <t>Lease-Up</t>
  </si>
  <si>
    <t>Villas Bad Debt %</t>
  </si>
  <si>
    <t>Concessions</t>
  </si>
  <si>
    <t>Villas Census</t>
  </si>
  <si>
    <t>Property Type</t>
  </si>
  <si>
    <t>Pre-Lease Start</t>
  </si>
  <si>
    <t>Director of Sales</t>
  </si>
  <si>
    <t>Medtechs Ratio</t>
  </si>
  <si>
    <t>Medtechs Pass Meds?</t>
  </si>
  <si>
    <t>Yes</t>
  </si>
  <si>
    <t>No</t>
  </si>
  <si>
    <t>Floor Nurses (LPN)</t>
  </si>
  <si>
    <t>Medtechs</t>
  </si>
  <si>
    <t>Day</t>
  </si>
  <si>
    <t>PTO</t>
  </si>
  <si>
    <t>OT</t>
  </si>
  <si>
    <t>Sales Wages - OT</t>
  </si>
  <si>
    <t>Administrative Wages - OT</t>
  </si>
  <si>
    <t>Housekeeping Wages - OT</t>
  </si>
  <si>
    <t>Life Enrichment Wages - OT</t>
  </si>
  <si>
    <t>Culinary Wages - OT</t>
  </si>
  <si>
    <t>Wellness Wages - OT</t>
  </si>
  <si>
    <t>Sales Wages - PTO</t>
  </si>
  <si>
    <t>Administrative Wages - PTO</t>
  </si>
  <si>
    <t>Housekeeping Wages - PTO</t>
  </si>
  <si>
    <t>Life Enrichment Wages - PTO</t>
  </si>
  <si>
    <t>Culinary Wages - PTO</t>
  </si>
  <si>
    <t>Wellness Wages - PTO</t>
  </si>
  <si>
    <t>Workers Comp</t>
  </si>
  <si>
    <t>401k</t>
  </si>
  <si>
    <t>Sales - Health Insurance</t>
  </si>
  <si>
    <t>Administrative - Health Insurance</t>
  </si>
  <si>
    <t>Housekeeping - Health Insurance</t>
  </si>
  <si>
    <t>Life Enrichment - Health Insurance</t>
  </si>
  <si>
    <t>Culinary - Health Insurance</t>
  </si>
  <si>
    <t>Wellness - Health Insurance</t>
  </si>
  <si>
    <t>Sales - 401k</t>
  </si>
  <si>
    <t>Administrative - 401k</t>
  </si>
  <si>
    <t>Housekeeping - 401k</t>
  </si>
  <si>
    <t>Life Enrichment - 401k</t>
  </si>
  <si>
    <t>Culinary - 401k</t>
  </si>
  <si>
    <t>Wellness - 401k</t>
  </si>
  <si>
    <t>R&amp;M - Total Burden</t>
  </si>
  <si>
    <t>Total R&amp;M Payroll Burden</t>
  </si>
  <si>
    <t>Raw Food - IL/AL/MC</t>
  </si>
  <si>
    <t>Raw Food - Villas</t>
  </si>
  <si>
    <t>Annual Fee</t>
  </si>
  <si>
    <t>Licensing Fee</t>
  </si>
  <si>
    <t>Sales - Payroll Tax</t>
  </si>
  <si>
    <t>Administrative - Payroll Tax</t>
  </si>
  <si>
    <t>Housekeeping - Payroll Tax</t>
  </si>
  <si>
    <t>Administrative - Workers Comp</t>
  </si>
  <si>
    <t>Housekeeping - Workers Comp</t>
  </si>
  <si>
    <t>Life Enrichment - Workers Comp</t>
  </si>
  <si>
    <t>Culinary - Workers Comp</t>
  </si>
  <si>
    <t>Wellness - Workers Comp</t>
  </si>
  <si>
    <t>Sales - Workers Comp</t>
  </si>
  <si>
    <t>Life Enrichment - Payroll Tax</t>
  </si>
  <si>
    <t>Culinary - Payroll Tax</t>
  </si>
  <si>
    <t>Wellness - Payroll Tax</t>
  </si>
  <si>
    <t>OpEx</t>
  </si>
  <si>
    <t>Taxes/Unit</t>
  </si>
  <si>
    <t>Units/Beds</t>
  </si>
  <si>
    <t>2nd Person Fee</t>
  </si>
  <si>
    <t>Night</t>
  </si>
  <si>
    <t>OI</t>
  </si>
  <si>
    <t>Stabilization</t>
  </si>
  <si>
    <t>Mths</t>
  </si>
  <si>
    <t>Date</t>
  </si>
  <si>
    <t>Construction Financing</t>
  </si>
  <si>
    <t>LTV</t>
  </si>
  <si>
    <t>Interest Rate</t>
  </si>
  <si>
    <t>Years I/O</t>
  </si>
  <si>
    <t>Amo. Period</t>
  </si>
  <si>
    <t>Lender Fees (%)</t>
  </si>
  <si>
    <t>Total Loan Amount</t>
  </si>
  <si>
    <t>Permanent Financing</t>
  </si>
  <si>
    <t>Exit Cap Rate</t>
  </si>
  <si>
    <t>Sales Closing Costs</t>
  </si>
  <si>
    <t>Per Sqft</t>
  </si>
  <si>
    <t>% of Total</t>
  </si>
  <si>
    <t>Start Date</t>
  </si>
  <si>
    <t>Duration (Months)</t>
  </si>
  <si>
    <t>End Date</t>
  </si>
  <si>
    <t>Distribution</t>
  </si>
  <si>
    <t>Amt. Due at Land Close</t>
  </si>
  <si>
    <t>Land &amp; Closing Costs</t>
  </si>
  <si>
    <t>Land Purchase Price</t>
  </si>
  <si>
    <t>Entitlements</t>
  </si>
  <si>
    <t>Site work Reimbursement</t>
  </si>
  <si>
    <t>Title / Misc. Closing Costs</t>
  </si>
  <si>
    <t>Total Land &amp; Closing Costs</t>
  </si>
  <si>
    <t>Hard Costs</t>
  </si>
  <si>
    <t>Hard Construction Costs</t>
  </si>
  <si>
    <t>Hard Construction Costs - Villas</t>
  </si>
  <si>
    <t>Parking Costs</t>
  </si>
  <si>
    <t>Hard Cost 4</t>
  </si>
  <si>
    <t>Hard Cost 5</t>
  </si>
  <si>
    <t>Contractor Fee</t>
  </si>
  <si>
    <t>Hard Cost Contingency</t>
  </si>
  <si>
    <t>Total Hard Costs</t>
  </si>
  <si>
    <t>Furniture, Fixtures &amp; Equipment</t>
  </si>
  <si>
    <t>Furniture</t>
  </si>
  <si>
    <t>Art &amp; Accessories</t>
  </si>
  <si>
    <t>Model &amp; Respite Units</t>
  </si>
  <si>
    <t>Dining/Kitchen Smallwares</t>
  </si>
  <si>
    <t>Fitness Equipment</t>
  </si>
  <si>
    <t>Exterior Signage</t>
  </si>
  <si>
    <t>Interior Signage</t>
  </si>
  <si>
    <t>FF&amp;E Cost 2</t>
  </si>
  <si>
    <t>FF&amp;E Cost 3</t>
  </si>
  <si>
    <t>FF&amp;E Cost 4</t>
  </si>
  <si>
    <t>FF&amp;E Cost 5</t>
  </si>
  <si>
    <t>Total Furniture, Fixtures, and Equipment</t>
  </si>
  <si>
    <t>Soft Costs</t>
  </si>
  <si>
    <t>Market &amp; Feasibility Studies</t>
  </si>
  <si>
    <t>Appraisal</t>
  </si>
  <si>
    <t>Builders Risk Insurance</t>
  </si>
  <si>
    <t>Taxes during construction</t>
  </si>
  <si>
    <t>Legal Costs and title work (For REDICO &amp; JV Partner)</t>
  </si>
  <si>
    <t>Owners Rep Consultant</t>
  </si>
  <si>
    <t>Marketing and Communications</t>
  </si>
  <si>
    <t>Sales and Lease-up Period expenses</t>
  </si>
  <si>
    <t>Operational Start-up and pre-leasing operational expenses</t>
  </si>
  <si>
    <t>Miscellaneous Soft Costs</t>
  </si>
  <si>
    <t>Travel</t>
  </si>
  <si>
    <t>Construction Oversight</t>
  </si>
  <si>
    <t>Leasing Management Fee</t>
  </si>
  <si>
    <t>Soft Cost 2</t>
  </si>
  <si>
    <t>Soft Cost 3</t>
  </si>
  <si>
    <t>Soft Cost 4</t>
  </si>
  <si>
    <t>Soft Cost 5</t>
  </si>
  <si>
    <t>Soft Cost Contingency</t>
  </si>
  <si>
    <t>Total Soft Costs</t>
  </si>
  <si>
    <t>Operating Deficit Reserves</t>
  </si>
  <si>
    <t>Development Fee</t>
  </si>
  <si>
    <t>Financing Costs</t>
  </si>
  <si>
    <t xml:space="preserve">Origination Fees </t>
  </si>
  <si>
    <t>Lender Expenses</t>
  </si>
  <si>
    <t>Financing Fee</t>
  </si>
  <si>
    <t>Interest Rate Cap</t>
  </si>
  <si>
    <t>Construction Interest Budget</t>
  </si>
  <si>
    <t>Financing Costs 1</t>
  </si>
  <si>
    <t>Financing Costs 2</t>
  </si>
  <si>
    <t>Financing Costs 3</t>
  </si>
  <si>
    <t>Financing Costs 4</t>
  </si>
  <si>
    <t>Financing Costs 5</t>
  </si>
  <si>
    <t>Total Financing Costs</t>
  </si>
  <si>
    <t>Total Project Costs</t>
  </si>
  <si>
    <t>Total Sqft</t>
  </si>
  <si>
    <t>Total Sqft - Villas</t>
  </si>
  <si>
    <t>Cash Flow Prior to Debt Service</t>
  </si>
  <si>
    <t>S-Curve</t>
  </si>
  <si>
    <t>Equal</t>
  </si>
  <si>
    <t>Monthly Distribution/Allocation</t>
  </si>
  <si>
    <t>Check
(must be 100%)</t>
  </si>
  <si>
    <t>Construction Schedule in months</t>
  </si>
  <si>
    <t>DO NOT DELETE</t>
  </si>
  <si>
    <t>Efficiency</t>
  </si>
  <si>
    <t>IL/AL/MC</t>
  </si>
  <si>
    <t>Rentable</t>
  </si>
  <si>
    <t>Gross</t>
  </si>
  <si>
    <t>Total Building</t>
  </si>
  <si>
    <t>Interest Payments</t>
  </si>
  <si>
    <t>Principal Payments</t>
  </si>
  <si>
    <t>Total Debt Service</t>
  </si>
  <si>
    <t>Total Capital Expenditures</t>
  </si>
  <si>
    <t>Sale Proceeds</t>
  </si>
  <si>
    <t>Closing Costs</t>
  </si>
  <si>
    <t>Net Sale Proceeds</t>
  </si>
  <si>
    <t>UNLEVERAGED CASH FLOW</t>
  </si>
  <si>
    <t>Operating Deficit Reserves Contingency</t>
  </si>
  <si>
    <t>Total Operating Deficit Reserves</t>
  </si>
  <si>
    <t>Construction Interest Contingency</t>
  </si>
  <si>
    <t>Construction Loan Amount</t>
  </si>
  <si>
    <t>Start-up Minor Movables</t>
  </si>
  <si>
    <t>Technology Systems</t>
  </si>
  <si>
    <t>Environmental Studies</t>
  </si>
  <si>
    <t>Geotechnical Studies</t>
  </si>
  <si>
    <t>Civil Engineering</t>
  </si>
  <si>
    <t>Technology Consultant</t>
  </si>
  <si>
    <t>Planning &amp; Zoning Fees</t>
  </si>
  <si>
    <t>Building Permit Fees</t>
  </si>
  <si>
    <t>Utility Impact Fees</t>
  </si>
  <si>
    <t>Traffic Impact Fees</t>
  </si>
  <si>
    <t xml:space="preserve">Miscellaneous Permitting  Fees </t>
  </si>
  <si>
    <t xml:space="preserve">Operational Licensing Fees </t>
  </si>
  <si>
    <t>Material Testing &amp; Special Inspections</t>
  </si>
  <si>
    <t>Lender Draw Monitoring</t>
  </si>
  <si>
    <t>Interest Reserve</t>
  </si>
  <si>
    <t>Operating Reserve</t>
  </si>
  <si>
    <t>Equity Contribution</t>
  </si>
  <si>
    <t>Equity Distribution</t>
  </si>
  <si>
    <t>Operating Reserve Disbursement</t>
  </si>
  <si>
    <t>Construction Loan Proceeds</t>
  </si>
  <si>
    <t>Construction Loan Repayment</t>
  </si>
  <si>
    <t>Construction Loan Interest</t>
  </si>
  <si>
    <t>Interest Reserve Disbursement</t>
  </si>
  <si>
    <t>Construction to Permanent Loan</t>
  </si>
  <si>
    <t>Permanent Loan Proceeds</t>
  </si>
  <si>
    <t>Permanent Loan Interest</t>
  </si>
  <si>
    <t>Permanent Loan Principal</t>
  </si>
  <si>
    <t>Permanent Loan Repayment</t>
  </si>
  <si>
    <t>Perm Loan Fee</t>
  </si>
  <si>
    <t>LEVERAGED CASH FLOW</t>
  </si>
  <si>
    <t>Returns Summary</t>
  </si>
  <si>
    <t>$/Sqft</t>
  </si>
  <si>
    <t>IRR</t>
  </si>
  <si>
    <t>Multiple</t>
  </si>
  <si>
    <t>Independent Living</t>
  </si>
  <si>
    <t>Unleveraged</t>
  </si>
  <si>
    <t>Assisted Living</t>
  </si>
  <si>
    <t>Leveraged</t>
  </si>
  <si>
    <t>Memory Care</t>
  </si>
  <si>
    <t>Total OpEx</t>
  </si>
  <si>
    <t>OpEx/Rev</t>
  </si>
  <si>
    <t xml:space="preserve">Net Operating Income </t>
  </si>
  <si>
    <t>NOI Margin</t>
  </si>
  <si>
    <t>Debt Assumptions</t>
  </si>
  <si>
    <t>Gross Sale Proceeds</t>
  </si>
  <si>
    <t>Unleveraged Cash Flow</t>
  </si>
  <si>
    <t>Sources &amp; Uses</t>
  </si>
  <si>
    <t>Sources:</t>
  </si>
  <si>
    <t>Interest Payment</t>
  </si>
  <si>
    <t>Principal Payment</t>
  </si>
  <si>
    <t>Total Sources</t>
  </si>
  <si>
    <t>Leveraged Cash Flow</t>
  </si>
  <si>
    <t>Uses:</t>
  </si>
  <si>
    <t>Cash on Cash</t>
  </si>
  <si>
    <t>Total Uses</t>
  </si>
  <si>
    <t>Permanent Loan Amount</t>
  </si>
  <si>
    <t>Construction Debt</t>
  </si>
  <si>
    <t>Loan Amount</t>
  </si>
  <si>
    <t>Pmt No.</t>
  </si>
  <si>
    <t>Pmt Date</t>
  </si>
  <si>
    <t>Beg. Balance</t>
  </si>
  <si>
    <t>Interest</t>
  </si>
  <si>
    <t>Principal</t>
  </si>
  <si>
    <t>End. Balance</t>
  </si>
  <si>
    <t>Cum. Interest</t>
  </si>
  <si>
    <t>Operating Reserve Contingency Disbursement</t>
  </si>
  <si>
    <t>Interest Reserve Contingency Disbursement</t>
  </si>
  <si>
    <t>Physical Occupancy</t>
  </si>
  <si>
    <t>Economic Occupancy</t>
  </si>
  <si>
    <t>Cash Flow From Operations</t>
  </si>
  <si>
    <t>Capital Expenditures</t>
  </si>
  <si>
    <t>Financing Costs (Excl. Interest Reserve)</t>
  </si>
  <si>
    <t>Permanent Loan Fees</t>
  </si>
  <si>
    <t>Development Fees</t>
  </si>
  <si>
    <t>Permanent Loan Payoff</t>
  </si>
  <si>
    <t>Construction Loan Payoff</t>
  </si>
  <si>
    <t>Operating Reserve Funding</t>
  </si>
  <si>
    <t>Interest Reserve Funding</t>
  </si>
  <si>
    <t>Land Costs</t>
  </si>
  <si>
    <t>Land Costs / Unit</t>
  </si>
  <si>
    <t>Project Costs</t>
  </si>
  <si>
    <t>Project Costs / Unit</t>
  </si>
  <si>
    <t>Project Costs / SF</t>
  </si>
  <si>
    <t>Development Spread</t>
  </si>
  <si>
    <t>Sale Price</t>
  </si>
  <si>
    <t>Sale Price / Unit</t>
  </si>
  <si>
    <t>Sale Price / SF</t>
  </si>
  <si>
    <t>Total Profit (Unleveraged)</t>
  </si>
  <si>
    <t>Total Profit (Leveraged)</t>
  </si>
  <si>
    <t>Furniture, Fixtures, and Equipment</t>
  </si>
  <si>
    <t>Financing Costs (Incl. Interest Reserve)</t>
  </si>
  <si>
    <t>Care Type</t>
  </si>
  <si>
    <t>Total Dev. Budget</t>
  </si>
  <si>
    <t>Assessed Value</t>
  </si>
  <si>
    <t>Taxable Value</t>
  </si>
  <si>
    <t>Millage Rate</t>
  </si>
  <si>
    <t>% Building Complete</t>
  </si>
  <si>
    <t>AV/Unit</t>
  </si>
  <si>
    <t>TV/Unit</t>
  </si>
  <si>
    <t>Yield to Cost (Year 5, Trended)</t>
  </si>
  <si>
    <t>Yield to Cost (Untrended)</t>
  </si>
  <si>
    <t>Stabilized NOI $ (Untrended)</t>
  </si>
  <si>
    <t>Untrended Net Rental Income</t>
  </si>
  <si>
    <t>Untrended Other Income</t>
  </si>
  <si>
    <t>Untrended OpEx</t>
  </si>
  <si>
    <t>Untrended NOI</t>
  </si>
  <si>
    <t>Key Dates</t>
  </si>
  <si>
    <t>Max Occupancy</t>
  </si>
  <si>
    <t>Gross Move-Ins</t>
  </si>
  <si>
    <t>Months</t>
  </si>
  <si>
    <t>Pre-Open/Lease-Up Costs</t>
  </si>
  <si>
    <t>Pre-Leased (%)</t>
  </si>
  <si>
    <t>Wages (Open)</t>
  </si>
  <si>
    <t>Wages (Today)</t>
  </si>
  <si>
    <t>Total Rental Income</t>
  </si>
  <si>
    <t>Revenue/Occupied Unit - Villas</t>
  </si>
  <si>
    <t>Villas Occupancy</t>
  </si>
  <si>
    <t xml:space="preserve">Utilities </t>
  </si>
  <si>
    <t xml:space="preserve">Total Utilities </t>
  </si>
  <si>
    <t>Revenue/Occupied Unit</t>
  </si>
  <si>
    <t>Total Gross Potential Rent</t>
  </si>
  <si>
    <t>Total Rental Concessions</t>
  </si>
  <si>
    <t>Total Vacancy Loss</t>
  </si>
  <si>
    <t>Total Bad Debt</t>
  </si>
  <si>
    <t xml:space="preserve">Real Estate Taxes </t>
  </si>
  <si>
    <t xml:space="preserve">Insurance </t>
  </si>
  <si>
    <t xml:space="preserve">Management Fee </t>
  </si>
  <si>
    <t>Date of Most Recent Drawings:</t>
  </si>
  <si>
    <t>Project Open</t>
  </si>
  <si>
    <t>Preferred Equity/Mezz. Debt</t>
  </si>
  <si>
    <t>Preferred Equity/Mezz. Proceeds</t>
  </si>
  <si>
    <t>Preferred Equity/Mezz. Interest</t>
  </si>
  <si>
    <t>1 Month Term SOFR Forward Curve</t>
  </si>
  <si>
    <t>Adjustment</t>
  </si>
  <si>
    <t>Adjusted SOFR</t>
  </si>
  <si>
    <t>Adjusted Date</t>
  </si>
  <si>
    <t>SOFR Spread</t>
  </si>
  <si>
    <t>Preferred Equity/Mezz. Interest Reserve Disbursement</t>
  </si>
  <si>
    <t>Preferred Equity/Mezz. Repayment</t>
  </si>
  <si>
    <t>Date Refreshed:</t>
  </si>
  <si>
    <t>Construction Interest Rate</t>
  </si>
  <si>
    <t>Preferred Equity/Mezz. Interest Rate</t>
  </si>
  <si>
    <t>Permanent Interest Rate</t>
  </si>
  <si>
    <t>Preferred Equity/Mezz. Interest Budget</t>
  </si>
  <si>
    <t>Preferred Equity/Mezz. Interest Reserve</t>
  </si>
  <si>
    <t>IRR Window</t>
  </si>
  <si>
    <t>12-Month Forward Net Operating Income</t>
  </si>
  <si>
    <t>12-Month Trailing Net Operating Income</t>
  </si>
  <si>
    <t>Units</t>
  </si>
  <si>
    <t>Beds</t>
  </si>
  <si>
    <t>Referral Fees</t>
  </si>
  <si>
    <t>% of Move-Ins</t>
  </si>
  <si>
    <t>Takeout Cap</t>
  </si>
  <si>
    <t>Housekeeping Supervisor</t>
  </si>
  <si>
    <t>Total Controllable Expenses</t>
  </si>
  <si>
    <t>Controllable OpEx/Occupied Bed</t>
  </si>
  <si>
    <t>Total Non-Controllable Expenses</t>
  </si>
  <si>
    <t>Total OpEx/Unit</t>
  </si>
  <si>
    <t>Total Revenue/Occupied Bed</t>
  </si>
  <si>
    <t>Revenue/Occupied Bed - IL</t>
  </si>
  <si>
    <t>Revenue/Occupied Bed - AL</t>
  </si>
  <si>
    <t>Revenue/Occupied Bed - AL + LOC</t>
  </si>
  <si>
    <t>Revenue/Occupied Bed - MC</t>
  </si>
  <si>
    <t>Revenue/Occupied Bed - Villas</t>
  </si>
  <si>
    <t>Controllable OpEx Margin</t>
  </si>
  <si>
    <t>Operating Year</t>
  </si>
  <si>
    <t>Operating Month</t>
  </si>
  <si>
    <t>Revenue/Occ. Bed</t>
  </si>
  <si>
    <t>OpEx/Occ. Bed</t>
  </si>
  <si>
    <t>Sales Shared Services</t>
  </si>
  <si>
    <t>Payroll</t>
  </si>
  <si>
    <t>Commercial Rent</t>
  </si>
  <si>
    <t>Marketing Shared Services</t>
  </si>
  <si>
    <t>Other Sales Expense</t>
  </si>
  <si>
    <t>Administrative Shared Services</t>
  </si>
  <si>
    <t>Trigger</t>
  </si>
  <si>
    <t>Occupancy</t>
  </si>
  <si>
    <t>Life Enrichment Shared Services</t>
  </si>
  <si>
    <t>Culinary Shared Services</t>
  </si>
  <si>
    <t>Wellness Shared Services</t>
  </si>
  <si>
    <t>Year 1</t>
  </si>
  <si>
    <t>Year 2</t>
  </si>
  <si>
    <t>Year 3</t>
  </si>
  <si>
    <t>Year 4</t>
  </si>
  <si>
    <t>Year 5+</t>
  </si>
  <si>
    <t>R&amp;M Wages - Bonus/Commissions</t>
  </si>
  <si>
    <t>Other Wellness Expenses</t>
  </si>
  <si>
    <t>Assistant Executive Director</t>
  </si>
  <si>
    <t>Move-In Coordinator</t>
  </si>
  <si>
    <t>Life Enrichment Director</t>
  </si>
  <si>
    <t>Life Enrichment Assistant</t>
  </si>
  <si>
    <t>Sous Chef</t>
  </si>
  <si>
    <t>Cook</t>
  </si>
  <si>
    <t>Dishwasher</t>
  </si>
  <si>
    <t>Dining Room Manager</t>
  </si>
  <si>
    <t>Lead Server</t>
  </si>
  <si>
    <t>Bistro Host</t>
  </si>
  <si>
    <t>Bar Attendant</t>
  </si>
  <si>
    <t>Housekeeper</t>
  </si>
  <si>
    <t>Laundry Aide</t>
  </si>
  <si>
    <t>Resident Care Coordinator</t>
  </si>
  <si>
    <t>LPN</t>
  </si>
  <si>
    <t>MC Living Well Coordinator</t>
  </si>
  <si>
    <t>No Care Level</t>
  </si>
  <si>
    <t>Avg. LOC - AL</t>
  </si>
  <si>
    <t>PERS System</t>
  </si>
  <si>
    <t>IL Average Census</t>
  </si>
  <si>
    <t>AL Average Census</t>
  </si>
  <si>
    <t>MC Average Census</t>
  </si>
  <si>
    <t>Villas Average Census</t>
  </si>
  <si>
    <t>Second Person Average Census</t>
  </si>
  <si>
    <t>Med Fee</t>
  </si>
  <si>
    <t>Levels of Care - AL</t>
  </si>
  <si>
    <t>Levels of Care - MC</t>
  </si>
  <si>
    <t>Total Taxes</t>
  </si>
  <si>
    <t>Security</t>
  </si>
  <si>
    <t>Sales Associate</t>
  </si>
  <si>
    <t>Hardcoded in Expenses Tab</t>
  </si>
  <si>
    <t>Revenue/Occupied Bed - MC + LOC</t>
  </si>
  <si>
    <t>Total Labor</t>
  </si>
  <si>
    <t>Mezz. Loan Amount</t>
  </si>
  <si>
    <t>Cash Out?</t>
  </si>
  <si>
    <t>Asset Management Fee</t>
  </si>
  <si>
    <t xml:space="preserve">Investor Equity Costs </t>
  </si>
  <si>
    <t>Pre-con Estimating</t>
  </si>
  <si>
    <t>Sum of Prior Spend</t>
  </si>
  <si>
    <t>Architect/MEP/Structural/Interiors</t>
  </si>
  <si>
    <t>DD without land closing</t>
  </si>
  <si>
    <t>Technology Consultant (low volt)</t>
  </si>
  <si>
    <t>SD GC PRICING CHECK</t>
  </si>
  <si>
    <t>DD GC PRICING CHECK</t>
  </si>
  <si>
    <t>100% CD GC PRICE CHECK</t>
  </si>
  <si>
    <t>BUILDING PERMIT ISSUED AND CLOSE WITH DEBT</t>
  </si>
  <si>
    <t>Loan Close</t>
  </si>
  <si>
    <t>Builders Risk Insurance (including additional security)</t>
  </si>
  <si>
    <t>Equity Splits</t>
  </si>
  <si>
    <t>Second Hurdle</t>
  </si>
  <si>
    <t>Third Hurdle</t>
  </si>
  <si>
    <t>Fourth Hurdle</t>
  </si>
  <si>
    <t>Partnership</t>
  </si>
  <si>
    <t>Monthly Cash Flow</t>
  </si>
  <si>
    <t>Total Profit</t>
  </si>
  <si>
    <t>Equity Multiple</t>
  </si>
  <si>
    <t>Reconciliation</t>
  </si>
  <si>
    <t>First Hurdle</t>
  </si>
  <si>
    <t>Preferred Return Due</t>
  </si>
  <si>
    <t>Preferred Return Paid</t>
  </si>
  <si>
    <t>Ending Balance</t>
  </si>
  <si>
    <t>Sponsor Beginning Balance</t>
  </si>
  <si>
    <t>Cash Flow to First Hurdle</t>
  </si>
  <si>
    <t>Remaining Cash Flows</t>
  </si>
  <si>
    <t>Cash Flow to Second Hurdle</t>
  </si>
  <si>
    <t>Cash Flow to Third Hurdle</t>
  </si>
  <si>
    <t>Cash Flow to Fourth Hurdle</t>
  </si>
  <si>
    <t>Split Remaining Cash Flows</t>
  </si>
  <si>
    <t>Total Cash Flows by Partner</t>
  </si>
  <si>
    <t>Sponsor</t>
  </si>
  <si>
    <t>Total Cash Flows</t>
  </si>
  <si>
    <t>Cummulative Project Costs (not including prior)</t>
  </si>
  <si>
    <t>REDICO Cummulative</t>
  </si>
  <si>
    <t>Ciel Cummulative</t>
  </si>
  <si>
    <t>Equity Partner Co-Invest Cummulative</t>
  </si>
  <si>
    <t>Total including Previous Spend</t>
  </si>
  <si>
    <t>Notes</t>
  </si>
  <si>
    <t>Assume 2027 supplemental at $250K/unit (most probable = $225K and worst case = $275K)</t>
  </si>
  <si>
    <t>Tax rate grows 3% annually 2025-2029, assume 5% decrease 2030</t>
  </si>
  <si>
    <t>2030 assessment to $300K/unit (most probable = $250K and worst case = $350K)</t>
  </si>
  <si>
    <t>Impact Fees 3</t>
  </si>
  <si>
    <t>Impact Fees 4</t>
  </si>
  <si>
    <t>Impact Fees 5</t>
  </si>
  <si>
    <t>Sewer</t>
  </si>
  <si>
    <t>Water</t>
  </si>
  <si>
    <t>Impact Fees</t>
  </si>
  <si>
    <t>Total Impact Fees</t>
  </si>
  <si>
    <t>Soil Erosion Bond</t>
  </si>
  <si>
    <t>DelDot Bond</t>
  </si>
  <si>
    <t xml:space="preserve">Sewer Bond </t>
  </si>
  <si>
    <t>County Infrastructure</t>
  </si>
  <si>
    <t>DelDot Inspections</t>
  </si>
  <si>
    <t>The Lodge at Historic Lewes</t>
  </si>
  <si>
    <t>The Lodge at Truitt Homestead</t>
  </si>
  <si>
    <t>Meadowcrest at Middleton</t>
  </si>
  <si>
    <t>One Bedroom</t>
  </si>
  <si>
    <t>Low</t>
  </si>
  <si>
    <t>High</t>
  </si>
  <si>
    <t>Two Bedroom</t>
  </si>
  <si>
    <t>CBRE Recommendation</t>
  </si>
  <si>
    <t>The Moorings at Lewes</t>
  </si>
  <si>
    <t>Brandywine Fenwick Island</t>
  </si>
  <si>
    <t>Avg. Care</t>
  </si>
  <si>
    <t>All-Inclusive</t>
  </si>
  <si>
    <t>Average</t>
  </si>
  <si>
    <t>Avg. Rent + Care</t>
  </si>
  <si>
    <t>Original Proforma</t>
  </si>
  <si>
    <t>Current Proforma</t>
  </si>
  <si>
    <t>Total (Excl. Moorings)</t>
  </si>
  <si>
    <t>Implied DSCR</t>
  </si>
  <si>
    <t>Standard</t>
  </si>
  <si>
    <t>Standard Deluxe</t>
  </si>
  <si>
    <t>One-Bedroom</t>
  </si>
  <si>
    <t>One-Bedroom Deluxe</t>
  </si>
  <si>
    <t>Two-Bedroom</t>
  </si>
  <si>
    <t>Two-Bedroom Deluxe</t>
  </si>
  <si>
    <t>Level 1 Med Mgmt.</t>
  </si>
  <si>
    <t>Level 2 Med Mgmt.</t>
  </si>
  <si>
    <t>Level 1 Care</t>
  </si>
  <si>
    <t>Level 2 Care</t>
  </si>
  <si>
    <t>Level 3 Care</t>
  </si>
  <si>
    <t>Phone, Cable, and Internet</t>
  </si>
  <si>
    <t>Semi-Private</t>
  </si>
  <si>
    <t>Private</t>
  </si>
  <si>
    <t>Private Deluxe</t>
  </si>
  <si>
    <t>Included</t>
  </si>
  <si>
    <t>GC General Liability</t>
  </si>
  <si>
    <t>Owner Hard Cost Contingency</t>
  </si>
  <si>
    <t>GC Contingency</t>
  </si>
  <si>
    <t>Exterior Signage (GC carrying)</t>
  </si>
  <si>
    <t>Impact fees contingency 10%</t>
  </si>
  <si>
    <t>Design/estimating contingency inside GC contract for now</t>
  </si>
  <si>
    <t>Civil Engineering (includes As-built survey)</t>
  </si>
  <si>
    <t>Waterfall Hurdles</t>
  </si>
  <si>
    <t>Promote on cash flow</t>
  </si>
  <si>
    <t>Second IRR Hurdle</t>
  </si>
  <si>
    <t>Equity Contributed</t>
  </si>
  <si>
    <t>Third IRR Hurdle</t>
  </si>
  <si>
    <t>Fourth IRR Hurdle</t>
  </si>
  <si>
    <t>Unpromoted dollars</t>
  </si>
  <si>
    <t>Promoted dollars</t>
  </si>
  <si>
    <t>Assume 85% reduction in tax rate in 2025 (most probable = 80% and best case = 90%)</t>
  </si>
  <si>
    <t>Deposits go hard 6/2/25</t>
  </si>
  <si>
    <t>Hard Construction Costs (including GC's)</t>
  </si>
  <si>
    <t>Landscape Architect</t>
  </si>
  <si>
    <t>Companion</t>
  </si>
  <si>
    <t>Square Footage (6.13.25 plan date)</t>
  </si>
  <si>
    <t>Interior Signage (GC Carrying)</t>
  </si>
  <si>
    <t>Inflation of hard costs Contingency</t>
  </si>
  <si>
    <t>Actual</t>
  </si>
  <si>
    <t>Reconciled at closing</t>
  </si>
  <si>
    <t>80% CD GC PRICE CHECK - permit set</t>
  </si>
  <si>
    <t>Davie</t>
  </si>
  <si>
    <t>Ciel of Davie</t>
  </si>
  <si>
    <t>Florida</t>
  </si>
  <si>
    <t>1 BR JR</t>
  </si>
  <si>
    <t>2 BR Den</t>
  </si>
  <si>
    <t>Stabilized NOI $ (Year 6, Trended)</t>
  </si>
  <si>
    <t>Building Permit Fees / Planning &amp; Zoning</t>
  </si>
  <si>
    <t>Mezzanine Debt</t>
  </si>
  <si>
    <t xml:space="preserve">Legal Costs and title work </t>
  </si>
  <si>
    <t>Co-GP Equity</t>
  </si>
  <si>
    <t>Co-GP Waterfall Structure</t>
  </si>
  <si>
    <t>Sponsor Equity %</t>
  </si>
  <si>
    <t>Co-Sponsor Equity %</t>
  </si>
  <si>
    <t>Co-GP Split - Deal Level</t>
  </si>
  <si>
    <t>Sponsor Cash Flow</t>
  </si>
  <si>
    <t>Co-Sponsor Cash Flow</t>
  </si>
  <si>
    <t>Sponsor Entity 1 Cash Flow</t>
  </si>
  <si>
    <t>Sponsor Entity 2 Cash Flow</t>
  </si>
  <si>
    <t>Sponsor Entity 3 Cash Flow</t>
  </si>
  <si>
    <t>Sponsor Entity 4 Cash Flow</t>
  </si>
  <si>
    <t>Co-Sponsor Beginning Balance</t>
  </si>
  <si>
    <t>Sponsor Cash Flows</t>
  </si>
  <si>
    <t>Co-Sponsor Cash Flows</t>
  </si>
  <si>
    <t>Co-Sponsor CFs first hurdle</t>
  </si>
  <si>
    <t>Co-Sponsor additional Cash flows</t>
  </si>
  <si>
    <t>Co-Sponsor CFs through 2nd hurdle</t>
  </si>
  <si>
    <t>Co-Sponsor CFs through 3rd hurdle</t>
  </si>
  <si>
    <t>Co-Sponsor</t>
  </si>
  <si>
    <t>First IRR Hurdle</t>
  </si>
  <si>
    <t>Sponsor Entity Structure</t>
  </si>
  <si>
    <t>Equity %, of Co-GP Entity</t>
  </si>
  <si>
    <t>Equity %, of Sponsor Entity</t>
  </si>
  <si>
    <t>Promote Distribution %</t>
  </si>
  <si>
    <t>Fifth Hurdle</t>
  </si>
  <si>
    <t>Fifth IRR Hurdle</t>
  </si>
  <si>
    <t>Co-Sponsor CFs through 4th hurdle</t>
  </si>
  <si>
    <t>Cash Flow to Fifth Hurdle</t>
  </si>
  <si>
    <t>Co-GP Share after 1st Hurdle</t>
  </si>
  <si>
    <t>Co-GP Share after 2nd Hurdle</t>
  </si>
  <si>
    <t>Co-GP Share after 3rd Hurdle</t>
  </si>
  <si>
    <t>Co-GP Share after 4th Hurdle</t>
  </si>
  <si>
    <t>Co-GP Share after 5th Hurdle</t>
  </si>
  <si>
    <t>Co-Sponsor Share after 1st Hurdle</t>
  </si>
  <si>
    <t>Co-Sponsor Share after 2nd Hurdle</t>
  </si>
  <si>
    <t>Co-Sponsor Share after 3rd Hurdle</t>
  </si>
  <si>
    <t>Co-Sponsor Share after 4th Hurdle</t>
  </si>
  <si>
    <t>Co-Sponsor Share after 5th Hurdle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</si>
</sst>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43" formatCode="_(* #,##0.00_);_(* \(#,##0.00\);_(* &quot;-&quot;??_);_(@_)"/>
    <numFmt numFmtId="164" formatCode="0\ &quot;years&quot;"/>
    <numFmt numFmtId="165" formatCode="&quot;$&quot;#,##0"/>
    <numFmt numFmtId="166" formatCode="&quot;$&quot;#,##0&quot;/AL Unit&quot;"/>
    <numFmt numFmtId="167" formatCode="&quot;$&quot;#,##0.00"/>
    <numFmt numFmtId="168" formatCode="0.0%"/>
    <numFmt numFmtId="169" formatCode="0.0000"/>
    <numFmt numFmtId="170" formatCode="0.00_);\(0.00\)"/>
    <numFmt numFmtId="171" formatCode="&quot;Year&quot;\ 0"/>
    <numFmt numFmtId="172" formatCode="[$-409]mmm\-yy;@"/>
    <numFmt numFmtId="173" formatCode="&quot;Initial&quot;"/>
    <numFmt numFmtId="174" formatCode="_(* #,##0_);_(* \(#,##0\);_(* &quot;-&quot;??_);_(@_)"/>
    <numFmt numFmtId="175" formatCode="0\ &quot;months&quot;"/>
    <numFmt numFmtId="176" formatCode="&quot;$&quot;#,##0&quot;/Occ. Unit/Yr.&quot;"/>
    <numFmt numFmtId="177" formatCode="&quot;$&quot;#,##0&quot;/Move-In&quot;"/>
    <numFmt numFmtId="178" formatCode="&quot;$&quot;#,##0&quot;/Mo.&quot;"/>
    <numFmt numFmtId="179" formatCode="0.0\ &quot;Months&quot;"/>
    <numFmt numFmtId="180" formatCode="0.00\ &quot;years&quot;"/>
    <numFmt numFmtId="181" formatCode="0.0\ &quot;years&quot;"/>
    <numFmt numFmtId="182" formatCode="0.00&quot;x&quot;"/>
    <numFmt numFmtId="183" formatCode="0\ &quot;bps&quot;"/>
    <numFmt numFmtId="184" formatCode="&quot;$&quot;#,##0&quot;/MC Unit&quot;"/>
    <numFmt numFmtId="185" formatCode="0.00\x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Franklin Gothic Book"/>
      <family val="2"/>
    </font>
    <font>
      <sz val="10"/>
      <color indexed="12"/>
      <name val="Franklin Gothic Book"/>
      <family val="2"/>
    </font>
    <font>
      <sz val="8"/>
      <name val="Calibri"/>
      <family val="2"/>
      <scheme val="minor"/>
    </font>
    <font>
      <sz val="10"/>
      <name val="Franklin Gothic Book"/>
      <family val="2"/>
    </font>
    <font>
      <u val="singleAccounting"/>
      <sz val="10"/>
      <color theme="1"/>
      <name val="Franklin Gothic Book"/>
      <family val="2"/>
    </font>
    <font>
      <sz val="10"/>
      <color rgb="FF0000FF"/>
      <name val="Franklin Gothic Book"/>
      <family val="2"/>
    </font>
    <font>
      <b/>
      <sz val="10"/>
      <color theme="1"/>
      <name val="Franklin Gothic Book"/>
      <family val="2"/>
    </font>
    <font>
      <sz val="10"/>
      <name val="Arial"/>
      <family val="2"/>
    </font>
    <font>
      <b/>
      <u val="singleAccounting"/>
      <sz val="10"/>
      <color theme="1"/>
      <name val="Franklin Gothic Book"/>
      <family val="2"/>
    </font>
    <font>
      <b/>
      <sz val="10"/>
      <name val="Franklin Gothic Book"/>
      <family val="2"/>
    </font>
    <font>
      <i/>
      <sz val="10"/>
      <color theme="1"/>
      <name val="Franklin Gothic Book"/>
      <family val="2"/>
    </font>
    <font>
      <b/>
      <sz val="10"/>
      <color theme="0"/>
      <name val="Franklin Gothic Book"/>
      <family val="2"/>
    </font>
    <font>
      <b/>
      <u val="singleAccounting"/>
      <sz val="10"/>
      <color theme="0"/>
      <name val="Franklin Gothic Book"/>
      <family val="2"/>
    </font>
    <font>
      <b/>
      <u/>
      <sz val="10"/>
      <color theme="0"/>
      <name val="Franklin Gothic Book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Tms Rmn"/>
    </font>
    <font>
      <sz val="10"/>
      <name val="Geneva"/>
    </font>
    <font>
      <u/>
      <sz val="10"/>
      <color theme="1"/>
      <name val="Franklin Gothic Book"/>
      <family val="2"/>
    </font>
    <font>
      <b/>
      <u/>
      <sz val="10"/>
      <color theme="1"/>
      <name val="Franklin Gothic Book"/>
      <family val="2"/>
    </font>
    <font>
      <sz val="11"/>
      <color indexed="8"/>
      <name val="Calibri"/>
      <family val="2"/>
    </font>
    <font>
      <sz val="10"/>
      <color theme="0"/>
      <name val="Franklin Gothic Book"/>
      <family val="2"/>
    </font>
    <font>
      <u val="singleAccounting"/>
      <sz val="10"/>
      <color theme="0"/>
      <name val="Franklin Gothic Book"/>
      <family val="2"/>
    </font>
    <font>
      <b/>
      <i/>
      <sz val="10"/>
      <color theme="1"/>
      <name val="Franklin Gothic Book"/>
      <family val="2"/>
    </font>
    <font>
      <i/>
      <sz val="10"/>
      <color rgb="FFFF0000"/>
      <name val="Franklin Gothic Book"/>
      <family val="2"/>
    </font>
    <font>
      <sz val="10"/>
      <color rgb="FF000000"/>
      <name val="Franklin Gothic Book"/>
      <family val="2"/>
    </font>
    <font>
      <b/>
      <sz val="10"/>
      <color rgb="FF000000"/>
      <name val="Franklin Gothic Book"/>
      <family val="2"/>
    </font>
    <font>
      <b/>
      <u/>
      <sz val="10"/>
      <color indexed="8"/>
      <name val="Franklin Gothic Book"/>
      <family val="2"/>
    </font>
    <font>
      <sz val="10"/>
      <color indexed="8"/>
      <name val="Franklin Gothic Book"/>
      <family val="2"/>
    </font>
    <font>
      <sz val="10"/>
      <color rgb="FF000000"/>
      <name val="Franklin Gothic Book"/>
    </font>
    <font>
      <sz val="10"/>
      <color rgb="FF0000FF"/>
      <name val="Franklin Gothic Book"/>
    </font>
    <font>
      <b/>
      <sz val="10"/>
      <color rgb="FFFFFFFF"/>
      <name val="Franklin Gothic Book"/>
    </font>
    <font>
      <b/>
      <sz val="10"/>
      <color rgb="FF000000"/>
      <name val="Franklin Gothic Book"/>
    </font>
  </fonts>
  <fills count="1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DED8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203764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0" fontId="1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9" fillId="0" borderId="0"/>
    <xf numFmtId="0" fontId="1" fillId="0" borderId="0"/>
    <xf numFmtId="0" fontId="23" fillId="0" borderId="0"/>
  </cellStyleXfs>
  <cellXfs count="505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Continuous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14" fontId="2" fillId="0" borderId="0" xfId="0" applyNumberFormat="1" applyFont="1"/>
    <xf numFmtId="0" fontId="2" fillId="0" borderId="0" xfId="0" applyFont="1" applyAlignment="1">
      <alignment horizontal="right"/>
    </xf>
    <xf numFmtId="1" fontId="2" fillId="0" borderId="0" xfId="0" applyNumberFormat="1" applyFont="1"/>
    <xf numFmtId="9" fontId="7" fillId="2" borderId="0" xfId="1" applyFont="1" applyFill="1" applyBorder="1" applyAlignment="1">
      <alignment horizontal="center"/>
    </xf>
    <xf numFmtId="0" fontId="8" fillId="0" borderId="1" xfId="0" applyFont="1" applyBorder="1"/>
    <xf numFmtId="0" fontId="2" fillId="0" borderId="2" xfId="0" applyFont="1" applyBorder="1"/>
    <xf numFmtId="0" fontId="8" fillId="0" borderId="3" xfId="0" applyFont="1" applyBorder="1" applyAlignment="1">
      <alignment horizontal="left"/>
    </xf>
    <xf numFmtId="0" fontId="8" fillId="0" borderId="0" xfId="0" applyFont="1" applyAlignment="1">
      <alignment horizontal="left"/>
    </xf>
    <xf numFmtId="10" fontId="2" fillId="0" borderId="0" xfId="1" applyNumberFormat="1" applyFont="1"/>
    <xf numFmtId="169" fontId="2" fillId="0" borderId="0" xfId="0" applyNumberFormat="1" applyFont="1" applyAlignment="1">
      <alignment horizontal="right"/>
    </xf>
    <xf numFmtId="0" fontId="10" fillId="0" borderId="0" xfId="0" applyFont="1" applyAlignment="1">
      <alignment horizontal="centerContinuous"/>
    </xf>
    <xf numFmtId="0" fontId="8" fillId="0" borderId="0" xfId="0" applyFont="1"/>
    <xf numFmtId="174" fontId="2" fillId="0" borderId="0" xfId="2" applyNumberFormat="1" applyFont="1" applyAlignment="1">
      <alignment horizontal="center"/>
    </xf>
    <xf numFmtId="174" fontId="2" fillId="0" borderId="0" xfId="2" applyNumberFormat="1" applyFont="1"/>
    <xf numFmtId="174" fontId="2" fillId="0" borderId="0" xfId="2" applyNumberFormat="1" applyFont="1" applyAlignment="1">
      <alignment horizontal="right"/>
    </xf>
    <xf numFmtId="174" fontId="8" fillId="0" borderId="1" xfId="2" applyNumberFormat="1" applyFont="1" applyBorder="1"/>
    <xf numFmtId="174" fontId="8" fillId="0" borderId="4" xfId="2" applyNumberFormat="1" applyFont="1" applyBorder="1"/>
    <xf numFmtId="174" fontId="8" fillId="0" borderId="0" xfId="2" applyNumberFormat="1" applyFont="1" applyBorder="1"/>
    <xf numFmtId="174" fontId="8" fillId="0" borderId="1" xfId="2" applyNumberFormat="1" applyFont="1" applyBorder="1" applyAlignment="1">
      <alignment horizontal="right"/>
    </xf>
    <xf numFmtId="174" fontId="8" fillId="0" borderId="0" xfId="2" applyNumberFormat="1" applyFont="1" applyBorder="1" applyAlignment="1">
      <alignment horizontal="right"/>
    </xf>
    <xf numFmtId="0" fontId="2" fillId="0" borderId="1" xfId="0" applyFont="1" applyBorder="1"/>
    <xf numFmtId="174" fontId="2" fillId="0" borderId="1" xfId="2" applyNumberFormat="1" applyFont="1" applyBorder="1"/>
    <xf numFmtId="168" fontId="2" fillId="0" borderId="0" xfId="1" applyNumberFormat="1" applyFont="1" applyBorder="1"/>
    <xf numFmtId="168" fontId="8" fillId="0" borderId="0" xfId="1" applyNumberFormat="1" applyFont="1" applyBorder="1"/>
    <xf numFmtId="0" fontId="2" fillId="0" borderId="2" xfId="0" applyFont="1" applyBorder="1" applyAlignment="1">
      <alignment horizontal="right"/>
    </xf>
    <xf numFmtId="168" fontId="2" fillId="0" borderId="0" xfId="1" applyNumberFormat="1" applyFont="1" applyAlignment="1">
      <alignment horizontal="right"/>
    </xf>
    <xf numFmtId="9" fontId="2" fillId="0" borderId="0" xfId="1" applyFont="1"/>
    <xf numFmtId="0" fontId="8" fillId="0" borderId="2" xfId="0" applyFont="1" applyBorder="1"/>
    <xf numFmtId="14" fontId="2" fillId="0" borderId="0" xfId="0" applyNumberFormat="1" applyFont="1" applyAlignment="1">
      <alignment horizontal="right"/>
    </xf>
    <xf numFmtId="170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74" fontId="0" fillId="0" borderId="0" xfId="2" applyNumberFormat="1" applyFont="1" applyAlignment="1">
      <alignment horizontal="right"/>
    </xf>
    <xf numFmtId="5" fontId="2" fillId="0" borderId="0" xfId="0" applyNumberFormat="1" applyFont="1" applyAlignment="1">
      <alignment horizontal="right"/>
    </xf>
    <xf numFmtId="9" fontId="2" fillId="0" borderId="0" xfId="1" applyFont="1" applyAlignment="1">
      <alignment horizontal="right"/>
    </xf>
    <xf numFmtId="9" fontId="8" fillId="0" borderId="0" xfId="1" applyFont="1" applyAlignment="1">
      <alignment horizontal="right"/>
    </xf>
    <xf numFmtId="174" fontId="2" fillId="0" borderId="0" xfId="2" applyNumberFormat="1" applyFont="1" applyBorder="1" applyAlignment="1">
      <alignment horizontal="right"/>
    </xf>
    <xf numFmtId="174" fontId="2" fillId="0" borderId="0" xfId="0" applyNumberFormat="1" applyFont="1" applyAlignment="1">
      <alignment horizontal="right"/>
    </xf>
    <xf numFmtId="0" fontId="0" fillId="4" borderId="0" xfId="0" applyFill="1"/>
    <xf numFmtId="1" fontId="2" fillId="0" borderId="0" xfId="0" applyNumberFormat="1" applyFont="1" applyAlignment="1">
      <alignment horizontal="right"/>
    </xf>
    <xf numFmtId="14" fontId="8" fillId="0" borderId="2" xfId="0" applyNumberFormat="1" applyFont="1" applyBorder="1" applyAlignment="1">
      <alignment horizontal="right"/>
    </xf>
    <xf numFmtId="168" fontId="2" fillId="0" borderId="0" xfId="1" applyNumberFormat="1" applyFont="1" applyBorder="1" applyAlignment="1">
      <alignment horizontal="right"/>
    </xf>
    <xf numFmtId="174" fontId="8" fillId="0" borderId="4" xfId="2" applyNumberFormat="1" applyFont="1" applyBorder="1" applyAlignment="1">
      <alignment horizontal="right"/>
    </xf>
    <xf numFmtId="0" fontId="2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right"/>
    </xf>
    <xf numFmtId="43" fontId="2" fillId="0" borderId="0" xfId="2" applyFont="1" applyAlignment="1">
      <alignment horizontal="right"/>
    </xf>
    <xf numFmtId="2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12" fillId="0" borderId="0" xfId="0" applyFont="1" applyAlignment="1">
      <alignment horizontal="left" indent="1"/>
    </xf>
    <xf numFmtId="174" fontId="12" fillId="0" borderId="0" xfId="2" applyNumberFormat="1" applyFont="1" applyBorder="1" applyAlignment="1">
      <alignment horizontal="right"/>
    </xf>
    <xf numFmtId="0" fontId="8" fillId="0" borderId="6" xfId="0" applyFont="1" applyBorder="1"/>
    <xf numFmtId="174" fontId="8" fillId="0" borderId="6" xfId="2" applyNumberFormat="1" applyFont="1" applyBorder="1" applyAlignment="1">
      <alignment horizontal="right"/>
    </xf>
    <xf numFmtId="0" fontId="8" fillId="5" borderId="7" xfId="0" applyFont="1" applyFill="1" applyBorder="1"/>
    <xf numFmtId="174" fontId="8" fillId="5" borderId="7" xfId="2" applyNumberFormat="1" applyFont="1" applyFill="1" applyBorder="1" applyAlignment="1">
      <alignment horizontal="right"/>
    </xf>
    <xf numFmtId="173" fontId="13" fillId="6" borderId="0" xfId="0" applyNumberFormat="1" applyFont="1" applyFill="1"/>
    <xf numFmtId="171" fontId="13" fillId="6" borderId="0" xfId="0" applyNumberFormat="1" applyFont="1" applyFill="1" applyAlignment="1">
      <alignment horizontal="right"/>
    </xf>
    <xf numFmtId="0" fontId="13" fillId="6" borderId="2" xfId="0" applyFont="1" applyFill="1" applyBorder="1" applyAlignment="1">
      <alignment horizontal="right"/>
    </xf>
    <xf numFmtId="172" fontId="13" fillId="6" borderId="2" xfId="0" applyNumberFormat="1" applyFont="1" applyFill="1" applyBorder="1" applyAlignment="1">
      <alignment horizontal="right"/>
    </xf>
    <xf numFmtId="14" fontId="2" fillId="0" borderId="8" xfId="0" applyNumberFormat="1" applyFont="1" applyBorder="1" applyAlignment="1">
      <alignment horizontal="left"/>
    </xf>
    <xf numFmtId="0" fontId="13" fillId="6" borderId="0" xfId="0" applyFont="1" applyFill="1"/>
    <xf numFmtId="0" fontId="13" fillId="6" borderId="0" xfId="0" applyFont="1" applyFill="1" applyAlignment="1">
      <alignment horizontal="right"/>
    </xf>
    <xf numFmtId="0" fontId="13" fillId="6" borderId="0" xfId="0" applyFont="1" applyFill="1" applyAlignment="1">
      <alignment horizontal="center"/>
    </xf>
    <xf numFmtId="9" fontId="7" fillId="2" borderId="9" xfId="1" applyFont="1" applyFill="1" applyBorder="1" applyAlignment="1">
      <alignment horizontal="center"/>
    </xf>
    <xf numFmtId="10" fontId="7" fillId="2" borderId="9" xfId="1" applyNumberFormat="1" applyFont="1" applyFill="1" applyBorder="1" applyAlignment="1">
      <alignment horizontal="center"/>
    </xf>
    <xf numFmtId="0" fontId="7" fillId="2" borderId="9" xfId="1" applyNumberFormat="1" applyFont="1" applyFill="1" applyBorder="1" applyAlignment="1">
      <alignment horizontal="left"/>
    </xf>
    <xf numFmtId="174" fontId="7" fillId="2" borderId="9" xfId="2" applyNumberFormat="1" applyFont="1" applyFill="1" applyBorder="1" applyAlignment="1">
      <alignment horizontal="center"/>
    </xf>
    <xf numFmtId="14" fontId="3" fillId="3" borderId="9" xfId="0" applyNumberFormat="1" applyFont="1" applyFill="1" applyBorder="1" applyAlignment="1" applyProtection="1">
      <alignment horizontal="center"/>
      <protection locked="0"/>
    </xf>
    <xf numFmtId="14" fontId="7" fillId="2" borderId="9" xfId="2" applyNumberFormat="1" applyFont="1" applyFill="1" applyBorder="1" applyAlignment="1">
      <alignment horizontal="center"/>
    </xf>
    <xf numFmtId="0" fontId="2" fillId="6" borderId="0" xfId="0" applyFont="1" applyFill="1" applyAlignment="1">
      <alignment horizontal="right"/>
    </xf>
    <xf numFmtId="0" fontId="14" fillId="6" borderId="10" xfId="0" applyFont="1" applyFill="1" applyBorder="1" applyAlignment="1">
      <alignment horizontal="centerContinuous"/>
    </xf>
    <xf numFmtId="0" fontId="14" fillId="6" borderId="1" xfId="0" applyFont="1" applyFill="1" applyBorder="1" applyAlignment="1">
      <alignment horizontal="centerContinuous"/>
    </xf>
    <xf numFmtId="0" fontId="14" fillId="6" borderId="11" xfId="0" applyFont="1" applyFill="1" applyBorder="1" applyAlignment="1">
      <alignment horizontal="centerContinuous"/>
    </xf>
    <xf numFmtId="0" fontId="2" fillId="0" borderId="12" xfId="0" applyFont="1" applyBorder="1"/>
    <xf numFmtId="0" fontId="2" fillId="0" borderId="13" xfId="0" applyFont="1" applyBorder="1"/>
    <xf numFmtId="0" fontId="13" fillId="6" borderId="10" xfId="0" applyFont="1" applyFill="1" applyBorder="1"/>
    <xf numFmtId="0" fontId="13" fillId="6" borderId="1" xfId="0" applyFont="1" applyFill="1" applyBorder="1"/>
    <xf numFmtId="0" fontId="13" fillId="6" borderId="12" xfId="0" applyFont="1" applyFill="1" applyBorder="1"/>
    <xf numFmtId="174" fontId="2" fillId="0" borderId="0" xfId="2" applyNumberFormat="1" applyFont="1" applyBorder="1" applyAlignment="1">
      <alignment horizontal="center"/>
    </xf>
    <xf numFmtId="0" fontId="2" fillId="0" borderId="14" xfId="0" applyFont="1" applyBorder="1"/>
    <xf numFmtId="0" fontId="2" fillId="0" borderId="12" xfId="0" applyFont="1" applyBorder="1" applyAlignment="1">
      <alignment horizontal="left" indent="1"/>
    </xf>
    <xf numFmtId="0" fontId="13" fillId="6" borderId="1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178" fontId="5" fillId="0" borderId="13" xfId="0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6" fontId="5" fillId="0" borderId="13" xfId="0" applyNumberFormat="1" applyFont="1" applyBorder="1" applyAlignment="1">
      <alignment horizontal="center"/>
    </xf>
    <xf numFmtId="176" fontId="5" fillId="0" borderId="13" xfId="0" applyNumberFormat="1" applyFont="1" applyBorder="1" applyAlignment="1">
      <alignment horizontal="center"/>
    </xf>
    <xf numFmtId="10" fontId="5" fillId="0" borderId="13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0" fontId="13" fillId="6" borderId="13" xfId="0" applyFont="1" applyFill="1" applyBorder="1" applyAlignment="1">
      <alignment horizontal="right"/>
    </xf>
    <xf numFmtId="0" fontId="13" fillId="6" borderId="0" xfId="0" applyFont="1" applyFill="1" applyAlignment="1">
      <alignment horizontal="left"/>
    </xf>
    <xf numFmtId="43" fontId="3" fillId="3" borderId="9" xfId="2" applyFont="1" applyFill="1" applyBorder="1" applyAlignment="1" applyProtection="1">
      <alignment horizontal="center"/>
      <protection locked="0"/>
    </xf>
    <xf numFmtId="2" fontId="3" fillId="3" borderId="9" xfId="0" applyNumberFormat="1" applyFont="1" applyFill="1" applyBorder="1" applyAlignment="1" applyProtection="1">
      <alignment horizontal="center"/>
      <protection locked="0"/>
    </xf>
    <xf numFmtId="2" fontId="2" fillId="0" borderId="0" xfId="2" applyNumberFormat="1" applyFont="1" applyAlignment="1">
      <alignment horizontal="right"/>
    </xf>
    <xf numFmtId="174" fontId="2" fillId="0" borderId="0" xfId="0" applyNumberFormat="1" applyFont="1"/>
    <xf numFmtId="168" fontId="2" fillId="0" borderId="0" xfId="1" applyNumberFormat="1" applyFont="1"/>
    <xf numFmtId="0" fontId="2" fillId="0" borderId="17" xfId="0" applyFont="1" applyBorder="1"/>
    <xf numFmtId="14" fontId="2" fillId="0" borderId="18" xfId="0" applyNumberFormat="1" applyFont="1" applyBorder="1" applyAlignment="1">
      <alignment horizontal="left"/>
    </xf>
    <xf numFmtId="3" fontId="2" fillId="0" borderId="0" xfId="0" applyNumberFormat="1" applyFont="1" applyAlignment="1">
      <alignment horizontal="right"/>
    </xf>
    <xf numFmtId="43" fontId="2" fillId="0" borderId="0" xfId="2" applyFont="1" applyAlignment="1">
      <alignment horizontal="center"/>
    </xf>
    <xf numFmtId="43" fontId="2" fillId="0" borderId="0" xfId="0" applyNumberFormat="1" applyFont="1"/>
    <xf numFmtId="0" fontId="17" fillId="6" borderId="21" xfId="0" applyFont="1" applyFill="1" applyBorder="1" applyAlignment="1">
      <alignment horizontal="center" wrapText="1"/>
    </xf>
    <xf numFmtId="0" fontId="16" fillId="6" borderId="22" xfId="0" applyFont="1" applyFill="1" applyBorder="1" applyAlignment="1">
      <alignment vertical="center"/>
    </xf>
    <xf numFmtId="0" fontId="16" fillId="6" borderId="23" xfId="0" applyFont="1" applyFill="1" applyBorder="1" applyAlignment="1">
      <alignment vertical="center"/>
    </xf>
    <xf numFmtId="0" fontId="16" fillId="7" borderId="10" xfId="0" applyFont="1" applyFill="1" applyBorder="1"/>
    <xf numFmtId="0" fontId="16" fillId="7" borderId="1" xfId="0" applyFont="1" applyFill="1" applyBorder="1"/>
    <xf numFmtId="0" fontId="16" fillId="7" borderId="11" xfId="0" applyFont="1" applyFill="1" applyBorder="1"/>
    <xf numFmtId="10" fontId="0" fillId="0" borderId="0" xfId="0" applyNumberFormat="1"/>
    <xf numFmtId="0" fontId="17" fillId="6" borderId="24" xfId="0" applyFont="1" applyFill="1" applyBorder="1" applyAlignment="1">
      <alignment horizontal="center"/>
    </xf>
    <xf numFmtId="169" fontId="0" fillId="8" borderId="0" xfId="0" applyNumberFormat="1" applyFill="1"/>
    <xf numFmtId="169" fontId="0" fillId="8" borderId="25" xfId="0" applyNumberForma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2" xfId="0" applyBorder="1"/>
    <xf numFmtId="0" fontId="0" fillId="0" borderId="15" xfId="0" applyBorder="1"/>
    <xf numFmtId="10" fontId="0" fillId="8" borderId="0" xfId="1" applyNumberFormat="1" applyFont="1" applyFill="1" applyBorder="1"/>
    <xf numFmtId="9" fontId="0" fillId="8" borderId="0" xfId="1" applyFont="1" applyFill="1" applyBorder="1"/>
    <xf numFmtId="10" fontId="18" fillId="9" borderId="0" xfId="1" applyNumberFormat="1" applyFont="1" applyFill="1" applyBorder="1"/>
    <xf numFmtId="0" fontId="17" fillId="6" borderId="26" xfId="0" applyFont="1" applyFill="1" applyBorder="1" applyAlignment="1">
      <alignment horizontal="center"/>
    </xf>
    <xf numFmtId="169" fontId="0" fillId="8" borderId="27" xfId="0" applyNumberFormat="1" applyFill="1" applyBorder="1"/>
    <xf numFmtId="169" fontId="0" fillId="8" borderId="28" xfId="0" applyNumberFormat="1" applyFill="1" applyBorder="1"/>
    <xf numFmtId="10" fontId="0" fillId="0" borderId="0" xfId="1" applyNumberFormat="1" applyFont="1"/>
    <xf numFmtId="14" fontId="8" fillId="0" borderId="2" xfId="0" applyNumberFormat="1" applyFont="1" applyBorder="1"/>
    <xf numFmtId="0" fontId="21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3" fontId="2" fillId="0" borderId="0" xfId="0" applyNumberFormat="1" applyFont="1"/>
    <xf numFmtId="3" fontId="5" fillId="0" borderId="0" xfId="1" applyNumberFormat="1" applyFont="1" applyFill="1" applyBorder="1" applyAlignment="1">
      <alignment horizontal="right"/>
    </xf>
    <xf numFmtId="10" fontId="2" fillId="0" borderId="13" xfId="1" applyNumberFormat="1" applyFont="1" applyBorder="1"/>
    <xf numFmtId="0" fontId="8" fillId="0" borderId="12" xfId="0" applyFont="1" applyBorder="1"/>
    <xf numFmtId="0" fontId="8" fillId="0" borderId="14" xfId="0" applyFont="1" applyBorder="1"/>
    <xf numFmtId="43" fontId="8" fillId="0" borderId="1" xfId="0" applyNumberFormat="1" applyFont="1" applyBorder="1"/>
    <xf numFmtId="164" fontId="5" fillId="0" borderId="13" xfId="0" applyNumberFormat="1" applyFont="1" applyBorder="1" applyAlignment="1">
      <alignment horizontal="right"/>
    </xf>
    <xf numFmtId="164" fontId="5" fillId="0" borderId="15" xfId="0" applyNumberFormat="1" applyFont="1" applyBorder="1" applyAlignment="1">
      <alignment horizontal="right"/>
    </xf>
    <xf numFmtId="0" fontId="8" fillId="0" borderId="10" xfId="0" applyFont="1" applyBorder="1"/>
    <xf numFmtId="174" fontId="2" fillId="0" borderId="0" xfId="2" applyNumberFormat="1" applyFont="1" applyBorder="1"/>
    <xf numFmtId="174" fontId="8" fillId="0" borderId="1" xfId="0" applyNumberFormat="1" applyFont="1" applyBorder="1"/>
    <xf numFmtId="0" fontId="8" fillId="5" borderId="3" xfId="0" applyFont="1" applyFill="1" applyBorder="1"/>
    <xf numFmtId="174" fontId="8" fillId="5" borderId="4" xfId="0" applyNumberFormat="1" applyFont="1" applyFill="1" applyBorder="1"/>
    <xf numFmtId="174" fontId="2" fillId="0" borderId="11" xfId="2" applyNumberFormat="1" applyFont="1" applyBorder="1"/>
    <xf numFmtId="14" fontId="13" fillId="6" borderId="0" xfId="0" applyNumberFormat="1" applyFont="1" applyFill="1" applyAlignment="1">
      <alignment horizontal="right"/>
    </xf>
    <xf numFmtId="0" fontId="13" fillId="6" borderId="0" xfId="0" applyFont="1" applyFill="1" applyAlignment="1">
      <alignment horizontal="right" wrapText="1"/>
    </xf>
    <xf numFmtId="0" fontId="13" fillId="6" borderId="0" xfId="0" applyFont="1" applyFill="1" applyAlignment="1">
      <alignment wrapText="1"/>
    </xf>
    <xf numFmtId="0" fontId="13" fillId="6" borderId="0" xfId="0" applyFont="1" applyFill="1" applyAlignment="1">
      <alignment horizontal="center" wrapText="1"/>
    </xf>
    <xf numFmtId="14" fontId="2" fillId="0" borderId="0" xfId="0" applyNumberFormat="1" applyFont="1" applyAlignment="1">
      <alignment horizontal="center"/>
    </xf>
    <xf numFmtId="3" fontId="8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9" fontId="8" fillId="0" borderId="1" xfId="1" applyFont="1" applyBorder="1"/>
    <xf numFmtId="37" fontId="7" fillId="2" borderId="9" xfId="2" applyNumberFormat="1" applyFont="1" applyFill="1" applyBorder="1" applyAlignment="1">
      <alignment horizontal="right"/>
    </xf>
    <xf numFmtId="1" fontId="7" fillId="2" borderId="9" xfId="2" applyNumberFormat="1" applyFont="1" applyFill="1" applyBorder="1" applyAlignment="1">
      <alignment horizontal="center"/>
    </xf>
    <xf numFmtId="43" fontId="7" fillId="2" borderId="9" xfId="2" applyFont="1" applyFill="1" applyBorder="1" applyAlignment="1">
      <alignment horizontal="center"/>
    </xf>
    <xf numFmtId="0" fontId="7" fillId="2" borderId="9" xfId="1" applyNumberFormat="1" applyFont="1" applyFill="1" applyBorder="1" applyAlignment="1">
      <alignment horizontal="left" indent="1"/>
    </xf>
    <xf numFmtId="0" fontId="8" fillId="5" borderId="6" xfId="0" applyFont="1" applyFill="1" applyBorder="1"/>
    <xf numFmtId="174" fontId="8" fillId="5" borderId="6" xfId="0" applyNumberFormat="1" applyFont="1" applyFill="1" applyBorder="1"/>
    <xf numFmtId="43" fontId="8" fillId="5" borderId="6" xfId="0" applyNumberFormat="1" applyFont="1" applyFill="1" applyBorder="1"/>
    <xf numFmtId="0" fontId="8" fillId="5" borderId="6" xfId="0" applyFont="1" applyFill="1" applyBorder="1" applyAlignment="1">
      <alignment horizontal="center"/>
    </xf>
    <xf numFmtId="9" fontId="8" fillId="5" borderId="6" xfId="1" applyFont="1" applyFill="1" applyBorder="1"/>
    <xf numFmtId="0" fontId="12" fillId="0" borderId="0" xfId="0" applyFont="1"/>
    <xf numFmtId="0" fontId="12" fillId="0" borderId="0" xfId="0" applyFont="1" applyAlignment="1">
      <alignment horizontal="right"/>
    </xf>
    <xf numFmtId="14" fontId="13" fillId="6" borderId="0" xfId="0" applyNumberFormat="1" applyFont="1" applyFill="1"/>
    <xf numFmtId="174" fontId="8" fillId="5" borderId="6" xfId="2" applyNumberFormat="1" applyFont="1" applyFill="1" applyBorder="1"/>
    <xf numFmtId="43" fontId="2" fillId="0" borderId="13" xfId="0" applyNumberFormat="1" applyFont="1" applyBorder="1"/>
    <xf numFmtId="3" fontId="8" fillId="5" borderId="4" xfId="0" applyNumberFormat="1" applyFont="1" applyFill="1" applyBorder="1"/>
    <xf numFmtId="3" fontId="11" fillId="5" borderId="4" xfId="1" applyNumberFormat="1" applyFont="1" applyFill="1" applyBorder="1" applyAlignment="1">
      <alignment horizontal="right"/>
    </xf>
    <xf numFmtId="174" fontId="8" fillId="5" borderId="4" xfId="2" applyNumberFormat="1" applyFont="1" applyFill="1" applyBorder="1" applyAlignment="1">
      <alignment horizontal="center"/>
    </xf>
    <xf numFmtId="43" fontId="8" fillId="5" borderId="4" xfId="0" applyNumberFormat="1" applyFont="1" applyFill="1" applyBorder="1"/>
    <xf numFmtId="43" fontId="8" fillId="5" borderId="5" xfId="0" applyNumberFormat="1" applyFont="1" applyFill="1" applyBorder="1"/>
    <xf numFmtId="0" fontId="24" fillId="6" borderId="3" xfId="0" applyFont="1" applyFill="1" applyBorder="1"/>
    <xf numFmtId="171" fontId="13" fillId="6" borderId="4" xfId="0" applyNumberFormat="1" applyFont="1" applyFill="1" applyBorder="1"/>
    <xf numFmtId="171" fontId="13" fillId="6" borderId="5" xfId="0" applyNumberFormat="1" applyFont="1" applyFill="1" applyBorder="1"/>
    <xf numFmtId="0" fontId="8" fillId="5" borderId="29" xfId="0" applyFont="1" applyFill="1" applyBorder="1"/>
    <xf numFmtId="0" fontId="2" fillId="0" borderId="2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74" fontId="2" fillId="10" borderId="0" xfId="2" applyNumberFormat="1" applyFont="1" applyFill="1"/>
    <xf numFmtId="174" fontId="2" fillId="10" borderId="1" xfId="2" applyNumberFormat="1" applyFont="1" applyFill="1" applyBorder="1"/>
    <xf numFmtId="14" fontId="13" fillId="6" borderId="0" xfId="0" applyNumberFormat="1" applyFont="1" applyFill="1" applyAlignment="1">
      <alignment horizontal="center"/>
    </xf>
    <xf numFmtId="174" fontId="12" fillId="0" borderId="0" xfId="0" applyNumberFormat="1" applyFont="1" applyAlignment="1">
      <alignment horizontal="center"/>
    </xf>
    <xf numFmtId="9" fontId="12" fillId="0" borderId="0" xfId="1" applyFont="1" applyAlignment="1">
      <alignment horizontal="center"/>
    </xf>
    <xf numFmtId="9" fontId="5" fillId="0" borderId="13" xfId="1" applyFont="1" applyFill="1" applyBorder="1" applyAlignment="1">
      <alignment horizontal="center"/>
    </xf>
    <xf numFmtId="9" fontId="5" fillId="0" borderId="15" xfId="1" applyFont="1" applyFill="1" applyBorder="1" applyAlignment="1">
      <alignment horizontal="center"/>
    </xf>
    <xf numFmtId="178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77" fontId="5" fillId="0" borderId="0" xfId="0" applyNumberFormat="1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5" fillId="0" borderId="2" xfId="0" applyNumberFormat="1" applyFont="1" applyBorder="1" applyAlignment="1">
      <alignment horizontal="center"/>
    </xf>
    <xf numFmtId="177" fontId="5" fillId="0" borderId="13" xfId="0" applyNumberFormat="1" applyFont="1" applyBorder="1" applyAlignment="1">
      <alignment horizontal="center"/>
    </xf>
    <xf numFmtId="179" fontId="5" fillId="0" borderId="13" xfId="0" applyNumberFormat="1" applyFont="1" applyBorder="1" applyAlignment="1">
      <alignment horizontal="center"/>
    </xf>
    <xf numFmtId="174" fontId="5" fillId="0" borderId="0" xfId="2" applyNumberFormat="1" applyFont="1" applyFill="1" applyBorder="1" applyAlignment="1" applyProtection="1">
      <alignment horizontal="center"/>
    </xf>
    <xf numFmtId="174" fontId="5" fillId="0" borderId="2" xfId="2" applyNumberFormat="1" applyFont="1" applyFill="1" applyBorder="1" applyAlignment="1" applyProtection="1">
      <alignment horizontal="center"/>
    </xf>
    <xf numFmtId="9" fontId="5" fillId="0" borderId="0" xfId="1" applyFont="1" applyFill="1" applyBorder="1" applyAlignment="1">
      <alignment horizontal="right"/>
    </xf>
    <xf numFmtId="168" fontId="5" fillId="0" borderId="0" xfId="1" applyNumberFormat="1" applyFont="1" applyFill="1" applyBorder="1" applyAlignment="1">
      <alignment horizontal="right"/>
    </xf>
    <xf numFmtId="9" fontId="11" fillId="5" borderId="4" xfId="1" applyFont="1" applyFill="1" applyBorder="1" applyAlignment="1">
      <alignment horizontal="right"/>
    </xf>
    <xf numFmtId="168" fontId="11" fillId="5" borderId="4" xfId="1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1" fillId="5" borderId="4" xfId="1" applyNumberFormat="1" applyFont="1" applyFill="1" applyBorder="1" applyAlignment="1">
      <alignment horizontal="right"/>
    </xf>
    <xf numFmtId="14" fontId="5" fillId="0" borderId="0" xfId="1" applyNumberFormat="1" applyFont="1" applyFill="1" applyBorder="1" applyAlignment="1">
      <alignment horizontal="right"/>
    </xf>
    <xf numFmtId="14" fontId="11" fillId="5" borderId="4" xfId="1" applyNumberFormat="1" applyFont="1" applyFill="1" applyBorder="1" applyAlignment="1">
      <alignment horizontal="right"/>
    </xf>
    <xf numFmtId="0" fontId="14" fillId="6" borderId="16" xfId="0" applyFont="1" applyFill="1" applyBorder="1" applyAlignment="1">
      <alignment horizontal="centerContinuous"/>
    </xf>
    <xf numFmtId="14" fontId="2" fillId="0" borderId="13" xfId="0" applyNumberFormat="1" applyFont="1" applyBorder="1"/>
    <xf numFmtId="14" fontId="2" fillId="0" borderId="15" xfId="0" applyNumberFormat="1" applyFont="1" applyBorder="1"/>
    <xf numFmtId="43" fontId="2" fillId="0" borderId="0" xfId="2" applyFont="1"/>
    <xf numFmtId="2" fontId="2" fillId="0" borderId="0" xfId="0" applyNumberFormat="1" applyFont="1"/>
    <xf numFmtId="174" fontId="2" fillId="0" borderId="0" xfId="2" applyNumberFormat="1" applyFont="1" applyAlignment="1">
      <alignment horizontal="left" indent="1"/>
    </xf>
    <xf numFmtId="174" fontId="2" fillId="0" borderId="0" xfId="2" applyNumberFormat="1" applyFont="1" applyAlignment="1">
      <alignment horizontal="left"/>
    </xf>
    <xf numFmtId="174" fontId="8" fillId="0" borderId="4" xfId="2" applyNumberFormat="1" applyFont="1" applyBorder="1" applyAlignment="1">
      <alignment horizontal="left"/>
    </xf>
    <xf numFmtId="0" fontId="8" fillId="0" borderId="4" xfId="0" applyFont="1" applyBorder="1"/>
    <xf numFmtId="0" fontId="26" fillId="0" borderId="1" xfId="0" applyFont="1" applyBorder="1"/>
    <xf numFmtId="174" fontId="12" fillId="0" borderId="0" xfId="2" applyNumberFormat="1" applyFont="1"/>
    <xf numFmtId="174" fontId="26" fillId="0" borderId="1" xfId="2" applyNumberFormat="1" applyFont="1" applyBorder="1"/>
    <xf numFmtId="2" fontId="8" fillId="0" borderId="1" xfId="0" applyNumberFormat="1" applyFont="1" applyBorder="1"/>
    <xf numFmtId="0" fontId="8" fillId="0" borderId="4" xfId="0" applyFont="1" applyBorder="1" applyAlignment="1">
      <alignment horizontal="left"/>
    </xf>
    <xf numFmtId="174" fontId="5" fillId="0" borderId="13" xfId="2" applyNumberFormat="1" applyFont="1" applyFill="1" applyBorder="1" applyAlignment="1" applyProtection="1">
      <alignment horizontal="center"/>
    </xf>
    <xf numFmtId="174" fontId="5" fillId="0" borderId="15" xfId="2" applyNumberFormat="1" applyFont="1" applyFill="1" applyBorder="1" applyAlignment="1" applyProtection="1">
      <alignment horizontal="center"/>
    </xf>
    <xf numFmtId="168" fontId="8" fillId="0" borderId="1" xfId="1" applyNumberFormat="1" applyFont="1" applyBorder="1"/>
    <xf numFmtId="10" fontId="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right"/>
    </xf>
    <xf numFmtId="174" fontId="12" fillId="0" borderId="0" xfId="0" applyNumberFormat="1" applyFont="1" applyAlignment="1">
      <alignment horizontal="right"/>
    </xf>
    <xf numFmtId="10" fontId="2" fillId="0" borderId="15" xfId="1" applyNumberFormat="1" applyFont="1" applyBorder="1"/>
    <xf numFmtId="10" fontId="3" fillId="3" borderId="9" xfId="0" applyNumberFormat="1" applyFont="1" applyFill="1" applyBorder="1" applyAlignment="1" applyProtection="1">
      <alignment horizontal="center" vertical="center"/>
      <protection locked="0"/>
    </xf>
    <xf numFmtId="9" fontId="7" fillId="2" borderId="9" xfId="1" applyFont="1" applyFill="1" applyBorder="1" applyAlignment="1">
      <alignment horizontal="center" vertical="center"/>
    </xf>
    <xf numFmtId="10" fontId="7" fillId="2" borderId="9" xfId="1" applyNumberFormat="1" applyFont="1" applyFill="1" applyBorder="1" applyAlignment="1">
      <alignment horizontal="center" vertical="center"/>
    </xf>
    <xf numFmtId="180" fontId="3" fillId="3" borderId="9" xfId="0" applyNumberFormat="1" applyFont="1" applyFill="1" applyBorder="1" applyAlignment="1" applyProtection="1">
      <alignment horizontal="center" vertical="center"/>
      <protection locked="0"/>
    </xf>
    <xf numFmtId="181" fontId="3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>
      <alignment vertical="center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2" fillId="0" borderId="12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4" fontId="3" fillId="3" borderId="9" xfId="0" applyNumberFormat="1" applyFont="1" applyFill="1" applyBorder="1" applyAlignment="1" applyProtection="1">
      <alignment horizontal="center" vertical="center"/>
      <protection locked="0"/>
    </xf>
    <xf numFmtId="14" fontId="2" fillId="0" borderId="13" xfId="0" applyNumberFormat="1" applyFont="1" applyBorder="1" applyAlignment="1">
      <alignment horizontal="center" vertical="center"/>
    </xf>
    <xf numFmtId="175" fontId="3" fillId="3" borderId="9" xfId="0" applyNumberFormat="1" applyFont="1" applyFill="1" applyBorder="1" applyAlignment="1" applyProtection="1">
      <alignment horizontal="center" vertical="center"/>
      <protection locked="0"/>
    </xf>
    <xf numFmtId="14" fontId="2" fillId="0" borderId="15" xfId="0" applyNumberFormat="1" applyFont="1" applyBorder="1" applyAlignment="1">
      <alignment horizontal="center" vertical="center"/>
    </xf>
    <xf numFmtId="14" fontId="7" fillId="2" borderId="9" xfId="2" applyNumberFormat="1" applyFont="1" applyFill="1" applyBorder="1" applyAlignment="1">
      <alignment horizontal="center" vertical="center"/>
    </xf>
    <xf numFmtId="43" fontId="3" fillId="3" borderId="9" xfId="2" applyFont="1" applyFill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/>
    </xf>
    <xf numFmtId="174" fontId="2" fillId="0" borderId="15" xfId="2" applyNumberFormat="1" applyFont="1" applyBorder="1" applyAlignment="1">
      <alignment vertical="center"/>
    </xf>
    <xf numFmtId="174" fontId="2" fillId="0" borderId="15" xfId="2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4" fillId="6" borderId="10" xfId="0" applyFont="1" applyFill="1" applyBorder="1" applyAlignment="1">
      <alignment horizontal="centerContinuous" vertical="center"/>
    </xf>
    <xf numFmtId="0" fontId="14" fillId="6" borderId="1" xfId="0" applyFont="1" applyFill="1" applyBorder="1" applyAlignment="1">
      <alignment horizontal="centerContinuous" vertical="center"/>
    </xf>
    <xf numFmtId="0" fontId="14" fillId="6" borderId="11" xfId="0" applyFont="1" applyFill="1" applyBorder="1" applyAlignment="1">
      <alignment horizontal="centerContinuous" vertical="center"/>
    </xf>
    <xf numFmtId="0" fontId="2" fillId="6" borderId="12" xfId="0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0" fontId="14" fillId="6" borderId="0" xfId="0" applyFont="1" applyFill="1" applyAlignment="1">
      <alignment horizontal="centerContinuous" vertical="center"/>
    </xf>
    <xf numFmtId="0" fontId="14" fillId="6" borderId="13" xfId="0" applyFont="1" applyFill="1" applyBorder="1" applyAlignment="1">
      <alignment horizontal="centerContinuous" vertical="center"/>
    </xf>
    <xf numFmtId="10" fontId="2" fillId="0" borderId="13" xfId="1" applyNumberFormat="1" applyFont="1" applyBorder="1" applyAlignment="1">
      <alignment vertical="center"/>
    </xf>
    <xf numFmtId="10" fontId="2" fillId="0" borderId="15" xfId="1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4" fontId="3" fillId="3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26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14" fontId="3" fillId="3" borderId="28" xfId="0" applyNumberFormat="1" applyFont="1" applyFill="1" applyBorder="1" applyAlignment="1" applyProtection="1">
      <alignment horizontal="center" vertical="center"/>
      <protection locked="0"/>
    </xf>
    <xf numFmtId="10" fontId="2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13" fillId="6" borderId="10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0" fontId="13" fillId="6" borderId="12" xfId="0" applyFont="1" applyFill="1" applyBorder="1" applyAlignment="1">
      <alignment vertical="center"/>
    </xf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0" fontId="13" fillId="6" borderId="13" xfId="0" applyFont="1" applyFill="1" applyBorder="1" applyAlignment="1">
      <alignment horizontal="right" vertical="center"/>
    </xf>
    <xf numFmtId="0" fontId="15" fillId="6" borderId="12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13" xfId="0" applyFont="1" applyFill="1" applyBorder="1" applyAlignment="1">
      <alignment horizontal="center" vertical="center"/>
    </xf>
    <xf numFmtId="0" fontId="7" fillId="2" borderId="9" xfId="1" applyNumberFormat="1" applyFont="1" applyFill="1" applyBorder="1" applyAlignment="1">
      <alignment horizontal="left" vertical="center"/>
    </xf>
    <xf numFmtId="3" fontId="7" fillId="2" borderId="9" xfId="1" applyNumberFormat="1" applyFont="1" applyFill="1" applyBorder="1" applyAlignment="1">
      <alignment horizontal="center" vertical="center"/>
    </xf>
    <xf numFmtId="174" fontId="7" fillId="2" borderId="9" xfId="2" applyNumberFormat="1" applyFont="1" applyFill="1" applyBorder="1" applyAlignment="1">
      <alignment horizontal="center" vertical="center"/>
    </xf>
    <xf numFmtId="174" fontId="2" fillId="0" borderId="0" xfId="2" applyNumberFormat="1" applyFont="1" applyBorder="1" applyAlignment="1">
      <alignment horizontal="center" vertical="center"/>
    </xf>
    <xf numFmtId="174" fontId="2" fillId="0" borderId="13" xfId="2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3" fontId="5" fillId="2" borderId="9" xfId="1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74" fontId="2" fillId="0" borderId="2" xfId="2" applyNumberFormat="1" applyFont="1" applyBorder="1" applyAlignment="1">
      <alignment horizontal="center" vertical="center"/>
    </xf>
    <xf numFmtId="3" fontId="5" fillId="2" borderId="16" xfId="1" applyNumberFormat="1" applyFont="1" applyFill="1" applyBorder="1" applyAlignment="1">
      <alignment horizontal="center" vertical="center"/>
    </xf>
    <xf numFmtId="3" fontId="5" fillId="2" borderId="19" xfId="1" applyNumberFormat="1" applyFont="1" applyFill="1" applyBorder="1" applyAlignment="1">
      <alignment horizontal="center" vertical="center"/>
    </xf>
    <xf numFmtId="3" fontId="5" fillId="2" borderId="20" xfId="1" applyNumberFormat="1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3" fontId="2" fillId="0" borderId="0" xfId="0" applyNumberFormat="1" applyFont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2" fontId="7" fillId="2" borderId="9" xfId="1" applyNumberFormat="1" applyFont="1" applyFill="1" applyBorder="1" applyAlignment="1">
      <alignment horizontal="center" vertical="center"/>
    </xf>
    <xf numFmtId="14" fontId="2" fillId="0" borderId="0" xfId="0" applyNumberFormat="1" applyFont="1" applyAlignment="1">
      <alignment vertical="center"/>
    </xf>
    <xf numFmtId="3" fontId="2" fillId="0" borderId="13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9" fontId="2" fillId="0" borderId="2" xfId="1" applyFont="1" applyBorder="1" applyAlignment="1">
      <alignment horizontal="center" vertical="center"/>
    </xf>
    <xf numFmtId="14" fontId="2" fillId="0" borderId="2" xfId="0" applyNumberFormat="1" applyFont="1" applyBorder="1" applyAlignment="1">
      <alignment vertical="center"/>
    </xf>
    <xf numFmtId="3" fontId="2" fillId="0" borderId="15" xfId="0" applyNumberFormat="1" applyFont="1" applyBorder="1" applyAlignment="1">
      <alignment horizontal="center" vertical="center"/>
    </xf>
    <xf numFmtId="0" fontId="8" fillId="5" borderId="14" xfId="0" applyFont="1" applyFill="1" applyBorder="1" applyAlignment="1">
      <alignment vertical="center"/>
    </xf>
    <xf numFmtId="3" fontId="8" fillId="5" borderId="2" xfId="0" applyNumberFormat="1" applyFont="1" applyFill="1" applyBorder="1" applyAlignment="1">
      <alignment horizontal="center" vertical="center"/>
    </xf>
    <xf numFmtId="9" fontId="8" fillId="5" borderId="2" xfId="1" applyFont="1" applyFill="1" applyBorder="1" applyAlignment="1">
      <alignment horizontal="center" vertical="center"/>
    </xf>
    <xf numFmtId="174" fontId="8" fillId="5" borderId="2" xfId="2" applyNumberFormat="1" applyFont="1" applyFill="1" applyBorder="1" applyAlignment="1">
      <alignment horizontal="center" vertical="center"/>
    </xf>
    <xf numFmtId="14" fontId="8" fillId="5" borderId="2" xfId="0" applyNumberFormat="1" applyFont="1" applyFill="1" applyBorder="1" applyAlignment="1">
      <alignment vertical="center"/>
    </xf>
    <xf numFmtId="1" fontId="8" fillId="5" borderId="15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178" fontId="3" fillId="3" borderId="9" xfId="0" applyNumberFormat="1" applyFont="1" applyFill="1" applyBorder="1" applyAlignment="1">
      <alignment horizontal="center" vertical="center"/>
    </xf>
    <xf numFmtId="178" fontId="5" fillId="0" borderId="13" xfId="0" applyNumberFormat="1" applyFont="1" applyBorder="1" applyAlignment="1">
      <alignment horizontal="center" vertical="center"/>
    </xf>
    <xf numFmtId="174" fontId="3" fillId="3" borderId="9" xfId="2" applyNumberFormat="1" applyFont="1" applyFill="1" applyBorder="1" applyAlignment="1" applyProtection="1">
      <alignment horizontal="center" vertical="center"/>
      <protection locked="0"/>
    </xf>
    <xf numFmtId="166" fontId="5" fillId="0" borderId="0" xfId="0" applyNumberFormat="1" applyFont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77" fontId="3" fillId="3" borderId="9" xfId="0" applyNumberFormat="1" applyFont="1" applyFill="1" applyBorder="1" applyAlignment="1">
      <alignment horizontal="center" vertical="center"/>
    </xf>
    <xf numFmtId="176" fontId="3" fillId="3" borderId="9" xfId="0" applyNumberFormat="1" applyFont="1" applyFill="1" applyBorder="1" applyAlignment="1">
      <alignment horizontal="center" vertical="center"/>
    </xf>
    <xf numFmtId="176" fontId="5" fillId="0" borderId="13" xfId="0" applyNumberFormat="1" applyFont="1" applyBorder="1" applyAlignment="1">
      <alignment horizontal="center" vertical="center"/>
    </xf>
    <xf numFmtId="179" fontId="3" fillId="3" borderId="9" xfId="0" applyNumberFormat="1" applyFont="1" applyFill="1" applyBorder="1" applyAlignment="1">
      <alignment horizontal="center" vertical="center"/>
    </xf>
    <xf numFmtId="168" fontId="2" fillId="0" borderId="0" xfId="1" applyNumberFormat="1" applyFont="1" applyAlignment="1">
      <alignment vertical="center"/>
    </xf>
    <xf numFmtId="10" fontId="5" fillId="0" borderId="13" xfId="0" applyNumberFormat="1" applyFont="1" applyBorder="1" applyAlignment="1">
      <alignment horizontal="center" vertical="center"/>
    </xf>
    <xf numFmtId="10" fontId="5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7" fillId="2" borderId="9" xfId="1" applyNumberFormat="1" applyFont="1" applyFill="1" applyBorder="1" applyAlignment="1">
      <alignment horizontal="center" vertical="center"/>
    </xf>
    <xf numFmtId="165" fontId="3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3" xfId="0" applyFont="1" applyBorder="1" applyAlignment="1">
      <alignment horizontal="right" vertical="center"/>
    </xf>
    <xf numFmtId="14" fontId="2" fillId="0" borderId="12" xfId="0" applyNumberFormat="1" applyFont="1" applyBorder="1" applyAlignment="1">
      <alignment vertical="center"/>
    </xf>
    <xf numFmtId="1" fontId="7" fillId="2" borderId="9" xfId="1" applyNumberFormat="1" applyFont="1" applyFill="1" applyBorder="1" applyAlignment="1">
      <alignment horizontal="right" vertical="center"/>
    </xf>
    <xf numFmtId="0" fontId="2" fillId="0" borderId="13" xfId="0" applyFont="1" applyBorder="1" applyAlignment="1">
      <alignment vertical="center"/>
    </xf>
    <xf numFmtId="167" fontId="3" fillId="3" borderId="9" xfId="0" applyNumberFormat="1" applyFont="1" applyFill="1" applyBorder="1" applyAlignment="1" applyProtection="1">
      <alignment horizontal="center" vertical="center"/>
      <protection locked="0"/>
    </xf>
    <xf numFmtId="0" fontId="14" fillId="6" borderId="12" xfId="0" applyFont="1" applyFill="1" applyBorder="1" applyAlignment="1">
      <alignment horizontal="centerContinuous" vertical="center"/>
    </xf>
    <xf numFmtId="14" fontId="2" fillId="0" borderId="14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74" fontId="2" fillId="0" borderId="0" xfId="2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74" fontId="8" fillId="0" borderId="1" xfId="2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indent="1"/>
    </xf>
    <xf numFmtId="0" fontId="8" fillId="5" borderId="3" xfId="0" applyFont="1" applyFill="1" applyBorder="1" applyAlignment="1">
      <alignment vertical="center"/>
    </xf>
    <xf numFmtId="174" fontId="8" fillId="5" borderId="4" xfId="2" applyNumberFormat="1" applyFont="1" applyFill="1" applyBorder="1" applyAlignment="1">
      <alignment horizontal="center" vertical="center"/>
    </xf>
    <xf numFmtId="174" fontId="8" fillId="5" borderId="5" xfId="2" applyNumberFormat="1" applyFont="1" applyFill="1" applyBorder="1" applyAlignment="1">
      <alignment horizontal="center" vertical="center"/>
    </xf>
    <xf numFmtId="168" fontId="8" fillId="0" borderId="0" xfId="1" applyNumberFormat="1" applyFont="1" applyAlignment="1">
      <alignment vertical="center"/>
    </xf>
    <xf numFmtId="9" fontId="5" fillId="0" borderId="13" xfId="1" applyFont="1" applyFill="1" applyBorder="1" applyAlignment="1">
      <alignment horizontal="right" vertical="center"/>
    </xf>
    <xf numFmtId="10" fontId="5" fillId="0" borderId="13" xfId="1" applyNumberFormat="1" applyFont="1" applyFill="1" applyBorder="1" applyAlignment="1">
      <alignment horizontal="right" vertical="center"/>
    </xf>
    <xf numFmtId="164" fontId="5" fillId="0" borderId="13" xfId="0" applyNumberFormat="1" applyFont="1" applyBorder="1" applyAlignment="1">
      <alignment horizontal="right" vertical="center"/>
    </xf>
    <xf numFmtId="180" fontId="5" fillId="0" borderId="13" xfId="0" applyNumberFormat="1" applyFont="1" applyBorder="1" applyAlignment="1">
      <alignment horizontal="right" vertical="center"/>
    </xf>
    <xf numFmtId="164" fontId="5" fillId="0" borderId="15" xfId="0" applyNumberFormat="1" applyFont="1" applyBorder="1" applyAlignment="1">
      <alignment horizontal="right" vertical="center"/>
    </xf>
    <xf numFmtId="0" fontId="25" fillId="6" borderId="11" xfId="0" applyFont="1" applyFill="1" applyBorder="1" applyAlignment="1">
      <alignment horizontal="centerContinuous" vertical="center"/>
    </xf>
    <xf numFmtId="0" fontId="22" fillId="0" borderId="12" xfId="0" applyFont="1" applyBorder="1" applyAlignment="1">
      <alignment vertical="center"/>
    </xf>
    <xf numFmtId="0" fontId="22" fillId="0" borderId="0" xfId="0" applyFont="1" applyAlignment="1">
      <alignment vertical="center"/>
    </xf>
    <xf numFmtId="174" fontId="2" fillId="0" borderId="13" xfId="0" applyNumberFormat="1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74" fontId="8" fillId="0" borderId="13" xfId="0" applyNumberFormat="1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174" fontId="8" fillId="0" borderId="15" xfId="0" applyNumberFormat="1" applyFont="1" applyBorder="1" applyAlignment="1">
      <alignment vertical="center"/>
    </xf>
    <xf numFmtId="0" fontId="25" fillId="6" borderId="10" xfId="0" applyFont="1" applyFill="1" applyBorder="1" applyAlignment="1">
      <alignment horizontal="centerContinuous" vertical="center"/>
    </xf>
    <xf numFmtId="0" fontId="25" fillId="6" borderId="16" xfId="0" applyFont="1" applyFill="1" applyBorder="1" applyAlignment="1">
      <alignment horizontal="centerContinuous" vertical="center"/>
    </xf>
    <xf numFmtId="0" fontId="14" fillId="6" borderId="0" xfId="0" applyFont="1" applyFill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182" fontId="5" fillId="0" borderId="13" xfId="0" applyNumberFormat="1" applyFont="1" applyBorder="1" applyAlignment="1">
      <alignment horizontal="center" vertical="center"/>
    </xf>
    <xf numFmtId="182" fontId="5" fillId="0" borderId="15" xfId="0" applyNumberFormat="1" applyFont="1" applyBorder="1" applyAlignment="1">
      <alignment horizontal="center" vertical="center"/>
    </xf>
    <xf numFmtId="183" fontId="2" fillId="0" borderId="13" xfId="1" applyNumberFormat="1" applyFont="1" applyBorder="1" applyAlignment="1">
      <alignment vertical="center"/>
    </xf>
    <xf numFmtId="174" fontId="2" fillId="0" borderId="15" xfId="0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3" fontId="5" fillId="0" borderId="0" xfId="1" applyNumberFormat="1" applyFont="1" applyFill="1" applyBorder="1" applyAlignment="1">
      <alignment horizontal="right" vertical="center"/>
    </xf>
    <xf numFmtId="43" fontId="2" fillId="0" borderId="0" xfId="0" applyNumberFormat="1" applyFont="1" applyAlignment="1">
      <alignment vertical="center"/>
    </xf>
    <xf numFmtId="43" fontId="2" fillId="0" borderId="13" xfId="0" applyNumberFormat="1" applyFont="1" applyBorder="1" applyAlignment="1">
      <alignment vertical="center"/>
    </xf>
    <xf numFmtId="3" fontId="8" fillId="5" borderId="4" xfId="0" applyNumberFormat="1" applyFont="1" applyFill="1" applyBorder="1" applyAlignment="1">
      <alignment vertical="center"/>
    </xf>
    <xf numFmtId="3" fontId="11" fillId="5" borderId="4" xfId="1" applyNumberFormat="1" applyFont="1" applyFill="1" applyBorder="1" applyAlignment="1">
      <alignment horizontal="right" vertical="center"/>
    </xf>
    <xf numFmtId="43" fontId="8" fillId="5" borderId="4" xfId="0" applyNumberFormat="1" applyFont="1" applyFill="1" applyBorder="1" applyAlignment="1">
      <alignment vertical="center"/>
    </xf>
    <xf numFmtId="43" fontId="8" fillId="5" borderId="5" xfId="0" applyNumberFormat="1" applyFont="1" applyFill="1" applyBorder="1" applyAlignment="1">
      <alignment vertical="center"/>
    </xf>
    <xf numFmtId="168" fontId="2" fillId="0" borderId="0" xfId="0" applyNumberFormat="1" applyFont="1" applyAlignment="1">
      <alignment vertical="center"/>
    </xf>
    <xf numFmtId="168" fontId="2" fillId="0" borderId="13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174" fontId="8" fillId="0" borderId="11" xfId="2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9" fontId="12" fillId="0" borderId="0" xfId="1" applyFont="1" applyBorder="1" applyAlignment="1">
      <alignment vertical="center"/>
    </xf>
    <xf numFmtId="9" fontId="12" fillId="0" borderId="13" xfId="1" applyFont="1" applyBorder="1" applyAlignment="1">
      <alignment vertical="center"/>
    </xf>
    <xf numFmtId="174" fontId="8" fillId="5" borderId="6" xfId="2" applyNumberFormat="1" applyFont="1" applyFill="1" applyBorder="1" applyAlignment="1">
      <alignment horizontal="center" vertical="center"/>
    </xf>
    <xf numFmtId="174" fontId="8" fillId="5" borderId="30" xfId="2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12" fillId="0" borderId="12" xfId="0" applyFont="1" applyBorder="1" applyAlignment="1">
      <alignment horizontal="left" vertical="center" indent="1"/>
    </xf>
    <xf numFmtId="10" fontId="2" fillId="0" borderId="0" xfId="1" applyNumberFormat="1" applyFont="1" applyBorder="1"/>
    <xf numFmtId="164" fontId="5" fillId="0" borderId="0" xfId="0" applyNumberFormat="1" applyFont="1" applyAlignment="1">
      <alignment horizontal="right"/>
    </xf>
    <xf numFmtId="10" fontId="2" fillId="0" borderId="0" xfId="1" applyNumberFormat="1" applyFont="1" applyAlignment="1">
      <alignment horizontal="center"/>
    </xf>
    <xf numFmtId="10" fontId="2" fillId="0" borderId="0" xfId="1" applyNumberFormat="1" applyFont="1" applyBorder="1" applyAlignment="1">
      <alignment horizontal="center" vertical="center"/>
    </xf>
    <xf numFmtId="10" fontId="2" fillId="0" borderId="2" xfId="1" applyNumberFormat="1" applyFont="1" applyBorder="1" applyAlignment="1">
      <alignment horizontal="center" vertical="center"/>
    </xf>
    <xf numFmtId="10" fontId="3" fillId="3" borderId="9" xfId="0" applyNumberFormat="1" applyFont="1" applyFill="1" applyBorder="1" applyAlignment="1" applyProtection="1">
      <alignment horizontal="center"/>
      <protection locked="0"/>
    </xf>
    <xf numFmtId="43" fontId="3" fillId="3" borderId="16" xfId="2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 indent="2"/>
    </xf>
    <xf numFmtId="9" fontId="12" fillId="0" borderId="0" xfId="1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11" fillId="0" borderId="1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1" fontId="13" fillId="6" borderId="0" xfId="0" applyNumberFormat="1" applyFont="1" applyFill="1" applyAlignment="1">
      <alignment horizontal="left"/>
    </xf>
    <xf numFmtId="9" fontId="7" fillId="2" borderId="9" xfId="1" applyFont="1" applyFill="1" applyBorder="1" applyAlignment="1">
      <alignment horizontal="right" vertical="center"/>
    </xf>
    <xf numFmtId="9" fontId="3" fillId="3" borderId="9" xfId="0" applyNumberFormat="1" applyFont="1" applyFill="1" applyBorder="1" applyAlignment="1">
      <alignment horizontal="center" vertical="center"/>
    </xf>
    <xf numFmtId="2" fontId="8" fillId="5" borderId="2" xfId="0" applyNumberFormat="1" applyFont="1" applyFill="1" applyBorder="1" applyAlignment="1">
      <alignment horizontal="center" vertical="center"/>
    </xf>
    <xf numFmtId="10" fontId="7" fillId="2" borderId="9" xfId="1" applyNumberFormat="1" applyFont="1" applyFill="1" applyBorder="1" applyAlignment="1">
      <alignment horizontal="right"/>
    </xf>
    <xf numFmtId="168" fontId="7" fillId="2" borderId="9" xfId="1" applyNumberFormat="1" applyFont="1" applyFill="1" applyBorder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184" fontId="5" fillId="0" borderId="15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7" fillId="0" borderId="0" xfId="0" applyFont="1" applyAlignment="1">
      <alignment vertical="center"/>
    </xf>
    <xf numFmtId="174" fontId="8" fillId="0" borderId="1" xfId="0" applyNumberFormat="1" applyFont="1" applyBorder="1" applyAlignment="1">
      <alignment horizontal="right"/>
    </xf>
    <xf numFmtId="168" fontId="2" fillId="0" borderId="0" xfId="0" applyNumberFormat="1" applyFont="1" applyAlignment="1">
      <alignment horizontal="right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168" fontId="2" fillId="0" borderId="0" xfId="0" applyNumberFormat="1" applyFont="1"/>
    <xf numFmtId="0" fontId="2" fillId="10" borderId="12" xfId="0" applyFont="1" applyFill="1" applyBorder="1"/>
    <xf numFmtId="0" fontId="2" fillId="10" borderId="0" xfId="0" applyFont="1" applyFill="1"/>
    <xf numFmtId="0" fontId="2" fillId="10" borderId="2" xfId="0" applyFont="1" applyFill="1" applyBorder="1"/>
    <xf numFmtId="0" fontId="13" fillId="6" borderId="11" xfId="0" applyFont="1" applyFill="1" applyBorder="1"/>
    <xf numFmtId="14" fontId="8" fillId="0" borderId="15" xfId="0" applyNumberFormat="1" applyFont="1" applyBorder="1"/>
    <xf numFmtId="174" fontId="2" fillId="0" borderId="13" xfId="2" applyNumberFormat="1" applyFont="1" applyBorder="1"/>
    <xf numFmtId="10" fontId="8" fillId="0" borderId="0" xfId="1" applyNumberFormat="1" applyFont="1" applyBorder="1"/>
    <xf numFmtId="174" fontId="8" fillId="0" borderId="0" xfId="0" applyNumberFormat="1" applyFont="1"/>
    <xf numFmtId="185" fontId="8" fillId="0" borderId="2" xfId="0" applyNumberFormat="1" applyFont="1" applyBorder="1"/>
    <xf numFmtId="0" fontId="2" fillId="0" borderId="15" xfId="0" applyFont="1" applyBorder="1"/>
    <xf numFmtId="0" fontId="22" fillId="10" borderId="0" xfId="0" applyFont="1" applyFill="1"/>
    <xf numFmtId="0" fontId="8" fillId="5" borderId="0" xfId="0" applyFont="1" applyFill="1"/>
    <xf numFmtId="174" fontId="2" fillId="5" borderId="0" xfId="0" applyNumberFormat="1" applyFont="1" applyFill="1"/>
    <xf numFmtId="0" fontId="24" fillId="6" borderId="1" xfId="0" applyFont="1" applyFill="1" applyBorder="1"/>
    <xf numFmtId="0" fontId="24" fillId="6" borderId="11" xfId="0" applyFont="1" applyFill="1" applyBorder="1"/>
    <xf numFmtId="9" fontId="2" fillId="0" borderId="0" xfId="0" applyNumberFormat="1" applyFont="1"/>
    <xf numFmtId="174" fontId="2" fillId="0" borderId="13" xfId="0" applyNumberFormat="1" applyFont="1" applyBorder="1"/>
    <xf numFmtId="0" fontId="2" fillId="0" borderId="10" xfId="0" applyFont="1" applyBorder="1"/>
    <xf numFmtId="174" fontId="2" fillId="0" borderId="1" xfId="0" applyNumberFormat="1" applyFont="1" applyBorder="1"/>
    <xf numFmtId="174" fontId="2" fillId="0" borderId="11" xfId="0" applyNumberFormat="1" applyFont="1" applyBorder="1"/>
    <xf numFmtId="174" fontId="8" fillId="0" borderId="11" xfId="0" applyNumberFormat="1" applyFont="1" applyBorder="1"/>
    <xf numFmtId="0" fontId="8" fillId="5" borderId="14" xfId="0" applyFont="1" applyFill="1" applyBorder="1"/>
    <xf numFmtId="0" fontId="8" fillId="5" borderId="2" xfId="0" applyFont="1" applyFill="1" applyBorder="1"/>
    <xf numFmtId="174" fontId="8" fillId="5" borderId="2" xfId="0" applyNumberFormat="1" applyFont="1" applyFill="1" applyBorder="1"/>
    <xf numFmtId="174" fontId="8" fillId="5" borderId="15" xfId="0" applyNumberFormat="1" applyFont="1" applyFill="1" applyBorder="1"/>
    <xf numFmtId="174" fontId="2" fillId="0" borderId="15" xfId="0" applyNumberFormat="1" applyFont="1" applyBorder="1"/>
    <xf numFmtId="0" fontId="2" fillId="5" borderId="4" xfId="0" applyFont="1" applyFill="1" applyBorder="1"/>
    <xf numFmtId="0" fontId="28" fillId="11" borderId="0" xfId="0" applyFont="1" applyFill="1"/>
    <xf numFmtId="0" fontId="28" fillId="0" borderId="0" xfId="0" applyFont="1"/>
    <xf numFmtId="3" fontId="28" fillId="11" borderId="0" xfId="0" applyNumberFormat="1" applyFont="1" applyFill="1"/>
    <xf numFmtId="0" fontId="29" fillId="0" borderId="0" xfId="0" applyFont="1"/>
    <xf numFmtId="3" fontId="29" fillId="0" borderId="0" xfId="0" applyNumberFormat="1" applyFont="1"/>
    <xf numFmtId="174" fontId="2" fillId="12" borderId="0" xfId="0" applyNumberFormat="1" applyFont="1" applyFill="1"/>
    <xf numFmtId="10" fontId="2" fillId="0" borderId="0" xfId="0" applyNumberFormat="1" applyFont="1"/>
    <xf numFmtId="0" fontId="22" fillId="0" borderId="0" xfId="0" applyFont="1"/>
    <xf numFmtId="0" fontId="7" fillId="2" borderId="16" xfId="1" applyNumberFormat="1" applyFont="1" applyFill="1" applyBorder="1" applyAlignment="1">
      <alignment horizontal="left" indent="1"/>
    </xf>
    <xf numFmtId="174" fontId="7" fillId="2" borderId="16" xfId="2" applyNumberFormat="1" applyFont="1" applyFill="1" applyBorder="1" applyAlignment="1">
      <alignment horizontal="center"/>
    </xf>
    <xf numFmtId="0" fontId="2" fillId="5" borderId="0" xfId="0" applyFont="1" applyFill="1"/>
    <xf numFmtId="174" fontId="2" fillId="5" borderId="0" xfId="2" applyNumberFormat="1" applyFont="1" applyFill="1"/>
    <xf numFmtId="0" fontId="2" fillId="9" borderId="0" xfId="0" applyFont="1" applyFill="1"/>
    <xf numFmtId="174" fontId="2" fillId="9" borderId="0" xfId="2" applyNumberFormat="1" applyFont="1" applyFill="1"/>
    <xf numFmtId="174" fontId="2" fillId="9" borderId="0" xfId="2" applyNumberFormat="1" applyFont="1" applyFill="1" applyAlignment="1">
      <alignment horizontal="right"/>
    </xf>
    <xf numFmtId="0" fontId="2" fillId="13" borderId="0" xfId="0" applyFont="1" applyFill="1"/>
    <xf numFmtId="174" fontId="2" fillId="13" borderId="0" xfId="2" applyNumberFormat="1" applyFont="1" applyFill="1"/>
    <xf numFmtId="174" fontId="2" fillId="13" borderId="0" xfId="2" applyNumberFormat="1" applyFont="1" applyFill="1" applyAlignment="1">
      <alignment horizontal="right"/>
    </xf>
    <xf numFmtId="0" fontId="8" fillId="0" borderId="7" xfId="0" applyFont="1" applyBorder="1"/>
    <xf numFmtId="174" fontId="8" fillId="0" borderId="7" xfId="2" applyNumberFormat="1" applyFont="1" applyBorder="1"/>
    <xf numFmtId="174" fontId="8" fillId="0" borderId="7" xfId="2" applyNumberFormat="1" applyFont="1" applyBorder="1" applyAlignment="1">
      <alignment horizontal="right"/>
    </xf>
    <xf numFmtId="0" fontId="14" fillId="6" borderId="0" xfId="0" applyFont="1" applyFill="1" applyAlignment="1">
      <alignment horizontal="centerContinuous"/>
    </xf>
    <xf numFmtId="174" fontId="8" fillId="0" borderId="4" xfId="2" applyNumberFormat="1" applyFont="1" applyFill="1" applyBorder="1"/>
    <xf numFmtId="0" fontId="30" fillId="0" borderId="10" xfId="12" applyFont="1" applyBorder="1"/>
    <xf numFmtId="0" fontId="2" fillId="0" borderId="11" xfId="0" applyFont="1" applyBorder="1"/>
    <xf numFmtId="0" fontId="21" fillId="0" borderId="1" xfId="0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0" fontId="31" fillId="0" borderId="12" xfId="12" applyFont="1" applyBorder="1"/>
    <xf numFmtId="168" fontId="2" fillId="0" borderId="13" xfId="1" applyNumberFormat="1" applyFont="1" applyBorder="1"/>
    <xf numFmtId="174" fontId="2" fillId="0" borderId="13" xfId="1" applyNumberFormat="1" applyFont="1" applyBorder="1"/>
    <xf numFmtId="0" fontId="2" fillId="0" borderId="0" xfId="0" quotePrefix="1" applyFont="1"/>
    <xf numFmtId="0" fontId="31" fillId="0" borderId="14" xfId="12" applyFont="1" applyBorder="1"/>
    <xf numFmtId="168" fontId="2" fillId="0" borderId="15" xfId="1" applyNumberFormat="1" applyFont="1" applyBorder="1"/>
    <xf numFmtId="168" fontId="2" fillId="0" borderId="2" xfId="1" applyNumberFormat="1" applyFont="1" applyBorder="1"/>
    <xf numFmtId="174" fontId="2" fillId="0" borderId="2" xfId="2" applyNumberFormat="1" applyFont="1" applyBorder="1"/>
    <xf numFmtId="43" fontId="2" fillId="0" borderId="0" xfId="0" applyNumberFormat="1" applyFont="1" applyAlignment="1">
      <alignment horizontal="right"/>
    </xf>
    <xf numFmtId="43" fontId="8" fillId="0" borderId="2" xfId="0" applyNumberFormat="1" applyFont="1" applyBorder="1"/>
    <xf numFmtId="168" fontId="12" fillId="0" borderId="13" xfId="1" applyNumberFormat="1" applyFont="1" applyBorder="1" applyAlignment="1">
      <alignment vertical="center"/>
    </xf>
    <xf numFmtId="10" fontId="7" fillId="3" borderId="9" xfId="1" applyNumberFormat="1" applyFont="1" applyFill="1" applyBorder="1" applyAlignment="1">
      <alignment horizontal="center"/>
    </xf>
    <xf numFmtId="174" fontId="8" fillId="0" borderId="0" xfId="0" applyNumberFormat="1" applyFont="1" applyAlignment="1">
      <alignment vertical="center"/>
    </xf>
    <xf numFmtId="0" fontId="2" fillId="12" borderId="12" xfId="0" applyFont="1" applyFill="1" applyBorder="1" applyAlignment="1">
      <alignment vertical="center"/>
    </xf>
    <xf numFmtId="0" fontId="2" fillId="12" borderId="0" xfId="0" applyFont="1" applyFill="1" applyAlignment="1">
      <alignment vertical="center"/>
    </xf>
    <xf numFmtId="174" fontId="2" fillId="12" borderId="13" xfId="0" applyNumberFormat="1" applyFont="1" applyFill="1" applyBorder="1" applyAlignment="1">
      <alignment vertical="center"/>
    </xf>
    <xf numFmtId="168" fontId="7" fillId="3" borderId="13" xfId="1" applyNumberFormat="1" applyFont="1" applyFill="1" applyBorder="1"/>
    <xf numFmtId="168" fontId="7" fillId="3" borderId="0" xfId="0" applyNumberFormat="1" applyFont="1" applyFill="1"/>
    <xf numFmtId="168" fontId="7" fillId="3" borderId="2" xfId="1" applyNumberFormat="1" applyFont="1" applyFill="1" applyBorder="1"/>
    <xf numFmtId="174" fontId="8" fillId="5" borderId="0" xfId="0" applyNumberFormat="1" applyFont="1" applyFill="1"/>
    <xf numFmtId="0" fontId="34" fillId="16" borderId="32" xfId="0" applyFont="1" applyFill="1" applyBorder="1"/>
    <xf numFmtId="0" fontId="35" fillId="5" borderId="0" xfId="0" applyFont="1" applyFill="1"/>
    <xf numFmtId="0" fontId="35" fillId="5" borderId="33" xfId="0" applyFont="1" applyFill="1" applyBorder="1" applyAlignment="1">
      <alignment horizontal="left"/>
    </xf>
    <xf numFmtId="0" fontId="35" fillId="5" borderId="34" xfId="0" applyFont="1" applyFill="1" applyBorder="1" applyAlignment="1">
      <alignment horizontal="left"/>
    </xf>
    <xf numFmtId="0" fontId="35" fillId="5" borderId="32" xfId="0" applyFont="1" applyFill="1" applyBorder="1"/>
    <xf numFmtId="168" fontId="8" fillId="5" borderId="0" xfId="0" applyNumberFormat="1" applyFont="1" applyFill="1"/>
    <xf numFmtId="0" fontId="35" fillId="5" borderId="33" xfId="0" applyFont="1" applyFill="1" applyBorder="1"/>
    <xf numFmtId="9" fontId="33" fillId="3" borderId="5" xfId="1" applyFont="1" applyFill="1" applyBorder="1" applyAlignment="1">
      <alignment horizontal="center"/>
    </xf>
    <xf numFmtId="0" fontId="2" fillId="10" borderId="13" xfId="0" applyFont="1" applyFill="1" applyBorder="1"/>
    <xf numFmtId="0" fontId="32" fillId="14" borderId="12" xfId="0" applyFont="1" applyFill="1" applyBorder="1"/>
    <xf numFmtId="0" fontId="32" fillId="15" borderId="14" xfId="0" applyFont="1" applyFill="1" applyBorder="1"/>
    <xf numFmtId="168" fontId="7" fillId="3" borderId="37" xfId="1" applyNumberFormat="1" applyFont="1" applyFill="1" applyBorder="1"/>
    <xf numFmtId="9" fontId="5" fillId="3" borderId="5" xfId="1" applyFont="1" applyFill="1" applyBorder="1" applyAlignment="1">
      <alignment horizontal="center"/>
    </xf>
    <xf numFmtId="9" fontId="5" fillId="2" borderId="5" xfId="1" applyFont="1" applyFill="1" applyBorder="1" applyAlignment="1">
      <alignment horizontal="center"/>
    </xf>
    <xf numFmtId="9" fontId="5" fillId="2" borderId="11" xfId="1" applyFont="1" applyFill="1" applyBorder="1" applyAlignment="1">
      <alignment horizontal="center"/>
    </xf>
    <xf numFmtId="9" fontId="5" fillId="2" borderId="36" xfId="1" applyFont="1" applyFill="1" applyBorder="1" applyAlignment="1">
      <alignment horizontal="center"/>
    </xf>
    <xf numFmtId="9" fontId="5" fillId="2" borderId="35" xfId="1" applyFont="1" applyFill="1" applyBorder="1" applyAlignment="1">
      <alignment horizontal="center"/>
    </xf>
    <xf numFmtId="168" fontId="5" fillId="3" borderId="0" xfId="0" applyNumberFormat="1" applyFont="1" applyFill="1"/>
    <xf numFmtId="0" fontId="28" fillId="11" borderId="31" xfId="0" applyFont="1" applyFill="1" applyBorder="1"/>
  </cellXfs>
  <cellStyles count="13">
    <cellStyle name="Comma" xfId="2" builtinId="3"/>
    <cellStyle name="Comma 11 2" xfId="6" xr:uid="{F32C1943-2D52-4212-AA4C-BFCEF60AC1D6}"/>
    <cellStyle name="Normal" xfId="0" builtinId="0"/>
    <cellStyle name="Normal 10 2" xfId="3" xr:uid="{8E659362-B2AF-401E-97DB-E5B073B42A47}"/>
    <cellStyle name="Normal 14 2" xfId="8" xr:uid="{24947AAA-7401-416F-BE84-90EA061B1BB2}"/>
    <cellStyle name="Normal 2" xfId="4" xr:uid="{8C13A1E6-7CA3-4A05-A986-5306ADF75A91}"/>
    <cellStyle name="Normal 3" xfId="10" xr:uid="{661B4098-81A3-4160-B088-2292D55FE07B}"/>
    <cellStyle name="Normal 3 2" xfId="11" xr:uid="{32A0D0D9-3993-4213-9F3E-B8E1DA06F3EA}"/>
    <cellStyle name="Normal_Kennedy Square Recapitalizaton 7-28-2012" xfId="12" xr:uid="{E89E84F9-7BA1-4E7F-88A2-F3C5954AB9A6}"/>
    <cellStyle name="Percent" xfId="1" builtinId="5"/>
    <cellStyle name="Percent 12" xfId="5" xr:uid="{74DF56FC-78A5-4075-A71E-82FDB0B7C108}"/>
    <cellStyle name="Percent 2" xfId="7" xr:uid="{712C4B4D-CF9C-4815-A171-FDC3DDAC3DBC}"/>
    <cellStyle name="Percent 3 3" xfId="9" xr:uid="{A3E4A6B7-89AC-43E4-90FD-BEA42B01E9D8}"/>
  </cellStyles>
  <dxfs count="2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817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B824A4A-895D-44E3-98D1-4939DF03DC4B}">
  <we:reference id="WA200009404" version="1.0.0.8" store="Omex" storeType="OMEX"/>
  <we:alternateReferences>
    <we:reference id="WA200009404" version="1.0.0.8" store="WA200009404" storeType="OMEX"/>
  </we:alternateReferences>
  <we:properties>
    <we:property name="claude.fileId" value="&quot;d23808dc-3e21-4d33-8bd8-07064173841e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D5394-38BB-47DD-A76A-58C70E602434}">
  <dimension ref="B2:EE166"/>
  <sheetViews>
    <sheetView showGridLines="0" tabSelected="1" view="pageBreakPreview" topLeftCell="A3" zoomScaleNormal="100" zoomScaleSheetLayoutView="100" workbookViewId="0">
      <selection activeCell="L6" sqref="L6"/>
    </sheetView>
  </sheetViews>
  <sheetFormatPr defaultColWidth="14.42578125" defaultRowHeight="13.5"/>
  <cols>
    <col min="1" max="1" width="3.140625" style="1" customWidth="1"/>
    <col min="2" max="2" width="30.7109375" style="1" bestFit="1" customWidth="1"/>
    <col min="3" max="3" width="15.28515625" style="1" customWidth="1"/>
    <col min="4" max="4" width="28" style="1" bestFit="1" customWidth="1"/>
    <col min="5" max="5" width="13.7109375" style="1" bestFit="1" customWidth="1"/>
    <col min="6" max="6" width="17.5703125" style="1" bestFit="1" customWidth="1"/>
    <col min="7" max="9" width="13.7109375" style="1" bestFit="1" customWidth="1"/>
    <col min="10" max="10" width="21.42578125" style="1" bestFit="1" customWidth="1"/>
    <col min="11" max="13" width="12.7109375" style="1" bestFit="1" customWidth="1"/>
    <col min="14" max="14" width="25.140625" style="1" bestFit="1" customWidth="1"/>
    <col min="15" max="19" width="12.7109375" style="1" bestFit="1" customWidth="1"/>
    <col min="20" max="22" width="13.7109375" style="1" bestFit="1" customWidth="1"/>
    <col min="23" max="31" width="12.7109375" style="1" bestFit="1" customWidth="1"/>
    <col min="32" max="34" width="13.7109375" style="1" bestFit="1" customWidth="1"/>
    <col min="35" max="43" width="12.7109375" style="1" bestFit="1" customWidth="1"/>
    <col min="44" max="46" width="13.7109375" style="1" bestFit="1" customWidth="1"/>
    <col min="47" max="55" width="12.7109375" style="1" bestFit="1" customWidth="1"/>
    <col min="56" max="58" width="13.7109375" style="1" bestFit="1" customWidth="1"/>
    <col min="59" max="63" width="12.7109375" style="1" bestFit="1" customWidth="1"/>
    <col min="64" max="64" width="14.28515625" style="1" bestFit="1" customWidth="1"/>
    <col min="65" max="67" width="12.28515625" style="1" bestFit="1" customWidth="1"/>
    <col min="68" max="70" width="13.7109375" style="1" bestFit="1" customWidth="1"/>
    <col min="71" max="79" width="12.28515625" style="1" bestFit="1" customWidth="1"/>
    <col min="80" max="82" width="13.7109375" style="1" bestFit="1" customWidth="1"/>
    <col min="83" max="91" width="12.28515625" style="1" bestFit="1" customWidth="1"/>
    <col min="92" max="94" width="13.7109375" style="1" bestFit="1" customWidth="1"/>
    <col min="95" max="103" width="12.28515625" style="1" bestFit="1" customWidth="1"/>
    <col min="104" max="106" width="13.7109375" style="1" bestFit="1" customWidth="1"/>
    <col min="107" max="115" width="12.28515625" style="1" bestFit="1" customWidth="1"/>
    <col min="116" max="118" width="13.7109375" style="1" bestFit="1" customWidth="1"/>
    <col min="119" max="124" width="12.28515625" style="1" bestFit="1" customWidth="1"/>
    <col min="125" max="16384" width="14.42578125" style="1"/>
  </cols>
  <sheetData>
    <row r="2" spans="2:124">
      <c r="B2" s="80" t="s">
        <v>772</v>
      </c>
      <c r="C2" s="81"/>
      <c r="D2" s="87" t="s">
        <v>658</v>
      </c>
      <c r="F2" s="462" t="s">
        <v>743</v>
      </c>
      <c r="G2" s="26"/>
      <c r="H2" s="463"/>
      <c r="J2" s="462" t="s">
        <v>744</v>
      </c>
      <c r="K2" s="26"/>
      <c r="L2" s="463"/>
      <c r="N2" s="462" t="s">
        <v>791</v>
      </c>
      <c r="O2" s="26"/>
      <c r="P2" s="464" t="s">
        <v>679</v>
      </c>
      <c r="Q2" s="464" t="s">
        <v>789</v>
      </c>
      <c r="R2" s="464"/>
      <c r="S2" s="465"/>
    </row>
    <row r="3" spans="2:124">
      <c r="B3" s="429" t="s">
        <v>773</v>
      </c>
      <c r="C3" s="463"/>
      <c r="D3" s="493">
        <v>0.3</v>
      </c>
      <c r="F3" s="466" t="s">
        <v>790</v>
      </c>
      <c r="H3" s="482">
        <v>0.09</v>
      </c>
      <c r="J3" s="466" t="s">
        <v>799</v>
      </c>
      <c r="L3" s="482">
        <v>0.6</v>
      </c>
      <c r="N3" s="466" t="s">
        <v>792</v>
      </c>
      <c r="P3" s="503">
        <f>D3</f>
        <v>0.3</v>
      </c>
      <c r="Q3" s="503">
        <f>D4</f>
        <v>0.7</v>
      </c>
      <c r="R3" s="483">
        <v>0</v>
      </c>
      <c r="S3" s="482">
        <v>0</v>
      </c>
    </row>
    <row r="4" spans="2:124">
      <c r="B4" s="412" t="s">
        <v>774</v>
      </c>
      <c r="C4" s="494"/>
      <c r="D4" s="498">
        <f>1-D3</f>
        <v>0.7</v>
      </c>
      <c r="F4" s="466" t="s">
        <v>745</v>
      </c>
      <c r="H4" s="482">
        <v>0.13</v>
      </c>
      <c r="J4" s="466" t="s">
        <v>800</v>
      </c>
      <c r="L4" s="482">
        <v>0.5</v>
      </c>
      <c r="N4" s="466" t="s">
        <v>746</v>
      </c>
      <c r="P4" s="99">
        <f ca="1">P3*-SUMIF($D$18:$DT$18,"&lt;0",$D$18:$DT$18)</f>
        <v>4293831.4563440373</v>
      </c>
      <c r="Q4" s="99">
        <f ca="1">Q3*-SUMIF($D$18:$DT$18,"&lt;0",$D$18:$DT$18)</f>
        <v>10018940.064802755</v>
      </c>
      <c r="R4" s="99">
        <f ca="1">R3*-SUMIF($D$18:$DT$18,"&lt;0",$D$18:$DT$18)</f>
        <v>0</v>
      </c>
      <c r="S4" s="468">
        <f ca="1">S3*-SUMIF($D$18:$DT$18,"&lt;0",$D$18:$DT$18)</f>
        <v>0</v>
      </c>
    </row>
    <row r="5" spans="2:124">
      <c r="B5" s="78" t="s">
        <v>667</v>
      </c>
      <c r="C5" s="79"/>
      <c r="D5" s="499">
        <f>H3</f>
        <v>0.09</v>
      </c>
      <c r="F5" s="466" t="s">
        <v>747</v>
      </c>
      <c r="H5" s="482">
        <v>0.16500000000000001</v>
      </c>
      <c r="I5" s="469"/>
      <c r="J5" s="466" t="s">
        <v>801</v>
      </c>
      <c r="L5" s="482">
        <v>0.4</v>
      </c>
      <c r="M5" s="411"/>
      <c r="N5" s="466" t="s">
        <v>793</v>
      </c>
      <c r="P5" s="483">
        <v>1</v>
      </c>
      <c r="Q5" s="483">
        <v>0</v>
      </c>
      <c r="R5" s="411">
        <v>0</v>
      </c>
      <c r="S5" s="467">
        <v>0</v>
      </c>
    </row>
    <row r="6" spans="2:124">
      <c r="B6" s="412" t="s">
        <v>804</v>
      </c>
      <c r="C6" s="494"/>
      <c r="D6" s="499">
        <f>L3</f>
        <v>0.6</v>
      </c>
      <c r="F6" s="466" t="s">
        <v>748</v>
      </c>
      <c r="H6" s="482">
        <v>0.2</v>
      </c>
      <c r="I6" s="469"/>
      <c r="J6" s="466" t="s">
        <v>802</v>
      </c>
      <c r="L6" s="482">
        <v>0.35</v>
      </c>
      <c r="N6" s="470" t="s">
        <v>794</v>
      </c>
      <c r="O6" s="11"/>
      <c r="P6" s="484">
        <v>1</v>
      </c>
      <c r="Q6" s="484">
        <v>0</v>
      </c>
      <c r="R6" s="472">
        <v>0</v>
      </c>
      <c r="S6" s="471">
        <v>0</v>
      </c>
    </row>
    <row r="7" spans="2:124">
      <c r="B7" s="78" t="s">
        <v>659</v>
      </c>
      <c r="C7" s="79"/>
      <c r="D7" s="499">
        <f>H4</f>
        <v>0.13</v>
      </c>
      <c r="F7" s="470" t="s">
        <v>796</v>
      </c>
      <c r="G7" s="11"/>
      <c r="H7" s="497">
        <v>0.23499999999999999</v>
      </c>
      <c r="J7" s="470" t="s">
        <v>803</v>
      </c>
      <c r="K7" s="11"/>
      <c r="L7" s="497">
        <v>0.3</v>
      </c>
    </row>
    <row r="8" spans="2:124">
      <c r="B8" s="412" t="s">
        <v>805</v>
      </c>
      <c r="C8" s="494"/>
      <c r="D8" s="499">
        <f>L4</f>
        <v>0.5</v>
      </c>
    </row>
    <row r="9" spans="2:124">
      <c r="B9" s="78" t="s">
        <v>660</v>
      </c>
      <c r="C9" s="79"/>
      <c r="D9" s="499">
        <f>H5</f>
        <v>0.16500000000000001</v>
      </c>
    </row>
    <row r="10" spans="2:124">
      <c r="B10" s="412" t="s">
        <v>806</v>
      </c>
      <c r="C10" s="494"/>
      <c r="D10" s="499">
        <f>L5</f>
        <v>0.4</v>
      </c>
    </row>
    <row r="11" spans="2:124">
      <c r="B11" s="78" t="s">
        <v>661</v>
      </c>
      <c r="C11" s="79"/>
      <c r="D11" s="499">
        <f>H6</f>
        <v>0.2</v>
      </c>
    </row>
    <row r="12" spans="2:124">
      <c r="B12" s="412" t="s">
        <v>807</v>
      </c>
      <c r="C12" s="494"/>
      <c r="D12" s="500">
        <f>L6</f>
        <v>0.35</v>
      </c>
    </row>
    <row r="13" spans="2:124">
      <c r="B13" s="495" t="s">
        <v>795</v>
      </c>
      <c r="C13" s="79"/>
      <c r="D13" s="501">
        <f>H7</f>
        <v>0.23499999999999999</v>
      </c>
    </row>
    <row r="14" spans="2:124">
      <c r="B14" s="496" t="s">
        <v>808</v>
      </c>
      <c r="C14" s="414"/>
      <c r="D14" s="502">
        <f>L7</f>
        <v>0.3</v>
      </c>
    </row>
    <row r="16" spans="2:124">
      <c r="B16" s="80" t="s">
        <v>662</v>
      </c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415"/>
    </row>
    <row r="17" spans="2:135">
      <c r="B17" s="134"/>
      <c r="C17" s="17"/>
      <c r="D17" s="128">
        <f>'Monthly Cash Flow'!D$7</f>
        <v>46203</v>
      </c>
      <c r="E17" s="128">
        <f>'Monthly Cash Flow'!E$7</f>
        <v>46234</v>
      </c>
      <c r="F17" s="128">
        <f>'Monthly Cash Flow'!F$7</f>
        <v>46265</v>
      </c>
      <c r="G17" s="128">
        <f>'Monthly Cash Flow'!G$7</f>
        <v>46295</v>
      </c>
      <c r="H17" s="128">
        <f>'Monthly Cash Flow'!H$7</f>
        <v>46326</v>
      </c>
      <c r="I17" s="128">
        <f>'Monthly Cash Flow'!I$7</f>
        <v>46356</v>
      </c>
      <c r="J17" s="128">
        <f>'Monthly Cash Flow'!J$7</f>
        <v>46387</v>
      </c>
      <c r="K17" s="128">
        <f>'Monthly Cash Flow'!K$7</f>
        <v>46418</v>
      </c>
      <c r="L17" s="128">
        <f>'Monthly Cash Flow'!L$7</f>
        <v>46446</v>
      </c>
      <c r="M17" s="128">
        <f>'Monthly Cash Flow'!M$7</f>
        <v>46477</v>
      </c>
      <c r="N17" s="128">
        <f>'Monthly Cash Flow'!N$7</f>
        <v>46507</v>
      </c>
      <c r="O17" s="128">
        <f>'Monthly Cash Flow'!O$7</f>
        <v>46538</v>
      </c>
      <c r="P17" s="128">
        <f>'Monthly Cash Flow'!P$7</f>
        <v>46568</v>
      </c>
      <c r="Q17" s="128">
        <f>'Monthly Cash Flow'!Q$7</f>
        <v>46599</v>
      </c>
      <c r="R17" s="128">
        <f>'Monthly Cash Flow'!R$7</f>
        <v>46630</v>
      </c>
      <c r="S17" s="128">
        <f>'Monthly Cash Flow'!S$7</f>
        <v>46660</v>
      </c>
      <c r="T17" s="128">
        <f>'Monthly Cash Flow'!T$7</f>
        <v>46691</v>
      </c>
      <c r="U17" s="128">
        <f>'Monthly Cash Flow'!U$7</f>
        <v>46721</v>
      </c>
      <c r="V17" s="128">
        <f>'Monthly Cash Flow'!V$7</f>
        <v>46752</v>
      </c>
      <c r="W17" s="128">
        <f>'Monthly Cash Flow'!W$7</f>
        <v>46783</v>
      </c>
      <c r="X17" s="128">
        <f>'Monthly Cash Flow'!X$7</f>
        <v>46812</v>
      </c>
      <c r="Y17" s="128">
        <f>'Monthly Cash Flow'!Y$7</f>
        <v>46843</v>
      </c>
      <c r="Z17" s="128">
        <f>'Monthly Cash Flow'!Z$7</f>
        <v>46873</v>
      </c>
      <c r="AA17" s="128">
        <f>'Monthly Cash Flow'!AA$7</f>
        <v>46904</v>
      </c>
      <c r="AB17" s="128">
        <f>'Monthly Cash Flow'!AB$7</f>
        <v>46934</v>
      </c>
      <c r="AC17" s="128">
        <f>'Monthly Cash Flow'!AC$7</f>
        <v>46965</v>
      </c>
      <c r="AD17" s="128">
        <f>'Monthly Cash Flow'!AD$7</f>
        <v>46996</v>
      </c>
      <c r="AE17" s="128">
        <f>'Monthly Cash Flow'!AE$7</f>
        <v>47026</v>
      </c>
      <c r="AF17" s="128">
        <f>'Monthly Cash Flow'!AF$7</f>
        <v>47057</v>
      </c>
      <c r="AG17" s="128">
        <f>'Monthly Cash Flow'!AG$7</f>
        <v>47087</v>
      </c>
      <c r="AH17" s="128">
        <f>'Monthly Cash Flow'!AH$7</f>
        <v>47118</v>
      </c>
      <c r="AI17" s="128">
        <f>'Monthly Cash Flow'!AI$7</f>
        <v>47149</v>
      </c>
      <c r="AJ17" s="128">
        <f>'Monthly Cash Flow'!AJ$7</f>
        <v>47177</v>
      </c>
      <c r="AK17" s="128">
        <f>'Monthly Cash Flow'!AK$7</f>
        <v>47208</v>
      </c>
      <c r="AL17" s="128">
        <f>'Monthly Cash Flow'!AL$7</f>
        <v>47238</v>
      </c>
      <c r="AM17" s="128">
        <f>'Monthly Cash Flow'!AM$7</f>
        <v>47269</v>
      </c>
      <c r="AN17" s="128">
        <f>'Monthly Cash Flow'!AN$7</f>
        <v>47299</v>
      </c>
      <c r="AO17" s="128">
        <f>'Monthly Cash Flow'!AO$7</f>
        <v>47330</v>
      </c>
      <c r="AP17" s="128">
        <f>'Monthly Cash Flow'!AP$7</f>
        <v>47361</v>
      </c>
      <c r="AQ17" s="128">
        <f>'Monthly Cash Flow'!AQ$7</f>
        <v>47391</v>
      </c>
      <c r="AR17" s="128">
        <f>'Monthly Cash Flow'!AR$7</f>
        <v>47422</v>
      </c>
      <c r="AS17" s="128">
        <f>'Monthly Cash Flow'!AS$7</f>
        <v>47452</v>
      </c>
      <c r="AT17" s="128">
        <f>'Monthly Cash Flow'!AT$7</f>
        <v>47483</v>
      </c>
      <c r="AU17" s="128">
        <f>'Monthly Cash Flow'!AU$7</f>
        <v>47514</v>
      </c>
      <c r="AV17" s="128">
        <f>'Monthly Cash Flow'!AV$7</f>
        <v>47542</v>
      </c>
      <c r="AW17" s="128">
        <f>'Monthly Cash Flow'!AW$7</f>
        <v>47573</v>
      </c>
      <c r="AX17" s="128">
        <f>'Monthly Cash Flow'!AX$7</f>
        <v>47603</v>
      </c>
      <c r="AY17" s="128">
        <f>'Monthly Cash Flow'!AY$7</f>
        <v>47634</v>
      </c>
      <c r="AZ17" s="128">
        <f>'Monthly Cash Flow'!AZ$7</f>
        <v>47664</v>
      </c>
      <c r="BA17" s="128">
        <f>'Monthly Cash Flow'!BA$7</f>
        <v>47695</v>
      </c>
      <c r="BB17" s="128">
        <f>'Monthly Cash Flow'!BB$7</f>
        <v>47726</v>
      </c>
      <c r="BC17" s="128">
        <f>'Monthly Cash Flow'!BC$7</f>
        <v>47756</v>
      </c>
      <c r="BD17" s="128">
        <f>'Monthly Cash Flow'!BD$7</f>
        <v>47787</v>
      </c>
      <c r="BE17" s="128">
        <f>'Monthly Cash Flow'!BE$7</f>
        <v>47817</v>
      </c>
      <c r="BF17" s="128">
        <f>'Monthly Cash Flow'!BF$7</f>
        <v>47848</v>
      </c>
      <c r="BG17" s="128">
        <f>'Monthly Cash Flow'!BG$7</f>
        <v>47879</v>
      </c>
      <c r="BH17" s="128">
        <f>'Monthly Cash Flow'!BH$7</f>
        <v>47907</v>
      </c>
      <c r="BI17" s="128">
        <f>'Monthly Cash Flow'!BI$7</f>
        <v>47938</v>
      </c>
      <c r="BJ17" s="128">
        <f>'Monthly Cash Flow'!BJ$7</f>
        <v>47968</v>
      </c>
      <c r="BK17" s="128">
        <f>'Monthly Cash Flow'!BK$7</f>
        <v>47999</v>
      </c>
      <c r="BL17" s="128">
        <f>'Monthly Cash Flow'!BL$7</f>
        <v>48029</v>
      </c>
      <c r="BM17" s="128">
        <f>'Monthly Cash Flow'!BM$7</f>
        <v>48060</v>
      </c>
      <c r="BN17" s="128">
        <f>'Monthly Cash Flow'!BN$7</f>
        <v>48091</v>
      </c>
      <c r="BO17" s="128">
        <f>'Monthly Cash Flow'!BO$7</f>
        <v>48121</v>
      </c>
      <c r="BP17" s="128">
        <f>'Monthly Cash Flow'!BP$7</f>
        <v>48152</v>
      </c>
      <c r="BQ17" s="128">
        <f>'Monthly Cash Flow'!BQ$7</f>
        <v>48182</v>
      </c>
      <c r="BR17" s="128">
        <f>'Monthly Cash Flow'!BR$7</f>
        <v>48213</v>
      </c>
      <c r="BS17" s="128">
        <f>'Monthly Cash Flow'!BS$7</f>
        <v>48244</v>
      </c>
      <c r="BT17" s="128">
        <f>'Monthly Cash Flow'!BT$7</f>
        <v>48273</v>
      </c>
      <c r="BU17" s="128">
        <f>'Monthly Cash Flow'!BU$7</f>
        <v>48304</v>
      </c>
      <c r="BV17" s="128">
        <f>'Monthly Cash Flow'!BV$7</f>
        <v>48334</v>
      </c>
      <c r="BW17" s="128">
        <f>'Monthly Cash Flow'!BW$7</f>
        <v>48365</v>
      </c>
      <c r="BX17" s="128">
        <f>'Monthly Cash Flow'!BX$7</f>
        <v>48395</v>
      </c>
      <c r="BY17" s="128">
        <f>'Monthly Cash Flow'!BY$7</f>
        <v>48426</v>
      </c>
      <c r="BZ17" s="128">
        <f>'Monthly Cash Flow'!BZ$7</f>
        <v>48457</v>
      </c>
      <c r="CA17" s="128">
        <f>'Monthly Cash Flow'!CA$7</f>
        <v>48487</v>
      </c>
      <c r="CB17" s="128">
        <f>'Monthly Cash Flow'!CB$7</f>
        <v>48518</v>
      </c>
      <c r="CC17" s="128">
        <f>'Monthly Cash Flow'!CC$7</f>
        <v>48548</v>
      </c>
      <c r="CD17" s="128">
        <f>'Monthly Cash Flow'!CD$7</f>
        <v>48579</v>
      </c>
      <c r="CE17" s="128">
        <f>'Monthly Cash Flow'!CE$7</f>
        <v>48610</v>
      </c>
      <c r="CF17" s="128">
        <f>'Monthly Cash Flow'!CF$7</f>
        <v>48638</v>
      </c>
      <c r="CG17" s="128">
        <f>'Monthly Cash Flow'!CG$7</f>
        <v>48669</v>
      </c>
      <c r="CH17" s="128">
        <f>'Monthly Cash Flow'!CH$7</f>
        <v>48699</v>
      </c>
      <c r="CI17" s="128">
        <f>'Monthly Cash Flow'!CI$7</f>
        <v>48730</v>
      </c>
      <c r="CJ17" s="128">
        <f>'Monthly Cash Flow'!CJ$7</f>
        <v>48760</v>
      </c>
      <c r="CK17" s="128">
        <f>'Monthly Cash Flow'!CK$7</f>
        <v>48791</v>
      </c>
      <c r="CL17" s="128">
        <f>'Monthly Cash Flow'!CL$7</f>
        <v>48822</v>
      </c>
      <c r="CM17" s="128">
        <f>'Monthly Cash Flow'!CM$7</f>
        <v>48852</v>
      </c>
      <c r="CN17" s="128">
        <f>'Monthly Cash Flow'!CN$7</f>
        <v>48883</v>
      </c>
      <c r="CO17" s="128">
        <f>'Monthly Cash Flow'!CO$7</f>
        <v>48913</v>
      </c>
      <c r="CP17" s="128">
        <f>'Monthly Cash Flow'!CP$7</f>
        <v>48944</v>
      </c>
      <c r="CQ17" s="128">
        <f>'Monthly Cash Flow'!CQ$7</f>
        <v>48975</v>
      </c>
      <c r="CR17" s="128">
        <f>'Monthly Cash Flow'!CR$7</f>
        <v>49003</v>
      </c>
      <c r="CS17" s="128">
        <f>'Monthly Cash Flow'!CS$7</f>
        <v>49034</v>
      </c>
      <c r="CT17" s="128">
        <f>'Monthly Cash Flow'!CT$7</f>
        <v>49064</v>
      </c>
      <c r="CU17" s="128">
        <f>'Monthly Cash Flow'!CU$7</f>
        <v>49095</v>
      </c>
      <c r="CV17" s="128">
        <f>'Monthly Cash Flow'!CV$7</f>
        <v>49125</v>
      </c>
      <c r="CW17" s="128">
        <f>'Monthly Cash Flow'!CW$7</f>
        <v>49156</v>
      </c>
      <c r="CX17" s="128">
        <f>'Monthly Cash Flow'!CX$7</f>
        <v>49187</v>
      </c>
      <c r="CY17" s="128">
        <f>'Monthly Cash Flow'!CY$7</f>
        <v>49217</v>
      </c>
      <c r="CZ17" s="128">
        <f>'Monthly Cash Flow'!CZ$7</f>
        <v>49248</v>
      </c>
      <c r="DA17" s="128">
        <f>'Monthly Cash Flow'!DA$7</f>
        <v>49278</v>
      </c>
      <c r="DB17" s="128">
        <f>'Monthly Cash Flow'!DB$7</f>
        <v>49309</v>
      </c>
      <c r="DC17" s="128">
        <f>'Monthly Cash Flow'!DC$7</f>
        <v>49340</v>
      </c>
      <c r="DD17" s="128">
        <f>'Monthly Cash Flow'!DD$7</f>
        <v>49368</v>
      </c>
      <c r="DE17" s="128">
        <f>'Monthly Cash Flow'!DE$7</f>
        <v>49399</v>
      </c>
      <c r="DF17" s="128">
        <f>'Monthly Cash Flow'!DF$7</f>
        <v>49429</v>
      </c>
      <c r="DG17" s="128">
        <f>'Monthly Cash Flow'!DG$7</f>
        <v>49460</v>
      </c>
      <c r="DH17" s="128">
        <f>'Monthly Cash Flow'!DH$7</f>
        <v>49490</v>
      </c>
      <c r="DI17" s="128">
        <f>'Monthly Cash Flow'!DI$7</f>
        <v>49521</v>
      </c>
      <c r="DJ17" s="128">
        <f>'Monthly Cash Flow'!DJ$7</f>
        <v>49552</v>
      </c>
      <c r="DK17" s="128">
        <f>'Monthly Cash Flow'!DK$7</f>
        <v>49582</v>
      </c>
      <c r="DL17" s="128">
        <f>'Monthly Cash Flow'!DL$7</f>
        <v>49613</v>
      </c>
      <c r="DM17" s="128">
        <f>'Monthly Cash Flow'!DM$7</f>
        <v>49643</v>
      </c>
      <c r="DN17" s="128">
        <f>'Monthly Cash Flow'!DN$7</f>
        <v>49674</v>
      </c>
      <c r="DO17" s="128">
        <f>'Monthly Cash Flow'!DO$7</f>
        <v>49705</v>
      </c>
      <c r="DP17" s="128">
        <f>'Monthly Cash Flow'!DP$7</f>
        <v>49734</v>
      </c>
      <c r="DQ17" s="128">
        <f>'Monthly Cash Flow'!DQ$7</f>
        <v>49765</v>
      </c>
      <c r="DR17" s="128">
        <f>'Monthly Cash Flow'!DR$7</f>
        <v>49795</v>
      </c>
      <c r="DS17" s="128">
        <f>'Monthly Cash Flow'!DS$7</f>
        <v>49826</v>
      </c>
      <c r="DT17" s="416">
        <f>'Monthly Cash Flow'!DT$7</f>
        <v>49856</v>
      </c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</row>
    <row r="18" spans="2:135">
      <c r="B18" s="134" t="s">
        <v>663</v>
      </c>
      <c r="C18" s="17"/>
      <c r="D18" s="140">
        <f ca="1">'Monthly Cash Flow'!D215</f>
        <v>-14284307.42625</v>
      </c>
      <c r="E18" s="140">
        <f ca="1">'Monthly Cash Flow'!E215</f>
        <v>-28464.094896793365</v>
      </c>
      <c r="F18" s="140">
        <f ca="1">'Monthly Cash Flow'!F215</f>
        <v>0</v>
      </c>
      <c r="G18" s="140">
        <f ca="1">'Monthly Cash Flow'!G215</f>
        <v>0</v>
      </c>
      <c r="H18" s="140">
        <f ca="1">'Monthly Cash Flow'!H215</f>
        <v>0</v>
      </c>
      <c r="I18" s="140">
        <f ca="1">'Monthly Cash Flow'!I215</f>
        <v>0</v>
      </c>
      <c r="J18" s="140">
        <f ca="1">'Monthly Cash Flow'!J215</f>
        <v>0</v>
      </c>
      <c r="K18" s="140">
        <f ca="1">'Monthly Cash Flow'!K215</f>
        <v>0</v>
      </c>
      <c r="L18" s="140">
        <f ca="1">'Monthly Cash Flow'!L215</f>
        <v>0</v>
      </c>
      <c r="M18" s="140">
        <f ca="1">'Monthly Cash Flow'!M215</f>
        <v>0</v>
      </c>
      <c r="N18" s="140">
        <f ca="1">'Monthly Cash Flow'!N215</f>
        <v>0</v>
      </c>
      <c r="O18" s="140">
        <f ca="1">'Monthly Cash Flow'!O215</f>
        <v>0</v>
      </c>
      <c r="P18" s="140">
        <f ca="1">'Monthly Cash Flow'!P215</f>
        <v>0</v>
      </c>
      <c r="Q18" s="140">
        <f ca="1">'Monthly Cash Flow'!Q215</f>
        <v>0</v>
      </c>
      <c r="R18" s="140">
        <f ca="1">'Monthly Cash Flow'!R215</f>
        <v>9.3132257461547852E-10</v>
      </c>
      <c r="S18" s="140">
        <f ca="1">'Monthly Cash Flow'!S215</f>
        <v>0</v>
      </c>
      <c r="T18" s="140">
        <f ca="1">'Monthly Cash Flow'!T215</f>
        <v>0</v>
      </c>
      <c r="U18" s="140">
        <f ca="1">'Monthly Cash Flow'!U215</f>
        <v>0</v>
      </c>
      <c r="V18" s="140">
        <f ca="1">'Monthly Cash Flow'!V215</f>
        <v>0</v>
      </c>
      <c r="W18" s="140">
        <f ca="1">'Monthly Cash Flow'!W215</f>
        <v>0</v>
      </c>
      <c r="X18" s="140">
        <f ca="1">'Monthly Cash Flow'!X215</f>
        <v>0</v>
      </c>
      <c r="Y18" s="140">
        <f ca="1">'Monthly Cash Flow'!Y215</f>
        <v>-4.6566128730773926E-10</v>
      </c>
      <c r="Z18" s="140">
        <f ca="1">'Monthly Cash Flow'!Z215</f>
        <v>-2.3283064365386963E-10</v>
      </c>
      <c r="AA18" s="140">
        <f ca="1">'Monthly Cash Flow'!AA215</f>
        <v>0</v>
      </c>
      <c r="AB18" s="140">
        <f ca="1">'Monthly Cash Flow'!AB215</f>
        <v>0</v>
      </c>
      <c r="AC18" s="140">
        <f ca="1">'Monthly Cash Flow'!AC215</f>
        <v>0</v>
      </c>
      <c r="AD18" s="140">
        <f ca="1">'Monthly Cash Flow'!AD215</f>
        <v>0</v>
      </c>
      <c r="AE18" s="140">
        <f ca="1">'Monthly Cash Flow'!AE215</f>
        <v>0</v>
      </c>
      <c r="AF18" s="140">
        <f ca="1">'Monthly Cash Flow'!AF215</f>
        <v>0</v>
      </c>
      <c r="AG18" s="140">
        <f ca="1">'Monthly Cash Flow'!AG215</f>
        <v>0</v>
      </c>
      <c r="AH18" s="140">
        <f ca="1">'Monthly Cash Flow'!AH215</f>
        <v>0</v>
      </c>
      <c r="AI18" s="140">
        <f ca="1">'Monthly Cash Flow'!AI215</f>
        <v>0</v>
      </c>
      <c r="AJ18" s="140">
        <f ca="1">'Monthly Cash Flow'!AJ215</f>
        <v>0</v>
      </c>
      <c r="AK18" s="140">
        <f ca="1">'Monthly Cash Flow'!AK215</f>
        <v>1.4551915228366852E-11</v>
      </c>
      <c r="AL18" s="140">
        <f ca="1">'Monthly Cash Flow'!AL215</f>
        <v>0</v>
      </c>
      <c r="AM18" s="140">
        <f ca="1">'Monthly Cash Flow'!AM215</f>
        <v>0</v>
      </c>
      <c r="AN18" s="140">
        <f ca="1">'Monthly Cash Flow'!AN215</f>
        <v>0</v>
      </c>
      <c r="AO18" s="140">
        <f ca="1">'Monthly Cash Flow'!AO215</f>
        <v>0</v>
      </c>
      <c r="AP18" s="140">
        <f ca="1">'Monthly Cash Flow'!AP215</f>
        <v>3501.2502484685392</v>
      </c>
      <c r="AQ18" s="140">
        <f ca="1">'Monthly Cash Flow'!AQ215</f>
        <v>17755.79316122405</v>
      </c>
      <c r="AR18" s="140">
        <f ca="1">'Monthly Cash Flow'!AR215</f>
        <v>49536.294894709717</v>
      </c>
      <c r="AS18" s="140">
        <f ca="1">'Monthly Cash Flow'!AS215</f>
        <v>91099.470293643302</v>
      </c>
      <c r="AT18" s="140">
        <f ca="1">'Monthly Cash Flow'!AT215</f>
        <v>126271.08716071292</v>
      </c>
      <c r="AU18" s="140">
        <f ca="1">'Monthly Cash Flow'!AU215</f>
        <v>179034.97662784054</v>
      </c>
      <c r="AV18" s="140">
        <f ca="1">'Monthly Cash Flow'!AV215</f>
        <v>223875.95451343752</v>
      </c>
      <c r="AW18" s="140">
        <f ca="1">'Monthly Cash Flow'!AW215</f>
        <v>244815.15853640239</v>
      </c>
      <c r="AX18" s="140">
        <f ca="1">'Monthly Cash Flow'!AX215</f>
        <v>280950.30800678022</v>
      </c>
      <c r="AY18" s="140">
        <f ca="1">'Monthly Cash Flow'!AY215</f>
        <v>294707.03787722561</v>
      </c>
      <c r="AZ18" s="140">
        <f ca="1">'Monthly Cash Flow'!AZ215</f>
        <v>327832.13537420193</v>
      </c>
      <c r="BA18" s="140">
        <f ca="1">'Monthly Cash Flow'!BA215</f>
        <v>335134.76249113359</v>
      </c>
      <c r="BB18" s="140">
        <f ca="1">'Monthly Cash Flow'!BB215</f>
        <v>356184.86173001589</v>
      </c>
      <c r="BC18" s="140">
        <f ca="1">'Monthly Cash Flow'!BC215</f>
        <v>352613.47186420317</v>
      </c>
      <c r="BD18" s="140">
        <f ca="1">'Monthly Cash Flow'!BD215</f>
        <v>354947.30707476503</v>
      </c>
      <c r="BE18" s="140">
        <f ca="1">'Monthly Cash Flow'!BE215</f>
        <v>364941.04236898612</v>
      </c>
      <c r="BF18" s="140">
        <f ca="1">'Monthly Cash Flow'!BF215</f>
        <v>366046.84368994861</v>
      </c>
      <c r="BG18" s="140">
        <f ca="1">'Monthly Cash Flow'!BG215</f>
        <v>412203.74078210641</v>
      </c>
      <c r="BH18" s="140">
        <f ca="1">'Monthly Cash Flow'!BH215</f>
        <v>421218.00065806002</v>
      </c>
      <c r="BI18" s="140">
        <f ca="1">'Monthly Cash Flow'!BI215</f>
        <v>411170.04061669018</v>
      </c>
      <c r="BJ18" s="140">
        <f ca="1">'Monthly Cash Flow'!BJ215</f>
        <v>413830.22718686942</v>
      </c>
      <c r="BK18" s="140">
        <f ca="1">'Monthly Cash Flow'!BK215</f>
        <v>410136.34045127407</v>
      </c>
      <c r="BL18" s="140">
        <f ca="1">'Monthly Cash Flow'!BL215</f>
        <v>43727841.406070553</v>
      </c>
      <c r="BM18" s="140">
        <f ca="1">'Monthly Cash Flow'!BM215</f>
        <v>0</v>
      </c>
      <c r="BN18" s="140">
        <f ca="1">'Monthly Cash Flow'!BN215</f>
        <v>0</v>
      </c>
      <c r="BO18" s="140">
        <f ca="1">'Monthly Cash Flow'!BO215</f>
        <v>0</v>
      </c>
      <c r="BP18" s="140">
        <f ca="1">'Monthly Cash Flow'!BP215</f>
        <v>0</v>
      </c>
      <c r="BQ18" s="140">
        <f ca="1">'Monthly Cash Flow'!BQ215</f>
        <v>0</v>
      </c>
      <c r="BR18" s="140">
        <f ca="1">'Monthly Cash Flow'!BR215</f>
        <v>0</v>
      </c>
      <c r="BS18" s="140">
        <f ca="1">'Monthly Cash Flow'!BS215</f>
        <v>0</v>
      </c>
      <c r="BT18" s="140">
        <f ca="1">'Monthly Cash Flow'!BT215</f>
        <v>0</v>
      </c>
      <c r="BU18" s="140">
        <f ca="1">'Monthly Cash Flow'!BU215</f>
        <v>0</v>
      </c>
      <c r="BV18" s="140">
        <f ca="1">'Monthly Cash Flow'!BV215</f>
        <v>0</v>
      </c>
      <c r="BW18" s="140">
        <f ca="1">'Monthly Cash Flow'!BW215</f>
        <v>0</v>
      </c>
      <c r="BX18" s="140">
        <f ca="1">'Monthly Cash Flow'!BX215</f>
        <v>0</v>
      </c>
      <c r="BY18" s="140">
        <f ca="1">'Monthly Cash Flow'!BY215</f>
        <v>0</v>
      </c>
      <c r="BZ18" s="140">
        <f ca="1">'Monthly Cash Flow'!BZ215</f>
        <v>0</v>
      </c>
      <c r="CA18" s="140">
        <f ca="1">'Monthly Cash Flow'!CA215</f>
        <v>0</v>
      </c>
      <c r="CB18" s="140">
        <f ca="1">'Monthly Cash Flow'!CB215</f>
        <v>0</v>
      </c>
      <c r="CC18" s="140">
        <f ca="1">'Monthly Cash Flow'!CC215</f>
        <v>0</v>
      </c>
      <c r="CD18" s="140">
        <f ca="1">'Monthly Cash Flow'!CD215</f>
        <v>0</v>
      </c>
      <c r="CE18" s="140">
        <f ca="1">'Monthly Cash Flow'!CE215</f>
        <v>0</v>
      </c>
      <c r="CF18" s="140">
        <f ca="1">'Monthly Cash Flow'!CF215</f>
        <v>0</v>
      </c>
      <c r="CG18" s="140">
        <f ca="1">'Monthly Cash Flow'!CG215</f>
        <v>0</v>
      </c>
      <c r="CH18" s="140">
        <f ca="1">'Monthly Cash Flow'!CH215</f>
        <v>0</v>
      </c>
      <c r="CI18" s="140">
        <f ca="1">'Monthly Cash Flow'!CI215</f>
        <v>0</v>
      </c>
      <c r="CJ18" s="140">
        <f ca="1">'Monthly Cash Flow'!CJ215</f>
        <v>0</v>
      </c>
      <c r="CK18" s="140">
        <f ca="1">'Monthly Cash Flow'!CK215</f>
        <v>0</v>
      </c>
      <c r="CL18" s="140">
        <f ca="1">'Monthly Cash Flow'!CL215</f>
        <v>0</v>
      </c>
      <c r="CM18" s="140">
        <f ca="1">'Monthly Cash Flow'!CM215</f>
        <v>0</v>
      </c>
      <c r="CN18" s="140">
        <f ca="1">'Monthly Cash Flow'!CN215</f>
        <v>0</v>
      </c>
      <c r="CO18" s="140">
        <f ca="1">'Monthly Cash Flow'!CO215</f>
        <v>0</v>
      </c>
      <c r="CP18" s="140">
        <f ca="1">'Monthly Cash Flow'!CP215</f>
        <v>0</v>
      </c>
      <c r="CQ18" s="140">
        <f ca="1">'Monthly Cash Flow'!CQ215</f>
        <v>0</v>
      </c>
      <c r="CR18" s="140">
        <f ca="1">'Monthly Cash Flow'!CR215</f>
        <v>0</v>
      </c>
      <c r="CS18" s="140">
        <f ca="1">'Monthly Cash Flow'!CS215</f>
        <v>0</v>
      </c>
      <c r="CT18" s="140">
        <f ca="1">'Monthly Cash Flow'!CT215</f>
        <v>0</v>
      </c>
      <c r="CU18" s="140">
        <f ca="1">'Monthly Cash Flow'!CU215</f>
        <v>0</v>
      </c>
      <c r="CV18" s="140">
        <f ca="1">'Monthly Cash Flow'!CV215</f>
        <v>0</v>
      </c>
      <c r="CW18" s="140">
        <f ca="1">'Monthly Cash Flow'!CW215</f>
        <v>0</v>
      </c>
      <c r="CX18" s="140">
        <f ca="1">'Monthly Cash Flow'!CX215</f>
        <v>0</v>
      </c>
      <c r="CY18" s="140">
        <f ca="1">'Monthly Cash Flow'!CY215</f>
        <v>0</v>
      </c>
      <c r="CZ18" s="140">
        <f ca="1">'Monthly Cash Flow'!CZ215</f>
        <v>0</v>
      </c>
      <c r="DA18" s="140">
        <f ca="1">'Monthly Cash Flow'!DA215</f>
        <v>0</v>
      </c>
      <c r="DB18" s="140">
        <f ca="1">'Monthly Cash Flow'!DB215</f>
        <v>0</v>
      </c>
      <c r="DC18" s="140">
        <f ca="1">'Monthly Cash Flow'!DC215</f>
        <v>0</v>
      </c>
      <c r="DD18" s="140">
        <f ca="1">'Monthly Cash Flow'!DD215</f>
        <v>0</v>
      </c>
      <c r="DE18" s="140">
        <f ca="1">'Monthly Cash Flow'!DE215</f>
        <v>0</v>
      </c>
      <c r="DF18" s="140">
        <f ca="1">'Monthly Cash Flow'!DF215</f>
        <v>0</v>
      </c>
      <c r="DG18" s="140">
        <f ca="1">'Monthly Cash Flow'!DG215</f>
        <v>0</v>
      </c>
      <c r="DH18" s="140">
        <f ca="1">'Monthly Cash Flow'!DH215</f>
        <v>0</v>
      </c>
      <c r="DI18" s="140">
        <f ca="1">'Monthly Cash Flow'!DI215</f>
        <v>0</v>
      </c>
      <c r="DJ18" s="140">
        <f ca="1">'Monthly Cash Flow'!DJ215</f>
        <v>0</v>
      </c>
      <c r="DK18" s="140">
        <f ca="1">'Monthly Cash Flow'!DK215</f>
        <v>0</v>
      </c>
      <c r="DL18" s="140">
        <f ca="1">'Monthly Cash Flow'!DL215</f>
        <v>0</v>
      </c>
      <c r="DM18" s="140">
        <f ca="1">'Monthly Cash Flow'!DM215</f>
        <v>0</v>
      </c>
      <c r="DN18" s="140">
        <f ca="1">'Monthly Cash Flow'!DN215</f>
        <v>0</v>
      </c>
      <c r="DO18" s="140">
        <f ca="1">'Monthly Cash Flow'!DO215</f>
        <v>0</v>
      </c>
      <c r="DP18" s="140">
        <f ca="1">'Monthly Cash Flow'!DP215</f>
        <v>0</v>
      </c>
      <c r="DQ18" s="140">
        <f ca="1">'Monthly Cash Flow'!DQ215</f>
        <v>0</v>
      </c>
      <c r="DR18" s="140">
        <f ca="1">'Monthly Cash Flow'!DR215</f>
        <v>0</v>
      </c>
      <c r="DS18" s="140">
        <f ca="1">'Monthly Cash Flow'!DS215</f>
        <v>0</v>
      </c>
      <c r="DT18" s="417">
        <f ca="1">'Monthly Cash Flow'!DT215</f>
        <v>0</v>
      </c>
    </row>
    <row r="19" spans="2:135">
      <c r="B19" s="134"/>
      <c r="C19" s="17"/>
      <c r="DT19" s="79"/>
    </row>
    <row r="20" spans="2:135">
      <c r="B20" s="134" t="s">
        <v>455</v>
      </c>
      <c r="C20" s="17"/>
      <c r="D20" s="418">
        <f ca="1">XIRR(D18:DT18,D17:DT17)</f>
        <v>0.28919991850852966</v>
      </c>
      <c r="DT20" s="79"/>
    </row>
    <row r="21" spans="2:135">
      <c r="B21" s="134" t="s">
        <v>664</v>
      </c>
      <c r="C21" s="17"/>
      <c r="D21" s="419">
        <f ca="1">SUM(D18:DT18)</f>
        <v>35452875.990532458</v>
      </c>
      <c r="DT21" s="79"/>
    </row>
    <row r="22" spans="2:135">
      <c r="B22" s="135" t="s">
        <v>665</v>
      </c>
      <c r="C22" s="33"/>
      <c r="D22" s="420">
        <f ca="1">-SUMIF($D$18:$DT$18,"&gt;"&amp;0,$D$18:$DT$18)/SUMIF($D$18:$DT$18,"&lt;"&amp;0,$D$18:$DT$18)</f>
        <v>3.4770098466360375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421"/>
    </row>
    <row r="24" spans="2:135">
      <c r="B24" s="422" t="s">
        <v>775</v>
      </c>
      <c r="C24" s="422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3"/>
      <c r="BT24" s="413"/>
      <c r="BU24" s="413"/>
      <c r="BV24" s="413"/>
      <c r="BW24" s="413"/>
      <c r="BX24" s="413"/>
      <c r="BY24" s="413"/>
      <c r="BZ24" s="413"/>
      <c r="CA24" s="413"/>
      <c r="CB24" s="413"/>
      <c r="CC24" s="413"/>
      <c r="CD24" s="413"/>
      <c r="CE24" s="413"/>
      <c r="CF24" s="413"/>
      <c r="CG24" s="413"/>
      <c r="CH24" s="413"/>
      <c r="CI24" s="413"/>
      <c r="CJ24" s="413"/>
      <c r="CK24" s="413"/>
      <c r="CL24" s="413"/>
      <c r="CM24" s="413"/>
      <c r="CN24" s="413"/>
      <c r="CO24" s="413"/>
      <c r="CP24" s="413"/>
      <c r="CQ24" s="413"/>
      <c r="CR24" s="413"/>
      <c r="CS24" s="413"/>
      <c r="CT24" s="413"/>
      <c r="CU24" s="413"/>
      <c r="CV24" s="413"/>
      <c r="CW24" s="413"/>
      <c r="CX24" s="413"/>
      <c r="CY24" s="413"/>
      <c r="CZ24" s="413"/>
      <c r="DA24" s="413"/>
      <c r="DB24" s="413"/>
      <c r="DC24" s="413"/>
      <c r="DD24" s="413"/>
      <c r="DE24" s="413"/>
      <c r="DF24" s="413"/>
      <c r="DG24" s="413"/>
      <c r="DH24" s="413"/>
      <c r="DI24" s="413"/>
      <c r="DJ24" s="413"/>
      <c r="DK24" s="413"/>
      <c r="DL24" s="413"/>
      <c r="DM24" s="413"/>
      <c r="DN24" s="413"/>
      <c r="DO24" s="413"/>
      <c r="DP24" s="413"/>
      <c r="DQ24" s="413"/>
      <c r="DR24" s="413"/>
      <c r="DS24" s="413"/>
      <c r="DT24" s="413"/>
    </row>
    <row r="25" spans="2:135">
      <c r="B25" s="17"/>
      <c r="C25" s="17"/>
    </row>
    <row r="26" spans="2:135">
      <c r="B26" s="80" t="s">
        <v>776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415"/>
    </row>
    <row r="27" spans="2:135">
      <c r="B27" s="134"/>
      <c r="C27" s="17"/>
      <c r="D27" s="128">
        <f>'Monthly Cash Flow'!D$7</f>
        <v>46203</v>
      </c>
      <c r="E27" s="128">
        <f>'Monthly Cash Flow'!E$7</f>
        <v>46234</v>
      </c>
      <c r="F27" s="128">
        <f>'Monthly Cash Flow'!F$7</f>
        <v>46265</v>
      </c>
      <c r="G27" s="128">
        <f>'Monthly Cash Flow'!G$7</f>
        <v>46295</v>
      </c>
      <c r="H27" s="128">
        <f>'Monthly Cash Flow'!H$7</f>
        <v>46326</v>
      </c>
      <c r="I27" s="128">
        <f>'Monthly Cash Flow'!I$7</f>
        <v>46356</v>
      </c>
      <c r="J27" s="128">
        <f>'Monthly Cash Flow'!J$7</f>
        <v>46387</v>
      </c>
      <c r="K27" s="128">
        <f>'Monthly Cash Flow'!K$7</f>
        <v>46418</v>
      </c>
      <c r="L27" s="128">
        <f>'Monthly Cash Flow'!L$7</f>
        <v>46446</v>
      </c>
      <c r="M27" s="128">
        <f>'Monthly Cash Flow'!M$7</f>
        <v>46477</v>
      </c>
      <c r="N27" s="128">
        <f>'Monthly Cash Flow'!N$7</f>
        <v>46507</v>
      </c>
      <c r="O27" s="128">
        <f>'Monthly Cash Flow'!O$7</f>
        <v>46538</v>
      </c>
      <c r="P27" s="128">
        <f>'Monthly Cash Flow'!P$7</f>
        <v>46568</v>
      </c>
      <c r="Q27" s="128">
        <f>'Monthly Cash Flow'!Q$7</f>
        <v>46599</v>
      </c>
      <c r="R27" s="128">
        <f>'Monthly Cash Flow'!R$7</f>
        <v>46630</v>
      </c>
      <c r="S27" s="128">
        <f>'Monthly Cash Flow'!S$7</f>
        <v>46660</v>
      </c>
      <c r="T27" s="128">
        <f>'Monthly Cash Flow'!T$7</f>
        <v>46691</v>
      </c>
      <c r="U27" s="128">
        <f>'Monthly Cash Flow'!U$7</f>
        <v>46721</v>
      </c>
      <c r="V27" s="128">
        <f>'Monthly Cash Flow'!V$7</f>
        <v>46752</v>
      </c>
      <c r="W27" s="128">
        <f>'Monthly Cash Flow'!W$7</f>
        <v>46783</v>
      </c>
      <c r="X27" s="128">
        <f>'Monthly Cash Flow'!X$7</f>
        <v>46812</v>
      </c>
      <c r="Y27" s="128">
        <f>'Monthly Cash Flow'!Y$7</f>
        <v>46843</v>
      </c>
      <c r="Z27" s="128">
        <f>'Monthly Cash Flow'!Z$7</f>
        <v>46873</v>
      </c>
      <c r="AA27" s="128">
        <f>'Monthly Cash Flow'!AA$7</f>
        <v>46904</v>
      </c>
      <c r="AB27" s="128">
        <f>'Monthly Cash Flow'!AB$7</f>
        <v>46934</v>
      </c>
      <c r="AC27" s="128">
        <f>'Monthly Cash Flow'!AC$7</f>
        <v>46965</v>
      </c>
      <c r="AD27" s="128">
        <f>'Monthly Cash Flow'!AD$7</f>
        <v>46996</v>
      </c>
      <c r="AE27" s="128">
        <f>'Monthly Cash Flow'!AE$7</f>
        <v>47026</v>
      </c>
      <c r="AF27" s="128">
        <f>'Monthly Cash Flow'!AF$7</f>
        <v>47057</v>
      </c>
      <c r="AG27" s="128">
        <f>'Monthly Cash Flow'!AG$7</f>
        <v>47087</v>
      </c>
      <c r="AH27" s="128">
        <f>'Monthly Cash Flow'!AH$7</f>
        <v>47118</v>
      </c>
      <c r="AI27" s="128">
        <f>'Monthly Cash Flow'!AI$7</f>
        <v>47149</v>
      </c>
      <c r="AJ27" s="128">
        <f>'Monthly Cash Flow'!AJ$7</f>
        <v>47177</v>
      </c>
      <c r="AK27" s="128">
        <f>'Monthly Cash Flow'!AK$7</f>
        <v>47208</v>
      </c>
      <c r="AL27" s="128">
        <f>'Monthly Cash Flow'!AL$7</f>
        <v>47238</v>
      </c>
      <c r="AM27" s="128">
        <f>'Monthly Cash Flow'!AM$7</f>
        <v>47269</v>
      </c>
      <c r="AN27" s="128">
        <f>'Monthly Cash Flow'!AN$7</f>
        <v>47299</v>
      </c>
      <c r="AO27" s="128">
        <f>'Monthly Cash Flow'!AO$7</f>
        <v>47330</v>
      </c>
      <c r="AP27" s="128">
        <f>'Monthly Cash Flow'!AP$7</f>
        <v>47361</v>
      </c>
      <c r="AQ27" s="128">
        <f>'Monthly Cash Flow'!AQ$7</f>
        <v>47391</v>
      </c>
      <c r="AR27" s="128">
        <f>'Monthly Cash Flow'!AR$7</f>
        <v>47422</v>
      </c>
      <c r="AS27" s="128">
        <f>'Monthly Cash Flow'!AS$7</f>
        <v>47452</v>
      </c>
      <c r="AT27" s="128">
        <f>'Monthly Cash Flow'!AT$7</f>
        <v>47483</v>
      </c>
      <c r="AU27" s="128">
        <f>'Monthly Cash Flow'!AU$7</f>
        <v>47514</v>
      </c>
      <c r="AV27" s="128">
        <f>'Monthly Cash Flow'!AV$7</f>
        <v>47542</v>
      </c>
      <c r="AW27" s="128">
        <f>'Monthly Cash Flow'!AW$7</f>
        <v>47573</v>
      </c>
      <c r="AX27" s="128">
        <f>'Monthly Cash Flow'!AX$7</f>
        <v>47603</v>
      </c>
      <c r="AY27" s="128">
        <f>'Monthly Cash Flow'!AY$7</f>
        <v>47634</v>
      </c>
      <c r="AZ27" s="128">
        <f>'Monthly Cash Flow'!AZ$7</f>
        <v>47664</v>
      </c>
      <c r="BA27" s="128">
        <f>'Monthly Cash Flow'!BA$7</f>
        <v>47695</v>
      </c>
      <c r="BB27" s="128">
        <f>'Monthly Cash Flow'!BB$7</f>
        <v>47726</v>
      </c>
      <c r="BC27" s="128">
        <f>'Monthly Cash Flow'!BC$7</f>
        <v>47756</v>
      </c>
      <c r="BD27" s="128">
        <f>'Monthly Cash Flow'!BD$7</f>
        <v>47787</v>
      </c>
      <c r="BE27" s="128">
        <f>'Monthly Cash Flow'!BE$7</f>
        <v>47817</v>
      </c>
      <c r="BF27" s="128">
        <f>'Monthly Cash Flow'!BF$7</f>
        <v>47848</v>
      </c>
      <c r="BG27" s="128">
        <f>'Monthly Cash Flow'!BG$7</f>
        <v>47879</v>
      </c>
      <c r="BH27" s="128">
        <f>'Monthly Cash Flow'!BH$7</f>
        <v>47907</v>
      </c>
      <c r="BI27" s="128">
        <f>'Monthly Cash Flow'!BI$7</f>
        <v>47938</v>
      </c>
      <c r="BJ27" s="128">
        <f>'Monthly Cash Flow'!BJ$7</f>
        <v>47968</v>
      </c>
      <c r="BK27" s="128">
        <f>'Monthly Cash Flow'!BK$7</f>
        <v>47999</v>
      </c>
      <c r="BL27" s="128">
        <f>'Monthly Cash Flow'!BL$7</f>
        <v>48029</v>
      </c>
      <c r="BM27" s="128">
        <f>'Monthly Cash Flow'!BM$7</f>
        <v>48060</v>
      </c>
      <c r="BN27" s="128">
        <f>'Monthly Cash Flow'!BN$7</f>
        <v>48091</v>
      </c>
      <c r="BO27" s="128">
        <f>'Monthly Cash Flow'!BO$7</f>
        <v>48121</v>
      </c>
      <c r="BP27" s="128">
        <f>'Monthly Cash Flow'!BP$7</f>
        <v>48152</v>
      </c>
      <c r="BQ27" s="128">
        <f>'Monthly Cash Flow'!BQ$7</f>
        <v>48182</v>
      </c>
      <c r="BR27" s="128">
        <f>'Monthly Cash Flow'!BR$7</f>
        <v>48213</v>
      </c>
      <c r="BS27" s="128">
        <f>'Monthly Cash Flow'!BS$7</f>
        <v>48244</v>
      </c>
      <c r="BT27" s="128">
        <f>'Monthly Cash Flow'!BT$7</f>
        <v>48273</v>
      </c>
      <c r="BU27" s="128">
        <f>'Monthly Cash Flow'!BU$7</f>
        <v>48304</v>
      </c>
      <c r="BV27" s="128">
        <f>'Monthly Cash Flow'!BV$7</f>
        <v>48334</v>
      </c>
      <c r="BW27" s="128">
        <f>'Monthly Cash Flow'!BW$7</f>
        <v>48365</v>
      </c>
      <c r="BX27" s="128">
        <f>'Monthly Cash Flow'!BX$7</f>
        <v>48395</v>
      </c>
      <c r="BY27" s="128">
        <f>'Monthly Cash Flow'!BY$7</f>
        <v>48426</v>
      </c>
      <c r="BZ27" s="128">
        <f>'Monthly Cash Flow'!BZ$7</f>
        <v>48457</v>
      </c>
      <c r="CA27" s="128">
        <f>'Monthly Cash Flow'!CA$7</f>
        <v>48487</v>
      </c>
      <c r="CB27" s="128">
        <f>'Monthly Cash Flow'!CB$7</f>
        <v>48518</v>
      </c>
      <c r="CC27" s="128">
        <f>'Monthly Cash Flow'!CC$7</f>
        <v>48548</v>
      </c>
      <c r="CD27" s="128">
        <f>'Monthly Cash Flow'!CD$7</f>
        <v>48579</v>
      </c>
      <c r="CE27" s="128">
        <f>'Monthly Cash Flow'!CE$7</f>
        <v>48610</v>
      </c>
      <c r="CF27" s="128">
        <f>'Monthly Cash Flow'!CF$7</f>
        <v>48638</v>
      </c>
      <c r="CG27" s="128">
        <f>'Monthly Cash Flow'!CG$7</f>
        <v>48669</v>
      </c>
      <c r="CH27" s="128">
        <f>'Monthly Cash Flow'!CH$7</f>
        <v>48699</v>
      </c>
      <c r="CI27" s="128">
        <f>'Monthly Cash Flow'!CI$7</f>
        <v>48730</v>
      </c>
      <c r="CJ27" s="128">
        <f>'Monthly Cash Flow'!CJ$7</f>
        <v>48760</v>
      </c>
      <c r="CK27" s="128">
        <f>'Monthly Cash Flow'!CK$7</f>
        <v>48791</v>
      </c>
      <c r="CL27" s="128">
        <f>'Monthly Cash Flow'!CL$7</f>
        <v>48822</v>
      </c>
      <c r="CM27" s="128">
        <f>'Monthly Cash Flow'!CM$7</f>
        <v>48852</v>
      </c>
      <c r="CN27" s="128">
        <f>'Monthly Cash Flow'!CN$7</f>
        <v>48883</v>
      </c>
      <c r="CO27" s="128">
        <f>'Monthly Cash Flow'!CO$7</f>
        <v>48913</v>
      </c>
      <c r="CP27" s="128">
        <f>'Monthly Cash Flow'!CP$7</f>
        <v>48944</v>
      </c>
      <c r="CQ27" s="128">
        <f>'Monthly Cash Flow'!CQ$7</f>
        <v>48975</v>
      </c>
      <c r="CR27" s="128">
        <f>'Monthly Cash Flow'!CR$7</f>
        <v>49003</v>
      </c>
      <c r="CS27" s="128">
        <f>'Monthly Cash Flow'!CS$7</f>
        <v>49034</v>
      </c>
      <c r="CT27" s="128">
        <f>'Monthly Cash Flow'!CT$7</f>
        <v>49064</v>
      </c>
      <c r="CU27" s="128">
        <f>'Monthly Cash Flow'!CU$7</f>
        <v>49095</v>
      </c>
      <c r="CV27" s="128">
        <f>'Monthly Cash Flow'!CV$7</f>
        <v>49125</v>
      </c>
      <c r="CW27" s="128">
        <f>'Monthly Cash Flow'!CW$7</f>
        <v>49156</v>
      </c>
      <c r="CX27" s="128">
        <f>'Monthly Cash Flow'!CX$7</f>
        <v>49187</v>
      </c>
      <c r="CY27" s="128">
        <f>'Monthly Cash Flow'!CY$7</f>
        <v>49217</v>
      </c>
      <c r="CZ27" s="128">
        <f>'Monthly Cash Flow'!CZ$7</f>
        <v>49248</v>
      </c>
      <c r="DA27" s="128">
        <f>'Monthly Cash Flow'!DA$7</f>
        <v>49278</v>
      </c>
      <c r="DB27" s="128">
        <f>'Monthly Cash Flow'!DB$7</f>
        <v>49309</v>
      </c>
      <c r="DC27" s="128">
        <f>'Monthly Cash Flow'!DC$7</f>
        <v>49340</v>
      </c>
      <c r="DD27" s="128">
        <f>'Monthly Cash Flow'!DD$7</f>
        <v>49368</v>
      </c>
      <c r="DE27" s="128">
        <f>'Monthly Cash Flow'!DE$7</f>
        <v>49399</v>
      </c>
      <c r="DF27" s="128">
        <f>'Monthly Cash Flow'!DF$7</f>
        <v>49429</v>
      </c>
      <c r="DG27" s="128">
        <f>'Monthly Cash Flow'!DG$7</f>
        <v>49460</v>
      </c>
      <c r="DH27" s="128">
        <f>'Monthly Cash Flow'!DH$7</f>
        <v>49490</v>
      </c>
      <c r="DI27" s="128">
        <f>'Monthly Cash Flow'!DI$7</f>
        <v>49521</v>
      </c>
      <c r="DJ27" s="128">
        <f>'Monthly Cash Flow'!DJ$7</f>
        <v>49552</v>
      </c>
      <c r="DK27" s="128">
        <f>'Monthly Cash Flow'!DK$7</f>
        <v>49582</v>
      </c>
      <c r="DL27" s="128">
        <f>'Monthly Cash Flow'!DL$7</f>
        <v>49613</v>
      </c>
      <c r="DM27" s="128">
        <f>'Monthly Cash Flow'!DM$7</f>
        <v>49643</v>
      </c>
      <c r="DN27" s="128">
        <f>'Monthly Cash Flow'!DN$7</f>
        <v>49674</v>
      </c>
      <c r="DO27" s="128">
        <f>'Monthly Cash Flow'!DO$7</f>
        <v>49705</v>
      </c>
      <c r="DP27" s="128">
        <f>'Monthly Cash Flow'!DP$7</f>
        <v>49734</v>
      </c>
      <c r="DQ27" s="128">
        <f>'Monthly Cash Flow'!DQ$7</f>
        <v>49765</v>
      </c>
      <c r="DR27" s="128">
        <f>'Monthly Cash Flow'!DR$7</f>
        <v>49795</v>
      </c>
      <c r="DS27" s="128">
        <f>'Monthly Cash Flow'!DS$7</f>
        <v>49826</v>
      </c>
      <c r="DT27" s="416">
        <f>'Monthly Cash Flow'!DT$7</f>
        <v>49856</v>
      </c>
    </row>
    <row r="28" spans="2:135">
      <c r="B28" s="134" t="s">
        <v>663</v>
      </c>
      <c r="C28" s="17"/>
      <c r="D28" s="140">
        <f ca="1">D164</f>
        <v>-4285292.2278749999</v>
      </c>
      <c r="E28" s="140">
        <f t="shared" ref="E28:BP28" ca="1" si="0">E164</f>
        <v>-8539.2284690380093</v>
      </c>
      <c r="F28" s="140">
        <f t="shared" ca="1" si="0"/>
        <v>0</v>
      </c>
      <c r="G28" s="140">
        <f t="shared" ca="1" si="0"/>
        <v>0</v>
      </c>
      <c r="H28" s="140">
        <f t="shared" ca="1" si="0"/>
        <v>0</v>
      </c>
      <c r="I28" s="140">
        <f t="shared" ca="1" si="0"/>
        <v>0</v>
      </c>
      <c r="J28" s="140">
        <f t="shared" ca="1" si="0"/>
        <v>0</v>
      </c>
      <c r="K28" s="140">
        <f t="shared" ca="1" si="0"/>
        <v>0</v>
      </c>
      <c r="L28" s="140">
        <f t="shared" ca="1" si="0"/>
        <v>0</v>
      </c>
      <c r="M28" s="140">
        <f t="shared" ca="1" si="0"/>
        <v>0</v>
      </c>
      <c r="N28" s="140">
        <f t="shared" ca="1" si="0"/>
        <v>0</v>
      </c>
      <c r="O28" s="140">
        <f t="shared" ca="1" si="0"/>
        <v>0</v>
      </c>
      <c r="P28" s="140">
        <f t="shared" ca="1" si="0"/>
        <v>0</v>
      </c>
      <c r="Q28" s="140">
        <f t="shared" ca="1" si="0"/>
        <v>0</v>
      </c>
      <c r="R28" s="140">
        <f t="shared" ca="1" si="0"/>
        <v>2.7939677238464354E-10</v>
      </c>
      <c r="S28" s="140">
        <f t="shared" ca="1" si="0"/>
        <v>0</v>
      </c>
      <c r="T28" s="140">
        <f t="shared" ca="1" si="0"/>
        <v>0</v>
      </c>
      <c r="U28" s="140">
        <f t="shared" ca="1" si="0"/>
        <v>0</v>
      </c>
      <c r="V28" s="140">
        <f t="shared" ca="1" si="0"/>
        <v>0</v>
      </c>
      <c r="W28" s="140">
        <f t="shared" ca="1" si="0"/>
        <v>0</v>
      </c>
      <c r="X28" s="140">
        <f t="shared" ca="1" si="0"/>
        <v>0</v>
      </c>
      <c r="Y28" s="140">
        <f t="shared" ca="1" si="0"/>
        <v>-1.3969838619232177E-10</v>
      </c>
      <c r="Z28" s="140">
        <f t="shared" ca="1" si="0"/>
        <v>-6.9849193096160886E-11</v>
      </c>
      <c r="AA28" s="140">
        <f t="shared" ca="1" si="0"/>
        <v>0</v>
      </c>
      <c r="AB28" s="140">
        <f t="shared" ca="1" si="0"/>
        <v>0</v>
      </c>
      <c r="AC28" s="140">
        <f t="shared" ca="1" si="0"/>
        <v>0</v>
      </c>
      <c r="AD28" s="140">
        <f t="shared" ca="1" si="0"/>
        <v>0</v>
      </c>
      <c r="AE28" s="140">
        <f t="shared" ca="1" si="0"/>
        <v>0</v>
      </c>
      <c r="AF28" s="140">
        <f t="shared" ca="1" si="0"/>
        <v>0</v>
      </c>
      <c r="AG28" s="140">
        <f t="shared" ca="1" si="0"/>
        <v>0</v>
      </c>
      <c r="AH28" s="140">
        <f t="shared" ca="1" si="0"/>
        <v>0</v>
      </c>
      <c r="AI28" s="140">
        <f t="shared" ca="1" si="0"/>
        <v>0</v>
      </c>
      <c r="AJ28" s="140">
        <f t="shared" ca="1" si="0"/>
        <v>0</v>
      </c>
      <c r="AK28" s="140">
        <f t="shared" ca="1" si="0"/>
        <v>4.3655745685100554E-12</v>
      </c>
      <c r="AL28" s="140">
        <f t="shared" ca="1" si="0"/>
        <v>0</v>
      </c>
      <c r="AM28" s="140">
        <f t="shared" ca="1" si="0"/>
        <v>0</v>
      </c>
      <c r="AN28" s="140">
        <f t="shared" ca="1" si="0"/>
        <v>0</v>
      </c>
      <c r="AO28" s="140">
        <f t="shared" ca="1" si="0"/>
        <v>0</v>
      </c>
      <c r="AP28" s="140">
        <f t="shared" ca="1" si="0"/>
        <v>1050.3750745405616</v>
      </c>
      <c r="AQ28" s="140">
        <f t="shared" ca="1" si="0"/>
        <v>5326.7379483672148</v>
      </c>
      <c r="AR28" s="140">
        <f t="shared" ca="1" si="0"/>
        <v>14860.888468412915</v>
      </c>
      <c r="AS28" s="140">
        <f t="shared" ca="1" si="0"/>
        <v>27329.841088092991</v>
      </c>
      <c r="AT28" s="140">
        <f t="shared" ca="1" si="0"/>
        <v>37881.326148213877</v>
      </c>
      <c r="AU28" s="140">
        <f t="shared" ca="1" si="0"/>
        <v>53710.492988352162</v>
      </c>
      <c r="AV28" s="140">
        <f t="shared" ca="1" si="0"/>
        <v>67162.786354031254</v>
      </c>
      <c r="AW28" s="140">
        <f t="shared" ca="1" si="0"/>
        <v>73444.547560920721</v>
      </c>
      <c r="AX28" s="140">
        <f t="shared" ca="1" si="0"/>
        <v>84285.092402034061</v>
      </c>
      <c r="AY28" s="140">
        <f t="shared" ca="1" si="0"/>
        <v>88412.111363167685</v>
      </c>
      <c r="AZ28" s="140">
        <f t="shared" ca="1" si="0"/>
        <v>98349.640612260569</v>
      </c>
      <c r="BA28" s="140">
        <f t="shared" ca="1" si="0"/>
        <v>100540.42874734008</v>
      </c>
      <c r="BB28" s="140">
        <f t="shared" ca="1" si="0"/>
        <v>106855.45851900477</v>
      </c>
      <c r="BC28" s="140">
        <f t="shared" ca="1" si="0"/>
        <v>105784.04155926095</v>
      </c>
      <c r="BD28" s="140">
        <f t="shared" ca="1" si="0"/>
        <v>106484.19212242951</v>
      </c>
      <c r="BE28" s="140">
        <f t="shared" ca="1" si="0"/>
        <v>109482.31271069583</v>
      </c>
      <c r="BF28" s="140">
        <f t="shared" ca="1" si="0"/>
        <v>109814.05310698457</v>
      </c>
      <c r="BG28" s="140">
        <f t="shared" ca="1" si="0"/>
        <v>123661.12223463191</v>
      </c>
      <c r="BH28" s="140">
        <f t="shared" ca="1" si="0"/>
        <v>126365.400197418</v>
      </c>
      <c r="BI28" s="140">
        <f t="shared" ca="1" si="0"/>
        <v>123351.01218500704</v>
      </c>
      <c r="BJ28" s="140">
        <f t="shared" ca="1" si="0"/>
        <v>124149.06815606082</v>
      </c>
      <c r="BK28" s="140">
        <f t="shared" ca="1" si="0"/>
        <v>123040.90213538222</v>
      </c>
      <c r="BL28" s="140">
        <f t="shared" ca="1" si="0"/>
        <v>22562405.52068444</v>
      </c>
      <c r="BM28" s="140">
        <f t="shared" ca="1" si="0"/>
        <v>0</v>
      </c>
      <c r="BN28" s="140">
        <f t="shared" ca="1" si="0"/>
        <v>0</v>
      </c>
      <c r="BO28" s="140">
        <f t="shared" ca="1" si="0"/>
        <v>0</v>
      </c>
      <c r="BP28" s="140">
        <f t="shared" ca="1" si="0"/>
        <v>0</v>
      </c>
      <c r="BQ28" s="140">
        <f t="shared" ref="BQ28:DT28" ca="1" si="1">BQ164</f>
        <v>0</v>
      </c>
      <c r="BR28" s="140">
        <f t="shared" ca="1" si="1"/>
        <v>0</v>
      </c>
      <c r="BS28" s="140">
        <f t="shared" ca="1" si="1"/>
        <v>0</v>
      </c>
      <c r="BT28" s="140">
        <f t="shared" ca="1" si="1"/>
        <v>0</v>
      </c>
      <c r="BU28" s="140">
        <f t="shared" ca="1" si="1"/>
        <v>0</v>
      </c>
      <c r="BV28" s="140">
        <f t="shared" ca="1" si="1"/>
        <v>0</v>
      </c>
      <c r="BW28" s="140">
        <f t="shared" ca="1" si="1"/>
        <v>0</v>
      </c>
      <c r="BX28" s="140">
        <f t="shared" ca="1" si="1"/>
        <v>0</v>
      </c>
      <c r="BY28" s="140">
        <f t="shared" ca="1" si="1"/>
        <v>0</v>
      </c>
      <c r="BZ28" s="140">
        <f t="shared" ca="1" si="1"/>
        <v>0</v>
      </c>
      <c r="CA28" s="140">
        <f t="shared" ca="1" si="1"/>
        <v>0</v>
      </c>
      <c r="CB28" s="140">
        <f t="shared" ca="1" si="1"/>
        <v>0</v>
      </c>
      <c r="CC28" s="140">
        <f t="shared" ca="1" si="1"/>
        <v>0</v>
      </c>
      <c r="CD28" s="140">
        <f t="shared" ca="1" si="1"/>
        <v>0</v>
      </c>
      <c r="CE28" s="140">
        <f t="shared" ca="1" si="1"/>
        <v>0</v>
      </c>
      <c r="CF28" s="140">
        <f t="shared" ca="1" si="1"/>
        <v>0</v>
      </c>
      <c r="CG28" s="140">
        <f t="shared" ca="1" si="1"/>
        <v>0</v>
      </c>
      <c r="CH28" s="140">
        <f t="shared" ca="1" si="1"/>
        <v>0</v>
      </c>
      <c r="CI28" s="140">
        <f t="shared" ca="1" si="1"/>
        <v>0</v>
      </c>
      <c r="CJ28" s="140">
        <f t="shared" ca="1" si="1"/>
        <v>0</v>
      </c>
      <c r="CK28" s="140">
        <f t="shared" ca="1" si="1"/>
        <v>0</v>
      </c>
      <c r="CL28" s="140">
        <f t="shared" ca="1" si="1"/>
        <v>0</v>
      </c>
      <c r="CM28" s="140">
        <f t="shared" ca="1" si="1"/>
        <v>0</v>
      </c>
      <c r="CN28" s="140">
        <f t="shared" ca="1" si="1"/>
        <v>0</v>
      </c>
      <c r="CO28" s="140">
        <f t="shared" ca="1" si="1"/>
        <v>0</v>
      </c>
      <c r="CP28" s="140">
        <f t="shared" ca="1" si="1"/>
        <v>0</v>
      </c>
      <c r="CQ28" s="140">
        <f t="shared" ca="1" si="1"/>
        <v>0</v>
      </c>
      <c r="CR28" s="140">
        <f t="shared" ca="1" si="1"/>
        <v>0</v>
      </c>
      <c r="CS28" s="140">
        <f t="shared" ca="1" si="1"/>
        <v>0</v>
      </c>
      <c r="CT28" s="140">
        <f t="shared" ca="1" si="1"/>
        <v>0</v>
      </c>
      <c r="CU28" s="140">
        <f t="shared" ca="1" si="1"/>
        <v>0</v>
      </c>
      <c r="CV28" s="140">
        <f t="shared" ca="1" si="1"/>
        <v>0</v>
      </c>
      <c r="CW28" s="140">
        <f t="shared" ca="1" si="1"/>
        <v>0</v>
      </c>
      <c r="CX28" s="140">
        <f t="shared" ca="1" si="1"/>
        <v>0</v>
      </c>
      <c r="CY28" s="140">
        <f t="shared" ca="1" si="1"/>
        <v>0</v>
      </c>
      <c r="CZ28" s="140">
        <f t="shared" ca="1" si="1"/>
        <v>0</v>
      </c>
      <c r="DA28" s="140">
        <f t="shared" ca="1" si="1"/>
        <v>0</v>
      </c>
      <c r="DB28" s="140">
        <f t="shared" ca="1" si="1"/>
        <v>0</v>
      </c>
      <c r="DC28" s="140">
        <f t="shared" ca="1" si="1"/>
        <v>0</v>
      </c>
      <c r="DD28" s="140">
        <f t="shared" ca="1" si="1"/>
        <v>0</v>
      </c>
      <c r="DE28" s="140">
        <f t="shared" ca="1" si="1"/>
        <v>0</v>
      </c>
      <c r="DF28" s="140">
        <f t="shared" ca="1" si="1"/>
        <v>0</v>
      </c>
      <c r="DG28" s="140">
        <f t="shared" ca="1" si="1"/>
        <v>0</v>
      </c>
      <c r="DH28" s="140">
        <f t="shared" ca="1" si="1"/>
        <v>0</v>
      </c>
      <c r="DI28" s="140">
        <f t="shared" ca="1" si="1"/>
        <v>0</v>
      </c>
      <c r="DJ28" s="140">
        <f t="shared" ca="1" si="1"/>
        <v>0</v>
      </c>
      <c r="DK28" s="140">
        <f t="shared" ca="1" si="1"/>
        <v>0</v>
      </c>
      <c r="DL28" s="140">
        <f t="shared" ca="1" si="1"/>
        <v>0</v>
      </c>
      <c r="DM28" s="140">
        <f t="shared" ca="1" si="1"/>
        <v>0</v>
      </c>
      <c r="DN28" s="140">
        <f t="shared" ca="1" si="1"/>
        <v>0</v>
      </c>
      <c r="DO28" s="140">
        <f t="shared" ca="1" si="1"/>
        <v>0</v>
      </c>
      <c r="DP28" s="140">
        <f t="shared" ca="1" si="1"/>
        <v>0</v>
      </c>
      <c r="DQ28" s="140">
        <f t="shared" ca="1" si="1"/>
        <v>0</v>
      </c>
      <c r="DR28" s="140">
        <f t="shared" ca="1" si="1"/>
        <v>0</v>
      </c>
      <c r="DS28" s="140">
        <f t="shared" ca="1" si="1"/>
        <v>0</v>
      </c>
      <c r="DT28" s="144">
        <f t="shared" ca="1" si="1"/>
        <v>0</v>
      </c>
    </row>
    <row r="29" spans="2:135">
      <c r="B29" s="134"/>
      <c r="C29" s="17"/>
      <c r="DT29" s="79"/>
    </row>
    <row r="30" spans="2:135">
      <c r="B30" s="134" t="s">
        <v>455</v>
      </c>
      <c r="C30" s="17"/>
      <c r="D30" s="418">
        <f ca="1">XIRR(D28:DT28,D27:DT27)</f>
        <v>0.42116486430168165</v>
      </c>
      <c r="DT30" s="79"/>
    </row>
    <row r="31" spans="2:135">
      <c r="B31" s="134" t="s">
        <v>664</v>
      </c>
      <c r="C31" s="17"/>
      <c r="D31" s="419">
        <f ca="1">SUM(D28:DT28)</f>
        <v>20079915.896023013</v>
      </c>
      <c r="DT31" s="79"/>
    </row>
    <row r="32" spans="2:135">
      <c r="B32" s="135" t="s">
        <v>665</v>
      </c>
      <c r="C32" s="33"/>
      <c r="D32" s="420">
        <f ca="1">-SUMIF($D$28:$DT$28,"&gt;"&amp;0,$D$28:$DT$28)/SUMIF($D$28:$DT$28,"&lt;"&amp;0,$D$28:$DT$28)</f>
        <v>5.6764564702127265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421"/>
    </row>
    <row r="33" spans="2:124">
      <c r="B33" s="17"/>
      <c r="C33" s="17"/>
    </row>
    <row r="34" spans="2:124">
      <c r="B34" s="80" t="s">
        <v>777</v>
      </c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415"/>
    </row>
    <row r="35" spans="2:124">
      <c r="B35" s="134"/>
      <c r="C35" s="17"/>
      <c r="D35" s="128">
        <f>'Monthly Cash Flow'!D$7</f>
        <v>46203</v>
      </c>
      <c r="E35" s="128">
        <f>'Monthly Cash Flow'!E$7</f>
        <v>46234</v>
      </c>
      <c r="F35" s="128">
        <f>'Monthly Cash Flow'!F$7</f>
        <v>46265</v>
      </c>
      <c r="G35" s="128">
        <f>'Monthly Cash Flow'!G$7</f>
        <v>46295</v>
      </c>
      <c r="H35" s="128">
        <f>'Monthly Cash Flow'!H$7</f>
        <v>46326</v>
      </c>
      <c r="I35" s="128">
        <f>'Monthly Cash Flow'!I$7</f>
        <v>46356</v>
      </c>
      <c r="J35" s="128">
        <f>'Monthly Cash Flow'!J$7</f>
        <v>46387</v>
      </c>
      <c r="K35" s="128">
        <f>'Monthly Cash Flow'!K$7</f>
        <v>46418</v>
      </c>
      <c r="L35" s="128">
        <f>'Monthly Cash Flow'!L$7</f>
        <v>46446</v>
      </c>
      <c r="M35" s="128">
        <f>'Monthly Cash Flow'!M$7</f>
        <v>46477</v>
      </c>
      <c r="N35" s="128">
        <f>'Monthly Cash Flow'!N$7</f>
        <v>46507</v>
      </c>
      <c r="O35" s="128">
        <f>'Monthly Cash Flow'!O$7</f>
        <v>46538</v>
      </c>
      <c r="P35" s="128">
        <f>'Monthly Cash Flow'!P$7</f>
        <v>46568</v>
      </c>
      <c r="Q35" s="128">
        <f>'Monthly Cash Flow'!Q$7</f>
        <v>46599</v>
      </c>
      <c r="R35" s="128">
        <f>'Monthly Cash Flow'!R$7</f>
        <v>46630</v>
      </c>
      <c r="S35" s="128">
        <f>'Monthly Cash Flow'!S$7</f>
        <v>46660</v>
      </c>
      <c r="T35" s="128">
        <f>'Monthly Cash Flow'!T$7</f>
        <v>46691</v>
      </c>
      <c r="U35" s="128">
        <f>'Monthly Cash Flow'!U$7</f>
        <v>46721</v>
      </c>
      <c r="V35" s="128">
        <f>'Monthly Cash Flow'!V$7</f>
        <v>46752</v>
      </c>
      <c r="W35" s="128">
        <f>'Monthly Cash Flow'!W$7</f>
        <v>46783</v>
      </c>
      <c r="X35" s="128">
        <f>'Monthly Cash Flow'!X$7</f>
        <v>46812</v>
      </c>
      <c r="Y35" s="128">
        <f>'Monthly Cash Flow'!Y$7</f>
        <v>46843</v>
      </c>
      <c r="Z35" s="128">
        <f>'Monthly Cash Flow'!Z$7</f>
        <v>46873</v>
      </c>
      <c r="AA35" s="128">
        <f>'Monthly Cash Flow'!AA$7</f>
        <v>46904</v>
      </c>
      <c r="AB35" s="128">
        <f>'Monthly Cash Flow'!AB$7</f>
        <v>46934</v>
      </c>
      <c r="AC35" s="128">
        <f>'Monthly Cash Flow'!AC$7</f>
        <v>46965</v>
      </c>
      <c r="AD35" s="128">
        <f>'Monthly Cash Flow'!AD$7</f>
        <v>46996</v>
      </c>
      <c r="AE35" s="128">
        <f>'Monthly Cash Flow'!AE$7</f>
        <v>47026</v>
      </c>
      <c r="AF35" s="128">
        <f>'Monthly Cash Flow'!AF$7</f>
        <v>47057</v>
      </c>
      <c r="AG35" s="128">
        <f>'Monthly Cash Flow'!AG$7</f>
        <v>47087</v>
      </c>
      <c r="AH35" s="128">
        <f>'Monthly Cash Flow'!AH$7</f>
        <v>47118</v>
      </c>
      <c r="AI35" s="128">
        <f>'Monthly Cash Flow'!AI$7</f>
        <v>47149</v>
      </c>
      <c r="AJ35" s="128">
        <f>'Monthly Cash Flow'!AJ$7</f>
        <v>47177</v>
      </c>
      <c r="AK35" s="128">
        <f>'Monthly Cash Flow'!AK$7</f>
        <v>47208</v>
      </c>
      <c r="AL35" s="128">
        <f>'Monthly Cash Flow'!AL$7</f>
        <v>47238</v>
      </c>
      <c r="AM35" s="128">
        <f>'Monthly Cash Flow'!AM$7</f>
        <v>47269</v>
      </c>
      <c r="AN35" s="128">
        <f>'Monthly Cash Flow'!AN$7</f>
        <v>47299</v>
      </c>
      <c r="AO35" s="128">
        <f>'Monthly Cash Flow'!AO$7</f>
        <v>47330</v>
      </c>
      <c r="AP35" s="128">
        <f>'Monthly Cash Flow'!AP$7</f>
        <v>47361</v>
      </c>
      <c r="AQ35" s="128">
        <f>'Monthly Cash Flow'!AQ$7</f>
        <v>47391</v>
      </c>
      <c r="AR35" s="128">
        <f>'Monthly Cash Flow'!AR$7</f>
        <v>47422</v>
      </c>
      <c r="AS35" s="128">
        <f>'Monthly Cash Flow'!AS$7</f>
        <v>47452</v>
      </c>
      <c r="AT35" s="128">
        <f>'Monthly Cash Flow'!AT$7</f>
        <v>47483</v>
      </c>
      <c r="AU35" s="128">
        <f>'Monthly Cash Flow'!AU$7</f>
        <v>47514</v>
      </c>
      <c r="AV35" s="128">
        <f>'Monthly Cash Flow'!AV$7</f>
        <v>47542</v>
      </c>
      <c r="AW35" s="128">
        <f>'Monthly Cash Flow'!AW$7</f>
        <v>47573</v>
      </c>
      <c r="AX35" s="128">
        <f>'Monthly Cash Flow'!AX$7</f>
        <v>47603</v>
      </c>
      <c r="AY35" s="128">
        <f>'Monthly Cash Flow'!AY$7</f>
        <v>47634</v>
      </c>
      <c r="AZ35" s="128">
        <f>'Monthly Cash Flow'!AZ$7</f>
        <v>47664</v>
      </c>
      <c r="BA35" s="128">
        <f>'Monthly Cash Flow'!BA$7</f>
        <v>47695</v>
      </c>
      <c r="BB35" s="128">
        <f>'Monthly Cash Flow'!BB$7</f>
        <v>47726</v>
      </c>
      <c r="BC35" s="128">
        <f>'Monthly Cash Flow'!BC$7</f>
        <v>47756</v>
      </c>
      <c r="BD35" s="128">
        <f>'Monthly Cash Flow'!BD$7</f>
        <v>47787</v>
      </c>
      <c r="BE35" s="128">
        <f>'Monthly Cash Flow'!BE$7</f>
        <v>47817</v>
      </c>
      <c r="BF35" s="128">
        <f>'Monthly Cash Flow'!BF$7</f>
        <v>47848</v>
      </c>
      <c r="BG35" s="128">
        <f>'Monthly Cash Flow'!BG$7</f>
        <v>47879</v>
      </c>
      <c r="BH35" s="128">
        <f>'Monthly Cash Flow'!BH$7</f>
        <v>47907</v>
      </c>
      <c r="BI35" s="128">
        <f>'Monthly Cash Flow'!BI$7</f>
        <v>47938</v>
      </c>
      <c r="BJ35" s="128">
        <f>'Monthly Cash Flow'!BJ$7</f>
        <v>47968</v>
      </c>
      <c r="BK35" s="128">
        <f>'Monthly Cash Flow'!BK$7</f>
        <v>47999</v>
      </c>
      <c r="BL35" s="128">
        <f>'Monthly Cash Flow'!BL$7</f>
        <v>48029</v>
      </c>
      <c r="BM35" s="128">
        <f>'Monthly Cash Flow'!BM$7</f>
        <v>48060</v>
      </c>
      <c r="BN35" s="128">
        <f>'Monthly Cash Flow'!BN$7</f>
        <v>48091</v>
      </c>
      <c r="BO35" s="128">
        <f>'Monthly Cash Flow'!BO$7</f>
        <v>48121</v>
      </c>
      <c r="BP35" s="128">
        <f>'Monthly Cash Flow'!BP$7</f>
        <v>48152</v>
      </c>
      <c r="BQ35" s="128">
        <f>'Monthly Cash Flow'!BQ$7</f>
        <v>48182</v>
      </c>
      <c r="BR35" s="128">
        <f>'Monthly Cash Flow'!BR$7</f>
        <v>48213</v>
      </c>
      <c r="BS35" s="128">
        <f>'Monthly Cash Flow'!BS$7</f>
        <v>48244</v>
      </c>
      <c r="BT35" s="128">
        <f>'Monthly Cash Flow'!BT$7</f>
        <v>48273</v>
      </c>
      <c r="BU35" s="128">
        <f>'Monthly Cash Flow'!BU$7</f>
        <v>48304</v>
      </c>
      <c r="BV35" s="128">
        <f>'Monthly Cash Flow'!BV$7</f>
        <v>48334</v>
      </c>
      <c r="BW35" s="128">
        <f>'Monthly Cash Flow'!BW$7</f>
        <v>48365</v>
      </c>
      <c r="BX35" s="128">
        <f>'Monthly Cash Flow'!BX$7</f>
        <v>48395</v>
      </c>
      <c r="BY35" s="128">
        <f>'Monthly Cash Flow'!BY$7</f>
        <v>48426</v>
      </c>
      <c r="BZ35" s="128">
        <f>'Monthly Cash Flow'!BZ$7</f>
        <v>48457</v>
      </c>
      <c r="CA35" s="128">
        <f>'Monthly Cash Flow'!CA$7</f>
        <v>48487</v>
      </c>
      <c r="CB35" s="128">
        <f>'Monthly Cash Flow'!CB$7</f>
        <v>48518</v>
      </c>
      <c r="CC35" s="128">
        <f>'Monthly Cash Flow'!CC$7</f>
        <v>48548</v>
      </c>
      <c r="CD35" s="128">
        <f>'Monthly Cash Flow'!CD$7</f>
        <v>48579</v>
      </c>
      <c r="CE35" s="128">
        <f>'Monthly Cash Flow'!CE$7</f>
        <v>48610</v>
      </c>
      <c r="CF35" s="128">
        <f>'Monthly Cash Flow'!CF$7</f>
        <v>48638</v>
      </c>
      <c r="CG35" s="128">
        <f>'Monthly Cash Flow'!CG$7</f>
        <v>48669</v>
      </c>
      <c r="CH35" s="128">
        <f>'Monthly Cash Flow'!CH$7</f>
        <v>48699</v>
      </c>
      <c r="CI35" s="128">
        <f>'Monthly Cash Flow'!CI$7</f>
        <v>48730</v>
      </c>
      <c r="CJ35" s="128">
        <f>'Monthly Cash Flow'!CJ$7</f>
        <v>48760</v>
      </c>
      <c r="CK35" s="128">
        <f>'Monthly Cash Flow'!CK$7</f>
        <v>48791</v>
      </c>
      <c r="CL35" s="128">
        <f>'Monthly Cash Flow'!CL$7</f>
        <v>48822</v>
      </c>
      <c r="CM35" s="128">
        <f>'Monthly Cash Flow'!CM$7</f>
        <v>48852</v>
      </c>
      <c r="CN35" s="128">
        <f>'Monthly Cash Flow'!CN$7</f>
        <v>48883</v>
      </c>
      <c r="CO35" s="128">
        <f>'Monthly Cash Flow'!CO$7</f>
        <v>48913</v>
      </c>
      <c r="CP35" s="128">
        <f>'Monthly Cash Flow'!CP$7</f>
        <v>48944</v>
      </c>
      <c r="CQ35" s="128">
        <f>'Monthly Cash Flow'!CQ$7</f>
        <v>48975</v>
      </c>
      <c r="CR35" s="128">
        <f>'Monthly Cash Flow'!CR$7</f>
        <v>49003</v>
      </c>
      <c r="CS35" s="128">
        <f>'Monthly Cash Flow'!CS$7</f>
        <v>49034</v>
      </c>
      <c r="CT35" s="128">
        <f>'Monthly Cash Flow'!CT$7</f>
        <v>49064</v>
      </c>
      <c r="CU35" s="128">
        <f>'Monthly Cash Flow'!CU$7</f>
        <v>49095</v>
      </c>
      <c r="CV35" s="128">
        <f>'Monthly Cash Flow'!CV$7</f>
        <v>49125</v>
      </c>
      <c r="CW35" s="128">
        <f>'Monthly Cash Flow'!CW$7</f>
        <v>49156</v>
      </c>
      <c r="CX35" s="128">
        <f>'Monthly Cash Flow'!CX$7</f>
        <v>49187</v>
      </c>
      <c r="CY35" s="128">
        <f>'Monthly Cash Flow'!CY$7</f>
        <v>49217</v>
      </c>
      <c r="CZ35" s="128">
        <f>'Monthly Cash Flow'!CZ$7</f>
        <v>49248</v>
      </c>
      <c r="DA35" s="128">
        <f>'Monthly Cash Flow'!DA$7</f>
        <v>49278</v>
      </c>
      <c r="DB35" s="128">
        <f>'Monthly Cash Flow'!DB$7</f>
        <v>49309</v>
      </c>
      <c r="DC35" s="128">
        <f>'Monthly Cash Flow'!DC$7</f>
        <v>49340</v>
      </c>
      <c r="DD35" s="128">
        <f>'Monthly Cash Flow'!DD$7</f>
        <v>49368</v>
      </c>
      <c r="DE35" s="128">
        <f>'Monthly Cash Flow'!DE$7</f>
        <v>49399</v>
      </c>
      <c r="DF35" s="128">
        <f>'Monthly Cash Flow'!DF$7</f>
        <v>49429</v>
      </c>
      <c r="DG35" s="128">
        <f>'Monthly Cash Flow'!DG$7</f>
        <v>49460</v>
      </c>
      <c r="DH35" s="128">
        <f>'Monthly Cash Flow'!DH$7</f>
        <v>49490</v>
      </c>
      <c r="DI35" s="128">
        <f>'Monthly Cash Flow'!DI$7</f>
        <v>49521</v>
      </c>
      <c r="DJ35" s="128">
        <f>'Monthly Cash Flow'!DJ$7</f>
        <v>49552</v>
      </c>
      <c r="DK35" s="128">
        <f>'Monthly Cash Flow'!DK$7</f>
        <v>49582</v>
      </c>
      <c r="DL35" s="128">
        <f>'Monthly Cash Flow'!DL$7</f>
        <v>49613</v>
      </c>
      <c r="DM35" s="128">
        <f>'Monthly Cash Flow'!DM$7</f>
        <v>49643</v>
      </c>
      <c r="DN35" s="128">
        <f>'Monthly Cash Flow'!DN$7</f>
        <v>49674</v>
      </c>
      <c r="DO35" s="128">
        <f>'Monthly Cash Flow'!DO$7</f>
        <v>49705</v>
      </c>
      <c r="DP35" s="128">
        <f>'Monthly Cash Flow'!DP$7</f>
        <v>49734</v>
      </c>
      <c r="DQ35" s="128">
        <f>'Monthly Cash Flow'!DQ$7</f>
        <v>49765</v>
      </c>
      <c r="DR35" s="128">
        <f>'Monthly Cash Flow'!DR$7</f>
        <v>49795</v>
      </c>
      <c r="DS35" s="128">
        <f>'Monthly Cash Flow'!DS$7</f>
        <v>49826</v>
      </c>
      <c r="DT35" s="416">
        <f>'Monthly Cash Flow'!DT$7</f>
        <v>49856</v>
      </c>
    </row>
    <row r="36" spans="2:124">
      <c r="B36" s="134" t="s">
        <v>663</v>
      </c>
      <c r="C36" s="17"/>
      <c r="D36" s="140">
        <f ca="1">D165</f>
        <v>-9999015.1983749997</v>
      </c>
      <c r="E36" s="140">
        <f t="shared" ref="E36:BP36" ca="1" si="2">E165</f>
        <v>-19924.866427755354</v>
      </c>
      <c r="F36" s="140">
        <f t="shared" ca="1" si="2"/>
        <v>0</v>
      </c>
      <c r="G36" s="140">
        <f t="shared" ca="1" si="2"/>
        <v>0</v>
      </c>
      <c r="H36" s="140">
        <f t="shared" ca="1" si="2"/>
        <v>0</v>
      </c>
      <c r="I36" s="140">
        <f t="shared" ca="1" si="2"/>
        <v>0</v>
      </c>
      <c r="J36" s="140">
        <f t="shared" ca="1" si="2"/>
        <v>0</v>
      </c>
      <c r="K36" s="140">
        <f t="shared" ca="1" si="2"/>
        <v>0</v>
      </c>
      <c r="L36" s="140">
        <f t="shared" ca="1" si="2"/>
        <v>0</v>
      </c>
      <c r="M36" s="140">
        <f t="shared" ca="1" si="2"/>
        <v>0</v>
      </c>
      <c r="N36" s="140">
        <f t="shared" ca="1" si="2"/>
        <v>0</v>
      </c>
      <c r="O36" s="140">
        <f t="shared" ca="1" si="2"/>
        <v>0</v>
      </c>
      <c r="P36" s="140">
        <f t="shared" ca="1" si="2"/>
        <v>0</v>
      </c>
      <c r="Q36" s="140">
        <f t="shared" ca="1" si="2"/>
        <v>0</v>
      </c>
      <c r="R36" s="140">
        <f t="shared" ca="1" si="2"/>
        <v>6.5192580223083492E-10</v>
      </c>
      <c r="S36" s="140">
        <f t="shared" ca="1" si="2"/>
        <v>0</v>
      </c>
      <c r="T36" s="140">
        <f t="shared" ca="1" si="2"/>
        <v>0</v>
      </c>
      <c r="U36" s="140">
        <f t="shared" ca="1" si="2"/>
        <v>0</v>
      </c>
      <c r="V36" s="140">
        <f t="shared" ca="1" si="2"/>
        <v>0</v>
      </c>
      <c r="W36" s="140">
        <f t="shared" ca="1" si="2"/>
        <v>0</v>
      </c>
      <c r="X36" s="140">
        <f t="shared" ca="1" si="2"/>
        <v>0</v>
      </c>
      <c r="Y36" s="140">
        <f t="shared" ca="1" si="2"/>
        <v>-3.2596290111541746E-10</v>
      </c>
      <c r="Z36" s="140">
        <f t="shared" ca="1" si="2"/>
        <v>-1.6298145055770873E-10</v>
      </c>
      <c r="AA36" s="140">
        <f t="shared" ca="1" si="2"/>
        <v>0</v>
      </c>
      <c r="AB36" s="140">
        <f t="shared" ca="1" si="2"/>
        <v>0</v>
      </c>
      <c r="AC36" s="140">
        <f t="shared" ca="1" si="2"/>
        <v>0</v>
      </c>
      <c r="AD36" s="140">
        <f t="shared" ca="1" si="2"/>
        <v>0</v>
      </c>
      <c r="AE36" s="140">
        <f t="shared" ca="1" si="2"/>
        <v>0</v>
      </c>
      <c r="AF36" s="140">
        <f t="shared" ca="1" si="2"/>
        <v>0</v>
      </c>
      <c r="AG36" s="140">
        <f t="shared" ca="1" si="2"/>
        <v>0</v>
      </c>
      <c r="AH36" s="140">
        <f t="shared" ca="1" si="2"/>
        <v>0</v>
      </c>
      <c r="AI36" s="140">
        <f t="shared" ca="1" si="2"/>
        <v>0</v>
      </c>
      <c r="AJ36" s="140">
        <f t="shared" ca="1" si="2"/>
        <v>0</v>
      </c>
      <c r="AK36" s="140">
        <f t="shared" ca="1" si="2"/>
        <v>1.0186340659856796E-11</v>
      </c>
      <c r="AL36" s="140">
        <f t="shared" ca="1" si="2"/>
        <v>0</v>
      </c>
      <c r="AM36" s="140">
        <f t="shared" ca="1" si="2"/>
        <v>0</v>
      </c>
      <c r="AN36" s="140">
        <f t="shared" ca="1" si="2"/>
        <v>0</v>
      </c>
      <c r="AO36" s="140">
        <f t="shared" ca="1" si="2"/>
        <v>0</v>
      </c>
      <c r="AP36" s="140">
        <f t="shared" ca="1" si="2"/>
        <v>2450.8751739279774</v>
      </c>
      <c r="AQ36" s="140">
        <f t="shared" ca="1" si="2"/>
        <v>12429.055212856834</v>
      </c>
      <c r="AR36" s="140">
        <f t="shared" ca="1" si="2"/>
        <v>34675.406426296802</v>
      </c>
      <c r="AS36" s="140">
        <f t="shared" ca="1" si="2"/>
        <v>63769.629205550307</v>
      </c>
      <c r="AT36" s="140">
        <f t="shared" ca="1" si="2"/>
        <v>88389.761012499046</v>
      </c>
      <c r="AU36" s="140">
        <f t="shared" ca="1" si="2"/>
        <v>125324.48363948838</v>
      </c>
      <c r="AV36" s="140">
        <f t="shared" ca="1" si="2"/>
        <v>156713.16815940625</v>
      </c>
      <c r="AW36" s="140">
        <f t="shared" ca="1" si="2"/>
        <v>171370.61097548166</v>
      </c>
      <c r="AX36" s="140">
        <f t="shared" ca="1" si="2"/>
        <v>196665.21560474613</v>
      </c>
      <c r="AY36" s="140">
        <f t="shared" ca="1" si="2"/>
        <v>206294.92651405791</v>
      </c>
      <c r="AZ36" s="140">
        <f t="shared" ca="1" si="2"/>
        <v>229482.49476194134</v>
      </c>
      <c r="BA36" s="140">
        <f t="shared" ca="1" si="2"/>
        <v>234594.33374379348</v>
      </c>
      <c r="BB36" s="140">
        <f t="shared" ca="1" si="2"/>
        <v>249329.40321101111</v>
      </c>
      <c r="BC36" s="140">
        <f t="shared" ca="1" si="2"/>
        <v>246829.43030494219</v>
      </c>
      <c r="BD36" s="140">
        <f t="shared" ca="1" si="2"/>
        <v>248463.11495233551</v>
      </c>
      <c r="BE36" s="140">
        <f t="shared" ca="1" si="2"/>
        <v>255458.72965829028</v>
      </c>
      <c r="BF36" s="140">
        <f t="shared" ca="1" si="2"/>
        <v>256232.79058296402</v>
      </c>
      <c r="BG36" s="140">
        <f t="shared" ca="1" si="2"/>
        <v>288542.61854747444</v>
      </c>
      <c r="BH36" s="140">
        <f t="shared" ca="1" si="2"/>
        <v>294852.60046064202</v>
      </c>
      <c r="BI36" s="140">
        <f t="shared" ca="1" si="2"/>
        <v>287819.02843168308</v>
      </c>
      <c r="BJ36" s="140">
        <f t="shared" ca="1" si="2"/>
        <v>289681.1590308086</v>
      </c>
      <c r="BK36" s="140">
        <f t="shared" ca="1" si="2"/>
        <v>287095.43831589184</v>
      </c>
      <c r="BL36" s="140">
        <f t="shared" ca="1" si="2"/>
        <v>21165435.885386113</v>
      </c>
      <c r="BM36" s="140">
        <f t="shared" ca="1" si="2"/>
        <v>0</v>
      </c>
      <c r="BN36" s="140">
        <f t="shared" ca="1" si="2"/>
        <v>0</v>
      </c>
      <c r="BO36" s="140">
        <f t="shared" ca="1" si="2"/>
        <v>0</v>
      </c>
      <c r="BP36" s="140">
        <f t="shared" ca="1" si="2"/>
        <v>0</v>
      </c>
      <c r="BQ36" s="140">
        <f t="shared" ref="BQ36:DT36" ca="1" si="3">BQ165</f>
        <v>0</v>
      </c>
      <c r="BR36" s="140">
        <f t="shared" ca="1" si="3"/>
        <v>0</v>
      </c>
      <c r="BS36" s="140">
        <f t="shared" ca="1" si="3"/>
        <v>0</v>
      </c>
      <c r="BT36" s="140">
        <f t="shared" ca="1" si="3"/>
        <v>0</v>
      </c>
      <c r="BU36" s="140">
        <f t="shared" ca="1" si="3"/>
        <v>0</v>
      </c>
      <c r="BV36" s="140">
        <f t="shared" ca="1" si="3"/>
        <v>0</v>
      </c>
      <c r="BW36" s="140">
        <f t="shared" ca="1" si="3"/>
        <v>0</v>
      </c>
      <c r="BX36" s="140">
        <f t="shared" ca="1" si="3"/>
        <v>0</v>
      </c>
      <c r="BY36" s="140">
        <f t="shared" ca="1" si="3"/>
        <v>0</v>
      </c>
      <c r="BZ36" s="140">
        <f t="shared" ca="1" si="3"/>
        <v>0</v>
      </c>
      <c r="CA36" s="140">
        <f t="shared" ca="1" si="3"/>
        <v>0</v>
      </c>
      <c r="CB36" s="140">
        <f t="shared" ca="1" si="3"/>
        <v>0</v>
      </c>
      <c r="CC36" s="140">
        <f t="shared" ca="1" si="3"/>
        <v>0</v>
      </c>
      <c r="CD36" s="140">
        <f t="shared" ca="1" si="3"/>
        <v>0</v>
      </c>
      <c r="CE36" s="140">
        <f t="shared" ca="1" si="3"/>
        <v>0</v>
      </c>
      <c r="CF36" s="140">
        <f t="shared" ca="1" si="3"/>
        <v>0</v>
      </c>
      <c r="CG36" s="140">
        <f t="shared" ca="1" si="3"/>
        <v>0</v>
      </c>
      <c r="CH36" s="140">
        <f t="shared" ca="1" si="3"/>
        <v>0</v>
      </c>
      <c r="CI36" s="140">
        <f t="shared" ca="1" si="3"/>
        <v>0</v>
      </c>
      <c r="CJ36" s="140">
        <f t="shared" ca="1" si="3"/>
        <v>0</v>
      </c>
      <c r="CK36" s="140">
        <f t="shared" ca="1" si="3"/>
        <v>0</v>
      </c>
      <c r="CL36" s="140">
        <f t="shared" ca="1" si="3"/>
        <v>0</v>
      </c>
      <c r="CM36" s="140">
        <f t="shared" ca="1" si="3"/>
        <v>0</v>
      </c>
      <c r="CN36" s="140">
        <f t="shared" ca="1" si="3"/>
        <v>0</v>
      </c>
      <c r="CO36" s="140">
        <f t="shared" ca="1" si="3"/>
        <v>0</v>
      </c>
      <c r="CP36" s="140">
        <f t="shared" ca="1" si="3"/>
        <v>0</v>
      </c>
      <c r="CQ36" s="140">
        <f t="shared" ca="1" si="3"/>
        <v>0</v>
      </c>
      <c r="CR36" s="140">
        <f t="shared" ca="1" si="3"/>
        <v>0</v>
      </c>
      <c r="CS36" s="140">
        <f t="shared" ca="1" si="3"/>
        <v>0</v>
      </c>
      <c r="CT36" s="140">
        <f t="shared" ca="1" si="3"/>
        <v>0</v>
      </c>
      <c r="CU36" s="140">
        <f t="shared" ca="1" si="3"/>
        <v>0</v>
      </c>
      <c r="CV36" s="140">
        <f t="shared" ca="1" si="3"/>
        <v>0</v>
      </c>
      <c r="CW36" s="140">
        <f t="shared" ca="1" si="3"/>
        <v>0</v>
      </c>
      <c r="CX36" s="140">
        <f t="shared" ca="1" si="3"/>
        <v>0</v>
      </c>
      <c r="CY36" s="140">
        <f t="shared" ca="1" si="3"/>
        <v>0</v>
      </c>
      <c r="CZ36" s="140">
        <f t="shared" ca="1" si="3"/>
        <v>0</v>
      </c>
      <c r="DA36" s="140">
        <f t="shared" ca="1" si="3"/>
        <v>0</v>
      </c>
      <c r="DB36" s="140">
        <f t="shared" ca="1" si="3"/>
        <v>0</v>
      </c>
      <c r="DC36" s="140">
        <f t="shared" ca="1" si="3"/>
        <v>0</v>
      </c>
      <c r="DD36" s="140">
        <f t="shared" ca="1" si="3"/>
        <v>0</v>
      </c>
      <c r="DE36" s="140">
        <f t="shared" ca="1" si="3"/>
        <v>0</v>
      </c>
      <c r="DF36" s="140">
        <f t="shared" ca="1" si="3"/>
        <v>0</v>
      </c>
      <c r="DG36" s="140">
        <f t="shared" ca="1" si="3"/>
        <v>0</v>
      </c>
      <c r="DH36" s="140">
        <f t="shared" ca="1" si="3"/>
        <v>0</v>
      </c>
      <c r="DI36" s="140">
        <f t="shared" ca="1" si="3"/>
        <v>0</v>
      </c>
      <c r="DJ36" s="140">
        <f t="shared" ca="1" si="3"/>
        <v>0</v>
      </c>
      <c r="DK36" s="140">
        <f t="shared" ca="1" si="3"/>
        <v>0</v>
      </c>
      <c r="DL36" s="140">
        <f t="shared" ca="1" si="3"/>
        <v>0</v>
      </c>
      <c r="DM36" s="140">
        <f t="shared" ca="1" si="3"/>
        <v>0</v>
      </c>
      <c r="DN36" s="140">
        <f t="shared" ca="1" si="3"/>
        <v>0</v>
      </c>
      <c r="DO36" s="140">
        <f t="shared" ca="1" si="3"/>
        <v>0</v>
      </c>
      <c r="DP36" s="140">
        <f t="shared" ca="1" si="3"/>
        <v>0</v>
      </c>
      <c r="DQ36" s="140">
        <f t="shared" ca="1" si="3"/>
        <v>0</v>
      </c>
      <c r="DR36" s="140">
        <f t="shared" ca="1" si="3"/>
        <v>0</v>
      </c>
      <c r="DS36" s="140">
        <f t="shared" ca="1" si="3"/>
        <v>0</v>
      </c>
      <c r="DT36" s="144">
        <f t="shared" ca="1" si="3"/>
        <v>0</v>
      </c>
    </row>
    <row r="37" spans="2:124">
      <c r="B37" s="134"/>
      <c r="C37" s="17"/>
      <c r="DT37" s="79"/>
    </row>
    <row r="38" spans="2:124">
      <c r="B38" s="134" t="s">
        <v>455</v>
      </c>
      <c r="C38" s="17"/>
      <c r="D38" s="418">
        <f ca="1">XIRR(D36:DT36,D35:DT35)</f>
        <v>0.21021577715873721</v>
      </c>
      <c r="DT38" s="79"/>
    </row>
    <row r="39" spans="2:124">
      <c r="B39" s="134" t="s">
        <v>664</v>
      </c>
      <c r="C39" s="17"/>
      <c r="D39" s="419">
        <f ca="1">SUM(D36:DT36)</f>
        <v>15372960.094509449</v>
      </c>
      <c r="DT39" s="79"/>
    </row>
    <row r="40" spans="2:124">
      <c r="B40" s="135" t="s">
        <v>665</v>
      </c>
      <c r="C40" s="33"/>
      <c r="D40" s="420">
        <f ca="1">-SUMIF($D$36:$DT$36,"&gt;"&amp;0,$D$36:$DT$36)/SUMIF($D$36:$DT$36,"&lt;"&amp;0,$D$36:$DT$36)</f>
        <v>2.5343898651031704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421"/>
    </row>
    <row r="41" spans="2:124">
      <c r="B41" s="429" t="s">
        <v>749</v>
      </c>
      <c r="C41" s="17"/>
      <c r="D41" s="140">
        <f ca="1">D18*$D$4</f>
        <v>-9999015.1983749997</v>
      </c>
      <c r="E41" s="140">
        <f t="shared" ref="E41:BO41" ca="1" si="4">E18*$D$4</f>
        <v>-19924.866427755354</v>
      </c>
      <c r="F41" s="140">
        <f t="shared" ca="1" si="4"/>
        <v>0</v>
      </c>
      <c r="G41" s="140">
        <f t="shared" ca="1" si="4"/>
        <v>0</v>
      </c>
      <c r="H41" s="140">
        <f t="shared" ca="1" si="4"/>
        <v>0</v>
      </c>
      <c r="I41" s="140">
        <f t="shared" ca="1" si="4"/>
        <v>0</v>
      </c>
      <c r="J41" s="140">
        <f t="shared" ca="1" si="4"/>
        <v>0</v>
      </c>
      <c r="K41" s="140">
        <f t="shared" ca="1" si="4"/>
        <v>0</v>
      </c>
      <c r="L41" s="140">
        <f t="shared" ca="1" si="4"/>
        <v>0</v>
      </c>
      <c r="M41" s="140">
        <f t="shared" ca="1" si="4"/>
        <v>0</v>
      </c>
      <c r="N41" s="140">
        <f t="shared" ca="1" si="4"/>
        <v>0</v>
      </c>
      <c r="O41" s="140">
        <f t="shared" ca="1" si="4"/>
        <v>0</v>
      </c>
      <c r="P41" s="140">
        <f t="shared" ca="1" si="4"/>
        <v>0</v>
      </c>
      <c r="Q41" s="140">
        <f t="shared" ca="1" si="4"/>
        <v>0</v>
      </c>
      <c r="R41" s="140">
        <f t="shared" ca="1" si="4"/>
        <v>6.5192580223083492E-10</v>
      </c>
      <c r="S41" s="140">
        <f t="shared" ca="1" si="4"/>
        <v>0</v>
      </c>
      <c r="T41" s="140">
        <f t="shared" ca="1" si="4"/>
        <v>0</v>
      </c>
      <c r="U41" s="140">
        <f t="shared" ca="1" si="4"/>
        <v>0</v>
      </c>
      <c r="V41" s="140">
        <f t="shared" ca="1" si="4"/>
        <v>0</v>
      </c>
      <c r="W41" s="140">
        <f t="shared" ca="1" si="4"/>
        <v>0</v>
      </c>
      <c r="X41" s="140">
        <f t="shared" ca="1" si="4"/>
        <v>0</v>
      </c>
      <c r="Y41" s="140">
        <f t="shared" ca="1" si="4"/>
        <v>-3.2596290111541746E-10</v>
      </c>
      <c r="Z41" s="140">
        <f t="shared" ca="1" si="4"/>
        <v>-1.6298145055770873E-10</v>
      </c>
      <c r="AA41" s="140">
        <f t="shared" ca="1" si="4"/>
        <v>0</v>
      </c>
      <c r="AB41" s="140">
        <f t="shared" ca="1" si="4"/>
        <v>0</v>
      </c>
      <c r="AC41" s="140">
        <f t="shared" ca="1" si="4"/>
        <v>0</v>
      </c>
      <c r="AD41" s="140">
        <f t="shared" ca="1" si="4"/>
        <v>0</v>
      </c>
      <c r="AE41" s="140">
        <f t="shared" ca="1" si="4"/>
        <v>0</v>
      </c>
      <c r="AF41" s="140">
        <f t="shared" ca="1" si="4"/>
        <v>0</v>
      </c>
      <c r="AG41" s="140">
        <f t="shared" ca="1" si="4"/>
        <v>0</v>
      </c>
      <c r="AH41" s="140">
        <f t="shared" ca="1" si="4"/>
        <v>0</v>
      </c>
      <c r="AI41" s="140">
        <f t="shared" ca="1" si="4"/>
        <v>0</v>
      </c>
      <c r="AJ41" s="140">
        <f t="shared" ca="1" si="4"/>
        <v>0</v>
      </c>
      <c r="AK41" s="140">
        <f t="shared" ca="1" si="4"/>
        <v>1.0186340659856796E-11</v>
      </c>
      <c r="AL41" s="140">
        <f t="shared" ca="1" si="4"/>
        <v>0</v>
      </c>
      <c r="AM41" s="140">
        <f t="shared" ca="1" si="4"/>
        <v>0</v>
      </c>
      <c r="AN41" s="140">
        <f t="shared" ca="1" si="4"/>
        <v>0</v>
      </c>
      <c r="AO41" s="140">
        <f t="shared" ca="1" si="4"/>
        <v>0</v>
      </c>
      <c r="AP41" s="140">
        <f t="shared" ca="1" si="4"/>
        <v>2450.8751739279774</v>
      </c>
      <c r="AQ41" s="140">
        <f t="shared" ca="1" si="4"/>
        <v>12429.055212856834</v>
      </c>
      <c r="AR41" s="140">
        <f t="shared" ca="1" si="4"/>
        <v>34675.406426296802</v>
      </c>
      <c r="AS41" s="140">
        <f t="shared" ca="1" si="4"/>
        <v>63769.629205550307</v>
      </c>
      <c r="AT41" s="140">
        <f t="shared" ca="1" si="4"/>
        <v>88389.761012499046</v>
      </c>
      <c r="AU41" s="140">
        <f t="shared" ca="1" si="4"/>
        <v>125324.48363948838</v>
      </c>
      <c r="AV41" s="140">
        <f t="shared" ca="1" si="4"/>
        <v>156713.16815940625</v>
      </c>
      <c r="AW41" s="140">
        <f t="shared" ca="1" si="4"/>
        <v>171370.61097548166</v>
      </c>
      <c r="AX41" s="140">
        <f t="shared" ca="1" si="4"/>
        <v>196665.21560474613</v>
      </c>
      <c r="AY41" s="140">
        <f t="shared" ca="1" si="4"/>
        <v>206294.92651405791</v>
      </c>
      <c r="AZ41" s="140">
        <f t="shared" ca="1" si="4"/>
        <v>229482.49476194134</v>
      </c>
      <c r="BA41" s="140">
        <f t="shared" ca="1" si="4"/>
        <v>234594.33374379348</v>
      </c>
      <c r="BB41" s="140">
        <f t="shared" ca="1" si="4"/>
        <v>249329.40321101111</v>
      </c>
      <c r="BC41" s="140">
        <f t="shared" ca="1" si="4"/>
        <v>246829.43030494219</v>
      </c>
      <c r="BD41" s="140">
        <f t="shared" ca="1" si="4"/>
        <v>248463.11495233551</v>
      </c>
      <c r="BE41" s="140">
        <f t="shared" ca="1" si="4"/>
        <v>255458.72965829028</v>
      </c>
      <c r="BF41" s="140">
        <f t="shared" ca="1" si="4"/>
        <v>256232.79058296402</v>
      </c>
      <c r="BG41" s="140">
        <f t="shared" ca="1" si="4"/>
        <v>288542.61854747444</v>
      </c>
      <c r="BH41" s="140">
        <f t="shared" ca="1" si="4"/>
        <v>294852.60046064202</v>
      </c>
      <c r="BI41" s="140">
        <f t="shared" ca="1" si="4"/>
        <v>287819.02843168308</v>
      </c>
      <c r="BJ41" s="140">
        <f t="shared" ca="1" si="4"/>
        <v>289681.1590308086</v>
      </c>
      <c r="BK41" s="140">
        <f t="shared" ca="1" si="4"/>
        <v>287095.43831589184</v>
      </c>
      <c r="BL41" s="140">
        <f t="shared" ca="1" si="4"/>
        <v>30609488.984249383</v>
      </c>
      <c r="BM41" s="140">
        <f t="shared" ca="1" si="4"/>
        <v>0</v>
      </c>
      <c r="BN41" s="140">
        <f t="shared" ca="1" si="4"/>
        <v>0</v>
      </c>
      <c r="BO41" s="140">
        <f t="shared" ca="1" si="4"/>
        <v>0</v>
      </c>
      <c r="BP41" s="140">
        <f t="shared" ref="BP41:DT41" ca="1" si="5">BP18*$D$4</f>
        <v>0</v>
      </c>
      <c r="BQ41" s="140">
        <f t="shared" ca="1" si="5"/>
        <v>0</v>
      </c>
      <c r="BR41" s="140">
        <f t="shared" ca="1" si="5"/>
        <v>0</v>
      </c>
      <c r="BS41" s="140">
        <f t="shared" ca="1" si="5"/>
        <v>0</v>
      </c>
      <c r="BT41" s="140">
        <f t="shared" ca="1" si="5"/>
        <v>0</v>
      </c>
      <c r="BU41" s="140">
        <f t="shared" ca="1" si="5"/>
        <v>0</v>
      </c>
      <c r="BV41" s="140">
        <f t="shared" ca="1" si="5"/>
        <v>0</v>
      </c>
      <c r="BW41" s="140">
        <f t="shared" ca="1" si="5"/>
        <v>0</v>
      </c>
      <c r="BX41" s="140">
        <f t="shared" ca="1" si="5"/>
        <v>0</v>
      </c>
      <c r="BY41" s="140">
        <f t="shared" ca="1" si="5"/>
        <v>0</v>
      </c>
      <c r="BZ41" s="140">
        <f t="shared" ca="1" si="5"/>
        <v>0</v>
      </c>
      <c r="CA41" s="140">
        <f t="shared" ca="1" si="5"/>
        <v>0</v>
      </c>
      <c r="CB41" s="140">
        <f t="shared" ca="1" si="5"/>
        <v>0</v>
      </c>
      <c r="CC41" s="140">
        <f t="shared" ca="1" si="5"/>
        <v>0</v>
      </c>
      <c r="CD41" s="140">
        <f t="shared" ca="1" si="5"/>
        <v>0</v>
      </c>
      <c r="CE41" s="140">
        <f t="shared" ca="1" si="5"/>
        <v>0</v>
      </c>
      <c r="CF41" s="140">
        <f t="shared" ca="1" si="5"/>
        <v>0</v>
      </c>
      <c r="CG41" s="140">
        <f t="shared" ca="1" si="5"/>
        <v>0</v>
      </c>
      <c r="CH41" s="140">
        <f t="shared" ca="1" si="5"/>
        <v>0</v>
      </c>
      <c r="CI41" s="140">
        <f t="shared" ca="1" si="5"/>
        <v>0</v>
      </c>
      <c r="CJ41" s="140">
        <f t="shared" ca="1" si="5"/>
        <v>0</v>
      </c>
      <c r="CK41" s="140">
        <f t="shared" ca="1" si="5"/>
        <v>0</v>
      </c>
      <c r="CL41" s="140">
        <f t="shared" ca="1" si="5"/>
        <v>0</v>
      </c>
      <c r="CM41" s="140">
        <f t="shared" ca="1" si="5"/>
        <v>0</v>
      </c>
      <c r="CN41" s="140">
        <f t="shared" ca="1" si="5"/>
        <v>0</v>
      </c>
      <c r="CO41" s="140">
        <f t="shared" ca="1" si="5"/>
        <v>0</v>
      </c>
      <c r="CP41" s="140">
        <f t="shared" ca="1" si="5"/>
        <v>0</v>
      </c>
      <c r="CQ41" s="140">
        <f t="shared" ca="1" si="5"/>
        <v>0</v>
      </c>
      <c r="CR41" s="140">
        <f t="shared" ca="1" si="5"/>
        <v>0</v>
      </c>
      <c r="CS41" s="140">
        <f t="shared" ca="1" si="5"/>
        <v>0</v>
      </c>
      <c r="CT41" s="140">
        <f t="shared" ca="1" si="5"/>
        <v>0</v>
      </c>
      <c r="CU41" s="140">
        <f t="shared" ca="1" si="5"/>
        <v>0</v>
      </c>
      <c r="CV41" s="140">
        <f t="shared" ca="1" si="5"/>
        <v>0</v>
      </c>
      <c r="CW41" s="140">
        <f t="shared" ca="1" si="5"/>
        <v>0</v>
      </c>
      <c r="CX41" s="140">
        <f t="shared" ca="1" si="5"/>
        <v>0</v>
      </c>
      <c r="CY41" s="140">
        <f t="shared" ca="1" si="5"/>
        <v>0</v>
      </c>
      <c r="CZ41" s="140">
        <f t="shared" ca="1" si="5"/>
        <v>0</v>
      </c>
      <c r="DA41" s="140">
        <f t="shared" ca="1" si="5"/>
        <v>0</v>
      </c>
      <c r="DB41" s="140">
        <f t="shared" ca="1" si="5"/>
        <v>0</v>
      </c>
      <c r="DC41" s="140">
        <f t="shared" ca="1" si="5"/>
        <v>0</v>
      </c>
      <c r="DD41" s="140">
        <f t="shared" ca="1" si="5"/>
        <v>0</v>
      </c>
      <c r="DE41" s="140">
        <f t="shared" ca="1" si="5"/>
        <v>0</v>
      </c>
      <c r="DF41" s="140">
        <f t="shared" ca="1" si="5"/>
        <v>0</v>
      </c>
      <c r="DG41" s="140">
        <f t="shared" ca="1" si="5"/>
        <v>0</v>
      </c>
      <c r="DH41" s="140">
        <f t="shared" ca="1" si="5"/>
        <v>0</v>
      </c>
      <c r="DI41" s="140">
        <f t="shared" ca="1" si="5"/>
        <v>0</v>
      </c>
      <c r="DJ41" s="140">
        <f t="shared" ca="1" si="5"/>
        <v>0</v>
      </c>
      <c r="DK41" s="140">
        <f t="shared" ca="1" si="5"/>
        <v>0</v>
      </c>
      <c r="DL41" s="140">
        <f t="shared" ca="1" si="5"/>
        <v>0</v>
      </c>
      <c r="DM41" s="140">
        <f t="shared" ca="1" si="5"/>
        <v>0</v>
      </c>
      <c r="DN41" s="140">
        <f t="shared" ca="1" si="5"/>
        <v>0</v>
      </c>
      <c r="DO41" s="140">
        <f t="shared" ca="1" si="5"/>
        <v>0</v>
      </c>
      <c r="DP41" s="140">
        <f t="shared" ca="1" si="5"/>
        <v>0</v>
      </c>
      <c r="DQ41" s="140">
        <f t="shared" ca="1" si="5"/>
        <v>0</v>
      </c>
      <c r="DR41" s="140">
        <f t="shared" ca="1" si="5"/>
        <v>0</v>
      </c>
      <c r="DS41" s="140">
        <f t="shared" ca="1" si="5"/>
        <v>0</v>
      </c>
      <c r="DT41" s="140">
        <f t="shared" ca="1" si="5"/>
        <v>0</v>
      </c>
    </row>
    <row r="42" spans="2:124">
      <c r="B42" s="84" t="s">
        <v>750</v>
      </c>
      <c r="C42" s="33"/>
      <c r="D42" s="473">
        <f ca="1">D36-D41</f>
        <v>0</v>
      </c>
      <c r="E42" s="473">
        <f t="shared" ref="E42:BO42" ca="1" si="6">E36-E41</f>
        <v>0</v>
      </c>
      <c r="F42" s="473">
        <f t="shared" ca="1" si="6"/>
        <v>0</v>
      </c>
      <c r="G42" s="473">
        <f t="shared" ca="1" si="6"/>
        <v>0</v>
      </c>
      <c r="H42" s="473">
        <f t="shared" ca="1" si="6"/>
        <v>0</v>
      </c>
      <c r="I42" s="473">
        <f t="shared" ca="1" si="6"/>
        <v>0</v>
      </c>
      <c r="J42" s="473">
        <f t="shared" ca="1" si="6"/>
        <v>0</v>
      </c>
      <c r="K42" s="473">
        <f t="shared" ca="1" si="6"/>
        <v>0</v>
      </c>
      <c r="L42" s="473">
        <f t="shared" ca="1" si="6"/>
        <v>0</v>
      </c>
      <c r="M42" s="473">
        <f t="shared" ca="1" si="6"/>
        <v>0</v>
      </c>
      <c r="N42" s="473">
        <f t="shared" ca="1" si="6"/>
        <v>0</v>
      </c>
      <c r="O42" s="473">
        <f t="shared" ca="1" si="6"/>
        <v>0</v>
      </c>
      <c r="P42" s="473">
        <f t="shared" ca="1" si="6"/>
        <v>0</v>
      </c>
      <c r="Q42" s="473">
        <f t="shared" ca="1" si="6"/>
        <v>0</v>
      </c>
      <c r="R42" s="473">
        <f t="shared" ca="1" si="6"/>
        <v>0</v>
      </c>
      <c r="S42" s="473">
        <f t="shared" ca="1" si="6"/>
        <v>0</v>
      </c>
      <c r="T42" s="473">
        <f t="shared" ca="1" si="6"/>
        <v>0</v>
      </c>
      <c r="U42" s="473">
        <f t="shared" ca="1" si="6"/>
        <v>0</v>
      </c>
      <c r="V42" s="473">
        <f t="shared" ca="1" si="6"/>
        <v>0</v>
      </c>
      <c r="W42" s="473">
        <f t="shared" ca="1" si="6"/>
        <v>0</v>
      </c>
      <c r="X42" s="473">
        <f t="shared" ca="1" si="6"/>
        <v>0</v>
      </c>
      <c r="Y42" s="473">
        <f t="shared" ca="1" si="6"/>
        <v>0</v>
      </c>
      <c r="Z42" s="473">
        <f t="shared" ca="1" si="6"/>
        <v>0</v>
      </c>
      <c r="AA42" s="473">
        <f t="shared" ca="1" si="6"/>
        <v>0</v>
      </c>
      <c r="AB42" s="473">
        <f t="shared" ca="1" si="6"/>
        <v>0</v>
      </c>
      <c r="AC42" s="473">
        <f t="shared" ca="1" si="6"/>
        <v>0</v>
      </c>
      <c r="AD42" s="473">
        <f t="shared" ca="1" si="6"/>
        <v>0</v>
      </c>
      <c r="AE42" s="473">
        <f t="shared" ca="1" si="6"/>
        <v>0</v>
      </c>
      <c r="AF42" s="473">
        <f t="shared" ca="1" si="6"/>
        <v>0</v>
      </c>
      <c r="AG42" s="473">
        <f t="shared" ca="1" si="6"/>
        <v>0</v>
      </c>
      <c r="AH42" s="473">
        <f t="shared" ca="1" si="6"/>
        <v>0</v>
      </c>
      <c r="AI42" s="473">
        <f t="shared" ca="1" si="6"/>
        <v>0</v>
      </c>
      <c r="AJ42" s="473">
        <f t="shared" ca="1" si="6"/>
        <v>0</v>
      </c>
      <c r="AK42" s="473">
        <f t="shared" ca="1" si="6"/>
        <v>0</v>
      </c>
      <c r="AL42" s="473">
        <f t="shared" ca="1" si="6"/>
        <v>0</v>
      </c>
      <c r="AM42" s="473">
        <f t="shared" ca="1" si="6"/>
        <v>0</v>
      </c>
      <c r="AN42" s="473">
        <f t="shared" ca="1" si="6"/>
        <v>0</v>
      </c>
      <c r="AO42" s="473">
        <f t="shared" ca="1" si="6"/>
        <v>0</v>
      </c>
      <c r="AP42" s="473">
        <f t="shared" ca="1" si="6"/>
        <v>0</v>
      </c>
      <c r="AQ42" s="473">
        <f t="shared" ca="1" si="6"/>
        <v>0</v>
      </c>
      <c r="AR42" s="473">
        <f t="shared" ca="1" si="6"/>
        <v>0</v>
      </c>
      <c r="AS42" s="473">
        <f t="shared" ca="1" si="6"/>
        <v>0</v>
      </c>
      <c r="AT42" s="473">
        <f t="shared" ca="1" si="6"/>
        <v>0</v>
      </c>
      <c r="AU42" s="473">
        <f t="shared" ca="1" si="6"/>
        <v>0</v>
      </c>
      <c r="AV42" s="473">
        <f t="shared" ca="1" si="6"/>
        <v>0</v>
      </c>
      <c r="AW42" s="473">
        <f t="shared" ca="1" si="6"/>
        <v>0</v>
      </c>
      <c r="AX42" s="473">
        <f t="shared" ca="1" si="6"/>
        <v>0</v>
      </c>
      <c r="AY42" s="473">
        <f t="shared" ca="1" si="6"/>
        <v>0</v>
      </c>
      <c r="AZ42" s="473">
        <f t="shared" ca="1" si="6"/>
        <v>0</v>
      </c>
      <c r="BA42" s="473">
        <f t="shared" ca="1" si="6"/>
        <v>0</v>
      </c>
      <c r="BB42" s="473">
        <f t="shared" ca="1" si="6"/>
        <v>0</v>
      </c>
      <c r="BC42" s="473">
        <f t="shared" ca="1" si="6"/>
        <v>0</v>
      </c>
      <c r="BD42" s="473">
        <f t="shared" ca="1" si="6"/>
        <v>0</v>
      </c>
      <c r="BE42" s="473">
        <f t="shared" ca="1" si="6"/>
        <v>0</v>
      </c>
      <c r="BF42" s="473">
        <f t="shared" ca="1" si="6"/>
        <v>0</v>
      </c>
      <c r="BG42" s="473">
        <f t="shared" ca="1" si="6"/>
        <v>0</v>
      </c>
      <c r="BH42" s="473">
        <f t="shared" ca="1" si="6"/>
        <v>0</v>
      </c>
      <c r="BI42" s="473">
        <f t="shared" ca="1" si="6"/>
        <v>0</v>
      </c>
      <c r="BJ42" s="473">
        <f t="shared" ca="1" si="6"/>
        <v>0</v>
      </c>
      <c r="BK42" s="473">
        <f t="shared" ca="1" si="6"/>
        <v>0</v>
      </c>
      <c r="BL42" s="473">
        <f t="shared" ca="1" si="6"/>
        <v>-9444053.0988632701</v>
      </c>
      <c r="BM42" s="473">
        <f t="shared" ca="1" si="6"/>
        <v>0</v>
      </c>
      <c r="BN42" s="473">
        <f t="shared" ca="1" si="6"/>
        <v>0</v>
      </c>
      <c r="BO42" s="473">
        <f t="shared" ca="1" si="6"/>
        <v>0</v>
      </c>
      <c r="BP42" s="473">
        <f t="shared" ref="BP42:DT42" ca="1" si="7">BP36-BP41</f>
        <v>0</v>
      </c>
      <c r="BQ42" s="473">
        <f t="shared" ca="1" si="7"/>
        <v>0</v>
      </c>
      <c r="BR42" s="473">
        <f t="shared" ca="1" si="7"/>
        <v>0</v>
      </c>
      <c r="BS42" s="473">
        <f t="shared" ca="1" si="7"/>
        <v>0</v>
      </c>
      <c r="BT42" s="473">
        <f t="shared" ca="1" si="7"/>
        <v>0</v>
      </c>
      <c r="BU42" s="473">
        <f t="shared" ca="1" si="7"/>
        <v>0</v>
      </c>
      <c r="BV42" s="473">
        <f t="shared" ca="1" si="7"/>
        <v>0</v>
      </c>
      <c r="BW42" s="473">
        <f t="shared" ca="1" si="7"/>
        <v>0</v>
      </c>
      <c r="BX42" s="473">
        <f t="shared" ca="1" si="7"/>
        <v>0</v>
      </c>
      <c r="BY42" s="473">
        <f t="shared" ca="1" si="7"/>
        <v>0</v>
      </c>
      <c r="BZ42" s="473">
        <f t="shared" ca="1" si="7"/>
        <v>0</v>
      </c>
      <c r="CA42" s="473">
        <f t="shared" ca="1" si="7"/>
        <v>0</v>
      </c>
      <c r="CB42" s="473">
        <f t="shared" ca="1" si="7"/>
        <v>0</v>
      </c>
      <c r="CC42" s="473">
        <f t="shared" ca="1" si="7"/>
        <v>0</v>
      </c>
      <c r="CD42" s="473">
        <f t="shared" ca="1" si="7"/>
        <v>0</v>
      </c>
      <c r="CE42" s="473">
        <f t="shared" ca="1" si="7"/>
        <v>0</v>
      </c>
      <c r="CF42" s="473">
        <f t="shared" ca="1" si="7"/>
        <v>0</v>
      </c>
      <c r="CG42" s="473">
        <f t="shared" ca="1" si="7"/>
        <v>0</v>
      </c>
      <c r="CH42" s="473">
        <f t="shared" ca="1" si="7"/>
        <v>0</v>
      </c>
      <c r="CI42" s="473">
        <f t="shared" ca="1" si="7"/>
        <v>0</v>
      </c>
      <c r="CJ42" s="473">
        <f t="shared" ca="1" si="7"/>
        <v>0</v>
      </c>
      <c r="CK42" s="473">
        <f t="shared" ca="1" si="7"/>
        <v>0</v>
      </c>
      <c r="CL42" s="473">
        <f t="shared" ca="1" si="7"/>
        <v>0</v>
      </c>
      <c r="CM42" s="473">
        <f t="shared" ca="1" si="7"/>
        <v>0</v>
      </c>
      <c r="CN42" s="473">
        <f t="shared" ca="1" si="7"/>
        <v>0</v>
      </c>
      <c r="CO42" s="473">
        <f t="shared" ca="1" si="7"/>
        <v>0</v>
      </c>
      <c r="CP42" s="473">
        <f t="shared" ca="1" si="7"/>
        <v>0</v>
      </c>
      <c r="CQ42" s="473">
        <f t="shared" ca="1" si="7"/>
        <v>0</v>
      </c>
      <c r="CR42" s="473">
        <f t="shared" ca="1" si="7"/>
        <v>0</v>
      </c>
      <c r="CS42" s="473">
        <f t="shared" ca="1" si="7"/>
        <v>0</v>
      </c>
      <c r="CT42" s="473">
        <f t="shared" ca="1" si="7"/>
        <v>0</v>
      </c>
      <c r="CU42" s="473">
        <f t="shared" ca="1" si="7"/>
        <v>0</v>
      </c>
      <c r="CV42" s="473">
        <f t="shared" ca="1" si="7"/>
        <v>0</v>
      </c>
      <c r="CW42" s="473">
        <f t="shared" ca="1" si="7"/>
        <v>0</v>
      </c>
      <c r="CX42" s="473">
        <f t="shared" ca="1" si="7"/>
        <v>0</v>
      </c>
      <c r="CY42" s="473">
        <f t="shared" ca="1" si="7"/>
        <v>0</v>
      </c>
      <c r="CZ42" s="473">
        <f t="shared" ca="1" si="7"/>
        <v>0</v>
      </c>
      <c r="DA42" s="473">
        <f t="shared" ca="1" si="7"/>
        <v>0</v>
      </c>
      <c r="DB42" s="473">
        <f t="shared" ca="1" si="7"/>
        <v>0</v>
      </c>
      <c r="DC42" s="473">
        <f t="shared" ca="1" si="7"/>
        <v>0</v>
      </c>
      <c r="DD42" s="473">
        <f t="shared" ca="1" si="7"/>
        <v>0</v>
      </c>
      <c r="DE42" s="473">
        <f t="shared" ca="1" si="7"/>
        <v>0</v>
      </c>
      <c r="DF42" s="473">
        <f t="shared" ca="1" si="7"/>
        <v>0</v>
      </c>
      <c r="DG42" s="473">
        <f t="shared" ca="1" si="7"/>
        <v>0</v>
      </c>
      <c r="DH42" s="473">
        <f t="shared" ca="1" si="7"/>
        <v>0</v>
      </c>
      <c r="DI42" s="473">
        <f t="shared" ca="1" si="7"/>
        <v>0</v>
      </c>
      <c r="DJ42" s="473">
        <f t="shared" ca="1" si="7"/>
        <v>0</v>
      </c>
      <c r="DK42" s="473">
        <f t="shared" ca="1" si="7"/>
        <v>0</v>
      </c>
      <c r="DL42" s="473">
        <f t="shared" ca="1" si="7"/>
        <v>0</v>
      </c>
      <c r="DM42" s="473">
        <f t="shared" ca="1" si="7"/>
        <v>0</v>
      </c>
      <c r="DN42" s="473">
        <f t="shared" ca="1" si="7"/>
        <v>0</v>
      </c>
      <c r="DO42" s="473">
        <f t="shared" ca="1" si="7"/>
        <v>0</v>
      </c>
      <c r="DP42" s="473">
        <f t="shared" ca="1" si="7"/>
        <v>0</v>
      </c>
      <c r="DQ42" s="473">
        <f t="shared" ca="1" si="7"/>
        <v>0</v>
      </c>
      <c r="DR42" s="473">
        <f t="shared" ca="1" si="7"/>
        <v>0</v>
      </c>
      <c r="DS42" s="473">
        <f t="shared" ca="1" si="7"/>
        <v>0</v>
      </c>
      <c r="DT42" s="473">
        <f t="shared" ca="1" si="7"/>
        <v>0</v>
      </c>
    </row>
    <row r="43" spans="2:124">
      <c r="B43" s="17"/>
      <c r="C43" s="17"/>
    </row>
    <row r="44" spans="2:124">
      <c r="B44" s="80" t="s">
        <v>778</v>
      </c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415"/>
    </row>
    <row r="45" spans="2:124">
      <c r="B45" s="134"/>
      <c r="C45" s="17"/>
      <c r="D45" s="128">
        <f>D17</f>
        <v>46203</v>
      </c>
      <c r="E45" s="128">
        <f t="shared" ref="E45:BP45" si="8">E17</f>
        <v>46234</v>
      </c>
      <c r="F45" s="128">
        <f t="shared" si="8"/>
        <v>46265</v>
      </c>
      <c r="G45" s="128">
        <f t="shared" si="8"/>
        <v>46295</v>
      </c>
      <c r="H45" s="128">
        <f t="shared" si="8"/>
        <v>46326</v>
      </c>
      <c r="I45" s="128">
        <f t="shared" si="8"/>
        <v>46356</v>
      </c>
      <c r="J45" s="128">
        <f t="shared" si="8"/>
        <v>46387</v>
      </c>
      <c r="K45" s="128">
        <f t="shared" si="8"/>
        <v>46418</v>
      </c>
      <c r="L45" s="128">
        <f t="shared" si="8"/>
        <v>46446</v>
      </c>
      <c r="M45" s="128">
        <f t="shared" si="8"/>
        <v>46477</v>
      </c>
      <c r="N45" s="128">
        <f t="shared" si="8"/>
        <v>46507</v>
      </c>
      <c r="O45" s="128">
        <f t="shared" si="8"/>
        <v>46538</v>
      </c>
      <c r="P45" s="128">
        <f t="shared" si="8"/>
        <v>46568</v>
      </c>
      <c r="Q45" s="128">
        <f t="shared" si="8"/>
        <v>46599</v>
      </c>
      <c r="R45" s="128">
        <f t="shared" si="8"/>
        <v>46630</v>
      </c>
      <c r="S45" s="128">
        <f t="shared" si="8"/>
        <v>46660</v>
      </c>
      <c r="T45" s="128">
        <f t="shared" si="8"/>
        <v>46691</v>
      </c>
      <c r="U45" s="128">
        <f t="shared" si="8"/>
        <v>46721</v>
      </c>
      <c r="V45" s="128">
        <f t="shared" si="8"/>
        <v>46752</v>
      </c>
      <c r="W45" s="128">
        <f t="shared" si="8"/>
        <v>46783</v>
      </c>
      <c r="X45" s="128">
        <f t="shared" si="8"/>
        <v>46812</v>
      </c>
      <c r="Y45" s="128">
        <f t="shared" si="8"/>
        <v>46843</v>
      </c>
      <c r="Z45" s="128">
        <f t="shared" si="8"/>
        <v>46873</v>
      </c>
      <c r="AA45" s="128">
        <f t="shared" si="8"/>
        <v>46904</v>
      </c>
      <c r="AB45" s="128">
        <f t="shared" si="8"/>
        <v>46934</v>
      </c>
      <c r="AC45" s="128">
        <f t="shared" si="8"/>
        <v>46965</v>
      </c>
      <c r="AD45" s="128">
        <f t="shared" si="8"/>
        <v>46996</v>
      </c>
      <c r="AE45" s="128">
        <f t="shared" si="8"/>
        <v>47026</v>
      </c>
      <c r="AF45" s="128">
        <f t="shared" si="8"/>
        <v>47057</v>
      </c>
      <c r="AG45" s="128">
        <f t="shared" si="8"/>
        <v>47087</v>
      </c>
      <c r="AH45" s="128">
        <f t="shared" si="8"/>
        <v>47118</v>
      </c>
      <c r="AI45" s="128">
        <f t="shared" si="8"/>
        <v>47149</v>
      </c>
      <c r="AJ45" s="128">
        <f t="shared" si="8"/>
        <v>47177</v>
      </c>
      <c r="AK45" s="128">
        <f t="shared" si="8"/>
        <v>47208</v>
      </c>
      <c r="AL45" s="128">
        <f t="shared" si="8"/>
        <v>47238</v>
      </c>
      <c r="AM45" s="128">
        <f t="shared" si="8"/>
        <v>47269</v>
      </c>
      <c r="AN45" s="128">
        <f t="shared" si="8"/>
        <v>47299</v>
      </c>
      <c r="AO45" s="128">
        <f t="shared" si="8"/>
        <v>47330</v>
      </c>
      <c r="AP45" s="128">
        <f t="shared" si="8"/>
        <v>47361</v>
      </c>
      <c r="AQ45" s="128">
        <f t="shared" si="8"/>
        <v>47391</v>
      </c>
      <c r="AR45" s="128">
        <f t="shared" si="8"/>
        <v>47422</v>
      </c>
      <c r="AS45" s="128">
        <f t="shared" si="8"/>
        <v>47452</v>
      </c>
      <c r="AT45" s="128">
        <f t="shared" si="8"/>
        <v>47483</v>
      </c>
      <c r="AU45" s="128">
        <f t="shared" si="8"/>
        <v>47514</v>
      </c>
      <c r="AV45" s="128">
        <f t="shared" si="8"/>
        <v>47542</v>
      </c>
      <c r="AW45" s="128">
        <f t="shared" si="8"/>
        <v>47573</v>
      </c>
      <c r="AX45" s="128">
        <f t="shared" si="8"/>
        <v>47603</v>
      </c>
      <c r="AY45" s="128">
        <f t="shared" si="8"/>
        <v>47634</v>
      </c>
      <c r="AZ45" s="128">
        <f t="shared" si="8"/>
        <v>47664</v>
      </c>
      <c r="BA45" s="128">
        <f t="shared" si="8"/>
        <v>47695</v>
      </c>
      <c r="BB45" s="128">
        <f t="shared" si="8"/>
        <v>47726</v>
      </c>
      <c r="BC45" s="128">
        <f t="shared" si="8"/>
        <v>47756</v>
      </c>
      <c r="BD45" s="128">
        <f t="shared" si="8"/>
        <v>47787</v>
      </c>
      <c r="BE45" s="128">
        <f t="shared" si="8"/>
        <v>47817</v>
      </c>
      <c r="BF45" s="128">
        <f t="shared" si="8"/>
        <v>47848</v>
      </c>
      <c r="BG45" s="128">
        <f t="shared" si="8"/>
        <v>47879</v>
      </c>
      <c r="BH45" s="128">
        <f t="shared" si="8"/>
        <v>47907</v>
      </c>
      <c r="BI45" s="128">
        <f t="shared" si="8"/>
        <v>47938</v>
      </c>
      <c r="BJ45" s="128">
        <f t="shared" si="8"/>
        <v>47968</v>
      </c>
      <c r="BK45" s="128">
        <f t="shared" si="8"/>
        <v>47999</v>
      </c>
      <c r="BL45" s="128">
        <f t="shared" si="8"/>
        <v>48029</v>
      </c>
      <c r="BM45" s="128">
        <f t="shared" si="8"/>
        <v>48060</v>
      </c>
      <c r="BN45" s="128">
        <f t="shared" si="8"/>
        <v>48091</v>
      </c>
      <c r="BO45" s="128">
        <f t="shared" si="8"/>
        <v>48121</v>
      </c>
      <c r="BP45" s="128">
        <f t="shared" si="8"/>
        <v>48152</v>
      </c>
      <c r="BQ45" s="128">
        <f t="shared" ref="BQ45:DT45" si="9">BQ17</f>
        <v>48182</v>
      </c>
      <c r="BR45" s="128">
        <f t="shared" si="9"/>
        <v>48213</v>
      </c>
      <c r="BS45" s="128">
        <f t="shared" si="9"/>
        <v>48244</v>
      </c>
      <c r="BT45" s="128">
        <f t="shared" si="9"/>
        <v>48273</v>
      </c>
      <c r="BU45" s="128">
        <f t="shared" si="9"/>
        <v>48304</v>
      </c>
      <c r="BV45" s="128">
        <f t="shared" si="9"/>
        <v>48334</v>
      </c>
      <c r="BW45" s="128">
        <f t="shared" si="9"/>
        <v>48365</v>
      </c>
      <c r="BX45" s="128">
        <f t="shared" si="9"/>
        <v>48395</v>
      </c>
      <c r="BY45" s="128">
        <f t="shared" si="9"/>
        <v>48426</v>
      </c>
      <c r="BZ45" s="128">
        <f t="shared" si="9"/>
        <v>48457</v>
      </c>
      <c r="CA45" s="128">
        <f t="shared" si="9"/>
        <v>48487</v>
      </c>
      <c r="CB45" s="128">
        <f t="shared" si="9"/>
        <v>48518</v>
      </c>
      <c r="CC45" s="128">
        <f t="shared" si="9"/>
        <v>48548</v>
      </c>
      <c r="CD45" s="128">
        <f t="shared" si="9"/>
        <v>48579</v>
      </c>
      <c r="CE45" s="128">
        <f t="shared" si="9"/>
        <v>48610</v>
      </c>
      <c r="CF45" s="128">
        <f t="shared" si="9"/>
        <v>48638</v>
      </c>
      <c r="CG45" s="128">
        <f t="shared" si="9"/>
        <v>48669</v>
      </c>
      <c r="CH45" s="128">
        <f t="shared" si="9"/>
        <v>48699</v>
      </c>
      <c r="CI45" s="128">
        <f t="shared" si="9"/>
        <v>48730</v>
      </c>
      <c r="CJ45" s="128">
        <f t="shared" si="9"/>
        <v>48760</v>
      </c>
      <c r="CK45" s="128">
        <f t="shared" si="9"/>
        <v>48791</v>
      </c>
      <c r="CL45" s="128">
        <f t="shared" si="9"/>
        <v>48822</v>
      </c>
      <c r="CM45" s="128">
        <f t="shared" si="9"/>
        <v>48852</v>
      </c>
      <c r="CN45" s="128">
        <f t="shared" si="9"/>
        <v>48883</v>
      </c>
      <c r="CO45" s="128">
        <f t="shared" si="9"/>
        <v>48913</v>
      </c>
      <c r="CP45" s="128">
        <f t="shared" si="9"/>
        <v>48944</v>
      </c>
      <c r="CQ45" s="128">
        <f t="shared" si="9"/>
        <v>48975</v>
      </c>
      <c r="CR45" s="128">
        <f t="shared" si="9"/>
        <v>49003</v>
      </c>
      <c r="CS45" s="128">
        <f t="shared" si="9"/>
        <v>49034</v>
      </c>
      <c r="CT45" s="128">
        <f t="shared" si="9"/>
        <v>49064</v>
      </c>
      <c r="CU45" s="128">
        <f t="shared" si="9"/>
        <v>49095</v>
      </c>
      <c r="CV45" s="128">
        <f t="shared" si="9"/>
        <v>49125</v>
      </c>
      <c r="CW45" s="128">
        <f t="shared" si="9"/>
        <v>49156</v>
      </c>
      <c r="CX45" s="128">
        <f t="shared" si="9"/>
        <v>49187</v>
      </c>
      <c r="CY45" s="128">
        <f t="shared" si="9"/>
        <v>49217</v>
      </c>
      <c r="CZ45" s="128">
        <f t="shared" si="9"/>
        <v>49248</v>
      </c>
      <c r="DA45" s="128">
        <f t="shared" si="9"/>
        <v>49278</v>
      </c>
      <c r="DB45" s="128">
        <f t="shared" si="9"/>
        <v>49309</v>
      </c>
      <c r="DC45" s="128">
        <f t="shared" si="9"/>
        <v>49340</v>
      </c>
      <c r="DD45" s="128">
        <f t="shared" si="9"/>
        <v>49368</v>
      </c>
      <c r="DE45" s="128">
        <f t="shared" si="9"/>
        <v>49399</v>
      </c>
      <c r="DF45" s="128">
        <f t="shared" si="9"/>
        <v>49429</v>
      </c>
      <c r="DG45" s="128">
        <f t="shared" si="9"/>
        <v>49460</v>
      </c>
      <c r="DH45" s="128">
        <f t="shared" si="9"/>
        <v>49490</v>
      </c>
      <c r="DI45" s="128">
        <f t="shared" si="9"/>
        <v>49521</v>
      </c>
      <c r="DJ45" s="128">
        <f t="shared" si="9"/>
        <v>49552</v>
      </c>
      <c r="DK45" s="128">
        <f t="shared" si="9"/>
        <v>49582</v>
      </c>
      <c r="DL45" s="128">
        <f t="shared" si="9"/>
        <v>49613</v>
      </c>
      <c r="DM45" s="128">
        <f t="shared" si="9"/>
        <v>49643</v>
      </c>
      <c r="DN45" s="128">
        <f t="shared" si="9"/>
        <v>49674</v>
      </c>
      <c r="DO45" s="128">
        <f t="shared" si="9"/>
        <v>49705</v>
      </c>
      <c r="DP45" s="128">
        <f t="shared" si="9"/>
        <v>49734</v>
      </c>
      <c r="DQ45" s="128">
        <f t="shared" si="9"/>
        <v>49765</v>
      </c>
      <c r="DR45" s="128">
        <f t="shared" si="9"/>
        <v>49795</v>
      </c>
      <c r="DS45" s="128">
        <f t="shared" si="9"/>
        <v>49826</v>
      </c>
      <c r="DT45" s="128">
        <f t="shared" si="9"/>
        <v>49856</v>
      </c>
    </row>
    <row r="46" spans="2:124">
      <c r="B46" s="134" t="s">
        <v>663</v>
      </c>
      <c r="C46" s="17"/>
      <c r="D46" s="140">
        <f ca="1">(D41*$P$5)+(D42*$P$6)</f>
        <v>-9999015.1983749997</v>
      </c>
      <c r="E46" s="140">
        <f t="shared" ref="E46:BO46" ca="1" si="10">(E41*$P$5)+(E42*$P$6)</f>
        <v>-19924.866427755354</v>
      </c>
      <c r="F46" s="140">
        <f t="shared" ca="1" si="10"/>
        <v>0</v>
      </c>
      <c r="G46" s="140">
        <f t="shared" ca="1" si="10"/>
        <v>0</v>
      </c>
      <c r="H46" s="140">
        <f t="shared" ca="1" si="10"/>
        <v>0</v>
      </c>
      <c r="I46" s="140">
        <f t="shared" ca="1" si="10"/>
        <v>0</v>
      </c>
      <c r="J46" s="140">
        <f t="shared" ca="1" si="10"/>
        <v>0</v>
      </c>
      <c r="K46" s="140">
        <f t="shared" ca="1" si="10"/>
        <v>0</v>
      </c>
      <c r="L46" s="140">
        <f t="shared" ca="1" si="10"/>
        <v>0</v>
      </c>
      <c r="M46" s="140">
        <f t="shared" ca="1" si="10"/>
        <v>0</v>
      </c>
      <c r="N46" s="140">
        <f t="shared" ca="1" si="10"/>
        <v>0</v>
      </c>
      <c r="O46" s="140">
        <f t="shared" ca="1" si="10"/>
        <v>0</v>
      </c>
      <c r="P46" s="140">
        <f t="shared" ca="1" si="10"/>
        <v>0</v>
      </c>
      <c r="Q46" s="140">
        <f t="shared" ca="1" si="10"/>
        <v>0</v>
      </c>
      <c r="R46" s="140">
        <f t="shared" ca="1" si="10"/>
        <v>6.5192580223083492E-10</v>
      </c>
      <c r="S46" s="140">
        <f t="shared" ca="1" si="10"/>
        <v>0</v>
      </c>
      <c r="T46" s="140">
        <f t="shared" ca="1" si="10"/>
        <v>0</v>
      </c>
      <c r="U46" s="140">
        <f t="shared" ca="1" si="10"/>
        <v>0</v>
      </c>
      <c r="V46" s="140">
        <f t="shared" ca="1" si="10"/>
        <v>0</v>
      </c>
      <c r="W46" s="140">
        <f t="shared" ca="1" si="10"/>
        <v>0</v>
      </c>
      <c r="X46" s="140">
        <f t="shared" ca="1" si="10"/>
        <v>0</v>
      </c>
      <c r="Y46" s="140">
        <f t="shared" ca="1" si="10"/>
        <v>-3.2596290111541746E-10</v>
      </c>
      <c r="Z46" s="140">
        <f t="shared" ca="1" si="10"/>
        <v>-1.6298145055770873E-10</v>
      </c>
      <c r="AA46" s="140">
        <f t="shared" ca="1" si="10"/>
        <v>0</v>
      </c>
      <c r="AB46" s="140">
        <f t="shared" ca="1" si="10"/>
        <v>0</v>
      </c>
      <c r="AC46" s="140">
        <f t="shared" ca="1" si="10"/>
        <v>0</v>
      </c>
      <c r="AD46" s="140">
        <f t="shared" ca="1" si="10"/>
        <v>0</v>
      </c>
      <c r="AE46" s="140">
        <f t="shared" ca="1" si="10"/>
        <v>0</v>
      </c>
      <c r="AF46" s="140">
        <f t="shared" ca="1" si="10"/>
        <v>0</v>
      </c>
      <c r="AG46" s="140">
        <f t="shared" ca="1" si="10"/>
        <v>0</v>
      </c>
      <c r="AH46" s="140">
        <f t="shared" ca="1" si="10"/>
        <v>0</v>
      </c>
      <c r="AI46" s="140">
        <f t="shared" ca="1" si="10"/>
        <v>0</v>
      </c>
      <c r="AJ46" s="140">
        <f t="shared" ca="1" si="10"/>
        <v>0</v>
      </c>
      <c r="AK46" s="140">
        <f t="shared" ca="1" si="10"/>
        <v>1.0186340659856796E-11</v>
      </c>
      <c r="AL46" s="140">
        <f t="shared" ca="1" si="10"/>
        <v>0</v>
      </c>
      <c r="AM46" s="140">
        <f t="shared" ca="1" si="10"/>
        <v>0</v>
      </c>
      <c r="AN46" s="140">
        <f t="shared" ca="1" si="10"/>
        <v>0</v>
      </c>
      <c r="AO46" s="140">
        <f t="shared" ca="1" si="10"/>
        <v>0</v>
      </c>
      <c r="AP46" s="140">
        <f t="shared" ca="1" si="10"/>
        <v>2450.8751739279774</v>
      </c>
      <c r="AQ46" s="140">
        <f t="shared" ca="1" si="10"/>
        <v>12429.055212856834</v>
      </c>
      <c r="AR46" s="140">
        <f t="shared" ca="1" si="10"/>
        <v>34675.406426296802</v>
      </c>
      <c r="AS46" s="140">
        <f t="shared" ca="1" si="10"/>
        <v>63769.629205550307</v>
      </c>
      <c r="AT46" s="140">
        <f t="shared" ca="1" si="10"/>
        <v>88389.761012499046</v>
      </c>
      <c r="AU46" s="140">
        <f t="shared" ca="1" si="10"/>
        <v>125324.48363948838</v>
      </c>
      <c r="AV46" s="140">
        <f t="shared" ca="1" si="10"/>
        <v>156713.16815940625</v>
      </c>
      <c r="AW46" s="140">
        <f t="shared" ca="1" si="10"/>
        <v>171370.61097548166</v>
      </c>
      <c r="AX46" s="140">
        <f t="shared" ca="1" si="10"/>
        <v>196665.21560474613</v>
      </c>
      <c r="AY46" s="140">
        <f t="shared" ca="1" si="10"/>
        <v>206294.92651405791</v>
      </c>
      <c r="AZ46" s="140">
        <f t="shared" ca="1" si="10"/>
        <v>229482.49476194134</v>
      </c>
      <c r="BA46" s="140">
        <f t="shared" ca="1" si="10"/>
        <v>234594.33374379348</v>
      </c>
      <c r="BB46" s="140">
        <f t="shared" ca="1" si="10"/>
        <v>249329.40321101111</v>
      </c>
      <c r="BC46" s="140">
        <f t="shared" ca="1" si="10"/>
        <v>246829.43030494219</v>
      </c>
      <c r="BD46" s="140">
        <f t="shared" ca="1" si="10"/>
        <v>248463.11495233551</v>
      </c>
      <c r="BE46" s="140">
        <f t="shared" ca="1" si="10"/>
        <v>255458.72965829028</v>
      </c>
      <c r="BF46" s="140">
        <f t="shared" ca="1" si="10"/>
        <v>256232.79058296402</v>
      </c>
      <c r="BG46" s="140">
        <f t="shared" ca="1" si="10"/>
        <v>288542.61854747444</v>
      </c>
      <c r="BH46" s="140">
        <f t="shared" ca="1" si="10"/>
        <v>294852.60046064202</v>
      </c>
      <c r="BI46" s="140">
        <f t="shared" ca="1" si="10"/>
        <v>287819.02843168308</v>
      </c>
      <c r="BJ46" s="140">
        <f t="shared" ca="1" si="10"/>
        <v>289681.1590308086</v>
      </c>
      <c r="BK46" s="140">
        <f t="shared" ca="1" si="10"/>
        <v>287095.43831589184</v>
      </c>
      <c r="BL46" s="140">
        <f t="shared" ca="1" si="10"/>
        <v>21165435.885386113</v>
      </c>
      <c r="BM46" s="140">
        <f t="shared" ca="1" si="10"/>
        <v>0</v>
      </c>
      <c r="BN46" s="140">
        <f t="shared" ca="1" si="10"/>
        <v>0</v>
      </c>
      <c r="BO46" s="140">
        <f t="shared" ca="1" si="10"/>
        <v>0</v>
      </c>
      <c r="BP46" s="140">
        <f t="shared" ref="BP46:DT46" ca="1" si="11">(BP41*$P$5)+(BP42*$P$6)</f>
        <v>0</v>
      </c>
      <c r="BQ46" s="140">
        <f t="shared" ca="1" si="11"/>
        <v>0</v>
      </c>
      <c r="BR46" s="140">
        <f t="shared" ca="1" si="11"/>
        <v>0</v>
      </c>
      <c r="BS46" s="140">
        <f t="shared" ca="1" si="11"/>
        <v>0</v>
      </c>
      <c r="BT46" s="140">
        <f t="shared" ca="1" si="11"/>
        <v>0</v>
      </c>
      <c r="BU46" s="140">
        <f t="shared" ca="1" si="11"/>
        <v>0</v>
      </c>
      <c r="BV46" s="140">
        <f t="shared" ca="1" si="11"/>
        <v>0</v>
      </c>
      <c r="BW46" s="140">
        <f t="shared" ca="1" si="11"/>
        <v>0</v>
      </c>
      <c r="BX46" s="140">
        <f t="shared" ca="1" si="11"/>
        <v>0</v>
      </c>
      <c r="BY46" s="140">
        <f t="shared" ca="1" si="11"/>
        <v>0</v>
      </c>
      <c r="BZ46" s="140">
        <f t="shared" ca="1" si="11"/>
        <v>0</v>
      </c>
      <c r="CA46" s="140">
        <f t="shared" ca="1" si="11"/>
        <v>0</v>
      </c>
      <c r="CB46" s="140">
        <f t="shared" ca="1" si="11"/>
        <v>0</v>
      </c>
      <c r="CC46" s="140">
        <f t="shared" ca="1" si="11"/>
        <v>0</v>
      </c>
      <c r="CD46" s="140">
        <f t="shared" ca="1" si="11"/>
        <v>0</v>
      </c>
      <c r="CE46" s="140">
        <f t="shared" ca="1" si="11"/>
        <v>0</v>
      </c>
      <c r="CF46" s="140">
        <f t="shared" ca="1" si="11"/>
        <v>0</v>
      </c>
      <c r="CG46" s="140">
        <f t="shared" ca="1" si="11"/>
        <v>0</v>
      </c>
      <c r="CH46" s="140">
        <f t="shared" ca="1" si="11"/>
        <v>0</v>
      </c>
      <c r="CI46" s="140">
        <f t="shared" ca="1" si="11"/>
        <v>0</v>
      </c>
      <c r="CJ46" s="140">
        <f t="shared" ca="1" si="11"/>
        <v>0</v>
      </c>
      <c r="CK46" s="140">
        <f t="shared" ca="1" si="11"/>
        <v>0</v>
      </c>
      <c r="CL46" s="140">
        <f t="shared" ca="1" si="11"/>
        <v>0</v>
      </c>
      <c r="CM46" s="140">
        <f t="shared" ca="1" si="11"/>
        <v>0</v>
      </c>
      <c r="CN46" s="140">
        <f t="shared" ca="1" si="11"/>
        <v>0</v>
      </c>
      <c r="CO46" s="140">
        <f t="shared" ca="1" si="11"/>
        <v>0</v>
      </c>
      <c r="CP46" s="140">
        <f t="shared" ca="1" si="11"/>
        <v>0</v>
      </c>
      <c r="CQ46" s="140">
        <f t="shared" ca="1" si="11"/>
        <v>0</v>
      </c>
      <c r="CR46" s="140">
        <f t="shared" ca="1" si="11"/>
        <v>0</v>
      </c>
      <c r="CS46" s="140">
        <f t="shared" ca="1" si="11"/>
        <v>0</v>
      </c>
      <c r="CT46" s="140">
        <f t="shared" ca="1" si="11"/>
        <v>0</v>
      </c>
      <c r="CU46" s="140">
        <f t="shared" ca="1" si="11"/>
        <v>0</v>
      </c>
      <c r="CV46" s="140">
        <f t="shared" ca="1" si="11"/>
        <v>0</v>
      </c>
      <c r="CW46" s="140">
        <f t="shared" ca="1" si="11"/>
        <v>0</v>
      </c>
      <c r="CX46" s="140">
        <f t="shared" ca="1" si="11"/>
        <v>0</v>
      </c>
      <c r="CY46" s="140">
        <f t="shared" ca="1" si="11"/>
        <v>0</v>
      </c>
      <c r="CZ46" s="140">
        <f t="shared" ca="1" si="11"/>
        <v>0</v>
      </c>
      <c r="DA46" s="140">
        <f t="shared" ca="1" si="11"/>
        <v>0</v>
      </c>
      <c r="DB46" s="140">
        <f t="shared" ca="1" si="11"/>
        <v>0</v>
      </c>
      <c r="DC46" s="140">
        <f t="shared" ca="1" si="11"/>
        <v>0</v>
      </c>
      <c r="DD46" s="140">
        <f t="shared" ca="1" si="11"/>
        <v>0</v>
      </c>
      <c r="DE46" s="140">
        <f t="shared" ca="1" si="11"/>
        <v>0</v>
      </c>
      <c r="DF46" s="140">
        <f t="shared" ca="1" si="11"/>
        <v>0</v>
      </c>
      <c r="DG46" s="140">
        <f t="shared" ca="1" si="11"/>
        <v>0</v>
      </c>
      <c r="DH46" s="140">
        <f t="shared" ca="1" si="11"/>
        <v>0</v>
      </c>
      <c r="DI46" s="140">
        <f t="shared" ca="1" si="11"/>
        <v>0</v>
      </c>
      <c r="DJ46" s="140">
        <f t="shared" ca="1" si="11"/>
        <v>0</v>
      </c>
      <c r="DK46" s="140">
        <f t="shared" ca="1" si="11"/>
        <v>0</v>
      </c>
      <c r="DL46" s="140">
        <f t="shared" ca="1" si="11"/>
        <v>0</v>
      </c>
      <c r="DM46" s="140">
        <f t="shared" ca="1" si="11"/>
        <v>0</v>
      </c>
      <c r="DN46" s="140">
        <f t="shared" ca="1" si="11"/>
        <v>0</v>
      </c>
      <c r="DO46" s="140">
        <f t="shared" ca="1" si="11"/>
        <v>0</v>
      </c>
      <c r="DP46" s="140">
        <f t="shared" ca="1" si="11"/>
        <v>0</v>
      </c>
      <c r="DQ46" s="140">
        <f t="shared" ca="1" si="11"/>
        <v>0</v>
      </c>
      <c r="DR46" s="140">
        <f t="shared" ca="1" si="11"/>
        <v>0</v>
      </c>
      <c r="DS46" s="140">
        <f t="shared" ca="1" si="11"/>
        <v>0</v>
      </c>
      <c r="DT46" s="140">
        <f t="shared" ca="1" si="11"/>
        <v>0</v>
      </c>
    </row>
    <row r="47" spans="2:124">
      <c r="B47" s="134"/>
      <c r="C47" s="17"/>
      <c r="DT47" s="79"/>
    </row>
    <row r="48" spans="2:124">
      <c r="B48" s="134" t="s">
        <v>455</v>
      </c>
      <c r="C48" s="17"/>
      <c r="D48" s="418">
        <f ca="1">XIRR(D46:DT46,D45:DT45)</f>
        <v>0.21021577715873721</v>
      </c>
      <c r="DT48" s="79"/>
    </row>
    <row r="49" spans="2:124">
      <c r="B49" s="134" t="s">
        <v>664</v>
      </c>
      <c r="C49" s="17"/>
      <c r="D49" s="419">
        <f ca="1">SUM(D46:DT46)</f>
        <v>15372960.094509449</v>
      </c>
      <c r="DT49" s="79"/>
    </row>
    <row r="50" spans="2:124">
      <c r="B50" s="135" t="s">
        <v>665</v>
      </c>
      <c r="C50" s="33"/>
      <c r="D50" s="420">
        <f ca="1">-SUMIF($D$46:$DT$46,"&gt;"&amp;0,$D$46:$DT$46)/SUMIF($D$46:$DT$46,"&lt;"&amp;0,$D$46:$DT$46)</f>
        <v>2.5343898651031704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421"/>
    </row>
    <row r="51" spans="2:124">
      <c r="B51" s="17"/>
      <c r="C51" s="17"/>
    </row>
    <row r="52" spans="2:124" hidden="1">
      <c r="B52" s="80" t="s">
        <v>779</v>
      </c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415"/>
    </row>
    <row r="53" spans="2:124" hidden="1">
      <c r="B53" s="134"/>
      <c r="C53" s="17"/>
      <c r="D53" s="128">
        <f>D17</f>
        <v>46203</v>
      </c>
      <c r="E53" s="128">
        <f t="shared" ref="E53:BP53" si="12">E17</f>
        <v>46234</v>
      </c>
      <c r="F53" s="128">
        <f t="shared" si="12"/>
        <v>46265</v>
      </c>
      <c r="G53" s="128">
        <f t="shared" si="12"/>
        <v>46295</v>
      </c>
      <c r="H53" s="128">
        <f t="shared" si="12"/>
        <v>46326</v>
      </c>
      <c r="I53" s="128">
        <f t="shared" si="12"/>
        <v>46356</v>
      </c>
      <c r="J53" s="128">
        <f t="shared" si="12"/>
        <v>46387</v>
      </c>
      <c r="K53" s="128">
        <f t="shared" si="12"/>
        <v>46418</v>
      </c>
      <c r="L53" s="128">
        <f t="shared" si="12"/>
        <v>46446</v>
      </c>
      <c r="M53" s="128">
        <f t="shared" si="12"/>
        <v>46477</v>
      </c>
      <c r="N53" s="128">
        <f t="shared" si="12"/>
        <v>46507</v>
      </c>
      <c r="O53" s="128">
        <f t="shared" si="12"/>
        <v>46538</v>
      </c>
      <c r="P53" s="128">
        <f t="shared" si="12"/>
        <v>46568</v>
      </c>
      <c r="Q53" s="128">
        <f t="shared" si="12"/>
        <v>46599</v>
      </c>
      <c r="R53" s="128">
        <f t="shared" si="12"/>
        <v>46630</v>
      </c>
      <c r="S53" s="128">
        <f t="shared" si="12"/>
        <v>46660</v>
      </c>
      <c r="T53" s="128">
        <f t="shared" si="12"/>
        <v>46691</v>
      </c>
      <c r="U53" s="128">
        <f t="shared" si="12"/>
        <v>46721</v>
      </c>
      <c r="V53" s="128">
        <f t="shared" si="12"/>
        <v>46752</v>
      </c>
      <c r="W53" s="128">
        <f t="shared" si="12"/>
        <v>46783</v>
      </c>
      <c r="X53" s="128">
        <f t="shared" si="12"/>
        <v>46812</v>
      </c>
      <c r="Y53" s="128">
        <f t="shared" si="12"/>
        <v>46843</v>
      </c>
      <c r="Z53" s="128">
        <f t="shared" si="12"/>
        <v>46873</v>
      </c>
      <c r="AA53" s="128">
        <f t="shared" si="12"/>
        <v>46904</v>
      </c>
      <c r="AB53" s="128">
        <f t="shared" si="12"/>
        <v>46934</v>
      </c>
      <c r="AC53" s="128">
        <f t="shared" si="12"/>
        <v>46965</v>
      </c>
      <c r="AD53" s="128">
        <f t="shared" si="12"/>
        <v>46996</v>
      </c>
      <c r="AE53" s="128">
        <f t="shared" si="12"/>
        <v>47026</v>
      </c>
      <c r="AF53" s="128">
        <f t="shared" si="12"/>
        <v>47057</v>
      </c>
      <c r="AG53" s="128">
        <f t="shared" si="12"/>
        <v>47087</v>
      </c>
      <c r="AH53" s="128">
        <f t="shared" si="12"/>
        <v>47118</v>
      </c>
      <c r="AI53" s="128">
        <f t="shared" si="12"/>
        <v>47149</v>
      </c>
      <c r="AJ53" s="128">
        <f t="shared" si="12"/>
        <v>47177</v>
      </c>
      <c r="AK53" s="128">
        <f t="shared" si="12"/>
        <v>47208</v>
      </c>
      <c r="AL53" s="128">
        <f t="shared" si="12"/>
        <v>47238</v>
      </c>
      <c r="AM53" s="128">
        <f t="shared" si="12"/>
        <v>47269</v>
      </c>
      <c r="AN53" s="128">
        <f t="shared" si="12"/>
        <v>47299</v>
      </c>
      <c r="AO53" s="128">
        <f t="shared" si="12"/>
        <v>47330</v>
      </c>
      <c r="AP53" s="128">
        <f t="shared" si="12"/>
        <v>47361</v>
      </c>
      <c r="AQ53" s="128">
        <f t="shared" si="12"/>
        <v>47391</v>
      </c>
      <c r="AR53" s="128">
        <f t="shared" si="12"/>
        <v>47422</v>
      </c>
      <c r="AS53" s="128">
        <f t="shared" si="12"/>
        <v>47452</v>
      </c>
      <c r="AT53" s="128">
        <f t="shared" si="12"/>
        <v>47483</v>
      </c>
      <c r="AU53" s="128">
        <f t="shared" si="12"/>
        <v>47514</v>
      </c>
      <c r="AV53" s="128">
        <f t="shared" si="12"/>
        <v>47542</v>
      </c>
      <c r="AW53" s="128">
        <f t="shared" si="12"/>
        <v>47573</v>
      </c>
      <c r="AX53" s="128">
        <f t="shared" si="12"/>
        <v>47603</v>
      </c>
      <c r="AY53" s="128">
        <f t="shared" si="12"/>
        <v>47634</v>
      </c>
      <c r="AZ53" s="128">
        <f t="shared" si="12"/>
        <v>47664</v>
      </c>
      <c r="BA53" s="128">
        <f t="shared" si="12"/>
        <v>47695</v>
      </c>
      <c r="BB53" s="128">
        <f t="shared" si="12"/>
        <v>47726</v>
      </c>
      <c r="BC53" s="128">
        <f t="shared" si="12"/>
        <v>47756</v>
      </c>
      <c r="BD53" s="128">
        <f t="shared" si="12"/>
        <v>47787</v>
      </c>
      <c r="BE53" s="128">
        <f t="shared" si="12"/>
        <v>47817</v>
      </c>
      <c r="BF53" s="128">
        <f t="shared" si="12"/>
        <v>47848</v>
      </c>
      <c r="BG53" s="128">
        <f t="shared" si="12"/>
        <v>47879</v>
      </c>
      <c r="BH53" s="128">
        <f t="shared" si="12"/>
        <v>47907</v>
      </c>
      <c r="BI53" s="128">
        <f t="shared" si="12"/>
        <v>47938</v>
      </c>
      <c r="BJ53" s="128">
        <f t="shared" si="12"/>
        <v>47968</v>
      </c>
      <c r="BK53" s="128">
        <f t="shared" si="12"/>
        <v>47999</v>
      </c>
      <c r="BL53" s="128">
        <f t="shared" si="12"/>
        <v>48029</v>
      </c>
      <c r="BM53" s="128">
        <f t="shared" si="12"/>
        <v>48060</v>
      </c>
      <c r="BN53" s="128">
        <f t="shared" si="12"/>
        <v>48091</v>
      </c>
      <c r="BO53" s="128">
        <f t="shared" si="12"/>
        <v>48121</v>
      </c>
      <c r="BP53" s="128">
        <f t="shared" si="12"/>
        <v>48152</v>
      </c>
      <c r="BQ53" s="128">
        <f t="shared" ref="BQ53:DT53" si="13">BQ17</f>
        <v>48182</v>
      </c>
      <c r="BR53" s="128">
        <f t="shared" si="13"/>
        <v>48213</v>
      </c>
      <c r="BS53" s="128">
        <f t="shared" si="13"/>
        <v>48244</v>
      </c>
      <c r="BT53" s="128">
        <f t="shared" si="13"/>
        <v>48273</v>
      </c>
      <c r="BU53" s="128">
        <f t="shared" si="13"/>
        <v>48304</v>
      </c>
      <c r="BV53" s="128">
        <f t="shared" si="13"/>
        <v>48334</v>
      </c>
      <c r="BW53" s="128">
        <f t="shared" si="13"/>
        <v>48365</v>
      </c>
      <c r="BX53" s="128">
        <f t="shared" si="13"/>
        <v>48395</v>
      </c>
      <c r="BY53" s="128">
        <f t="shared" si="13"/>
        <v>48426</v>
      </c>
      <c r="BZ53" s="128">
        <f t="shared" si="13"/>
        <v>48457</v>
      </c>
      <c r="CA53" s="128">
        <f t="shared" si="13"/>
        <v>48487</v>
      </c>
      <c r="CB53" s="128">
        <f t="shared" si="13"/>
        <v>48518</v>
      </c>
      <c r="CC53" s="128">
        <f t="shared" si="13"/>
        <v>48548</v>
      </c>
      <c r="CD53" s="128">
        <f t="shared" si="13"/>
        <v>48579</v>
      </c>
      <c r="CE53" s="128">
        <f t="shared" si="13"/>
        <v>48610</v>
      </c>
      <c r="CF53" s="128">
        <f t="shared" si="13"/>
        <v>48638</v>
      </c>
      <c r="CG53" s="128">
        <f t="shared" si="13"/>
        <v>48669</v>
      </c>
      <c r="CH53" s="128">
        <f t="shared" si="13"/>
        <v>48699</v>
      </c>
      <c r="CI53" s="128">
        <f t="shared" si="13"/>
        <v>48730</v>
      </c>
      <c r="CJ53" s="128">
        <f t="shared" si="13"/>
        <v>48760</v>
      </c>
      <c r="CK53" s="128">
        <f t="shared" si="13"/>
        <v>48791</v>
      </c>
      <c r="CL53" s="128">
        <f t="shared" si="13"/>
        <v>48822</v>
      </c>
      <c r="CM53" s="128">
        <f t="shared" si="13"/>
        <v>48852</v>
      </c>
      <c r="CN53" s="128">
        <f t="shared" si="13"/>
        <v>48883</v>
      </c>
      <c r="CO53" s="128">
        <f t="shared" si="13"/>
        <v>48913</v>
      </c>
      <c r="CP53" s="128">
        <f t="shared" si="13"/>
        <v>48944</v>
      </c>
      <c r="CQ53" s="128">
        <f t="shared" si="13"/>
        <v>48975</v>
      </c>
      <c r="CR53" s="128">
        <f t="shared" si="13"/>
        <v>49003</v>
      </c>
      <c r="CS53" s="128">
        <f t="shared" si="13"/>
        <v>49034</v>
      </c>
      <c r="CT53" s="128">
        <f t="shared" si="13"/>
        <v>49064</v>
      </c>
      <c r="CU53" s="128">
        <f t="shared" si="13"/>
        <v>49095</v>
      </c>
      <c r="CV53" s="128">
        <f t="shared" si="13"/>
        <v>49125</v>
      </c>
      <c r="CW53" s="128">
        <f t="shared" si="13"/>
        <v>49156</v>
      </c>
      <c r="CX53" s="128">
        <f t="shared" si="13"/>
        <v>49187</v>
      </c>
      <c r="CY53" s="128">
        <f t="shared" si="13"/>
        <v>49217</v>
      </c>
      <c r="CZ53" s="128">
        <f t="shared" si="13"/>
        <v>49248</v>
      </c>
      <c r="DA53" s="128">
        <f t="shared" si="13"/>
        <v>49278</v>
      </c>
      <c r="DB53" s="128">
        <f t="shared" si="13"/>
        <v>49309</v>
      </c>
      <c r="DC53" s="128">
        <f t="shared" si="13"/>
        <v>49340</v>
      </c>
      <c r="DD53" s="128">
        <f t="shared" si="13"/>
        <v>49368</v>
      </c>
      <c r="DE53" s="128">
        <f t="shared" si="13"/>
        <v>49399</v>
      </c>
      <c r="DF53" s="128">
        <f t="shared" si="13"/>
        <v>49429</v>
      </c>
      <c r="DG53" s="128">
        <f t="shared" si="13"/>
        <v>49460</v>
      </c>
      <c r="DH53" s="128">
        <f t="shared" si="13"/>
        <v>49490</v>
      </c>
      <c r="DI53" s="128">
        <f t="shared" si="13"/>
        <v>49521</v>
      </c>
      <c r="DJ53" s="128">
        <f t="shared" si="13"/>
        <v>49552</v>
      </c>
      <c r="DK53" s="128">
        <f t="shared" si="13"/>
        <v>49582</v>
      </c>
      <c r="DL53" s="128">
        <f t="shared" si="13"/>
        <v>49613</v>
      </c>
      <c r="DM53" s="128">
        <f t="shared" si="13"/>
        <v>49643</v>
      </c>
      <c r="DN53" s="128">
        <f t="shared" si="13"/>
        <v>49674</v>
      </c>
      <c r="DO53" s="128">
        <f t="shared" si="13"/>
        <v>49705</v>
      </c>
      <c r="DP53" s="128">
        <f t="shared" si="13"/>
        <v>49734</v>
      </c>
      <c r="DQ53" s="128">
        <f t="shared" si="13"/>
        <v>49765</v>
      </c>
      <c r="DR53" s="128">
        <f t="shared" si="13"/>
        <v>49795</v>
      </c>
      <c r="DS53" s="128">
        <f t="shared" si="13"/>
        <v>49826</v>
      </c>
      <c r="DT53" s="128">
        <f t="shared" si="13"/>
        <v>49856</v>
      </c>
    </row>
    <row r="54" spans="2:124" hidden="1">
      <c r="B54" s="134" t="s">
        <v>663</v>
      </c>
      <c r="C54" s="17"/>
      <c r="D54" s="140">
        <f ca="1">(D41*$Q$5)+(D42*$Q$6)</f>
        <v>0</v>
      </c>
      <c r="E54" s="140">
        <f t="shared" ref="E54:BP54" ca="1" si="14">(E41*$Q$5)+(E42*$Q$6)</f>
        <v>0</v>
      </c>
      <c r="F54" s="140">
        <f t="shared" ca="1" si="14"/>
        <v>0</v>
      </c>
      <c r="G54" s="140">
        <f t="shared" ca="1" si="14"/>
        <v>0</v>
      </c>
      <c r="H54" s="140">
        <f t="shared" ca="1" si="14"/>
        <v>0</v>
      </c>
      <c r="I54" s="140">
        <f t="shared" ca="1" si="14"/>
        <v>0</v>
      </c>
      <c r="J54" s="140">
        <f t="shared" ca="1" si="14"/>
        <v>0</v>
      </c>
      <c r="K54" s="140">
        <f t="shared" ca="1" si="14"/>
        <v>0</v>
      </c>
      <c r="L54" s="140">
        <f t="shared" ca="1" si="14"/>
        <v>0</v>
      </c>
      <c r="M54" s="140">
        <f t="shared" ca="1" si="14"/>
        <v>0</v>
      </c>
      <c r="N54" s="140">
        <f t="shared" ca="1" si="14"/>
        <v>0</v>
      </c>
      <c r="O54" s="140">
        <f t="shared" ca="1" si="14"/>
        <v>0</v>
      </c>
      <c r="P54" s="140">
        <f t="shared" ca="1" si="14"/>
        <v>0</v>
      </c>
      <c r="Q54" s="140">
        <f t="shared" ca="1" si="14"/>
        <v>0</v>
      </c>
      <c r="R54" s="140">
        <f t="shared" ca="1" si="14"/>
        <v>0</v>
      </c>
      <c r="S54" s="140">
        <f t="shared" ca="1" si="14"/>
        <v>0</v>
      </c>
      <c r="T54" s="140">
        <f t="shared" ca="1" si="14"/>
        <v>0</v>
      </c>
      <c r="U54" s="140">
        <f t="shared" ca="1" si="14"/>
        <v>0</v>
      </c>
      <c r="V54" s="140">
        <f t="shared" ca="1" si="14"/>
        <v>0</v>
      </c>
      <c r="W54" s="140">
        <f t="shared" ca="1" si="14"/>
        <v>0</v>
      </c>
      <c r="X54" s="140">
        <f t="shared" ca="1" si="14"/>
        <v>0</v>
      </c>
      <c r="Y54" s="140">
        <f t="shared" ca="1" si="14"/>
        <v>0</v>
      </c>
      <c r="Z54" s="140">
        <f t="shared" ca="1" si="14"/>
        <v>0</v>
      </c>
      <c r="AA54" s="140">
        <f t="shared" ca="1" si="14"/>
        <v>0</v>
      </c>
      <c r="AB54" s="140">
        <f t="shared" ca="1" si="14"/>
        <v>0</v>
      </c>
      <c r="AC54" s="140">
        <f t="shared" ca="1" si="14"/>
        <v>0</v>
      </c>
      <c r="AD54" s="140">
        <f t="shared" ca="1" si="14"/>
        <v>0</v>
      </c>
      <c r="AE54" s="140">
        <f t="shared" ca="1" si="14"/>
        <v>0</v>
      </c>
      <c r="AF54" s="140">
        <f t="shared" ca="1" si="14"/>
        <v>0</v>
      </c>
      <c r="AG54" s="140">
        <f t="shared" ca="1" si="14"/>
        <v>0</v>
      </c>
      <c r="AH54" s="140">
        <f t="shared" ca="1" si="14"/>
        <v>0</v>
      </c>
      <c r="AI54" s="140">
        <f t="shared" ca="1" si="14"/>
        <v>0</v>
      </c>
      <c r="AJ54" s="140">
        <f t="shared" ca="1" si="14"/>
        <v>0</v>
      </c>
      <c r="AK54" s="140">
        <f t="shared" ca="1" si="14"/>
        <v>0</v>
      </c>
      <c r="AL54" s="140">
        <f t="shared" ca="1" si="14"/>
        <v>0</v>
      </c>
      <c r="AM54" s="140">
        <f t="shared" ca="1" si="14"/>
        <v>0</v>
      </c>
      <c r="AN54" s="140">
        <f t="shared" ca="1" si="14"/>
        <v>0</v>
      </c>
      <c r="AO54" s="140">
        <f t="shared" ca="1" si="14"/>
        <v>0</v>
      </c>
      <c r="AP54" s="140">
        <f t="shared" ca="1" si="14"/>
        <v>0</v>
      </c>
      <c r="AQ54" s="140">
        <f t="shared" ca="1" si="14"/>
        <v>0</v>
      </c>
      <c r="AR54" s="140">
        <f t="shared" ca="1" si="14"/>
        <v>0</v>
      </c>
      <c r="AS54" s="140">
        <f t="shared" ca="1" si="14"/>
        <v>0</v>
      </c>
      <c r="AT54" s="140">
        <f t="shared" ca="1" si="14"/>
        <v>0</v>
      </c>
      <c r="AU54" s="140">
        <f t="shared" ca="1" si="14"/>
        <v>0</v>
      </c>
      <c r="AV54" s="140">
        <f t="shared" ca="1" si="14"/>
        <v>0</v>
      </c>
      <c r="AW54" s="140">
        <f t="shared" ca="1" si="14"/>
        <v>0</v>
      </c>
      <c r="AX54" s="140">
        <f t="shared" ca="1" si="14"/>
        <v>0</v>
      </c>
      <c r="AY54" s="140">
        <f t="shared" ca="1" si="14"/>
        <v>0</v>
      </c>
      <c r="AZ54" s="140">
        <f t="shared" ca="1" si="14"/>
        <v>0</v>
      </c>
      <c r="BA54" s="140">
        <f t="shared" ca="1" si="14"/>
        <v>0</v>
      </c>
      <c r="BB54" s="140">
        <f t="shared" ca="1" si="14"/>
        <v>0</v>
      </c>
      <c r="BC54" s="140">
        <f t="shared" ca="1" si="14"/>
        <v>0</v>
      </c>
      <c r="BD54" s="140">
        <f t="shared" ca="1" si="14"/>
        <v>0</v>
      </c>
      <c r="BE54" s="140">
        <f t="shared" ca="1" si="14"/>
        <v>0</v>
      </c>
      <c r="BF54" s="140">
        <f t="shared" ca="1" si="14"/>
        <v>0</v>
      </c>
      <c r="BG54" s="140">
        <f t="shared" ca="1" si="14"/>
        <v>0</v>
      </c>
      <c r="BH54" s="140">
        <f t="shared" ca="1" si="14"/>
        <v>0</v>
      </c>
      <c r="BI54" s="140">
        <f t="shared" ca="1" si="14"/>
        <v>0</v>
      </c>
      <c r="BJ54" s="140">
        <f t="shared" ca="1" si="14"/>
        <v>0</v>
      </c>
      <c r="BK54" s="140">
        <f t="shared" ca="1" si="14"/>
        <v>0</v>
      </c>
      <c r="BL54" s="140">
        <f t="shared" ca="1" si="14"/>
        <v>0</v>
      </c>
      <c r="BM54" s="140">
        <f t="shared" ca="1" si="14"/>
        <v>0</v>
      </c>
      <c r="BN54" s="140">
        <f t="shared" ca="1" si="14"/>
        <v>0</v>
      </c>
      <c r="BO54" s="140">
        <f t="shared" ca="1" si="14"/>
        <v>0</v>
      </c>
      <c r="BP54" s="140">
        <f t="shared" ca="1" si="14"/>
        <v>0</v>
      </c>
      <c r="BQ54" s="140">
        <f t="shared" ref="BQ54:DT54" ca="1" si="15">(BQ41*$Q$5)+(BQ42*$Q$6)</f>
        <v>0</v>
      </c>
      <c r="BR54" s="140">
        <f t="shared" ca="1" si="15"/>
        <v>0</v>
      </c>
      <c r="BS54" s="140">
        <f t="shared" ca="1" si="15"/>
        <v>0</v>
      </c>
      <c r="BT54" s="140">
        <f t="shared" ca="1" si="15"/>
        <v>0</v>
      </c>
      <c r="BU54" s="140">
        <f t="shared" ca="1" si="15"/>
        <v>0</v>
      </c>
      <c r="BV54" s="140">
        <f t="shared" ca="1" si="15"/>
        <v>0</v>
      </c>
      <c r="BW54" s="140">
        <f t="shared" ca="1" si="15"/>
        <v>0</v>
      </c>
      <c r="BX54" s="140">
        <f t="shared" ca="1" si="15"/>
        <v>0</v>
      </c>
      <c r="BY54" s="140">
        <f t="shared" ca="1" si="15"/>
        <v>0</v>
      </c>
      <c r="BZ54" s="140">
        <f t="shared" ca="1" si="15"/>
        <v>0</v>
      </c>
      <c r="CA54" s="140">
        <f t="shared" ca="1" si="15"/>
        <v>0</v>
      </c>
      <c r="CB54" s="140">
        <f t="shared" ca="1" si="15"/>
        <v>0</v>
      </c>
      <c r="CC54" s="140">
        <f t="shared" ca="1" si="15"/>
        <v>0</v>
      </c>
      <c r="CD54" s="140">
        <f t="shared" ca="1" si="15"/>
        <v>0</v>
      </c>
      <c r="CE54" s="140">
        <f t="shared" ca="1" si="15"/>
        <v>0</v>
      </c>
      <c r="CF54" s="140">
        <f t="shared" ca="1" si="15"/>
        <v>0</v>
      </c>
      <c r="CG54" s="140">
        <f t="shared" ca="1" si="15"/>
        <v>0</v>
      </c>
      <c r="CH54" s="140">
        <f t="shared" ca="1" si="15"/>
        <v>0</v>
      </c>
      <c r="CI54" s="140">
        <f t="shared" ca="1" si="15"/>
        <v>0</v>
      </c>
      <c r="CJ54" s="140">
        <f t="shared" ca="1" si="15"/>
        <v>0</v>
      </c>
      <c r="CK54" s="140">
        <f t="shared" ca="1" si="15"/>
        <v>0</v>
      </c>
      <c r="CL54" s="140">
        <f t="shared" ca="1" si="15"/>
        <v>0</v>
      </c>
      <c r="CM54" s="140">
        <f t="shared" ca="1" si="15"/>
        <v>0</v>
      </c>
      <c r="CN54" s="140">
        <f t="shared" ca="1" si="15"/>
        <v>0</v>
      </c>
      <c r="CO54" s="140">
        <f t="shared" ca="1" si="15"/>
        <v>0</v>
      </c>
      <c r="CP54" s="140">
        <f t="shared" ca="1" si="15"/>
        <v>0</v>
      </c>
      <c r="CQ54" s="140">
        <f t="shared" ca="1" si="15"/>
        <v>0</v>
      </c>
      <c r="CR54" s="140">
        <f t="shared" ca="1" si="15"/>
        <v>0</v>
      </c>
      <c r="CS54" s="140">
        <f t="shared" ca="1" si="15"/>
        <v>0</v>
      </c>
      <c r="CT54" s="140">
        <f t="shared" ca="1" si="15"/>
        <v>0</v>
      </c>
      <c r="CU54" s="140">
        <f t="shared" ca="1" si="15"/>
        <v>0</v>
      </c>
      <c r="CV54" s="140">
        <f t="shared" ca="1" si="15"/>
        <v>0</v>
      </c>
      <c r="CW54" s="140">
        <f t="shared" ca="1" si="15"/>
        <v>0</v>
      </c>
      <c r="CX54" s="140">
        <f t="shared" ca="1" si="15"/>
        <v>0</v>
      </c>
      <c r="CY54" s="140">
        <f t="shared" ca="1" si="15"/>
        <v>0</v>
      </c>
      <c r="CZ54" s="140">
        <f t="shared" ca="1" si="15"/>
        <v>0</v>
      </c>
      <c r="DA54" s="140">
        <f t="shared" ca="1" si="15"/>
        <v>0</v>
      </c>
      <c r="DB54" s="140">
        <f t="shared" ca="1" si="15"/>
        <v>0</v>
      </c>
      <c r="DC54" s="140">
        <f t="shared" ca="1" si="15"/>
        <v>0</v>
      </c>
      <c r="DD54" s="140">
        <f t="shared" ca="1" si="15"/>
        <v>0</v>
      </c>
      <c r="DE54" s="140">
        <f t="shared" ca="1" si="15"/>
        <v>0</v>
      </c>
      <c r="DF54" s="140">
        <f t="shared" ca="1" si="15"/>
        <v>0</v>
      </c>
      <c r="DG54" s="140">
        <f t="shared" ca="1" si="15"/>
        <v>0</v>
      </c>
      <c r="DH54" s="140">
        <f t="shared" ca="1" si="15"/>
        <v>0</v>
      </c>
      <c r="DI54" s="140">
        <f t="shared" ca="1" si="15"/>
        <v>0</v>
      </c>
      <c r="DJ54" s="140">
        <f t="shared" ca="1" si="15"/>
        <v>0</v>
      </c>
      <c r="DK54" s="140">
        <f t="shared" ca="1" si="15"/>
        <v>0</v>
      </c>
      <c r="DL54" s="140">
        <f t="shared" ca="1" si="15"/>
        <v>0</v>
      </c>
      <c r="DM54" s="140">
        <f t="shared" ca="1" si="15"/>
        <v>0</v>
      </c>
      <c r="DN54" s="140">
        <f t="shared" ca="1" si="15"/>
        <v>0</v>
      </c>
      <c r="DO54" s="140">
        <f t="shared" ca="1" si="15"/>
        <v>0</v>
      </c>
      <c r="DP54" s="140">
        <f t="shared" ca="1" si="15"/>
        <v>0</v>
      </c>
      <c r="DQ54" s="140">
        <f t="shared" ca="1" si="15"/>
        <v>0</v>
      </c>
      <c r="DR54" s="140">
        <f t="shared" ca="1" si="15"/>
        <v>0</v>
      </c>
      <c r="DS54" s="140">
        <f t="shared" ca="1" si="15"/>
        <v>0</v>
      </c>
      <c r="DT54" s="140">
        <f t="shared" ca="1" si="15"/>
        <v>0</v>
      </c>
    </row>
    <row r="55" spans="2:124" hidden="1">
      <c r="B55" s="134"/>
      <c r="C55" s="17"/>
      <c r="DT55" s="79"/>
    </row>
    <row r="56" spans="2:124" hidden="1">
      <c r="B56" s="134" t="s">
        <v>455</v>
      </c>
      <c r="C56" s="17"/>
      <c r="D56" s="418" t="e">
        <f ca="1">XIRR(D54:DT54,D53:DT53)</f>
        <v>#NUM!</v>
      </c>
      <c r="DT56" s="79"/>
    </row>
    <row r="57" spans="2:124" hidden="1">
      <c r="B57" s="134" t="s">
        <v>664</v>
      </c>
      <c r="C57" s="17"/>
      <c r="D57" s="419">
        <f ca="1">SUM(D54:DT54)</f>
        <v>0</v>
      </c>
      <c r="DT57" s="79"/>
    </row>
    <row r="58" spans="2:124" hidden="1">
      <c r="B58" s="135" t="s">
        <v>665</v>
      </c>
      <c r="C58" s="33"/>
      <c r="D58" s="420" t="e">
        <f ca="1">-SUMIF($D$54:$DT$54,"&gt;"&amp;0,$D$54:$DT$54)/SUMIF($D$54:$DT$54,"&lt;"&amp;0,$D$54:$DT$54)</f>
        <v>#DIV/0!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421"/>
    </row>
    <row r="59" spans="2:124" hidden="1">
      <c r="B59" s="17"/>
      <c r="C59" s="17"/>
      <c r="D59" s="105"/>
    </row>
    <row r="60" spans="2:124" hidden="1">
      <c r="B60" s="80" t="s">
        <v>780</v>
      </c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415"/>
    </row>
    <row r="61" spans="2:124" hidden="1">
      <c r="B61" s="134"/>
      <c r="C61" s="17"/>
      <c r="D61" s="128">
        <f>D17</f>
        <v>46203</v>
      </c>
      <c r="E61" s="128">
        <f t="shared" ref="E61:BP61" si="16">E17</f>
        <v>46234</v>
      </c>
      <c r="F61" s="128">
        <f t="shared" si="16"/>
        <v>46265</v>
      </c>
      <c r="G61" s="128">
        <f t="shared" si="16"/>
        <v>46295</v>
      </c>
      <c r="H61" s="128">
        <f t="shared" si="16"/>
        <v>46326</v>
      </c>
      <c r="I61" s="128">
        <f t="shared" si="16"/>
        <v>46356</v>
      </c>
      <c r="J61" s="128">
        <f t="shared" si="16"/>
        <v>46387</v>
      </c>
      <c r="K61" s="128">
        <f t="shared" si="16"/>
        <v>46418</v>
      </c>
      <c r="L61" s="128">
        <f t="shared" si="16"/>
        <v>46446</v>
      </c>
      <c r="M61" s="128">
        <f t="shared" si="16"/>
        <v>46477</v>
      </c>
      <c r="N61" s="128">
        <f t="shared" si="16"/>
        <v>46507</v>
      </c>
      <c r="O61" s="128">
        <f t="shared" si="16"/>
        <v>46538</v>
      </c>
      <c r="P61" s="128">
        <f t="shared" si="16"/>
        <v>46568</v>
      </c>
      <c r="Q61" s="128">
        <f t="shared" si="16"/>
        <v>46599</v>
      </c>
      <c r="R61" s="128">
        <f t="shared" si="16"/>
        <v>46630</v>
      </c>
      <c r="S61" s="128">
        <f t="shared" si="16"/>
        <v>46660</v>
      </c>
      <c r="T61" s="128">
        <f t="shared" si="16"/>
        <v>46691</v>
      </c>
      <c r="U61" s="128">
        <f t="shared" si="16"/>
        <v>46721</v>
      </c>
      <c r="V61" s="128">
        <f t="shared" si="16"/>
        <v>46752</v>
      </c>
      <c r="W61" s="128">
        <f t="shared" si="16"/>
        <v>46783</v>
      </c>
      <c r="X61" s="128">
        <f t="shared" si="16"/>
        <v>46812</v>
      </c>
      <c r="Y61" s="128">
        <f t="shared" si="16"/>
        <v>46843</v>
      </c>
      <c r="Z61" s="128">
        <f t="shared" si="16"/>
        <v>46873</v>
      </c>
      <c r="AA61" s="128">
        <f t="shared" si="16"/>
        <v>46904</v>
      </c>
      <c r="AB61" s="128">
        <f t="shared" si="16"/>
        <v>46934</v>
      </c>
      <c r="AC61" s="128">
        <f t="shared" si="16"/>
        <v>46965</v>
      </c>
      <c r="AD61" s="128">
        <f t="shared" si="16"/>
        <v>46996</v>
      </c>
      <c r="AE61" s="128">
        <f t="shared" si="16"/>
        <v>47026</v>
      </c>
      <c r="AF61" s="128">
        <f t="shared" si="16"/>
        <v>47057</v>
      </c>
      <c r="AG61" s="128">
        <f t="shared" si="16"/>
        <v>47087</v>
      </c>
      <c r="AH61" s="128">
        <f t="shared" si="16"/>
        <v>47118</v>
      </c>
      <c r="AI61" s="128">
        <f t="shared" si="16"/>
        <v>47149</v>
      </c>
      <c r="AJ61" s="128">
        <f t="shared" si="16"/>
        <v>47177</v>
      </c>
      <c r="AK61" s="128">
        <f t="shared" si="16"/>
        <v>47208</v>
      </c>
      <c r="AL61" s="128">
        <f t="shared" si="16"/>
        <v>47238</v>
      </c>
      <c r="AM61" s="128">
        <f t="shared" si="16"/>
        <v>47269</v>
      </c>
      <c r="AN61" s="128">
        <f t="shared" si="16"/>
        <v>47299</v>
      </c>
      <c r="AO61" s="128">
        <f t="shared" si="16"/>
        <v>47330</v>
      </c>
      <c r="AP61" s="128">
        <f t="shared" si="16"/>
        <v>47361</v>
      </c>
      <c r="AQ61" s="128">
        <f t="shared" si="16"/>
        <v>47391</v>
      </c>
      <c r="AR61" s="128">
        <f t="shared" si="16"/>
        <v>47422</v>
      </c>
      <c r="AS61" s="128">
        <f t="shared" si="16"/>
        <v>47452</v>
      </c>
      <c r="AT61" s="128">
        <f t="shared" si="16"/>
        <v>47483</v>
      </c>
      <c r="AU61" s="128">
        <f t="shared" si="16"/>
        <v>47514</v>
      </c>
      <c r="AV61" s="128">
        <f t="shared" si="16"/>
        <v>47542</v>
      </c>
      <c r="AW61" s="128">
        <f t="shared" si="16"/>
        <v>47573</v>
      </c>
      <c r="AX61" s="128">
        <f t="shared" si="16"/>
        <v>47603</v>
      </c>
      <c r="AY61" s="128">
        <f t="shared" si="16"/>
        <v>47634</v>
      </c>
      <c r="AZ61" s="128">
        <f t="shared" si="16"/>
        <v>47664</v>
      </c>
      <c r="BA61" s="128">
        <f t="shared" si="16"/>
        <v>47695</v>
      </c>
      <c r="BB61" s="128">
        <f t="shared" si="16"/>
        <v>47726</v>
      </c>
      <c r="BC61" s="128">
        <f t="shared" si="16"/>
        <v>47756</v>
      </c>
      <c r="BD61" s="128">
        <f t="shared" si="16"/>
        <v>47787</v>
      </c>
      <c r="BE61" s="128">
        <f t="shared" si="16"/>
        <v>47817</v>
      </c>
      <c r="BF61" s="128">
        <f t="shared" si="16"/>
        <v>47848</v>
      </c>
      <c r="BG61" s="128">
        <f t="shared" si="16"/>
        <v>47879</v>
      </c>
      <c r="BH61" s="128">
        <f t="shared" si="16"/>
        <v>47907</v>
      </c>
      <c r="BI61" s="128">
        <f t="shared" si="16"/>
        <v>47938</v>
      </c>
      <c r="BJ61" s="128">
        <f t="shared" si="16"/>
        <v>47968</v>
      </c>
      <c r="BK61" s="128">
        <f t="shared" si="16"/>
        <v>47999</v>
      </c>
      <c r="BL61" s="128">
        <f t="shared" si="16"/>
        <v>48029</v>
      </c>
      <c r="BM61" s="128">
        <f t="shared" si="16"/>
        <v>48060</v>
      </c>
      <c r="BN61" s="128">
        <f t="shared" si="16"/>
        <v>48091</v>
      </c>
      <c r="BO61" s="128">
        <f t="shared" si="16"/>
        <v>48121</v>
      </c>
      <c r="BP61" s="128">
        <f t="shared" si="16"/>
        <v>48152</v>
      </c>
      <c r="BQ61" s="128">
        <f t="shared" ref="BQ61:DT61" si="17">BQ17</f>
        <v>48182</v>
      </c>
      <c r="BR61" s="128">
        <f t="shared" si="17"/>
        <v>48213</v>
      </c>
      <c r="BS61" s="128">
        <f t="shared" si="17"/>
        <v>48244</v>
      </c>
      <c r="BT61" s="128">
        <f t="shared" si="17"/>
        <v>48273</v>
      </c>
      <c r="BU61" s="128">
        <f t="shared" si="17"/>
        <v>48304</v>
      </c>
      <c r="BV61" s="128">
        <f t="shared" si="17"/>
        <v>48334</v>
      </c>
      <c r="BW61" s="128">
        <f t="shared" si="17"/>
        <v>48365</v>
      </c>
      <c r="BX61" s="128">
        <f t="shared" si="17"/>
        <v>48395</v>
      </c>
      <c r="BY61" s="128">
        <f t="shared" si="17"/>
        <v>48426</v>
      </c>
      <c r="BZ61" s="128">
        <f t="shared" si="17"/>
        <v>48457</v>
      </c>
      <c r="CA61" s="128">
        <f t="shared" si="17"/>
        <v>48487</v>
      </c>
      <c r="CB61" s="128">
        <f t="shared" si="17"/>
        <v>48518</v>
      </c>
      <c r="CC61" s="128">
        <f t="shared" si="17"/>
        <v>48548</v>
      </c>
      <c r="CD61" s="128">
        <f t="shared" si="17"/>
        <v>48579</v>
      </c>
      <c r="CE61" s="128">
        <f t="shared" si="17"/>
        <v>48610</v>
      </c>
      <c r="CF61" s="128">
        <f t="shared" si="17"/>
        <v>48638</v>
      </c>
      <c r="CG61" s="128">
        <f t="shared" si="17"/>
        <v>48669</v>
      </c>
      <c r="CH61" s="128">
        <f t="shared" si="17"/>
        <v>48699</v>
      </c>
      <c r="CI61" s="128">
        <f t="shared" si="17"/>
        <v>48730</v>
      </c>
      <c r="CJ61" s="128">
        <f t="shared" si="17"/>
        <v>48760</v>
      </c>
      <c r="CK61" s="128">
        <f t="shared" si="17"/>
        <v>48791</v>
      </c>
      <c r="CL61" s="128">
        <f t="shared" si="17"/>
        <v>48822</v>
      </c>
      <c r="CM61" s="128">
        <f t="shared" si="17"/>
        <v>48852</v>
      </c>
      <c r="CN61" s="128">
        <f t="shared" si="17"/>
        <v>48883</v>
      </c>
      <c r="CO61" s="128">
        <f t="shared" si="17"/>
        <v>48913</v>
      </c>
      <c r="CP61" s="128">
        <f t="shared" si="17"/>
        <v>48944</v>
      </c>
      <c r="CQ61" s="128">
        <f t="shared" si="17"/>
        <v>48975</v>
      </c>
      <c r="CR61" s="128">
        <f t="shared" si="17"/>
        <v>49003</v>
      </c>
      <c r="CS61" s="128">
        <f t="shared" si="17"/>
        <v>49034</v>
      </c>
      <c r="CT61" s="128">
        <f t="shared" si="17"/>
        <v>49064</v>
      </c>
      <c r="CU61" s="128">
        <f t="shared" si="17"/>
        <v>49095</v>
      </c>
      <c r="CV61" s="128">
        <f t="shared" si="17"/>
        <v>49125</v>
      </c>
      <c r="CW61" s="128">
        <f t="shared" si="17"/>
        <v>49156</v>
      </c>
      <c r="CX61" s="128">
        <f t="shared" si="17"/>
        <v>49187</v>
      </c>
      <c r="CY61" s="128">
        <f t="shared" si="17"/>
        <v>49217</v>
      </c>
      <c r="CZ61" s="128">
        <f t="shared" si="17"/>
        <v>49248</v>
      </c>
      <c r="DA61" s="128">
        <f t="shared" si="17"/>
        <v>49278</v>
      </c>
      <c r="DB61" s="128">
        <f t="shared" si="17"/>
        <v>49309</v>
      </c>
      <c r="DC61" s="128">
        <f t="shared" si="17"/>
        <v>49340</v>
      </c>
      <c r="DD61" s="128">
        <f t="shared" si="17"/>
        <v>49368</v>
      </c>
      <c r="DE61" s="128">
        <f t="shared" si="17"/>
        <v>49399</v>
      </c>
      <c r="DF61" s="128">
        <f t="shared" si="17"/>
        <v>49429</v>
      </c>
      <c r="DG61" s="128">
        <f t="shared" si="17"/>
        <v>49460</v>
      </c>
      <c r="DH61" s="128">
        <f t="shared" si="17"/>
        <v>49490</v>
      </c>
      <c r="DI61" s="128">
        <f t="shared" si="17"/>
        <v>49521</v>
      </c>
      <c r="DJ61" s="128">
        <f t="shared" si="17"/>
        <v>49552</v>
      </c>
      <c r="DK61" s="128">
        <f t="shared" si="17"/>
        <v>49582</v>
      </c>
      <c r="DL61" s="128">
        <f t="shared" si="17"/>
        <v>49613</v>
      </c>
      <c r="DM61" s="128">
        <f t="shared" si="17"/>
        <v>49643</v>
      </c>
      <c r="DN61" s="128">
        <f t="shared" si="17"/>
        <v>49674</v>
      </c>
      <c r="DO61" s="128">
        <f t="shared" si="17"/>
        <v>49705</v>
      </c>
      <c r="DP61" s="128">
        <f t="shared" si="17"/>
        <v>49734</v>
      </c>
      <c r="DQ61" s="128">
        <f t="shared" si="17"/>
        <v>49765</v>
      </c>
      <c r="DR61" s="128">
        <f t="shared" si="17"/>
        <v>49795</v>
      </c>
      <c r="DS61" s="128">
        <f t="shared" si="17"/>
        <v>49826</v>
      </c>
      <c r="DT61" s="128">
        <f t="shared" si="17"/>
        <v>49856</v>
      </c>
    </row>
    <row r="62" spans="2:124" hidden="1">
      <c r="B62" s="134" t="s">
        <v>663</v>
      </c>
      <c r="C62" s="17"/>
      <c r="D62" s="140">
        <f ca="1">(D41*$R$5)+(D42*$R$6)</f>
        <v>0</v>
      </c>
      <c r="E62" s="140">
        <f t="shared" ref="E62:BP62" ca="1" si="18">(E41*$R$5)+(E42*$R$6)</f>
        <v>0</v>
      </c>
      <c r="F62" s="140">
        <f t="shared" ca="1" si="18"/>
        <v>0</v>
      </c>
      <c r="G62" s="140">
        <f t="shared" ca="1" si="18"/>
        <v>0</v>
      </c>
      <c r="H62" s="140">
        <f t="shared" ca="1" si="18"/>
        <v>0</v>
      </c>
      <c r="I62" s="140">
        <f t="shared" ca="1" si="18"/>
        <v>0</v>
      </c>
      <c r="J62" s="140">
        <f t="shared" ca="1" si="18"/>
        <v>0</v>
      </c>
      <c r="K62" s="140">
        <f t="shared" ca="1" si="18"/>
        <v>0</v>
      </c>
      <c r="L62" s="140">
        <f t="shared" ca="1" si="18"/>
        <v>0</v>
      </c>
      <c r="M62" s="140">
        <f t="shared" ca="1" si="18"/>
        <v>0</v>
      </c>
      <c r="N62" s="140">
        <f t="shared" ca="1" si="18"/>
        <v>0</v>
      </c>
      <c r="O62" s="140">
        <f t="shared" ca="1" si="18"/>
        <v>0</v>
      </c>
      <c r="P62" s="140">
        <f t="shared" ca="1" si="18"/>
        <v>0</v>
      </c>
      <c r="Q62" s="140">
        <f t="shared" ca="1" si="18"/>
        <v>0</v>
      </c>
      <c r="R62" s="140">
        <f t="shared" ca="1" si="18"/>
        <v>0</v>
      </c>
      <c r="S62" s="140">
        <f t="shared" ca="1" si="18"/>
        <v>0</v>
      </c>
      <c r="T62" s="140">
        <f t="shared" ca="1" si="18"/>
        <v>0</v>
      </c>
      <c r="U62" s="140">
        <f t="shared" ca="1" si="18"/>
        <v>0</v>
      </c>
      <c r="V62" s="140">
        <f t="shared" ca="1" si="18"/>
        <v>0</v>
      </c>
      <c r="W62" s="140">
        <f t="shared" ca="1" si="18"/>
        <v>0</v>
      </c>
      <c r="X62" s="140">
        <f t="shared" ca="1" si="18"/>
        <v>0</v>
      </c>
      <c r="Y62" s="140">
        <f t="shared" ca="1" si="18"/>
        <v>0</v>
      </c>
      <c r="Z62" s="140">
        <f t="shared" ca="1" si="18"/>
        <v>0</v>
      </c>
      <c r="AA62" s="140">
        <f t="shared" ca="1" si="18"/>
        <v>0</v>
      </c>
      <c r="AB62" s="140">
        <f t="shared" ca="1" si="18"/>
        <v>0</v>
      </c>
      <c r="AC62" s="140">
        <f t="shared" ca="1" si="18"/>
        <v>0</v>
      </c>
      <c r="AD62" s="140">
        <f t="shared" ca="1" si="18"/>
        <v>0</v>
      </c>
      <c r="AE62" s="140">
        <f t="shared" ca="1" si="18"/>
        <v>0</v>
      </c>
      <c r="AF62" s="140">
        <f t="shared" ca="1" si="18"/>
        <v>0</v>
      </c>
      <c r="AG62" s="140">
        <f t="shared" ca="1" si="18"/>
        <v>0</v>
      </c>
      <c r="AH62" s="140">
        <f t="shared" ca="1" si="18"/>
        <v>0</v>
      </c>
      <c r="AI62" s="140">
        <f t="shared" ca="1" si="18"/>
        <v>0</v>
      </c>
      <c r="AJ62" s="140">
        <f t="shared" ca="1" si="18"/>
        <v>0</v>
      </c>
      <c r="AK62" s="140">
        <f t="shared" ca="1" si="18"/>
        <v>0</v>
      </c>
      <c r="AL62" s="140">
        <f t="shared" ca="1" si="18"/>
        <v>0</v>
      </c>
      <c r="AM62" s="140">
        <f t="shared" ca="1" si="18"/>
        <v>0</v>
      </c>
      <c r="AN62" s="140">
        <f t="shared" ca="1" si="18"/>
        <v>0</v>
      </c>
      <c r="AO62" s="140">
        <f t="shared" ca="1" si="18"/>
        <v>0</v>
      </c>
      <c r="AP62" s="140">
        <f t="shared" ca="1" si="18"/>
        <v>0</v>
      </c>
      <c r="AQ62" s="140">
        <f t="shared" ca="1" si="18"/>
        <v>0</v>
      </c>
      <c r="AR62" s="140">
        <f t="shared" ca="1" si="18"/>
        <v>0</v>
      </c>
      <c r="AS62" s="140">
        <f t="shared" ca="1" si="18"/>
        <v>0</v>
      </c>
      <c r="AT62" s="140">
        <f t="shared" ca="1" si="18"/>
        <v>0</v>
      </c>
      <c r="AU62" s="140">
        <f t="shared" ca="1" si="18"/>
        <v>0</v>
      </c>
      <c r="AV62" s="140">
        <f t="shared" ca="1" si="18"/>
        <v>0</v>
      </c>
      <c r="AW62" s="140">
        <f t="shared" ca="1" si="18"/>
        <v>0</v>
      </c>
      <c r="AX62" s="140">
        <f t="shared" ca="1" si="18"/>
        <v>0</v>
      </c>
      <c r="AY62" s="140">
        <f t="shared" ca="1" si="18"/>
        <v>0</v>
      </c>
      <c r="AZ62" s="140">
        <f t="shared" ca="1" si="18"/>
        <v>0</v>
      </c>
      <c r="BA62" s="140">
        <f t="shared" ca="1" si="18"/>
        <v>0</v>
      </c>
      <c r="BB62" s="140">
        <f t="shared" ca="1" si="18"/>
        <v>0</v>
      </c>
      <c r="BC62" s="140">
        <f t="shared" ca="1" si="18"/>
        <v>0</v>
      </c>
      <c r="BD62" s="140">
        <f t="shared" ca="1" si="18"/>
        <v>0</v>
      </c>
      <c r="BE62" s="140">
        <f t="shared" ca="1" si="18"/>
        <v>0</v>
      </c>
      <c r="BF62" s="140">
        <f t="shared" ca="1" si="18"/>
        <v>0</v>
      </c>
      <c r="BG62" s="140">
        <f t="shared" ca="1" si="18"/>
        <v>0</v>
      </c>
      <c r="BH62" s="140">
        <f t="shared" ca="1" si="18"/>
        <v>0</v>
      </c>
      <c r="BI62" s="140">
        <f t="shared" ca="1" si="18"/>
        <v>0</v>
      </c>
      <c r="BJ62" s="140">
        <f t="shared" ca="1" si="18"/>
        <v>0</v>
      </c>
      <c r="BK62" s="140">
        <f t="shared" ca="1" si="18"/>
        <v>0</v>
      </c>
      <c r="BL62" s="140">
        <f t="shared" ca="1" si="18"/>
        <v>0</v>
      </c>
      <c r="BM62" s="140">
        <f t="shared" ca="1" si="18"/>
        <v>0</v>
      </c>
      <c r="BN62" s="140">
        <f t="shared" ca="1" si="18"/>
        <v>0</v>
      </c>
      <c r="BO62" s="140">
        <f t="shared" ca="1" si="18"/>
        <v>0</v>
      </c>
      <c r="BP62" s="140">
        <f t="shared" ca="1" si="18"/>
        <v>0</v>
      </c>
      <c r="BQ62" s="140">
        <f t="shared" ref="BQ62:DT62" ca="1" si="19">(BQ41*$R$5)+(BQ42*$R$6)</f>
        <v>0</v>
      </c>
      <c r="BR62" s="140">
        <f t="shared" ca="1" si="19"/>
        <v>0</v>
      </c>
      <c r="BS62" s="140">
        <f t="shared" ca="1" si="19"/>
        <v>0</v>
      </c>
      <c r="BT62" s="140">
        <f t="shared" ca="1" si="19"/>
        <v>0</v>
      </c>
      <c r="BU62" s="140">
        <f t="shared" ca="1" si="19"/>
        <v>0</v>
      </c>
      <c r="BV62" s="140">
        <f t="shared" ca="1" si="19"/>
        <v>0</v>
      </c>
      <c r="BW62" s="140">
        <f t="shared" ca="1" si="19"/>
        <v>0</v>
      </c>
      <c r="BX62" s="140">
        <f t="shared" ca="1" si="19"/>
        <v>0</v>
      </c>
      <c r="BY62" s="140">
        <f t="shared" ca="1" si="19"/>
        <v>0</v>
      </c>
      <c r="BZ62" s="140">
        <f t="shared" ca="1" si="19"/>
        <v>0</v>
      </c>
      <c r="CA62" s="140">
        <f t="shared" ca="1" si="19"/>
        <v>0</v>
      </c>
      <c r="CB62" s="140">
        <f t="shared" ca="1" si="19"/>
        <v>0</v>
      </c>
      <c r="CC62" s="140">
        <f t="shared" ca="1" si="19"/>
        <v>0</v>
      </c>
      <c r="CD62" s="140">
        <f t="shared" ca="1" si="19"/>
        <v>0</v>
      </c>
      <c r="CE62" s="140">
        <f t="shared" ca="1" si="19"/>
        <v>0</v>
      </c>
      <c r="CF62" s="140">
        <f t="shared" ca="1" si="19"/>
        <v>0</v>
      </c>
      <c r="CG62" s="140">
        <f t="shared" ca="1" si="19"/>
        <v>0</v>
      </c>
      <c r="CH62" s="140">
        <f t="shared" ca="1" si="19"/>
        <v>0</v>
      </c>
      <c r="CI62" s="140">
        <f t="shared" ca="1" si="19"/>
        <v>0</v>
      </c>
      <c r="CJ62" s="140">
        <f t="shared" ca="1" si="19"/>
        <v>0</v>
      </c>
      <c r="CK62" s="140">
        <f t="shared" ca="1" si="19"/>
        <v>0</v>
      </c>
      <c r="CL62" s="140">
        <f t="shared" ca="1" si="19"/>
        <v>0</v>
      </c>
      <c r="CM62" s="140">
        <f t="shared" ca="1" si="19"/>
        <v>0</v>
      </c>
      <c r="CN62" s="140">
        <f t="shared" ca="1" si="19"/>
        <v>0</v>
      </c>
      <c r="CO62" s="140">
        <f t="shared" ca="1" si="19"/>
        <v>0</v>
      </c>
      <c r="CP62" s="140">
        <f t="shared" ca="1" si="19"/>
        <v>0</v>
      </c>
      <c r="CQ62" s="140">
        <f t="shared" ca="1" si="19"/>
        <v>0</v>
      </c>
      <c r="CR62" s="140">
        <f t="shared" ca="1" si="19"/>
        <v>0</v>
      </c>
      <c r="CS62" s="140">
        <f t="shared" ca="1" si="19"/>
        <v>0</v>
      </c>
      <c r="CT62" s="140">
        <f t="shared" ca="1" si="19"/>
        <v>0</v>
      </c>
      <c r="CU62" s="140">
        <f t="shared" ca="1" si="19"/>
        <v>0</v>
      </c>
      <c r="CV62" s="140">
        <f t="shared" ca="1" si="19"/>
        <v>0</v>
      </c>
      <c r="CW62" s="140">
        <f t="shared" ca="1" si="19"/>
        <v>0</v>
      </c>
      <c r="CX62" s="140">
        <f t="shared" ca="1" si="19"/>
        <v>0</v>
      </c>
      <c r="CY62" s="140">
        <f t="shared" ca="1" si="19"/>
        <v>0</v>
      </c>
      <c r="CZ62" s="140">
        <f t="shared" ca="1" si="19"/>
        <v>0</v>
      </c>
      <c r="DA62" s="140">
        <f t="shared" ca="1" si="19"/>
        <v>0</v>
      </c>
      <c r="DB62" s="140">
        <f t="shared" ca="1" si="19"/>
        <v>0</v>
      </c>
      <c r="DC62" s="140">
        <f t="shared" ca="1" si="19"/>
        <v>0</v>
      </c>
      <c r="DD62" s="140">
        <f t="shared" ca="1" si="19"/>
        <v>0</v>
      </c>
      <c r="DE62" s="140">
        <f t="shared" ca="1" si="19"/>
        <v>0</v>
      </c>
      <c r="DF62" s="140">
        <f t="shared" ca="1" si="19"/>
        <v>0</v>
      </c>
      <c r="DG62" s="140">
        <f t="shared" ca="1" si="19"/>
        <v>0</v>
      </c>
      <c r="DH62" s="140">
        <f t="shared" ca="1" si="19"/>
        <v>0</v>
      </c>
      <c r="DI62" s="140">
        <f t="shared" ca="1" si="19"/>
        <v>0</v>
      </c>
      <c r="DJ62" s="140">
        <f t="shared" ca="1" si="19"/>
        <v>0</v>
      </c>
      <c r="DK62" s="140">
        <f t="shared" ca="1" si="19"/>
        <v>0</v>
      </c>
      <c r="DL62" s="140">
        <f t="shared" ca="1" si="19"/>
        <v>0</v>
      </c>
      <c r="DM62" s="140">
        <f t="shared" ca="1" si="19"/>
        <v>0</v>
      </c>
      <c r="DN62" s="140">
        <f t="shared" ca="1" si="19"/>
        <v>0</v>
      </c>
      <c r="DO62" s="140">
        <f t="shared" ca="1" si="19"/>
        <v>0</v>
      </c>
      <c r="DP62" s="140">
        <f t="shared" ca="1" si="19"/>
        <v>0</v>
      </c>
      <c r="DQ62" s="140">
        <f t="shared" ca="1" si="19"/>
        <v>0</v>
      </c>
      <c r="DR62" s="140">
        <f t="shared" ca="1" si="19"/>
        <v>0</v>
      </c>
      <c r="DS62" s="140">
        <f t="shared" ca="1" si="19"/>
        <v>0</v>
      </c>
      <c r="DT62" s="140">
        <f t="shared" ca="1" si="19"/>
        <v>0</v>
      </c>
    </row>
    <row r="63" spans="2:124" hidden="1">
      <c r="B63" s="134"/>
      <c r="C63" s="17"/>
      <c r="DT63" s="79"/>
    </row>
    <row r="64" spans="2:124" hidden="1">
      <c r="B64" s="134" t="s">
        <v>455</v>
      </c>
      <c r="C64" s="17"/>
      <c r="D64" s="418" t="e">
        <f ca="1">XIRR(D62:DT62,D61:DT61)</f>
        <v>#NUM!</v>
      </c>
      <c r="DT64" s="79"/>
    </row>
    <row r="65" spans="2:124" hidden="1">
      <c r="B65" s="134" t="s">
        <v>664</v>
      </c>
      <c r="C65" s="17"/>
      <c r="D65" s="419">
        <f ca="1">SUM(D62:DT62)</f>
        <v>0</v>
      </c>
      <c r="DT65" s="79"/>
    </row>
    <row r="66" spans="2:124" hidden="1">
      <c r="B66" s="135" t="s">
        <v>665</v>
      </c>
      <c r="C66" s="33"/>
      <c r="D66" s="420" t="e">
        <f ca="1">-SUMIF($D$62:$DT$62,"&gt;"&amp;0,$D$62:$DT$62)/SUMIF($D$62:$DT$62,"&lt;"&amp;0,$D$62:$DT$62)</f>
        <v>#DIV/0!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421"/>
    </row>
    <row r="67" spans="2:124" hidden="1">
      <c r="B67" s="17"/>
      <c r="C67" s="17"/>
      <c r="D67" s="105"/>
    </row>
    <row r="68" spans="2:124" hidden="1">
      <c r="B68" s="80" t="s">
        <v>781</v>
      </c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415"/>
    </row>
    <row r="69" spans="2:124" hidden="1">
      <c r="B69" s="134"/>
      <c r="C69" s="17"/>
      <c r="D69" s="128">
        <f>D17</f>
        <v>46203</v>
      </c>
      <c r="E69" s="128">
        <f t="shared" ref="E69:BP69" si="20">E17</f>
        <v>46234</v>
      </c>
      <c r="F69" s="128">
        <f t="shared" si="20"/>
        <v>46265</v>
      </c>
      <c r="G69" s="128">
        <f t="shared" si="20"/>
        <v>46295</v>
      </c>
      <c r="H69" s="128">
        <f t="shared" si="20"/>
        <v>46326</v>
      </c>
      <c r="I69" s="128">
        <f t="shared" si="20"/>
        <v>46356</v>
      </c>
      <c r="J69" s="128">
        <f t="shared" si="20"/>
        <v>46387</v>
      </c>
      <c r="K69" s="128">
        <f t="shared" si="20"/>
        <v>46418</v>
      </c>
      <c r="L69" s="128">
        <f t="shared" si="20"/>
        <v>46446</v>
      </c>
      <c r="M69" s="128">
        <f t="shared" si="20"/>
        <v>46477</v>
      </c>
      <c r="N69" s="128">
        <f t="shared" si="20"/>
        <v>46507</v>
      </c>
      <c r="O69" s="128">
        <f t="shared" si="20"/>
        <v>46538</v>
      </c>
      <c r="P69" s="128">
        <f t="shared" si="20"/>
        <v>46568</v>
      </c>
      <c r="Q69" s="128">
        <f t="shared" si="20"/>
        <v>46599</v>
      </c>
      <c r="R69" s="128">
        <f t="shared" si="20"/>
        <v>46630</v>
      </c>
      <c r="S69" s="128">
        <f t="shared" si="20"/>
        <v>46660</v>
      </c>
      <c r="T69" s="128">
        <f t="shared" si="20"/>
        <v>46691</v>
      </c>
      <c r="U69" s="128">
        <f t="shared" si="20"/>
        <v>46721</v>
      </c>
      <c r="V69" s="128">
        <f t="shared" si="20"/>
        <v>46752</v>
      </c>
      <c r="W69" s="128">
        <f t="shared" si="20"/>
        <v>46783</v>
      </c>
      <c r="X69" s="128">
        <f t="shared" si="20"/>
        <v>46812</v>
      </c>
      <c r="Y69" s="128">
        <f t="shared" si="20"/>
        <v>46843</v>
      </c>
      <c r="Z69" s="128">
        <f t="shared" si="20"/>
        <v>46873</v>
      </c>
      <c r="AA69" s="128">
        <f t="shared" si="20"/>
        <v>46904</v>
      </c>
      <c r="AB69" s="128">
        <f t="shared" si="20"/>
        <v>46934</v>
      </c>
      <c r="AC69" s="128">
        <f t="shared" si="20"/>
        <v>46965</v>
      </c>
      <c r="AD69" s="128">
        <f t="shared" si="20"/>
        <v>46996</v>
      </c>
      <c r="AE69" s="128">
        <f t="shared" si="20"/>
        <v>47026</v>
      </c>
      <c r="AF69" s="128">
        <f t="shared" si="20"/>
        <v>47057</v>
      </c>
      <c r="AG69" s="128">
        <f t="shared" si="20"/>
        <v>47087</v>
      </c>
      <c r="AH69" s="128">
        <f t="shared" si="20"/>
        <v>47118</v>
      </c>
      <c r="AI69" s="128">
        <f t="shared" si="20"/>
        <v>47149</v>
      </c>
      <c r="AJ69" s="128">
        <f t="shared" si="20"/>
        <v>47177</v>
      </c>
      <c r="AK69" s="128">
        <f t="shared" si="20"/>
        <v>47208</v>
      </c>
      <c r="AL69" s="128">
        <f t="shared" si="20"/>
        <v>47238</v>
      </c>
      <c r="AM69" s="128">
        <f t="shared" si="20"/>
        <v>47269</v>
      </c>
      <c r="AN69" s="128">
        <f t="shared" si="20"/>
        <v>47299</v>
      </c>
      <c r="AO69" s="128">
        <f t="shared" si="20"/>
        <v>47330</v>
      </c>
      <c r="AP69" s="128">
        <f t="shared" si="20"/>
        <v>47361</v>
      </c>
      <c r="AQ69" s="128">
        <f t="shared" si="20"/>
        <v>47391</v>
      </c>
      <c r="AR69" s="128">
        <f t="shared" si="20"/>
        <v>47422</v>
      </c>
      <c r="AS69" s="128">
        <f t="shared" si="20"/>
        <v>47452</v>
      </c>
      <c r="AT69" s="128">
        <f t="shared" si="20"/>
        <v>47483</v>
      </c>
      <c r="AU69" s="128">
        <f t="shared" si="20"/>
        <v>47514</v>
      </c>
      <c r="AV69" s="128">
        <f t="shared" si="20"/>
        <v>47542</v>
      </c>
      <c r="AW69" s="128">
        <f t="shared" si="20"/>
        <v>47573</v>
      </c>
      <c r="AX69" s="128">
        <f t="shared" si="20"/>
        <v>47603</v>
      </c>
      <c r="AY69" s="128">
        <f t="shared" si="20"/>
        <v>47634</v>
      </c>
      <c r="AZ69" s="128">
        <f t="shared" si="20"/>
        <v>47664</v>
      </c>
      <c r="BA69" s="128">
        <f t="shared" si="20"/>
        <v>47695</v>
      </c>
      <c r="BB69" s="128">
        <f t="shared" si="20"/>
        <v>47726</v>
      </c>
      <c r="BC69" s="128">
        <f t="shared" si="20"/>
        <v>47756</v>
      </c>
      <c r="BD69" s="128">
        <f t="shared" si="20"/>
        <v>47787</v>
      </c>
      <c r="BE69" s="128">
        <f t="shared" si="20"/>
        <v>47817</v>
      </c>
      <c r="BF69" s="128">
        <f t="shared" si="20"/>
        <v>47848</v>
      </c>
      <c r="BG69" s="128">
        <f t="shared" si="20"/>
        <v>47879</v>
      </c>
      <c r="BH69" s="128">
        <f t="shared" si="20"/>
        <v>47907</v>
      </c>
      <c r="BI69" s="128">
        <f t="shared" si="20"/>
        <v>47938</v>
      </c>
      <c r="BJ69" s="128">
        <f t="shared" si="20"/>
        <v>47968</v>
      </c>
      <c r="BK69" s="128">
        <f t="shared" si="20"/>
        <v>47999</v>
      </c>
      <c r="BL69" s="128">
        <f t="shared" si="20"/>
        <v>48029</v>
      </c>
      <c r="BM69" s="128">
        <f t="shared" si="20"/>
        <v>48060</v>
      </c>
      <c r="BN69" s="128">
        <f t="shared" si="20"/>
        <v>48091</v>
      </c>
      <c r="BO69" s="128">
        <f t="shared" si="20"/>
        <v>48121</v>
      </c>
      <c r="BP69" s="128">
        <f t="shared" si="20"/>
        <v>48152</v>
      </c>
      <c r="BQ69" s="128">
        <f t="shared" ref="BQ69:DT69" si="21">BQ17</f>
        <v>48182</v>
      </c>
      <c r="BR69" s="128">
        <f t="shared" si="21"/>
        <v>48213</v>
      </c>
      <c r="BS69" s="128">
        <f t="shared" si="21"/>
        <v>48244</v>
      </c>
      <c r="BT69" s="128">
        <f t="shared" si="21"/>
        <v>48273</v>
      </c>
      <c r="BU69" s="128">
        <f t="shared" si="21"/>
        <v>48304</v>
      </c>
      <c r="BV69" s="128">
        <f t="shared" si="21"/>
        <v>48334</v>
      </c>
      <c r="BW69" s="128">
        <f t="shared" si="21"/>
        <v>48365</v>
      </c>
      <c r="BX69" s="128">
        <f t="shared" si="21"/>
        <v>48395</v>
      </c>
      <c r="BY69" s="128">
        <f t="shared" si="21"/>
        <v>48426</v>
      </c>
      <c r="BZ69" s="128">
        <f t="shared" si="21"/>
        <v>48457</v>
      </c>
      <c r="CA69" s="128">
        <f t="shared" si="21"/>
        <v>48487</v>
      </c>
      <c r="CB69" s="128">
        <f t="shared" si="21"/>
        <v>48518</v>
      </c>
      <c r="CC69" s="128">
        <f t="shared" si="21"/>
        <v>48548</v>
      </c>
      <c r="CD69" s="128">
        <f t="shared" si="21"/>
        <v>48579</v>
      </c>
      <c r="CE69" s="128">
        <f t="shared" si="21"/>
        <v>48610</v>
      </c>
      <c r="CF69" s="128">
        <f t="shared" si="21"/>
        <v>48638</v>
      </c>
      <c r="CG69" s="128">
        <f t="shared" si="21"/>
        <v>48669</v>
      </c>
      <c r="CH69" s="128">
        <f t="shared" si="21"/>
        <v>48699</v>
      </c>
      <c r="CI69" s="128">
        <f t="shared" si="21"/>
        <v>48730</v>
      </c>
      <c r="CJ69" s="128">
        <f t="shared" si="21"/>
        <v>48760</v>
      </c>
      <c r="CK69" s="128">
        <f t="shared" si="21"/>
        <v>48791</v>
      </c>
      <c r="CL69" s="128">
        <f t="shared" si="21"/>
        <v>48822</v>
      </c>
      <c r="CM69" s="128">
        <f t="shared" si="21"/>
        <v>48852</v>
      </c>
      <c r="CN69" s="128">
        <f t="shared" si="21"/>
        <v>48883</v>
      </c>
      <c r="CO69" s="128">
        <f t="shared" si="21"/>
        <v>48913</v>
      </c>
      <c r="CP69" s="128">
        <f t="shared" si="21"/>
        <v>48944</v>
      </c>
      <c r="CQ69" s="128">
        <f t="shared" si="21"/>
        <v>48975</v>
      </c>
      <c r="CR69" s="128">
        <f t="shared" si="21"/>
        <v>49003</v>
      </c>
      <c r="CS69" s="128">
        <f t="shared" si="21"/>
        <v>49034</v>
      </c>
      <c r="CT69" s="128">
        <f t="shared" si="21"/>
        <v>49064</v>
      </c>
      <c r="CU69" s="128">
        <f t="shared" si="21"/>
        <v>49095</v>
      </c>
      <c r="CV69" s="128">
        <f t="shared" si="21"/>
        <v>49125</v>
      </c>
      <c r="CW69" s="128">
        <f t="shared" si="21"/>
        <v>49156</v>
      </c>
      <c r="CX69" s="128">
        <f t="shared" si="21"/>
        <v>49187</v>
      </c>
      <c r="CY69" s="128">
        <f t="shared" si="21"/>
        <v>49217</v>
      </c>
      <c r="CZ69" s="128">
        <f t="shared" si="21"/>
        <v>49248</v>
      </c>
      <c r="DA69" s="128">
        <f t="shared" si="21"/>
        <v>49278</v>
      </c>
      <c r="DB69" s="128">
        <f t="shared" si="21"/>
        <v>49309</v>
      </c>
      <c r="DC69" s="128">
        <f t="shared" si="21"/>
        <v>49340</v>
      </c>
      <c r="DD69" s="128">
        <f t="shared" si="21"/>
        <v>49368</v>
      </c>
      <c r="DE69" s="128">
        <f t="shared" si="21"/>
        <v>49399</v>
      </c>
      <c r="DF69" s="128">
        <f t="shared" si="21"/>
        <v>49429</v>
      </c>
      <c r="DG69" s="128">
        <f t="shared" si="21"/>
        <v>49460</v>
      </c>
      <c r="DH69" s="128">
        <f t="shared" si="21"/>
        <v>49490</v>
      </c>
      <c r="DI69" s="128">
        <f t="shared" si="21"/>
        <v>49521</v>
      </c>
      <c r="DJ69" s="128">
        <f t="shared" si="21"/>
        <v>49552</v>
      </c>
      <c r="DK69" s="128">
        <f t="shared" si="21"/>
        <v>49582</v>
      </c>
      <c r="DL69" s="128">
        <f t="shared" si="21"/>
        <v>49613</v>
      </c>
      <c r="DM69" s="128">
        <f t="shared" si="21"/>
        <v>49643</v>
      </c>
      <c r="DN69" s="128">
        <f t="shared" si="21"/>
        <v>49674</v>
      </c>
      <c r="DO69" s="128">
        <f t="shared" si="21"/>
        <v>49705</v>
      </c>
      <c r="DP69" s="128">
        <f t="shared" si="21"/>
        <v>49734</v>
      </c>
      <c r="DQ69" s="128">
        <f t="shared" si="21"/>
        <v>49765</v>
      </c>
      <c r="DR69" s="128">
        <f t="shared" si="21"/>
        <v>49795</v>
      </c>
      <c r="DS69" s="128">
        <f t="shared" si="21"/>
        <v>49826</v>
      </c>
      <c r="DT69" s="128">
        <f t="shared" si="21"/>
        <v>49856</v>
      </c>
    </row>
    <row r="70" spans="2:124" hidden="1">
      <c r="B70" s="134" t="s">
        <v>663</v>
      </c>
      <c r="C70" s="17"/>
      <c r="D70" s="140">
        <f ca="1">(D41*$S$5)+(D42*$S$6)</f>
        <v>0</v>
      </c>
      <c r="E70" s="140">
        <f t="shared" ref="E70:BP70" ca="1" si="22">(E41*$S$5)+(E42*$S$6)</f>
        <v>0</v>
      </c>
      <c r="F70" s="140">
        <f t="shared" ca="1" si="22"/>
        <v>0</v>
      </c>
      <c r="G70" s="140">
        <f t="shared" ca="1" si="22"/>
        <v>0</v>
      </c>
      <c r="H70" s="140">
        <f t="shared" ca="1" si="22"/>
        <v>0</v>
      </c>
      <c r="I70" s="140">
        <f t="shared" ca="1" si="22"/>
        <v>0</v>
      </c>
      <c r="J70" s="140">
        <f t="shared" ca="1" si="22"/>
        <v>0</v>
      </c>
      <c r="K70" s="140">
        <f t="shared" ca="1" si="22"/>
        <v>0</v>
      </c>
      <c r="L70" s="140">
        <f t="shared" ca="1" si="22"/>
        <v>0</v>
      </c>
      <c r="M70" s="140">
        <f t="shared" ca="1" si="22"/>
        <v>0</v>
      </c>
      <c r="N70" s="140">
        <f t="shared" ca="1" si="22"/>
        <v>0</v>
      </c>
      <c r="O70" s="140">
        <f t="shared" ca="1" si="22"/>
        <v>0</v>
      </c>
      <c r="P70" s="140">
        <f t="shared" ca="1" si="22"/>
        <v>0</v>
      </c>
      <c r="Q70" s="140">
        <f t="shared" ca="1" si="22"/>
        <v>0</v>
      </c>
      <c r="R70" s="140">
        <f t="shared" ca="1" si="22"/>
        <v>0</v>
      </c>
      <c r="S70" s="140">
        <f t="shared" ca="1" si="22"/>
        <v>0</v>
      </c>
      <c r="T70" s="140">
        <f t="shared" ca="1" si="22"/>
        <v>0</v>
      </c>
      <c r="U70" s="140">
        <f t="shared" ca="1" si="22"/>
        <v>0</v>
      </c>
      <c r="V70" s="140">
        <f t="shared" ca="1" si="22"/>
        <v>0</v>
      </c>
      <c r="W70" s="140">
        <f t="shared" ca="1" si="22"/>
        <v>0</v>
      </c>
      <c r="X70" s="140">
        <f t="shared" ca="1" si="22"/>
        <v>0</v>
      </c>
      <c r="Y70" s="140">
        <f t="shared" ca="1" si="22"/>
        <v>0</v>
      </c>
      <c r="Z70" s="140">
        <f t="shared" ca="1" si="22"/>
        <v>0</v>
      </c>
      <c r="AA70" s="140">
        <f t="shared" ca="1" si="22"/>
        <v>0</v>
      </c>
      <c r="AB70" s="140">
        <f t="shared" ca="1" si="22"/>
        <v>0</v>
      </c>
      <c r="AC70" s="140">
        <f t="shared" ca="1" si="22"/>
        <v>0</v>
      </c>
      <c r="AD70" s="140">
        <f t="shared" ca="1" si="22"/>
        <v>0</v>
      </c>
      <c r="AE70" s="140">
        <f t="shared" ca="1" si="22"/>
        <v>0</v>
      </c>
      <c r="AF70" s="140">
        <f t="shared" ca="1" si="22"/>
        <v>0</v>
      </c>
      <c r="AG70" s="140">
        <f t="shared" ca="1" si="22"/>
        <v>0</v>
      </c>
      <c r="AH70" s="140">
        <f t="shared" ca="1" si="22"/>
        <v>0</v>
      </c>
      <c r="AI70" s="140">
        <f t="shared" ca="1" si="22"/>
        <v>0</v>
      </c>
      <c r="AJ70" s="140">
        <f t="shared" ca="1" si="22"/>
        <v>0</v>
      </c>
      <c r="AK70" s="140">
        <f t="shared" ca="1" si="22"/>
        <v>0</v>
      </c>
      <c r="AL70" s="140">
        <f t="shared" ca="1" si="22"/>
        <v>0</v>
      </c>
      <c r="AM70" s="140">
        <f t="shared" ca="1" si="22"/>
        <v>0</v>
      </c>
      <c r="AN70" s="140">
        <f t="shared" ca="1" si="22"/>
        <v>0</v>
      </c>
      <c r="AO70" s="140">
        <f t="shared" ca="1" si="22"/>
        <v>0</v>
      </c>
      <c r="AP70" s="140">
        <f t="shared" ca="1" si="22"/>
        <v>0</v>
      </c>
      <c r="AQ70" s="140">
        <f t="shared" ca="1" si="22"/>
        <v>0</v>
      </c>
      <c r="AR70" s="140">
        <f t="shared" ca="1" si="22"/>
        <v>0</v>
      </c>
      <c r="AS70" s="140">
        <f t="shared" ca="1" si="22"/>
        <v>0</v>
      </c>
      <c r="AT70" s="140">
        <f t="shared" ca="1" si="22"/>
        <v>0</v>
      </c>
      <c r="AU70" s="140">
        <f t="shared" ca="1" si="22"/>
        <v>0</v>
      </c>
      <c r="AV70" s="140">
        <f t="shared" ca="1" si="22"/>
        <v>0</v>
      </c>
      <c r="AW70" s="140">
        <f t="shared" ca="1" si="22"/>
        <v>0</v>
      </c>
      <c r="AX70" s="140">
        <f t="shared" ca="1" si="22"/>
        <v>0</v>
      </c>
      <c r="AY70" s="140">
        <f t="shared" ca="1" si="22"/>
        <v>0</v>
      </c>
      <c r="AZ70" s="140">
        <f t="shared" ca="1" si="22"/>
        <v>0</v>
      </c>
      <c r="BA70" s="140">
        <f t="shared" ca="1" si="22"/>
        <v>0</v>
      </c>
      <c r="BB70" s="140">
        <f t="shared" ca="1" si="22"/>
        <v>0</v>
      </c>
      <c r="BC70" s="140">
        <f t="shared" ca="1" si="22"/>
        <v>0</v>
      </c>
      <c r="BD70" s="140">
        <f t="shared" ca="1" si="22"/>
        <v>0</v>
      </c>
      <c r="BE70" s="140">
        <f t="shared" ca="1" si="22"/>
        <v>0</v>
      </c>
      <c r="BF70" s="140">
        <f t="shared" ca="1" si="22"/>
        <v>0</v>
      </c>
      <c r="BG70" s="140">
        <f t="shared" ca="1" si="22"/>
        <v>0</v>
      </c>
      <c r="BH70" s="140">
        <f t="shared" ca="1" si="22"/>
        <v>0</v>
      </c>
      <c r="BI70" s="140">
        <f t="shared" ca="1" si="22"/>
        <v>0</v>
      </c>
      <c r="BJ70" s="140">
        <f t="shared" ca="1" si="22"/>
        <v>0</v>
      </c>
      <c r="BK70" s="140">
        <f t="shared" ca="1" si="22"/>
        <v>0</v>
      </c>
      <c r="BL70" s="140">
        <f t="shared" ca="1" si="22"/>
        <v>0</v>
      </c>
      <c r="BM70" s="140">
        <f t="shared" ca="1" si="22"/>
        <v>0</v>
      </c>
      <c r="BN70" s="140">
        <f t="shared" ca="1" si="22"/>
        <v>0</v>
      </c>
      <c r="BO70" s="140">
        <f t="shared" ca="1" si="22"/>
        <v>0</v>
      </c>
      <c r="BP70" s="140">
        <f t="shared" ca="1" si="22"/>
        <v>0</v>
      </c>
      <c r="BQ70" s="140">
        <f t="shared" ref="BQ70:DT70" ca="1" si="23">(BQ41*$S$5)+(BQ42*$S$6)</f>
        <v>0</v>
      </c>
      <c r="BR70" s="140">
        <f t="shared" ca="1" si="23"/>
        <v>0</v>
      </c>
      <c r="BS70" s="140">
        <f t="shared" ca="1" si="23"/>
        <v>0</v>
      </c>
      <c r="BT70" s="140">
        <f t="shared" ca="1" si="23"/>
        <v>0</v>
      </c>
      <c r="BU70" s="140">
        <f t="shared" ca="1" si="23"/>
        <v>0</v>
      </c>
      <c r="BV70" s="140">
        <f t="shared" ca="1" si="23"/>
        <v>0</v>
      </c>
      <c r="BW70" s="140">
        <f t="shared" ca="1" si="23"/>
        <v>0</v>
      </c>
      <c r="BX70" s="140">
        <f t="shared" ca="1" si="23"/>
        <v>0</v>
      </c>
      <c r="BY70" s="140">
        <f t="shared" ca="1" si="23"/>
        <v>0</v>
      </c>
      <c r="BZ70" s="140">
        <f t="shared" ca="1" si="23"/>
        <v>0</v>
      </c>
      <c r="CA70" s="140">
        <f t="shared" ca="1" si="23"/>
        <v>0</v>
      </c>
      <c r="CB70" s="140">
        <f t="shared" ca="1" si="23"/>
        <v>0</v>
      </c>
      <c r="CC70" s="140">
        <f t="shared" ca="1" si="23"/>
        <v>0</v>
      </c>
      <c r="CD70" s="140">
        <f t="shared" ca="1" si="23"/>
        <v>0</v>
      </c>
      <c r="CE70" s="140">
        <f t="shared" ca="1" si="23"/>
        <v>0</v>
      </c>
      <c r="CF70" s="140">
        <f t="shared" ca="1" si="23"/>
        <v>0</v>
      </c>
      <c r="CG70" s="140">
        <f t="shared" ca="1" si="23"/>
        <v>0</v>
      </c>
      <c r="CH70" s="140">
        <f t="shared" ca="1" si="23"/>
        <v>0</v>
      </c>
      <c r="CI70" s="140">
        <f t="shared" ca="1" si="23"/>
        <v>0</v>
      </c>
      <c r="CJ70" s="140">
        <f t="shared" ca="1" si="23"/>
        <v>0</v>
      </c>
      <c r="CK70" s="140">
        <f t="shared" ca="1" si="23"/>
        <v>0</v>
      </c>
      <c r="CL70" s="140">
        <f t="shared" ca="1" si="23"/>
        <v>0</v>
      </c>
      <c r="CM70" s="140">
        <f t="shared" ca="1" si="23"/>
        <v>0</v>
      </c>
      <c r="CN70" s="140">
        <f t="shared" ca="1" si="23"/>
        <v>0</v>
      </c>
      <c r="CO70" s="140">
        <f t="shared" ca="1" si="23"/>
        <v>0</v>
      </c>
      <c r="CP70" s="140">
        <f t="shared" ca="1" si="23"/>
        <v>0</v>
      </c>
      <c r="CQ70" s="140">
        <f t="shared" ca="1" si="23"/>
        <v>0</v>
      </c>
      <c r="CR70" s="140">
        <f t="shared" ca="1" si="23"/>
        <v>0</v>
      </c>
      <c r="CS70" s="140">
        <f t="shared" ca="1" si="23"/>
        <v>0</v>
      </c>
      <c r="CT70" s="140">
        <f t="shared" ca="1" si="23"/>
        <v>0</v>
      </c>
      <c r="CU70" s="140">
        <f t="shared" ca="1" si="23"/>
        <v>0</v>
      </c>
      <c r="CV70" s="140">
        <f t="shared" ca="1" si="23"/>
        <v>0</v>
      </c>
      <c r="CW70" s="140">
        <f t="shared" ca="1" si="23"/>
        <v>0</v>
      </c>
      <c r="CX70" s="140">
        <f t="shared" ca="1" si="23"/>
        <v>0</v>
      </c>
      <c r="CY70" s="140">
        <f t="shared" ca="1" si="23"/>
        <v>0</v>
      </c>
      <c r="CZ70" s="140">
        <f t="shared" ca="1" si="23"/>
        <v>0</v>
      </c>
      <c r="DA70" s="140">
        <f t="shared" ca="1" si="23"/>
        <v>0</v>
      </c>
      <c r="DB70" s="140">
        <f t="shared" ca="1" si="23"/>
        <v>0</v>
      </c>
      <c r="DC70" s="140">
        <f t="shared" ca="1" si="23"/>
        <v>0</v>
      </c>
      <c r="DD70" s="140">
        <f t="shared" ca="1" si="23"/>
        <v>0</v>
      </c>
      <c r="DE70" s="140">
        <f t="shared" ca="1" si="23"/>
        <v>0</v>
      </c>
      <c r="DF70" s="140">
        <f t="shared" ca="1" si="23"/>
        <v>0</v>
      </c>
      <c r="DG70" s="140">
        <f t="shared" ca="1" si="23"/>
        <v>0</v>
      </c>
      <c r="DH70" s="140">
        <f t="shared" ca="1" si="23"/>
        <v>0</v>
      </c>
      <c r="DI70" s="140">
        <f t="shared" ca="1" si="23"/>
        <v>0</v>
      </c>
      <c r="DJ70" s="140">
        <f t="shared" ca="1" si="23"/>
        <v>0</v>
      </c>
      <c r="DK70" s="140">
        <f t="shared" ca="1" si="23"/>
        <v>0</v>
      </c>
      <c r="DL70" s="140">
        <f t="shared" ca="1" si="23"/>
        <v>0</v>
      </c>
      <c r="DM70" s="140">
        <f t="shared" ca="1" si="23"/>
        <v>0</v>
      </c>
      <c r="DN70" s="140">
        <f t="shared" ca="1" si="23"/>
        <v>0</v>
      </c>
      <c r="DO70" s="140">
        <f t="shared" ca="1" si="23"/>
        <v>0</v>
      </c>
      <c r="DP70" s="140">
        <f t="shared" ca="1" si="23"/>
        <v>0</v>
      </c>
      <c r="DQ70" s="140">
        <f t="shared" ca="1" si="23"/>
        <v>0</v>
      </c>
      <c r="DR70" s="140">
        <f t="shared" ca="1" si="23"/>
        <v>0</v>
      </c>
      <c r="DS70" s="140">
        <f t="shared" ca="1" si="23"/>
        <v>0</v>
      </c>
      <c r="DT70" s="140">
        <f t="shared" ca="1" si="23"/>
        <v>0</v>
      </c>
    </row>
    <row r="71" spans="2:124" hidden="1">
      <c r="B71" s="134"/>
      <c r="C71" s="17"/>
      <c r="DT71" s="79"/>
    </row>
    <row r="72" spans="2:124" hidden="1">
      <c r="B72" s="134" t="s">
        <v>455</v>
      </c>
      <c r="C72" s="17"/>
      <c r="D72" s="418" t="e">
        <f ca="1">XIRR(D70:DT70,D69:DT69)</f>
        <v>#NUM!</v>
      </c>
      <c r="DT72" s="79"/>
    </row>
    <row r="73" spans="2:124" hidden="1">
      <c r="B73" s="134" t="s">
        <v>664</v>
      </c>
      <c r="C73" s="17"/>
      <c r="D73" s="419">
        <f ca="1">SUM(D70:DT70)</f>
        <v>0</v>
      </c>
      <c r="DT73" s="79"/>
    </row>
    <row r="74" spans="2:124" hidden="1">
      <c r="B74" s="135" t="s">
        <v>665</v>
      </c>
      <c r="C74" s="33"/>
      <c r="D74" s="475" t="e">
        <f ca="1">-SUMIF($D$70:$DT$70,"&gt;"&amp;0,$D$70:$DT$70)/SUMIF($D$70:$DT$70,"&lt;"&amp;0,$D$70:$DT$70)</f>
        <v>#DIV/0!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421"/>
    </row>
    <row r="75" spans="2:124" hidden="1">
      <c r="B75" s="17"/>
      <c r="C75" s="17"/>
      <c r="D75" s="105"/>
    </row>
    <row r="76" spans="2:124" hidden="1">
      <c r="B76" s="423" t="s">
        <v>666</v>
      </c>
      <c r="C76" s="423"/>
      <c r="D76" s="424">
        <f ca="1">D18-D28-D36</f>
        <v>0</v>
      </c>
      <c r="E76" s="424">
        <f t="shared" ref="E76:AI76" ca="1" si="24">E18-E28-E36</f>
        <v>0</v>
      </c>
      <c r="F76" s="424">
        <f t="shared" ca="1" si="24"/>
        <v>0</v>
      </c>
      <c r="G76" s="424">
        <f t="shared" ca="1" si="24"/>
        <v>0</v>
      </c>
      <c r="H76" s="424">
        <f t="shared" ca="1" si="24"/>
        <v>0</v>
      </c>
      <c r="I76" s="424">
        <f t="shared" ca="1" si="24"/>
        <v>0</v>
      </c>
      <c r="J76" s="424">
        <f t="shared" ca="1" si="24"/>
        <v>0</v>
      </c>
      <c r="K76" s="424">
        <f t="shared" ca="1" si="24"/>
        <v>0</v>
      </c>
      <c r="L76" s="424">
        <f t="shared" ca="1" si="24"/>
        <v>0</v>
      </c>
      <c r="M76" s="424">
        <f t="shared" ca="1" si="24"/>
        <v>0</v>
      </c>
      <c r="N76" s="424">
        <f t="shared" ca="1" si="24"/>
        <v>0</v>
      </c>
      <c r="O76" s="424">
        <f t="shared" ca="1" si="24"/>
        <v>0</v>
      </c>
      <c r="P76" s="424">
        <f t="shared" ca="1" si="24"/>
        <v>0</v>
      </c>
      <c r="Q76" s="424">
        <f t="shared" ca="1" si="24"/>
        <v>0</v>
      </c>
      <c r="R76" s="424">
        <f t="shared" ca="1" si="24"/>
        <v>0</v>
      </c>
      <c r="S76" s="424">
        <f t="shared" ca="1" si="24"/>
        <v>0</v>
      </c>
      <c r="T76" s="424">
        <f t="shared" ca="1" si="24"/>
        <v>0</v>
      </c>
      <c r="U76" s="424">
        <f t="shared" ca="1" si="24"/>
        <v>0</v>
      </c>
      <c r="V76" s="424">
        <f t="shared" ca="1" si="24"/>
        <v>0</v>
      </c>
      <c r="W76" s="424">
        <f t="shared" ca="1" si="24"/>
        <v>0</v>
      </c>
      <c r="X76" s="424">
        <f t="shared" ca="1" si="24"/>
        <v>0</v>
      </c>
      <c r="Y76" s="424">
        <f t="shared" ca="1" si="24"/>
        <v>0</v>
      </c>
      <c r="Z76" s="424">
        <f t="shared" ca="1" si="24"/>
        <v>0</v>
      </c>
      <c r="AA76" s="424">
        <f t="shared" ca="1" si="24"/>
        <v>0</v>
      </c>
      <c r="AB76" s="424">
        <f t="shared" ca="1" si="24"/>
        <v>0</v>
      </c>
      <c r="AC76" s="424">
        <f t="shared" ca="1" si="24"/>
        <v>0</v>
      </c>
      <c r="AD76" s="424">
        <f t="shared" ca="1" si="24"/>
        <v>0</v>
      </c>
      <c r="AE76" s="424">
        <f t="shared" ca="1" si="24"/>
        <v>0</v>
      </c>
      <c r="AF76" s="424">
        <f t="shared" ca="1" si="24"/>
        <v>0</v>
      </c>
      <c r="AG76" s="424">
        <f t="shared" ca="1" si="24"/>
        <v>0</v>
      </c>
      <c r="AH76" s="424">
        <f t="shared" ca="1" si="24"/>
        <v>0</v>
      </c>
      <c r="AI76" s="424">
        <f t="shared" ca="1" si="24"/>
        <v>0</v>
      </c>
      <c r="AJ76" s="424">
        <f t="shared" ref="AJ76:BO76" ca="1" si="25">AJ18-AJ28-AJ36</f>
        <v>0</v>
      </c>
      <c r="AK76" s="424">
        <f t="shared" ca="1" si="25"/>
        <v>0</v>
      </c>
      <c r="AL76" s="424">
        <f t="shared" ca="1" si="25"/>
        <v>0</v>
      </c>
      <c r="AM76" s="424">
        <f t="shared" ca="1" si="25"/>
        <v>0</v>
      </c>
      <c r="AN76" s="424">
        <f t="shared" ca="1" si="25"/>
        <v>0</v>
      </c>
      <c r="AO76" s="424">
        <f t="shared" ca="1" si="25"/>
        <v>0</v>
      </c>
      <c r="AP76" s="424">
        <f t="shared" ca="1" si="25"/>
        <v>0</v>
      </c>
      <c r="AQ76" s="424">
        <f t="shared" ca="1" si="25"/>
        <v>0</v>
      </c>
      <c r="AR76" s="424">
        <f t="shared" ca="1" si="25"/>
        <v>0</v>
      </c>
      <c r="AS76" s="424">
        <f t="shared" ca="1" si="25"/>
        <v>0</v>
      </c>
      <c r="AT76" s="424">
        <f t="shared" ca="1" si="25"/>
        <v>0</v>
      </c>
      <c r="AU76" s="424">
        <f t="shared" ca="1" si="25"/>
        <v>0</v>
      </c>
      <c r="AV76" s="424">
        <f t="shared" ca="1" si="25"/>
        <v>0</v>
      </c>
      <c r="AW76" s="424">
        <f t="shared" ca="1" si="25"/>
        <v>0</v>
      </c>
      <c r="AX76" s="424">
        <f t="shared" ca="1" si="25"/>
        <v>0</v>
      </c>
      <c r="AY76" s="424">
        <f t="shared" ca="1" si="25"/>
        <v>0</v>
      </c>
      <c r="AZ76" s="424">
        <f t="shared" ca="1" si="25"/>
        <v>0</v>
      </c>
      <c r="BA76" s="424">
        <f t="shared" ca="1" si="25"/>
        <v>0</v>
      </c>
      <c r="BB76" s="424">
        <f t="shared" ca="1" si="25"/>
        <v>0</v>
      </c>
      <c r="BC76" s="424">
        <f t="shared" ca="1" si="25"/>
        <v>0</v>
      </c>
      <c r="BD76" s="424">
        <f t="shared" ca="1" si="25"/>
        <v>0</v>
      </c>
      <c r="BE76" s="424">
        <f t="shared" ca="1" si="25"/>
        <v>0</v>
      </c>
      <c r="BF76" s="424">
        <f t="shared" ca="1" si="25"/>
        <v>0</v>
      </c>
      <c r="BG76" s="424">
        <f t="shared" ca="1" si="25"/>
        <v>0</v>
      </c>
      <c r="BH76" s="424">
        <f t="shared" ca="1" si="25"/>
        <v>0</v>
      </c>
      <c r="BI76" s="424">
        <f t="shared" ca="1" si="25"/>
        <v>0</v>
      </c>
      <c r="BJ76" s="424">
        <f t="shared" ca="1" si="25"/>
        <v>0</v>
      </c>
      <c r="BK76" s="424">
        <f t="shared" ca="1" si="25"/>
        <v>0</v>
      </c>
      <c r="BL76" s="424">
        <f t="shared" ca="1" si="25"/>
        <v>0</v>
      </c>
      <c r="BM76" s="424">
        <f t="shared" ca="1" si="25"/>
        <v>0</v>
      </c>
      <c r="BN76" s="424">
        <f t="shared" ca="1" si="25"/>
        <v>0</v>
      </c>
      <c r="BO76" s="424">
        <f t="shared" ca="1" si="25"/>
        <v>0</v>
      </c>
      <c r="BP76" s="424">
        <f t="shared" ref="BP76:CU76" ca="1" si="26">BP18-BP28-BP36</f>
        <v>0</v>
      </c>
      <c r="BQ76" s="424">
        <f t="shared" ca="1" si="26"/>
        <v>0</v>
      </c>
      <c r="BR76" s="424">
        <f t="shared" ca="1" si="26"/>
        <v>0</v>
      </c>
      <c r="BS76" s="424">
        <f t="shared" ca="1" si="26"/>
        <v>0</v>
      </c>
      <c r="BT76" s="424">
        <f t="shared" ca="1" si="26"/>
        <v>0</v>
      </c>
      <c r="BU76" s="424">
        <f t="shared" ca="1" si="26"/>
        <v>0</v>
      </c>
      <c r="BV76" s="424">
        <f t="shared" ca="1" si="26"/>
        <v>0</v>
      </c>
      <c r="BW76" s="424">
        <f t="shared" ca="1" si="26"/>
        <v>0</v>
      </c>
      <c r="BX76" s="424">
        <f t="shared" ca="1" si="26"/>
        <v>0</v>
      </c>
      <c r="BY76" s="424">
        <f t="shared" ca="1" si="26"/>
        <v>0</v>
      </c>
      <c r="BZ76" s="424">
        <f t="shared" ca="1" si="26"/>
        <v>0</v>
      </c>
      <c r="CA76" s="424">
        <f t="shared" ca="1" si="26"/>
        <v>0</v>
      </c>
      <c r="CB76" s="424">
        <f t="shared" ca="1" si="26"/>
        <v>0</v>
      </c>
      <c r="CC76" s="424">
        <f t="shared" ca="1" si="26"/>
        <v>0</v>
      </c>
      <c r="CD76" s="424">
        <f t="shared" ca="1" si="26"/>
        <v>0</v>
      </c>
      <c r="CE76" s="424">
        <f t="shared" ca="1" si="26"/>
        <v>0</v>
      </c>
      <c r="CF76" s="424">
        <f t="shared" ca="1" si="26"/>
        <v>0</v>
      </c>
      <c r="CG76" s="424">
        <f t="shared" ca="1" si="26"/>
        <v>0</v>
      </c>
      <c r="CH76" s="424">
        <f t="shared" ca="1" si="26"/>
        <v>0</v>
      </c>
      <c r="CI76" s="424">
        <f t="shared" ca="1" si="26"/>
        <v>0</v>
      </c>
      <c r="CJ76" s="424">
        <f t="shared" ca="1" si="26"/>
        <v>0</v>
      </c>
      <c r="CK76" s="424">
        <f t="shared" ca="1" si="26"/>
        <v>0</v>
      </c>
      <c r="CL76" s="424">
        <f t="shared" ca="1" si="26"/>
        <v>0</v>
      </c>
      <c r="CM76" s="424">
        <f t="shared" ca="1" si="26"/>
        <v>0</v>
      </c>
      <c r="CN76" s="424">
        <f t="shared" ca="1" si="26"/>
        <v>0</v>
      </c>
      <c r="CO76" s="424">
        <f t="shared" ca="1" si="26"/>
        <v>0</v>
      </c>
      <c r="CP76" s="424">
        <f t="shared" ca="1" si="26"/>
        <v>0</v>
      </c>
      <c r="CQ76" s="424">
        <f t="shared" ca="1" si="26"/>
        <v>0</v>
      </c>
      <c r="CR76" s="424">
        <f t="shared" ca="1" si="26"/>
        <v>0</v>
      </c>
      <c r="CS76" s="424">
        <f t="shared" ca="1" si="26"/>
        <v>0</v>
      </c>
      <c r="CT76" s="424">
        <f t="shared" ca="1" si="26"/>
        <v>0</v>
      </c>
      <c r="CU76" s="424">
        <f t="shared" ca="1" si="26"/>
        <v>0</v>
      </c>
      <c r="CV76" s="424">
        <f t="shared" ref="CV76:DT76" ca="1" si="27">CV18-CV28-CV36</f>
        <v>0</v>
      </c>
      <c r="CW76" s="424">
        <f t="shared" ca="1" si="27"/>
        <v>0</v>
      </c>
      <c r="CX76" s="424">
        <f t="shared" ca="1" si="27"/>
        <v>0</v>
      </c>
      <c r="CY76" s="424">
        <f t="shared" ca="1" si="27"/>
        <v>0</v>
      </c>
      <c r="CZ76" s="424">
        <f t="shared" ca="1" si="27"/>
        <v>0</v>
      </c>
      <c r="DA76" s="424">
        <f t="shared" ca="1" si="27"/>
        <v>0</v>
      </c>
      <c r="DB76" s="424">
        <f t="shared" ca="1" si="27"/>
        <v>0</v>
      </c>
      <c r="DC76" s="424">
        <f t="shared" ca="1" si="27"/>
        <v>0</v>
      </c>
      <c r="DD76" s="424">
        <f t="shared" ca="1" si="27"/>
        <v>0</v>
      </c>
      <c r="DE76" s="424">
        <f t="shared" ca="1" si="27"/>
        <v>0</v>
      </c>
      <c r="DF76" s="424">
        <f t="shared" ca="1" si="27"/>
        <v>0</v>
      </c>
      <c r="DG76" s="424">
        <f t="shared" ca="1" si="27"/>
        <v>0</v>
      </c>
      <c r="DH76" s="424">
        <f t="shared" ca="1" si="27"/>
        <v>0</v>
      </c>
      <c r="DI76" s="424">
        <f t="shared" ca="1" si="27"/>
        <v>0</v>
      </c>
      <c r="DJ76" s="424">
        <f t="shared" ca="1" si="27"/>
        <v>0</v>
      </c>
      <c r="DK76" s="424">
        <f t="shared" ca="1" si="27"/>
        <v>0</v>
      </c>
      <c r="DL76" s="424">
        <f t="shared" ca="1" si="27"/>
        <v>0</v>
      </c>
      <c r="DM76" s="424">
        <f t="shared" ca="1" si="27"/>
        <v>0</v>
      </c>
      <c r="DN76" s="424">
        <f t="shared" ca="1" si="27"/>
        <v>0</v>
      </c>
      <c r="DO76" s="424">
        <f t="shared" ca="1" si="27"/>
        <v>0</v>
      </c>
      <c r="DP76" s="424">
        <f t="shared" ca="1" si="27"/>
        <v>0</v>
      </c>
      <c r="DQ76" s="424">
        <f t="shared" ca="1" si="27"/>
        <v>0</v>
      </c>
      <c r="DR76" s="424">
        <f t="shared" ca="1" si="27"/>
        <v>0</v>
      </c>
      <c r="DS76" s="424">
        <f t="shared" ca="1" si="27"/>
        <v>0</v>
      </c>
      <c r="DT76" s="424">
        <f t="shared" ca="1" si="27"/>
        <v>0</v>
      </c>
    </row>
    <row r="77" spans="2:124" hidden="1">
      <c r="B77" s="17"/>
      <c r="C77" s="17"/>
    </row>
    <row r="78" spans="2:124">
      <c r="B78" s="80" t="s">
        <v>667</v>
      </c>
      <c r="C78" s="81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25"/>
      <c r="AQ78" s="425"/>
      <c r="AR78" s="425"/>
      <c r="AS78" s="425"/>
      <c r="AT78" s="425"/>
      <c r="AU78" s="425"/>
      <c r="AV78" s="425"/>
      <c r="AW78" s="425"/>
      <c r="AX78" s="425"/>
      <c r="AY78" s="425"/>
      <c r="AZ78" s="425"/>
      <c r="BA78" s="425"/>
      <c r="BB78" s="425"/>
      <c r="BC78" s="425"/>
      <c r="BD78" s="425"/>
      <c r="BE78" s="425"/>
      <c r="BF78" s="425"/>
      <c r="BG78" s="425"/>
      <c r="BH78" s="425"/>
      <c r="BI78" s="425"/>
      <c r="BJ78" s="425"/>
      <c r="BK78" s="425"/>
      <c r="BL78" s="425"/>
      <c r="BM78" s="425"/>
      <c r="BN78" s="425"/>
      <c r="BO78" s="425"/>
      <c r="BP78" s="425"/>
      <c r="BQ78" s="425"/>
      <c r="BR78" s="425"/>
      <c r="BS78" s="425"/>
      <c r="BT78" s="425"/>
      <c r="BU78" s="425"/>
      <c r="BV78" s="425"/>
      <c r="BW78" s="425"/>
      <c r="BX78" s="425"/>
      <c r="BY78" s="425"/>
      <c r="BZ78" s="425"/>
      <c r="CA78" s="425"/>
      <c r="CB78" s="425"/>
      <c r="CC78" s="425"/>
      <c r="CD78" s="425"/>
      <c r="CE78" s="425"/>
      <c r="CF78" s="425"/>
      <c r="CG78" s="425"/>
      <c r="CH78" s="425"/>
      <c r="CI78" s="425"/>
      <c r="CJ78" s="425"/>
      <c r="CK78" s="425"/>
      <c r="CL78" s="425"/>
      <c r="CM78" s="425"/>
      <c r="CN78" s="425"/>
      <c r="CO78" s="425"/>
      <c r="CP78" s="425"/>
      <c r="CQ78" s="425"/>
      <c r="CR78" s="425"/>
      <c r="CS78" s="425"/>
      <c r="CT78" s="425"/>
      <c r="CU78" s="425"/>
      <c r="CV78" s="425"/>
      <c r="CW78" s="425"/>
      <c r="CX78" s="425"/>
      <c r="CY78" s="425"/>
      <c r="CZ78" s="425"/>
      <c r="DA78" s="425"/>
      <c r="DB78" s="425"/>
      <c r="DC78" s="425"/>
      <c r="DD78" s="425"/>
      <c r="DE78" s="425"/>
      <c r="DF78" s="425"/>
      <c r="DG78" s="425"/>
      <c r="DH78" s="425"/>
      <c r="DI78" s="425"/>
      <c r="DJ78" s="425"/>
      <c r="DK78" s="425"/>
      <c r="DL78" s="425"/>
      <c r="DM78" s="425"/>
      <c r="DN78" s="425"/>
      <c r="DO78" s="425"/>
      <c r="DP78" s="425"/>
      <c r="DQ78" s="425"/>
      <c r="DR78" s="425"/>
      <c r="DS78" s="425"/>
      <c r="DT78" s="426"/>
    </row>
    <row r="79" spans="2:124">
      <c r="B79" s="85" t="s">
        <v>671</v>
      </c>
      <c r="C79" s="427">
        <f>D3</f>
        <v>0.3</v>
      </c>
      <c r="D79" s="99">
        <f ca="1">C79*D18</f>
        <v>-4285292.2278749999</v>
      </c>
      <c r="E79" s="99">
        <f ca="1">D82</f>
        <v>-4285292.2278749999</v>
      </c>
      <c r="F79" s="99">
        <f ca="1">E82</f>
        <v>-4325311.4376998814</v>
      </c>
      <c r="G79" s="99">
        <f ca="1">F82</f>
        <v>-4357085.402269044</v>
      </c>
      <c r="H79" s="99">
        <f t="shared" ref="H79:BS79" ca="1" si="28">G82</f>
        <v>-4388056.6231824011</v>
      </c>
      <c r="I79" s="99">
        <f t="shared" ca="1" si="28"/>
        <v>-4420291.5171734383</v>
      </c>
      <c r="J79" s="99">
        <f t="shared" ca="1" si="28"/>
        <v>-4451712.0224975981</v>
      </c>
      <c r="K79" s="99">
        <f t="shared" ca="1" si="28"/>
        <v>-4484414.532389042</v>
      </c>
      <c r="L79" s="99">
        <f t="shared" ca="1" si="28"/>
        <v>-4517357.2766325269</v>
      </c>
      <c r="M79" s="99">
        <f t="shared" ca="1" si="28"/>
        <v>-4547319.9675883744</v>
      </c>
      <c r="N79" s="99">
        <f t="shared" ca="1" si="28"/>
        <v>-4580724.8184565548</v>
      </c>
      <c r="O79" s="99">
        <f t="shared" ca="1" si="28"/>
        <v>-4613285.722638472</v>
      </c>
      <c r="P79" s="99">
        <f t="shared" ca="1" si="28"/>
        <v>-4647175.1614014041</v>
      </c>
      <c r="Q79" s="99">
        <f t="shared" ca="1" si="28"/>
        <v>-4680208.4107547151</v>
      </c>
      <c r="R79" s="99">
        <f t="shared" ca="1" si="28"/>
        <v>-4714589.4670928679</v>
      </c>
      <c r="S79" s="99">
        <f t="shared" ca="1" si="28"/>
        <v>-4749223.0884732557</v>
      </c>
      <c r="T79" s="99">
        <f t="shared" ca="1" si="28"/>
        <v>-4782981.7192688147</v>
      </c>
      <c r="U79" s="99">
        <f t="shared" ca="1" si="28"/>
        <v>-4818117.7537190458</v>
      </c>
      <c r="V79" s="99">
        <f t="shared" ca="1" si="28"/>
        <v>-4852366.10452238</v>
      </c>
      <c r="W79" s="99">
        <f t="shared" ca="1" si="28"/>
        <v>-4888011.8403040534</v>
      </c>
      <c r="X79" s="99">
        <f t="shared" ca="1" si="28"/>
        <v>-4923919.4315294521</v>
      </c>
      <c r="Y79" s="99">
        <f t="shared" ca="1" si="28"/>
        <v>-4957749.1673247358</v>
      </c>
      <c r="Z79" s="99">
        <f t="shared" ca="1" si="28"/>
        <v>-4994169.0526103005</v>
      </c>
      <c r="AA79" s="99">
        <f t="shared" ca="1" si="28"/>
        <v>-5029668.8187903464</v>
      </c>
      <c r="AB79" s="99">
        <f t="shared" ca="1" si="28"/>
        <v>-5066617.0296058552</v>
      </c>
      <c r="AC79" s="99">
        <f t="shared" ca="1" si="28"/>
        <v>-5102631.7735963166</v>
      </c>
      <c r="AD79" s="99">
        <f t="shared" ca="1" si="28"/>
        <v>-5140115.9741028007</v>
      </c>
      <c r="AE79" s="99">
        <f t="shared" ca="1" si="28"/>
        <v>-5177875.5355112581</v>
      </c>
      <c r="AF79" s="99">
        <f t="shared" ca="1" si="28"/>
        <v>-5214681.1319745891</v>
      </c>
      <c r="AG79" s="99">
        <f t="shared" ca="1" si="28"/>
        <v>-5252988.4529417362</v>
      </c>
      <c r="AH79" s="99">
        <f t="shared" ca="1" si="28"/>
        <v>-5290327.9702591253</v>
      </c>
      <c r="AI79" s="99">
        <f t="shared" ca="1" si="28"/>
        <v>-5329190.9968659803</v>
      </c>
      <c r="AJ79" s="99">
        <f t="shared" ca="1" si="28"/>
        <v>-5368339.5133036235</v>
      </c>
      <c r="AK79" s="99">
        <f t="shared" ca="1" si="28"/>
        <v>-5403946.5923839584</v>
      </c>
      <c r="AL79" s="99">
        <f t="shared" ca="1" si="28"/>
        <v>-5443644.2673452245</v>
      </c>
      <c r="AM79" s="99">
        <f t="shared" ca="1" si="28"/>
        <v>-5482339.0124814743</v>
      </c>
      <c r="AN79" s="99">
        <f t="shared" ca="1" si="28"/>
        <v>-5522612.5622703787</v>
      </c>
      <c r="AO79" s="99">
        <f t="shared" ca="1" si="28"/>
        <v>-5561868.6332199816</v>
      </c>
      <c r="AP79" s="99">
        <f t="shared" ca="1" si="28"/>
        <v>-5602726.41177205</v>
      </c>
      <c r="AQ79" s="99">
        <f t="shared" ca="1" si="28"/>
        <v>-5642833.9586327281</v>
      </c>
      <c r="AR79" s="99">
        <f t="shared" ca="1" si="28"/>
        <v>-5677617.8545083366</v>
      </c>
      <c r="AS79" s="99">
        <f t="shared" ca="1" si="28"/>
        <v>-5704465.0444395514</v>
      </c>
      <c r="AT79" s="99">
        <f t="shared" ca="1" si="28"/>
        <v>-5717683.925897005</v>
      </c>
      <c r="AU79" s="99">
        <f t="shared" ca="1" si="28"/>
        <v>-5721805.0056092422</v>
      </c>
      <c r="AV79" s="99">
        <f t="shared" ca="1" si="28"/>
        <v>-5710127.192148949</v>
      </c>
      <c r="AW79" s="99">
        <f t="shared" ca="1" si="28"/>
        <v>-5680838.4914383003</v>
      </c>
      <c r="AX79" s="99">
        <f t="shared" ca="1" si="28"/>
        <v>-5649125.6812447319</v>
      </c>
      <c r="AY79" s="99">
        <f t="shared" ca="1" si="28"/>
        <v>-5604995.9457585923</v>
      </c>
      <c r="AZ79" s="99">
        <f t="shared" ca="1" si="28"/>
        <v>-5557758.4284462845</v>
      </c>
      <c r="BA79" s="99">
        <f t="shared" ca="1" si="28"/>
        <v>-5498914.6841336098</v>
      </c>
      <c r="BB79" s="99">
        <f t="shared" ca="1" si="28"/>
        <v>-5438769.5709280847</v>
      </c>
      <c r="BC79" s="99">
        <f t="shared" ca="1" si="28"/>
        <v>-5371867.5987962717</v>
      </c>
      <c r="BD79" s="99">
        <f t="shared" ca="1" si="28"/>
        <v>-5304268.0963862725</v>
      </c>
      <c r="BE79" s="99">
        <f t="shared" ca="1" si="28"/>
        <v>-5236749.335768017</v>
      </c>
      <c r="BF79" s="99">
        <f t="shared" ca="1" si="28"/>
        <v>-5164491.1087870803</v>
      </c>
      <c r="BG79" s="99">
        <f t="shared" ca="1" si="28"/>
        <v>-5092615.6781057725</v>
      </c>
      <c r="BH79" s="99">
        <f t="shared" ca="1" si="28"/>
        <v>-5006365.1776150726</v>
      </c>
      <c r="BI79" s="99">
        <f t="shared" ca="1" si="28"/>
        <v>-4913205.9560400406</v>
      </c>
      <c r="BJ79" s="99">
        <f t="shared" ca="1" si="28"/>
        <v>-4825947.6123753916</v>
      </c>
      <c r="BK79" s="99">
        <f t="shared" ca="1" si="28"/>
        <v>-4736102.5515590375</v>
      </c>
      <c r="BL79" s="99">
        <f ca="1">BK82</f>
        <v>-4647853.3070503213</v>
      </c>
      <c r="BM79" s="99">
        <f ca="1">BL82</f>
        <v>0</v>
      </c>
      <c r="BN79" s="99">
        <f t="shared" ca="1" si="28"/>
        <v>0</v>
      </c>
      <c r="BO79" s="99">
        <f t="shared" ca="1" si="28"/>
        <v>0</v>
      </c>
      <c r="BP79" s="99">
        <f t="shared" ca="1" si="28"/>
        <v>0</v>
      </c>
      <c r="BQ79" s="99">
        <f t="shared" ca="1" si="28"/>
        <v>0</v>
      </c>
      <c r="BR79" s="99">
        <f t="shared" ca="1" si="28"/>
        <v>0</v>
      </c>
      <c r="BS79" s="99">
        <f t="shared" ca="1" si="28"/>
        <v>0</v>
      </c>
      <c r="BT79" s="99">
        <f t="shared" ref="BT79:DT79" ca="1" si="29">BS82</f>
        <v>0</v>
      </c>
      <c r="BU79" s="99">
        <f t="shared" ca="1" si="29"/>
        <v>0</v>
      </c>
      <c r="BV79" s="99">
        <f t="shared" ca="1" si="29"/>
        <v>0</v>
      </c>
      <c r="BW79" s="99">
        <f t="shared" ca="1" si="29"/>
        <v>0</v>
      </c>
      <c r="BX79" s="99">
        <f t="shared" ca="1" si="29"/>
        <v>0</v>
      </c>
      <c r="BY79" s="99">
        <f t="shared" ca="1" si="29"/>
        <v>0</v>
      </c>
      <c r="BZ79" s="99">
        <f t="shared" ca="1" si="29"/>
        <v>0</v>
      </c>
      <c r="CA79" s="99">
        <f t="shared" ca="1" si="29"/>
        <v>0</v>
      </c>
      <c r="CB79" s="99">
        <f t="shared" ca="1" si="29"/>
        <v>0</v>
      </c>
      <c r="CC79" s="99">
        <f t="shared" ca="1" si="29"/>
        <v>0</v>
      </c>
      <c r="CD79" s="99">
        <f t="shared" ca="1" si="29"/>
        <v>0</v>
      </c>
      <c r="CE79" s="99">
        <f t="shared" ca="1" si="29"/>
        <v>0</v>
      </c>
      <c r="CF79" s="99">
        <f t="shared" ca="1" si="29"/>
        <v>0</v>
      </c>
      <c r="CG79" s="99">
        <f t="shared" ca="1" si="29"/>
        <v>0</v>
      </c>
      <c r="CH79" s="99">
        <f t="shared" ca="1" si="29"/>
        <v>0</v>
      </c>
      <c r="CI79" s="99">
        <f t="shared" ca="1" si="29"/>
        <v>0</v>
      </c>
      <c r="CJ79" s="99">
        <f t="shared" ca="1" si="29"/>
        <v>0</v>
      </c>
      <c r="CK79" s="99">
        <f t="shared" ca="1" si="29"/>
        <v>0</v>
      </c>
      <c r="CL79" s="99">
        <f t="shared" ca="1" si="29"/>
        <v>0</v>
      </c>
      <c r="CM79" s="99">
        <f t="shared" ca="1" si="29"/>
        <v>0</v>
      </c>
      <c r="CN79" s="99">
        <f t="shared" ca="1" si="29"/>
        <v>0</v>
      </c>
      <c r="CO79" s="99">
        <f t="shared" ca="1" si="29"/>
        <v>0</v>
      </c>
      <c r="CP79" s="99">
        <f t="shared" ca="1" si="29"/>
        <v>0</v>
      </c>
      <c r="CQ79" s="99">
        <f t="shared" ca="1" si="29"/>
        <v>0</v>
      </c>
      <c r="CR79" s="99">
        <f t="shared" ca="1" si="29"/>
        <v>0</v>
      </c>
      <c r="CS79" s="99">
        <f t="shared" ca="1" si="29"/>
        <v>0</v>
      </c>
      <c r="CT79" s="99">
        <f t="shared" ca="1" si="29"/>
        <v>0</v>
      </c>
      <c r="CU79" s="99">
        <f t="shared" ca="1" si="29"/>
        <v>0</v>
      </c>
      <c r="CV79" s="99">
        <f t="shared" ca="1" si="29"/>
        <v>0</v>
      </c>
      <c r="CW79" s="99">
        <f t="shared" ca="1" si="29"/>
        <v>0</v>
      </c>
      <c r="CX79" s="99">
        <f t="shared" ca="1" si="29"/>
        <v>0</v>
      </c>
      <c r="CY79" s="99">
        <f t="shared" ca="1" si="29"/>
        <v>0</v>
      </c>
      <c r="CZ79" s="99">
        <f t="shared" ca="1" si="29"/>
        <v>0</v>
      </c>
      <c r="DA79" s="99">
        <f t="shared" ca="1" si="29"/>
        <v>0</v>
      </c>
      <c r="DB79" s="99">
        <f t="shared" ca="1" si="29"/>
        <v>0</v>
      </c>
      <c r="DC79" s="99">
        <f t="shared" ca="1" si="29"/>
        <v>0</v>
      </c>
      <c r="DD79" s="99">
        <f t="shared" ca="1" si="29"/>
        <v>0</v>
      </c>
      <c r="DE79" s="99">
        <f t="shared" ca="1" si="29"/>
        <v>0</v>
      </c>
      <c r="DF79" s="99">
        <f t="shared" ca="1" si="29"/>
        <v>0</v>
      </c>
      <c r="DG79" s="99">
        <f t="shared" ca="1" si="29"/>
        <v>0</v>
      </c>
      <c r="DH79" s="99">
        <f t="shared" ca="1" si="29"/>
        <v>0</v>
      </c>
      <c r="DI79" s="99">
        <f t="shared" ca="1" si="29"/>
        <v>0</v>
      </c>
      <c r="DJ79" s="99">
        <f t="shared" ca="1" si="29"/>
        <v>0</v>
      </c>
      <c r="DK79" s="99">
        <f t="shared" ca="1" si="29"/>
        <v>0</v>
      </c>
      <c r="DL79" s="99">
        <f t="shared" ca="1" si="29"/>
        <v>0</v>
      </c>
      <c r="DM79" s="99">
        <f t="shared" ca="1" si="29"/>
        <v>0</v>
      </c>
      <c r="DN79" s="99">
        <f t="shared" ca="1" si="29"/>
        <v>0</v>
      </c>
      <c r="DO79" s="99">
        <f t="shared" ca="1" si="29"/>
        <v>0</v>
      </c>
      <c r="DP79" s="99">
        <f t="shared" ca="1" si="29"/>
        <v>0</v>
      </c>
      <c r="DQ79" s="99">
        <f t="shared" ca="1" si="29"/>
        <v>0</v>
      </c>
      <c r="DR79" s="99">
        <f t="shared" ca="1" si="29"/>
        <v>0</v>
      </c>
      <c r="DS79" s="99">
        <f t="shared" ca="1" si="29"/>
        <v>0</v>
      </c>
      <c r="DT79" s="428">
        <f t="shared" ca="1" si="29"/>
        <v>0</v>
      </c>
    </row>
    <row r="80" spans="2:124">
      <c r="B80" s="85" t="s">
        <v>668</v>
      </c>
      <c r="C80" s="427">
        <f>D5</f>
        <v>0.09</v>
      </c>
      <c r="D80" s="99">
        <v>0</v>
      </c>
      <c r="E80" s="99">
        <f ca="1">E79*((1+$C80)^((E$17-D$17)/365)-1)</f>
        <v>-31479.981355843436</v>
      </c>
      <c r="F80" s="99">
        <f ca="1">F79*((1+$C80)^((F$17-E$17)/365)-1)</f>
        <v>-31773.964569162719</v>
      </c>
      <c r="G80" s="99">
        <f ca="1">G79*((1+$C80)^((G$17-F$17)/365)-1)</f>
        <v>-30971.220913356654</v>
      </c>
      <c r="H80" s="99">
        <f t="shared" ref="H80:BS80" ca="1" si="30">H79*((1+$C80)^((H$17-G$17)/365)-1)</f>
        <v>-32234.893991037443</v>
      </c>
      <c r="I80" s="99">
        <f t="shared" ca="1" si="30"/>
        <v>-31420.50532416016</v>
      </c>
      <c r="J80" s="99">
        <f t="shared" ca="1" si="30"/>
        <v>-32702.509891443573</v>
      </c>
      <c r="K80" s="99">
        <f t="shared" ca="1" si="30"/>
        <v>-32942.744243485053</v>
      </c>
      <c r="L80" s="99">
        <f t="shared" ca="1" si="30"/>
        <v>-29962.690955847411</v>
      </c>
      <c r="M80" s="99">
        <f t="shared" ca="1" si="30"/>
        <v>-33404.850868180329</v>
      </c>
      <c r="N80" s="99">
        <f t="shared" ca="1" si="30"/>
        <v>-32560.904181917431</v>
      </c>
      <c r="O80" s="99">
        <f t="shared" ca="1" si="30"/>
        <v>-33889.438762931895</v>
      </c>
      <c r="P80" s="99">
        <f t="shared" ca="1" si="30"/>
        <v>-33033.249353311468</v>
      </c>
      <c r="Q80" s="99">
        <f t="shared" ca="1" si="30"/>
        <v>-34381.056338153117</v>
      </c>
      <c r="R80" s="99">
        <f t="shared" ca="1" si="30"/>
        <v>-34633.621380387347</v>
      </c>
      <c r="S80" s="99">
        <f t="shared" ca="1" si="30"/>
        <v>-33758.63079555874</v>
      </c>
      <c r="T80" s="99">
        <f t="shared" ca="1" si="30"/>
        <v>-35136.034450230793</v>
      </c>
      <c r="U80" s="99">
        <f t="shared" ca="1" si="30"/>
        <v>-34248.350803334557</v>
      </c>
      <c r="V80" s="99">
        <f t="shared" ca="1" si="30"/>
        <v>-35645.73578167348</v>
      </c>
      <c r="W80" s="99">
        <f t="shared" ca="1" si="30"/>
        <v>-35907.59122539869</v>
      </c>
      <c r="X80" s="99">
        <f t="shared" ca="1" si="30"/>
        <v>-33829.735795283304</v>
      </c>
      <c r="Y80" s="99">
        <f t="shared" ca="1" si="30"/>
        <v>-36419.885285565055</v>
      </c>
      <c r="Z80" s="99">
        <f t="shared" ca="1" si="30"/>
        <v>-35499.766180045997</v>
      </c>
      <c r="AA80" s="99">
        <f t="shared" ca="1" si="30"/>
        <v>-36948.210815508872</v>
      </c>
      <c r="AB80" s="99">
        <f t="shared" ca="1" si="30"/>
        <v>-36014.743990461786</v>
      </c>
      <c r="AC80" s="99">
        <f t="shared" ca="1" si="30"/>
        <v>-37484.200506484543</v>
      </c>
      <c r="AD80" s="99">
        <f t="shared" ca="1" si="30"/>
        <v>-37759.56140845691</v>
      </c>
      <c r="AE80" s="99">
        <f t="shared" ca="1" si="30"/>
        <v>-36805.596463330861</v>
      </c>
      <c r="AF80" s="99">
        <f t="shared" ca="1" si="30"/>
        <v>-38307.320967147127</v>
      </c>
      <c r="AG80" s="99">
        <f t="shared" ca="1" si="30"/>
        <v>-37339.517317389538</v>
      </c>
      <c r="AH80" s="99">
        <f t="shared" ca="1" si="30"/>
        <v>-38863.026606854823</v>
      </c>
      <c r="AI80" s="99">
        <f t="shared" ca="1" si="30"/>
        <v>-39148.516437643353</v>
      </c>
      <c r="AJ80" s="99">
        <f t="shared" ca="1" si="30"/>
        <v>-35607.079080334923</v>
      </c>
      <c r="AK80" s="99">
        <f t="shared" ca="1" si="30"/>
        <v>-39697.674961265882</v>
      </c>
      <c r="AL80" s="99">
        <f t="shared" ca="1" si="30"/>
        <v>-38694.745136250116</v>
      </c>
      <c r="AM80" s="99">
        <f t="shared" ca="1" si="30"/>
        <v>-40273.549788904646</v>
      </c>
      <c r="AN80" s="99">
        <f t="shared" ca="1" si="30"/>
        <v>-39256.070949603323</v>
      </c>
      <c r="AO80" s="99">
        <f t="shared" ca="1" si="30"/>
        <v>-40857.778552068128</v>
      </c>
      <c r="AP80" s="99">
        <f t="shared" ca="1" si="30"/>
        <v>-41157.921935218008</v>
      </c>
      <c r="AQ80" s="99">
        <f t="shared" ca="1" si="30"/>
        <v>-40110.633823976059</v>
      </c>
      <c r="AR80" s="99">
        <f t="shared" ca="1" si="30"/>
        <v>-41708.078399627811</v>
      </c>
      <c r="AS80" s="99">
        <f t="shared" ca="1" si="30"/>
        <v>-40548.72254554648</v>
      </c>
      <c r="AT80" s="99">
        <f t="shared" ca="1" si="30"/>
        <v>-42002.405860451327</v>
      </c>
      <c r="AU80" s="99">
        <f t="shared" ca="1" si="30"/>
        <v>-42032.679528058703</v>
      </c>
      <c r="AV80" s="99">
        <f t="shared" ca="1" si="30"/>
        <v>-37874.085643382998</v>
      </c>
      <c r="AW80" s="99">
        <f t="shared" ca="1" si="30"/>
        <v>-41731.737367352282</v>
      </c>
      <c r="AX80" s="99">
        <f t="shared" ca="1" si="30"/>
        <v>-40155.356915894445</v>
      </c>
      <c r="AY80" s="99">
        <f t="shared" ca="1" si="30"/>
        <v>-41174.594050859989</v>
      </c>
      <c r="AZ80" s="99">
        <f t="shared" ca="1" si="30"/>
        <v>-39505.896299585766</v>
      </c>
      <c r="BA80" s="99">
        <f t="shared" ca="1" si="30"/>
        <v>-40395.315541815398</v>
      </c>
      <c r="BB80" s="99">
        <f t="shared" ca="1" si="30"/>
        <v>-39953.486387192286</v>
      </c>
      <c r="BC80" s="99">
        <f t="shared" ca="1" si="30"/>
        <v>-38184.539149262411</v>
      </c>
      <c r="BD80" s="99">
        <f t="shared" ca="1" si="30"/>
        <v>-38965.431504174579</v>
      </c>
      <c r="BE80" s="99">
        <f t="shared" ca="1" si="30"/>
        <v>-37224.085729759136</v>
      </c>
      <c r="BF80" s="99">
        <f t="shared" ca="1" si="30"/>
        <v>-37938.622425676687</v>
      </c>
      <c r="BG80" s="99">
        <f t="shared" ca="1" si="30"/>
        <v>-37410.621743932563</v>
      </c>
      <c r="BH80" s="99">
        <f ca="1">BH79*((1+$C80)^((BH$17-BG$17)/365)-1)</f>
        <v>-33206.178622386375</v>
      </c>
      <c r="BI80" s="99">
        <f t="shared" ca="1" si="30"/>
        <v>-36092.668520358136</v>
      </c>
      <c r="BJ80" s="99">
        <f t="shared" ca="1" si="30"/>
        <v>-34304.007339706273</v>
      </c>
      <c r="BK80" s="99">
        <f t="shared" ca="1" si="30"/>
        <v>-34791.657626666289</v>
      </c>
      <c r="BL80" s="99">
        <f ca="1">BL79*((1+$C80)^((BL$17-BK$17)/365)-1)</f>
        <v>-33038.069777233643</v>
      </c>
      <c r="BM80" s="99">
        <f t="shared" ca="1" si="30"/>
        <v>0</v>
      </c>
      <c r="BN80" s="99">
        <f t="shared" ca="1" si="30"/>
        <v>0</v>
      </c>
      <c r="BO80" s="99">
        <f t="shared" ca="1" si="30"/>
        <v>0</v>
      </c>
      <c r="BP80" s="99">
        <f t="shared" ca="1" si="30"/>
        <v>0</v>
      </c>
      <c r="BQ80" s="99">
        <f t="shared" ca="1" si="30"/>
        <v>0</v>
      </c>
      <c r="BR80" s="99">
        <f t="shared" ca="1" si="30"/>
        <v>0</v>
      </c>
      <c r="BS80" s="99">
        <f t="shared" ca="1" si="30"/>
        <v>0</v>
      </c>
      <c r="BT80" s="99">
        <f t="shared" ref="BT80:DT80" ca="1" si="31">BT79*((1+$C80)^((BT$17-BS$17)/365)-1)</f>
        <v>0</v>
      </c>
      <c r="BU80" s="99">
        <f t="shared" ca="1" si="31"/>
        <v>0</v>
      </c>
      <c r="BV80" s="99">
        <f t="shared" ca="1" si="31"/>
        <v>0</v>
      </c>
      <c r="BW80" s="99">
        <f t="shared" ca="1" si="31"/>
        <v>0</v>
      </c>
      <c r="BX80" s="99">
        <f t="shared" ca="1" si="31"/>
        <v>0</v>
      </c>
      <c r="BY80" s="99">
        <f t="shared" ca="1" si="31"/>
        <v>0</v>
      </c>
      <c r="BZ80" s="99">
        <f t="shared" ca="1" si="31"/>
        <v>0</v>
      </c>
      <c r="CA80" s="99">
        <f t="shared" ca="1" si="31"/>
        <v>0</v>
      </c>
      <c r="CB80" s="99">
        <f t="shared" ca="1" si="31"/>
        <v>0</v>
      </c>
      <c r="CC80" s="99">
        <f t="shared" ca="1" si="31"/>
        <v>0</v>
      </c>
      <c r="CD80" s="99">
        <f t="shared" ca="1" si="31"/>
        <v>0</v>
      </c>
      <c r="CE80" s="99">
        <f t="shared" ca="1" si="31"/>
        <v>0</v>
      </c>
      <c r="CF80" s="99">
        <f t="shared" ca="1" si="31"/>
        <v>0</v>
      </c>
      <c r="CG80" s="99">
        <f t="shared" ca="1" si="31"/>
        <v>0</v>
      </c>
      <c r="CH80" s="99">
        <f t="shared" ca="1" si="31"/>
        <v>0</v>
      </c>
      <c r="CI80" s="99">
        <f t="shared" ca="1" si="31"/>
        <v>0</v>
      </c>
      <c r="CJ80" s="99">
        <f t="shared" ca="1" si="31"/>
        <v>0</v>
      </c>
      <c r="CK80" s="99">
        <f t="shared" ca="1" si="31"/>
        <v>0</v>
      </c>
      <c r="CL80" s="99">
        <f t="shared" ca="1" si="31"/>
        <v>0</v>
      </c>
      <c r="CM80" s="99">
        <f t="shared" ca="1" si="31"/>
        <v>0</v>
      </c>
      <c r="CN80" s="99">
        <f t="shared" ca="1" si="31"/>
        <v>0</v>
      </c>
      <c r="CO80" s="99">
        <f t="shared" ca="1" si="31"/>
        <v>0</v>
      </c>
      <c r="CP80" s="99">
        <f t="shared" ca="1" si="31"/>
        <v>0</v>
      </c>
      <c r="CQ80" s="99">
        <f t="shared" ca="1" si="31"/>
        <v>0</v>
      </c>
      <c r="CR80" s="99">
        <f t="shared" ca="1" si="31"/>
        <v>0</v>
      </c>
      <c r="CS80" s="99">
        <f t="shared" ca="1" si="31"/>
        <v>0</v>
      </c>
      <c r="CT80" s="99">
        <f t="shared" ca="1" si="31"/>
        <v>0</v>
      </c>
      <c r="CU80" s="99">
        <f t="shared" ca="1" si="31"/>
        <v>0</v>
      </c>
      <c r="CV80" s="99">
        <f t="shared" ca="1" si="31"/>
        <v>0</v>
      </c>
      <c r="CW80" s="99">
        <f t="shared" ca="1" si="31"/>
        <v>0</v>
      </c>
      <c r="CX80" s="99">
        <f t="shared" ca="1" si="31"/>
        <v>0</v>
      </c>
      <c r="CY80" s="99">
        <f t="shared" ca="1" si="31"/>
        <v>0</v>
      </c>
      <c r="CZ80" s="99">
        <f t="shared" ca="1" si="31"/>
        <v>0</v>
      </c>
      <c r="DA80" s="99">
        <f t="shared" ca="1" si="31"/>
        <v>0</v>
      </c>
      <c r="DB80" s="99">
        <f t="shared" ca="1" si="31"/>
        <v>0</v>
      </c>
      <c r="DC80" s="99">
        <f t="shared" ca="1" si="31"/>
        <v>0</v>
      </c>
      <c r="DD80" s="99">
        <f t="shared" ca="1" si="31"/>
        <v>0</v>
      </c>
      <c r="DE80" s="99">
        <f t="shared" ca="1" si="31"/>
        <v>0</v>
      </c>
      <c r="DF80" s="99">
        <f t="shared" ca="1" si="31"/>
        <v>0</v>
      </c>
      <c r="DG80" s="99">
        <f t="shared" ca="1" si="31"/>
        <v>0</v>
      </c>
      <c r="DH80" s="99">
        <f t="shared" ca="1" si="31"/>
        <v>0</v>
      </c>
      <c r="DI80" s="99">
        <f t="shared" ca="1" si="31"/>
        <v>0</v>
      </c>
      <c r="DJ80" s="99">
        <f t="shared" ca="1" si="31"/>
        <v>0</v>
      </c>
      <c r="DK80" s="99">
        <f t="shared" ca="1" si="31"/>
        <v>0</v>
      </c>
      <c r="DL80" s="99">
        <f t="shared" ca="1" si="31"/>
        <v>0</v>
      </c>
      <c r="DM80" s="99">
        <f t="shared" ca="1" si="31"/>
        <v>0</v>
      </c>
      <c r="DN80" s="99">
        <f t="shared" ca="1" si="31"/>
        <v>0</v>
      </c>
      <c r="DO80" s="99">
        <f t="shared" ca="1" si="31"/>
        <v>0</v>
      </c>
      <c r="DP80" s="99">
        <f t="shared" ca="1" si="31"/>
        <v>0</v>
      </c>
      <c r="DQ80" s="99">
        <f t="shared" ca="1" si="31"/>
        <v>0</v>
      </c>
      <c r="DR80" s="99">
        <f t="shared" ca="1" si="31"/>
        <v>0</v>
      </c>
      <c r="DS80" s="99">
        <f t="shared" ca="1" si="31"/>
        <v>0</v>
      </c>
      <c r="DT80" s="428">
        <f t="shared" ca="1" si="31"/>
        <v>0</v>
      </c>
    </row>
    <row r="81" spans="2:124">
      <c r="B81" s="85" t="s">
        <v>669</v>
      </c>
      <c r="D81" s="99">
        <v>0</v>
      </c>
      <c r="E81" s="99">
        <f t="shared" ref="E81:AJ81" ca="1" si="32">IF((E18*$C$79)&gt;-(E79+E80),-(E79+E80),(E18*$C$79))</f>
        <v>-8539.2284690380093</v>
      </c>
      <c r="F81" s="99">
        <f t="shared" ca="1" si="32"/>
        <v>0</v>
      </c>
      <c r="G81" s="99">
        <f t="shared" ca="1" si="32"/>
        <v>0</v>
      </c>
      <c r="H81" s="99">
        <f t="shared" ca="1" si="32"/>
        <v>0</v>
      </c>
      <c r="I81" s="99">
        <f t="shared" ca="1" si="32"/>
        <v>0</v>
      </c>
      <c r="J81" s="99">
        <f t="shared" ca="1" si="32"/>
        <v>0</v>
      </c>
      <c r="K81" s="99">
        <f t="shared" ca="1" si="32"/>
        <v>0</v>
      </c>
      <c r="L81" s="99">
        <f t="shared" ca="1" si="32"/>
        <v>0</v>
      </c>
      <c r="M81" s="99">
        <f t="shared" ca="1" si="32"/>
        <v>0</v>
      </c>
      <c r="N81" s="99">
        <f t="shared" ca="1" si="32"/>
        <v>0</v>
      </c>
      <c r="O81" s="99">
        <f t="shared" ca="1" si="32"/>
        <v>0</v>
      </c>
      <c r="P81" s="99">
        <f t="shared" ca="1" si="32"/>
        <v>0</v>
      </c>
      <c r="Q81" s="99">
        <f t="shared" ca="1" si="32"/>
        <v>0</v>
      </c>
      <c r="R81" s="99">
        <f t="shared" ca="1" si="32"/>
        <v>2.7939677238464354E-10</v>
      </c>
      <c r="S81" s="99">
        <f t="shared" ca="1" si="32"/>
        <v>0</v>
      </c>
      <c r="T81" s="99">
        <f t="shared" ca="1" si="32"/>
        <v>0</v>
      </c>
      <c r="U81" s="99">
        <f t="shared" ca="1" si="32"/>
        <v>0</v>
      </c>
      <c r="V81" s="99">
        <f t="shared" ca="1" si="32"/>
        <v>0</v>
      </c>
      <c r="W81" s="99">
        <f t="shared" ca="1" si="32"/>
        <v>0</v>
      </c>
      <c r="X81" s="99">
        <f t="shared" ca="1" si="32"/>
        <v>0</v>
      </c>
      <c r="Y81" s="99">
        <f t="shared" ca="1" si="32"/>
        <v>-1.3969838619232177E-10</v>
      </c>
      <c r="Z81" s="99">
        <f t="shared" ca="1" si="32"/>
        <v>-6.9849193096160886E-11</v>
      </c>
      <c r="AA81" s="99">
        <f t="shared" ca="1" si="32"/>
        <v>0</v>
      </c>
      <c r="AB81" s="99">
        <f t="shared" ca="1" si="32"/>
        <v>0</v>
      </c>
      <c r="AC81" s="99">
        <f t="shared" ca="1" si="32"/>
        <v>0</v>
      </c>
      <c r="AD81" s="99">
        <f t="shared" ca="1" si="32"/>
        <v>0</v>
      </c>
      <c r="AE81" s="99">
        <f t="shared" ca="1" si="32"/>
        <v>0</v>
      </c>
      <c r="AF81" s="99">
        <f t="shared" ca="1" si="32"/>
        <v>0</v>
      </c>
      <c r="AG81" s="99">
        <f t="shared" ca="1" si="32"/>
        <v>0</v>
      </c>
      <c r="AH81" s="99">
        <f t="shared" ca="1" si="32"/>
        <v>0</v>
      </c>
      <c r="AI81" s="99">
        <f t="shared" ca="1" si="32"/>
        <v>0</v>
      </c>
      <c r="AJ81" s="99">
        <f t="shared" ca="1" si="32"/>
        <v>0</v>
      </c>
      <c r="AK81" s="99">
        <f t="shared" ref="AK81:BP81" ca="1" si="33">IF((AK18*$C$79)&gt;-(AK79+AK80),-(AK79+AK80),(AK18*$C$79))</f>
        <v>4.3655745685100554E-12</v>
      </c>
      <c r="AL81" s="99">
        <f t="shared" ca="1" si="33"/>
        <v>0</v>
      </c>
      <c r="AM81" s="99">
        <f t="shared" ca="1" si="33"/>
        <v>0</v>
      </c>
      <c r="AN81" s="99">
        <f t="shared" ca="1" si="33"/>
        <v>0</v>
      </c>
      <c r="AO81" s="99">
        <f t="shared" ca="1" si="33"/>
        <v>0</v>
      </c>
      <c r="AP81" s="99">
        <f t="shared" ca="1" si="33"/>
        <v>1050.3750745405616</v>
      </c>
      <c r="AQ81" s="99">
        <f t="shared" ca="1" si="33"/>
        <v>5326.7379483672148</v>
      </c>
      <c r="AR81" s="99">
        <f t="shared" ca="1" si="33"/>
        <v>14860.888468412915</v>
      </c>
      <c r="AS81" s="99">
        <f t="shared" ca="1" si="33"/>
        <v>27329.841088092991</v>
      </c>
      <c r="AT81" s="99">
        <f t="shared" ca="1" si="33"/>
        <v>37881.326148213877</v>
      </c>
      <c r="AU81" s="99">
        <f t="shared" ca="1" si="33"/>
        <v>53710.492988352162</v>
      </c>
      <c r="AV81" s="99">
        <f t="shared" ca="1" si="33"/>
        <v>67162.786354031254</v>
      </c>
      <c r="AW81" s="99">
        <f t="shared" ca="1" si="33"/>
        <v>73444.547560920721</v>
      </c>
      <c r="AX81" s="99">
        <f t="shared" ca="1" si="33"/>
        <v>84285.092402034061</v>
      </c>
      <c r="AY81" s="99">
        <f t="shared" ca="1" si="33"/>
        <v>88412.111363167685</v>
      </c>
      <c r="AZ81" s="99">
        <f t="shared" ca="1" si="33"/>
        <v>98349.640612260569</v>
      </c>
      <c r="BA81" s="99">
        <f t="shared" ca="1" si="33"/>
        <v>100540.42874734008</v>
      </c>
      <c r="BB81" s="99">
        <f t="shared" ca="1" si="33"/>
        <v>106855.45851900477</v>
      </c>
      <c r="BC81" s="99">
        <f t="shared" ca="1" si="33"/>
        <v>105784.04155926095</v>
      </c>
      <c r="BD81" s="99">
        <f t="shared" ca="1" si="33"/>
        <v>106484.19212242951</v>
      </c>
      <c r="BE81" s="99">
        <f t="shared" ca="1" si="33"/>
        <v>109482.31271069583</v>
      </c>
      <c r="BF81" s="99">
        <f t="shared" ca="1" si="33"/>
        <v>109814.05310698457</v>
      </c>
      <c r="BG81" s="99">
        <f t="shared" ca="1" si="33"/>
        <v>123661.12223463191</v>
      </c>
      <c r="BH81" s="99">
        <f t="shared" ca="1" si="33"/>
        <v>126365.400197418</v>
      </c>
      <c r="BI81" s="99">
        <f t="shared" ca="1" si="33"/>
        <v>123351.01218500704</v>
      </c>
      <c r="BJ81" s="99">
        <f t="shared" ca="1" si="33"/>
        <v>124149.06815606082</v>
      </c>
      <c r="BK81" s="99">
        <f t="shared" ca="1" si="33"/>
        <v>123040.90213538222</v>
      </c>
      <c r="BL81" s="99">
        <f t="shared" ca="1" si="33"/>
        <v>4680891.3768275548</v>
      </c>
      <c r="BM81" s="99">
        <f t="shared" ca="1" si="33"/>
        <v>0</v>
      </c>
      <c r="BN81" s="99">
        <f t="shared" ca="1" si="33"/>
        <v>0</v>
      </c>
      <c r="BO81" s="99">
        <f t="shared" ca="1" si="33"/>
        <v>0</v>
      </c>
      <c r="BP81" s="99">
        <f t="shared" ca="1" si="33"/>
        <v>0</v>
      </c>
      <c r="BQ81" s="99">
        <f t="shared" ref="BQ81:CV81" ca="1" si="34">IF((BQ18*$C$79)&gt;-(BQ79+BQ80),-(BQ79+BQ80),(BQ18*$C$79))</f>
        <v>0</v>
      </c>
      <c r="BR81" s="99">
        <f t="shared" ca="1" si="34"/>
        <v>0</v>
      </c>
      <c r="BS81" s="99">
        <f t="shared" ca="1" si="34"/>
        <v>0</v>
      </c>
      <c r="BT81" s="99">
        <f t="shared" ca="1" si="34"/>
        <v>0</v>
      </c>
      <c r="BU81" s="99">
        <f t="shared" ca="1" si="34"/>
        <v>0</v>
      </c>
      <c r="BV81" s="99">
        <f t="shared" ca="1" si="34"/>
        <v>0</v>
      </c>
      <c r="BW81" s="99">
        <f t="shared" ca="1" si="34"/>
        <v>0</v>
      </c>
      <c r="BX81" s="99">
        <f t="shared" ca="1" si="34"/>
        <v>0</v>
      </c>
      <c r="BY81" s="99">
        <f t="shared" ca="1" si="34"/>
        <v>0</v>
      </c>
      <c r="BZ81" s="99">
        <f t="shared" ca="1" si="34"/>
        <v>0</v>
      </c>
      <c r="CA81" s="99">
        <f t="shared" ca="1" si="34"/>
        <v>0</v>
      </c>
      <c r="CB81" s="99">
        <f t="shared" ca="1" si="34"/>
        <v>0</v>
      </c>
      <c r="CC81" s="99">
        <f t="shared" ca="1" si="34"/>
        <v>0</v>
      </c>
      <c r="CD81" s="99">
        <f t="shared" ca="1" si="34"/>
        <v>0</v>
      </c>
      <c r="CE81" s="99">
        <f t="shared" ca="1" si="34"/>
        <v>0</v>
      </c>
      <c r="CF81" s="99">
        <f t="shared" ca="1" si="34"/>
        <v>0</v>
      </c>
      <c r="CG81" s="99">
        <f t="shared" ca="1" si="34"/>
        <v>0</v>
      </c>
      <c r="CH81" s="99">
        <f t="shared" ca="1" si="34"/>
        <v>0</v>
      </c>
      <c r="CI81" s="99">
        <f t="shared" ca="1" si="34"/>
        <v>0</v>
      </c>
      <c r="CJ81" s="99">
        <f t="shared" ca="1" si="34"/>
        <v>0</v>
      </c>
      <c r="CK81" s="99">
        <f t="shared" ca="1" si="34"/>
        <v>0</v>
      </c>
      <c r="CL81" s="99">
        <f t="shared" ca="1" si="34"/>
        <v>0</v>
      </c>
      <c r="CM81" s="99">
        <f t="shared" ca="1" si="34"/>
        <v>0</v>
      </c>
      <c r="CN81" s="99">
        <f t="shared" ca="1" si="34"/>
        <v>0</v>
      </c>
      <c r="CO81" s="99">
        <f t="shared" ca="1" si="34"/>
        <v>0</v>
      </c>
      <c r="CP81" s="99">
        <f t="shared" ca="1" si="34"/>
        <v>0</v>
      </c>
      <c r="CQ81" s="99">
        <f t="shared" ca="1" si="34"/>
        <v>0</v>
      </c>
      <c r="CR81" s="99">
        <f t="shared" ca="1" si="34"/>
        <v>0</v>
      </c>
      <c r="CS81" s="99">
        <f t="shared" ca="1" si="34"/>
        <v>0</v>
      </c>
      <c r="CT81" s="99">
        <f t="shared" ca="1" si="34"/>
        <v>0</v>
      </c>
      <c r="CU81" s="99">
        <f t="shared" ca="1" si="34"/>
        <v>0</v>
      </c>
      <c r="CV81" s="99">
        <f t="shared" ca="1" si="34"/>
        <v>0</v>
      </c>
      <c r="CW81" s="99">
        <f t="shared" ref="CW81:DT81" ca="1" si="35">IF((CW18*$C$79)&gt;-(CW79+CW80),-(CW79+CW80),(CW18*$C$79))</f>
        <v>0</v>
      </c>
      <c r="CX81" s="99">
        <f t="shared" ca="1" si="35"/>
        <v>0</v>
      </c>
      <c r="CY81" s="99">
        <f t="shared" ca="1" si="35"/>
        <v>0</v>
      </c>
      <c r="CZ81" s="99">
        <f t="shared" ca="1" si="35"/>
        <v>0</v>
      </c>
      <c r="DA81" s="99">
        <f t="shared" ca="1" si="35"/>
        <v>0</v>
      </c>
      <c r="DB81" s="99">
        <f t="shared" ca="1" si="35"/>
        <v>0</v>
      </c>
      <c r="DC81" s="99">
        <f t="shared" ca="1" si="35"/>
        <v>0</v>
      </c>
      <c r="DD81" s="99">
        <f t="shared" ca="1" si="35"/>
        <v>0</v>
      </c>
      <c r="DE81" s="99">
        <f t="shared" ca="1" si="35"/>
        <v>0</v>
      </c>
      <c r="DF81" s="99">
        <f t="shared" ca="1" si="35"/>
        <v>0</v>
      </c>
      <c r="DG81" s="99">
        <f t="shared" ca="1" si="35"/>
        <v>0</v>
      </c>
      <c r="DH81" s="99">
        <f t="shared" ca="1" si="35"/>
        <v>0</v>
      </c>
      <c r="DI81" s="99">
        <f t="shared" ca="1" si="35"/>
        <v>0</v>
      </c>
      <c r="DJ81" s="99">
        <f t="shared" ca="1" si="35"/>
        <v>0</v>
      </c>
      <c r="DK81" s="99">
        <f t="shared" ca="1" si="35"/>
        <v>0</v>
      </c>
      <c r="DL81" s="99">
        <f t="shared" ca="1" si="35"/>
        <v>0</v>
      </c>
      <c r="DM81" s="99">
        <f t="shared" ca="1" si="35"/>
        <v>0</v>
      </c>
      <c r="DN81" s="99">
        <f t="shared" ca="1" si="35"/>
        <v>0</v>
      </c>
      <c r="DO81" s="99">
        <f t="shared" ca="1" si="35"/>
        <v>0</v>
      </c>
      <c r="DP81" s="99">
        <f t="shared" ca="1" si="35"/>
        <v>0</v>
      </c>
      <c r="DQ81" s="99">
        <f t="shared" ca="1" si="35"/>
        <v>0</v>
      </c>
      <c r="DR81" s="99">
        <f t="shared" ca="1" si="35"/>
        <v>0</v>
      </c>
      <c r="DS81" s="99">
        <f t="shared" ca="1" si="35"/>
        <v>0</v>
      </c>
      <c r="DT81" s="428">
        <f t="shared" ca="1" si="35"/>
        <v>0</v>
      </c>
    </row>
    <row r="82" spans="2:124">
      <c r="B82" s="429" t="s">
        <v>670</v>
      </c>
      <c r="C82" s="26"/>
      <c r="D82" s="430">
        <f ca="1">SUM(D79:D81)</f>
        <v>-4285292.2278749999</v>
      </c>
      <c r="E82" s="430">
        <f ca="1">SUM(E79:E81)</f>
        <v>-4325311.4376998814</v>
      </c>
      <c r="F82" s="430">
        <f ca="1">SUM(F79:F81)</f>
        <v>-4357085.402269044</v>
      </c>
      <c r="G82" s="430">
        <f ca="1">SUM(G79:G81)</f>
        <v>-4388056.6231824011</v>
      </c>
      <c r="H82" s="430">
        <f t="shared" ref="H82:BS82" ca="1" si="36">SUM(H79:H81)</f>
        <v>-4420291.5171734383</v>
      </c>
      <c r="I82" s="430">
        <f t="shared" ca="1" si="36"/>
        <v>-4451712.0224975981</v>
      </c>
      <c r="J82" s="430">
        <f t="shared" ca="1" si="36"/>
        <v>-4484414.532389042</v>
      </c>
      <c r="K82" s="430">
        <f t="shared" ca="1" si="36"/>
        <v>-4517357.2766325269</v>
      </c>
      <c r="L82" s="430">
        <f t="shared" ca="1" si="36"/>
        <v>-4547319.9675883744</v>
      </c>
      <c r="M82" s="430">
        <f t="shared" ca="1" si="36"/>
        <v>-4580724.8184565548</v>
      </c>
      <c r="N82" s="430">
        <f t="shared" ca="1" si="36"/>
        <v>-4613285.722638472</v>
      </c>
      <c r="O82" s="430">
        <f t="shared" ca="1" si="36"/>
        <v>-4647175.1614014041</v>
      </c>
      <c r="P82" s="430">
        <f t="shared" ca="1" si="36"/>
        <v>-4680208.4107547151</v>
      </c>
      <c r="Q82" s="430">
        <f t="shared" ca="1" si="36"/>
        <v>-4714589.4670928679</v>
      </c>
      <c r="R82" s="430">
        <f t="shared" ca="1" si="36"/>
        <v>-4749223.0884732557</v>
      </c>
      <c r="S82" s="430">
        <f t="shared" ca="1" si="36"/>
        <v>-4782981.7192688147</v>
      </c>
      <c r="T82" s="430">
        <f t="shared" ca="1" si="36"/>
        <v>-4818117.7537190458</v>
      </c>
      <c r="U82" s="430">
        <f t="shared" ca="1" si="36"/>
        <v>-4852366.10452238</v>
      </c>
      <c r="V82" s="430">
        <f t="shared" ca="1" si="36"/>
        <v>-4888011.8403040534</v>
      </c>
      <c r="W82" s="430">
        <f t="shared" ca="1" si="36"/>
        <v>-4923919.4315294521</v>
      </c>
      <c r="X82" s="430">
        <f t="shared" ca="1" si="36"/>
        <v>-4957749.1673247358</v>
      </c>
      <c r="Y82" s="430">
        <f t="shared" ca="1" si="36"/>
        <v>-4994169.0526103005</v>
      </c>
      <c r="Z82" s="430">
        <f t="shared" ca="1" si="36"/>
        <v>-5029668.8187903464</v>
      </c>
      <c r="AA82" s="430">
        <f t="shared" ca="1" si="36"/>
        <v>-5066617.0296058552</v>
      </c>
      <c r="AB82" s="430">
        <f t="shared" ca="1" si="36"/>
        <v>-5102631.7735963166</v>
      </c>
      <c r="AC82" s="430">
        <f t="shared" ca="1" si="36"/>
        <v>-5140115.9741028007</v>
      </c>
      <c r="AD82" s="430">
        <f t="shared" ca="1" si="36"/>
        <v>-5177875.5355112581</v>
      </c>
      <c r="AE82" s="430">
        <f t="shared" ca="1" si="36"/>
        <v>-5214681.1319745891</v>
      </c>
      <c r="AF82" s="430">
        <f t="shared" ca="1" si="36"/>
        <v>-5252988.4529417362</v>
      </c>
      <c r="AG82" s="430">
        <f t="shared" ca="1" si="36"/>
        <v>-5290327.9702591253</v>
      </c>
      <c r="AH82" s="430">
        <f t="shared" ca="1" si="36"/>
        <v>-5329190.9968659803</v>
      </c>
      <c r="AI82" s="430">
        <f t="shared" ca="1" si="36"/>
        <v>-5368339.5133036235</v>
      </c>
      <c r="AJ82" s="430">
        <f t="shared" ca="1" si="36"/>
        <v>-5403946.5923839584</v>
      </c>
      <c r="AK82" s="430">
        <f t="shared" ca="1" si="36"/>
        <v>-5443644.2673452245</v>
      </c>
      <c r="AL82" s="430">
        <f t="shared" ca="1" si="36"/>
        <v>-5482339.0124814743</v>
      </c>
      <c r="AM82" s="430">
        <f t="shared" ca="1" si="36"/>
        <v>-5522612.5622703787</v>
      </c>
      <c r="AN82" s="430">
        <f t="shared" ca="1" si="36"/>
        <v>-5561868.6332199816</v>
      </c>
      <c r="AO82" s="430">
        <f t="shared" ca="1" si="36"/>
        <v>-5602726.41177205</v>
      </c>
      <c r="AP82" s="430">
        <f t="shared" ca="1" si="36"/>
        <v>-5642833.9586327281</v>
      </c>
      <c r="AQ82" s="430">
        <f t="shared" ca="1" si="36"/>
        <v>-5677617.8545083366</v>
      </c>
      <c r="AR82" s="430">
        <f t="shared" ca="1" si="36"/>
        <v>-5704465.0444395514</v>
      </c>
      <c r="AS82" s="430">
        <f t="shared" ca="1" si="36"/>
        <v>-5717683.925897005</v>
      </c>
      <c r="AT82" s="430">
        <f t="shared" ca="1" si="36"/>
        <v>-5721805.0056092422</v>
      </c>
      <c r="AU82" s="430">
        <f t="shared" ca="1" si="36"/>
        <v>-5710127.192148949</v>
      </c>
      <c r="AV82" s="430">
        <f t="shared" ca="1" si="36"/>
        <v>-5680838.4914383003</v>
      </c>
      <c r="AW82" s="430">
        <f t="shared" ca="1" si="36"/>
        <v>-5649125.6812447319</v>
      </c>
      <c r="AX82" s="430">
        <f t="shared" ca="1" si="36"/>
        <v>-5604995.9457585923</v>
      </c>
      <c r="AY82" s="430">
        <f t="shared" ca="1" si="36"/>
        <v>-5557758.4284462845</v>
      </c>
      <c r="AZ82" s="430">
        <f t="shared" ca="1" si="36"/>
        <v>-5498914.6841336098</v>
      </c>
      <c r="BA82" s="430">
        <f t="shared" ca="1" si="36"/>
        <v>-5438769.5709280847</v>
      </c>
      <c r="BB82" s="430">
        <f t="shared" ca="1" si="36"/>
        <v>-5371867.5987962717</v>
      </c>
      <c r="BC82" s="430">
        <f t="shared" ca="1" si="36"/>
        <v>-5304268.0963862725</v>
      </c>
      <c r="BD82" s="430">
        <f t="shared" ca="1" si="36"/>
        <v>-5236749.335768017</v>
      </c>
      <c r="BE82" s="430">
        <f t="shared" ca="1" si="36"/>
        <v>-5164491.1087870803</v>
      </c>
      <c r="BF82" s="430">
        <f t="shared" ca="1" si="36"/>
        <v>-5092615.6781057725</v>
      </c>
      <c r="BG82" s="430">
        <f t="shared" ca="1" si="36"/>
        <v>-5006365.1776150726</v>
      </c>
      <c r="BH82" s="430">
        <f t="shared" ca="1" si="36"/>
        <v>-4913205.9560400406</v>
      </c>
      <c r="BI82" s="430">
        <f t="shared" ca="1" si="36"/>
        <v>-4825947.6123753916</v>
      </c>
      <c r="BJ82" s="430">
        <f t="shared" ca="1" si="36"/>
        <v>-4736102.5515590375</v>
      </c>
      <c r="BK82" s="430">
        <f t="shared" ca="1" si="36"/>
        <v>-4647853.3070503213</v>
      </c>
      <c r="BL82" s="430">
        <f t="shared" ca="1" si="36"/>
        <v>0</v>
      </c>
      <c r="BM82" s="430">
        <f t="shared" ca="1" si="36"/>
        <v>0</v>
      </c>
      <c r="BN82" s="430">
        <f t="shared" ca="1" si="36"/>
        <v>0</v>
      </c>
      <c r="BO82" s="430">
        <f t="shared" ca="1" si="36"/>
        <v>0</v>
      </c>
      <c r="BP82" s="430">
        <f t="shared" ca="1" si="36"/>
        <v>0</v>
      </c>
      <c r="BQ82" s="430">
        <f t="shared" ca="1" si="36"/>
        <v>0</v>
      </c>
      <c r="BR82" s="430">
        <f t="shared" ca="1" si="36"/>
        <v>0</v>
      </c>
      <c r="BS82" s="430">
        <f t="shared" ca="1" si="36"/>
        <v>0</v>
      </c>
      <c r="BT82" s="430">
        <f t="shared" ref="BT82:DT82" ca="1" si="37">SUM(BT79:BT81)</f>
        <v>0</v>
      </c>
      <c r="BU82" s="430">
        <f t="shared" ca="1" si="37"/>
        <v>0</v>
      </c>
      <c r="BV82" s="430">
        <f t="shared" ca="1" si="37"/>
        <v>0</v>
      </c>
      <c r="BW82" s="430">
        <f t="shared" ca="1" si="37"/>
        <v>0</v>
      </c>
      <c r="BX82" s="430">
        <f t="shared" ca="1" si="37"/>
        <v>0</v>
      </c>
      <c r="BY82" s="430">
        <f t="shared" ca="1" si="37"/>
        <v>0</v>
      </c>
      <c r="BZ82" s="430">
        <f t="shared" ca="1" si="37"/>
        <v>0</v>
      </c>
      <c r="CA82" s="430">
        <f t="shared" ca="1" si="37"/>
        <v>0</v>
      </c>
      <c r="CB82" s="430">
        <f t="shared" ca="1" si="37"/>
        <v>0</v>
      </c>
      <c r="CC82" s="430">
        <f t="shared" ca="1" si="37"/>
        <v>0</v>
      </c>
      <c r="CD82" s="430">
        <f t="shared" ca="1" si="37"/>
        <v>0</v>
      </c>
      <c r="CE82" s="430">
        <f t="shared" ca="1" si="37"/>
        <v>0</v>
      </c>
      <c r="CF82" s="430">
        <f t="shared" ca="1" si="37"/>
        <v>0</v>
      </c>
      <c r="CG82" s="430">
        <f t="shared" ca="1" si="37"/>
        <v>0</v>
      </c>
      <c r="CH82" s="430">
        <f t="shared" ca="1" si="37"/>
        <v>0</v>
      </c>
      <c r="CI82" s="430">
        <f t="shared" ca="1" si="37"/>
        <v>0</v>
      </c>
      <c r="CJ82" s="430">
        <f t="shared" ca="1" si="37"/>
        <v>0</v>
      </c>
      <c r="CK82" s="430">
        <f t="shared" ca="1" si="37"/>
        <v>0</v>
      </c>
      <c r="CL82" s="430">
        <f t="shared" ca="1" si="37"/>
        <v>0</v>
      </c>
      <c r="CM82" s="430">
        <f t="shared" ca="1" si="37"/>
        <v>0</v>
      </c>
      <c r="CN82" s="430">
        <f t="shared" ca="1" si="37"/>
        <v>0</v>
      </c>
      <c r="CO82" s="430">
        <f t="shared" ca="1" si="37"/>
        <v>0</v>
      </c>
      <c r="CP82" s="430">
        <f t="shared" ca="1" si="37"/>
        <v>0</v>
      </c>
      <c r="CQ82" s="430">
        <f t="shared" ca="1" si="37"/>
        <v>0</v>
      </c>
      <c r="CR82" s="430">
        <f t="shared" ca="1" si="37"/>
        <v>0</v>
      </c>
      <c r="CS82" s="430">
        <f t="shared" ca="1" si="37"/>
        <v>0</v>
      </c>
      <c r="CT82" s="430">
        <f t="shared" ca="1" si="37"/>
        <v>0</v>
      </c>
      <c r="CU82" s="430">
        <f t="shared" ca="1" si="37"/>
        <v>0</v>
      </c>
      <c r="CV82" s="430">
        <f t="shared" ca="1" si="37"/>
        <v>0</v>
      </c>
      <c r="CW82" s="430">
        <f t="shared" ca="1" si="37"/>
        <v>0</v>
      </c>
      <c r="CX82" s="430">
        <f t="shared" ca="1" si="37"/>
        <v>0</v>
      </c>
      <c r="CY82" s="430">
        <f t="shared" ca="1" si="37"/>
        <v>0</v>
      </c>
      <c r="CZ82" s="430">
        <f t="shared" ca="1" si="37"/>
        <v>0</v>
      </c>
      <c r="DA82" s="430">
        <f t="shared" ca="1" si="37"/>
        <v>0</v>
      </c>
      <c r="DB82" s="430">
        <f t="shared" ca="1" si="37"/>
        <v>0</v>
      </c>
      <c r="DC82" s="430">
        <f t="shared" ca="1" si="37"/>
        <v>0</v>
      </c>
      <c r="DD82" s="430">
        <f t="shared" ca="1" si="37"/>
        <v>0</v>
      </c>
      <c r="DE82" s="430">
        <f t="shared" ca="1" si="37"/>
        <v>0</v>
      </c>
      <c r="DF82" s="430">
        <f t="shared" ca="1" si="37"/>
        <v>0</v>
      </c>
      <c r="DG82" s="430">
        <f t="shared" ca="1" si="37"/>
        <v>0</v>
      </c>
      <c r="DH82" s="430">
        <f t="shared" ca="1" si="37"/>
        <v>0</v>
      </c>
      <c r="DI82" s="430">
        <f t="shared" ca="1" si="37"/>
        <v>0</v>
      </c>
      <c r="DJ82" s="430">
        <f t="shared" ca="1" si="37"/>
        <v>0</v>
      </c>
      <c r="DK82" s="430">
        <f t="shared" ca="1" si="37"/>
        <v>0</v>
      </c>
      <c r="DL82" s="430">
        <f t="shared" ca="1" si="37"/>
        <v>0</v>
      </c>
      <c r="DM82" s="430">
        <f t="shared" ca="1" si="37"/>
        <v>0</v>
      </c>
      <c r="DN82" s="430">
        <f t="shared" ca="1" si="37"/>
        <v>0</v>
      </c>
      <c r="DO82" s="430">
        <f t="shared" ca="1" si="37"/>
        <v>0</v>
      </c>
      <c r="DP82" s="430">
        <f t="shared" ca="1" si="37"/>
        <v>0</v>
      </c>
      <c r="DQ82" s="430">
        <f t="shared" ca="1" si="37"/>
        <v>0</v>
      </c>
      <c r="DR82" s="430">
        <f t="shared" ca="1" si="37"/>
        <v>0</v>
      </c>
      <c r="DS82" s="430">
        <f t="shared" ca="1" si="37"/>
        <v>0</v>
      </c>
      <c r="DT82" s="431">
        <f t="shared" ca="1" si="37"/>
        <v>0</v>
      </c>
    </row>
    <row r="83" spans="2:124">
      <c r="B83" s="78"/>
      <c r="DT83" s="79"/>
    </row>
    <row r="84" spans="2:124">
      <c r="B84" s="85" t="s">
        <v>782</v>
      </c>
      <c r="C84" s="427">
        <f>D4</f>
        <v>0.7</v>
      </c>
      <c r="D84" s="99">
        <f ca="1">D18*C84</f>
        <v>-9999015.1983749997</v>
      </c>
      <c r="E84" s="99">
        <f ca="1">D87</f>
        <v>-9999015.1983749997</v>
      </c>
      <c r="F84" s="99">
        <f ca="1">E87</f>
        <v>-10092393.354633056</v>
      </c>
      <c r="G84" s="99">
        <f ca="1">F87</f>
        <v>-10166532.605294436</v>
      </c>
      <c r="H84" s="99">
        <f ca="1">G87</f>
        <v>-10238798.787425602</v>
      </c>
      <c r="I84" s="99">
        <f t="shared" ref="I84:BT84" ca="1" si="38">H87</f>
        <v>-10314013.540071355</v>
      </c>
      <c r="J84" s="99">
        <f t="shared" ca="1" si="38"/>
        <v>-10387328.052494396</v>
      </c>
      <c r="K84" s="99">
        <f t="shared" ca="1" si="38"/>
        <v>-10463633.908907764</v>
      </c>
      <c r="L84" s="99">
        <f t="shared" ca="1" si="38"/>
        <v>-10540500.312142562</v>
      </c>
      <c r="M84" s="99">
        <f t="shared" ca="1" si="38"/>
        <v>-10610413.257706206</v>
      </c>
      <c r="N84" s="99">
        <f t="shared" ca="1" si="38"/>
        <v>-10688357.90973196</v>
      </c>
      <c r="O84" s="99">
        <f t="shared" ca="1" si="38"/>
        <v>-10764333.352823101</v>
      </c>
      <c r="P84" s="99">
        <f t="shared" ca="1" si="38"/>
        <v>-10843408.709936609</v>
      </c>
      <c r="Q84" s="99">
        <f t="shared" ca="1" si="38"/>
        <v>-10920486.291761003</v>
      </c>
      <c r="R84" s="99">
        <f t="shared" ca="1" si="38"/>
        <v>-11000708.756550027</v>
      </c>
      <c r="S84" s="99">
        <f t="shared" ca="1" si="38"/>
        <v>-11081520.539770931</v>
      </c>
      <c r="T84" s="99">
        <f t="shared" ca="1" si="38"/>
        <v>-11160290.678293901</v>
      </c>
      <c r="U84" s="99">
        <f t="shared" ca="1" si="38"/>
        <v>-11242274.758677773</v>
      </c>
      <c r="V84" s="99">
        <f t="shared" ca="1" si="38"/>
        <v>-11322187.577218886</v>
      </c>
      <c r="W84" s="99">
        <f t="shared" ca="1" si="38"/>
        <v>-11405360.960709458</v>
      </c>
      <c r="X84" s="99">
        <f t="shared" ca="1" si="38"/>
        <v>-11489145.340235388</v>
      </c>
      <c r="Y84" s="99">
        <f t="shared" ca="1" si="38"/>
        <v>-11568081.390424382</v>
      </c>
      <c r="Z84" s="99">
        <f t="shared" ca="1" si="38"/>
        <v>-11653061.122757368</v>
      </c>
      <c r="AA84" s="99">
        <f t="shared" ca="1" si="38"/>
        <v>-11735893.910510808</v>
      </c>
      <c r="AB84" s="99">
        <f t="shared" ca="1" si="38"/>
        <v>-11822106.402413663</v>
      </c>
      <c r="AC84" s="99">
        <f t="shared" ca="1" si="38"/>
        <v>-11906140.805058073</v>
      </c>
      <c r="AD84" s="99">
        <f t="shared" ca="1" si="38"/>
        <v>-11993603.939573204</v>
      </c>
      <c r="AE84" s="99">
        <f t="shared" ca="1" si="38"/>
        <v>-12081709.582859604</v>
      </c>
      <c r="AF84" s="99">
        <f t="shared" ca="1" si="38"/>
        <v>-12167589.307940708</v>
      </c>
      <c r="AG84" s="99">
        <f t="shared" ca="1" si="38"/>
        <v>-12256973.056864051</v>
      </c>
      <c r="AH84" s="99">
        <f t="shared" ca="1" si="38"/>
        <v>-12344098.597271293</v>
      </c>
      <c r="AI84" s="99">
        <f t="shared" ca="1" si="38"/>
        <v>-12434778.992687289</v>
      </c>
      <c r="AJ84" s="99">
        <f t="shared" ca="1" si="38"/>
        <v>-12526125.53104179</v>
      </c>
      <c r="AK84" s="99">
        <f t="shared" ca="1" si="38"/>
        <v>-12609208.715562571</v>
      </c>
      <c r="AL84" s="99">
        <f t="shared" ca="1" si="38"/>
        <v>-12701836.623805525</v>
      </c>
      <c r="AM84" s="99">
        <f t="shared" ca="1" si="38"/>
        <v>-12792124.362456774</v>
      </c>
      <c r="AN84" s="99">
        <f t="shared" ca="1" si="38"/>
        <v>-12886095.978630885</v>
      </c>
      <c r="AO84" s="99">
        <f t="shared" ca="1" si="38"/>
        <v>-12977693.477513293</v>
      </c>
      <c r="AP84" s="99">
        <f t="shared" ca="1" si="38"/>
        <v>-13073028.294134784</v>
      </c>
      <c r="AQ84" s="99">
        <f t="shared" ca="1" si="38"/>
        <v>-13166612.570143031</v>
      </c>
      <c r="AR84" s="99">
        <f t="shared" ca="1" si="38"/>
        <v>-13247774.993852785</v>
      </c>
      <c r="AS84" s="99">
        <f t="shared" ca="1" si="38"/>
        <v>-13310418.43702562</v>
      </c>
      <c r="AT84" s="99">
        <f t="shared" ca="1" si="38"/>
        <v>-13341262.493759677</v>
      </c>
      <c r="AU84" s="99">
        <f t="shared" ca="1" si="38"/>
        <v>-13350878.346421566</v>
      </c>
      <c r="AV84" s="99">
        <f t="shared" ca="1" si="38"/>
        <v>-13323630.115014214</v>
      </c>
      <c r="AW84" s="99">
        <f t="shared" ca="1" si="38"/>
        <v>-13255289.813356034</v>
      </c>
      <c r="AX84" s="99">
        <f t="shared" ca="1" si="38"/>
        <v>-13181293.256237708</v>
      </c>
      <c r="AY84" s="99">
        <f t="shared" ca="1" si="38"/>
        <v>-13078323.873436715</v>
      </c>
      <c r="AZ84" s="99">
        <f t="shared" ca="1" si="38"/>
        <v>-12968102.999707999</v>
      </c>
      <c r="BA84" s="99">
        <f t="shared" ca="1" si="38"/>
        <v>-12830800.929645089</v>
      </c>
      <c r="BB84" s="99">
        <f t="shared" ca="1" si="38"/>
        <v>-12690462.332165532</v>
      </c>
      <c r="BC84" s="99">
        <f t="shared" ca="1" si="38"/>
        <v>-12534357.730524637</v>
      </c>
      <c r="BD84" s="99">
        <f t="shared" ca="1" si="38"/>
        <v>-12376625.558234639</v>
      </c>
      <c r="BE84" s="99">
        <f t="shared" ca="1" si="38"/>
        <v>-12219081.783458712</v>
      </c>
      <c r="BF84" s="99">
        <f t="shared" ca="1" si="38"/>
        <v>-12050479.253836526</v>
      </c>
      <c r="BG84" s="99">
        <f t="shared" ca="1" si="38"/>
        <v>-11882769.91558014</v>
      </c>
      <c r="BH84" s="99">
        <f t="shared" ca="1" si="38"/>
        <v>-11681518.747768508</v>
      </c>
      <c r="BI84" s="99">
        <f t="shared" ca="1" si="38"/>
        <v>-11464147.230760101</v>
      </c>
      <c r="BJ84" s="99">
        <f t="shared" ca="1" si="38"/>
        <v>-11260544.428875919</v>
      </c>
      <c r="BK84" s="99">
        <f t="shared" ca="1" si="38"/>
        <v>-11050905.95363776</v>
      </c>
      <c r="BL84" s="99">
        <f t="shared" ca="1" si="38"/>
        <v>-10844991.049784089</v>
      </c>
      <c r="BM84" s="99">
        <f t="shared" ca="1" si="38"/>
        <v>0</v>
      </c>
      <c r="BN84" s="99">
        <f t="shared" ca="1" si="38"/>
        <v>0</v>
      </c>
      <c r="BO84" s="99">
        <f t="shared" ca="1" si="38"/>
        <v>0</v>
      </c>
      <c r="BP84" s="99">
        <f t="shared" ca="1" si="38"/>
        <v>0</v>
      </c>
      <c r="BQ84" s="99">
        <f t="shared" ca="1" si="38"/>
        <v>0</v>
      </c>
      <c r="BR84" s="99">
        <f t="shared" ca="1" si="38"/>
        <v>0</v>
      </c>
      <c r="BS84" s="99">
        <f t="shared" ca="1" si="38"/>
        <v>0</v>
      </c>
      <c r="BT84" s="99">
        <f t="shared" ca="1" si="38"/>
        <v>0</v>
      </c>
      <c r="BU84" s="99">
        <f t="shared" ref="BU84:DT84" ca="1" si="39">BT87</f>
        <v>0</v>
      </c>
      <c r="BV84" s="99">
        <f t="shared" ca="1" si="39"/>
        <v>0</v>
      </c>
      <c r="BW84" s="99">
        <f t="shared" ca="1" si="39"/>
        <v>0</v>
      </c>
      <c r="BX84" s="99">
        <f t="shared" ca="1" si="39"/>
        <v>0</v>
      </c>
      <c r="BY84" s="99">
        <f t="shared" ca="1" si="39"/>
        <v>0</v>
      </c>
      <c r="BZ84" s="99">
        <f t="shared" ca="1" si="39"/>
        <v>0</v>
      </c>
      <c r="CA84" s="99">
        <f t="shared" ca="1" si="39"/>
        <v>0</v>
      </c>
      <c r="CB84" s="99">
        <f t="shared" ca="1" si="39"/>
        <v>0</v>
      </c>
      <c r="CC84" s="99">
        <f t="shared" ca="1" si="39"/>
        <v>0</v>
      </c>
      <c r="CD84" s="99">
        <f t="shared" ca="1" si="39"/>
        <v>0</v>
      </c>
      <c r="CE84" s="99">
        <f t="shared" ca="1" si="39"/>
        <v>0</v>
      </c>
      <c r="CF84" s="99">
        <f t="shared" ca="1" si="39"/>
        <v>0</v>
      </c>
      <c r="CG84" s="99">
        <f t="shared" ca="1" si="39"/>
        <v>0</v>
      </c>
      <c r="CH84" s="99">
        <f t="shared" ca="1" si="39"/>
        <v>0</v>
      </c>
      <c r="CI84" s="99">
        <f t="shared" ca="1" si="39"/>
        <v>0</v>
      </c>
      <c r="CJ84" s="99">
        <f t="shared" ca="1" si="39"/>
        <v>0</v>
      </c>
      <c r="CK84" s="99">
        <f t="shared" ca="1" si="39"/>
        <v>0</v>
      </c>
      <c r="CL84" s="99">
        <f t="shared" ca="1" si="39"/>
        <v>0</v>
      </c>
      <c r="CM84" s="99">
        <f t="shared" ca="1" si="39"/>
        <v>0</v>
      </c>
      <c r="CN84" s="99">
        <f t="shared" ca="1" si="39"/>
        <v>0</v>
      </c>
      <c r="CO84" s="99">
        <f t="shared" ca="1" si="39"/>
        <v>0</v>
      </c>
      <c r="CP84" s="99">
        <f t="shared" ca="1" si="39"/>
        <v>0</v>
      </c>
      <c r="CQ84" s="99">
        <f t="shared" ca="1" si="39"/>
        <v>0</v>
      </c>
      <c r="CR84" s="99">
        <f t="shared" ca="1" si="39"/>
        <v>0</v>
      </c>
      <c r="CS84" s="99">
        <f t="shared" ca="1" si="39"/>
        <v>0</v>
      </c>
      <c r="CT84" s="99">
        <f t="shared" ca="1" si="39"/>
        <v>0</v>
      </c>
      <c r="CU84" s="99">
        <f t="shared" ca="1" si="39"/>
        <v>0</v>
      </c>
      <c r="CV84" s="99">
        <f t="shared" ca="1" si="39"/>
        <v>0</v>
      </c>
      <c r="CW84" s="99">
        <f t="shared" ca="1" si="39"/>
        <v>0</v>
      </c>
      <c r="CX84" s="99">
        <f t="shared" ca="1" si="39"/>
        <v>0</v>
      </c>
      <c r="CY84" s="99">
        <f t="shared" ca="1" si="39"/>
        <v>0</v>
      </c>
      <c r="CZ84" s="99">
        <f t="shared" ca="1" si="39"/>
        <v>0</v>
      </c>
      <c r="DA84" s="99">
        <f t="shared" ca="1" si="39"/>
        <v>0</v>
      </c>
      <c r="DB84" s="99">
        <f t="shared" ca="1" si="39"/>
        <v>0</v>
      </c>
      <c r="DC84" s="99">
        <f t="shared" ca="1" si="39"/>
        <v>0</v>
      </c>
      <c r="DD84" s="99">
        <f t="shared" ca="1" si="39"/>
        <v>0</v>
      </c>
      <c r="DE84" s="99">
        <f t="shared" ca="1" si="39"/>
        <v>0</v>
      </c>
      <c r="DF84" s="99">
        <f t="shared" ca="1" si="39"/>
        <v>0</v>
      </c>
      <c r="DG84" s="99">
        <f t="shared" ca="1" si="39"/>
        <v>0</v>
      </c>
      <c r="DH84" s="99">
        <f t="shared" ca="1" si="39"/>
        <v>0</v>
      </c>
      <c r="DI84" s="99">
        <f t="shared" ca="1" si="39"/>
        <v>0</v>
      </c>
      <c r="DJ84" s="99">
        <f t="shared" ca="1" si="39"/>
        <v>0</v>
      </c>
      <c r="DK84" s="99">
        <f t="shared" ca="1" si="39"/>
        <v>0</v>
      </c>
      <c r="DL84" s="99">
        <f t="shared" ca="1" si="39"/>
        <v>0</v>
      </c>
      <c r="DM84" s="99">
        <f t="shared" ca="1" si="39"/>
        <v>0</v>
      </c>
      <c r="DN84" s="99">
        <f t="shared" ca="1" si="39"/>
        <v>0</v>
      </c>
      <c r="DO84" s="99">
        <f t="shared" ca="1" si="39"/>
        <v>0</v>
      </c>
      <c r="DP84" s="99">
        <f t="shared" ca="1" si="39"/>
        <v>0</v>
      </c>
      <c r="DQ84" s="99">
        <f t="shared" ca="1" si="39"/>
        <v>0</v>
      </c>
      <c r="DR84" s="99">
        <f t="shared" ca="1" si="39"/>
        <v>0</v>
      </c>
      <c r="DS84" s="99">
        <f t="shared" ca="1" si="39"/>
        <v>0</v>
      </c>
      <c r="DT84" s="428">
        <f t="shared" ca="1" si="39"/>
        <v>0</v>
      </c>
    </row>
    <row r="85" spans="2:124">
      <c r="B85" s="85" t="s">
        <v>668</v>
      </c>
      <c r="C85" s="427">
        <f>C80</f>
        <v>0.09</v>
      </c>
      <c r="D85" s="99">
        <v>0</v>
      </c>
      <c r="E85" s="99">
        <f ca="1">E84*((1+$C85)^((E$17-D$17)/365)-1)</f>
        <v>-73453.28983030135</v>
      </c>
      <c r="F85" s="99">
        <f ca="1">F84*((1+$C85)^((F$17-E$17)/365)-1)</f>
        <v>-74139.250661379672</v>
      </c>
      <c r="G85" s="99">
        <f ca="1">G84*((1+$C85)^((G$17-F$17)/365)-1)</f>
        <v>-72266.182131165522</v>
      </c>
      <c r="H85" s="99">
        <f ca="1">H84*((1+$C85)^((H$17-G$17)/365)-1)</f>
        <v>-75214.752645754023</v>
      </c>
      <c r="I85" s="99">
        <f t="shared" ref="I85:BT85" ca="1" si="40">I84*((1+$C85)^((I$17-H$17)/365)-1)</f>
        <v>-73314.51242304036</v>
      </c>
      <c r="J85" s="99">
        <f t="shared" ca="1" si="40"/>
        <v>-76305.856413368339</v>
      </c>
      <c r="K85" s="99">
        <f t="shared" ca="1" si="40"/>
        <v>-76866.403234798447</v>
      </c>
      <c r="L85" s="99">
        <f t="shared" ca="1" si="40"/>
        <v>-69912.945563643952</v>
      </c>
      <c r="M85" s="99">
        <f t="shared" ca="1" si="40"/>
        <v>-77944.652025754098</v>
      </c>
      <c r="N85" s="99">
        <f t="shared" ca="1" si="40"/>
        <v>-75975.443091140667</v>
      </c>
      <c r="O85" s="99">
        <f t="shared" ca="1" si="40"/>
        <v>-79075.357113507751</v>
      </c>
      <c r="P85" s="99">
        <f t="shared" ca="1" si="40"/>
        <v>-77077.581824393434</v>
      </c>
      <c r="Q85" s="99">
        <f t="shared" ca="1" si="40"/>
        <v>-80222.464789023958</v>
      </c>
      <c r="R85" s="99">
        <f t="shared" ca="1" si="40"/>
        <v>-80811.783220903817</v>
      </c>
      <c r="S85" s="99">
        <f t="shared" ca="1" si="40"/>
        <v>-78770.138522970388</v>
      </c>
      <c r="T85" s="99">
        <f t="shared" ca="1" si="40"/>
        <v>-81984.080383871842</v>
      </c>
      <c r="U85" s="99">
        <f t="shared" ca="1" si="40"/>
        <v>-79912.818541113971</v>
      </c>
      <c r="V85" s="99">
        <f t="shared" ca="1" si="40"/>
        <v>-83173.383490571461</v>
      </c>
      <c r="W85" s="99">
        <f t="shared" ca="1" si="40"/>
        <v>-83784.379525930286</v>
      </c>
      <c r="X85" s="99">
        <f t="shared" ca="1" si="40"/>
        <v>-78936.05018899437</v>
      </c>
      <c r="Y85" s="99">
        <f t="shared" ca="1" si="40"/>
        <v>-84979.732332985121</v>
      </c>
      <c r="Z85" s="99">
        <f t="shared" ca="1" si="40"/>
        <v>-82832.787753440658</v>
      </c>
      <c r="AA85" s="99">
        <f t="shared" ca="1" si="40"/>
        <v>-86212.491902854032</v>
      </c>
      <c r="AB85" s="99">
        <f t="shared" ca="1" si="40"/>
        <v>-84034.402644410846</v>
      </c>
      <c r="AC85" s="99">
        <f t="shared" ca="1" si="40"/>
        <v>-87463.134515130616</v>
      </c>
      <c r="AD85" s="99">
        <f t="shared" ca="1" si="40"/>
        <v>-88105.643286399471</v>
      </c>
      <c r="AE85" s="99">
        <f t="shared" ca="1" si="40"/>
        <v>-85879.725081105353</v>
      </c>
      <c r="AF85" s="99">
        <f t="shared" ca="1" si="40"/>
        <v>-89383.748923343301</v>
      </c>
      <c r="AG85" s="99">
        <f t="shared" ca="1" si="40"/>
        <v>-87125.540407242253</v>
      </c>
      <c r="AH85" s="99">
        <f t="shared" ca="1" si="40"/>
        <v>-90680.395415994601</v>
      </c>
      <c r="AI85" s="99">
        <f t="shared" ca="1" si="40"/>
        <v>-91346.538354501172</v>
      </c>
      <c r="AJ85" s="99">
        <f t="shared" ca="1" si="40"/>
        <v>-83083.184520781491</v>
      </c>
      <c r="AK85" s="99">
        <f t="shared" ca="1" si="40"/>
        <v>-92627.908242953737</v>
      </c>
      <c r="AL85" s="99">
        <f t="shared" ca="1" si="40"/>
        <v>-90287.738651250285</v>
      </c>
      <c r="AM85" s="99">
        <f t="shared" ca="1" si="40"/>
        <v>-93971.616174110852</v>
      </c>
      <c r="AN85" s="99">
        <f t="shared" ca="1" si="40"/>
        <v>-91597.498882407774</v>
      </c>
      <c r="AO85" s="99">
        <f t="shared" ca="1" si="40"/>
        <v>-95334.816621492326</v>
      </c>
      <c r="AP85" s="99">
        <f t="shared" ca="1" si="40"/>
        <v>-96035.151182175367</v>
      </c>
      <c r="AQ85" s="99">
        <f t="shared" ca="1" si="40"/>
        <v>-93591.478922610797</v>
      </c>
      <c r="AR85" s="99">
        <f t="shared" ca="1" si="40"/>
        <v>-97318.849599131558</v>
      </c>
      <c r="AS85" s="99">
        <f t="shared" ca="1" si="40"/>
        <v>-94613.685939608447</v>
      </c>
      <c r="AT85" s="99">
        <f t="shared" ca="1" si="40"/>
        <v>-98005.613674386419</v>
      </c>
      <c r="AU85" s="99">
        <f t="shared" ca="1" si="40"/>
        <v>-98076.252232136976</v>
      </c>
      <c r="AV85" s="99">
        <f t="shared" ca="1" si="40"/>
        <v>-88372.866501226978</v>
      </c>
      <c r="AW85" s="99">
        <f t="shared" ca="1" si="40"/>
        <v>-97374.053857155319</v>
      </c>
      <c r="AX85" s="99">
        <f t="shared" ca="1" si="40"/>
        <v>-93695.832803753714</v>
      </c>
      <c r="AY85" s="99">
        <f t="shared" ca="1" si="40"/>
        <v>-96074.052785339984</v>
      </c>
      <c r="AZ85" s="99">
        <f t="shared" ca="1" si="40"/>
        <v>-92180.424699033465</v>
      </c>
      <c r="BA85" s="99">
        <f t="shared" ca="1" si="40"/>
        <v>-94255.736264235937</v>
      </c>
      <c r="BB85" s="99">
        <f t="shared" ca="1" si="40"/>
        <v>-93224.801570115334</v>
      </c>
      <c r="BC85" s="99">
        <f t="shared" ca="1" si="40"/>
        <v>-89097.258014945648</v>
      </c>
      <c r="BD85" s="99">
        <f t="shared" ca="1" si="40"/>
        <v>-90919.340176407379</v>
      </c>
      <c r="BE85" s="99">
        <f t="shared" ca="1" si="40"/>
        <v>-86856.200036104696</v>
      </c>
      <c r="BF85" s="99">
        <f t="shared" ca="1" si="40"/>
        <v>-88523.452326578961</v>
      </c>
      <c r="BG85" s="99">
        <f t="shared" ca="1" si="40"/>
        <v>-87291.450735842678</v>
      </c>
      <c r="BH85" s="99">
        <f t="shared" ca="1" si="40"/>
        <v>-77481.083452234918</v>
      </c>
      <c r="BI85" s="99">
        <f t="shared" ca="1" si="40"/>
        <v>-84216.22654750236</v>
      </c>
      <c r="BJ85" s="99">
        <f t="shared" ca="1" si="40"/>
        <v>-80042.683792648008</v>
      </c>
      <c r="BK85" s="99">
        <f t="shared" ca="1" si="40"/>
        <v>-81180.534462221389</v>
      </c>
      <c r="BL85" s="99">
        <f t="shared" ca="1" si="40"/>
        <v>-77088.829480211876</v>
      </c>
      <c r="BM85" s="99">
        <f t="shared" ca="1" si="40"/>
        <v>0</v>
      </c>
      <c r="BN85" s="99">
        <f t="shared" ca="1" si="40"/>
        <v>0</v>
      </c>
      <c r="BO85" s="99">
        <f t="shared" ca="1" si="40"/>
        <v>0</v>
      </c>
      <c r="BP85" s="99">
        <f t="shared" ca="1" si="40"/>
        <v>0</v>
      </c>
      <c r="BQ85" s="99">
        <f t="shared" ca="1" si="40"/>
        <v>0</v>
      </c>
      <c r="BR85" s="99">
        <f t="shared" ca="1" si="40"/>
        <v>0</v>
      </c>
      <c r="BS85" s="99">
        <f t="shared" ca="1" si="40"/>
        <v>0</v>
      </c>
      <c r="BT85" s="99">
        <f t="shared" ca="1" si="40"/>
        <v>0</v>
      </c>
      <c r="BU85" s="99">
        <f t="shared" ref="BU85:DT85" ca="1" si="41">BU84*((1+$C85)^((BU$17-BT$17)/365)-1)</f>
        <v>0</v>
      </c>
      <c r="BV85" s="99">
        <f t="shared" ca="1" si="41"/>
        <v>0</v>
      </c>
      <c r="BW85" s="99">
        <f t="shared" ca="1" si="41"/>
        <v>0</v>
      </c>
      <c r="BX85" s="99">
        <f t="shared" ca="1" si="41"/>
        <v>0</v>
      </c>
      <c r="BY85" s="99">
        <f t="shared" ca="1" si="41"/>
        <v>0</v>
      </c>
      <c r="BZ85" s="99">
        <f t="shared" ca="1" si="41"/>
        <v>0</v>
      </c>
      <c r="CA85" s="99">
        <f t="shared" ca="1" si="41"/>
        <v>0</v>
      </c>
      <c r="CB85" s="99">
        <f t="shared" ca="1" si="41"/>
        <v>0</v>
      </c>
      <c r="CC85" s="99">
        <f t="shared" ca="1" si="41"/>
        <v>0</v>
      </c>
      <c r="CD85" s="99">
        <f t="shared" ca="1" si="41"/>
        <v>0</v>
      </c>
      <c r="CE85" s="99">
        <f t="shared" ca="1" si="41"/>
        <v>0</v>
      </c>
      <c r="CF85" s="99">
        <f t="shared" ca="1" si="41"/>
        <v>0</v>
      </c>
      <c r="CG85" s="99">
        <f t="shared" ca="1" si="41"/>
        <v>0</v>
      </c>
      <c r="CH85" s="99">
        <f t="shared" ca="1" si="41"/>
        <v>0</v>
      </c>
      <c r="CI85" s="99">
        <f t="shared" ca="1" si="41"/>
        <v>0</v>
      </c>
      <c r="CJ85" s="99">
        <f t="shared" ca="1" si="41"/>
        <v>0</v>
      </c>
      <c r="CK85" s="99">
        <f t="shared" ca="1" si="41"/>
        <v>0</v>
      </c>
      <c r="CL85" s="99">
        <f t="shared" ca="1" si="41"/>
        <v>0</v>
      </c>
      <c r="CM85" s="99">
        <f t="shared" ca="1" si="41"/>
        <v>0</v>
      </c>
      <c r="CN85" s="99">
        <f t="shared" ca="1" si="41"/>
        <v>0</v>
      </c>
      <c r="CO85" s="99">
        <f t="shared" ca="1" si="41"/>
        <v>0</v>
      </c>
      <c r="CP85" s="99">
        <f t="shared" ca="1" si="41"/>
        <v>0</v>
      </c>
      <c r="CQ85" s="99">
        <f t="shared" ca="1" si="41"/>
        <v>0</v>
      </c>
      <c r="CR85" s="99">
        <f t="shared" ca="1" si="41"/>
        <v>0</v>
      </c>
      <c r="CS85" s="99">
        <f t="shared" ca="1" si="41"/>
        <v>0</v>
      </c>
      <c r="CT85" s="99">
        <f t="shared" ca="1" si="41"/>
        <v>0</v>
      </c>
      <c r="CU85" s="99">
        <f t="shared" ca="1" si="41"/>
        <v>0</v>
      </c>
      <c r="CV85" s="99">
        <f t="shared" ca="1" si="41"/>
        <v>0</v>
      </c>
      <c r="CW85" s="99">
        <f t="shared" ca="1" si="41"/>
        <v>0</v>
      </c>
      <c r="CX85" s="99">
        <f t="shared" ca="1" si="41"/>
        <v>0</v>
      </c>
      <c r="CY85" s="99">
        <f t="shared" ca="1" si="41"/>
        <v>0</v>
      </c>
      <c r="CZ85" s="99">
        <f t="shared" ca="1" si="41"/>
        <v>0</v>
      </c>
      <c r="DA85" s="99">
        <f t="shared" ca="1" si="41"/>
        <v>0</v>
      </c>
      <c r="DB85" s="99">
        <f t="shared" ca="1" si="41"/>
        <v>0</v>
      </c>
      <c r="DC85" s="99">
        <f t="shared" ca="1" si="41"/>
        <v>0</v>
      </c>
      <c r="DD85" s="99">
        <f t="shared" ca="1" si="41"/>
        <v>0</v>
      </c>
      <c r="DE85" s="99">
        <f t="shared" ca="1" si="41"/>
        <v>0</v>
      </c>
      <c r="DF85" s="99">
        <f t="shared" ca="1" si="41"/>
        <v>0</v>
      </c>
      <c r="DG85" s="99">
        <f t="shared" ca="1" si="41"/>
        <v>0</v>
      </c>
      <c r="DH85" s="99">
        <f t="shared" ca="1" si="41"/>
        <v>0</v>
      </c>
      <c r="DI85" s="99">
        <f t="shared" ca="1" si="41"/>
        <v>0</v>
      </c>
      <c r="DJ85" s="99">
        <f t="shared" ca="1" si="41"/>
        <v>0</v>
      </c>
      <c r="DK85" s="99">
        <f t="shared" ca="1" si="41"/>
        <v>0</v>
      </c>
      <c r="DL85" s="99">
        <f t="shared" ca="1" si="41"/>
        <v>0</v>
      </c>
      <c r="DM85" s="99">
        <f t="shared" ca="1" si="41"/>
        <v>0</v>
      </c>
      <c r="DN85" s="99">
        <f t="shared" ca="1" si="41"/>
        <v>0</v>
      </c>
      <c r="DO85" s="99">
        <f t="shared" ca="1" si="41"/>
        <v>0</v>
      </c>
      <c r="DP85" s="99">
        <f t="shared" ca="1" si="41"/>
        <v>0</v>
      </c>
      <c r="DQ85" s="99">
        <f t="shared" ca="1" si="41"/>
        <v>0</v>
      </c>
      <c r="DR85" s="99">
        <f t="shared" ca="1" si="41"/>
        <v>0</v>
      </c>
      <c r="DS85" s="99">
        <f t="shared" ca="1" si="41"/>
        <v>0</v>
      </c>
      <c r="DT85" s="428">
        <f t="shared" ca="1" si="41"/>
        <v>0</v>
      </c>
    </row>
    <row r="86" spans="2:124">
      <c r="B86" s="85" t="s">
        <v>669</v>
      </c>
      <c r="D86" s="99">
        <v>0</v>
      </c>
      <c r="E86" s="99">
        <f t="shared" ref="E86:AJ86" ca="1" si="42">IF((E18*$C$84)&gt;-(E84+E85),-(E84+E85),(E18*$C$84))</f>
        <v>-19924.866427755354</v>
      </c>
      <c r="F86" s="99">
        <f t="shared" ca="1" si="42"/>
        <v>0</v>
      </c>
      <c r="G86" s="99">
        <f t="shared" ca="1" si="42"/>
        <v>0</v>
      </c>
      <c r="H86" s="99">
        <f t="shared" ca="1" si="42"/>
        <v>0</v>
      </c>
      <c r="I86" s="99">
        <f t="shared" ca="1" si="42"/>
        <v>0</v>
      </c>
      <c r="J86" s="99">
        <f t="shared" ca="1" si="42"/>
        <v>0</v>
      </c>
      <c r="K86" s="99">
        <f t="shared" ca="1" si="42"/>
        <v>0</v>
      </c>
      <c r="L86" s="99">
        <f t="shared" ca="1" si="42"/>
        <v>0</v>
      </c>
      <c r="M86" s="99">
        <f t="shared" ca="1" si="42"/>
        <v>0</v>
      </c>
      <c r="N86" s="99">
        <f t="shared" ca="1" si="42"/>
        <v>0</v>
      </c>
      <c r="O86" s="99">
        <f t="shared" ca="1" si="42"/>
        <v>0</v>
      </c>
      <c r="P86" s="99">
        <f t="shared" ca="1" si="42"/>
        <v>0</v>
      </c>
      <c r="Q86" s="99">
        <f t="shared" ca="1" si="42"/>
        <v>0</v>
      </c>
      <c r="R86" s="99">
        <f t="shared" ca="1" si="42"/>
        <v>6.5192580223083492E-10</v>
      </c>
      <c r="S86" s="99">
        <f t="shared" ca="1" si="42"/>
        <v>0</v>
      </c>
      <c r="T86" s="99">
        <f t="shared" ca="1" si="42"/>
        <v>0</v>
      </c>
      <c r="U86" s="99">
        <f t="shared" ca="1" si="42"/>
        <v>0</v>
      </c>
      <c r="V86" s="99">
        <f t="shared" ca="1" si="42"/>
        <v>0</v>
      </c>
      <c r="W86" s="99">
        <f t="shared" ca="1" si="42"/>
        <v>0</v>
      </c>
      <c r="X86" s="99">
        <f t="shared" ca="1" si="42"/>
        <v>0</v>
      </c>
      <c r="Y86" s="99">
        <f t="shared" ca="1" si="42"/>
        <v>-3.2596290111541746E-10</v>
      </c>
      <c r="Z86" s="99">
        <f t="shared" ca="1" si="42"/>
        <v>-1.6298145055770873E-10</v>
      </c>
      <c r="AA86" s="99">
        <f t="shared" ca="1" si="42"/>
        <v>0</v>
      </c>
      <c r="AB86" s="99">
        <f t="shared" ca="1" si="42"/>
        <v>0</v>
      </c>
      <c r="AC86" s="99">
        <f t="shared" ca="1" si="42"/>
        <v>0</v>
      </c>
      <c r="AD86" s="99">
        <f t="shared" ca="1" si="42"/>
        <v>0</v>
      </c>
      <c r="AE86" s="99">
        <f t="shared" ca="1" si="42"/>
        <v>0</v>
      </c>
      <c r="AF86" s="99">
        <f t="shared" ca="1" si="42"/>
        <v>0</v>
      </c>
      <c r="AG86" s="99">
        <f t="shared" ca="1" si="42"/>
        <v>0</v>
      </c>
      <c r="AH86" s="99">
        <f t="shared" ca="1" si="42"/>
        <v>0</v>
      </c>
      <c r="AI86" s="99">
        <f t="shared" ca="1" si="42"/>
        <v>0</v>
      </c>
      <c r="AJ86" s="99">
        <f t="shared" ca="1" si="42"/>
        <v>0</v>
      </c>
      <c r="AK86" s="99">
        <f t="shared" ref="AK86:BP86" ca="1" si="43">IF((AK18*$C$84)&gt;-(AK84+AK85),-(AK84+AK85),(AK18*$C$84))</f>
        <v>1.0186340659856796E-11</v>
      </c>
      <c r="AL86" s="99">
        <f t="shared" ca="1" si="43"/>
        <v>0</v>
      </c>
      <c r="AM86" s="99">
        <f t="shared" ca="1" si="43"/>
        <v>0</v>
      </c>
      <c r="AN86" s="99">
        <f t="shared" ca="1" si="43"/>
        <v>0</v>
      </c>
      <c r="AO86" s="99">
        <f t="shared" ca="1" si="43"/>
        <v>0</v>
      </c>
      <c r="AP86" s="99">
        <f t="shared" ca="1" si="43"/>
        <v>2450.8751739279774</v>
      </c>
      <c r="AQ86" s="99">
        <f t="shared" ca="1" si="43"/>
        <v>12429.055212856834</v>
      </c>
      <c r="AR86" s="99">
        <f t="shared" ca="1" si="43"/>
        <v>34675.406426296802</v>
      </c>
      <c r="AS86" s="99">
        <f t="shared" ca="1" si="43"/>
        <v>63769.629205550307</v>
      </c>
      <c r="AT86" s="99">
        <f t="shared" ca="1" si="43"/>
        <v>88389.761012499046</v>
      </c>
      <c r="AU86" s="99">
        <f t="shared" ca="1" si="43"/>
        <v>125324.48363948838</v>
      </c>
      <c r="AV86" s="99">
        <f t="shared" ca="1" si="43"/>
        <v>156713.16815940625</v>
      </c>
      <c r="AW86" s="99">
        <f t="shared" ca="1" si="43"/>
        <v>171370.61097548166</v>
      </c>
      <c r="AX86" s="99">
        <f t="shared" ca="1" si="43"/>
        <v>196665.21560474613</v>
      </c>
      <c r="AY86" s="99">
        <f t="shared" ca="1" si="43"/>
        <v>206294.92651405791</v>
      </c>
      <c r="AZ86" s="99">
        <f t="shared" ca="1" si="43"/>
        <v>229482.49476194134</v>
      </c>
      <c r="BA86" s="99">
        <f t="shared" ca="1" si="43"/>
        <v>234594.33374379348</v>
      </c>
      <c r="BB86" s="99">
        <f t="shared" ca="1" si="43"/>
        <v>249329.40321101111</v>
      </c>
      <c r="BC86" s="99">
        <f t="shared" ca="1" si="43"/>
        <v>246829.43030494219</v>
      </c>
      <c r="BD86" s="99">
        <f t="shared" ca="1" si="43"/>
        <v>248463.11495233551</v>
      </c>
      <c r="BE86" s="99">
        <f t="shared" ca="1" si="43"/>
        <v>255458.72965829028</v>
      </c>
      <c r="BF86" s="99">
        <f t="shared" ca="1" si="43"/>
        <v>256232.79058296402</v>
      </c>
      <c r="BG86" s="99">
        <f t="shared" ca="1" si="43"/>
        <v>288542.61854747444</v>
      </c>
      <c r="BH86" s="99">
        <f t="shared" ca="1" si="43"/>
        <v>294852.60046064202</v>
      </c>
      <c r="BI86" s="99">
        <f t="shared" ca="1" si="43"/>
        <v>287819.02843168308</v>
      </c>
      <c r="BJ86" s="99">
        <f t="shared" ca="1" si="43"/>
        <v>289681.1590308086</v>
      </c>
      <c r="BK86" s="99">
        <f t="shared" ca="1" si="43"/>
        <v>287095.43831589184</v>
      </c>
      <c r="BL86" s="99">
        <f t="shared" ca="1" si="43"/>
        <v>10922079.879264301</v>
      </c>
      <c r="BM86" s="99">
        <f t="shared" ca="1" si="43"/>
        <v>0</v>
      </c>
      <c r="BN86" s="99">
        <f t="shared" ca="1" si="43"/>
        <v>0</v>
      </c>
      <c r="BO86" s="99">
        <f t="shared" ca="1" si="43"/>
        <v>0</v>
      </c>
      <c r="BP86" s="99">
        <f t="shared" ca="1" si="43"/>
        <v>0</v>
      </c>
      <c r="BQ86" s="99">
        <f t="shared" ref="BQ86:CV86" ca="1" si="44">IF((BQ18*$C$84)&gt;-(BQ84+BQ85),-(BQ84+BQ85),(BQ18*$C$84))</f>
        <v>0</v>
      </c>
      <c r="BR86" s="99">
        <f t="shared" ca="1" si="44"/>
        <v>0</v>
      </c>
      <c r="BS86" s="99">
        <f t="shared" ca="1" si="44"/>
        <v>0</v>
      </c>
      <c r="BT86" s="99">
        <f t="shared" ca="1" si="44"/>
        <v>0</v>
      </c>
      <c r="BU86" s="99">
        <f t="shared" ca="1" si="44"/>
        <v>0</v>
      </c>
      <c r="BV86" s="99">
        <f t="shared" ca="1" si="44"/>
        <v>0</v>
      </c>
      <c r="BW86" s="99">
        <f t="shared" ca="1" si="44"/>
        <v>0</v>
      </c>
      <c r="BX86" s="99">
        <f t="shared" ca="1" si="44"/>
        <v>0</v>
      </c>
      <c r="BY86" s="99">
        <f t="shared" ca="1" si="44"/>
        <v>0</v>
      </c>
      <c r="BZ86" s="99">
        <f t="shared" ca="1" si="44"/>
        <v>0</v>
      </c>
      <c r="CA86" s="99">
        <f t="shared" ca="1" si="44"/>
        <v>0</v>
      </c>
      <c r="CB86" s="99">
        <f t="shared" ca="1" si="44"/>
        <v>0</v>
      </c>
      <c r="CC86" s="99">
        <f t="shared" ca="1" si="44"/>
        <v>0</v>
      </c>
      <c r="CD86" s="99">
        <f t="shared" ca="1" si="44"/>
        <v>0</v>
      </c>
      <c r="CE86" s="99">
        <f t="shared" ca="1" si="44"/>
        <v>0</v>
      </c>
      <c r="CF86" s="99">
        <f t="shared" ca="1" si="44"/>
        <v>0</v>
      </c>
      <c r="CG86" s="99">
        <f t="shared" ca="1" si="44"/>
        <v>0</v>
      </c>
      <c r="CH86" s="99">
        <f t="shared" ca="1" si="44"/>
        <v>0</v>
      </c>
      <c r="CI86" s="99">
        <f t="shared" ca="1" si="44"/>
        <v>0</v>
      </c>
      <c r="CJ86" s="99">
        <f t="shared" ca="1" si="44"/>
        <v>0</v>
      </c>
      <c r="CK86" s="99">
        <f t="shared" ca="1" si="44"/>
        <v>0</v>
      </c>
      <c r="CL86" s="99">
        <f t="shared" ca="1" si="44"/>
        <v>0</v>
      </c>
      <c r="CM86" s="99">
        <f t="shared" ca="1" si="44"/>
        <v>0</v>
      </c>
      <c r="CN86" s="99">
        <f t="shared" ca="1" si="44"/>
        <v>0</v>
      </c>
      <c r="CO86" s="99">
        <f t="shared" ca="1" si="44"/>
        <v>0</v>
      </c>
      <c r="CP86" s="99">
        <f t="shared" ca="1" si="44"/>
        <v>0</v>
      </c>
      <c r="CQ86" s="99">
        <f t="shared" ca="1" si="44"/>
        <v>0</v>
      </c>
      <c r="CR86" s="99">
        <f t="shared" ca="1" si="44"/>
        <v>0</v>
      </c>
      <c r="CS86" s="99">
        <f t="shared" ca="1" si="44"/>
        <v>0</v>
      </c>
      <c r="CT86" s="99">
        <f t="shared" ca="1" si="44"/>
        <v>0</v>
      </c>
      <c r="CU86" s="99">
        <f t="shared" ca="1" si="44"/>
        <v>0</v>
      </c>
      <c r="CV86" s="99">
        <f t="shared" ca="1" si="44"/>
        <v>0</v>
      </c>
      <c r="CW86" s="99">
        <f t="shared" ref="CW86:DT86" ca="1" si="45">IF((CW18*$C$84)&gt;-(CW84+CW85),-(CW84+CW85),(CW18*$C$84))</f>
        <v>0</v>
      </c>
      <c r="CX86" s="99">
        <f t="shared" ca="1" si="45"/>
        <v>0</v>
      </c>
      <c r="CY86" s="99">
        <f t="shared" ca="1" si="45"/>
        <v>0</v>
      </c>
      <c r="CZ86" s="99">
        <f t="shared" ca="1" si="45"/>
        <v>0</v>
      </c>
      <c r="DA86" s="99">
        <f t="shared" ca="1" si="45"/>
        <v>0</v>
      </c>
      <c r="DB86" s="99">
        <f t="shared" ca="1" si="45"/>
        <v>0</v>
      </c>
      <c r="DC86" s="99">
        <f t="shared" ca="1" si="45"/>
        <v>0</v>
      </c>
      <c r="DD86" s="99">
        <f t="shared" ca="1" si="45"/>
        <v>0</v>
      </c>
      <c r="DE86" s="99">
        <f t="shared" ca="1" si="45"/>
        <v>0</v>
      </c>
      <c r="DF86" s="99">
        <f t="shared" ca="1" si="45"/>
        <v>0</v>
      </c>
      <c r="DG86" s="99">
        <f t="shared" ca="1" si="45"/>
        <v>0</v>
      </c>
      <c r="DH86" s="99">
        <f t="shared" ca="1" si="45"/>
        <v>0</v>
      </c>
      <c r="DI86" s="99">
        <f t="shared" ca="1" si="45"/>
        <v>0</v>
      </c>
      <c r="DJ86" s="99">
        <f t="shared" ca="1" si="45"/>
        <v>0</v>
      </c>
      <c r="DK86" s="99">
        <f t="shared" ca="1" si="45"/>
        <v>0</v>
      </c>
      <c r="DL86" s="99">
        <f t="shared" ca="1" si="45"/>
        <v>0</v>
      </c>
      <c r="DM86" s="99">
        <f t="shared" ca="1" si="45"/>
        <v>0</v>
      </c>
      <c r="DN86" s="99">
        <f t="shared" ca="1" si="45"/>
        <v>0</v>
      </c>
      <c r="DO86" s="99">
        <f t="shared" ca="1" si="45"/>
        <v>0</v>
      </c>
      <c r="DP86" s="99">
        <f t="shared" ca="1" si="45"/>
        <v>0</v>
      </c>
      <c r="DQ86" s="99">
        <f t="shared" ca="1" si="45"/>
        <v>0</v>
      </c>
      <c r="DR86" s="99">
        <f t="shared" ca="1" si="45"/>
        <v>0</v>
      </c>
      <c r="DS86" s="99">
        <f t="shared" ca="1" si="45"/>
        <v>0</v>
      </c>
      <c r="DT86" s="428">
        <f t="shared" ca="1" si="45"/>
        <v>0</v>
      </c>
    </row>
    <row r="87" spans="2:124">
      <c r="B87" s="429" t="s">
        <v>670</v>
      </c>
      <c r="C87" s="26"/>
      <c r="D87" s="430">
        <f ca="1">SUM(D84:D86)</f>
        <v>-9999015.1983749997</v>
      </c>
      <c r="E87" s="430">
        <f ca="1">SUM(E84:E86)</f>
        <v>-10092393.354633056</v>
      </c>
      <c r="F87" s="430">
        <f ca="1">SUM(F84:F86)</f>
        <v>-10166532.605294436</v>
      </c>
      <c r="G87" s="430">
        <f ca="1">SUM(G84:G86)</f>
        <v>-10238798.787425602</v>
      </c>
      <c r="H87" s="430">
        <f ca="1">SUM(H84:H86)</f>
        <v>-10314013.540071355</v>
      </c>
      <c r="I87" s="430">
        <f t="shared" ref="I87:BT87" ca="1" si="46">SUM(I84:I86)</f>
        <v>-10387328.052494396</v>
      </c>
      <c r="J87" s="430">
        <f t="shared" ca="1" si="46"/>
        <v>-10463633.908907764</v>
      </c>
      <c r="K87" s="430">
        <f t="shared" ca="1" si="46"/>
        <v>-10540500.312142562</v>
      </c>
      <c r="L87" s="430">
        <f t="shared" ca="1" si="46"/>
        <v>-10610413.257706206</v>
      </c>
      <c r="M87" s="430">
        <f t="shared" ca="1" si="46"/>
        <v>-10688357.90973196</v>
      </c>
      <c r="N87" s="430">
        <f t="shared" ca="1" si="46"/>
        <v>-10764333.352823101</v>
      </c>
      <c r="O87" s="430">
        <f t="shared" ca="1" si="46"/>
        <v>-10843408.709936609</v>
      </c>
      <c r="P87" s="430">
        <f t="shared" ca="1" si="46"/>
        <v>-10920486.291761003</v>
      </c>
      <c r="Q87" s="430">
        <f t="shared" ca="1" si="46"/>
        <v>-11000708.756550027</v>
      </c>
      <c r="R87" s="430">
        <f t="shared" ca="1" si="46"/>
        <v>-11081520.539770931</v>
      </c>
      <c r="S87" s="430">
        <f t="shared" ca="1" si="46"/>
        <v>-11160290.678293901</v>
      </c>
      <c r="T87" s="430">
        <f t="shared" ca="1" si="46"/>
        <v>-11242274.758677773</v>
      </c>
      <c r="U87" s="430">
        <f t="shared" ca="1" si="46"/>
        <v>-11322187.577218886</v>
      </c>
      <c r="V87" s="430">
        <f t="shared" ca="1" si="46"/>
        <v>-11405360.960709458</v>
      </c>
      <c r="W87" s="430">
        <f t="shared" ca="1" si="46"/>
        <v>-11489145.340235388</v>
      </c>
      <c r="X87" s="430">
        <f t="shared" ca="1" si="46"/>
        <v>-11568081.390424382</v>
      </c>
      <c r="Y87" s="430">
        <f t="shared" ca="1" si="46"/>
        <v>-11653061.122757368</v>
      </c>
      <c r="Z87" s="430">
        <f t="shared" ca="1" si="46"/>
        <v>-11735893.910510808</v>
      </c>
      <c r="AA87" s="430">
        <f t="shared" ca="1" si="46"/>
        <v>-11822106.402413663</v>
      </c>
      <c r="AB87" s="430">
        <f t="shared" ca="1" si="46"/>
        <v>-11906140.805058073</v>
      </c>
      <c r="AC87" s="430">
        <f t="shared" ca="1" si="46"/>
        <v>-11993603.939573204</v>
      </c>
      <c r="AD87" s="430">
        <f t="shared" ca="1" si="46"/>
        <v>-12081709.582859604</v>
      </c>
      <c r="AE87" s="430">
        <f t="shared" ca="1" si="46"/>
        <v>-12167589.307940708</v>
      </c>
      <c r="AF87" s="430">
        <f t="shared" ca="1" si="46"/>
        <v>-12256973.056864051</v>
      </c>
      <c r="AG87" s="430">
        <f t="shared" ca="1" si="46"/>
        <v>-12344098.597271293</v>
      </c>
      <c r="AH87" s="430">
        <f t="shared" ca="1" si="46"/>
        <v>-12434778.992687289</v>
      </c>
      <c r="AI87" s="430">
        <f t="shared" ca="1" si="46"/>
        <v>-12526125.53104179</v>
      </c>
      <c r="AJ87" s="430">
        <f t="shared" ca="1" si="46"/>
        <v>-12609208.715562571</v>
      </c>
      <c r="AK87" s="430">
        <f t="shared" ca="1" si="46"/>
        <v>-12701836.623805525</v>
      </c>
      <c r="AL87" s="430">
        <f t="shared" ca="1" si="46"/>
        <v>-12792124.362456774</v>
      </c>
      <c r="AM87" s="430">
        <f t="shared" ca="1" si="46"/>
        <v>-12886095.978630885</v>
      </c>
      <c r="AN87" s="430">
        <f t="shared" ca="1" si="46"/>
        <v>-12977693.477513293</v>
      </c>
      <c r="AO87" s="430">
        <f t="shared" ca="1" si="46"/>
        <v>-13073028.294134784</v>
      </c>
      <c r="AP87" s="430">
        <f t="shared" ca="1" si="46"/>
        <v>-13166612.570143031</v>
      </c>
      <c r="AQ87" s="430">
        <f t="shared" ca="1" si="46"/>
        <v>-13247774.993852785</v>
      </c>
      <c r="AR87" s="430">
        <f t="shared" ca="1" si="46"/>
        <v>-13310418.43702562</v>
      </c>
      <c r="AS87" s="430">
        <f t="shared" ca="1" si="46"/>
        <v>-13341262.493759677</v>
      </c>
      <c r="AT87" s="430">
        <f t="shared" ca="1" si="46"/>
        <v>-13350878.346421566</v>
      </c>
      <c r="AU87" s="430">
        <f t="shared" ca="1" si="46"/>
        <v>-13323630.115014214</v>
      </c>
      <c r="AV87" s="430">
        <f t="shared" ca="1" si="46"/>
        <v>-13255289.813356034</v>
      </c>
      <c r="AW87" s="430">
        <f t="shared" ca="1" si="46"/>
        <v>-13181293.256237708</v>
      </c>
      <c r="AX87" s="430">
        <f t="shared" ca="1" si="46"/>
        <v>-13078323.873436715</v>
      </c>
      <c r="AY87" s="430">
        <f t="shared" ca="1" si="46"/>
        <v>-12968102.999707999</v>
      </c>
      <c r="AZ87" s="430">
        <f t="shared" ca="1" si="46"/>
        <v>-12830800.929645089</v>
      </c>
      <c r="BA87" s="430">
        <f t="shared" ca="1" si="46"/>
        <v>-12690462.332165532</v>
      </c>
      <c r="BB87" s="430">
        <f t="shared" ca="1" si="46"/>
        <v>-12534357.730524637</v>
      </c>
      <c r="BC87" s="430">
        <f t="shared" ca="1" si="46"/>
        <v>-12376625.558234639</v>
      </c>
      <c r="BD87" s="430">
        <f t="shared" ca="1" si="46"/>
        <v>-12219081.783458712</v>
      </c>
      <c r="BE87" s="430">
        <f t="shared" ca="1" si="46"/>
        <v>-12050479.253836526</v>
      </c>
      <c r="BF87" s="430">
        <f t="shared" ca="1" si="46"/>
        <v>-11882769.91558014</v>
      </c>
      <c r="BG87" s="430">
        <f t="shared" ca="1" si="46"/>
        <v>-11681518.747768508</v>
      </c>
      <c r="BH87" s="430">
        <f t="shared" ca="1" si="46"/>
        <v>-11464147.230760101</v>
      </c>
      <c r="BI87" s="430">
        <f t="shared" ca="1" si="46"/>
        <v>-11260544.428875919</v>
      </c>
      <c r="BJ87" s="430">
        <f t="shared" ca="1" si="46"/>
        <v>-11050905.95363776</v>
      </c>
      <c r="BK87" s="430">
        <f t="shared" ca="1" si="46"/>
        <v>-10844991.049784089</v>
      </c>
      <c r="BL87" s="430">
        <f t="shared" ca="1" si="46"/>
        <v>0</v>
      </c>
      <c r="BM87" s="430">
        <f t="shared" ca="1" si="46"/>
        <v>0</v>
      </c>
      <c r="BN87" s="430">
        <f t="shared" ca="1" si="46"/>
        <v>0</v>
      </c>
      <c r="BO87" s="430">
        <f t="shared" ca="1" si="46"/>
        <v>0</v>
      </c>
      <c r="BP87" s="430">
        <f t="shared" ca="1" si="46"/>
        <v>0</v>
      </c>
      <c r="BQ87" s="430">
        <f t="shared" ca="1" si="46"/>
        <v>0</v>
      </c>
      <c r="BR87" s="430">
        <f t="shared" ca="1" si="46"/>
        <v>0</v>
      </c>
      <c r="BS87" s="430">
        <f t="shared" ca="1" si="46"/>
        <v>0</v>
      </c>
      <c r="BT87" s="430">
        <f t="shared" ca="1" si="46"/>
        <v>0</v>
      </c>
      <c r="BU87" s="430">
        <f t="shared" ref="BU87:DT87" ca="1" si="47">SUM(BU84:BU86)</f>
        <v>0</v>
      </c>
      <c r="BV87" s="430">
        <f t="shared" ca="1" si="47"/>
        <v>0</v>
      </c>
      <c r="BW87" s="430">
        <f t="shared" ca="1" si="47"/>
        <v>0</v>
      </c>
      <c r="BX87" s="430">
        <f t="shared" ca="1" si="47"/>
        <v>0</v>
      </c>
      <c r="BY87" s="430">
        <f t="shared" ca="1" si="47"/>
        <v>0</v>
      </c>
      <c r="BZ87" s="430">
        <f t="shared" ca="1" si="47"/>
        <v>0</v>
      </c>
      <c r="CA87" s="430">
        <f t="shared" ca="1" si="47"/>
        <v>0</v>
      </c>
      <c r="CB87" s="430">
        <f t="shared" ca="1" si="47"/>
        <v>0</v>
      </c>
      <c r="CC87" s="430">
        <f t="shared" ca="1" si="47"/>
        <v>0</v>
      </c>
      <c r="CD87" s="430">
        <f t="shared" ca="1" si="47"/>
        <v>0</v>
      </c>
      <c r="CE87" s="430">
        <f t="shared" ca="1" si="47"/>
        <v>0</v>
      </c>
      <c r="CF87" s="430">
        <f t="shared" ca="1" si="47"/>
        <v>0</v>
      </c>
      <c r="CG87" s="430">
        <f t="shared" ca="1" si="47"/>
        <v>0</v>
      </c>
      <c r="CH87" s="430">
        <f t="shared" ca="1" si="47"/>
        <v>0</v>
      </c>
      <c r="CI87" s="430">
        <f t="shared" ca="1" si="47"/>
        <v>0</v>
      </c>
      <c r="CJ87" s="430">
        <f t="shared" ca="1" si="47"/>
        <v>0</v>
      </c>
      <c r="CK87" s="430">
        <f t="shared" ca="1" si="47"/>
        <v>0</v>
      </c>
      <c r="CL87" s="430">
        <f t="shared" ca="1" si="47"/>
        <v>0</v>
      </c>
      <c r="CM87" s="430">
        <f t="shared" ca="1" si="47"/>
        <v>0</v>
      </c>
      <c r="CN87" s="430">
        <f t="shared" ca="1" si="47"/>
        <v>0</v>
      </c>
      <c r="CO87" s="430">
        <f t="shared" ca="1" si="47"/>
        <v>0</v>
      </c>
      <c r="CP87" s="430">
        <f t="shared" ca="1" si="47"/>
        <v>0</v>
      </c>
      <c r="CQ87" s="430">
        <f t="shared" ca="1" si="47"/>
        <v>0</v>
      </c>
      <c r="CR87" s="430">
        <f t="shared" ca="1" si="47"/>
        <v>0</v>
      </c>
      <c r="CS87" s="430">
        <f t="shared" ca="1" si="47"/>
        <v>0</v>
      </c>
      <c r="CT87" s="430">
        <f t="shared" ca="1" si="47"/>
        <v>0</v>
      </c>
      <c r="CU87" s="430">
        <f t="shared" ca="1" si="47"/>
        <v>0</v>
      </c>
      <c r="CV87" s="430">
        <f t="shared" ca="1" si="47"/>
        <v>0</v>
      </c>
      <c r="CW87" s="430">
        <f t="shared" ca="1" si="47"/>
        <v>0</v>
      </c>
      <c r="CX87" s="430">
        <f t="shared" ca="1" si="47"/>
        <v>0</v>
      </c>
      <c r="CY87" s="430">
        <f t="shared" ca="1" si="47"/>
        <v>0</v>
      </c>
      <c r="CZ87" s="430">
        <f t="shared" ca="1" si="47"/>
        <v>0</v>
      </c>
      <c r="DA87" s="430">
        <f t="shared" ca="1" si="47"/>
        <v>0</v>
      </c>
      <c r="DB87" s="430">
        <f t="shared" ca="1" si="47"/>
        <v>0</v>
      </c>
      <c r="DC87" s="430">
        <f t="shared" ca="1" si="47"/>
        <v>0</v>
      </c>
      <c r="DD87" s="430">
        <f t="shared" ca="1" si="47"/>
        <v>0</v>
      </c>
      <c r="DE87" s="430">
        <f t="shared" ca="1" si="47"/>
        <v>0</v>
      </c>
      <c r="DF87" s="430">
        <f t="shared" ca="1" si="47"/>
        <v>0</v>
      </c>
      <c r="DG87" s="430">
        <f t="shared" ca="1" si="47"/>
        <v>0</v>
      </c>
      <c r="DH87" s="430">
        <f t="shared" ca="1" si="47"/>
        <v>0</v>
      </c>
      <c r="DI87" s="430">
        <f t="shared" ca="1" si="47"/>
        <v>0</v>
      </c>
      <c r="DJ87" s="430">
        <f t="shared" ca="1" si="47"/>
        <v>0</v>
      </c>
      <c r="DK87" s="430">
        <f t="shared" ca="1" si="47"/>
        <v>0</v>
      </c>
      <c r="DL87" s="430">
        <f t="shared" ca="1" si="47"/>
        <v>0</v>
      </c>
      <c r="DM87" s="430">
        <f t="shared" ca="1" si="47"/>
        <v>0</v>
      </c>
      <c r="DN87" s="430">
        <f t="shared" ca="1" si="47"/>
        <v>0</v>
      </c>
      <c r="DO87" s="430">
        <f t="shared" ca="1" si="47"/>
        <v>0</v>
      </c>
      <c r="DP87" s="430">
        <f t="shared" ca="1" si="47"/>
        <v>0</v>
      </c>
      <c r="DQ87" s="430">
        <f t="shared" ca="1" si="47"/>
        <v>0</v>
      </c>
      <c r="DR87" s="430">
        <f t="shared" ca="1" si="47"/>
        <v>0</v>
      </c>
      <c r="DS87" s="430">
        <f t="shared" ca="1" si="47"/>
        <v>0</v>
      </c>
      <c r="DT87" s="431">
        <f t="shared" ca="1" si="47"/>
        <v>0</v>
      </c>
    </row>
    <row r="88" spans="2:124">
      <c r="B88" s="78"/>
      <c r="DT88" s="79"/>
    </row>
    <row r="89" spans="2:124">
      <c r="B89" s="85" t="s">
        <v>783</v>
      </c>
      <c r="C89" s="427">
        <f>C79</f>
        <v>0.3</v>
      </c>
      <c r="D89" s="99">
        <f ca="1">D79+D81</f>
        <v>-4285292.2278749999</v>
      </c>
      <c r="E89" s="99">
        <f ca="1">E81</f>
        <v>-8539.2284690380093</v>
      </c>
      <c r="F89" s="99">
        <f t="shared" ref="F89:BQ89" ca="1" si="48">F81</f>
        <v>0</v>
      </c>
      <c r="G89" s="99">
        <f t="shared" ca="1" si="48"/>
        <v>0</v>
      </c>
      <c r="H89" s="99">
        <f t="shared" ca="1" si="48"/>
        <v>0</v>
      </c>
      <c r="I89" s="99">
        <f t="shared" ca="1" si="48"/>
        <v>0</v>
      </c>
      <c r="J89" s="99">
        <f t="shared" ca="1" si="48"/>
        <v>0</v>
      </c>
      <c r="K89" s="99">
        <f t="shared" ca="1" si="48"/>
        <v>0</v>
      </c>
      <c r="L89" s="99">
        <f t="shared" ca="1" si="48"/>
        <v>0</v>
      </c>
      <c r="M89" s="99">
        <f t="shared" ca="1" si="48"/>
        <v>0</v>
      </c>
      <c r="N89" s="99">
        <f t="shared" ca="1" si="48"/>
        <v>0</v>
      </c>
      <c r="O89" s="99">
        <f t="shared" ca="1" si="48"/>
        <v>0</v>
      </c>
      <c r="P89" s="99">
        <f t="shared" ca="1" si="48"/>
        <v>0</v>
      </c>
      <c r="Q89" s="99">
        <f t="shared" ca="1" si="48"/>
        <v>0</v>
      </c>
      <c r="R89" s="99">
        <f t="shared" ca="1" si="48"/>
        <v>2.7939677238464354E-10</v>
      </c>
      <c r="S89" s="99">
        <f t="shared" ca="1" si="48"/>
        <v>0</v>
      </c>
      <c r="T89" s="99">
        <f t="shared" ca="1" si="48"/>
        <v>0</v>
      </c>
      <c r="U89" s="99">
        <f t="shared" ca="1" si="48"/>
        <v>0</v>
      </c>
      <c r="V89" s="99">
        <f t="shared" ca="1" si="48"/>
        <v>0</v>
      </c>
      <c r="W89" s="99">
        <f t="shared" ca="1" si="48"/>
        <v>0</v>
      </c>
      <c r="X89" s="99">
        <f t="shared" ca="1" si="48"/>
        <v>0</v>
      </c>
      <c r="Y89" s="99">
        <f t="shared" ca="1" si="48"/>
        <v>-1.3969838619232177E-10</v>
      </c>
      <c r="Z89" s="99">
        <f t="shared" ca="1" si="48"/>
        <v>-6.9849193096160886E-11</v>
      </c>
      <c r="AA89" s="99">
        <f t="shared" ca="1" si="48"/>
        <v>0</v>
      </c>
      <c r="AB89" s="99">
        <f t="shared" ca="1" si="48"/>
        <v>0</v>
      </c>
      <c r="AC89" s="99">
        <f t="shared" ca="1" si="48"/>
        <v>0</v>
      </c>
      <c r="AD89" s="99">
        <f t="shared" ca="1" si="48"/>
        <v>0</v>
      </c>
      <c r="AE89" s="99">
        <f t="shared" ca="1" si="48"/>
        <v>0</v>
      </c>
      <c r="AF89" s="99">
        <f t="shared" ca="1" si="48"/>
        <v>0</v>
      </c>
      <c r="AG89" s="99">
        <f t="shared" ca="1" si="48"/>
        <v>0</v>
      </c>
      <c r="AH89" s="99">
        <f t="shared" ca="1" si="48"/>
        <v>0</v>
      </c>
      <c r="AI89" s="99">
        <f t="shared" ca="1" si="48"/>
        <v>0</v>
      </c>
      <c r="AJ89" s="99">
        <f t="shared" ca="1" si="48"/>
        <v>0</v>
      </c>
      <c r="AK89" s="99">
        <f t="shared" ca="1" si="48"/>
        <v>4.3655745685100554E-12</v>
      </c>
      <c r="AL89" s="99">
        <f t="shared" ca="1" si="48"/>
        <v>0</v>
      </c>
      <c r="AM89" s="99">
        <f t="shared" ca="1" si="48"/>
        <v>0</v>
      </c>
      <c r="AN89" s="99">
        <f t="shared" ca="1" si="48"/>
        <v>0</v>
      </c>
      <c r="AO89" s="99">
        <f t="shared" ca="1" si="48"/>
        <v>0</v>
      </c>
      <c r="AP89" s="99">
        <f t="shared" ca="1" si="48"/>
        <v>1050.3750745405616</v>
      </c>
      <c r="AQ89" s="99">
        <f t="shared" ca="1" si="48"/>
        <v>5326.7379483672148</v>
      </c>
      <c r="AR89" s="99">
        <f t="shared" ca="1" si="48"/>
        <v>14860.888468412915</v>
      </c>
      <c r="AS89" s="99">
        <f t="shared" ca="1" si="48"/>
        <v>27329.841088092991</v>
      </c>
      <c r="AT89" s="99">
        <f t="shared" ca="1" si="48"/>
        <v>37881.326148213877</v>
      </c>
      <c r="AU89" s="99">
        <f t="shared" ca="1" si="48"/>
        <v>53710.492988352162</v>
      </c>
      <c r="AV89" s="99">
        <f t="shared" ca="1" si="48"/>
        <v>67162.786354031254</v>
      </c>
      <c r="AW89" s="99">
        <f t="shared" ca="1" si="48"/>
        <v>73444.547560920721</v>
      </c>
      <c r="AX89" s="99">
        <f t="shared" ca="1" si="48"/>
        <v>84285.092402034061</v>
      </c>
      <c r="AY89" s="99">
        <f t="shared" ca="1" si="48"/>
        <v>88412.111363167685</v>
      </c>
      <c r="AZ89" s="99">
        <f t="shared" ca="1" si="48"/>
        <v>98349.640612260569</v>
      </c>
      <c r="BA89" s="99">
        <f t="shared" ca="1" si="48"/>
        <v>100540.42874734008</v>
      </c>
      <c r="BB89" s="99">
        <f t="shared" ca="1" si="48"/>
        <v>106855.45851900477</v>
      </c>
      <c r="BC89" s="99">
        <f t="shared" ca="1" si="48"/>
        <v>105784.04155926095</v>
      </c>
      <c r="BD89" s="99">
        <f t="shared" ca="1" si="48"/>
        <v>106484.19212242951</v>
      </c>
      <c r="BE89" s="99">
        <f t="shared" ca="1" si="48"/>
        <v>109482.31271069583</v>
      </c>
      <c r="BF89" s="99">
        <f t="shared" ca="1" si="48"/>
        <v>109814.05310698457</v>
      </c>
      <c r="BG89" s="99">
        <f t="shared" ca="1" si="48"/>
        <v>123661.12223463191</v>
      </c>
      <c r="BH89" s="99">
        <f t="shared" ca="1" si="48"/>
        <v>126365.400197418</v>
      </c>
      <c r="BI89" s="99">
        <f t="shared" ca="1" si="48"/>
        <v>123351.01218500704</v>
      </c>
      <c r="BJ89" s="99">
        <f t="shared" ca="1" si="48"/>
        <v>124149.06815606082</v>
      </c>
      <c r="BK89" s="99">
        <f t="shared" ca="1" si="48"/>
        <v>123040.90213538222</v>
      </c>
      <c r="BL89" s="99">
        <f t="shared" ca="1" si="48"/>
        <v>4680891.3768275548</v>
      </c>
      <c r="BM89" s="99">
        <f t="shared" ca="1" si="48"/>
        <v>0</v>
      </c>
      <c r="BN89" s="99">
        <f t="shared" ca="1" si="48"/>
        <v>0</v>
      </c>
      <c r="BO89" s="99">
        <f t="shared" ca="1" si="48"/>
        <v>0</v>
      </c>
      <c r="BP89" s="99">
        <f t="shared" ca="1" si="48"/>
        <v>0</v>
      </c>
      <c r="BQ89" s="99">
        <f t="shared" ca="1" si="48"/>
        <v>0</v>
      </c>
      <c r="BR89" s="99">
        <f t="shared" ref="BR89:DT89" ca="1" si="49">BR81</f>
        <v>0</v>
      </c>
      <c r="BS89" s="99">
        <f t="shared" ca="1" si="49"/>
        <v>0</v>
      </c>
      <c r="BT89" s="99">
        <f t="shared" ca="1" si="49"/>
        <v>0</v>
      </c>
      <c r="BU89" s="99">
        <f t="shared" ca="1" si="49"/>
        <v>0</v>
      </c>
      <c r="BV89" s="99">
        <f t="shared" ca="1" si="49"/>
        <v>0</v>
      </c>
      <c r="BW89" s="99">
        <f t="shared" ca="1" si="49"/>
        <v>0</v>
      </c>
      <c r="BX89" s="99">
        <f t="shared" ca="1" si="49"/>
        <v>0</v>
      </c>
      <c r="BY89" s="99">
        <f t="shared" ca="1" si="49"/>
        <v>0</v>
      </c>
      <c r="BZ89" s="99">
        <f t="shared" ca="1" si="49"/>
        <v>0</v>
      </c>
      <c r="CA89" s="99">
        <f t="shared" ca="1" si="49"/>
        <v>0</v>
      </c>
      <c r="CB89" s="99">
        <f t="shared" ca="1" si="49"/>
        <v>0</v>
      </c>
      <c r="CC89" s="99">
        <f t="shared" ca="1" si="49"/>
        <v>0</v>
      </c>
      <c r="CD89" s="99">
        <f t="shared" ca="1" si="49"/>
        <v>0</v>
      </c>
      <c r="CE89" s="99">
        <f t="shared" ca="1" si="49"/>
        <v>0</v>
      </c>
      <c r="CF89" s="99">
        <f t="shared" ca="1" si="49"/>
        <v>0</v>
      </c>
      <c r="CG89" s="99">
        <f t="shared" ca="1" si="49"/>
        <v>0</v>
      </c>
      <c r="CH89" s="99">
        <f t="shared" ca="1" si="49"/>
        <v>0</v>
      </c>
      <c r="CI89" s="99">
        <f t="shared" ca="1" si="49"/>
        <v>0</v>
      </c>
      <c r="CJ89" s="99">
        <f t="shared" ca="1" si="49"/>
        <v>0</v>
      </c>
      <c r="CK89" s="99">
        <f t="shared" ca="1" si="49"/>
        <v>0</v>
      </c>
      <c r="CL89" s="99">
        <f t="shared" ca="1" si="49"/>
        <v>0</v>
      </c>
      <c r="CM89" s="99">
        <f t="shared" ca="1" si="49"/>
        <v>0</v>
      </c>
      <c r="CN89" s="99">
        <f t="shared" ca="1" si="49"/>
        <v>0</v>
      </c>
      <c r="CO89" s="99">
        <f t="shared" ca="1" si="49"/>
        <v>0</v>
      </c>
      <c r="CP89" s="99">
        <f t="shared" ca="1" si="49"/>
        <v>0</v>
      </c>
      <c r="CQ89" s="99">
        <f t="shared" ca="1" si="49"/>
        <v>0</v>
      </c>
      <c r="CR89" s="99">
        <f t="shared" ca="1" si="49"/>
        <v>0</v>
      </c>
      <c r="CS89" s="99">
        <f t="shared" ca="1" si="49"/>
        <v>0</v>
      </c>
      <c r="CT89" s="99">
        <f t="shared" ca="1" si="49"/>
        <v>0</v>
      </c>
      <c r="CU89" s="99">
        <f t="shared" ca="1" si="49"/>
        <v>0</v>
      </c>
      <c r="CV89" s="99">
        <f t="shared" ca="1" si="49"/>
        <v>0</v>
      </c>
      <c r="CW89" s="99">
        <f t="shared" ca="1" si="49"/>
        <v>0</v>
      </c>
      <c r="CX89" s="99">
        <f t="shared" ca="1" si="49"/>
        <v>0</v>
      </c>
      <c r="CY89" s="99">
        <f t="shared" ca="1" si="49"/>
        <v>0</v>
      </c>
      <c r="CZ89" s="99">
        <f t="shared" ca="1" si="49"/>
        <v>0</v>
      </c>
      <c r="DA89" s="99">
        <f t="shared" ca="1" si="49"/>
        <v>0</v>
      </c>
      <c r="DB89" s="99">
        <f t="shared" ca="1" si="49"/>
        <v>0</v>
      </c>
      <c r="DC89" s="99">
        <f t="shared" ca="1" si="49"/>
        <v>0</v>
      </c>
      <c r="DD89" s="99">
        <f t="shared" ca="1" si="49"/>
        <v>0</v>
      </c>
      <c r="DE89" s="99">
        <f t="shared" ca="1" si="49"/>
        <v>0</v>
      </c>
      <c r="DF89" s="99">
        <f t="shared" ca="1" si="49"/>
        <v>0</v>
      </c>
      <c r="DG89" s="99">
        <f t="shared" ca="1" si="49"/>
        <v>0</v>
      </c>
      <c r="DH89" s="99">
        <f t="shared" ca="1" si="49"/>
        <v>0</v>
      </c>
      <c r="DI89" s="99">
        <f t="shared" ca="1" si="49"/>
        <v>0</v>
      </c>
      <c r="DJ89" s="99">
        <f t="shared" ca="1" si="49"/>
        <v>0</v>
      </c>
      <c r="DK89" s="99">
        <f t="shared" ca="1" si="49"/>
        <v>0</v>
      </c>
      <c r="DL89" s="99">
        <f t="shared" ca="1" si="49"/>
        <v>0</v>
      </c>
      <c r="DM89" s="99">
        <f t="shared" ca="1" si="49"/>
        <v>0</v>
      </c>
      <c r="DN89" s="99">
        <f t="shared" ca="1" si="49"/>
        <v>0</v>
      </c>
      <c r="DO89" s="99">
        <f t="shared" ca="1" si="49"/>
        <v>0</v>
      </c>
      <c r="DP89" s="99">
        <f t="shared" ca="1" si="49"/>
        <v>0</v>
      </c>
      <c r="DQ89" s="99">
        <f t="shared" ca="1" si="49"/>
        <v>0</v>
      </c>
      <c r="DR89" s="99">
        <f t="shared" ca="1" si="49"/>
        <v>0</v>
      </c>
      <c r="DS89" s="99">
        <f t="shared" ca="1" si="49"/>
        <v>0</v>
      </c>
      <c r="DT89" s="428">
        <f t="shared" ca="1" si="49"/>
        <v>0</v>
      </c>
    </row>
    <row r="90" spans="2:124">
      <c r="B90" s="85" t="s">
        <v>784</v>
      </c>
      <c r="C90" s="427">
        <f>C84</f>
        <v>0.7</v>
      </c>
      <c r="D90" s="99">
        <f ca="1">D84+D86</f>
        <v>-9999015.1983749997</v>
      </c>
      <c r="E90" s="99">
        <f ca="1">E86</f>
        <v>-19924.866427755354</v>
      </c>
      <c r="F90" s="99">
        <f t="shared" ref="F90:BQ90" ca="1" si="50">F86</f>
        <v>0</v>
      </c>
      <c r="G90" s="99">
        <f t="shared" ca="1" si="50"/>
        <v>0</v>
      </c>
      <c r="H90" s="99">
        <f t="shared" ca="1" si="50"/>
        <v>0</v>
      </c>
      <c r="I90" s="99">
        <f t="shared" ca="1" si="50"/>
        <v>0</v>
      </c>
      <c r="J90" s="99">
        <f t="shared" ca="1" si="50"/>
        <v>0</v>
      </c>
      <c r="K90" s="99">
        <f t="shared" ca="1" si="50"/>
        <v>0</v>
      </c>
      <c r="L90" s="99">
        <f t="shared" ca="1" si="50"/>
        <v>0</v>
      </c>
      <c r="M90" s="99">
        <f t="shared" ca="1" si="50"/>
        <v>0</v>
      </c>
      <c r="N90" s="99">
        <f t="shared" ca="1" si="50"/>
        <v>0</v>
      </c>
      <c r="O90" s="99">
        <f t="shared" ca="1" si="50"/>
        <v>0</v>
      </c>
      <c r="P90" s="99">
        <f t="shared" ca="1" si="50"/>
        <v>0</v>
      </c>
      <c r="Q90" s="99">
        <f t="shared" ca="1" si="50"/>
        <v>0</v>
      </c>
      <c r="R90" s="99">
        <f t="shared" ca="1" si="50"/>
        <v>6.5192580223083492E-10</v>
      </c>
      <c r="S90" s="99">
        <f t="shared" ca="1" si="50"/>
        <v>0</v>
      </c>
      <c r="T90" s="99">
        <f t="shared" ca="1" si="50"/>
        <v>0</v>
      </c>
      <c r="U90" s="99">
        <f t="shared" ca="1" si="50"/>
        <v>0</v>
      </c>
      <c r="V90" s="99">
        <f t="shared" ca="1" si="50"/>
        <v>0</v>
      </c>
      <c r="W90" s="99">
        <f t="shared" ca="1" si="50"/>
        <v>0</v>
      </c>
      <c r="X90" s="99">
        <f t="shared" ca="1" si="50"/>
        <v>0</v>
      </c>
      <c r="Y90" s="99">
        <f t="shared" ca="1" si="50"/>
        <v>-3.2596290111541746E-10</v>
      </c>
      <c r="Z90" s="99">
        <f t="shared" ca="1" si="50"/>
        <v>-1.6298145055770873E-10</v>
      </c>
      <c r="AA90" s="99">
        <f t="shared" ca="1" si="50"/>
        <v>0</v>
      </c>
      <c r="AB90" s="99">
        <f t="shared" ca="1" si="50"/>
        <v>0</v>
      </c>
      <c r="AC90" s="99">
        <f t="shared" ca="1" si="50"/>
        <v>0</v>
      </c>
      <c r="AD90" s="99">
        <f t="shared" ca="1" si="50"/>
        <v>0</v>
      </c>
      <c r="AE90" s="99">
        <f t="shared" ca="1" si="50"/>
        <v>0</v>
      </c>
      <c r="AF90" s="99">
        <f t="shared" ca="1" si="50"/>
        <v>0</v>
      </c>
      <c r="AG90" s="99">
        <f t="shared" ca="1" si="50"/>
        <v>0</v>
      </c>
      <c r="AH90" s="99">
        <f t="shared" ca="1" si="50"/>
        <v>0</v>
      </c>
      <c r="AI90" s="99">
        <f t="shared" ca="1" si="50"/>
        <v>0</v>
      </c>
      <c r="AJ90" s="99">
        <f t="shared" ca="1" si="50"/>
        <v>0</v>
      </c>
      <c r="AK90" s="99">
        <f t="shared" ca="1" si="50"/>
        <v>1.0186340659856796E-11</v>
      </c>
      <c r="AL90" s="99">
        <f t="shared" ca="1" si="50"/>
        <v>0</v>
      </c>
      <c r="AM90" s="99">
        <f t="shared" ca="1" si="50"/>
        <v>0</v>
      </c>
      <c r="AN90" s="99">
        <f t="shared" ca="1" si="50"/>
        <v>0</v>
      </c>
      <c r="AO90" s="99">
        <f t="shared" ca="1" si="50"/>
        <v>0</v>
      </c>
      <c r="AP90" s="99">
        <f t="shared" ca="1" si="50"/>
        <v>2450.8751739279774</v>
      </c>
      <c r="AQ90" s="99">
        <f t="shared" ca="1" si="50"/>
        <v>12429.055212856834</v>
      </c>
      <c r="AR90" s="99">
        <f t="shared" ca="1" si="50"/>
        <v>34675.406426296802</v>
      </c>
      <c r="AS90" s="99">
        <f t="shared" ca="1" si="50"/>
        <v>63769.629205550307</v>
      </c>
      <c r="AT90" s="99">
        <f t="shared" ca="1" si="50"/>
        <v>88389.761012499046</v>
      </c>
      <c r="AU90" s="99">
        <f t="shared" ca="1" si="50"/>
        <v>125324.48363948838</v>
      </c>
      <c r="AV90" s="99">
        <f t="shared" ca="1" si="50"/>
        <v>156713.16815940625</v>
      </c>
      <c r="AW90" s="99">
        <f t="shared" ca="1" si="50"/>
        <v>171370.61097548166</v>
      </c>
      <c r="AX90" s="99">
        <f t="shared" ca="1" si="50"/>
        <v>196665.21560474613</v>
      </c>
      <c r="AY90" s="99">
        <f t="shared" ca="1" si="50"/>
        <v>206294.92651405791</v>
      </c>
      <c r="AZ90" s="99">
        <f t="shared" ca="1" si="50"/>
        <v>229482.49476194134</v>
      </c>
      <c r="BA90" s="99">
        <f t="shared" ca="1" si="50"/>
        <v>234594.33374379348</v>
      </c>
      <c r="BB90" s="99">
        <f t="shared" ca="1" si="50"/>
        <v>249329.40321101111</v>
      </c>
      <c r="BC90" s="99">
        <f t="shared" ca="1" si="50"/>
        <v>246829.43030494219</v>
      </c>
      <c r="BD90" s="99">
        <f t="shared" ca="1" si="50"/>
        <v>248463.11495233551</v>
      </c>
      <c r="BE90" s="99">
        <f t="shared" ca="1" si="50"/>
        <v>255458.72965829028</v>
      </c>
      <c r="BF90" s="99">
        <f t="shared" ca="1" si="50"/>
        <v>256232.79058296402</v>
      </c>
      <c r="BG90" s="99">
        <f t="shared" ca="1" si="50"/>
        <v>288542.61854747444</v>
      </c>
      <c r="BH90" s="99">
        <f t="shared" ca="1" si="50"/>
        <v>294852.60046064202</v>
      </c>
      <c r="BI90" s="99">
        <f t="shared" ca="1" si="50"/>
        <v>287819.02843168308</v>
      </c>
      <c r="BJ90" s="99">
        <f t="shared" ca="1" si="50"/>
        <v>289681.1590308086</v>
      </c>
      <c r="BK90" s="99">
        <f t="shared" ca="1" si="50"/>
        <v>287095.43831589184</v>
      </c>
      <c r="BL90" s="99">
        <f t="shared" ca="1" si="50"/>
        <v>10922079.879264301</v>
      </c>
      <c r="BM90" s="99">
        <f t="shared" ca="1" si="50"/>
        <v>0</v>
      </c>
      <c r="BN90" s="99">
        <f t="shared" ca="1" si="50"/>
        <v>0</v>
      </c>
      <c r="BO90" s="99">
        <f t="shared" ca="1" si="50"/>
        <v>0</v>
      </c>
      <c r="BP90" s="99">
        <f t="shared" ca="1" si="50"/>
        <v>0</v>
      </c>
      <c r="BQ90" s="99">
        <f t="shared" ca="1" si="50"/>
        <v>0</v>
      </c>
      <c r="BR90" s="99">
        <f t="shared" ref="BR90:DT90" ca="1" si="51">BR86</f>
        <v>0</v>
      </c>
      <c r="BS90" s="99">
        <f t="shared" ca="1" si="51"/>
        <v>0</v>
      </c>
      <c r="BT90" s="99">
        <f t="shared" ca="1" si="51"/>
        <v>0</v>
      </c>
      <c r="BU90" s="99">
        <f t="shared" ca="1" si="51"/>
        <v>0</v>
      </c>
      <c r="BV90" s="99">
        <f t="shared" ca="1" si="51"/>
        <v>0</v>
      </c>
      <c r="BW90" s="99">
        <f t="shared" ca="1" si="51"/>
        <v>0</v>
      </c>
      <c r="BX90" s="99">
        <f t="shared" ca="1" si="51"/>
        <v>0</v>
      </c>
      <c r="BY90" s="99">
        <f t="shared" ca="1" si="51"/>
        <v>0</v>
      </c>
      <c r="BZ90" s="99">
        <f t="shared" ca="1" si="51"/>
        <v>0</v>
      </c>
      <c r="CA90" s="99">
        <f t="shared" ca="1" si="51"/>
        <v>0</v>
      </c>
      <c r="CB90" s="99">
        <f t="shared" ca="1" si="51"/>
        <v>0</v>
      </c>
      <c r="CC90" s="99">
        <f t="shared" ca="1" si="51"/>
        <v>0</v>
      </c>
      <c r="CD90" s="99">
        <f t="shared" ca="1" si="51"/>
        <v>0</v>
      </c>
      <c r="CE90" s="99">
        <f t="shared" ca="1" si="51"/>
        <v>0</v>
      </c>
      <c r="CF90" s="99">
        <f t="shared" ca="1" si="51"/>
        <v>0</v>
      </c>
      <c r="CG90" s="99">
        <f t="shared" ca="1" si="51"/>
        <v>0</v>
      </c>
      <c r="CH90" s="99">
        <f t="shared" ca="1" si="51"/>
        <v>0</v>
      </c>
      <c r="CI90" s="99">
        <f t="shared" ca="1" si="51"/>
        <v>0</v>
      </c>
      <c r="CJ90" s="99">
        <f t="shared" ca="1" si="51"/>
        <v>0</v>
      </c>
      <c r="CK90" s="99">
        <f t="shared" ca="1" si="51"/>
        <v>0</v>
      </c>
      <c r="CL90" s="99">
        <f t="shared" ca="1" si="51"/>
        <v>0</v>
      </c>
      <c r="CM90" s="99">
        <f t="shared" ca="1" si="51"/>
        <v>0</v>
      </c>
      <c r="CN90" s="99">
        <f t="shared" ca="1" si="51"/>
        <v>0</v>
      </c>
      <c r="CO90" s="99">
        <f t="shared" ca="1" si="51"/>
        <v>0</v>
      </c>
      <c r="CP90" s="99">
        <f t="shared" ca="1" si="51"/>
        <v>0</v>
      </c>
      <c r="CQ90" s="99">
        <f t="shared" ca="1" si="51"/>
        <v>0</v>
      </c>
      <c r="CR90" s="99">
        <f t="shared" ca="1" si="51"/>
        <v>0</v>
      </c>
      <c r="CS90" s="99">
        <f t="shared" ca="1" si="51"/>
        <v>0</v>
      </c>
      <c r="CT90" s="99">
        <f t="shared" ca="1" si="51"/>
        <v>0</v>
      </c>
      <c r="CU90" s="99">
        <f t="shared" ca="1" si="51"/>
        <v>0</v>
      </c>
      <c r="CV90" s="99">
        <f t="shared" ca="1" si="51"/>
        <v>0</v>
      </c>
      <c r="CW90" s="99">
        <f t="shared" ca="1" si="51"/>
        <v>0</v>
      </c>
      <c r="CX90" s="99">
        <f t="shared" ca="1" si="51"/>
        <v>0</v>
      </c>
      <c r="CY90" s="99">
        <f t="shared" ca="1" si="51"/>
        <v>0</v>
      </c>
      <c r="CZ90" s="99">
        <f t="shared" ca="1" si="51"/>
        <v>0</v>
      </c>
      <c r="DA90" s="99">
        <f t="shared" ca="1" si="51"/>
        <v>0</v>
      </c>
      <c r="DB90" s="99">
        <f t="shared" ca="1" si="51"/>
        <v>0</v>
      </c>
      <c r="DC90" s="99">
        <f t="shared" ca="1" si="51"/>
        <v>0</v>
      </c>
      <c r="DD90" s="99">
        <f t="shared" ca="1" si="51"/>
        <v>0</v>
      </c>
      <c r="DE90" s="99">
        <f t="shared" ca="1" si="51"/>
        <v>0</v>
      </c>
      <c r="DF90" s="99">
        <f t="shared" ca="1" si="51"/>
        <v>0</v>
      </c>
      <c r="DG90" s="99">
        <f t="shared" ca="1" si="51"/>
        <v>0</v>
      </c>
      <c r="DH90" s="99">
        <f t="shared" ca="1" si="51"/>
        <v>0</v>
      </c>
      <c r="DI90" s="99">
        <f t="shared" ca="1" si="51"/>
        <v>0</v>
      </c>
      <c r="DJ90" s="99">
        <f t="shared" ca="1" si="51"/>
        <v>0</v>
      </c>
      <c r="DK90" s="99">
        <f t="shared" ca="1" si="51"/>
        <v>0</v>
      </c>
      <c r="DL90" s="99">
        <f t="shared" ca="1" si="51"/>
        <v>0</v>
      </c>
      <c r="DM90" s="99">
        <f t="shared" ca="1" si="51"/>
        <v>0</v>
      </c>
      <c r="DN90" s="99">
        <f t="shared" ca="1" si="51"/>
        <v>0</v>
      </c>
      <c r="DO90" s="99">
        <f t="shared" ca="1" si="51"/>
        <v>0</v>
      </c>
      <c r="DP90" s="99">
        <f t="shared" ca="1" si="51"/>
        <v>0</v>
      </c>
      <c r="DQ90" s="99">
        <f t="shared" ca="1" si="51"/>
        <v>0</v>
      </c>
      <c r="DR90" s="99">
        <f t="shared" ca="1" si="51"/>
        <v>0</v>
      </c>
      <c r="DS90" s="99">
        <f t="shared" ca="1" si="51"/>
        <v>0</v>
      </c>
      <c r="DT90" s="428">
        <f t="shared" ca="1" si="51"/>
        <v>0</v>
      </c>
    </row>
    <row r="91" spans="2:124">
      <c r="B91" s="139" t="s">
        <v>672</v>
      </c>
      <c r="C91" s="26"/>
      <c r="D91" s="141">
        <f ca="1">SUM(D89:D90)</f>
        <v>-14284307.42625</v>
      </c>
      <c r="E91" s="141">
        <f t="shared" ref="E91:BP91" ca="1" si="52">SUM(E89:E90)</f>
        <v>-28464.094896793365</v>
      </c>
      <c r="F91" s="141">
        <f t="shared" ca="1" si="52"/>
        <v>0</v>
      </c>
      <c r="G91" s="141">
        <f t="shared" ca="1" si="52"/>
        <v>0</v>
      </c>
      <c r="H91" s="141">
        <f t="shared" ca="1" si="52"/>
        <v>0</v>
      </c>
      <c r="I91" s="141">
        <f t="shared" ca="1" si="52"/>
        <v>0</v>
      </c>
      <c r="J91" s="141">
        <f t="shared" ca="1" si="52"/>
        <v>0</v>
      </c>
      <c r="K91" s="141">
        <f t="shared" ca="1" si="52"/>
        <v>0</v>
      </c>
      <c r="L91" s="141">
        <f t="shared" ca="1" si="52"/>
        <v>0</v>
      </c>
      <c r="M91" s="141">
        <f t="shared" ca="1" si="52"/>
        <v>0</v>
      </c>
      <c r="N91" s="141">
        <f t="shared" ca="1" si="52"/>
        <v>0</v>
      </c>
      <c r="O91" s="141">
        <f t="shared" ca="1" si="52"/>
        <v>0</v>
      </c>
      <c r="P91" s="141">
        <f t="shared" ca="1" si="52"/>
        <v>0</v>
      </c>
      <c r="Q91" s="141">
        <f t="shared" ca="1" si="52"/>
        <v>0</v>
      </c>
      <c r="R91" s="141">
        <f t="shared" ca="1" si="52"/>
        <v>9.3132257461547852E-10</v>
      </c>
      <c r="S91" s="141">
        <f t="shared" ca="1" si="52"/>
        <v>0</v>
      </c>
      <c r="T91" s="141">
        <f t="shared" ca="1" si="52"/>
        <v>0</v>
      </c>
      <c r="U91" s="141">
        <f t="shared" ca="1" si="52"/>
        <v>0</v>
      </c>
      <c r="V91" s="141">
        <f t="shared" ca="1" si="52"/>
        <v>0</v>
      </c>
      <c r="W91" s="141">
        <f t="shared" ca="1" si="52"/>
        <v>0</v>
      </c>
      <c r="X91" s="141">
        <f t="shared" ca="1" si="52"/>
        <v>0</v>
      </c>
      <c r="Y91" s="141">
        <f t="shared" ca="1" si="52"/>
        <v>-4.6566128730773926E-10</v>
      </c>
      <c r="Z91" s="141">
        <f t="shared" ca="1" si="52"/>
        <v>-2.3283064365386963E-10</v>
      </c>
      <c r="AA91" s="141">
        <f t="shared" ca="1" si="52"/>
        <v>0</v>
      </c>
      <c r="AB91" s="141">
        <f t="shared" ca="1" si="52"/>
        <v>0</v>
      </c>
      <c r="AC91" s="141">
        <f t="shared" ca="1" si="52"/>
        <v>0</v>
      </c>
      <c r="AD91" s="141">
        <f t="shared" ca="1" si="52"/>
        <v>0</v>
      </c>
      <c r="AE91" s="141">
        <f t="shared" ca="1" si="52"/>
        <v>0</v>
      </c>
      <c r="AF91" s="141">
        <f t="shared" ca="1" si="52"/>
        <v>0</v>
      </c>
      <c r="AG91" s="141">
        <f t="shared" ca="1" si="52"/>
        <v>0</v>
      </c>
      <c r="AH91" s="141">
        <f t="shared" ca="1" si="52"/>
        <v>0</v>
      </c>
      <c r="AI91" s="141">
        <f t="shared" ca="1" si="52"/>
        <v>0</v>
      </c>
      <c r="AJ91" s="141">
        <f t="shared" ca="1" si="52"/>
        <v>0</v>
      </c>
      <c r="AK91" s="141">
        <f t="shared" ca="1" si="52"/>
        <v>1.4551915228366852E-11</v>
      </c>
      <c r="AL91" s="141">
        <f t="shared" ca="1" si="52"/>
        <v>0</v>
      </c>
      <c r="AM91" s="141">
        <f t="shared" ca="1" si="52"/>
        <v>0</v>
      </c>
      <c r="AN91" s="141">
        <f t="shared" ca="1" si="52"/>
        <v>0</v>
      </c>
      <c r="AO91" s="141">
        <f t="shared" ca="1" si="52"/>
        <v>0</v>
      </c>
      <c r="AP91" s="141">
        <f t="shared" ca="1" si="52"/>
        <v>3501.2502484685392</v>
      </c>
      <c r="AQ91" s="141">
        <f t="shared" ca="1" si="52"/>
        <v>17755.79316122405</v>
      </c>
      <c r="AR91" s="141">
        <f t="shared" ca="1" si="52"/>
        <v>49536.294894709717</v>
      </c>
      <c r="AS91" s="141">
        <f t="shared" ca="1" si="52"/>
        <v>91099.470293643302</v>
      </c>
      <c r="AT91" s="141">
        <f t="shared" ca="1" si="52"/>
        <v>126271.08716071292</v>
      </c>
      <c r="AU91" s="141">
        <f t="shared" ca="1" si="52"/>
        <v>179034.97662784054</v>
      </c>
      <c r="AV91" s="141">
        <f t="shared" ca="1" si="52"/>
        <v>223875.95451343752</v>
      </c>
      <c r="AW91" s="141">
        <f t="shared" ca="1" si="52"/>
        <v>244815.15853640239</v>
      </c>
      <c r="AX91" s="141">
        <f t="shared" ca="1" si="52"/>
        <v>280950.30800678022</v>
      </c>
      <c r="AY91" s="141">
        <f t="shared" ca="1" si="52"/>
        <v>294707.03787722561</v>
      </c>
      <c r="AZ91" s="141">
        <f t="shared" ca="1" si="52"/>
        <v>327832.13537420193</v>
      </c>
      <c r="BA91" s="141">
        <f t="shared" ca="1" si="52"/>
        <v>335134.76249113353</v>
      </c>
      <c r="BB91" s="141">
        <f t="shared" ca="1" si="52"/>
        <v>356184.86173001589</v>
      </c>
      <c r="BC91" s="141">
        <f t="shared" ca="1" si="52"/>
        <v>352613.47186420311</v>
      </c>
      <c r="BD91" s="141">
        <f t="shared" ca="1" si="52"/>
        <v>354947.30707476503</v>
      </c>
      <c r="BE91" s="141">
        <f t="shared" ca="1" si="52"/>
        <v>364941.04236898612</v>
      </c>
      <c r="BF91" s="141">
        <f t="shared" ca="1" si="52"/>
        <v>366046.84368994861</v>
      </c>
      <c r="BG91" s="141">
        <f t="shared" ca="1" si="52"/>
        <v>412203.74078210635</v>
      </c>
      <c r="BH91" s="141">
        <f t="shared" ca="1" si="52"/>
        <v>421218.00065806002</v>
      </c>
      <c r="BI91" s="141">
        <f t="shared" ca="1" si="52"/>
        <v>411170.04061669012</v>
      </c>
      <c r="BJ91" s="141">
        <f t="shared" ca="1" si="52"/>
        <v>413830.22718686942</v>
      </c>
      <c r="BK91" s="141">
        <f t="shared" ca="1" si="52"/>
        <v>410136.34045127407</v>
      </c>
      <c r="BL91" s="141">
        <f t="shared" ca="1" si="52"/>
        <v>15602971.256091855</v>
      </c>
      <c r="BM91" s="141">
        <f t="shared" ca="1" si="52"/>
        <v>0</v>
      </c>
      <c r="BN91" s="141">
        <f t="shared" ca="1" si="52"/>
        <v>0</v>
      </c>
      <c r="BO91" s="141">
        <f t="shared" ca="1" si="52"/>
        <v>0</v>
      </c>
      <c r="BP91" s="141">
        <f t="shared" ca="1" si="52"/>
        <v>0</v>
      </c>
      <c r="BQ91" s="141">
        <f t="shared" ref="BQ91:DT91" ca="1" si="53">SUM(BQ89:BQ90)</f>
        <v>0</v>
      </c>
      <c r="BR91" s="141">
        <f t="shared" ca="1" si="53"/>
        <v>0</v>
      </c>
      <c r="BS91" s="141">
        <f t="shared" ca="1" si="53"/>
        <v>0</v>
      </c>
      <c r="BT91" s="141">
        <f t="shared" ca="1" si="53"/>
        <v>0</v>
      </c>
      <c r="BU91" s="141">
        <f t="shared" ca="1" si="53"/>
        <v>0</v>
      </c>
      <c r="BV91" s="141">
        <f t="shared" ca="1" si="53"/>
        <v>0</v>
      </c>
      <c r="BW91" s="141">
        <f t="shared" ca="1" si="53"/>
        <v>0</v>
      </c>
      <c r="BX91" s="141">
        <f t="shared" ca="1" si="53"/>
        <v>0</v>
      </c>
      <c r="BY91" s="141">
        <f t="shared" ca="1" si="53"/>
        <v>0</v>
      </c>
      <c r="BZ91" s="141">
        <f t="shared" ca="1" si="53"/>
        <v>0</v>
      </c>
      <c r="CA91" s="141">
        <f t="shared" ca="1" si="53"/>
        <v>0</v>
      </c>
      <c r="CB91" s="141">
        <f t="shared" ca="1" si="53"/>
        <v>0</v>
      </c>
      <c r="CC91" s="141">
        <f t="shared" ca="1" si="53"/>
        <v>0</v>
      </c>
      <c r="CD91" s="141">
        <f t="shared" ca="1" si="53"/>
        <v>0</v>
      </c>
      <c r="CE91" s="141">
        <f t="shared" ca="1" si="53"/>
        <v>0</v>
      </c>
      <c r="CF91" s="141">
        <f t="shared" ca="1" si="53"/>
        <v>0</v>
      </c>
      <c r="CG91" s="141">
        <f t="shared" ca="1" si="53"/>
        <v>0</v>
      </c>
      <c r="CH91" s="141">
        <f t="shared" ca="1" si="53"/>
        <v>0</v>
      </c>
      <c r="CI91" s="141">
        <f t="shared" ca="1" si="53"/>
        <v>0</v>
      </c>
      <c r="CJ91" s="141">
        <f t="shared" ca="1" si="53"/>
        <v>0</v>
      </c>
      <c r="CK91" s="141">
        <f t="shared" ca="1" si="53"/>
        <v>0</v>
      </c>
      <c r="CL91" s="141">
        <f t="shared" ca="1" si="53"/>
        <v>0</v>
      </c>
      <c r="CM91" s="141">
        <f t="shared" ca="1" si="53"/>
        <v>0</v>
      </c>
      <c r="CN91" s="141">
        <f t="shared" ca="1" si="53"/>
        <v>0</v>
      </c>
      <c r="CO91" s="141">
        <f t="shared" ca="1" si="53"/>
        <v>0</v>
      </c>
      <c r="CP91" s="141">
        <f t="shared" ca="1" si="53"/>
        <v>0</v>
      </c>
      <c r="CQ91" s="141">
        <f t="shared" ca="1" si="53"/>
        <v>0</v>
      </c>
      <c r="CR91" s="141">
        <f t="shared" ca="1" si="53"/>
        <v>0</v>
      </c>
      <c r="CS91" s="141">
        <f t="shared" ca="1" si="53"/>
        <v>0</v>
      </c>
      <c r="CT91" s="141">
        <f t="shared" ca="1" si="53"/>
        <v>0</v>
      </c>
      <c r="CU91" s="141">
        <f t="shared" ca="1" si="53"/>
        <v>0</v>
      </c>
      <c r="CV91" s="141">
        <f t="shared" ca="1" si="53"/>
        <v>0</v>
      </c>
      <c r="CW91" s="141">
        <f t="shared" ca="1" si="53"/>
        <v>0</v>
      </c>
      <c r="CX91" s="141">
        <f t="shared" ca="1" si="53"/>
        <v>0</v>
      </c>
      <c r="CY91" s="141">
        <f t="shared" ca="1" si="53"/>
        <v>0</v>
      </c>
      <c r="CZ91" s="141">
        <f t="shared" ca="1" si="53"/>
        <v>0</v>
      </c>
      <c r="DA91" s="141">
        <f t="shared" ca="1" si="53"/>
        <v>0</v>
      </c>
      <c r="DB91" s="141">
        <f t="shared" ca="1" si="53"/>
        <v>0</v>
      </c>
      <c r="DC91" s="141">
        <f t="shared" ca="1" si="53"/>
        <v>0</v>
      </c>
      <c r="DD91" s="141">
        <f t="shared" ca="1" si="53"/>
        <v>0</v>
      </c>
      <c r="DE91" s="141">
        <f t="shared" ca="1" si="53"/>
        <v>0</v>
      </c>
      <c r="DF91" s="141">
        <f t="shared" ca="1" si="53"/>
        <v>0</v>
      </c>
      <c r="DG91" s="141">
        <f t="shared" ca="1" si="53"/>
        <v>0</v>
      </c>
      <c r="DH91" s="141">
        <f t="shared" ca="1" si="53"/>
        <v>0</v>
      </c>
      <c r="DI91" s="141">
        <f t="shared" ca="1" si="53"/>
        <v>0</v>
      </c>
      <c r="DJ91" s="141">
        <f t="shared" ca="1" si="53"/>
        <v>0</v>
      </c>
      <c r="DK91" s="141">
        <f t="shared" ca="1" si="53"/>
        <v>0</v>
      </c>
      <c r="DL91" s="141">
        <f t="shared" ca="1" si="53"/>
        <v>0</v>
      </c>
      <c r="DM91" s="141">
        <f t="shared" ca="1" si="53"/>
        <v>0</v>
      </c>
      <c r="DN91" s="141">
        <f t="shared" ca="1" si="53"/>
        <v>0</v>
      </c>
      <c r="DO91" s="141">
        <f t="shared" ca="1" si="53"/>
        <v>0</v>
      </c>
      <c r="DP91" s="141">
        <f t="shared" ca="1" si="53"/>
        <v>0</v>
      </c>
      <c r="DQ91" s="141">
        <f t="shared" ca="1" si="53"/>
        <v>0</v>
      </c>
      <c r="DR91" s="141">
        <f t="shared" ca="1" si="53"/>
        <v>0</v>
      </c>
      <c r="DS91" s="141">
        <f t="shared" ca="1" si="53"/>
        <v>0</v>
      </c>
      <c r="DT91" s="432">
        <f t="shared" ca="1" si="53"/>
        <v>0</v>
      </c>
    </row>
    <row r="92" spans="2:124">
      <c r="B92" s="78"/>
      <c r="DT92" s="79"/>
    </row>
    <row r="93" spans="2:124">
      <c r="B93" s="433" t="s">
        <v>673</v>
      </c>
      <c r="C93" s="434"/>
      <c r="D93" s="435">
        <f t="shared" ref="D93:AI93" ca="1" si="54">D18-D91</f>
        <v>0</v>
      </c>
      <c r="E93" s="435">
        <f t="shared" ca="1" si="54"/>
        <v>0</v>
      </c>
      <c r="F93" s="435">
        <f t="shared" ca="1" si="54"/>
        <v>0</v>
      </c>
      <c r="G93" s="435">
        <f t="shared" ca="1" si="54"/>
        <v>0</v>
      </c>
      <c r="H93" s="435">
        <f t="shared" ca="1" si="54"/>
        <v>0</v>
      </c>
      <c r="I93" s="435">
        <f t="shared" ca="1" si="54"/>
        <v>0</v>
      </c>
      <c r="J93" s="435">
        <f t="shared" ca="1" si="54"/>
        <v>0</v>
      </c>
      <c r="K93" s="435">
        <f t="shared" ca="1" si="54"/>
        <v>0</v>
      </c>
      <c r="L93" s="435">
        <f t="shared" ca="1" si="54"/>
        <v>0</v>
      </c>
      <c r="M93" s="435">
        <f t="shared" ca="1" si="54"/>
        <v>0</v>
      </c>
      <c r="N93" s="435">
        <f t="shared" ca="1" si="54"/>
        <v>0</v>
      </c>
      <c r="O93" s="435">
        <f t="shared" ca="1" si="54"/>
        <v>0</v>
      </c>
      <c r="P93" s="435">
        <f t="shared" ca="1" si="54"/>
        <v>0</v>
      </c>
      <c r="Q93" s="435">
        <f t="shared" ca="1" si="54"/>
        <v>0</v>
      </c>
      <c r="R93" s="435">
        <f t="shared" ca="1" si="54"/>
        <v>0</v>
      </c>
      <c r="S93" s="435">
        <f t="shared" ca="1" si="54"/>
        <v>0</v>
      </c>
      <c r="T93" s="435">
        <f t="shared" ca="1" si="54"/>
        <v>0</v>
      </c>
      <c r="U93" s="435">
        <f t="shared" ca="1" si="54"/>
        <v>0</v>
      </c>
      <c r="V93" s="435">
        <f t="shared" ca="1" si="54"/>
        <v>0</v>
      </c>
      <c r="W93" s="435">
        <f t="shared" ca="1" si="54"/>
        <v>0</v>
      </c>
      <c r="X93" s="435">
        <f t="shared" ca="1" si="54"/>
        <v>0</v>
      </c>
      <c r="Y93" s="435">
        <f t="shared" ca="1" si="54"/>
        <v>0</v>
      </c>
      <c r="Z93" s="435">
        <f t="shared" ca="1" si="54"/>
        <v>0</v>
      </c>
      <c r="AA93" s="435">
        <f t="shared" ca="1" si="54"/>
        <v>0</v>
      </c>
      <c r="AB93" s="435">
        <f t="shared" ca="1" si="54"/>
        <v>0</v>
      </c>
      <c r="AC93" s="435">
        <f t="shared" ca="1" si="54"/>
        <v>0</v>
      </c>
      <c r="AD93" s="435">
        <f t="shared" ca="1" si="54"/>
        <v>0</v>
      </c>
      <c r="AE93" s="435">
        <f t="shared" ca="1" si="54"/>
        <v>0</v>
      </c>
      <c r="AF93" s="435">
        <f t="shared" ca="1" si="54"/>
        <v>0</v>
      </c>
      <c r="AG93" s="435">
        <f t="shared" ca="1" si="54"/>
        <v>0</v>
      </c>
      <c r="AH93" s="435">
        <f t="shared" ca="1" si="54"/>
        <v>0</v>
      </c>
      <c r="AI93" s="435">
        <f t="shared" ca="1" si="54"/>
        <v>0</v>
      </c>
      <c r="AJ93" s="435">
        <f t="shared" ref="AJ93:BO93" ca="1" si="55">AJ18-AJ91</f>
        <v>0</v>
      </c>
      <c r="AK93" s="435">
        <f t="shared" ca="1" si="55"/>
        <v>0</v>
      </c>
      <c r="AL93" s="435">
        <f t="shared" ca="1" si="55"/>
        <v>0</v>
      </c>
      <c r="AM93" s="435">
        <f t="shared" ca="1" si="55"/>
        <v>0</v>
      </c>
      <c r="AN93" s="435">
        <f t="shared" ca="1" si="55"/>
        <v>0</v>
      </c>
      <c r="AO93" s="435">
        <f t="shared" ca="1" si="55"/>
        <v>0</v>
      </c>
      <c r="AP93" s="435">
        <f t="shared" ca="1" si="55"/>
        <v>0</v>
      </c>
      <c r="AQ93" s="435">
        <f t="shared" ca="1" si="55"/>
        <v>0</v>
      </c>
      <c r="AR93" s="435">
        <f t="shared" ca="1" si="55"/>
        <v>0</v>
      </c>
      <c r="AS93" s="435">
        <f t="shared" ca="1" si="55"/>
        <v>0</v>
      </c>
      <c r="AT93" s="435">
        <f t="shared" ca="1" si="55"/>
        <v>0</v>
      </c>
      <c r="AU93" s="435">
        <f t="shared" ca="1" si="55"/>
        <v>0</v>
      </c>
      <c r="AV93" s="435">
        <f t="shared" ca="1" si="55"/>
        <v>0</v>
      </c>
      <c r="AW93" s="435">
        <f t="shared" ca="1" si="55"/>
        <v>0</v>
      </c>
      <c r="AX93" s="435">
        <f t="shared" ca="1" si="55"/>
        <v>0</v>
      </c>
      <c r="AY93" s="435">
        <f t="shared" ca="1" si="55"/>
        <v>0</v>
      </c>
      <c r="AZ93" s="435">
        <f t="shared" ca="1" si="55"/>
        <v>0</v>
      </c>
      <c r="BA93" s="435">
        <f t="shared" ca="1" si="55"/>
        <v>0</v>
      </c>
      <c r="BB93" s="435">
        <f t="shared" ca="1" si="55"/>
        <v>0</v>
      </c>
      <c r="BC93" s="435">
        <f t="shared" ca="1" si="55"/>
        <v>0</v>
      </c>
      <c r="BD93" s="435">
        <f t="shared" ca="1" si="55"/>
        <v>0</v>
      </c>
      <c r="BE93" s="435">
        <f t="shared" ca="1" si="55"/>
        <v>0</v>
      </c>
      <c r="BF93" s="435">
        <f t="shared" ca="1" si="55"/>
        <v>0</v>
      </c>
      <c r="BG93" s="435">
        <f t="shared" ca="1" si="55"/>
        <v>0</v>
      </c>
      <c r="BH93" s="435">
        <f t="shared" ca="1" si="55"/>
        <v>0</v>
      </c>
      <c r="BI93" s="435">
        <f t="shared" ca="1" si="55"/>
        <v>0</v>
      </c>
      <c r="BJ93" s="435">
        <f t="shared" ca="1" si="55"/>
        <v>0</v>
      </c>
      <c r="BK93" s="435">
        <f t="shared" ca="1" si="55"/>
        <v>0</v>
      </c>
      <c r="BL93" s="435">
        <f t="shared" ca="1" si="55"/>
        <v>28124870.149978697</v>
      </c>
      <c r="BM93" s="435">
        <f t="shared" ca="1" si="55"/>
        <v>0</v>
      </c>
      <c r="BN93" s="435">
        <f t="shared" ca="1" si="55"/>
        <v>0</v>
      </c>
      <c r="BO93" s="435">
        <f t="shared" ca="1" si="55"/>
        <v>0</v>
      </c>
      <c r="BP93" s="435">
        <f t="shared" ref="BP93:CU93" ca="1" si="56">BP18-BP91</f>
        <v>0</v>
      </c>
      <c r="BQ93" s="435">
        <f t="shared" ca="1" si="56"/>
        <v>0</v>
      </c>
      <c r="BR93" s="435">
        <f t="shared" ca="1" si="56"/>
        <v>0</v>
      </c>
      <c r="BS93" s="435">
        <f t="shared" ca="1" si="56"/>
        <v>0</v>
      </c>
      <c r="BT93" s="435">
        <f t="shared" ca="1" si="56"/>
        <v>0</v>
      </c>
      <c r="BU93" s="435">
        <f t="shared" ca="1" si="56"/>
        <v>0</v>
      </c>
      <c r="BV93" s="435">
        <f t="shared" ca="1" si="56"/>
        <v>0</v>
      </c>
      <c r="BW93" s="435">
        <f t="shared" ca="1" si="56"/>
        <v>0</v>
      </c>
      <c r="BX93" s="435">
        <f t="shared" ca="1" si="56"/>
        <v>0</v>
      </c>
      <c r="BY93" s="435">
        <f t="shared" ca="1" si="56"/>
        <v>0</v>
      </c>
      <c r="BZ93" s="435">
        <f t="shared" ca="1" si="56"/>
        <v>0</v>
      </c>
      <c r="CA93" s="435">
        <f t="shared" ca="1" si="56"/>
        <v>0</v>
      </c>
      <c r="CB93" s="435">
        <f t="shared" ca="1" si="56"/>
        <v>0</v>
      </c>
      <c r="CC93" s="435">
        <f t="shared" ca="1" si="56"/>
        <v>0</v>
      </c>
      <c r="CD93" s="435">
        <f t="shared" ca="1" si="56"/>
        <v>0</v>
      </c>
      <c r="CE93" s="435">
        <f t="shared" ca="1" si="56"/>
        <v>0</v>
      </c>
      <c r="CF93" s="435">
        <f t="shared" ca="1" si="56"/>
        <v>0</v>
      </c>
      <c r="CG93" s="435">
        <f t="shared" ca="1" si="56"/>
        <v>0</v>
      </c>
      <c r="CH93" s="435">
        <f t="shared" ca="1" si="56"/>
        <v>0</v>
      </c>
      <c r="CI93" s="435">
        <f t="shared" ca="1" si="56"/>
        <v>0</v>
      </c>
      <c r="CJ93" s="435">
        <f t="shared" ca="1" si="56"/>
        <v>0</v>
      </c>
      <c r="CK93" s="435">
        <f t="shared" ca="1" si="56"/>
        <v>0</v>
      </c>
      <c r="CL93" s="435">
        <f t="shared" ca="1" si="56"/>
        <v>0</v>
      </c>
      <c r="CM93" s="435">
        <f t="shared" ca="1" si="56"/>
        <v>0</v>
      </c>
      <c r="CN93" s="435">
        <f t="shared" ca="1" si="56"/>
        <v>0</v>
      </c>
      <c r="CO93" s="435">
        <f t="shared" ca="1" si="56"/>
        <v>0</v>
      </c>
      <c r="CP93" s="435">
        <f t="shared" ca="1" si="56"/>
        <v>0</v>
      </c>
      <c r="CQ93" s="435">
        <f t="shared" ca="1" si="56"/>
        <v>0</v>
      </c>
      <c r="CR93" s="435">
        <f t="shared" ca="1" si="56"/>
        <v>0</v>
      </c>
      <c r="CS93" s="435">
        <f t="shared" ca="1" si="56"/>
        <v>0</v>
      </c>
      <c r="CT93" s="435">
        <f t="shared" ca="1" si="56"/>
        <v>0</v>
      </c>
      <c r="CU93" s="435">
        <f t="shared" ca="1" si="56"/>
        <v>0</v>
      </c>
      <c r="CV93" s="435">
        <f t="shared" ref="CV93:DT93" ca="1" si="57">CV18-CV91</f>
        <v>0</v>
      </c>
      <c r="CW93" s="435">
        <f t="shared" ca="1" si="57"/>
        <v>0</v>
      </c>
      <c r="CX93" s="435">
        <f t="shared" ca="1" si="57"/>
        <v>0</v>
      </c>
      <c r="CY93" s="435">
        <f t="shared" ca="1" si="57"/>
        <v>0</v>
      </c>
      <c r="CZ93" s="435">
        <f t="shared" ca="1" si="57"/>
        <v>0</v>
      </c>
      <c r="DA93" s="435">
        <f t="shared" ca="1" si="57"/>
        <v>0</v>
      </c>
      <c r="DB93" s="435">
        <f t="shared" ca="1" si="57"/>
        <v>0</v>
      </c>
      <c r="DC93" s="435">
        <f t="shared" ca="1" si="57"/>
        <v>0</v>
      </c>
      <c r="DD93" s="435">
        <f t="shared" ca="1" si="57"/>
        <v>0</v>
      </c>
      <c r="DE93" s="435">
        <f t="shared" ca="1" si="57"/>
        <v>0</v>
      </c>
      <c r="DF93" s="435">
        <f t="shared" ca="1" si="57"/>
        <v>0</v>
      </c>
      <c r="DG93" s="435">
        <f t="shared" ca="1" si="57"/>
        <v>0</v>
      </c>
      <c r="DH93" s="435">
        <f t="shared" ca="1" si="57"/>
        <v>0</v>
      </c>
      <c r="DI93" s="435">
        <f t="shared" ca="1" si="57"/>
        <v>0</v>
      </c>
      <c r="DJ93" s="435">
        <f t="shared" ca="1" si="57"/>
        <v>0</v>
      </c>
      <c r="DK93" s="435">
        <f t="shared" ca="1" si="57"/>
        <v>0</v>
      </c>
      <c r="DL93" s="435">
        <f t="shared" ca="1" si="57"/>
        <v>0</v>
      </c>
      <c r="DM93" s="435">
        <f t="shared" ca="1" si="57"/>
        <v>0</v>
      </c>
      <c r="DN93" s="435">
        <f t="shared" ca="1" si="57"/>
        <v>0</v>
      </c>
      <c r="DO93" s="435">
        <f t="shared" ca="1" si="57"/>
        <v>0</v>
      </c>
      <c r="DP93" s="435">
        <f t="shared" ca="1" si="57"/>
        <v>0</v>
      </c>
      <c r="DQ93" s="435">
        <f t="shared" ca="1" si="57"/>
        <v>0</v>
      </c>
      <c r="DR93" s="435">
        <f t="shared" ca="1" si="57"/>
        <v>0</v>
      </c>
      <c r="DS93" s="435">
        <f t="shared" ca="1" si="57"/>
        <v>0</v>
      </c>
      <c r="DT93" s="436">
        <f t="shared" ca="1" si="57"/>
        <v>0</v>
      </c>
    </row>
    <row r="95" spans="2:124">
      <c r="B95" s="80" t="s">
        <v>659</v>
      </c>
      <c r="C95" s="81"/>
      <c r="D95" s="425"/>
      <c r="E95" s="425"/>
      <c r="F95" s="425"/>
      <c r="G95" s="425"/>
      <c r="H95" s="425"/>
      <c r="I95" s="425"/>
      <c r="J95" s="425"/>
      <c r="K95" s="425"/>
      <c r="L95" s="425"/>
      <c r="M95" s="425"/>
      <c r="N95" s="425"/>
      <c r="O95" s="425"/>
      <c r="P95" s="425"/>
      <c r="Q95" s="425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5"/>
      <c r="AC95" s="425"/>
      <c r="AD95" s="425"/>
      <c r="AE95" s="425"/>
      <c r="AF95" s="425"/>
      <c r="AG95" s="425"/>
      <c r="AH95" s="425"/>
      <c r="AI95" s="425"/>
      <c r="AJ95" s="425"/>
      <c r="AK95" s="425"/>
      <c r="AL95" s="425"/>
      <c r="AM95" s="425"/>
      <c r="AN95" s="425"/>
      <c r="AO95" s="425"/>
      <c r="AP95" s="425"/>
      <c r="AQ95" s="425"/>
      <c r="AR95" s="425"/>
      <c r="AS95" s="425"/>
      <c r="AT95" s="425"/>
      <c r="AU95" s="425"/>
      <c r="AV95" s="425"/>
      <c r="AW95" s="425"/>
      <c r="AX95" s="425"/>
      <c r="AY95" s="425"/>
      <c r="AZ95" s="425"/>
      <c r="BA95" s="425"/>
      <c r="BB95" s="425"/>
      <c r="BC95" s="425"/>
      <c r="BD95" s="425"/>
      <c r="BE95" s="425"/>
      <c r="BF95" s="425"/>
      <c r="BG95" s="425"/>
      <c r="BH95" s="425"/>
      <c r="BI95" s="425"/>
      <c r="BJ95" s="425"/>
      <c r="BK95" s="425"/>
      <c r="BL95" s="425"/>
      <c r="BM95" s="425"/>
      <c r="BN95" s="425"/>
      <c r="BO95" s="425"/>
      <c r="BP95" s="425"/>
      <c r="BQ95" s="425"/>
      <c r="BR95" s="425"/>
      <c r="BS95" s="425"/>
      <c r="BT95" s="425"/>
      <c r="BU95" s="425"/>
      <c r="BV95" s="425"/>
      <c r="BW95" s="425"/>
      <c r="BX95" s="425"/>
      <c r="BY95" s="425"/>
      <c r="BZ95" s="425"/>
      <c r="CA95" s="425"/>
      <c r="CB95" s="425"/>
      <c r="CC95" s="425"/>
      <c r="CD95" s="425"/>
      <c r="CE95" s="425"/>
      <c r="CF95" s="425"/>
      <c r="CG95" s="425"/>
      <c r="CH95" s="425"/>
      <c r="CI95" s="425"/>
      <c r="CJ95" s="425"/>
      <c r="CK95" s="425"/>
      <c r="CL95" s="425"/>
      <c r="CM95" s="425"/>
      <c r="CN95" s="425"/>
      <c r="CO95" s="425"/>
      <c r="CP95" s="425"/>
      <c r="CQ95" s="425"/>
      <c r="CR95" s="425"/>
      <c r="CS95" s="425"/>
      <c r="CT95" s="425"/>
      <c r="CU95" s="425"/>
      <c r="CV95" s="425"/>
      <c r="CW95" s="425"/>
      <c r="CX95" s="425"/>
      <c r="CY95" s="425"/>
      <c r="CZ95" s="425"/>
      <c r="DA95" s="425"/>
      <c r="DB95" s="425"/>
      <c r="DC95" s="425"/>
      <c r="DD95" s="425"/>
      <c r="DE95" s="425"/>
      <c r="DF95" s="425"/>
      <c r="DG95" s="425"/>
      <c r="DH95" s="425"/>
      <c r="DI95" s="425"/>
      <c r="DJ95" s="425"/>
      <c r="DK95" s="425"/>
      <c r="DL95" s="425"/>
      <c r="DM95" s="425"/>
      <c r="DN95" s="425"/>
      <c r="DO95" s="425"/>
      <c r="DP95" s="425"/>
      <c r="DQ95" s="425"/>
      <c r="DR95" s="425"/>
      <c r="DS95" s="425"/>
      <c r="DT95" s="426"/>
    </row>
    <row r="96" spans="2:124">
      <c r="B96" s="85" t="s">
        <v>671</v>
      </c>
      <c r="C96" s="427">
        <f>1-D6</f>
        <v>0.4</v>
      </c>
      <c r="D96" s="99">
        <f ca="1">D79</f>
        <v>-4285292.2278749999</v>
      </c>
      <c r="E96" s="99">
        <f ca="1">D99</f>
        <v>-4285292.2278749999</v>
      </c>
      <c r="F96" s="99">
        <f ca="1">E99</f>
        <v>-4338545.0016241316</v>
      </c>
      <c r="G96" s="99">
        <f ca="1">F99</f>
        <v>-4383814.196363749</v>
      </c>
      <c r="H96" s="99">
        <f t="shared" ref="H96:BK96" ca="1" si="58">G99</f>
        <v>-4428072.7817138014</v>
      </c>
      <c r="I96" s="99">
        <f t="shared" ca="1" si="58"/>
        <v>-4474276.1261533685</v>
      </c>
      <c r="J96" s="99">
        <f t="shared" ca="1" si="58"/>
        <v>-4519448.0068351086</v>
      </c>
      <c r="K96" s="99">
        <f t="shared" ca="1" si="58"/>
        <v>-4566604.7775636381</v>
      </c>
      <c r="L96" s="99">
        <f t="shared" ca="1" si="58"/>
        <v>-4614253.590909359</v>
      </c>
      <c r="M96" s="99">
        <f t="shared" ca="1" si="58"/>
        <v>-4657718.4193090852</v>
      </c>
      <c r="N96" s="99">
        <f t="shared" ca="1" si="58"/>
        <v>-4706317.9295336138</v>
      </c>
      <c r="O96" s="99">
        <f t="shared" ca="1" si="58"/>
        <v>-4753832.4829427255</v>
      </c>
      <c r="P96" s="99">
        <f t="shared" ca="1" si="58"/>
        <v>-4803434.865388752</v>
      </c>
      <c r="Q96" s="99">
        <f t="shared" ca="1" si="58"/>
        <v>-4851929.9024593392</v>
      </c>
      <c r="R96" s="99">
        <f t="shared" ca="1" si="58"/>
        <v>-4902555.8518352667</v>
      </c>
      <c r="S96" s="99">
        <f t="shared" ca="1" si="58"/>
        <v>-4953710.0418910347</v>
      </c>
      <c r="T96" s="99">
        <f t="shared" ca="1" si="58"/>
        <v>-5003722.2433365937</v>
      </c>
      <c r="U96" s="99">
        <f t="shared" ca="1" si="58"/>
        <v>-5055932.0225533051</v>
      </c>
      <c r="V96" s="99">
        <f t="shared" ca="1" si="58"/>
        <v>-5106976.2477236716</v>
      </c>
      <c r="W96" s="99">
        <f t="shared" ca="1" si="58"/>
        <v>-5160263.3986469097</v>
      </c>
      <c r="X96" s="99">
        <f t="shared" ca="1" si="58"/>
        <v>-5214106.5577275744</v>
      </c>
      <c r="Y96" s="99">
        <f t="shared" ca="1" si="58"/>
        <v>-5264984.4609914804</v>
      </c>
      <c r="Z96" s="99">
        <f t="shared" ca="1" si="58"/>
        <v>-5319920.2993373917</v>
      </c>
      <c r="AA96" s="99">
        <f t="shared" ca="1" si="58"/>
        <v>-5373629.7258954337</v>
      </c>
      <c r="AB96" s="99">
        <f t="shared" ca="1" si="58"/>
        <v>-5429699.1893743407</v>
      </c>
      <c r="AC96" s="99">
        <f t="shared" ca="1" si="58"/>
        <v>-5484516.9335199222</v>
      </c>
      <c r="AD96" s="99">
        <f t="shared" ca="1" si="58"/>
        <v>-5541743.4149839384</v>
      </c>
      <c r="AE96" s="99">
        <f t="shared" ca="1" si="58"/>
        <v>-5599567.0083213337</v>
      </c>
      <c r="AF96" s="99">
        <f t="shared" ca="1" si="58"/>
        <v>-5656099.7223598743</v>
      </c>
      <c r="AG96" s="99">
        <f t="shared" ca="1" si="58"/>
        <v>-5715116.5309218131</v>
      </c>
      <c r="AH96" s="99">
        <f t="shared" ca="1" si="58"/>
        <v>-5772815.8223240599</v>
      </c>
      <c r="AI96" s="99">
        <f t="shared" ca="1" si="58"/>
        <v>-5833050.4686303465</v>
      </c>
      <c r="AJ96" s="99">
        <f t="shared" ca="1" si="58"/>
        <v>-5893913.6145678889</v>
      </c>
      <c r="AK96" s="99">
        <f t="shared" ca="1" si="58"/>
        <v>-5949432.4409203688</v>
      </c>
      <c r="AL96" s="99">
        <f t="shared" ca="1" si="58"/>
        <v>-6011509.9382512486</v>
      </c>
      <c r="AM96" s="99">
        <f t="shared" ca="1" si="58"/>
        <v>-6072201.5902618356</v>
      </c>
      <c r="AN96" s="99">
        <f t="shared" ca="1" si="58"/>
        <v>-6135560.0839930009</v>
      </c>
      <c r="AO96" s="99">
        <f t="shared" ca="1" si="58"/>
        <v>-6197504.1348775076</v>
      </c>
      <c r="AP96" s="99">
        <f t="shared" ca="1" si="58"/>
        <v>-6262170.0589318462</v>
      </c>
      <c r="AQ96" s="99">
        <f t="shared" ca="1" si="58"/>
        <v>-6326460.3443285627</v>
      </c>
      <c r="AR96" s="99">
        <f t="shared" ca="1" si="58"/>
        <v>-6385004.9687534999</v>
      </c>
      <c r="AS96" s="99">
        <f t="shared" ca="1" si="58"/>
        <v>-6436766.4233138505</v>
      </c>
      <c r="AT96" s="99">
        <f t="shared" ca="1" si="58"/>
        <v>-6474421.5846377872</v>
      </c>
      <c r="AU96" s="99">
        <f t="shared" ca="1" si="58"/>
        <v>-6504095.5913100541</v>
      </c>
      <c r="AV96" s="99">
        <f t="shared" ca="1" si="58"/>
        <v>-6518250.0553102512</v>
      </c>
      <c r="AW96" s="99">
        <f t="shared" ca="1" si="58"/>
        <v>-6512487.1496820487</v>
      </c>
      <c r="AX96" s="99">
        <f t="shared" ca="1" si="58"/>
        <v>-6506995.118208399</v>
      </c>
      <c r="AY96" s="99">
        <f t="shared" ca="1" si="58"/>
        <v>-6488404.0506695714</v>
      </c>
      <c r="AZ96" s="99">
        <f t="shared" ca="1" si="58"/>
        <v>-6467693.1678079246</v>
      </c>
      <c r="BA96" s="99">
        <f t="shared" ca="1" si="58"/>
        <v>-6434640.7631786158</v>
      </c>
      <c r="BB96" s="99">
        <f t="shared" ca="1" si="58"/>
        <v>-6401240.5866768491</v>
      </c>
      <c r="BC96" s="99">
        <f t="shared" ca="1" si="58"/>
        <v>-6361176.8766783597</v>
      </c>
      <c r="BD96" s="99">
        <f t="shared" ca="1" si="58"/>
        <v>-6319614.6924133189</v>
      </c>
      <c r="BE96" s="99">
        <f t="shared" ca="1" si="58"/>
        <v>-6279070.5488747144</v>
      </c>
      <c r="BF96" s="99">
        <f t="shared" ca="1" si="58"/>
        <v>-6232981.1555165052</v>
      </c>
      <c r="BG96" s="99">
        <f t="shared" ca="1" si="58"/>
        <v>-6188203.2003713539</v>
      </c>
      <c r="BH96" s="99">
        <f t="shared" ca="1" si="58"/>
        <v>-6129110.9544906765</v>
      </c>
      <c r="BI96" s="99">
        <f t="shared" ca="1" si="58"/>
        <v>-6060479.8661665069</v>
      </c>
      <c r="BJ96" s="99">
        <f t="shared" ca="1" si="58"/>
        <v>-6000365.0410382943</v>
      </c>
      <c r="BK96" s="99">
        <f t="shared" ca="1" si="58"/>
        <v>-5936795.1070345305</v>
      </c>
      <c r="BL96" s="99">
        <f ca="1">BK99</f>
        <v>-5875699.8419108531</v>
      </c>
      <c r="BM96" s="99">
        <f ca="1">BL99</f>
        <v>0</v>
      </c>
      <c r="BN96" s="99">
        <f t="shared" ref="BN96:DT96" ca="1" si="59">BM99</f>
        <v>0</v>
      </c>
      <c r="BO96" s="99">
        <f t="shared" ca="1" si="59"/>
        <v>0</v>
      </c>
      <c r="BP96" s="99">
        <f t="shared" ca="1" si="59"/>
        <v>0</v>
      </c>
      <c r="BQ96" s="99">
        <f t="shared" ca="1" si="59"/>
        <v>0</v>
      </c>
      <c r="BR96" s="99">
        <f t="shared" ca="1" si="59"/>
        <v>0</v>
      </c>
      <c r="BS96" s="99">
        <f t="shared" ca="1" si="59"/>
        <v>0</v>
      </c>
      <c r="BT96" s="99">
        <f t="shared" ca="1" si="59"/>
        <v>0</v>
      </c>
      <c r="BU96" s="99">
        <f t="shared" ca="1" si="59"/>
        <v>0</v>
      </c>
      <c r="BV96" s="99">
        <f t="shared" ca="1" si="59"/>
        <v>0</v>
      </c>
      <c r="BW96" s="99">
        <f t="shared" ca="1" si="59"/>
        <v>0</v>
      </c>
      <c r="BX96" s="99">
        <f t="shared" ca="1" si="59"/>
        <v>0</v>
      </c>
      <c r="BY96" s="99">
        <f t="shared" ca="1" si="59"/>
        <v>0</v>
      </c>
      <c r="BZ96" s="99">
        <f t="shared" ca="1" si="59"/>
        <v>0</v>
      </c>
      <c r="CA96" s="99">
        <f t="shared" ca="1" si="59"/>
        <v>0</v>
      </c>
      <c r="CB96" s="99">
        <f t="shared" ca="1" si="59"/>
        <v>0</v>
      </c>
      <c r="CC96" s="99">
        <f t="shared" ca="1" si="59"/>
        <v>0</v>
      </c>
      <c r="CD96" s="99">
        <f t="shared" ca="1" si="59"/>
        <v>0</v>
      </c>
      <c r="CE96" s="99">
        <f t="shared" ca="1" si="59"/>
        <v>0</v>
      </c>
      <c r="CF96" s="99">
        <f t="shared" ca="1" si="59"/>
        <v>0</v>
      </c>
      <c r="CG96" s="99">
        <f t="shared" ca="1" si="59"/>
        <v>0</v>
      </c>
      <c r="CH96" s="99">
        <f t="shared" ca="1" si="59"/>
        <v>0</v>
      </c>
      <c r="CI96" s="99">
        <f t="shared" ca="1" si="59"/>
        <v>0</v>
      </c>
      <c r="CJ96" s="99">
        <f t="shared" ca="1" si="59"/>
        <v>0</v>
      </c>
      <c r="CK96" s="99">
        <f t="shared" ca="1" si="59"/>
        <v>0</v>
      </c>
      <c r="CL96" s="99">
        <f t="shared" ca="1" si="59"/>
        <v>0</v>
      </c>
      <c r="CM96" s="99">
        <f t="shared" ca="1" si="59"/>
        <v>0</v>
      </c>
      <c r="CN96" s="99">
        <f t="shared" ca="1" si="59"/>
        <v>0</v>
      </c>
      <c r="CO96" s="99">
        <f t="shared" ca="1" si="59"/>
        <v>0</v>
      </c>
      <c r="CP96" s="99">
        <f t="shared" ca="1" si="59"/>
        <v>0</v>
      </c>
      <c r="CQ96" s="99">
        <f t="shared" ca="1" si="59"/>
        <v>0</v>
      </c>
      <c r="CR96" s="99">
        <f t="shared" ca="1" si="59"/>
        <v>0</v>
      </c>
      <c r="CS96" s="99">
        <f t="shared" ca="1" si="59"/>
        <v>0</v>
      </c>
      <c r="CT96" s="99">
        <f t="shared" ca="1" si="59"/>
        <v>0</v>
      </c>
      <c r="CU96" s="99">
        <f t="shared" ca="1" si="59"/>
        <v>0</v>
      </c>
      <c r="CV96" s="99">
        <f t="shared" ca="1" si="59"/>
        <v>0</v>
      </c>
      <c r="CW96" s="99">
        <f t="shared" ca="1" si="59"/>
        <v>0</v>
      </c>
      <c r="CX96" s="99">
        <f t="shared" ca="1" si="59"/>
        <v>0</v>
      </c>
      <c r="CY96" s="99">
        <f t="shared" ca="1" si="59"/>
        <v>0</v>
      </c>
      <c r="CZ96" s="99">
        <f t="shared" ca="1" si="59"/>
        <v>0</v>
      </c>
      <c r="DA96" s="99">
        <f t="shared" ca="1" si="59"/>
        <v>0</v>
      </c>
      <c r="DB96" s="99">
        <f t="shared" ca="1" si="59"/>
        <v>0</v>
      </c>
      <c r="DC96" s="99">
        <f t="shared" ca="1" si="59"/>
        <v>0</v>
      </c>
      <c r="DD96" s="99">
        <f t="shared" ca="1" si="59"/>
        <v>0</v>
      </c>
      <c r="DE96" s="99">
        <f t="shared" ca="1" si="59"/>
        <v>0</v>
      </c>
      <c r="DF96" s="99">
        <f t="shared" ca="1" si="59"/>
        <v>0</v>
      </c>
      <c r="DG96" s="99">
        <f t="shared" ca="1" si="59"/>
        <v>0</v>
      </c>
      <c r="DH96" s="99">
        <f t="shared" ca="1" si="59"/>
        <v>0</v>
      </c>
      <c r="DI96" s="99">
        <f t="shared" ca="1" si="59"/>
        <v>0</v>
      </c>
      <c r="DJ96" s="99">
        <f t="shared" ca="1" si="59"/>
        <v>0</v>
      </c>
      <c r="DK96" s="99">
        <f t="shared" ca="1" si="59"/>
        <v>0</v>
      </c>
      <c r="DL96" s="99">
        <f t="shared" ca="1" si="59"/>
        <v>0</v>
      </c>
      <c r="DM96" s="99">
        <f t="shared" ca="1" si="59"/>
        <v>0</v>
      </c>
      <c r="DN96" s="99">
        <f t="shared" ca="1" si="59"/>
        <v>0</v>
      </c>
      <c r="DO96" s="99">
        <f t="shared" ca="1" si="59"/>
        <v>0</v>
      </c>
      <c r="DP96" s="99">
        <f t="shared" ca="1" si="59"/>
        <v>0</v>
      </c>
      <c r="DQ96" s="99">
        <f t="shared" ca="1" si="59"/>
        <v>0</v>
      </c>
      <c r="DR96" s="99">
        <f t="shared" ca="1" si="59"/>
        <v>0</v>
      </c>
      <c r="DS96" s="99">
        <f t="shared" ca="1" si="59"/>
        <v>0</v>
      </c>
      <c r="DT96" s="428">
        <f t="shared" ca="1" si="59"/>
        <v>0</v>
      </c>
    </row>
    <row r="97" spans="2:124">
      <c r="B97" s="85" t="s">
        <v>668</v>
      </c>
      <c r="C97" s="427">
        <f>D7</f>
        <v>0.13</v>
      </c>
      <c r="D97" s="99">
        <v>0</v>
      </c>
      <c r="E97" s="99">
        <f ca="1">E96*((1+$C97)^((E$17-D$17)/365)-1)</f>
        <v>-44713.54528009356</v>
      </c>
      <c r="F97" s="99">
        <f ca="1">F96*((1+$C97)^((F$17-E$17)/365)-1)</f>
        <v>-45269.194739617851</v>
      </c>
      <c r="G97" s="99">
        <f t="shared" ref="G97:BR97" ca="1" si="60">G96*((1+$C97)^((G$17-F$17)/365)-1)</f>
        <v>-44258.585350052417</v>
      </c>
      <c r="H97" s="99">
        <f t="shared" ca="1" si="60"/>
        <v>-46203.344439567438</v>
      </c>
      <c r="I97" s="99">
        <f t="shared" ca="1" si="60"/>
        <v>-45171.880681739902</v>
      </c>
      <c r="J97" s="99">
        <f t="shared" ca="1" si="60"/>
        <v>-47156.77072852938</v>
      </c>
      <c r="K97" s="99">
        <f t="shared" ca="1" si="60"/>
        <v>-47648.813345720664</v>
      </c>
      <c r="L97" s="99">
        <f t="shared" ca="1" si="60"/>
        <v>-43464.828399725877</v>
      </c>
      <c r="M97" s="99">
        <f t="shared" ca="1" si="60"/>
        <v>-48599.510224528276</v>
      </c>
      <c r="N97" s="99">
        <f t="shared" ca="1" si="60"/>
        <v>-47514.553409111242</v>
      </c>
      <c r="O97" s="99">
        <f t="shared" ca="1" si="60"/>
        <v>-49602.382446026146</v>
      </c>
      <c r="P97" s="99">
        <f t="shared" ca="1" si="60"/>
        <v>-48495.037070587015</v>
      </c>
      <c r="Q97" s="99">
        <f t="shared" ca="1" si="60"/>
        <v>-50625.949375927572</v>
      </c>
      <c r="R97" s="99">
        <f t="shared" ca="1" si="60"/>
        <v>-51154.190055768151</v>
      </c>
      <c r="S97" s="99">
        <f t="shared" ca="1" si="60"/>
        <v>-50012.201445559214</v>
      </c>
      <c r="T97" s="99">
        <f t="shared" ca="1" si="60"/>
        <v>-52209.779216711184</v>
      </c>
      <c r="U97" s="99">
        <f t="shared" ca="1" si="60"/>
        <v>-51044.225170366073</v>
      </c>
      <c r="V97" s="99">
        <f t="shared" ca="1" si="60"/>
        <v>-53287.150923238187</v>
      </c>
      <c r="W97" s="99">
        <f t="shared" ca="1" si="60"/>
        <v>-53843.159080664336</v>
      </c>
      <c r="X97" s="99">
        <f t="shared" ca="1" si="60"/>
        <v>-50877.903263905566</v>
      </c>
      <c r="Y97" s="99">
        <f t="shared" ca="1" si="60"/>
        <v>-54935.838345911412</v>
      </c>
      <c r="Z97" s="99">
        <f t="shared" ca="1" si="60"/>
        <v>-53709.426558041931</v>
      </c>
      <c r="AA97" s="99">
        <f t="shared" ca="1" si="60"/>
        <v>-56069.463478907215</v>
      </c>
      <c r="AB97" s="99">
        <f t="shared" ca="1" si="60"/>
        <v>-54817.744145581208</v>
      </c>
      <c r="AC97" s="99">
        <f t="shared" ca="1" si="60"/>
        <v>-57226.481464016564</v>
      </c>
      <c r="AD97" s="99">
        <f t="shared" ca="1" si="60"/>
        <v>-57823.593337395294</v>
      </c>
      <c r="AE97" s="99">
        <f t="shared" ca="1" si="60"/>
        <v>-56532.714038540813</v>
      </c>
      <c r="AF97" s="99">
        <f t="shared" ca="1" si="60"/>
        <v>-59016.808561938749</v>
      </c>
      <c r="AG97" s="99">
        <f t="shared" ca="1" si="60"/>
        <v>-57699.291402246854</v>
      </c>
      <c r="AH97" s="99">
        <f t="shared" ca="1" si="60"/>
        <v>-60234.646306286108</v>
      </c>
      <c r="AI97" s="99">
        <f t="shared" ca="1" si="60"/>
        <v>-60863.145937542788</v>
      </c>
      <c r="AJ97" s="99">
        <f t="shared" ca="1" si="60"/>
        <v>-55518.826352479431</v>
      </c>
      <c r="AK97" s="99">
        <f t="shared" ca="1" si="60"/>
        <v>-62077.497330879851</v>
      </c>
      <c r="AL97" s="99">
        <f t="shared" ca="1" si="60"/>
        <v>-60691.652010587335</v>
      </c>
      <c r="AM97" s="99">
        <f t="shared" ca="1" si="60"/>
        <v>-63358.493731165108</v>
      </c>
      <c r="AN97" s="99">
        <f t="shared" ca="1" si="60"/>
        <v>-61944.050884506723</v>
      </c>
      <c r="AO97" s="99">
        <f t="shared" ca="1" si="60"/>
        <v>-64665.924054338677</v>
      </c>
      <c r="AP97" s="99">
        <f t="shared" ca="1" si="60"/>
        <v>-65340.660471256633</v>
      </c>
      <c r="AQ97" s="99">
        <f t="shared" ca="1" si="60"/>
        <v>-63871.362373304968</v>
      </c>
      <c r="AR97" s="99">
        <f t="shared" ca="1" si="60"/>
        <v>-66622.343028763411</v>
      </c>
      <c r="AS97" s="99">
        <f t="shared" ca="1" si="60"/>
        <v>-64985.002412029571</v>
      </c>
      <c r="AT97" s="99">
        <f t="shared" ca="1" si="60"/>
        <v>-67555.332820481155</v>
      </c>
      <c r="AU97" s="99">
        <f t="shared" ca="1" si="60"/>
        <v>-67864.956988548729</v>
      </c>
      <c r="AV97" s="99">
        <f t="shared" ca="1" si="60"/>
        <v>-61399.880725829207</v>
      </c>
      <c r="AW97" s="99">
        <f t="shared" ca="1" si="60"/>
        <v>-67952.516087271564</v>
      </c>
      <c r="AX97" s="99">
        <f t="shared" ca="1" si="60"/>
        <v>-65694.024863207203</v>
      </c>
      <c r="AY97" s="99">
        <f t="shared" ca="1" si="60"/>
        <v>-67701.228501520774</v>
      </c>
      <c r="AZ97" s="99">
        <f t="shared" ca="1" si="60"/>
        <v>-65297.235982951803</v>
      </c>
      <c r="BA97" s="99">
        <f t="shared" ca="1" si="60"/>
        <v>-67140.252245573429</v>
      </c>
      <c r="BB97" s="99">
        <f t="shared" ca="1" si="60"/>
        <v>-66791.748520515815</v>
      </c>
      <c r="BC97" s="99">
        <f t="shared" ca="1" si="60"/>
        <v>-64221.857294220143</v>
      </c>
      <c r="BD97" s="99">
        <f t="shared" ca="1" si="60"/>
        <v>-65940.048583825541</v>
      </c>
      <c r="BE97" s="99">
        <f t="shared" ca="1" si="60"/>
        <v>-63392.91935248638</v>
      </c>
      <c r="BF97" s="99">
        <f t="shared" ca="1" si="60"/>
        <v>-65036.097961832318</v>
      </c>
      <c r="BG97" s="99">
        <f t="shared" ca="1" si="60"/>
        <v>-64568.876353954816</v>
      </c>
      <c r="BH97" s="99">
        <f t="shared" ca="1" si="60"/>
        <v>-57734.311873248407</v>
      </c>
      <c r="BI97" s="99">
        <f t="shared" ca="1" si="60"/>
        <v>-63236.187056794581</v>
      </c>
      <c r="BJ97" s="99">
        <f t="shared" ca="1" si="60"/>
        <v>-60579.13415229712</v>
      </c>
      <c r="BK97" s="99">
        <f t="shared" ca="1" si="60"/>
        <v>-61945.637011705236</v>
      </c>
      <c r="BL97" s="99">
        <f t="shared" ca="1" si="60"/>
        <v>-59320.525755905743</v>
      </c>
      <c r="BM97" s="99">
        <f ca="1">BM96*((1+$C97)^((BM$17-BL$17)/365)-1)</f>
        <v>0</v>
      </c>
      <c r="BN97" s="99">
        <f t="shared" ca="1" si="60"/>
        <v>0</v>
      </c>
      <c r="BO97" s="99">
        <f t="shared" ca="1" si="60"/>
        <v>0</v>
      </c>
      <c r="BP97" s="99">
        <f t="shared" ca="1" si="60"/>
        <v>0</v>
      </c>
      <c r="BQ97" s="99">
        <f t="shared" ca="1" si="60"/>
        <v>0</v>
      </c>
      <c r="BR97" s="99">
        <f t="shared" ca="1" si="60"/>
        <v>0</v>
      </c>
      <c r="BS97" s="99">
        <f t="shared" ref="BS97:DT97" ca="1" si="61">BS96*((1+$C97)^((BS$17-BR$17)/365)-1)</f>
        <v>0</v>
      </c>
      <c r="BT97" s="99">
        <f t="shared" ca="1" si="61"/>
        <v>0</v>
      </c>
      <c r="BU97" s="99">
        <f t="shared" ca="1" si="61"/>
        <v>0</v>
      </c>
      <c r="BV97" s="99">
        <f t="shared" ca="1" si="61"/>
        <v>0</v>
      </c>
      <c r="BW97" s="99">
        <f t="shared" ca="1" si="61"/>
        <v>0</v>
      </c>
      <c r="BX97" s="99">
        <f t="shared" ca="1" si="61"/>
        <v>0</v>
      </c>
      <c r="BY97" s="99">
        <f t="shared" ca="1" si="61"/>
        <v>0</v>
      </c>
      <c r="BZ97" s="99">
        <f t="shared" ca="1" si="61"/>
        <v>0</v>
      </c>
      <c r="CA97" s="99">
        <f t="shared" ca="1" si="61"/>
        <v>0</v>
      </c>
      <c r="CB97" s="99">
        <f t="shared" ca="1" si="61"/>
        <v>0</v>
      </c>
      <c r="CC97" s="99">
        <f t="shared" ca="1" si="61"/>
        <v>0</v>
      </c>
      <c r="CD97" s="99">
        <f t="shared" ca="1" si="61"/>
        <v>0</v>
      </c>
      <c r="CE97" s="99">
        <f t="shared" ca="1" si="61"/>
        <v>0</v>
      </c>
      <c r="CF97" s="99">
        <f t="shared" ca="1" si="61"/>
        <v>0</v>
      </c>
      <c r="CG97" s="99">
        <f t="shared" ca="1" si="61"/>
        <v>0</v>
      </c>
      <c r="CH97" s="99">
        <f t="shared" ca="1" si="61"/>
        <v>0</v>
      </c>
      <c r="CI97" s="99">
        <f t="shared" ca="1" si="61"/>
        <v>0</v>
      </c>
      <c r="CJ97" s="99">
        <f t="shared" ca="1" si="61"/>
        <v>0</v>
      </c>
      <c r="CK97" s="99">
        <f t="shared" ca="1" si="61"/>
        <v>0</v>
      </c>
      <c r="CL97" s="99">
        <f t="shared" ca="1" si="61"/>
        <v>0</v>
      </c>
      <c r="CM97" s="99">
        <f t="shared" ca="1" si="61"/>
        <v>0</v>
      </c>
      <c r="CN97" s="99">
        <f t="shared" ca="1" si="61"/>
        <v>0</v>
      </c>
      <c r="CO97" s="99">
        <f t="shared" ca="1" si="61"/>
        <v>0</v>
      </c>
      <c r="CP97" s="99">
        <f t="shared" ca="1" si="61"/>
        <v>0</v>
      </c>
      <c r="CQ97" s="99">
        <f t="shared" ca="1" si="61"/>
        <v>0</v>
      </c>
      <c r="CR97" s="99">
        <f t="shared" ca="1" si="61"/>
        <v>0</v>
      </c>
      <c r="CS97" s="99">
        <f t="shared" ca="1" si="61"/>
        <v>0</v>
      </c>
      <c r="CT97" s="99">
        <f t="shared" ca="1" si="61"/>
        <v>0</v>
      </c>
      <c r="CU97" s="99">
        <f t="shared" ca="1" si="61"/>
        <v>0</v>
      </c>
      <c r="CV97" s="99">
        <f t="shared" ca="1" si="61"/>
        <v>0</v>
      </c>
      <c r="CW97" s="99">
        <f t="shared" ca="1" si="61"/>
        <v>0</v>
      </c>
      <c r="CX97" s="99">
        <f t="shared" ca="1" si="61"/>
        <v>0</v>
      </c>
      <c r="CY97" s="99">
        <f t="shared" ca="1" si="61"/>
        <v>0</v>
      </c>
      <c r="CZ97" s="99">
        <f t="shared" ca="1" si="61"/>
        <v>0</v>
      </c>
      <c r="DA97" s="99">
        <f t="shared" ca="1" si="61"/>
        <v>0</v>
      </c>
      <c r="DB97" s="99">
        <f t="shared" ca="1" si="61"/>
        <v>0</v>
      </c>
      <c r="DC97" s="99">
        <f t="shared" ca="1" si="61"/>
        <v>0</v>
      </c>
      <c r="DD97" s="99">
        <f t="shared" ca="1" si="61"/>
        <v>0</v>
      </c>
      <c r="DE97" s="99">
        <f t="shared" ca="1" si="61"/>
        <v>0</v>
      </c>
      <c r="DF97" s="99">
        <f t="shared" ca="1" si="61"/>
        <v>0</v>
      </c>
      <c r="DG97" s="99">
        <f t="shared" ca="1" si="61"/>
        <v>0</v>
      </c>
      <c r="DH97" s="99">
        <f t="shared" ca="1" si="61"/>
        <v>0</v>
      </c>
      <c r="DI97" s="99">
        <f t="shared" ca="1" si="61"/>
        <v>0</v>
      </c>
      <c r="DJ97" s="99">
        <f t="shared" ca="1" si="61"/>
        <v>0</v>
      </c>
      <c r="DK97" s="99">
        <f t="shared" ca="1" si="61"/>
        <v>0</v>
      </c>
      <c r="DL97" s="99">
        <f t="shared" ca="1" si="61"/>
        <v>0</v>
      </c>
      <c r="DM97" s="99">
        <f t="shared" ca="1" si="61"/>
        <v>0</v>
      </c>
      <c r="DN97" s="99">
        <f t="shared" ca="1" si="61"/>
        <v>0</v>
      </c>
      <c r="DO97" s="99">
        <f t="shared" ca="1" si="61"/>
        <v>0</v>
      </c>
      <c r="DP97" s="99">
        <f t="shared" ca="1" si="61"/>
        <v>0</v>
      </c>
      <c r="DQ97" s="99">
        <f t="shared" ca="1" si="61"/>
        <v>0</v>
      </c>
      <c r="DR97" s="99">
        <f t="shared" ca="1" si="61"/>
        <v>0</v>
      </c>
      <c r="DS97" s="99">
        <f t="shared" ca="1" si="61"/>
        <v>0</v>
      </c>
      <c r="DT97" s="428">
        <f t="shared" ca="1" si="61"/>
        <v>0</v>
      </c>
    </row>
    <row r="98" spans="2:124">
      <c r="B98" s="85" t="s">
        <v>669</v>
      </c>
      <c r="D98" s="99">
        <v>0</v>
      </c>
      <c r="E98" s="99">
        <f ca="1">IF((-E96-E97)&gt;(E89+($C$96*E93)),(E89+($C$96*E93)),-E96-E97)</f>
        <v>-8539.2284690380093</v>
      </c>
      <c r="F98" s="99">
        <f t="shared" ref="F98:BQ98" ca="1" si="62">IF((-F96-F97)&gt;(F89+($C$96*F93)),(F89+($C$96*F93)),-F96-F97)</f>
        <v>0</v>
      </c>
      <c r="G98" s="99">
        <f t="shared" ca="1" si="62"/>
        <v>0</v>
      </c>
      <c r="H98" s="99">
        <f t="shared" ca="1" si="62"/>
        <v>0</v>
      </c>
      <c r="I98" s="99">
        <f t="shared" ca="1" si="62"/>
        <v>0</v>
      </c>
      <c r="J98" s="99">
        <f t="shared" ca="1" si="62"/>
        <v>0</v>
      </c>
      <c r="K98" s="99">
        <f t="shared" ca="1" si="62"/>
        <v>0</v>
      </c>
      <c r="L98" s="99">
        <f t="shared" ca="1" si="62"/>
        <v>0</v>
      </c>
      <c r="M98" s="99">
        <f t="shared" ca="1" si="62"/>
        <v>0</v>
      </c>
      <c r="N98" s="99">
        <f t="shared" ca="1" si="62"/>
        <v>0</v>
      </c>
      <c r="O98" s="99">
        <f t="shared" ca="1" si="62"/>
        <v>0</v>
      </c>
      <c r="P98" s="99">
        <f t="shared" ca="1" si="62"/>
        <v>0</v>
      </c>
      <c r="Q98" s="99">
        <f t="shared" ca="1" si="62"/>
        <v>0</v>
      </c>
      <c r="R98" s="99">
        <f t="shared" ca="1" si="62"/>
        <v>2.7939677238464354E-10</v>
      </c>
      <c r="S98" s="99">
        <f t="shared" ca="1" si="62"/>
        <v>0</v>
      </c>
      <c r="T98" s="99">
        <f t="shared" ca="1" si="62"/>
        <v>0</v>
      </c>
      <c r="U98" s="99">
        <f t="shared" ca="1" si="62"/>
        <v>0</v>
      </c>
      <c r="V98" s="99">
        <f t="shared" ca="1" si="62"/>
        <v>0</v>
      </c>
      <c r="W98" s="99">
        <f t="shared" ca="1" si="62"/>
        <v>0</v>
      </c>
      <c r="X98" s="99">
        <f t="shared" ca="1" si="62"/>
        <v>0</v>
      </c>
      <c r="Y98" s="99">
        <f t="shared" ca="1" si="62"/>
        <v>-1.3969838619232177E-10</v>
      </c>
      <c r="Z98" s="99">
        <f t="shared" ca="1" si="62"/>
        <v>-6.9849193096160886E-11</v>
      </c>
      <c r="AA98" s="99">
        <f t="shared" ca="1" si="62"/>
        <v>0</v>
      </c>
      <c r="AB98" s="99">
        <f t="shared" ca="1" si="62"/>
        <v>0</v>
      </c>
      <c r="AC98" s="99">
        <f t="shared" ca="1" si="62"/>
        <v>0</v>
      </c>
      <c r="AD98" s="99">
        <f t="shared" ca="1" si="62"/>
        <v>0</v>
      </c>
      <c r="AE98" s="99">
        <f t="shared" ca="1" si="62"/>
        <v>0</v>
      </c>
      <c r="AF98" s="99">
        <f t="shared" ca="1" si="62"/>
        <v>0</v>
      </c>
      <c r="AG98" s="99">
        <f t="shared" ca="1" si="62"/>
        <v>0</v>
      </c>
      <c r="AH98" s="99">
        <f t="shared" ca="1" si="62"/>
        <v>0</v>
      </c>
      <c r="AI98" s="99">
        <f t="shared" ca="1" si="62"/>
        <v>0</v>
      </c>
      <c r="AJ98" s="99">
        <f t="shared" ca="1" si="62"/>
        <v>0</v>
      </c>
      <c r="AK98" s="99">
        <f t="shared" ca="1" si="62"/>
        <v>4.3655745685100554E-12</v>
      </c>
      <c r="AL98" s="99">
        <f t="shared" ca="1" si="62"/>
        <v>0</v>
      </c>
      <c r="AM98" s="99">
        <f t="shared" ca="1" si="62"/>
        <v>0</v>
      </c>
      <c r="AN98" s="99">
        <f t="shared" ca="1" si="62"/>
        <v>0</v>
      </c>
      <c r="AO98" s="99">
        <f t="shared" ca="1" si="62"/>
        <v>0</v>
      </c>
      <c r="AP98" s="99">
        <f t="shared" ca="1" si="62"/>
        <v>1050.3750745405616</v>
      </c>
      <c r="AQ98" s="99">
        <f t="shared" ca="1" si="62"/>
        <v>5326.7379483672148</v>
      </c>
      <c r="AR98" s="99">
        <f t="shared" ca="1" si="62"/>
        <v>14860.888468412915</v>
      </c>
      <c r="AS98" s="99">
        <f t="shared" ca="1" si="62"/>
        <v>27329.841088092991</v>
      </c>
      <c r="AT98" s="99">
        <f t="shared" ca="1" si="62"/>
        <v>37881.326148213877</v>
      </c>
      <c r="AU98" s="99">
        <f t="shared" ca="1" si="62"/>
        <v>53710.492988352162</v>
      </c>
      <c r="AV98" s="99">
        <f t="shared" ca="1" si="62"/>
        <v>67162.786354031254</v>
      </c>
      <c r="AW98" s="99">
        <f t="shared" ca="1" si="62"/>
        <v>73444.547560920721</v>
      </c>
      <c r="AX98" s="99">
        <f t="shared" ca="1" si="62"/>
        <v>84285.092402034061</v>
      </c>
      <c r="AY98" s="99">
        <f t="shared" ca="1" si="62"/>
        <v>88412.111363167685</v>
      </c>
      <c r="AZ98" s="99">
        <f t="shared" ca="1" si="62"/>
        <v>98349.640612260569</v>
      </c>
      <c r="BA98" s="99">
        <f t="shared" ca="1" si="62"/>
        <v>100540.42874734008</v>
      </c>
      <c r="BB98" s="99">
        <f t="shared" ca="1" si="62"/>
        <v>106855.45851900477</v>
      </c>
      <c r="BC98" s="99">
        <f t="shared" ca="1" si="62"/>
        <v>105784.04155926095</v>
      </c>
      <c r="BD98" s="99">
        <f t="shared" ca="1" si="62"/>
        <v>106484.19212242951</v>
      </c>
      <c r="BE98" s="99">
        <f t="shared" ca="1" si="62"/>
        <v>109482.31271069583</v>
      </c>
      <c r="BF98" s="99">
        <f t="shared" ca="1" si="62"/>
        <v>109814.05310698457</v>
      </c>
      <c r="BG98" s="99">
        <f t="shared" ca="1" si="62"/>
        <v>123661.12223463191</v>
      </c>
      <c r="BH98" s="99">
        <f t="shared" ca="1" si="62"/>
        <v>126365.400197418</v>
      </c>
      <c r="BI98" s="99">
        <f t="shared" ca="1" si="62"/>
        <v>123351.01218500704</v>
      </c>
      <c r="BJ98" s="99">
        <f t="shared" ca="1" si="62"/>
        <v>124149.06815606082</v>
      </c>
      <c r="BK98" s="99">
        <f t="shared" ca="1" si="62"/>
        <v>123040.90213538222</v>
      </c>
      <c r="BL98" s="99">
        <f t="shared" ca="1" si="62"/>
        <v>5935020.3676667586</v>
      </c>
      <c r="BM98" s="99">
        <f t="shared" ca="1" si="62"/>
        <v>0</v>
      </c>
      <c r="BN98" s="99">
        <f t="shared" ca="1" si="62"/>
        <v>0</v>
      </c>
      <c r="BO98" s="99">
        <f t="shared" ca="1" si="62"/>
        <v>0</v>
      </c>
      <c r="BP98" s="99">
        <f t="shared" ca="1" si="62"/>
        <v>0</v>
      </c>
      <c r="BQ98" s="99">
        <f t="shared" ca="1" si="62"/>
        <v>0</v>
      </c>
      <c r="BR98" s="99">
        <f t="shared" ref="BR98:DT98" ca="1" si="63">IF((-BR96-BR97)&gt;(BR89+($C$96*BR93)),(BR89+($C$96*BR93)),-BR96-BR97)</f>
        <v>0</v>
      </c>
      <c r="BS98" s="99">
        <f t="shared" ca="1" si="63"/>
        <v>0</v>
      </c>
      <c r="BT98" s="99">
        <f t="shared" ca="1" si="63"/>
        <v>0</v>
      </c>
      <c r="BU98" s="99">
        <f t="shared" ca="1" si="63"/>
        <v>0</v>
      </c>
      <c r="BV98" s="99">
        <f t="shared" ca="1" si="63"/>
        <v>0</v>
      </c>
      <c r="BW98" s="99">
        <f t="shared" ca="1" si="63"/>
        <v>0</v>
      </c>
      <c r="BX98" s="99">
        <f t="shared" ca="1" si="63"/>
        <v>0</v>
      </c>
      <c r="BY98" s="99">
        <f t="shared" ca="1" si="63"/>
        <v>0</v>
      </c>
      <c r="BZ98" s="99">
        <f t="shared" ca="1" si="63"/>
        <v>0</v>
      </c>
      <c r="CA98" s="99">
        <f t="shared" ca="1" si="63"/>
        <v>0</v>
      </c>
      <c r="CB98" s="99">
        <f t="shared" ca="1" si="63"/>
        <v>0</v>
      </c>
      <c r="CC98" s="99">
        <f t="shared" ca="1" si="63"/>
        <v>0</v>
      </c>
      <c r="CD98" s="99">
        <f t="shared" ca="1" si="63"/>
        <v>0</v>
      </c>
      <c r="CE98" s="99">
        <f t="shared" ca="1" si="63"/>
        <v>0</v>
      </c>
      <c r="CF98" s="99">
        <f t="shared" ca="1" si="63"/>
        <v>0</v>
      </c>
      <c r="CG98" s="99">
        <f t="shared" ca="1" si="63"/>
        <v>0</v>
      </c>
      <c r="CH98" s="99">
        <f t="shared" ca="1" si="63"/>
        <v>0</v>
      </c>
      <c r="CI98" s="99">
        <f t="shared" ca="1" si="63"/>
        <v>0</v>
      </c>
      <c r="CJ98" s="99">
        <f t="shared" ca="1" si="63"/>
        <v>0</v>
      </c>
      <c r="CK98" s="99">
        <f t="shared" ca="1" si="63"/>
        <v>0</v>
      </c>
      <c r="CL98" s="99">
        <f t="shared" ca="1" si="63"/>
        <v>0</v>
      </c>
      <c r="CM98" s="99">
        <f t="shared" ca="1" si="63"/>
        <v>0</v>
      </c>
      <c r="CN98" s="99">
        <f t="shared" ca="1" si="63"/>
        <v>0</v>
      </c>
      <c r="CO98" s="99">
        <f t="shared" ca="1" si="63"/>
        <v>0</v>
      </c>
      <c r="CP98" s="99">
        <f t="shared" ca="1" si="63"/>
        <v>0</v>
      </c>
      <c r="CQ98" s="99">
        <f t="shared" ca="1" si="63"/>
        <v>0</v>
      </c>
      <c r="CR98" s="99">
        <f t="shared" ca="1" si="63"/>
        <v>0</v>
      </c>
      <c r="CS98" s="99">
        <f t="shared" ca="1" si="63"/>
        <v>0</v>
      </c>
      <c r="CT98" s="99">
        <f t="shared" ca="1" si="63"/>
        <v>0</v>
      </c>
      <c r="CU98" s="99">
        <f t="shared" ca="1" si="63"/>
        <v>0</v>
      </c>
      <c r="CV98" s="99">
        <f t="shared" ca="1" si="63"/>
        <v>0</v>
      </c>
      <c r="CW98" s="99">
        <f t="shared" ca="1" si="63"/>
        <v>0</v>
      </c>
      <c r="CX98" s="99">
        <f t="shared" ca="1" si="63"/>
        <v>0</v>
      </c>
      <c r="CY98" s="99">
        <f t="shared" ca="1" si="63"/>
        <v>0</v>
      </c>
      <c r="CZ98" s="99">
        <f t="shared" ca="1" si="63"/>
        <v>0</v>
      </c>
      <c r="DA98" s="99">
        <f t="shared" ca="1" si="63"/>
        <v>0</v>
      </c>
      <c r="DB98" s="99">
        <f t="shared" ca="1" si="63"/>
        <v>0</v>
      </c>
      <c r="DC98" s="99">
        <f t="shared" ca="1" si="63"/>
        <v>0</v>
      </c>
      <c r="DD98" s="99">
        <f t="shared" ca="1" si="63"/>
        <v>0</v>
      </c>
      <c r="DE98" s="99">
        <f t="shared" ca="1" si="63"/>
        <v>0</v>
      </c>
      <c r="DF98" s="99">
        <f t="shared" ca="1" si="63"/>
        <v>0</v>
      </c>
      <c r="DG98" s="99">
        <f t="shared" ca="1" si="63"/>
        <v>0</v>
      </c>
      <c r="DH98" s="99">
        <f t="shared" ca="1" si="63"/>
        <v>0</v>
      </c>
      <c r="DI98" s="99">
        <f t="shared" ca="1" si="63"/>
        <v>0</v>
      </c>
      <c r="DJ98" s="99">
        <f t="shared" ca="1" si="63"/>
        <v>0</v>
      </c>
      <c r="DK98" s="99">
        <f t="shared" ca="1" si="63"/>
        <v>0</v>
      </c>
      <c r="DL98" s="99">
        <f t="shared" ca="1" si="63"/>
        <v>0</v>
      </c>
      <c r="DM98" s="99">
        <f t="shared" ca="1" si="63"/>
        <v>0</v>
      </c>
      <c r="DN98" s="99">
        <f t="shared" ca="1" si="63"/>
        <v>0</v>
      </c>
      <c r="DO98" s="99">
        <f t="shared" ca="1" si="63"/>
        <v>0</v>
      </c>
      <c r="DP98" s="99">
        <f t="shared" ca="1" si="63"/>
        <v>0</v>
      </c>
      <c r="DQ98" s="99">
        <f t="shared" ca="1" si="63"/>
        <v>0</v>
      </c>
      <c r="DR98" s="99">
        <f t="shared" ca="1" si="63"/>
        <v>0</v>
      </c>
      <c r="DS98" s="99">
        <f t="shared" ca="1" si="63"/>
        <v>0</v>
      </c>
      <c r="DT98" s="428">
        <f t="shared" ca="1" si="63"/>
        <v>0</v>
      </c>
    </row>
    <row r="99" spans="2:124">
      <c r="B99" s="429" t="s">
        <v>670</v>
      </c>
      <c r="C99" s="26"/>
      <c r="D99" s="430">
        <f ca="1">SUM(D96:D98)</f>
        <v>-4285292.2278749999</v>
      </c>
      <c r="E99" s="430">
        <f ca="1">SUM(E96:E98)</f>
        <v>-4338545.0016241316</v>
      </c>
      <c r="F99" s="430">
        <f ca="1">SUM(F96:F98)</f>
        <v>-4383814.196363749</v>
      </c>
      <c r="G99" s="430">
        <f ca="1">SUM(G96:G98)</f>
        <v>-4428072.7817138014</v>
      </c>
      <c r="H99" s="430">
        <f t="shared" ref="H99:BK99" ca="1" si="64">SUM(H96:H98)</f>
        <v>-4474276.1261533685</v>
      </c>
      <c r="I99" s="430">
        <f t="shared" ca="1" si="64"/>
        <v>-4519448.0068351086</v>
      </c>
      <c r="J99" s="430">
        <f t="shared" ca="1" si="64"/>
        <v>-4566604.7775636381</v>
      </c>
      <c r="K99" s="430">
        <f t="shared" ca="1" si="64"/>
        <v>-4614253.590909359</v>
      </c>
      <c r="L99" s="430">
        <f t="shared" ca="1" si="64"/>
        <v>-4657718.4193090852</v>
      </c>
      <c r="M99" s="430">
        <f t="shared" ca="1" si="64"/>
        <v>-4706317.9295336138</v>
      </c>
      <c r="N99" s="430">
        <f t="shared" ca="1" si="64"/>
        <v>-4753832.4829427255</v>
      </c>
      <c r="O99" s="430">
        <f t="shared" ca="1" si="64"/>
        <v>-4803434.865388752</v>
      </c>
      <c r="P99" s="430">
        <f t="shared" ca="1" si="64"/>
        <v>-4851929.9024593392</v>
      </c>
      <c r="Q99" s="430">
        <f t="shared" ca="1" si="64"/>
        <v>-4902555.8518352667</v>
      </c>
      <c r="R99" s="430">
        <f t="shared" ca="1" si="64"/>
        <v>-4953710.0418910347</v>
      </c>
      <c r="S99" s="430">
        <f t="shared" ca="1" si="64"/>
        <v>-5003722.2433365937</v>
      </c>
      <c r="T99" s="430">
        <f t="shared" ca="1" si="64"/>
        <v>-5055932.0225533051</v>
      </c>
      <c r="U99" s="430">
        <f t="shared" ca="1" si="64"/>
        <v>-5106976.2477236716</v>
      </c>
      <c r="V99" s="430">
        <f t="shared" ca="1" si="64"/>
        <v>-5160263.3986469097</v>
      </c>
      <c r="W99" s="430">
        <f t="shared" ca="1" si="64"/>
        <v>-5214106.5577275744</v>
      </c>
      <c r="X99" s="430">
        <f t="shared" ca="1" si="64"/>
        <v>-5264984.4609914804</v>
      </c>
      <c r="Y99" s="430">
        <f t="shared" ca="1" si="64"/>
        <v>-5319920.2993373917</v>
      </c>
      <c r="Z99" s="430">
        <f t="shared" ca="1" si="64"/>
        <v>-5373629.7258954337</v>
      </c>
      <c r="AA99" s="430">
        <f t="shared" ca="1" si="64"/>
        <v>-5429699.1893743407</v>
      </c>
      <c r="AB99" s="430">
        <f t="shared" ca="1" si="64"/>
        <v>-5484516.9335199222</v>
      </c>
      <c r="AC99" s="430">
        <f t="shared" ca="1" si="64"/>
        <v>-5541743.4149839384</v>
      </c>
      <c r="AD99" s="430">
        <f t="shared" ca="1" si="64"/>
        <v>-5599567.0083213337</v>
      </c>
      <c r="AE99" s="430">
        <f t="shared" ca="1" si="64"/>
        <v>-5656099.7223598743</v>
      </c>
      <c r="AF99" s="430">
        <f t="shared" ca="1" si="64"/>
        <v>-5715116.5309218131</v>
      </c>
      <c r="AG99" s="430">
        <f t="shared" ca="1" si="64"/>
        <v>-5772815.8223240599</v>
      </c>
      <c r="AH99" s="430">
        <f t="shared" ca="1" si="64"/>
        <v>-5833050.4686303465</v>
      </c>
      <c r="AI99" s="430">
        <f t="shared" ca="1" si="64"/>
        <v>-5893913.6145678889</v>
      </c>
      <c r="AJ99" s="430">
        <f t="shared" ca="1" si="64"/>
        <v>-5949432.4409203688</v>
      </c>
      <c r="AK99" s="430">
        <f t="shared" ca="1" si="64"/>
        <v>-6011509.9382512486</v>
      </c>
      <c r="AL99" s="430">
        <f t="shared" ca="1" si="64"/>
        <v>-6072201.5902618356</v>
      </c>
      <c r="AM99" s="430">
        <f t="shared" ca="1" si="64"/>
        <v>-6135560.0839930009</v>
      </c>
      <c r="AN99" s="430">
        <f t="shared" ca="1" si="64"/>
        <v>-6197504.1348775076</v>
      </c>
      <c r="AO99" s="430">
        <f t="shared" ca="1" si="64"/>
        <v>-6262170.0589318462</v>
      </c>
      <c r="AP99" s="430">
        <f t="shared" ca="1" si="64"/>
        <v>-6326460.3443285627</v>
      </c>
      <c r="AQ99" s="430">
        <f t="shared" ca="1" si="64"/>
        <v>-6385004.9687534999</v>
      </c>
      <c r="AR99" s="430">
        <f t="shared" ca="1" si="64"/>
        <v>-6436766.4233138505</v>
      </c>
      <c r="AS99" s="430">
        <f t="shared" ca="1" si="64"/>
        <v>-6474421.5846377872</v>
      </c>
      <c r="AT99" s="430">
        <f t="shared" ca="1" si="64"/>
        <v>-6504095.5913100541</v>
      </c>
      <c r="AU99" s="430">
        <f t="shared" ca="1" si="64"/>
        <v>-6518250.0553102512</v>
      </c>
      <c r="AV99" s="430">
        <f t="shared" ca="1" si="64"/>
        <v>-6512487.1496820487</v>
      </c>
      <c r="AW99" s="430">
        <f t="shared" ca="1" si="64"/>
        <v>-6506995.118208399</v>
      </c>
      <c r="AX99" s="430">
        <f t="shared" ca="1" si="64"/>
        <v>-6488404.0506695714</v>
      </c>
      <c r="AY99" s="430">
        <f t="shared" ca="1" si="64"/>
        <v>-6467693.1678079246</v>
      </c>
      <c r="AZ99" s="430">
        <f t="shared" ca="1" si="64"/>
        <v>-6434640.7631786158</v>
      </c>
      <c r="BA99" s="430">
        <f t="shared" ca="1" si="64"/>
        <v>-6401240.5866768491</v>
      </c>
      <c r="BB99" s="430">
        <f t="shared" ca="1" si="64"/>
        <v>-6361176.8766783597</v>
      </c>
      <c r="BC99" s="430">
        <f t="shared" ca="1" si="64"/>
        <v>-6319614.6924133189</v>
      </c>
      <c r="BD99" s="430">
        <f t="shared" ca="1" si="64"/>
        <v>-6279070.5488747144</v>
      </c>
      <c r="BE99" s="430">
        <f t="shared" ca="1" si="64"/>
        <v>-6232981.1555165052</v>
      </c>
      <c r="BF99" s="430">
        <f t="shared" ca="1" si="64"/>
        <v>-6188203.2003713539</v>
      </c>
      <c r="BG99" s="430">
        <f t="shared" ca="1" si="64"/>
        <v>-6129110.9544906765</v>
      </c>
      <c r="BH99" s="430">
        <f t="shared" ca="1" si="64"/>
        <v>-6060479.8661665069</v>
      </c>
      <c r="BI99" s="430">
        <f t="shared" ca="1" si="64"/>
        <v>-6000365.0410382943</v>
      </c>
      <c r="BJ99" s="430">
        <f t="shared" ca="1" si="64"/>
        <v>-5936795.1070345305</v>
      </c>
      <c r="BK99" s="430">
        <f t="shared" ca="1" si="64"/>
        <v>-5875699.8419108531</v>
      </c>
      <c r="BL99" s="430">
        <f ca="1">SUM(BL96:BL98)</f>
        <v>0</v>
      </c>
      <c r="BM99" s="430">
        <f ca="1">SUM(BM96:BM98)</f>
        <v>0</v>
      </c>
      <c r="BN99" s="430">
        <f t="shared" ref="BN99:DT99" ca="1" si="65">SUM(BN96:BN98)</f>
        <v>0</v>
      </c>
      <c r="BO99" s="430">
        <f t="shared" ca="1" si="65"/>
        <v>0</v>
      </c>
      <c r="BP99" s="430">
        <f t="shared" ca="1" si="65"/>
        <v>0</v>
      </c>
      <c r="BQ99" s="430">
        <f t="shared" ca="1" si="65"/>
        <v>0</v>
      </c>
      <c r="BR99" s="430">
        <f t="shared" ca="1" si="65"/>
        <v>0</v>
      </c>
      <c r="BS99" s="430">
        <f t="shared" ca="1" si="65"/>
        <v>0</v>
      </c>
      <c r="BT99" s="430">
        <f t="shared" ca="1" si="65"/>
        <v>0</v>
      </c>
      <c r="BU99" s="430">
        <f t="shared" ca="1" si="65"/>
        <v>0</v>
      </c>
      <c r="BV99" s="430">
        <f t="shared" ca="1" si="65"/>
        <v>0</v>
      </c>
      <c r="BW99" s="430">
        <f t="shared" ca="1" si="65"/>
        <v>0</v>
      </c>
      <c r="BX99" s="430">
        <f t="shared" ca="1" si="65"/>
        <v>0</v>
      </c>
      <c r="BY99" s="430">
        <f t="shared" ca="1" si="65"/>
        <v>0</v>
      </c>
      <c r="BZ99" s="430">
        <f t="shared" ca="1" si="65"/>
        <v>0</v>
      </c>
      <c r="CA99" s="430">
        <f t="shared" ca="1" si="65"/>
        <v>0</v>
      </c>
      <c r="CB99" s="430">
        <f t="shared" ca="1" si="65"/>
        <v>0</v>
      </c>
      <c r="CC99" s="430">
        <f t="shared" ca="1" si="65"/>
        <v>0</v>
      </c>
      <c r="CD99" s="430">
        <f t="shared" ca="1" si="65"/>
        <v>0</v>
      </c>
      <c r="CE99" s="430">
        <f t="shared" ca="1" si="65"/>
        <v>0</v>
      </c>
      <c r="CF99" s="430">
        <f t="shared" ca="1" si="65"/>
        <v>0</v>
      </c>
      <c r="CG99" s="430">
        <f t="shared" ca="1" si="65"/>
        <v>0</v>
      </c>
      <c r="CH99" s="430">
        <f t="shared" ca="1" si="65"/>
        <v>0</v>
      </c>
      <c r="CI99" s="430">
        <f t="shared" ca="1" si="65"/>
        <v>0</v>
      </c>
      <c r="CJ99" s="430">
        <f t="shared" ca="1" si="65"/>
        <v>0</v>
      </c>
      <c r="CK99" s="430">
        <f t="shared" ca="1" si="65"/>
        <v>0</v>
      </c>
      <c r="CL99" s="430">
        <f t="shared" ca="1" si="65"/>
        <v>0</v>
      </c>
      <c r="CM99" s="430">
        <f t="shared" ca="1" si="65"/>
        <v>0</v>
      </c>
      <c r="CN99" s="430">
        <f t="shared" ca="1" si="65"/>
        <v>0</v>
      </c>
      <c r="CO99" s="430">
        <f t="shared" ca="1" si="65"/>
        <v>0</v>
      </c>
      <c r="CP99" s="430">
        <f t="shared" ca="1" si="65"/>
        <v>0</v>
      </c>
      <c r="CQ99" s="430">
        <f t="shared" ca="1" si="65"/>
        <v>0</v>
      </c>
      <c r="CR99" s="430">
        <f t="shared" ca="1" si="65"/>
        <v>0</v>
      </c>
      <c r="CS99" s="430">
        <f t="shared" ca="1" si="65"/>
        <v>0</v>
      </c>
      <c r="CT99" s="430">
        <f t="shared" ca="1" si="65"/>
        <v>0</v>
      </c>
      <c r="CU99" s="430">
        <f t="shared" ca="1" si="65"/>
        <v>0</v>
      </c>
      <c r="CV99" s="430">
        <f t="shared" ca="1" si="65"/>
        <v>0</v>
      </c>
      <c r="CW99" s="430">
        <f t="shared" ca="1" si="65"/>
        <v>0</v>
      </c>
      <c r="CX99" s="430">
        <f t="shared" ca="1" si="65"/>
        <v>0</v>
      </c>
      <c r="CY99" s="430">
        <f t="shared" ca="1" si="65"/>
        <v>0</v>
      </c>
      <c r="CZ99" s="430">
        <f t="shared" ca="1" si="65"/>
        <v>0</v>
      </c>
      <c r="DA99" s="430">
        <f t="shared" ca="1" si="65"/>
        <v>0</v>
      </c>
      <c r="DB99" s="430">
        <f t="shared" ca="1" si="65"/>
        <v>0</v>
      </c>
      <c r="DC99" s="430">
        <f t="shared" ca="1" si="65"/>
        <v>0</v>
      </c>
      <c r="DD99" s="430">
        <f t="shared" ca="1" si="65"/>
        <v>0</v>
      </c>
      <c r="DE99" s="430">
        <f t="shared" ca="1" si="65"/>
        <v>0</v>
      </c>
      <c r="DF99" s="430">
        <f t="shared" ca="1" si="65"/>
        <v>0</v>
      </c>
      <c r="DG99" s="430">
        <f t="shared" ca="1" si="65"/>
        <v>0</v>
      </c>
      <c r="DH99" s="430">
        <f t="shared" ca="1" si="65"/>
        <v>0</v>
      </c>
      <c r="DI99" s="430">
        <f t="shared" ca="1" si="65"/>
        <v>0</v>
      </c>
      <c r="DJ99" s="430">
        <f t="shared" ca="1" si="65"/>
        <v>0</v>
      </c>
      <c r="DK99" s="430">
        <f t="shared" ca="1" si="65"/>
        <v>0</v>
      </c>
      <c r="DL99" s="430">
        <f t="shared" ca="1" si="65"/>
        <v>0</v>
      </c>
      <c r="DM99" s="430">
        <f t="shared" ca="1" si="65"/>
        <v>0</v>
      </c>
      <c r="DN99" s="430">
        <f t="shared" ca="1" si="65"/>
        <v>0</v>
      </c>
      <c r="DO99" s="430">
        <f t="shared" ca="1" si="65"/>
        <v>0</v>
      </c>
      <c r="DP99" s="430">
        <f t="shared" ca="1" si="65"/>
        <v>0</v>
      </c>
      <c r="DQ99" s="430">
        <f t="shared" ca="1" si="65"/>
        <v>0</v>
      </c>
      <c r="DR99" s="430">
        <f t="shared" ca="1" si="65"/>
        <v>0</v>
      </c>
      <c r="DS99" s="430">
        <f t="shared" ca="1" si="65"/>
        <v>0</v>
      </c>
      <c r="DT99" s="431">
        <f t="shared" ca="1" si="65"/>
        <v>0</v>
      </c>
    </row>
    <row r="100" spans="2:124">
      <c r="B100" s="78"/>
      <c r="DT100" s="79"/>
    </row>
    <row r="101" spans="2:124">
      <c r="B101" s="85" t="s">
        <v>785</v>
      </c>
      <c r="C101" s="427"/>
      <c r="D101" s="99">
        <f ca="1">D90</f>
        <v>-9999015.1983749997</v>
      </c>
      <c r="E101" s="99">
        <f t="shared" ref="E101:BP101" ca="1" si="66">E90</f>
        <v>-19924.866427755354</v>
      </c>
      <c r="F101" s="99">
        <f t="shared" ca="1" si="66"/>
        <v>0</v>
      </c>
      <c r="G101" s="99">
        <f t="shared" ca="1" si="66"/>
        <v>0</v>
      </c>
      <c r="H101" s="99">
        <f t="shared" ca="1" si="66"/>
        <v>0</v>
      </c>
      <c r="I101" s="99">
        <f t="shared" ca="1" si="66"/>
        <v>0</v>
      </c>
      <c r="J101" s="99">
        <f t="shared" ca="1" si="66"/>
        <v>0</v>
      </c>
      <c r="K101" s="99">
        <f t="shared" ca="1" si="66"/>
        <v>0</v>
      </c>
      <c r="L101" s="99">
        <f t="shared" ca="1" si="66"/>
        <v>0</v>
      </c>
      <c r="M101" s="99">
        <f t="shared" ca="1" si="66"/>
        <v>0</v>
      </c>
      <c r="N101" s="99">
        <f t="shared" ca="1" si="66"/>
        <v>0</v>
      </c>
      <c r="O101" s="99">
        <f t="shared" ca="1" si="66"/>
        <v>0</v>
      </c>
      <c r="P101" s="99">
        <f t="shared" ca="1" si="66"/>
        <v>0</v>
      </c>
      <c r="Q101" s="99">
        <f t="shared" ca="1" si="66"/>
        <v>0</v>
      </c>
      <c r="R101" s="99">
        <f t="shared" ca="1" si="66"/>
        <v>6.5192580223083492E-10</v>
      </c>
      <c r="S101" s="99">
        <f t="shared" ca="1" si="66"/>
        <v>0</v>
      </c>
      <c r="T101" s="99">
        <f t="shared" ca="1" si="66"/>
        <v>0</v>
      </c>
      <c r="U101" s="99">
        <f t="shared" ca="1" si="66"/>
        <v>0</v>
      </c>
      <c r="V101" s="99">
        <f t="shared" ca="1" si="66"/>
        <v>0</v>
      </c>
      <c r="W101" s="99">
        <f t="shared" ca="1" si="66"/>
        <v>0</v>
      </c>
      <c r="X101" s="99">
        <f t="shared" ca="1" si="66"/>
        <v>0</v>
      </c>
      <c r="Y101" s="99">
        <f t="shared" ca="1" si="66"/>
        <v>-3.2596290111541746E-10</v>
      </c>
      <c r="Z101" s="99">
        <f t="shared" ca="1" si="66"/>
        <v>-1.6298145055770873E-10</v>
      </c>
      <c r="AA101" s="99">
        <f t="shared" ca="1" si="66"/>
        <v>0</v>
      </c>
      <c r="AB101" s="99">
        <f t="shared" ca="1" si="66"/>
        <v>0</v>
      </c>
      <c r="AC101" s="99">
        <f t="shared" ca="1" si="66"/>
        <v>0</v>
      </c>
      <c r="AD101" s="99">
        <f t="shared" ca="1" si="66"/>
        <v>0</v>
      </c>
      <c r="AE101" s="99">
        <f t="shared" ca="1" si="66"/>
        <v>0</v>
      </c>
      <c r="AF101" s="99">
        <f t="shared" ca="1" si="66"/>
        <v>0</v>
      </c>
      <c r="AG101" s="99">
        <f t="shared" ca="1" si="66"/>
        <v>0</v>
      </c>
      <c r="AH101" s="99">
        <f t="shared" ca="1" si="66"/>
        <v>0</v>
      </c>
      <c r="AI101" s="99">
        <f t="shared" ca="1" si="66"/>
        <v>0</v>
      </c>
      <c r="AJ101" s="99">
        <f t="shared" ca="1" si="66"/>
        <v>0</v>
      </c>
      <c r="AK101" s="99">
        <f t="shared" ca="1" si="66"/>
        <v>1.0186340659856796E-11</v>
      </c>
      <c r="AL101" s="99">
        <f t="shared" ca="1" si="66"/>
        <v>0</v>
      </c>
      <c r="AM101" s="99">
        <f t="shared" ca="1" si="66"/>
        <v>0</v>
      </c>
      <c r="AN101" s="99">
        <f t="shared" ca="1" si="66"/>
        <v>0</v>
      </c>
      <c r="AO101" s="99">
        <f t="shared" ca="1" si="66"/>
        <v>0</v>
      </c>
      <c r="AP101" s="99">
        <f t="shared" ca="1" si="66"/>
        <v>2450.8751739279774</v>
      </c>
      <c r="AQ101" s="99">
        <f t="shared" ca="1" si="66"/>
        <v>12429.055212856834</v>
      </c>
      <c r="AR101" s="99">
        <f t="shared" ca="1" si="66"/>
        <v>34675.406426296802</v>
      </c>
      <c r="AS101" s="99">
        <f t="shared" ca="1" si="66"/>
        <v>63769.629205550307</v>
      </c>
      <c r="AT101" s="99">
        <f t="shared" ca="1" si="66"/>
        <v>88389.761012499046</v>
      </c>
      <c r="AU101" s="99">
        <f t="shared" ca="1" si="66"/>
        <v>125324.48363948838</v>
      </c>
      <c r="AV101" s="99">
        <f t="shared" ca="1" si="66"/>
        <v>156713.16815940625</v>
      </c>
      <c r="AW101" s="99">
        <f t="shared" ca="1" si="66"/>
        <v>171370.61097548166</v>
      </c>
      <c r="AX101" s="99">
        <f t="shared" ca="1" si="66"/>
        <v>196665.21560474613</v>
      </c>
      <c r="AY101" s="99">
        <f t="shared" ca="1" si="66"/>
        <v>206294.92651405791</v>
      </c>
      <c r="AZ101" s="99">
        <f t="shared" ca="1" si="66"/>
        <v>229482.49476194134</v>
      </c>
      <c r="BA101" s="99">
        <f t="shared" ca="1" si="66"/>
        <v>234594.33374379348</v>
      </c>
      <c r="BB101" s="99">
        <f t="shared" ca="1" si="66"/>
        <v>249329.40321101111</v>
      </c>
      <c r="BC101" s="99">
        <f t="shared" ca="1" si="66"/>
        <v>246829.43030494219</v>
      </c>
      <c r="BD101" s="99">
        <f t="shared" ca="1" si="66"/>
        <v>248463.11495233551</v>
      </c>
      <c r="BE101" s="99">
        <f t="shared" ca="1" si="66"/>
        <v>255458.72965829028</v>
      </c>
      <c r="BF101" s="99">
        <f t="shared" ca="1" si="66"/>
        <v>256232.79058296402</v>
      </c>
      <c r="BG101" s="99">
        <f t="shared" ca="1" si="66"/>
        <v>288542.61854747444</v>
      </c>
      <c r="BH101" s="99">
        <f t="shared" ca="1" si="66"/>
        <v>294852.60046064202</v>
      </c>
      <c r="BI101" s="99">
        <f t="shared" ca="1" si="66"/>
        <v>287819.02843168308</v>
      </c>
      <c r="BJ101" s="99">
        <f t="shared" ca="1" si="66"/>
        <v>289681.1590308086</v>
      </c>
      <c r="BK101" s="99">
        <f t="shared" ca="1" si="66"/>
        <v>287095.43831589184</v>
      </c>
      <c r="BL101" s="99">
        <f t="shared" ca="1" si="66"/>
        <v>10922079.879264301</v>
      </c>
      <c r="BM101" s="99">
        <f t="shared" ca="1" si="66"/>
        <v>0</v>
      </c>
      <c r="BN101" s="99">
        <f t="shared" ca="1" si="66"/>
        <v>0</v>
      </c>
      <c r="BO101" s="99">
        <f t="shared" ca="1" si="66"/>
        <v>0</v>
      </c>
      <c r="BP101" s="99">
        <f t="shared" ca="1" si="66"/>
        <v>0</v>
      </c>
      <c r="BQ101" s="99">
        <f t="shared" ref="BQ101:DT101" ca="1" si="67">BQ90</f>
        <v>0</v>
      </c>
      <c r="BR101" s="99">
        <f t="shared" ca="1" si="67"/>
        <v>0</v>
      </c>
      <c r="BS101" s="99">
        <f t="shared" ca="1" si="67"/>
        <v>0</v>
      </c>
      <c r="BT101" s="99">
        <f t="shared" ca="1" si="67"/>
        <v>0</v>
      </c>
      <c r="BU101" s="99">
        <f t="shared" ca="1" si="67"/>
        <v>0</v>
      </c>
      <c r="BV101" s="99">
        <f t="shared" ca="1" si="67"/>
        <v>0</v>
      </c>
      <c r="BW101" s="99">
        <f t="shared" ca="1" si="67"/>
        <v>0</v>
      </c>
      <c r="BX101" s="99">
        <f t="shared" ca="1" si="67"/>
        <v>0</v>
      </c>
      <c r="BY101" s="99">
        <f t="shared" ca="1" si="67"/>
        <v>0</v>
      </c>
      <c r="BZ101" s="99">
        <f t="shared" ca="1" si="67"/>
        <v>0</v>
      </c>
      <c r="CA101" s="99">
        <f t="shared" ca="1" si="67"/>
        <v>0</v>
      </c>
      <c r="CB101" s="99">
        <f t="shared" ca="1" si="67"/>
        <v>0</v>
      </c>
      <c r="CC101" s="99">
        <f t="shared" ca="1" si="67"/>
        <v>0</v>
      </c>
      <c r="CD101" s="99">
        <f t="shared" ca="1" si="67"/>
        <v>0</v>
      </c>
      <c r="CE101" s="99">
        <f t="shared" ca="1" si="67"/>
        <v>0</v>
      </c>
      <c r="CF101" s="99">
        <f t="shared" ca="1" si="67"/>
        <v>0</v>
      </c>
      <c r="CG101" s="99">
        <f t="shared" ca="1" si="67"/>
        <v>0</v>
      </c>
      <c r="CH101" s="99">
        <f t="shared" ca="1" si="67"/>
        <v>0</v>
      </c>
      <c r="CI101" s="99">
        <f t="shared" ca="1" si="67"/>
        <v>0</v>
      </c>
      <c r="CJ101" s="99">
        <f t="shared" ca="1" si="67"/>
        <v>0</v>
      </c>
      <c r="CK101" s="99">
        <f t="shared" ca="1" si="67"/>
        <v>0</v>
      </c>
      <c r="CL101" s="99">
        <f t="shared" ca="1" si="67"/>
        <v>0</v>
      </c>
      <c r="CM101" s="99">
        <f t="shared" ca="1" si="67"/>
        <v>0</v>
      </c>
      <c r="CN101" s="99">
        <f t="shared" ca="1" si="67"/>
        <v>0</v>
      </c>
      <c r="CO101" s="99">
        <f t="shared" ca="1" si="67"/>
        <v>0</v>
      </c>
      <c r="CP101" s="99">
        <f t="shared" ca="1" si="67"/>
        <v>0</v>
      </c>
      <c r="CQ101" s="99">
        <f t="shared" ca="1" si="67"/>
        <v>0</v>
      </c>
      <c r="CR101" s="99">
        <f t="shared" ca="1" si="67"/>
        <v>0</v>
      </c>
      <c r="CS101" s="99">
        <f t="shared" ca="1" si="67"/>
        <v>0</v>
      </c>
      <c r="CT101" s="99">
        <f t="shared" ca="1" si="67"/>
        <v>0</v>
      </c>
      <c r="CU101" s="99">
        <f t="shared" ca="1" si="67"/>
        <v>0</v>
      </c>
      <c r="CV101" s="99">
        <f t="shared" ca="1" si="67"/>
        <v>0</v>
      </c>
      <c r="CW101" s="99">
        <f t="shared" ca="1" si="67"/>
        <v>0</v>
      </c>
      <c r="CX101" s="99">
        <f t="shared" ca="1" si="67"/>
        <v>0</v>
      </c>
      <c r="CY101" s="99">
        <f t="shared" ca="1" si="67"/>
        <v>0</v>
      </c>
      <c r="CZ101" s="99">
        <f t="shared" ca="1" si="67"/>
        <v>0</v>
      </c>
      <c r="DA101" s="99">
        <f t="shared" ca="1" si="67"/>
        <v>0</v>
      </c>
      <c r="DB101" s="99">
        <f t="shared" ca="1" si="67"/>
        <v>0</v>
      </c>
      <c r="DC101" s="99">
        <f t="shared" ca="1" si="67"/>
        <v>0</v>
      </c>
      <c r="DD101" s="99">
        <f t="shared" ca="1" si="67"/>
        <v>0</v>
      </c>
      <c r="DE101" s="99">
        <f t="shared" ca="1" si="67"/>
        <v>0</v>
      </c>
      <c r="DF101" s="99">
        <f t="shared" ca="1" si="67"/>
        <v>0</v>
      </c>
      <c r="DG101" s="99">
        <f t="shared" ca="1" si="67"/>
        <v>0</v>
      </c>
      <c r="DH101" s="99">
        <f t="shared" ca="1" si="67"/>
        <v>0</v>
      </c>
      <c r="DI101" s="99">
        <f t="shared" ca="1" si="67"/>
        <v>0</v>
      </c>
      <c r="DJ101" s="99">
        <f t="shared" ca="1" si="67"/>
        <v>0</v>
      </c>
      <c r="DK101" s="99">
        <f t="shared" ca="1" si="67"/>
        <v>0</v>
      </c>
      <c r="DL101" s="99">
        <f t="shared" ca="1" si="67"/>
        <v>0</v>
      </c>
      <c r="DM101" s="99">
        <f t="shared" ca="1" si="67"/>
        <v>0</v>
      </c>
      <c r="DN101" s="99">
        <f t="shared" ca="1" si="67"/>
        <v>0</v>
      </c>
      <c r="DO101" s="99">
        <f t="shared" ca="1" si="67"/>
        <v>0</v>
      </c>
      <c r="DP101" s="99">
        <f t="shared" ca="1" si="67"/>
        <v>0</v>
      </c>
      <c r="DQ101" s="99">
        <f t="shared" ca="1" si="67"/>
        <v>0</v>
      </c>
      <c r="DR101" s="99">
        <f t="shared" ca="1" si="67"/>
        <v>0</v>
      </c>
      <c r="DS101" s="99">
        <f t="shared" ca="1" si="67"/>
        <v>0</v>
      </c>
      <c r="DT101" s="428">
        <f t="shared" ca="1" si="67"/>
        <v>0</v>
      </c>
    </row>
    <row r="102" spans="2:124">
      <c r="B102" s="85" t="s">
        <v>786</v>
      </c>
      <c r="C102" s="427">
        <f>D6</f>
        <v>0.6</v>
      </c>
      <c r="D102" s="99">
        <v>0</v>
      </c>
      <c r="E102" s="99">
        <f ca="1">(E98-E81)/$C$96*$C$102</f>
        <v>0</v>
      </c>
      <c r="F102" s="99">
        <f t="shared" ref="F102:BQ102" ca="1" si="68">(F98-F81)/$C$96*$C$102</f>
        <v>0</v>
      </c>
      <c r="G102" s="99">
        <f t="shared" ca="1" si="68"/>
        <v>0</v>
      </c>
      <c r="H102" s="99">
        <f t="shared" ca="1" si="68"/>
        <v>0</v>
      </c>
      <c r="I102" s="99">
        <f t="shared" ca="1" si="68"/>
        <v>0</v>
      </c>
      <c r="J102" s="99">
        <f t="shared" ca="1" si="68"/>
        <v>0</v>
      </c>
      <c r="K102" s="99">
        <f t="shared" ca="1" si="68"/>
        <v>0</v>
      </c>
      <c r="L102" s="99">
        <f t="shared" ca="1" si="68"/>
        <v>0</v>
      </c>
      <c r="M102" s="99">
        <f t="shared" ca="1" si="68"/>
        <v>0</v>
      </c>
      <c r="N102" s="99">
        <f t="shared" ca="1" si="68"/>
        <v>0</v>
      </c>
      <c r="O102" s="99">
        <f t="shared" ca="1" si="68"/>
        <v>0</v>
      </c>
      <c r="P102" s="99">
        <f t="shared" ca="1" si="68"/>
        <v>0</v>
      </c>
      <c r="Q102" s="99">
        <f t="shared" ca="1" si="68"/>
        <v>0</v>
      </c>
      <c r="R102" s="99">
        <f t="shared" ca="1" si="68"/>
        <v>0</v>
      </c>
      <c r="S102" s="99">
        <f t="shared" ca="1" si="68"/>
        <v>0</v>
      </c>
      <c r="T102" s="99">
        <f t="shared" ca="1" si="68"/>
        <v>0</v>
      </c>
      <c r="U102" s="99">
        <f t="shared" ca="1" si="68"/>
        <v>0</v>
      </c>
      <c r="V102" s="99">
        <f t="shared" ca="1" si="68"/>
        <v>0</v>
      </c>
      <c r="W102" s="99">
        <f t="shared" ca="1" si="68"/>
        <v>0</v>
      </c>
      <c r="X102" s="99">
        <f t="shared" ca="1" si="68"/>
        <v>0</v>
      </c>
      <c r="Y102" s="99">
        <f t="shared" ca="1" si="68"/>
        <v>0</v>
      </c>
      <c r="Z102" s="99">
        <f t="shared" ca="1" si="68"/>
        <v>0</v>
      </c>
      <c r="AA102" s="99">
        <f t="shared" ca="1" si="68"/>
        <v>0</v>
      </c>
      <c r="AB102" s="99">
        <f t="shared" ca="1" si="68"/>
        <v>0</v>
      </c>
      <c r="AC102" s="99">
        <f t="shared" ca="1" si="68"/>
        <v>0</v>
      </c>
      <c r="AD102" s="99">
        <f t="shared" ca="1" si="68"/>
        <v>0</v>
      </c>
      <c r="AE102" s="99">
        <f t="shared" ca="1" si="68"/>
        <v>0</v>
      </c>
      <c r="AF102" s="99">
        <f t="shared" ca="1" si="68"/>
        <v>0</v>
      </c>
      <c r="AG102" s="99">
        <f t="shared" ca="1" si="68"/>
        <v>0</v>
      </c>
      <c r="AH102" s="99">
        <f t="shared" ca="1" si="68"/>
        <v>0</v>
      </c>
      <c r="AI102" s="99">
        <f t="shared" ca="1" si="68"/>
        <v>0</v>
      </c>
      <c r="AJ102" s="99">
        <f t="shared" ca="1" si="68"/>
        <v>0</v>
      </c>
      <c r="AK102" s="99">
        <f t="shared" ca="1" si="68"/>
        <v>0</v>
      </c>
      <c r="AL102" s="99">
        <f t="shared" ca="1" si="68"/>
        <v>0</v>
      </c>
      <c r="AM102" s="99">
        <f t="shared" ca="1" si="68"/>
        <v>0</v>
      </c>
      <c r="AN102" s="99">
        <f t="shared" ca="1" si="68"/>
        <v>0</v>
      </c>
      <c r="AO102" s="99">
        <f t="shared" ca="1" si="68"/>
        <v>0</v>
      </c>
      <c r="AP102" s="99">
        <f t="shared" ca="1" si="68"/>
        <v>0</v>
      </c>
      <c r="AQ102" s="99">
        <f t="shared" ca="1" si="68"/>
        <v>0</v>
      </c>
      <c r="AR102" s="99">
        <f t="shared" ca="1" si="68"/>
        <v>0</v>
      </c>
      <c r="AS102" s="99">
        <f t="shared" ca="1" si="68"/>
        <v>0</v>
      </c>
      <c r="AT102" s="99">
        <f t="shared" ca="1" si="68"/>
        <v>0</v>
      </c>
      <c r="AU102" s="99">
        <f t="shared" ca="1" si="68"/>
        <v>0</v>
      </c>
      <c r="AV102" s="99">
        <f t="shared" ca="1" si="68"/>
        <v>0</v>
      </c>
      <c r="AW102" s="99">
        <f t="shared" ca="1" si="68"/>
        <v>0</v>
      </c>
      <c r="AX102" s="99">
        <f t="shared" ca="1" si="68"/>
        <v>0</v>
      </c>
      <c r="AY102" s="99">
        <f t="shared" ca="1" si="68"/>
        <v>0</v>
      </c>
      <c r="AZ102" s="99">
        <f t="shared" ca="1" si="68"/>
        <v>0</v>
      </c>
      <c r="BA102" s="99">
        <f t="shared" ca="1" si="68"/>
        <v>0</v>
      </c>
      <c r="BB102" s="99">
        <f t="shared" ca="1" si="68"/>
        <v>0</v>
      </c>
      <c r="BC102" s="99">
        <f t="shared" ca="1" si="68"/>
        <v>0</v>
      </c>
      <c r="BD102" s="99">
        <f t="shared" ca="1" si="68"/>
        <v>0</v>
      </c>
      <c r="BE102" s="99">
        <f t="shared" ca="1" si="68"/>
        <v>0</v>
      </c>
      <c r="BF102" s="99">
        <f t="shared" ca="1" si="68"/>
        <v>0</v>
      </c>
      <c r="BG102" s="99">
        <f t="shared" ca="1" si="68"/>
        <v>0</v>
      </c>
      <c r="BH102" s="99">
        <f t="shared" ca="1" si="68"/>
        <v>0</v>
      </c>
      <c r="BI102" s="99">
        <f t="shared" ca="1" si="68"/>
        <v>0</v>
      </c>
      <c r="BJ102" s="99">
        <f t="shared" ca="1" si="68"/>
        <v>0</v>
      </c>
      <c r="BK102" s="99">
        <f t="shared" ca="1" si="68"/>
        <v>0</v>
      </c>
      <c r="BL102" s="99">
        <f t="shared" ca="1" si="68"/>
        <v>1881193.4862588057</v>
      </c>
      <c r="BM102" s="99">
        <f t="shared" ca="1" si="68"/>
        <v>0</v>
      </c>
      <c r="BN102" s="99">
        <f t="shared" ca="1" si="68"/>
        <v>0</v>
      </c>
      <c r="BO102" s="99">
        <f t="shared" ca="1" si="68"/>
        <v>0</v>
      </c>
      <c r="BP102" s="99">
        <f t="shared" ca="1" si="68"/>
        <v>0</v>
      </c>
      <c r="BQ102" s="99">
        <f t="shared" ca="1" si="68"/>
        <v>0</v>
      </c>
      <c r="BR102" s="99">
        <f t="shared" ref="BR102:DT102" ca="1" si="69">(BR98-BR81)/$C$96*$C$102</f>
        <v>0</v>
      </c>
      <c r="BS102" s="99">
        <f t="shared" ca="1" si="69"/>
        <v>0</v>
      </c>
      <c r="BT102" s="99">
        <f t="shared" ca="1" si="69"/>
        <v>0</v>
      </c>
      <c r="BU102" s="99">
        <f t="shared" ca="1" si="69"/>
        <v>0</v>
      </c>
      <c r="BV102" s="99">
        <f t="shared" ca="1" si="69"/>
        <v>0</v>
      </c>
      <c r="BW102" s="99">
        <f t="shared" ca="1" si="69"/>
        <v>0</v>
      </c>
      <c r="BX102" s="99">
        <f t="shared" ca="1" si="69"/>
        <v>0</v>
      </c>
      <c r="BY102" s="99">
        <f t="shared" ca="1" si="69"/>
        <v>0</v>
      </c>
      <c r="BZ102" s="99">
        <f t="shared" ca="1" si="69"/>
        <v>0</v>
      </c>
      <c r="CA102" s="99">
        <f t="shared" ca="1" si="69"/>
        <v>0</v>
      </c>
      <c r="CB102" s="99">
        <f t="shared" ca="1" si="69"/>
        <v>0</v>
      </c>
      <c r="CC102" s="99">
        <f t="shared" ca="1" si="69"/>
        <v>0</v>
      </c>
      <c r="CD102" s="99">
        <f t="shared" ca="1" si="69"/>
        <v>0</v>
      </c>
      <c r="CE102" s="99">
        <f t="shared" ca="1" si="69"/>
        <v>0</v>
      </c>
      <c r="CF102" s="99">
        <f t="shared" ca="1" si="69"/>
        <v>0</v>
      </c>
      <c r="CG102" s="99">
        <f t="shared" ca="1" si="69"/>
        <v>0</v>
      </c>
      <c r="CH102" s="99">
        <f t="shared" ca="1" si="69"/>
        <v>0</v>
      </c>
      <c r="CI102" s="99">
        <f t="shared" ca="1" si="69"/>
        <v>0</v>
      </c>
      <c r="CJ102" s="99">
        <f t="shared" ca="1" si="69"/>
        <v>0</v>
      </c>
      <c r="CK102" s="99">
        <f t="shared" ca="1" si="69"/>
        <v>0</v>
      </c>
      <c r="CL102" s="99">
        <f t="shared" ca="1" si="69"/>
        <v>0</v>
      </c>
      <c r="CM102" s="99">
        <f t="shared" ca="1" si="69"/>
        <v>0</v>
      </c>
      <c r="CN102" s="99">
        <f t="shared" ca="1" si="69"/>
        <v>0</v>
      </c>
      <c r="CO102" s="99">
        <f t="shared" ca="1" si="69"/>
        <v>0</v>
      </c>
      <c r="CP102" s="99">
        <f t="shared" ca="1" si="69"/>
        <v>0</v>
      </c>
      <c r="CQ102" s="99">
        <f t="shared" ca="1" si="69"/>
        <v>0</v>
      </c>
      <c r="CR102" s="99">
        <f t="shared" ca="1" si="69"/>
        <v>0</v>
      </c>
      <c r="CS102" s="99">
        <f t="shared" ca="1" si="69"/>
        <v>0</v>
      </c>
      <c r="CT102" s="99">
        <f t="shared" ca="1" si="69"/>
        <v>0</v>
      </c>
      <c r="CU102" s="99">
        <f t="shared" ca="1" si="69"/>
        <v>0</v>
      </c>
      <c r="CV102" s="99">
        <f t="shared" ca="1" si="69"/>
        <v>0</v>
      </c>
      <c r="CW102" s="99">
        <f t="shared" ca="1" si="69"/>
        <v>0</v>
      </c>
      <c r="CX102" s="99">
        <f t="shared" ca="1" si="69"/>
        <v>0</v>
      </c>
      <c r="CY102" s="99">
        <f t="shared" ca="1" si="69"/>
        <v>0</v>
      </c>
      <c r="CZ102" s="99">
        <f t="shared" ca="1" si="69"/>
        <v>0</v>
      </c>
      <c r="DA102" s="99">
        <f t="shared" ca="1" si="69"/>
        <v>0</v>
      </c>
      <c r="DB102" s="99">
        <f t="shared" ca="1" si="69"/>
        <v>0</v>
      </c>
      <c r="DC102" s="99">
        <f t="shared" ca="1" si="69"/>
        <v>0</v>
      </c>
      <c r="DD102" s="99">
        <f t="shared" ca="1" si="69"/>
        <v>0</v>
      </c>
      <c r="DE102" s="99">
        <f t="shared" ca="1" si="69"/>
        <v>0</v>
      </c>
      <c r="DF102" s="99">
        <f t="shared" ca="1" si="69"/>
        <v>0</v>
      </c>
      <c r="DG102" s="99">
        <f t="shared" ca="1" si="69"/>
        <v>0</v>
      </c>
      <c r="DH102" s="99">
        <f t="shared" ca="1" si="69"/>
        <v>0</v>
      </c>
      <c r="DI102" s="99">
        <f t="shared" ca="1" si="69"/>
        <v>0</v>
      </c>
      <c r="DJ102" s="99">
        <f t="shared" ca="1" si="69"/>
        <v>0</v>
      </c>
      <c r="DK102" s="99">
        <f t="shared" ca="1" si="69"/>
        <v>0</v>
      </c>
      <c r="DL102" s="99">
        <f t="shared" ca="1" si="69"/>
        <v>0</v>
      </c>
      <c r="DM102" s="99">
        <f t="shared" ca="1" si="69"/>
        <v>0</v>
      </c>
      <c r="DN102" s="99">
        <f t="shared" ca="1" si="69"/>
        <v>0</v>
      </c>
      <c r="DO102" s="99">
        <f t="shared" ca="1" si="69"/>
        <v>0</v>
      </c>
      <c r="DP102" s="99">
        <f t="shared" ca="1" si="69"/>
        <v>0</v>
      </c>
      <c r="DQ102" s="99">
        <f t="shared" ca="1" si="69"/>
        <v>0</v>
      </c>
      <c r="DR102" s="99">
        <f t="shared" ca="1" si="69"/>
        <v>0</v>
      </c>
      <c r="DS102" s="99">
        <f t="shared" ca="1" si="69"/>
        <v>0</v>
      </c>
      <c r="DT102" s="437">
        <f t="shared" ca="1" si="69"/>
        <v>0</v>
      </c>
    </row>
    <row r="103" spans="2:124">
      <c r="B103" s="429" t="s">
        <v>670</v>
      </c>
      <c r="C103" s="26"/>
      <c r="D103" s="430">
        <f t="shared" ref="D103:AI103" ca="1" si="70">SUM(D101:D102)</f>
        <v>-9999015.1983749997</v>
      </c>
      <c r="E103" s="430">
        <f t="shared" ca="1" si="70"/>
        <v>-19924.866427755354</v>
      </c>
      <c r="F103" s="430">
        <f t="shared" ca="1" si="70"/>
        <v>0</v>
      </c>
      <c r="G103" s="430">
        <f t="shared" ca="1" si="70"/>
        <v>0</v>
      </c>
      <c r="H103" s="430">
        <f t="shared" ca="1" si="70"/>
        <v>0</v>
      </c>
      <c r="I103" s="430">
        <f t="shared" ca="1" si="70"/>
        <v>0</v>
      </c>
      <c r="J103" s="430">
        <f t="shared" ca="1" si="70"/>
        <v>0</v>
      </c>
      <c r="K103" s="430">
        <f t="shared" ca="1" si="70"/>
        <v>0</v>
      </c>
      <c r="L103" s="430">
        <f t="shared" ca="1" si="70"/>
        <v>0</v>
      </c>
      <c r="M103" s="430">
        <f t="shared" ca="1" si="70"/>
        <v>0</v>
      </c>
      <c r="N103" s="430">
        <f t="shared" ca="1" si="70"/>
        <v>0</v>
      </c>
      <c r="O103" s="430">
        <f t="shared" ca="1" si="70"/>
        <v>0</v>
      </c>
      <c r="P103" s="430">
        <f t="shared" ca="1" si="70"/>
        <v>0</v>
      </c>
      <c r="Q103" s="430">
        <f t="shared" ca="1" si="70"/>
        <v>0</v>
      </c>
      <c r="R103" s="430">
        <f t="shared" ca="1" si="70"/>
        <v>6.5192580223083492E-10</v>
      </c>
      <c r="S103" s="430">
        <f t="shared" ca="1" si="70"/>
        <v>0</v>
      </c>
      <c r="T103" s="430">
        <f t="shared" ca="1" si="70"/>
        <v>0</v>
      </c>
      <c r="U103" s="430">
        <f t="shared" ca="1" si="70"/>
        <v>0</v>
      </c>
      <c r="V103" s="430">
        <f t="shared" ca="1" si="70"/>
        <v>0</v>
      </c>
      <c r="W103" s="430">
        <f t="shared" ca="1" si="70"/>
        <v>0</v>
      </c>
      <c r="X103" s="430">
        <f t="shared" ca="1" si="70"/>
        <v>0</v>
      </c>
      <c r="Y103" s="430">
        <f t="shared" ca="1" si="70"/>
        <v>-3.2596290111541746E-10</v>
      </c>
      <c r="Z103" s="430">
        <f t="shared" ca="1" si="70"/>
        <v>-1.6298145055770873E-10</v>
      </c>
      <c r="AA103" s="430">
        <f t="shared" ca="1" si="70"/>
        <v>0</v>
      </c>
      <c r="AB103" s="430">
        <f t="shared" ca="1" si="70"/>
        <v>0</v>
      </c>
      <c r="AC103" s="430">
        <f t="shared" ca="1" si="70"/>
        <v>0</v>
      </c>
      <c r="AD103" s="430">
        <f t="shared" ca="1" si="70"/>
        <v>0</v>
      </c>
      <c r="AE103" s="430">
        <f t="shared" ca="1" si="70"/>
        <v>0</v>
      </c>
      <c r="AF103" s="430">
        <f t="shared" ca="1" si="70"/>
        <v>0</v>
      </c>
      <c r="AG103" s="430">
        <f t="shared" ca="1" si="70"/>
        <v>0</v>
      </c>
      <c r="AH103" s="430">
        <f t="shared" ca="1" si="70"/>
        <v>0</v>
      </c>
      <c r="AI103" s="430">
        <f t="shared" ca="1" si="70"/>
        <v>0</v>
      </c>
      <c r="AJ103" s="430">
        <f t="shared" ref="AJ103:CU103" ca="1" si="71">SUM(AJ101:AJ102)</f>
        <v>0</v>
      </c>
      <c r="AK103" s="430">
        <f t="shared" ca="1" si="71"/>
        <v>1.0186340659856796E-11</v>
      </c>
      <c r="AL103" s="430">
        <f t="shared" ca="1" si="71"/>
        <v>0</v>
      </c>
      <c r="AM103" s="430">
        <f t="shared" ca="1" si="71"/>
        <v>0</v>
      </c>
      <c r="AN103" s="430">
        <f t="shared" ca="1" si="71"/>
        <v>0</v>
      </c>
      <c r="AO103" s="430">
        <f t="shared" ca="1" si="71"/>
        <v>0</v>
      </c>
      <c r="AP103" s="430">
        <f t="shared" ca="1" si="71"/>
        <v>2450.8751739279774</v>
      </c>
      <c r="AQ103" s="430">
        <f t="shared" ca="1" si="71"/>
        <v>12429.055212856834</v>
      </c>
      <c r="AR103" s="430">
        <f t="shared" ca="1" si="71"/>
        <v>34675.406426296802</v>
      </c>
      <c r="AS103" s="430">
        <f t="shared" ca="1" si="71"/>
        <v>63769.629205550307</v>
      </c>
      <c r="AT103" s="430">
        <f t="shared" ca="1" si="71"/>
        <v>88389.761012499046</v>
      </c>
      <c r="AU103" s="430">
        <f t="shared" ca="1" si="71"/>
        <v>125324.48363948838</v>
      </c>
      <c r="AV103" s="430">
        <f t="shared" ca="1" si="71"/>
        <v>156713.16815940625</v>
      </c>
      <c r="AW103" s="430">
        <f t="shared" ca="1" si="71"/>
        <v>171370.61097548166</v>
      </c>
      <c r="AX103" s="430">
        <f t="shared" ca="1" si="71"/>
        <v>196665.21560474613</v>
      </c>
      <c r="AY103" s="430">
        <f t="shared" ca="1" si="71"/>
        <v>206294.92651405791</v>
      </c>
      <c r="AZ103" s="430">
        <f t="shared" ca="1" si="71"/>
        <v>229482.49476194134</v>
      </c>
      <c r="BA103" s="430">
        <f t="shared" ca="1" si="71"/>
        <v>234594.33374379348</v>
      </c>
      <c r="BB103" s="430">
        <f t="shared" ca="1" si="71"/>
        <v>249329.40321101111</v>
      </c>
      <c r="BC103" s="430">
        <f t="shared" ca="1" si="71"/>
        <v>246829.43030494219</v>
      </c>
      <c r="BD103" s="430">
        <f t="shared" ca="1" si="71"/>
        <v>248463.11495233551</v>
      </c>
      <c r="BE103" s="430">
        <f t="shared" ca="1" si="71"/>
        <v>255458.72965829028</v>
      </c>
      <c r="BF103" s="430">
        <f t="shared" ca="1" si="71"/>
        <v>256232.79058296402</v>
      </c>
      <c r="BG103" s="430">
        <f t="shared" ca="1" si="71"/>
        <v>288542.61854747444</v>
      </c>
      <c r="BH103" s="430">
        <f t="shared" ca="1" si="71"/>
        <v>294852.60046064202</v>
      </c>
      <c r="BI103" s="430">
        <f t="shared" ca="1" si="71"/>
        <v>287819.02843168308</v>
      </c>
      <c r="BJ103" s="430">
        <f t="shared" ca="1" si="71"/>
        <v>289681.1590308086</v>
      </c>
      <c r="BK103" s="430">
        <f t="shared" ca="1" si="71"/>
        <v>287095.43831589184</v>
      </c>
      <c r="BL103" s="430">
        <f t="shared" ca="1" si="71"/>
        <v>12803273.365523107</v>
      </c>
      <c r="BM103" s="430">
        <f t="shared" ca="1" si="71"/>
        <v>0</v>
      </c>
      <c r="BN103" s="430">
        <f t="shared" ca="1" si="71"/>
        <v>0</v>
      </c>
      <c r="BO103" s="430">
        <f t="shared" ca="1" si="71"/>
        <v>0</v>
      </c>
      <c r="BP103" s="430">
        <f t="shared" ca="1" si="71"/>
        <v>0</v>
      </c>
      <c r="BQ103" s="430">
        <f t="shared" ca="1" si="71"/>
        <v>0</v>
      </c>
      <c r="BR103" s="430">
        <f t="shared" ca="1" si="71"/>
        <v>0</v>
      </c>
      <c r="BS103" s="430">
        <f t="shared" ca="1" si="71"/>
        <v>0</v>
      </c>
      <c r="BT103" s="430">
        <f t="shared" ca="1" si="71"/>
        <v>0</v>
      </c>
      <c r="BU103" s="430">
        <f t="shared" ca="1" si="71"/>
        <v>0</v>
      </c>
      <c r="BV103" s="430">
        <f t="shared" ca="1" si="71"/>
        <v>0</v>
      </c>
      <c r="BW103" s="430">
        <f t="shared" ca="1" si="71"/>
        <v>0</v>
      </c>
      <c r="BX103" s="430">
        <f t="shared" ca="1" si="71"/>
        <v>0</v>
      </c>
      <c r="BY103" s="430">
        <f t="shared" ca="1" si="71"/>
        <v>0</v>
      </c>
      <c r="BZ103" s="430">
        <f t="shared" ca="1" si="71"/>
        <v>0</v>
      </c>
      <c r="CA103" s="430">
        <f t="shared" ca="1" si="71"/>
        <v>0</v>
      </c>
      <c r="CB103" s="430">
        <f t="shared" ca="1" si="71"/>
        <v>0</v>
      </c>
      <c r="CC103" s="430">
        <f t="shared" ca="1" si="71"/>
        <v>0</v>
      </c>
      <c r="CD103" s="430">
        <f t="shared" ca="1" si="71"/>
        <v>0</v>
      </c>
      <c r="CE103" s="430">
        <f t="shared" ca="1" si="71"/>
        <v>0</v>
      </c>
      <c r="CF103" s="430">
        <f t="shared" ca="1" si="71"/>
        <v>0</v>
      </c>
      <c r="CG103" s="430">
        <f t="shared" ca="1" si="71"/>
        <v>0</v>
      </c>
      <c r="CH103" s="430">
        <f t="shared" ca="1" si="71"/>
        <v>0</v>
      </c>
      <c r="CI103" s="430">
        <f t="shared" ca="1" si="71"/>
        <v>0</v>
      </c>
      <c r="CJ103" s="430">
        <f t="shared" ca="1" si="71"/>
        <v>0</v>
      </c>
      <c r="CK103" s="430">
        <f t="shared" ca="1" si="71"/>
        <v>0</v>
      </c>
      <c r="CL103" s="430">
        <f t="shared" ca="1" si="71"/>
        <v>0</v>
      </c>
      <c r="CM103" s="430">
        <f t="shared" ca="1" si="71"/>
        <v>0</v>
      </c>
      <c r="CN103" s="430">
        <f t="shared" ca="1" si="71"/>
        <v>0</v>
      </c>
      <c r="CO103" s="430">
        <f t="shared" ca="1" si="71"/>
        <v>0</v>
      </c>
      <c r="CP103" s="430">
        <f t="shared" ca="1" si="71"/>
        <v>0</v>
      </c>
      <c r="CQ103" s="430">
        <f t="shared" ca="1" si="71"/>
        <v>0</v>
      </c>
      <c r="CR103" s="430">
        <f t="shared" ca="1" si="71"/>
        <v>0</v>
      </c>
      <c r="CS103" s="430">
        <f t="shared" ca="1" si="71"/>
        <v>0</v>
      </c>
      <c r="CT103" s="430">
        <f t="shared" ca="1" si="71"/>
        <v>0</v>
      </c>
      <c r="CU103" s="430">
        <f t="shared" ca="1" si="71"/>
        <v>0</v>
      </c>
      <c r="CV103" s="430">
        <f t="shared" ref="CV103:DT103" ca="1" si="72">SUM(CV101:CV102)</f>
        <v>0</v>
      </c>
      <c r="CW103" s="430">
        <f t="shared" ca="1" si="72"/>
        <v>0</v>
      </c>
      <c r="CX103" s="430">
        <f t="shared" ca="1" si="72"/>
        <v>0</v>
      </c>
      <c r="CY103" s="430">
        <f t="shared" ca="1" si="72"/>
        <v>0</v>
      </c>
      <c r="CZ103" s="430">
        <f t="shared" ca="1" si="72"/>
        <v>0</v>
      </c>
      <c r="DA103" s="430">
        <f t="shared" ca="1" si="72"/>
        <v>0</v>
      </c>
      <c r="DB103" s="430">
        <f t="shared" ca="1" si="72"/>
        <v>0</v>
      </c>
      <c r="DC103" s="430">
        <f t="shared" ca="1" si="72"/>
        <v>0</v>
      </c>
      <c r="DD103" s="430">
        <f t="shared" ca="1" si="72"/>
        <v>0</v>
      </c>
      <c r="DE103" s="430">
        <f t="shared" ca="1" si="72"/>
        <v>0</v>
      </c>
      <c r="DF103" s="430">
        <f t="shared" ca="1" si="72"/>
        <v>0</v>
      </c>
      <c r="DG103" s="430">
        <f t="shared" ca="1" si="72"/>
        <v>0</v>
      </c>
      <c r="DH103" s="430">
        <f t="shared" ca="1" si="72"/>
        <v>0</v>
      </c>
      <c r="DI103" s="430">
        <f t="shared" ca="1" si="72"/>
        <v>0</v>
      </c>
      <c r="DJ103" s="430">
        <f t="shared" ca="1" si="72"/>
        <v>0</v>
      </c>
      <c r="DK103" s="430">
        <f t="shared" ca="1" si="72"/>
        <v>0</v>
      </c>
      <c r="DL103" s="430">
        <f t="shared" ca="1" si="72"/>
        <v>0</v>
      </c>
      <c r="DM103" s="430">
        <f t="shared" ca="1" si="72"/>
        <v>0</v>
      </c>
      <c r="DN103" s="430">
        <f t="shared" ca="1" si="72"/>
        <v>0</v>
      </c>
      <c r="DO103" s="430">
        <f t="shared" ca="1" si="72"/>
        <v>0</v>
      </c>
      <c r="DP103" s="430">
        <f t="shared" ca="1" si="72"/>
        <v>0</v>
      </c>
      <c r="DQ103" s="430">
        <f t="shared" ca="1" si="72"/>
        <v>0</v>
      </c>
      <c r="DR103" s="430">
        <f t="shared" ca="1" si="72"/>
        <v>0</v>
      </c>
      <c r="DS103" s="430">
        <f t="shared" ca="1" si="72"/>
        <v>0</v>
      </c>
      <c r="DT103" s="431">
        <f t="shared" ca="1" si="72"/>
        <v>0</v>
      </c>
    </row>
    <row r="104" spans="2:124">
      <c r="B104" s="78"/>
      <c r="DT104" s="79"/>
    </row>
    <row r="105" spans="2:124">
      <c r="B105" s="85" t="s">
        <v>783</v>
      </c>
      <c r="C105" s="427"/>
      <c r="D105" s="99">
        <f ca="1">D96+D98</f>
        <v>-4285292.2278749999</v>
      </c>
      <c r="E105" s="99">
        <f t="shared" ref="E105:BP105" ca="1" si="73">E98</f>
        <v>-8539.2284690380093</v>
      </c>
      <c r="F105" s="99">
        <f t="shared" ca="1" si="73"/>
        <v>0</v>
      </c>
      <c r="G105" s="99">
        <f t="shared" ca="1" si="73"/>
        <v>0</v>
      </c>
      <c r="H105" s="99">
        <f t="shared" ca="1" si="73"/>
        <v>0</v>
      </c>
      <c r="I105" s="99">
        <f t="shared" ca="1" si="73"/>
        <v>0</v>
      </c>
      <c r="J105" s="99">
        <f t="shared" ca="1" si="73"/>
        <v>0</v>
      </c>
      <c r="K105" s="99">
        <f t="shared" ca="1" si="73"/>
        <v>0</v>
      </c>
      <c r="L105" s="99">
        <f t="shared" ca="1" si="73"/>
        <v>0</v>
      </c>
      <c r="M105" s="99">
        <f t="shared" ca="1" si="73"/>
        <v>0</v>
      </c>
      <c r="N105" s="99">
        <f t="shared" ca="1" si="73"/>
        <v>0</v>
      </c>
      <c r="O105" s="99">
        <f t="shared" ca="1" si="73"/>
        <v>0</v>
      </c>
      <c r="P105" s="99">
        <f t="shared" ca="1" si="73"/>
        <v>0</v>
      </c>
      <c r="Q105" s="99">
        <f t="shared" ca="1" si="73"/>
        <v>0</v>
      </c>
      <c r="R105" s="99">
        <f t="shared" ca="1" si="73"/>
        <v>2.7939677238464354E-10</v>
      </c>
      <c r="S105" s="99">
        <f t="shared" ca="1" si="73"/>
        <v>0</v>
      </c>
      <c r="T105" s="99">
        <f t="shared" ca="1" si="73"/>
        <v>0</v>
      </c>
      <c r="U105" s="99">
        <f t="shared" ca="1" si="73"/>
        <v>0</v>
      </c>
      <c r="V105" s="99">
        <f t="shared" ca="1" si="73"/>
        <v>0</v>
      </c>
      <c r="W105" s="99">
        <f t="shared" ca="1" si="73"/>
        <v>0</v>
      </c>
      <c r="X105" s="99">
        <f t="shared" ca="1" si="73"/>
        <v>0</v>
      </c>
      <c r="Y105" s="99">
        <f t="shared" ca="1" si="73"/>
        <v>-1.3969838619232177E-10</v>
      </c>
      <c r="Z105" s="99">
        <f t="shared" ca="1" si="73"/>
        <v>-6.9849193096160886E-11</v>
      </c>
      <c r="AA105" s="99">
        <f t="shared" ca="1" si="73"/>
        <v>0</v>
      </c>
      <c r="AB105" s="99">
        <f t="shared" ca="1" si="73"/>
        <v>0</v>
      </c>
      <c r="AC105" s="99">
        <f t="shared" ca="1" si="73"/>
        <v>0</v>
      </c>
      <c r="AD105" s="99">
        <f t="shared" ca="1" si="73"/>
        <v>0</v>
      </c>
      <c r="AE105" s="99">
        <f t="shared" ca="1" si="73"/>
        <v>0</v>
      </c>
      <c r="AF105" s="99">
        <f t="shared" ca="1" si="73"/>
        <v>0</v>
      </c>
      <c r="AG105" s="99">
        <f t="shared" ca="1" si="73"/>
        <v>0</v>
      </c>
      <c r="AH105" s="99">
        <f t="shared" ca="1" si="73"/>
        <v>0</v>
      </c>
      <c r="AI105" s="99">
        <f t="shared" ca="1" si="73"/>
        <v>0</v>
      </c>
      <c r="AJ105" s="99">
        <f t="shared" ca="1" si="73"/>
        <v>0</v>
      </c>
      <c r="AK105" s="99">
        <f t="shared" ca="1" si="73"/>
        <v>4.3655745685100554E-12</v>
      </c>
      <c r="AL105" s="99">
        <f t="shared" ca="1" si="73"/>
        <v>0</v>
      </c>
      <c r="AM105" s="99">
        <f t="shared" ca="1" si="73"/>
        <v>0</v>
      </c>
      <c r="AN105" s="99">
        <f t="shared" ca="1" si="73"/>
        <v>0</v>
      </c>
      <c r="AO105" s="99">
        <f t="shared" ca="1" si="73"/>
        <v>0</v>
      </c>
      <c r="AP105" s="99">
        <f t="shared" ca="1" si="73"/>
        <v>1050.3750745405616</v>
      </c>
      <c r="AQ105" s="99">
        <f t="shared" ca="1" si="73"/>
        <v>5326.7379483672148</v>
      </c>
      <c r="AR105" s="99">
        <f t="shared" ca="1" si="73"/>
        <v>14860.888468412915</v>
      </c>
      <c r="AS105" s="99">
        <f t="shared" ca="1" si="73"/>
        <v>27329.841088092991</v>
      </c>
      <c r="AT105" s="99">
        <f t="shared" ca="1" si="73"/>
        <v>37881.326148213877</v>
      </c>
      <c r="AU105" s="99">
        <f t="shared" ca="1" si="73"/>
        <v>53710.492988352162</v>
      </c>
      <c r="AV105" s="99">
        <f t="shared" ca="1" si="73"/>
        <v>67162.786354031254</v>
      </c>
      <c r="AW105" s="99">
        <f t="shared" ca="1" si="73"/>
        <v>73444.547560920721</v>
      </c>
      <c r="AX105" s="99">
        <f t="shared" ca="1" si="73"/>
        <v>84285.092402034061</v>
      </c>
      <c r="AY105" s="99">
        <f t="shared" ca="1" si="73"/>
        <v>88412.111363167685</v>
      </c>
      <c r="AZ105" s="99">
        <f t="shared" ca="1" si="73"/>
        <v>98349.640612260569</v>
      </c>
      <c r="BA105" s="99">
        <f t="shared" ca="1" si="73"/>
        <v>100540.42874734008</v>
      </c>
      <c r="BB105" s="99">
        <f t="shared" ca="1" si="73"/>
        <v>106855.45851900477</v>
      </c>
      <c r="BC105" s="99">
        <f t="shared" ca="1" si="73"/>
        <v>105784.04155926095</v>
      </c>
      <c r="BD105" s="99">
        <f t="shared" ca="1" si="73"/>
        <v>106484.19212242951</v>
      </c>
      <c r="BE105" s="99">
        <f t="shared" ca="1" si="73"/>
        <v>109482.31271069583</v>
      </c>
      <c r="BF105" s="99">
        <f t="shared" ca="1" si="73"/>
        <v>109814.05310698457</v>
      </c>
      <c r="BG105" s="99">
        <f t="shared" ca="1" si="73"/>
        <v>123661.12223463191</v>
      </c>
      <c r="BH105" s="99">
        <f t="shared" ca="1" si="73"/>
        <v>126365.400197418</v>
      </c>
      <c r="BI105" s="99">
        <f t="shared" ca="1" si="73"/>
        <v>123351.01218500704</v>
      </c>
      <c r="BJ105" s="99">
        <f t="shared" ca="1" si="73"/>
        <v>124149.06815606082</v>
      </c>
      <c r="BK105" s="99">
        <f t="shared" ca="1" si="73"/>
        <v>123040.90213538222</v>
      </c>
      <c r="BL105" s="99">
        <f ca="1">BL98</f>
        <v>5935020.3676667586</v>
      </c>
      <c r="BM105" s="99">
        <f t="shared" ca="1" si="73"/>
        <v>0</v>
      </c>
      <c r="BN105" s="99">
        <f t="shared" ca="1" si="73"/>
        <v>0</v>
      </c>
      <c r="BO105" s="99">
        <f t="shared" ca="1" si="73"/>
        <v>0</v>
      </c>
      <c r="BP105" s="99">
        <f t="shared" ca="1" si="73"/>
        <v>0</v>
      </c>
      <c r="BQ105" s="99">
        <f t="shared" ref="BQ105:DT105" ca="1" si="74">BQ98</f>
        <v>0</v>
      </c>
      <c r="BR105" s="99">
        <f t="shared" ca="1" si="74"/>
        <v>0</v>
      </c>
      <c r="BS105" s="99">
        <f t="shared" ca="1" si="74"/>
        <v>0</v>
      </c>
      <c r="BT105" s="99">
        <f t="shared" ca="1" si="74"/>
        <v>0</v>
      </c>
      <c r="BU105" s="99">
        <f t="shared" ca="1" si="74"/>
        <v>0</v>
      </c>
      <c r="BV105" s="99">
        <f t="shared" ca="1" si="74"/>
        <v>0</v>
      </c>
      <c r="BW105" s="99">
        <f t="shared" ca="1" si="74"/>
        <v>0</v>
      </c>
      <c r="BX105" s="99">
        <f t="shared" ca="1" si="74"/>
        <v>0</v>
      </c>
      <c r="BY105" s="99">
        <f t="shared" ca="1" si="74"/>
        <v>0</v>
      </c>
      <c r="BZ105" s="99">
        <f t="shared" ca="1" si="74"/>
        <v>0</v>
      </c>
      <c r="CA105" s="99">
        <f t="shared" ca="1" si="74"/>
        <v>0</v>
      </c>
      <c r="CB105" s="99">
        <f t="shared" ca="1" si="74"/>
        <v>0</v>
      </c>
      <c r="CC105" s="99">
        <f t="shared" ca="1" si="74"/>
        <v>0</v>
      </c>
      <c r="CD105" s="99">
        <f t="shared" ca="1" si="74"/>
        <v>0</v>
      </c>
      <c r="CE105" s="99">
        <f t="shared" ca="1" si="74"/>
        <v>0</v>
      </c>
      <c r="CF105" s="99">
        <f t="shared" ca="1" si="74"/>
        <v>0</v>
      </c>
      <c r="CG105" s="99">
        <f t="shared" ca="1" si="74"/>
        <v>0</v>
      </c>
      <c r="CH105" s="99">
        <f t="shared" ca="1" si="74"/>
        <v>0</v>
      </c>
      <c r="CI105" s="99">
        <f t="shared" ca="1" si="74"/>
        <v>0</v>
      </c>
      <c r="CJ105" s="99">
        <f t="shared" ca="1" si="74"/>
        <v>0</v>
      </c>
      <c r="CK105" s="99">
        <f t="shared" ca="1" si="74"/>
        <v>0</v>
      </c>
      <c r="CL105" s="99">
        <f t="shared" ca="1" si="74"/>
        <v>0</v>
      </c>
      <c r="CM105" s="99">
        <f t="shared" ca="1" si="74"/>
        <v>0</v>
      </c>
      <c r="CN105" s="99">
        <f t="shared" ca="1" si="74"/>
        <v>0</v>
      </c>
      <c r="CO105" s="99">
        <f t="shared" ca="1" si="74"/>
        <v>0</v>
      </c>
      <c r="CP105" s="99">
        <f t="shared" ca="1" si="74"/>
        <v>0</v>
      </c>
      <c r="CQ105" s="99">
        <f t="shared" ca="1" si="74"/>
        <v>0</v>
      </c>
      <c r="CR105" s="99">
        <f t="shared" ca="1" si="74"/>
        <v>0</v>
      </c>
      <c r="CS105" s="99">
        <f t="shared" ca="1" si="74"/>
        <v>0</v>
      </c>
      <c r="CT105" s="99">
        <f t="shared" ca="1" si="74"/>
        <v>0</v>
      </c>
      <c r="CU105" s="99">
        <f t="shared" ca="1" si="74"/>
        <v>0</v>
      </c>
      <c r="CV105" s="99">
        <f t="shared" ca="1" si="74"/>
        <v>0</v>
      </c>
      <c r="CW105" s="99">
        <f t="shared" ca="1" si="74"/>
        <v>0</v>
      </c>
      <c r="CX105" s="99">
        <f t="shared" ca="1" si="74"/>
        <v>0</v>
      </c>
      <c r="CY105" s="99">
        <f t="shared" ca="1" si="74"/>
        <v>0</v>
      </c>
      <c r="CZ105" s="99">
        <f t="shared" ca="1" si="74"/>
        <v>0</v>
      </c>
      <c r="DA105" s="99">
        <f t="shared" ca="1" si="74"/>
        <v>0</v>
      </c>
      <c r="DB105" s="99">
        <f t="shared" ca="1" si="74"/>
        <v>0</v>
      </c>
      <c r="DC105" s="99">
        <f t="shared" ca="1" si="74"/>
        <v>0</v>
      </c>
      <c r="DD105" s="99">
        <f t="shared" ca="1" si="74"/>
        <v>0</v>
      </c>
      <c r="DE105" s="99">
        <f t="shared" ca="1" si="74"/>
        <v>0</v>
      </c>
      <c r="DF105" s="99">
        <f t="shared" ca="1" si="74"/>
        <v>0</v>
      </c>
      <c r="DG105" s="99">
        <f t="shared" ca="1" si="74"/>
        <v>0</v>
      </c>
      <c r="DH105" s="99">
        <f t="shared" ca="1" si="74"/>
        <v>0</v>
      </c>
      <c r="DI105" s="99">
        <f t="shared" ca="1" si="74"/>
        <v>0</v>
      </c>
      <c r="DJ105" s="99">
        <f t="shared" ca="1" si="74"/>
        <v>0</v>
      </c>
      <c r="DK105" s="99">
        <f t="shared" ca="1" si="74"/>
        <v>0</v>
      </c>
      <c r="DL105" s="99">
        <f t="shared" ca="1" si="74"/>
        <v>0</v>
      </c>
      <c r="DM105" s="99">
        <f t="shared" ca="1" si="74"/>
        <v>0</v>
      </c>
      <c r="DN105" s="99">
        <f t="shared" ca="1" si="74"/>
        <v>0</v>
      </c>
      <c r="DO105" s="99">
        <f t="shared" ca="1" si="74"/>
        <v>0</v>
      </c>
      <c r="DP105" s="99">
        <f t="shared" ca="1" si="74"/>
        <v>0</v>
      </c>
      <c r="DQ105" s="99">
        <f t="shared" ca="1" si="74"/>
        <v>0</v>
      </c>
      <c r="DR105" s="99">
        <f t="shared" ca="1" si="74"/>
        <v>0</v>
      </c>
      <c r="DS105" s="99">
        <f t="shared" ca="1" si="74"/>
        <v>0</v>
      </c>
      <c r="DT105" s="428">
        <f t="shared" ca="1" si="74"/>
        <v>0</v>
      </c>
    </row>
    <row r="106" spans="2:124">
      <c r="B106" s="85" t="s">
        <v>784</v>
      </c>
      <c r="C106" s="427"/>
      <c r="D106" s="99">
        <f ca="1">D103</f>
        <v>-9999015.1983749997</v>
      </c>
      <c r="E106" s="99">
        <f t="shared" ref="E106:BP106" ca="1" si="75">E103</f>
        <v>-19924.866427755354</v>
      </c>
      <c r="F106" s="99">
        <f t="shared" ca="1" si="75"/>
        <v>0</v>
      </c>
      <c r="G106" s="99">
        <f t="shared" ca="1" si="75"/>
        <v>0</v>
      </c>
      <c r="H106" s="99">
        <f t="shared" ca="1" si="75"/>
        <v>0</v>
      </c>
      <c r="I106" s="99">
        <f t="shared" ca="1" si="75"/>
        <v>0</v>
      </c>
      <c r="J106" s="99">
        <f t="shared" ca="1" si="75"/>
        <v>0</v>
      </c>
      <c r="K106" s="99">
        <f t="shared" ca="1" si="75"/>
        <v>0</v>
      </c>
      <c r="L106" s="99">
        <f t="shared" ca="1" si="75"/>
        <v>0</v>
      </c>
      <c r="M106" s="99">
        <f t="shared" ca="1" si="75"/>
        <v>0</v>
      </c>
      <c r="N106" s="99">
        <f t="shared" ca="1" si="75"/>
        <v>0</v>
      </c>
      <c r="O106" s="99">
        <f t="shared" ca="1" si="75"/>
        <v>0</v>
      </c>
      <c r="P106" s="99">
        <f t="shared" ca="1" si="75"/>
        <v>0</v>
      </c>
      <c r="Q106" s="99">
        <f t="shared" ca="1" si="75"/>
        <v>0</v>
      </c>
      <c r="R106" s="99">
        <f t="shared" ca="1" si="75"/>
        <v>6.5192580223083492E-10</v>
      </c>
      <c r="S106" s="99">
        <f t="shared" ca="1" si="75"/>
        <v>0</v>
      </c>
      <c r="T106" s="99">
        <f t="shared" ca="1" si="75"/>
        <v>0</v>
      </c>
      <c r="U106" s="99">
        <f t="shared" ca="1" si="75"/>
        <v>0</v>
      </c>
      <c r="V106" s="99">
        <f t="shared" ca="1" si="75"/>
        <v>0</v>
      </c>
      <c r="W106" s="99">
        <f t="shared" ca="1" si="75"/>
        <v>0</v>
      </c>
      <c r="X106" s="99">
        <f t="shared" ca="1" si="75"/>
        <v>0</v>
      </c>
      <c r="Y106" s="99">
        <f t="shared" ca="1" si="75"/>
        <v>-3.2596290111541746E-10</v>
      </c>
      <c r="Z106" s="99">
        <f t="shared" ca="1" si="75"/>
        <v>-1.6298145055770873E-10</v>
      </c>
      <c r="AA106" s="99">
        <f t="shared" ca="1" si="75"/>
        <v>0</v>
      </c>
      <c r="AB106" s="99">
        <f t="shared" ca="1" si="75"/>
        <v>0</v>
      </c>
      <c r="AC106" s="99">
        <f t="shared" ca="1" si="75"/>
        <v>0</v>
      </c>
      <c r="AD106" s="99">
        <f t="shared" ca="1" si="75"/>
        <v>0</v>
      </c>
      <c r="AE106" s="99">
        <f t="shared" ca="1" si="75"/>
        <v>0</v>
      </c>
      <c r="AF106" s="99">
        <f t="shared" ca="1" si="75"/>
        <v>0</v>
      </c>
      <c r="AG106" s="99">
        <f t="shared" ca="1" si="75"/>
        <v>0</v>
      </c>
      <c r="AH106" s="99">
        <f t="shared" ca="1" si="75"/>
        <v>0</v>
      </c>
      <c r="AI106" s="99">
        <f t="shared" ca="1" si="75"/>
        <v>0</v>
      </c>
      <c r="AJ106" s="99">
        <f t="shared" ca="1" si="75"/>
        <v>0</v>
      </c>
      <c r="AK106" s="99">
        <f t="shared" ca="1" si="75"/>
        <v>1.0186340659856796E-11</v>
      </c>
      <c r="AL106" s="99">
        <f t="shared" ca="1" si="75"/>
        <v>0</v>
      </c>
      <c r="AM106" s="99">
        <f t="shared" ca="1" si="75"/>
        <v>0</v>
      </c>
      <c r="AN106" s="99">
        <f t="shared" ca="1" si="75"/>
        <v>0</v>
      </c>
      <c r="AO106" s="99">
        <f t="shared" ca="1" si="75"/>
        <v>0</v>
      </c>
      <c r="AP106" s="99">
        <f t="shared" ca="1" si="75"/>
        <v>2450.8751739279774</v>
      </c>
      <c r="AQ106" s="99">
        <f t="shared" ca="1" si="75"/>
        <v>12429.055212856834</v>
      </c>
      <c r="AR106" s="99">
        <f t="shared" ca="1" si="75"/>
        <v>34675.406426296802</v>
      </c>
      <c r="AS106" s="99">
        <f t="shared" ca="1" si="75"/>
        <v>63769.629205550307</v>
      </c>
      <c r="AT106" s="99">
        <f t="shared" ca="1" si="75"/>
        <v>88389.761012499046</v>
      </c>
      <c r="AU106" s="99">
        <f t="shared" ca="1" si="75"/>
        <v>125324.48363948838</v>
      </c>
      <c r="AV106" s="99">
        <f t="shared" ca="1" si="75"/>
        <v>156713.16815940625</v>
      </c>
      <c r="AW106" s="99">
        <f t="shared" ca="1" si="75"/>
        <v>171370.61097548166</v>
      </c>
      <c r="AX106" s="99">
        <f t="shared" ca="1" si="75"/>
        <v>196665.21560474613</v>
      </c>
      <c r="AY106" s="99">
        <f t="shared" ca="1" si="75"/>
        <v>206294.92651405791</v>
      </c>
      <c r="AZ106" s="99">
        <f t="shared" ca="1" si="75"/>
        <v>229482.49476194134</v>
      </c>
      <c r="BA106" s="99">
        <f t="shared" ca="1" si="75"/>
        <v>234594.33374379348</v>
      </c>
      <c r="BB106" s="99">
        <f t="shared" ca="1" si="75"/>
        <v>249329.40321101111</v>
      </c>
      <c r="BC106" s="99">
        <f t="shared" ca="1" si="75"/>
        <v>246829.43030494219</v>
      </c>
      <c r="BD106" s="99">
        <f t="shared" ca="1" si="75"/>
        <v>248463.11495233551</v>
      </c>
      <c r="BE106" s="99">
        <f t="shared" ca="1" si="75"/>
        <v>255458.72965829028</v>
      </c>
      <c r="BF106" s="99">
        <f t="shared" ca="1" si="75"/>
        <v>256232.79058296402</v>
      </c>
      <c r="BG106" s="99">
        <f t="shared" ca="1" si="75"/>
        <v>288542.61854747444</v>
      </c>
      <c r="BH106" s="99">
        <f t="shared" ca="1" si="75"/>
        <v>294852.60046064202</v>
      </c>
      <c r="BI106" s="99">
        <f t="shared" ca="1" si="75"/>
        <v>287819.02843168308</v>
      </c>
      <c r="BJ106" s="99">
        <f t="shared" ca="1" si="75"/>
        <v>289681.1590308086</v>
      </c>
      <c r="BK106" s="99">
        <f t="shared" ca="1" si="75"/>
        <v>287095.43831589184</v>
      </c>
      <c r="BL106" s="99">
        <f t="shared" ca="1" si="75"/>
        <v>12803273.365523107</v>
      </c>
      <c r="BM106" s="99">
        <f t="shared" ca="1" si="75"/>
        <v>0</v>
      </c>
      <c r="BN106" s="99">
        <f t="shared" ca="1" si="75"/>
        <v>0</v>
      </c>
      <c r="BO106" s="99">
        <f t="shared" ca="1" si="75"/>
        <v>0</v>
      </c>
      <c r="BP106" s="99">
        <f t="shared" ca="1" si="75"/>
        <v>0</v>
      </c>
      <c r="BQ106" s="99">
        <f t="shared" ref="BQ106:DT106" ca="1" si="76">BQ103</f>
        <v>0</v>
      </c>
      <c r="BR106" s="99">
        <f t="shared" ca="1" si="76"/>
        <v>0</v>
      </c>
      <c r="BS106" s="99">
        <f t="shared" ca="1" si="76"/>
        <v>0</v>
      </c>
      <c r="BT106" s="99">
        <f t="shared" ca="1" si="76"/>
        <v>0</v>
      </c>
      <c r="BU106" s="99">
        <f t="shared" ca="1" si="76"/>
        <v>0</v>
      </c>
      <c r="BV106" s="99">
        <f t="shared" ca="1" si="76"/>
        <v>0</v>
      </c>
      <c r="BW106" s="99">
        <f t="shared" ca="1" si="76"/>
        <v>0</v>
      </c>
      <c r="BX106" s="99">
        <f t="shared" ca="1" si="76"/>
        <v>0</v>
      </c>
      <c r="BY106" s="99">
        <f t="shared" ca="1" si="76"/>
        <v>0</v>
      </c>
      <c r="BZ106" s="99">
        <f t="shared" ca="1" si="76"/>
        <v>0</v>
      </c>
      <c r="CA106" s="99">
        <f t="shared" ca="1" si="76"/>
        <v>0</v>
      </c>
      <c r="CB106" s="99">
        <f t="shared" ca="1" si="76"/>
        <v>0</v>
      </c>
      <c r="CC106" s="99">
        <f t="shared" ca="1" si="76"/>
        <v>0</v>
      </c>
      <c r="CD106" s="99">
        <f t="shared" ca="1" si="76"/>
        <v>0</v>
      </c>
      <c r="CE106" s="99">
        <f t="shared" ca="1" si="76"/>
        <v>0</v>
      </c>
      <c r="CF106" s="99">
        <f t="shared" ca="1" si="76"/>
        <v>0</v>
      </c>
      <c r="CG106" s="99">
        <f t="shared" ca="1" si="76"/>
        <v>0</v>
      </c>
      <c r="CH106" s="99">
        <f t="shared" ca="1" si="76"/>
        <v>0</v>
      </c>
      <c r="CI106" s="99">
        <f t="shared" ca="1" si="76"/>
        <v>0</v>
      </c>
      <c r="CJ106" s="99">
        <f t="shared" ca="1" si="76"/>
        <v>0</v>
      </c>
      <c r="CK106" s="99">
        <f t="shared" ca="1" si="76"/>
        <v>0</v>
      </c>
      <c r="CL106" s="99">
        <f t="shared" ca="1" si="76"/>
        <v>0</v>
      </c>
      <c r="CM106" s="99">
        <f t="shared" ca="1" si="76"/>
        <v>0</v>
      </c>
      <c r="CN106" s="99">
        <f t="shared" ca="1" si="76"/>
        <v>0</v>
      </c>
      <c r="CO106" s="99">
        <f t="shared" ca="1" si="76"/>
        <v>0</v>
      </c>
      <c r="CP106" s="99">
        <f t="shared" ca="1" si="76"/>
        <v>0</v>
      </c>
      <c r="CQ106" s="99">
        <f t="shared" ca="1" si="76"/>
        <v>0</v>
      </c>
      <c r="CR106" s="99">
        <f t="shared" ca="1" si="76"/>
        <v>0</v>
      </c>
      <c r="CS106" s="99">
        <f t="shared" ca="1" si="76"/>
        <v>0</v>
      </c>
      <c r="CT106" s="99">
        <f t="shared" ca="1" si="76"/>
        <v>0</v>
      </c>
      <c r="CU106" s="99">
        <f t="shared" ca="1" si="76"/>
        <v>0</v>
      </c>
      <c r="CV106" s="99">
        <f t="shared" ca="1" si="76"/>
        <v>0</v>
      </c>
      <c r="CW106" s="99">
        <f t="shared" ca="1" si="76"/>
        <v>0</v>
      </c>
      <c r="CX106" s="99">
        <f t="shared" ca="1" si="76"/>
        <v>0</v>
      </c>
      <c r="CY106" s="99">
        <f t="shared" ca="1" si="76"/>
        <v>0</v>
      </c>
      <c r="CZ106" s="99">
        <f t="shared" ca="1" si="76"/>
        <v>0</v>
      </c>
      <c r="DA106" s="99">
        <f t="shared" ca="1" si="76"/>
        <v>0</v>
      </c>
      <c r="DB106" s="99">
        <f t="shared" ca="1" si="76"/>
        <v>0</v>
      </c>
      <c r="DC106" s="99">
        <f t="shared" ca="1" si="76"/>
        <v>0</v>
      </c>
      <c r="DD106" s="99">
        <f t="shared" ca="1" si="76"/>
        <v>0</v>
      </c>
      <c r="DE106" s="99">
        <f t="shared" ca="1" si="76"/>
        <v>0</v>
      </c>
      <c r="DF106" s="99">
        <f t="shared" ca="1" si="76"/>
        <v>0</v>
      </c>
      <c r="DG106" s="99">
        <f t="shared" ca="1" si="76"/>
        <v>0</v>
      </c>
      <c r="DH106" s="99">
        <f t="shared" ca="1" si="76"/>
        <v>0</v>
      </c>
      <c r="DI106" s="99">
        <f t="shared" ca="1" si="76"/>
        <v>0</v>
      </c>
      <c r="DJ106" s="99">
        <f t="shared" ca="1" si="76"/>
        <v>0</v>
      </c>
      <c r="DK106" s="99">
        <f t="shared" ca="1" si="76"/>
        <v>0</v>
      </c>
      <c r="DL106" s="99">
        <f t="shared" ca="1" si="76"/>
        <v>0</v>
      </c>
      <c r="DM106" s="99">
        <f t="shared" ca="1" si="76"/>
        <v>0</v>
      </c>
      <c r="DN106" s="99">
        <f t="shared" ca="1" si="76"/>
        <v>0</v>
      </c>
      <c r="DO106" s="99">
        <f t="shared" ca="1" si="76"/>
        <v>0</v>
      </c>
      <c r="DP106" s="99">
        <f t="shared" ca="1" si="76"/>
        <v>0</v>
      </c>
      <c r="DQ106" s="99">
        <f t="shared" ca="1" si="76"/>
        <v>0</v>
      </c>
      <c r="DR106" s="99">
        <f t="shared" ca="1" si="76"/>
        <v>0</v>
      </c>
      <c r="DS106" s="99">
        <f t="shared" ca="1" si="76"/>
        <v>0</v>
      </c>
      <c r="DT106" s="428">
        <f t="shared" ca="1" si="76"/>
        <v>0</v>
      </c>
    </row>
    <row r="107" spans="2:124">
      <c r="B107" s="139" t="s">
        <v>674</v>
      </c>
      <c r="C107" s="26"/>
      <c r="D107" s="141">
        <f ca="1">SUM(D105:D106)</f>
        <v>-14284307.42625</v>
      </c>
      <c r="E107" s="141">
        <f t="shared" ref="E107:BP107" ca="1" si="77">SUM(E105:E106)</f>
        <v>-28464.094896793365</v>
      </c>
      <c r="F107" s="141">
        <f t="shared" ca="1" si="77"/>
        <v>0</v>
      </c>
      <c r="G107" s="141">
        <f t="shared" ca="1" si="77"/>
        <v>0</v>
      </c>
      <c r="H107" s="141">
        <f t="shared" ca="1" si="77"/>
        <v>0</v>
      </c>
      <c r="I107" s="141">
        <f t="shared" ca="1" si="77"/>
        <v>0</v>
      </c>
      <c r="J107" s="141">
        <f t="shared" ca="1" si="77"/>
        <v>0</v>
      </c>
      <c r="K107" s="141">
        <f t="shared" ca="1" si="77"/>
        <v>0</v>
      </c>
      <c r="L107" s="141">
        <f t="shared" ca="1" si="77"/>
        <v>0</v>
      </c>
      <c r="M107" s="141">
        <f t="shared" ca="1" si="77"/>
        <v>0</v>
      </c>
      <c r="N107" s="141">
        <f t="shared" ca="1" si="77"/>
        <v>0</v>
      </c>
      <c r="O107" s="141">
        <f t="shared" ca="1" si="77"/>
        <v>0</v>
      </c>
      <c r="P107" s="141">
        <f t="shared" ca="1" si="77"/>
        <v>0</v>
      </c>
      <c r="Q107" s="141">
        <f t="shared" ca="1" si="77"/>
        <v>0</v>
      </c>
      <c r="R107" s="141">
        <f t="shared" ca="1" si="77"/>
        <v>9.3132257461547852E-10</v>
      </c>
      <c r="S107" s="141">
        <f t="shared" ca="1" si="77"/>
        <v>0</v>
      </c>
      <c r="T107" s="141">
        <f t="shared" ca="1" si="77"/>
        <v>0</v>
      </c>
      <c r="U107" s="141">
        <f t="shared" ca="1" si="77"/>
        <v>0</v>
      </c>
      <c r="V107" s="141">
        <f t="shared" ca="1" si="77"/>
        <v>0</v>
      </c>
      <c r="W107" s="141">
        <f t="shared" ca="1" si="77"/>
        <v>0</v>
      </c>
      <c r="X107" s="141">
        <f t="shared" ca="1" si="77"/>
        <v>0</v>
      </c>
      <c r="Y107" s="141">
        <f t="shared" ca="1" si="77"/>
        <v>-4.6566128730773926E-10</v>
      </c>
      <c r="Z107" s="141">
        <f t="shared" ca="1" si="77"/>
        <v>-2.3283064365386963E-10</v>
      </c>
      <c r="AA107" s="141">
        <f t="shared" ca="1" si="77"/>
        <v>0</v>
      </c>
      <c r="AB107" s="141">
        <f t="shared" ca="1" si="77"/>
        <v>0</v>
      </c>
      <c r="AC107" s="141">
        <f t="shared" ca="1" si="77"/>
        <v>0</v>
      </c>
      <c r="AD107" s="141">
        <f t="shared" ca="1" si="77"/>
        <v>0</v>
      </c>
      <c r="AE107" s="141">
        <f t="shared" ca="1" si="77"/>
        <v>0</v>
      </c>
      <c r="AF107" s="141">
        <f t="shared" ca="1" si="77"/>
        <v>0</v>
      </c>
      <c r="AG107" s="141">
        <f t="shared" ca="1" si="77"/>
        <v>0</v>
      </c>
      <c r="AH107" s="141">
        <f t="shared" ca="1" si="77"/>
        <v>0</v>
      </c>
      <c r="AI107" s="141">
        <f t="shared" ca="1" si="77"/>
        <v>0</v>
      </c>
      <c r="AJ107" s="141">
        <f t="shared" ca="1" si="77"/>
        <v>0</v>
      </c>
      <c r="AK107" s="141">
        <f t="shared" ca="1" si="77"/>
        <v>1.4551915228366852E-11</v>
      </c>
      <c r="AL107" s="141">
        <f t="shared" ca="1" si="77"/>
        <v>0</v>
      </c>
      <c r="AM107" s="141">
        <f t="shared" ca="1" si="77"/>
        <v>0</v>
      </c>
      <c r="AN107" s="141">
        <f t="shared" ca="1" si="77"/>
        <v>0</v>
      </c>
      <c r="AO107" s="141">
        <f t="shared" ca="1" si="77"/>
        <v>0</v>
      </c>
      <c r="AP107" s="141">
        <f t="shared" ca="1" si="77"/>
        <v>3501.2502484685392</v>
      </c>
      <c r="AQ107" s="141">
        <f t="shared" ca="1" si="77"/>
        <v>17755.79316122405</v>
      </c>
      <c r="AR107" s="141">
        <f t="shared" ca="1" si="77"/>
        <v>49536.294894709717</v>
      </c>
      <c r="AS107" s="141">
        <f t="shared" ca="1" si="77"/>
        <v>91099.470293643302</v>
      </c>
      <c r="AT107" s="141">
        <f t="shared" ca="1" si="77"/>
        <v>126271.08716071292</v>
      </c>
      <c r="AU107" s="141">
        <f t="shared" ca="1" si="77"/>
        <v>179034.97662784054</v>
      </c>
      <c r="AV107" s="141">
        <f t="shared" ca="1" si="77"/>
        <v>223875.95451343752</v>
      </c>
      <c r="AW107" s="141">
        <f t="shared" ca="1" si="77"/>
        <v>244815.15853640239</v>
      </c>
      <c r="AX107" s="141">
        <f t="shared" ca="1" si="77"/>
        <v>280950.30800678022</v>
      </c>
      <c r="AY107" s="141">
        <f t="shared" ca="1" si="77"/>
        <v>294707.03787722561</v>
      </c>
      <c r="AZ107" s="141">
        <f t="shared" ca="1" si="77"/>
        <v>327832.13537420193</v>
      </c>
      <c r="BA107" s="141">
        <f t="shared" ca="1" si="77"/>
        <v>335134.76249113353</v>
      </c>
      <c r="BB107" s="141">
        <f t="shared" ca="1" si="77"/>
        <v>356184.86173001589</v>
      </c>
      <c r="BC107" s="141">
        <f t="shared" ca="1" si="77"/>
        <v>352613.47186420311</v>
      </c>
      <c r="BD107" s="141">
        <f t="shared" ca="1" si="77"/>
        <v>354947.30707476503</v>
      </c>
      <c r="BE107" s="141">
        <f t="shared" ca="1" si="77"/>
        <v>364941.04236898612</v>
      </c>
      <c r="BF107" s="141">
        <f t="shared" ca="1" si="77"/>
        <v>366046.84368994861</v>
      </c>
      <c r="BG107" s="141">
        <f t="shared" ca="1" si="77"/>
        <v>412203.74078210635</v>
      </c>
      <c r="BH107" s="141">
        <f t="shared" ca="1" si="77"/>
        <v>421218.00065806002</v>
      </c>
      <c r="BI107" s="141">
        <f t="shared" ca="1" si="77"/>
        <v>411170.04061669012</v>
      </c>
      <c r="BJ107" s="141">
        <f t="shared" ca="1" si="77"/>
        <v>413830.22718686942</v>
      </c>
      <c r="BK107" s="141">
        <f t="shared" ca="1" si="77"/>
        <v>410136.34045127407</v>
      </c>
      <c r="BL107" s="141">
        <f t="shared" ca="1" si="77"/>
        <v>18738293.733189866</v>
      </c>
      <c r="BM107" s="141">
        <f t="shared" ca="1" si="77"/>
        <v>0</v>
      </c>
      <c r="BN107" s="141">
        <f t="shared" ca="1" si="77"/>
        <v>0</v>
      </c>
      <c r="BO107" s="141">
        <f t="shared" ca="1" si="77"/>
        <v>0</v>
      </c>
      <c r="BP107" s="141">
        <f t="shared" ca="1" si="77"/>
        <v>0</v>
      </c>
      <c r="BQ107" s="141">
        <f t="shared" ref="BQ107:DT107" ca="1" si="78">SUM(BQ105:BQ106)</f>
        <v>0</v>
      </c>
      <c r="BR107" s="141">
        <f t="shared" ca="1" si="78"/>
        <v>0</v>
      </c>
      <c r="BS107" s="141">
        <f t="shared" ca="1" si="78"/>
        <v>0</v>
      </c>
      <c r="BT107" s="141">
        <f t="shared" ca="1" si="78"/>
        <v>0</v>
      </c>
      <c r="BU107" s="141">
        <f t="shared" ca="1" si="78"/>
        <v>0</v>
      </c>
      <c r="BV107" s="141">
        <f t="shared" ca="1" si="78"/>
        <v>0</v>
      </c>
      <c r="BW107" s="141">
        <f t="shared" ca="1" si="78"/>
        <v>0</v>
      </c>
      <c r="BX107" s="141">
        <f t="shared" ca="1" si="78"/>
        <v>0</v>
      </c>
      <c r="BY107" s="141">
        <f t="shared" ca="1" si="78"/>
        <v>0</v>
      </c>
      <c r="BZ107" s="141">
        <f t="shared" ca="1" si="78"/>
        <v>0</v>
      </c>
      <c r="CA107" s="141">
        <f t="shared" ca="1" si="78"/>
        <v>0</v>
      </c>
      <c r="CB107" s="141">
        <f t="shared" ca="1" si="78"/>
        <v>0</v>
      </c>
      <c r="CC107" s="141">
        <f t="shared" ca="1" si="78"/>
        <v>0</v>
      </c>
      <c r="CD107" s="141">
        <f t="shared" ca="1" si="78"/>
        <v>0</v>
      </c>
      <c r="CE107" s="141">
        <f t="shared" ca="1" si="78"/>
        <v>0</v>
      </c>
      <c r="CF107" s="141">
        <f t="shared" ca="1" si="78"/>
        <v>0</v>
      </c>
      <c r="CG107" s="141">
        <f t="shared" ca="1" si="78"/>
        <v>0</v>
      </c>
      <c r="CH107" s="141">
        <f t="shared" ca="1" si="78"/>
        <v>0</v>
      </c>
      <c r="CI107" s="141">
        <f t="shared" ca="1" si="78"/>
        <v>0</v>
      </c>
      <c r="CJ107" s="141">
        <f t="shared" ca="1" si="78"/>
        <v>0</v>
      </c>
      <c r="CK107" s="141">
        <f t="shared" ca="1" si="78"/>
        <v>0</v>
      </c>
      <c r="CL107" s="141">
        <f t="shared" ca="1" si="78"/>
        <v>0</v>
      </c>
      <c r="CM107" s="141">
        <f t="shared" ca="1" si="78"/>
        <v>0</v>
      </c>
      <c r="CN107" s="141">
        <f t="shared" ca="1" si="78"/>
        <v>0</v>
      </c>
      <c r="CO107" s="141">
        <f t="shared" ca="1" si="78"/>
        <v>0</v>
      </c>
      <c r="CP107" s="141">
        <f t="shared" ca="1" si="78"/>
        <v>0</v>
      </c>
      <c r="CQ107" s="141">
        <f t="shared" ca="1" si="78"/>
        <v>0</v>
      </c>
      <c r="CR107" s="141">
        <f t="shared" ca="1" si="78"/>
        <v>0</v>
      </c>
      <c r="CS107" s="141">
        <f t="shared" ca="1" si="78"/>
        <v>0</v>
      </c>
      <c r="CT107" s="141">
        <f t="shared" ca="1" si="78"/>
        <v>0</v>
      </c>
      <c r="CU107" s="141">
        <f t="shared" ca="1" si="78"/>
        <v>0</v>
      </c>
      <c r="CV107" s="141">
        <f t="shared" ca="1" si="78"/>
        <v>0</v>
      </c>
      <c r="CW107" s="141">
        <f t="shared" ca="1" si="78"/>
        <v>0</v>
      </c>
      <c r="CX107" s="141">
        <f t="shared" ca="1" si="78"/>
        <v>0</v>
      </c>
      <c r="CY107" s="141">
        <f t="shared" ca="1" si="78"/>
        <v>0</v>
      </c>
      <c r="CZ107" s="141">
        <f t="shared" ca="1" si="78"/>
        <v>0</v>
      </c>
      <c r="DA107" s="141">
        <f t="shared" ca="1" si="78"/>
        <v>0</v>
      </c>
      <c r="DB107" s="141">
        <f t="shared" ca="1" si="78"/>
        <v>0</v>
      </c>
      <c r="DC107" s="141">
        <f t="shared" ca="1" si="78"/>
        <v>0</v>
      </c>
      <c r="DD107" s="141">
        <f t="shared" ca="1" si="78"/>
        <v>0</v>
      </c>
      <c r="DE107" s="141">
        <f t="shared" ca="1" si="78"/>
        <v>0</v>
      </c>
      <c r="DF107" s="141">
        <f t="shared" ca="1" si="78"/>
        <v>0</v>
      </c>
      <c r="DG107" s="141">
        <f t="shared" ca="1" si="78"/>
        <v>0</v>
      </c>
      <c r="DH107" s="141">
        <f t="shared" ca="1" si="78"/>
        <v>0</v>
      </c>
      <c r="DI107" s="141">
        <f t="shared" ca="1" si="78"/>
        <v>0</v>
      </c>
      <c r="DJ107" s="141">
        <f t="shared" ca="1" si="78"/>
        <v>0</v>
      </c>
      <c r="DK107" s="141">
        <f t="shared" ca="1" si="78"/>
        <v>0</v>
      </c>
      <c r="DL107" s="141">
        <f t="shared" ca="1" si="78"/>
        <v>0</v>
      </c>
      <c r="DM107" s="141">
        <f t="shared" ca="1" si="78"/>
        <v>0</v>
      </c>
      <c r="DN107" s="141">
        <f t="shared" ca="1" si="78"/>
        <v>0</v>
      </c>
      <c r="DO107" s="141">
        <f t="shared" ca="1" si="78"/>
        <v>0</v>
      </c>
      <c r="DP107" s="141">
        <f t="shared" ca="1" si="78"/>
        <v>0</v>
      </c>
      <c r="DQ107" s="141">
        <f t="shared" ca="1" si="78"/>
        <v>0</v>
      </c>
      <c r="DR107" s="141">
        <f t="shared" ca="1" si="78"/>
        <v>0</v>
      </c>
      <c r="DS107" s="141">
        <f t="shared" ca="1" si="78"/>
        <v>0</v>
      </c>
      <c r="DT107" s="432">
        <f t="shared" ca="1" si="78"/>
        <v>0</v>
      </c>
    </row>
    <row r="108" spans="2:124">
      <c r="B108" s="78"/>
      <c r="DT108" s="79"/>
    </row>
    <row r="109" spans="2:124">
      <c r="B109" s="433" t="s">
        <v>673</v>
      </c>
      <c r="C109" s="434"/>
      <c r="D109" s="435">
        <f t="shared" ref="D109:AI109" ca="1" si="79">D18-D107</f>
        <v>0</v>
      </c>
      <c r="E109" s="435">
        <f t="shared" ca="1" si="79"/>
        <v>0</v>
      </c>
      <c r="F109" s="435">
        <f t="shared" ca="1" si="79"/>
        <v>0</v>
      </c>
      <c r="G109" s="435">
        <f t="shared" ca="1" si="79"/>
        <v>0</v>
      </c>
      <c r="H109" s="435">
        <f t="shared" ca="1" si="79"/>
        <v>0</v>
      </c>
      <c r="I109" s="435">
        <f t="shared" ca="1" si="79"/>
        <v>0</v>
      </c>
      <c r="J109" s="435">
        <f t="shared" ca="1" si="79"/>
        <v>0</v>
      </c>
      <c r="K109" s="435">
        <f t="shared" ca="1" si="79"/>
        <v>0</v>
      </c>
      <c r="L109" s="435">
        <f t="shared" ca="1" si="79"/>
        <v>0</v>
      </c>
      <c r="M109" s="435">
        <f t="shared" ca="1" si="79"/>
        <v>0</v>
      </c>
      <c r="N109" s="435">
        <f t="shared" ca="1" si="79"/>
        <v>0</v>
      </c>
      <c r="O109" s="435">
        <f t="shared" ca="1" si="79"/>
        <v>0</v>
      </c>
      <c r="P109" s="435">
        <f t="shared" ca="1" si="79"/>
        <v>0</v>
      </c>
      <c r="Q109" s="435">
        <f t="shared" ca="1" si="79"/>
        <v>0</v>
      </c>
      <c r="R109" s="435">
        <f t="shared" ca="1" si="79"/>
        <v>0</v>
      </c>
      <c r="S109" s="435">
        <f t="shared" ca="1" si="79"/>
        <v>0</v>
      </c>
      <c r="T109" s="435">
        <f t="shared" ca="1" si="79"/>
        <v>0</v>
      </c>
      <c r="U109" s="435">
        <f t="shared" ca="1" si="79"/>
        <v>0</v>
      </c>
      <c r="V109" s="435">
        <f t="shared" ca="1" si="79"/>
        <v>0</v>
      </c>
      <c r="W109" s="435">
        <f t="shared" ca="1" si="79"/>
        <v>0</v>
      </c>
      <c r="X109" s="435">
        <f t="shared" ca="1" si="79"/>
        <v>0</v>
      </c>
      <c r="Y109" s="435">
        <f t="shared" ca="1" si="79"/>
        <v>0</v>
      </c>
      <c r="Z109" s="435">
        <f t="shared" ca="1" si="79"/>
        <v>0</v>
      </c>
      <c r="AA109" s="435">
        <f t="shared" ca="1" si="79"/>
        <v>0</v>
      </c>
      <c r="AB109" s="435">
        <f t="shared" ca="1" si="79"/>
        <v>0</v>
      </c>
      <c r="AC109" s="435">
        <f t="shared" ca="1" si="79"/>
        <v>0</v>
      </c>
      <c r="AD109" s="435">
        <f t="shared" ca="1" si="79"/>
        <v>0</v>
      </c>
      <c r="AE109" s="435">
        <f t="shared" ca="1" si="79"/>
        <v>0</v>
      </c>
      <c r="AF109" s="435">
        <f t="shared" ca="1" si="79"/>
        <v>0</v>
      </c>
      <c r="AG109" s="435">
        <f t="shared" ca="1" si="79"/>
        <v>0</v>
      </c>
      <c r="AH109" s="435">
        <f t="shared" ca="1" si="79"/>
        <v>0</v>
      </c>
      <c r="AI109" s="435">
        <f t="shared" ca="1" si="79"/>
        <v>0</v>
      </c>
      <c r="AJ109" s="435">
        <f t="shared" ref="AJ109:BO109" ca="1" si="80">AJ18-AJ107</f>
        <v>0</v>
      </c>
      <c r="AK109" s="435">
        <f t="shared" ca="1" si="80"/>
        <v>0</v>
      </c>
      <c r="AL109" s="435">
        <f t="shared" ca="1" si="80"/>
        <v>0</v>
      </c>
      <c r="AM109" s="435">
        <f t="shared" ca="1" si="80"/>
        <v>0</v>
      </c>
      <c r="AN109" s="435">
        <f t="shared" ca="1" si="80"/>
        <v>0</v>
      </c>
      <c r="AO109" s="435">
        <f t="shared" ca="1" si="80"/>
        <v>0</v>
      </c>
      <c r="AP109" s="435">
        <f t="shared" ca="1" si="80"/>
        <v>0</v>
      </c>
      <c r="AQ109" s="435">
        <f t="shared" ca="1" si="80"/>
        <v>0</v>
      </c>
      <c r="AR109" s="435">
        <f t="shared" ca="1" si="80"/>
        <v>0</v>
      </c>
      <c r="AS109" s="435">
        <f t="shared" ca="1" si="80"/>
        <v>0</v>
      </c>
      <c r="AT109" s="435">
        <f t="shared" ca="1" si="80"/>
        <v>0</v>
      </c>
      <c r="AU109" s="435">
        <f t="shared" ca="1" si="80"/>
        <v>0</v>
      </c>
      <c r="AV109" s="435">
        <f t="shared" ca="1" si="80"/>
        <v>0</v>
      </c>
      <c r="AW109" s="435">
        <f t="shared" ca="1" si="80"/>
        <v>0</v>
      </c>
      <c r="AX109" s="435">
        <f t="shared" ca="1" si="80"/>
        <v>0</v>
      </c>
      <c r="AY109" s="435">
        <f t="shared" ca="1" si="80"/>
        <v>0</v>
      </c>
      <c r="AZ109" s="435">
        <f t="shared" ca="1" si="80"/>
        <v>0</v>
      </c>
      <c r="BA109" s="435">
        <f t="shared" ca="1" si="80"/>
        <v>0</v>
      </c>
      <c r="BB109" s="435">
        <f t="shared" ca="1" si="80"/>
        <v>0</v>
      </c>
      <c r="BC109" s="435">
        <f t="shared" ca="1" si="80"/>
        <v>0</v>
      </c>
      <c r="BD109" s="435">
        <f t="shared" ca="1" si="80"/>
        <v>0</v>
      </c>
      <c r="BE109" s="435">
        <f t="shared" ca="1" si="80"/>
        <v>0</v>
      </c>
      <c r="BF109" s="435">
        <f t="shared" ca="1" si="80"/>
        <v>0</v>
      </c>
      <c r="BG109" s="435">
        <f t="shared" ca="1" si="80"/>
        <v>0</v>
      </c>
      <c r="BH109" s="435">
        <f t="shared" ca="1" si="80"/>
        <v>0</v>
      </c>
      <c r="BI109" s="435">
        <f t="shared" ca="1" si="80"/>
        <v>0</v>
      </c>
      <c r="BJ109" s="435">
        <f t="shared" ca="1" si="80"/>
        <v>0</v>
      </c>
      <c r="BK109" s="435">
        <f t="shared" ca="1" si="80"/>
        <v>0</v>
      </c>
      <c r="BL109" s="435">
        <f t="shared" ca="1" si="80"/>
        <v>24989547.672880687</v>
      </c>
      <c r="BM109" s="435">
        <f t="shared" ca="1" si="80"/>
        <v>0</v>
      </c>
      <c r="BN109" s="435">
        <f t="shared" ca="1" si="80"/>
        <v>0</v>
      </c>
      <c r="BO109" s="435">
        <f t="shared" ca="1" si="80"/>
        <v>0</v>
      </c>
      <c r="BP109" s="435">
        <f t="shared" ref="BP109:CU109" ca="1" si="81">BP18-BP107</f>
        <v>0</v>
      </c>
      <c r="BQ109" s="435">
        <f t="shared" ca="1" si="81"/>
        <v>0</v>
      </c>
      <c r="BR109" s="435">
        <f t="shared" ca="1" si="81"/>
        <v>0</v>
      </c>
      <c r="BS109" s="435">
        <f t="shared" ca="1" si="81"/>
        <v>0</v>
      </c>
      <c r="BT109" s="435">
        <f t="shared" ca="1" si="81"/>
        <v>0</v>
      </c>
      <c r="BU109" s="435">
        <f t="shared" ca="1" si="81"/>
        <v>0</v>
      </c>
      <c r="BV109" s="435">
        <f t="shared" ca="1" si="81"/>
        <v>0</v>
      </c>
      <c r="BW109" s="435">
        <f t="shared" ca="1" si="81"/>
        <v>0</v>
      </c>
      <c r="BX109" s="435">
        <f t="shared" ca="1" si="81"/>
        <v>0</v>
      </c>
      <c r="BY109" s="435">
        <f t="shared" ca="1" si="81"/>
        <v>0</v>
      </c>
      <c r="BZ109" s="435">
        <f t="shared" ca="1" si="81"/>
        <v>0</v>
      </c>
      <c r="CA109" s="435">
        <f t="shared" ca="1" si="81"/>
        <v>0</v>
      </c>
      <c r="CB109" s="435">
        <f t="shared" ca="1" si="81"/>
        <v>0</v>
      </c>
      <c r="CC109" s="435">
        <f t="shared" ca="1" si="81"/>
        <v>0</v>
      </c>
      <c r="CD109" s="435">
        <f t="shared" ca="1" si="81"/>
        <v>0</v>
      </c>
      <c r="CE109" s="435">
        <f t="shared" ca="1" si="81"/>
        <v>0</v>
      </c>
      <c r="CF109" s="435">
        <f t="shared" ca="1" si="81"/>
        <v>0</v>
      </c>
      <c r="CG109" s="435">
        <f t="shared" ca="1" si="81"/>
        <v>0</v>
      </c>
      <c r="CH109" s="435">
        <f t="shared" ca="1" si="81"/>
        <v>0</v>
      </c>
      <c r="CI109" s="435">
        <f t="shared" ca="1" si="81"/>
        <v>0</v>
      </c>
      <c r="CJ109" s="435">
        <f t="shared" ca="1" si="81"/>
        <v>0</v>
      </c>
      <c r="CK109" s="435">
        <f t="shared" ca="1" si="81"/>
        <v>0</v>
      </c>
      <c r="CL109" s="435">
        <f t="shared" ca="1" si="81"/>
        <v>0</v>
      </c>
      <c r="CM109" s="435">
        <f t="shared" ca="1" si="81"/>
        <v>0</v>
      </c>
      <c r="CN109" s="435">
        <f t="shared" ca="1" si="81"/>
        <v>0</v>
      </c>
      <c r="CO109" s="435">
        <f t="shared" ca="1" si="81"/>
        <v>0</v>
      </c>
      <c r="CP109" s="435">
        <f t="shared" ca="1" si="81"/>
        <v>0</v>
      </c>
      <c r="CQ109" s="435">
        <f t="shared" ca="1" si="81"/>
        <v>0</v>
      </c>
      <c r="CR109" s="435">
        <f t="shared" ca="1" si="81"/>
        <v>0</v>
      </c>
      <c r="CS109" s="435">
        <f t="shared" ca="1" si="81"/>
        <v>0</v>
      </c>
      <c r="CT109" s="435">
        <f t="shared" ca="1" si="81"/>
        <v>0</v>
      </c>
      <c r="CU109" s="435">
        <f t="shared" ca="1" si="81"/>
        <v>0</v>
      </c>
      <c r="CV109" s="435">
        <f t="shared" ref="CV109:DT109" ca="1" si="82">CV18-CV107</f>
        <v>0</v>
      </c>
      <c r="CW109" s="435">
        <f t="shared" ca="1" si="82"/>
        <v>0</v>
      </c>
      <c r="CX109" s="435">
        <f t="shared" ca="1" si="82"/>
        <v>0</v>
      </c>
      <c r="CY109" s="435">
        <f t="shared" ca="1" si="82"/>
        <v>0</v>
      </c>
      <c r="CZ109" s="435">
        <f t="shared" ca="1" si="82"/>
        <v>0</v>
      </c>
      <c r="DA109" s="435">
        <f t="shared" ca="1" si="82"/>
        <v>0</v>
      </c>
      <c r="DB109" s="435">
        <f t="shared" ca="1" si="82"/>
        <v>0</v>
      </c>
      <c r="DC109" s="435">
        <f t="shared" ca="1" si="82"/>
        <v>0</v>
      </c>
      <c r="DD109" s="435">
        <f t="shared" ca="1" si="82"/>
        <v>0</v>
      </c>
      <c r="DE109" s="435">
        <f t="shared" ca="1" si="82"/>
        <v>0</v>
      </c>
      <c r="DF109" s="435">
        <f t="shared" ca="1" si="82"/>
        <v>0</v>
      </c>
      <c r="DG109" s="435">
        <f t="shared" ca="1" si="82"/>
        <v>0</v>
      </c>
      <c r="DH109" s="435">
        <f t="shared" ca="1" si="82"/>
        <v>0</v>
      </c>
      <c r="DI109" s="435">
        <f t="shared" ca="1" si="82"/>
        <v>0</v>
      </c>
      <c r="DJ109" s="435">
        <f t="shared" ca="1" si="82"/>
        <v>0</v>
      </c>
      <c r="DK109" s="435">
        <f t="shared" ca="1" si="82"/>
        <v>0</v>
      </c>
      <c r="DL109" s="435">
        <f t="shared" ca="1" si="82"/>
        <v>0</v>
      </c>
      <c r="DM109" s="435">
        <f t="shared" ca="1" si="82"/>
        <v>0</v>
      </c>
      <c r="DN109" s="435">
        <f t="shared" ca="1" si="82"/>
        <v>0</v>
      </c>
      <c r="DO109" s="435">
        <f t="shared" ca="1" si="82"/>
        <v>0</v>
      </c>
      <c r="DP109" s="435">
        <f t="shared" ca="1" si="82"/>
        <v>0</v>
      </c>
      <c r="DQ109" s="435">
        <f t="shared" ca="1" si="82"/>
        <v>0</v>
      </c>
      <c r="DR109" s="435">
        <f t="shared" ca="1" si="82"/>
        <v>0</v>
      </c>
      <c r="DS109" s="435">
        <f t="shared" ca="1" si="82"/>
        <v>0</v>
      </c>
      <c r="DT109" s="436">
        <f t="shared" ca="1" si="82"/>
        <v>0</v>
      </c>
    </row>
    <row r="111" spans="2:124">
      <c r="B111" s="80" t="s">
        <v>660</v>
      </c>
      <c r="C111" s="81"/>
      <c r="D111" s="425"/>
      <c r="E111" s="425"/>
      <c r="F111" s="425"/>
      <c r="G111" s="425"/>
      <c r="H111" s="425"/>
      <c r="I111" s="425"/>
      <c r="J111" s="425"/>
      <c r="K111" s="425"/>
      <c r="L111" s="425"/>
      <c r="M111" s="425"/>
      <c r="N111" s="425"/>
      <c r="O111" s="425"/>
      <c r="P111" s="425"/>
      <c r="Q111" s="425"/>
      <c r="R111" s="425"/>
      <c r="S111" s="425"/>
      <c r="T111" s="425"/>
      <c r="U111" s="425"/>
      <c r="V111" s="425"/>
      <c r="W111" s="425"/>
      <c r="X111" s="425"/>
      <c r="Y111" s="425"/>
      <c r="Z111" s="425"/>
      <c r="AA111" s="425"/>
      <c r="AB111" s="425"/>
      <c r="AC111" s="425"/>
      <c r="AD111" s="425"/>
      <c r="AE111" s="425"/>
      <c r="AF111" s="425"/>
      <c r="AG111" s="425"/>
      <c r="AH111" s="425"/>
      <c r="AI111" s="425"/>
      <c r="AJ111" s="425"/>
      <c r="AK111" s="425"/>
      <c r="AL111" s="425"/>
      <c r="AM111" s="425"/>
      <c r="AN111" s="425"/>
      <c r="AO111" s="425"/>
      <c r="AP111" s="425"/>
      <c r="AQ111" s="425"/>
      <c r="AR111" s="425"/>
      <c r="AS111" s="425"/>
      <c r="AT111" s="425"/>
      <c r="AU111" s="425"/>
      <c r="AV111" s="425"/>
      <c r="AW111" s="425"/>
      <c r="AX111" s="425"/>
      <c r="AY111" s="425"/>
      <c r="AZ111" s="425"/>
      <c r="BA111" s="425"/>
      <c r="BB111" s="425"/>
      <c r="BC111" s="425"/>
      <c r="BD111" s="425"/>
      <c r="BE111" s="425"/>
      <c r="BF111" s="425"/>
      <c r="BG111" s="425"/>
      <c r="BH111" s="425"/>
      <c r="BI111" s="425"/>
      <c r="BJ111" s="425"/>
      <c r="BK111" s="425"/>
      <c r="BL111" s="425"/>
      <c r="BM111" s="425"/>
      <c r="BN111" s="425"/>
      <c r="BO111" s="425"/>
      <c r="BP111" s="425"/>
      <c r="BQ111" s="425"/>
      <c r="BR111" s="425"/>
      <c r="BS111" s="425"/>
      <c r="BT111" s="425"/>
      <c r="BU111" s="425"/>
      <c r="BV111" s="425"/>
      <c r="BW111" s="425"/>
      <c r="BX111" s="425"/>
      <c r="BY111" s="425"/>
      <c r="BZ111" s="425"/>
      <c r="CA111" s="425"/>
      <c r="CB111" s="425"/>
      <c r="CC111" s="425"/>
      <c r="CD111" s="425"/>
      <c r="CE111" s="425"/>
      <c r="CF111" s="425"/>
      <c r="CG111" s="425"/>
      <c r="CH111" s="425"/>
      <c r="CI111" s="425"/>
      <c r="CJ111" s="425"/>
      <c r="CK111" s="425"/>
      <c r="CL111" s="425"/>
      <c r="CM111" s="425"/>
      <c r="CN111" s="425"/>
      <c r="CO111" s="425"/>
      <c r="CP111" s="425"/>
      <c r="CQ111" s="425"/>
      <c r="CR111" s="425"/>
      <c r="CS111" s="425"/>
      <c r="CT111" s="425"/>
      <c r="CU111" s="425"/>
      <c r="CV111" s="425"/>
      <c r="CW111" s="425"/>
      <c r="CX111" s="425"/>
      <c r="CY111" s="425"/>
      <c r="CZ111" s="425"/>
      <c r="DA111" s="425"/>
      <c r="DB111" s="425"/>
      <c r="DC111" s="425"/>
      <c r="DD111" s="425"/>
      <c r="DE111" s="425"/>
      <c r="DF111" s="425"/>
      <c r="DG111" s="425"/>
      <c r="DH111" s="425"/>
      <c r="DI111" s="425"/>
      <c r="DJ111" s="425"/>
      <c r="DK111" s="425"/>
      <c r="DL111" s="425"/>
      <c r="DM111" s="425"/>
      <c r="DN111" s="425"/>
      <c r="DO111" s="425"/>
      <c r="DP111" s="425"/>
      <c r="DQ111" s="425"/>
      <c r="DR111" s="425"/>
      <c r="DS111" s="425"/>
      <c r="DT111" s="426"/>
    </row>
    <row r="112" spans="2:124">
      <c r="B112" s="85" t="s">
        <v>671</v>
      </c>
      <c r="C112" s="427">
        <f>1-D8</f>
        <v>0.5</v>
      </c>
      <c r="D112" s="99">
        <f ca="1">D96</f>
        <v>-4285292.2278749999</v>
      </c>
      <c r="E112" s="99">
        <f ca="1">D115</f>
        <v>-4285292.2278749999</v>
      </c>
      <c r="F112" s="99">
        <f ca="1">E115</f>
        <v>-4349777.3098734384</v>
      </c>
      <c r="G112" s="99">
        <f ca="1">F115</f>
        <v>-4406565.0366661949</v>
      </c>
      <c r="H112" s="99">
        <f t="shared" ref="H112:BK112" ca="1" si="83">G115</f>
        <v>-4462226.6968048075</v>
      </c>
      <c r="I112" s="99">
        <f t="shared" ca="1" si="83"/>
        <v>-4520482.4861231046</v>
      </c>
      <c r="J112" s="99">
        <f t="shared" ca="1" si="83"/>
        <v>-4577583.0979855126</v>
      </c>
      <c r="K112" s="99">
        <f t="shared" ca="1" si="83"/>
        <v>-4637344.9018253293</v>
      </c>
      <c r="L112" s="99">
        <f t="shared" ca="1" si="83"/>
        <v>-4697886.9150292883</v>
      </c>
      <c r="M112" s="99">
        <f t="shared" ca="1" si="83"/>
        <v>-4753249.1002166765</v>
      </c>
      <c r="N112" s="99">
        <f t="shared" ca="1" si="83"/>
        <v>-4815304.2796090376</v>
      </c>
      <c r="O112" s="99">
        <f t="shared" ca="1" si="83"/>
        <v>-4876128.9419129854</v>
      </c>
      <c r="P112" s="99">
        <f t="shared" ca="1" si="83"/>
        <v>-4939788.356736606</v>
      </c>
      <c r="Q112" s="99">
        <f t="shared" ca="1" si="83"/>
        <v>-5002185.443442801</v>
      </c>
      <c r="R112" s="99">
        <f t="shared" ca="1" si="83"/>
        <v>-5067490.5660025571</v>
      </c>
      <c r="S112" s="99">
        <f t="shared" ca="1" si="83"/>
        <v>-5133648.2677161181</v>
      </c>
      <c r="T112" s="99">
        <f t="shared" ca="1" si="83"/>
        <v>-5198494.1017776011</v>
      </c>
      <c r="U112" s="99">
        <f t="shared" ca="1" si="83"/>
        <v>-5266362.0963334171</v>
      </c>
      <c r="V112" s="99">
        <f t="shared" ca="1" si="83"/>
        <v>-5332884.3091531219</v>
      </c>
      <c r="W112" s="99">
        <f t="shared" ca="1" si="83"/>
        <v>-5402506.8106265077</v>
      </c>
      <c r="X112" s="99">
        <f t="shared" ca="1" si="83"/>
        <v>-5473038.2560091196</v>
      </c>
      <c r="Y112" s="99">
        <f t="shared" ca="1" si="83"/>
        <v>-5539852.6684540343</v>
      </c>
      <c r="Z112" s="99">
        <f t="shared" ca="1" si="83"/>
        <v>-5612177.2077112962</v>
      </c>
      <c r="AA112" s="99">
        <f t="shared" ca="1" si="83"/>
        <v>-5683067.5946167456</v>
      </c>
      <c r="AB112" s="99">
        <f t="shared" ca="1" si="83"/>
        <v>-5757261.8503031945</v>
      </c>
      <c r="AC112" s="99">
        <f t="shared" ca="1" si="83"/>
        <v>-5829984.8782794289</v>
      </c>
      <c r="AD112" s="99">
        <f t="shared" ca="1" si="83"/>
        <v>-5906097.1858502422</v>
      </c>
      <c r="AE112" s="99">
        <f t="shared" ca="1" si="83"/>
        <v>-5983203.1638138108</v>
      </c>
      <c r="AF112" s="99">
        <f t="shared" ca="1" si="83"/>
        <v>-6058780.1763560865</v>
      </c>
      <c r="AG112" s="99">
        <f t="shared" ca="1" si="83"/>
        <v>-6137879.4793413896</v>
      </c>
      <c r="AH112" s="99">
        <f t="shared" ca="1" si="83"/>
        <v>-6215410.290462547</v>
      </c>
      <c r="AI112" s="99">
        <f t="shared" ca="1" si="83"/>
        <v>-6296554.449424088</v>
      </c>
      <c r="AJ112" s="99">
        <f t="shared" ca="1" si="83"/>
        <v>-6378757.9711993244</v>
      </c>
      <c r="AK112" s="99">
        <f t="shared" ca="1" si="83"/>
        <v>-6453928.3587489501</v>
      </c>
      <c r="AL112" s="99">
        <f t="shared" ca="1" si="83"/>
        <v>-6538186.4469836606</v>
      </c>
      <c r="AM112" s="99">
        <f t="shared" ca="1" si="83"/>
        <v>-6620773.7477285089</v>
      </c>
      <c r="AN112" s="99">
        <f t="shared" ca="1" si="83"/>
        <v>-6707210.055603222</v>
      </c>
      <c r="AO112" s="99">
        <f t="shared" ca="1" si="83"/>
        <v>-6791932.3831955353</v>
      </c>
      <c r="AP112" s="99">
        <f t="shared" ca="1" si="83"/>
        <v>-6880603.2215155335</v>
      </c>
      <c r="AQ112" s="99">
        <f t="shared" ca="1" si="83"/>
        <v>-6969381.3107685503</v>
      </c>
      <c r="AR112" s="99">
        <f t="shared" ca="1" si="83"/>
        <v>-7052088.524587268</v>
      </c>
      <c r="AS112" s="99">
        <f t="shared" ca="1" si="83"/>
        <v>-7129294.8956412161</v>
      </c>
      <c r="AT112" s="99">
        <f t="shared" ca="1" si="83"/>
        <v>-7192018.9596259389</v>
      </c>
      <c r="AU112" s="99">
        <f t="shared" ca="1" si="83"/>
        <v>-7248031.7293525888</v>
      </c>
      <c r="AV112" s="99">
        <f t="shared" ca="1" si="83"/>
        <v>-7288946.5967700277</v>
      </c>
      <c r="AW112" s="99">
        <f t="shared" ca="1" si="83"/>
        <v>-7307680.3035862353</v>
      </c>
      <c r="AX112" s="99">
        <f t="shared" ca="1" si="83"/>
        <v>-7329639.8475467116</v>
      </c>
      <c r="AY112" s="99">
        <f t="shared" ca="1" si="83"/>
        <v>-7337939.3235642631</v>
      </c>
      <c r="AZ112" s="99">
        <f t="shared" ca="1" si="83"/>
        <v>-7345326.3448561216</v>
      </c>
      <c r="BA112" s="99">
        <f t="shared" ca="1" si="83"/>
        <v>-7339759.4171307897</v>
      </c>
      <c r="BB112" s="99">
        <f t="shared" ca="1" si="83"/>
        <v>-7335041.8829391049</v>
      </c>
      <c r="BC112" s="99">
        <f t="shared" ca="1" si="83"/>
        <v>-7323947.7300658571</v>
      </c>
      <c r="BD112" s="99">
        <f t="shared" ca="1" si="83"/>
        <v>-7310676.3567712866</v>
      </c>
      <c r="BE112" s="99">
        <f t="shared" ca="1" si="83"/>
        <v>-7299635.3705978692</v>
      </c>
      <c r="BF112" s="99">
        <f t="shared" ca="1" si="83"/>
        <v>-7282358.6238445994</v>
      </c>
      <c r="BG112" s="99">
        <f t="shared" ca="1" si="83"/>
        <v>-7267618.0796731319</v>
      </c>
      <c r="BH112" s="99">
        <f t="shared" ca="1" si="83"/>
        <v>-7238838.0238797106</v>
      </c>
      <c r="BI112" s="99">
        <f t="shared" ca="1" si="83"/>
        <v>-7197778.6130490117</v>
      </c>
      <c r="BJ112" s="99">
        <f t="shared" ca="1" si="83"/>
        <v>-7168396.8908469127</v>
      </c>
      <c r="BK112" s="99">
        <f t="shared" ca="1" si="83"/>
        <v>-7134795.6458040848</v>
      </c>
      <c r="BL112" s="99">
        <f ca="1">BK115</f>
        <v>-7104901.7709743045</v>
      </c>
      <c r="BM112" s="99">
        <f ca="1">BL115</f>
        <v>0</v>
      </c>
      <c r="BN112" s="99">
        <f t="shared" ref="BN112:DT112" ca="1" si="84">BM115</f>
        <v>0</v>
      </c>
      <c r="BO112" s="99">
        <f t="shared" ca="1" si="84"/>
        <v>0</v>
      </c>
      <c r="BP112" s="99">
        <f t="shared" ca="1" si="84"/>
        <v>0</v>
      </c>
      <c r="BQ112" s="99">
        <f t="shared" ca="1" si="84"/>
        <v>0</v>
      </c>
      <c r="BR112" s="99">
        <f t="shared" ca="1" si="84"/>
        <v>0</v>
      </c>
      <c r="BS112" s="99">
        <f t="shared" ca="1" si="84"/>
        <v>0</v>
      </c>
      <c r="BT112" s="99">
        <f t="shared" ca="1" si="84"/>
        <v>0</v>
      </c>
      <c r="BU112" s="99">
        <f t="shared" ca="1" si="84"/>
        <v>0</v>
      </c>
      <c r="BV112" s="99">
        <f t="shared" ca="1" si="84"/>
        <v>0</v>
      </c>
      <c r="BW112" s="99">
        <f t="shared" ca="1" si="84"/>
        <v>0</v>
      </c>
      <c r="BX112" s="99">
        <f t="shared" ca="1" si="84"/>
        <v>0</v>
      </c>
      <c r="BY112" s="99">
        <f t="shared" ca="1" si="84"/>
        <v>0</v>
      </c>
      <c r="BZ112" s="99">
        <f t="shared" ca="1" si="84"/>
        <v>0</v>
      </c>
      <c r="CA112" s="99">
        <f t="shared" ca="1" si="84"/>
        <v>0</v>
      </c>
      <c r="CB112" s="99">
        <f t="shared" ca="1" si="84"/>
        <v>0</v>
      </c>
      <c r="CC112" s="99">
        <f t="shared" ca="1" si="84"/>
        <v>0</v>
      </c>
      <c r="CD112" s="99">
        <f t="shared" ca="1" si="84"/>
        <v>0</v>
      </c>
      <c r="CE112" s="99">
        <f t="shared" ca="1" si="84"/>
        <v>0</v>
      </c>
      <c r="CF112" s="99">
        <f t="shared" ca="1" si="84"/>
        <v>0</v>
      </c>
      <c r="CG112" s="99">
        <f t="shared" ca="1" si="84"/>
        <v>0</v>
      </c>
      <c r="CH112" s="99">
        <f t="shared" ca="1" si="84"/>
        <v>0</v>
      </c>
      <c r="CI112" s="99">
        <f t="shared" ca="1" si="84"/>
        <v>0</v>
      </c>
      <c r="CJ112" s="99">
        <f t="shared" ca="1" si="84"/>
        <v>0</v>
      </c>
      <c r="CK112" s="99">
        <f t="shared" ca="1" si="84"/>
        <v>0</v>
      </c>
      <c r="CL112" s="99">
        <f t="shared" ca="1" si="84"/>
        <v>0</v>
      </c>
      <c r="CM112" s="99">
        <f t="shared" ca="1" si="84"/>
        <v>0</v>
      </c>
      <c r="CN112" s="99">
        <f t="shared" ca="1" si="84"/>
        <v>0</v>
      </c>
      <c r="CO112" s="99">
        <f t="shared" ca="1" si="84"/>
        <v>0</v>
      </c>
      <c r="CP112" s="99">
        <f t="shared" ca="1" si="84"/>
        <v>0</v>
      </c>
      <c r="CQ112" s="99">
        <f t="shared" ca="1" si="84"/>
        <v>0</v>
      </c>
      <c r="CR112" s="99">
        <f t="shared" ca="1" si="84"/>
        <v>0</v>
      </c>
      <c r="CS112" s="99">
        <f t="shared" ca="1" si="84"/>
        <v>0</v>
      </c>
      <c r="CT112" s="99">
        <f t="shared" ca="1" si="84"/>
        <v>0</v>
      </c>
      <c r="CU112" s="99">
        <f t="shared" ca="1" si="84"/>
        <v>0</v>
      </c>
      <c r="CV112" s="99">
        <f t="shared" ca="1" si="84"/>
        <v>0</v>
      </c>
      <c r="CW112" s="99">
        <f t="shared" ca="1" si="84"/>
        <v>0</v>
      </c>
      <c r="CX112" s="99">
        <f t="shared" ca="1" si="84"/>
        <v>0</v>
      </c>
      <c r="CY112" s="99">
        <f t="shared" ca="1" si="84"/>
        <v>0</v>
      </c>
      <c r="CZ112" s="99">
        <f t="shared" ca="1" si="84"/>
        <v>0</v>
      </c>
      <c r="DA112" s="99">
        <f t="shared" ca="1" si="84"/>
        <v>0</v>
      </c>
      <c r="DB112" s="99">
        <f t="shared" ca="1" si="84"/>
        <v>0</v>
      </c>
      <c r="DC112" s="99">
        <f t="shared" ca="1" si="84"/>
        <v>0</v>
      </c>
      <c r="DD112" s="99">
        <f t="shared" ca="1" si="84"/>
        <v>0</v>
      </c>
      <c r="DE112" s="99">
        <f t="shared" ca="1" si="84"/>
        <v>0</v>
      </c>
      <c r="DF112" s="99">
        <f t="shared" ca="1" si="84"/>
        <v>0</v>
      </c>
      <c r="DG112" s="99">
        <f t="shared" ca="1" si="84"/>
        <v>0</v>
      </c>
      <c r="DH112" s="99">
        <f t="shared" ca="1" si="84"/>
        <v>0</v>
      </c>
      <c r="DI112" s="99">
        <f t="shared" ca="1" si="84"/>
        <v>0</v>
      </c>
      <c r="DJ112" s="99">
        <f t="shared" ca="1" si="84"/>
        <v>0</v>
      </c>
      <c r="DK112" s="99">
        <f t="shared" ca="1" si="84"/>
        <v>0</v>
      </c>
      <c r="DL112" s="99">
        <f t="shared" ca="1" si="84"/>
        <v>0</v>
      </c>
      <c r="DM112" s="99">
        <f t="shared" ca="1" si="84"/>
        <v>0</v>
      </c>
      <c r="DN112" s="99">
        <f t="shared" ca="1" si="84"/>
        <v>0</v>
      </c>
      <c r="DO112" s="99">
        <f t="shared" ca="1" si="84"/>
        <v>0</v>
      </c>
      <c r="DP112" s="99">
        <f t="shared" ca="1" si="84"/>
        <v>0</v>
      </c>
      <c r="DQ112" s="99">
        <f t="shared" ca="1" si="84"/>
        <v>0</v>
      </c>
      <c r="DR112" s="99">
        <f t="shared" ca="1" si="84"/>
        <v>0</v>
      </c>
      <c r="DS112" s="99">
        <f t="shared" ca="1" si="84"/>
        <v>0</v>
      </c>
      <c r="DT112" s="428">
        <f t="shared" ca="1" si="84"/>
        <v>0</v>
      </c>
    </row>
    <row r="113" spans="2:124">
      <c r="B113" s="85" t="s">
        <v>668</v>
      </c>
      <c r="C113" s="427">
        <f>D9</f>
        <v>0.16500000000000001</v>
      </c>
      <c r="D113" s="99">
        <v>0</v>
      </c>
      <c r="E113" s="99">
        <f ca="1">E112*((1+$C113)^((E$17-D$17)/365)-1)</f>
        <v>-55945.853529400178</v>
      </c>
      <c r="F113" s="99">
        <f ca="1">F112*((1+$C113)^((F$17-E$17)/365)-1)</f>
        <v>-56787.726792756359</v>
      </c>
      <c r="G113" s="99">
        <f t="shared" ref="G113:BL113" ca="1" si="85">G112*((1+$C113)^((G$17-F$17)/365)-1)</f>
        <v>-55661.660138612242</v>
      </c>
      <c r="H113" s="99">
        <f t="shared" ca="1" si="85"/>
        <v>-58255.789318296855</v>
      </c>
      <c r="I113" s="99">
        <f t="shared" ca="1" si="85"/>
        <v>-57100.611862407794</v>
      </c>
      <c r="J113" s="99">
        <f t="shared" ca="1" si="85"/>
        <v>-59761.803839816363</v>
      </c>
      <c r="K113" s="99">
        <f t="shared" ca="1" si="85"/>
        <v>-60542.013203958857</v>
      </c>
      <c r="L113" s="99">
        <f t="shared" ca="1" si="85"/>
        <v>-55362.185187388503</v>
      </c>
      <c r="M113" s="99">
        <f t="shared" ca="1" si="85"/>
        <v>-62055.179392361446</v>
      </c>
      <c r="N113" s="99">
        <f t="shared" ca="1" si="85"/>
        <v>-60824.662303947487</v>
      </c>
      <c r="O113" s="99">
        <f t="shared" ca="1" si="85"/>
        <v>-63659.414823620842</v>
      </c>
      <c r="P113" s="99">
        <f t="shared" ca="1" si="85"/>
        <v>-62397.08670619475</v>
      </c>
      <c r="Q113" s="99">
        <f t="shared" ca="1" si="85"/>
        <v>-65305.122559756448</v>
      </c>
      <c r="R113" s="99">
        <f t="shared" ca="1" si="85"/>
        <v>-66157.701713561168</v>
      </c>
      <c r="S113" s="99">
        <f t="shared" ca="1" si="85"/>
        <v>-64845.83406148327</v>
      </c>
      <c r="T113" s="99">
        <f t="shared" ca="1" si="85"/>
        <v>-67867.994555815836</v>
      </c>
      <c r="U113" s="99">
        <f t="shared" ca="1" si="85"/>
        <v>-66522.212819705077</v>
      </c>
      <c r="V113" s="99">
        <f t="shared" ca="1" si="85"/>
        <v>-69622.501473386059</v>
      </c>
      <c r="W113" s="99">
        <f t="shared" ca="1" si="85"/>
        <v>-70531.445382612059</v>
      </c>
      <c r="X113" s="99">
        <f t="shared" ca="1" si="85"/>
        <v>-66814.412444914749</v>
      </c>
      <c r="Y113" s="99">
        <f t="shared" ca="1" si="85"/>
        <v>-72324.539257262222</v>
      </c>
      <c r="Z113" s="99">
        <f t="shared" ca="1" si="85"/>
        <v>-70890.386905449312</v>
      </c>
      <c r="AA113" s="99">
        <f t="shared" ca="1" si="85"/>
        <v>-74194.255686448683</v>
      </c>
      <c r="AB113" s="99">
        <f t="shared" ca="1" si="85"/>
        <v>-72723.027976234895</v>
      </c>
      <c r="AC113" s="99">
        <f t="shared" ca="1" si="85"/>
        <v>-76112.307570813558</v>
      </c>
      <c r="AD113" s="99">
        <f t="shared" ca="1" si="85"/>
        <v>-77105.977963568293</v>
      </c>
      <c r="AE113" s="99">
        <f t="shared" ca="1" si="85"/>
        <v>-75577.012542275523</v>
      </c>
      <c r="AF113" s="99">
        <f t="shared" ca="1" si="85"/>
        <v>-79099.302985303526</v>
      </c>
      <c r="AG113" s="99">
        <f t="shared" ca="1" si="85"/>
        <v>-77530.811121157371</v>
      </c>
      <c r="AH113" s="99">
        <f t="shared" ca="1" si="85"/>
        <v>-81144.158961540787</v>
      </c>
      <c r="AI113" s="99">
        <f t="shared" ca="1" si="85"/>
        <v>-82203.521775236208</v>
      </c>
      <c r="AJ113" s="99">
        <f t="shared" ca="1" si="85"/>
        <v>-75170.387549625797</v>
      </c>
      <c r="AK113" s="99">
        <f t="shared" ca="1" si="85"/>
        <v>-84258.088234710493</v>
      </c>
      <c r="AL113" s="99">
        <f t="shared" ca="1" si="85"/>
        <v>-82587.300744848457</v>
      </c>
      <c r="AM113" s="99">
        <f t="shared" ca="1" si="85"/>
        <v>-86436.307874712715</v>
      </c>
      <c r="AN113" s="99">
        <f t="shared" ca="1" si="85"/>
        <v>-84722.327592313668</v>
      </c>
      <c r="AO113" s="99">
        <f t="shared" ca="1" si="85"/>
        <v>-88670.838319997798</v>
      </c>
      <c r="AP113" s="99">
        <f t="shared" ca="1" si="85"/>
        <v>-89828.464327557085</v>
      </c>
      <c r="AQ113" s="99">
        <f t="shared" ca="1" si="85"/>
        <v>-88033.951767085004</v>
      </c>
      <c r="AR113" s="99">
        <f t="shared" ca="1" si="85"/>
        <v>-92067.25952236075</v>
      </c>
      <c r="AS113" s="99">
        <f t="shared" ca="1" si="85"/>
        <v>-90053.905072815294</v>
      </c>
      <c r="AT113" s="99">
        <f t="shared" ca="1" si="85"/>
        <v>-93894.095874863313</v>
      </c>
      <c r="AU113" s="99">
        <f t="shared" ca="1" si="85"/>
        <v>-94625.360405790547</v>
      </c>
      <c r="AV113" s="99">
        <f t="shared" ca="1" si="85"/>
        <v>-85896.493170238784</v>
      </c>
      <c r="AW113" s="99">
        <f t="shared" ca="1" si="85"/>
        <v>-95404.091521397102</v>
      </c>
      <c r="AX113" s="99">
        <f t="shared" ca="1" si="85"/>
        <v>-92584.568419585514</v>
      </c>
      <c r="AY113" s="99">
        <f t="shared" ca="1" si="85"/>
        <v>-95799.132655026711</v>
      </c>
      <c r="AZ113" s="99">
        <f t="shared" ca="1" si="85"/>
        <v>-92782.712886928319</v>
      </c>
      <c r="BA113" s="99">
        <f t="shared" ca="1" si="85"/>
        <v>-95822.894555655177</v>
      </c>
      <c r="BB113" s="99">
        <f t="shared" ca="1" si="85"/>
        <v>-95761.305645757471</v>
      </c>
      <c r="BC113" s="99">
        <f t="shared" ca="1" si="85"/>
        <v>-92512.66826469115</v>
      </c>
      <c r="BD113" s="99">
        <f t="shared" ca="1" si="85"/>
        <v>-95443.205949012292</v>
      </c>
      <c r="BE113" s="99">
        <f t="shared" ca="1" si="85"/>
        <v>-92205.565957425832</v>
      </c>
      <c r="BF113" s="99">
        <f t="shared" ca="1" si="85"/>
        <v>-95073.508935516729</v>
      </c>
      <c r="BG113" s="99">
        <f t="shared" ca="1" si="85"/>
        <v>-94881.066441211151</v>
      </c>
      <c r="BH113" s="99">
        <f t="shared" ca="1" si="85"/>
        <v>-85305.989366719252</v>
      </c>
      <c r="BI113" s="99">
        <f t="shared" ca="1" si="85"/>
        <v>-93969.289982908333</v>
      </c>
      <c r="BJ113" s="99">
        <f t="shared" ca="1" si="85"/>
        <v>-90547.823113232502</v>
      </c>
      <c r="BK113" s="99">
        <f t="shared" ca="1" si="85"/>
        <v>-93147.027305602198</v>
      </c>
      <c r="BL113" s="99">
        <f t="shared" ca="1" si="85"/>
        <v>-89745.782577485996</v>
      </c>
      <c r="BM113" s="99">
        <f ca="1">BM112*((1+$C113)^((BM$17-BL$17)/365)-1)</f>
        <v>0</v>
      </c>
      <c r="BN113" s="99">
        <f t="shared" ref="BN113:DT113" ca="1" si="86">BN112*((1+$C113)^((BN$17-BM$17)/365)-1)</f>
        <v>0</v>
      </c>
      <c r="BO113" s="99">
        <f t="shared" ca="1" si="86"/>
        <v>0</v>
      </c>
      <c r="BP113" s="99">
        <f t="shared" ca="1" si="86"/>
        <v>0</v>
      </c>
      <c r="BQ113" s="99">
        <f t="shared" ca="1" si="86"/>
        <v>0</v>
      </c>
      <c r="BR113" s="99">
        <f t="shared" ca="1" si="86"/>
        <v>0</v>
      </c>
      <c r="BS113" s="99">
        <f t="shared" ca="1" si="86"/>
        <v>0</v>
      </c>
      <c r="BT113" s="99">
        <f t="shared" ca="1" si="86"/>
        <v>0</v>
      </c>
      <c r="BU113" s="99">
        <f t="shared" ca="1" si="86"/>
        <v>0</v>
      </c>
      <c r="BV113" s="99">
        <f t="shared" ca="1" si="86"/>
        <v>0</v>
      </c>
      <c r="BW113" s="99">
        <f t="shared" ca="1" si="86"/>
        <v>0</v>
      </c>
      <c r="BX113" s="99">
        <f t="shared" ca="1" si="86"/>
        <v>0</v>
      </c>
      <c r="BY113" s="99">
        <f t="shared" ca="1" si="86"/>
        <v>0</v>
      </c>
      <c r="BZ113" s="99">
        <f t="shared" ca="1" si="86"/>
        <v>0</v>
      </c>
      <c r="CA113" s="99">
        <f t="shared" ca="1" si="86"/>
        <v>0</v>
      </c>
      <c r="CB113" s="99">
        <f t="shared" ca="1" si="86"/>
        <v>0</v>
      </c>
      <c r="CC113" s="99">
        <f t="shared" ca="1" si="86"/>
        <v>0</v>
      </c>
      <c r="CD113" s="99">
        <f t="shared" ca="1" si="86"/>
        <v>0</v>
      </c>
      <c r="CE113" s="99">
        <f t="shared" ca="1" si="86"/>
        <v>0</v>
      </c>
      <c r="CF113" s="99">
        <f t="shared" ca="1" si="86"/>
        <v>0</v>
      </c>
      <c r="CG113" s="99">
        <f t="shared" ca="1" si="86"/>
        <v>0</v>
      </c>
      <c r="CH113" s="99">
        <f t="shared" ca="1" si="86"/>
        <v>0</v>
      </c>
      <c r="CI113" s="99">
        <f t="shared" ca="1" si="86"/>
        <v>0</v>
      </c>
      <c r="CJ113" s="99">
        <f t="shared" ca="1" si="86"/>
        <v>0</v>
      </c>
      <c r="CK113" s="99">
        <f t="shared" ca="1" si="86"/>
        <v>0</v>
      </c>
      <c r="CL113" s="99">
        <f t="shared" ca="1" si="86"/>
        <v>0</v>
      </c>
      <c r="CM113" s="99">
        <f t="shared" ca="1" si="86"/>
        <v>0</v>
      </c>
      <c r="CN113" s="99">
        <f t="shared" ca="1" si="86"/>
        <v>0</v>
      </c>
      <c r="CO113" s="99">
        <f t="shared" ca="1" si="86"/>
        <v>0</v>
      </c>
      <c r="CP113" s="99">
        <f t="shared" ca="1" si="86"/>
        <v>0</v>
      </c>
      <c r="CQ113" s="99">
        <f t="shared" ca="1" si="86"/>
        <v>0</v>
      </c>
      <c r="CR113" s="99">
        <f t="shared" ca="1" si="86"/>
        <v>0</v>
      </c>
      <c r="CS113" s="99">
        <f t="shared" ca="1" si="86"/>
        <v>0</v>
      </c>
      <c r="CT113" s="99">
        <f t="shared" ca="1" si="86"/>
        <v>0</v>
      </c>
      <c r="CU113" s="99">
        <f t="shared" ca="1" si="86"/>
        <v>0</v>
      </c>
      <c r="CV113" s="99">
        <f t="shared" ca="1" si="86"/>
        <v>0</v>
      </c>
      <c r="CW113" s="99">
        <f t="shared" ca="1" si="86"/>
        <v>0</v>
      </c>
      <c r="CX113" s="99">
        <f t="shared" ca="1" si="86"/>
        <v>0</v>
      </c>
      <c r="CY113" s="99">
        <f t="shared" ca="1" si="86"/>
        <v>0</v>
      </c>
      <c r="CZ113" s="99">
        <f t="shared" ca="1" si="86"/>
        <v>0</v>
      </c>
      <c r="DA113" s="99">
        <f t="shared" ca="1" si="86"/>
        <v>0</v>
      </c>
      <c r="DB113" s="99">
        <f t="shared" ca="1" si="86"/>
        <v>0</v>
      </c>
      <c r="DC113" s="99">
        <f t="shared" ca="1" si="86"/>
        <v>0</v>
      </c>
      <c r="DD113" s="99">
        <f t="shared" ca="1" si="86"/>
        <v>0</v>
      </c>
      <c r="DE113" s="99">
        <f t="shared" ca="1" si="86"/>
        <v>0</v>
      </c>
      <c r="DF113" s="99">
        <f t="shared" ca="1" si="86"/>
        <v>0</v>
      </c>
      <c r="DG113" s="99">
        <f t="shared" ca="1" si="86"/>
        <v>0</v>
      </c>
      <c r="DH113" s="99">
        <f t="shared" ca="1" si="86"/>
        <v>0</v>
      </c>
      <c r="DI113" s="99">
        <f t="shared" ca="1" si="86"/>
        <v>0</v>
      </c>
      <c r="DJ113" s="99">
        <f t="shared" ca="1" si="86"/>
        <v>0</v>
      </c>
      <c r="DK113" s="99">
        <f t="shared" ca="1" si="86"/>
        <v>0</v>
      </c>
      <c r="DL113" s="99">
        <f t="shared" ca="1" si="86"/>
        <v>0</v>
      </c>
      <c r="DM113" s="99">
        <f t="shared" ca="1" si="86"/>
        <v>0</v>
      </c>
      <c r="DN113" s="99">
        <f t="shared" ca="1" si="86"/>
        <v>0</v>
      </c>
      <c r="DO113" s="99">
        <f t="shared" ca="1" si="86"/>
        <v>0</v>
      </c>
      <c r="DP113" s="99">
        <f t="shared" ca="1" si="86"/>
        <v>0</v>
      </c>
      <c r="DQ113" s="99">
        <f t="shared" ca="1" si="86"/>
        <v>0</v>
      </c>
      <c r="DR113" s="99">
        <f t="shared" ca="1" si="86"/>
        <v>0</v>
      </c>
      <c r="DS113" s="99">
        <f t="shared" ca="1" si="86"/>
        <v>0</v>
      </c>
      <c r="DT113" s="428">
        <f t="shared" ca="1" si="86"/>
        <v>0</v>
      </c>
    </row>
    <row r="114" spans="2:124">
      <c r="B114" s="85" t="s">
        <v>669</v>
      </c>
      <c r="D114" s="99">
        <v>0</v>
      </c>
      <c r="E114" s="99">
        <f ca="1">IF((-E112-E113)&gt;(E105+($C$112*E109)),(E105+($C$112*E109)),-E112-E113)</f>
        <v>-8539.2284690380093</v>
      </c>
      <c r="F114" s="99">
        <f t="shared" ref="F114:BQ114" ca="1" si="87">IF((-F112-F113)&gt;(F105+($C$112*F109)),(F105+($C$112*F109)),-F112-F113)</f>
        <v>0</v>
      </c>
      <c r="G114" s="99">
        <f t="shared" ca="1" si="87"/>
        <v>0</v>
      </c>
      <c r="H114" s="99">
        <f t="shared" ca="1" si="87"/>
        <v>0</v>
      </c>
      <c r="I114" s="99">
        <f t="shared" ca="1" si="87"/>
        <v>0</v>
      </c>
      <c r="J114" s="99">
        <f t="shared" ca="1" si="87"/>
        <v>0</v>
      </c>
      <c r="K114" s="99">
        <f t="shared" ca="1" si="87"/>
        <v>0</v>
      </c>
      <c r="L114" s="99">
        <f t="shared" ca="1" si="87"/>
        <v>0</v>
      </c>
      <c r="M114" s="99">
        <f t="shared" ca="1" si="87"/>
        <v>0</v>
      </c>
      <c r="N114" s="99">
        <f t="shared" ca="1" si="87"/>
        <v>0</v>
      </c>
      <c r="O114" s="99">
        <f t="shared" ca="1" si="87"/>
        <v>0</v>
      </c>
      <c r="P114" s="99">
        <f t="shared" ca="1" si="87"/>
        <v>0</v>
      </c>
      <c r="Q114" s="99">
        <f t="shared" ca="1" si="87"/>
        <v>0</v>
      </c>
      <c r="R114" s="99">
        <f t="shared" ca="1" si="87"/>
        <v>2.7939677238464354E-10</v>
      </c>
      <c r="S114" s="99">
        <f t="shared" ca="1" si="87"/>
        <v>0</v>
      </c>
      <c r="T114" s="99">
        <f t="shared" ca="1" si="87"/>
        <v>0</v>
      </c>
      <c r="U114" s="99">
        <f t="shared" ca="1" si="87"/>
        <v>0</v>
      </c>
      <c r="V114" s="99">
        <f t="shared" ca="1" si="87"/>
        <v>0</v>
      </c>
      <c r="W114" s="99">
        <f t="shared" ca="1" si="87"/>
        <v>0</v>
      </c>
      <c r="X114" s="99">
        <f t="shared" ca="1" si="87"/>
        <v>0</v>
      </c>
      <c r="Y114" s="99">
        <f t="shared" ca="1" si="87"/>
        <v>-1.3969838619232177E-10</v>
      </c>
      <c r="Z114" s="99">
        <f t="shared" ca="1" si="87"/>
        <v>-6.9849193096160886E-11</v>
      </c>
      <c r="AA114" s="99">
        <f t="shared" ca="1" si="87"/>
        <v>0</v>
      </c>
      <c r="AB114" s="99">
        <f t="shared" ca="1" si="87"/>
        <v>0</v>
      </c>
      <c r="AC114" s="99">
        <f t="shared" ca="1" si="87"/>
        <v>0</v>
      </c>
      <c r="AD114" s="99">
        <f t="shared" ca="1" si="87"/>
        <v>0</v>
      </c>
      <c r="AE114" s="99">
        <f t="shared" ca="1" si="87"/>
        <v>0</v>
      </c>
      <c r="AF114" s="99">
        <f t="shared" ca="1" si="87"/>
        <v>0</v>
      </c>
      <c r="AG114" s="99">
        <f t="shared" ca="1" si="87"/>
        <v>0</v>
      </c>
      <c r="AH114" s="99">
        <f t="shared" ca="1" si="87"/>
        <v>0</v>
      </c>
      <c r="AI114" s="99">
        <f t="shared" ca="1" si="87"/>
        <v>0</v>
      </c>
      <c r="AJ114" s="99">
        <f t="shared" ca="1" si="87"/>
        <v>0</v>
      </c>
      <c r="AK114" s="99">
        <f t="shared" ca="1" si="87"/>
        <v>4.3655745685100554E-12</v>
      </c>
      <c r="AL114" s="99">
        <f t="shared" ca="1" si="87"/>
        <v>0</v>
      </c>
      <c r="AM114" s="99">
        <f t="shared" ca="1" si="87"/>
        <v>0</v>
      </c>
      <c r="AN114" s="99">
        <f t="shared" ca="1" si="87"/>
        <v>0</v>
      </c>
      <c r="AO114" s="99">
        <f t="shared" ca="1" si="87"/>
        <v>0</v>
      </c>
      <c r="AP114" s="99">
        <f t="shared" ca="1" si="87"/>
        <v>1050.3750745405616</v>
      </c>
      <c r="AQ114" s="99">
        <f t="shared" ca="1" si="87"/>
        <v>5326.7379483672148</v>
      </c>
      <c r="AR114" s="99">
        <f t="shared" ca="1" si="87"/>
        <v>14860.888468412915</v>
      </c>
      <c r="AS114" s="99">
        <f t="shared" ca="1" si="87"/>
        <v>27329.841088092991</v>
      </c>
      <c r="AT114" s="99">
        <f t="shared" ca="1" si="87"/>
        <v>37881.326148213877</v>
      </c>
      <c r="AU114" s="99">
        <f t="shared" ca="1" si="87"/>
        <v>53710.492988352162</v>
      </c>
      <c r="AV114" s="99">
        <f t="shared" ca="1" si="87"/>
        <v>67162.786354031254</v>
      </c>
      <c r="AW114" s="99">
        <f t="shared" ca="1" si="87"/>
        <v>73444.547560920721</v>
      </c>
      <c r="AX114" s="99">
        <f t="shared" ca="1" si="87"/>
        <v>84285.092402034061</v>
      </c>
      <c r="AY114" s="99">
        <f t="shared" ca="1" si="87"/>
        <v>88412.111363167685</v>
      </c>
      <c r="AZ114" s="99">
        <f t="shared" ca="1" si="87"/>
        <v>98349.640612260569</v>
      </c>
      <c r="BA114" s="99">
        <f t="shared" ca="1" si="87"/>
        <v>100540.42874734008</v>
      </c>
      <c r="BB114" s="99">
        <f t="shared" ca="1" si="87"/>
        <v>106855.45851900477</v>
      </c>
      <c r="BC114" s="99">
        <f t="shared" ca="1" si="87"/>
        <v>105784.04155926095</v>
      </c>
      <c r="BD114" s="99">
        <f t="shared" ca="1" si="87"/>
        <v>106484.19212242951</v>
      </c>
      <c r="BE114" s="99">
        <f t="shared" ca="1" si="87"/>
        <v>109482.31271069583</v>
      </c>
      <c r="BF114" s="99">
        <f t="shared" ca="1" si="87"/>
        <v>109814.05310698457</v>
      </c>
      <c r="BG114" s="99">
        <f t="shared" ca="1" si="87"/>
        <v>123661.12223463191</v>
      </c>
      <c r="BH114" s="99">
        <f t="shared" ca="1" si="87"/>
        <v>126365.400197418</v>
      </c>
      <c r="BI114" s="99">
        <f t="shared" ca="1" si="87"/>
        <v>123351.01218500704</v>
      </c>
      <c r="BJ114" s="99">
        <f t="shared" ca="1" si="87"/>
        <v>124149.06815606082</v>
      </c>
      <c r="BK114" s="99">
        <f t="shared" ca="1" si="87"/>
        <v>123040.90213538222</v>
      </c>
      <c r="BL114" s="99">
        <f t="shared" ca="1" si="87"/>
        <v>7194647.5535517903</v>
      </c>
      <c r="BM114" s="99">
        <f t="shared" ca="1" si="87"/>
        <v>0</v>
      </c>
      <c r="BN114" s="99">
        <f t="shared" ca="1" si="87"/>
        <v>0</v>
      </c>
      <c r="BO114" s="99">
        <f t="shared" ca="1" si="87"/>
        <v>0</v>
      </c>
      <c r="BP114" s="99">
        <f t="shared" ca="1" si="87"/>
        <v>0</v>
      </c>
      <c r="BQ114" s="99">
        <f t="shared" ca="1" si="87"/>
        <v>0</v>
      </c>
      <c r="BR114" s="99">
        <f t="shared" ref="BR114:DT114" ca="1" si="88">IF((-BR112-BR113)&gt;(BR105+($C$112*BR109)),(BR105+($C$112*BR109)),-BR112-BR113)</f>
        <v>0</v>
      </c>
      <c r="BS114" s="99">
        <f t="shared" ca="1" si="88"/>
        <v>0</v>
      </c>
      <c r="BT114" s="99">
        <f t="shared" ca="1" si="88"/>
        <v>0</v>
      </c>
      <c r="BU114" s="99">
        <f t="shared" ca="1" si="88"/>
        <v>0</v>
      </c>
      <c r="BV114" s="99">
        <f t="shared" ca="1" si="88"/>
        <v>0</v>
      </c>
      <c r="BW114" s="99">
        <f t="shared" ca="1" si="88"/>
        <v>0</v>
      </c>
      <c r="BX114" s="99">
        <f t="shared" ca="1" si="88"/>
        <v>0</v>
      </c>
      <c r="BY114" s="99">
        <f t="shared" ca="1" si="88"/>
        <v>0</v>
      </c>
      <c r="BZ114" s="99">
        <f t="shared" ca="1" si="88"/>
        <v>0</v>
      </c>
      <c r="CA114" s="99">
        <f t="shared" ca="1" si="88"/>
        <v>0</v>
      </c>
      <c r="CB114" s="99">
        <f t="shared" ca="1" si="88"/>
        <v>0</v>
      </c>
      <c r="CC114" s="99">
        <f t="shared" ca="1" si="88"/>
        <v>0</v>
      </c>
      <c r="CD114" s="99">
        <f t="shared" ca="1" si="88"/>
        <v>0</v>
      </c>
      <c r="CE114" s="99">
        <f t="shared" ca="1" si="88"/>
        <v>0</v>
      </c>
      <c r="CF114" s="99">
        <f t="shared" ca="1" si="88"/>
        <v>0</v>
      </c>
      <c r="CG114" s="99">
        <f t="shared" ca="1" si="88"/>
        <v>0</v>
      </c>
      <c r="CH114" s="99">
        <f t="shared" ca="1" si="88"/>
        <v>0</v>
      </c>
      <c r="CI114" s="99">
        <f t="shared" ca="1" si="88"/>
        <v>0</v>
      </c>
      <c r="CJ114" s="99">
        <f t="shared" ca="1" si="88"/>
        <v>0</v>
      </c>
      <c r="CK114" s="99">
        <f t="shared" ca="1" si="88"/>
        <v>0</v>
      </c>
      <c r="CL114" s="99">
        <f t="shared" ca="1" si="88"/>
        <v>0</v>
      </c>
      <c r="CM114" s="99">
        <f t="shared" ca="1" si="88"/>
        <v>0</v>
      </c>
      <c r="CN114" s="99">
        <f t="shared" ca="1" si="88"/>
        <v>0</v>
      </c>
      <c r="CO114" s="99">
        <f t="shared" ca="1" si="88"/>
        <v>0</v>
      </c>
      <c r="CP114" s="99">
        <f t="shared" ca="1" si="88"/>
        <v>0</v>
      </c>
      <c r="CQ114" s="99">
        <f t="shared" ca="1" si="88"/>
        <v>0</v>
      </c>
      <c r="CR114" s="99">
        <f t="shared" ca="1" si="88"/>
        <v>0</v>
      </c>
      <c r="CS114" s="99">
        <f t="shared" ca="1" si="88"/>
        <v>0</v>
      </c>
      <c r="CT114" s="99">
        <f t="shared" ca="1" si="88"/>
        <v>0</v>
      </c>
      <c r="CU114" s="99">
        <f t="shared" ca="1" si="88"/>
        <v>0</v>
      </c>
      <c r="CV114" s="99">
        <f t="shared" ca="1" si="88"/>
        <v>0</v>
      </c>
      <c r="CW114" s="99">
        <f t="shared" ca="1" si="88"/>
        <v>0</v>
      </c>
      <c r="CX114" s="99">
        <f t="shared" ca="1" si="88"/>
        <v>0</v>
      </c>
      <c r="CY114" s="99">
        <f t="shared" ca="1" si="88"/>
        <v>0</v>
      </c>
      <c r="CZ114" s="99">
        <f t="shared" ca="1" si="88"/>
        <v>0</v>
      </c>
      <c r="DA114" s="99">
        <f t="shared" ca="1" si="88"/>
        <v>0</v>
      </c>
      <c r="DB114" s="99">
        <f t="shared" ca="1" si="88"/>
        <v>0</v>
      </c>
      <c r="DC114" s="99">
        <f t="shared" ca="1" si="88"/>
        <v>0</v>
      </c>
      <c r="DD114" s="99">
        <f t="shared" ca="1" si="88"/>
        <v>0</v>
      </c>
      <c r="DE114" s="99">
        <f t="shared" ca="1" si="88"/>
        <v>0</v>
      </c>
      <c r="DF114" s="99">
        <f t="shared" ca="1" si="88"/>
        <v>0</v>
      </c>
      <c r="DG114" s="99">
        <f t="shared" ca="1" si="88"/>
        <v>0</v>
      </c>
      <c r="DH114" s="99">
        <f t="shared" ca="1" si="88"/>
        <v>0</v>
      </c>
      <c r="DI114" s="99">
        <f t="shared" ca="1" si="88"/>
        <v>0</v>
      </c>
      <c r="DJ114" s="99">
        <f t="shared" ca="1" si="88"/>
        <v>0</v>
      </c>
      <c r="DK114" s="99">
        <f t="shared" ca="1" si="88"/>
        <v>0</v>
      </c>
      <c r="DL114" s="99">
        <f t="shared" ca="1" si="88"/>
        <v>0</v>
      </c>
      <c r="DM114" s="99">
        <f t="shared" ca="1" si="88"/>
        <v>0</v>
      </c>
      <c r="DN114" s="99">
        <f t="shared" ca="1" si="88"/>
        <v>0</v>
      </c>
      <c r="DO114" s="99">
        <f t="shared" ca="1" si="88"/>
        <v>0</v>
      </c>
      <c r="DP114" s="99">
        <f t="shared" ca="1" si="88"/>
        <v>0</v>
      </c>
      <c r="DQ114" s="99">
        <f t="shared" ca="1" si="88"/>
        <v>0</v>
      </c>
      <c r="DR114" s="99">
        <f t="shared" ca="1" si="88"/>
        <v>0</v>
      </c>
      <c r="DS114" s="99">
        <f t="shared" ca="1" si="88"/>
        <v>0</v>
      </c>
      <c r="DT114" s="428">
        <f t="shared" ca="1" si="88"/>
        <v>0</v>
      </c>
    </row>
    <row r="115" spans="2:124">
      <c r="B115" s="429" t="s">
        <v>670</v>
      </c>
      <c r="C115" s="26"/>
      <c r="D115" s="430">
        <f ca="1">SUM(D112:D114)</f>
        <v>-4285292.2278749999</v>
      </c>
      <c r="E115" s="430">
        <f ca="1">SUM(E112:E114)</f>
        <v>-4349777.3098734384</v>
      </c>
      <c r="F115" s="430">
        <f ca="1">SUM(F112:F114)</f>
        <v>-4406565.0366661949</v>
      </c>
      <c r="G115" s="430">
        <f ca="1">SUM(G112:G114)</f>
        <v>-4462226.6968048075</v>
      </c>
      <c r="H115" s="430">
        <f t="shared" ref="H115:BK115" ca="1" si="89">SUM(H112:H114)</f>
        <v>-4520482.4861231046</v>
      </c>
      <c r="I115" s="430">
        <f t="shared" ca="1" si="89"/>
        <v>-4577583.0979855126</v>
      </c>
      <c r="J115" s="430">
        <f t="shared" ca="1" si="89"/>
        <v>-4637344.9018253293</v>
      </c>
      <c r="K115" s="430">
        <f t="shared" ca="1" si="89"/>
        <v>-4697886.9150292883</v>
      </c>
      <c r="L115" s="430">
        <f t="shared" ca="1" si="89"/>
        <v>-4753249.1002166765</v>
      </c>
      <c r="M115" s="430">
        <f t="shared" ca="1" si="89"/>
        <v>-4815304.2796090376</v>
      </c>
      <c r="N115" s="430">
        <f t="shared" ca="1" si="89"/>
        <v>-4876128.9419129854</v>
      </c>
      <c r="O115" s="430">
        <f t="shared" ca="1" si="89"/>
        <v>-4939788.356736606</v>
      </c>
      <c r="P115" s="430">
        <f t="shared" ca="1" si="89"/>
        <v>-5002185.443442801</v>
      </c>
      <c r="Q115" s="430">
        <f t="shared" ca="1" si="89"/>
        <v>-5067490.5660025571</v>
      </c>
      <c r="R115" s="430">
        <f t="shared" ca="1" si="89"/>
        <v>-5133648.2677161181</v>
      </c>
      <c r="S115" s="430">
        <f t="shared" ca="1" si="89"/>
        <v>-5198494.1017776011</v>
      </c>
      <c r="T115" s="430">
        <f t="shared" ca="1" si="89"/>
        <v>-5266362.0963334171</v>
      </c>
      <c r="U115" s="430">
        <f t="shared" ca="1" si="89"/>
        <v>-5332884.3091531219</v>
      </c>
      <c r="V115" s="430">
        <f t="shared" ca="1" si="89"/>
        <v>-5402506.8106265077</v>
      </c>
      <c r="W115" s="430">
        <f t="shared" ca="1" si="89"/>
        <v>-5473038.2560091196</v>
      </c>
      <c r="X115" s="430">
        <f t="shared" ca="1" si="89"/>
        <v>-5539852.6684540343</v>
      </c>
      <c r="Y115" s="430">
        <f t="shared" ca="1" si="89"/>
        <v>-5612177.2077112962</v>
      </c>
      <c r="Z115" s="430">
        <f t="shared" ca="1" si="89"/>
        <v>-5683067.5946167456</v>
      </c>
      <c r="AA115" s="430">
        <f t="shared" ca="1" si="89"/>
        <v>-5757261.8503031945</v>
      </c>
      <c r="AB115" s="430">
        <f t="shared" ca="1" si="89"/>
        <v>-5829984.8782794289</v>
      </c>
      <c r="AC115" s="430">
        <f t="shared" ca="1" si="89"/>
        <v>-5906097.1858502422</v>
      </c>
      <c r="AD115" s="430">
        <f t="shared" ca="1" si="89"/>
        <v>-5983203.1638138108</v>
      </c>
      <c r="AE115" s="430">
        <f t="shared" ca="1" si="89"/>
        <v>-6058780.1763560865</v>
      </c>
      <c r="AF115" s="430">
        <f t="shared" ca="1" si="89"/>
        <v>-6137879.4793413896</v>
      </c>
      <c r="AG115" s="430">
        <f t="shared" ca="1" si="89"/>
        <v>-6215410.290462547</v>
      </c>
      <c r="AH115" s="430">
        <f t="shared" ca="1" si="89"/>
        <v>-6296554.449424088</v>
      </c>
      <c r="AI115" s="430">
        <f t="shared" ca="1" si="89"/>
        <v>-6378757.9711993244</v>
      </c>
      <c r="AJ115" s="430">
        <f t="shared" ca="1" si="89"/>
        <v>-6453928.3587489501</v>
      </c>
      <c r="AK115" s="430">
        <f t="shared" ca="1" si="89"/>
        <v>-6538186.4469836606</v>
      </c>
      <c r="AL115" s="430">
        <f t="shared" ca="1" si="89"/>
        <v>-6620773.7477285089</v>
      </c>
      <c r="AM115" s="430">
        <f t="shared" ca="1" si="89"/>
        <v>-6707210.055603222</v>
      </c>
      <c r="AN115" s="430">
        <f t="shared" ca="1" si="89"/>
        <v>-6791932.3831955353</v>
      </c>
      <c r="AO115" s="430">
        <f t="shared" ca="1" si="89"/>
        <v>-6880603.2215155335</v>
      </c>
      <c r="AP115" s="430">
        <f t="shared" ca="1" si="89"/>
        <v>-6969381.3107685503</v>
      </c>
      <c r="AQ115" s="430">
        <f t="shared" ca="1" si="89"/>
        <v>-7052088.524587268</v>
      </c>
      <c r="AR115" s="430">
        <f t="shared" ca="1" si="89"/>
        <v>-7129294.8956412161</v>
      </c>
      <c r="AS115" s="430">
        <f t="shared" ca="1" si="89"/>
        <v>-7192018.9596259389</v>
      </c>
      <c r="AT115" s="430">
        <f t="shared" ca="1" si="89"/>
        <v>-7248031.7293525888</v>
      </c>
      <c r="AU115" s="430">
        <f t="shared" ca="1" si="89"/>
        <v>-7288946.5967700277</v>
      </c>
      <c r="AV115" s="430">
        <f t="shared" ca="1" si="89"/>
        <v>-7307680.3035862353</v>
      </c>
      <c r="AW115" s="430">
        <f t="shared" ca="1" si="89"/>
        <v>-7329639.8475467116</v>
      </c>
      <c r="AX115" s="430">
        <f t="shared" ca="1" si="89"/>
        <v>-7337939.3235642631</v>
      </c>
      <c r="AY115" s="430">
        <f t="shared" ca="1" si="89"/>
        <v>-7345326.3448561216</v>
      </c>
      <c r="AZ115" s="430">
        <f t="shared" ca="1" si="89"/>
        <v>-7339759.4171307897</v>
      </c>
      <c r="BA115" s="430">
        <f t="shared" ca="1" si="89"/>
        <v>-7335041.8829391049</v>
      </c>
      <c r="BB115" s="430">
        <f t="shared" ca="1" si="89"/>
        <v>-7323947.7300658571</v>
      </c>
      <c r="BC115" s="430">
        <f t="shared" ca="1" si="89"/>
        <v>-7310676.3567712866</v>
      </c>
      <c r="BD115" s="430">
        <f t="shared" ca="1" si="89"/>
        <v>-7299635.3705978692</v>
      </c>
      <c r="BE115" s="430">
        <f t="shared" ca="1" si="89"/>
        <v>-7282358.6238445994</v>
      </c>
      <c r="BF115" s="430">
        <f t="shared" ca="1" si="89"/>
        <v>-7267618.0796731319</v>
      </c>
      <c r="BG115" s="430">
        <f t="shared" ca="1" si="89"/>
        <v>-7238838.0238797106</v>
      </c>
      <c r="BH115" s="430">
        <f t="shared" ca="1" si="89"/>
        <v>-7197778.6130490117</v>
      </c>
      <c r="BI115" s="430">
        <f t="shared" ca="1" si="89"/>
        <v>-7168396.8908469127</v>
      </c>
      <c r="BJ115" s="430">
        <f t="shared" ca="1" si="89"/>
        <v>-7134795.6458040848</v>
      </c>
      <c r="BK115" s="430">
        <f t="shared" ca="1" si="89"/>
        <v>-7104901.7709743045</v>
      </c>
      <c r="BL115" s="430">
        <f ca="1">SUM(BL112:BL114)</f>
        <v>0</v>
      </c>
      <c r="BM115" s="430">
        <f ca="1">SUM(BM112:BM114)</f>
        <v>0</v>
      </c>
      <c r="BN115" s="430">
        <f t="shared" ref="BN115:DT115" ca="1" si="90">SUM(BN112:BN114)</f>
        <v>0</v>
      </c>
      <c r="BO115" s="430">
        <f t="shared" ca="1" si="90"/>
        <v>0</v>
      </c>
      <c r="BP115" s="430">
        <f t="shared" ca="1" si="90"/>
        <v>0</v>
      </c>
      <c r="BQ115" s="430">
        <f t="shared" ca="1" si="90"/>
        <v>0</v>
      </c>
      <c r="BR115" s="430">
        <f t="shared" ca="1" si="90"/>
        <v>0</v>
      </c>
      <c r="BS115" s="430">
        <f t="shared" ca="1" si="90"/>
        <v>0</v>
      </c>
      <c r="BT115" s="430">
        <f t="shared" ca="1" si="90"/>
        <v>0</v>
      </c>
      <c r="BU115" s="430">
        <f t="shared" ca="1" si="90"/>
        <v>0</v>
      </c>
      <c r="BV115" s="430">
        <f t="shared" ca="1" si="90"/>
        <v>0</v>
      </c>
      <c r="BW115" s="430">
        <f t="shared" ca="1" si="90"/>
        <v>0</v>
      </c>
      <c r="BX115" s="430">
        <f t="shared" ca="1" si="90"/>
        <v>0</v>
      </c>
      <c r="BY115" s="430">
        <f t="shared" ca="1" si="90"/>
        <v>0</v>
      </c>
      <c r="BZ115" s="430">
        <f t="shared" ca="1" si="90"/>
        <v>0</v>
      </c>
      <c r="CA115" s="430">
        <f t="shared" ca="1" si="90"/>
        <v>0</v>
      </c>
      <c r="CB115" s="430">
        <f t="shared" ca="1" si="90"/>
        <v>0</v>
      </c>
      <c r="CC115" s="430">
        <f t="shared" ca="1" si="90"/>
        <v>0</v>
      </c>
      <c r="CD115" s="430">
        <f t="shared" ca="1" si="90"/>
        <v>0</v>
      </c>
      <c r="CE115" s="430">
        <f t="shared" ca="1" si="90"/>
        <v>0</v>
      </c>
      <c r="CF115" s="430">
        <f t="shared" ca="1" si="90"/>
        <v>0</v>
      </c>
      <c r="CG115" s="430">
        <f t="shared" ca="1" si="90"/>
        <v>0</v>
      </c>
      <c r="CH115" s="430">
        <f t="shared" ca="1" si="90"/>
        <v>0</v>
      </c>
      <c r="CI115" s="430">
        <f t="shared" ca="1" si="90"/>
        <v>0</v>
      </c>
      <c r="CJ115" s="430">
        <f t="shared" ca="1" si="90"/>
        <v>0</v>
      </c>
      <c r="CK115" s="430">
        <f t="shared" ca="1" si="90"/>
        <v>0</v>
      </c>
      <c r="CL115" s="430">
        <f t="shared" ca="1" si="90"/>
        <v>0</v>
      </c>
      <c r="CM115" s="430">
        <f t="shared" ca="1" si="90"/>
        <v>0</v>
      </c>
      <c r="CN115" s="430">
        <f t="shared" ca="1" si="90"/>
        <v>0</v>
      </c>
      <c r="CO115" s="430">
        <f t="shared" ca="1" si="90"/>
        <v>0</v>
      </c>
      <c r="CP115" s="430">
        <f t="shared" ca="1" si="90"/>
        <v>0</v>
      </c>
      <c r="CQ115" s="430">
        <f t="shared" ca="1" si="90"/>
        <v>0</v>
      </c>
      <c r="CR115" s="430">
        <f t="shared" ca="1" si="90"/>
        <v>0</v>
      </c>
      <c r="CS115" s="430">
        <f t="shared" ca="1" si="90"/>
        <v>0</v>
      </c>
      <c r="CT115" s="430">
        <f t="shared" ca="1" si="90"/>
        <v>0</v>
      </c>
      <c r="CU115" s="430">
        <f t="shared" ca="1" si="90"/>
        <v>0</v>
      </c>
      <c r="CV115" s="430">
        <f t="shared" ca="1" si="90"/>
        <v>0</v>
      </c>
      <c r="CW115" s="430">
        <f t="shared" ca="1" si="90"/>
        <v>0</v>
      </c>
      <c r="CX115" s="430">
        <f t="shared" ca="1" si="90"/>
        <v>0</v>
      </c>
      <c r="CY115" s="430">
        <f t="shared" ca="1" si="90"/>
        <v>0</v>
      </c>
      <c r="CZ115" s="430">
        <f t="shared" ca="1" si="90"/>
        <v>0</v>
      </c>
      <c r="DA115" s="430">
        <f t="shared" ca="1" si="90"/>
        <v>0</v>
      </c>
      <c r="DB115" s="430">
        <f t="shared" ca="1" si="90"/>
        <v>0</v>
      </c>
      <c r="DC115" s="430">
        <f t="shared" ca="1" si="90"/>
        <v>0</v>
      </c>
      <c r="DD115" s="430">
        <f t="shared" ca="1" si="90"/>
        <v>0</v>
      </c>
      <c r="DE115" s="430">
        <f t="shared" ca="1" si="90"/>
        <v>0</v>
      </c>
      <c r="DF115" s="430">
        <f t="shared" ca="1" si="90"/>
        <v>0</v>
      </c>
      <c r="DG115" s="430">
        <f t="shared" ca="1" si="90"/>
        <v>0</v>
      </c>
      <c r="DH115" s="430">
        <f t="shared" ca="1" si="90"/>
        <v>0</v>
      </c>
      <c r="DI115" s="430">
        <f t="shared" ca="1" si="90"/>
        <v>0</v>
      </c>
      <c r="DJ115" s="430">
        <f t="shared" ca="1" si="90"/>
        <v>0</v>
      </c>
      <c r="DK115" s="430">
        <f t="shared" ca="1" si="90"/>
        <v>0</v>
      </c>
      <c r="DL115" s="430">
        <f t="shared" ca="1" si="90"/>
        <v>0</v>
      </c>
      <c r="DM115" s="430">
        <f t="shared" ca="1" si="90"/>
        <v>0</v>
      </c>
      <c r="DN115" s="430">
        <f t="shared" ca="1" si="90"/>
        <v>0</v>
      </c>
      <c r="DO115" s="430">
        <f t="shared" ca="1" si="90"/>
        <v>0</v>
      </c>
      <c r="DP115" s="430">
        <f t="shared" ca="1" si="90"/>
        <v>0</v>
      </c>
      <c r="DQ115" s="430">
        <f t="shared" ca="1" si="90"/>
        <v>0</v>
      </c>
      <c r="DR115" s="430">
        <f t="shared" ca="1" si="90"/>
        <v>0</v>
      </c>
      <c r="DS115" s="430">
        <f t="shared" ca="1" si="90"/>
        <v>0</v>
      </c>
      <c r="DT115" s="431">
        <f t="shared" ca="1" si="90"/>
        <v>0</v>
      </c>
    </row>
    <row r="116" spans="2:124">
      <c r="B116" s="78"/>
      <c r="DT116" s="79"/>
    </row>
    <row r="117" spans="2:124">
      <c r="B117" s="85" t="s">
        <v>787</v>
      </c>
      <c r="C117" s="427"/>
      <c r="D117" s="99">
        <f ca="1">D106</f>
        <v>-9999015.1983749997</v>
      </c>
      <c r="E117" s="99">
        <f ca="1">E106</f>
        <v>-19924.866427755354</v>
      </c>
      <c r="F117" s="99">
        <f t="shared" ref="F117:BQ117" ca="1" si="91">F106</f>
        <v>0</v>
      </c>
      <c r="G117" s="99">
        <f t="shared" ca="1" si="91"/>
        <v>0</v>
      </c>
      <c r="H117" s="99">
        <f t="shared" ca="1" si="91"/>
        <v>0</v>
      </c>
      <c r="I117" s="99">
        <f t="shared" ca="1" si="91"/>
        <v>0</v>
      </c>
      <c r="J117" s="99">
        <f t="shared" ca="1" si="91"/>
        <v>0</v>
      </c>
      <c r="K117" s="99">
        <f t="shared" ca="1" si="91"/>
        <v>0</v>
      </c>
      <c r="L117" s="99">
        <f t="shared" ca="1" si="91"/>
        <v>0</v>
      </c>
      <c r="M117" s="99">
        <f t="shared" ca="1" si="91"/>
        <v>0</v>
      </c>
      <c r="N117" s="99">
        <f t="shared" ca="1" si="91"/>
        <v>0</v>
      </c>
      <c r="O117" s="99">
        <f t="shared" ca="1" si="91"/>
        <v>0</v>
      </c>
      <c r="P117" s="99">
        <f t="shared" ca="1" si="91"/>
        <v>0</v>
      </c>
      <c r="Q117" s="99">
        <f t="shared" ca="1" si="91"/>
        <v>0</v>
      </c>
      <c r="R117" s="99">
        <f t="shared" ca="1" si="91"/>
        <v>6.5192580223083492E-10</v>
      </c>
      <c r="S117" s="99">
        <f t="shared" ca="1" si="91"/>
        <v>0</v>
      </c>
      <c r="T117" s="99">
        <f t="shared" ca="1" si="91"/>
        <v>0</v>
      </c>
      <c r="U117" s="99">
        <f t="shared" ca="1" si="91"/>
        <v>0</v>
      </c>
      <c r="V117" s="99">
        <f t="shared" ca="1" si="91"/>
        <v>0</v>
      </c>
      <c r="W117" s="99">
        <f t="shared" ca="1" si="91"/>
        <v>0</v>
      </c>
      <c r="X117" s="99">
        <f t="shared" ca="1" si="91"/>
        <v>0</v>
      </c>
      <c r="Y117" s="99">
        <f t="shared" ca="1" si="91"/>
        <v>-3.2596290111541746E-10</v>
      </c>
      <c r="Z117" s="99">
        <f t="shared" ca="1" si="91"/>
        <v>-1.6298145055770873E-10</v>
      </c>
      <c r="AA117" s="99">
        <f t="shared" ca="1" si="91"/>
        <v>0</v>
      </c>
      <c r="AB117" s="99">
        <f t="shared" ca="1" si="91"/>
        <v>0</v>
      </c>
      <c r="AC117" s="99">
        <f t="shared" ca="1" si="91"/>
        <v>0</v>
      </c>
      <c r="AD117" s="99">
        <f t="shared" ca="1" si="91"/>
        <v>0</v>
      </c>
      <c r="AE117" s="99">
        <f t="shared" ca="1" si="91"/>
        <v>0</v>
      </c>
      <c r="AF117" s="99">
        <f t="shared" ca="1" si="91"/>
        <v>0</v>
      </c>
      <c r="AG117" s="99">
        <f t="shared" ca="1" si="91"/>
        <v>0</v>
      </c>
      <c r="AH117" s="99">
        <f t="shared" ca="1" si="91"/>
        <v>0</v>
      </c>
      <c r="AI117" s="99">
        <f t="shared" ca="1" si="91"/>
        <v>0</v>
      </c>
      <c r="AJ117" s="99">
        <f t="shared" ca="1" si="91"/>
        <v>0</v>
      </c>
      <c r="AK117" s="99">
        <f t="shared" ca="1" si="91"/>
        <v>1.0186340659856796E-11</v>
      </c>
      <c r="AL117" s="99">
        <f t="shared" ca="1" si="91"/>
        <v>0</v>
      </c>
      <c r="AM117" s="99">
        <f t="shared" ca="1" si="91"/>
        <v>0</v>
      </c>
      <c r="AN117" s="99">
        <f t="shared" ca="1" si="91"/>
        <v>0</v>
      </c>
      <c r="AO117" s="99">
        <f t="shared" ca="1" si="91"/>
        <v>0</v>
      </c>
      <c r="AP117" s="99">
        <f t="shared" ca="1" si="91"/>
        <v>2450.8751739279774</v>
      </c>
      <c r="AQ117" s="99">
        <f t="shared" ca="1" si="91"/>
        <v>12429.055212856834</v>
      </c>
      <c r="AR117" s="99">
        <f t="shared" ca="1" si="91"/>
        <v>34675.406426296802</v>
      </c>
      <c r="AS117" s="99">
        <f t="shared" ca="1" si="91"/>
        <v>63769.629205550307</v>
      </c>
      <c r="AT117" s="99">
        <f t="shared" ca="1" si="91"/>
        <v>88389.761012499046</v>
      </c>
      <c r="AU117" s="99">
        <f t="shared" ca="1" si="91"/>
        <v>125324.48363948838</v>
      </c>
      <c r="AV117" s="99">
        <f t="shared" ca="1" si="91"/>
        <v>156713.16815940625</v>
      </c>
      <c r="AW117" s="99">
        <f t="shared" ca="1" si="91"/>
        <v>171370.61097548166</v>
      </c>
      <c r="AX117" s="99">
        <f t="shared" ca="1" si="91"/>
        <v>196665.21560474613</v>
      </c>
      <c r="AY117" s="99">
        <f t="shared" ca="1" si="91"/>
        <v>206294.92651405791</v>
      </c>
      <c r="AZ117" s="99">
        <f t="shared" ca="1" si="91"/>
        <v>229482.49476194134</v>
      </c>
      <c r="BA117" s="99">
        <f t="shared" ca="1" si="91"/>
        <v>234594.33374379348</v>
      </c>
      <c r="BB117" s="99">
        <f t="shared" ca="1" si="91"/>
        <v>249329.40321101111</v>
      </c>
      <c r="BC117" s="99">
        <f t="shared" ca="1" si="91"/>
        <v>246829.43030494219</v>
      </c>
      <c r="BD117" s="99">
        <f t="shared" ca="1" si="91"/>
        <v>248463.11495233551</v>
      </c>
      <c r="BE117" s="99">
        <f t="shared" ca="1" si="91"/>
        <v>255458.72965829028</v>
      </c>
      <c r="BF117" s="99">
        <f t="shared" ca="1" si="91"/>
        <v>256232.79058296402</v>
      </c>
      <c r="BG117" s="99">
        <f t="shared" ca="1" si="91"/>
        <v>288542.61854747444</v>
      </c>
      <c r="BH117" s="99">
        <f t="shared" ca="1" si="91"/>
        <v>294852.60046064202</v>
      </c>
      <c r="BI117" s="99">
        <f t="shared" ca="1" si="91"/>
        <v>287819.02843168308</v>
      </c>
      <c r="BJ117" s="99">
        <f t="shared" ca="1" si="91"/>
        <v>289681.1590308086</v>
      </c>
      <c r="BK117" s="99">
        <f t="shared" ca="1" si="91"/>
        <v>287095.43831589184</v>
      </c>
      <c r="BL117" s="99">
        <f t="shared" ca="1" si="91"/>
        <v>12803273.365523107</v>
      </c>
      <c r="BM117" s="99">
        <f t="shared" ca="1" si="91"/>
        <v>0</v>
      </c>
      <c r="BN117" s="99">
        <f t="shared" ca="1" si="91"/>
        <v>0</v>
      </c>
      <c r="BO117" s="99">
        <f t="shared" ca="1" si="91"/>
        <v>0</v>
      </c>
      <c r="BP117" s="99">
        <f t="shared" ca="1" si="91"/>
        <v>0</v>
      </c>
      <c r="BQ117" s="99">
        <f t="shared" ca="1" si="91"/>
        <v>0</v>
      </c>
      <c r="BR117" s="99">
        <f t="shared" ref="BR117:DT117" ca="1" si="92">BR106</f>
        <v>0</v>
      </c>
      <c r="BS117" s="99">
        <f t="shared" ca="1" si="92"/>
        <v>0</v>
      </c>
      <c r="BT117" s="99">
        <f t="shared" ca="1" si="92"/>
        <v>0</v>
      </c>
      <c r="BU117" s="99">
        <f t="shared" ca="1" si="92"/>
        <v>0</v>
      </c>
      <c r="BV117" s="99">
        <f t="shared" ca="1" si="92"/>
        <v>0</v>
      </c>
      <c r="BW117" s="99">
        <f t="shared" ca="1" si="92"/>
        <v>0</v>
      </c>
      <c r="BX117" s="99">
        <f t="shared" ca="1" si="92"/>
        <v>0</v>
      </c>
      <c r="BY117" s="99">
        <f t="shared" ca="1" si="92"/>
        <v>0</v>
      </c>
      <c r="BZ117" s="99">
        <f t="shared" ca="1" si="92"/>
        <v>0</v>
      </c>
      <c r="CA117" s="99">
        <f t="shared" ca="1" si="92"/>
        <v>0</v>
      </c>
      <c r="CB117" s="99">
        <f t="shared" ca="1" si="92"/>
        <v>0</v>
      </c>
      <c r="CC117" s="99">
        <f t="shared" ca="1" si="92"/>
        <v>0</v>
      </c>
      <c r="CD117" s="99">
        <f t="shared" ca="1" si="92"/>
        <v>0</v>
      </c>
      <c r="CE117" s="99">
        <f t="shared" ca="1" si="92"/>
        <v>0</v>
      </c>
      <c r="CF117" s="99">
        <f t="shared" ca="1" si="92"/>
        <v>0</v>
      </c>
      <c r="CG117" s="99">
        <f t="shared" ca="1" si="92"/>
        <v>0</v>
      </c>
      <c r="CH117" s="99">
        <f t="shared" ca="1" si="92"/>
        <v>0</v>
      </c>
      <c r="CI117" s="99">
        <f t="shared" ca="1" si="92"/>
        <v>0</v>
      </c>
      <c r="CJ117" s="99">
        <f t="shared" ca="1" si="92"/>
        <v>0</v>
      </c>
      <c r="CK117" s="99">
        <f t="shared" ca="1" si="92"/>
        <v>0</v>
      </c>
      <c r="CL117" s="99">
        <f t="shared" ca="1" si="92"/>
        <v>0</v>
      </c>
      <c r="CM117" s="99">
        <f t="shared" ca="1" si="92"/>
        <v>0</v>
      </c>
      <c r="CN117" s="99">
        <f t="shared" ca="1" si="92"/>
        <v>0</v>
      </c>
      <c r="CO117" s="99">
        <f t="shared" ca="1" si="92"/>
        <v>0</v>
      </c>
      <c r="CP117" s="99">
        <f t="shared" ca="1" si="92"/>
        <v>0</v>
      </c>
      <c r="CQ117" s="99">
        <f t="shared" ca="1" si="92"/>
        <v>0</v>
      </c>
      <c r="CR117" s="99">
        <f t="shared" ca="1" si="92"/>
        <v>0</v>
      </c>
      <c r="CS117" s="99">
        <f t="shared" ca="1" si="92"/>
        <v>0</v>
      </c>
      <c r="CT117" s="99">
        <f t="shared" ca="1" si="92"/>
        <v>0</v>
      </c>
      <c r="CU117" s="99">
        <f t="shared" ca="1" si="92"/>
        <v>0</v>
      </c>
      <c r="CV117" s="99">
        <f t="shared" ca="1" si="92"/>
        <v>0</v>
      </c>
      <c r="CW117" s="99">
        <f t="shared" ca="1" si="92"/>
        <v>0</v>
      </c>
      <c r="CX117" s="99">
        <f t="shared" ca="1" si="92"/>
        <v>0</v>
      </c>
      <c r="CY117" s="99">
        <f t="shared" ca="1" si="92"/>
        <v>0</v>
      </c>
      <c r="CZ117" s="99">
        <f t="shared" ca="1" si="92"/>
        <v>0</v>
      </c>
      <c r="DA117" s="99">
        <f t="shared" ca="1" si="92"/>
        <v>0</v>
      </c>
      <c r="DB117" s="99">
        <f t="shared" ca="1" si="92"/>
        <v>0</v>
      </c>
      <c r="DC117" s="99">
        <f t="shared" ca="1" si="92"/>
        <v>0</v>
      </c>
      <c r="DD117" s="99">
        <f t="shared" ca="1" si="92"/>
        <v>0</v>
      </c>
      <c r="DE117" s="99">
        <f t="shared" ca="1" si="92"/>
        <v>0</v>
      </c>
      <c r="DF117" s="99">
        <f t="shared" ca="1" si="92"/>
        <v>0</v>
      </c>
      <c r="DG117" s="99">
        <f t="shared" ca="1" si="92"/>
        <v>0</v>
      </c>
      <c r="DH117" s="99">
        <f t="shared" ca="1" si="92"/>
        <v>0</v>
      </c>
      <c r="DI117" s="99">
        <f t="shared" ca="1" si="92"/>
        <v>0</v>
      </c>
      <c r="DJ117" s="99">
        <f t="shared" ca="1" si="92"/>
        <v>0</v>
      </c>
      <c r="DK117" s="99">
        <f t="shared" ca="1" si="92"/>
        <v>0</v>
      </c>
      <c r="DL117" s="99">
        <f t="shared" ca="1" si="92"/>
        <v>0</v>
      </c>
      <c r="DM117" s="99">
        <f t="shared" ca="1" si="92"/>
        <v>0</v>
      </c>
      <c r="DN117" s="99">
        <f t="shared" ca="1" si="92"/>
        <v>0</v>
      </c>
      <c r="DO117" s="99">
        <f t="shared" ca="1" si="92"/>
        <v>0</v>
      </c>
      <c r="DP117" s="99">
        <f t="shared" ca="1" si="92"/>
        <v>0</v>
      </c>
      <c r="DQ117" s="99">
        <f t="shared" ca="1" si="92"/>
        <v>0</v>
      </c>
      <c r="DR117" s="99">
        <f t="shared" ca="1" si="92"/>
        <v>0</v>
      </c>
      <c r="DS117" s="99">
        <f t="shared" ca="1" si="92"/>
        <v>0</v>
      </c>
      <c r="DT117" s="428">
        <f t="shared" ca="1" si="92"/>
        <v>0</v>
      </c>
    </row>
    <row r="118" spans="2:124">
      <c r="B118" s="85" t="s">
        <v>786</v>
      </c>
      <c r="C118" s="427">
        <f>D8</f>
        <v>0.5</v>
      </c>
      <c r="D118" s="99">
        <v>0</v>
      </c>
      <c r="E118" s="99">
        <f ca="1">(E114-E98)/$C$112*$C$118</f>
        <v>0</v>
      </c>
      <c r="F118" s="99">
        <f t="shared" ref="F118:BQ118" ca="1" si="93">(F114-F98)/$C$112*$C$118</f>
        <v>0</v>
      </c>
      <c r="G118" s="99">
        <f t="shared" ca="1" si="93"/>
        <v>0</v>
      </c>
      <c r="H118" s="99">
        <f t="shared" ca="1" si="93"/>
        <v>0</v>
      </c>
      <c r="I118" s="99">
        <f t="shared" ca="1" si="93"/>
        <v>0</v>
      </c>
      <c r="J118" s="99">
        <f t="shared" ca="1" si="93"/>
        <v>0</v>
      </c>
      <c r="K118" s="99">
        <f t="shared" ca="1" si="93"/>
        <v>0</v>
      </c>
      <c r="L118" s="99">
        <f t="shared" ca="1" si="93"/>
        <v>0</v>
      </c>
      <c r="M118" s="99">
        <f t="shared" ca="1" si="93"/>
        <v>0</v>
      </c>
      <c r="N118" s="99">
        <f t="shared" ca="1" si="93"/>
        <v>0</v>
      </c>
      <c r="O118" s="99">
        <f t="shared" ca="1" si="93"/>
        <v>0</v>
      </c>
      <c r="P118" s="99">
        <f t="shared" ca="1" si="93"/>
        <v>0</v>
      </c>
      <c r="Q118" s="99">
        <f t="shared" ca="1" si="93"/>
        <v>0</v>
      </c>
      <c r="R118" s="99">
        <f t="shared" ca="1" si="93"/>
        <v>0</v>
      </c>
      <c r="S118" s="99">
        <f t="shared" ca="1" si="93"/>
        <v>0</v>
      </c>
      <c r="T118" s="99">
        <f t="shared" ca="1" si="93"/>
        <v>0</v>
      </c>
      <c r="U118" s="99">
        <f t="shared" ca="1" si="93"/>
        <v>0</v>
      </c>
      <c r="V118" s="99">
        <f t="shared" ca="1" si="93"/>
        <v>0</v>
      </c>
      <c r="W118" s="99">
        <f t="shared" ca="1" si="93"/>
        <v>0</v>
      </c>
      <c r="X118" s="99">
        <f t="shared" ca="1" si="93"/>
        <v>0</v>
      </c>
      <c r="Y118" s="99">
        <f t="shared" ca="1" si="93"/>
        <v>0</v>
      </c>
      <c r="Z118" s="99">
        <f t="shared" ca="1" si="93"/>
        <v>0</v>
      </c>
      <c r="AA118" s="99">
        <f t="shared" ca="1" si="93"/>
        <v>0</v>
      </c>
      <c r="AB118" s="99">
        <f t="shared" ca="1" si="93"/>
        <v>0</v>
      </c>
      <c r="AC118" s="99">
        <f t="shared" ca="1" si="93"/>
        <v>0</v>
      </c>
      <c r="AD118" s="99">
        <f t="shared" ca="1" si="93"/>
        <v>0</v>
      </c>
      <c r="AE118" s="99">
        <f t="shared" ca="1" si="93"/>
        <v>0</v>
      </c>
      <c r="AF118" s="99">
        <f t="shared" ca="1" si="93"/>
        <v>0</v>
      </c>
      <c r="AG118" s="99">
        <f t="shared" ca="1" si="93"/>
        <v>0</v>
      </c>
      <c r="AH118" s="99">
        <f t="shared" ca="1" si="93"/>
        <v>0</v>
      </c>
      <c r="AI118" s="99">
        <f t="shared" ca="1" si="93"/>
        <v>0</v>
      </c>
      <c r="AJ118" s="99">
        <f t="shared" ca="1" si="93"/>
        <v>0</v>
      </c>
      <c r="AK118" s="99">
        <f t="shared" ca="1" si="93"/>
        <v>0</v>
      </c>
      <c r="AL118" s="99">
        <f t="shared" ca="1" si="93"/>
        <v>0</v>
      </c>
      <c r="AM118" s="99">
        <f t="shared" ca="1" si="93"/>
        <v>0</v>
      </c>
      <c r="AN118" s="99">
        <f t="shared" ca="1" si="93"/>
        <v>0</v>
      </c>
      <c r="AO118" s="99">
        <f t="shared" ca="1" si="93"/>
        <v>0</v>
      </c>
      <c r="AP118" s="99">
        <f t="shared" ca="1" si="93"/>
        <v>0</v>
      </c>
      <c r="AQ118" s="99">
        <f t="shared" ca="1" si="93"/>
        <v>0</v>
      </c>
      <c r="AR118" s="99">
        <f t="shared" ca="1" si="93"/>
        <v>0</v>
      </c>
      <c r="AS118" s="99">
        <f t="shared" ca="1" si="93"/>
        <v>0</v>
      </c>
      <c r="AT118" s="99">
        <f t="shared" ca="1" si="93"/>
        <v>0</v>
      </c>
      <c r="AU118" s="99">
        <f t="shared" ca="1" si="93"/>
        <v>0</v>
      </c>
      <c r="AV118" s="99">
        <f t="shared" ca="1" si="93"/>
        <v>0</v>
      </c>
      <c r="AW118" s="99">
        <f t="shared" ca="1" si="93"/>
        <v>0</v>
      </c>
      <c r="AX118" s="99">
        <f t="shared" ca="1" si="93"/>
        <v>0</v>
      </c>
      <c r="AY118" s="99">
        <f t="shared" ca="1" si="93"/>
        <v>0</v>
      </c>
      <c r="AZ118" s="99">
        <f t="shared" ca="1" si="93"/>
        <v>0</v>
      </c>
      <c r="BA118" s="99">
        <f t="shared" ca="1" si="93"/>
        <v>0</v>
      </c>
      <c r="BB118" s="99">
        <f t="shared" ca="1" si="93"/>
        <v>0</v>
      </c>
      <c r="BC118" s="99">
        <f t="shared" ca="1" si="93"/>
        <v>0</v>
      </c>
      <c r="BD118" s="99">
        <f t="shared" ca="1" si="93"/>
        <v>0</v>
      </c>
      <c r="BE118" s="99">
        <f t="shared" ca="1" si="93"/>
        <v>0</v>
      </c>
      <c r="BF118" s="99">
        <f t="shared" ca="1" si="93"/>
        <v>0</v>
      </c>
      <c r="BG118" s="99">
        <f t="shared" ca="1" si="93"/>
        <v>0</v>
      </c>
      <c r="BH118" s="99">
        <f t="shared" ca="1" si="93"/>
        <v>0</v>
      </c>
      <c r="BI118" s="99">
        <f t="shared" ca="1" si="93"/>
        <v>0</v>
      </c>
      <c r="BJ118" s="99">
        <f t="shared" ca="1" si="93"/>
        <v>0</v>
      </c>
      <c r="BK118" s="99">
        <f t="shared" ca="1" si="93"/>
        <v>0</v>
      </c>
      <c r="BL118" s="99">
        <f t="shared" ca="1" si="93"/>
        <v>1259627.1858850317</v>
      </c>
      <c r="BM118" s="99">
        <f t="shared" ca="1" si="93"/>
        <v>0</v>
      </c>
      <c r="BN118" s="99">
        <f t="shared" ca="1" si="93"/>
        <v>0</v>
      </c>
      <c r="BO118" s="99">
        <f t="shared" ca="1" si="93"/>
        <v>0</v>
      </c>
      <c r="BP118" s="99">
        <f t="shared" ca="1" si="93"/>
        <v>0</v>
      </c>
      <c r="BQ118" s="99">
        <f t="shared" ca="1" si="93"/>
        <v>0</v>
      </c>
      <c r="BR118" s="99">
        <f t="shared" ref="BR118:DT118" ca="1" si="94">(BR114-BR98)/$C$112*$C$118</f>
        <v>0</v>
      </c>
      <c r="BS118" s="99">
        <f t="shared" ca="1" si="94"/>
        <v>0</v>
      </c>
      <c r="BT118" s="99">
        <f t="shared" ca="1" si="94"/>
        <v>0</v>
      </c>
      <c r="BU118" s="99">
        <f t="shared" ca="1" si="94"/>
        <v>0</v>
      </c>
      <c r="BV118" s="99">
        <f t="shared" ca="1" si="94"/>
        <v>0</v>
      </c>
      <c r="BW118" s="99">
        <f t="shared" ca="1" si="94"/>
        <v>0</v>
      </c>
      <c r="BX118" s="99">
        <f t="shared" ca="1" si="94"/>
        <v>0</v>
      </c>
      <c r="BY118" s="99">
        <f t="shared" ca="1" si="94"/>
        <v>0</v>
      </c>
      <c r="BZ118" s="99">
        <f t="shared" ca="1" si="94"/>
        <v>0</v>
      </c>
      <c r="CA118" s="99">
        <f t="shared" ca="1" si="94"/>
        <v>0</v>
      </c>
      <c r="CB118" s="99">
        <f t="shared" ca="1" si="94"/>
        <v>0</v>
      </c>
      <c r="CC118" s="99">
        <f t="shared" ca="1" si="94"/>
        <v>0</v>
      </c>
      <c r="CD118" s="99">
        <f t="shared" ca="1" si="94"/>
        <v>0</v>
      </c>
      <c r="CE118" s="99">
        <f t="shared" ca="1" si="94"/>
        <v>0</v>
      </c>
      <c r="CF118" s="99">
        <f t="shared" ca="1" si="94"/>
        <v>0</v>
      </c>
      <c r="CG118" s="99">
        <f t="shared" ca="1" si="94"/>
        <v>0</v>
      </c>
      <c r="CH118" s="99">
        <f t="shared" ca="1" si="94"/>
        <v>0</v>
      </c>
      <c r="CI118" s="99">
        <f t="shared" ca="1" si="94"/>
        <v>0</v>
      </c>
      <c r="CJ118" s="99">
        <f t="shared" ca="1" si="94"/>
        <v>0</v>
      </c>
      <c r="CK118" s="99">
        <f t="shared" ca="1" si="94"/>
        <v>0</v>
      </c>
      <c r="CL118" s="99">
        <f t="shared" ca="1" si="94"/>
        <v>0</v>
      </c>
      <c r="CM118" s="99">
        <f t="shared" ca="1" si="94"/>
        <v>0</v>
      </c>
      <c r="CN118" s="99">
        <f t="shared" ca="1" si="94"/>
        <v>0</v>
      </c>
      <c r="CO118" s="99">
        <f t="shared" ca="1" si="94"/>
        <v>0</v>
      </c>
      <c r="CP118" s="99">
        <f t="shared" ca="1" si="94"/>
        <v>0</v>
      </c>
      <c r="CQ118" s="99">
        <f t="shared" ca="1" si="94"/>
        <v>0</v>
      </c>
      <c r="CR118" s="99">
        <f t="shared" ca="1" si="94"/>
        <v>0</v>
      </c>
      <c r="CS118" s="99">
        <f t="shared" ca="1" si="94"/>
        <v>0</v>
      </c>
      <c r="CT118" s="99">
        <f t="shared" ca="1" si="94"/>
        <v>0</v>
      </c>
      <c r="CU118" s="99">
        <f t="shared" ca="1" si="94"/>
        <v>0</v>
      </c>
      <c r="CV118" s="99">
        <f t="shared" ca="1" si="94"/>
        <v>0</v>
      </c>
      <c r="CW118" s="99">
        <f t="shared" ca="1" si="94"/>
        <v>0</v>
      </c>
      <c r="CX118" s="99">
        <f t="shared" ca="1" si="94"/>
        <v>0</v>
      </c>
      <c r="CY118" s="99">
        <f t="shared" ca="1" si="94"/>
        <v>0</v>
      </c>
      <c r="CZ118" s="99">
        <f t="shared" ca="1" si="94"/>
        <v>0</v>
      </c>
      <c r="DA118" s="99">
        <f t="shared" ca="1" si="94"/>
        <v>0</v>
      </c>
      <c r="DB118" s="99">
        <f t="shared" ca="1" si="94"/>
        <v>0</v>
      </c>
      <c r="DC118" s="99">
        <f t="shared" ca="1" si="94"/>
        <v>0</v>
      </c>
      <c r="DD118" s="99">
        <f t="shared" ca="1" si="94"/>
        <v>0</v>
      </c>
      <c r="DE118" s="99">
        <f t="shared" ca="1" si="94"/>
        <v>0</v>
      </c>
      <c r="DF118" s="99">
        <f t="shared" ca="1" si="94"/>
        <v>0</v>
      </c>
      <c r="DG118" s="99">
        <f t="shared" ca="1" si="94"/>
        <v>0</v>
      </c>
      <c r="DH118" s="99">
        <f t="shared" ca="1" si="94"/>
        <v>0</v>
      </c>
      <c r="DI118" s="99">
        <f t="shared" ca="1" si="94"/>
        <v>0</v>
      </c>
      <c r="DJ118" s="99">
        <f t="shared" ca="1" si="94"/>
        <v>0</v>
      </c>
      <c r="DK118" s="99">
        <f t="shared" ca="1" si="94"/>
        <v>0</v>
      </c>
      <c r="DL118" s="99">
        <f t="shared" ca="1" si="94"/>
        <v>0</v>
      </c>
      <c r="DM118" s="99">
        <f t="shared" ca="1" si="94"/>
        <v>0</v>
      </c>
      <c r="DN118" s="99">
        <f t="shared" ca="1" si="94"/>
        <v>0</v>
      </c>
      <c r="DO118" s="99">
        <f t="shared" ca="1" si="94"/>
        <v>0</v>
      </c>
      <c r="DP118" s="99">
        <f t="shared" ca="1" si="94"/>
        <v>0</v>
      </c>
      <c r="DQ118" s="99">
        <f t="shared" ca="1" si="94"/>
        <v>0</v>
      </c>
      <c r="DR118" s="99">
        <f t="shared" ca="1" si="94"/>
        <v>0</v>
      </c>
      <c r="DS118" s="99">
        <f t="shared" ca="1" si="94"/>
        <v>0</v>
      </c>
      <c r="DT118" s="437">
        <f t="shared" ca="1" si="94"/>
        <v>0</v>
      </c>
    </row>
    <row r="119" spans="2:124">
      <c r="B119" s="429" t="s">
        <v>670</v>
      </c>
      <c r="C119" s="26"/>
      <c r="D119" s="430">
        <f t="shared" ref="D119" ca="1" si="95">SUM(D117:D118)</f>
        <v>-9999015.1983749997</v>
      </c>
      <c r="E119" s="430">
        <f t="shared" ref="E119:BP119" ca="1" si="96">SUM(E117:E118)</f>
        <v>-19924.866427755354</v>
      </c>
      <c r="F119" s="430">
        <f t="shared" ca="1" si="96"/>
        <v>0</v>
      </c>
      <c r="G119" s="430">
        <f t="shared" ca="1" si="96"/>
        <v>0</v>
      </c>
      <c r="H119" s="430">
        <f t="shared" ca="1" si="96"/>
        <v>0</v>
      </c>
      <c r="I119" s="430">
        <f t="shared" ca="1" si="96"/>
        <v>0</v>
      </c>
      <c r="J119" s="430">
        <f t="shared" ca="1" si="96"/>
        <v>0</v>
      </c>
      <c r="K119" s="430">
        <f t="shared" ca="1" si="96"/>
        <v>0</v>
      </c>
      <c r="L119" s="430">
        <f t="shared" ca="1" si="96"/>
        <v>0</v>
      </c>
      <c r="M119" s="430">
        <f t="shared" ca="1" si="96"/>
        <v>0</v>
      </c>
      <c r="N119" s="430">
        <f t="shared" ca="1" si="96"/>
        <v>0</v>
      </c>
      <c r="O119" s="430">
        <f t="shared" ca="1" si="96"/>
        <v>0</v>
      </c>
      <c r="P119" s="430">
        <f t="shared" ca="1" si="96"/>
        <v>0</v>
      </c>
      <c r="Q119" s="430">
        <f t="shared" ca="1" si="96"/>
        <v>0</v>
      </c>
      <c r="R119" s="430">
        <f t="shared" ca="1" si="96"/>
        <v>6.5192580223083492E-10</v>
      </c>
      <c r="S119" s="430">
        <f t="shared" ca="1" si="96"/>
        <v>0</v>
      </c>
      <c r="T119" s="430">
        <f t="shared" ca="1" si="96"/>
        <v>0</v>
      </c>
      <c r="U119" s="430">
        <f t="shared" ca="1" si="96"/>
        <v>0</v>
      </c>
      <c r="V119" s="430">
        <f t="shared" ca="1" si="96"/>
        <v>0</v>
      </c>
      <c r="W119" s="430">
        <f t="shared" ca="1" si="96"/>
        <v>0</v>
      </c>
      <c r="X119" s="430">
        <f t="shared" ca="1" si="96"/>
        <v>0</v>
      </c>
      <c r="Y119" s="430">
        <f t="shared" ca="1" si="96"/>
        <v>-3.2596290111541746E-10</v>
      </c>
      <c r="Z119" s="430">
        <f t="shared" ca="1" si="96"/>
        <v>-1.6298145055770873E-10</v>
      </c>
      <c r="AA119" s="430">
        <f t="shared" ca="1" si="96"/>
        <v>0</v>
      </c>
      <c r="AB119" s="430">
        <f t="shared" ca="1" si="96"/>
        <v>0</v>
      </c>
      <c r="AC119" s="430">
        <f t="shared" ca="1" si="96"/>
        <v>0</v>
      </c>
      <c r="AD119" s="430">
        <f t="shared" ca="1" si="96"/>
        <v>0</v>
      </c>
      <c r="AE119" s="430">
        <f t="shared" ca="1" si="96"/>
        <v>0</v>
      </c>
      <c r="AF119" s="430">
        <f t="shared" ca="1" si="96"/>
        <v>0</v>
      </c>
      <c r="AG119" s="430">
        <f t="shared" ca="1" si="96"/>
        <v>0</v>
      </c>
      <c r="AH119" s="430">
        <f t="shared" ca="1" si="96"/>
        <v>0</v>
      </c>
      <c r="AI119" s="430">
        <f t="shared" ca="1" si="96"/>
        <v>0</v>
      </c>
      <c r="AJ119" s="430">
        <f t="shared" ca="1" si="96"/>
        <v>0</v>
      </c>
      <c r="AK119" s="430">
        <f t="shared" ca="1" si="96"/>
        <v>1.0186340659856796E-11</v>
      </c>
      <c r="AL119" s="430">
        <f t="shared" ca="1" si="96"/>
        <v>0</v>
      </c>
      <c r="AM119" s="430">
        <f t="shared" ca="1" si="96"/>
        <v>0</v>
      </c>
      <c r="AN119" s="430">
        <f t="shared" ca="1" si="96"/>
        <v>0</v>
      </c>
      <c r="AO119" s="430">
        <f t="shared" ca="1" si="96"/>
        <v>0</v>
      </c>
      <c r="AP119" s="430">
        <f t="shared" ca="1" si="96"/>
        <v>2450.8751739279774</v>
      </c>
      <c r="AQ119" s="430">
        <f t="shared" ca="1" si="96"/>
        <v>12429.055212856834</v>
      </c>
      <c r="AR119" s="430">
        <f t="shared" ca="1" si="96"/>
        <v>34675.406426296802</v>
      </c>
      <c r="AS119" s="430">
        <f t="shared" ca="1" si="96"/>
        <v>63769.629205550307</v>
      </c>
      <c r="AT119" s="430">
        <f t="shared" ca="1" si="96"/>
        <v>88389.761012499046</v>
      </c>
      <c r="AU119" s="430">
        <f t="shared" ca="1" si="96"/>
        <v>125324.48363948838</v>
      </c>
      <c r="AV119" s="430">
        <f t="shared" ca="1" si="96"/>
        <v>156713.16815940625</v>
      </c>
      <c r="AW119" s="430">
        <f t="shared" ca="1" si="96"/>
        <v>171370.61097548166</v>
      </c>
      <c r="AX119" s="430">
        <f t="shared" ca="1" si="96"/>
        <v>196665.21560474613</v>
      </c>
      <c r="AY119" s="430">
        <f t="shared" ca="1" si="96"/>
        <v>206294.92651405791</v>
      </c>
      <c r="AZ119" s="430">
        <f t="shared" ca="1" si="96"/>
        <v>229482.49476194134</v>
      </c>
      <c r="BA119" s="430">
        <f t="shared" ca="1" si="96"/>
        <v>234594.33374379348</v>
      </c>
      <c r="BB119" s="430">
        <f t="shared" ca="1" si="96"/>
        <v>249329.40321101111</v>
      </c>
      <c r="BC119" s="430">
        <f t="shared" ca="1" si="96"/>
        <v>246829.43030494219</v>
      </c>
      <c r="BD119" s="430">
        <f t="shared" ca="1" si="96"/>
        <v>248463.11495233551</v>
      </c>
      <c r="BE119" s="430">
        <f t="shared" ca="1" si="96"/>
        <v>255458.72965829028</v>
      </c>
      <c r="BF119" s="430">
        <f t="shared" ca="1" si="96"/>
        <v>256232.79058296402</v>
      </c>
      <c r="BG119" s="430">
        <f t="shared" ca="1" si="96"/>
        <v>288542.61854747444</v>
      </c>
      <c r="BH119" s="430">
        <f t="shared" ca="1" si="96"/>
        <v>294852.60046064202</v>
      </c>
      <c r="BI119" s="430">
        <f t="shared" ca="1" si="96"/>
        <v>287819.02843168308</v>
      </c>
      <c r="BJ119" s="430">
        <f t="shared" ca="1" si="96"/>
        <v>289681.1590308086</v>
      </c>
      <c r="BK119" s="430">
        <f t="shared" ca="1" si="96"/>
        <v>287095.43831589184</v>
      </c>
      <c r="BL119" s="430">
        <f t="shared" ca="1" si="96"/>
        <v>14062900.551408138</v>
      </c>
      <c r="BM119" s="430">
        <f t="shared" ca="1" si="96"/>
        <v>0</v>
      </c>
      <c r="BN119" s="430">
        <f t="shared" ca="1" si="96"/>
        <v>0</v>
      </c>
      <c r="BO119" s="430">
        <f t="shared" ca="1" si="96"/>
        <v>0</v>
      </c>
      <c r="BP119" s="430">
        <f t="shared" ca="1" si="96"/>
        <v>0</v>
      </c>
      <c r="BQ119" s="430">
        <f t="shared" ref="BQ119:DT119" ca="1" si="97">SUM(BQ117:BQ118)</f>
        <v>0</v>
      </c>
      <c r="BR119" s="430">
        <f t="shared" ca="1" si="97"/>
        <v>0</v>
      </c>
      <c r="BS119" s="430">
        <f t="shared" ca="1" si="97"/>
        <v>0</v>
      </c>
      <c r="BT119" s="430">
        <f t="shared" ca="1" si="97"/>
        <v>0</v>
      </c>
      <c r="BU119" s="430">
        <f t="shared" ca="1" si="97"/>
        <v>0</v>
      </c>
      <c r="BV119" s="430">
        <f t="shared" ca="1" si="97"/>
        <v>0</v>
      </c>
      <c r="BW119" s="430">
        <f t="shared" ca="1" si="97"/>
        <v>0</v>
      </c>
      <c r="BX119" s="430">
        <f t="shared" ca="1" si="97"/>
        <v>0</v>
      </c>
      <c r="BY119" s="430">
        <f t="shared" ca="1" si="97"/>
        <v>0</v>
      </c>
      <c r="BZ119" s="430">
        <f t="shared" ca="1" si="97"/>
        <v>0</v>
      </c>
      <c r="CA119" s="430">
        <f t="shared" ca="1" si="97"/>
        <v>0</v>
      </c>
      <c r="CB119" s="430">
        <f t="shared" ca="1" si="97"/>
        <v>0</v>
      </c>
      <c r="CC119" s="430">
        <f t="shared" ca="1" si="97"/>
        <v>0</v>
      </c>
      <c r="CD119" s="430">
        <f t="shared" ca="1" si="97"/>
        <v>0</v>
      </c>
      <c r="CE119" s="430">
        <f t="shared" ca="1" si="97"/>
        <v>0</v>
      </c>
      <c r="CF119" s="430">
        <f t="shared" ca="1" si="97"/>
        <v>0</v>
      </c>
      <c r="CG119" s="430">
        <f t="shared" ca="1" si="97"/>
        <v>0</v>
      </c>
      <c r="CH119" s="430">
        <f t="shared" ca="1" si="97"/>
        <v>0</v>
      </c>
      <c r="CI119" s="430">
        <f t="shared" ca="1" si="97"/>
        <v>0</v>
      </c>
      <c r="CJ119" s="430">
        <f t="shared" ca="1" si="97"/>
        <v>0</v>
      </c>
      <c r="CK119" s="430">
        <f t="shared" ca="1" si="97"/>
        <v>0</v>
      </c>
      <c r="CL119" s="430">
        <f t="shared" ca="1" si="97"/>
        <v>0</v>
      </c>
      <c r="CM119" s="430">
        <f t="shared" ca="1" si="97"/>
        <v>0</v>
      </c>
      <c r="CN119" s="430">
        <f t="shared" ca="1" si="97"/>
        <v>0</v>
      </c>
      <c r="CO119" s="430">
        <f t="shared" ca="1" si="97"/>
        <v>0</v>
      </c>
      <c r="CP119" s="430">
        <f t="shared" ca="1" si="97"/>
        <v>0</v>
      </c>
      <c r="CQ119" s="430">
        <f t="shared" ca="1" si="97"/>
        <v>0</v>
      </c>
      <c r="CR119" s="430">
        <f t="shared" ca="1" si="97"/>
        <v>0</v>
      </c>
      <c r="CS119" s="430">
        <f t="shared" ca="1" si="97"/>
        <v>0</v>
      </c>
      <c r="CT119" s="430">
        <f t="shared" ca="1" si="97"/>
        <v>0</v>
      </c>
      <c r="CU119" s="430">
        <f t="shared" ca="1" si="97"/>
        <v>0</v>
      </c>
      <c r="CV119" s="430">
        <f t="shared" ca="1" si="97"/>
        <v>0</v>
      </c>
      <c r="CW119" s="430">
        <f t="shared" ca="1" si="97"/>
        <v>0</v>
      </c>
      <c r="CX119" s="430">
        <f t="shared" ca="1" si="97"/>
        <v>0</v>
      </c>
      <c r="CY119" s="430">
        <f t="shared" ca="1" si="97"/>
        <v>0</v>
      </c>
      <c r="CZ119" s="430">
        <f t="shared" ca="1" si="97"/>
        <v>0</v>
      </c>
      <c r="DA119" s="430">
        <f t="shared" ca="1" si="97"/>
        <v>0</v>
      </c>
      <c r="DB119" s="430">
        <f t="shared" ca="1" si="97"/>
        <v>0</v>
      </c>
      <c r="DC119" s="430">
        <f t="shared" ca="1" si="97"/>
        <v>0</v>
      </c>
      <c r="DD119" s="430">
        <f t="shared" ca="1" si="97"/>
        <v>0</v>
      </c>
      <c r="DE119" s="430">
        <f t="shared" ca="1" si="97"/>
        <v>0</v>
      </c>
      <c r="DF119" s="430">
        <f t="shared" ca="1" si="97"/>
        <v>0</v>
      </c>
      <c r="DG119" s="430">
        <f t="shared" ca="1" si="97"/>
        <v>0</v>
      </c>
      <c r="DH119" s="430">
        <f t="shared" ca="1" si="97"/>
        <v>0</v>
      </c>
      <c r="DI119" s="430">
        <f t="shared" ca="1" si="97"/>
        <v>0</v>
      </c>
      <c r="DJ119" s="430">
        <f t="shared" ca="1" si="97"/>
        <v>0</v>
      </c>
      <c r="DK119" s="430">
        <f t="shared" ca="1" si="97"/>
        <v>0</v>
      </c>
      <c r="DL119" s="430">
        <f t="shared" ca="1" si="97"/>
        <v>0</v>
      </c>
      <c r="DM119" s="430">
        <f t="shared" ca="1" si="97"/>
        <v>0</v>
      </c>
      <c r="DN119" s="430">
        <f t="shared" ca="1" si="97"/>
        <v>0</v>
      </c>
      <c r="DO119" s="430">
        <f t="shared" ca="1" si="97"/>
        <v>0</v>
      </c>
      <c r="DP119" s="430">
        <f t="shared" ca="1" si="97"/>
        <v>0</v>
      </c>
      <c r="DQ119" s="430">
        <f t="shared" ca="1" si="97"/>
        <v>0</v>
      </c>
      <c r="DR119" s="430">
        <f t="shared" ca="1" si="97"/>
        <v>0</v>
      </c>
      <c r="DS119" s="430">
        <f t="shared" ca="1" si="97"/>
        <v>0</v>
      </c>
      <c r="DT119" s="431">
        <f t="shared" ca="1" si="97"/>
        <v>0</v>
      </c>
    </row>
    <row r="120" spans="2:124">
      <c r="B120" s="78"/>
      <c r="DT120" s="79"/>
    </row>
    <row r="121" spans="2:124">
      <c r="B121" s="85" t="s">
        <v>783</v>
      </c>
      <c r="C121" s="427"/>
      <c r="D121" s="99">
        <f ca="1">D112+D114</f>
        <v>-4285292.2278749999</v>
      </c>
      <c r="E121" s="99">
        <f t="shared" ref="E121:BK121" ca="1" si="98">E114</f>
        <v>-8539.2284690380093</v>
      </c>
      <c r="F121" s="99">
        <f t="shared" ca="1" si="98"/>
        <v>0</v>
      </c>
      <c r="G121" s="99">
        <f t="shared" ca="1" si="98"/>
        <v>0</v>
      </c>
      <c r="H121" s="99">
        <f t="shared" ca="1" si="98"/>
        <v>0</v>
      </c>
      <c r="I121" s="99">
        <f t="shared" ca="1" si="98"/>
        <v>0</v>
      </c>
      <c r="J121" s="99">
        <f t="shared" ca="1" si="98"/>
        <v>0</v>
      </c>
      <c r="K121" s="99">
        <f t="shared" ca="1" si="98"/>
        <v>0</v>
      </c>
      <c r="L121" s="99">
        <f t="shared" ca="1" si="98"/>
        <v>0</v>
      </c>
      <c r="M121" s="99">
        <f t="shared" ca="1" si="98"/>
        <v>0</v>
      </c>
      <c r="N121" s="99">
        <f t="shared" ca="1" si="98"/>
        <v>0</v>
      </c>
      <c r="O121" s="99">
        <f t="shared" ca="1" si="98"/>
        <v>0</v>
      </c>
      <c r="P121" s="99">
        <f t="shared" ca="1" si="98"/>
        <v>0</v>
      </c>
      <c r="Q121" s="99">
        <f t="shared" ca="1" si="98"/>
        <v>0</v>
      </c>
      <c r="R121" s="99">
        <f t="shared" ca="1" si="98"/>
        <v>2.7939677238464354E-10</v>
      </c>
      <c r="S121" s="99">
        <f t="shared" ca="1" si="98"/>
        <v>0</v>
      </c>
      <c r="T121" s="99">
        <f t="shared" ca="1" si="98"/>
        <v>0</v>
      </c>
      <c r="U121" s="99">
        <f t="shared" ca="1" si="98"/>
        <v>0</v>
      </c>
      <c r="V121" s="99">
        <f t="shared" ca="1" si="98"/>
        <v>0</v>
      </c>
      <c r="W121" s="99">
        <f t="shared" ca="1" si="98"/>
        <v>0</v>
      </c>
      <c r="X121" s="99">
        <f t="shared" ca="1" si="98"/>
        <v>0</v>
      </c>
      <c r="Y121" s="99">
        <f t="shared" ca="1" si="98"/>
        <v>-1.3969838619232177E-10</v>
      </c>
      <c r="Z121" s="99">
        <f t="shared" ca="1" si="98"/>
        <v>-6.9849193096160886E-11</v>
      </c>
      <c r="AA121" s="99">
        <f t="shared" ca="1" si="98"/>
        <v>0</v>
      </c>
      <c r="AB121" s="99">
        <f t="shared" ca="1" si="98"/>
        <v>0</v>
      </c>
      <c r="AC121" s="99">
        <f t="shared" ca="1" si="98"/>
        <v>0</v>
      </c>
      <c r="AD121" s="99">
        <f t="shared" ca="1" si="98"/>
        <v>0</v>
      </c>
      <c r="AE121" s="99">
        <f t="shared" ca="1" si="98"/>
        <v>0</v>
      </c>
      <c r="AF121" s="99">
        <f t="shared" ca="1" si="98"/>
        <v>0</v>
      </c>
      <c r="AG121" s="99">
        <f t="shared" ca="1" si="98"/>
        <v>0</v>
      </c>
      <c r="AH121" s="99">
        <f t="shared" ca="1" si="98"/>
        <v>0</v>
      </c>
      <c r="AI121" s="99">
        <f t="shared" ca="1" si="98"/>
        <v>0</v>
      </c>
      <c r="AJ121" s="99">
        <f t="shared" ca="1" si="98"/>
        <v>0</v>
      </c>
      <c r="AK121" s="99">
        <f t="shared" ca="1" si="98"/>
        <v>4.3655745685100554E-12</v>
      </c>
      <c r="AL121" s="99">
        <f t="shared" ca="1" si="98"/>
        <v>0</v>
      </c>
      <c r="AM121" s="99">
        <f t="shared" ca="1" si="98"/>
        <v>0</v>
      </c>
      <c r="AN121" s="99">
        <f t="shared" ca="1" si="98"/>
        <v>0</v>
      </c>
      <c r="AO121" s="99">
        <f t="shared" ca="1" si="98"/>
        <v>0</v>
      </c>
      <c r="AP121" s="99">
        <f t="shared" ca="1" si="98"/>
        <v>1050.3750745405616</v>
      </c>
      <c r="AQ121" s="99">
        <f t="shared" ca="1" si="98"/>
        <v>5326.7379483672148</v>
      </c>
      <c r="AR121" s="99">
        <f t="shared" ca="1" si="98"/>
        <v>14860.888468412915</v>
      </c>
      <c r="AS121" s="99">
        <f t="shared" ca="1" si="98"/>
        <v>27329.841088092991</v>
      </c>
      <c r="AT121" s="99">
        <f t="shared" ca="1" si="98"/>
        <v>37881.326148213877</v>
      </c>
      <c r="AU121" s="99">
        <f t="shared" ca="1" si="98"/>
        <v>53710.492988352162</v>
      </c>
      <c r="AV121" s="99">
        <f t="shared" ca="1" si="98"/>
        <v>67162.786354031254</v>
      </c>
      <c r="AW121" s="99">
        <f t="shared" ca="1" si="98"/>
        <v>73444.547560920721</v>
      </c>
      <c r="AX121" s="99">
        <f t="shared" ca="1" si="98"/>
        <v>84285.092402034061</v>
      </c>
      <c r="AY121" s="99">
        <f t="shared" ca="1" si="98"/>
        <v>88412.111363167685</v>
      </c>
      <c r="AZ121" s="99">
        <f t="shared" ca="1" si="98"/>
        <v>98349.640612260569</v>
      </c>
      <c r="BA121" s="99">
        <f t="shared" ca="1" si="98"/>
        <v>100540.42874734008</v>
      </c>
      <c r="BB121" s="99">
        <f t="shared" ca="1" si="98"/>
        <v>106855.45851900477</v>
      </c>
      <c r="BC121" s="99">
        <f t="shared" ca="1" si="98"/>
        <v>105784.04155926095</v>
      </c>
      <c r="BD121" s="99">
        <f t="shared" ca="1" si="98"/>
        <v>106484.19212242951</v>
      </c>
      <c r="BE121" s="99">
        <f t="shared" ca="1" si="98"/>
        <v>109482.31271069583</v>
      </c>
      <c r="BF121" s="99">
        <f t="shared" ca="1" si="98"/>
        <v>109814.05310698457</v>
      </c>
      <c r="BG121" s="99">
        <f t="shared" ca="1" si="98"/>
        <v>123661.12223463191</v>
      </c>
      <c r="BH121" s="99">
        <f t="shared" ca="1" si="98"/>
        <v>126365.400197418</v>
      </c>
      <c r="BI121" s="99">
        <f t="shared" ca="1" si="98"/>
        <v>123351.01218500704</v>
      </c>
      <c r="BJ121" s="99">
        <f t="shared" ca="1" si="98"/>
        <v>124149.06815606082</v>
      </c>
      <c r="BK121" s="99">
        <f t="shared" ca="1" si="98"/>
        <v>123040.90213538222</v>
      </c>
      <c r="BL121" s="99">
        <f ca="1">BL114</f>
        <v>7194647.5535517903</v>
      </c>
      <c r="BM121" s="99">
        <f t="shared" ref="BM121:DT121" ca="1" si="99">BM114</f>
        <v>0</v>
      </c>
      <c r="BN121" s="99">
        <f t="shared" ca="1" si="99"/>
        <v>0</v>
      </c>
      <c r="BO121" s="99">
        <f t="shared" ca="1" si="99"/>
        <v>0</v>
      </c>
      <c r="BP121" s="99">
        <f t="shared" ca="1" si="99"/>
        <v>0</v>
      </c>
      <c r="BQ121" s="99">
        <f t="shared" ca="1" si="99"/>
        <v>0</v>
      </c>
      <c r="BR121" s="99">
        <f t="shared" ca="1" si="99"/>
        <v>0</v>
      </c>
      <c r="BS121" s="99">
        <f t="shared" ca="1" si="99"/>
        <v>0</v>
      </c>
      <c r="BT121" s="99">
        <f t="shared" ca="1" si="99"/>
        <v>0</v>
      </c>
      <c r="BU121" s="99">
        <f t="shared" ca="1" si="99"/>
        <v>0</v>
      </c>
      <c r="BV121" s="99">
        <f t="shared" ca="1" si="99"/>
        <v>0</v>
      </c>
      <c r="BW121" s="99">
        <f t="shared" ca="1" si="99"/>
        <v>0</v>
      </c>
      <c r="BX121" s="99">
        <f t="shared" ca="1" si="99"/>
        <v>0</v>
      </c>
      <c r="BY121" s="99">
        <f t="shared" ca="1" si="99"/>
        <v>0</v>
      </c>
      <c r="BZ121" s="99">
        <f t="shared" ca="1" si="99"/>
        <v>0</v>
      </c>
      <c r="CA121" s="99">
        <f t="shared" ca="1" si="99"/>
        <v>0</v>
      </c>
      <c r="CB121" s="99">
        <f t="shared" ca="1" si="99"/>
        <v>0</v>
      </c>
      <c r="CC121" s="99">
        <f t="shared" ca="1" si="99"/>
        <v>0</v>
      </c>
      <c r="CD121" s="99">
        <f t="shared" ca="1" si="99"/>
        <v>0</v>
      </c>
      <c r="CE121" s="99">
        <f t="shared" ca="1" si="99"/>
        <v>0</v>
      </c>
      <c r="CF121" s="99">
        <f t="shared" ca="1" si="99"/>
        <v>0</v>
      </c>
      <c r="CG121" s="99">
        <f t="shared" ca="1" si="99"/>
        <v>0</v>
      </c>
      <c r="CH121" s="99">
        <f t="shared" ca="1" si="99"/>
        <v>0</v>
      </c>
      <c r="CI121" s="99">
        <f t="shared" ca="1" si="99"/>
        <v>0</v>
      </c>
      <c r="CJ121" s="99">
        <f t="shared" ca="1" si="99"/>
        <v>0</v>
      </c>
      <c r="CK121" s="99">
        <f t="shared" ca="1" si="99"/>
        <v>0</v>
      </c>
      <c r="CL121" s="99">
        <f t="shared" ca="1" si="99"/>
        <v>0</v>
      </c>
      <c r="CM121" s="99">
        <f t="shared" ca="1" si="99"/>
        <v>0</v>
      </c>
      <c r="CN121" s="99">
        <f t="shared" ca="1" si="99"/>
        <v>0</v>
      </c>
      <c r="CO121" s="99">
        <f t="shared" ca="1" si="99"/>
        <v>0</v>
      </c>
      <c r="CP121" s="99">
        <f t="shared" ca="1" si="99"/>
        <v>0</v>
      </c>
      <c r="CQ121" s="99">
        <f t="shared" ca="1" si="99"/>
        <v>0</v>
      </c>
      <c r="CR121" s="99">
        <f t="shared" ca="1" si="99"/>
        <v>0</v>
      </c>
      <c r="CS121" s="99">
        <f t="shared" ca="1" si="99"/>
        <v>0</v>
      </c>
      <c r="CT121" s="99">
        <f t="shared" ca="1" si="99"/>
        <v>0</v>
      </c>
      <c r="CU121" s="99">
        <f t="shared" ca="1" si="99"/>
        <v>0</v>
      </c>
      <c r="CV121" s="99">
        <f t="shared" ca="1" si="99"/>
        <v>0</v>
      </c>
      <c r="CW121" s="99">
        <f t="shared" ca="1" si="99"/>
        <v>0</v>
      </c>
      <c r="CX121" s="99">
        <f t="shared" ca="1" si="99"/>
        <v>0</v>
      </c>
      <c r="CY121" s="99">
        <f t="shared" ca="1" si="99"/>
        <v>0</v>
      </c>
      <c r="CZ121" s="99">
        <f t="shared" ca="1" si="99"/>
        <v>0</v>
      </c>
      <c r="DA121" s="99">
        <f t="shared" ca="1" si="99"/>
        <v>0</v>
      </c>
      <c r="DB121" s="99">
        <f t="shared" ca="1" si="99"/>
        <v>0</v>
      </c>
      <c r="DC121" s="99">
        <f t="shared" ca="1" si="99"/>
        <v>0</v>
      </c>
      <c r="DD121" s="99">
        <f t="shared" ca="1" si="99"/>
        <v>0</v>
      </c>
      <c r="DE121" s="99">
        <f t="shared" ca="1" si="99"/>
        <v>0</v>
      </c>
      <c r="DF121" s="99">
        <f t="shared" ca="1" si="99"/>
        <v>0</v>
      </c>
      <c r="DG121" s="99">
        <f t="shared" ca="1" si="99"/>
        <v>0</v>
      </c>
      <c r="DH121" s="99">
        <f t="shared" ca="1" si="99"/>
        <v>0</v>
      </c>
      <c r="DI121" s="99">
        <f t="shared" ca="1" si="99"/>
        <v>0</v>
      </c>
      <c r="DJ121" s="99">
        <f t="shared" ca="1" si="99"/>
        <v>0</v>
      </c>
      <c r="DK121" s="99">
        <f t="shared" ca="1" si="99"/>
        <v>0</v>
      </c>
      <c r="DL121" s="99">
        <f t="shared" ca="1" si="99"/>
        <v>0</v>
      </c>
      <c r="DM121" s="99">
        <f t="shared" ca="1" si="99"/>
        <v>0</v>
      </c>
      <c r="DN121" s="99">
        <f t="shared" ca="1" si="99"/>
        <v>0</v>
      </c>
      <c r="DO121" s="99">
        <f t="shared" ca="1" si="99"/>
        <v>0</v>
      </c>
      <c r="DP121" s="99">
        <f t="shared" ca="1" si="99"/>
        <v>0</v>
      </c>
      <c r="DQ121" s="99">
        <f t="shared" ca="1" si="99"/>
        <v>0</v>
      </c>
      <c r="DR121" s="99">
        <f t="shared" ca="1" si="99"/>
        <v>0</v>
      </c>
      <c r="DS121" s="99">
        <f t="shared" ca="1" si="99"/>
        <v>0</v>
      </c>
      <c r="DT121" s="428">
        <f t="shared" ca="1" si="99"/>
        <v>0</v>
      </c>
    </row>
    <row r="122" spans="2:124">
      <c r="B122" s="85" t="s">
        <v>784</v>
      </c>
      <c r="C122" s="427"/>
      <c r="D122" s="99">
        <f ca="1">D119</f>
        <v>-9999015.1983749997</v>
      </c>
      <c r="E122" s="99">
        <f t="shared" ref="E122:BP122" ca="1" si="100">E119</f>
        <v>-19924.866427755354</v>
      </c>
      <c r="F122" s="99">
        <f t="shared" ca="1" si="100"/>
        <v>0</v>
      </c>
      <c r="G122" s="99">
        <f t="shared" ca="1" si="100"/>
        <v>0</v>
      </c>
      <c r="H122" s="99">
        <f t="shared" ca="1" si="100"/>
        <v>0</v>
      </c>
      <c r="I122" s="99">
        <f t="shared" ca="1" si="100"/>
        <v>0</v>
      </c>
      <c r="J122" s="99">
        <f t="shared" ca="1" si="100"/>
        <v>0</v>
      </c>
      <c r="K122" s="99">
        <f t="shared" ca="1" si="100"/>
        <v>0</v>
      </c>
      <c r="L122" s="99">
        <f t="shared" ca="1" si="100"/>
        <v>0</v>
      </c>
      <c r="M122" s="99">
        <f t="shared" ca="1" si="100"/>
        <v>0</v>
      </c>
      <c r="N122" s="99">
        <f t="shared" ca="1" si="100"/>
        <v>0</v>
      </c>
      <c r="O122" s="99">
        <f t="shared" ca="1" si="100"/>
        <v>0</v>
      </c>
      <c r="P122" s="99">
        <f t="shared" ca="1" si="100"/>
        <v>0</v>
      </c>
      <c r="Q122" s="99">
        <f t="shared" ca="1" si="100"/>
        <v>0</v>
      </c>
      <c r="R122" s="99">
        <f t="shared" ca="1" si="100"/>
        <v>6.5192580223083492E-10</v>
      </c>
      <c r="S122" s="99">
        <f t="shared" ca="1" si="100"/>
        <v>0</v>
      </c>
      <c r="T122" s="99">
        <f t="shared" ca="1" si="100"/>
        <v>0</v>
      </c>
      <c r="U122" s="99">
        <f t="shared" ca="1" si="100"/>
        <v>0</v>
      </c>
      <c r="V122" s="99">
        <f t="shared" ca="1" si="100"/>
        <v>0</v>
      </c>
      <c r="W122" s="99">
        <f t="shared" ca="1" si="100"/>
        <v>0</v>
      </c>
      <c r="X122" s="99">
        <f t="shared" ca="1" si="100"/>
        <v>0</v>
      </c>
      <c r="Y122" s="99">
        <f t="shared" ca="1" si="100"/>
        <v>-3.2596290111541746E-10</v>
      </c>
      <c r="Z122" s="99">
        <f t="shared" ca="1" si="100"/>
        <v>-1.6298145055770873E-10</v>
      </c>
      <c r="AA122" s="99">
        <f t="shared" ca="1" si="100"/>
        <v>0</v>
      </c>
      <c r="AB122" s="99">
        <f t="shared" ca="1" si="100"/>
        <v>0</v>
      </c>
      <c r="AC122" s="99">
        <f t="shared" ca="1" si="100"/>
        <v>0</v>
      </c>
      <c r="AD122" s="99">
        <f t="shared" ca="1" si="100"/>
        <v>0</v>
      </c>
      <c r="AE122" s="99">
        <f t="shared" ca="1" si="100"/>
        <v>0</v>
      </c>
      <c r="AF122" s="99">
        <f t="shared" ca="1" si="100"/>
        <v>0</v>
      </c>
      <c r="AG122" s="99">
        <f t="shared" ca="1" si="100"/>
        <v>0</v>
      </c>
      <c r="AH122" s="99">
        <f t="shared" ca="1" si="100"/>
        <v>0</v>
      </c>
      <c r="AI122" s="99">
        <f t="shared" ca="1" si="100"/>
        <v>0</v>
      </c>
      <c r="AJ122" s="99">
        <f t="shared" ca="1" si="100"/>
        <v>0</v>
      </c>
      <c r="AK122" s="99">
        <f t="shared" ca="1" si="100"/>
        <v>1.0186340659856796E-11</v>
      </c>
      <c r="AL122" s="99">
        <f t="shared" ca="1" si="100"/>
        <v>0</v>
      </c>
      <c r="AM122" s="99">
        <f t="shared" ca="1" si="100"/>
        <v>0</v>
      </c>
      <c r="AN122" s="99">
        <f t="shared" ca="1" si="100"/>
        <v>0</v>
      </c>
      <c r="AO122" s="99">
        <f t="shared" ca="1" si="100"/>
        <v>0</v>
      </c>
      <c r="AP122" s="99">
        <f t="shared" ca="1" si="100"/>
        <v>2450.8751739279774</v>
      </c>
      <c r="AQ122" s="99">
        <f t="shared" ca="1" si="100"/>
        <v>12429.055212856834</v>
      </c>
      <c r="AR122" s="99">
        <f t="shared" ca="1" si="100"/>
        <v>34675.406426296802</v>
      </c>
      <c r="AS122" s="99">
        <f t="shared" ca="1" si="100"/>
        <v>63769.629205550307</v>
      </c>
      <c r="AT122" s="99">
        <f t="shared" ca="1" si="100"/>
        <v>88389.761012499046</v>
      </c>
      <c r="AU122" s="99">
        <f t="shared" ca="1" si="100"/>
        <v>125324.48363948838</v>
      </c>
      <c r="AV122" s="99">
        <f t="shared" ca="1" si="100"/>
        <v>156713.16815940625</v>
      </c>
      <c r="AW122" s="99">
        <f t="shared" ca="1" si="100"/>
        <v>171370.61097548166</v>
      </c>
      <c r="AX122" s="99">
        <f t="shared" ca="1" si="100"/>
        <v>196665.21560474613</v>
      </c>
      <c r="AY122" s="99">
        <f t="shared" ca="1" si="100"/>
        <v>206294.92651405791</v>
      </c>
      <c r="AZ122" s="99">
        <f t="shared" ca="1" si="100"/>
        <v>229482.49476194134</v>
      </c>
      <c r="BA122" s="99">
        <f t="shared" ca="1" si="100"/>
        <v>234594.33374379348</v>
      </c>
      <c r="BB122" s="99">
        <f t="shared" ca="1" si="100"/>
        <v>249329.40321101111</v>
      </c>
      <c r="BC122" s="99">
        <f t="shared" ca="1" si="100"/>
        <v>246829.43030494219</v>
      </c>
      <c r="BD122" s="99">
        <f t="shared" ca="1" si="100"/>
        <v>248463.11495233551</v>
      </c>
      <c r="BE122" s="99">
        <f t="shared" ca="1" si="100"/>
        <v>255458.72965829028</v>
      </c>
      <c r="BF122" s="99">
        <f t="shared" ca="1" si="100"/>
        <v>256232.79058296402</v>
      </c>
      <c r="BG122" s="99">
        <f t="shared" ca="1" si="100"/>
        <v>288542.61854747444</v>
      </c>
      <c r="BH122" s="99">
        <f t="shared" ca="1" si="100"/>
        <v>294852.60046064202</v>
      </c>
      <c r="BI122" s="99">
        <f t="shared" ca="1" si="100"/>
        <v>287819.02843168308</v>
      </c>
      <c r="BJ122" s="99">
        <f t="shared" ca="1" si="100"/>
        <v>289681.1590308086</v>
      </c>
      <c r="BK122" s="99">
        <f t="shared" ca="1" si="100"/>
        <v>287095.43831589184</v>
      </c>
      <c r="BL122" s="99">
        <f t="shared" ca="1" si="100"/>
        <v>14062900.551408138</v>
      </c>
      <c r="BM122" s="99">
        <f t="shared" ca="1" si="100"/>
        <v>0</v>
      </c>
      <c r="BN122" s="99">
        <f t="shared" ca="1" si="100"/>
        <v>0</v>
      </c>
      <c r="BO122" s="99">
        <f t="shared" ca="1" si="100"/>
        <v>0</v>
      </c>
      <c r="BP122" s="99">
        <f t="shared" ca="1" si="100"/>
        <v>0</v>
      </c>
      <c r="BQ122" s="99">
        <f t="shared" ref="BQ122:DT122" ca="1" si="101">BQ119</f>
        <v>0</v>
      </c>
      <c r="BR122" s="99">
        <f t="shared" ca="1" si="101"/>
        <v>0</v>
      </c>
      <c r="BS122" s="99">
        <f t="shared" ca="1" si="101"/>
        <v>0</v>
      </c>
      <c r="BT122" s="99">
        <f t="shared" ca="1" si="101"/>
        <v>0</v>
      </c>
      <c r="BU122" s="99">
        <f t="shared" ca="1" si="101"/>
        <v>0</v>
      </c>
      <c r="BV122" s="99">
        <f t="shared" ca="1" si="101"/>
        <v>0</v>
      </c>
      <c r="BW122" s="99">
        <f t="shared" ca="1" si="101"/>
        <v>0</v>
      </c>
      <c r="BX122" s="99">
        <f t="shared" ca="1" si="101"/>
        <v>0</v>
      </c>
      <c r="BY122" s="99">
        <f t="shared" ca="1" si="101"/>
        <v>0</v>
      </c>
      <c r="BZ122" s="99">
        <f t="shared" ca="1" si="101"/>
        <v>0</v>
      </c>
      <c r="CA122" s="99">
        <f t="shared" ca="1" si="101"/>
        <v>0</v>
      </c>
      <c r="CB122" s="99">
        <f t="shared" ca="1" si="101"/>
        <v>0</v>
      </c>
      <c r="CC122" s="99">
        <f t="shared" ca="1" si="101"/>
        <v>0</v>
      </c>
      <c r="CD122" s="99">
        <f t="shared" ca="1" si="101"/>
        <v>0</v>
      </c>
      <c r="CE122" s="99">
        <f t="shared" ca="1" si="101"/>
        <v>0</v>
      </c>
      <c r="CF122" s="99">
        <f t="shared" ca="1" si="101"/>
        <v>0</v>
      </c>
      <c r="CG122" s="99">
        <f t="shared" ca="1" si="101"/>
        <v>0</v>
      </c>
      <c r="CH122" s="99">
        <f t="shared" ca="1" si="101"/>
        <v>0</v>
      </c>
      <c r="CI122" s="99">
        <f t="shared" ca="1" si="101"/>
        <v>0</v>
      </c>
      <c r="CJ122" s="99">
        <f t="shared" ca="1" si="101"/>
        <v>0</v>
      </c>
      <c r="CK122" s="99">
        <f t="shared" ca="1" si="101"/>
        <v>0</v>
      </c>
      <c r="CL122" s="99">
        <f t="shared" ca="1" si="101"/>
        <v>0</v>
      </c>
      <c r="CM122" s="99">
        <f t="shared" ca="1" si="101"/>
        <v>0</v>
      </c>
      <c r="CN122" s="99">
        <f t="shared" ca="1" si="101"/>
        <v>0</v>
      </c>
      <c r="CO122" s="99">
        <f t="shared" ca="1" si="101"/>
        <v>0</v>
      </c>
      <c r="CP122" s="99">
        <f t="shared" ca="1" si="101"/>
        <v>0</v>
      </c>
      <c r="CQ122" s="99">
        <f t="shared" ca="1" si="101"/>
        <v>0</v>
      </c>
      <c r="CR122" s="99">
        <f t="shared" ca="1" si="101"/>
        <v>0</v>
      </c>
      <c r="CS122" s="99">
        <f t="shared" ca="1" si="101"/>
        <v>0</v>
      </c>
      <c r="CT122" s="99">
        <f t="shared" ca="1" si="101"/>
        <v>0</v>
      </c>
      <c r="CU122" s="99">
        <f t="shared" ca="1" si="101"/>
        <v>0</v>
      </c>
      <c r="CV122" s="99">
        <f t="shared" ca="1" si="101"/>
        <v>0</v>
      </c>
      <c r="CW122" s="99">
        <f t="shared" ca="1" si="101"/>
        <v>0</v>
      </c>
      <c r="CX122" s="99">
        <f t="shared" ca="1" si="101"/>
        <v>0</v>
      </c>
      <c r="CY122" s="99">
        <f t="shared" ca="1" si="101"/>
        <v>0</v>
      </c>
      <c r="CZ122" s="99">
        <f t="shared" ca="1" si="101"/>
        <v>0</v>
      </c>
      <c r="DA122" s="99">
        <f t="shared" ca="1" si="101"/>
        <v>0</v>
      </c>
      <c r="DB122" s="99">
        <f t="shared" ca="1" si="101"/>
        <v>0</v>
      </c>
      <c r="DC122" s="99">
        <f t="shared" ca="1" si="101"/>
        <v>0</v>
      </c>
      <c r="DD122" s="99">
        <f t="shared" ca="1" si="101"/>
        <v>0</v>
      </c>
      <c r="DE122" s="99">
        <f t="shared" ca="1" si="101"/>
        <v>0</v>
      </c>
      <c r="DF122" s="99">
        <f t="shared" ca="1" si="101"/>
        <v>0</v>
      </c>
      <c r="DG122" s="99">
        <f t="shared" ca="1" si="101"/>
        <v>0</v>
      </c>
      <c r="DH122" s="99">
        <f t="shared" ca="1" si="101"/>
        <v>0</v>
      </c>
      <c r="DI122" s="99">
        <f t="shared" ca="1" si="101"/>
        <v>0</v>
      </c>
      <c r="DJ122" s="99">
        <f t="shared" ca="1" si="101"/>
        <v>0</v>
      </c>
      <c r="DK122" s="99">
        <f t="shared" ca="1" si="101"/>
        <v>0</v>
      </c>
      <c r="DL122" s="99">
        <f t="shared" ca="1" si="101"/>
        <v>0</v>
      </c>
      <c r="DM122" s="99">
        <f t="shared" ca="1" si="101"/>
        <v>0</v>
      </c>
      <c r="DN122" s="99">
        <f t="shared" ca="1" si="101"/>
        <v>0</v>
      </c>
      <c r="DO122" s="99">
        <f t="shared" ca="1" si="101"/>
        <v>0</v>
      </c>
      <c r="DP122" s="99">
        <f t="shared" ca="1" si="101"/>
        <v>0</v>
      </c>
      <c r="DQ122" s="99">
        <f t="shared" ca="1" si="101"/>
        <v>0</v>
      </c>
      <c r="DR122" s="99">
        <f t="shared" ca="1" si="101"/>
        <v>0</v>
      </c>
      <c r="DS122" s="99">
        <f t="shared" ca="1" si="101"/>
        <v>0</v>
      </c>
      <c r="DT122" s="437">
        <f t="shared" ca="1" si="101"/>
        <v>0</v>
      </c>
    </row>
    <row r="123" spans="2:124">
      <c r="B123" s="139" t="s">
        <v>675</v>
      </c>
      <c r="C123" s="26"/>
      <c r="D123" s="141">
        <f ca="1">SUM(D121:D122)</f>
        <v>-14284307.42625</v>
      </c>
      <c r="E123" s="141">
        <f t="shared" ref="E123:BP123" ca="1" si="102">SUM(E121:E122)</f>
        <v>-28464.094896793365</v>
      </c>
      <c r="F123" s="141">
        <f t="shared" ca="1" si="102"/>
        <v>0</v>
      </c>
      <c r="G123" s="141">
        <f t="shared" ca="1" si="102"/>
        <v>0</v>
      </c>
      <c r="H123" s="141">
        <f t="shared" ca="1" si="102"/>
        <v>0</v>
      </c>
      <c r="I123" s="141">
        <f t="shared" ca="1" si="102"/>
        <v>0</v>
      </c>
      <c r="J123" s="141">
        <f t="shared" ca="1" si="102"/>
        <v>0</v>
      </c>
      <c r="K123" s="141">
        <f t="shared" ca="1" si="102"/>
        <v>0</v>
      </c>
      <c r="L123" s="141">
        <f t="shared" ca="1" si="102"/>
        <v>0</v>
      </c>
      <c r="M123" s="141">
        <f t="shared" ca="1" si="102"/>
        <v>0</v>
      </c>
      <c r="N123" s="141">
        <f t="shared" ca="1" si="102"/>
        <v>0</v>
      </c>
      <c r="O123" s="141">
        <f t="shared" ca="1" si="102"/>
        <v>0</v>
      </c>
      <c r="P123" s="141">
        <f t="shared" ca="1" si="102"/>
        <v>0</v>
      </c>
      <c r="Q123" s="141">
        <f t="shared" ca="1" si="102"/>
        <v>0</v>
      </c>
      <c r="R123" s="141">
        <f t="shared" ca="1" si="102"/>
        <v>9.3132257461547852E-10</v>
      </c>
      <c r="S123" s="141">
        <f t="shared" ca="1" si="102"/>
        <v>0</v>
      </c>
      <c r="T123" s="141">
        <f t="shared" ca="1" si="102"/>
        <v>0</v>
      </c>
      <c r="U123" s="141">
        <f t="shared" ca="1" si="102"/>
        <v>0</v>
      </c>
      <c r="V123" s="141">
        <f t="shared" ca="1" si="102"/>
        <v>0</v>
      </c>
      <c r="W123" s="141">
        <f t="shared" ca="1" si="102"/>
        <v>0</v>
      </c>
      <c r="X123" s="141">
        <f t="shared" ca="1" si="102"/>
        <v>0</v>
      </c>
      <c r="Y123" s="141">
        <f t="shared" ca="1" si="102"/>
        <v>-4.6566128730773926E-10</v>
      </c>
      <c r="Z123" s="141">
        <f t="shared" ca="1" si="102"/>
        <v>-2.3283064365386963E-10</v>
      </c>
      <c r="AA123" s="141">
        <f t="shared" ca="1" si="102"/>
        <v>0</v>
      </c>
      <c r="AB123" s="141">
        <f t="shared" ca="1" si="102"/>
        <v>0</v>
      </c>
      <c r="AC123" s="141">
        <f t="shared" ca="1" si="102"/>
        <v>0</v>
      </c>
      <c r="AD123" s="141">
        <f t="shared" ca="1" si="102"/>
        <v>0</v>
      </c>
      <c r="AE123" s="141">
        <f t="shared" ca="1" si="102"/>
        <v>0</v>
      </c>
      <c r="AF123" s="141">
        <f t="shared" ca="1" si="102"/>
        <v>0</v>
      </c>
      <c r="AG123" s="141">
        <f t="shared" ca="1" si="102"/>
        <v>0</v>
      </c>
      <c r="AH123" s="141">
        <f t="shared" ca="1" si="102"/>
        <v>0</v>
      </c>
      <c r="AI123" s="141">
        <f t="shared" ca="1" si="102"/>
        <v>0</v>
      </c>
      <c r="AJ123" s="141">
        <f t="shared" ca="1" si="102"/>
        <v>0</v>
      </c>
      <c r="AK123" s="141">
        <f t="shared" ca="1" si="102"/>
        <v>1.4551915228366852E-11</v>
      </c>
      <c r="AL123" s="141">
        <f t="shared" ca="1" si="102"/>
        <v>0</v>
      </c>
      <c r="AM123" s="141">
        <f t="shared" ca="1" si="102"/>
        <v>0</v>
      </c>
      <c r="AN123" s="141">
        <f t="shared" ca="1" si="102"/>
        <v>0</v>
      </c>
      <c r="AO123" s="141">
        <f t="shared" ca="1" si="102"/>
        <v>0</v>
      </c>
      <c r="AP123" s="141">
        <f t="shared" ca="1" si="102"/>
        <v>3501.2502484685392</v>
      </c>
      <c r="AQ123" s="141">
        <f t="shared" ca="1" si="102"/>
        <v>17755.79316122405</v>
      </c>
      <c r="AR123" s="141">
        <f t="shared" ca="1" si="102"/>
        <v>49536.294894709717</v>
      </c>
      <c r="AS123" s="141">
        <f t="shared" ca="1" si="102"/>
        <v>91099.470293643302</v>
      </c>
      <c r="AT123" s="141">
        <f t="shared" ca="1" si="102"/>
        <v>126271.08716071292</v>
      </c>
      <c r="AU123" s="141">
        <f t="shared" ca="1" si="102"/>
        <v>179034.97662784054</v>
      </c>
      <c r="AV123" s="141">
        <f t="shared" ca="1" si="102"/>
        <v>223875.95451343752</v>
      </c>
      <c r="AW123" s="141">
        <f t="shared" ca="1" si="102"/>
        <v>244815.15853640239</v>
      </c>
      <c r="AX123" s="141">
        <f t="shared" ca="1" si="102"/>
        <v>280950.30800678022</v>
      </c>
      <c r="AY123" s="141">
        <f t="shared" ca="1" si="102"/>
        <v>294707.03787722561</v>
      </c>
      <c r="AZ123" s="141">
        <f t="shared" ca="1" si="102"/>
        <v>327832.13537420193</v>
      </c>
      <c r="BA123" s="141">
        <f t="shared" ca="1" si="102"/>
        <v>335134.76249113353</v>
      </c>
      <c r="BB123" s="141">
        <f t="shared" ca="1" si="102"/>
        <v>356184.86173001589</v>
      </c>
      <c r="BC123" s="141">
        <f t="shared" ca="1" si="102"/>
        <v>352613.47186420311</v>
      </c>
      <c r="BD123" s="141">
        <f t="shared" ca="1" si="102"/>
        <v>354947.30707476503</v>
      </c>
      <c r="BE123" s="141">
        <f t="shared" ca="1" si="102"/>
        <v>364941.04236898612</v>
      </c>
      <c r="BF123" s="141">
        <f t="shared" ca="1" si="102"/>
        <v>366046.84368994861</v>
      </c>
      <c r="BG123" s="141">
        <f t="shared" ca="1" si="102"/>
        <v>412203.74078210635</v>
      </c>
      <c r="BH123" s="141">
        <f t="shared" ca="1" si="102"/>
        <v>421218.00065806002</v>
      </c>
      <c r="BI123" s="141">
        <f t="shared" ca="1" si="102"/>
        <v>411170.04061669012</v>
      </c>
      <c r="BJ123" s="141">
        <f t="shared" ca="1" si="102"/>
        <v>413830.22718686942</v>
      </c>
      <c r="BK123" s="141">
        <f t="shared" ca="1" si="102"/>
        <v>410136.34045127407</v>
      </c>
      <c r="BL123" s="141">
        <f t="shared" ca="1" si="102"/>
        <v>21257548.104959927</v>
      </c>
      <c r="BM123" s="141">
        <f t="shared" ca="1" si="102"/>
        <v>0</v>
      </c>
      <c r="BN123" s="141">
        <f t="shared" ca="1" si="102"/>
        <v>0</v>
      </c>
      <c r="BO123" s="141">
        <f t="shared" ca="1" si="102"/>
        <v>0</v>
      </c>
      <c r="BP123" s="141">
        <f t="shared" ca="1" si="102"/>
        <v>0</v>
      </c>
      <c r="BQ123" s="141">
        <f t="shared" ref="BQ123:DT123" ca="1" si="103">SUM(BQ121:BQ122)</f>
        <v>0</v>
      </c>
      <c r="BR123" s="141">
        <f t="shared" ca="1" si="103"/>
        <v>0</v>
      </c>
      <c r="BS123" s="141">
        <f t="shared" ca="1" si="103"/>
        <v>0</v>
      </c>
      <c r="BT123" s="141">
        <f t="shared" ca="1" si="103"/>
        <v>0</v>
      </c>
      <c r="BU123" s="141">
        <f t="shared" ca="1" si="103"/>
        <v>0</v>
      </c>
      <c r="BV123" s="141">
        <f t="shared" ca="1" si="103"/>
        <v>0</v>
      </c>
      <c r="BW123" s="141">
        <f t="shared" ca="1" si="103"/>
        <v>0</v>
      </c>
      <c r="BX123" s="141">
        <f t="shared" ca="1" si="103"/>
        <v>0</v>
      </c>
      <c r="BY123" s="141">
        <f t="shared" ca="1" si="103"/>
        <v>0</v>
      </c>
      <c r="BZ123" s="141">
        <f t="shared" ca="1" si="103"/>
        <v>0</v>
      </c>
      <c r="CA123" s="141">
        <f t="shared" ca="1" si="103"/>
        <v>0</v>
      </c>
      <c r="CB123" s="141">
        <f t="shared" ca="1" si="103"/>
        <v>0</v>
      </c>
      <c r="CC123" s="141">
        <f t="shared" ca="1" si="103"/>
        <v>0</v>
      </c>
      <c r="CD123" s="141">
        <f t="shared" ca="1" si="103"/>
        <v>0</v>
      </c>
      <c r="CE123" s="141">
        <f t="shared" ca="1" si="103"/>
        <v>0</v>
      </c>
      <c r="CF123" s="141">
        <f t="shared" ca="1" si="103"/>
        <v>0</v>
      </c>
      <c r="CG123" s="141">
        <f t="shared" ca="1" si="103"/>
        <v>0</v>
      </c>
      <c r="CH123" s="141">
        <f t="shared" ca="1" si="103"/>
        <v>0</v>
      </c>
      <c r="CI123" s="141">
        <f t="shared" ca="1" si="103"/>
        <v>0</v>
      </c>
      <c r="CJ123" s="141">
        <f t="shared" ca="1" si="103"/>
        <v>0</v>
      </c>
      <c r="CK123" s="141">
        <f t="shared" ca="1" si="103"/>
        <v>0</v>
      </c>
      <c r="CL123" s="141">
        <f t="shared" ca="1" si="103"/>
        <v>0</v>
      </c>
      <c r="CM123" s="141">
        <f t="shared" ca="1" si="103"/>
        <v>0</v>
      </c>
      <c r="CN123" s="141">
        <f t="shared" ca="1" si="103"/>
        <v>0</v>
      </c>
      <c r="CO123" s="141">
        <f t="shared" ca="1" si="103"/>
        <v>0</v>
      </c>
      <c r="CP123" s="141">
        <f t="shared" ca="1" si="103"/>
        <v>0</v>
      </c>
      <c r="CQ123" s="141">
        <f t="shared" ca="1" si="103"/>
        <v>0</v>
      </c>
      <c r="CR123" s="141">
        <f t="shared" ca="1" si="103"/>
        <v>0</v>
      </c>
      <c r="CS123" s="141">
        <f t="shared" ca="1" si="103"/>
        <v>0</v>
      </c>
      <c r="CT123" s="141">
        <f t="shared" ca="1" si="103"/>
        <v>0</v>
      </c>
      <c r="CU123" s="141">
        <f t="shared" ca="1" si="103"/>
        <v>0</v>
      </c>
      <c r="CV123" s="141">
        <f t="shared" ca="1" si="103"/>
        <v>0</v>
      </c>
      <c r="CW123" s="141">
        <f t="shared" ca="1" si="103"/>
        <v>0</v>
      </c>
      <c r="CX123" s="141">
        <f t="shared" ca="1" si="103"/>
        <v>0</v>
      </c>
      <c r="CY123" s="141">
        <f t="shared" ca="1" si="103"/>
        <v>0</v>
      </c>
      <c r="CZ123" s="141">
        <f t="shared" ca="1" si="103"/>
        <v>0</v>
      </c>
      <c r="DA123" s="141">
        <f t="shared" ca="1" si="103"/>
        <v>0</v>
      </c>
      <c r="DB123" s="141">
        <f t="shared" ca="1" si="103"/>
        <v>0</v>
      </c>
      <c r="DC123" s="141">
        <f t="shared" ca="1" si="103"/>
        <v>0</v>
      </c>
      <c r="DD123" s="141">
        <f t="shared" ca="1" si="103"/>
        <v>0</v>
      </c>
      <c r="DE123" s="141">
        <f t="shared" ca="1" si="103"/>
        <v>0</v>
      </c>
      <c r="DF123" s="141">
        <f t="shared" ca="1" si="103"/>
        <v>0</v>
      </c>
      <c r="DG123" s="141">
        <f t="shared" ca="1" si="103"/>
        <v>0</v>
      </c>
      <c r="DH123" s="141">
        <f t="shared" ca="1" si="103"/>
        <v>0</v>
      </c>
      <c r="DI123" s="141">
        <f t="shared" ca="1" si="103"/>
        <v>0</v>
      </c>
      <c r="DJ123" s="141">
        <f t="shared" ca="1" si="103"/>
        <v>0</v>
      </c>
      <c r="DK123" s="141">
        <f t="shared" ca="1" si="103"/>
        <v>0</v>
      </c>
      <c r="DL123" s="141">
        <f t="shared" ca="1" si="103"/>
        <v>0</v>
      </c>
      <c r="DM123" s="141">
        <f t="shared" ca="1" si="103"/>
        <v>0</v>
      </c>
      <c r="DN123" s="141">
        <f t="shared" ca="1" si="103"/>
        <v>0</v>
      </c>
      <c r="DO123" s="141">
        <f t="shared" ca="1" si="103"/>
        <v>0</v>
      </c>
      <c r="DP123" s="141">
        <f t="shared" ca="1" si="103"/>
        <v>0</v>
      </c>
      <c r="DQ123" s="141">
        <f t="shared" ca="1" si="103"/>
        <v>0</v>
      </c>
      <c r="DR123" s="141">
        <f t="shared" ca="1" si="103"/>
        <v>0</v>
      </c>
      <c r="DS123" s="141">
        <f t="shared" ca="1" si="103"/>
        <v>0</v>
      </c>
      <c r="DT123" s="432">
        <f t="shared" ca="1" si="103"/>
        <v>0</v>
      </c>
    </row>
    <row r="124" spans="2:124">
      <c r="B124" s="78"/>
      <c r="DT124" s="79"/>
    </row>
    <row r="125" spans="2:124">
      <c r="B125" s="433" t="s">
        <v>673</v>
      </c>
      <c r="C125" s="434"/>
      <c r="D125" s="435">
        <f t="shared" ref="D125:AI125" ca="1" si="104">D18-D123</f>
        <v>0</v>
      </c>
      <c r="E125" s="435">
        <f t="shared" ca="1" si="104"/>
        <v>0</v>
      </c>
      <c r="F125" s="435">
        <f t="shared" ca="1" si="104"/>
        <v>0</v>
      </c>
      <c r="G125" s="435">
        <f t="shared" ca="1" si="104"/>
        <v>0</v>
      </c>
      <c r="H125" s="435">
        <f t="shared" ca="1" si="104"/>
        <v>0</v>
      </c>
      <c r="I125" s="435">
        <f t="shared" ca="1" si="104"/>
        <v>0</v>
      </c>
      <c r="J125" s="435">
        <f t="shared" ca="1" si="104"/>
        <v>0</v>
      </c>
      <c r="K125" s="435">
        <f t="shared" ca="1" si="104"/>
        <v>0</v>
      </c>
      <c r="L125" s="435">
        <f t="shared" ca="1" si="104"/>
        <v>0</v>
      </c>
      <c r="M125" s="435">
        <f t="shared" ca="1" si="104"/>
        <v>0</v>
      </c>
      <c r="N125" s="435">
        <f t="shared" ca="1" si="104"/>
        <v>0</v>
      </c>
      <c r="O125" s="435">
        <f t="shared" ca="1" si="104"/>
        <v>0</v>
      </c>
      <c r="P125" s="435">
        <f t="shared" ca="1" si="104"/>
        <v>0</v>
      </c>
      <c r="Q125" s="435">
        <f t="shared" ca="1" si="104"/>
        <v>0</v>
      </c>
      <c r="R125" s="435">
        <f t="shared" ca="1" si="104"/>
        <v>0</v>
      </c>
      <c r="S125" s="435">
        <f t="shared" ca="1" si="104"/>
        <v>0</v>
      </c>
      <c r="T125" s="435">
        <f t="shared" ca="1" si="104"/>
        <v>0</v>
      </c>
      <c r="U125" s="435">
        <f t="shared" ca="1" si="104"/>
        <v>0</v>
      </c>
      <c r="V125" s="435">
        <f t="shared" ca="1" si="104"/>
        <v>0</v>
      </c>
      <c r="W125" s="435">
        <f t="shared" ca="1" si="104"/>
        <v>0</v>
      </c>
      <c r="X125" s="435">
        <f t="shared" ca="1" si="104"/>
        <v>0</v>
      </c>
      <c r="Y125" s="435">
        <f t="shared" ca="1" si="104"/>
        <v>0</v>
      </c>
      <c r="Z125" s="435">
        <f t="shared" ca="1" si="104"/>
        <v>0</v>
      </c>
      <c r="AA125" s="435">
        <f t="shared" ca="1" si="104"/>
        <v>0</v>
      </c>
      <c r="AB125" s="435">
        <f t="shared" ca="1" si="104"/>
        <v>0</v>
      </c>
      <c r="AC125" s="435">
        <f t="shared" ca="1" si="104"/>
        <v>0</v>
      </c>
      <c r="AD125" s="435">
        <f t="shared" ca="1" si="104"/>
        <v>0</v>
      </c>
      <c r="AE125" s="435">
        <f t="shared" ca="1" si="104"/>
        <v>0</v>
      </c>
      <c r="AF125" s="435">
        <f t="shared" ca="1" si="104"/>
        <v>0</v>
      </c>
      <c r="AG125" s="435">
        <f t="shared" ca="1" si="104"/>
        <v>0</v>
      </c>
      <c r="AH125" s="435">
        <f t="shared" ca="1" si="104"/>
        <v>0</v>
      </c>
      <c r="AI125" s="435">
        <f t="shared" ca="1" si="104"/>
        <v>0</v>
      </c>
      <c r="AJ125" s="435">
        <f t="shared" ref="AJ125:BO125" ca="1" si="105">AJ18-AJ123</f>
        <v>0</v>
      </c>
      <c r="AK125" s="435">
        <f t="shared" ca="1" si="105"/>
        <v>0</v>
      </c>
      <c r="AL125" s="435">
        <f t="shared" ca="1" si="105"/>
        <v>0</v>
      </c>
      <c r="AM125" s="435">
        <f t="shared" ca="1" si="105"/>
        <v>0</v>
      </c>
      <c r="AN125" s="435">
        <f t="shared" ca="1" si="105"/>
        <v>0</v>
      </c>
      <c r="AO125" s="435">
        <f t="shared" ca="1" si="105"/>
        <v>0</v>
      </c>
      <c r="AP125" s="435">
        <f t="shared" ca="1" si="105"/>
        <v>0</v>
      </c>
      <c r="AQ125" s="435">
        <f t="shared" ca="1" si="105"/>
        <v>0</v>
      </c>
      <c r="AR125" s="435">
        <f t="shared" ca="1" si="105"/>
        <v>0</v>
      </c>
      <c r="AS125" s="435">
        <f t="shared" ca="1" si="105"/>
        <v>0</v>
      </c>
      <c r="AT125" s="435">
        <f t="shared" ca="1" si="105"/>
        <v>0</v>
      </c>
      <c r="AU125" s="435">
        <f t="shared" ca="1" si="105"/>
        <v>0</v>
      </c>
      <c r="AV125" s="435">
        <f t="shared" ca="1" si="105"/>
        <v>0</v>
      </c>
      <c r="AW125" s="435">
        <f t="shared" ca="1" si="105"/>
        <v>0</v>
      </c>
      <c r="AX125" s="435">
        <f t="shared" ca="1" si="105"/>
        <v>0</v>
      </c>
      <c r="AY125" s="435">
        <f t="shared" ca="1" si="105"/>
        <v>0</v>
      </c>
      <c r="AZ125" s="435">
        <f t="shared" ca="1" si="105"/>
        <v>0</v>
      </c>
      <c r="BA125" s="435">
        <f t="shared" ca="1" si="105"/>
        <v>0</v>
      </c>
      <c r="BB125" s="435">
        <f t="shared" ca="1" si="105"/>
        <v>0</v>
      </c>
      <c r="BC125" s="435">
        <f t="shared" ca="1" si="105"/>
        <v>0</v>
      </c>
      <c r="BD125" s="435">
        <f t="shared" ca="1" si="105"/>
        <v>0</v>
      </c>
      <c r="BE125" s="435">
        <f t="shared" ca="1" si="105"/>
        <v>0</v>
      </c>
      <c r="BF125" s="435">
        <f t="shared" ca="1" si="105"/>
        <v>0</v>
      </c>
      <c r="BG125" s="435">
        <f t="shared" ca="1" si="105"/>
        <v>0</v>
      </c>
      <c r="BH125" s="435">
        <f t="shared" ca="1" si="105"/>
        <v>0</v>
      </c>
      <c r="BI125" s="435">
        <f t="shared" ca="1" si="105"/>
        <v>0</v>
      </c>
      <c r="BJ125" s="435">
        <f t="shared" ca="1" si="105"/>
        <v>0</v>
      </c>
      <c r="BK125" s="435">
        <f t="shared" ca="1" si="105"/>
        <v>0</v>
      </c>
      <c r="BL125" s="435">
        <f t="shared" ca="1" si="105"/>
        <v>22470293.301110625</v>
      </c>
      <c r="BM125" s="435">
        <f t="shared" ca="1" si="105"/>
        <v>0</v>
      </c>
      <c r="BN125" s="435">
        <f t="shared" ca="1" si="105"/>
        <v>0</v>
      </c>
      <c r="BO125" s="435">
        <f t="shared" ca="1" si="105"/>
        <v>0</v>
      </c>
      <c r="BP125" s="435">
        <f t="shared" ref="BP125:CU125" ca="1" si="106">BP18-BP123</f>
        <v>0</v>
      </c>
      <c r="BQ125" s="435">
        <f t="shared" ca="1" si="106"/>
        <v>0</v>
      </c>
      <c r="BR125" s="435">
        <f t="shared" ca="1" si="106"/>
        <v>0</v>
      </c>
      <c r="BS125" s="435">
        <f t="shared" ca="1" si="106"/>
        <v>0</v>
      </c>
      <c r="BT125" s="435">
        <f t="shared" ca="1" si="106"/>
        <v>0</v>
      </c>
      <c r="BU125" s="435">
        <f t="shared" ca="1" si="106"/>
        <v>0</v>
      </c>
      <c r="BV125" s="435">
        <f t="shared" ca="1" si="106"/>
        <v>0</v>
      </c>
      <c r="BW125" s="435">
        <f t="shared" ca="1" si="106"/>
        <v>0</v>
      </c>
      <c r="BX125" s="435">
        <f t="shared" ca="1" si="106"/>
        <v>0</v>
      </c>
      <c r="BY125" s="435">
        <f t="shared" ca="1" si="106"/>
        <v>0</v>
      </c>
      <c r="BZ125" s="435">
        <f t="shared" ca="1" si="106"/>
        <v>0</v>
      </c>
      <c r="CA125" s="435">
        <f t="shared" ca="1" si="106"/>
        <v>0</v>
      </c>
      <c r="CB125" s="435">
        <f t="shared" ca="1" si="106"/>
        <v>0</v>
      </c>
      <c r="CC125" s="435">
        <f t="shared" ca="1" si="106"/>
        <v>0</v>
      </c>
      <c r="CD125" s="435">
        <f t="shared" ca="1" si="106"/>
        <v>0</v>
      </c>
      <c r="CE125" s="435">
        <f t="shared" ca="1" si="106"/>
        <v>0</v>
      </c>
      <c r="CF125" s="435">
        <f t="shared" ca="1" si="106"/>
        <v>0</v>
      </c>
      <c r="CG125" s="435">
        <f t="shared" ca="1" si="106"/>
        <v>0</v>
      </c>
      <c r="CH125" s="435">
        <f t="shared" ca="1" si="106"/>
        <v>0</v>
      </c>
      <c r="CI125" s="435">
        <f t="shared" ca="1" si="106"/>
        <v>0</v>
      </c>
      <c r="CJ125" s="435">
        <f t="shared" ca="1" si="106"/>
        <v>0</v>
      </c>
      <c r="CK125" s="435">
        <f t="shared" ca="1" si="106"/>
        <v>0</v>
      </c>
      <c r="CL125" s="435">
        <f t="shared" ca="1" si="106"/>
        <v>0</v>
      </c>
      <c r="CM125" s="435">
        <f t="shared" ca="1" si="106"/>
        <v>0</v>
      </c>
      <c r="CN125" s="435">
        <f t="shared" ca="1" si="106"/>
        <v>0</v>
      </c>
      <c r="CO125" s="435">
        <f t="shared" ca="1" si="106"/>
        <v>0</v>
      </c>
      <c r="CP125" s="435">
        <f t="shared" ca="1" si="106"/>
        <v>0</v>
      </c>
      <c r="CQ125" s="435">
        <f t="shared" ca="1" si="106"/>
        <v>0</v>
      </c>
      <c r="CR125" s="435">
        <f t="shared" ca="1" si="106"/>
        <v>0</v>
      </c>
      <c r="CS125" s="435">
        <f t="shared" ca="1" si="106"/>
        <v>0</v>
      </c>
      <c r="CT125" s="435">
        <f t="shared" ca="1" si="106"/>
        <v>0</v>
      </c>
      <c r="CU125" s="435">
        <f t="shared" ca="1" si="106"/>
        <v>0</v>
      </c>
      <c r="CV125" s="435">
        <f t="shared" ref="CV125:DT125" ca="1" si="107">CV18-CV123</f>
        <v>0</v>
      </c>
      <c r="CW125" s="435">
        <f t="shared" ca="1" si="107"/>
        <v>0</v>
      </c>
      <c r="CX125" s="435">
        <f t="shared" ca="1" si="107"/>
        <v>0</v>
      </c>
      <c r="CY125" s="435">
        <f t="shared" ca="1" si="107"/>
        <v>0</v>
      </c>
      <c r="CZ125" s="435">
        <f t="shared" ca="1" si="107"/>
        <v>0</v>
      </c>
      <c r="DA125" s="435">
        <f t="shared" ca="1" si="107"/>
        <v>0</v>
      </c>
      <c r="DB125" s="435">
        <f t="shared" ca="1" si="107"/>
        <v>0</v>
      </c>
      <c r="DC125" s="435">
        <f t="shared" ca="1" si="107"/>
        <v>0</v>
      </c>
      <c r="DD125" s="435">
        <f t="shared" ca="1" si="107"/>
        <v>0</v>
      </c>
      <c r="DE125" s="435">
        <f t="shared" ca="1" si="107"/>
        <v>0</v>
      </c>
      <c r="DF125" s="435">
        <f t="shared" ca="1" si="107"/>
        <v>0</v>
      </c>
      <c r="DG125" s="435">
        <f t="shared" ca="1" si="107"/>
        <v>0</v>
      </c>
      <c r="DH125" s="435">
        <f t="shared" ca="1" si="107"/>
        <v>0</v>
      </c>
      <c r="DI125" s="435">
        <f t="shared" ca="1" si="107"/>
        <v>0</v>
      </c>
      <c r="DJ125" s="435">
        <f t="shared" ca="1" si="107"/>
        <v>0</v>
      </c>
      <c r="DK125" s="435">
        <f t="shared" ca="1" si="107"/>
        <v>0</v>
      </c>
      <c r="DL125" s="435">
        <f t="shared" ca="1" si="107"/>
        <v>0</v>
      </c>
      <c r="DM125" s="435">
        <f t="shared" ca="1" si="107"/>
        <v>0</v>
      </c>
      <c r="DN125" s="435">
        <f t="shared" ca="1" si="107"/>
        <v>0</v>
      </c>
      <c r="DO125" s="435">
        <f t="shared" ca="1" si="107"/>
        <v>0</v>
      </c>
      <c r="DP125" s="435">
        <f t="shared" ca="1" si="107"/>
        <v>0</v>
      </c>
      <c r="DQ125" s="435">
        <f t="shared" ca="1" si="107"/>
        <v>0</v>
      </c>
      <c r="DR125" s="435">
        <f t="shared" ca="1" si="107"/>
        <v>0</v>
      </c>
      <c r="DS125" s="435">
        <f t="shared" ca="1" si="107"/>
        <v>0</v>
      </c>
      <c r="DT125" s="436">
        <f t="shared" ca="1" si="107"/>
        <v>0</v>
      </c>
    </row>
    <row r="127" spans="2:124">
      <c r="B127" s="80" t="s">
        <v>661</v>
      </c>
      <c r="C127" s="81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425"/>
      <c r="Y127" s="425"/>
      <c r="Z127" s="425"/>
      <c r="AA127" s="425"/>
      <c r="AB127" s="425"/>
      <c r="AC127" s="425"/>
      <c r="AD127" s="425"/>
      <c r="AE127" s="425"/>
      <c r="AF127" s="425"/>
      <c r="AG127" s="425"/>
      <c r="AH127" s="425"/>
      <c r="AI127" s="425"/>
      <c r="AJ127" s="425"/>
      <c r="AK127" s="425"/>
      <c r="AL127" s="425"/>
      <c r="AM127" s="425"/>
      <c r="AN127" s="425"/>
      <c r="AO127" s="425"/>
      <c r="AP127" s="425"/>
      <c r="AQ127" s="425"/>
      <c r="AR127" s="425"/>
      <c r="AS127" s="425"/>
      <c r="AT127" s="425"/>
      <c r="AU127" s="425"/>
      <c r="AV127" s="425"/>
      <c r="AW127" s="425"/>
      <c r="AX127" s="425"/>
      <c r="AY127" s="425"/>
      <c r="AZ127" s="425"/>
      <c r="BA127" s="425"/>
      <c r="BB127" s="425"/>
      <c r="BC127" s="425"/>
      <c r="BD127" s="425"/>
      <c r="BE127" s="425"/>
      <c r="BF127" s="425"/>
      <c r="BG127" s="425"/>
      <c r="BH127" s="425"/>
      <c r="BI127" s="425"/>
      <c r="BJ127" s="425"/>
      <c r="BK127" s="425"/>
      <c r="BL127" s="425"/>
      <c r="BM127" s="425"/>
      <c r="BN127" s="425"/>
      <c r="BO127" s="425"/>
      <c r="BP127" s="425"/>
      <c r="BQ127" s="425"/>
      <c r="BR127" s="425"/>
      <c r="BS127" s="425"/>
      <c r="BT127" s="425"/>
      <c r="BU127" s="425"/>
      <c r="BV127" s="425"/>
      <c r="BW127" s="425"/>
      <c r="BX127" s="425"/>
      <c r="BY127" s="425"/>
      <c r="BZ127" s="425"/>
      <c r="CA127" s="425"/>
      <c r="CB127" s="425"/>
      <c r="CC127" s="425"/>
      <c r="CD127" s="425"/>
      <c r="CE127" s="425"/>
      <c r="CF127" s="425"/>
      <c r="CG127" s="425"/>
      <c r="CH127" s="425"/>
      <c r="CI127" s="425"/>
      <c r="CJ127" s="425"/>
      <c r="CK127" s="425"/>
      <c r="CL127" s="425"/>
      <c r="CM127" s="425"/>
      <c r="CN127" s="425"/>
      <c r="CO127" s="425"/>
      <c r="CP127" s="425"/>
      <c r="CQ127" s="425"/>
      <c r="CR127" s="425"/>
      <c r="CS127" s="425"/>
      <c r="CT127" s="425"/>
      <c r="CU127" s="425"/>
      <c r="CV127" s="425"/>
      <c r="CW127" s="425"/>
      <c r="CX127" s="425"/>
      <c r="CY127" s="425"/>
      <c r="CZ127" s="425"/>
      <c r="DA127" s="425"/>
      <c r="DB127" s="425"/>
      <c r="DC127" s="425"/>
      <c r="DD127" s="425"/>
      <c r="DE127" s="425"/>
      <c r="DF127" s="425"/>
      <c r="DG127" s="425"/>
      <c r="DH127" s="425"/>
      <c r="DI127" s="425"/>
      <c r="DJ127" s="425"/>
      <c r="DK127" s="425"/>
      <c r="DL127" s="425"/>
      <c r="DM127" s="425"/>
      <c r="DN127" s="425"/>
      <c r="DO127" s="425"/>
      <c r="DP127" s="425"/>
      <c r="DQ127" s="425"/>
      <c r="DR127" s="425"/>
      <c r="DS127" s="425"/>
      <c r="DT127" s="426"/>
    </row>
    <row r="128" spans="2:124">
      <c r="B128" s="85" t="s">
        <v>671</v>
      </c>
      <c r="C128" s="427">
        <f>1-D10</f>
        <v>0.6</v>
      </c>
      <c r="D128" s="99">
        <f ca="1">D112</f>
        <v>-4285292.2278749999</v>
      </c>
      <c r="E128" s="99">
        <f ca="1">D131</f>
        <v>-4285292.2278749999</v>
      </c>
      <c r="F128" s="99">
        <f ca="1">E131</f>
        <v>-4360704.9670602074</v>
      </c>
      <c r="G128" s="99">
        <f ca="1">F131</f>
        <v>-4428755.3204171732</v>
      </c>
      <c r="H128" s="99">
        <f t="shared" ref="H128:BK128" ca="1" si="108">G131</f>
        <v>-4495621.4499346483</v>
      </c>
      <c r="I128" s="99">
        <f t="shared" ca="1" si="108"/>
        <v>-4565777.2230351279</v>
      </c>
      <c r="J128" s="99">
        <f t="shared" ca="1" si="108"/>
        <v>-4634712.133423144</v>
      </c>
      <c r="K128" s="99">
        <f t="shared" ca="1" si="108"/>
        <v>-4707038.466153672</v>
      </c>
      <c r="L128" s="99">
        <f t="shared" ca="1" si="108"/>
        <v>-4780493.4770535566</v>
      </c>
      <c r="M128" s="99">
        <f t="shared" ca="1" si="108"/>
        <v>-4847824.7067181077</v>
      </c>
      <c r="N128" s="99">
        <f t="shared" ca="1" si="108"/>
        <v>-4923476.7370198043</v>
      </c>
      <c r="O128" s="99">
        <f t="shared" ca="1" si="108"/>
        <v>-4997812.257805096</v>
      </c>
      <c r="P128" s="99">
        <f t="shared" ca="1" si="108"/>
        <v>-5075804.8972348385</v>
      </c>
      <c r="Q128" s="99">
        <f t="shared" ca="1" si="108"/>
        <v>-5152440.2954694759</v>
      </c>
      <c r="R128" s="99">
        <f t="shared" ca="1" si="108"/>
        <v>-5232845.9604722485</v>
      </c>
      <c r="S128" s="99">
        <f t="shared" ca="1" si="108"/>
        <v>-5314506.3845006078</v>
      </c>
      <c r="T128" s="99">
        <f t="shared" ca="1" si="108"/>
        <v>-5394745.7399215782</v>
      </c>
      <c r="U128" s="99">
        <f t="shared" ca="1" si="108"/>
        <v>-5478932.6676421538</v>
      </c>
      <c r="V128" s="99">
        <f t="shared" ca="1" si="108"/>
        <v>-5561654.5601077732</v>
      </c>
      <c r="W128" s="99">
        <f t="shared" ca="1" si="108"/>
        <v>-5648446.1593844071</v>
      </c>
      <c r="X128" s="99">
        <f t="shared" ca="1" si="108"/>
        <v>-5736592.1724642692</v>
      </c>
      <c r="Y128" s="99">
        <f t="shared" ca="1" si="108"/>
        <v>-5820296.2247215752</v>
      </c>
      <c r="Z128" s="99">
        <f t="shared" ca="1" si="108"/>
        <v>-5911124.0192470858</v>
      </c>
      <c r="AA128" s="99">
        <f t="shared" ca="1" si="108"/>
        <v>-6000371.2130224248</v>
      </c>
      <c r="AB128" s="99">
        <f t="shared" ca="1" si="108"/>
        <v>-6094009.1418443834</v>
      </c>
      <c r="AC128" s="99">
        <f t="shared" ca="1" si="108"/>
        <v>-6186017.5674805194</v>
      </c>
      <c r="AD128" s="99">
        <f t="shared" ca="1" si="108"/>
        <v>-6282552.573751132</v>
      </c>
      <c r="AE128" s="99">
        <f t="shared" ca="1" si="108"/>
        <v>-6380594.0431596218</v>
      </c>
      <c r="AF128" s="99">
        <f t="shared" ca="1" si="108"/>
        <v>-6476929.3782189889</v>
      </c>
      <c r="AG128" s="99">
        <f t="shared" ca="1" si="108"/>
        <v>-6578004.1668564454</v>
      </c>
      <c r="AH128" s="99">
        <f t="shared" ca="1" si="108"/>
        <v>-6677320.0348069202</v>
      </c>
      <c r="AI128" s="99">
        <f t="shared" ca="1" si="108"/>
        <v>-6781521.990976519</v>
      </c>
      <c r="AJ128" s="99">
        <f t="shared" ca="1" si="108"/>
        <v>-6887350.0557664884</v>
      </c>
      <c r="AK128" s="99">
        <f t="shared" ca="1" si="108"/>
        <v>-6984355.4696658906</v>
      </c>
      <c r="AL128" s="99">
        <f t="shared" ca="1" si="108"/>
        <v>-7093348.8230965035</v>
      </c>
      <c r="AM128" s="99">
        <f t="shared" ca="1" si="108"/>
        <v>-7200445.4556269106</v>
      </c>
      <c r="AN128" s="99">
        <f t="shared" ca="1" si="108"/>
        <v>-7312810.9702132605</v>
      </c>
      <c r="AO128" s="99">
        <f t="shared" ca="1" si="108"/>
        <v>-7423221.080976624</v>
      </c>
      <c r="AP128" s="99">
        <f t="shared" ca="1" si="108"/>
        <v>-7539063.0885013593</v>
      </c>
      <c r="AQ128" s="99">
        <f t="shared" ca="1" si="108"/>
        <v>-7655662.4767170064</v>
      </c>
      <c r="AR128" s="99">
        <f t="shared" ca="1" si="108"/>
        <v>-7765922.2820916101</v>
      </c>
      <c r="AS128" s="99">
        <f t="shared" ca="1" si="108"/>
        <v>-7872251.375387853</v>
      </c>
      <c r="AT128" s="99">
        <f t="shared" ca="1" si="108"/>
        <v>-7963778.1750435131</v>
      </c>
      <c r="AU128" s="99">
        <f t="shared" ca="1" si="108"/>
        <v>-8050174.4423032189</v>
      </c>
      <c r="AV128" s="99">
        <f t="shared" ca="1" si="108"/>
        <v>-8122089.7872291589</v>
      </c>
      <c r="AW128" s="99">
        <f t="shared" ca="1" si="108"/>
        <v>-8169323.201904376</v>
      </c>
      <c r="AX128" s="99">
        <f t="shared" ca="1" si="108"/>
        <v>-8223363.8510665055</v>
      </c>
      <c r="AY128" s="99">
        <f t="shared" ca="1" si="108"/>
        <v>-8263236.5575385224</v>
      </c>
      <c r="AZ128" s="99">
        <f t="shared" ca="1" si="108"/>
        <v>-8303775.1942448309</v>
      </c>
      <c r="BA128" s="99">
        <f t="shared" ca="1" si="108"/>
        <v>-8330797.4171587927</v>
      </c>
      <c r="BB128" s="99">
        <f t="shared" ca="1" si="108"/>
        <v>-8360262.0477459626</v>
      </c>
      <c r="BC128" s="99">
        <f t="shared" ca="1" si="108"/>
        <v>-8383871.4546107491</v>
      </c>
      <c r="BD128" s="99">
        <f t="shared" ca="1" si="108"/>
        <v>-8404668.584053969</v>
      </c>
      <c r="BE128" s="99">
        <f t="shared" ca="1" si="108"/>
        <v>-8429342.2371224836</v>
      </c>
      <c r="BF128" s="99">
        <f t="shared" ca="1" si="108"/>
        <v>-8447127.6213143729</v>
      </c>
      <c r="BG128" s="99">
        <f t="shared" ca="1" si="108"/>
        <v>-8469134.0017895661</v>
      </c>
      <c r="BH128" s="99">
        <f t="shared" ca="1" si="108"/>
        <v>-8477636.730538372</v>
      </c>
      <c r="BI128" s="99">
        <f t="shared" ca="1" si="108"/>
        <v>-8470675.2597587854</v>
      </c>
      <c r="BJ128" s="99">
        <f t="shared" ca="1" si="108"/>
        <v>-8479512.1504364889</v>
      </c>
      <c r="BK128" s="99">
        <f t="shared" ca="1" si="108"/>
        <v>-8483388.253389379</v>
      </c>
      <c r="BL128" s="99">
        <f ca="1">BK131</f>
        <v>-8492733.6449079495</v>
      </c>
      <c r="BM128" s="99">
        <f ca="1">BL131</f>
        <v>0</v>
      </c>
      <c r="BN128" s="99">
        <f t="shared" ref="BN128:DT128" ca="1" si="109">BM131</f>
        <v>0</v>
      </c>
      <c r="BO128" s="99">
        <f t="shared" ca="1" si="109"/>
        <v>0</v>
      </c>
      <c r="BP128" s="99">
        <f t="shared" ca="1" si="109"/>
        <v>0</v>
      </c>
      <c r="BQ128" s="99">
        <f t="shared" ca="1" si="109"/>
        <v>0</v>
      </c>
      <c r="BR128" s="99">
        <f t="shared" ca="1" si="109"/>
        <v>0</v>
      </c>
      <c r="BS128" s="99">
        <f t="shared" ca="1" si="109"/>
        <v>0</v>
      </c>
      <c r="BT128" s="99">
        <f t="shared" ca="1" si="109"/>
        <v>0</v>
      </c>
      <c r="BU128" s="99">
        <f t="shared" ca="1" si="109"/>
        <v>0</v>
      </c>
      <c r="BV128" s="99">
        <f t="shared" ca="1" si="109"/>
        <v>0</v>
      </c>
      <c r="BW128" s="99">
        <f t="shared" ca="1" si="109"/>
        <v>0</v>
      </c>
      <c r="BX128" s="99">
        <f t="shared" ca="1" si="109"/>
        <v>0</v>
      </c>
      <c r="BY128" s="99">
        <f t="shared" ca="1" si="109"/>
        <v>0</v>
      </c>
      <c r="BZ128" s="99">
        <f t="shared" ca="1" si="109"/>
        <v>0</v>
      </c>
      <c r="CA128" s="99">
        <f t="shared" ca="1" si="109"/>
        <v>0</v>
      </c>
      <c r="CB128" s="99">
        <f t="shared" ca="1" si="109"/>
        <v>0</v>
      </c>
      <c r="CC128" s="99">
        <f t="shared" ca="1" si="109"/>
        <v>0</v>
      </c>
      <c r="CD128" s="99">
        <f t="shared" ca="1" si="109"/>
        <v>0</v>
      </c>
      <c r="CE128" s="99">
        <f t="shared" ca="1" si="109"/>
        <v>0</v>
      </c>
      <c r="CF128" s="99">
        <f t="shared" ca="1" si="109"/>
        <v>0</v>
      </c>
      <c r="CG128" s="99">
        <f t="shared" ca="1" si="109"/>
        <v>0</v>
      </c>
      <c r="CH128" s="99">
        <f t="shared" ca="1" si="109"/>
        <v>0</v>
      </c>
      <c r="CI128" s="99">
        <f t="shared" ca="1" si="109"/>
        <v>0</v>
      </c>
      <c r="CJ128" s="99">
        <f t="shared" ca="1" si="109"/>
        <v>0</v>
      </c>
      <c r="CK128" s="99">
        <f t="shared" ca="1" si="109"/>
        <v>0</v>
      </c>
      <c r="CL128" s="99">
        <f t="shared" ca="1" si="109"/>
        <v>0</v>
      </c>
      <c r="CM128" s="99">
        <f t="shared" ca="1" si="109"/>
        <v>0</v>
      </c>
      <c r="CN128" s="99">
        <f t="shared" ca="1" si="109"/>
        <v>0</v>
      </c>
      <c r="CO128" s="99">
        <f t="shared" ca="1" si="109"/>
        <v>0</v>
      </c>
      <c r="CP128" s="99">
        <f t="shared" ca="1" si="109"/>
        <v>0</v>
      </c>
      <c r="CQ128" s="99">
        <f t="shared" ca="1" si="109"/>
        <v>0</v>
      </c>
      <c r="CR128" s="99">
        <f t="shared" ca="1" si="109"/>
        <v>0</v>
      </c>
      <c r="CS128" s="99">
        <f t="shared" ca="1" si="109"/>
        <v>0</v>
      </c>
      <c r="CT128" s="99">
        <f t="shared" ca="1" si="109"/>
        <v>0</v>
      </c>
      <c r="CU128" s="99">
        <f t="shared" ca="1" si="109"/>
        <v>0</v>
      </c>
      <c r="CV128" s="99">
        <f t="shared" ca="1" si="109"/>
        <v>0</v>
      </c>
      <c r="CW128" s="99">
        <f t="shared" ca="1" si="109"/>
        <v>0</v>
      </c>
      <c r="CX128" s="99">
        <f t="shared" ca="1" si="109"/>
        <v>0</v>
      </c>
      <c r="CY128" s="99">
        <f t="shared" ca="1" si="109"/>
        <v>0</v>
      </c>
      <c r="CZ128" s="99">
        <f t="shared" ca="1" si="109"/>
        <v>0</v>
      </c>
      <c r="DA128" s="99">
        <f t="shared" ca="1" si="109"/>
        <v>0</v>
      </c>
      <c r="DB128" s="99">
        <f t="shared" ca="1" si="109"/>
        <v>0</v>
      </c>
      <c r="DC128" s="99">
        <f t="shared" ca="1" si="109"/>
        <v>0</v>
      </c>
      <c r="DD128" s="99">
        <f t="shared" ca="1" si="109"/>
        <v>0</v>
      </c>
      <c r="DE128" s="99">
        <f t="shared" ca="1" si="109"/>
        <v>0</v>
      </c>
      <c r="DF128" s="99">
        <f t="shared" ca="1" si="109"/>
        <v>0</v>
      </c>
      <c r="DG128" s="99">
        <f t="shared" ca="1" si="109"/>
        <v>0</v>
      </c>
      <c r="DH128" s="99">
        <f t="shared" ca="1" si="109"/>
        <v>0</v>
      </c>
      <c r="DI128" s="99">
        <f t="shared" ca="1" si="109"/>
        <v>0</v>
      </c>
      <c r="DJ128" s="99">
        <f t="shared" ca="1" si="109"/>
        <v>0</v>
      </c>
      <c r="DK128" s="99">
        <f t="shared" ca="1" si="109"/>
        <v>0</v>
      </c>
      <c r="DL128" s="99">
        <f t="shared" ca="1" si="109"/>
        <v>0</v>
      </c>
      <c r="DM128" s="99">
        <f t="shared" ca="1" si="109"/>
        <v>0</v>
      </c>
      <c r="DN128" s="99">
        <f t="shared" ca="1" si="109"/>
        <v>0</v>
      </c>
      <c r="DO128" s="99">
        <f t="shared" ca="1" si="109"/>
        <v>0</v>
      </c>
      <c r="DP128" s="99">
        <f t="shared" ca="1" si="109"/>
        <v>0</v>
      </c>
      <c r="DQ128" s="99">
        <f t="shared" ca="1" si="109"/>
        <v>0</v>
      </c>
      <c r="DR128" s="99">
        <f t="shared" ca="1" si="109"/>
        <v>0</v>
      </c>
      <c r="DS128" s="99">
        <f t="shared" ca="1" si="109"/>
        <v>0</v>
      </c>
      <c r="DT128" s="428">
        <f t="shared" ca="1" si="109"/>
        <v>0</v>
      </c>
    </row>
    <row r="129" spans="2:126">
      <c r="B129" s="85" t="s">
        <v>668</v>
      </c>
      <c r="C129" s="427">
        <f>D11</f>
        <v>0.2</v>
      </c>
      <c r="D129" s="99">
        <v>0</v>
      </c>
      <c r="E129" s="99">
        <f ca="1">E128*((1+$C129)^((E$17-D$17)/365)-1)</f>
        <v>-66873.510716169461</v>
      </c>
      <c r="F129" s="99">
        <f ca="1">F128*((1+$C129)^((F$17-E$17)/365)-1)</f>
        <v>-68050.353356966079</v>
      </c>
      <c r="G129" s="99">
        <f t="shared" ref="G129:BL129" ca="1" si="110">G128*((1+$C129)^((G$17-F$17)/365)-1)</f>
        <v>-66866.129517475463</v>
      </c>
      <c r="H129" s="99">
        <f t="shared" ca="1" si="110"/>
        <v>-70155.773100479302</v>
      </c>
      <c r="I129" s="99">
        <f t="shared" ca="1" si="110"/>
        <v>-68934.910388015865</v>
      </c>
      <c r="J129" s="99">
        <f t="shared" ca="1" si="110"/>
        <v>-72326.332730528084</v>
      </c>
      <c r="K129" s="99">
        <f t="shared" ca="1" si="110"/>
        <v>-73455.010899884728</v>
      </c>
      <c r="L129" s="99">
        <f t="shared" ca="1" si="110"/>
        <v>-67331.229664550832</v>
      </c>
      <c r="M129" s="99">
        <f t="shared" ca="1" si="110"/>
        <v>-75652.030301696592</v>
      </c>
      <c r="N129" s="99">
        <f t="shared" ca="1" si="110"/>
        <v>-74335.520785292087</v>
      </c>
      <c r="O129" s="99">
        <f t="shared" ca="1" si="110"/>
        <v>-77992.639429742354</v>
      </c>
      <c r="P129" s="99">
        <f t="shared" ca="1" si="110"/>
        <v>-76635.398234637789</v>
      </c>
      <c r="Q129" s="99">
        <f t="shared" ca="1" si="110"/>
        <v>-80405.665002772366</v>
      </c>
      <c r="R129" s="99">
        <f t="shared" ca="1" si="110"/>
        <v>-81660.424028359295</v>
      </c>
      <c r="S129" s="99">
        <f t="shared" ca="1" si="110"/>
        <v>-80239.355420970547</v>
      </c>
      <c r="T129" s="99">
        <f t="shared" ca="1" si="110"/>
        <v>-84186.927720575171</v>
      </c>
      <c r="U129" s="99">
        <f t="shared" ca="1" si="110"/>
        <v>-82721.892465619036</v>
      </c>
      <c r="V129" s="99">
        <f t="shared" ca="1" si="110"/>
        <v>-86791.5992766337</v>
      </c>
      <c r="W129" s="99">
        <f t="shared" ca="1" si="110"/>
        <v>-88146.013079861688</v>
      </c>
      <c r="X129" s="99">
        <f t="shared" ca="1" si="110"/>
        <v>-83704.052257305986</v>
      </c>
      <c r="Y129" s="99">
        <f t="shared" ca="1" si="110"/>
        <v>-90827.794525510792</v>
      </c>
      <c r="Z129" s="99">
        <f t="shared" ca="1" si="110"/>
        <v>-89247.193775339168</v>
      </c>
      <c r="AA129" s="99">
        <f t="shared" ca="1" si="110"/>
        <v>-93637.928821958179</v>
      </c>
      <c r="AB129" s="99">
        <f t="shared" ca="1" si="110"/>
        <v>-92008.425636136206</v>
      </c>
      <c r="AC129" s="99">
        <f t="shared" ca="1" si="110"/>
        <v>-96535.006270612706</v>
      </c>
      <c r="AD129" s="99">
        <f t="shared" ca="1" si="110"/>
        <v>-98041.469408489429</v>
      </c>
      <c r="AE129" s="99">
        <f t="shared" ca="1" si="110"/>
        <v>-96335.335059367237</v>
      </c>
      <c r="AF129" s="99">
        <f t="shared" ca="1" si="110"/>
        <v>-101074.78863745641</v>
      </c>
      <c r="AG129" s="99">
        <f t="shared" ca="1" si="110"/>
        <v>-99315.867950475178</v>
      </c>
      <c r="AH129" s="99">
        <f t="shared" ca="1" si="110"/>
        <v>-104201.95616959891</v>
      </c>
      <c r="AI129" s="99">
        <f t="shared" ca="1" si="110"/>
        <v>-105828.06478996923</v>
      </c>
      <c r="AJ129" s="99">
        <f t="shared" ca="1" si="110"/>
        <v>-97005.413899401741</v>
      </c>
      <c r="AK129" s="99">
        <f t="shared" ca="1" si="110"/>
        <v>-108993.35343061296</v>
      </c>
      <c r="AL129" s="99">
        <f t="shared" ca="1" si="110"/>
        <v>-107096.63253040701</v>
      </c>
      <c r="AM129" s="99">
        <f t="shared" ca="1" si="110"/>
        <v>-112365.51458634983</v>
      </c>
      <c r="AN129" s="99">
        <f t="shared" ca="1" si="110"/>
        <v>-110410.11076336345</v>
      </c>
      <c r="AO129" s="99">
        <f t="shared" ca="1" si="110"/>
        <v>-115842.00752473527</v>
      </c>
      <c r="AP129" s="99">
        <f t="shared" ca="1" si="110"/>
        <v>-117649.76329018733</v>
      </c>
      <c r="AQ129" s="99">
        <f t="shared" ca="1" si="110"/>
        <v>-115586.54332297064</v>
      </c>
      <c r="AR129" s="99">
        <f t="shared" ca="1" si="110"/>
        <v>-121189.98176465579</v>
      </c>
      <c r="AS129" s="99">
        <f t="shared" ca="1" si="110"/>
        <v>-118856.64074375297</v>
      </c>
      <c r="AT129" s="99">
        <f t="shared" ca="1" si="110"/>
        <v>-124277.59340791998</v>
      </c>
      <c r="AU129" s="99">
        <f t="shared" ca="1" si="110"/>
        <v>-125625.83791429148</v>
      </c>
      <c r="AV129" s="99">
        <f t="shared" ca="1" si="110"/>
        <v>-114396.20102924839</v>
      </c>
      <c r="AW129" s="99">
        <f t="shared" ca="1" si="110"/>
        <v>-127485.19672305058</v>
      </c>
      <c r="AX129" s="99">
        <f t="shared" ca="1" si="110"/>
        <v>-124157.79887405102</v>
      </c>
      <c r="AY129" s="99">
        <f t="shared" ca="1" si="110"/>
        <v>-128950.74806947669</v>
      </c>
      <c r="AZ129" s="99">
        <f t="shared" ca="1" si="110"/>
        <v>-125371.86352622276</v>
      </c>
      <c r="BA129" s="99">
        <f t="shared" ca="1" si="110"/>
        <v>-130005.05933451034</v>
      </c>
      <c r="BB129" s="99">
        <f t="shared" ca="1" si="110"/>
        <v>-130464.86538379257</v>
      </c>
      <c r="BC129" s="99">
        <f t="shared" ca="1" si="110"/>
        <v>-126581.17100247965</v>
      </c>
      <c r="BD129" s="99">
        <f t="shared" ca="1" si="110"/>
        <v>-131157.84519094427</v>
      </c>
      <c r="BE129" s="99">
        <f t="shared" ca="1" si="110"/>
        <v>-127267.69690258383</v>
      </c>
      <c r="BF129" s="99">
        <f t="shared" ca="1" si="110"/>
        <v>-131820.43358217747</v>
      </c>
      <c r="BG129" s="99">
        <f t="shared" ca="1" si="110"/>
        <v>-132163.85098343639</v>
      </c>
      <c r="BH129" s="99">
        <f t="shared" ca="1" si="110"/>
        <v>-119403.92941783238</v>
      </c>
      <c r="BI129" s="99">
        <f t="shared" ca="1" si="110"/>
        <v>-132187.90286271094</v>
      </c>
      <c r="BJ129" s="99">
        <f t="shared" ca="1" si="110"/>
        <v>-128025.17110895268</v>
      </c>
      <c r="BK129" s="99">
        <f t="shared" ca="1" si="110"/>
        <v>-132386.29365395266</v>
      </c>
      <c r="BL129" s="99">
        <f t="shared" ca="1" si="110"/>
        <v>-128224.79156611986</v>
      </c>
      <c r="BM129" s="99">
        <f ca="1">BM128*((1+$C129)^((BM$17-BL$17)/365)-1)</f>
        <v>0</v>
      </c>
      <c r="BN129" s="99">
        <f t="shared" ref="BN129:DT129" ca="1" si="111">BN128*((1+$C129)^((BN$17-BM$17)/365)-1)</f>
        <v>0</v>
      </c>
      <c r="BO129" s="99">
        <f t="shared" ca="1" si="111"/>
        <v>0</v>
      </c>
      <c r="BP129" s="99">
        <f t="shared" ca="1" si="111"/>
        <v>0</v>
      </c>
      <c r="BQ129" s="99">
        <f t="shared" ca="1" si="111"/>
        <v>0</v>
      </c>
      <c r="BR129" s="99">
        <f t="shared" ca="1" si="111"/>
        <v>0</v>
      </c>
      <c r="BS129" s="99">
        <f t="shared" ca="1" si="111"/>
        <v>0</v>
      </c>
      <c r="BT129" s="99">
        <f t="shared" ca="1" si="111"/>
        <v>0</v>
      </c>
      <c r="BU129" s="99">
        <f t="shared" ca="1" si="111"/>
        <v>0</v>
      </c>
      <c r="BV129" s="99">
        <f t="shared" ca="1" si="111"/>
        <v>0</v>
      </c>
      <c r="BW129" s="99">
        <f t="shared" ca="1" si="111"/>
        <v>0</v>
      </c>
      <c r="BX129" s="99">
        <f t="shared" ca="1" si="111"/>
        <v>0</v>
      </c>
      <c r="BY129" s="99">
        <f t="shared" ca="1" si="111"/>
        <v>0</v>
      </c>
      <c r="BZ129" s="99">
        <f t="shared" ca="1" si="111"/>
        <v>0</v>
      </c>
      <c r="CA129" s="99">
        <f t="shared" ca="1" si="111"/>
        <v>0</v>
      </c>
      <c r="CB129" s="99">
        <f t="shared" ca="1" si="111"/>
        <v>0</v>
      </c>
      <c r="CC129" s="99">
        <f t="shared" ca="1" si="111"/>
        <v>0</v>
      </c>
      <c r="CD129" s="99">
        <f t="shared" ca="1" si="111"/>
        <v>0</v>
      </c>
      <c r="CE129" s="99">
        <f t="shared" ca="1" si="111"/>
        <v>0</v>
      </c>
      <c r="CF129" s="99">
        <f t="shared" ca="1" si="111"/>
        <v>0</v>
      </c>
      <c r="CG129" s="99">
        <f t="shared" ca="1" si="111"/>
        <v>0</v>
      </c>
      <c r="CH129" s="99">
        <f t="shared" ca="1" si="111"/>
        <v>0</v>
      </c>
      <c r="CI129" s="99">
        <f t="shared" ca="1" si="111"/>
        <v>0</v>
      </c>
      <c r="CJ129" s="99">
        <f t="shared" ca="1" si="111"/>
        <v>0</v>
      </c>
      <c r="CK129" s="99">
        <f t="shared" ca="1" si="111"/>
        <v>0</v>
      </c>
      <c r="CL129" s="99">
        <f t="shared" ca="1" si="111"/>
        <v>0</v>
      </c>
      <c r="CM129" s="99">
        <f t="shared" ca="1" si="111"/>
        <v>0</v>
      </c>
      <c r="CN129" s="99">
        <f t="shared" ca="1" si="111"/>
        <v>0</v>
      </c>
      <c r="CO129" s="99">
        <f t="shared" ca="1" si="111"/>
        <v>0</v>
      </c>
      <c r="CP129" s="99">
        <f t="shared" ca="1" si="111"/>
        <v>0</v>
      </c>
      <c r="CQ129" s="99">
        <f t="shared" ca="1" si="111"/>
        <v>0</v>
      </c>
      <c r="CR129" s="99">
        <f t="shared" ca="1" si="111"/>
        <v>0</v>
      </c>
      <c r="CS129" s="99">
        <f t="shared" ca="1" si="111"/>
        <v>0</v>
      </c>
      <c r="CT129" s="99">
        <f t="shared" ca="1" si="111"/>
        <v>0</v>
      </c>
      <c r="CU129" s="99">
        <f t="shared" ca="1" si="111"/>
        <v>0</v>
      </c>
      <c r="CV129" s="99">
        <f t="shared" ca="1" si="111"/>
        <v>0</v>
      </c>
      <c r="CW129" s="99">
        <f t="shared" ca="1" si="111"/>
        <v>0</v>
      </c>
      <c r="CX129" s="99">
        <f t="shared" ca="1" si="111"/>
        <v>0</v>
      </c>
      <c r="CY129" s="99">
        <f t="shared" ca="1" si="111"/>
        <v>0</v>
      </c>
      <c r="CZ129" s="99">
        <f t="shared" ca="1" si="111"/>
        <v>0</v>
      </c>
      <c r="DA129" s="99">
        <f t="shared" ca="1" si="111"/>
        <v>0</v>
      </c>
      <c r="DB129" s="99">
        <f t="shared" ca="1" si="111"/>
        <v>0</v>
      </c>
      <c r="DC129" s="99">
        <f t="shared" ca="1" si="111"/>
        <v>0</v>
      </c>
      <c r="DD129" s="99">
        <f t="shared" ca="1" si="111"/>
        <v>0</v>
      </c>
      <c r="DE129" s="99">
        <f t="shared" ca="1" si="111"/>
        <v>0</v>
      </c>
      <c r="DF129" s="99">
        <f t="shared" ca="1" si="111"/>
        <v>0</v>
      </c>
      <c r="DG129" s="99">
        <f t="shared" ca="1" si="111"/>
        <v>0</v>
      </c>
      <c r="DH129" s="99">
        <f t="shared" ca="1" si="111"/>
        <v>0</v>
      </c>
      <c r="DI129" s="99">
        <f t="shared" ca="1" si="111"/>
        <v>0</v>
      </c>
      <c r="DJ129" s="99">
        <f t="shared" ca="1" si="111"/>
        <v>0</v>
      </c>
      <c r="DK129" s="99">
        <f t="shared" ca="1" si="111"/>
        <v>0</v>
      </c>
      <c r="DL129" s="99">
        <f t="shared" ca="1" si="111"/>
        <v>0</v>
      </c>
      <c r="DM129" s="99">
        <f t="shared" ca="1" si="111"/>
        <v>0</v>
      </c>
      <c r="DN129" s="99">
        <f t="shared" ca="1" si="111"/>
        <v>0</v>
      </c>
      <c r="DO129" s="99">
        <f t="shared" ca="1" si="111"/>
        <v>0</v>
      </c>
      <c r="DP129" s="99">
        <f t="shared" ca="1" si="111"/>
        <v>0</v>
      </c>
      <c r="DQ129" s="99">
        <f t="shared" ca="1" si="111"/>
        <v>0</v>
      </c>
      <c r="DR129" s="99">
        <f t="shared" ca="1" si="111"/>
        <v>0</v>
      </c>
      <c r="DS129" s="99">
        <f t="shared" ca="1" si="111"/>
        <v>0</v>
      </c>
      <c r="DT129" s="428">
        <f t="shared" ca="1" si="111"/>
        <v>0</v>
      </c>
    </row>
    <row r="130" spans="2:126">
      <c r="B130" s="85" t="s">
        <v>669</v>
      </c>
      <c r="D130" s="99">
        <v>0</v>
      </c>
      <c r="E130" s="99">
        <f ca="1">IF((-E128-E129)&gt;(E121+($C$128*E125)),(E121+($C$128*E125)),-E128-E129)</f>
        <v>-8539.2284690380093</v>
      </c>
      <c r="F130" s="99">
        <f t="shared" ref="F130:BQ130" ca="1" si="112">IF((-F128-F129)&gt;(F121+($C$128*F125)),(F121+($C$128*F125)),-F128-F129)</f>
        <v>0</v>
      </c>
      <c r="G130" s="99">
        <f t="shared" ca="1" si="112"/>
        <v>0</v>
      </c>
      <c r="H130" s="99">
        <f t="shared" ca="1" si="112"/>
        <v>0</v>
      </c>
      <c r="I130" s="99">
        <f t="shared" ca="1" si="112"/>
        <v>0</v>
      </c>
      <c r="J130" s="99">
        <f t="shared" ca="1" si="112"/>
        <v>0</v>
      </c>
      <c r="K130" s="99">
        <f t="shared" ca="1" si="112"/>
        <v>0</v>
      </c>
      <c r="L130" s="99">
        <f t="shared" ca="1" si="112"/>
        <v>0</v>
      </c>
      <c r="M130" s="99">
        <f t="shared" ca="1" si="112"/>
        <v>0</v>
      </c>
      <c r="N130" s="99">
        <f t="shared" ca="1" si="112"/>
        <v>0</v>
      </c>
      <c r="O130" s="99">
        <f t="shared" ca="1" si="112"/>
        <v>0</v>
      </c>
      <c r="P130" s="99">
        <f t="shared" ca="1" si="112"/>
        <v>0</v>
      </c>
      <c r="Q130" s="99">
        <f t="shared" ca="1" si="112"/>
        <v>0</v>
      </c>
      <c r="R130" s="99">
        <f t="shared" ca="1" si="112"/>
        <v>2.7939677238464354E-10</v>
      </c>
      <c r="S130" s="99">
        <f t="shared" ca="1" si="112"/>
        <v>0</v>
      </c>
      <c r="T130" s="99">
        <f t="shared" ca="1" si="112"/>
        <v>0</v>
      </c>
      <c r="U130" s="99">
        <f t="shared" ca="1" si="112"/>
        <v>0</v>
      </c>
      <c r="V130" s="99">
        <f t="shared" ca="1" si="112"/>
        <v>0</v>
      </c>
      <c r="W130" s="99">
        <f t="shared" ca="1" si="112"/>
        <v>0</v>
      </c>
      <c r="X130" s="99">
        <f t="shared" ca="1" si="112"/>
        <v>0</v>
      </c>
      <c r="Y130" s="99">
        <f t="shared" ca="1" si="112"/>
        <v>-1.3969838619232177E-10</v>
      </c>
      <c r="Z130" s="99">
        <f t="shared" ca="1" si="112"/>
        <v>-6.9849193096160886E-11</v>
      </c>
      <c r="AA130" s="99">
        <f t="shared" ca="1" si="112"/>
        <v>0</v>
      </c>
      <c r="AB130" s="99">
        <f t="shared" ca="1" si="112"/>
        <v>0</v>
      </c>
      <c r="AC130" s="99">
        <f t="shared" ca="1" si="112"/>
        <v>0</v>
      </c>
      <c r="AD130" s="99">
        <f t="shared" ca="1" si="112"/>
        <v>0</v>
      </c>
      <c r="AE130" s="99">
        <f t="shared" ca="1" si="112"/>
        <v>0</v>
      </c>
      <c r="AF130" s="99">
        <f t="shared" ca="1" si="112"/>
        <v>0</v>
      </c>
      <c r="AG130" s="99">
        <f t="shared" ca="1" si="112"/>
        <v>0</v>
      </c>
      <c r="AH130" s="99">
        <f t="shared" ca="1" si="112"/>
        <v>0</v>
      </c>
      <c r="AI130" s="99">
        <f t="shared" ca="1" si="112"/>
        <v>0</v>
      </c>
      <c r="AJ130" s="99">
        <f t="shared" ca="1" si="112"/>
        <v>0</v>
      </c>
      <c r="AK130" s="99">
        <f t="shared" ca="1" si="112"/>
        <v>4.3655745685100554E-12</v>
      </c>
      <c r="AL130" s="99">
        <f t="shared" ca="1" si="112"/>
        <v>0</v>
      </c>
      <c r="AM130" s="99">
        <f t="shared" ca="1" si="112"/>
        <v>0</v>
      </c>
      <c r="AN130" s="99">
        <f t="shared" ca="1" si="112"/>
        <v>0</v>
      </c>
      <c r="AO130" s="99">
        <f t="shared" ca="1" si="112"/>
        <v>0</v>
      </c>
      <c r="AP130" s="99">
        <f t="shared" ca="1" si="112"/>
        <v>1050.3750745405616</v>
      </c>
      <c r="AQ130" s="99">
        <f t="shared" ca="1" si="112"/>
        <v>5326.7379483672148</v>
      </c>
      <c r="AR130" s="99">
        <f t="shared" ca="1" si="112"/>
        <v>14860.888468412915</v>
      </c>
      <c r="AS130" s="99">
        <f t="shared" ca="1" si="112"/>
        <v>27329.841088092991</v>
      </c>
      <c r="AT130" s="99">
        <f t="shared" ca="1" si="112"/>
        <v>37881.326148213877</v>
      </c>
      <c r="AU130" s="99">
        <f t="shared" ca="1" si="112"/>
        <v>53710.492988352162</v>
      </c>
      <c r="AV130" s="99">
        <f t="shared" ca="1" si="112"/>
        <v>67162.786354031254</v>
      </c>
      <c r="AW130" s="99">
        <f t="shared" ca="1" si="112"/>
        <v>73444.547560920721</v>
      </c>
      <c r="AX130" s="99">
        <f t="shared" ca="1" si="112"/>
        <v>84285.092402034061</v>
      </c>
      <c r="AY130" s="99">
        <f t="shared" ca="1" si="112"/>
        <v>88412.111363167685</v>
      </c>
      <c r="AZ130" s="99">
        <f t="shared" ca="1" si="112"/>
        <v>98349.640612260569</v>
      </c>
      <c r="BA130" s="99">
        <f t="shared" ca="1" si="112"/>
        <v>100540.42874734008</v>
      </c>
      <c r="BB130" s="99">
        <f t="shared" ca="1" si="112"/>
        <v>106855.45851900477</v>
      </c>
      <c r="BC130" s="99">
        <f t="shared" ca="1" si="112"/>
        <v>105784.04155926095</v>
      </c>
      <c r="BD130" s="99">
        <f t="shared" ca="1" si="112"/>
        <v>106484.19212242951</v>
      </c>
      <c r="BE130" s="99">
        <f t="shared" ca="1" si="112"/>
        <v>109482.31271069583</v>
      </c>
      <c r="BF130" s="99">
        <f t="shared" ca="1" si="112"/>
        <v>109814.05310698457</v>
      </c>
      <c r="BG130" s="99">
        <f t="shared" ca="1" si="112"/>
        <v>123661.12223463191</v>
      </c>
      <c r="BH130" s="99">
        <f t="shared" ca="1" si="112"/>
        <v>126365.400197418</v>
      </c>
      <c r="BI130" s="99">
        <f t="shared" ca="1" si="112"/>
        <v>123351.01218500704</v>
      </c>
      <c r="BJ130" s="99">
        <f t="shared" ca="1" si="112"/>
        <v>124149.06815606082</v>
      </c>
      <c r="BK130" s="99">
        <f t="shared" ca="1" si="112"/>
        <v>123040.90213538222</v>
      </c>
      <c r="BL130" s="99">
        <f t="shared" ca="1" si="112"/>
        <v>8620958.43647407</v>
      </c>
      <c r="BM130" s="99">
        <f t="shared" ca="1" si="112"/>
        <v>0</v>
      </c>
      <c r="BN130" s="99">
        <f t="shared" ca="1" si="112"/>
        <v>0</v>
      </c>
      <c r="BO130" s="99">
        <f t="shared" ca="1" si="112"/>
        <v>0</v>
      </c>
      <c r="BP130" s="99">
        <f t="shared" ca="1" si="112"/>
        <v>0</v>
      </c>
      <c r="BQ130" s="99">
        <f t="shared" ca="1" si="112"/>
        <v>0</v>
      </c>
      <c r="BR130" s="99">
        <f t="shared" ref="BR130:DT130" ca="1" si="113">IF((-BR128-BR129)&gt;(BR121+($C$128*BR125)),(BR121+($C$128*BR125)),-BR128-BR129)</f>
        <v>0</v>
      </c>
      <c r="BS130" s="99">
        <f t="shared" ca="1" si="113"/>
        <v>0</v>
      </c>
      <c r="BT130" s="99">
        <f t="shared" ca="1" si="113"/>
        <v>0</v>
      </c>
      <c r="BU130" s="99">
        <f t="shared" ca="1" si="113"/>
        <v>0</v>
      </c>
      <c r="BV130" s="99">
        <f t="shared" ca="1" si="113"/>
        <v>0</v>
      </c>
      <c r="BW130" s="99">
        <f t="shared" ca="1" si="113"/>
        <v>0</v>
      </c>
      <c r="BX130" s="99">
        <f t="shared" ca="1" si="113"/>
        <v>0</v>
      </c>
      <c r="BY130" s="99">
        <f t="shared" ca="1" si="113"/>
        <v>0</v>
      </c>
      <c r="BZ130" s="99">
        <f t="shared" ca="1" si="113"/>
        <v>0</v>
      </c>
      <c r="CA130" s="99">
        <f t="shared" ca="1" si="113"/>
        <v>0</v>
      </c>
      <c r="CB130" s="99">
        <f t="shared" ca="1" si="113"/>
        <v>0</v>
      </c>
      <c r="CC130" s="99">
        <f t="shared" ca="1" si="113"/>
        <v>0</v>
      </c>
      <c r="CD130" s="99">
        <f t="shared" ca="1" si="113"/>
        <v>0</v>
      </c>
      <c r="CE130" s="99">
        <f t="shared" ca="1" si="113"/>
        <v>0</v>
      </c>
      <c r="CF130" s="99">
        <f t="shared" ca="1" si="113"/>
        <v>0</v>
      </c>
      <c r="CG130" s="99">
        <f t="shared" ca="1" si="113"/>
        <v>0</v>
      </c>
      <c r="CH130" s="99">
        <f t="shared" ca="1" si="113"/>
        <v>0</v>
      </c>
      <c r="CI130" s="99">
        <f t="shared" ca="1" si="113"/>
        <v>0</v>
      </c>
      <c r="CJ130" s="99">
        <f t="shared" ca="1" si="113"/>
        <v>0</v>
      </c>
      <c r="CK130" s="99">
        <f t="shared" ca="1" si="113"/>
        <v>0</v>
      </c>
      <c r="CL130" s="99">
        <f t="shared" ca="1" si="113"/>
        <v>0</v>
      </c>
      <c r="CM130" s="99">
        <f t="shared" ca="1" si="113"/>
        <v>0</v>
      </c>
      <c r="CN130" s="99">
        <f t="shared" ca="1" si="113"/>
        <v>0</v>
      </c>
      <c r="CO130" s="99">
        <f t="shared" ca="1" si="113"/>
        <v>0</v>
      </c>
      <c r="CP130" s="99">
        <f t="shared" ca="1" si="113"/>
        <v>0</v>
      </c>
      <c r="CQ130" s="99">
        <f t="shared" ca="1" si="113"/>
        <v>0</v>
      </c>
      <c r="CR130" s="99">
        <f t="shared" ca="1" si="113"/>
        <v>0</v>
      </c>
      <c r="CS130" s="99">
        <f t="shared" ca="1" si="113"/>
        <v>0</v>
      </c>
      <c r="CT130" s="99">
        <f t="shared" ca="1" si="113"/>
        <v>0</v>
      </c>
      <c r="CU130" s="99">
        <f t="shared" ca="1" si="113"/>
        <v>0</v>
      </c>
      <c r="CV130" s="99">
        <f t="shared" ca="1" si="113"/>
        <v>0</v>
      </c>
      <c r="CW130" s="99">
        <f t="shared" ca="1" si="113"/>
        <v>0</v>
      </c>
      <c r="CX130" s="99">
        <f t="shared" ca="1" si="113"/>
        <v>0</v>
      </c>
      <c r="CY130" s="99">
        <f t="shared" ca="1" si="113"/>
        <v>0</v>
      </c>
      <c r="CZ130" s="99">
        <f t="shared" ca="1" si="113"/>
        <v>0</v>
      </c>
      <c r="DA130" s="99">
        <f t="shared" ca="1" si="113"/>
        <v>0</v>
      </c>
      <c r="DB130" s="99">
        <f t="shared" ca="1" si="113"/>
        <v>0</v>
      </c>
      <c r="DC130" s="99">
        <f t="shared" ca="1" si="113"/>
        <v>0</v>
      </c>
      <c r="DD130" s="99">
        <f t="shared" ca="1" si="113"/>
        <v>0</v>
      </c>
      <c r="DE130" s="99">
        <f t="shared" ca="1" si="113"/>
        <v>0</v>
      </c>
      <c r="DF130" s="99">
        <f t="shared" ca="1" si="113"/>
        <v>0</v>
      </c>
      <c r="DG130" s="99">
        <f t="shared" ca="1" si="113"/>
        <v>0</v>
      </c>
      <c r="DH130" s="99">
        <f t="shared" ca="1" si="113"/>
        <v>0</v>
      </c>
      <c r="DI130" s="99">
        <f t="shared" ca="1" si="113"/>
        <v>0</v>
      </c>
      <c r="DJ130" s="99">
        <f t="shared" ca="1" si="113"/>
        <v>0</v>
      </c>
      <c r="DK130" s="99">
        <f t="shared" ca="1" si="113"/>
        <v>0</v>
      </c>
      <c r="DL130" s="99">
        <f t="shared" ca="1" si="113"/>
        <v>0</v>
      </c>
      <c r="DM130" s="99">
        <f t="shared" ca="1" si="113"/>
        <v>0</v>
      </c>
      <c r="DN130" s="99">
        <f t="shared" ca="1" si="113"/>
        <v>0</v>
      </c>
      <c r="DO130" s="99">
        <f t="shared" ca="1" si="113"/>
        <v>0</v>
      </c>
      <c r="DP130" s="99">
        <f t="shared" ca="1" si="113"/>
        <v>0</v>
      </c>
      <c r="DQ130" s="99">
        <f t="shared" ca="1" si="113"/>
        <v>0</v>
      </c>
      <c r="DR130" s="99">
        <f t="shared" ca="1" si="113"/>
        <v>0</v>
      </c>
      <c r="DS130" s="99">
        <f t="shared" ca="1" si="113"/>
        <v>0</v>
      </c>
      <c r="DT130" s="437">
        <f t="shared" ca="1" si="113"/>
        <v>0</v>
      </c>
    </row>
    <row r="131" spans="2:126">
      <c r="B131" s="429" t="s">
        <v>670</v>
      </c>
      <c r="C131" s="26"/>
      <c r="D131" s="430">
        <f ca="1">SUM(D128:D130)</f>
        <v>-4285292.2278749999</v>
      </c>
      <c r="E131" s="430">
        <f ca="1">SUM(E128:E130)</f>
        <v>-4360704.9670602074</v>
      </c>
      <c r="F131" s="430">
        <f ca="1">SUM(F128:F130)</f>
        <v>-4428755.3204171732</v>
      </c>
      <c r="G131" s="430">
        <f ca="1">SUM(G128:G130)</f>
        <v>-4495621.4499346483</v>
      </c>
      <c r="H131" s="430">
        <f t="shared" ref="H131:BK131" ca="1" si="114">SUM(H128:H130)</f>
        <v>-4565777.2230351279</v>
      </c>
      <c r="I131" s="430">
        <f t="shared" ca="1" si="114"/>
        <v>-4634712.133423144</v>
      </c>
      <c r="J131" s="430">
        <f t="shared" ca="1" si="114"/>
        <v>-4707038.466153672</v>
      </c>
      <c r="K131" s="430">
        <f t="shared" ca="1" si="114"/>
        <v>-4780493.4770535566</v>
      </c>
      <c r="L131" s="430">
        <f t="shared" ca="1" si="114"/>
        <v>-4847824.7067181077</v>
      </c>
      <c r="M131" s="430">
        <f t="shared" ca="1" si="114"/>
        <v>-4923476.7370198043</v>
      </c>
      <c r="N131" s="430">
        <f t="shared" ca="1" si="114"/>
        <v>-4997812.257805096</v>
      </c>
      <c r="O131" s="430">
        <f t="shared" ca="1" si="114"/>
        <v>-5075804.8972348385</v>
      </c>
      <c r="P131" s="430">
        <f t="shared" ca="1" si="114"/>
        <v>-5152440.2954694759</v>
      </c>
      <c r="Q131" s="430">
        <f t="shared" ca="1" si="114"/>
        <v>-5232845.9604722485</v>
      </c>
      <c r="R131" s="430">
        <f t="shared" ca="1" si="114"/>
        <v>-5314506.3845006078</v>
      </c>
      <c r="S131" s="430">
        <f t="shared" ca="1" si="114"/>
        <v>-5394745.7399215782</v>
      </c>
      <c r="T131" s="430">
        <f t="shared" ca="1" si="114"/>
        <v>-5478932.6676421538</v>
      </c>
      <c r="U131" s="430">
        <f t="shared" ca="1" si="114"/>
        <v>-5561654.5601077732</v>
      </c>
      <c r="V131" s="430">
        <f t="shared" ca="1" si="114"/>
        <v>-5648446.1593844071</v>
      </c>
      <c r="W131" s="430">
        <f t="shared" ca="1" si="114"/>
        <v>-5736592.1724642692</v>
      </c>
      <c r="X131" s="430">
        <f t="shared" ca="1" si="114"/>
        <v>-5820296.2247215752</v>
      </c>
      <c r="Y131" s="430">
        <f t="shared" ca="1" si="114"/>
        <v>-5911124.0192470858</v>
      </c>
      <c r="Z131" s="430">
        <f t="shared" ca="1" si="114"/>
        <v>-6000371.2130224248</v>
      </c>
      <c r="AA131" s="430">
        <f t="shared" ca="1" si="114"/>
        <v>-6094009.1418443834</v>
      </c>
      <c r="AB131" s="430">
        <f t="shared" ca="1" si="114"/>
        <v>-6186017.5674805194</v>
      </c>
      <c r="AC131" s="430">
        <f t="shared" ca="1" si="114"/>
        <v>-6282552.573751132</v>
      </c>
      <c r="AD131" s="430">
        <f t="shared" ca="1" si="114"/>
        <v>-6380594.0431596218</v>
      </c>
      <c r="AE131" s="430">
        <f t="shared" ca="1" si="114"/>
        <v>-6476929.3782189889</v>
      </c>
      <c r="AF131" s="430">
        <f t="shared" ca="1" si="114"/>
        <v>-6578004.1668564454</v>
      </c>
      <c r="AG131" s="430">
        <f t="shared" ca="1" si="114"/>
        <v>-6677320.0348069202</v>
      </c>
      <c r="AH131" s="430">
        <f t="shared" ca="1" si="114"/>
        <v>-6781521.990976519</v>
      </c>
      <c r="AI131" s="430">
        <f t="shared" ca="1" si="114"/>
        <v>-6887350.0557664884</v>
      </c>
      <c r="AJ131" s="430">
        <f t="shared" ca="1" si="114"/>
        <v>-6984355.4696658906</v>
      </c>
      <c r="AK131" s="430">
        <f t="shared" ca="1" si="114"/>
        <v>-7093348.8230965035</v>
      </c>
      <c r="AL131" s="430">
        <f t="shared" ca="1" si="114"/>
        <v>-7200445.4556269106</v>
      </c>
      <c r="AM131" s="430">
        <f t="shared" ca="1" si="114"/>
        <v>-7312810.9702132605</v>
      </c>
      <c r="AN131" s="430">
        <f t="shared" ca="1" si="114"/>
        <v>-7423221.080976624</v>
      </c>
      <c r="AO131" s="430">
        <f t="shared" ca="1" si="114"/>
        <v>-7539063.0885013593</v>
      </c>
      <c r="AP131" s="430">
        <f t="shared" ca="1" si="114"/>
        <v>-7655662.4767170064</v>
      </c>
      <c r="AQ131" s="430">
        <f t="shared" ca="1" si="114"/>
        <v>-7765922.2820916101</v>
      </c>
      <c r="AR131" s="430">
        <f t="shared" ca="1" si="114"/>
        <v>-7872251.375387853</v>
      </c>
      <c r="AS131" s="430">
        <f t="shared" ca="1" si="114"/>
        <v>-7963778.1750435131</v>
      </c>
      <c r="AT131" s="430">
        <f t="shared" ca="1" si="114"/>
        <v>-8050174.4423032189</v>
      </c>
      <c r="AU131" s="430">
        <f t="shared" ca="1" si="114"/>
        <v>-8122089.7872291589</v>
      </c>
      <c r="AV131" s="430">
        <f t="shared" ca="1" si="114"/>
        <v>-8169323.201904376</v>
      </c>
      <c r="AW131" s="430">
        <f t="shared" ca="1" si="114"/>
        <v>-8223363.8510665055</v>
      </c>
      <c r="AX131" s="430">
        <f t="shared" ca="1" si="114"/>
        <v>-8263236.5575385224</v>
      </c>
      <c r="AY131" s="430">
        <f t="shared" ca="1" si="114"/>
        <v>-8303775.1942448309</v>
      </c>
      <c r="AZ131" s="430">
        <f t="shared" ca="1" si="114"/>
        <v>-8330797.4171587927</v>
      </c>
      <c r="BA131" s="430">
        <f t="shared" ca="1" si="114"/>
        <v>-8360262.0477459626</v>
      </c>
      <c r="BB131" s="430">
        <f t="shared" ca="1" si="114"/>
        <v>-8383871.4546107491</v>
      </c>
      <c r="BC131" s="430">
        <f t="shared" ca="1" si="114"/>
        <v>-8404668.584053969</v>
      </c>
      <c r="BD131" s="430">
        <f t="shared" ca="1" si="114"/>
        <v>-8429342.2371224836</v>
      </c>
      <c r="BE131" s="430">
        <f t="shared" ca="1" si="114"/>
        <v>-8447127.6213143729</v>
      </c>
      <c r="BF131" s="430">
        <f t="shared" ca="1" si="114"/>
        <v>-8469134.0017895661</v>
      </c>
      <c r="BG131" s="430">
        <f t="shared" ca="1" si="114"/>
        <v>-8477636.730538372</v>
      </c>
      <c r="BH131" s="430">
        <f t="shared" ca="1" si="114"/>
        <v>-8470675.2597587854</v>
      </c>
      <c r="BI131" s="430">
        <f t="shared" ca="1" si="114"/>
        <v>-8479512.1504364889</v>
      </c>
      <c r="BJ131" s="430">
        <f t="shared" ca="1" si="114"/>
        <v>-8483388.253389379</v>
      </c>
      <c r="BK131" s="430">
        <f t="shared" ca="1" si="114"/>
        <v>-8492733.6449079495</v>
      </c>
      <c r="BL131" s="430">
        <f ca="1">SUM(BL128:BL130)</f>
        <v>0</v>
      </c>
      <c r="BM131" s="430">
        <f ca="1">SUM(BM128:BM130)</f>
        <v>0</v>
      </c>
      <c r="BN131" s="430">
        <f t="shared" ref="BN131:DT131" ca="1" si="115">SUM(BN128:BN130)</f>
        <v>0</v>
      </c>
      <c r="BO131" s="430">
        <f t="shared" ca="1" si="115"/>
        <v>0</v>
      </c>
      <c r="BP131" s="430">
        <f t="shared" ca="1" si="115"/>
        <v>0</v>
      </c>
      <c r="BQ131" s="430">
        <f t="shared" ca="1" si="115"/>
        <v>0</v>
      </c>
      <c r="BR131" s="430">
        <f t="shared" ca="1" si="115"/>
        <v>0</v>
      </c>
      <c r="BS131" s="430">
        <f t="shared" ca="1" si="115"/>
        <v>0</v>
      </c>
      <c r="BT131" s="430">
        <f t="shared" ca="1" si="115"/>
        <v>0</v>
      </c>
      <c r="BU131" s="430">
        <f t="shared" ca="1" si="115"/>
        <v>0</v>
      </c>
      <c r="BV131" s="430">
        <f t="shared" ca="1" si="115"/>
        <v>0</v>
      </c>
      <c r="BW131" s="430">
        <f t="shared" ca="1" si="115"/>
        <v>0</v>
      </c>
      <c r="BX131" s="430">
        <f t="shared" ca="1" si="115"/>
        <v>0</v>
      </c>
      <c r="BY131" s="430">
        <f t="shared" ca="1" si="115"/>
        <v>0</v>
      </c>
      <c r="BZ131" s="430">
        <f t="shared" ca="1" si="115"/>
        <v>0</v>
      </c>
      <c r="CA131" s="430">
        <f t="shared" ca="1" si="115"/>
        <v>0</v>
      </c>
      <c r="CB131" s="430">
        <f t="shared" ca="1" si="115"/>
        <v>0</v>
      </c>
      <c r="CC131" s="430">
        <f t="shared" ca="1" si="115"/>
        <v>0</v>
      </c>
      <c r="CD131" s="430">
        <f t="shared" ca="1" si="115"/>
        <v>0</v>
      </c>
      <c r="CE131" s="430">
        <f t="shared" ca="1" si="115"/>
        <v>0</v>
      </c>
      <c r="CF131" s="430">
        <f t="shared" ca="1" si="115"/>
        <v>0</v>
      </c>
      <c r="CG131" s="430">
        <f t="shared" ca="1" si="115"/>
        <v>0</v>
      </c>
      <c r="CH131" s="430">
        <f t="shared" ca="1" si="115"/>
        <v>0</v>
      </c>
      <c r="CI131" s="430">
        <f t="shared" ca="1" si="115"/>
        <v>0</v>
      </c>
      <c r="CJ131" s="430">
        <f t="shared" ca="1" si="115"/>
        <v>0</v>
      </c>
      <c r="CK131" s="430">
        <f t="shared" ca="1" si="115"/>
        <v>0</v>
      </c>
      <c r="CL131" s="430">
        <f t="shared" ca="1" si="115"/>
        <v>0</v>
      </c>
      <c r="CM131" s="430">
        <f t="shared" ca="1" si="115"/>
        <v>0</v>
      </c>
      <c r="CN131" s="430">
        <f t="shared" ca="1" si="115"/>
        <v>0</v>
      </c>
      <c r="CO131" s="430">
        <f t="shared" ca="1" si="115"/>
        <v>0</v>
      </c>
      <c r="CP131" s="430">
        <f t="shared" ca="1" si="115"/>
        <v>0</v>
      </c>
      <c r="CQ131" s="430">
        <f t="shared" ca="1" si="115"/>
        <v>0</v>
      </c>
      <c r="CR131" s="430">
        <f t="shared" ca="1" si="115"/>
        <v>0</v>
      </c>
      <c r="CS131" s="430">
        <f t="shared" ca="1" si="115"/>
        <v>0</v>
      </c>
      <c r="CT131" s="430">
        <f t="shared" ca="1" si="115"/>
        <v>0</v>
      </c>
      <c r="CU131" s="430">
        <f t="shared" ca="1" si="115"/>
        <v>0</v>
      </c>
      <c r="CV131" s="430">
        <f t="shared" ca="1" si="115"/>
        <v>0</v>
      </c>
      <c r="CW131" s="430">
        <f t="shared" ca="1" si="115"/>
        <v>0</v>
      </c>
      <c r="CX131" s="430">
        <f t="shared" ca="1" si="115"/>
        <v>0</v>
      </c>
      <c r="CY131" s="430">
        <f t="shared" ca="1" si="115"/>
        <v>0</v>
      </c>
      <c r="CZ131" s="430">
        <f t="shared" ca="1" si="115"/>
        <v>0</v>
      </c>
      <c r="DA131" s="430">
        <f t="shared" ca="1" si="115"/>
        <v>0</v>
      </c>
      <c r="DB131" s="430">
        <f t="shared" ca="1" si="115"/>
        <v>0</v>
      </c>
      <c r="DC131" s="430">
        <f t="shared" ca="1" si="115"/>
        <v>0</v>
      </c>
      <c r="DD131" s="430">
        <f t="shared" ca="1" si="115"/>
        <v>0</v>
      </c>
      <c r="DE131" s="430">
        <f t="shared" ca="1" si="115"/>
        <v>0</v>
      </c>
      <c r="DF131" s="430">
        <f t="shared" ca="1" si="115"/>
        <v>0</v>
      </c>
      <c r="DG131" s="430">
        <f t="shared" ca="1" si="115"/>
        <v>0</v>
      </c>
      <c r="DH131" s="430">
        <f t="shared" ca="1" si="115"/>
        <v>0</v>
      </c>
      <c r="DI131" s="430">
        <f t="shared" ca="1" si="115"/>
        <v>0</v>
      </c>
      <c r="DJ131" s="430">
        <f t="shared" ca="1" si="115"/>
        <v>0</v>
      </c>
      <c r="DK131" s="430">
        <f t="shared" ca="1" si="115"/>
        <v>0</v>
      </c>
      <c r="DL131" s="430">
        <f t="shared" ca="1" si="115"/>
        <v>0</v>
      </c>
      <c r="DM131" s="430">
        <f t="shared" ca="1" si="115"/>
        <v>0</v>
      </c>
      <c r="DN131" s="430">
        <f t="shared" ca="1" si="115"/>
        <v>0</v>
      </c>
      <c r="DO131" s="430">
        <f t="shared" ca="1" si="115"/>
        <v>0</v>
      </c>
      <c r="DP131" s="430">
        <f t="shared" ca="1" si="115"/>
        <v>0</v>
      </c>
      <c r="DQ131" s="430">
        <f t="shared" ca="1" si="115"/>
        <v>0</v>
      </c>
      <c r="DR131" s="430">
        <f t="shared" ca="1" si="115"/>
        <v>0</v>
      </c>
      <c r="DS131" s="430">
        <f t="shared" ca="1" si="115"/>
        <v>0</v>
      </c>
      <c r="DT131" s="431">
        <f t="shared" ca="1" si="115"/>
        <v>0</v>
      </c>
    </row>
    <row r="132" spans="2:126">
      <c r="B132" s="78"/>
      <c r="DT132" s="79"/>
    </row>
    <row r="133" spans="2:126">
      <c r="B133" s="85" t="s">
        <v>788</v>
      </c>
      <c r="C133" s="427"/>
      <c r="D133" s="99">
        <f ca="1">D122</f>
        <v>-9999015.1983749997</v>
      </c>
      <c r="E133" s="99">
        <f ca="1">E122</f>
        <v>-19924.866427755354</v>
      </c>
      <c r="F133" s="99">
        <f t="shared" ref="F133:BQ133" ca="1" si="116">F122</f>
        <v>0</v>
      </c>
      <c r="G133" s="99">
        <f t="shared" ca="1" si="116"/>
        <v>0</v>
      </c>
      <c r="H133" s="99">
        <f t="shared" ca="1" si="116"/>
        <v>0</v>
      </c>
      <c r="I133" s="99">
        <f t="shared" ca="1" si="116"/>
        <v>0</v>
      </c>
      <c r="J133" s="99">
        <f t="shared" ca="1" si="116"/>
        <v>0</v>
      </c>
      <c r="K133" s="99">
        <f t="shared" ca="1" si="116"/>
        <v>0</v>
      </c>
      <c r="L133" s="99">
        <f t="shared" ca="1" si="116"/>
        <v>0</v>
      </c>
      <c r="M133" s="99">
        <f t="shared" ca="1" si="116"/>
        <v>0</v>
      </c>
      <c r="N133" s="99">
        <f t="shared" ca="1" si="116"/>
        <v>0</v>
      </c>
      <c r="O133" s="99">
        <f t="shared" ca="1" si="116"/>
        <v>0</v>
      </c>
      <c r="P133" s="99">
        <f t="shared" ca="1" si="116"/>
        <v>0</v>
      </c>
      <c r="Q133" s="99">
        <f t="shared" ca="1" si="116"/>
        <v>0</v>
      </c>
      <c r="R133" s="99">
        <f t="shared" ca="1" si="116"/>
        <v>6.5192580223083492E-10</v>
      </c>
      <c r="S133" s="99">
        <f t="shared" ca="1" si="116"/>
        <v>0</v>
      </c>
      <c r="T133" s="99">
        <f t="shared" ca="1" si="116"/>
        <v>0</v>
      </c>
      <c r="U133" s="99">
        <f t="shared" ca="1" si="116"/>
        <v>0</v>
      </c>
      <c r="V133" s="99">
        <f t="shared" ca="1" si="116"/>
        <v>0</v>
      </c>
      <c r="W133" s="99">
        <f t="shared" ca="1" si="116"/>
        <v>0</v>
      </c>
      <c r="X133" s="99">
        <f t="shared" ca="1" si="116"/>
        <v>0</v>
      </c>
      <c r="Y133" s="99">
        <f t="shared" ca="1" si="116"/>
        <v>-3.2596290111541746E-10</v>
      </c>
      <c r="Z133" s="99">
        <f t="shared" ca="1" si="116"/>
        <v>-1.6298145055770873E-10</v>
      </c>
      <c r="AA133" s="99">
        <f t="shared" ca="1" si="116"/>
        <v>0</v>
      </c>
      <c r="AB133" s="99">
        <f t="shared" ca="1" si="116"/>
        <v>0</v>
      </c>
      <c r="AC133" s="99">
        <f t="shared" ca="1" si="116"/>
        <v>0</v>
      </c>
      <c r="AD133" s="99">
        <f t="shared" ca="1" si="116"/>
        <v>0</v>
      </c>
      <c r="AE133" s="99">
        <f t="shared" ca="1" si="116"/>
        <v>0</v>
      </c>
      <c r="AF133" s="99">
        <f t="shared" ca="1" si="116"/>
        <v>0</v>
      </c>
      <c r="AG133" s="99">
        <f t="shared" ca="1" si="116"/>
        <v>0</v>
      </c>
      <c r="AH133" s="99">
        <f t="shared" ca="1" si="116"/>
        <v>0</v>
      </c>
      <c r="AI133" s="99">
        <f t="shared" ca="1" si="116"/>
        <v>0</v>
      </c>
      <c r="AJ133" s="99">
        <f t="shared" ca="1" si="116"/>
        <v>0</v>
      </c>
      <c r="AK133" s="99">
        <f t="shared" ca="1" si="116"/>
        <v>1.0186340659856796E-11</v>
      </c>
      <c r="AL133" s="99">
        <f t="shared" ca="1" si="116"/>
        <v>0</v>
      </c>
      <c r="AM133" s="99">
        <f t="shared" ca="1" si="116"/>
        <v>0</v>
      </c>
      <c r="AN133" s="99">
        <f t="shared" ca="1" si="116"/>
        <v>0</v>
      </c>
      <c r="AO133" s="99">
        <f t="shared" ca="1" si="116"/>
        <v>0</v>
      </c>
      <c r="AP133" s="99">
        <f t="shared" ca="1" si="116"/>
        <v>2450.8751739279774</v>
      </c>
      <c r="AQ133" s="99">
        <f t="shared" ca="1" si="116"/>
        <v>12429.055212856834</v>
      </c>
      <c r="AR133" s="99">
        <f t="shared" ca="1" si="116"/>
        <v>34675.406426296802</v>
      </c>
      <c r="AS133" s="99">
        <f t="shared" ca="1" si="116"/>
        <v>63769.629205550307</v>
      </c>
      <c r="AT133" s="99">
        <f t="shared" ca="1" si="116"/>
        <v>88389.761012499046</v>
      </c>
      <c r="AU133" s="99">
        <f t="shared" ca="1" si="116"/>
        <v>125324.48363948838</v>
      </c>
      <c r="AV133" s="99">
        <f t="shared" ca="1" si="116"/>
        <v>156713.16815940625</v>
      </c>
      <c r="AW133" s="99">
        <f t="shared" ca="1" si="116"/>
        <v>171370.61097548166</v>
      </c>
      <c r="AX133" s="99">
        <f t="shared" ca="1" si="116"/>
        <v>196665.21560474613</v>
      </c>
      <c r="AY133" s="99">
        <f t="shared" ca="1" si="116"/>
        <v>206294.92651405791</v>
      </c>
      <c r="AZ133" s="99">
        <f t="shared" ca="1" si="116"/>
        <v>229482.49476194134</v>
      </c>
      <c r="BA133" s="99">
        <f t="shared" ca="1" si="116"/>
        <v>234594.33374379348</v>
      </c>
      <c r="BB133" s="99">
        <f t="shared" ca="1" si="116"/>
        <v>249329.40321101111</v>
      </c>
      <c r="BC133" s="99">
        <f t="shared" ca="1" si="116"/>
        <v>246829.43030494219</v>
      </c>
      <c r="BD133" s="99">
        <f t="shared" ca="1" si="116"/>
        <v>248463.11495233551</v>
      </c>
      <c r="BE133" s="99">
        <f t="shared" ca="1" si="116"/>
        <v>255458.72965829028</v>
      </c>
      <c r="BF133" s="99">
        <f t="shared" ca="1" si="116"/>
        <v>256232.79058296402</v>
      </c>
      <c r="BG133" s="99">
        <f t="shared" ca="1" si="116"/>
        <v>288542.61854747444</v>
      </c>
      <c r="BH133" s="99">
        <f t="shared" ca="1" si="116"/>
        <v>294852.60046064202</v>
      </c>
      <c r="BI133" s="99">
        <f t="shared" ca="1" si="116"/>
        <v>287819.02843168308</v>
      </c>
      <c r="BJ133" s="99">
        <f t="shared" ca="1" si="116"/>
        <v>289681.1590308086</v>
      </c>
      <c r="BK133" s="99">
        <f t="shared" ca="1" si="116"/>
        <v>287095.43831589184</v>
      </c>
      <c r="BL133" s="99">
        <f t="shared" ca="1" si="116"/>
        <v>14062900.551408138</v>
      </c>
      <c r="BM133" s="99">
        <f t="shared" ca="1" si="116"/>
        <v>0</v>
      </c>
      <c r="BN133" s="99">
        <f t="shared" ca="1" si="116"/>
        <v>0</v>
      </c>
      <c r="BO133" s="99">
        <f t="shared" ca="1" si="116"/>
        <v>0</v>
      </c>
      <c r="BP133" s="99">
        <f t="shared" ca="1" si="116"/>
        <v>0</v>
      </c>
      <c r="BQ133" s="99">
        <f t="shared" ca="1" si="116"/>
        <v>0</v>
      </c>
      <c r="BR133" s="99">
        <f t="shared" ref="BR133:DT133" ca="1" si="117">BR122</f>
        <v>0</v>
      </c>
      <c r="BS133" s="99">
        <f t="shared" ca="1" si="117"/>
        <v>0</v>
      </c>
      <c r="BT133" s="99">
        <f t="shared" ca="1" si="117"/>
        <v>0</v>
      </c>
      <c r="BU133" s="99">
        <f t="shared" ca="1" si="117"/>
        <v>0</v>
      </c>
      <c r="BV133" s="99">
        <f t="shared" ca="1" si="117"/>
        <v>0</v>
      </c>
      <c r="BW133" s="99">
        <f t="shared" ca="1" si="117"/>
        <v>0</v>
      </c>
      <c r="BX133" s="99">
        <f t="shared" ca="1" si="117"/>
        <v>0</v>
      </c>
      <c r="BY133" s="99">
        <f t="shared" ca="1" si="117"/>
        <v>0</v>
      </c>
      <c r="BZ133" s="99">
        <f t="shared" ca="1" si="117"/>
        <v>0</v>
      </c>
      <c r="CA133" s="99">
        <f t="shared" ca="1" si="117"/>
        <v>0</v>
      </c>
      <c r="CB133" s="99">
        <f t="shared" ca="1" si="117"/>
        <v>0</v>
      </c>
      <c r="CC133" s="99">
        <f t="shared" ca="1" si="117"/>
        <v>0</v>
      </c>
      <c r="CD133" s="99">
        <f t="shared" ca="1" si="117"/>
        <v>0</v>
      </c>
      <c r="CE133" s="99">
        <f t="shared" ca="1" si="117"/>
        <v>0</v>
      </c>
      <c r="CF133" s="99">
        <f t="shared" ca="1" si="117"/>
        <v>0</v>
      </c>
      <c r="CG133" s="99">
        <f t="shared" ca="1" si="117"/>
        <v>0</v>
      </c>
      <c r="CH133" s="99">
        <f t="shared" ca="1" si="117"/>
        <v>0</v>
      </c>
      <c r="CI133" s="99">
        <f t="shared" ca="1" si="117"/>
        <v>0</v>
      </c>
      <c r="CJ133" s="99">
        <f t="shared" ca="1" si="117"/>
        <v>0</v>
      </c>
      <c r="CK133" s="99">
        <f t="shared" ca="1" si="117"/>
        <v>0</v>
      </c>
      <c r="CL133" s="99">
        <f t="shared" ca="1" si="117"/>
        <v>0</v>
      </c>
      <c r="CM133" s="99">
        <f t="shared" ca="1" si="117"/>
        <v>0</v>
      </c>
      <c r="CN133" s="99">
        <f t="shared" ca="1" si="117"/>
        <v>0</v>
      </c>
      <c r="CO133" s="99">
        <f t="shared" ca="1" si="117"/>
        <v>0</v>
      </c>
      <c r="CP133" s="99">
        <f t="shared" ca="1" si="117"/>
        <v>0</v>
      </c>
      <c r="CQ133" s="99">
        <f t="shared" ca="1" si="117"/>
        <v>0</v>
      </c>
      <c r="CR133" s="99">
        <f t="shared" ca="1" si="117"/>
        <v>0</v>
      </c>
      <c r="CS133" s="99">
        <f t="shared" ca="1" si="117"/>
        <v>0</v>
      </c>
      <c r="CT133" s="99">
        <f t="shared" ca="1" si="117"/>
        <v>0</v>
      </c>
      <c r="CU133" s="99">
        <f t="shared" ca="1" si="117"/>
        <v>0</v>
      </c>
      <c r="CV133" s="99">
        <f t="shared" ca="1" si="117"/>
        <v>0</v>
      </c>
      <c r="CW133" s="99">
        <f t="shared" ca="1" si="117"/>
        <v>0</v>
      </c>
      <c r="CX133" s="99">
        <f t="shared" ca="1" si="117"/>
        <v>0</v>
      </c>
      <c r="CY133" s="99">
        <f t="shared" ca="1" si="117"/>
        <v>0</v>
      </c>
      <c r="CZ133" s="99">
        <f t="shared" ca="1" si="117"/>
        <v>0</v>
      </c>
      <c r="DA133" s="99">
        <f t="shared" ca="1" si="117"/>
        <v>0</v>
      </c>
      <c r="DB133" s="99">
        <f t="shared" ca="1" si="117"/>
        <v>0</v>
      </c>
      <c r="DC133" s="99">
        <f t="shared" ca="1" si="117"/>
        <v>0</v>
      </c>
      <c r="DD133" s="99">
        <f t="shared" ca="1" si="117"/>
        <v>0</v>
      </c>
      <c r="DE133" s="99">
        <f t="shared" ca="1" si="117"/>
        <v>0</v>
      </c>
      <c r="DF133" s="99">
        <f t="shared" ca="1" si="117"/>
        <v>0</v>
      </c>
      <c r="DG133" s="99">
        <f t="shared" ca="1" si="117"/>
        <v>0</v>
      </c>
      <c r="DH133" s="99">
        <f t="shared" ca="1" si="117"/>
        <v>0</v>
      </c>
      <c r="DI133" s="99">
        <f t="shared" ca="1" si="117"/>
        <v>0</v>
      </c>
      <c r="DJ133" s="99">
        <f t="shared" ca="1" si="117"/>
        <v>0</v>
      </c>
      <c r="DK133" s="99">
        <f t="shared" ca="1" si="117"/>
        <v>0</v>
      </c>
      <c r="DL133" s="99">
        <f t="shared" ca="1" si="117"/>
        <v>0</v>
      </c>
      <c r="DM133" s="99">
        <f t="shared" ca="1" si="117"/>
        <v>0</v>
      </c>
      <c r="DN133" s="99">
        <f t="shared" ca="1" si="117"/>
        <v>0</v>
      </c>
      <c r="DO133" s="99">
        <f t="shared" ca="1" si="117"/>
        <v>0</v>
      </c>
      <c r="DP133" s="99">
        <f t="shared" ca="1" si="117"/>
        <v>0</v>
      </c>
      <c r="DQ133" s="99">
        <f t="shared" ca="1" si="117"/>
        <v>0</v>
      </c>
      <c r="DR133" s="99">
        <f t="shared" ca="1" si="117"/>
        <v>0</v>
      </c>
      <c r="DS133" s="99">
        <f t="shared" ca="1" si="117"/>
        <v>0</v>
      </c>
      <c r="DT133" s="428">
        <f t="shared" ca="1" si="117"/>
        <v>0</v>
      </c>
    </row>
    <row r="134" spans="2:126">
      <c r="B134" s="85" t="s">
        <v>786</v>
      </c>
      <c r="C134" s="427">
        <f>D10</f>
        <v>0.4</v>
      </c>
      <c r="D134" s="99">
        <v>0</v>
      </c>
      <c r="E134" s="99">
        <f ca="1">(E130-E114)/$C$128*$C$134</f>
        <v>0</v>
      </c>
      <c r="F134" s="99">
        <f t="shared" ref="F134:BQ134" ca="1" si="118">(F130-F114)/$C$128*$C$134</f>
        <v>0</v>
      </c>
      <c r="G134" s="99">
        <f t="shared" ca="1" si="118"/>
        <v>0</v>
      </c>
      <c r="H134" s="99">
        <f t="shared" ca="1" si="118"/>
        <v>0</v>
      </c>
      <c r="I134" s="99">
        <f t="shared" ca="1" si="118"/>
        <v>0</v>
      </c>
      <c r="J134" s="99">
        <f t="shared" ca="1" si="118"/>
        <v>0</v>
      </c>
      <c r="K134" s="99">
        <f t="shared" ca="1" si="118"/>
        <v>0</v>
      </c>
      <c r="L134" s="99">
        <f t="shared" ca="1" si="118"/>
        <v>0</v>
      </c>
      <c r="M134" s="99">
        <f t="shared" ca="1" si="118"/>
        <v>0</v>
      </c>
      <c r="N134" s="99">
        <f t="shared" ca="1" si="118"/>
        <v>0</v>
      </c>
      <c r="O134" s="99">
        <f t="shared" ca="1" si="118"/>
        <v>0</v>
      </c>
      <c r="P134" s="99">
        <f t="shared" ca="1" si="118"/>
        <v>0</v>
      </c>
      <c r="Q134" s="99">
        <f t="shared" ca="1" si="118"/>
        <v>0</v>
      </c>
      <c r="R134" s="99">
        <f t="shared" ca="1" si="118"/>
        <v>0</v>
      </c>
      <c r="S134" s="99">
        <f t="shared" ca="1" si="118"/>
        <v>0</v>
      </c>
      <c r="T134" s="99">
        <f t="shared" ca="1" si="118"/>
        <v>0</v>
      </c>
      <c r="U134" s="99">
        <f t="shared" ca="1" si="118"/>
        <v>0</v>
      </c>
      <c r="V134" s="99">
        <f t="shared" ca="1" si="118"/>
        <v>0</v>
      </c>
      <c r="W134" s="99">
        <f t="shared" ca="1" si="118"/>
        <v>0</v>
      </c>
      <c r="X134" s="99">
        <f t="shared" ca="1" si="118"/>
        <v>0</v>
      </c>
      <c r="Y134" s="99">
        <f t="shared" ca="1" si="118"/>
        <v>0</v>
      </c>
      <c r="Z134" s="99">
        <f t="shared" ca="1" si="118"/>
        <v>0</v>
      </c>
      <c r="AA134" s="99">
        <f t="shared" ca="1" si="118"/>
        <v>0</v>
      </c>
      <c r="AB134" s="99">
        <f t="shared" ca="1" si="118"/>
        <v>0</v>
      </c>
      <c r="AC134" s="99">
        <f t="shared" ca="1" si="118"/>
        <v>0</v>
      </c>
      <c r="AD134" s="99">
        <f t="shared" ca="1" si="118"/>
        <v>0</v>
      </c>
      <c r="AE134" s="99">
        <f t="shared" ca="1" si="118"/>
        <v>0</v>
      </c>
      <c r="AF134" s="99">
        <f t="shared" ca="1" si="118"/>
        <v>0</v>
      </c>
      <c r="AG134" s="99">
        <f t="shared" ca="1" si="118"/>
        <v>0</v>
      </c>
      <c r="AH134" s="99">
        <f t="shared" ca="1" si="118"/>
        <v>0</v>
      </c>
      <c r="AI134" s="99">
        <f t="shared" ca="1" si="118"/>
        <v>0</v>
      </c>
      <c r="AJ134" s="99">
        <f t="shared" ca="1" si="118"/>
        <v>0</v>
      </c>
      <c r="AK134" s="99">
        <f t="shared" ca="1" si="118"/>
        <v>0</v>
      </c>
      <c r="AL134" s="99">
        <f t="shared" ca="1" si="118"/>
        <v>0</v>
      </c>
      <c r="AM134" s="99">
        <f t="shared" ca="1" si="118"/>
        <v>0</v>
      </c>
      <c r="AN134" s="99">
        <f t="shared" ca="1" si="118"/>
        <v>0</v>
      </c>
      <c r="AO134" s="99">
        <f t="shared" ca="1" si="118"/>
        <v>0</v>
      </c>
      <c r="AP134" s="99">
        <f t="shared" ca="1" si="118"/>
        <v>0</v>
      </c>
      <c r="AQ134" s="99">
        <f t="shared" ca="1" si="118"/>
        <v>0</v>
      </c>
      <c r="AR134" s="99">
        <f t="shared" ca="1" si="118"/>
        <v>0</v>
      </c>
      <c r="AS134" s="99">
        <f t="shared" ca="1" si="118"/>
        <v>0</v>
      </c>
      <c r="AT134" s="99">
        <f t="shared" ca="1" si="118"/>
        <v>0</v>
      </c>
      <c r="AU134" s="99">
        <f t="shared" ca="1" si="118"/>
        <v>0</v>
      </c>
      <c r="AV134" s="99">
        <f t="shared" ca="1" si="118"/>
        <v>0</v>
      </c>
      <c r="AW134" s="99">
        <f t="shared" ca="1" si="118"/>
        <v>0</v>
      </c>
      <c r="AX134" s="99">
        <f t="shared" ca="1" si="118"/>
        <v>0</v>
      </c>
      <c r="AY134" s="99">
        <f t="shared" ca="1" si="118"/>
        <v>0</v>
      </c>
      <c r="AZ134" s="99">
        <f t="shared" ca="1" si="118"/>
        <v>0</v>
      </c>
      <c r="BA134" s="99">
        <f t="shared" ca="1" si="118"/>
        <v>0</v>
      </c>
      <c r="BB134" s="99">
        <f t="shared" ca="1" si="118"/>
        <v>0</v>
      </c>
      <c r="BC134" s="99">
        <f t="shared" ca="1" si="118"/>
        <v>0</v>
      </c>
      <c r="BD134" s="99">
        <f t="shared" ca="1" si="118"/>
        <v>0</v>
      </c>
      <c r="BE134" s="99">
        <f t="shared" ca="1" si="118"/>
        <v>0</v>
      </c>
      <c r="BF134" s="99">
        <f t="shared" ca="1" si="118"/>
        <v>0</v>
      </c>
      <c r="BG134" s="99">
        <f t="shared" ca="1" si="118"/>
        <v>0</v>
      </c>
      <c r="BH134" s="99">
        <f t="shared" ca="1" si="118"/>
        <v>0</v>
      </c>
      <c r="BI134" s="99">
        <f t="shared" ca="1" si="118"/>
        <v>0</v>
      </c>
      <c r="BJ134" s="99">
        <f t="shared" ca="1" si="118"/>
        <v>0</v>
      </c>
      <c r="BK134" s="99">
        <f t="shared" ca="1" si="118"/>
        <v>0</v>
      </c>
      <c r="BL134" s="99">
        <f t="shared" ca="1" si="118"/>
        <v>950873.92194818659</v>
      </c>
      <c r="BM134" s="99">
        <f t="shared" ca="1" si="118"/>
        <v>0</v>
      </c>
      <c r="BN134" s="99">
        <f t="shared" ca="1" si="118"/>
        <v>0</v>
      </c>
      <c r="BO134" s="99">
        <f t="shared" ca="1" si="118"/>
        <v>0</v>
      </c>
      <c r="BP134" s="99">
        <f t="shared" ca="1" si="118"/>
        <v>0</v>
      </c>
      <c r="BQ134" s="99">
        <f t="shared" ca="1" si="118"/>
        <v>0</v>
      </c>
      <c r="BR134" s="99">
        <f t="shared" ref="BR134:DT134" ca="1" si="119">(BR130-BR114)/$C$128*$C$134</f>
        <v>0</v>
      </c>
      <c r="BS134" s="99">
        <f t="shared" ca="1" si="119"/>
        <v>0</v>
      </c>
      <c r="BT134" s="99">
        <f t="shared" ca="1" si="119"/>
        <v>0</v>
      </c>
      <c r="BU134" s="99">
        <f t="shared" ca="1" si="119"/>
        <v>0</v>
      </c>
      <c r="BV134" s="99">
        <f t="shared" ca="1" si="119"/>
        <v>0</v>
      </c>
      <c r="BW134" s="99">
        <f t="shared" ca="1" si="119"/>
        <v>0</v>
      </c>
      <c r="BX134" s="99">
        <f t="shared" ca="1" si="119"/>
        <v>0</v>
      </c>
      <c r="BY134" s="99">
        <f t="shared" ca="1" si="119"/>
        <v>0</v>
      </c>
      <c r="BZ134" s="99">
        <f t="shared" ca="1" si="119"/>
        <v>0</v>
      </c>
      <c r="CA134" s="99">
        <f t="shared" ca="1" si="119"/>
        <v>0</v>
      </c>
      <c r="CB134" s="99">
        <f t="shared" ca="1" si="119"/>
        <v>0</v>
      </c>
      <c r="CC134" s="99">
        <f t="shared" ca="1" si="119"/>
        <v>0</v>
      </c>
      <c r="CD134" s="99">
        <f t="shared" ca="1" si="119"/>
        <v>0</v>
      </c>
      <c r="CE134" s="99">
        <f t="shared" ca="1" si="119"/>
        <v>0</v>
      </c>
      <c r="CF134" s="99">
        <f t="shared" ca="1" si="119"/>
        <v>0</v>
      </c>
      <c r="CG134" s="99">
        <f t="shared" ca="1" si="119"/>
        <v>0</v>
      </c>
      <c r="CH134" s="99">
        <f t="shared" ca="1" si="119"/>
        <v>0</v>
      </c>
      <c r="CI134" s="99">
        <f t="shared" ca="1" si="119"/>
        <v>0</v>
      </c>
      <c r="CJ134" s="99">
        <f t="shared" ca="1" si="119"/>
        <v>0</v>
      </c>
      <c r="CK134" s="99">
        <f t="shared" ca="1" si="119"/>
        <v>0</v>
      </c>
      <c r="CL134" s="99">
        <f t="shared" ca="1" si="119"/>
        <v>0</v>
      </c>
      <c r="CM134" s="99">
        <f t="shared" ca="1" si="119"/>
        <v>0</v>
      </c>
      <c r="CN134" s="99">
        <f t="shared" ca="1" si="119"/>
        <v>0</v>
      </c>
      <c r="CO134" s="99">
        <f t="shared" ca="1" si="119"/>
        <v>0</v>
      </c>
      <c r="CP134" s="99">
        <f t="shared" ca="1" si="119"/>
        <v>0</v>
      </c>
      <c r="CQ134" s="99">
        <f t="shared" ca="1" si="119"/>
        <v>0</v>
      </c>
      <c r="CR134" s="99">
        <f t="shared" ca="1" si="119"/>
        <v>0</v>
      </c>
      <c r="CS134" s="99">
        <f t="shared" ca="1" si="119"/>
        <v>0</v>
      </c>
      <c r="CT134" s="99">
        <f t="shared" ca="1" si="119"/>
        <v>0</v>
      </c>
      <c r="CU134" s="99">
        <f t="shared" ca="1" si="119"/>
        <v>0</v>
      </c>
      <c r="CV134" s="99">
        <f t="shared" ca="1" si="119"/>
        <v>0</v>
      </c>
      <c r="CW134" s="99">
        <f t="shared" ca="1" si="119"/>
        <v>0</v>
      </c>
      <c r="CX134" s="99">
        <f t="shared" ca="1" si="119"/>
        <v>0</v>
      </c>
      <c r="CY134" s="99">
        <f t="shared" ca="1" si="119"/>
        <v>0</v>
      </c>
      <c r="CZ134" s="99">
        <f t="shared" ca="1" si="119"/>
        <v>0</v>
      </c>
      <c r="DA134" s="99">
        <f t="shared" ca="1" si="119"/>
        <v>0</v>
      </c>
      <c r="DB134" s="99">
        <f t="shared" ca="1" si="119"/>
        <v>0</v>
      </c>
      <c r="DC134" s="99">
        <f t="shared" ca="1" si="119"/>
        <v>0</v>
      </c>
      <c r="DD134" s="99">
        <f t="shared" ca="1" si="119"/>
        <v>0</v>
      </c>
      <c r="DE134" s="99">
        <f t="shared" ca="1" si="119"/>
        <v>0</v>
      </c>
      <c r="DF134" s="99">
        <f t="shared" ca="1" si="119"/>
        <v>0</v>
      </c>
      <c r="DG134" s="99">
        <f t="shared" ca="1" si="119"/>
        <v>0</v>
      </c>
      <c r="DH134" s="99">
        <f t="shared" ca="1" si="119"/>
        <v>0</v>
      </c>
      <c r="DI134" s="99">
        <f t="shared" ca="1" si="119"/>
        <v>0</v>
      </c>
      <c r="DJ134" s="99">
        <f t="shared" ca="1" si="119"/>
        <v>0</v>
      </c>
      <c r="DK134" s="99">
        <f t="shared" ca="1" si="119"/>
        <v>0</v>
      </c>
      <c r="DL134" s="99">
        <f t="shared" ca="1" si="119"/>
        <v>0</v>
      </c>
      <c r="DM134" s="99">
        <f t="shared" ca="1" si="119"/>
        <v>0</v>
      </c>
      <c r="DN134" s="99">
        <f t="shared" ca="1" si="119"/>
        <v>0</v>
      </c>
      <c r="DO134" s="99">
        <f t="shared" ca="1" si="119"/>
        <v>0</v>
      </c>
      <c r="DP134" s="99">
        <f t="shared" ca="1" si="119"/>
        <v>0</v>
      </c>
      <c r="DQ134" s="99">
        <f t="shared" ca="1" si="119"/>
        <v>0</v>
      </c>
      <c r="DR134" s="99">
        <f t="shared" ca="1" si="119"/>
        <v>0</v>
      </c>
      <c r="DS134" s="99">
        <f t="shared" ca="1" si="119"/>
        <v>0</v>
      </c>
      <c r="DT134" s="428">
        <f t="shared" ca="1" si="119"/>
        <v>0</v>
      </c>
    </row>
    <row r="135" spans="2:126">
      <c r="B135" s="429" t="s">
        <v>670</v>
      </c>
      <c r="C135" s="26"/>
      <c r="D135" s="430">
        <f t="shared" ref="D135" ca="1" si="120">SUM(D133:D134)</f>
        <v>-9999015.1983749997</v>
      </c>
      <c r="E135" s="430">
        <f t="shared" ref="E135:BP135" ca="1" si="121">SUM(E133:E134)</f>
        <v>-19924.866427755354</v>
      </c>
      <c r="F135" s="430">
        <f t="shared" ca="1" si="121"/>
        <v>0</v>
      </c>
      <c r="G135" s="430">
        <f t="shared" ca="1" si="121"/>
        <v>0</v>
      </c>
      <c r="H135" s="430">
        <f t="shared" ca="1" si="121"/>
        <v>0</v>
      </c>
      <c r="I135" s="430">
        <f t="shared" ca="1" si="121"/>
        <v>0</v>
      </c>
      <c r="J135" s="430">
        <f t="shared" ca="1" si="121"/>
        <v>0</v>
      </c>
      <c r="K135" s="430">
        <f t="shared" ca="1" si="121"/>
        <v>0</v>
      </c>
      <c r="L135" s="430">
        <f t="shared" ca="1" si="121"/>
        <v>0</v>
      </c>
      <c r="M135" s="430">
        <f t="shared" ca="1" si="121"/>
        <v>0</v>
      </c>
      <c r="N135" s="430">
        <f t="shared" ca="1" si="121"/>
        <v>0</v>
      </c>
      <c r="O135" s="430">
        <f t="shared" ca="1" si="121"/>
        <v>0</v>
      </c>
      <c r="P135" s="430">
        <f t="shared" ca="1" si="121"/>
        <v>0</v>
      </c>
      <c r="Q135" s="430">
        <f t="shared" ca="1" si="121"/>
        <v>0</v>
      </c>
      <c r="R135" s="430">
        <f t="shared" ca="1" si="121"/>
        <v>6.5192580223083492E-10</v>
      </c>
      <c r="S135" s="430">
        <f t="shared" ca="1" si="121"/>
        <v>0</v>
      </c>
      <c r="T135" s="430">
        <f t="shared" ca="1" si="121"/>
        <v>0</v>
      </c>
      <c r="U135" s="430">
        <f t="shared" ca="1" si="121"/>
        <v>0</v>
      </c>
      <c r="V135" s="430">
        <f t="shared" ca="1" si="121"/>
        <v>0</v>
      </c>
      <c r="W135" s="430">
        <f t="shared" ca="1" si="121"/>
        <v>0</v>
      </c>
      <c r="X135" s="430">
        <f t="shared" ca="1" si="121"/>
        <v>0</v>
      </c>
      <c r="Y135" s="430">
        <f t="shared" ca="1" si="121"/>
        <v>-3.2596290111541746E-10</v>
      </c>
      <c r="Z135" s="430">
        <f t="shared" ca="1" si="121"/>
        <v>-1.6298145055770873E-10</v>
      </c>
      <c r="AA135" s="430">
        <f t="shared" ca="1" si="121"/>
        <v>0</v>
      </c>
      <c r="AB135" s="430">
        <f t="shared" ca="1" si="121"/>
        <v>0</v>
      </c>
      <c r="AC135" s="430">
        <f t="shared" ca="1" si="121"/>
        <v>0</v>
      </c>
      <c r="AD135" s="430">
        <f t="shared" ca="1" si="121"/>
        <v>0</v>
      </c>
      <c r="AE135" s="430">
        <f t="shared" ca="1" si="121"/>
        <v>0</v>
      </c>
      <c r="AF135" s="430">
        <f t="shared" ca="1" si="121"/>
        <v>0</v>
      </c>
      <c r="AG135" s="430">
        <f t="shared" ca="1" si="121"/>
        <v>0</v>
      </c>
      <c r="AH135" s="430">
        <f t="shared" ca="1" si="121"/>
        <v>0</v>
      </c>
      <c r="AI135" s="430">
        <f t="shared" ca="1" si="121"/>
        <v>0</v>
      </c>
      <c r="AJ135" s="430">
        <f t="shared" ca="1" si="121"/>
        <v>0</v>
      </c>
      <c r="AK135" s="430">
        <f t="shared" ca="1" si="121"/>
        <v>1.0186340659856796E-11</v>
      </c>
      <c r="AL135" s="430">
        <f t="shared" ca="1" si="121"/>
        <v>0</v>
      </c>
      <c r="AM135" s="430">
        <f t="shared" ca="1" si="121"/>
        <v>0</v>
      </c>
      <c r="AN135" s="430">
        <f t="shared" ca="1" si="121"/>
        <v>0</v>
      </c>
      <c r="AO135" s="430">
        <f t="shared" ca="1" si="121"/>
        <v>0</v>
      </c>
      <c r="AP135" s="430">
        <f t="shared" ca="1" si="121"/>
        <v>2450.8751739279774</v>
      </c>
      <c r="AQ135" s="430">
        <f t="shared" ca="1" si="121"/>
        <v>12429.055212856834</v>
      </c>
      <c r="AR135" s="430">
        <f t="shared" ca="1" si="121"/>
        <v>34675.406426296802</v>
      </c>
      <c r="AS135" s="430">
        <f t="shared" ca="1" si="121"/>
        <v>63769.629205550307</v>
      </c>
      <c r="AT135" s="430">
        <f t="shared" ca="1" si="121"/>
        <v>88389.761012499046</v>
      </c>
      <c r="AU135" s="430">
        <f t="shared" ca="1" si="121"/>
        <v>125324.48363948838</v>
      </c>
      <c r="AV135" s="430">
        <f t="shared" ca="1" si="121"/>
        <v>156713.16815940625</v>
      </c>
      <c r="AW135" s="430">
        <f t="shared" ca="1" si="121"/>
        <v>171370.61097548166</v>
      </c>
      <c r="AX135" s="430">
        <f t="shared" ca="1" si="121"/>
        <v>196665.21560474613</v>
      </c>
      <c r="AY135" s="430">
        <f t="shared" ca="1" si="121"/>
        <v>206294.92651405791</v>
      </c>
      <c r="AZ135" s="430">
        <f t="shared" ca="1" si="121"/>
        <v>229482.49476194134</v>
      </c>
      <c r="BA135" s="430">
        <f t="shared" ca="1" si="121"/>
        <v>234594.33374379348</v>
      </c>
      <c r="BB135" s="430">
        <f t="shared" ca="1" si="121"/>
        <v>249329.40321101111</v>
      </c>
      <c r="BC135" s="430">
        <f t="shared" ca="1" si="121"/>
        <v>246829.43030494219</v>
      </c>
      <c r="BD135" s="430">
        <f t="shared" ca="1" si="121"/>
        <v>248463.11495233551</v>
      </c>
      <c r="BE135" s="430">
        <f t="shared" ca="1" si="121"/>
        <v>255458.72965829028</v>
      </c>
      <c r="BF135" s="430">
        <f t="shared" ca="1" si="121"/>
        <v>256232.79058296402</v>
      </c>
      <c r="BG135" s="430">
        <f t="shared" ca="1" si="121"/>
        <v>288542.61854747444</v>
      </c>
      <c r="BH135" s="430">
        <f t="shared" ca="1" si="121"/>
        <v>294852.60046064202</v>
      </c>
      <c r="BI135" s="430">
        <f t="shared" ca="1" si="121"/>
        <v>287819.02843168308</v>
      </c>
      <c r="BJ135" s="430">
        <f t="shared" ca="1" si="121"/>
        <v>289681.1590308086</v>
      </c>
      <c r="BK135" s="430">
        <f t="shared" ca="1" si="121"/>
        <v>287095.43831589184</v>
      </c>
      <c r="BL135" s="430">
        <f t="shared" ca="1" si="121"/>
        <v>15013774.473356325</v>
      </c>
      <c r="BM135" s="430">
        <f t="shared" ca="1" si="121"/>
        <v>0</v>
      </c>
      <c r="BN135" s="430">
        <f t="shared" ca="1" si="121"/>
        <v>0</v>
      </c>
      <c r="BO135" s="430">
        <f t="shared" ca="1" si="121"/>
        <v>0</v>
      </c>
      <c r="BP135" s="430">
        <f t="shared" ca="1" si="121"/>
        <v>0</v>
      </c>
      <c r="BQ135" s="430">
        <f t="shared" ref="BQ135:DT135" ca="1" si="122">SUM(BQ133:BQ134)</f>
        <v>0</v>
      </c>
      <c r="BR135" s="430">
        <f t="shared" ca="1" si="122"/>
        <v>0</v>
      </c>
      <c r="BS135" s="430">
        <f t="shared" ca="1" si="122"/>
        <v>0</v>
      </c>
      <c r="BT135" s="430">
        <f t="shared" ca="1" si="122"/>
        <v>0</v>
      </c>
      <c r="BU135" s="430">
        <f t="shared" ca="1" si="122"/>
        <v>0</v>
      </c>
      <c r="BV135" s="430">
        <f t="shared" ca="1" si="122"/>
        <v>0</v>
      </c>
      <c r="BW135" s="430">
        <f t="shared" ca="1" si="122"/>
        <v>0</v>
      </c>
      <c r="BX135" s="430">
        <f t="shared" ca="1" si="122"/>
        <v>0</v>
      </c>
      <c r="BY135" s="430">
        <f t="shared" ca="1" si="122"/>
        <v>0</v>
      </c>
      <c r="BZ135" s="430">
        <f t="shared" ca="1" si="122"/>
        <v>0</v>
      </c>
      <c r="CA135" s="430">
        <f t="shared" ca="1" si="122"/>
        <v>0</v>
      </c>
      <c r="CB135" s="430">
        <f t="shared" ca="1" si="122"/>
        <v>0</v>
      </c>
      <c r="CC135" s="430">
        <f t="shared" ca="1" si="122"/>
        <v>0</v>
      </c>
      <c r="CD135" s="430">
        <f t="shared" ca="1" si="122"/>
        <v>0</v>
      </c>
      <c r="CE135" s="430">
        <f t="shared" ca="1" si="122"/>
        <v>0</v>
      </c>
      <c r="CF135" s="430">
        <f t="shared" ca="1" si="122"/>
        <v>0</v>
      </c>
      <c r="CG135" s="430">
        <f t="shared" ca="1" si="122"/>
        <v>0</v>
      </c>
      <c r="CH135" s="430">
        <f t="shared" ca="1" si="122"/>
        <v>0</v>
      </c>
      <c r="CI135" s="430">
        <f t="shared" ca="1" si="122"/>
        <v>0</v>
      </c>
      <c r="CJ135" s="430">
        <f t="shared" ca="1" si="122"/>
        <v>0</v>
      </c>
      <c r="CK135" s="430">
        <f t="shared" ca="1" si="122"/>
        <v>0</v>
      </c>
      <c r="CL135" s="430">
        <f t="shared" ca="1" si="122"/>
        <v>0</v>
      </c>
      <c r="CM135" s="430">
        <f t="shared" ca="1" si="122"/>
        <v>0</v>
      </c>
      <c r="CN135" s="430">
        <f t="shared" ca="1" si="122"/>
        <v>0</v>
      </c>
      <c r="CO135" s="430">
        <f t="shared" ca="1" si="122"/>
        <v>0</v>
      </c>
      <c r="CP135" s="430">
        <f t="shared" ca="1" si="122"/>
        <v>0</v>
      </c>
      <c r="CQ135" s="430">
        <f t="shared" ca="1" si="122"/>
        <v>0</v>
      </c>
      <c r="CR135" s="430">
        <f t="shared" ca="1" si="122"/>
        <v>0</v>
      </c>
      <c r="CS135" s="430">
        <f t="shared" ca="1" si="122"/>
        <v>0</v>
      </c>
      <c r="CT135" s="430">
        <f t="shared" ca="1" si="122"/>
        <v>0</v>
      </c>
      <c r="CU135" s="430">
        <f t="shared" ca="1" si="122"/>
        <v>0</v>
      </c>
      <c r="CV135" s="430">
        <f t="shared" ca="1" si="122"/>
        <v>0</v>
      </c>
      <c r="CW135" s="430">
        <f t="shared" ca="1" si="122"/>
        <v>0</v>
      </c>
      <c r="CX135" s="430">
        <f t="shared" ca="1" si="122"/>
        <v>0</v>
      </c>
      <c r="CY135" s="430">
        <f t="shared" ca="1" si="122"/>
        <v>0</v>
      </c>
      <c r="CZ135" s="430">
        <f t="shared" ca="1" si="122"/>
        <v>0</v>
      </c>
      <c r="DA135" s="430">
        <f t="shared" ca="1" si="122"/>
        <v>0</v>
      </c>
      <c r="DB135" s="430">
        <f t="shared" ca="1" si="122"/>
        <v>0</v>
      </c>
      <c r="DC135" s="430">
        <f t="shared" ca="1" si="122"/>
        <v>0</v>
      </c>
      <c r="DD135" s="430">
        <f t="shared" ca="1" si="122"/>
        <v>0</v>
      </c>
      <c r="DE135" s="430">
        <f t="shared" ca="1" si="122"/>
        <v>0</v>
      </c>
      <c r="DF135" s="430">
        <f t="shared" ca="1" si="122"/>
        <v>0</v>
      </c>
      <c r="DG135" s="430">
        <f t="shared" ca="1" si="122"/>
        <v>0</v>
      </c>
      <c r="DH135" s="430">
        <f t="shared" ca="1" si="122"/>
        <v>0</v>
      </c>
      <c r="DI135" s="430">
        <f t="shared" ca="1" si="122"/>
        <v>0</v>
      </c>
      <c r="DJ135" s="430">
        <f t="shared" ca="1" si="122"/>
        <v>0</v>
      </c>
      <c r="DK135" s="430">
        <f t="shared" ca="1" si="122"/>
        <v>0</v>
      </c>
      <c r="DL135" s="430">
        <f t="shared" ca="1" si="122"/>
        <v>0</v>
      </c>
      <c r="DM135" s="430">
        <f t="shared" ca="1" si="122"/>
        <v>0</v>
      </c>
      <c r="DN135" s="430">
        <f t="shared" ca="1" si="122"/>
        <v>0</v>
      </c>
      <c r="DO135" s="430">
        <f t="shared" ca="1" si="122"/>
        <v>0</v>
      </c>
      <c r="DP135" s="430">
        <f t="shared" ca="1" si="122"/>
        <v>0</v>
      </c>
      <c r="DQ135" s="430">
        <f t="shared" ca="1" si="122"/>
        <v>0</v>
      </c>
      <c r="DR135" s="430">
        <f t="shared" ca="1" si="122"/>
        <v>0</v>
      </c>
      <c r="DS135" s="430">
        <f t="shared" ca="1" si="122"/>
        <v>0</v>
      </c>
      <c r="DT135" s="431">
        <f t="shared" ca="1" si="122"/>
        <v>0</v>
      </c>
    </row>
    <row r="136" spans="2:126">
      <c r="B136" s="78"/>
      <c r="DT136" s="79"/>
    </row>
    <row r="137" spans="2:126">
      <c r="B137" s="85" t="s">
        <v>783</v>
      </c>
      <c r="C137" s="427"/>
      <c r="D137" s="99">
        <f ca="1">D128+D130</f>
        <v>-4285292.2278749999</v>
      </c>
      <c r="E137" s="99">
        <f ca="1">E130</f>
        <v>-8539.2284690380093</v>
      </c>
      <c r="F137" s="99">
        <f t="shared" ref="F137:BK137" ca="1" si="123">F130</f>
        <v>0</v>
      </c>
      <c r="G137" s="99">
        <f t="shared" ca="1" si="123"/>
        <v>0</v>
      </c>
      <c r="H137" s="99">
        <f t="shared" ca="1" si="123"/>
        <v>0</v>
      </c>
      <c r="I137" s="99">
        <f t="shared" ca="1" si="123"/>
        <v>0</v>
      </c>
      <c r="J137" s="99">
        <f t="shared" ca="1" si="123"/>
        <v>0</v>
      </c>
      <c r="K137" s="99">
        <f t="shared" ca="1" si="123"/>
        <v>0</v>
      </c>
      <c r="L137" s="99">
        <f t="shared" ca="1" si="123"/>
        <v>0</v>
      </c>
      <c r="M137" s="99">
        <f t="shared" ca="1" si="123"/>
        <v>0</v>
      </c>
      <c r="N137" s="99">
        <f t="shared" ca="1" si="123"/>
        <v>0</v>
      </c>
      <c r="O137" s="99">
        <f t="shared" ca="1" si="123"/>
        <v>0</v>
      </c>
      <c r="P137" s="99">
        <f t="shared" ca="1" si="123"/>
        <v>0</v>
      </c>
      <c r="Q137" s="99">
        <f t="shared" ca="1" si="123"/>
        <v>0</v>
      </c>
      <c r="R137" s="99">
        <f t="shared" ca="1" si="123"/>
        <v>2.7939677238464354E-10</v>
      </c>
      <c r="S137" s="99">
        <f t="shared" ca="1" si="123"/>
        <v>0</v>
      </c>
      <c r="T137" s="99">
        <f t="shared" ca="1" si="123"/>
        <v>0</v>
      </c>
      <c r="U137" s="99">
        <f t="shared" ca="1" si="123"/>
        <v>0</v>
      </c>
      <c r="V137" s="99">
        <f t="shared" ca="1" si="123"/>
        <v>0</v>
      </c>
      <c r="W137" s="99">
        <f t="shared" ca="1" si="123"/>
        <v>0</v>
      </c>
      <c r="X137" s="99">
        <f t="shared" ca="1" si="123"/>
        <v>0</v>
      </c>
      <c r="Y137" s="99">
        <f t="shared" ca="1" si="123"/>
        <v>-1.3969838619232177E-10</v>
      </c>
      <c r="Z137" s="99">
        <f t="shared" ca="1" si="123"/>
        <v>-6.9849193096160886E-11</v>
      </c>
      <c r="AA137" s="99">
        <f t="shared" ca="1" si="123"/>
        <v>0</v>
      </c>
      <c r="AB137" s="99">
        <f t="shared" ca="1" si="123"/>
        <v>0</v>
      </c>
      <c r="AC137" s="99">
        <f t="shared" ca="1" si="123"/>
        <v>0</v>
      </c>
      <c r="AD137" s="99">
        <f t="shared" ca="1" si="123"/>
        <v>0</v>
      </c>
      <c r="AE137" s="99">
        <f t="shared" ca="1" si="123"/>
        <v>0</v>
      </c>
      <c r="AF137" s="99">
        <f t="shared" ca="1" si="123"/>
        <v>0</v>
      </c>
      <c r="AG137" s="99">
        <f t="shared" ca="1" si="123"/>
        <v>0</v>
      </c>
      <c r="AH137" s="99">
        <f t="shared" ca="1" si="123"/>
        <v>0</v>
      </c>
      <c r="AI137" s="99">
        <f t="shared" ca="1" si="123"/>
        <v>0</v>
      </c>
      <c r="AJ137" s="99">
        <f t="shared" ca="1" si="123"/>
        <v>0</v>
      </c>
      <c r="AK137" s="99">
        <f t="shared" ca="1" si="123"/>
        <v>4.3655745685100554E-12</v>
      </c>
      <c r="AL137" s="99">
        <f t="shared" ca="1" si="123"/>
        <v>0</v>
      </c>
      <c r="AM137" s="99">
        <f t="shared" ca="1" si="123"/>
        <v>0</v>
      </c>
      <c r="AN137" s="99">
        <f t="shared" ca="1" si="123"/>
        <v>0</v>
      </c>
      <c r="AO137" s="99">
        <f t="shared" ca="1" si="123"/>
        <v>0</v>
      </c>
      <c r="AP137" s="99">
        <f t="shared" ca="1" si="123"/>
        <v>1050.3750745405616</v>
      </c>
      <c r="AQ137" s="99">
        <f t="shared" ca="1" si="123"/>
        <v>5326.7379483672148</v>
      </c>
      <c r="AR137" s="99">
        <f t="shared" ca="1" si="123"/>
        <v>14860.888468412915</v>
      </c>
      <c r="AS137" s="99">
        <f t="shared" ca="1" si="123"/>
        <v>27329.841088092991</v>
      </c>
      <c r="AT137" s="99">
        <f t="shared" ca="1" si="123"/>
        <v>37881.326148213877</v>
      </c>
      <c r="AU137" s="99">
        <f t="shared" ca="1" si="123"/>
        <v>53710.492988352162</v>
      </c>
      <c r="AV137" s="99">
        <f t="shared" ca="1" si="123"/>
        <v>67162.786354031254</v>
      </c>
      <c r="AW137" s="99">
        <f t="shared" ca="1" si="123"/>
        <v>73444.547560920721</v>
      </c>
      <c r="AX137" s="99">
        <f t="shared" ca="1" si="123"/>
        <v>84285.092402034061</v>
      </c>
      <c r="AY137" s="99">
        <f t="shared" ca="1" si="123"/>
        <v>88412.111363167685</v>
      </c>
      <c r="AZ137" s="99">
        <f t="shared" ca="1" si="123"/>
        <v>98349.640612260569</v>
      </c>
      <c r="BA137" s="99">
        <f t="shared" ca="1" si="123"/>
        <v>100540.42874734008</v>
      </c>
      <c r="BB137" s="99">
        <f t="shared" ca="1" si="123"/>
        <v>106855.45851900477</v>
      </c>
      <c r="BC137" s="99">
        <f t="shared" ca="1" si="123"/>
        <v>105784.04155926095</v>
      </c>
      <c r="BD137" s="99">
        <f t="shared" ca="1" si="123"/>
        <v>106484.19212242951</v>
      </c>
      <c r="BE137" s="99">
        <f t="shared" ca="1" si="123"/>
        <v>109482.31271069583</v>
      </c>
      <c r="BF137" s="99">
        <f t="shared" ca="1" si="123"/>
        <v>109814.05310698457</v>
      </c>
      <c r="BG137" s="99">
        <f t="shared" ca="1" si="123"/>
        <v>123661.12223463191</v>
      </c>
      <c r="BH137" s="99">
        <f t="shared" ca="1" si="123"/>
        <v>126365.400197418</v>
      </c>
      <c r="BI137" s="99">
        <f t="shared" ca="1" si="123"/>
        <v>123351.01218500704</v>
      </c>
      <c r="BJ137" s="99">
        <f t="shared" ca="1" si="123"/>
        <v>124149.06815606082</v>
      </c>
      <c r="BK137" s="99">
        <f t="shared" ca="1" si="123"/>
        <v>123040.90213538222</v>
      </c>
      <c r="BL137" s="99">
        <f ca="1">BL130</f>
        <v>8620958.43647407</v>
      </c>
      <c r="BM137" s="99">
        <f t="shared" ref="BM137:DT137" ca="1" si="124">BM130</f>
        <v>0</v>
      </c>
      <c r="BN137" s="99">
        <f t="shared" ca="1" si="124"/>
        <v>0</v>
      </c>
      <c r="BO137" s="99">
        <f t="shared" ca="1" si="124"/>
        <v>0</v>
      </c>
      <c r="BP137" s="99">
        <f t="shared" ca="1" si="124"/>
        <v>0</v>
      </c>
      <c r="BQ137" s="99">
        <f t="shared" ca="1" si="124"/>
        <v>0</v>
      </c>
      <c r="BR137" s="99">
        <f t="shared" ca="1" si="124"/>
        <v>0</v>
      </c>
      <c r="BS137" s="99">
        <f t="shared" ca="1" si="124"/>
        <v>0</v>
      </c>
      <c r="BT137" s="99">
        <f t="shared" ca="1" si="124"/>
        <v>0</v>
      </c>
      <c r="BU137" s="99">
        <f t="shared" ca="1" si="124"/>
        <v>0</v>
      </c>
      <c r="BV137" s="99">
        <f t="shared" ca="1" si="124"/>
        <v>0</v>
      </c>
      <c r="BW137" s="99">
        <f t="shared" ca="1" si="124"/>
        <v>0</v>
      </c>
      <c r="BX137" s="99">
        <f t="shared" ca="1" si="124"/>
        <v>0</v>
      </c>
      <c r="BY137" s="99">
        <f t="shared" ca="1" si="124"/>
        <v>0</v>
      </c>
      <c r="BZ137" s="99">
        <f t="shared" ca="1" si="124"/>
        <v>0</v>
      </c>
      <c r="CA137" s="99">
        <f t="shared" ca="1" si="124"/>
        <v>0</v>
      </c>
      <c r="CB137" s="99">
        <f t="shared" ca="1" si="124"/>
        <v>0</v>
      </c>
      <c r="CC137" s="99">
        <f t="shared" ca="1" si="124"/>
        <v>0</v>
      </c>
      <c r="CD137" s="99">
        <f t="shared" ca="1" si="124"/>
        <v>0</v>
      </c>
      <c r="CE137" s="99">
        <f t="shared" ca="1" si="124"/>
        <v>0</v>
      </c>
      <c r="CF137" s="99">
        <f t="shared" ca="1" si="124"/>
        <v>0</v>
      </c>
      <c r="CG137" s="99">
        <f t="shared" ca="1" si="124"/>
        <v>0</v>
      </c>
      <c r="CH137" s="99">
        <f t="shared" ca="1" si="124"/>
        <v>0</v>
      </c>
      <c r="CI137" s="99">
        <f t="shared" ca="1" si="124"/>
        <v>0</v>
      </c>
      <c r="CJ137" s="99">
        <f t="shared" ca="1" si="124"/>
        <v>0</v>
      </c>
      <c r="CK137" s="99">
        <f t="shared" ca="1" si="124"/>
        <v>0</v>
      </c>
      <c r="CL137" s="99">
        <f t="shared" ca="1" si="124"/>
        <v>0</v>
      </c>
      <c r="CM137" s="99">
        <f t="shared" ca="1" si="124"/>
        <v>0</v>
      </c>
      <c r="CN137" s="99">
        <f t="shared" ca="1" si="124"/>
        <v>0</v>
      </c>
      <c r="CO137" s="99">
        <f t="shared" ca="1" si="124"/>
        <v>0</v>
      </c>
      <c r="CP137" s="99">
        <f t="shared" ca="1" si="124"/>
        <v>0</v>
      </c>
      <c r="CQ137" s="99">
        <f t="shared" ca="1" si="124"/>
        <v>0</v>
      </c>
      <c r="CR137" s="99">
        <f t="shared" ca="1" si="124"/>
        <v>0</v>
      </c>
      <c r="CS137" s="99">
        <f t="shared" ca="1" si="124"/>
        <v>0</v>
      </c>
      <c r="CT137" s="99">
        <f t="shared" ca="1" si="124"/>
        <v>0</v>
      </c>
      <c r="CU137" s="99">
        <f t="shared" ca="1" si="124"/>
        <v>0</v>
      </c>
      <c r="CV137" s="99">
        <f t="shared" ca="1" si="124"/>
        <v>0</v>
      </c>
      <c r="CW137" s="99">
        <f t="shared" ca="1" si="124"/>
        <v>0</v>
      </c>
      <c r="CX137" s="99">
        <f t="shared" ca="1" si="124"/>
        <v>0</v>
      </c>
      <c r="CY137" s="99">
        <f t="shared" ca="1" si="124"/>
        <v>0</v>
      </c>
      <c r="CZ137" s="99">
        <f t="shared" ca="1" si="124"/>
        <v>0</v>
      </c>
      <c r="DA137" s="99">
        <f t="shared" ca="1" si="124"/>
        <v>0</v>
      </c>
      <c r="DB137" s="99">
        <f t="shared" ca="1" si="124"/>
        <v>0</v>
      </c>
      <c r="DC137" s="99">
        <f t="shared" ca="1" si="124"/>
        <v>0</v>
      </c>
      <c r="DD137" s="99">
        <f t="shared" ca="1" si="124"/>
        <v>0</v>
      </c>
      <c r="DE137" s="99">
        <f t="shared" ca="1" si="124"/>
        <v>0</v>
      </c>
      <c r="DF137" s="99">
        <f t="shared" ca="1" si="124"/>
        <v>0</v>
      </c>
      <c r="DG137" s="99">
        <f t="shared" ca="1" si="124"/>
        <v>0</v>
      </c>
      <c r="DH137" s="99">
        <f t="shared" ca="1" si="124"/>
        <v>0</v>
      </c>
      <c r="DI137" s="99">
        <f t="shared" ca="1" si="124"/>
        <v>0</v>
      </c>
      <c r="DJ137" s="99">
        <f t="shared" ca="1" si="124"/>
        <v>0</v>
      </c>
      <c r="DK137" s="99">
        <f t="shared" ca="1" si="124"/>
        <v>0</v>
      </c>
      <c r="DL137" s="99">
        <f t="shared" ca="1" si="124"/>
        <v>0</v>
      </c>
      <c r="DM137" s="99">
        <f t="shared" ca="1" si="124"/>
        <v>0</v>
      </c>
      <c r="DN137" s="99">
        <f t="shared" ca="1" si="124"/>
        <v>0</v>
      </c>
      <c r="DO137" s="99">
        <f t="shared" ca="1" si="124"/>
        <v>0</v>
      </c>
      <c r="DP137" s="99">
        <f t="shared" ca="1" si="124"/>
        <v>0</v>
      </c>
      <c r="DQ137" s="99">
        <f t="shared" ca="1" si="124"/>
        <v>0</v>
      </c>
      <c r="DR137" s="99">
        <f t="shared" ca="1" si="124"/>
        <v>0</v>
      </c>
      <c r="DS137" s="99">
        <f t="shared" ca="1" si="124"/>
        <v>0</v>
      </c>
      <c r="DT137" s="428">
        <f t="shared" ca="1" si="124"/>
        <v>0</v>
      </c>
    </row>
    <row r="138" spans="2:126">
      <c r="B138" s="85" t="s">
        <v>784</v>
      </c>
      <c r="C138" s="427"/>
      <c r="D138" s="99">
        <f ca="1">D135</f>
        <v>-9999015.1983749997</v>
      </c>
      <c r="E138" s="99">
        <f ca="1">E135</f>
        <v>-19924.866427755354</v>
      </c>
      <c r="F138" s="99">
        <f t="shared" ref="F138:BQ138" ca="1" si="125">F135</f>
        <v>0</v>
      </c>
      <c r="G138" s="99">
        <f t="shared" ca="1" si="125"/>
        <v>0</v>
      </c>
      <c r="H138" s="99">
        <f t="shared" ca="1" si="125"/>
        <v>0</v>
      </c>
      <c r="I138" s="99">
        <f t="shared" ca="1" si="125"/>
        <v>0</v>
      </c>
      <c r="J138" s="99">
        <f t="shared" ca="1" si="125"/>
        <v>0</v>
      </c>
      <c r="K138" s="99">
        <f t="shared" ca="1" si="125"/>
        <v>0</v>
      </c>
      <c r="L138" s="99">
        <f t="shared" ca="1" si="125"/>
        <v>0</v>
      </c>
      <c r="M138" s="99">
        <f t="shared" ca="1" si="125"/>
        <v>0</v>
      </c>
      <c r="N138" s="99">
        <f t="shared" ca="1" si="125"/>
        <v>0</v>
      </c>
      <c r="O138" s="99">
        <f t="shared" ca="1" si="125"/>
        <v>0</v>
      </c>
      <c r="P138" s="99">
        <f t="shared" ca="1" si="125"/>
        <v>0</v>
      </c>
      <c r="Q138" s="99">
        <f t="shared" ca="1" si="125"/>
        <v>0</v>
      </c>
      <c r="R138" s="99">
        <f t="shared" ca="1" si="125"/>
        <v>6.5192580223083492E-10</v>
      </c>
      <c r="S138" s="99">
        <f t="shared" ca="1" si="125"/>
        <v>0</v>
      </c>
      <c r="T138" s="99">
        <f t="shared" ca="1" si="125"/>
        <v>0</v>
      </c>
      <c r="U138" s="99">
        <f t="shared" ca="1" si="125"/>
        <v>0</v>
      </c>
      <c r="V138" s="99">
        <f t="shared" ca="1" si="125"/>
        <v>0</v>
      </c>
      <c r="W138" s="99">
        <f t="shared" ca="1" si="125"/>
        <v>0</v>
      </c>
      <c r="X138" s="99">
        <f t="shared" ca="1" si="125"/>
        <v>0</v>
      </c>
      <c r="Y138" s="99">
        <f t="shared" ca="1" si="125"/>
        <v>-3.2596290111541746E-10</v>
      </c>
      <c r="Z138" s="99">
        <f t="shared" ca="1" si="125"/>
        <v>-1.6298145055770873E-10</v>
      </c>
      <c r="AA138" s="99">
        <f t="shared" ca="1" si="125"/>
        <v>0</v>
      </c>
      <c r="AB138" s="99">
        <f t="shared" ca="1" si="125"/>
        <v>0</v>
      </c>
      <c r="AC138" s="99">
        <f t="shared" ca="1" si="125"/>
        <v>0</v>
      </c>
      <c r="AD138" s="99">
        <f t="shared" ca="1" si="125"/>
        <v>0</v>
      </c>
      <c r="AE138" s="99">
        <f t="shared" ca="1" si="125"/>
        <v>0</v>
      </c>
      <c r="AF138" s="99">
        <f t="shared" ca="1" si="125"/>
        <v>0</v>
      </c>
      <c r="AG138" s="99">
        <f t="shared" ca="1" si="125"/>
        <v>0</v>
      </c>
      <c r="AH138" s="99">
        <f t="shared" ca="1" si="125"/>
        <v>0</v>
      </c>
      <c r="AI138" s="99">
        <f t="shared" ca="1" si="125"/>
        <v>0</v>
      </c>
      <c r="AJ138" s="99">
        <f t="shared" ca="1" si="125"/>
        <v>0</v>
      </c>
      <c r="AK138" s="99">
        <f t="shared" ca="1" si="125"/>
        <v>1.0186340659856796E-11</v>
      </c>
      <c r="AL138" s="99">
        <f t="shared" ca="1" si="125"/>
        <v>0</v>
      </c>
      <c r="AM138" s="99">
        <f t="shared" ca="1" si="125"/>
        <v>0</v>
      </c>
      <c r="AN138" s="99">
        <f t="shared" ca="1" si="125"/>
        <v>0</v>
      </c>
      <c r="AO138" s="99">
        <f t="shared" ca="1" si="125"/>
        <v>0</v>
      </c>
      <c r="AP138" s="99">
        <f t="shared" ca="1" si="125"/>
        <v>2450.8751739279774</v>
      </c>
      <c r="AQ138" s="99">
        <f t="shared" ca="1" si="125"/>
        <v>12429.055212856834</v>
      </c>
      <c r="AR138" s="99">
        <f t="shared" ca="1" si="125"/>
        <v>34675.406426296802</v>
      </c>
      <c r="AS138" s="99">
        <f t="shared" ca="1" si="125"/>
        <v>63769.629205550307</v>
      </c>
      <c r="AT138" s="99">
        <f t="shared" ca="1" si="125"/>
        <v>88389.761012499046</v>
      </c>
      <c r="AU138" s="99">
        <f t="shared" ca="1" si="125"/>
        <v>125324.48363948838</v>
      </c>
      <c r="AV138" s="99">
        <f t="shared" ca="1" si="125"/>
        <v>156713.16815940625</v>
      </c>
      <c r="AW138" s="99">
        <f t="shared" ca="1" si="125"/>
        <v>171370.61097548166</v>
      </c>
      <c r="AX138" s="99">
        <f t="shared" ca="1" si="125"/>
        <v>196665.21560474613</v>
      </c>
      <c r="AY138" s="99">
        <f t="shared" ca="1" si="125"/>
        <v>206294.92651405791</v>
      </c>
      <c r="AZ138" s="99">
        <f t="shared" ca="1" si="125"/>
        <v>229482.49476194134</v>
      </c>
      <c r="BA138" s="99">
        <f t="shared" ca="1" si="125"/>
        <v>234594.33374379348</v>
      </c>
      <c r="BB138" s="99">
        <f t="shared" ca="1" si="125"/>
        <v>249329.40321101111</v>
      </c>
      <c r="BC138" s="99">
        <f t="shared" ca="1" si="125"/>
        <v>246829.43030494219</v>
      </c>
      <c r="BD138" s="99">
        <f t="shared" ca="1" si="125"/>
        <v>248463.11495233551</v>
      </c>
      <c r="BE138" s="99">
        <f t="shared" ca="1" si="125"/>
        <v>255458.72965829028</v>
      </c>
      <c r="BF138" s="99">
        <f t="shared" ca="1" si="125"/>
        <v>256232.79058296402</v>
      </c>
      <c r="BG138" s="99">
        <f t="shared" ca="1" si="125"/>
        <v>288542.61854747444</v>
      </c>
      <c r="BH138" s="99">
        <f t="shared" ca="1" si="125"/>
        <v>294852.60046064202</v>
      </c>
      <c r="BI138" s="99">
        <f t="shared" ca="1" si="125"/>
        <v>287819.02843168308</v>
      </c>
      <c r="BJ138" s="99">
        <f t="shared" ca="1" si="125"/>
        <v>289681.1590308086</v>
      </c>
      <c r="BK138" s="99">
        <f t="shared" ca="1" si="125"/>
        <v>287095.43831589184</v>
      </c>
      <c r="BL138" s="99">
        <f t="shared" ca="1" si="125"/>
        <v>15013774.473356325</v>
      </c>
      <c r="BM138" s="99">
        <f t="shared" ca="1" si="125"/>
        <v>0</v>
      </c>
      <c r="BN138" s="99">
        <f t="shared" ca="1" si="125"/>
        <v>0</v>
      </c>
      <c r="BO138" s="99">
        <f t="shared" ca="1" si="125"/>
        <v>0</v>
      </c>
      <c r="BP138" s="99">
        <f t="shared" ca="1" si="125"/>
        <v>0</v>
      </c>
      <c r="BQ138" s="99">
        <f t="shared" ca="1" si="125"/>
        <v>0</v>
      </c>
      <c r="BR138" s="99">
        <f t="shared" ref="BR138:DT138" ca="1" si="126">BR135</f>
        <v>0</v>
      </c>
      <c r="BS138" s="99">
        <f t="shared" ca="1" si="126"/>
        <v>0</v>
      </c>
      <c r="BT138" s="99">
        <f t="shared" ca="1" si="126"/>
        <v>0</v>
      </c>
      <c r="BU138" s="99">
        <f t="shared" ca="1" si="126"/>
        <v>0</v>
      </c>
      <c r="BV138" s="99">
        <f t="shared" ca="1" si="126"/>
        <v>0</v>
      </c>
      <c r="BW138" s="99">
        <f t="shared" ca="1" si="126"/>
        <v>0</v>
      </c>
      <c r="BX138" s="99">
        <f t="shared" ca="1" si="126"/>
        <v>0</v>
      </c>
      <c r="BY138" s="99">
        <f t="shared" ca="1" si="126"/>
        <v>0</v>
      </c>
      <c r="BZ138" s="99">
        <f t="shared" ca="1" si="126"/>
        <v>0</v>
      </c>
      <c r="CA138" s="99">
        <f t="shared" ca="1" si="126"/>
        <v>0</v>
      </c>
      <c r="CB138" s="99">
        <f t="shared" ca="1" si="126"/>
        <v>0</v>
      </c>
      <c r="CC138" s="99">
        <f t="shared" ca="1" si="126"/>
        <v>0</v>
      </c>
      <c r="CD138" s="99">
        <f t="shared" ca="1" si="126"/>
        <v>0</v>
      </c>
      <c r="CE138" s="99">
        <f t="shared" ca="1" si="126"/>
        <v>0</v>
      </c>
      <c r="CF138" s="99">
        <f t="shared" ca="1" si="126"/>
        <v>0</v>
      </c>
      <c r="CG138" s="99">
        <f t="shared" ca="1" si="126"/>
        <v>0</v>
      </c>
      <c r="CH138" s="99">
        <f t="shared" ca="1" si="126"/>
        <v>0</v>
      </c>
      <c r="CI138" s="99">
        <f t="shared" ca="1" si="126"/>
        <v>0</v>
      </c>
      <c r="CJ138" s="99">
        <f t="shared" ca="1" si="126"/>
        <v>0</v>
      </c>
      <c r="CK138" s="99">
        <f t="shared" ca="1" si="126"/>
        <v>0</v>
      </c>
      <c r="CL138" s="99">
        <f t="shared" ca="1" si="126"/>
        <v>0</v>
      </c>
      <c r="CM138" s="99">
        <f t="shared" ca="1" si="126"/>
        <v>0</v>
      </c>
      <c r="CN138" s="99">
        <f t="shared" ca="1" si="126"/>
        <v>0</v>
      </c>
      <c r="CO138" s="99">
        <f t="shared" ca="1" si="126"/>
        <v>0</v>
      </c>
      <c r="CP138" s="99">
        <f t="shared" ca="1" si="126"/>
        <v>0</v>
      </c>
      <c r="CQ138" s="99">
        <f t="shared" ca="1" si="126"/>
        <v>0</v>
      </c>
      <c r="CR138" s="99">
        <f t="shared" ca="1" si="126"/>
        <v>0</v>
      </c>
      <c r="CS138" s="99">
        <f t="shared" ca="1" si="126"/>
        <v>0</v>
      </c>
      <c r="CT138" s="99">
        <f t="shared" ca="1" si="126"/>
        <v>0</v>
      </c>
      <c r="CU138" s="99">
        <f t="shared" ca="1" si="126"/>
        <v>0</v>
      </c>
      <c r="CV138" s="99">
        <f t="shared" ca="1" si="126"/>
        <v>0</v>
      </c>
      <c r="CW138" s="99">
        <f t="shared" ca="1" si="126"/>
        <v>0</v>
      </c>
      <c r="CX138" s="99">
        <f t="shared" ca="1" si="126"/>
        <v>0</v>
      </c>
      <c r="CY138" s="99">
        <f t="shared" ca="1" si="126"/>
        <v>0</v>
      </c>
      <c r="CZ138" s="99">
        <f t="shared" ca="1" si="126"/>
        <v>0</v>
      </c>
      <c r="DA138" s="99">
        <f t="shared" ca="1" si="126"/>
        <v>0</v>
      </c>
      <c r="DB138" s="99">
        <f t="shared" ca="1" si="126"/>
        <v>0</v>
      </c>
      <c r="DC138" s="99">
        <f t="shared" ca="1" si="126"/>
        <v>0</v>
      </c>
      <c r="DD138" s="99">
        <f t="shared" ca="1" si="126"/>
        <v>0</v>
      </c>
      <c r="DE138" s="99">
        <f t="shared" ca="1" si="126"/>
        <v>0</v>
      </c>
      <c r="DF138" s="99">
        <f t="shared" ca="1" si="126"/>
        <v>0</v>
      </c>
      <c r="DG138" s="99">
        <f t="shared" ca="1" si="126"/>
        <v>0</v>
      </c>
      <c r="DH138" s="99">
        <f t="shared" ca="1" si="126"/>
        <v>0</v>
      </c>
      <c r="DI138" s="99">
        <f t="shared" ca="1" si="126"/>
        <v>0</v>
      </c>
      <c r="DJ138" s="99">
        <f t="shared" ca="1" si="126"/>
        <v>0</v>
      </c>
      <c r="DK138" s="99">
        <f t="shared" ca="1" si="126"/>
        <v>0</v>
      </c>
      <c r="DL138" s="99">
        <f t="shared" ca="1" si="126"/>
        <v>0</v>
      </c>
      <c r="DM138" s="99">
        <f t="shared" ca="1" si="126"/>
        <v>0</v>
      </c>
      <c r="DN138" s="99">
        <f t="shared" ca="1" si="126"/>
        <v>0</v>
      </c>
      <c r="DO138" s="99">
        <f t="shared" ca="1" si="126"/>
        <v>0</v>
      </c>
      <c r="DP138" s="99">
        <f t="shared" ca="1" si="126"/>
        <v>0</v>
      </c>
      <c r="DQ138" s="99">
        <f t="shared" ca="1" si="126"/>
        <v>0</v>
      </c>
      <c r="DR138" s="99">
        <f t="shared" ca="1" si="126"/>
        <v>0</v>
      </c>
      <c r="DS138" s="99">
        <f t="shared" ca="1" si="126"/>
        <v>0</v>
      </c>
      <c r="DT138" s="428">
        <f t="shared" ca="1" si="126"/>
        <v>0</v>
      </c>
    </row>
    <row r="139" spans="2:126">
      <c r="B139" s="139" t="s">
        <v>676</v>
      </c>
      <c r="C139" s="26"/>
      <c r="D139" s="141">
        <f ca="1">SUM(D137:D138)</f>
        <v>-14284307.42625</v>
      </c>
      <c r="E139" s="141">
        <f t="shared" ref="E139:BP139" ca="1" si="127">SUM(E137:E138)</f>
        <v>-28464.094896793365</v>
      </c>
      <c r="F139" s="141">
        <f t="shared" ca="1" si="127"/>
        <v>0</v>
      </c>
      <c r="G139" s="141">
        <f t="shared" ca="1" si="127"/>
        <v>0</v>
      </c>
      <c r="H139" s="141">
        <f t="shared" ca="1" si="127"/>
        <v>0</v>
      </c>
      <c r="I139" s="141">
        <f t="shared" ca="1" si="127"/>
        <v>0</v>
      </c>
      <c r="J139" s="141">
        <f t="shared" ca="1" si="127"/>
        <v>0</v>
      </c>
      <c r="K139" s="141">
        <f t="shared" ca="1" si="127"/>
        <v>0</v>
      </c>
      <c r="L139" s="141">
        <f t="shared" ca="1" si="127"/>
        <v>0</v>
      </c>
      <c r="M139" s="141">
        <f t="shared" ca="1" si="127"/>
        <v>0</v>
      </c>
      <c r="N139" s="141">
        <f t="shared" ca="1" si="127"/>
        <v>0</v>
      </c>
      <c r="O139" s="141">
        <f t="shared" ca="1" si="127"/>
        <v>0</v>
      </c>
      <c r="P139" s="141">
        <f t="shared" ca="1" si="127"/>
        <v>0</v>
      </c>
      <c r="Q139" s="141">
        <f t="shared" ca="1" si="127"/>
        <v>0</v>
      </c>
      <c r="R139" s="141">
        <f t="shared" ca="1" si="127"/>
        <v>9.3132257461547852E-10</v>
      </c>
      <c r="S139" s="141">
        <f t="shared" ca="1" si="127"/>
        <v>0</v>
      </c>
      <c r="T139" s="141">
        <f t="shared" ca="1" si="127"/>
        <v>0</v>
      </c>
      <c r="U139" s="141">
        <f t="shared" ca="1" si="127"/>
        <v>0</v>
      </c>
      <c r="V139" s="141">
        <f t="shared" ca="1" si="127"/>
        <v>0</v>
      </c>
      <c r="W139" s="141">
        <f t="shared" ca="1" si="127"/>
        <v>0</v>
      </c>
      <c r="X139" s="141">
        <f t="shared" ca="1" si="127"/>
        <v>0</v>
      </c>
      <c r="Y139" s="141">
        <f t="shared" ca="1" si="127"/>
        <v>-4.6566128730773926E-10</v>
      </c>
      <c r="Z139" s="141">
        <f t="shared" ca="1" si="127"/>
        <v>-2.3283064365386963E-10</v>
      </c>
      <c r="AA139" s="141">
        <f t="shared" ca="1" si="127"/>
        <v>0</v>
      </c>
      <c r="AB139" s="141">
        <f t="shared" ca="1" si="127"/>
        <v>0</v>
      </c>
      <c r="AC139" s="141">
        <f t="shared" ca="1" si="127"/>
        <v>0</v>
      </c>
      <c r="AD139" s="141">
        <f t="shared" ca="1" si="127"/>
        <v>0</v>
      </c>
      <c r="AE139" s="141">
        <f t="shared" ca="1" si="127"/>
        <v>0</v>
      </c>
      <c r="AF139" s="141">
        <f t="shared" ca="1" si="127"/>
        <v>0</v>
      </c>
      <c r="AG139" s="141">
        <f t="shared" ca="1" si="127"/>
        <v>0</v>
      </c>
      <c r="AH139" s="141">
        <f t="shared" ca="1" si="127"/>
        <v>0</v>
      </c>
      <c r="AI139" s="141">
        <f t="shared" ca="1" si="127"/>
        <v>0</v>
      </c>
      <c r="AJ139" s="141">
        <f t="shared" ca="1" si="127"/>
        <v>0</v>
      </c>
      <c r="AK139" s="141">
        <f t="shared" ca="1" si="127"/>
        <v>1.4551915228366852E-11</v>
      </c>
      <c r="AL139" s="141">
        <f t="shared" ca="1" si="127"/>
        <v>0</v>
      </c>
      <c r="AM139" s="141">
        <f t="shared" ca="1" si="127"/>
        <v>0</v>
      </c>
      <c r="AN139" s="141">
        <f t="shared" ca="1" si="127"/>
        <v>0</v>
      </c>
      <c r="AO139" s="141">
        <f t="shared" ca="1" si="127"/>
        <v>0</v>
      </c>
      <c r="AP139" s="141">
        <f t="shared" ca="1" si="127"/>
        <v>3501.2502484685392</v>
      </c>
      <c r="AQ139" s="141">
        <f t="shared" ca="1" si="127"/>
        <v>17755.79316122405</v>
      </c>
      <c r="AR139" s="141">
        <f t="shared" ca="1" si="127"/>
        <v>49536.294894709717</v>
      </c>
      <c r="AS139" s="141">
        <f t="shared" ca="1" si="127"/>
        <v>91099.470293643302</v>
      </c>
      <c r="AT139" s="141">
        <f t="shared" ca="1" si="127"/>
        <v>126271.08716071292</v>
      </c>
      <c r="AU139" s="141">
        <f t="shared" ca="1" si="127"/>
        <v>179034.97662784054</v>
      </c>
      <c r="AV139" s="141">
        <f t="shared" ca="1" si="127"/>
        <v>223875.95451343752</v>
      </c>
      <c r="AW139" s="141">
        <f t="shared" ca="1" si="127"/>
        <v>244815.15853640239</v>
      </c>
      <c r="AX139" s="141">
        <f t="shared" ca="1" si="127"/>
        <v>280950.30800678022</v>
      </c>
      <c r="AY139" s="141">
        <f t="shared" ca="1" si="127"/>
        <v>294707.03787722561</v>
      </c>
      <c r="AZ139" s="141">
        <f t="shared" ca="1" si="127"/>
        <v>327832.13537420193</v>
      </c>
      <c r="BA139" s="141">
        <f t="shared" ca="1" si="127"/>
        <v>335134.76249113353</v>
      </c>
      <c r="BB139" s="141">
        <f t="shared" ca="1" si="127"/>
        <v>356184.86173001589</v>
      </c>
      <c r="BC139" s="141">
        <f t="shared" ca="1" si="127"/>
        <v>352613.47186420311</v>
      </c>
      <c r="BD139" s="141">
        <f t="shared" ca="1" si="127"/>
        <v>354947.30707476503</v>
      </c>
      <c r="BE139" s="141">
        <f t="shared" ca="1" si="127"/>
        <v>364941.04236898612</v>
      </c>
      <c r="BF139" s="141">
        <f t="shared" ca="1" si="127"/>
        <v>366046.84368994861</v>
      </c>
      <c r="BG139" s="141">
        <f t="shared" ca="1" si="127"/>
        <v>412203.74078210635</v>
      </c>
      <c r="BH139" s="141">
        <f t="shared" ca="1" si="127"/>
        <v>421218.00065806002</v>
      </c>
      <c r="BI139" s="141">
        <f t="shared" ca="1" si="127"/>
        <v>411170.04061669012</v>
      </c>
      <c r="BJ139" s="141">
        <f t="shared" ca="1" si="127"/>
        <v>413830.22718686942</v>
      </c>
      <c r="BK139" s="141">
        <f t="shared" ca="1" si="127"/>
        <v>410136.34045127407</v>
      </c>
      <c r="BL139" s="141">
        <f t="shared" ca="1" si="127"/>
        <v>23634732.909830395</v>
      </c>
      <c r="BM139" s="141">
        <f t="shared" ca="1" si="127"/>
        <v>0</v>
      </c>
      <c r="BN139" s="141">
        <f t="shared" ca="1" si="127"/>
        <v>0</v>
      </c>
      <c r="BO139" s="141">
        <f t="shared" ca="1" si="127"/>
        <v>0</v>
      </c>
      <c r="BP139" s="141">
        <f t="shared" ca="1" si="127"/>
        <v>0</v>
      </c>
      <c r="BQ139" s="141">
        <f t="shared" ref="BQ139:DT139" ca="1" si="128">SUM(BQ137:BQ138)</f>
        <v>0</v>
      </c>
      <c r="BR139" s="141">
        <f t="shared" ca="1" si="128"/>
        <v>0</v>
      </c>
      <c r="BS139" s="141">
        <f t="shared" ca="1" si="128"/>
        <v>0</v>
      </c>
      <c r="BT139" s="141">
        <f t="shared" ca="1" si="128"/>
        <v>0</v>
      </c>
      <c r="BU139" s="141">
        <f t="shared" ca="1" si="128"/>
        <v>0</v>
      </c>
      <c r="BV139" s="141">
        <f t="shared" ca="1" si="128"/>
        <v>0</v>
      </c>
      <c r="BW139" s="141">
        <f t="shared" ca="1" si="128"/>
        <v>0</v>
      </c>
      <c r="BX139" s="141">
        <f t="shared" ca="1" si="128"/>
        <v>0</v>
      </c>
      <c r="BY139" s="141">
        <f t="shared" ca="1" si="128"/>
        <v>0</v>
      </c>
      <c r="BZ139" s="141">
        <f t="shared" ca="1" si="128"/>
        <v>0</v>
      </c>
      <c r="CA139" s="141">
        <f t="shared" ca="1" si="128"/>
        <v>0</v>
      </c>
      <c r="CB139" s="141">
        <f t="shared" ca="1" si="128"/>
        <v>0</v>
      </c>
      <c r="CC139" s="141">
        <f t="shared" ca="1" si="128"/>
        <v>0</v>
      </c>
      <c r="CD139" s="141">
        <f t="shared" ca="1" si="128"/>
        <v>0</v>
      </c>
      <c r="CE139" s="141">
        <f t="shared" ca="1" si="128"/>
        <v>0</v>
      </c>
      <c r="CF139" s="141">
        <f t="shared" ca="1" si="128"/>
        <v>0</v>
      </c>
      <c r="CG139" s="141">
        <f t="shared" ca="1" si="128"/>
        <v>0</v>
      </c>
      <c r="CH139" s="141">
        <f t="shared" ca="1" si="128"/>
        <v>0</v>
      </c>
      <c r="CI139" s="141">
        <f t="shared" ca="1" si="128"/>
        <v>0</v>
      </c>
      <c r="CJ139" s="141">
        <f t="shared" ca="1" si="128"/>
        <v>0</v>
      </c>
      <c r="CK139" s="141">
        <f t="shared" ca="1" si="128"/>
        <v>0</v>
      </c>
      <c r="CL139" s="141">
        <f t="shared" ca="1" si="128"/>
        <v>0</v>
      </c>
      <c r="CM139" s="141">
        <f t="shared" ca="1" si="128"/>
        <v>0</v>
      </c>
      <c r="CN139" s="141">
        <f t="shared" ca="1" si="128"/>
        <v>0</v>
      </c>
      <c r="CO139" s="141">
        <f t="shared" ca="1" si="128"/>
        <v>0</v>
      </c>
      <c r="CP139" s="141">
        <f t="shared" ca="1" si="128"/>
        <v>0</v>
      </c>
      <c r="CQ139" s="141">
        <f t="shared" ca="1" si="128"/>
        <v>0</v>
      </c>
      <c r="CR139" s="141">
        <f t="shared" ca="1" si="128"/>
        <v>0</v>
      </c>
      <c r="CS139" s="141">
        <f t="shared" ca="1" si="128"/>
        <v>0</v>
      </c>
      <c r="CT139" s="141">
        <f t="shared" ca="1" si="128"/>
        <v>0</v>
      </c>
      <c r="CU139" s="141">
        <f t="shared" ca="1" si="128"/>
        <v>0</v>
      </c>
      <c r="CV139" s="141">
        <f t="shared" ca="1" si="128"/>
        <v>0</v>
      </c>
      <c r="CW139" s="141">
        <f t="shared" ca="1" si="128"/>
        <v>0</v>
      </c>
      <c r="CX139" s="141">
        <f t="shared" ca="1" si="128"/>
        <v>0</v>
      </c>
      <c r="CY139" s="141">
        <f t="shared" ca="1" si="128"/>
        <v>0</v>
      </c>
      <c r="CZ139" s="141">
        <f t="shared" ca="1" si="128"/>
        <v>0</v>
      </c>
      <c r="DA139" s="141">
        <f t="shared" ca="1" si="128"/>
        <v>0</v>
      </c>
      <c r="DB139" s="141">
        <f t="shared" ca="1" si="128"/>
        <v>0</v>
      </c>
      <c r="DC139" s="141">
        <f t="shared" ca="1" si="128"/>
        <v>0</v>
      </c>
      <c r="DD139" s="141">
        <f t="shared" ca="1" si="128"/>
        <v>0</v>
      </c>
      <c r="DE139" s="141">
        <f t="shared" ca="1" si="128"/>
        <v>0</v>
      </c>
      <c r="DF139" s="141">
        <f t="shared" ca="1" si="128"/>
        <v>0</v>
      </c>
      <c r="DG139" s="141">
        <f t="shared" ca="1" si="128"/>
        <v>0</v>
      </c>
      <c r="DH139" s="141">
        <f t="shared" ca="1" si="128"/>
        <v>0</v>
      </c>
      <c r="DI139" s="141">
        <f t="shared" ca="1" si="128"/>
        <v>0</v>
      </c>
      <c r="DJ139" s="141">
        <f t="shared" ca="1" si="128"/>
        <v>0</v>
      </c>
      <c r="DK139" s="141">
        <f t="shared" ca="1" si="128"/>
        <v>0</v>
      </c>
      <c r="DL139" s="141">
        <f t="shared" ca="1" si="128"/>
        <v>0</v>
      </c>
      <c r="DM139" s="141">
        <f t="shared" ca="1" si="128"/>
        <v>0</v>
      </c>
      <c r="DN139" s="141">
        <f t="shared" ca="1" si="128"/>
        <v>0</v>
      </c>
      <c r="DO139" s="141">
        <f t="shared" ca="1" si="128"/>
        <v>0</v>
      </c>
      <c r="DP139" s="141">
        <f t="shared" ca="1" si="128"/>
        <v>0</v>
      </c>
      <c r="DQ139" s="141">
        <f t="shared" ca="1" si="128"/>
        <v>0</v>
      </c>
      <c r="DR139" s="141">
        <f t="shared" ca="1" si="128"/>
        <v>0</v>
      </c>
      <c r="DS139" s="141">
        <f t="shared" ca="1" si="128"/>
        <v>0</v>
      </c>
      <c r="DT139" s="432">
        <f t="shared" ca="1" si="128"/>
        <v>0</v>
      </c>
    </row>
    <row r="140" spans="2:126">
      <c r="B140" s="78"/>
      <c r="DT140" s="79"/>
    </row>
    <row r="141" spans="2:126">
      <c r="B141" s="433" t="s">
        <v>673</v>
      </c>
      <c r="C141" s="434"/>
      <c r="D141" s="435">
        <f t="shared" ref="D141:AI141" ca="1" si="129">D18-D139</f>
        <v>0</v>
      </c>
      <c r="E141" s="435">
        <f t="shared" ca="1" si="129"/>
        <v>0</v>
      </c>
      <c r="F141" s="435">
        <f t="shared" ca="1" si="129"/>
        <v>0</v>
      </c>
      <c r="G141" s="435">
        <f t="shared" ca="1" si="129"/>
        <v>0</v>
      </c>
      <c r="H141" s="435">
        <f t="shared" ca="1" si="129"/>
        <v>0</v>
      </c>
      <c r="I141" s="435">
        <f t="shared" ca="1" si="129"/>
        <v>0</v>
      </c>
      <c r="J141" s="435">
        <f t="shared" ca="1" si="129"/>
        <v>0</v>
      </c>
      <c r="K141" s="435">
        <f t="shared" ca="1" si="129"/>
        <v>0</v>
      </c>
      <c r="L141" s="435">
        <f t="shared" ca="1" si="129"/>
        <v>0</v>
      </c>
      <c r="M141" s="435">
        <f t="shared" ca="1" si="129"/>
        <v>0</v>
      </c>
      <c r="N141" s="435">
        <f t="shared" ca="1" si="129"/>
        <v>0</v>
      </c>
      <c r="O141" s="435">
        <f t="shared" ca="1" si="129"/>
        <v>0</v>
      </c>
      <c r="P141" s="435">
        <f t="shared" ca="1" si="129"/>
        <v>0</v>
      </c>
      <c r="Q141" s="435">
        <f t="shared" ca="1" si="129"/>
        <v>0</v>
      </c>
      <c r="R141" s="435">
        <f t="shared" ca="1" si="129"/>
        <v>0</v>
      </c>
      <c r="S141" s="435">
        <f t="shared" ca="1" si="129"/>
        <v>0</v>
      </c>
      <c r="T141" s="435">
        <f t="shared" ca="1" si="129"/>
        <v>0</v>
      </c>
      <c r="U141" s="435">
        <f t="shared" ca="1" si="129"/>
        <v>0</v>
      </c>
      <c r="V141" s="435">
        <f t="shared" ca="1" si="129"/>
        <v>0</v>
      </c>
      <c r="W141" s="435">
        <f t="shared" ca="1" si="129"/>
        <v>0</v>
      </c>
      <c r="X141" s="435">
        <f t="shared" ca="1" si="129"/>
        <v>0</v>
      </c>
      <c r="Y141" s="435">
        <f t="shared" ca="1" si="129"/>
        <v>0</v>
      </c>
      <c r="Z141" s="435">
        <f t="shared" ca="1" si="129"/>
        <v>0</v>
      </c>
      <c r="AA141" s="435">
        <f t="shared" ca="1" si="129"/>
        <v>0</v>
      </c>
      <c r="AB141" s="435">
        <f t="shared" ca="1" si="129"/>
        <v>0</v>
      </c>
      <c r="AC141" s="435">
        <f t="shared" ca="1" si="129"/>
        <v>0</v>
      </c>
      <c r="AD141" s="435">
        <f t="shared" ca="1" si="129"/>
        <v>0</v>
      </c>
      <c r="AE141" s="435">
        <f t="shared" ca="1" si="129"/>
        <v>0</v>
      </c>
      <c r="AF141" s="435">
        <f t="shared" ca="1" si="129"/>
        <v>0</v>
      </c>
      <c r="AG141" s="435">
        <f t="shared" ca="1" si="129"/>
        <v>0</v>
      </c>
      <c r="AH141" s="435">
        <f t="shared" ca="1" si="129"/>
        <v>0</v>
      </c>
      <c r="AI141" s="435">
        <f t="shared" ca="1" si="129"/>
        <v>0</v>
      </c>
      <c r="AJ141" s="435">
        <f t="shared" ref="AJ141:BO141" ca="1" si="130">AJ18-AJ139</f>
        <v>0</v>
      </c>
      <c r="AK141" s="435">
        <f t="shared" ca="1" si="130"/>
        <v>0</v>
      </c>
      <c r="AL141" s="435">
        <f t="shared" ca="1" si="130"/>
        <v>0</v>
      </c>
      <c r="AM141" s="435">
        <f t="shared" ca="1" si="130"/>
        <v>0</v>
      </c>
      <c r="AN141" s="435">
        <f t="shared" ca="1" si="130"/>
        <v>0</v>
      </c>
      <c r="AO141" s="435">
        <f t="shared" ca="1" si="130"/>
        <v>0</v>
      </c>
      <c r="AP141" s="435">
        <f t="shared" ca="1" si="130"/>
        <v>0</v>
      </c>
      <c r="AQ141" s="435">
        <f t="shared" ca="1" si="130"/>
        <v>0</v>
      </c>
      <c r="AR141" s="435">
        <f t="shared" ca="1" si="130"/>
        <v>0</v>
      </c>
      <c r="AS141" s="435">
        <f t="shared" ca="1" si="130"/>
        <v>0</v>
      </c>
      <c r="AT141" s="435">
        <f t="shared" ca="1" si="130"/>
        <v>0</v>
      </c>
      <c r="AU141" s="435">
        <f t="shared" ca="1" si="130"/>
        <v>0</v>
      </c>
      <c r="AV141" s="435">
        <f t="shared" ca="1" si="130"/>
        <v>0</v>
      </c>
      <c r="AW141" s="435">
        <f t="shared" ca="1" si="130"/>
        <v>0</v>
      </c>
      <c r="AX141" s="435">
        <f t="shared" ca="1" si="130"/>
        <v>0</v>
      </c>
      <c r="AY141" s="435">
        <f t="shared" ca="1" si="130"/>
        <v>0</v>
      </c>
      <c r="AZ141" s="435">
        <f t="shared" ca="1" si="130"/>
        <v>0</v>
      </c>
      <c r="BA141" s="435">
        <f t="shared" ca="1" si="130"/>
        <v>0</v>
      </c>
      <c r="BB141" s="435">
        <f t="shared" ca="1" si="130"/>
        <v>0</v>
      </c>
      <c r="BC141" s="435">
        <f t="shared" ca="1" si="130"/>
        <v>0</v>
      </c>
      <c r="BD141" s="435">
        <f t="shared" ca="1" si="130"/>
        <v>0</v>
      </c>
      <c r="BE141" s="435">
        <f t="shared" ca="1" si="130"/>
        <v>0</v>
      </c>
      <c r="BF141" s="435">
        <f t="shared" ca="1" si="130"/>
        <v>0</v>
      </c>
      <c r="BG141" s="435">
        <f t="shared" ca="1" si="130"/>
        <v>0</v>
      </c>
      <c r="BH141" s="435">
        <f t="shared" ca="1" si="130"/>
        <v>0</v>
      </c>
      <c r="BI141" s="435">
        <f t="shared" ca="1" si="130"/>
        <v>0</v>
      </c>
      <c r="BJ141" s="435">
        <f t="shared" ca="1" si="130"/>
        <v>0</v>
      </c>
      <c r="BK141" s="435">
        <f t="shared" ca="1" si="130"/>
        <v>0</v>
      </c>
      <c r="BL141" s="435">
        <f t="shared" ca="1" si="130"/>
        <v>20093108.496240158</v>
      </c>
      <c r="BM141" s="435">
        <f t="shared" ca="1" si="130"/>
        <v>0</v>
      </c>
      <c r="BN141" s="435">
        <f t="shared" ca="1" si="130"/>
        <v>0</v>
      </c>
      <c r="BO141" s="435">
        <f t="shared" ca="1" si="130"/>
        <v>0</v>
      </c>
      <c r="BP141" s="435">
        <f t="shared" ref="BP141:CU141" ca="1" si="131">BP18-BP139</f>
        <v>0</v>
      </c>
      <c r="BQ141" s="435">
        <f t="shared" ca="1" si="131"/>
        <v>0</v>
      </c>
      <c r="BR141" s="435">
        <f t="shared" ca="1" si="131"/>
        <v>0</v>
      </c>
      <c r="BS141" s="435">
        <f t="shared" ca="1" si="131"/>
        <v>0</v>
      </c>
      <c r="BT141" s="435">
        <f t="shared" ca="1" si="131"/>
        <v>0</v>
      </c>
      <c r="BU141" s="435">
        <f t="shared" ca="1" si="131"/>
        <v>0</v>
      </c>
      <c r="BV141" s="435">
        <f t="shared" ca="1" si="131"/>
        <v>0</v>
      </c>
      <c r="BW141" s="435">
        <f t="shared" ca="1" si="131"/>
        <v>0</v>
      </c>
      <c r="BX141" s="435">
        <f t="shared" ca="1" si="131"/>
        <v>0</v>
      </c>
      <c r="BY141" s="435">
        <f t="shared" ca="1" si="131"/>
        <v>0</v>
      </c>
      <c r="BZ141" s="435">
        <f t="shared" ca="1" si="131"/>
        <v>0</v>
      </c>
      <c r="CA141" s="435">
        <f t="shared" ca="1" si="131"/>
        <v>0</v>
      </c>
      <c r="CB141" s="435">
        <f t="shared" ca="1" si="131"/>
        <v>0</v>
      </c>
      <c r="CC141" s="435">
        <f t="shared" ca="1" si="131"/>
        <v>0</v>
      </c>
      <c r="CD141" s="435">
        <f t="shared" ca="1" si="131"/>
        <v>0</v>
      </c>
      <c r="CE141" s="435">
        <f t="shared" ca="1" si="131"/>
        <v>0</v>
      </c>
      <c r="CF141" s="435">
        <f t="shared" ca="1" si="131"/>
        <v>0</v>
      </c>
      <c r="CG141" s="435">
        <f t="shared" ca="1" si="131"/>
        <v>0</v>
      </c>
      <c r="CH141" s="435">
        <f t="shared" ca="1" si="131"/>
        <v>0</v>
      </c>
      <c r="CI141" s="435">
        <f t="shared" ca="1" si="131"/>
        <v>0</v>
      </c>
      <c r="CJ141" s="435">
        <f t="shared" ca="1" si="131"/>
        <v>0</v>
      </c>
      <c r="CK141" s="435">
        <f t="shared" ca="1" si="131"/>
        <v>0</v>
      </c>
      <c r="CL141" s="435">
        <f t="shared" ca="1" si="131"/>
        <v>0</v>
      </c>
      <c r="CM141" s="435">
        <f t="shared" ca="1" si="131"/>
        <v>0</v>
      </c>
      <c r="CN141" s="435">
        <f t="shared" ca="1" si="131"/>
        <v>0</v>
      </c>
      <c r="CO141" s="435">
        <f t="shared" ca="1" si="131"/>
        <v>0</v>
      </c>
      <c r="CP141" s="435">
        <f t="shared" ca="1" si="131"/>
        <v>0</v>
      </c>
      <c r="CQ141" s="435">
        <f t="shared" ca="1" si="131"/>
        <v>0</v>
      </c>
      <c r="CR141" s="435">
        <f t="shared" ca="1" si="131"/>
        <v>0</v>
      </c>
      <c r="CS141" s="435">
        <f t="shared" ca="1" si="131"/>
        <v>0</v>
      </c>
      <c r="CT141" s="435">
        <f t="shared" ca="1" si="131"/>
        <v>0</v>
      </c>
      <c r="CU141" s="435">
        <f t="shared" ca="1" si="131"/>
        <v>0</v>
      </c>
      <c r="CV141" s="435">
        <f t="shared" ref="CV141:DT141" ca="1" si="132">CV18-CV139</f>
        <v>0</v>
      </c>
      <c r="CW141" s="435">
        <f t="shared" ca="1" si="132"/>
        <v>0</v>
      </c>
      <c r="CX141" s="435">
        <f t="shared" ca="1" si="132"/>
        <v>0</v>
      </c>
      <c r="CY141" s="435">
        <f t="shared" ca="1" si="132"/>
        <v>0</v>
      </c>
      <c r="CZ141" s="435">
        <f t="shared" ca="1" si="132"/>
        <v>0</v>
      </c>
      <c r="DA141" s="435">
        <f t="shared" ca="1" si="132"/>
        <v>0</v>
      </c>
      <c r="DB141" s="435">
        <f t="shared" ca="1" si="132"/>
        <v>0</v>
      </c>
      <c r="DC141" s="435">
        <f t="shared" ca="1" si="132"/>
        <v>0</v>
      </c>
      <c r="DD141" s="435">
        <f t="shared" ca="1" si="132"/>
        <v>0</v>
      </c>
      <c r="DE141" s="435">
        <f t="shared" ca="1" si="132"/>
        <v>0</v>
      </c>
      <c r="DF141" s="435">
        <f t="shared" ca="1" si="132"/>
        <v>0</v>
      </c>
      <c r="DG141" s="435">
        <f t="shared" ca="1" si="132"/>
        <v>0</v>
      </c>
      <c r="DH141" s="435">
        <f t="shared" ca="1" si="132"/>
        <v>0</v>
      </c>
      <c r="DI141" s="435">
        <f t="shared" ca="1" si="132"/>
        <v>0</v>
      </c>
      <c r="DJ141" s="435">
        <f t="shared" ca="1" si="132"/>
        <v>0</v>
      </c>
      <c r="DK141" s="435">
        <f t="shared" ca="1" si="132"/>
        <v>0</v>
      </c>
      <c r="DL141" s="435">
        <f t="shared" ca="1" si="132"/>
        <v>0</v>
      </c>
      <c r="DM141" s="435">
        <f t="shared" ca="1" si="132"/>
        <v>0</v>
      </c>
      <c r="DN141" s="435">
        <f t="shared" ca="1" si="132"/>
        <v>0</v>
      </c>
      <c r="DO141" s="435">
        <f t="shared" ca="1" si="132"/>
        <v>0</v>
      </c>
      <c r="DP141" s="435">
        <f t="shared" ca="1" si="132"/>
        <v>0</v>
      </c>
      <c r="DQ141" s="435">
        <f t="shared" ca="1" si="132"/>
        <v>0</v>
      </c>
      <c r="DR141" s="435">
        <f t="shared" ca="1" si="132"/>
        <v>0</v>
      </c>
      <c r="DS141" s="435">
        <f t="shared" ca="1" si="132"/>
        <v>0</v>
      </c>
      <c r="DT141" s="436">
        <f t="shared" ca="1" si="132"/>
        <v>0</v>
      </c>
    </row>
    <row r="142" spans="2:126">
      <c r="B142" s="423"/>
      <c r="C142" s="423"/>
      <c r="D142" s="485"/>
      <c r="E142" s="485"/>
      <c r="F142" s="485"/>
      <c r="G142" s="485"/>
      <c r="H142" s="485"/>
      <c r="I142" s="485"/>
      <c r="J142" s="485"/>
      <c r="K142" s="485"/>
      <c r="L142" s="485"/>
      <c r="M142" s="485"/>
      <c r="N142" s="485"/>
      <c r="O142" s="485"/>
      <c r="P142" s="485"/>
      <c r="Q142" s="485"/>
      <c r="R142" s="485"/>
      <c r="S142" s="485"/>
      <c r="T142" s="485"/>
      <c r="U142" s="485"/>
      <c r="V142" s="485"/>
      <c r="W142" s="485"/>
      <c r="X142" s="485"/>
      <c r="Y142" s="485"/>
      <c r="Z142" s="485"/>
      <c r="AA142" s="485"/>
      <c r="AB142" s="485"/>
      <c r="AC142" s="485"/>
      <c r="AD142" s="485"/>
      <c r="AE142" s="485"/>
      <c r="AF142" s="485"/>
      <c r="AG142" s="485"/>
      <c r="AH142" s="485"/>
      <c r="AI142" s="485"/>
      <c r="AJ142" s="485"/>
      <c r="AK142" s="485"/>
      <c r="AL142" s="485"/>
      <c r="AM142" s="485"/>
      <c r="AN142" s="485"/>
      <c r="AO142" s="485"/>
      <c r="AP142" s="485"/>
      <c r="AQ142" s="485"/>
      <c r="AR142" s="485"/>
      <c r="AS142" s="485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  <c r="BF142" s="485"/>
      <c r="BG142" s="485"/>
      <c r="BH142" s="485"/>
      <c r="BI142" s="485"/>
      <c r="BJ142" s="485"/>
      <c r="BK142" s="485"/>
      <c r="BL142" s="485"/>
      <c r="BM142" s="485"/>
      <c r="BN142" s="485"/>
      <c r="BO142" s="485"/>
      <c r="BP142" s="485"/>
      <c r="BQ142" s="485"/>
      <c r="BR142" s="485"/>
      <c r="BS142" s="485"/>
      <c r="BT142" s="485"/>
      <c r="BU142" s="485"/>
      <c r="BV142" s="485"/>
      <c r="BW142" s="485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  <c r="DF142" s="485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</row>
    <row r="143" spans="2:126">
      <c r="B143" s="486" t="s">
        <v>795</v>
      </c>
      <c r="C143" s="423"/>
      <c r="D143" s="485"/>
      <c r="E143" s="485"/>
      <c r="F143" s="485"/>
      <c r="G143" s="485"/>
      <c r="H143" s="485"/>
      <c r="I143" s="485"/>
      <c r="J143" s="485"/>
      <c r="K143" s="485"/>
      <c r="L143" s="485"/>
      <c r="M143" s="485"/>
      <c r="N143" s="485"/>
      <c r="O143" s="485"/>
      <c r="P143" s="485"/>
      <c r="Q143" s="485"/>
      <c r="R143" s="485"/>
      <c r="S143" s="485"/>
      <c r="T143" s="485"/>
      <c r="U143" s="485"/>
      <c r="V143" s="485"/>
      <c r="W143" s="485"/>
      <c r="X143" s="485"/>
      <c r="Y143" s="485"/>
      <c r="Z143" s="485"/>
      <c r="AA143" s="485"/>
      <c r="AB143" s="485"/>
      <c r="AC143" s="485"/>
      <c r="AD143" s="485"/>
      <c r="AE143" s="485"/>
      <c r="AF143" s="485"/>
      <c r="AG143" s="485"/>
      <c r="AH143" s="485"/>
      <c r="AI143" s="485"/>
      <c r="AJ143" s="485"/>
      <c r="AK143" s="485"/>
      <c r="AL143" s="485"/>
      <c r="AM143" s="485"/>
      <c r="AN143" s="485"/>
      <c r="AO143" s="485"/>
      <c r="AP143" s="485"/>
      <c r="AQ143" s="485"/>
      <c r="AR143" s="485"/>
      <c r="AS143" s="485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  <c r="BF143" s="485"/>
      <c r="BG143" s="485"/>
      <c r="BH143" s="485"/>
      <c r="BI143" s="485"/>
      <c r="BJ143" s="485"/>
      <c r="BK143" s="485"/>
      <c r="BL143" s="485"/>
      <c r="BM143" s="485"/>
      <c r="BN143" s="485"/>
      <c r="BO143" s="485"/>
      <c r="BP143" s="485"/>
      <c r="BQ143" s="485"/>
      <c r="BR143" s="485"/>
      <c r="BS143" s="485"/>
      <c r="BT143" s="485"/>
      <c r="BU143" s="485"/>
      <c r="BV143" s="485"/>
      <c r="BW143" s="485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  <c r="DF143" s="485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</row>
    <row r="144" spans="2:126">
      <c r="B144" s="488" t="s">
        <v>671</v>
      </c>
      <c r="C144" s="491">
        <f>1-D12</f>
        <v>0.65</v>
      </c>
      <c r="D144" s="485">
        <f ca="1">D128</f>
        <v>-4285292.2278749999</v>
      </c>
      <c r="E144" s="485">
        <f ca="1">D147</f>
        <v>-4285292.2278749999</v>
      </c>
      <c r="F144" s="485">
        <f t="shared" ref="F144:BQ144" ca="1" si="133">E147</f>
        <v>-4371344.7695053229</v>
      </c>
      <c r="G144" s="485">
        <f t="shared" ca="1" si="133"/>
        <v>-4450414.6200631307</v>
      </c>
      <c r="H144" s="485">
        <f t="shared" ca="1" si="133"/>
        <v>-4528295.3389021605</v>
      </c>
      <c r="I144" s="485">
        <f t="shared" ca="1" si="133"/>
        <v>-4610204.1460560579</v>
      </c>
      <c r="J144" s="485">
        <f t="shared" ca="1" si="133"/>
        <v>-4690881.1264144471</v>
      </c>
      <c r="K144" s="485">
        <f t="shared" ca="1" si="133"/>
        <v>-4775730.821235477</v>
      </c>
      <c r="L144" s="485">
        <f t="shared" ca="1" si="133"/>
        <v>-4862115.2960940311</v>
      </c>
      <c r="M144" s="485">
        <f t="shared" ca="1" si="133"/>
        <v>-4941482.2410025634</v>
      </c>
      <c r="N144" s="485">
        <f t="shared" ca="1" si="133"/>
        <v>-5030864.8641842967</v>
      </c>
      <c r="O144" s="485">
        <f t="shared" ca="1" si="133"/>
        <v>-5118903.2618289487</v>
      </c>
      <c r="P144" s="485">
        <f t="shared" ca="1" si="133"/>
        <v>-5211495.1156576034</v>
      </c>
      <c r="Q144" s="485">
        <f t="shared" ca="1" si="133"/>
        <v>-5302694.4803198893</v>
      </c>
      <c r="R144" s="485">
        <f t="shared" ca="1" si="133"/>
        <v>-5398610.7903390722</v>
      </c>
      <c r="S144" s="485">
        <f t="shared" ca="1" si="133"/>
        <v>-5496262.0557779651</v>
      </c>
      <c r="T144" s="485">
        <f t="shared" ca="1" si="133"/>
        <v>-5592444.7435441669</v>
      </c>
      <c r="U144" s="485">
        <f t="shared" ca="1" si="133"/>
        <v>-5693602.1203792309</v>
      </c>
      <c r="V144" s="485">
        <f t="shared" ca="1" si="133"/>
        <v>-5793238.1911218418</v>
      </c>
      <c r="W144" s="485">
        <f t="shared" ca="1" si="133"/>
        <v>-5898027.5642258134</v>
      </c>
      <c r="X144" s="485">
        <f t="shared" ca="1" si="133"/>
        <v>-6004712.3906761277</v>
      </c>
      <c r="Y144" s="485">
        <f t="shared" ca="1" si="133"/>
        <v>-6106260.6546918405</v>
      </c>
      <c r="Z144" s="485">
        <f t="shared" ca="1" si="133"/>
        <v>-6216712.0473162988</v>
      </c>
      <c r="AA144" s="485">
        <f t="shared" ca="1" si="133"/>
        <v>-6325502.3611170799</v>
      </c>
      <c r="AB144" s="485">
        <f t="shared" ca="1" si="133"/>
        <v>-6439919.4461948117</v>
      </c>
      <c r="AC144" s="485">
        <f t="shared" ca="1" si="133"/>
        <v>-6552615.8123882124</v>
      </c>
      <c r="AD144" s="485">
        <f t="shared" ca="1" si="133"/>
        <v>-6671140.9757801853</v>
      </c>
      <c r="AE144" s="485">
        <f t="shared" ca="1" si="133"/>
        <v>-6791810.0485297823</v>
      </c>
      <c r="AF144" s="485">
        <f t="shared" ca="1" si="133"/>
        <v>-6910664.3787337719</v>
      </c>
      <c r="AG144" s="485">
        <f t="shared" ca="1" si="133"/>
        <v>-7035666.0037470926</v>
      </c>
      <c r="AH144" s="485">
        <f t="shared" ca="1" si="133"/>
        <v>-7158787.7289483678</v>
      </c>
      <c r="AI144" s="485">
        <f t="shared" ca="1" si="133"/>
        <v>-7288277.4639726477</v>
      </c>
      <c r="AJ144" s="485">
        <f t="shared" ca="1" si="133"/>
        <v>-7420109.4379501585</v>
      </c>
      <c r="AK144" s="485">
        <f t="shared" ca="1" si="133"/>
        <v>-7541231.9085444221</v>
      </c>
      <c r="AL144" s="485">
        <f t="shared" ca="1" si="133"/>
        <v>-7677639.3784356285</v>
      </c>
      <c r="AM144" s="485">
        <f t="shared" ca="1" si="133"/>
        <v>-7811995.4159795931</v>
      </c>
      <c r="AN144" s="485">
        <f t="shared" ca="1" si="133"/>
        <v>-7953300.5160505911</v>
      </c>
      <c r="AO144" s="485">
        <f t="shared" ca="1" si="133"/>
        <v>-8092480.5282994416</v>
      </c>
      <c r="AP144" s="485">
        <f t="shared" ca="1" si="133"/>
        <v>-8238859.1050885282</v>
      </c>
      <c r="AQ144" s="485">
        <f t="shared" ca="1" si="133"/>
        <v>-8386835.0348597402</v>
      </c>
      <c r="AR144" s="485">
        <f t="shared" ca="1" si="133"/>
        <v>-8528275.0135122575</v>
      </c>
      <c r="AS144" s="485">
        <f t="shared" ca="1" si="133"/>
        <v>-8667675.4488219302</v>
      </c>
      <c r="AT144" s="485">
        <f t="shared" ca="1" si="133"/>
        <v>-8792026.9345869478</v>
      </c>
      <c r="AU144" s="485">
        <f t="shared" ca="1" si="133"/>
        <v>-8913177.735272482</v>
      </c>
      <c r="AV144" s="485">
        <f t="shared" ca="1" si="133"/>
        <v>-9020690.7715833131</v>
      </c>
      <c r="AW144" s="485">
        <f t="shared" ca="1" si="133"/>
        <v>-9100777.6129952688</v>
      </c>
      <c r="AX144" s="485">
        <f t="shared" ca="1" si="133"/>
        <v>-9191949.9427942205</v>
      </c>
      <c r="AY144" s="485">
        <f t="shared" ca="1" si="133"/>
        <v>-9268520.7998243868</v>
      </c>
      <c r="AZ144" s="485">
        <f t="shared" ca="1" si="133"/>
        <v>-9347759.7416672055</v>
      </c>
      <c r="BA144" s="485">
        <f t="shared" ca="1" si="133"/>
        <v>-9412992.6681563575</v>
      </c>
      <c r="BB144" s="485">
        <f t="shared" ca="1" si="133"/>
        <v>-9482716.5317075849</v>
      </c>
      <c r="BC144" s="485">
        <f t="shared" ca="1" si="133"/>
        <v>-9547386.546144817</v>
      </c>
      <c r="BD144" s="485">
        <f t="shared" ca="1" si="133"/>
        <v>-9608678.4718214571</v>
      </c>
      <c r="BE144" s="485">
        <f t="shared" ca="1" si="133"/>
        <v>-9675998.1800742708</v>
      </c>
      <c r="BF144" s="485">
        <f t="shared" ca="1" si="133"/>
        <v>-9735842.4937754404</v>
      </c>
      <c r="BG144" s="485">
        <f t="shared" ca="1" si="133"/>
        <v>-9802132.5119847748</v>
      </c>
      <c r="BH144" s="485">
        <f t="shared" ca="1" si="133"/>
        <v>-9855774.5295704715</v>
      </c>
      <c r="BI144" s="485">
        <f t="shared" ca="1" si="133"/>
        <v>-9890290.2822218407</v>
      </c>
      <c r="BJ144" s="485">
        <f t="shared" ca="1" si="133"/>
        <v>-9945837.0270941239</v>
      </c>
      <c r="BK144" s="485">
        <f t="shared" ca="1" si="133"/>
        <v>-9995736.6719802059</v>
      </c>
      <c r="BL144" s="485">
        <f t="shared" ca="1" si="133"/>
        <v>-10053500.864510948</v>
      </c>
      <c r="BM144" s="485">
        <f t="shared" ca="1" si="133"/>
        <v>0</v>
      </c>
      <c r="BN144" s="485">
        <f t="shared" ca="1" si="133"/>
        <v>0</v>
      </c>
      <c r="BO144" s="485">
        <f t="shared" ca="1" si="133"/>
        <v>0</v>
      </c>
      <c r="BP144" s="485">
        <f t="shared" ca="1" si="133"/>
        <v>0</v>
      </c>
      <c r="BQ144" s="485">
        <f t="shared" ca="1" si="133"/>
        <v>0</v>
      </c>
      <c r="BR144" s="485">
        <f t="shared" ref="BR144:DV144" ca="1" si="134">BQ147</f>
        <v>0</v>
      </c>
      <c r="BS144" s="485">
        <f t="shared" ca="1" si="134"/>
        <v>0</v>
      </c>
      <c r="BT144" s="485">
        <f t="shared" ca="1" si="134"/>
        <v>0</v>
      </c>
      <c r="BU144" s="485">
        <f t="shared" ca="1" si="134"/>
        <v>0</v>
      </c>
      <c r="BV144" s="485">
        <f t="shared" ca="1" si="134"/>
        <v>0</v>
      </c>
      <c r="BW144" s="485">
        <f t="shared" ca="1" si="134"/>
        <v>0</v>
      </c>
      <c r="BX144" s="485">
        <f t="shared" ca="1" si="134"/>
        <v>0</v>
      </c>
      <c r="BY144" s="485">
        <f t="shared" ca="1" si="134"/>
        <v>0</v>
      </c>
      <c r="BZ144" s="485">
        <f t="shared" ca="1" si="134"/>
        <v>0</v>
      </c>
      <c r="CA144" s="485">
        <f t="shared" ca="1" si="134"/>
        <v>0</v>
      </c>
      <c r="CB144" s="485">
        <f t="shared" ca="1" si="134"/>
        <v>0</v>
      </c>
      <c r="CC144" s="485">
        <f t="shared" ca="1" si="134"/>
        <v>0</v>
      </c>
      <c r="CD144" s="485">
        <f t="shared" ca="1" si="134"/>
        <v>0</v>
      </c>
      <c r="CE144" s="485">
        <f t="shared" ca="1" si="134"/>
        <v>0</v>
      </c>
      <c r="CF144" s="485">
        <f t="shared" ca="1" si="134"/>
        <v>0</v>
      </c>
      <c r="CG144" s="485">
        <f t="shared" ca="1" si="134"/>
        <v>0</v>
      </c>
      <c r="CH144" s="485">
        <f t="shared" ca="1" si="134"/>
        <v>0</v>
      </c>
      <c r="CI144" s="485">
        <f t="shared" ca="1" si="134"/>
        <v>0</v>
      </c>
      <c r="CJ144" s="485">
        <f t="shared" ca="1" si="134"/>
        <v>0</v>
      </c>
      <c r="CK144" s="485">
        <f t="shared" ca="1" si="134"/>
        <v>0</v>
      </c>
      <c r="CL144" s="485">
        <f t="shared" ca="1" si="134"/>
        <v>0</v>
      </c>
      <c r="CM144" s="485">
        <f t="shared" ca="1" si="134"/>
        <v>0</v>
      </c>
      <c r="CN144" s="485">
        <f t="shared" ca="1" si="134"/>
        <v>0</v>
      </c>
      <c r="CO144" s="485">
        <f t="shared" ca="1" si="134"/>
        <v>0</v>
      </c>
      <c r="CP144" s="485">
        <f t="shared" ca="1" si="134"/>
        <v>0</v>
      </c>
      <c r="CQ144" s="485">
        <f t="shared" ca="1" si="134"/>
        <v>0</v>
      </c>
      <c r="CR144" s="485">
        <f t="shared" ca="1" si="134"/>
        <v>0</v>
      </c>
      <c r="CS144" s="485">
        <f t="shared" ca="1" si="134"/>
        <v>0</v>
      </c>
      <c r="CT144" s="485">
        <f t="shared" ca="1" si="134"/>
        <v>0</v>
      </c>
      <c r="CU144" s="485">
        <f t="shared" ca="1" si="134"/>
        <v>0</v>
      </c>
      <c r="CV144" s="485">
        <f t="shared" ca="1" si="134"/>
        <v>0</v>
      </c>
      <c r="CW144" s="485">
        <f t="shared" ca="1" si="134"/>
        <v>0</v>
      </c>
      <c r="CX144" s="485">
        <f t="shared" ca="1" si="134"/>
        <v>0</v>
      </c>
      <c r="CY144" s="485">
        <f t="shared" ca="1" si="134"/>
        <v>0</v>
      </c>
      <c r="CZ144" s="485">
        <f t="shared" ca="1" si="134"/>
        <v>0</v>
      </c>
      <c r="DA144" s="485">
        <f t="shared" ca="1" si="134"/>
        <v>0</v>
      </c>
      <c r="DB144" s="485">
        <f t="shared" ca="1" si="134"/>
        <v>0</v>
      </c>
      <c r="DC144" s="485">
        <f t="shared" ca="1" si="134"/>
        <v>0</v>
      </c>
      <c r="DD144" s="485">
        <f t="shared" ca="1" si="134"/>
        <v>0</v>
      </c>
      <c r="DE144" s="485">
        <f t="shared" ca="1" si="134"/>
        <v>0</v>
      </c>
      <c r="DF144" s="485">
        <f t="shared" ca="1" si="134"/>
        <v>0</v>
      </c>
      <c r="DG144" s="485">
        <f t="shared" ca="1" si="134"/>
        <v>0</v>
      </c>
      <c r="DH144" s="485">
        <f t="shared" ca="1" si="134"/>
        <v>0</v>
      </c>
      <c r="DI144" s="485">
        <f t="shared" ca="1" si="134"/>
        <v>0</v>
      </c>
      <c r="DJ144" s="485">
        <f t="shared" ca="1" si="134"/>
        <v>0</v>
      </c>
      <c r="DK144" s="485">
        <f t="shared" ca="1" si="134"/>
        <v>0</v>
      </c>
      <c r="DL144" s="485">
        <f t="shared" ca="1" si="134"/>
        <v>0</v>
      </c>
      <c r="DM144" s="485">
        <f t="shared" ca="1" si="134"/>
        <v>0</v>
      </c>
      <c r="DN144" s="485">
        <f t="shared" ca="1" si="134"/>
        <v>0</v>
      </c>
      <c r="DO144" s="485">
        <f t="shared" ca="1" si="134"/>
        <v>0</v>
      </c>
      <c r="DP144" s="485">
        <f t="shared" ca="1" si="134"/>
        <v>0</v>
      </c>
      <c r="DQ144" s="485">
        <f t="shared" ca="1" si="134"/>
        <v>0</v>
      </c>
      <c r="DR144" s="485">
        <f t="shared" ca="1" si="134"/>
        <v>0</v>
      </c>
      <c r="DS144" s="485">
        <f t="shared" ca="1" si="134"/>
        <v>0</v>
      </c>
      <c r="DT144" s="485">
        <f t="shared" ca="1" si="134"/>
        <v>0</v>
      </c>
      <c r="DU144" s="485">
        <f t="shared" ca="1" si="134"/>
        <v>0</v>
      </c>
      <c r="DV144" s="485">
        <f t="shared" ca="1" si="134"/>
        <v>0</v>
      </c>
    </row>
    <row r="145" spans="2:126">
      <c r="B145" s="488" t="s">
        <v>668</v>
      </c>
      <c r="C145" s="491">
        <f>D13</f>
        <v>0.23499999999999999</v>
      </c>
      <c r="D145" s="485">
        <v>0</v>
      </c>
      <c r="E145" s="485">
        <f ca="1">E144*((1+$C145)^((E$17-D$17)/365)-1)</f>
        <v>-77513.313161284925</v>
      </c>
      <c r="F145" s="485">
        <f t="shared" ref="F145:BQ145" ca="1" si="135">F144*((1+$C145)^((F$17-E$17)/365)-1)</f>
        <v>-79069.850557807687</v>
      </c>
      <c r="G145" s="485">
        <f t="shared" ca="1" si="135"/>
        <v>-77880.718839029971</v>
      </c>
      <c r="H145" s="485">
        <f t="shared" ca="1" si="135"/>
        <v>-81908.807153897709</v>
      </c>
      <c r="I145" s="485">
        <f t="shared" ca="1" si="135"/>
        <v>-80676.980358389381</v>
      </c>
      <c r="J145" s="485">
        <f t="shared" ca="1" si="135"/>
        <v>-84849.694821029669</v>
      </c>
      <c r="K145" s="485">
        <f t="shared" ca="1" si="135"/>
        <v>-86384.474858554284</v>
      </c>
      <c r="L145" s="485">
        <f t="shared" ca="1" si="135"/>
        <v>-79366.944908531863</v>
      </c>
      <c r="M145" s="485">
        <f t="shared" ca="1" si="135"/>
        <v>-89382.623181732895</v>
      </c>
      <c r="N145" s="485">
        <f t="shared" ca="1" si="135"/>
        <v>-88038.397644652272</v>
      </c>
      <c r="O145" s="485">
        <f t="shared" ca="1" si="135"/>
        <v>-92591.853828654275</v>
      </c>
      <c r="P145" s="485">
        <f t="shared" ca="1" si="135"/>
        <v>-91199.364662286302</v>
      </c>
      <c r="Q145" s="485">
        <f t="shared" ca="1" si="135"/>
        <v>-95916.310019182711</v>
      </c>
      <c r="R145" s="485">
        <f t="shared" ca="1" si="135"/>
        <v>-97651.265438892457</v>
      </c>
      <c r="S145" s="485">
        <f t="shared" ca="1" si="135"/>
        <v>-96182.687766201998</v>
      </c>
      <c r="T145" s="485">
        <f t="shared" ca="1" si="135"/>
        <v>-101157.37683506365</v>
      </c>
      <c r="U145" s="485">
        <f t="shared" ca="1" si="135"/>
        <v>-99636.070742610871</v>
      </c>
      <c r="V145" s="485">
        <f t="shared" ca="1" si="135"/>
        <v>-104789.37310397162</v>
      </c>
      <c r="W145" s="485">
        <f t="shared" ca="1" si="135"/>
        <v>-106684.82645031452</v>
      </c>
      <c r="X145" s="485">
        <f t="shared" ca="1" si="135"/>
        <v>-101548.26401571253</v>
      </c>
      <c r="Y145" s="485">
        <f t="shared" ca="1" si="135"/>
        <v>-110451.39262445833</v>
      </c>
      <c r="Z145" s="485">
        <f t="shared" ca="1" si="135"/>
        <v>-108790.3138007809</v>
      </c>
      <c r="AA145" s="485">
        <f t="shared" ca="1" si="135"/>
        <v>-114417.08507773151</v>
      </c>
      <c r="AB145" s="485">
        <f t="shared" ca="1" si="135"/>
        <v>-112696.36619340091</v>
      </c>
      <c r="AC145" s="485">
        <f t="shared" ca="1" si="135"/>
        <v>-118525.16339197267</v>
      </c>
      <c r="AD145" s="485">
        <f t="shared" ca="1" si="135"/>
        <v>-120669.07274959664</v>
      </c>
      <c r="AE145" s="485">
        <f t="shared" ca="1" si="135"/>
        <v>-118854.33020398965</v>
      </c>
      <c r="AF145" s="485">
        <f t="shared" ca="1" si="135"/>
        <v>-125001.62501332047</v>
      </c>
      <c r="AG145" s="485">
        <f t="shared" ca="1" si="135"/>
        <v>-123121.72520127488</v>
      </c>
      <c r="AH145" s="485">
        <f t="shared" ca="1" si="135"/>
        <v>-129489.73502427961</v>
      </c>
      <c r="AI145" s="485">
        <f t="shared" ca="1" si="135"/>
        <v>-131831.97397751105</v>
      </c>
      <c r="AJ145" s="485">
        <f t="shared" ca="1" si="135"/>
        <v>-121122.4705942634</v>
      </c>
      <c r="AK145" s="485">
        <f t="shared" ca="1" si="135"/>
        <v>-136407.46989120601</v>
      </c>
      <c r="AL145" s="485">
        <f t="shared" ca="1" si="135"/>
        <v>-134356.0375439644</v>
      </c>
      <c r="AM145" s="485">
        <f t="shared" ca="1" si="135"/>
        <v>-141305.10007099839</v>
      </c>
      <c r="AN145" s="485">
        <f t="shared" ca="1" si="135"/>
        <v>-139180.01224885011</v>
      </c>
      <c r="AO145" s="485">
        <f t="shared" ca="1" si="135"/>
        <v>-146378.57678908625</v>
      </c>
      <c r="AP145" s="485">
        <f t="shared" ca="1" si="135"/>
        <v>-149026.30484575185</v>
      </c>
      <c r="AQ145" s="485">
        <f t="shared" ca="1" si="135"/>
        <v>-146766.71660088428</v>
      </c>
      <c r="AR145" s="485">
        <f t="shared" ca="1" si="135"/>
        <v>-154261.32377808512</v>
      </c>
      <c r="AS145" s="485">
        <f t="shared" ca="1" si="135"/>
        <v>-151681.32685311194</v>
      </c>
      <c r="AT145" s="485">
        <f t="shared" ca="1" si="135"/>
        <v>-159032.12683374766</v>
      </c>
      <c r="AU145" s="485">
        <f t="shared" ca="1" si="135"/>
        <v>-161223.52929918349</v>
      </c>
      <c r="AV145" s="485">
        <f t="shared" ca="1" si="135"/>
        <v>-147249.62776598637</v>
      </c>
      <c r="AW145" s="485">
        <f t="shared" ca="1" si="135"/>
        <v>-164616.87735987245</v>
      </c>
      <c r="AX145" s="485">
        <f t="shared" ca="1" si="135"/>
        <v>-160855.94943219906</v>
      </c>
      <c r="AY145" s="485">
        <f t="shared" ca="1" si="135"/>
        <v>-167651.05320598622</v>
      </c>
      <c r="AZ145" s="485">
        <f t="shared" ca="1" si="135"/>
        <v>-163582.56710141312</v>
      </c>
      <c r="BA145" s="485">
        <f t="shared" ca="1" si="135"/>
        <v>-170264.29229856614</v>
      </c>
      <c r="BB145" s="485">
        <f t="shared" ca="1" si="135"/>
        <v>-171525.47295623648</v>
      </c>
      <c r="BC145" s="485">
        <f t="shared" ca="1" si="135"/>
        <v>-167075.9672359009</v>
      </c>
      <c r="BD145" s="485">
        <f t="shared" ca="1" si="135"/>
        <v>-173803.90037524386</v>
      </c>
      <c r="BE145" s="485">
        <f t="shared" ca="1" si="135"/>
        <v>-169326.62641186459</v>
      </c>
      <c r="BF145" s="485">
        <f t="shared" ca="1" si="135"/>
        <v>-176104.07131631771</v>
      </c>
      <c r="BG145" s="485">
        <f t="shared" ca="1" si="135"/>
        <v>-177303.13982032856</v>
      </c>
      <c r="BH145" s="485">
        <f t="shared" ca="1" si="135"/>
        <v>-160881.15284878743</v>
      </c>
      <c r="BI145" s="485">
        <f t="shared" ca="1" si="135"/>
        <v>-178897.75705728997</v>
      </c>
      <c r="BJ145" s="485">
        <f t="shared" ca="1" si="135"/>
        <v>-174048.71304214423</v>
      </c>
      <c r="BK145" s="485">
        <f t="shared" ca="1" si="135"/>
        <v>-180805.0946661233</v>
      </c>
      <c r="BL145" s="485">
        <f t="shared" ca="1" si="135"/>
        <v>-175932.79301374737</v>
      </c>
      <c r="BM145" s="485">
        <f t="shared" ca="1" si="135"/>
        <v>0</v>
      </c>
      <c r="BN145" s="485">
        <f t="shared" ca="1" si="135"/>
        <v>0</v>
      </c>
      <c r="BO145" s="485">
        <f t="shared" ca="1" si="135"/>
        <v>0</v>
      </c>
      <c r="BP145" s="485">
        <f t="shared" ca="1" si="135"/>
        <v>0</v>
      </c>
      <c r="BQ145" s="485">
        <f t="shared" ca="1" si="135"/>
        <v>0</v>
      </c>
      <c r="BR145" s="485">
        <f t="shared" ref="BR145:DV145" ca="1" si="136">BR144*((1+$C145)^((BR$17-BQ$17)/365)-1)</f>
        <v>0</v>
      </c>
      <c r="BS145" s="485">
        <f t="shared" ca="1" si="136"/>
        <v>0</v>
      </c>
      <c r="BT145" s="485">
        <f t="shared" ca="1" si="136"/>
        <v>0</v>
      </c>
      <c r="BU145" s="485">
        <f t="shared" ca="1" si="136"/>
        <v>0</v>
      </c>
      <c r="BV145" s="485">
        <f t="shared" ca="1" si="136"/>
        <v>0</v>
      </c>
      <c r="BW145" s="485">
        <f t="shared" ca="1" si="136"/>
        <v>0</v>
      </c>
      <c r="BX145" s="485">
        <f t="shared" ca="1" si="136"/>
        <v>0</v>
      </c>
      <c r="BY145" s="485">
        <f t="shared" ca="1" si="136"/>
        <v>0</v>
      </c>
      <c r="BZ145" s="485">
        <f t="shared" ca="1" si="136"/>
        <v>0</v>
      </c>
      <c r="CA145" s="485">
        <f t="shared" ca="1" si="136"/>
        <v>0</v>
      </c>
      <c r="CB145" s="485">
        <f t="shared" ca="1" si="136"/>
        <v>0</v>
      </c>
      <c r="CC145" s="485">
        <f t="shared" ca="1" si="136"/>
        <v>0</v>
      </c>
      <c r="CD145" s="485">
        <f t="shared" ca="1" si="136"/>
        <v>0</v>
      </c>
      <c r="CE145" s="485">
        <f t="shared" ca="1" si="136"/>
        <v>0</v>
      </c>
      <c r="CF145" s="485">
        <f t="shared" ca="1" si="136"/>
        <v>0</v>
      </c>
      <c r="CG145" s="485">
        <f t="shared" ca="1" si="136"/>
        <v>0</v>
      </c>
      <c r="CH145" s="485">
        <f t="shared" ca="1" si="136"/>
        <v>0</v>
      </c>
      <c r="CI145" s="485">
        <f t="shared" ca="1" si="136"/>
        <v>0</v>
      </c>
      <c r="CJ145" s="485">
        <f t="shared" ca="1" si="136"/>
        <v>0</v>
      </c>
      <c r="CK145" s="485">
        <f t="shared" ca="1" si="136"/>
        <v>0</v>
      </c>
      <c r="CL145" s="485">
        <f t="shared" ca="1" si="136"/>
        <v>0</v>
      </c>
      <c r="CM145" s="485">
        <f t="shared" ca="1" si="136"/>
        <v>0</v>
      </c>
      <c r="CN145" s="485">
        <f t="shared" ca="1" si="136"/>
        <v>0</v>
      </c>
      <c r="CO145" s="485">
        <f t="shared" ca="1" si="136"/>
        <v>0</v>
      </c>
      <c r="CP145" s="485">
        <f t="shared" ca="1" si="136"/>
        <v>0</v>
      </c>
      <c r="CQ145" s="485">
        <f t="shared" ca="1" si="136"/>
        <v>0</v>
      </c>
      <c r="CR145" s="485">
        <f t="shared" ca="1" si="136"/>
        <v>0</v>
      </c>
      <c r="CS145" s="485">
        <f t="shared" ca="1" si="136"/>
        <v>0</v>
      </c>
      <c r="CT145" s="485">
        <f t="shared" ca="1" si="136"/>
        <v>0</v>
      </c>
      <c r="CU145" s="485">
        <f t="shared" ca="1" si="136"/>
        <v>0</v>
      </c>
      <c r="CV145" s="485">
        <f t="shared" ca="1" si="136"/>
        <v>0</v>
      </c>
      <c r="CW145" s="485">
        <f t="shared" ca="1" si="136"/>
        <v>0</v>
      </c>
      <c r="CX145" s="485">
        <f t="shared" ca="1" si="136"/>
        <v>0</v>
      </c>
      <c r="CY145" s="485">
        <f t="shared" ca="1" si="136"/>
        <v>0</v>
      </c>
      <c r="CZ145" s="485">
        <f t="shared" ca="1" si="136"/>
        <v>0</v>
      </c>
      <c r="DA145" s="485">
        <f t="shared" ca="1" si="136"/>
        <v>0</v>
      </c>
      <c r="DB145" s="485">
        <f t="shared" ca="1" si="136"/>
        <v>0</v>
      </c>
      <c r="DC145" s="485">
        <f t="shared" ca="1" si="136"/>
        <v>0</v>
      </c>
      <c r="DD145" s="485">
        <f t="shared" ca="1" si="136"/>
        <v>0</v>
      </c>
      <c r="DE145" s="485">
        <f t="shared" ca="1" si="136"/>
        <v>0</v>
      </c>
      <c r="DF145" s="485">
        <f t="shared" ca="1" si="136"/>
        <v>0</v>
      </c>
      <c r="DG145" s="485">
        <f t="shared" ca="1" si="136"/>
        <v>0</v>
      </c>
      <c r="DH145" s="485">
        <f t="shared" ca="1" si="136"/>
        <v>0</v>
      </c>
      <c r="DI145" s="485">
        <f t="shared" ca="1" si="136"/>
        <v>0</v>
      </c>
      <c r="DJ145" s="485">
        <f t="shared" ca="1" si="136"/>
        <v>0</v>
      </c>
      <c r="DK145" s="485">
        <f t="shared" ca="1" si="136"/>
        <v>0</v>
      </c>
      <c r="DL145" s="485">
        <f t="shared" ca="1" si="136"/>
        <v>0</v>
      </c>
      <c r="DM145" s="485">
        <f t="shared" ca="1" si="136"/>
        <v>0</v>
      </c>
      <c r="DN145" s="485">
        <f t="shared" ca="1" si="136"/>
        <v>0</v>
      </c>
      <c r="DO145" s="485">
        <f t="shared" ca="1" si="136"/>
        <v>0</v>
      </c>
      <c r="DP145" s="485">
        <f t="shared" ca="1" si="136"/>
        <v>0</v>
      </c>
      <c r="DQ145" s="485">
        <f t="shared" ca="1" si="136"/>
        <v>0</v>
      </c>
      <c r="DR145" s="485">
        <f t="shared" ca="1" si="136"/>
        <v>0</v>
      </c>
      <c r="DS145" s="485">
        <f t="shared" ca="1" si="136"/>
        <v>0</v>
      </c>
      <c r="DT145" s="485">
        <f t="shared" ca="1" si="136"/>
        <v>0</v>
      </c>
      <c r="DU145" s="485">
        <f t="shared" ca="1" si="136"/>
        <v>0</v>
      </c>
      <c r="DV145" s="485">
        <f t="shared" ca="1" si="136"/>
        <v>0</v>
      </c>
    </row>
    <row r="146" spans="2:126">
      <c r="B146" s="488" t="s">
        <v>669</v>
      </c>
      <c r="C146" s="423"/>
      <c r="D146" s="485">
        <v>0</v>
      </c>
      <c r="E146" s="485">
        <f ca="1">IF((-E144-E145)&gt;(E137+($C$144*E141)),(E137+($C$144*E141)),-E144-E145)</f>
        <v>-8539.2284690380093</v>
      </c>
      <c r="F146" s="485">
        <f t="shared" ref="F146:BQ146" ca="1" si="137">IF((-F144-F145)&gt;(F137+($C$144*F141)),(F137+($C$144*F141)),-F144-F145)</f>
        <v>0</v>
      </c>
      <c r="G146" s="485">
        <f t="shared" ca="1" si="137"/>
        <v>0</v>
      </c>
      <c r="H146" s="485">
        <f t="shared" ca="1" si="137"/>
        <v>0</v>
      </c>
      <c r="I146" s="485">
        <f t="shared" ca="1" si="137"/>
        <v>0</v>
      </c>
      <c r="J146" s="485">
        <f t="shared" ca="1" si="137"/>
        <v>0</v>
      </c>
      <c r="K146" s="485">
        <f t="shared" ca="1" si="137"/>
        <v>0</v>
      </c>
      <c r="L146" s="485">
        <f t="shared" ca="1" si="137"/>
        <v>0</v>
      </c>
      <c r="M146" s="485">
        <f t="shared" ca="1" si="137"/>
        <v>0</v>
      </c>
      <c r="N146" s="485">
        <f t="shared" ca="1" si="137"/>
        <v>0</v>
      </c>
      <c r="O146" s="485">
        <f t="shared" ca="1" si="137"/>
        <v>0</v>
      </c>
      <c r="P146" s="485">
        <f t="shared" ca="1" si="137"/>
        <v>0</v>
      </c>
      <c r="Q146" s="485">
        <f t="shared" ca="1" si="137"/>
        <v>0</v>
      </c>
      <c r="R146" s="485">
        <f t="shared" ca="1" si="137"/>
        <v>2.7939677238464354E-10</v>
      </c>
      <c r="S146" s="485">
        <f t="shared" ca="1" si="137"/>
        <v>0</v>
      </c>
      <c r="T146" s="485">
        <f t="shared" ca="1" si="137"/>
        <v>0</v>
      </c>
      <c r="U146" s="485">
        <f t="shared" ca="1" si="137"/>
        <v>0</v>
      </c>
      <c r="V146" s="485">
        <f t="shared" ca="1" si="137"/>
        <v>0</v>
      </c>
      <c r="W146" s="485">
        <f t="shared" ca="1" si="137"/>
        <v>0</v>
      </c>
      <c r="X146" s="485">
        <f t="shared" ca="1" si="137"/>
        <v>0</v>
      </c>
      <c r="Y146" s="485">
        <f t="shared" ca="1" si="137"/>
        <v>-1.3969838619232177E-10</v>
      </c>
      <c r="Z146" s="485">
        <f t="shared" ca="1" si="137"/>
        <v>-6.9849193096160886E-11</v>
      </c>
      <c r="AA146" s="485">
        <f t="shared" ca="1" si="137"/>
        <v>0</v>
      </c>
      <c r="AB146" s="485">
        <f t="shared" ca="1" si="137"/>
        <v>0</v>
      </c>
      <c r="AC146" s="485">
        <f t="shared" ca="1" si="137"/>
        <v>0</v>
      </c>
      <c r="AD146" s="485">
        <f t="shared" ca="1" si="137"/>
        <v>0</v>
      </c>
      <c r="AE146" s="485">
        <f t="shared" ca="1" si="137"/>
        <v>0</v>
      </c>
      <c r="AF146" s="485">
        <f t="shared" ca="1" si="137"/>
        <v>0</v>
      </c>
      <c r="AG146" s="485">
        <f t="shared" ca="1" si="137"/>
        <v>0</v>
      </c>
      <c r="AH146" s="485">
        <f t="shared" ca="1" si="137"/>
        <v>0</v>
      </c>
      <c r="AI146" s="485">
        <f t="shared" ca="1" si="137"/>
        <v>0</v>
      </c>
      <c r="AJ146" s="485">
        <f t="shared" ca="1" si="137"/>
        <v>0</v>
      </c>
      <c r="AK146" s="485">
        <f t="shared" ca="1" si="137"/>
        <v>4.3655745685100554E-12</v>
      </c>
      <c r="AL146" s="485">
        <f t="shared" ca="1" si="137"/>
        <v>0</v>
      </c>
      <c r="AM146" s="485">
        <f t="shared" ca="1" si="137"/>
        <v>0</v>
      </c>
      <c r="AN146" s="485">
        <f t="shared" ca="1" si="137"/>
        <v>0</v>
      </c>
      <c r="AO146" s="485">
        <f t="shared" ca="1" si="137"/>
        <v>0</v>
      </c>
      <c r="AP146" s="485">
        <f t="shared" ca="1" si="137"/>
        <v>1050.3750745405616</v>
      </c>
      <c r="AQ146" s="485">
        <f t="shared" ca="1" si="137"/>
        <v>5326.7379483672148</v>
      </c>
      <c r="AR146" s="485">
        <f t="shared" ca="1" si="137"/>
        <v>14860.888468412915</v>
      </c>
      <c r="AS146" s="485">
        <f t="shared" ca="1" si="137"/>
        <v>27329.841088092991</v>
      </c>
      <c r="AT146" s="485">
        <f t="shared" ca="1" si="137"/>
        <v>37881.326148213877</v>
      </c>
      <c r="AU146" s="485">
        <f t="shared" ca="1" si="137"/>
        <v>53710.492988352162</v>
      </c>
      <c r="AV146" s="485">
        <f t="shared" ca="1" si="137"/>
        <v>67162.786354031254</v>
      </c>
      <c r="AW146" s="485">
        <f t="shared" ca="1" si="137"/>
        <v>73444.547560920721</v>
      </c>
      <c r="AX146" s="485">
        <f t="shared" ca="1" si="137"/>
        <v>84285.092402034061</v>
      </c>
      <c r="AY146" s="485">
        <f t="shared" ca="1" si="137"/>
        <v>88412.111363167685</v>
      </c>
      <c r="AZ146" s="485">
        <f t="shared" ca="1" si="137"/>
        <v>98349.640612260569</v>
      </c>
      <c r="BA146" s="485">
        <f t="shared" ca="1" si="137"/>
        <v>100540.42874734008</v>
      </c>
      <c r="BB146" s="485">
        <f t="shared" ca="1" si="137"/>
        <v>106855.45851900477</v>
      </c>
      <c r="BC146" s="485">
        <f t="shared" ca="1" si="137"/>
        <v>105784.04155926095</v>
      </c>
      <c r="BD146" s="485">
        <f t="shared" ca="1" si="137"/>
        <v>106484.19212242951</v>
      </c>
      <c r="BE146" s="485">
        <f t="shared" ca="1" si="137"/>
        <v>109482.31271069583</v>
      </c>
      <c r="BF146" s="485">
        <f t="shared" ca="1" si="137"/>
        <v>109814.05310698457</v>
      </c>
      <c r="BG146" s="485">
        <f t="shared" ca="1" si="137"/>
        <v>123661.12223463191</v>
      </c>
      <c r="BH146" s="485">
        <f t="shared" ca="1" si="137"/>
        <v>126365.400197418</v>
      </c>
      <c r="BI146" s="485">
        <f t="shared" ca="1" si="137"/>
        <v>123351.01218500704</v>
      </c>
      <c r="BJ146" s="485">
        <f t="shared" ca="1" si="137"/>
        <v>124149.06815606082</v>
      </c>
      <c r="BK146" s="485">
        <f t="shared" ca="1" si="137"/>
        <v>123040.90213538222</v>
      </c>
      <c r="BL146" s="485">
        <f t="shared" ca="1" si="137"/>
        <v>10229433.657524696</v>
      </c>
      <c r="BM146" s="485">
        <f t="shared" ca="1" si="137"/>
        <v>0</v>
      </c>
      <c r="BN146" s="485">
        <f t="shared" ca="1" si="137"/>
        <v>0</v>
      </c>
      <c r="BO146" s="485">
        <f t="shared" ca="1" si="137"/>
        <v>0</v>
      </c>
      <c r="BP146" s="485">
        <f t="shared" ca="1" si="137"/>
        <v>0</v>
      </c>
      <c r="BQ146" s="485">
        <f t="shared" ca="1" si="137"/>
        <v>0</v>
      </c>
      <c r="BR146" s="485">
        <f t="shared" ref="BR146:DV146" ca="1" si="138">IF((-BR144-BR145)&gt;(BR137+($C$144*BR141)),(BR137+($C$144*BR141)),-BR144-BR145)</f>
        <v>0</v>
      </c>
      <c r="BS146" s="485">
        <f t="shared" ca="1" si="138"/>
        <v>0</v>
      </c>
      <c r="BT146" s="485">
        <f t="shared" ca="1" si="138"/>
        <v>0</v>
      </c>
      <c r="BU146" s="485">
        <f t="shared" ca="1" si="138"/>
        <v>0</v>
      </c>
      <c r="BV146" s="485">
        <f t="shared" ca="1" si="138"/>
        <v>0</v>
      </c>
      <c r="BW146" s="485">
        <f t="shared" ca="1" si="138"/>
        <v>0</v>
      </c>
      <c r="BX146" s="485">
        <f t="shared" ca="1" si="138"/>
        <v>0</v>
      </c>
      <c r="BY146" s="485">
        <f t="shared" ca="1" si="138"/>
        <v>0</v>
      </c>
      <c r="BZ146" s="485">
        <f t="shared" ca="1" si="138"/>
        <v>0</v>
      </c>
      <c r="CA146" s="485">
        <f t="shared" ca="1" si="138"/>
        <v>0</v>
      </c>
      <c r="CB146" s="485">
        <f t="shared" ca="1" si="138"/>
        <v>0</v>
      </c>
      <c r="CC146" s="485">
        <f t="shared" ca="1" si="138"/>
        <v>0</v>
      </c>
      <c r="CD146" s="485">
        <f t="shared" ca="1" si="138"/>
        <v>0</v>
      </c>
      <c r="CE146" s="485">
        <f t="shared" ca="1" si="138"/>
        <v>0</v>
      </c>
      <c r="CF146" s="485">
        <f t="shared" ca="1" si="138"/>
        <v>0</v>
      </c>
      <c r="CG146" s="485">
        <f t="shared" ca="1" si="138"/>
        <v>0</v>
      </c>
      <c r="CH146" s="485">
        <f t="shared" ca="1" si="138"/>
        <v>0</v>
      </c>
      <c r="CI146" s="485">
        <f t="shared" ca="1" si="138"/>
        <v>0</v>
      </c>
      <c r="CJ146" s="485">
        <f t="shared" ca="1" si="138"/>
        <v>0</v>
      </c>
      <c r="CK146" s="485">
        <f t="shared" ca="1" si="138"/>
        <v>0</v>
      </c>
      <c r="CL146" s="485">
        <f t="shared" ca="1" si="138"/>
        <v>0</v>
      </c>
      <c r="CM146" s="485">
        <f t="shared" ca="1" si="138"/>
        <v>0</v>
      </c>
      <c r="CN146" s="485">
        <f t="shared" ca="1" si="138"/>
        <v>0</v>
      </c>
      <c r="CO146" s="485">
        <f t="shared" ca="1" si="138"/>
        <v>0</v>
      </c>
      <c r="CP146" s="485">
        <f t="shared" ca="1" si="138"/>
        <v>0</v>
      </c>
      <c r="CQ146" s="485">
        <f t="shared" ca="1" si="138"/>
        <v>0</v>
      </c>
      <c r="CR146" s="485">
        <f t="shared" ca="1" si="138"/>
        <v>0</v>
      </c>
      <c r="CS146" s="485">
        <f t="shared" ca="1" si="138"/>
        <v>0</v>
      </c>
      <c r="CT146" s="485">
        <f t="shared" ca="1" si="138"/>
        <v>0</v>
      </c>
      <c r="CU146" s="485">
        <f t="shared" ca="1" si="138"/>
        <v>0</v>
      </c>
      <c r="CV146" s="485">
        <f t="shared" ca="1" si="138"/>
        <v>0</v>
      </c>
      <c r="CW146" s="485">
        <f t="shared" ca="1" si="138"/>
        <v>0</v>
      </c>
      <c r="CX146" s="485">
        <f t="shared" ca="1" si="138"/>
        <v>0</v>
      </c>
      <c r="CY146" s="485">
        <f t="shared" ca="1" si="138"/>
        <v>0</v>
      </c>
      <c r="CZ146" s="485">
        <f t="shared" ca="1" si="138"/>
        <v>0</v>
      </c>
      <c r="DA146" s="485">
        <f t="shared" ca="1" si="138"/>
        <v>0</v>
      </c>
      <c r="DB146" s="485">
        <f t="shared" ca="1" si="138"/>
        <v>0</v>
      </c>
      <c r="DC146" s="485">
        <f t="shared" ca="1" si="138"/>
        <v>0</v>
      </c>
      <c r="DD146" s="485">
        <f t="shared" ca="1" si="138"/>
        <v>0</v>
      </c>
      <c r="DE146" s="485">
        <f t="shared" ca="1" si="138"/>
        <v>0</v>
      </c>
      <c r="DF146" s="485">
        <f t="shared" ca="1" si="138"/>
        <v>0</v>
      </c>
      <c r="DG146" s="485">
        <f t="shared" ca="1" si="138"/>
        <v>0</v>
      </c>
      <c r="DH146" s="485">
        <f t="shared" ca="1" si="138"/>
        <v>0</v>
      </c>
      <c r="DI146" s="485">
        <f t="shared" ca="1" si="138"/>
        <v>0</v>
      </c>
      <c r="DJ146" s="485">
        <f t="shared" ca="1" si="138"/>
        <v>0</v>
      </c>
      <c r="DK146" s="485">
        <f t="shared" ca="1" si="138"/>
        <v>0</v>
      </c>
      <c r="DL146" s="485">
        <f t="shared" ca="1" si="138"/>
        <v>0</v>
      </c>
      <c r="DM146" s="485">
        <f t="shared" ca="1" si="138"/>
        <v>0</v>
      </c>
      <c r="DN146" s="485">
        <f t="shared" ca="1" si="138"/>
        <v>0</v>
      </c>
      <c r="DO146" s="485">
        <f t="shared" ca="1" si="138"/>
        <v>0</v>
      </c>
      <c r="DP146" s="485">
        <f t="shared" ca="1" si="138"/>
        <v>0</v>
      </c>
      <c r="DQ146" s="485">
        <f t="shared" ca="1" si="138"/>
        <v>0</v>
      </c>
      <c r="DR146" s="485">
        <f t="shared" ca="1" si="138"/>
        <v>0</v>
      </c>
      <c r="DS146" s="485">
        <f t="shared" ca="1" si="138"/>
        <v>0</v>
      </c>
      <c r="DT146" s="485">
        <f t="shared" ca="1" si="138"/>
        <v>0</v>
      </c>
      <c r="DU146" s="485">
        <f t="shared" ca="1" si="138"/>
        <v>0</v>
      </c>
      <c r="DV146" s="485">
        <f t="shared" ca="1" si="138"/>
        <v>0</v>
      </c>
    </row>
    <row r="147" spans="2:126">
      <c r="B147" s="488" t="s">
        <v>670</v>
      </c>
      <c r="C147" s="423"/>
      <c r="D147" s="485">
        <f ca="1">SUM(D144:D146)</f>
        <v>-4285292.2278749999</v>
      </c>
      <c r="E147" s="485">
        <f ca="1">SUM(E144:E146)</f>
        <v>-4371344.7695053229</v>
      </c>
      <c r="F147" s="485">
        <f t="shared" ref="F147:BQ147" ca="1" si="139">SUM(F144:F146)</f>
        <v>-4450414.6200631307</v>
      </c>
      <c r="G147" s="485">
        <f t="shared" ca="1" si="139"/>
        <v>-4528295.3389021605</v>
      </c>
      <c r="H147" s="485">
        <f t="shared" ca="1" si="139"/>
        <v>-4610204.1460560579</v>
      </c>
      <c r="I147" s="485">
        <f t="shared" ca="1" si="139"/>
        <v>-4690881.1264144471</v>
      </c>
      <c r="J147" s="485">
        <f t="shared" ca="1" si="139"/>
        <v>-4775730.821235477</v>
      </c>
      <c r="K147" s="485">
        <f t="shared" ca="1" si="139"/>
        <v>-4862115.2960940311</v>
      </c>
      <c r="L147" s="485">
        <f t="shared" ca="1" si="139"/>
        <v>-4941482.2410025634</v>
      </c>
      <c r="M147" s="485">
        <f t="shared" ca="1" si="139"/>
        <v>-5030864.8641842967</v>
      </c>
      <c r="N147" s="485">
        <f t="shared" ca="1" si="139"/>
        <v>-5118903.2618289487</v>
      </c>
      <c r="O147" s="485">
        <f t="shared" ca="1" si="139"/>
        <v>-5211495.1156576034</v>
      </c>
      <c r="P147" s="485">
        <f t="shared" ca="1" si="139"/>
        <v>-5302694.4803198893</v>
      </c>
      <c r="Q147" s="485">
        <f t="shared" ca="1" si="139"/>
        <v>-5398610.7903390722</v>
      </c>
      <c r="R147" s="485">
        <f t="shared" ca="1" si="139"/>
        <v>-5496262.0557779651</v>
      </c>
      <c r="S147" s="485">
        <f t="shared" ca="1" si="139"/>
        <v>-5592444.7435441669</v>
      </c>
      <c r="T147" s="485">
        <f t="shared" ca="1" si="139"/>
        <v>-5693602.1203792309</v>
      </c>
      <c r="U147" s="485">
        <f t="shared" ca="1" si="139"/>
        <v>-5793238.1911218418</v>
      </c>
      <c r="V147" s="485">
        <f t="shared" ca="1" si="139"/>
        <v>-5898027.5642258134</v>
      </c>
      <c r="W147" s="485">
        <f t="shared" ca="1" si="139"/>
        <v>-6004712.3906761277</v>
      </c>
      <c r="X147" s="485">
        <f t="shared" ca="1" si="139"/>
        <v>-6106260.6546918405</v>
      </c>
      <c r="Y147" s="485">
        <f t="shared" ca="1" si="139"/>
        <v>-6216712.0473162988</v>
      </c>
      <c r="Z147" s="485">
        <f t="shared" ca="1" si="139"/>
        <v>-6325502.3611170799</v>
      </c>
      <c r="AA147" s="485">
        <f t="shared" ca="1" si="139"/>
        <v>-6439919.4461948117</v>
      </c>
      <c r="AB147" s="485">
        <f t="shared" ca="1" si="139"/>
        <v>-6552615.8123882124</v>
      </c>
      <c r="AC147" s="485">
        <f t="shared" ca="1" si="139"/>
        <v>-6671140.9757801853</v>
      </c>
      <c r="AD147" s="485">
        <f t="shared" ca="1" si="139"/>
        <v>-6791810.0485297823</v>
      </c>
      <c r="AE147" s="485">
        <f t="shared" ca="1" si="139"/>
        <v>-6910664.3787337719</v>
      </c>
      <c r="AF147" s="485">
        <f t="shared" ca="1" si="139"/>
        <v>-7035666.0037470926</v>
      </c>
      <c r="AG147" s="485">
        <f t="shared" ca="1" si="139"/>
        <v>-7158787.7289483678</v>
      </c>
      <c r="AH147" s="485">
        <f t="shared" ca="1" si="139"/>
        <v>-7288277.4639726477</v>
      </c>
      <c r="AI147" s="485">
        <f t="shared" ca="1" si="139"/>
        <v>-7420109.4379501585</v>
      </c>
      <c r="AJ147" s="485">
        <f t="shared" ca="1" si="139"/>
        <v>-7541231.9085444221</v>
      </c>
      <c r="AK147" s="485">
        <f t="shared" ca="1" si="139"/>
        <v>-7677639.3784356285</v>
      </c>
      <c r="AL147" s="485">
        <f t="shared" ca="1" si="139"/>
        <v>-7811995.4159795931</v>
      </c>
      <c r="AM147" s="485">
        <f t="shared" ca="1" si="139"/>
        <v>-7953300.5160505911</v>
      </c>
      <c r="AN147" s="485">
        <f t="shared" ca="1" si="139"/>
        <v>-8092480.5282994416</v>
      </c>
      <c r="AO147" s="485">
        <f t="shared" ca="1" si="139"/>
        <v>-8238859.1050885282</v>
      </c>
      <c r="AP147" s="485">
        <f t="shared" ca="1" si="139"/>
        <v>-8386835.0348597402</v>
      </c>
      <c r="AQ147" s="485">
        <f t="shared" ca="1" si="139"/>
        <v>-8528275.0135122575</v>
      </c>
      <c r="AR147" s="485">
        <f t="shared" ca="1" si="139"/>
        <v>-8667675.4488219302</v>
      </c>
      <c r="AS147" s="485">
        <f t="shared" ca="1" si="139"/>
        <v>-8792026.9345869478</v>
      </c>
      <c r="AT147" s="485">
        <f t="shared" ca="1" si="139"/>
        <v>-8913177.735272482</v>
      </c>
      <c r="AU147" s="485">
        <f t="shared" ca="1" si="139"/>
        <v>-9020690.7715833131</v>
      </c>
      <c r="AV147" s="485">
        <f t="shared" ca="1" si="139"/>
        <v>-9100777.6129952688</v>
      </c>
      <c r="AW147" s="485">
        <f t="shared" ca="1" si="139"/>
        <v>-9191949.9427942205</v>
      </c>
      <c r="AX147" s="485">
        <f t="shared" ca="1" si="139"/>
        <v>-9268520.7998243868</v>
      </c>
      <c r="AY147" s="485">
        <f t="shared" ca="1" si="139"/>
        <v>-9347759.7416672055</v>
      </c>
      <c r="AZ147" s="485">
        <f t="shared" ca="1" si="139"/>
        <v>-9412992.6681563575</v>
      </c>
      <c r="BA147" s="485">
        <f t="shared" ca="1" si="139"/>
        <v>-9482716.5317075849</v>
      </c>
      <c r="BB147" s="485">
        <f t="shared" ca="1" si="139"/>
        <v>-9547386.546144817</v>
      </c>
      <c r="BC147" s="485">
        <f t="shared" ca="1" si="139"/>
        <v>-9608678.4718214571</v>
      </c>
      <c r="BD147" s="485">
        <f t="shared" ca="1" si="139"/>
        <v>-9675998.1800742708</v>
      </c>
      <c r="BE147" s="485">
        <f t="shared" ca="1" si="139"/>
        <v>-9735842.4937754404</v>
      </c>
      <c r="BF147" s="485">
        <f t="shared" ca="1" si="139"/>
        <v>-9802132.5119847748</v>
      </c>
      <c r="BG147" s="485">
        <f t="shared" ca="1" si="139"/>
        <v>-9855774.5295704715</v>
      </c>
      <c r="BH147" s="485">
        <f t="shared" ca="1" si="139"/>
        <v>-9890290.2822218407</v>
      </c>
      <c r="BI147" s="485">
        <f t="shared" ca="1" si="139"/>
        <v>-9945837.0270941239</v>
      </c>
      <c r="BJ147" s="485">
        <f t="shared" ca="1" si="139"/>
        <v>-9995736.6719802059</v>
      </c>
      <c r="BK147" s="485">
        <f t="shared" ca="1" si="139"/>
        <v>-10053500.864510948</v>
      </c>
      <c r="BL147" s="485">
        <f t="shared" ca="1" si="139"/>
        <v>0</v>
      </c>
      <c r="BM147" s="485">
        <f t="shared" ca="1" si="139"/>
        <v>0</v>
      </c>
      <c r="BN147" s="485">
        <f t="shared" ca="1" si="139"/>
        <v>0</v>
      </c>
      <c r="BO147" s="485">
        <f t="shared" ca="1" si="139"/>
        <v>0</v>
      </c>
      <c r="BP147" s="485">
        <f t="shared" ca="1" si="139"/>
        <v>0</v>
      </c>
      <c r="BQ147" s="485">
        <f t="shared" ca="1" si="139"/>
        <v>0</v>
      </c>
      <c r="BR147" s="485">
        <f t="shared" ref="BR147:DV147" ca="1" si="140">SUM(BR144:BR146)</f>
        <v>0</v>
      </c>
      <c r="BS147" s="485">
        <f t="shared" ca="1" si="140"/>
        <v>0</v>
      </c>
      <c r="BT147" s="485">
        <f t="shared" ca="1" si="140"/>
        <v>0</v>
      </c>
      <c r="BU147" s="485">
        <f t="shared" ca="1" si="140"/>
        <v>0</v>
      </c>
      <c r="BV147" s="485">
        <f t="shared" ca="1" si="140"/>
        <v>0</v>
      </c>
      <c r="BW147" s="485">
        <f t="shared" ca="1" si="140"/>
        <v>0</v>
      </c>
      <c r="BX147" s="485">
        <f t="shared" ca="1" si="140"/>
        <v>0</v>
      </c>
      <c r="BY147" s="485">
        <f t="shared" ca="1" si="140"/>
        <v>0</v>
      </c>
      <c r="BZ147" s="485">
        <f t="shared" ca="1" si="140"/>
        <v>0</v>
      </c>
      <c r="CA147" s="485">
        <f t="shared" ca="1" si="140"/>
        <v>0</v>
      </c>
      <c r="CB147" s="485">
        <f t="shared" ca="1" si="140"/>
        <v>0</v>
      </c>
      <c r="CC147" s="485">
        <f t="shared" ca="1" si="140"/>
        <v>0</v>
      </c>
      <c r="CD147" s="485">
        <f t="shared" ca="1" si="140"/>
        <v>0</v>
      </c>
      <c r="CE147" s="485">
        <f t="shared" ca="1" si="140"/>
        <v>0</v>
      </c>
      <c r="CF147" s="485">
        <f t="shared" ca="1" si="140"/>
        <v>0</v>
      </c>
      <c r="CG147" s="485">
        <f t="shared" ca="1" si="140"/>
        <v>0</v>
      </c>
      <c r="CH147" s="485">
        <f t="shared" ca="1" si="140"/>
        <v>0</v>
      </c>
      <c r="CI147" s="485">
        <f t="shared" ca="1" si="140"/>
        <v>0</v>
      </c>
      <c r="CJ147" s="485">
        <f t="shared" ca="1" si="140"/>
        <v>0</v>
      </c>
      <c r="CK147" s="485">
        <f t="shared" ca="1" si="140"/>
        <v>0</v>
      </c>
      <c r="CL147" s="485">
        <f t="shared" ca="1" si="140"/>
        <v>0</v>
      </c>
      <c r="CM147" s="485">
        <f t="shared" ca="1" si="140"/>
        <v>0</v>
      </c>
      <c r="CN147" s="485">
        <f t="shared" ca="1" si="140"/>
        <v>0</v>
      </c>
      <c r="CO147" s="485">
        <f t="shared" ca="1" si="140"/>
        <v>0</v>
      </c>
      <c r="CP147" s="485">
        <f t="shared" ca="1" si="140"/>
        <v>0</v>
      </c>
      <c r="CQ147" s="485">
        <f t="shared" ca="1" si="140"/>
        <v>0</v>
      </c>
      <c r="CR147" s="485">
        <f t="shared" ca="1" si="140"/>
        <v>0</v>
      </c>
      <c r="CS147" s="485">
        <f t="shared" ca="1" si="140"/>
        <v>0</v>
      </c>
      <c r="CT147" s="485">
        <f t="shared" ca="1" si="140"/>
        <v>0</v>
      </c>
      <c r="CU147" s="485">
        <f t="shared" ca="1" si="140"/>
        <v>0</v>
      </c>
      <c r="CV147" s="485">
        <f t="shared" ca="1" si="140"/>
        <v>0</v>
      </c>
      <c r="CW147" s="485">
        <f t="shared" ca="1" si="140"/>
        <v>0</v>
      </c>
      <c r="CX147" s="485">
        <f t="shared" ca="1" si="140"/>
        <v>0</v>
      </c>
      <c r="CY147" s="485">
        <f t="shared" ca="1" si="140"/>
        <v>0</v>
      </c>
      <c r="CZ147" s="485">
        <f t="shared" ca="1" si="140"/>
        <v>0</v>
      </c>
      <c r="DA147" s="485">
        <f t="shared" ca="1" si="140"/>
        <v>0</v>
      </c>
      <c r="DB147" s="485">
        <f t="shared" ca="1" si="140"/>
        <v>0</v>
      </c>
      <c r="DC147" s="485">
        <f t="shared" ca="1" si="140"/>
        <v>0</v>
      </c>
      <c r="DD147" s="485">
        <f t="shared" ca="1" si="140"/>
        <v>0</v>
      </c>
      <c r="DE147" s="485">
        <f t="shared" ca="1" si="140"/>
        <v>0</v>
      </c>
      <c r="DF147" s="485">
        <f t="shared" ca="1" si="140"/>
        <v>0</v>
      </c>
      <c r="DG147" s="485">
        <f t="shared" ca="1" si="140"/>
        <v>0</v>
      </c>
      <c r="DH147" s="485">
        <f t="shared" ca="1" si="140"/>
        <v>0</v>
      </c>
      <c r="DI147" s="485">
        <f t="shared" ca="1" si="140"/>
        <v>0</v>
      </c>
      <c r="DJ147" s="485">
        <f t="shared" ca="1" si="140"/>
        <v>0</v>
      </c>
      <c r="DK147" s="485">
        <f t="shared" ca="1" si="140"/>
        <v>0</v>
      </c>
      <c r="DL147" s="485">
        <f t="shared" ca="1" si="140"/>
        <v>0</v>
      </c>
      <c r="DM147" s="485">
        <f t="shared" ca="1" si="140"/>
        <v>0</v>
      </c>
      <c r="DN147" s="485">
        <f t="shared" ca="1" si="140"/>
        <v>0</v>
      </c>
      <c r="DO147" s="485">
        <f t="shared" ca="1" si="140"/>
        <v>0</v>
      </c>
      <c r="DP147" s="485">
        <f t="shared" ca="1" si="140"/>
        <v>0</v>
      </c>
      <c r="DQ147" s="485">
        <f t="shared" ca="1" si="140"/>
        <v>0</v>
      </c>
      <c r="DR147" s="485">
        <f t="shared" ca="1" si="140"/>
        <v>0</v>
      </c>
      <c r="DS147" s="485">
        <f t="shared" ca="1" si="140"/>
        <v>0</v>
      </c>
      <c r="DT147" s="485">
        <f t="shared" ca="1" si="140"/>
        <v>0</v>
      </c>
      <c r="DU147" s="485">
        <f t="shared" ca="1" si="140"/>
        <v>0</v>
      </c>
      <c r="DV147" s="485">
        <f t="shared" ca="1" si="140"/>
        <v>0</v>
      </c>
    </row>
    <row r="148" spans="2:126">
      <c r="B148" s="423"/>
      <c r="C148" s="423"/>
      <c r="D148" s="485"/>
      <c r="E148" s="485"/>
      <c r="F148" s="485"/>
      <c r="G148" s="485"/>
      <c r="H148" s="485"/>
      <c r="I148" s="485"/>
      <c r="J148" s="485"/>
      <c r="K148" s="485"/>
      <c r="L148" s="485"/>
      <c r="M148" s="485"/>
      <c r="N148" s="485"/>
      <c r="O148" s="485"/>
      <c r="P148" s="485"/>
      <c r="Q148" s="485"/>
      <c r="R148" s="485"/>
      <c r="S148" s="485"/>
      <c r="T148" s="485"/>
      <c r="U148" s="485"/>
      <c r="V148" s="485"/>
      <c r="W148" s="485"/>
      <c r="X148" s="485"/>
      <c r="Y148" s="485"/>
      <c r="Z148" s="485"/>
      <c r="AA148" s="485"/>
      <c r="AB148" s="485"/>
      <c r="AC148" s="485"/>
      <c r="AD148" s="485"/>
      <c r="AE148" s="485"/>
      <c r="AF148" s="485"/>
      <c r="AG148" s="485"/>
      <c r="AH148" s="485"/>
      <c r="AI148" s="485"/>
      <c r="AJ148" s="485"/>
      <c r="AK148" s="485"/>
      <c r="AL148" s="485"/>
      <c r="AM148" s="485"/>
      <c r="AN148" s="485"/>
      <c r="AO148" s="485"/>
      <c r="AP148" s="485"/>
      <c r="AQ148" s="485"/>
      <c r="AR148" s="485"/>
      <c r="AS148" s="485"/>
      <c r="AT148" s="485"/>
      <c r="AU148" s="485"/>
      <c r="AV148" s="485"/>
      <c r="AW148" s="485"/>
      <c r="AX148" s="485"/>
      <c r="AY148" s="485"/>
      <c r="AZ148" s="485"/>
      <c r="BA148" s="485"/>
      <c r="BB148" s="485"/>
      <c r="BC148" s="485"/>
      <c r="BD148" s="485"/>
      <c r="BE148" s="485"/>
      <c r="BF148" s="485"/>
      <c r="BG148" s="485"/>
      <c r="BH148" s="485"/>
      <c r="BI148" s="485"/>
      <c r="BJ148" s="485"/>
      <c r="BK148" s="485"/>
      <c r="BL148" s="485"/>
      <c r="BM148" s="485"/>
      <c r="BN148" s="485"/>
      <c r="BO148" s="485"/>
      <c r="BP148" s="485"/>
      <c r="BQ148" s="485"/>
      <c r="BR148" s="485"/>
      <c r="BS148" s="485"/>
      <c r="BT148" s="485"/>
      <c r="BU148" s="485"/>
      <c r="BV148" s="485"/>
      <c r="BW148" s="485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  <c r="DF148" s="485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</row>
    <row r="149" spans="2:126">
      <c r="B149" s="488" t="s">
        <v>797</v>
      </c>
      <c r="C149" s="423"/>
      <c r="D149" s="485">
        <f ca="1">D138</f>
        <v>-9999015.1983749997</v>
      </c>
      <c r="E149" s="485">
        <f ca="1">E138</f>
        <v>-19924.866427755354</v>
      </c>
      <c r="F149" s="485">
        <f t="shared" ref="F149:BQ149" ca="1" si="141">F138</f>
        <v>0</v>
      </c>
      <c r="G149" s="485">
        <f t="shared" ca="1" si="141"/>
        <v>0</v>
      </c>
      <c r="H149" s="485">
        <f t="shared" ca="1" si="141"/>
        <v>0</v>
      </c>
      <c r="I149" s="485">
        <f t="shared" ca="1" si="141"/>
        <v>0</v>
      </c>
      <c r="J149" s="485">
        <f t="shared" ca="1" si="141"/>
        <v>0</v>
      </c>
      <c r="K149" s="485">
        <f t="shared" ca="1" si="141"/>
        <v>0</v>
      </c>
      <c r="L149" s="485">
        <f t="shared" ca="1" si="141"/>
        <v>0</v>
      </c>
      <c r="M149" s="485">
        <f t="shared" ca="1" si="141"/>
        <v>0</v>
      </c>
      <c r="N149" s="485">
        <f t="shared" ca="1" si="141"/>
        <v>0</v>
      </c>
      <c r="O149" s="485">
        <f t="shared" ca="1" si="141"/>
        <v>0</v>
      </c>
      <c r="P149" s="485">
        <f t="shared" ca="1" si="141"/>
        <v>0</v>
      </c>
      <c r="Q149" s="485">
        <f t="shared" ca="1" si="141"/>
        <v>0</v>
      </c>
      <c r="R149" s="485">
        <f t="shared" ca="1" si="141"/>
        <v>6.5192580223083492E-10</v>
      </c>
      <c r="S149" s="485">
        <f t="shared" ca="1" si="141"/>
        <v>0</v>
      </c>
      <c r="T149" s="485">
        <f t="shared" ca="1" si="141"/>
        <v>0</v>
      </c>
      <c r="U149" s="485">
        <f t="shared" ca="1" si="141"/>
        <v>0</v>
      </c>
      <c r="V149" s="485">
        <f t="shared" ca="1" si="141"/>
        <v>0</v>
      </c>
      <c r="W149" s="485">
        <f t="shared" ca="1" si="141"/>
        <v>0</v>
      </c>
      <c r="X149" s="485">
        <f t="shared" ca="1" si="141"/>
        <v>0</v>
      </c>
      <c r="Y149" s="485">
        <f t="shared" ca="1" si="141"/>
        <v>-3.2596290111541746E-10</v>
      </c>
      <c r="Z149" s="485">
        <f t="shared" ca="1" si="141"/>
        <v>-1.6298145055770873E-10</v>
      </c>
      <c r="AA149" s="485">
        <f t="shared" ca="1" si="141"/>
        <v>0</v>
      </c>
      <c r="AB149" s="485">
        <f t="shared" ca="1" si="141"/>
        <v>0</v>
      </c>
      <c r="AC149" s="485">
        <f t="shared" ca="1" si="141"/>
        <v>0</v>
      </c>
      <c r="AD149" s="485">
        <f t="shared" ca="1" si="141"/>
        <v>0</v>
      </c>
      <c r="AE149" s="485">
        <f t="shared" ca="1" si="141"/>
        <v>0</v>
      </c>
      <c r="AF149" s="485">
        <f t="shared" ca="1" si="141"/>
        <v>0</v>
      </c>
      <c r="AG149" s="485">
        <f t="shared" ca="1" si="141"/>
        <v>0</v>
      </c>
      <c r="AH149" s="485">
        <f t="shared" ca="1" si="141"/>
        <v>0</v>
      </c>
      <c r="AI149" s="485">
        <f t="shared" ca="1" si="141"/>
        <v>0</v>
      </c>
      <c r="AJ149" s="485">
        <f t="shared" ca="1" si="141"/>
        <v>0</v>
      </c>
      <c r="AK149" s="485">
        <f t="shared" ca="1" si="141"/>
        <v>1.0186340659856796E-11</v>
      </c>
      <c r="AL149" s="485">
        <f t="shared" ca="1" si="141"/>
        <v>0</v>
      </c>
      <c r="AM149" s="485">
        <f t="shared" ca="1" si="141"/>
        <v>0</v>
      </c>
      <c r="AN149" s="485">
        <f t="shared" ca="1" si="141"/>
        <v>0</v>
      </c>
      <c r="AO149" s="485">
        <f t="shared" ca="1" si="141"/>
        <v>0</v>
      </c>
      <c r="AP149" s="485">
        <f t="shared" ca="1" si="141"/>
        <v>2450.8751739279774</v>
      </c>
      <c r="AQ149" s="485">
        <f t="shared" ca="1" si="141"/>
        <v>12429.055212856834</v>
      </c>
      <c r="AR149" s="485">
        <f t="shared" ca="1" si="141"/>
        <v>34675.406426296802</v>
      </c>
      <c r="AS149" s="485">
        <f t="shared" ca="1" si="141"/>
        <v>63769.629205550307</v>
      </c>
      <c r="AT149" s="485">
        <f t="shared" ca="1" si="141"/>
        <v>88389.761012499046</v>
      </c>
      <c r="AU149" s="485">
        <f t="shared" ca="1" si="141"/>
        <v>125324.48363948838</v>
      </c>
      <c r="AV149" s="485">
        <f t="shared" ca="1" si="141"/>
        <v>156713.16815940625</v>
      </c>
      <c r="AW149" s="485">
        <f t="shared" ca="1" si="141"/>
        <v>171370.61097548166</v>
      </c>
      <c r="AX149" s="485">
        <f t="shared" ca="1" si="141"/>
        <v>196665.21560474613</v>
      </c>
      <c r="AY149" s="485">
        <f t="shared" ca="1" si="141"/>
        <v>206294.92651405791</v>
      </c>
      <c r="AZ149" s="485">
        <f t="shared" ca="1" si="141"/>
        <v>229482.49476194134</v>
      </c>
      <c r="BA149" s="485">
        <f t="shared" ca="1" si="141"/>
        <v>234594.33374379348</v>
      </c>
      <c r="BB149" s="485">
        <f t="shared" ca="1" si="141"/>
        <v>249329.40321101111</v>
      </c>
      <c r="BC149" s="485">
        <f t="shared" ca="1" si="141"/>
        <v>246829.43030494219</v>
      </c>
      <c r="BD149" s="485">
        <f t="shared" ca="1" si="141"/>
        <v>248463.11495233551</v>
      </c>
      <c r="BE149" s="485">
        <f t="shared" ca="1" si="141"/>
        <v>255458.72965829028</v>
      </c>
      <c r="BF149" s="485">
        <f t="shared" ca="1" si="141"/>
        <v>256232.79058296402</v>
      </c>
      <c r="BG149" s="485">
        <f t="shared" ca="1" si="141"/>
        <v>288542.61854747444</v>
      </c>
      <c r="BH149" s="485">
        <f t="shared" ca="1" si="141"/>
        <v>294852.60046064202</v>
      </c>
      <c r="BI149" s="485">
        <f t="shared" ca="1" si="141"/>
        <v>287819.02843168308</v>
      </c>
      <c r="BJ149" s="485">
        <f t="shared" ca="1" si="141"/>
        <v>289681.1590308086</v>
      </c>
      <c r="BK149" s="485">
        <f t="shared" ca="1" si="141"/>
        <v>287095.43831589184</v>
      </c>
      <c r="BL149" s="485">
        <f t="shared" ca="1" si="141"/>
        <v>15013774.473356325</v>
      </c>
      <c r="BM149" s="485">
        <f t="shared" ca="1" si="141"/>
        <v>0</v>
      </c>
      <c r="BN149" s="485">
        <f t="shared" ca="1" si="141"/>
        <v>0</v>
      </c>
      <c r="BO149" s="485">
        <f t="shared" ca="1" si="141"/>
        <v>0</v>
      </c>
      <c r="BP149" s="485">
        <f t="shared" ca="1" si="141"/>
        <v>0</v>
      </c>
      <c r="BQ149" s="485">
        <f t="shared" ca="1" si="141"/>
        <v>0</v>
      </c>
      <c r="BR149" s="485">
        <f t="shared" ref="BR149:DV149" ca="1" si="142">BR138</f>
        <v>0</v>
      </c>
      <c r="BS149" s="485">
        <f t="shared" ca="1" si="142"/>
        <v>0</v>
      </c>
      <c r="BT149" s="485">
        <f t="shared" ca="1" si="142"/>
        <v>0</v>
      </c>
      <c r="BU149" s="485">
        <f t="shared" ca="1" si="142"/>
        <v>0</v>
      </c>
      <c r="BV149" s="485">
        <f t="shared" ca="1" si="142"/>
        <v>0</v>
      </c>
      <c r="BW149" s="485">
        <f t="shared" ca="1" si="142"/>
        <v>0</v>
      </c>
      <c r="BX149" s="485">
        <f t="shared" ca="1" si="142"/>
        <v>0</v>
      </c>
      <c r="BY149" s="485">
        <f t="shared" ca="1" si="142"/>
        <v>0</v>
      </c>
      <c r="BZ149" s="485">
        <f t="shared" ca="1" si="142"/>
        <v>0</v>
      </c>
      <c r="CA149" s="485">
        <f t="shared" ca="1" si="142"/>
        <v>0</v>
      </c>
      <c r="CB149" s="485">
        <f t="shared" ca="1" si="142"/>
        <v>0</v>
      </c>
      <c r="CC149" s="485">
        <f t="shared" ca="1" si="142"/>
        <v>0</v>
      </c>
      <c r="CD149" s="485">
        <f t="shared" ca="1" si="142"/>
        <v>0</v>
      </c>
      <c r="CE149" s="485">
        <f t="shared" ca="1" si="142"/>
        <v>0</v>
      </c>
      <c r="CF149" s="485">
        <f t="shared" ca="1" si="142"/>
        <v>0</v>
      </c>
      <c r="CG149" s="485">
        <f t="shared" ca="1" si="142"/>
        <v>0</v>
      </c>
      <c r="CH149" s="485">
        <f t="shared" ca="1" si="142"/>
        <v>0</v>
      </c>
      <c r="CI149" s="485">
        <f t="shared" ca="1" si="142"/>
        <v>0</v>
      </c>
      <c r="CJ149" s="485">
        <f t="shared" ca="1" si="142"/>
        <v>0</v>
      </c>
      <c r="CK149" s="485">
        <f t="shared" ca="1" si="142"/>
        <v>0</v>
      </c>
      <c r="CL149" s="485">
        <f t="shared" ca="1" si="142"/>
        <v>0</v>
      </c>
      <c r="CM149" s="485">
        <f t="shared" ca="1" si="142"/>
        <v>0</v>
      </c>
      <c r="CN149" s="485">
        <f t="shared" ca="1" si="142"/>
        <v>0</v>
      </c>
      <c r="CO149" s="485">
        <f t="shared" ca="1" si="142"/>
        <v>0</v>
      </c>
      <c r="CP149" s="485">
        <f t="shared" ca="1" si="142"/>
        <v>0</v>
      </c>
      <c r="CQ149" s="485">
        <f t="shared" ca="1" si="142"/>
        <v>0</v>
      </c>
      <c r="CR149" s="485">
        <f t="shared" ca="1" si="142"/>
        <v>0</v>
      </c>
      <c r="CS149" s="485">
        <f t="shared" ca="1" si="142"/>
        <v>0</v>
      </c>
      <c r="CT149" s="485">
        <f t="shared" ca="1" si="142"/>
        <v>0</v>
      </c>
      <c r="CU149" s="485">
        <f t="shared" ca="1" si="142"/>
        <v>0</v>
      </c>
      <c r="CV149" s="485">
        <f t="shared" ca="1" si="142"/>
        <v>0</v>
      </c>
      <c r="CW149" s="485">
        <f t="shared" ca="1" si="142"/>
        <v>0</v>
      </c>
      <c r="CX149" s="485">
        <f t="shared" ca="1" si="142"/>
        <v>0</v>
      </c>
      <c r="CY149" s="485">
        <f t="shared" ca="1" si="142"/>
        <v>0</v>
      </c>
      <c r="CZ149" s="485">
        <f t="shared" ca="1" si="142"/>
        <v>0</v>
      </c>
      <c r="DA149" s="485">
        <f t="shared" ca="1" si="142"/>
        <v>0</v>
      </c>
      <c r="DB149" s="485">
        <f t="shared" ca="1" si="142"/>
        <v>0</v>
      </c>
      <c r="DC149" s="485">
        <f t="shared" ca="1" si="142"/>
        <v>0</v>
      </c>
      <c r="DD149" s="485">
        <f t="shared" ca="1" si="142"/>
        <v>0</v>
      </c>
      <c r="DE149" s="485">
        <f t="shared" ca="1" si="142"/>
        <v>0</v>
      </c>
      <c r="DF149" s="485">
        <f t="shared" ca="1" si="142"/>
        <v>0</v>
      </c>
      <c r="DG149" s="485">
        <f t="shared" ca="1" si="142"/>
        <v>0</v>
      </c>
      <c r="DH149" s="485">
        <f t="shared" ca="1" si="142"/>
        <v>0</v>
      </c>
      <c r="DI149" s="485">
        <f t="shared" ca="1" si="142"/>
        <v>0</v>
      </c>
      <c r="DJ149" s="485">
        <f t="shared" ca="1" si="142"/>
        <v>0</v>
      </c>
      <c r="DK149" s="485">
        <f t="shared" ca="1" si="142"/>
        <v>0</v>
      </c>
      <c r="DL149" s="485">
        <f t="shared" ca="1" si="142"/>
        <v>0</v>
      </c>
      <c r="DM149" s="485">
        <f t="shared" ca="1" si="142"/>
        <v>0</v>
      </c>
      <c r="DN149" s="485">
        <f t="shared" ca="1" si="142"/>
        <v>0</v>
      </c>
      <c r="DO149" s="485">
        <f t="shared" ca="1" si="142"/>
        <v>0</v>
      </c>
      <c r="DP149" s="485">
        <f t="shared" ca="1" si="142"/>
        <v>0</v>
      </c>
      <c r="DQ149" s="485">
        <f t="shared" ca="1" si="142"/>
        <v>0</v>
      </c>
      <c r="DR149" s="485">
        <f t="shared" ca="1" si="142"/>
        <v>0</v>
      </c>
      <c r="DS149" s="485">
        <f t="shared" ca="1" si="142"/>
        <v>0</v>
      </c>
      <c r="DT149" s="485">
        <f t="shared" ca="1" si="142"/>
        <v>0</v>
      </c>
      <c r="DU149" s="485">
        <f t="shared" si="142"/>
        <v>0</v>
      </c>
      <c r="DV149" s="485">
        <f t="shared" si="142"/>
        <v>0</v>
      </c>
    </row>
    <row r="150" spans="2:126">
      <c r="B150" s="488" t="s">
        <v>786</v>
      </c>
      <c r="C150" s="491">
        <f>D12</f>
        <v>0.35</v>
      </c>
      <c r="D150" s="485">
        <v>0</v>
      </c>
      <c r="E150" s="485">
        <f ca="1">(E146-E130)/$C$144*$C$150</f>
        <v>0</v>
      </c>
      <c r="F150" s="485">
        <f t="shared" ref="F150:BQ150" ca="1" si="143">(F146-F130)/$C$144*$C$150</f>
        <v>0</v>
      </c>
      <c r="G150" s="485">
        <f t="shared" ca="1" si="143"/>
        <v>0</v>
      </c>
      <c r="H150" s="485">
        <f t="shared" ca="1" si="143"/>
        <v>0</v>
      </c>
      <c r="I150" s="485">
        <f t="shared" ca="1" si="143"/>
        <v>0</v>
      </c>
      <c r="J150" s="485">
        <f t="shared" ca="1" si="143"/>
        <v>0</v>
      </c>
      <c r="K150" s="485">
        <f t="shared" ca="1" si="143"/>
        <v>0</v>
      </c>
      <c r="L150" s="485">
        <f t="shared" ca="1" si="143"/>
        <v>0</v>
      </c>
      <c r="M150" s="485">
        <f t="shared" ca="1" si="143"/>
        <v>0</v>
      </c>
      <c r="N150" s="485">
        <f t="shared" ca="1" si="143"/>
        <v>0</v>
      </c>
      <c r="O150" s="485">
        <f t="shared" ca="1" si="143"/>
        <v>0</v>
      </c>
      <c r="P150" s="485">
        <f t="shared" ca="1" si="143"/>
        <v>0</v>
      </c>
      <c r="Q150" s="485">
        <f t="shared" ca="1" si="143"/>
        <v>0</v>
      </c>
      <c r="R150" s="485">
        <f t="shared" ca="1" si="143"/>
        <v>0</v>
      </c>
      <c r="S150" s="485">
        <f t="shared" ca="1" si="143"/>
        <v>0</v>
      </c>
      <c r="T150" s="485">
        <f t="shared" ca="1" si="143"/>
        <v>0</v>
      </c>
      <c r="U150" s="485">
        <f t="shared" ca="1" si="143"/>
        <v>0</v>
      </c>
      <c r="V150" s="485">
        <f t="shared" ca="1" si="143"/>
        <v>0</v>
      </c>
      <c r="W150" s="485">
        <f t="shared" ca="1" si="143"/>
        <v>0</v>
      </c>
      <c r="X150" s="485">
        <f t="shared" ca="1" si="143"/>
        <v>0</v>
      </c>
      <c r="Y150" s="485">
        <f t="shared" ca="1" si="143"/>
        <v>0</v>
      </c>
      <c r="Z150" s="485">
        <f t="shared" ca="1" si="143"/>
        <v>0</v>
      </c>
      <c r="AA150" s="485">
        <f t="shared" ca="1" si="143"/>
        <v>0</v>
      </c>
      <c r="AB150" s="485">
        <f t="shared" ca="1" si="143"/>
        <v>0</v>
      </c>
      <c r="AC150" s="485">
        <f t="shared" ca="1" si="143"/>
        <v>0</v>
      </c>
      <c r="AD150" s="485">
        <f t="shared" ca="1" si="143"/>
        <v>0</v>
      </c>
      <c r="AE150" s="485">
        <f t="shared" ca="1" si="143"/>
        <v>0</v>
      </c>
      <c r="AF150" s="485">
        <f t="shared" ca="1" si="143"/>
        <v>0</v>
      </c>
      <c r="AG150" s="485">
        <f t="shared" ca="1" si="143"/>
        <v>0</v>
      </c>
      <c r="AH150" s="485">
        <f t="shared" ca="1" si="143"/>
        <v>0</v>
      </c>
      <c r="AI150" s="485">
        <f t="shared" ca="1" si="143"/>
        <v>0</v>
      </c>
      <c r="AJ150" s="485">
        <f t="shared" ca="1" si="143"/>
        <v>0</v>
      </c>
      <c r="AK150" s="485">
        <f t="shared" ca="1" si="143"/>
        <v>0</v>
      </c>
      <c r="AL150" s="485">
        <f t="shared" ca="1" si="143"/>
        <v>0</v>
      </c>
      <c r="AM150" s="485">
        <f t="shared" ca="1" si="143"/>
        <v>0</v>
      </c>
      <c r="AN150" s="485">
        <f t="shared" ca="1" si="143"/>
        <v>0</v>
      </c>
      <c r="AO150" s="485">
        <f t="shared" ca="1" si="143"/>
        <v>0</v>
      </c>
      <c r="AP150" s="485">
        <f t="shared" ca="1" si="143"/>
        <v>0</v>
      </c>
      <c r="AQ150" s="485">
        <f t="shared" ca="1" si="143"/>
        <v>0</v>
      </c>
      <c r="AR150" s="485">
        <f t="shared" ca="1" si="143"/>
        <v>0</v>
      </c>
      <c r="AS150" s="485">
        <f t="shared" ca="1" si="143"/>
        <v>0</v>
      </c>
      <c r="AT150" s="485">
        <f t="shared" ca="1" si="143"/>
        <v>0</v>
      </c>
      <c r="AU150" s="485">
        <f t="shared" ca="1" si="143"/>
        <v>0</v>
      </c>
      <c r="AV150" s="485">
        <f t="shared" ca="1" si="143"/>
        <v>0</v>
      </c>
      <c r="AW150" s="485">
        <f t="shared" ca="1" si="143"/>
        <v>0</v>
      </c>
      <c r="AX150" s="485">
        <f t="shared" ca="1" si="143"/>
        <v>0</v>
      </c>
      <c r="AY150" s="485">
        <f t="shared" ca="1" si="143"/>
        <v>0</v>
      </c>
      <c r="AZ150" s="485">
        <f t="shared" ca="1" si="143"/>
        <v>0</v>
      </c>
      <c r="BA150" s="485">
        <f t="shared" ca="1" si="143"/>
        <v>0</v>
      </c>
      <c r="BB150" s="485">
        <f t="shared" ca="1" si="143"/>
        <v>0</v>
      </c>
      <c r="BC150" s="485">
        <f t="shared" ca="1" si="143"/>
        <v>0</v>
      </c>
      <c r="BD150" s="485">
        <f t="shared" ca="1" si="143"/>
        <v>0</v>
      </c>
      <c r="BE150" s="485">
        <f t="shared" ca="1" si="143"/>
        <v>0</v>
      </c>
      <c r="BF150" s="485">
        <f t="shared" ca="1" si="143"/>
        <v>0</v>
      </c>
      <c r="BG150" s="485">
        <f t="shared" ca="1" si="143"/>
        <v>0</v>
      </c>
      <c r="BH150" s="485">
        <f t="shared" ca="1" si="143"/>
        <v>0</v>
      </c>
      <c r="BI150" s="485">
        <f t="shared" ca="1" si="143"/>
        <v>0</v>
      </c>
      <c r="BJ150" s="485">
        <f t="shared" ca="1" si="143"/>
        <v>0</v>
      </c>
      <c r="BK150" s="485">
        <f t="shared" ca="1" si="143"/>
        <v>0</v>
      </c>
      <c r="BL150" s="485">
        <f t="shared" ca="1" si="143"/>
        <v>866102.04210418288</v>
      </c>
      <c r="BM150" s="485">
        <f t="shared" ca="1" si="143"/>
        <v>0</v>
      </c>
      <c r="BN150" s="485">
        <f t="shared" ca="1" si="143"/>
        <v>0</v>
      </c>
      <c r="BO150" s="485">
        <f t="shared" ca="1" si="143"/>
        <v>0</v>
      </c>
      <c r="BP150" s="485">
        <f t="shared" ca="1" si="143"/>
        <v>0</v>
      </c>
      <c r="BQ150" s="485">
        <f t="shared" ca="1" si="143"/>
        <v>0</v>
      </c>
      <c r="BR150" s="485">
        <f t="shared" ref="BR150:DV150" ca="1" si="144">(BR146-BR130)/$C$144*$C$150</f>
        <v>0</v>
      </c>
      <c r="BS150" s="485">
        <f t="shared" ca="1" si="144"/>
        <v>0</v>
      </c>
      <c r="BT150" s="485">
        <f t="shared" ca="1" si="144"/>
        <v>0</v>
      </c>
      <c r="BU150" s="485">
        <f t="shared" ca="1" si="144"/>
        <v>0</v>
      </c>
      <c r="BV150" s="485">
        <f t="shared" ca="1" si="144"/>
        <v>0</v>
      </c>
      <c r="BW150" s="485">
        <f t="shared" ca="1" si="144"/>
        <v>0</v>
      </c>
      <c r="BX150" s="485">
        <f t="shared" ca="1" si="144"/>
        <v>0</v>
      </c>
      <c r="BY150" s="485">
        <f t="shared" ca="1" si="144"/>
        <v>0</v>
      </c>
      <c r="BZ150" s="485">
        <f t="shared" ca="1" si="144"/>
        <v>0</v>
      </c>
      <c r="CA150" s="485">
        <f t="shared" ca="1" si="144"/>
        <v>0</v>
      </c>
      <c r="CB150" s="485">
        <f t="shared" ca="1" si="144"/>
        <v>0</v>
      </c>
      <c r="CC150" s="485">
        <f t="shared" ca="1" si="144"/>
        <v>0</v>
      </c>
      <c r="CD150" s="485">
        <f t="shared" ca="1" si="144"/>
        <v>0</v>
      </c>
      <c r="CE150" s="485">
        <f t="shared" ca="1" si="144"/>
        <v>0</v>
      </c>
      <c r="CF150" s="485">
        <f t="shared" ca="1" si="144"/>
        <v>0</v>
      </c>
      <c r="CG150" s="485">
        <f t="shared" ca="1" si="144"/>
        <v>0</v>
      </c>
      <c r="CH150" s="485">
        <f t="shared" ca="1" si="144"/>
        <v>0</v>
      </c>
      <c r="CI150" s="485">
        <f t="shared" ca="1" si="144"/>
        <v>0</v>
      </c>
      <c r="CJ150" s="485">
        <f t="shared" ca="1" si="144"/>
        <v>0</v>
      </c>
      <c r="CK150" s="485">
        <f t="shared" ca="1" si="144"/>
        <v>0</v>
      </c>
      <c r="CL150" s="485">
        <f t="shared" ca="1" si="144"/>
        <v>0</v>
      </c>
      <c r="CM150" s="485">
        <f t="shared" ca="1" si="144"/>
        <v>0</v>
      </c>
      <c r="CN150" s="485">
        <f t="shared" ca="1" si="144"/>
        <v>0</v>
      </c>
      <c r="CO150" s="485">
        <f t="shared" ca="1" si="144"/>
        <v>0</v>
      </c>
      <c r="CP150" s="485">
        <f t="shared" ca="1" si="144"/>
        <v>0</v>
      </c>
      <c r="CQ150" s="485">
        <f t="shared" ca="1" si="144"/>
        <v>0</v>
      </c>
      <c r="CR150" s="485">
        <f t="shared" ca="1" si="144"/>
        <v>0</v>
      </c>
      <c r="CS150" s="485">
        <f t="shared" ca="1" si="144"/>
        <v>0</v>
      </c>
      <c r="CT150" s="485">
        <f t="shared" ca="1" si="144"/>
        <v>0</v>
      </c>
      <c r="CU150" s="485">
        <f t="shared" ca="1" si="144"/>
        <v>0</v>
      </c>
      <c r="CV150" s="485">
        <f t="shared" ca="1" si="144"/>
        <v>0</v>
      </c>
      <c r="CW150" s="485">
        <f t="shared" ca="1" si="144"/>
        <v>0</v>
      </c>
      <c r="CX150" s="485">
        <f t="shared" ca="1" si="144"/>
        <v>0</v>
      </c>
      <c r="CY150" s="485">
        <f t="shared" ca="1" si="144"/>
        <v>0</v>
      </c>
      <c r="CZ150" s="485">
        <f t="shared" ca="1" si="144"/>
        <v>0</v>
      </c>
      <c r="DA150" s="485">
        <f t="shared" ca="1" si="144"/>
        <v>0</v>
      </c>
      <c r="DB150" s="485">
        <f t="shared" ca="1" si="144"/>
        <v>0</v>
      </c>
      <c r="DC150" s="485">
        <f t="shared" ca="1" si="144"/>
        <v>0</v>
      </c>
      <c r="DD150" s="485">
        <f t="shared" ca="1" si="144"/>
        <v>0</v>
      </c>
      <c r="DE150" s="485">
        <f t="shared" ca="1" si="144"/>
        <v>0</v>
      </c>
      <c r="DF150" s="485">
        <f t="shared" ca="1" si="144"/>
        <v>0</v>
      </c>
      <c r="DG150" s="485">
        <f t="shared" ca="1" si="144"/>
        <v>0</v>
      </c>
      <c r="DH150" s="485">
        <f t="shared" ca="1" si="144"/>
        <v>0</v>
      </c>
      <c r="DI150" s="485">
        <f t="shared" ca="1" si="144"/>
        <v>0</v>
      </c>
      <c r="DJ150" s="485">
        <f t="shared" ca="1" si="144"/>
        <v>0</v>
      </c>
      <c r="DK150" s="485">
        <f t="shared" ca="1" si="144"/>
        <v>0</v>
      </c>
      <c r="DL150" s="485">
        <f t="shared" ca="1" si="144"/>
        <v>0</v>
      </c>
      <c r="DM150" s="485">
        <f t="shared" ca="1" si="144"/>
        <v>0</v>
      </c>
      <c r="DN150" s="485">
        <f t="shared" ca="1" si="144"/>
        <v>0</v>
      </c>
      <c r="DO150" s="485">
        <f t="shared" ca="1" si="144"/>
        <v>0</v>
      </c>
      <c r="DP150" s="485">
        <f t="shared" ca="1" si="144"/>
        <v>0</v>
      </c>
      <c r="DQ150" s="485">
        <f t="shared" ca="1" si="144"/>
        <v>0</v>
      </c>
      <c r="DR150" s="485">
        <f t="shared" ca="1" si="144"/>
        <v>0</v>
      </c>
      <c r="DS150" s="485">
        <f t="shared" ca="1" si="144"/>
        <v>0</v>
      </c>
      <c r="DT150" s="485">
        <f t="shared" ca="1" si="144"/>
        <v>0</v>
      </c>
      <c r="DU150" s="485">
        <f t="shared" ca="1" si="144"/>
        <v>0</v>
      </c>
      <c r="DV150" s="485">
        <f t="shared" ca="1" si="144"/>
        <v>0</v>
      </c>
    </row>
    <row r="151" spans="2:126">
      <c r="B151" s="489" t="s">
        <v>670</v>
      </c>
      <c r="C151" s="423"/>
      <c r="D151" s="485">
        <f ca="1">SUM(D149:D150)</f>
        <v>-9999015.1983749997</v>
      </c>
      <c r="E151" s="485">
        <f ca="1">SUM(E149:E150)</f>
        <v>-19924.866427755354</v>
      </c>
      <c r="F151" s="485">
        <f t="shared" ref="F151:BQ151" ca="1" si="145">SUM(F149:F150)</f>
        <v>0</v>
      </c>
      <c r="G151" s="485">
        <f t="shared" ca="1" si="145"/>
        <v>0</v>
      </c>
      <c r="H151" s="485">
        <f t="shared" ca="1" si="145"/>
        <v>0</v>
      </c>
      <c r="I151" s="485">
        <f t="shared" ca="1" si="145"/>
        <v>0</v>
      </c>
      <c r="J151" s="485">
        <f t="shared" ca="1" si="145"/>
        <v>0</v>
      </c>
      <c r="K151" s="485">
        <f t="shared" ca="1" si="145"/>
        <v>0</v>
      </c>
      <c r="L151" s="485">
        <f t="shared" ca="1" si="145"/>
        <v>0</v>
      </c>
      <c r="M151" s="485">
        <f t="shared" ca="1" si="145"/>
        <v>0</v>
      </c>
      <c r="N151" s="485">
        <f t="shared" ca="1" si="145"/>
        <v>0</v>
      </c>
      <c r="O151" s="485">
        <f t="shared" ca="1" si="145"/>
        <v>0</v>
      </c>
      <c r="P151" s="485">
        <f t="shared" ca="1" si="145"/>
        <v>0</v>
      </c>
      <c r="Q151" s="485">
        <f t="shared" ca="1" si="145"/>
        <v>0</v>
      </c>
      <c r="R151" s="485">
        <f t="shared" ca="1" si="145"/>
        <v>6.5192580223083492E-10</v>
      </c>
      <c r="S151" s="485">
        <f t="shared" ca="1" si="145"/>
        <v>0</v>
      </c>
      <c r="T151" s="485">
        <f t="shared" ca="1" si="145"/>
        <v>0</v>
      </c>
      <c r="U151" s="485">
        <f t="shared" ca="1" si="145"/>
        <v>0</v>
      </c>
      <c r="V151" s="485">
        <f t="shared" ca="1" si="145"/>
        <v>0</v>
      </c>
      <c r="W151" s="485">
        <f t="shared" ca="1" si="145"/>
        <v>0</v>
      </c>
      <c r="X151" s="485">
        <f t="shared" ca="1" si="145"/>
        <v>0</v>
      </c>
      <c r="Y151" s="485">
        <f t="shared" ca="1" si="145"/>
        <v>-3.2596290111541746E-10</v>
      </c>
      <c r="Z151" s="485">
        <f t="shared" ca="1" si="145"/>
        <v>-1.6298145055770873E-10</v>
      </c>
      <c r="AA151" s="485">
        <f t="shared" ca="1" si="145"/>
        <v>0</v>
      </c>
      <c r="AB151" s="485">
        <f t="shared" ca="1" si="145"/>
        <v>0</v>
      </c>
      <c r="AC151" s="485">
        <f t="shared" ca="1" si="145"/>
        <v>0</v>
      </c>
      <c r="AD151" s="485">
        <f t="shared" ca="1" si="145"/>
        <v>0</v>
      </c>
      <c r="AE151" s="485">
        <f t="shared" ca="1" si="145"/>
        <v>0</v>
      </c>
      <c r="AF151" s="485">
        <f t="shared" ca="1" si="145"/>
        <v>0</v>
      </c>
      <c r="AG151" s="485">
        <f t="shared" ca="1" si="145"/>
        <v>0</v>
      </c>
      <c r="AH151" s="485">
        <f t="shared" ca="1" si="145"/>
        <v>0</v>
      </c>
      <c r="AI151" s="485">
        <f t="shared" ca="1" si="145"/>
        <v>0</v>
      </c>
      <c r="AJ151" s="485">
        <f t="shared" ca="1" si="145"/>
        <v>0</v>
      </c>
      <c r="AK151" s="485">
        <f t="shared" ca="1" si="145"/>
        <v>1.0186340659856796E-11</v>
      </c>
      <c r="AL151" s="485">
        <f t="shared" ca="1" si="145"/>
        <v>0</v>
      </c>
      <c r="AM151" s="485">
        <f t="shared" ca="1" si="145"/>
        <v>0</v>
      </c>
      <c r="AN151" s="485">
        <f t="shared" ca="1" si="145"/>
        <v>0</v>
      </c>
      <c r="AO151" s="485">
        <f t="shared" ca="1" si="145"/>
        <v>0</v>
      </c>
      <c r="AP151" s="485">
        <f t="shared" ca="1" si="145"/>
        <v>2450.8751739279774</v>
      </c>
      <c r="AQ151" s="485">
        <f t="shared" ca="1" si="145"/>
        <v>12429.055212856834</v>
      </c>
      <c r="AR151" s="485">
        <f t="shared" ca="1" si="145"/>
        <v>34675.406426296802</v>
      </c>
      <c r="AS151" s="485">
        <f t="shared" ca="1" si="145"/>
        <v>63769.629205550307</v>
      </c>
      <c r="AT151" s="485">
        <f t="shared" ca="1" si="145"/>
        <v>88389.761012499046</v>
      </c>
      <c r="AU151" s="485">
        <f t="shared" ca="1" si="145"/>
        <v>125324.48363948838</v>
      </c>
      <c r="AV151" s="485">
        <f t="shared" ca="1" si="145"/>
        <v>156713.16815940625</v>
      </c>
      <c r="AW151" s="485">
        <f t="shared" ca="1" si="145"/>
        <v>171370.61097548166</v>
      </c>
      <c r="AX151" s="485">
        <f t="shared" ca="1" si="145"/>
        <v>196665.21560474613</v>
      </c>
      <c r="AY151" s="485">
        <f t="shared" ca="1" si="145"/>
        <v>206294.92651405791</v>
      </c>
      <c r="AZ151" s="485">
        <f t="shared" ca="1" si="145"/>
        <v>229482.49476194134</v>
      </c>
      <c r="BA151" s="485">
        <f t="shared" ca="1" si="145"/>
        <v>234594.33374379348</v>
      </c>
      <c r="BB151" s="485">
        <f t="shared" ca="1" si="145"/>
        <v>249329.40321101111</v>
      </c>
      <c r="BC151" s="485">
        <f t="shared" ca="1" si="145"/>
        <v>246829.43030494219</v>
      </c>
      <c r="BD151" s="485">
        <f t="shared" ca="1" si="145"/>
        <v>248463.11495233551</v>
      </c>
      <c r="BE151" s="485">
        <f t="shared" ca="1" si="145"/>
        <v>255458.72965829028</v>
      </c>
      <c r="BF151" s="485">
        <f t="shared" ca="1" si="145"/>
        <v>256232.79058296402</v>
      </c>
      <c r="BG151" s="485">
        <f t="shared" ca="1" si="145"/>
        <v>288542.61854747444</v>
      </c>
      <c r="BH151" s="485">
        <f t="shared" ca="1" si="145"/>
        <v>294852.60046064202</v>
      </c>
      <c r="BI151" s="485">
        <f t="shared" ca="1" si="145"/>
        <v>287819.02843168308</v>
      </c>
      <c r="BJ151" s="485">
        <f t="shared" ca="1" si="145"/>
        <v>289681.1590308086</v>
      </c>
      <c r="BK151" s="485">
        <f t="shared" ca="1" si="145"/>
        <v>287095.43831589184</v>
      </c>
      <c r="BL151" s="485">
        <f t="shared" ca="1" si="145"/>
        <v>15879876.515460508</v>
      </c>
      <c r="BM151" s="485">
        <f t="shared" ca="1" si="145"/>
        <v>0</v>
      </c>
      <c r="BN151" s="485">
        <f t="shared" ca="1" si="145"/>
        <v>0</v>
      </c>
      <c r="BO151" s="485">
        <f t="shared" ca="1" si="145"/>
        <v>0</v>
      </c>
      <c r="BP151" s="485">
        <f t="shared" ca="1" si="145"/>
        <v>0</v>
      </c>
      <c r="BQ151" s="485">
        <f t="shared" ca="1" si="145"/>
        <v>0</v>
      </c>
      <c r="BR151" s="485">
        <f t="shared" ref="BR151:DV151" ca="1" si="146">SUM(BR149:BR150)</f>
        <v>0</v>
      </c>
      <c r="BS151" s="485">
        <f t="shared" ca="1" si="146"/>
        <v>0</v>
      </c>
      <c r="BT151" s="485">
        <f t="shared" ca="1" si="146"/>
        <v>0</v>
      </c>
      <c r="BU151" s="485">
        <f t="shared" ca="1" si="146"/>
        <v>0</v>
      </c>
      <c r="BV151" s="485">
        <f t="shared" ca="1" si="146"/>
        <v>0</v>
      </c>
      <c r="BW151" s="485">
        <f t="shared" ca="1" si="146"/>
        <v>0</v>
      </c>
      <c r="BX151" s="485">
        <f t="shared" ca="1" si="146"/>
        <v>0</v>
      </c>
      <c r="BY151" s="485">
        <f t="shared" ca="1" si="146"/>
        <v>0</v>
      </c>
      <c r="BZ151" s="485">
        <f t="shared" ca="1" si="146"/>
        <v>0</v>
      </c>
      <c r="CA151" s="485">
        <f t="shared" ca="1" si="146"/>
        <v>0</v>
      </c>
      <c r="CB151" s="485">
        <f t="shared" ca="1" si="146"/>
        <v>0</v>
      </c>
      <c r="CC151" s="485">
        <f t="shared" ca="1" si="146"/>
        <v>0</v>
      </c>
      <c r="CD151" s="485">
        <f t="shared" ca="1" si="146"/>
        <v>0</v>
      </c>
      <c r="CE151" s="485">
        <f t="shared" ca="1" si="146"/>
        <v>0</v>
      </c>
      <c r="CF151" s="485">
        <f t="shared" ca="1" si="146"/>
        <v>0</v>
      </c>
      <c r="CG151" s="485">
        <f t="shared" ca="1" si="146"/>
        <v>0</v>
      </c>
      <c r="CH151" s="485">
        <f t="shared" ca="1" si="146"/>
        <v>0</v>
      </c>
      <c r="CI151" s="485">
        <f t="shared" ca="1" si="146"/>
        <v>0</v>
      </c>
      <c r="CJ151" s="485">
        <f t="shared" ca="1" si="146"/>
        <v>0</v>
      </c>
      <c r="CK151" s="485">
        <f t="shared" ca="1" si="146"/>
        <v>0</v>
      </c>
      <c r="CL151" s="485">
        <f t="shared" ca="1" si="146"/>
        <v>0</v>
      </c>
      <c r="CM151" s="485">
        <f t="shared" ca="1" si="146"/>
        <v>0</v>
      </c>
      <c r="CN151" s="485">
        <f t="shared" ca="1" si="146"/>
        <v>0</v>
      </c>
      <c r="CO151" s="485">
        <f t="shared" ca="1" si="146"/>
        <v>0</v>
      </c>
      <c r="CP151" s="485">
        <f t="shared" ca="1" si="146"/>
        <v>0</v>
      </c>
      <c r="CQ151" s="485">
        <f t="shared" ca="1" si="146"/>
        <v>0</v>
      </c>
      <c r="CR151" s="485">
        <f t="shared" ca="1" si="146"/>
        <v>0</v>
      </c>
      <c r="CS151" s="485">
        <f t="shared" ca="1" si="146"/>
        <v>0</v>
      </c>
      <c r="CT151" s="485">
        <f t="shared" ca="1" si="146"/>
        <v>0</v>
      </c>
      <c r="CU151" s="485">
        <f t="shared" ca="1" si="146"/>
        <v>0</v>
      </c>
      <c r="CV151" s="485">
        <f t="shared" ca="1" si="146"/>
        <v>0</v>
      </c>
      <c r="CW151" s="485">
        <f t="shared" ca="1" si="146"/>
        <v>0</v>
      </c>
      <c r="CX151" s="485">
        <f t="shared" ca="1" si="146"/>
        <v>0</v>
      </c>
      <c r="CY151" s="485">
        <f t="shared" ca="1" si="146"/>
        <v>0</v>
      </c>
      <c r="CZ151" s="485">
        <f t="shared" ca="1" si="146"/>
        <v>0</v>
      </c>
      <c r="DA151" s="485">
        <f t="shared" ca="1" si="146"/>
        <v>0</v>
      </c>
      <c r="DB151" s="485">
        <f t="shared" ca="1" si="146"/>
        <v>0</v>
      </c>
      <c r="DC151" s="485">
        <f t="shared" ca="1" si="146"/>
        <v>0</v>
      </c>
      <c r="DD151" s="485">
        <f t="shared" ca="1" si="146"/>
        <v>0</v>
      </c>
      <c r="DE151" s="485">
        <f t="shared" ca="1" si="146"/>
        <v>0</v>
      </c>
      <c r="DF151" s="485">
        <f t="shared" ca="1" si="146"/>
        <v>0</v>
      </c>
      <c r="DG151" s="485">
        <f t="shared" ca="1" si="146"/>
        <v>0</v>
      </c>
      <c r="DH151" s="485">
        <f t="shared" ca="1" si="146"/>
        <v>0</v>
      </c>
      <c r="DI151" s="485">
        <f t="shared" ca="1" si="146"/>
        <v>0</v>
      </c>
      <c r="DJ151" s="485">
        <f t="shared" ca="1" si="146"/>
        <v>0</v>
      </c>
      <c r="DK151" s="485">
        <f t="shared" ca="1" si="146"/>
        <v>0</v>
      </c>
      <c r="DL151" s="485">
        <f t="shared" ca="1" si="146"/>
        <v>0</v>
      </c>
      <c r="DM151" s="485">
        <f t="shared" ca="1" si="146"/>
        <v>0</v>
      </c>
      <c r="DN151" s="485">
        <f t="shared" ca="1" si="146"/>
        <v>0</v>
      </c>
      <c r="DO151" s="485">
        <f t="shared" ca="1" si="146"/>
        <v>0</v>
      </c>
      <c r="DP151" s="485">
        <f t="shared" ca="1" si="146"/>
        <v>0</v>
      </c>
      <c r="DQ151" s="485">
        <f t="shared" ca="1" si="146"/>
        <v>0</v>
      </c>
      <c r="DR151" s="485">
        <f t="shared" ca="1" si="146"/>
        <v>0</v>
      </c>
      <c r="DS151" s="485">
        <f t="shared" ca="1" si="146"/>
        <v>0</v>
      </c>
      <c r="DT151" s="485">
        <f t="shared" ca="1" si="146"/>
        <v>0</v>
      </c>
      <c r="DU151" s="485">
        <f t="shared" ca="1" si="146"/>
        <v>0</v>
      </c>
      <c r="DV151" s="485">
        <f t="shared" ca="1" si="146"/>
        <v>0</v>
      </c>
    </row>
    <row r="152" spans="2:126">
      <c r="B152" s="423"/>
      <c r="C152" s="423"/>
      <c r="D152" s="485"/>
      <c r="E152" s="485"/>
      <c r="F152" s="485"/>
      <c r="G152" s="485"/>
      <c r="H152" s="485"/>
      <c r="I152" s="485"/>
      <c r="J152" s="485"/>
      <c r="K152" s="485"/>
      <c r="L152" s="485"/>
      <c r="M152" s="485"/>
      <c r="N152" s="485"/>
      <c r="O152" s="485"/>
      <c r="P152" s="485"/>
      <c r="Q152" s="485"/>
      <c r="R152" s="485"/>
      <c r="S152" s="485"/>
      <c r="T152" s="485"/>
      <c r="U152" s="485"/>
      <c r="V152" s="485"/>
      <c r="W152" s="485"/>
      <c r="X152" s="485"/>
      <c r="Y152" s="485"/>
      <c r="Z152" s="485"/>
      <c r="AA152" s="485"/>
      <c r="AB152" s="485"/>
      <c r="AC152" s="485"/>
      <c r="AD152" s="485"/>
      <c r="AE152" s="485"/>
      <c r="AF152" s="485"/>
      <c r="AG152" s="485"/>
      <c r="AH152" s="485"/>
      <c r="AI152" s="485"/>
      <c r="AJ152" s="485"/>
      <c r="AK152" s="485"/>
      <c r="AL152" s="485"/>
      <c r="AM152" s="485"/>
      <c r="AN152" s="485"/>
      <c r="AO152" s="485"/>
      <c r="AP152" s="485"/>
      <c r="AQ152" s="485"/>
      <c r="AR152" s="485"/>
      <c r="AS152" s="485"/>
      <c r="AT152" s="485"/>
      <c r="AU152" s="485"/>
      <c r="AV152" s="485"/>
      <c r="AW152" s="485"/>
      <c r="AX152" s="485"/>
      <c r="AY152" s="485"/>
      <c r="AZ152" s="485"/>
      <c r="BA152" s="485"/>
      <c r="BB152" s="485"/>
      <c r="BC152" s="485"/>
      <c r="BD152" s="485"/>
      <c r="BE152" s="485"/>
      <c r="BF152" s="485"/>
      <c r="BG152" s="485"/>
      <c r="BH152" s="485"/>
      <c r="BI152" s="485"/>
      <c r="BJ152" s="485"/>
      <c r="BK152" s="485"/>
      <c r="BL152" s="485"/>
      <c r="BM152" s="485"/>
      <c r="BN152" s="485"/>
      <c r="BO152" s="485"/>
      <c r="BP152" s="485"/>
      <c r="BQ152" s="485"/>
      <c r="BR152" s="485"/>
      <c r="BS152" s="485"/>
      <c r="BT152" s="485"/>
      <c r="BU152" s="485"/>
      <c r="BV152" s="485"/>
      <c r="BW152" s="485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  <c r="DF152" s="485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</row>
    <row r="153" spans="2:126">
      <c r="B153" s="492" t="s">
        <v>783</v>
      </c>
      <c r="C153" s="423"/>
      <c r="D153" s="485">
        <f ca="1">D144+D146</f>
        <v>-4285292.2278749999</v>
      </c>
      <c r="E153" s="485">
        <f ca="1">E146</f>
        <v>-8539.2284690380093</v>
      </c>
      <c r="F153" s="485">
        <f t="shared" ref="F153:BQ153" ca="1" si="147">F146</f>
        <v>0</v>
      </c>
      <c r="G153" s="485">
        <f t="shared" ca="1" si="147"/>
        <v>0</v>
      </c>
      <c r="H153" s="485">
        <f t="shared" ca="1" si="147"/>
        <v>0</v>
      </c>
      <c r="I153" s="485">
        <f t="shared" ca="1" si="147"/>
        <v>0</v>
      </c>
      <c r="J153" s="485">
        <f t="shared" ca="1" si="147"/>
        <v>0</v>
      </c>
      <c r="K153" s="485">
        <f t="shared" ca="1" si="147"/>
        <v>0</v>
      </c>
      <c r="L153" s="485">
        <f t="shared" ca="1" si="147"/>
        <v>0</v>
      </c>
      <c r="M153" s="485">
        <f t="shared" ca="1" si="147"/>
        <v>0</v>
      </c>
      <c r="N153" s="485">
        <f t="shared" ca="1" si="147"/>
        <v>0</v>
      </c>
      <c r="O153" s="485">
        <f t="shared" ca="1" si="147"/>
        <v>0</v>
      </c>
      <c r="P153" s="485">
        <f t="shared" ca="1" si="147"/>
        <v>0</v>
      </c>
      <c r="Q153" s="485">
        <f t="shared" ca="1" si="147"/>
        <v>0</v>
      </c>
      <c r="R153" s="485">
        <f t="shared" ca="1" si="147"/>
        <v>2.7939677238464354E-10</v>
      </c>
      <c r="S153" s="485">
        <f t="shared" ca="1" si="147"/>
        <v>0</v>
      </c>
      <c r="T153" s="485">
        <f t="shared" ca="1" si="147"/>
        <v>0</v>
      </c>
      <c r="U153" s="485">
        <f t="shared" ca="1" si="147"/>
        <v>0</v>
      </c>
      <c r="V153" s="485">
        <f t="shared" ca="1" si="147"/>
        <v>0</v>
      </c>
      <c r="W153" s="485">
        <f t="shared" ca="1" si="147"/>
        <v>0</v>
      </c>
      <c r="X153" s="485">
        <f t="shared" ca="1" si="147"/>
        <v>0</v>
      </c>
      <c r="Y153" s="485">
        <f t="shared" ca="1" si="147"/>
        <v>-1.3969838619232177E-10</v>
      </c>
      <c r="Z153" s="485">
        <f t="shared" ca="1" si="147"/>
        <v>-6.9849193096160886E-11</v>
      </c>
      <c r="AA153" s="485">
        <f t="shared" ca="1" si="147"/>
        <v>0</v>
      </c>
      <c r="AB153" s="485">
        <f t="shared" ca="1" si="147"/>
        <v>0</v>
      </c>
      <c r="AC153" s="485">
        <f t="shared" ca="1" si="147"/>
        <v>0</v>
      </c>
      <c r="AD153" s="485">
        <f t="shared" ca="1" si="147"/>
        <v>0</v>
      </c>
      <c r="AE153" s="485">
        <f t="shared" ca="1" si="147"/>
        <v>0</v>
      </c>
      <c r="AF153" s="485">
        <f t="shared" ca="1" si="147"/>
        <v>0</v>
      </c>
      <c r="AG153" s="485">
        <f t="shared" ca="1" si="147"/>
        <v>0</v>
      </c>
      <c r="AH153" s="485">
        <f t="shared" ca="1" si="147"/>
        <v>0</v>
      </c>
      <c r="AI153" s="485">
        <f t="shared" ca="1" si="147"/>
        <v>0</v>
      </c>
      <c r="AJ153" s="485">
        <f t="shared" ca="1" si="147"/>
        <v>0</v>
      </c>
      <c r="AK153" s="485">
        <f t="shared" ca="1" si="147"/>
        <v>4.3655745685100554E-12</v>
      </c>
      <c r="AL153" s="485">
        <f t="shared" ca="1" si="147"/>
        <v>0</v>
      </c>
      <c r="AM153" s="485">
        <f t="shared" ca="1" si="147"/>
        <v>0</v>
      </c>
      <c r="AN153" s="485">
        <f t="shared" ca="1" si="147"/>
        <v>0</v>
      </c>
      <c r="AO153" s="485">
        <f t="shared" ca="1" si="147"/>
        <v>0</v>
      </c>
      <c r="AP153" s="485">
        <f t="shared" ca="1" si="147"/>
        <v>1050.3750745405616</v>
      </c>
      <c r="AQ153" s="485">
        <f t="shared" ca="1" si="147"/>
        <v>5326.7379483672148</v>
      </c>
      <c r="AR153" s="485">
        <f t="shared" ca="1" si="147"/>
        <v>14860.888468412915</v>
      </c>
      <c r="AS153" s="485">
        <f t="shared" ca="1" si="147"/>
        <v>27329.841088092991</v>
      </c>
      <c r="AT153" s="485">
        <f t="shared" ca="1" si="147"/>
        <v>37881.326148213877</v>
      </c>
      <c r="AU153" s="485">
        <f t="shared" ca="1" si="147"/>
        <v>53710.492988352162</v>
      </c>
      <c r="AV153" s="485">
        <f t="shared" ca="1" si="147"/>
        <v>67162.786354031254</v>
      </c>
      <c r="AW153" s="485">
        <f t="shared" ca="1" si="147"/>
        <v>73444.547560920721</v>
      </c>
      <c r="AX153" s="485">
        <f t="shared" ca="1" si="147"/>
        <v>84285.092402034061</v>
      </c>
      <c r="AY153" s="485">
        <f t="shared" ca="1" si="147"/>
        <v>88412.111363167685</v>
      </c>
      <c r="AZ153" s="485">
        <f t="shared" ca="1" si="147"/>
        <v>98349.640612260569</v>
      </c>
      <c r="BA153" s="485">
        <f t="shared" ca="1" si="147"/>
        <v>100540.42874734008</v>
      </c>
      <c r="BB153" s="485">
        <f t="shared" ca="1" si="147"/>
        <v>106855.45851900477</v>
      </c>
      <c r="BC153" s="485">
        <f t="shared" ca="1" si="147"/>
        <v>105784.04155926095</v>
      </c>
      <c r="BD153" s="485">
        <f t="shared" ca="1" si="147"/>
        <v>106484.19212242951</v>
      </c>
      <c r="BE153" s="485">
        <f t="shared" ca="1" si="147"/>
        <v>109482.31271069583</v>
      </c>
      <c r="BF153" s="485">
        <f t="shared" ca="1" si="147"/>
        <v>109814.05310698457</v>
      </c>
      <c r="BG153" s="485">
        <f t="shared" ca="1" si="147"/>
        <v>123661.12223463191</v>
      </c>
      <c r="BH153" s="485">
        <f t="shared" ca="1" si="147"/>
        <v>126365.400197418</v>
      </c>
      <c r="BI153" s="485">
        <f t="shared" ca="1" si="147"/>
        <v>123351.01218500704</v>
      </c>
      <c r="BJ153" s="485">
        <f t="shared" ca="1" si="147"/>
        <v>124149.06815606082</v>
      </c>
      <c r="BK153" s="485">
        <f t="shared" ca="1" si="147"/>
        <v>123040.90213538222</v>
      </c>
      <c r="BL153" s="485">
        <f t="shared" ca="1" si="147"/>
        <v>10229433.657524696</v>
      </c>
      <c r="BM153" s="485">
        <f t="shared" ca="1" si="147"/>
        <v>0</v>
      </c>
      <c r="BN153" s="485">
        <f t="shared" ca="1" si="147"/>
        <v>0</v>
      </c>
      <c r="BO153" s="485">
        <f t="shared" ca="1" si="147"/>
        <v>0</v>
      </c>
      <c r="BP153" s="485">
        <f t="shared" ca="1" si="147"/>
        <v>0</v>
      </c>
      <c r="BQ153" s="485">
        <f t="shared" ca="1" si="147"/>
        <v>0</v>
      </c>
      <c r="BR153" s="485">
        <f t="shared" ref="BR153:DV153" ca="1" si="148">BR146</f>
        <v>0</v>
      </c>
      <c r="BS153" s="485">
        <f t="shared" ca="1" si="148"/>
        <v>0</v>
      </c>
      <c r="BT153" s="485">
        <f t="shared" ca="1" si="148"/>
        <v>0</v>
      </c>
      <c r="BU153" s="485">
        <f t="shared" ca="1" si="148"/>
        <v>0</v>
      </c>
      <c r="BV153" s="485">
        <f t="shared" ca="1" si="148"/>
        <v>0</v>
      </c>
      <c r="BW153" s="485">
        <f t="shared" ca="1" si="148"/>
        <v>0</v>
      </c>
      <c r="BX153" s="485">
        <f t="shared" ca="1" si="148"/>
        <v>0</v>
      </c>
      <c r="BY153" s="485">
        <f t="shared" ca="1" si="148"/>
        <v>0</v>
      </c>
      <c r="BZ153" s="485">
        <f t="shared" ca="1" si="148"/>
        <v>0</v>
      </c>
      <c r="CA153" s="485">
        <f t="shared" ca="1" si="148"/>
        <v>0</v>
      </c>
      <c r="CB153" s="485">
        <f t="shared" ca="1" si="148"/>
        <v>0</v>
      </c>
      <c r="CC153" s="485">
        <f t="shared" ca="1" si="148"/>
        <v>0</v>
      </c>
      <c r="CD153" s="485">
        <f t="shared" ca="1" si="148"/>
        <v>0</v>
      </c>
      <c r="CE153" s="485">
        <f t="shared" ca="1" si="148"/>
        <v>0</v>
      </c>
      <c r="CF153" s="485">
        <f t="shared" ca="1" si="148"/>
        <v>0</v>
      </c>
      <c r="CG153" s="485">
        <f t="shared" ca="1" si="148"/>
        <v>0</v>
      </c>
      <c r="CH153" s="485">
        <f t="shared" ca="1" si="148"/>
        <v>0</v>
      </c>
      <c r="CI153" s="485">
        <f t="shared" ca="1" si="148"/>
        <v>0</v>
      </c>
      <c r="CJ153" s="485">
        <f t="shared" ca="1" si="148"/>
        <v>0</v>
      </c>
      <c r="CK153" s="485">
        <f t="shared" ca="1" si="148"/>
        <v>0</v>
      </c>
      <c r="CL153" s="485">
        <f t="shared" ca="1" si="148"/>
        <v>0</v>
      </c>
      <c r="CM153" s="485">
        <f t="shared" ca="1" si="148"/>
        <v>0</v>
      </c>
      <c r="CN153" s="485">
        <f t="shared" ca="1" si="148"/>
        <v>0</v>
      </c>
      <c r="CO153" s="485">
        <f t="shared" ca="1" si="148"/>
        <v>0</v>
      </c>
      <c r="CP153" s="485">
        <f t="shared" ca="1" si="148"/>
        <v>0</v>
      </c>
      <c r="CQ153" s="485">
        <f t="shared" ca="1" si="148"/>
        <v>0</v>
      </c>
      <c r="CR153" s="485">
        <f t="shared" ca="1" si="148"/>
        <v>0</v>
      </c>
      <c r="CS153" s="485">
        <f t="shared" ca="1" si="148"/>
        <v>0</v>
      </c>
      <c r="CT153" s="485">
        <f t="shared" ca="1" si="148"/>
        <v>0</v>
      </c>
      <c r="CU153" s="485">
        <f t="shared" ca="1" si="148"/>
        <v>0</v>
      </c>
      <c r="CV153" s="485">
        <f t="shared" ca="1" si="148"/>
        <v>0</v>
      </c>
      <c r="CW153" s="485">
        <f t="shared" ca="1" si="148"/>
        <v>0</v>
      </c>
      <c r="CX153" s="485">
        <f t="shared" ca="1" si="148"/>
        <v>0</v>
      </c>
      <c r="CY153" s="485">
        <f t="shared" ca="1" si="148"/>
        <v>0</v>
      </c>
      <c r="CZ153" s="485">
        <f t="shared" ca="1" si="148"/>
        <v>0</v>
      </c>
      <c r="DA153" s="485">
        <f t="shared" ca="1" si="148"/>
        <v>0</v>
      </c>
      <c r="DB153" s="485">
        <f t="shared" ca="1" si="148"/>
        <v>0</v>
      </c>
      <c r="DC153" s="485">
        <f t="shared" ca="1" si="148"/>
        <v>0</v>
      </c>
      <c r="DD153" s="485">
        <f t="shared" ca="1" si="148"/>
        <v>0</v>
      </c>
      <c r="DE153" s="485">
        <f t="shared" ca="1" si="148"/>
        <v>0</v>
      </c>
      <c r="DF153" s="485">
        <f t="shared" ca="1" si="148"/>
        <v>0</v>
      </c>
      <c r="DG153" s="485">
        <f t="shared" ca="1" si="148"/>
        <v>0</v>
      </c>
      <c r="DH153" s="485">
        <f t="shared" ca="1" si="148"/>
        <v>0</v>
      </c>
      <c r="DI153" s="485">
        <f t="shared" ca="1" si="148"/>
        <v>0</v>
      </c>
      <c r="DJ153" s="485">
        <f t="shared" ca="1" si="148"/>
        <v>0</v>
      </c>
      <c r="DK153" s="485">
        <f t="shared" ca="1" si="148"/>
        <v>0</v>
      </c>
      <c r="DL153" s="485">
        <f t="shared" ca="1" si="148"/>
        <v>0</v>
      </c>
      <c r="DM153" s="485">
        <f t="shared" ca="1" si="148"/>
        <v>0</v>
      </c>
      <c r="DN153" s="485">
        <f t="shared" ca="1" si="148"/>
        <v>0</v>
      </c>
      <c r="DO153" s="485">
        <f t="shared" ca="1" si="148"/>
        <v>0</v>
      </c>
      <c r="DP153" s="485">
        <f t="shared" ca="1" si="148"/>
        <v>0</v>
      </c>
      <c r="DQ153" s="485">
        <f t="shared" ca="1" si="148"/>
        <v>0</v>
      </c>
      <c r="DR153" s="485">
        <f t="shared" ca="1" si="148"/>
        <v>0</v>
      </c>
      <c r="DS153" s="485">
        <f t="shared" ca="1" si="148"/>
        <v>0</v>
      </c>
      <c r="DT153" s="485">
        <f t="shared" ca="1" si="148"/>
        <v>0</v>
      </c>
      <c r="DU153" s="485">
        <f t="shared" ca="1" si="148"/>
        <v>0</v>
      </c>
      <c r="DV153" s="485">
        <f t="shared" ca="1" si="148"/>
        <v>0</v>
      </c>
    </row>
    <row r="154" spans="2:126">
      <c r="B154" s="487" t="s">
        <v>784</v>
      </c>
      <c r="C154" s="423"/>
      <c r="D154" s="485">
        <f ca="1">D151</f>
        <v>-9999015.1983749997</v>
      </c>
      <c r="E154" s="485">
        <f ca="1">E151</f>
        <v>-19924.866427755354</v>
      </c>
      <c r="F154" s="485">
        <f t="shared" ref="F154:BQ154" ca="1" si="149">F151</f>
        <v>0</v>
      </c>
      <c r="G154" s="485">
        <f t="shared" ca="1" si="149"/>
        <v>0</v>
      </c>
      <c r="H154" s="485">
        <f t="shared" ca="1" si="149"/>
        <v>0</v>
      </c>
      <c r="I154" s="485">
        <f t="shared" ca="1" si="149"/>
        <v>0</v>
      </c>
      <c r="J154" s="485">
        <f t="shared" ca="1" si="149"/>
        <v>0</v>
      </c>
      <c r="K154" s="485">
        <f t="shared" ca="1" si="149"/>
        <v>0</v>
      </c>
      <c r="L154" s="485">
        <f t="shared" ca="1" si="149"/>
        <v>0</v>
      </c>
      <c r="M154" s="485">
        <f t="shared" ca="1" si="149"/>
        <v>0</v>
      </c>
      <c r="N154" s="485">
        <f t="shared" ca="1" si="149"/>
        <v>0</v>
      </c>
      <c r="O154" s="485">
        <f t="shared" ca="1" si="149"/>
        <v>0</v>
      </c>
      <c r="P154" s="485">
        <f t="shared" ca="1" si="149"/>
        <v>0</v>
      </c>
      <c r="Q154" s="485">
        <f t="shared" ca="1" si="149"/>
        <v>0</v>
      </c>
      <c r="R154" s="485">
        <f t="shared" ca="1" si="149"/>
        <v>6.5192580223083492E-10</v>
      </c>
      <c r="S154" s="485">
        <f t="shared" ca="1" si="149"/>
        <v>0</v>
      </c>
      <c r="T154" s="485">
        <f t="shared" ca="1" si="149"/>
        <v>0</v>
      </c>
      <c r="U154" s="485">
        <f t="shared" ca="1" si="149"/>
        <v>0</v>
      </c>
      <c r="V154" s="485">
        <f t="shared" ca="1" si="149"/>
        <v>0</v>
      </c>
      <c r="W154" s="485">
        <f t="shared" ca="1" si="149"/>
        <v>0</v>
      </c>
      <c r="X154" s="485">
        <f t="shared" ca="1" si="149"/>
        <v>0</v>
      </c>
      <c r="Y154" s="485">
        <f t="shared" ca="1" si="149"/>
        <v>-3.2596290111541746E-10</v>
      </c>
      <c r="Z154" s="485">
        <f t="shared" ca="1" si="149"/>
        <v>-1.6298145055770873E-10</v>
      </c>
      <c r="AA154" s="485">
        <f t="shared" ca="1" si="149"/>
        <v>0</v>
      </c>
      <c r="AB154" s="485">
        <f t="shared" ca="1" si="149"/>
        <v>0</v>
      </c>
      <c r="AC154" s="485">
        <f t="shared" ca="1" si="149"/>
        <v>0</v>
      </c>
      <c r="AD154" s="485">
        <f t="shared" ca="1" si="149"/>
        <v>0</v>
      </c>
      <c r="AE154" s="485">
        <f t="shared" ca="1" si="149"/>
        <v>0</v>
      </c>
      <c r="AF154" s="485">
        <f t="shared" ca="1" si="149"/>
        <v>0</v>
      </c>
      <c r="AG154" s="485">
        <f t="shared" ca="1" si="149"/>
        <v>0</v>
      </c>
      <c r="AH154" s="485">
        <f t="shared" ca="1" si="149"/>
        <v>0</v>
      </c>
      <c r="AI154" s="485">
        <f t="shared" ca="1" si="149"/>
        <v>0</v>
      </c>
      <c r="AJ154" s="485">
        <f t="shared" ca="1" si="149"/>
        <v>0</v>
      </c>
      <c r="AK154" s="485">
        <f t="shared" ca="1" si="149"/>
        <v>1.0186340659856796E-11</v>
      </c>
      <c r="AL154" s="485">
        <f t="shared" ca="1" si="149"/>
        <v>0</v>
      </c>
      <c r="AM154" s="485">
        <f t="shared" ca="1" si="149"/>
        <v>0</v>
      </c>
      <c r="AN154" s="485">
        <f t="shared" ca="1" si="149"/>
        <v>0</v>
      </c>
      <c r="AO154" s="485">
        <f t="shared" ca="1" si="149"/>
        <v>0</v>
      </c>
      <c r="AP154" s="485">
        <f t="shared" ca="1" si="149"/>
        <v>2450.8751739279774</v>
      </c>
      <c r="AQ154" s="485">
        <f t="shared" ca="1" si="149"/>
        <v>12429.055212856834</v>
      </c>
      <c r="AR154" s="485">
        <f t="shared" ca="1" si="149"/>
        <v>34675.406426296802</v>
      </c>
      <c r="AS154" s="485">
        <f t="shared" ca="1" si="149"/>
        <v>63769.629205550307</v>
      </c>
      <c r="AT154" s="485">
        <f t="shared" ca="1" si="149"/>
        <v>88389.761012499046</v>
      </c>
      <c r="AU154" s="485">
        <f t="shared" ca="1" si="149"/>
        <v>125324.48363948838</v>
      </c>
      <c r="AV154" s="485">
        <f t="shared" ca="1" si="149"/>
        <v>156713.16815940625</v>
      </c>
      <c r="AW154" s="485">
        <f t="shared" ca="1" si="149"/>
        <v>171370.61097548166</v>
      </c>
      <c r="AX154" s="485">
        <f t="shared" ca="1" si="149"/>
        <v>196665.21560474613</v>
      </c>
      <c r="AY154" s="485">
        <f t="shared" ca="1" si="149"/>
        <v>206294.92651405791</v>
      </c>
      <c r="AZ154" s="485">
        <f t="shared" ca="1" si="149"/>
        <v>229482.49476194134</v>
      </c>
      <c r="BA154" s="485">
        <f t="shared" ca="1" si="149"/>
        <v>234594.33374379348</v>
      </c>
      <c r="BB154" s="485">
        <f t="shared" ca="1" si="149"/>
        <v>249329.40321101111</v>
      </c>
      <c r="BC154" s="485">
        <f t="shared" ca="1" si="149"/>
        <v>246829.43030494219</v>
      </c>
      <c r="BD154" s="485">
        <f t="shared" ca="1" si="149"/>
        <v>248463.11495233551</v>
      </c>
      <c r="BE154" s="485">
        <f t="shared" ca="1" si="149"/>
        <v>255458.72965829028</v>
      </c>
      <c r="BF154" s="485">
        <f t="shared" ca="1" si="149"/>
        <v>256232.79058296402</v>
      </c>
      <c r="BG154" s="485">
        <f t="shared" ca="1" si="149"/>
        <v>288542.61854747444</v>
      </c>
      <c r="BH154" s="485">
        <f t="shared" ca="1" si="149"/>
        <v>294852.60046064202</v>
      </c>
      <c r="BI154" s="485">
        <f t="shared" ca="1" si="149"/>
        <v>287819.02843168308</v>
      </c>
      <c r="BJ154" s="485">
        <f t="shared" ca="1" si="149"/>
        <v>289681.1590308086</v>
      </c>
      <c r="BK154" s="485">
        <f t="shared" ca="1" si="149"/>
        <v>287095.43831589184</v>
      </c>
      <c r="BL154" s="485">
        <f t="shared" ca="1" si="149"/>
        <v>15879876.515460508</v>
      </c>
      <c r="BM154" s="485">
        <f t="shared" ca="1" si="149"/>
        <v>0</v>
      </c>
      <c r="BN154" s="485">
        <f t="shared" ca="1" si="149"/>
        <v>0</v>
      </c>
      <c r="BO154" s="485">
        <f t="shared" ca="1" si="149"/>
        <v>0</v>
      </c>
      <c r="BP154" s="485">
        <f t="shared" ca="1" si="149"/>
        <v>0</v>
      </c>
      <c r="BQ154" s="485">
        <f t="shared" ca="1" si="149"/>
        <v>0</v>
      </c>
      <c r="BR154" s="485">
        <f t="shared" ref="BR154:DV154" ca="1" si="150">BR151</f>
        <v>0</v>
      </c>
      <c r="BS154" s="485">
        <f t="shared" ca="1" si="150"/>
        <v>0</v>
      </c>
      <c r="BT154" s="485">
        <f t="shared" ca="1" si="150"/>
        <v>0</v>
      </c>
      <c r="BU154" s="485">
        <f t="shared" ca="1" si="150"/>
        <v>0</v>
      </c>
      <c r="BV154" s="485">
        <f t="shared" ca="1" si="150"/>
        <v>0</v>
      </c>
      <c r="BW154" s="485">
        <f t="shared" ca="1" si="150"/>
        <v>0</v>
      </c>
      <c r="BX154" s="485">
        <f t="shared" ca="1" si="150"/>
        <v>0</v>
      </c>
      <c r="BY154" s="485">
        <f t="shared" ca="1" si="150"/>
        <v>0</v>
      </c>
      <c r="BZ154" s="485">
        <f t="shared" ca="1" si="150"/>
        <v>0</v>
      </c>
      <c r="CA154" s="485">
        <f t="shared" ca="1" si="150"/>
        <v>0</v>
      </c>
      <c r="CB154" s="485">
        <f t="shared" ca="1" si="150"/>
        <v>0</v>
      </c>
      <c r="CC154" s="485">
        <f t="shared" ca="1" si="150"/>
        <v>0</v>
      </c>
      <c r="CD154" s="485">
        <f t="shared" ca="1" si="150"/>
        <v>0</v>
      </c>
      <c r="CE154" s="485">
        <f t="shared" ca="1" si="150"/>
        <v>0</v>
      </c>
      <c r="CF154" s="485">
        <f t="shared" ca="1" si="150"/>
        <v>0</v>
      </c>
      <c r="CG154" s="485">
        <f t="shared" ca="1" si="150"/>
        <v>0</v>
      </c>
      <c r="CH154" s="485">
        <f t="shared" ca="1" si="150"/>
        <v>0</v>
      </c>
      <c r="CI154" s="485">
        <f t="shared" ca="1" si="150"/>
        <v>0</v>
      </c>
      <c r="CJ154" s="485">
        <f t="shared" ca="1" si="150"/>
        <v>0</v>
      </c>
      <c r="CK154" s="485">
        <f t="shared" ca="1" si="150"/>
        <v>0</v>
      </c>
      <c r="CL154" s="485">
        <f t="shared" ca="1" si="150"/>
        <v>0</v>
      </c>
      <c r="CM154" s="485">
        <f t="shared" ca="1" si="150"/>
        <v>0</v>
      </c>
      <c r="CN154" s="485">
        <f t="shared" ca="1" si="150"/>
        <v>0</v>
      </c>
      <c r="CO154" s="485">
        <f t="shared" ca="1" si="150"/>
        <v>0</v>
      </c>
      <c r="CP154" s="485">
        <f t="shared" ca="1" si="150"/>
        <v>0</v>
      </c>
      <c r="CQ154" s="485">
        <f t="shared" ca="1" si="150"/>
        <v>0</v>
      </c>
      <c r="CR154" s="485">
        <f t="shared" ca="1" si="150"/>
        <v>0</v>
      </c>
      <c r="CS154" s="485">
        <f t="shared" ca="1" si="150"/>
        <v>0</v>
      </c>
      <c r="CT154" s="485">
        <f t="shared" ca="1" si="150"/>
        <v>0</v>
      </c>
      <c r="CU154" s="485">
        <f t="shared" ca="1" si="150"/>
        <v>0</v>
      </c>
      <c r="CV154" s="485">
        <f t="shared" ca="1" si="150"/>
        <v>0</v>
      </c>
      <c r="CW154" s="485">
        <f t="shared" ca="1" si="150"/>
        <v>0</v>
      </c>
      <c r="CX154" s="485">
        <f t="shared" ca="1" si="150"/>
        <v>0</v>
      </c>
      <c r="CY154" s="485">
        <f t="shared" ca="1" si="150"/>
        <v>0</v>
      </c>
      <c r="CZ154" s="485">
        <f t="shared" ca="1" si="150"/>
        <v>0</v>
      </c>
      <c r="DA154" s="485">
        <f t="shared" ca="1" si="150"/>
        <v>0</v>
      </c>
      <c r="DB154" s="485">
        <f t="shared" ca="1" si="150"/>
        <v>0</v>
      </c>
      <c r="DC154" s="485">
        <f t="shared" ca="1" si="150"/>
        <v>0</v>
      </c>
      <c r="DD154" s="485">
        <f t="shared" ca="1" si="150"/>
        <v>0</v>
      </c>
      <c r="DE154" s="485">
        <f t="shared" ca="1" si="150"/>
        <v>0</v>
      </c>
      <c r="DF154" s="485">
        <f t="shared" ca="1" si="150"/>
        <v>0</v>
      </c>
      <c r="DG154" s="485">
        <f t="shared" ca="1" si="150"/>
        <v>0</v>
      </c>
      <c r="DH154" s="485">
        <f t="shared" ca="1" si="150"/>
        <v>0</v>
      </c>
      <c r="DI154" s="485">
        <f t="shared" ca="1" si="150"/>
        <v>0</v>
      </c>
      <c r="DJ154" s="485">
        <f t="shared" ca="1" si="150"/>
        <v>0</v>
      </c>
      <c r="DK154" s="485">
        <f t="shared" ca="1" si="150"/>
        <v>0</v>
      </c>
      <c r="DL154" s="485">
        <f t="shared" ca="1" si="150"/>
        <v>0</v>
      </c>
      <c r="DM154" s="485">
        <f t="shared" ca="1" si="150"/>
        <v>0</v>
      </c>
      <c r="DN154" s="485">
        <f t="shared" ca="1" si="150"/>
        <v>0</v>
      </c>
      <c r="DO154" s="485">
        <f t="shared" ca="1" si="150"/>
        <v>0</v>
      </c>
      <c r="DP154" s="485">
        <f t="shared" ca="1" si="150"/>
        <v>0</v>
      </c>
      <c r="DQ154" s="485">
        <f t="shared" ca="1" si="150"/>
        <v>0</v>
      </c>
      <c r="DR154" s="485">
        <f t="shared" ca="1" si="150"/>
        <v>0</v>
      </c>
      <c r="DS154" s="485">
        <f t="shared" ca="1" si="150"/>
        <v>0</v>
      </c>
      <c r="DT154" s="485">
        <f t="shared" ca="1" si="150"/>
        <v>0</v>
      </c>
      <c r="DU154" s="485">
        <f t="shared" ca="1" si="150"/>
        <v>0</v>
      </c>
      <c r="DV154" s="485">
        <f t="shared" ca="1" si="150"/>
        <v>0</v>
      </c>
    </row>
    <row r="155" spans="2:126">
      <c r="B155" s="490" t="s">
        <v>798</v>
      </c>
      <c r="C155" s="423"/>
      <c r="D155" s="485">
        <f ca="1">SUM(D153:D154)</f>
        <v>-14284307.42625</v>
      </c>
      <c r="E155" s="485">
        <f ca="1">SUM(E153:E154)</f>
        <v>-28464.094896793365</v>
      </c>
      <c r="F155" s="485">
        <f t="shared" ref="F155:BQ155" ca="1" si="151">SUM(F153:F154)</f>
        <v>0</v>
      </c>
      <c r="G155" s="485">
        <f t="shared" ca="1" si="151"/>
        <v>0</v>
      </c>
      <c r="H155" s="485">
        <f t="shared" ca="1" si="151"/>
        <v>0</v>
      </c>
      <c r="I155" s="485">
        <f t="shared" ca="1" si="151"/>
        <v>0</v>
      </c>
      <c r="J155" s="485">
        <f t="shared" ca="1" si="151"/>
        <v>0</v>
      </c>
      <c r="K155" s="485">
        <f t="shared" ca="1" si="151"/>
        <v>0</v>
      </c>
      <c r="L155" s="485">
        <f t="shared" ca="1" si="151"/>
        <v>0</v>
      </c>
      <c r="M155" s="485">
        <f t="shared" ca="1" si="151"/>
        <v>0</v>
      </c>
      <c r="N155" s="485">
        <f t="shared" ca="1" si="151"/>
        <v>0</v>
      </c>
      <c r="O155" s="485">
        <f t="shared" ca="1" si="151"/>
        <v>0</v>
      </c>
      <c r="P155" s="485">
        <f t="shared" ca="1" si="151"/>
        <v>0</v>
      </c>
      <c r="Q155" s="485">
        <f t="shared" ca="1" si="151"/>
        <v>0</v>
      </c>
      <c r="R155" s="485">
        <f t="shared" ca="1" si="151"/>
        <v>9.3132257461547852E-10</v>
      </c>
      <c r="S155" s="485">
        <f t="shared" ca="1" si="151"/>
        <v>0</v>
      </c>
      <c r="T155" s="485">
        <f t="shared" ca="1" si="151"/>
        <v>0</v>
      </c>
      <c r="U155" s="485">
        <f t="shared" ca="1" si="151"/>
        <v>0</v>
      </c>
      <c r="V155" s="485">
        <f t="shared" ca="1" si="151"/>
        <v>0</v>
      </c>
      <c r="W155" s="485">
        <f t="shared" ca="1" si="151"/>
        <v>0</v>
      </c>
      <c r="X155" s="485">
        <f t="shared" ca="1" si="151"/>
        <v>0</v>
      </c>
      <c r="Y155" s="485">
        <f t="shared" ca="1" si="151"/>
        <v>-4.6566128730773926E-10</v>
      </c>
      <c r="Z155" s="485">
        <f t="shared" ca="1" si="151"/>
        <v>-2.3283064365386963E-10</v>
      </c>
      <c r="AA155" s="485">
        <f t="shared" ca="1" si="151"/>
        <v>0</v>
      </c>
      <c r="AB155" s="485">
        <f t="shared" ca="1" si="151"/>
        <v>0</v>
      </c>
      <c r="AC155" s="485">
        <f t="shared" ca="1" si="151"/>
        <v>0</v>
      </c>
      <c r="AD155" s="485">
        <f t="shared" ca="1" si="151"/>
        <v>0</v>
      </c>
      <c r="AE155" s="485">
        <f t="shared" ca="1" si="151"/>
        <v>0</v>
      </c>
      <c r="AF155" s="485">
        <f t="shared" ca="1" si="151"/>
        <v>0</v>
      </c>
      <c r="AG155" s="485">
        <f t="shared" ca="1" si="151"/>
        <v>0</v>
      </c>
      <c r="AH155" s="485">
        <f t="shared" ca="1" si="151"/>
        <v>0</v>
      </c>
      <c r="AI155" s="485">
        <f t="shared" ca="1" si="151"/>
        <v>0</v>
      </c>
      <c r="AJ155" s="485">
        <f t="shared" ca="1" si="151"/>
        <v>0</v>
      </c>
      <c r="AK155" s="485">
        <f t="shared" ca="1" si="151"/>
        <v>1.4551915228366852E-11</v>
      </c>
      <c r="AL155" s="485">
        <f t="shared" ca="1" si="151"/>
        <v>0</v>
      </c>
      <c r="AM155" s="485">
        <f t="shared" ca="1" si="151"/>
        <v>0</v>
      </c>
      <c r="AN155" s="485">
        <f t="shared" ca="1" si="151"/>
        <v>0</v>
      </c>
      <c r="AO155" s="485">
        <f t="shared" ca="1" si="151"/>
        <v>0</v>
      </c>
      <c r="AP155" s="485">
        <f t="shared" ca="1" si="151"/>
        <v>3501.2502484685392</v>
      </c>
      <c r="AQ155" s="485">
        <f t="shared" ca="1" si="151"/>
        <v>17755.79316122405</v>
      </c>
      <c r="AR155" s="485">
        <f t="shared" ca="1" si="151"/>
        <v>49536.294894709717</v>
      </c>
      <c r="AS155" s="485">
        <f t="shared" ca="1" si="151"/>
        <v>91099.470293643302</v>
      </c>
      <c r="AT155" s="485">
        <f t="shared" ca="1" si="151"/>
        <v>126271.08716071292</v>
      </c>
      <c r="AU155" s="485">
        <f t="shared" ca="1" si="151"/>
        <v>179034.97662784054</v>
      </c>
      <c r="AV155" s="485">
        <f t="shared" ca="1" si="151"/>
        <v>223875.95451343752</v>
      </c>
      <c r="AW155" s="485">
        <f t="shared" ca="1" si="151"/>
        <v>244815.15853640239</v>
      </c>
      <c r="AX155" s="485">
        <f t="shared" ca="1" si="151"/>
        <v>280950.30800678022</v>
      </c>
      <c r="AY155" s="485">
        <f t="shared" ca="1" si="151"/>
        <v>294707.03787722561</v>
      </c>
      <c r="AZ155" s="485">
        <f t="shared" ca="1" si="151"/>
        <v>327832.13537420193</v>
      </c>
      <c r="BA155" s="485">
        <f t="shared" ca="1" si="151"/>
        <v>335134.76249113353</v>
      </c>
      <c r="BB155" s="485">
        <f t="shared" ca="1" si="151"/>
        <v>356184.86173001589</v>
      </c>
      <c r="BC155" s="485">
        <f t="shared" ca="1" si="151"/>
        <v>352613.47186420311</v>
      </c>
      <c r="BD155" s="485">
        <f t="shared" ca="1" si="151"/>
        <v>354947.30707476503</v>
      </c>
      <c r="BE155" s="485">
        <f t="shared" ca="1" si="151"/>
        <v>364941.04236898612</v>
      </c>
      <c r="BF155" s="485">
        <f t="shared" ca="1" si="151"/>
        <v>366046.84368994861</v>
      </c>
      <c r="BG155" s="485">
        <f t="shared" ca="1" si="151"/>
        <v>412203.74078210635</v>
      </c>
      <c r="BH155" s="485">
        <f t="shared" ca="1" si="151"/>
        <v>421218.00065806002</v>
      </c>
      <c r="BI155" s="485">
        <f t="shared" ca="1" si="151"/>
        <v>411170.04061669012</v>
      </c>
      <c r="BJ155" s="485">
        <f t="shared" ca="1" si="151"/>
        <v>413830.22718686942</v>
      </c>
      <c r="BK155" s="485">
        <f t="shared" ca="1" si="151"/>
        <v>410136.34045127407</v>
      </c>
      <c r="BL155" s="485">
        <f t="shared" ca="1" si="151"/>
        <v>26109310.172985204</v>
      </c>
      <c r="BM155" s="485">
        <f t="shared" ca="1" si="151"/>
        <v>0</v>
      </c>
      <c r="BN155" s="485">
        <f t="shared" ca="1" si="151"/>
        <v>0</v>
      </c>
      <c r="BO155" s="485">
        <f t="shared" ca="1" si="151"/>
        <v>0</v>
      </c>
      <c r="BP155" s="485">
        <f t="shared" ca="1" si="151"/>
        <v>0</v>
      </c>
      <c r="BQ155" s="485">
        <f t="shared" ca="1" si="151"/>
        <v>0</v>
      </c>
      <c r="BR155" s="485">
        <f t="shared" ref="BR155:DV155" ca="1" si="152">SUM(BR153:BR154)</f>
        <v>0</v>
      </c>
      <c r="BS155" s="485">
        <f t="shared" ca="1" si="152"/>
        <v>0</v>
      </c>
      <c r="BT155" s="485">
        <f t="shared" ca="1" si="152"/>
        <v>0</v>
      </c>
      <c r="BU155" s="485">
        <f t="shared" ca="1" si="152"/>
        <v>0</v>
      </c>
      <c r="BV155" s="485">
        <f t="shared" ca="1" si="152"/>
        <v>0</v>
      </c>
      <c r="BW155" s="485">
        <f t="shared" ca="1" si="152"/>
        <v>0</v>
      </c>
      <c r="BX155" s="485">
        <f t="shared" ca="1" si="152"/>
        <v>0</v>
      </c>
      <c r="BY155" s="485">
        <f t="shared" ca="1" si="152"/>
        <v>0</v>
      </c>
      <c r="BZ155" s="485">
        <f t="shared" ca="1" si="152"/>
        <v>0</v>
      </c>
      <c r="CA155" s="485">
        <f t="shared" ca="1" si="152"/>
        <v>0</v>
      </c>
      <c r="CB155" s="485">
        <f t="shared" ca="1" si="152"/>
        <v>0</v>
      </c>
      <c r="CC155" s="485">
        <f t="shared" ca="1" si="152"/>
        <v>0</v>
      </c>
      <c r="CD155" s="485">
        <f t="shared" ca="1" si="152"/>
        <v>0</v>
      </c>
      <c r="CE155" s="485">
        <f t="shared" ca="1" si="152"/>
        <v>0</v>
      </c>
      <c r="CF155" s="485">
        <f t="shared" ca="1" si="152"/>
        <v>0</v>
      </c>
      <c r="CG155" s="485">
        <f t="shared" ca="1" si="152"/>
        <v>0</v>
      </c>
      <c r="CH155" s="485">
        <f t="shared" ca="1" si="152"/>
        <v>0</v>
      </c>
      <c r="CI155" s="485">
        <f t="shared" ca="1" si="152"/>
        <v>0</v>
      </c>
      <c r="CJ155" s="485">
        <f t="shared" ca="1" si="152"/>
        <v>0</v>
      </c>
      <c r="CK155" s="485">
        <f t="shared" ca="1" si="152"/>
        <v>0</v>
      </c>
      <c r="CL155" s="485">
        <f t="shared" ca="1" si="152"/>
        <v>0</v>
      </c>
      <c r="CM155" s="485">
        <f t="shared" ca="1" si="152"/>
        <v>0</v>
      </c>
      <c r="CN155" s="485">
        <f t="shared" ca="1" si="152"/>
        <v>0</v>
      </c>
      <c r="CO155" s="485">
        <f t="shared" ca="1" si="152"/>
        <v>0</v>
      </c>
      <c r="CP155" s="485">
        <f t="shared" ca="1" si="152"/>
        <v>0</v>
      </c>
      <c r="CQ155" s="485">
        <f t="shared" ca="1" si="152"/>
        <v>0</v>
      </c>
      <c r="CR155" s="485">
        <f t="shared" ca="1" si="152"/>
        <v>0</v>
      </c>
      <c r="CS155" s="485">
        <f t="shared" ca="1" si="152"/>
        <v>0</v>
      </c>
      <c r="CT155" s="485">
        <f t="shared" ca="1" si="152"/>
        <v>0</v>
      </c>
      <c r="CU155" s="485">
        <f t="shared" ca="1" si="152"/>
        <v>0</v>
      </c>
      <c r="CV155" s="485">
        <f t="shared" ca="1" si="152"/>
        <v>0</v>
      </c>
      <c r="CW155" s="485">
        <f t="shared" ca="1" si="152"/>
        <v>0</v>
      </c>
      <c r="CX155" s="485">
        <f t="shared" ca="1" si="152"/>
        <v>0</v>
      </c>
      <c r="CY155" s="485">
        <f t="shared" ca="1" si="152"/>
        <v>0</v>
      </c>
      <c r="CZ155" s="485">
        <f t="shared" ca="1" si="152"/>
        <v>0</v>
      </c>
      <c r="DA155" s="485">
        <f t="shared" ca="1" si="152"/>
        <v>0</v>
      </c>
      <c r="DB155" s="485">
        <f t="shared" ca="1" si="152"/>
        <v>0</v>
      </c>
      <c r="DC155" s="485">
        <f t="shared" ca="1" si="152"/>
        <v>0</v>
      </c>
      <c r="DD155" s="485">
        <f t="shared" ca="1" si="152"/>
        <v>0</v>
      </c>
      <c r="DE155" s="485">
        <f t="shared" ca="1" si="152"/>
        <v>0</v>
      </c>
      <c r="DF155" s="485">
        <f t="shared" ca="1" si="152"/>
        <v>0</v>
      </c>
      <c r="DG155" s="485">
        <f t="shared" ca="1" si="152"/>
        <v>0</v>
      </c>
      <c r="DH155" s="485">
        <f t="shared" ca="1" si="152"/>
        <v>0</v>
      </c>
      <c r="DI155" s="485">
        <f t="shared" ca="1" si="152"/>
        <v>0</v>
      </c>
      <c r="DJ155" s="485">
        <f t="shared" ca="1" si="152"/>
        <v>0</v>
      </c>
      <c r="DK155" s="485">
        <f t="shared" ca="1" si="152"/>
        <v>0</v>
      </c>
      <c r="DL155" s="485">
        <f t="shared" ca="1" si="152"/>
        <v>0</v>
      </c>
      <c r="DM155" s="485">
        <f t="shared" ca="1" si="152"/>
        <v>0</v>
      </c>
      <c r="DN155" s="485">
        <f t="shared" ca="1" si="152"/>
        <v>0</v>
      </c>
      <c r="DO155" s="485">
        <f t="shared" ca="1" si="152"/>
        <v>0</v>
      </c>
      <c r="DP155" s="485">
        <f t="shared" ca="1" si="152"/>
        <v>0</v>
      </c>
      <c r="DQ155" s="485">
        <f t="shared" ca="1" si="152"/>
        <v>0</v>
      </c>
      <c r="DR155" s="485">
        <f t="shared" ca="1" si="152"/>
        <v>0</v>
      </c>
      <c r="DS155" s="485">
        <f t="shared" ca="1" si="152"/>
        <v>0</v>
      </c>
      <c r="DT155" s="485">
        <f t="shared" ca="1" si="152"/>
        <v>0</v>
      </c>
      <c r="DU155" s="485">
        <f t="shared" ca="1" si="152"/>
        <v>0</v>
      </c>
      <c r="DV155" s="485">
        <f t="shared" ca="1" si="152"/>
        <v>0</v>
      </c>
    </row>
    <row r="156" spans="2:126">
      <c r="B156" s="423"/>
      <c r="C156" s="423"/>
      <c r="D156" s="485"/>
      <c r="E156" s="485"/>
      <c r="F156" s="485"/>
      <c r="G156" s="485"/>
      <c r="H156" s="485"/>
      <c r="I156" s="485"/>
      <c r="J156" s="485"/>
      <c r="K156" s="485"/>
      <c r="L156" s="485"/>
      <c r="M156" s="485"/>
      <c r="N156" s="485"/>
      <c r="O156" s="485"/>
      <c r="P156" s="485"/>
      <c r="Q156" s="485"/>
      <c r="R156" s="485"/>
      <c r="S156" s="485"/>
      <c r="T156" s="485"/>
      <c r="U156" s="485"/>
      <c r="V156" s="485"/>
      <c r="W156" s="485"/>
      <c r="X156" s="485"/>
      <c r="Y156" s="485"/>
      <c r="Z156" s="485"/>
      <c r="AA156" s="485"/>
      <c r="AB156" s="485"/>
      <c r="AC156" s="485"/>
      <c r="AD156" s="485"/>
      <c r="AE156" s="485"/>
      <c r="AF156" s="485"/>
      <c r="AG156" s="485"/>
      <c r="AH156" s="485"/>
      <c r="AI156" s="485"/>
      <c r="AJ156" s="485"/>
      <c r="AK156" s="485"/>
      <c r="AL156" s="485"/>
      <c r="AM156" s="485"/>
      <c r="AN156" s="485"/>
      <c r="AO156" s="485"/>
      <c r="AP156" s="485"/>
      <c r="AQ156" s="485"/>
      <c r="AR156" s="485"/>
      <c r="AS156" s="485"/>
      <c r="AT156" s="485"/>
      <c r="AU156" s="485"/>
      <c r="AV156" s="485"/>
      <c r="AW156" s="485"/>
      <c r="AX156" s="485"/>
      <c r="AY156" s="485"/>
      <c r="AZ156" s="485"/>
      <c r="BA156" s="485"/>
      <c r="BB156" s="485"/>
      <c r="BC156" s="485"/>
      <c r="BD156" s="485"/>
      <c r="BE156" s="485"/>
      <c r="BF156" s="485"/>
      <c r="BG156" s="485"/>
      <c r="BH156" s="485"/>
      <c r="BI156" s="485"/>
      <c r="BJ156" s="485"/>
      <c r="BK156" s="485"/>
      <c r="BL156" s="485"/>
      <c r="BM156" s="485"/>
      <c r="BN156" s="485"/>
      <c r="BO156" s="485"/>
      <c r="BP156" s="485"/>
      <c r="BQ156" s="485"/>
      <c r="BR156" s="485"/>
      <c r="BS156" s="485"/>
      <c r="BT156" s="485"/>
      <c r="BU156" s="485"/>
      <c r="BV156" s="485"/>
      <c r="BW156" s="485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  <c r="DF156" s="485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</row>
    <row r="157" spans="2:126">
      <c r="B157" s="487" t="s">
        <v>673</v>
      </c>
      <c r="C157" s="423"/>
      <c r="D157" s="485">
        <f ca="1">D18-D155</f>
        <v>0</v>
      </c>
      <c r="E157" s="485">
        <f ca="1">E18-E155</f>
        <v>0</v>
      </c>
      <c r="F157" s="485">
        <f t="shared" ref="F157:BQ157" ca="1" si="153">F18-F155</f>
        <v>0</v>
      </c>
      <c r="G157" s="485">
        <f t="shared" ca="1" si="153"/>
        <v>0</v>
      </c>
      <c r="H157" s="485">
        <f t="shared" ca="1" si="153"/>
        <v>0</v>
      </c>
      <c r="I157" s="485">
        <f t="shared" ca="1" si="153"/>
        <v>0</v>
      </c>
      <c r="J157" s="485">
        <f t="shared" ca="1" si="153"/>
        <v>0</v>
      </c>
      <c r="K157" s="485">
        <f t="shared" ca="1" si="153"/>
        <v>0</v>
      </c>
      <c r="L157" s="485">
        <f t="shared" ca="1" si="153"/>
        <v>0</v>
      </c>
      <c r="M157" s="485">
        <f t="shared" ca="1" si="153"/>
        <v>0</v>
      </c>
      <c r="N157" s="485">
        <f t="shared" ca="1" si="153"/>
        <v>0</v>
      </c>
      <c r="O157" s="485">
        <f t="shared" ca="1" si="153"/>
        <v>0</v>
      </c>
      <c r="P157" s="485">
        <f t="shared" ca="1" si="153"/>
        <v>0</v>
      </c>
      <c r="Q157" s="485">
        <f t="shared" ca="1" si="153"/>
        <v>0</v>
      </c>
      <c r="R157" s="485">
        <f t="shared" ca="1" si="153"/>
        <v>0</v>
      </c>
      <c r="S157" s="485">
        <f t="shared" ca="1" si="153"/>
        <v>0</v>
      </c>
      <c r="T157" s="485">
        <f t="shared" ca="1" si="153"/>
        <v>0</v>
      </c>
      <c r="U157" s="485">
        <f t="shared" ca="1" si="153"/>
        <v>0</v>
      </c>
      <c r="V157" s="485">
        <f t="shared" ca="1" si="153"/>
        <v>0</v>
      </c>
      <c r="W157" s="485">
        <f t="shared" ca="1" si="153"/>
        <v>0</v>
      </c>
      <c r="X157" s="485">
        <f t="shared" ca="1" si="153"/>
        <v>0</v>
      </c>
      <c r="Y157" s="485">
        <f t="shared" ca="1" si="153"/>
        <v>0</v>
      </c>
      <c r="Z157" s="485">
        <f t="shared" ca="1" si="153"/>
        <v>0</v>
      </c>
      <c r="AA157" s="485">
        <f t="shared" ca="1" si="153"/>
        <v>0</v>
      </c>
      <c r="AB157" s="485">
        <f t="shared" ca="1" si="153"/>
        <v>0</v>
      </c>
      <c r="AC157" s="485">
        <f t="shared" ca="1" si="153"/>
        <v>0</v>
      </c>
      <c r="AD157" s="485">
        <f t="shared" ca="1" si="153"/>
        <v>0</v>
      </c>
      <c r="AE157" s="485">
        <f t="shared" ca="1" si="153"/>
        <v>0</v>
      </c>
      <c r="AF157" s="485">
        <f t="shared" ca="1" si="153"/>
        <v>0</v>
      </c>
      <c r="AG157" s="485">
        <f t="shared" ca="1" si="153"/>
        <v>0</v>
      </c>
      <c r="AH157" s="485">
        <f t="shared" ca="1" si="153"/>
        <v>0</v>
      </c>
      <c r="AI157" s="485">
        <f t="shared" ca="1" si="153"/>
        <v>0</v>
      </c>
      <c r="AJ157" s="485">
        <f t="shared" ca="1" si="153"/>
        <v>0</v>
      </c>
      <c r="AK157" s="485">
        <f t="shared" ca="1" si="153"/>
        <v>0</v>
      </c>
      <c r="AL157" s="485">
        <f t="shared" ca="1" si="153"/>
        <v>0</v>
      </c>
      <c r="AM157" s="485">
        <f t="shared" ca="1" si="153"/>
        <v>0</v>
      </c>
      <c r="AN157" s="485">
        <f t="shared" ca="1" si="153"/>
        <v>0</v>
      </c>
      <c r="AO157" s="485">
        <f t="shared" ca="1" si="153"/>
        <v>0</v>
      </c>
      <c r="AP157" s="485">
        <f t="shared" ca="1" si="153"/>
        <v>0</v>
      </c>
      <c r="AQ157" s="485">
        <f t="shared" ca="1" si="153"/>
        <v>0</v>
      </c>
      <c r="AR157" s="485">
        <f t="shared" ca="1" si="153"/>
        <v>0</v>
      </c>
      <c r="AS157" s="485">
        <f t="shared" ca="1" si="153"/>
        <v>0</v>
      </c>
      <c r="AT157" s="485">
        <f t="shared" ca="1" si="153"/>
        <v>0</v>
      </c>
      <c r="AU157" s="485">
        <f t="shared" ca="1" si="153"/>
        <v>0</v>
      </c>
      <c r="AV157" s="485">
        <f t="shared" ca="1" si="153"/>
        <v>0</v>
      </c>
      <c r="AW157" s="485">
        <f t="shared" ca="1" si="153"/>
        <v>0</v>
      </c>
      <c r="AX157" s="485">
        <f t="shared" ca="1" si="153"/>
        <v>0</v>
      </c>
      <c r="AY157" s="485">
        <f t="shared" ca="1" si="153"/>
        <v>0</v>
      </c>
      <c r="AZ157" s="485">
        <f t="shared" ca="1" si="153"/>
        <v>0</v>
      </c>
      <c r="BA157" s="485">
        <f t="shared" ca="1" si="153"/>
        <v>0</v>
      </c>
      <c r="BB157" s="485">
        <f t="shared" ca="1" si="153"/>
        <v>0</v>
      </c>
      <c r="BC157" s="485">
        <f t="shared" ca="1" si="153"/>
        <v>0</v>
      </c>
      <c r="BD157" s="485">
        <f t="shared" ca="1" si="153"/>
        <v>0</v>
      </c>
      <c r="BE157" s="485">
        <f t="shared" ca="1" si="153"/>
        <v>0</v>
      </c>
      <c r="BF157" s="485">
        <f t="shared" ca="1" si="153"/>
        <v>0</v>
      </c>
      <c r="BG157" s="485">
        <f t="shared" ca="1" si="153"/>
        <v>0</v>
      </c>
      <c r="BH157" s="485">
        <f t="shared" ca="1" si="153"/>
        <v>0</v>
      </c>
      <c r="BI157" s="485">
        <f t="shared" ca="1" si="153"/>
        <v>0</v>
      </c>
      <c r="BJ157" s="485">
        <f t="shared" ca="1" si="153"/>
        <v>0</v>
      </c>
      <c r="BK157" s="485">
        <f t="shared" ca="1" si="153"/>
        <v>0</v>
      </c>
      <c r="BL157" s="485">
        <f t="shared" ca="1" si="153"/>
        <v>17618531.233085349</v>
      </c>
      <c r="BM157" s="485">
        <f t="shared" ca="1" si="153"/>
        <v>0</v>
      </c>
      <c r="BN157" s="485">
        <f t="shared" ca="1" si="153"/>
        <v>0</v>
      </c>
      <c r="BO157" s="485">
        <f t="shared" ca="1" si="153"/>
        <v>0</v>
      </c>
      <c r="BP157" s="485">
        <f t="shared" ca="1" si="153"/>
        <v>0</v>
      </c>
      <c r="BQ157" s="485">
        <f t="shared" ca="1" si="153"/>
        <v>0</v>
      </c>
      <c r="BR157" s="485">
        <f t="shared" ref="BR157:DV157" ca="1" si="154">BR18-BR155</f>
        <v>0</v>
      </c>
      <c r="BS157" s="485">
        <f t="shared" ca="1" si="154"/>
        <v>0</v>
      </c>
      <c r="BT157" s="485">
        <f t="shared" ca="1" si="154"/>
        <v>0</v>
      </c>
      <c r="BU157" s="485">
        <f t="shared" ca="1" si="154"/>
        <v>0</v>
      </c>
      <c r="BV157" s="485">
        <f t="shared" ca="1" si="154"/>
        <v>0</v>
      </c>
      <c r="BW157" s="485">
        <f t="shared" ca="1" si="154"/>
        <v>0</v>
      </c>
      <c r="BX157" s="485">
        <f t="shared" ca="1" si="154"/>
        <v>0</v>
      </c>
      <c r="BY157" s="485">
        <f t="shared" ca="1" si="154"/>
        <v>0</v>
      </c>
      <c r="BZ157" s="485">
        <f t="shared" ca="1" si="154"/>
        <v>0</v>
      </c>
      <c r="CA157" s="485">
        <f t="shared" ca="1" si="154"/>
        <v>0</v>
      </c>
      <c r="CB157" s="485">
        <f t="shared" ca="1" si="154"/>
        <v>0</v>
      </c>
      <c r="CC157" s="485">
        <f t="shared" ca="1" si="154"/>
        <v>0</v>
      </c>
      <c r="CD157" s="485">
        <f t="shared" ca="1" si="154"/>
        <v>0</v>
      </c>
      <c r="CE157" s="485">
        <f t="shared" ca="1" si="154"/>
        <v>0</v>
      </c>
      <c r="CF157" s="485">
        <f t="shared" ca="1" si="154"/>
        <v>0</v>
      </c>
      <c r="CG157" s="485">
        <f t="shared" ca="1" si="154"/>
        <v>0</v>
      </c>
      <c r="CH157" s="485">
        <f t="shared" ca="1" si="154"/>
        <v>0</v>
      </c>
      <c r="CI157" s="485">
        <f t="shared" ca="1" si="154"/>
        <v>0</v>
      </c>
      <c r="CJ157" s="485">
        <f t="shared" ca="1" si="154"/>
        <v>0</v>
      </c>
      <c r="CK157" s="485">
        <f t="shared" ca="1" si="154"/>
        <v>0</v>
      </c>
      <c r="CL157" s="485">
        <f t="shared" ca="1" si="154"/>
        <v>0</v>
      </c>
      <c r="CM157" s="485">
        <f t="shared" ca="1" si="154"/>
        <v>0</v>
      </c>
      <c r="CN157" s="485">
        <f t="shared" ca="1" si="154"/>
        <v>0</v>
      </c>
      <c r="CO157" s="485">
        <f t="shared" ca="1" si="154"/>
        <v>0</v>
      </c>
      <c r="CP157" s="485">
        <f t="shared" ca="1" si="154"/>
        <v>0</v>
      </c>
      <c r="CQ157" s="485">
        <f t="shared" ca="1" si="154"/>
        <v>0</v>
      </c>
      <c r="CR157" s="485">
        <f t="shared" ca="1" si="154"/>
        <v>0</v>
      </c>
      <c r="CS157" s="485">
        <f t="shared" ca="1" si="154"/>
        <v>0</v>
      </c>
      <c r="CT157" s="485">
        <f t="shared" ca="1" si="154"/>
        <v>0</v>
      </c>
      <c r="CU157" s="485">
        <f t="shared" ca="1" si="154"/>
        <v>0</v>
      </c>
      <c r="CV157" s="485">
        <f t="shared" ca="1" si="154"/>
        <v>0</v>
      </c>
      <c r="CW157" s="485">
        <f t="shared" ca="1" si="154"/>
        <v>0</v>
      </c>
      <c r="CX157" s="485">
        <f t="shared" ca="1" si="154"/>
        <v>0</v>
      </c>
      <c r="CY157" s="485">
        <f t="shared" ca="1" si="154"/>
        <v>0</v>
      </c>
      <c r="CZ157" s="485">
        <f t="shared" ca="1" si="154"/>
        <v>0</v>
      </c>
      <c r="DA157" s="485">
        <f t="shared" ca="1" si="154"/>
        <v>0</v>
      </c>
      <c r="DB157" s="485">
        <f t="shared" ca="1" si="154"/>
        <v>0</v>
      </c>
      <c r="DC157" s="485">
        <f t="shared" ca="1" si="154"/>
        <v>0</v>
      </c>
      <c r="DD157" s="485">
        <f t="shared" ca="1" si="154"/>
        <v>0</v>
      </c>
      <c r="DE157" s="485">
        <f t="shared" ca="1" si="154"/>
        <v>0</v>
      </c>
      <c r="DF157" s="485">
        <f t="shared" ca="1" si="154"/>
        <v>0</v>
      </c>
      <c r="DG157" s="485">
        <f t="shared" ca="1" si="154"/>
        <v>0</v>
      </c>
      <c r="DH157" s="485">
        <f t="shared" ca="1" si="154"/>
        <v>0</v>
      </c>
      <c r="DI157" s="485">
        <f t="shared" ca="1" si="154"/>
        <v>0</v>
      </c>
      <c r="DJ157" s="485">
        <f t="shared" ca="1" si="154"/>
        <v>0</v>
      </c>
      <c r="DK157" s="485">
        <f t="shared" ca="1" si="154"/>
        <v>0</v>
      </c>
      <c r="DL157" s="485">
        <f t="shared" ca="1" si="154"/>
        <v>0</v>
      </c>
      <c r="DM157" s="485">
        <f t="shared" ca="1" si="154"/>
        <v>0</v>
      </c>
      <c r="DN157" s="485">
        <f t="shared" ca="1" si="154"/>
        <v>0</v>
      </c>
      <c r="DO157" s="485">
        <f t="shared" ca="1" si="154"/>
        <v>0</v>
      </c>
      <c r="DP157" s="485">
        <f t="shared" ca="1" si="154"/>
        <v>0</v>
      </c>
      <c r="DQ157" s="485">
        <f t="shared" ca="1" si="154"/>
        <v>0</v>
      </c>
      <c r="DR157" s="485">
        <f t="shared" ca="1" si="154"/>
        <v>0</v>
      </c>
      <c r="DS157" s="485">
        <f t="shared" ca="1" si="154"/>
        <v>0</v>
      </c>
      <c r="DT157" s="485">
        <f t="shared" ca="1" si="154"/>
        <v>0</v>
      </c>
      <c r="DU157" s="485">
        <f t="shared" ca="1" si="154"/>
        <v>0</v>
      </c>
      <c r="DV157" s="485">
        <f t="shared" ca="1" si="154"/>
        <v>0</v>
      </c>
    </row>
    <row r="159" spans="2:126">
      <c r="B159" s="80" t="s">
        <v>677</v>
      </c>
      <c r="C159" s="81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  <c r="P159" s="425"/>
      <c r="Q159" s="425"/>
      <c r="R159" s="425"/>
      <c r="S159" s="425"/>
      <c r="T159" s="425"/>
      <c r="U159" s="425"/>
      <c r="V159" s="425"/>
      <c r="W159" s="425"/>
      <c r="X159" s="425"/>
      <c r="Y159" s="425"/>
      <c r="Z159" s="425"/>
      <c r="AA159" s="425"/>
      <c r="AB159" s="425"/>
      <c r="AC159" s="425"/>
      <c r="AD159" s="425"/>
      <c r="AE159" s="425"/>
      <c r="AF159" s="425"/>
      <c r="AG159" s="425"/>
      <c r="AH159" s="425"/>
      <c r="AI159" s="425"/>
      <c r="AJ159" s="425"/>
      <c r="AK159" s="425"/>
      <c r="AL159" s="425"/>
      <c r="AM159" s="425"/>
      <c r="AN159" s="425"/>
      <c r="AO159" s="425"/>
      <c r="AP159" s="425"/>
      <c r="AQ159" s="425"/>
      <c r="AR159" s="425"/>
      <c r="AS159" s="425"/>
      <c r="AT159" s="425"/>
      <c r="AU159" s="425"/>
      <c r="AV159" s="425"/>
      <c r="AW159" s="425"/>
      <c r="AX159" s="425"/>
      <c r="AY159" s="425"/>
      <c r="AZ159" s="425"/>
      <c r="BA159" s="425"/>
      <c r="BB159" s="425"/>
      <c r="BC159" s="425"/>
      <c r="BD159" s="425"/>
      <c r="BE159" s="425"/>
      <c r="BF159" s="425"/>
      <c r="BG159" s="425"/>
      <c r="BH159" s="425"/>
      <c r="BI159" s="425"/>
      <c r="BJ159" s="425"/>
      <c r="BK159" s="425"/>
      <c r="BL159" s="425"/>
      <c r="BM159" s="425"/>
      <c r="BN159" s="425"/>
      <c r="BO159" s="425"/>
      <c r="BP159" s="425"/>
      <c r="BQ159" s="425"/>
      <c r="BR159" s="425"/>
      <c r="BS159" s="425"/>
      <c r="BT159" s="425"/>
      <c r="BU159" s="425"/>
      <c r="BV159" s="425"/>
      <c r="BW159" s="425"/>
      <c r="BX159" s="425"/>
      <c r="BY159" s="425"/>
      <c r="BZ159" s="425"/>
      <c r="CA159" s="425"/>
      <c r="CB159" s="425"/>
      <c r="CC159" s="425"/>
      <c r="CD159" s="425"/>
      <c r="CE159" s="425"/>
      <c r="CF159" s="425"/>
      <c r="CG159" s="425"/>
      <c r="CH159" s="425"/>
      <c r="CI159" s="425"/>
      <c r="CJ159" s="425"/>
      <c r="CK159" s="425"/>
      <c r="CL159" s="425"/>
      <c r="CM159" s="425"/>
      <c r="CN159" s="425"/>
      <c r="CO159" s="425"/>
      <c r="CP159" s="425"/>
      <c r="CQ159" s="425"/>
      <c r="CR159" s="425"/>
      <c r="CS159" s="425"/>
      <c r="CT159" s="425"/>
      <c r="CU159" s="425"/>
      <c r="CV159" s="425"/>
      <c r="CW159" s="425"/>
      <c r="CX159" s="425"/>
      <c r="CY159" s="425"/>
      <c r="CZ159" s="425"/>
      <c r="DA159" s="425"/>
      <c r="DB159" s="425"/>
      <c r="DC159" s="425"/>
      <c r="DD159" s="425"/>
      <c r="DE159" s="425"/>
      <c r="DF159" s="425"/>
      <c r="DG159" s="425"/>
      <c r="DH159" s="425"/>
      <c r="DI159" s="425"/>
      <c r="DJ159" s="425"/>
      <c r="DK159" s="425"/>
      <c r="DL159" s="425"/>
      <c r="DM159" s="425"/>
      <c r="DN159" s="425"/>
      <c r="DO159" s="425"/>
      <c r="DP159" s="425"/>
      <c r="DQ159" s="425"/>
      <c r="DR159" s="425"/>
      <c r="DS159" s="425"/>
      <c r="DT159" s="426"/>
    </row>
    <row r="160" spans="2:126">
      <c r="B160" s="85" t="s">
        <v>679</v>
      </c>
      <c r="C160" s="427">
        <f>1-D14</f>
        <v>0.7</v>
      </c>
      <c r="D160" s="99">
        <f ca="1">$C$160*D157</f>
        <v>0</v>
      </c>
      <c r="E160" s="99">
        <f ca="1">$C$160*E157</f>
        <v>0</v>
      </c>
      <c r="F160" s="99">
        <f t="shared" ref="F160:BQ160" ca="1" si="155">$C$160*F157</f>
        <v>0</v>
      </c>
      <c r="G160" s="99">
        <f t="shared" ca="1" si="155"/>
        <v>0</v>
      </c>
      <c r="H160" s="99">
        <f t="shared" ca="1" si="155"/>
        <v>0</v>
      </c>
      <c r="I160" s="99">
        <f t="shared" ca="1" si="155"/>
        <v>0</v>
      </c>
      <c r="J160" s="99">
        <f t="shared" ca="1" si="155"/>
        <v>0</v>
      </c>
      <c r="K160" s="99">
        <f t="shared" ca="1" si="155"/>
        <v>0</v>
      </c>
      <c r="L160" s="99">
        <f t="shared" ca="1" si="155"/>
        <v>0</v>
      </c>
      <c r="M160" s="99">
        <f t="shared" ca="1" si="155"/>
        <v>0</v>
      </c>
      <c r="N160" s="99">
        <f t="shared" ca="1" si="155"/>
        <v>0</v>
      </c>
      <c r="O160" s="99">
        <f t="shared" ca="1" si="155"/>
        <v>0</v>
      </c>
      <c r="P160" s="99">
        <f t="shared" ca="1" si="155"/>
        <v>0</v>
      </c>
      <c r="Q160" s="99">
        <f t="shared" ca="1" si="155"/>
        <v>0</v>
      </c>
      <c r="R160" s="99">
        <f t="shared" ca="1" si="155"/>
        <v>0</v>
      </c>
      <c r="S160" s="99">
        <f t="shared" ca="1" si="155"/>
        <v>0</v>
      </c>
      <c r="T160" s="99">
        <f t="shared" ca="1" si="155"/>
        <v>0</v>
      </c>
      <c r="U160" s="99">
        <f t="shared" ca="1" si="155"/>
        <v>0</v>
      </c>
      <c r="V160" s="99">
        <f t="shared" ca="1" si="155"/>
        <v>0</v>
      </c>
      <c r="W160" s="99">
        <f t="shared" ca="1" si="155"/>
        <v>0</v>
      </c>
      <c r="X160" s="99">
        <f t="shared" ca="1" si="155"/>
        <v>0</v>
      </c>
      <c r="Y160" s="99">
        <f t="shared" ca="1" si="155"/>
        <v>0</v>
      </c>
      <c r="Z160" s="99">
        <f t="shared" ca="1" si="155"/>
        <v>0</v>
      </c>
      <c r="AA160" s="99">
        <f t="shared" ca="1" si="155"/>
        <v>0</v>
      </c>
      <c r="AB160" s="99">
        <f t="shared" ca="1" si="155"/>
        <v>0</v>
      </c>
      <c r="AC160" s="99">
        <f t="shared" ca="1" si="155"/>
        <v>0</v>
      </c>
      <c r="AD160" s="99">
        <f t="shared" ca="1" si="155"/>
        <v>0</v>
      </c>
      <c r="AE160" s="99">
        <f t="shared" ca="1" si="155"/>
        <v>0</v>
      </c>
      <c r="AF160" s="99">
        <f t="shared" ca="1" si="155"/>
        <v>0</v>
      </c>
      <c r="AG160" s="99">
        <f t="shared" ca="1" si="155"/>
        <v>0</v>
      </c>
      <c r="AH160" s="99">
        <f t="shared" ca="1" si="155"/>
        <v>0</v>
      </c>
      <c r="AI160" s="99">
        <f t="shared" ca="1" si="155"/>
        <v>0</v>
      </c>
      <c r="AJ160" s="99">
        <f t="shared" ca="1" si="155"/>
        <v>0</v>
      </c>
      <c r="AK160" s="99">
        <f t="shared" ca="1" si="155"/>
        <v>0</v>
      </c>
      <c r="AL160" s="99">
        <f t="shared" ca="1" si="155"/>
        <v>0</v>
      </c>
      <c r="AM160" s="99">
        <f t="shared" ca="1" si="155"/>
        <v>0</v>
      </c>
      <c r="AN160" s="99">
        <f t="shared" ca="1" si="155"/>
        <v>0</v>
      </c>
      <c r="AO160" s="99">
        <f t="shared" ca="1" si="155"/>
        <v>0</v>
      </c>
      <c r="AP160" s="99">
        <f t="shared" ca="1" si="155"/>
        <v>0</v>
      </c>
      <c r="AQ160" s="99">
        <f t="shared" ca="1" si="155"/>
        <v>0</v>
      </c>
      <c r="AR160" s="99">
        <f t="shared" ca="1" si="155"/>
        <v>0</v>
      </c>
      <c r="AS160" s="99">
        <f t="shared" ca="1" si="155"/>
        <v>0</v>
      </c>
      <c r="AT160" s="99">
        <f t="shared" ca="1" si="155"/>
        <v>0</v>
      </c>
      <c r="AU160" s="99">
        <f t="shared" ca="1" si="155"/>
        <v>0</v>
      </c>
      <c r="AV160" s="99">
        <f t="shared" ca="1" si="155"/>
        <v>0</v>
      </c>
      <c r="AW160" s="99">
        <f t="shared" ca="1" si="155"/>
        <v>0</v>
      </c>
      <c r="AX160" s="99">
        <f t="shared" ca="1" si="155"/>
        <v>0</v>
      </c>
      <c r="AY160" s="99">
        <f t="shared" ca="1" si="155"/>
        <v>0</v>
      </c>
      <c r="AZ160" s="99">
        <f t="shared" ca="1" si="155"/>
        <v>0</v>
      </c>
      <c r="BA160" s="99">
        <f t="shared" ca="1" si="155"/>
        <v>0</v>
      </c>
      <c r="BB160" s="99">
        <f t="shared" ca="1" si="155"/>
        <v>0</v>
      </c>
      <c r="BC160" s="99">
        <f t="shared" ca="1" si="155"/>
        <v>0</v>
      </c>
      <c r="BD160" s="99">
        <f t="shared" ca="1" si="155"/>
        <v>0</v>
      </c>
      <c r="BE160" s="99">
        <f t="shared" ca="1" si="155"/>
        <v>0</v>
      </c>
      <c r="BF160" s="99">
        <f t="shared" ca="1" si="155"/>
        <v>0</v>
      </c>
      <c r="BG160" s="99">
        <f t="shared" ca="1" si="155"/>
        <v>0</v>
      </c>
      <c r="BH160" s="99">
        <f t="shared" ca="1" si="155"/>
        <v>0</v>
      </c>
      <c r="BI160" s="99">
        <f t="shared" ca="1" si="155"/>
        <v>0</v>
      </c>
      <c r="BJ160" s="99">
        <f t="shared" ca="1" si="155"/>
        <v>0</v>
      </c>
      <c r="BK160" s="99">
        <f t="shared" ca="1" si="155"/>
        <v>0</v>
      </c>
      <c r="BL160" s="99">
        <f t="shared" ca="1" si="155"/>
        <v>12332971.863159744</v>
      </c>
      <c r="BM160" s="99">
        <f t="shared" ca="1" si="155"/>
        <v>0</v>
      </c>
      <c r="BN160" s="99">
        <f t="shared" ca="1" si="155"/>
        <v>0</v>
      </c>
      <c r="BO160" s="99">
        <f t="shared" ca="1" si="155"/>
        <v>0</v>
      </c>
      <c r="BP160" s="99">
        <f t="shared" ca="1" si="155"/>
        <v>0</v>
      </c>
      <c r="BQ160" s="99">
        <f t="shared" ca="1" si="155"/>
        <v>0</v>
      </c>
      <c r="BR160" s="99">
        <f t="shared" ref="BR160:DV160" ca="1" si="156">$C$160*BR157</f>
        <v>0</v>
      </c>
      <c r="BS160" s="99">
        <f t="shared" ca="1" si="156"/>
        <v>0</v>
      </c>
      <c r="BT160" s="99">
        <f t="shared" ca="1" si="156"/>
        <v>0</v>
      </c>
      <c r="BU160" s="99">
        <f t="shared" ca="1" si="156"/>
        <v>0</v>
      </c>
      <c r="BV160" s="99">
        <f t="shared" ca="1" si="156"/>
        <v>0</v>
      </c>
      <c r="BW160" s="99">
        <f t="shared" ca="1" si="156"/>
        <v>0</v>
      </c>
      <c r="BX160" s="99">
        <f t="shared" ca="1" si="156"/>
        <v>0</v>
      </c>
      <c r="BY160" s="99">
        <f t="shared" ca="1" si="156"/>
        <v>0</v>
      </c>
      <c r="BZ160" s="99">
        <f t="shared" ca="1" si="156"/>
        <v>0</v>
      </c>
      <c r="CA160" s="99">
        <f t="shared" ca="1" si="156"/>
        <v>0</v>
      </c>
      <c r="CB160" s="99">
        <f t="shared" ca="1" si="156"/>
        <v>0</v>
      </c>
      <c r="CC160" s="99">
        <f t="shared" ca="1" si="156"/>
        <v>0</v>
      </c>
      <c r="CD160" s="99">
        <f t="shared" ca="1" si="156"/>
        <v>0</v>
      </c>
      <c r="CE160" s="99">
        <f t="shared" ca="1" si="156"/>
        <v>0</v>
      </c>
      <c r="CF160" s="99">
        <f t="shared" ca="1" si="156"/>
        <v>0</v>
      </c>
      <c r="CG160" s="99">
        <f t="shared" ca="1" si="156"/>
        <v>0</v>
      </c>
      <c r="CH160" s="99">
        <f t="shared" ca="1" si="156"/>
        <v>0</v>
      </c>
      <c r="CI160" s="99">
        <f t="shared" ca="1" si="156"/>
        <v>0</v>
      </c>
      <c r="CJ160" s="99">
        <f t="shared" ca="1" si="156"/>
        <v>0</v>
      </c>
      <c r="CK160" s="99">
        <f t="shared" ca="1" si="156"/>
        <v>0</v>
      </c>
      <c r="CL160" s="99">
        <f t="shared" ca="1" si="156"/>
        <v>0</v>
      </c>
      <c r="CM160" s="99">
        <f t="shared" ca="1" si="156"/>
        <v>0</v>
      </c>
      <c r="CN160" s="99">
        <f t="shared" ca="1" si="156"/>
        <v>0</v>
      </c>
      <c r="CO160" s="99">
        <f t="shared" ca="1" si="156"/>
        <v>0</v>
      </c>
      <c r="CP160" s="99">
        <f t="shared" ca="1" si="156"/>
        <v>0</v>
      </c>
      <c r="CQ160" s="99">
        <f t="shared" ca="1" si="156"/>
        <v>0</v>
      </c>
      <c r="CR160" s="99">
        <f t="shared" ca="1" si="156"/>
        <v>0</v>
      </c>
      <c r="CS160" s="99">
        <f t="shared" ca="1" si="156"/>
        <v>0</v>
      </c>
      <c r="CT160" s="99">
        <f t="shared" ca="1" si="156"/>
        <v>0</v>
      </c>
      <c r="CU160" s="99">
        <f t="shared" ca="1" si="156"/>
        <v>0</v>
      </c>
      <c r="CV160" s="99">
        <f t="shared" ca="1" si="156"/>
        <v>0</v>
      </c>
      <c r="CW160" s="99">
        <f t="shared" ca="1" si="156"/>
        <v>0</v>
      </c>
      <c r="CX160" s="99">
        <f t="shared" ca="1" si="156"/>
        <v>0</v>
      </c>
      <c r="CY160" s="99">
        <f t="shared" ca="1" si="156"/>
        <v>0</v>
      </c>
      <c r="CZ160" s="99">
        <f t="shared" ca="1" si="156"/>
        <v>0</v>
      </c>
      <c r="DA160" s="99">
        <f t="shared" ca="1" si="156"/>
        <v>0</v>
      </c>
      <c r="DB160" s="99">
        <f t="shared" ca="1" si="156"/>
        <v>0</v>
      </c>
      <c r="DC160" s="99">
        <f t="shared" ca="1" si="156"/>
        <v>0</v>
      </c>
      <c r="DD160" s="99">
        <f t="shared" ca="1" si="156"/>
        <v>0</v>
      </c>
      <c r="DE160" s="99">
        <f t="shared" ca="1" si="156"/>
        <v>0</v>
      </c>
      <c r="DF160" s="99">
        <f t="shared" ca="1" si="156"/>
        <v>0</v>
      </c>
      <c r="DG160" s="99">
        <f t="shared" ca="1" si="156"/>
        <v>0</v>
      </c>
      <c r="DH160" s="99">
        <f t="shared" ca="1" si="156"/>
        <v>0</v>
      </c>
      <c r="DI160" s="99">
        <f t="shared" ca="1" si="156"/>
        <v>0</v>
      </c>
      <c r="DJ160" s="99">
        <f t="shared" ca="1" si="156"/>
        <v>0</v>
      </c>
      <c r="DK160" s="99">
        <f t="shared" ca="1" si="156"/>
        <v>0</v>
      </c>
      <c r="DL160" s="99">
        <f t="shared" ca="1" si="156"/>
        <v>0</v>
      </c>
      <c r="DM160" s="99">
        <f t="shared" ca="1" si="156"/>
        <v>0</v>
      </c>
      <c r="DN160" s="99">
        <f t="shared" ca="1" si="156"/>
        <v>0</v>
      </c>
      <c r="DO160" s="99">
        <f t="shared" ca="1" si="156"/>
        <v>0</v>
      </c>
      <c r="DP160" s="99">
        <f t="shared" ca="1" si="156"/>
        <v>0</v>
      </c>
      <c r="DQ160" s="99">
        <f t="shared" ca="1" si="156"/>
        <v>0</v>
      </c>
      <c r="DR160" s="99">
        <f t="shared" ca="1" si="156"/>
        <v>0</v>
      </c>
      <c r="DS160" s="99">
        <f t="shared" ca="1" si="156"/>
        <v>0</v>
      </c>
      <c r="DT160" s="99">
        <f t="shared" ca="1" si="156"/>
        <v>0</v>
      </c>
      <c r="DU160" s="99">
        <f t="shared" ca="1" si="156"/>
        <v>0</v>
      </c>
      <c r="DV160" s="99">
        <f t="shared" ca="1" si="156"/>
        <v>0</v>
      </c>
    </row>
    <row r="161" spans="2:126">
      <c r="B161" s="85" t="s">
        <v>789</v>
      </c>
      <c r="C161" s="427">
        <f>D14</f>
        <v>0.3</v>
      </c>
      <c r="D161" s="99">
        <f ca="1">$C$161*D157</f>
        <v>0</v>
      </c>
      <c r="E161" s="99">
        <f ca="1">$C$161*E157</f>
        <v>0</v>
      </c>
      <c r="F161" s="99">
        <f t="shared" ref="F161:BQ161" ca="1" si="157">$C$161*F157</f>
        <v>0</v>
      </c>
      <c r="G161" s="99">
        <f t="shared" ca="1" si="157"/>
        <v>0</v>
      </c>
      <c r="H161" s="99">
        <f t="shared" ca="1" si="157"/>
        <v>0</v>
      </c>
      <c r="I161" s="99">
        <f t="shared" ca="1" si="157"/>
        <v>0</v>
      </c>
      <c r="J161" s="99">
        <f t="shared" ca="1" si="157"/>
        <v>0</v>
      </c>
      <c r="K161" s="99">
        <f t="shared" ca="1" si="157"/>
        <v>0</v>
      </c>
      <c r="L161" s="99">
        <f t="shared" ca="1" si="157"/>
        <v>0</v>
      </c>
      <c r="M161" s="99">
        <f t="shared" ca="1" si="157"/>
        <v>0</v>
      </c>
      <c r="N161" s="99">
        <f t="shared" ca="1" si="157"/>
        <v>0</v>
      </c>
      <c r="O161" s="99">
        <f t="shared" ca="1" si="157"/>
        <v>0</v>
      </c>
      <c r="P161" s="99">
        <f t="shared" ca="1" si="157"/>
        <v>0</v>
      </c>
      <c r="Q161" s="99">
        <f t="shared" ca="1" si="157"/>
        <v>0</v>
      </c>
      <c r="R161" s="99">
        <f t="shared" ca="1" si="157"/>
        <v>0</v>
      </c>
      <c r="S161" s="99">
        <f t="shared" ca="1" si="157"/>
        <v>0</v>
      </c>
      <c r="T161" s="99">
        <f t="shared" ca="1" si="157"/>
        <v>0</v>
      </c>
      <c r="U161" s="99">
        <f t="shared" ca="1" si="157"/>
        <v>0</v>
      </c>
      <c r="V161" s="99">
        <f t="shared" ca="1" si="157"/>
        <v>0</v>
      </c>
      <c r="W161" s="99">
        <f t="shared" ca="1" si="157"/>
        <v>0</v>
      </c>
      <c r="X161" s="99">
        <f t="shared" ca="1" si="157"/>
        <v>0</v>
      </c>
      <c r="Y161" s="99">
        <f t="shared" ca="1" si="157"/>
        <v>0</v>
      </c>
      <c r="Z161" s="99">
        <f t="shared" ca="1" si="157"/>
        <v>0</v>
      </c>
      <c r="AA161" s="99">
        <f t="shared" ca="1" si="157"/>
        <v>0</v>
      </c>
      <c r="AB161" s="99">
        <f t="shared" ca="1" si="157"/>
        <v>0</v>
      </c>
      <c r="AC161" s="99">
        <f t="shared" ca="1" si="157"/>
        <v>0</v>
      </c>
      <c r="AD161" s="99">
        <f t="shared" ca="1" si="157"/>
        <v>0</v>
      </c>
      <c r="AE161" s="99">
        <f t="shared" ca="1" si="157"/>
        <v>0</v>
      </c>
      <c r="AF161" s="99">
        <f t="shared" ca="1" si="157"/>
        <v>0</v>
      </c>
      <c r="AG161" s="99">
        <f t="shared" ca="1" si="157"/>
        <v>0</v>
      </c>
      <c r="AH161" s="99">
        <f t="shared" ca="1" si="157"/>
        <v>0</v>
      </c>
      <c r="AI161" s="99">
        <f t="shared" ca="1" si="157"/>
        <v>0</v>
      </c>
      <c r="AJ161" s="99">
        <f t="shared" ca="1" si="157"/>
        <v>0</v>
      </c>
      <c r="AK161" s="99">
        <f t="shared" ca="1" si="157"/>
        <v>0</v>
      </c>
      <c r="AL161" s="99">
        <f t="shared" ca="1" si="157"/>
        <v>0</v>
      </c>
      <c r="AM161" s="99">
        <f t="shared" ca="1" si="157"/>
        <v>0</v>
      </c>
      <c r="AN161" s="99">
        <f t="shared" ca="1" si="157"/>
        <v>0</v>
      </c>
      <c r="AO161" s="99">
        <f t="shared" ca="1" si="157"/>
        <v>0</v>
      </c>
      <c r="AP161" s="99">
        <f t="shared" ca="1" si="157"/>
        <v>0</v>
      </c>
      <c r="AQ161" s="99">
        <f t="shared" ca="1" si="157"/>
        <v>0</v>
      </c>
      <c r="AR161" s="99">
        <f t="shared" ca="1" si="157"/>
        <v>0</v>
      </c>
      <c r="AS161" s="99">
        <f t="shared" ca="1" si="157"/>
        <v>0</v>
      </c>
      <c r="AT161" s="99">
        <f t="shared" ca="1" si="157"/>
        <v>0</v>
      </c>
      <c r="AU161" s="99">
        <f t="shared" ca="1" si="157"/>
        <v>0</v>
      </c>
      <c r="AV161" s="99">
        <f t="shared" ca="1" si="157"/>
        <v>0</v>
      </c>
      <c r="AW161" s="99">
        <f t="shared" ca="1" si="157"/>
        <v>0</v>
      </c>
      <c r="AX161" s="99">
        <f t="shared" ca="1" si="157"/>
        <v>0</v>
      </c>
      <c r="AY161" s="99">
        <f t="shared" ca="1" si="157"/>
        <v>0</v>
      </c>
      <c r="AZ161" s="99">
        <f t="shared" ca="1" si="157"/>
        <v>0</v>
      </c>
      <c r="BA161" s="99">
        <f t="shared" ca="1" si="157"/>
        <v>0</v>
      </c>
      <c r="BB161" s="99">
        <f t="shared" ca="1" si="157"/>
        <v>0</v>
      </c>
      <c r="BC161" s="99">
        <f t="shared" ca="1" si="157"/>
        <v>0</v>
      </c>
      <c r="BD161" s="99">
        <f t="shared" ca="1" si="157"/>
        <v>0</v>
      </c>
      <c r="BE161" s="99">
        <f t="shared" ca="1" si="157"/>
        <v>0</v>
      </c>
      <c r="BF161" s="99">
        <f t="shared" ca="1" si="157"/>
        <v>0</v>
      </c>
      <c r="BG161" s="99">
        <f t="shared" ca="1" si="157"/>
        <v>0</v>
      </c>
      <c r="BH161" s="99">
        <f t="shared" ca="1" si="157"/>
        <v>0</v>
      </c>
      <c r="BI161" s="99">
        <f t="shared" ca="1" si="157"/>
        <v>0</v>
      </c>
      <c r="BJ161" s="99">
        <f t="shared" ca="1" si="157"/>
        <v>0</v>
      </c>
      <c r="BK161" s="99">
        <f t="shared" ca="1" si="157"/>
        <v>0</v>
      </c>
      <c r="BL161" s="99">
        <f t="shared" ca="1" si="157"/>
        <v>5285559.3699256042</v>
      </c>
      <c r="BM161" s="99">
        <f t="shared" ca="1" si="157"/>
        <v>0</v>
      </c>
      <c r="BN161" s="99">
        <f t="shared" ca="1" si="157"/>
        <v>0</v>
      </c>
      <c r="BO161" s="99">
        <f t="shared" ca="1" si="157"/>
        <v>0</v>
      </c>
      <c r="BP161" s="99">
        <f t="shared" ca="1" si="157"/>
        <v>0</v>
      </c>
      <c r="BQ161" s="99">
        <f t="shared" ca="1" si="157"/>
        <v>0</v>
      </c>
      <c r="BR161" s="99">
        <f t="shared" ref="BR161:DV161" ca="1" si="158">$C$161*BR157</f>
        <v>0</v>
      </c>
      <c r="BS161" s="99">
        <f t="shared" ca="1" si="158"/>
        <v>0</v>
      </c>
      <c r="BT161" s="99">
        <f t="shared" ca="1" si="158"/>
        <v>0</v>
      </c>
      <c r="BU161" s="99">
        <f t="shared" ca="1" si="158"/>
        <v>0</v>
      </c>
      <c r="BV161" s="99">
        <f t="shared" ca="1" si="158"/>
        <v>0</v>
      </c>
      <c r="BW161" s="99">
        <f t="shared" ca="1" si="158"/>
        <v>0</v>
      </c>
      <c r="BX161" s="99">
        <f t="shared" ca="1" si="158"/>
        <v>0</v>
      </c>
      <c r="BY161" s="99">
        <f t="shared" ca="1" si="158"/>
        <v>0</v>
      </c>
      <c r="BZ161" s="99">
        <f t="shared" ca="1" si="158"/>
        <v>0</v>
      </c>
      <c r="CA161" s="99">
        <f t="shared" ca="1" si="158"/>
        <v>0</v>
      </c>
      <c r="CB161" s="99">
        <f t="shared" ca="1" si="158"/>
        <v>0</v>
      </c>
      <c r="CC161" s="99">
        <f t="shared" ca="1" si="158"/>
        <v>0</v>
      </c>
      <c r="CD161" s="99">
        <f t="shared" ca="1" si="158"/>
        <v>0</v>
      </c>
      <c r="CE161" s="99">
        <f t="shared" ca="1" si="158"/>
        <v>0</v>
      </c>
      <c r="CF161" s="99">
        <f t="shared" ca="1" si="158"/>
        <v>0</v>
      </c>
      <c r="CG161" s="99">
        <f t="shared" ca="1" si="158"/>
        <v>0</v>
      </c>
      <c r="CH161" s="99">
        <f t="shared" ca="1" si="158"/>
        <v>0</v>
      </c>
      <c r="CI161" s="99">
        <f t="shared" ca="1" si="158"/>
        <v>0</v>
      </c>
      <c r="CJ161" s="99">
        <f t="shared" ca="1" si="158"/>
        <v>0</v>
      </c>
      <c r="CK161" s="99">
        <f t="shared" ca="1" si="158"/>
        <v>0</v>
      </c>
      <c r="CL161" s="99">
        <f t="shared" ca="1" si="158"/>
        <v>0</v>
      </c>
      <c r="CM161" s="99">
        <f t="shared" ca="1" si="158"/>
        <v>0</v>
      </c>
      <c r="CN161" s="99">
        <f t="shared" ca="1" si="158"/>
        <v>0</v>
      </c>
      <c r="CO161" s="99">
        <f t="shared" ca="1" si="158"/>
        <v>0</v>
      </c>
      <c r="CP161" s="99">
        <f t="shared" ca="1" si="158"/>
        <v>0</v>
      </c>
      <c r="CQ161" s="99">
        <f t="shared" ca="1" si="158"/>
        <v>0</v>
      </c>
      <c r="CR161" s="99">
        <f t="shared" ca="1" si="158"/>
        <v>0</v>
      </c>
      <c r="CS161" s="99">
        <f t="shared" ca="1" si="158"/>
        <v>0</v>
      </c>
      <c r="CT161" s="99">
        <f t="shared" ca="1" si="158"/>
        <v>0</v>
      </c>
      <c r="CU161" s="99">
        <f t="shared" ca="1" si="158"/>
        <v>0</v>
      </c>
      <c r="CV161" s="99">
        <f t="shared" ca="1" si="158"/>
        <v>0</v>
      </c>
      <c r="CW161" s="99">
        <f t="shared" ca="1" si="158"/>
        <v>0</v>
      </c>
      <c r="CX161" s="99">
        <f t="shared" ca="1" si="158"/>
        <v>0</v>
      </c>
      <c r="CY161" s="99">
        <f t="shared" ca="1" si="158"/>
        <v>0</v>
      </c>
      <c r="CZ161" s="99">
        <f t="shared" ca="1" si="158"/>
        <v>0</v>
      </c>
      <c r="DA161" s="99">
        <f t="shared" ca="1" si="158"/>
        <v>0</v>
      </c>
      <c r="DB161" s="99">
        <f t="shared" ca="1" si="158"/>
        <v>0</v>
      </c>
      <c r="DC161" s="99">
        <f t="shared" ca="1" si="158"/>
        <v>0</v>
      </c>
      <c r="DD161" s="99">
        <f t="shared" ca="1" si="158"/>
        <v>0</v>
      </c>
      <c r="DE161" s="99">
        <f t="shared" ca="1" si="158"/>
        <v>0</v>
      </c>
      <c r="DF161" s="99">
        <f t="shared" ca="1" si="158"/>
        <v>0</v>
      </c>
      <c r="DG161" s="99">
        <f t="shared" ca="1" si="158"/>
        <v>0</v>
      </c>
      <c r="DH161" s="99">
        <f t="shared" ca="1" si="158"/>
        <v>0</v>
      </c>
      <c r="DI161" s="99">
        <f t="shared" ca="1" si="158"/>
        <v>0</v>
      </c>
      <c r="DJ161" s="99">
        <f t="shared" ca="1" si="158"/>
        <v>0</v>
      </c>
      <c r="DK161" s="99">
        <f t="shared" ca="1" si="158"/>
        <v>0</v>
      </c>
      <c r="DL161" s="99">
        <f t="shared" ca="1" si="158"/>
        <v>0</v>
      </c>
      <c r="DM161" s="99">
        <f t="shared" ca="1" si="158"/>
        <v>0</v>
      </c>
      <c r="DN161" s="99">
        <f t="shared" ca="1" si="158"/>
        <v>0</v>
      </c>
      <c r="DO161" s="99">
        <f t="shared" ca="1" si="158"/>
        <v>0</v>
      </c>
      <c r="DP161" s="99">
        <f t="shared" ca="1" si="158"/>
        <v>0</v>
      </c>
      <c r="DQ161" s="99">
        <f t="shared" ca="1" si="158"/>
        <v>0</v>
      </c>
      <c r="DR161" s="99">
        <f t="shared" ca="1" si="158"/>
        <v>0</v>
      </c>
      <c r="DS161" s="99">
        <f t="shared" ca="1" si="158"/>
        <v>0</v>
      </c>
      <c r="DT161" s="99">
        <f t="shared" ca="1" si="158"/>
        <v>0</v>
      </c>
      <c r="DU161" s="99">
        <f t="shared" ca="1" si="158"/>
        <v>0</v>
      </c>
      <c r="DV161" s="99">
        <f t="shared" ca="1" si="158"/>
        <v>0</v>
      </c>
    </row>
    <row r="162" spans="2:126">
      <c r="B162" s="78"/>
    </row>
    <row r="163" spans="2:126">
      <c r="B163" s="134" t="s">
        <v>678</v>
      </c>
    </row>
    <row r="164" spans="2:126">
      <c r="B164" s="85" t="s">
        <v>679</v>
      </c>
      <c r="D164" s="99">
        <f ca="1">D160+D153</f>
        <v>-4285292.2278749999</v>
      </c>
      <c r="E164" s="99">
        <f ca="1">E160+E153</f>
        <v>-8539.2284690380093</v>
      </c>
      <c r="F164" s="99">
        <f t="shared" ref="F164:BQ164" ca="1" si="159">F160+F153</f>
        <v>0</v>
      </c>
      <c r="G164" s="99">
        <f t="shared" ca="1" si="159"/>
        <v>0</v>
      </c>
      <c r="H164" s="99">
        <f t="shared" ca="1" si="159"/>
        <v>0</v>
      </c>
      <c r="I164" s="99">
        <f t="shared" ca="1" si="159"/>
        <v>0</v>
      </c>
      <c r="J164" s="99">
        <f t="shared" ca="1" si="159"/>
        <v>0</v>
      </c>
      <c r="K164" s="99">
        <f t="shared" ca="1" si="159"/>
        <v>0</v>
      </c>
      <c r="L164" s="99">
        <f t="shared" ca="1" si="159"/>
        <v>0</v>
      </c>
      <c r="M164" s="99">
        <f t="shared" ca="1" si="159"/>
        <v>0</v>
      </c>
      <c r="N164" s="99">
        <f t="shared" ca="1" si="159"/>
        <v>0</v>
      </c>
      <c r="O164" s="99">
        <f t="shared" ca="1" si="159"/>
        <v>0</v>
      </c>
      <c r="P164" s="99">
        <f t="shared" ca="1" si="159"/>
        <v>0</v>
      </c>
      <c r="Q164" s="99">
        <f t="shared" ca="1" si="159"/>
        <v>0</v>
      </c>
      <c r="R164" s="99">
        <f t="shared" ca="1" si="159"/>
        <v>2.7939677238464354E-10</v>
      </c>
      <c r="S164" s="99">
        <f t="shared" ca="1" si="159"/>
        <v>0</v>
      </c>
      <c r="T164" s="99">
        <f t="shared" ca="1" si="159"/>
        <v>0</v>
      </c>
      <c r="U164" s="99">
        <f t="shared" ca="1" si="159"/>
        <v>0</v>
      </c>
      <c r="V164" s="99">
        <f t="shared" ca="1" si="159"/>
        <v>0</v>
      </c>
      <c r="W164" s="99">
        <f t="shared" ca="1" si="159"/>
        <v>0</v>
      </c>
      <c r="X164" s="99">
        <f t="shared" ca="1" si="159"/>
        <v>0</v>
      </c>
      <c r="Y164" s="99">
        <f t="shared" ca="1" si="159"/>
        <v>-1.3969838619232177E-10</v>
      </c>
      <c r="Z164" s="99">
        <f t="shared" ca="1" si="159"/>
        <v>-6.9849193096160886E-11</v>
      </c>
      <c r="AA164" s="99">
        <f t="shared" ca="1" si="159"/>
        <v>0</v>
      </c>
      <c r="AB164" s="99">
        <f t="shared" ca="1" si="159"/>
        <v>0</v>
      </c>
      <c r="AC164" s="99">
        <f t="shared" ca="1" si="159"/>
        <v>0</v>
      </c>
      <c r="AD164" s="99">
        <f t="shared" ca="1" si="159"/>
        <v>0</v>
      </c>
      <c r="AE164" s="99">
        <f t="shared" ca="1" si="159"/>
        <v>0</v>
      </c>
      <c r="AF164" s="99">
        <f t="shared" ca="1" si="159"/>
        <v>0</v>
      </c>
      <c r="AG164" s="99">
        <f t="shared" ca="1" si="159"/>
        <v>0</v>
      </c>
      <c r="AH164" s="99">
        <f t="shared" ca="1" si="159"/>
        <v>0</v>
      </c>
      <c r="AI164" s="99">
        <f t="shared" ca="1" si="159"/>
        <v>0</v>
      </c>
      <c r="AJ164" s="99">
        <f t="shared" ca="1" si="159"/>
        <v>0</v>
      </c>
      <c r="AK164" s="99">
        <f t="shared" ca="1" si="159"/>
        <v>4.3655745685100554E-12</v>
      </c>
      <c r="AL164" s="99">
        <f t="shared" ca="1" si="159"/>
        <v>0</v>
      </c>
      <c r="AM164" s="99">
        <f t="shared" ca="1" si="159"/>
        <v>0</v>
      </c>
      <c r="AN164" s="99">
        <f t="shared" ca="1" si="159"/>
        <v>0</v>
      </c>
      <c r="AO164" s="99">
        <f t="shared" ca="1" si="159"/>
        <v>0</v>
      </c>
      <c r="AP164" s="99">
        <f t="shared" ca="1" si="159"/>
        <v>1050.3750745405616</v>
      </c>
      <c r="AQ164" s="99">
        <f t="shared" ca="1" si="159"/>
        <v>5326.7379483672148</v>
      </c>
      <c r="AR164" s="99">
        <f t="shared" ca="1" si="159"/>
        <v>14860.888468412915</v>
      </c>
      <c r="AS164" s="99">
        <f t="shared" ca="1" si="159"/>
        <v>27329.841088092991</v>
      </c>
      <c r="AT164" s="99">
        <f t="shared" ca="1" si="159"/>
        <v>37881.326148213877</v>
      </c>
      <c r="AU164" s="99">
        <f t="shared" ca="1" si="159"/>
        <v>53710.492988352162</v>
      </c>
      <c r="AV164" s="99">
        <f t="shared" ca="1" si="159"/>
        <v>67162.786354031254</v>
      </c>
      <c r="AW164" s="99">
        <f t="shared" ca="1" si="159"/>
        <v>73444.547560920721</v>
      </c>
      <c r="AX164" s="99">
        <f t="shared" ca="1" si="159"/>
        <v>84285.092402034061</v>
      </c>
      <c r="AY164" s="99">
        <f t="shared" ca="1" si="159"/>
        <v>88412.111363167685</v>
      </c>
      <c r="AZ164" s="99">
        <f t="shared" ca="1" si="159"/>
        <v>98349.640612260569</v>
      </c>
      <c r="BA164" s="99">
        <f t="shared" ca="1" si="159"/>
        <v>100540.42874734008</v>
      </c>
      <c r="BB164" s="99">
        <f t="shared" ca="1" si="159"/>
        <v>106855.45851900477</v>
      </c>
      <c r="BC164" s="99">
        <f t="shared" ca="1" si="159"/>
        <v>105784.04155926095</v>
      </c>
      <c r="BD164" s="99">
        <f t="shared" ca="1" si="159"/>
        <v>106484.19212242951</v>
      </c>
      <c r="BE164" s="99">
        <f t="shared" ca="1" si="159"/>
        <v>109482.31271069583</v>
      </c>
      <c r="BF164" s="99">
        <f t="shared" ca="1" si="159"/>
        <v>109814.05310698457</v>
      </c>
      <c r="BG164" s="99">
        <f t="shared" ca="1" si="159"/>
        <v>123661.12223463191</v>
      </c>
      <c r="BH164" s="99">
        <f t="shared" ca="1" si="159"/>
        <v>126365.400197418</v>
      </c>
      <c r="BI164" s="99">
        <f t="shared" ca="1" si="159"/>
        <v>123351.01218500704</v>
      </c>
      <c r="BJ164" s="99">
        <f t="shared" ca="1" si="159"/>
        <v>124149.06815606082</v>
      </c>
      <c r="BK164" s="99">
        <f t="shared" ca="1" si="159"/>
        <v>123040.90213538222</v>
      </c>
      <c r="BL164" s="99">
        <f t="shared" ca="1" si="159"/>
        <v>22562405.52068444</v>
      </c>
      <c r="BM164" s="99">
        <f t="shared" ca="1" si="159"/>
        <v>0</v>
      </c>
      <c r="BN164" s="99">
        <f t="shared" ca="1" si="159"/>
        <v>0</v>
      </c>
      <c r="BO164" s="99">
        <f t="shared" ca="1" si="159"/>
        <v>0</v>
      </c>
      <c r="BP164" s="99">
        <f t="shared" ca="1" si="159"/>
        <v>0</v>
      </c>
      <c r="BQ164" s="99">
        <f t="shared" ca="1" si="159"/>
        <v>0</v>
      </c>
      <c r="BR164" s="99">
        <f t="shared" ref="BR164:DV164" ca="1" si="160">BR160+BR153</f>
        <v>0</v>
      </c>
      <c r="BS164" s="99">
        <f t="shared" ca="1" si="160"/>
        <v>0</v>
      </c>
      <c r="BT164" s="99">
        <f t="shared" ca="1" si="160"/>
        <v>0</v>
      </c>
      <c r="BU164" s="99">
        <f t="shared" ca="1" si="160"/>
        <v>0</v>
      </c>
      <c r="BV164" s="99">
        <f t="shared" ca="1" si="160"/>
        <v>0</v>
      </c>
      <c r="BW164" s="99">
        <f t="shared" ca="1" si="160"/>
        <v>0</v>
      </c>
      <c r="BX164" s="99">
        <f t="shared" ca="1" si="160"/>
        <v>0</v>
      </c>
      <c r="BY164" s="99">
        <f t="shared" ca="1" si="160"/>
        <v>0</v>
      </c>
      <c r="BZ164" s="99">
        <f t="shared" ca="1" si="160"/>
        <v>0</v>
      </c>
      <c r="CA164" s="99">
        <f t="shared" ca="1" si="160"/>
        <v>0</v>
      </c>
      <c r="CB164" s="99">
        <f t="shared" ca="1" si="160"/>
        <v>0</v>
      </c>
      <c r="CC164" s="99">
        <f t="shared" ca="1" si="160"/>
        <v>0</v>
      </c>
      <c r="CD164" s="99">
        <f t="shared" ca="1" si="160"/>
        <v>0</v>
      </c>
      <c r="CE164" s="99">
        <f t="shared" ca="1" si="160"/>
        <v>0</v>
      </c>
      <c r="CF164" s="99">
        <f t="shared" ca="1" si="160"/>
        <v>0</v>
      </c>
      <c r="CG164" s="99">
        <f t="shared" ca="1" si="160"/>
        <v>0</v>
      </c>
      <c r="CH164" s="99">
        <f t="shared" ca="1" si="160"/>
        <v>0</v>
      </c>
      <c r="CI164" s="99">
        <f t="shared" ca="1" si="160"/>
        <v>0</v>
      </c>
      <c r="CJ164" s="99">
        <f t="shared" ca="1" si="160"/>
        <v>0</v>
      </c>
      <c r="CK164" s="99">
        <f t="shared" ca="1" si="160"/>
        <v>0</v>
      </c>
      <c r="CL164" s="99">
        <f t="shared" ca="1" si="160"/>
        <v>0</v>
      </c>
      <c r="CM164" s="99">
        <f t="shared" ca="1" si="160"/>
        <v>0</v>
      </c>
      <c r="CN164" s="99">
        <f t="shared" ca="1" si="160"/>
        <v>0</v>
      </c>
      <c r="CO164" s="99">
        <f t="shared" ca="1" si="160"/>
        <v>0</v>
      </c>
      <c r="CP164" s="99">
        <f t="shared" ca="1" si="160"/>
        <v>0</v>
      </c>
      <c r="CQ164" s="99">
        <f t="shared" ca="1" si="160"/>
        <v>0</v>
      </c>
      <c r="CR164" s="99">
        <f t="shared" ca="1" si="160"/>
        <v>0</v>
      </c>
      <c r="CS164" s="99">
        <f t="shared" ca="1" si="160"/>
        <v>0</v>
      </c>
      <c r="CT164" s="99">
        <f t="shared" ca="1" si="160"/>
        <v>0</v>
      </c>
      <c r="CU164" s="99">
        <f t="shared" ca="1" si="160"/>
        <v>0</v>
      </c>
      <c r="CV164" s="99">
        <f t="shared" ca="1" si="160"/>
        <v>0</v>
      </c>
      <c r="CW164" s="99">
        <f t="shared" ca="1" si="160"/>
        <v>0</v>
      </c>
      <c r="CX164" s="99">
        <f t="shared" ca="1" si="160"/>
        <v>0</v>
      </c>
      <c r="CY164" s="99">
        <f t="shared" ca="1" si="160"/>
        <v>0</v>
      </c>
      <c r="CZ164" s="99">
        <f t="shared" ca="1" si="160"/>
        <v>0</v>
      </c>
      <c r="DA164" s="99">
        <f t="shared" ca="1" si="160"/>
        <v>0</v>
      </c>
      <c r="DB164" s="99">
        <f t="shared" ca="1" si="160"/>
        <v>0</v>
      </c>
      <c r="DC164" s="99">
        <f t="shared" ca="1" si="160"/>
        <v>0</v>
      </c>
      <c r="DD164" s="99">
        <f t="shared" ca="1" si="160"/>
        <v>0</v>
      </c>
      <c r="DE164" s="99">
        <f t="shared" ca="1" si="160"/>
        <v>0</v>
      </c>
      <c r="DF164" s="99">
        <f t="shared" ca="1" si="160"/>
        <v>0</v>
      </c>
      <c r="DG164" s="99">
        <f t="shared" ca="1" si="160"/>
        <v>0</v>
      </c>
      <c r="DH164" s="99">
        <f t="shared" ca="1" si="160"/>
        <v>0</v>
      </c>
      <c r="DI164" s="99">
        <f t="shared" ca="1" si="160"/>
        <v>0</v>
      </c>
      <c r="DJ164" s="99">
        <f t="shared" ca="1" si="160"/>
        <v>0</v>
      </c>
      <c r="DK164" s="99">
        <f t="shared" ca="1" si="160"/>
        <v>0</v>
      </c>
      <c r="DL164" s="99">
        <f t="shared" ca="1" si="160"/>
        <v>0</v>
      </c>
      <c r="DM164" s="99">
        <f t="shared" ca="1" si="160"/>
        <v>0</v>
      </c>
      <c r="DN164" s="99">
        <f t="shared" ca="1" si="160"/>
        <v>0</v>
      </c>
      <c r="DO164" s="99">
        <f t="shared" ca="1" si="160"/>
        <v>0</v>
      </c>
      <c r="DP164" s="99">
        <f t="shared" ca="1" si="160"/>
        <v>0</v>
      </c>
      <c r="DQ164" s="99">
        <f t="shared" ca="1" si="160"/>
        <v>0</v>
      </c>
      <c r="DR164" s="99">
        <f t="shared" ca="1" si="160"/>
        <v>0</v>
      </c>
      <c r="DS164" s="99">
        <f t="shared" ca="1" si="160"/>
        <v>0</v>
      </c>
      <c r="DT164" s="99">
        <f t="shared" ca="1" si="160"/>
        <v>0</v>
      </c>
      <c r="DU164" s="99">
        <f t="shared" ca="1" si="160"/>
        <v>0</v>
      </c>
      <c r="DV164" s="99">
        <f t="shared" ca="1" si="160"/>
        <v>0</v>
      </c>
    </row>
    <row r="165" spans="2:126">
      <c r="B165" s="85" t="s">
        <v>789</v>
      </c>
      <c r="D165" s="99">
        <f ca="1">D161+D154</f>
        <v>-9999015.1983749997</v>
      </c>
      <c r="E165" s="99">
        <f ca="1">E161+E154</f>
        <v>-19924.866427755354</v>
      </c>
      <c r="F165" s="99">
        <f t="shared" ref="F165:BQ165" ca="1" si="161">F161+F154</f>
        <v>0</v>
      </c>
      <c r="G165" s="99">
        <f t="shared" ca="1" si="161"/>
        <v>0</v>
      </c>
      <c r="H165" s="99">
        <f t="shared" ca="1" si="161"/>
        <v>0</v>
      </c>
      <c r="I165" s="99">
        <f t="shared" ca="1" si="161"/>
        <v>0</v>
      </c>
      <c r="J165" s="99">
        <f t="shared" ca="1" si="161"/>
        <v>0</v>
      </c>
      <c r="K165" s="99">
        <f t="shared" ca="1" si="161"/>
        <v>0</v>
      </c>
      <c r="L165" s="99">
        <f t="shared" ca="1" si="161"/>
        <v>0</v>
      </c>
      <c r="M165" s="99">
        <f t="shared" ca="1" si="161"/>
        <v>0</v>
      </c>
      <c r="N165" s="99">
        <f t="shared" ca="1" si="161"/>
        <v>0</v>
      </c>
      <c r="O165" s="99">
        <f t="shared" ca="1" si="161"/>
        <v>0</v>
      </c>
      <c r="P165" s="99">
        <f t="shared" ca="1" si="161"/>
        <v>0</v>
      </c>
      <c r="Q165" s="99">
        <f t="shared" ca="1" si="161"/>
        <v>0</v>
      </c>
      <c r="R165" s="99">
        <f t="shared" ca="1" si="161"/>
        <v>6.5192580223083492E-10</v>
      </c>
      <c r="S165" s="99">
        <f t="shared" ca="1" si="161"/>
        <v>0</v>
      </c>
      <c r="T165" s="99">
        <f t="shared" ca="1" si="161"/>
        <v>0</v>
      </c>
      <c r="U165" s="99">
        <f t="shared" ca="1" si="161"/>
        <v>0</v>
      </c>
      <c r="V165" s="99">
        <f t="shared" ca="1" si="161"/>
        <v>0</v>
      </c>
      <c r="W165" s="99">
        <f t="shared" ca="1" si="161"/>
        <v>0</v>
      </c>
      <c r="X165" s="99">
        <f t="shared" ca="1" si="161"/>
        <v>0</v>
      </c>
      <c r="Y165" s="99">
        <f t="shared" ca="1" si="161"/>
        <v>-3.2596290111541746E-10</v>
      </c>
      <c r="Z165" s="99">
        <f t="shared" ca="1" si="161"/>
        <v>-1.6298145055770873E-10</v>
      </c>
      <c r="AA165" s="99">
        <f t="shared" ca="1" si="161"/>
        <v>0</v>
      </c>
      <c r="AB165" s="99">
        <f t="shared" ca="1" si="161"/>
        <v>0</v>
      </c>
      <c r="AC165" s="99">
        <f t="shared" ca="1" si="161"/>
        <v>0</v>
      </c>
      <c r="AD165" s="99">
        <f t="shared" ca="1" si="161"/>
        <v>0</v>
      </c>
      <c r="AE165" s="99">
        <f t="shared" ca="1" si="161"/>
        <v>0</v>
      </c>
      <c r="AF165" s="99">
        <f t="shared" ca="1" si="161"/>
        <v>0</v>
      </c>
      <c r="AG165" s="99">
        <f t="shared" ca="1" si="161"/>
        <v>0</v>
      </c>
      <c r="AH165" s="99">
        <f t="shared" ca="1" si="161"/>
        <v>0</v>
      </c>
      <c r="AI165" s="99">
        <f t="shared" ca="1" si="161"/>
        <v>0</v>
      </c>
      <c r="AJ165" s="99">
        <f t="shared" ca="1" si="161"/>
        <v>0</v>
      </c>
      <c r="AK165" s="99">
        <f t="shared" ca="1" si="161"/>
        <v>1.0186340659856796E-11</v>
      </c>
      <c r="AL165" s="99">
        <f t="shared" ca="1" si="161"/>
        <v>0</v>
      </c>
      <c r="AM165" s="99">
        <f t="shared" ca="1" si="161"/>
        <v>0</v>
      </c>
      <c r="AN165" s="99">
        <f t="shared" ca="1" si="161"/>
        <v>0</v>
      </c>
      <c r="AO165" s="99">
        <f t="shared" ca="1" si="161"/>
        <v>0</v>
      </c>
      <c r="AP165" s="99">
        <f t="shared" ca="1" si="161"/>
        <v>2450.8751739279774</v>
      </c>
      <c r="AQ165" s="99">
        <f t="shared" ca="1" si="161"/>
        <v>12429.055212856834</v>
      </c>
      <c r="AR165" s="99">
        <f t="shared" ca="1" si="161"/>
        <v>34675.406426296802</v>
      </c>
      <c r="AS165" s="99">
        <f t="shared" ca="1" si="161"/>
        <v>63769.629205550307</v>
      </c>
      <c r="AT165" s="99">
        <f t="shared" ca="1" si="161"/>
        <v>88389.761012499046</v>
      </c>
      <c r="AU165" s="99">
        <f t="shared" ca="1" si="161"/>
        <v>125324.48363948838</v>
      </c>
      <c r="AV165" s="99">
        <f t="shared" ca="1" si="161"/>
        <v>156713.16815940625</v>
      </c>
      <c r="AW165" s="99">
        <f t="shared" ca="1" si="161"/>
        <v>171370.61097548166</v>
      </c>
      <c r="AX165" s="99">
        <f t="shared" ca="1" si="161"/>
        <v>196665.21560474613</v>
      </c>
      <c r="AY165" s="99">
        <f t="shared" ca="1" si="161"/>
        <v>206294.92651405791</v>
      </c>
      <c r="AZ165" s="99">
        <f t="shared" ca="1" si="161"/>
        <v>229482.49476194134</v>
      </c>
      <c r="BA165" s="99">
        <f t="shared" ca="1" si="161"/>
        <v>234594.33374379348</v>
      </c>
      <c r="BB165" s="99">
        <f t="shared" ca="1" si="161"/>
        <v>249329.40321101111</v>
      </c>
      <c r="BC165" s="99">
        <f t="shared" ca="1" si="161"/>
        <v>246829.43030494219</v>
      </c>
      <c r="BD165" s="99">
        <f t="shared" ca="1" si="161"/>
        <v>248463.11495233551</v>
      </c>
      <c r="BE165" s="99">
        <f t="shared" ca="1" si="161"/>
        <v>255458.72965829028</v>
      </c>
      <c r="BF165" s="99">
        <f t="shared" ca="1" si="161"/>
        <v>256232.79058296402</v>
      </c>
      <c r="BG165" s="99">
        <f t="shared" ca="1" si="161"/>
        <v>288542.61854747444</v>
      </c>
      <c r="BH165" s="99">
        <f t="shared" ca="1" si="161"/>
        <v>294852.60046064202</v>
      </c>
      <c r="BI165" s="99">
        <f t="shared" ca="1" si="161"/>
        <v>287819.02843168308</v>
      </c>
      <c r="BJ165" s="99">
        <f t="shared" ca="1" si="161"/>
        <v>289681.1590308086</v>
      </c>
      <c r="BK165" s="99">
        <f t="shared" ca="1" si="161"/>
        <v>287095.43831589184</v>
      </c>
      <c r="BL165" s="99">
        <f t="shared" ca="1" si="161"/>
        <v>21165435.885386113</v>
      </c>
      <c r="BM165" s="99">
        <f t="shared" ca="1" si="161"/>
        <v>0</v>
      </c>
      <c r="BN165" s="99">
        <f t="shared" ca="1" si="161"/>
        <v>0</v>
      </c>
      <c r="BO165" s="99">
        <f t="shared" ca="1" si="161"/>
        <v>0</v>
      </c>
      <c r="BP165" s="99">
        <f t="shared" ca="1" si="161"/>
        <v>0</v>
      </c>
      <c r="BQ165" s="99">
        <f t="shared" ca="1" si="161"/>
        <v>0</v>
      </c>
      <c r="BR165" s="99">
        <f t="shared" ref="BR165:DV165" ca="1" si="162">BR161+BR154</f>
        <v>0</v>
      </c>
      <c r="BS165" s="99">
        <f t="shared" ca="1" si="162"/>
        <v>0</v>
      </c>
      <c r="BT165" s="99">
        <f t="shared" ca="1" si="162"/>
        <v>0</v>
      </c>
      <c r="BU165" s="99">
        <f t="shared" ca="1" si="162"/>
        <v>0</v>
      </c>
      <c r="BV165" s="99">
        <f t="shared" ca="1" si="162"/>
        <v>0</v>
      </c>
      <c r="BW165" s="99">
        <f t="shared" ca="1" si="162"/>
        <v>0</v>
      </c>
      <c r="BX165" s="99">
        <f t="shared" ca="1" si="162"/>
        <v>0</v>
      </c>
      <c r="BY165" s="99">
        <f t="shared" ca="1" si="162"/>
        <v>0</v>
      </c>
      <c r="BZ165" s="99">
        <f t="shared" ca="1" si="162"/>
        <v>0</v>
      </c>
      <c r="CA165" s="99">
        <f t="shared" ca="1" si="162"/>
        <v>0</v>
      </c>
      <c r="CB165" s="99">
        <f t="shared" ca="1" si="162"/>
        <v>0</v>
      </c>
      <c r="CC165" s="99">
        <f t="shared" ca="1" si="162"/>
        <v>0</v>
      </c>
      <c r="CD165" s="99">
        <f t="shared" ca="1" si="162"/>
        <v>0</v>
      </c>
      <c r="CE165" s="99">
        <f t="shared" ca="1" si="162"/>
        <v>0</v>
      </c>
      <c r="CF165" s="99">
        <f t="shared" ca="1" si="162"/>
        <v>0</v>
      </c>
      <c r="CG165" s="99">
        <f t="shared" ca="1" si="162"/>
        <v>0</v>
      </c>
      <c r="CH165" s="99">
        <f t="shared" ca="1" si="162"/>
        <v>0</v>
      </c>
      <c r="CI165" s="99">
        <f t="shared" ca="1" si="162"/>
        <v>0</v>
      </c>
      <c r="CJ165" s="99">
        <f t="shared" ca="1" si="162"/>
        <v>0</v>
      </c>
      <c r="CK165" s="99">
        <f t="shared" ca="1" si="162"/>
        <v>0</v>
      </c>
      <c r="CL165" s="99">
        <f t="shared" ca="1" si="162"/>
        <v>0</v>
      </c>
      <c r="CM165" s="99">
        <f t="shared" ca="1" si="162"/>
        <v>0</v>
      </c>
      <c r="CN165" s="99">
        <f t="shared" ca="1" si="162"/>
        <v>0</v>
      </c>
      <c r="CO165" s="99">
        <f t="shared" ca="1" si="162"/>
        <v>0</v>
      </c>
      <c r="CP165" s="99">
        <f t="shared" ca="1" si="162"/>
        <v>0</v>
      </c>
      <c r="CQ165" s="99">
        <f t="shared" ca="1" si="162"/>
        <v>0</v>
      </c>
      <c r="CR165" s="99">
        <f t="shared" ca="1" si="162"/>
        <v>0</v>
      </c>
      <c r="CS165" s="99">
        <f t="shared" ca="1" si="162"/>
        <v>0</v>
      </c>
      <c r="CT165" s="99">
        <f t="shared" ca="1" si="162"/>
        <v>0</v>
      </c>
      <c r="CU165" s="99">
        <f t="shared" ca="1" si="162"/>
        <v>0</v>
      </c>
      <c r="CV165" s="99">
        <f t="shared" ca="1" si="162"/>
        <v>0</v>
      </c>
      <c r="CW165" s="99">
        <f t="shared" ca="1" si="162"/>
        <v>0</v>
      </c>
      <c r="CX165" s="99">
        <f t="shared" ca="1" si="162"/>
        <v>0</v>
      </c>
      <c r="CY165" s="99">
        <f t="shared" ca="1" si="162"/>
        <v>0</v>
      </c>
      <c r="CZ165" s="99">
        <f t="shared" ca="1" si="162"/>
        <v>0</v>
      </c>
      <c r="DA165" s="99">
        <f t="shared" ca="1" si="162"/>
        <v>0</v>
      </c>
      <c r="DB165" s="99">
        <f t="shared" ca="1" si="162"/>
        <v>0</v>
      </c>
      <c r="DC165" s="99">
        <f t="shared" ca="1" si="162"/>
        <v>0</v>
      </c>
      <c r="DD165" s="99">
        <f t="shared" ca="1" si="162"/>
        <v>0</v>
      </c>
      <c r="DE165" s="99">
        <f t="shared" ca="1" si="162"/>
        <v>0</v>
      </c>
      <c r="DF165" s="99">
        <f t="shared" ca="1" si="162"/>
        <v>0</v>
      </c>
      <c r="DG165" s="99">
        <f t="shared" ca="1" si="162"/>
        <v>0</v>
      </c>
      <c r="DH165" s="99">
        <f t="shared" ca="1" si="162"/>
        <v>0</v>
      </c>
      <c r="DI165" s="99">
        <f t="shared" ca="1" si="162"/>
        <v>0</v>
      </c>
      <c r="DJ165" s="99">
        <f t="shared" ca="1" si="162"/>
        <v>0</v>
      </c>
      <c r="DK165" s="99">
        <f t="shared" ca="1" si="162"/>
        <v>0</v>
      </c>
      <c r="DL165" s="99">
        <f t="shared" ca="1" si="162"/>
        <v>0</v>
      </c>
      <c r="DM165" s="99">
        <f t="shared" ca="1" si="162"/>
        <v>0</v>
      </c>
      <c r="DN165" s="99">
        <f t="shared" ca="1" si="162"/>
        <v>0</v>
      </c>
      <c r="DO165" s="99">
        <f t="shared" ca="1" si="162"/>
        <v>0</v>
      </c>
      <c r="DP165" s="99">
        <f t="shared" ca="1" si="162"/>
        <v>0</v>
      </c>
      <c r="DQ165" s="99">
        <f t="shared" ca="1" si="162"/>
        <v>0</v>
      </c>
      <c r="DR165" s="99">
        <f t="shared" ca="1" si="162"/>
        <v>0</v>
      </c>
      <c r="DS165" s="99">
        <f t="shared" ca="1" si="162"/>
        <v>0</v>
      </c>
      <c r="DT165" s="99">
        <f t="shared" ca="1" si="162"/>
        <v>0</v>
      </c>
      <c r="DU165" s="99">
        <f t="shared" ca="1" si="162"/>
        <v>0</v>
      </c>
      <c r="DV165" s="99">
        <f t="shared" ca="1" si="162"/>
        <v>0</v>
      </c>
    </row>
    <row r="166" spans="2:126">
      <c r="B166" s="142" t="s">
        <v>680</v>
      </c>
      <c r="C166" s="438"/>
      <c r="D166" s="143">
        <f ca="1">SUM(D164:D165)</f>
        <v>-14284307.42625</v>
      </c>
      <c r="E166" s="143">
        <f ca="1">SUM(E164:E165)</f>
        <v>-28464.094896793365</v>
      </c>
      <c r="F166" s="143">
        <f t="shared" ref="F166:BQ166" ca="1" si="163">SUM(F164:F165)</f>
        <v>0</v>
      </c>
      <c r="G166" s="143">
        <f t="shared" ca="1" si="163"/>
        <v>0</v>
      </c>
      <c r="H166" s="143">
        <f t="shared" ca="1" si="163"/>
        <v>0</v>
      </c>
      <c r="I166" s="143">
        <f t="shared" ca="1" si="163"/>
        <v>0</v>
      </c>
      <c r="J166" s="143">
        <f t="shared" ca="1" si="163"/>
        <v>0</v>
      </c>
      <c r="K166" s="143">
        <f t="shared" ca="1" si="163"/>
        <v>0</v>
      </c>
      <c r="L166" s="143">
        <f t="shared" ca="1" si="163"/>
        <v>0</v>
      </c>
      <c r="M166" s="143">
        <f t="shared" ca="1" si="163"/>
        <v>0</v>
      </c>
      <c r="N166" s="143">
        <f t="shared" ca="1" si="163"/>
        <v>0</v>
      </c>
      <c r="O166" s="143">
        <f t="shared" ca="1" si="163"/>
        <v>0</v>
      </c>
      <c r="P166" s="143">
        <f t="shared" ca="1" si="163"/>
        <v>0</v>
      </c>
      <c r="Q166" s="143">
        <f t="shared" ca="1" si="163"/>
        <v>0</v>
      </c>
      <c r="R166" s="143">
        <f t="shared" ca="1" si="163"/>
        <v>9.3132257461547852E-10</v>
      </c>
      <c r="S166" s="143">
        <f t="shared" ca="1" si="163"/>
        <v>0</v>
      </c>
      <c r="T166" s="143">
        <f t="shared" ca="1" si="163"/>
        <v>0</v>
      </c>
      <c r="U166" s="143">
        <f t="shared" ca="1" si="163"/>
        <v>0</v>
      </c>
      <c r="V166" s="143">
        <f t="shared" ca="1" si="163"/>
        <v>0</v>
      </c>
      <c r="W166" s="143">
        <f t="shared" ca="1" si="163"/>
        <v>0</v>
      </c>
      <c r="X166" s="143">
        <f t="shared" ca="1" si="163"/>
        <v>0</v>
      </c>
      <c r="Y166" s="143">
        <f t="shared" ca="1" si="163"/>
        <v>-4.6566128730773926E-10</v>
      </c>
      <c r="Z166" s="143">
        <f t="shared" ca="1" si="163"/>
        <v>-2.3283064365386963E-10</v>
      </c>
      <c r="AA166" s="143">
        <f t="shared" ca="1" si="163"/>
        <v>0</v>
      </c>
      <c r="AB166" s="143">
        <f t="shared" ca="1" si="163"/>
        <v>0</v>
      </c>
      <c r="AC166" s="143">
        <f t="shared" ca="1" si="163"/>
        <v>0</v>
      </c>
      <c r="AD166" s="143">
        <f t="shared" ca="1" si="163"/>
        <v>0</v>
      </c>
      <c r="AE166" s="143">
        <f t="shared" ca="1" si="163"/>
        <v>0</v>
      </c>
      <c r="AF166" s="143">
        <f t="shared" ca="1" si="163"/>
        <v>0</v>
      </c>
      <c r="AG166" s="143">
        <f t="shared" ca="1" si="163"/>
        <v>0</v>
      </c>
      <c r="AH166" s="143">
        <f t="shared" ca="1" si="163"/>
        <v>0</v>
      </c>
      <c r="AI166" s="143">
        <f t="shared" ca="1" si="163"/>
        <v>0</v>
      </c>
      <c r="AJ166" s="143">
        <f t="shared" ca="1" si="163"/>
        <v>0</v>
      </c>
      <c r="AK166" s="143">
        <f t="shared" ca="1" si="163"/>
        <v>1.4551915228366852E-11</v>
      </c>
      <c r="AL166" s="143">
        <f t="shared" ca="1" si="163"/>
        <v>0</v>
      </c>
      <c r="AM166" s="143">
        <f t="shared" ca="1" si="163"/>
        <v>0</v>
      </c>
      <c r="AN166" s="143">
        <f t="shared" ca="1" si="163"/>
        <v>0</v>
      </c>
      <c r="AO166" s="143">
        <f t="shared" ca="1" si="163"/>
        <v>0</v>
      </c>
      <c r="AP166" s="143">
        <f t="shared" ca="1" si="163"/>
        <v>3501.2502484685392</v>
      </c>
      <c r="AQ166" s="143">
        <f t="shared" ca="1" si="163"/>
        <v>17755.79316122405</v>
      </c>
      <c r="AR166" s="143">
        <f t="shared" ca="1" si="163"/>
        <v>49536.294894709717</v>
      </c>
      <c r="AS166" s="143">
        <f t="shared" ca="1" si="163"/>
        <v>91099.470293643302</v>
      </c>
      <c r="AT166" s="143">
        <f t="shared" ca="1" si="163"/>
        <v>126271.08716071292</v>
      </c>
      <c r="AU166" s="143">
        <f t="shared" ca="1" si="163"/>
        <v>179034.97662784054</v>
      </c>
      <c r="AV166" s="143">
        <f t="shared" ca="1" si="163"/>
        <v>223875.95451343752</v>
      </c>
      <c r="AW166" s="143">
        <f t="shared" ca="1" si="163"/>
        <v>244815.15853640239</v>
      </c>
      <c r="AX166" s="143">
        <f t="shared" ca="1" si="163"/>
        <v>280950.30800678022</v>
      </c>
      <c r="AY166" s="143">
        <f t="shared" ca="1" si="163"/>
        <v>294707.03787722561</v>
      </c>
      <c r="AZ166" s="143">
        <f t="shared" ca="1" si="163"/>
        <v>327832.13537420193</v>
      </c>
      <c r="BA166" s="143">
        <f t="shared" ca="1" si="163"/>
        <v>335134.76249113353</v>
      </c>
      <c r="BB166" s="143">
        <f t="shared" ca="1" si="163"/>
        <v>356184.86173001589</v>
      </c>
      <c r="BC166" s="143">
        <f t="shared" ca="1" si="163"/>
        <v>352613.47186420311</v>
      </c>
      <c r="BD166" s="143">
        <f t="shared" ca="1" si="163"/>
        <v>354947.30707476503</v>
      </c>
      <c r="BE166" s="143">
        <f t="shared" ca="1" si="163"/>
        <v>364941.04236898612</v>
      </c>
      <c r="BF166" s="143">
        <f t="shared" ca="1" si="163"/>
        <v>366046.84368994861</v>
      </c>
      <c r="BG166" s="143">
        <f t="shared" ca="1" si="163"/>
        <v>412203.74078210635</v>
      </c>
      <c r="BH166" s="143">
        <f t="shared" ca="1" si="163"/>
        <v>421218.00065806002</v>
      </c>
      <c r="BI166" s="143">
        <f t="shared" ca="1" si="163"/>
        <v>411170.04061669012</v>
      </c>
      <c r="BJ166" s="143">
        <f t="shared" ca="1" si="163"/>
        <v>413830.22718686942</v>
      </c>
      <c r="BK166" s="143">
        <f t="shared" ca="1" si="163"/>
        <v>410136.34045127407</v>
      </c>
      <c r="BL166" s="143">
        <f t="shared" ca="1" si="163"/>
        <v>43727841.406070553</v>
      </c>
      <c r="BM166" s="143">
        <f t="shared" ca="1" si="163"/>
        <v>0</v>
      </c>
      <c r="BN166" s="143">
        <f t="shared" ca="1" si="163"/>
        <v>0</v>
      </c>
      <c r="BO166" s="143">
        <f t="shared" ca="1" si="163"/>
        <v>0</v>
      </c>
      <c r="BP166" s="143">
        <f t="shared" ca="1" si="163"/>
        <v>0</v>
      </c>
      <c r="BQ166" s="143">
        <f t="shared" ca="1" si="163"/>
        <v>0</v>
      </c>
      <c r="BR166" s="143">
        <f t="shared" ref="BR166:DV166" ca="1" si="164">SUM(BR164:BR165)</f>
        <v>0</v>
      </c>
      <c r="BS166" s="143">
        <f t="shared" ca="1" si="164"/>
        <v>0</v>
      </c>
      <c r="BT166" s="143">
        <f t="shared" ca="1" si="164"/>
        <v>0</v>
      </c>
      <c r="BU166" s="143">
        <f t="shared" ca="1" si="164"/>
        <v>0</v>
      </c>
      <c r="BV166" s="143">
        <f t="shared" ca="1" si="164"/>
        <v>0</v>
      </c>
      <c r="BW166" s="143">
        <f t="shared" ca="1" si="164"/>
        <v>0</v>
      </c>
      <c r="BX166" s="143">
        <f t="shared" ca="1" si="164"/>
        <v>0</v>
      </c>
      <c r="BY166" s="143">
        <f t="shared" ca="1" si="164"/>
        <v>0</v>
      </c>
      <c r="BZ166" s="143">
        <f t="shared" ca="1" si="164"/>
        <v>0</v>
      </c>
      <c r="CA166" s="143">
        <f t="shared" ca="1" si="164"/>
        <v>0</v>
      </c>
      <c r="CB166" s="143">
        <f t="shared" ca="1" si="164"/>
        <v>0</v>
      </c>
      <c r="CC166" s="143">
        <f t="shared" ca="1" si="164"/>
        <v>0</v>
      </c>
      <c r="CD166" s="143">
        <f t="shared" ca="1" si="164"/>
        <v>0</v>
      </c>
      <c r="CE166" s="143">
        <f t="shared" ca="1" si="164"/>
        <v>0</v>
      </c>
      <c r="CF166" s="143">
        <f t="shared" ca="1" si="164"/>
        <v>0</v>
      </c>
      <c r="CG166" s="143">
        <f t="shared" ca="1" si="164"/>
        <v>0</v>
      </c>
      <c r="CH166" s="143">
        <f t="shared" ca="1" si="164"/>
        <v>0</v>
      </c>
      <c r="CI166" s="143">
        <f t="shared" ca="1" si="164"/>
        <v>0</v>
      </c>
      <c r="CJ166" s="143">
        <f t="shared" ca="1" si="164"/>
        <v>0</v>
      </c>
      <c r="CK166" s="143">
        <f t="shared" ca="1" si="164"/>
        <v>0</v>
      </c>
      <c r="CL166" s="143">
        <f t="shared" ca="1" si="164"/>
        <v>0</v>
      </c>
      <c r="CM166" s="143">
        <f t="shared" ca="1" si="164"/>
        <v>0</v>
      </c>
      <c r="CN166" s="143">
        <f t="shared" ca="1" si="164"/>
        <v>0</v>
      </c>
      <c r="CO166" s="143">
        <f t="shared" ca="1" si="164"/>
        <v>0</v>
      </c>
      <c r="CP166" s="143">
        <f t="shared" ca="1" si="164"/>
        <v>0</v>
      </c>
      <c r="CQ166" s="143">
        <f t="shared" ca="1" si="164"/>
        <v>0</v>
      </c>
      <c r="CR166" s="143">
        <f t="shared" ca="1" si="164"/>
        <v>0</v>
      </c>
      <c r="CS166" s="143">
        <f t="shared" ca="1" si="164"/>
        <v>0</v>
      </c>
      <c r="CT166" s="143">
        <f t="shared" ca="1" si="164"/>
        <v>0</v>
      </c>
      <c r="CU166" s="143">
        <f t="shared" ca="1" si="164"/>
        <v>0</v>
      </c>
      <c r="CV166" s="143">
        <f t="shared" ca="1" si="164"/>
        <v>0</v>
      </c>
      <c r="CW166" s="143">
        <f t="shared" ca="1" si="164"/>
        <v>0</v>
      </c>
      <c r="CX166" s="143">
        <f t="shared" ca="1" si="164"/>
        <v>0</v>
      </c>
      <c r="CY166" s="143">
        <f t="shared" ca="1" si="164"/>
        <v>0</v>
      </c>
      <c r="CZ166" s="143">
        <f t="shared" ca="1" si="164"/>
        <v>0</v>
      </c>
      <c r="DA166" s="143">
        <f t="shared" ca="1" si="164"/>
        <v>0</v>
      </c>
      <c r="DB166" s="143">
        <f t="shared" ca="1" si="164"/>
        <v>0</v>
      </c>
      <c r="DC166" s="143">
        <f t="shared" ca="1" si="164"/>
        <v>0</v>
      </c>
      <c r="DD166" s="143">
        <f t="shared" ca="1" si="164"/>
        <v>0</v>
      </c>
      <c r="DE166" s="143">
        <f t="shared" ca="1" si="164"/>
        <v>0</v>
      </c>
      <c r="DF166" s="143">
        <f t="shared" ca="1" si="164"/>
        <v>0</v>
      </c>
      <c r="DG166" s="143">
        <f t="shared" ca="1" si="164"/>
        <v>0</v>
      </c>
      <c r="DH166" s="143">
        <f t="shared" ca="1" si="164"/>
        <v>0</v>
      </c>
      <c r="DI166" s="143">
        <f t="shared" ca="1" si="164"/>
        <v>0</v>
      </c>
      <c r="DJ166" s="143">
        <f t="shared" ca="1" si="164"/>
        <v>0</v>
      </c>
      <c r="DK166" s="143">
        <f t="shared" ca="1" si="164"/>
        <v>0</v>
      </c>
      <c r="DL166" s="143">
        <f t="shared" ca="1" si="164"/>
        <v>0</v>
      </c>
      <c r="DM166" s="143">
        <f t="shared" ca="1" si="164"/>
        <v>0</v>
      </c>
      <c r="DN166" s="143">
        <f t="shared" ca="1" si="164"/>
        <v>0</v>
      </c>
      <c r="DO166" s="143">
        <f t="shared" ca="1" si="164"/>
        <v>0</v>
      </c>
      <c r="DP166" s="143">
        <f t="shared" ca="1" si="164"/>
        <v>0</v>
      </c>
      <c r="DQ166" s="143">
        <f t="shared" ca="1" si="164"/>
        <v>0</v>
      </c>
      <c r="DR166" s="143">
        <f t="shared" ca="1" si="164"/>
        <v>0</v>
      </c>
      <c r="DS166" s="143">
        <f t="shared" ca="1" si="164"/>
        <v>0</v>
      </c>
      <c r="DT166" s="143">
        <f t="shared" ca="1" si="164"/>
        <v>0</v>
      </c>
      <c r="DU166" s="143">
        <f t="shared" ca="1" si="164"/>
        <v>0</v>
      </c>
      <c r="DV166" s="143">
        <f t="shared" ca="1" si="164"/>
        <v>0</v>
      </c>
    </row>
  </sheetData>
  <pageMargins left="0.7" right="0.7" top="0.75" bottom="0.75" header="0.3" footer="0.3"/>
  <pageSetup scale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88B0-B939-45FE-813A-A800AB6E3FBF}">
  <dimension ref="A2:DV187"/>
  <sheetViews>
    <sheetView showGridLines="0" view="pageBreakPreview" zoomScaleNormal="100" zoomScaleSheetLayoutView="100" workbookViewId="0">
      <pane xSplit="5" ySplit="10" topLeftCell="DR47" activePane="bottomRight" state="frozen"/>
      <selection pane="topRight" activeCell="E1" sqref="E1"/>
      <selection pane="bottomLeft" activeCell="A7" sqref="A7"/>
      <selection pane="bottomRight" activeCell="BI61" sqref="BI61:DV61"/>
    </sheetView>
  </sheetViews>
  <sheetFormatPr defaultColWidth="9.140625" defaultRowHeight="13.5" outlineLevelRow="1"/>
  <cols>
    <col min="1" max="1" width="3.7109375" style="1" hidden="1" customWidth="1"/>
    <col min="2" max="2" width="4" style="1" customWidth="1"/>
    <col min="3" max="3" width="27.5703125" style="1" bestFit="1" customWidth="1"/>
    <col min="4" max="4" width="24.85546875" style="1" bestFit="1" customWidth="1"/>
    <col min="5" max="5" width="15.140625" style="1" bestFit="1" customWidth="1"/>
    <col min="6" max="14" width="12.28515625" style="7" bestFit="1" customWidth="1"/>
    <col min="15" max="17" width="13.7109375" style="7" bestFit="1" customWidth="1"/>
    <col min="18" max="26" width="12.28515625" style="7" bestFit="1" customWidth="1"/>
    <col min="27" max="29" width="13.7109375" style="7" bestFit="1" customWidth="1"/>
    <col min="30" max="38" width="12.28515625" style="7" bestFit="1" customWidth="1"/>
    <col min="39" max="41" width="13.7109375" style="7" bestFit="1" customWidth="1"/>
    <col min="42" max="50" width="12.28515625" style="7" bestFit="1" customWidth="1"/>
    <col min="51" max="53" width="13.7109375" style="7" bestFit="1" customWidth="1"/>
    <col min="54" max="62" width="12.28515625" style="7" bestFit="1" customWidth="1"/>
    <col min="63" max="65" width="13.7109375" style="7" bestFit="1" customWidth="1"/>
    <col min="66" max="74" width="12.28515625" style="7" bestFit="1" customWidth="1"/>
    <col min="75" max="77" width="13.7109375" style="7" bestFit="1" customWidth="1"/>
    <col min="78" max="86" width="12.28515625" style="7" bestFit="1" customWidth="1"/>
    <col min="87" max="89" width="13.7109375" style="7" bestFit="1" customWidth="1"/>
    <col min="90" max="98" width="12.28515625" style="7" bestFit="1" customWidth="1"/>
    <col min="99" max="101" width="13.7109375" style="7" bestFit="1" customWidth="1"/>
    <col min="102" max="110" width="12.28515625" style="7" bestFit="1" customWidth="1"/>
    <col min="111" max="113" width="13.7109375" style="7" bestFit="1" customWidth="1"/>
    <col min="114" max="122" width="12.28515625" style="7" bestFit="1" customWidth="1"/>
    <col min="123" max="125" width="13.7109375" style="7" bestFit="1" customWidth="1"/>
    <col min="126" max="126" width="12.28515625" style="7" bestFit="1" customWidth="1"/>
    <col min="127" max="16384" width="9.140625" style="1"/>
  </cols>
  <sheetData>
    <row r="2" spans="3:126" ht="15.75">
      <c r="C2" s="75" t="s">
        <v>568</v>
      </c>
      <c r="D2" s="77"/>
    </row>
    <row r="3" spans="3:126">
      <c r="C3" s="78" t="s">
        <v>458</v>
      </c>
      <c r="D3" s="133">
        <f>'Investment Summary'!$M$7</f>
        <v>0.14207963347434999</v>
      </c>
    </row>
    <row r="4" spans="3:126">
      <c r="C4" s="84" t="s">
        <v>460</v>
      </c>
      <c r="D4" s="224">
        <f ca="1">'Investment Summary'!$M$8</f>
        <v>0.28919991850852966</v>
      </c>
    </row>
    <row r="5" spans="3:126">
      <c r="E5" s="1" t="s">
        <v>164</v>
      </c>
      <c r="F5" s="15">
        <f>1+INDEX(Assumptions!$R$33:$R$42,MATCH(F6,Assumptions!$N$33:$N$42,0))</f>
        <v>1.03</v>
      </c>
      <c r="G5" s="15">
        <f>IF(F6=G6,F5,F5*(1+INDEX(Assumptions!$R$33:$R$43,MATCH(G6,Assumptions!$N$33:$N$43,0))))</f>
        <v>1.03</v>
      </c>
      <c r="H5" s="15">
        <f>IF(G6=H6,G5,G5*(1+INDEX(Assumptions!$R$33:$R$43,MATCH(H6,Assumptions!$N$33:$N$43,0))))</f>
        <v>1.03</v>
      </c>
      <c r="I5" s="15">
        <f>IF(H6=I6,H5,H5*(1+INDEX(Assumptions!$R$33:$R$43,MATCH(I6,Assumptions!$N$33:$N$43,0))))</f>
        <v>1.03</v>
      </c>
      <c r="J5" s="15">
        <f>IF(I6=J6,I5,I5*(1+INDEX(Assumptions!$R$33:$R$43,MATCH(J6,Assumptions!$N$33:$N$43,0))))</f>
        <v>1.03</v>
      </c>
      <c r="K5" s="15">
        <f>IF(J6=K6,J5,J5*(1+INDEX(Assumptions!$R$33:$R$43,MATCH(K6,Assumptions!$N$33:$N$43,0))))</f>
        <v>1.03</v>
      </c>
      <c r="L5" s="15">
        <f>IF(K6=L6,K5,K5*(1+INDEX(Assumptions!$R$33:$R$43,MATCH(L6,Assumptions!$N$33:$N$43,0))))</f>
        <v>1.03</v>
      </c>
      <c r="M5" s="15">
        <f>IF(L6=M6,L5,L5*(1+INDEX(Assumptions!$R$33:$R$43,MATCH(M6,Assumptions!$N$33:$N$43,0))))</f>
        <v>1.0609</v>
      </c>
      <c r="N5" s="15">
        <f>IF(M6=N6,M5,M5*(1+INDEX(Assumptions!$R$33:$R$43,MATCH(N6,Assumptions!$N$33:$N$43,0))))</f>
        <v>1.0609</v>
      </c>
      <c r="O5" s="15">
        <f>IF(N6=O6,N5,N5*(1+INDEX(Assumptions!$R$33:$R$43,MATCH(O6,Assumptions!$N$33:$N$43,0))))</f>
        <v>1.0609</v>
      </c>
      <c r="P5" s="15">
        <f>IF(O6=P6,O5,O5*(1+INDEX(Assumptions!$R$33:$R$43,MATCH(P6,Assumptions!$N$33:$N$43,0))))</f>
        <v>1.0609</v>
      </c>
      <c r="Q5" s="15">
        <f>IF(P6=Q6,P5,P5*(1+INDEX(Assumptions!$R$33:$R$43,MATCH(Q6,Assumptions!$N$33:$N$43,0))))</f>
        <v>1.0609</v>
      </c>
      <c r="R5" s="15">
        <f>IF(Q6=R6,Q5,Q5*(1+INDEX(Assumptions!$R$33:$R$43,MATCH(R6,Assumptions!$N$33:$N$43,0))))</f>
        <v>1.0609</v>
      </c>
      <c r="S5" s="15">
        <f>IF(R6=S6,R5,R5*(1+INDEX(Assumptions!$R$33:$R$43,MATCH(S6,Assumptions!$N$33:$N$43,0))))</f>
        <v>1.0609</v>
      </c>
      <c r="T5" s="15">
        <f>IF(S6=T6,S5,S5*(1+INDEX(Assumptions!$R$33:$R$43,MATCH(T6,Assumptions!$N$33:$N$43,0))))</f>
        <v>1.0609</v>
      </c>
      <c r="U5" s="15">
        <f>IF(T6=U6,T5,T5*(1+INDEX(Assumptions!$R$33:$R$43,MATCH(U6,Assumptions!$N$33:$N$43,0))))</f>
        <v>1.0609</v>
      </c>
      <c r="V5" s="15">
        <f>IF(U6=V6,U5,U5*(1+INDEX(Assumptions!$R$33:$R$43,MATCH(V6,Assumptions!$N$33:$N$43,0))))</f>
        <v>1.0609</v>
      </c>
      <c r="W5" s="15">
        <f>IF(V6=W6,V5,V5*(1+INDEX(Assumptions!$R$33:$R$43,MATCH(W6,Assumptions!$N$33:$N$43,0))))</f>
        <v>1.0609</v>
      </c>
      <c r="X5" s="15">
        <f>IF(W6=X6,W5,W5*(1+INDEX(Assumptions!$R$33:$R$43,MATCH(X6,Assumptions!$N$33:$N$43,0))))</f>
        <v>1.0609</v>
      </c>
      <c r="Y5" s="15">
        <f>IF(X6=Y6,X5,X5*(1+INDEX(Assumptions!$R$33:$R$43,MATCH(Y6,Assumptions!$N$33:$N$43,0))))</f>
        <v>1.092727</v>
      </c>
      <c r="Z5" s="15">
        <f>IF(Y6=Z6,Y5,Y5*(1+INDEX(Assumptions!$R$33:$R$43,MATCH(Z6,Assumptions!$N$33:$N$43,0))))</f>
        <v>1.092727</v>
      </c>
      <c r="AA5" s="15">
        <f>IF(Z6=AA6,Z5,Z5*(1+INDEX(Assumptions!$R$33:$R$43,MATCH(AA6,Assumptions!$N$33:$N$43,0))))</f>
        <v>1.092727</v>
      </c>
      <c r="AB5" s="15">
        <f>IF(AA6=AB6,AA5,AA5*(1+INDEX(Assumptions!$R$33:$R$43,MATCH(AB6,Assumptions!$N$33:$N$43,0))))</f>
        <v>1.092727</v>
      </c>
      <c r="AC5" s="15">
        <f>IF(AB6=AC6,AB5,AB5*(1+INDEX(Assumptions!$R$33:$R$43,MATCH(AC6,Assumptions!$N$33:$N$43,0))))</f>
        <v>1.092727</v>
      </c>
      <c r="AD5" s="15">
        <f>IF(AC6=AD6,AC5,AC5*(1+INDEX(Assumptions!$R$33:$R$43,MATCH(AD6,Assumptions!$N$33:$N$43,0))))</f>
        <v>1.092727</v>
      </c>
      <c r="AE5" s="15">
        <f>IF(AD6=AE6,AD5,AD5*(1+INDEX(Assumptions!$R$33:$R$43,MATCH(AE6,Assumptions!$N$33:$N$43,0))))</f>
        <v>1.092727</v>
      </c>
      <c r="AF5" s="15">
        <f>IF(AE6=AF6,AE5,AE5*(1+INDEX(Assumptions!$R$33:$R$43,MATCH(AF6,Assumptions!$N$33:$N$43,0))))</f>
        <v>1.092727</v>
      </c>
      <c r="AG5" s="15">
        <f>IF(AF6=AG6,AF5,AF5*(1+INDEX(Assumptions!$R$33:$R$43,MATCH(AG6,Assumptions!$N$33:$N$43,0))))</f>
        <v>1.092727</v>
      </c>
      <c r="AH5" s="15">
        <f>IF(AG6=AH6,AG5,AG5*(1+INDEX(Assumptions!$R$33:$R$43,MATCH(AH6,Assumptions!$N$33:$N$43,0))))</f>
        <v>1.092727</v>
      </c>
      <c r="AI5" s="15">
        <f>IF(AH6=AI6,AH5,AH5*(1+INDEX(Assumptions!$R$33:$R$43,MATCH(AI6,Assumptions!$N$33:$N$43,0))))</f>
        <v>1.092727</v>
      </c>
      <c r="AJ5" s="15">
        <f>IF(AI6=AJ6,AI5,AI5*(1+INDEX(Assumptions!$R$33:$R$43,MATCH(AJ6,Assumptions!$N$33:$N$43,0))))</f>
        <v>1.092727</v>
      </c>
      <c r="AK5" s="15">
        <f>IF(AJ6=AK6,AJ5,AJ5*(1+INDEX(Assumptions!$R$33:$R$43,MATCH(AK6,Assumptions!$N$33:$N$43,0))))</f>
        <v>1.1255088100000001</v>
      </c>
      <c r="AL5" s="15">
        <f>IF(AK6=AL6,AK5,AK5*(1+INDEX(Assumptions!$R$33:$R$43,MATCH(AL6,Assumptions!$N$33:$N$43,0))))</f>
        <v>1.1255088100000001</v>
      </c>
      <c r="AM5" s="15">
        <f>IF(AL6=AM6,AL5,AL5*(1+INDEX(Assumptions!$R$33:$R$43,MATCH(AM6,Assumptions!$N$33:$N$43,0))))</f>
        <v>1.1255088100000001</v>
      </c>
      <c r="AN5" s="15">
        <f>IF(AM6=AN6,AM5,AM5*(1+INDEX(Assumptions!$R$33:$R$43,MATCH(AN6,Assumptions!$N$33:$N$43,0))))</f>
        <v>1.1255088100000001</v>
      </c>
      <c r="AO5" s="15">
        <f>IF(AN6=AO6,AN5,AN5*(1+INDEX(Assumptions!$R$33:$R$43,MATCH(AO6,Assumptions!$N$33:$N$43,0))))</f>
        <v>1.1255088100000001</v>
      </c>
      <c r="AP5" s="15">
        <f>IF(AO6=AP6,AO5,AO5*(1+INDEX(Assumptions!$R$33:$R$43,MATCH(AP6,Assumptions!$N$33:$N$43,0))))</f>
        <v>1.1255088100000001</v>
      </c>
      <c r="AQ5" s="15">
        <f>IF(AP6=AQ6,AP5,AP5*(1+INDEX(Assumptions!$R$33:$R$43,MATCH(AQ6,Assumptions!$N$33:$N$43,0))))</f>
        <v>1.1255088100000001</v>
      </c>
      <c r="AR5" s="15">
        <f>IF(AQ6=AR6,AQ5,AQ5*(1+INDEX(Assumptions!$R$33:$R$43,MATCH(AR6,Assumptions!$N$33:$N$43,0))))</f>
        <v>1.1255088100000001</v>
      </c>
      <c r="AS5" s="15">
        <f>IF(AR6=AS6,AR5,AR5*(1+INDEX(Assumptions!$R$33:$R$43,MATCH(AS6,Assumptions!$N$33:$N$43,0))))</f>
        <v>1.1255088100000001</v>
      </c>
      <c r="AT5" s="15">
        <f>IF(AS6=AT6,AS5,AS5*(1+INDEX(Assumptions!$R$33:$R$43,MATCH(AT6,Assumptions!$N$33:$N$43,0))))</f>
        <v>1.1255088100000001</v>
      </c>
      <c r="AU5" s="15">
        <f>IF(AT6=AU6,AT5,AT5*(1+INDEX(Assumptions!$R$33:$R$43,MATCH(AU6,Assumptions!$N$33:$N$43,0))))</f>
        <v>1.1255088100000001</v>
      </c>
      <c r="AV5" s="15">
        <f>IF(AU6=AV6,AU5,AU5*(1+INDEX(Assumptions!$R$33:$R$43,MATCH(AV6,Assumptions!$N$33:$N$43,0))))</f>
        <v>1.1255088100000001</v>
      </c>
      <c r="AW5" s="15">
        <f>IF(AV6=AW6,AV5,AV5*(1+INDEX(Assumptions!$R$33:$R$43,MATCH(AW6,Assumptions!$N$33:$N$43,0))))</f>
        <v>1.1592740743000001</v>
      </c>
      <c r="AX5" s="15">
        <f>IF(AW6=AX6,AW5,AW5*(1+INDEX(Assumptions!$R$33:$R$43,MATCH(AX6,Assumptions!$N$33:$N$43,0))))</f>
        <v>1.1592740743000001</v>
      </c>
      <c r="AY5" s="15">
        <f>IF(AX6=AY6,AX5,AX5*(1+INDEX(Assumptions!$R$33:$R$43,MATCH(AY6,Assumptions!$N$33:$N$43,0))))</f>
        <v>1.1592740743000001</v>
      </c>
      <c r="AZ5" s="15">
        <f>IF(AY6=AZ6,AY5,AY5*(1+INDEX(Assumptions!$R$33:$R$43,MATCH(AZ6,Assumptions!$N$33:$N$43,0))))</f>
        <v>1.1592740743000001</v>
      </c>
      <c r="BA5" s="15">
        <f>IF(AZ6=BA6,AZ5,AZ5*(1+INDEX(Assumptions!$R$33:$R$43,MATCH(BA6,Assumptions!$N$33:$N$43,0))))</f>
        <v>1.1592740743000001</v>
      </c>
      <c r="BB5" s="15">
        <f>IF(BA6=BB6,BA5,BA5*(1+INDEX(Assumptions!$R$33:$R$43,MATCH(BB6,Assumptions!$N$33:$N$43,0))))</f>
        <v>1.1592740743000001</v>
      </c>
      <c r="BC5" s="15">
        <f>IF(BB6=BC6,BB5,BB5*(1+INDEX(Assumptions!$R$33:$R$43,MATCH(BC6,Assumptions!$N$33:$N$43,0))))</f>
        <v>1.1592740743000001</v>
      </c>
      <c r="BD5" s="15">
        <f>IF(BC6=BD6,BC5,BC5*(1+INDEX(Assumptions!$R$33:$R$43,MATCH(BD6,Assumptions!$N$33:$N$43,0))))</f>
        <v>1.1592740743000001</v>
      </c>
      <c r="BE5" s="15">
        <f>IF(BD6=BE6,BD5,BD5*(1+INDEX(Assumptions!$R$33:$R$43,MATCH(BE6,Assumptions!$N$33:$N$43,0))))</f>
        <v>1.1592740743000001</v>
      </c>
      <c r="BF5" s="15">
        <f>IF(BE6=BF6,BE5,BE5*(1+INDEX(Assumptions!$R$33:$R$43,MATCH(BF6,Assumptions!$N$33:$N$43,0))))</f>
        <v>1.1592740743000001</v>
      </c>
      <c r="BG5" s="15">
        <f>IF(BF6=BG6,BF5,BF5*(1+INDEX(Assumptions!$R$33:$R$43,MATCH(BG6,Assumptions!$N$33:$N$43,0))))</f>
        <v>1.1592740743000001</v>
      </c>
      <c r="BH5" s="15">
        <f>IF(BG6=BH6,BG5,BG5*(1+INDEX(Assumptions!$R$33:$R$43,MATCH(BH6,Assumptions!$N$33:$N$43,0))))</f>
        <v>1.1592740743000001</v>
      </c>
      <c r="BI5" s="15">
        <f>IF(BH6=BI6,BH5,BH5*(1+INDEX(Assumptions!$R$33:$R$43,MATCH(BI6,Assumptions!$N$33:$N$43,0))))</f>
        <v>1.1940522965290001</v>
      </c>
      <c r="BJ5" s="15">
        <f>IF(BI6=BJ6,BI5,BI5*(1+INDEX(Assumptions!$R$33:$R$43,MATCH(BJ6,Assumptions!$N$33:$N$43,0))))</f>
        <v>1.1940522965290001</v>
      </c>
      <c r="BK5" s="15">
        <f>IF(BJ6=BK6,BJ5,BJ5*(1+INDEX(Assumptions!$R$33:$R$43,MATCH(BK6,Assumptions!$N$33:$N$43,0))))</f>
        <v>1.1940522965290001</v>
      </c>
      <c r="BL5" s="15">
        <f>IF(BK6=BL6,BK5,BK5*(1+INDEX(Assumptions!$R$33:$R$43,MATCH(BL6,Assumptions!$N$33:$N$43,0))))</f>
        <v>1.1940522965290001</v>
      </c>
      <c r="BM5" s="15">
        <f>IF(BL6=BM6,BL5,BL5*(1+INDEX(Assumptions!$R$33:$R$43,MATCH(BM6,Assumptions!$N$33:$N$43,0))))</f>
        <v>1.1940522965290001</v>
      </c>
      <c r="BN5" s="15">
        <f>IF(BM6=BN6,BM5,BM5*(1+INDEX(Assumptions!$R$33:$R$43,MATCH(BN6,Assumptions!$N$33:$N$43,0))))</f>
        <v>1.1940522965290001</v>
      </c>
      <c r="BO5" s="15">
        <f>IF(BN6=BO6,BN5,BN5*(1+INDEX(Assumptions!$R$33:$R$43,MATCH(BO6,Assumptions!$N$33:$N$43,0))))</f>
        <v>1.1940522965290001</v>
      </c>
      <c r="BP5" s="15">
        <f>IF(BO6=BP6,BO5,BO5*(1+INDEX(Assumptions!$R$33:$R$43,MATCH(BP6,Assumptions!$N$33:$N$43,0))))</f>
        <v>1.1940522965290001</v>
      </c>
      <c r="BQ5" s="15">
        <f>IF(BP6=BQ6,BP5,BP5*(1+INDEX(Assumptions!$R$33:$R$43,MATCH(BQ6,Assumptions!$N$33:$N$43,0))))</f>
        <v>1.1940522965290001</v>
      </c>
      <c r="BR5" s="15">
        <f>IF(BQ6=BR6,BQ5,BQ5*(1+INDEX(Assumptions!$R$33:$R$43,MATCH(BR6,Assumptions!$N$33:$N$43,0))))</f>
        <v>1.1940522965290001</v>
      </c>
      <c r="BS5" s="15">
        <f>IF(BR6=BS6,BR5,BR5*(1+INDEX(Assumptions!$R$33:$R$43,MATCH(BS6,Assumptions!$N$33:$N$43,0))))</f>
        <v>1.1940522965290001</v>
      </c>
      <c r="BT5" s="15">
        <f>IF(BS6=BT6,BS5,BS5*(1+INDEX(Assumptions!$R$33:$R$43,MATCH(BT6,Assumptions!$N$33:$N$43,0))))</f>
        <v>1.1940522965290001</v>
      </c>
      <c r="BU5" s="15">
        <f>IF(BT6=BU6,BT5,BT5*(1+INDEX(Assumptions!$R$33:$R$43,MATCH(BU6,Assumptions!$N$33:$N$43,0))))</f>
        <v>1.2298738654248702</v>
      </c>
      <c r="BV5" s="15">
        <f>IF(BU6=BV6,BU5,BU5*(1+INDEX(Assumptions!$R$33:$R$43,MATCH(BV6,Assumptions!$N$33:$N$43,0))))</f>
        <v>1.2298738654248702</v>
      </c>
      <c r="BW5" s="15">
        <f>IF(BV6=BW6,BV5,BV5*(1+INDEX(Assumptions!$R$33:$R$43,MATCH(BW6,Assumptions!$N$33:$N$43,0))))</f>
        <v>1.2298738654248702</v>
      </c>
      <c r="BX5" s="15">
        <f>IF(BW6=BX6,BW5,BW5*(1+INDEX(Assumptions!$R$33:$R$43,MATCH(BX6,Assumptions!$N$33:$N$43,0))))</f>
        <v>1.2298738654248702</v>
      </c>
      <c r="BY5" s="15">
        <f>IF(BX6=BY6,BX5,BX5*(1+INDEX(Assumptions!$R$33:$R$43,MATCH(BY6,Assumptions!$N$33:$N$43,0))))</f>
        <v>1.2298738654248702</v>
      </c>
      <c r="BZ5" s="15">
        <f>IF(BY6=BZ6,BY5,BY5*(1+INDEX(Assumptions!$R$33:$R$43,MATCH(BZ6,Assumptions!$N$33:$N$43,0))))</f>
        <v>1.2298738654248702</v>
      </c>
      <c r="CA5" s="15">
        <f>IF(BZ6=CA6,BZ5,BZ5*(1+INDEX(Assumptions!$R$33:$R$43,MATCH(CA6,Assumptions!$N$33:$N$43,0))))</f>
        <v>1.2298738654248702</v>
      </c>
      <c r="CB5" s="15">
        <f>IF(CA6=CB6,CA5,CA5*(1+INDEX(Assumptions!$R$33:$R$43,MATCH(CB6,Assumptions!$N$33:$N$43,0))))</f>
        <v>1.2298738654248702</v>
      </c>
      <c r="CC5" s="15">
        <f>IF(CB6=CC6,CB5,CB5*(1+INDEX(Assumptions!$R$33:$R$43,MATCH(CC6,Assumptions!$N$33:$N$43,0))))</f>
        <v>1.2298738654248702</v>
      </c>
      <c r="CD5" s="15">
        <f>IF(CC6=CD6,CC5,CC5*(1+INDEX(Assumptions!$R$33:$R$43,MATCH(CD6,Assumptions!$N$33:$N$43,0))))</f>
        <v>1.2298738654248702</v>
      </c>
      <c r="CE5" s="15">
        <f>IF(CD6=CE6,CD5,CD5*(1+INDEX(Assumptions!$R$33:$R$43,MATCH(CE6,Assumptions!$N$33:$N$43,0))))</f>
        <v>1.2298738654248702</v>
      </c>
      <c r="CF5" s="15">
        <f>IF(CE6=CF6,CE5,CE5*(1+INDEX(Assumptions!$R$33:$R$43,MATCH(CF6,Assumptions!$N$33:$N$43,0))))</f>
        <v>1.2298738654248702</v>
      </c>
      <c r="CG5" s="15">
        <f>IF(CF6=CG6,CF5,CF5*(1+INDEX(Assumptions!$R$33:$R$43,MATCH(CG6,Assumptions!$N$33:$N$43,0))))</f>
        <v>1.2667700813876164</v>
      </c>
      <c r="CH5" s="15">
        <f>IF(CG6=CH6,CG5,CG5*(1+INDEX(Assumptions!$R$33:$R$43,MATCH(CH6,Assumptions!$N$33:$N$43,0))))</f>
        <v>1.2667700813876164</v>
      </c>
      <c r="CI5" s="15">
        <f>IF(CH6=CI6,CH5,CH5*(1+INDEX(Assumptions!$R$33:$R$43,MATCH(CI6,Assumptions!$N$33:$N$43,0))))</f>
        <v>1.2667700813876164</v>
      </c>
      <c r="CJ5" s="15">
        <f>IF(CI6=CJ6,CI5,CI5*(1+INDEX(Assumptions!$R$33:$R$43,MATCH(CJ6,Assumptions!$N$33:$N$43,0))))</f>
        <v>1.2667700813876164</v>
      </c>
      <c r="CK5" s="15">
        <f>IF(CJ6=CK6,CJ5,CJ5*(1+INDEX(Assumptions!$R$33:$R$43,MATCH(CK6,Assumptions!$N$33:$N$43,0))))</f>
        <v>1.2667700813876164</v>
      </c>
      <c r="CL5" s="15">
        <f>IF(CK6=CL6,CK5,CK5*(1+INDEX(Assumptions!$R$33:$R$43,MATCH(CL6,Assumptions!$N$33:$N$43,0))))</f>
        <v>1.2667700813876164</v>
      </c>
      <c r="CM5" s="15">
        <f>IF(CL6=CM6,CL5,CL5*(1+INDEX(Assumptions!$R$33:$R$43,MATCH(CM6,Assumptions!$N$33:$N$43,0))))</f>
        <v>1.2667700813876164</v>
      </c>
      <c r="CN5" s="15">
        <f>IF(CM6=CN6,CM5,CM5*(1+INDEX(Assumptions!$R$33:$R$43,MATCH(CN6,Assumptions!$N$33:$N$43,0))))</f>
        <v>1.2667700813876164</v>
      </c>
      <c r="CO5" s="15">
        <f>IF(CN6=CO6,CN5,CN5*(1+INDEX(Assumptions!$R$33:$R$43,MATCH(CO6,Assumptions!$N$33:$N$43,0))))</f>
        <v>1.2667700813876164</v>
      </c>
      <c r="CP5" s="15">
        <f>IF(CO6=CP6,CO5,CO5*(1+INDEX(Assumptions!$R$33:$R$43,MATCH(CP6,Assumptions!$N$33:$N$43,0))))</f>
        <v>1.2667700813876164</v>
      </c>
      <c r="CQ5" s="15">
        <f>IF(CP6=CQ6,CP5,CP5*(1+INDEX(Assumptions!$R$33:$R$43,MATCH(CQ6,Assumptions!$N$33:$N$43,0))))</f>
        <v>1.2667700813876164</v>
      </c>
      <c r="CR5" s="15">
        <f>IF(CQ6=CR6,CQ5,CQ5*(1+INDEX(Assumptions!$R$33:$R$43,MATCH(CR6,Assumptions!$N$33:$N$43,0))))</f>
        <v>1.2667700813876164</v>
      </c>
      <c r="CS5" s="15">
        <f>IF(CR6=CS6,CR5,CR5*(1+INDEX(Assumptions!$R$33:$R$43,MATCH(CS6,Assumptions!$N$33:$N$43,0))))</f>
        <v>1.3047731838292449</v>
      </c>
      <c r="CT5" s="15">
        <f>IF(CS6=CT6,CS5,CS5*(1+INDEX(Assumptions!$R$33:$R$43,MATCH(CT6,Assumptions!$N$33:$N$43,0))))</f>
        <v>1.3047731838292449</v>
      </c>
      <c r="CU5" s="15">
        <f>IF(CT6=CU6,CT5,CT5*(1+INDEX(Assumptions!$R$33:$R$43,MATCH(CU6,Assumptions!$N$33:$N$43,0))))</f>
        <v>1.3047731838292449</v>
      </c>
      <c r="CV5" s="15">
        <f>IF(CU6=CV6,CU5,CU5*(1+INDEX(Assumptions!$R$33:$R$43,MATCH(CV6,Assumptions!$N$33:$N$43,0))))</f>
        <v>1.3047731838292449</v>
      </c>
      <c r="CW5" s="15">
        <f>IF(CV6=CW6,CV5,CV5*(1+INDEX(Assumptions!$R$33:$R$43,MATCH(CW6,Assumptions!$N$33:$N$43,0))))</f>
        <v>1.3047731838292449</v>
      </c>
      <c r="CX5" s="15">
        <f>IF(CW6=CX6,CW5,CW5*(1+INDEX(Assumptions!$R$33:$R$43,MATCH(CX6,Assumptions!$N$33:$N$43,0))))</f>
        <v>1.3047731838292449</v>
      </c>
      <c r="CY5" s="15">
        <f>IF(CX6=CY6,CX5,CX5*(1+INDEX(Assumptions!$R$33:$R$43,MATCH(CY6,Assumptions!$N$33:$N$43,0))))</f>
        <v>1.3047731838292449</v>
      </c>
      <c r="CZ5" s="15">
        <f>IF(CY6=CZ6,CY5,CY5*(1+INDEX(Assumptions!$R$33:$R$43,MATCH(CZ6,Assumptions!$N$33:$N$43,0))))</f>
        <v>1.3047731838292449</v>
      </c>
      <c r="DA5" s="15">
        <f>IF(CZ6=DA6,CZ5,CZ5*(1+INDEX(Assumptions!$R$33:$R$43,MATCH(DA6,Assumptions!$N$33:$N$43,0))))</f>
        <v>1.3047731838292449</v>
      </c>
      <c r="DB5" s="15">
        <f>IF(DA6=DB6,DA5,DA5*(1+INDEX(Assumptions!$R$33:$R$43,MATCH(DB6,Assumptions!$N$33:$N$43,0))))</f>
        <v>1.3047731838292449</v>
      </c>
      <c r="DC5" s="15">
        <f>IF(DB6=DC6,DB5,DB5*(1+INDEX(Assumptions!$R$33:$R$43,MATCH(DC6,Assumptions!$N$33:$N$43,0))))</f>
        <v>1.3047731838292449</v>
      </c>
      <c r="DD5" s="15">
        <f>IF(DC6=DD6,DC5,DC5*(1+INDEX(Assumptions!$R$33:$R$43,MATCH(DD6,Assumptions!$N$33:$N$43,0))))</f>
        <v>1.3047731838292449</v>
      </c>
      <c r="DE5" s="15">
        <f>IF(DD6=DE6,DD5,DD5*(1+INDEX(Assumptions!$R$33:$R$43,MATCH(DE6,Assumptions!$N$33:$N$43,0))))</f>
        <v>1.3439163793441222</v>
      </c>
      <c r="DF5" s="15">
        <f>IF(DE6=DF6,DE5,DE5*(1+INDEX(Assumptions!$R$33:$R$43,MATCH(DF6,Assumptions!$N$33:$N$43,0))))</f>
        <v>1.3439163793441222</v>
      </c>
      <c r="DG5" s="15">
        <f>IF(DF6=DG6,DF5,DF5*(1+INDEX(Assumptions!$R$33:$R$43,MATCH(DG6,Assumptions!$N$33:$N$43,0))))</f>
        <v>1.3439163793441222</v>
      </c>
      <c r="DH5" s="15">
        <f>IF(DG6=DH6,DG5,DG5*(1+INDEX(Assumptions!$R$33:$R$43,MATCH(DH6,Assumptions!$N$33:$N$43,0))))</f>
        <v>1.3439163793441222</v>
      </c>
      <c r="DI5" s="15">
        <f>IF(DH6=DI6,DH5,DH5*(1+INDEX(Assumptions!$R$33:$R$43,MATCH(DI6,Assumptions!$N$33:$N$43,0))))</f>
        <v>1.3439163793441222</v>
      </c>
      <c r="DJ5" s="15">
        <f>IF(DI6=DJ6,DI5,DI5*(1+INDEX(Assumptions!$R$33:$R$43,MATCH(DJ6,Assumptions!$N$33:$N$43,0))))</f>
        <v>1.3439163793441222</v>
      </c>
      <c r="DK5" s="15">
        <f>IF(DJ6=DK6,DJ5,DJ5*(1+INDEX(Assumptions!$R$33:$R$43,MATCH(DK6,Assumptions!$N$33:$N$43,0))))</f>
        <v>1.3439163793441222</v>
      </c>
      <c r="DL5" s="15">
        <f>IF(DK6=DL6,DK5,DK5*(1+INDEX(Assumptions!$R$33:$R$43,MATCH(DL6,Assumptions!$N$33:$N$43,0))))</f>
        <v>1.3439163793441222</v>
      </c>
      <c r="DM5" s="15">
        <f>IF(DL6=DM6,DL5,DL5*(1+INDEX(Assumptions!$R$33:$R$43,MATCH(DM6,Assumptions!$N$33:$N$43,0))))</f>
        <v>1.3439163793441222</v>
      </c>
      <c r="DN5" s="15">
        <f>IF(DM6=DN6,DM5,DM5*(1+INDEX(Assumptions!$R$33:$R$43,MATCH(DN6,Assumptions!$N$33:$N$43,0))))</f>
        <v>1.3439163793441222</v>
      </c>
      <c r="DO5" s="15">
        <f>IF(DN6=DO6,DN5,DN5*(1+INDEX(Assumptions!$R$33:$R$43,MATCH(DO6,Assumptions!$N$33:$N$43,0))))</f>
        <v>1.3439163793441222</v>
      </c>
      <c r="DP5" s="15">
        <f>IF(DO6=DP6,DO5,DO5*(1+INDEX(Assumptions!$R$33:$R$43,MATCH(DP6,Assumptions!$N$33:$N$43,0))))</f>
        <v>1.3439163793441222</v>
      </c>
      <c r="DQ5" s="15">
        <f>IF(DP6=DQ6,DP5,DP5*(1+INDEX(Assumptions!$R$33:$R$43,MATCH(DQ6,Assumptions!$N$33:$N$43,0))))</f>
        <v>1.3842338707244459</v>
      </c>
      <c r="DR5" s="15">
        <f>IF(DQ6=DR6,DQ5,DQ5*(1+INDEX(Assumptions!$R$33:$R$43,MATCH(DR6,Assumptions!$N$33:$N$43,0))))</f>
        <v>1.3842338707244459</v>
      </c>
      <c r="DS5" s="15">
        <f>IF(DR6=DS6,DR5,DR5*(1+INDEX(Assumptions!$R$33:$R$43,MATCH(DS6,Assumptions!$N$33:$N$43,0))))</f>
        <v>1.3842338707244459</v>
      </c>
      <c r="DT5" s="15">
        <f>IF(DS6=DT6,DS5,DS5*(1+INDEX(Assumptions!$R$33:$R$43,MATCH(DT6,Assumptions!$N$33:$N$43,0))))</f>
        <v>1.3842338707244459</v>
      </c>
      <c r="DU5" s="15">
        <f>IF(DT6=DU6,DT5,DT5*(1+INDEX(Assumptions!$R$33:$R$43,MATCH(DU6,Assumptions!$N$33:$N$43,0))))</f>
        <v>1.3842338707244459</v>
      </c>
      <c r="DV5" s="15">
        <f>IF(DU6=DV6,DU5,DU5*(1+INDEX(Assumptions!$R$33:$R$43,MATCH(DV6,Assumptions!$N$33:$N$43,0))))</f>
        <v>1.3842338707244459</v>
      </c>
    </row>
    <row r="6" spans="3:126">
      <c r="C6" s="4" t="str">
        <f>Assumptions!$D$7&amp;" ("&amp;Assumptions!D8&amp;", "&amp;Assumptions!D9&amp;")"</f>
        <v>Ciel of Davie (Davie, Florida)</v>
      </c>
      <c r="E6" s="1" t="s">
        <v>105</v>
      </c>
      <c r="F6" s="7">
        <f>YEAR(F8)</f>
        <v>2026</v>
      </c>
      <c r="G6" s="7">
        <f t="shared" ref="G6:BR6" si="0">YEAR(G8)</f>
        <v>2026</v>
      </c>
      <c r="H6" s="7">
        <f t="shared" si="0"/>
        <v>2026</v>
      </c>
      <c r="I6" s="7">
        <f t="shared" si="0"/>
        <v>2026</v>
      </c>
      <c r="J6" s="7">
        <f t="shared" si="0"/>
        <v>2026</v>
      </c>
      <c r="K6" s="7">
        <f t="shared" si="0"/>
        <v>2026</v>
      </c>
      <c r="L6" s="7">
        <f t="shared" si="0"/>
        <v>2026</v>
      </c>
      <c r="M6" s="7">
        <f t="shared" si="0"/>
        <v>2027</v>
      </c>
      <c r="N6" s="7">
        <f t="shared" si="0"/>
        <v>2027</v>
      </c>
      <c r="O6" s="7">
        <f t="shared" si="0"/>
        <v>2027</v>
      </c>
      <c r="P6" s="7">
        <f t="shared" si="0"/>
        <v>2027</v>
      </c>
      <c r="Q6" s="7">
        <f t="shared" si="0"/>
        <v>2027</v>
      </c>
      <c r="R6" s="7">
        <f t="shared" si="0"/>
        <v>2027</v>
      </c>
      <c r="S6" s="7">
        <f t="shared" si="0"/>
        <v>2027</v>
      </c>
      <c r="T6" s="7">
        <f t="shared" si="0"/>
        <v>2027</v>
      </c>
      <c r="U6" s="7">
        <f t="shared" si="0"/>
        <v>2027</v>
      </c>
      <c r="V6" s="7">
        <f t="shared" si="0"/>
        <v>2027</v>
      </c>
      <c r="W6" s="7">
        <f t="shared" si="0"/>
        <v>2027</v>
      </c>
      <c r="X6" s="7">
        <f t="shared" si="0"/>
        <v>2027</v>
      </c>
      <c r="Y6" s="7">
        <f t="shared" si="0"/>
        <v>2028</v>
      </c>
      <c r="Z6" s="7">
        <f t="shared" si="0"/>
        <v>2028</v>
      </c>
      <c r="AA6" s="7">
        <f t="shared" si="0"/>
        <v>2028</v>
      </c>
      <c r="AB6" s="7">
        <f t="shared" si="0"/>
        <v>2028</v>
      </c>
      <c r="AC6" s="7">
        <f t="shared" si="0"/>
        <v>2028</v>
      </c>
      <c r="AD6" s="7">
        <f t="shared" si="0"/>
        <v>2028</v>
      </c>
      <c r="AE6" s="7">
        <f t="shared" si="0"/>
        <v>2028</v>
      </c>
      <c r="AF6" s="7">
        <f t="shared" si="0"/>
        <v>2028</v>
      </c>
      <c r="AG6" s="7">
        <f t="shared" si="0"/>
        <v>2028</v>
      </c>
      <c r="AH6" s="7">
        <f t="shared" si="0"/>
        <v>2028</v>
      </c>
      <c r="AI6" s="7">
        <f t="shared" si="0"/>
        <v>2028</v>
      </c>
      <c r="AJ6" s="7">
        <f t="shared" si="0"/>
        <v>2028</v>
      </c>
      <c r="AK6" s="7">
        <f t="shared" si="0"/>
        <v>2029</v>
      </c>
      <c r="AL6" s="7">
        <f t="shared" si="0"/>
        <v>2029</v>
      </c>
      <c r="AM6" s="7">
        <f t="shared" si="0"/>
        <v>2029</v>
      </c>
      <c r="AN6" s="7">
        <f t="shared" si="0"/>
        <v>2029</v>
      </c>
      <c r="AO6" s="7">
        <f t="shared" si="0"/>
        <v>2029</v>
      </c>
      <c r="AP6" s="7">
        <f t="shared" si="0"/>
        <v>2029</v>
      </c>
      <c r="AQ6" s="7">
        <f t="shared" si="0"/>
        <v>2029</v>
      </c>
      <c r="AR6" s="7">
        <f t="shared" si="0"/>
        <v>2029</v>
      </c>
      <c r="AS6" s="7">
        <f t="shared" si="0"/>
        <v>2029</v>
      </c>
      <c r="AT6" s="7">
        <f t="shared" si="0"/>
        <v>2029</v>
      </c>
      <c r="AU6" s="7">
        <f t="shared" si="0"/>
        <v>2029</v>
      </c>
      <c r="AV6" s="7">
        <f t="shared" si="0"/>
        <v>2029</v>
      </c>
      <c r="AW6" s="7">
        <f t="shared" si="0"/>
        <v>2030</v>
      </c>
      <c r="AX6" s="7">
        <f t="shared" si="0"/>
        <v>2030</v>
      </c>
      <c r="AY6" s="7">
        <f t="shared" si="0"/>
        <v>2030</v>
      </c>
      <c r="AZ6" s="7">
        <f t="shared" si="0"/>
        <v>2030</v>
      </c>
      <c r="BA6" s="7">
        <f t="shared" si="0"/>
        <v>2030</v>
      </c>
      <c r="BB6" s="7">
        <f t="shared" si="0"/>
        <v>2030</v>
      </c>
      <c r="BC6" s="7">
        <f t="shared" si="0"/>
        <v>2030</v>
      </c>
      <c r="BD6" s="7">
        <f t="shared" si="0"/>
        <v>2030</v>
      </c>
      <c r="BE6" s="7">
        <f t="shared" si="0"/>
        <v>2030</v>
      </c>
      <c r="BF6" s="7">
        <f t="shared" si="0"/>
        <v>2030</v>
      </c>
      <c r="BG6" s="7">
        <f t="shared" si="0"/>
        <v>2030</v>
      </c>
      <c r="BH6" s="7">
        <f t="shared" si="0"/>
        <v>2030</v>
      </c>
      <c r="BI6" s="7">
        <f t="shared" si="0"/>
        <v>2031</v>
      </c>
      <c r="BJ6" s="7">
        <f t="shared" si="0"/>
        <v>2031</v>
      </c>
      <c r="BK6" s="7">
        <f t="shared" si="0"/>
        <v>2031</v>
      </c>
      <c r="BL6" s="7">
        <f t="shared" si="0"/>
        <v>2031</v>
      </c>
      <c r="BM6" s="7">
        <f t="shared" si="0"/>
        <v>2031</v>
      </c>
      <c r="BN6" s="7">
        <f t="shared" si="0"/>
        <v>2031</v>
      </c>
      <c r="BO6" s="7">
        <f t="shared" si="0"/>
        <v>2031</v>
      </c>
      <c r="BP6" s="7">
        <f t="shared" si="0"/>
        <v>2031</v>
      </c>
      <c r="BQ6" s="7">
        <f t="shared" si="0"/>
        <v>2031</v>
      </c>
      <c r="BR6" s="7">
        <f t="shared" si="0"/>
        <v>2031</v>
      </c>
      <c r="BS6" s="7">
        <f t="shared" ref="BS6:DU6" si="1">YEAR(BS8)</f>
        <v>2031</v>
      </c>
      <c r="BT6" s="7">
        <f t="shared" si="1"/>
        <v>2031</v>
      </c>
      <c r="BU6" s="7">
        <f t="shared" si="1"/>
        <v>2032</v>
      </c>
      <c r="BV6" s="7">
        <f t="shared" si="1"/>
        <v>2032</v>
      </c>
      <c r="BW6" s="7">
        <f t="shared" si="1"/>
        <v>2032</v>
      </c>
      <c r="BX6" s="7">
        <f t="shared" si="1"/>
        <v>2032</v>
      </c>
      <c r="BY6" s="7">
        <f t="shared" si="1"/>
        <v>2032</v>
      </c>
      <c r="BZ6" s="7">
        <f t="shared" si="1"/>
        <v>2032</v>
      </c>
      <c r="CA6" s="7">
        <f t="shared" si="1"/>
        <v>2032</v>
      </c>
      <c r="CB6" s="7">
        <f t="shared" si="1"/>
        <v>2032</v>
      </c>
      <c r="CC6" s="7">
        <f t="shared" si="1"/>
        <v>2032</v>
      </c>
      <c r="CD6" s="7">
        <f t="shared" si="1"/>
        <v>2032</v>
      </c>
      <c r="CE6" s="7">
        <f t="shared" si="1"/>
        <v>2032</v>
      </c>
      <c r="CF6" s="7">
        <f t="shared" si="1"/>
        <v>2032</v>
      </c>
      <c r="CG6" s="7">
        <f t="shared" si="1"/>
        <v>2033</v>
      </c>
      <c r="CH6" s="7">
        <f t="shared" si="1"/>
        <v>2033</v>
      </c>
      <c r="CI6" s="7">
        <f t="shared" si="1"/>
        <v>2033</v>
      </c>
      <c r="CJ6" s="7">
        <f t="shared" si="1"/>
        <v>2033</v>
      </c>
      <c r="CK6" s="7">
        <f t="shared" si="1"/>
        <v>2033</v>
      </c>
      <c r="CL6" s="7">
        <f t="shared" si="1"/>
        <v>2033</v>
      </c>
      <c r="CM6" s="7">
        <f t="shared" si="1"/>
        <v>2033</v>
      </c>
      <c r="CN6" s="7">
        <f t="shared" si="1"/>
        <v>2033</v>
      </c>
      <c r="CO6" s="7">
        <f t="shared" si="1"/>
        <v>2033</v>
      </c>
      <c r="CP6" s="7">
        <f t="shared" si="1"/>
        <v>2033</v>
      </c>
      <c r="CQ6" s="7">
        <f t="shared" si="1"/>
        <v>2033</v>
      </c>
      <c r="CR6" s="7">
        <f t="shared" si="1"/>
        <v>2033</v>
      </c>
      <c r="CS6" s="7">
        <f t="shared" si="1"/>
        <v>2034</v>
      </c>
      <c r="CT6" s="7">
        <f t="shared" si="1"/>
        <v>2034</v>
      </c>
      <c r="CU6" s="7">
        <f t="shared" si="1"/>
        <v>2034</v>
      </c>
      <c r="CV6" s="7">
        <f t="shared" si="1"/>
        <v>2034</v>
      </c>
      <c r="CW6" s="7">
        <f t="shared" si="1"/>
        <v>2034</v>
      </c>
      <c r="CX6" s="7">
        <f t="shared" si="1"/>
        <v>2034</v>
      </c>
      <c r="CY6" s="7">
        <f t="shared" si="1"/>
        <v>2034</v>
      </c>
      <c r="CZ6" s="7">
        <f t="shared" si="1"/>
        <v>2034</v>
      </c>
      <c r="DA6" s="7">
        <f t="shared" si="1"/>
        <v>2034</v>
      </c>
      <c r="DB6" s="7">
        <f t="shared" si="1"/>
        <v>2034</v>
      </c>
      <c r="DC6" s="7">
        <f t="shared" si="1"/>
        <v>2034</v>
      </c>
      <c r="DD6" s="7">
        <f t="shared" si="1"/>
        <v>2034</v>
      </c>
      <c r="DE6" s="7">
        <f t="shared" si="1"/>
        <v>2035</v>
      </c>
      <c r="DF6" s="7">
        <f t="shared" si="1"/>
        <v>2035</v>
      </c>
      <c r="DG6" s="7">
        <f t="shared" si="1"/>
        <v>2035</v>
      </c>
      <c r="DH6" s="7">
        <f t="shared" si="1"/>
        <v>2035</v>
      </c>
      <c r="DI6" s="7">
        <f t="shared" si="1"/>
        <v>2035</v>
      </c>
      <c r="DJ6" s="7">
        <f t="shared" si="1"/>
        <v>2035</v>
      </c>
      <c r="DK6" s="7">
        <f t="shared" si="1"/>
        <v>2035</v>
      </c>
      <c r="DL6" s="7">
        <f t="shared" si="1"/>
        <v>2035</v>
      </c>
      <c r="DM6" s="7">
        <f t="shared" si="1"/>
        <v>2035</v>
      </c>
      <c r="DN6" s="7">
        <f t="shared" si="1"/>
        <v>2035</v>
      </c>
      <c r="DO6" s="7">
        <f t="shared" si="1"/>
        <v>2035</v>
      </c>
      <c r="DP6" s="7">
        <f t="shared" si="1"/>
        <v>2035</v>
      </c>
      <c r="DQ6" s="7">
        <f t="shared" si="1"/>
        <v>2036</v>
      </c>
      <c r="DR6" s="7">
        <f t="shared" si="1"/>
        <v>2036</v>
      </c>
      <c r="DS6" s="7">
        <f t="shared" si="1"/>
        <v>2036</v>
      </c>
      <c r="DT6" s="7">
        <f t="shared" si="1"/>
        <v>2036</v>
      </c>
      <c r="DU6" s="7">
        <f t="shared" si="1"/>
        <v>2036</v>
      </c>
      <c r="DV6" s="7">
        <f t="shared" ref="DV6" si="2">YEAR(DV8)</f>
        <v>2036</v>
      </c>
    </row>
    <row r="7" spans="3:126">
      <c r="C7" s="49" t="str">
        <f>"Analysis as of "&amp;TEXT(Assumptions!$E$3,"MM/DD/YY")</f>
        <v>Analysis as of 01/21/26</v>
      </c>
      <c r="E7" s="1" t="s">
        <v>102</v>
      </c>
      <c r="F7" s="7">
        <v>1</v>
      </c>
      <c r="G7" s="7">
        <f>F7+1</f>
        <v>2</v>
      </c>
      <c r="H7" s="7">
        <f t="shared" ref="H7:BS7" si="3">G7+1</f>
        <v>3</v>
      </c>
      <c r="I7" s="7">
        <f t="shared" si="3"/>
        <v>4</v>
      </c>
      <c r="J7" s="7">
        <f t="shared" si="3"/>
        <v>5</v>
      </c>
      <c r="K7" s="7">
        <f t="shared" si="3"/>
        <v>6</v>
      </c>
      <c r="L7" s="7">
        <f t="shared" si="3"/>
        <v>7</v>
      </c>
      <c r="M7" s="7">
        <f t="shared" si="3"/>
        <v>8</v>
      </c>
      <c r="N7" s="7">
        <f t="shared" si="3"/>
        <v>9</v>
      </c>
      <c r="O7" s="7">
        <f t="shared" si="3"/>
        <v>10</v>
      </c>
      <c r="P7" s="7">
        <f t="shared" si="3"/>
        <v>11</v>
      </c>
      <c r="Q7" s="7">
        <f t="shared" si="3"/>
        <v>12</v>
      </c>
      <c r="R7" s="7">
        <f t="shared" si="3"/>
        <v>13</v>
      </c>
      <c r="S7" s="7">
        <f t="shared" si="3"/>
        <v>14</v>
      </c>
      <c r="T7" s="7">
        <f t="shared" si="3"/>
        <v>15</v>
      </c>
      <c r="U7" s="7">
        <f t="shared" si="3"/>
        <v>16</v>
      </c>
      <c r="V7" s="7">
        <f t="shared" si="3"/>
        <v>17</v>
      </c>
      <c r="W7" s="7">
        <f t="shared" si="3"/>
        <v>18</v>
      </c>
      <c r="X7" s="7">
        <f t="shared" si="3"/>
        <v>19</v>
      </c>
      <c r="Y7" s="7">
        <f t="shared" si="3"/>
        <v>20</v>
      </c>
      <c r="Z7" s="7">
        <f t="shared" si="3"/>
        <v>21</v>
      </c>
      <c r="AA7" s="7">
        <f t="shared" si="3"/>
        <v>22</v>
      </c>
      <c r="AB7" s="7">
        <f t="shared" si="3"/>
        <v>23</v>
      </c>
      <c r="AC7" s="7">
        <f t="shared" si="3"/>
        <v>24</v>
      </c>
      <c r="AD7" s="7">
        <f t="shared" si="3"/>
        <v>25</v>
      </c>
      <c r="AE7" s="7">
        <f t="shared" si="3"/>
        <v>26</v>
      </c>
      <c r="AF7" s="7">
        <f t="shared" si="3"/>
        <v>27</v>
      </c>
      <c r="AG7" s="7">
        <f t="shared" si="3"/>
        <v>28</v>
      </c>
      <c r="AH7" s="7">
        <f t="shared" si="3"/>
        <v>29</v>
      </c>
      <c r="AI7" s="7">
        <f t="shared" si="3"/>
        <v>30</v>
      </c>
      <c r="AJ7" s="7">
        <f t="shared" si="3"/>
        <v>31</v>
      </c>
      <c r="AK7" s="7">
        <f t="shared" si="3"/>
        <v>32</v>
      </c>
      <c r="AL7" s="7">
        <f t="shared" si="3"/>
        <v>33</v>
      </c>
      <c r="AM7" s="7">
        <f t="shared" si="3"/>
        <v>34</v>
      </c>
      <c r="AN7" s="7">
        <f t="shared" si="3"/>
        <v>35</v>
      </c>
      <c r="AO7" s="7">
        <f t="shared" si="3"/>
        <v>36</v>
      </c>
      <c r="AP7" s="7">
        <f t="shared" si="3"/>
        <v>37</v>
      </c>
      <c r="AQ7" s="7">
        <f t="shared" si="3"/>
        <v>38</v>
      </c>
      <c r="AR7" s="7">
        <f t="shared" si="3"/>
        <v>39</v>
      </c>
      <c r="AS7" s="7">
        <f t="shared" si="3"/>
        <v>40</v>
      </c>
      <c r="AT7" s="7">
        <f t="shared" si="3"/>
        <v>41</v>
      </c>
      <c r="AU7" s="7">
        <f t="shared" si="3"/>
        <v>42</v>
      </c>
      <c r="AV7" s="7">
        <f t="shared" si="3"/>
        <v>43</v>
      </c>
      <c r="AW7" s="7">
        <f t="shared" si="3"/>
        <v>44</v>
      </c>
      <c r="AX7" s="7">
        <f t="shared" si="3"/>
        <v>45</v>
      </c>
      <c r="AY7" s="7">
        <f t="shared" si="3"/>
        <v>46</v>
      </c>
      <c r="AZ7" s="7">
        <f t="shared" si="3"/>
        <v>47</v>
      </c>
      <c r="BA7" s="7">
        <f t="shared" si="3"/>
        <v>48</v>
      </c>
      <c r="BB7" s="7">
        <f t="shared" si="3"/>
        <v>49</v>
      </c>
      <c r="BC7" s="7">
        <f t="shared" si="3"/>
        <v>50</v>
      </c>
      <c r="BD7" s="7">
        <f t="shared" si="3"/>
        <v>51</v>
      </c>
      <c r="BE7" s="7">
        <f t="shared" si="3"/>
        <v>52</v>
      </c>
      <c r="BF7" s="7">
        <f t="shared" si="3"/>
        <v>53</v>
      </c>
      <c r="BG7" s="7">
        <f t="shared" si="3"/>
        <v>54</v>
      </c>
      <c r="BH7" s="7">
        <f t="shared" si="3"/>
        <v>55</v>
      </c>
      <c r="BI7" s="7">
        <f t="shared" si="3"/>
        <v>56</v>
      </c>
      <c r="BJ7" s="7">
        <f t="shared" si="3"/>
        <v>57</v>
      </c>
      <c r="BK7" s="7">
        <f t="shared" si="3"/>
        <v>58</v>
      </c>
      <c r="BL7" s="7">
        <f t="shared" si="3"/>
        <v>59</v>
      </c>
      <c r="BM7" s="7">
        <f t="shared" si="3"/>
        <v>60</v>
      </c>
      <c r="BN7" s="7">
        <f t="shared" si="3"/>
        <v>61</v>
      </c>
      <c r="BO7" s="7">
        <f t="shared" si="3"/>
        <v>62</v>
      </c>
      <c r="BP7" s="7">
        <f t="shared" si="3"/>
        <v>63</v>
      </c>
      <c r="BQ7" s="7">
        <f t="shared" si="3"/>
        <v>64</v>
      </c>
      <c r="BR7" s="7">
        <f t="shared" si="3"/>
        <v>65</v>
      </c>
      <c r="BS7" s="7">
        <f t="shared" si="3"/>
        <v>66</v>
      </c>
      <c r="BT7" s="7">
        <f t="shared" ref="BT7:DV7" si="4">BS7+1</f>
        <v>67</v>
      </c>
      <c r="BU7" s="7">
        <f t="shared" si="4"/>
        <v>68</v>
      </c>
      <c r="BV7" s="7">
        <f t="shared" si="4"/>
        <v>69</v>
      </c>
      <c r="BW7" s="7">
        <f t="shared" si="4"/>
        <v>70</v>
      </c>
      <c r="BX7" s="7">
        <f t="shared" si="4"/>
        <v>71</v>
      </c>
      <c r="BY7" s="7">
        <f t="shared" si="4"/>
        <v>72</v>
      </c>
      <c r="BZ7" s="7">
        <f t="shared" si="4"/>
        <v>73</v>
      </c>
      <c r="CA7" s="7">
        <f t="shared" si="4"/>
        <v>74</v>
      </c>
      <c r="CB7" s="7">
        <f t="shared" si="4"/>
        <v>75</v>
      </c>
      <c r="CC7" s="7">
        <f t="shared" si="4"/>
        <v>76</v>
      </c>
      <c r="CD7" s="7">
        <f t="shared" si="4"/>
        <v>77</v>
      </c>
      <c r="CE7" s="7">
        <f t="shared" si="4"/>
        <v>78</v>
      </c>
      <c r="CF7" s="7">
        <f t="shared" si="4"/>
        <v>79</v>
      </c>
      <c r="CG7" s="7">
        <f t="shared" si="4"/>
        <v>80</v>
      </c>
      <c r="CH7" s="7">
        <f t="shared" si="4"/>
        <v>81</v>
      </c>
      <c r="CI7" s="7">
        <f t="shared" si="4"/>
        <v>82</v>
      </c>
      <c r="CJ7" s="7">
        <f t="shared" si="4"/>
        <v>83</v>
      </c>
      <c r="CK7" s="7">
        <f t="shared" si="4"/>
        <v>84</v>
      </c>
      <c r="CL7" s="7">
        <f t="shared" si="4"/>
        <v>85</v>
      </c>
      <c r="CM7" s="7">
        <f t="shared" si="4"/>
        <v>86</v>
      </c>
      <c r="CN7" s="7">
        <f t="shared" si="4"/>
        <v>87</v>
      </c>
      <c r="CO7" s="7">
        <f t="shared" si="4"/>
        <v>88</v>
      </c>
      <c r="CP7" s="7">
        <f t="shared" si="4"/>
        <v>89</v>
      </c>
      <c r="CQ7" s="7">
        <f t="shared" si="4"/>
        <v>90</v>
      </c>
      <c r="CR7" s="7">
        <f t="shared" si="4"/>
        <v>91</v>
      </c>
      <c r="CS7" s="7">
        <f t="shared" si="4"/>
        <v>92</v>
      </c>
      <c r="CT7" s="7">
        <f t="shared" si="4"/>
        <v>93</v>
      </c>
      <c r="CU7" s="7">
        <f t="shared" si="4"/>
        <v>94</v>
      </c>
      <c r="CV7" s="7">
        <f t="shared" si="4"/>
        <v>95</v>
      </c>
      <c r="CW7" s="7">
        <f t="shared" si="4"/>
        <v>96</v>
      </c>
      <c r="CX7" s="7">
        <f t="shared" si="4"/>
        <v>97</v>
      </c>
      <c r="CY7" s="7">
        <f t="shared" si="4"/>
        <v>98</v>
      </c>
      <c r="CZ7" s="7">
        <f t="shared" si="4"/>
        <v>99</v>
      </c>
      <c r="DA7" s="7">
        <f t="shared" si="4"/>
        <v>100</v>
      </c>
      <c r="DB7" s="7">
        <f t="shared" si="4"/>
        <v>101</v>
      </c>
      <c r="DC7" s="7">
        <f t="shared" si="4"/>
        <v>102</v>
      </c>
      <c r="DD7" s="7">
        <f t="shared" si="4"/>
        <v>103</v>
      </c>
      <c r="DE7" s="7">
        <f t="shared" si="4"/>
        <v>104</v>
      </c>
      <c r="DF7" s="7">
        <f t="shared" si="4"/>
        <v>105</v>
      </c>
      <c r="DG7" s="7">
        <f t="shared" si="4"/>
        <v>106</v>
      </c>
      <c r="DH7" s="7">
        <f t="shared" si="4"/>
        <v>107</v>
      </c>
      <c r="DI7" s="7">
        <f t="shared" si="4"/>
        <v>108</v>
      </c>
      <c r="DJ7" s="7">
        <f t="shared" si="4"/>
        <v>109</v>
      </c>
      <c r="DK7" s="7">
        <f t="shared" si="4"/>
        <v>110</v>
      </c>
      <c r="DL7" s="7">
        <f t="shared" si="4"/>
        <v>111</v>
      </c>
      <c r="DM7" s="7">
        <f t="shared" si="4"/>
        <v>112</v>
      </c>
      <c r="DN7" s="7">
        <f t="shared" si="4"/>
        <v>113</v>
      </c>
      <c r="DO7" s="7">
        <f t="shared" si="4"/>
        <v>114</v>
      </c>
      <c r="DP7" s="7">
        <f t="shared" si="4"/>
        <v>115</v>
      </c>
      <c r="DQ7" s="7">
        <f t="shared" si="4"/>
        <v>116</v>
      </c>
      <c r="DR7" s="7">
        <f t="shared" si="4"/>
        <v>117</v>
      </c>
      <c r="DS7" s="7">
        <f t="shared" si="4"/>
        <v>118</v>
      </c>
      <c r="DT7" s="7">
        <f t="shared" si="4"/>
        <v>119</v>
      </c>
      <c r="DU7" s="7">
        <f t="shared" si="4"/>
        <v>120</v>
      </c>
      <c r="DV7" s="7">
        <f t="shared" si="4"/>
        <v>121</v>
      </c>
    </row>
    <row r="8" spans="3:126">
      <c r="E8" s="1" t="s">
        <v>103</v>
      </c>
      <c r="F8" s="34">
        <f>EOMONTH(Assumptions!D14,0)</f>
        <v>46203</v>
      </c>
      <c r="G8" s="34">
        <f>EOMONTH(F8,1)</f>
        <v>46234</v>
      </c>
      <c r="H8" s="34">
        <f t="shared" ref="H8:BS8" si="5">EOMONTH(G8,1)</f>
        <v>46265</v>
      </c>
      <c r="I8" s="34">
        <f t="shared" si="5"/>
        <v>46295</v>
      </c>
      <c r="J8" s="34">
        <f t="shared" si="5"/>
        <v>46326</v>
      </c>
      <c r="K8" s="34">
        <f t="shared" si="5"/>
        <v>46356</v>
      </c>
      <c r="L8" s="34">
        <f t="shared" si="5"/>
        <v>46387</v>
      </c>
      <c r="M8" s="34">
        <f t="shared" si="5"/>
        <v>46418</v>
      </c>
      <c r="N8" s="34">
        <f t="shared" si="5"/>
        <v>46446</v>
      </c>
      <c r="O8" s="34">
        <f t="shared" si="5"/>
        <v>46477</v>
      </c>
      <c r="P8" s="34">
        <f t="shared" si="5"/>
        <v>46507</v>
      </c>
      <c r="Q8" s="34">
        <f t="shared" si="5"/>
        <v>46538</v>
      </c>
      <c r="R8" s="34">
        <f t="shared" si="5"/>
        <v>46568</v>
      </c>
      <c r="S8" s="34">
        <f t="shared" si="5"/>
        <v>46599</v>
      </c>
      <c r="T8" s="34">
        <f t="shared" si="5"/>
        <v>46630</v>
      </c>
      <c r="U8" s="34">
        <f t="shared" si="5"/>
        <v>46660</v>
      </c>
      <c r="V8" s="34">
        <f t="shared" si="5"/>
        <v>46691</v>
      </c>
      <c r="W8" s="34">
        <f t="shared" si="5"/>
        <v>46721</v>
      </c>
      <c r="X8" s="34">
        <f t="shared" si="5"/>
        <v>46752</v>
      </c>
      <c r="Y8" s="34">
        <f t="shared" si="5"/>
        <v>46783</v>
      </c>
      <c r="Z8" s="34">
        <f t="shared" si="5"/>
        <v>46812</v>
      </c>
      <c r="AA8" s="34">
        <f t="shared" si="5"/>
        <v>46843</v>
      </c>
      <c r="AB8" s="34">
        <f t="shared" si="5"/>
        <v>46873</v>
      </c>
      <c r="AC8" s="34">
        <f t="shared" si="5"/>
        <v>46904</v>
      </c>
      <c r="AD8" s="34">
        <f t="shared" si="5"/>
        <v>46934</v>
      </c>
      <c r="AE8" s="34">
        <f t="shared" si="5"/>
        <v>46965</v>
      </c>
      <c r="AF8" s="34">
        <f t="shared" si="5"/>
        <v>46996</v>
      </c>
      <c r="AG8" s="34">
        <f t="shared" si="5"/>
        <v>47026</v>
      </c>
      <c r="AH8" s="34">
        <f t="shared" si="5"/>
        <v>47057</v>
      </c>
      <c r="AI8" s="34">
        <f t="shared" si="5"/>
        <v>47087</v>
      </c>
      <c r="AJ8" s="34">
        <f t="shared" si="5"/>
        <v>47118</v>
      </c>
      <c r="AK8" s="34">
        <f t="shared" si="5"/>
        <v>47149</v>
      </c>
      <c r="AL8" s="34">
        <f t="shared" si="5"/>
        <v>47177</v>
      </c>
      <c r="AM8" s="34">
        <f t="shared" si="5"/>
        <v>47208</v>
      </c>
      <c r="AN8" s="34">
        <f t="shared" si="5"/>
        <v>47238</v>
      </c>
      <c r="AO8" s="34">
        <f t="shared" si="5"/>
        <v>47269</v>
      </c>
      <c r="AP8" s="34">
        <f t="shared" si="5"/>
        <v>47299</v>
      </c>
      <c r="AQ8" s="34">
        <f t="shared" si="5"/>
        <v>47330</v>
      </c>
      <c r="AR8" s="34">
        <f t="shared" si="5"/>
        <v>47361</v>
      </c>
      <c r="AS8" s="34">
        <f t="shared" si="5"/>
        <v>47391</v>
      </c>
      <c r="AT8" s="34">
        <f t="shared" si="5"/>
        <v>47422</v>
      </c>
      <c r="AU8" s="34">
        <f t="shared" si="5"/>
        <v>47452</v>
      </c>
      <c r="AV8" s="34">
        <f t="shared" si="5"/>
        <v>47483</v>
      </c>
      <c r="AW8" s="34">
        <f t="shared" si="5"/>
        <v>47514</v>
      </c>
      <c r="AX8" s="34">
        <f t="shared" si="5"/>
        <v>47542</v>
      </c>
      <c r="AY8" s="34">
        <f t="shared" si="5"/>
        <v>47573</v>
      </c>
      <c r="AZ8" s="34">
        <f t="shared" si="5"/>
        <v>47603</v>
      </c>
      <c r="BA8" s="34">
        <f t="shared" si="5"/>
        <v>47634</v>
      </c>
      <c r="BB8" s="34">
        <f t="shared" si="5"/>
        <v>47664</v>
      </c>
      <c r="BC8" s="34">
        <f t="shared" si="5"/>
        <v>47695</v>
      </c>
      <c r="BD8" s="34">
        <f t="shared" si="5"/>
        <v>47726</v>
      </c>
      <c r="BE8" s="34">
        <f t="shared" si="5"/>
        <v>47756</v>
      </c>
      <c r="BF8" s="34">
        <f t="shared" si="5"/>
        <v>47787</v>
      </c>
      <c r="BG8" s="34">
        <f t="shared" si="5"/>
        <v>47817</v>
      </c>
      <c r="BH8" s="34">
        <f t="shared" si="5"/>
        <v>47848</v>
      </c>
      <c r="BI8" s="34">
        <f t="shared" si="5"/>
        <v>47879</v>
      </c>
      <c r="BJ8" s="34">
        <f t="shared" si="5"/>
        <v>47907</v>
      </c>
      <c r="BK8" s="34">
        <f t="shared" si="5"/>
        <v>47938</v>
      </c>
      <c r="BL8" s="34">
        <f t="shared" si="5"/>
        <v>47968</v>
      </c>
      <c r="BM8" s="34">
        <f t="shared" si="5"/>
        <v>47999</v>
      </c>
      <c r="BN8" s="34">
        <f t="shared" si="5"/>
        <v>48029</v>
      </c>
      <c r="BO8" s="34">
        <f t="shared" si="5"/>
        <v>48060</v>
      </c>
      <c r="BP8" s="34">
        <f t="shared" si="5"/>
        <v>48091</v>
      </c>
      <c r="BQ8" s="34">
        <f t="shared" si="5"/>
        <v>48121</v>
      </c>
      <c r="BR8" s="34">
        <f t="shared" si="5"/>
        <v>48152</v>
      </c>
      <c r="BS8" s="34">
        <f t="shared" si="5"/>
        <v>48182</v>
      </c>
      <c r="BT8" s="34">
        <f t="shared" ref="BT8:DV8" si="6">EOMONTH(BS8,1)</f>
        <v>48213</v>
      </c>
      <c r="BU8" s="34">
        <f t="shared" si="6"/>
        <v>48244</v>
      </c>
      <c r="BV8" s="34">
        <f t="shared" si="6"/>
        <v>48273</v>
      </c>
      <c r="BW8" s="34">
        <f t="shared" si="6"/>
        <v>48304</v>
      </c>
      <c r="BX8" s="34">
        <f t="shared" si="6"/>
        <v>48334</v>
      </c>
      <c r="BY8" s="34">
        <f t="shared" si="6"/>
        <v>48365</v>
      </c>
      <c r="BZ8" s="34">
        <f t="shared" si="6"/>
        <v>48395</v>
      </c>
      <c r="CA8" s="34">
        <f t="shared" si="6"/>
        <v>48426</v>
      </c>
      <c r="CB8" s="34">
        <f t="shared" si="6"/>
        <v>48457</v>
      </c>
      <c r="CC8" s="34">
        <f t="shared" si="6"/>
        <v>48487</v>
      </c>
      <c r="CD8" s="34">
        <f t="shared" si="6"/>
        <v>48518</v>
      </c>
      <c r="CE8" s="34">
        <f t="shared" si="6"/>
        <v>48548</v>
      </c>
      <c r="CF8" s="34">
        <f t="shared" si="6"/>
        <v>48579</v>
      </c>
      <c r="CG8" s="34">
        <f t="shared" si="6"/>
        <v>48610</v>
      </c>
      <c r="CH8" s="34">
        <f t="shared" si="6"/>
        <v>48638</v>
      </c>
      <c r="CI8" s="34">
        <f t="shared" si="6"/>
        <v>48669</v>
      </c>
      <c r="CJ8" s="34">
        <f t="shared" si="6"/>
        <v>48699</v>
      </c>
      <c r="CK8" s="34">
        <f t="shared" si="6"/>
        <v>48730</v>
      </c>
      <c r="CL8" s="34">
        <f t="shared" si="6"/>
        <v>48760</v>
      </c>
      <c r="CM8" s="34">
        <f t="shared" si="6"/>
        <v>48791</v>
      </c>
      <c r="CN8" s="34">
        <f t="shared" si="6"/>
        <v>48822</v>
      </c>
      <c r="CO8" s="34">
        <f t="shared" si="6"/>
        <v>48852</v>
      </c>
      <c r="CP8" s="34">
        <f t="shared" si="6"/>
        <v>48883</v>
      </c>
      <c r="CQ8" s="34">
        <f t="shared" si="6"/>
        <v>48913</v>
      </c>
      <c r="CR8" s="34">
        <f t="shared" si="6"/>
        <v>48944</v>
      </c>
      <c r="CS8" s="34">
        <f t="shared" si="6"/>
        <v>48975</v>
      </c>
      <c r="CT8" s="34">
        <f t="shared" si="6"/>
        <v>49003</v>
      </c>
      <c r="CU8" s="34">
        <f t="shared" si="6"/>
        <v>49034</v>
      </c>
      <c r="CV8" s="34">
        <f t="shared" si="6"/>
        <v>49064</v>
      </c>
      <c r="CW8" s="34">
        <f t="shared" si="6"/>
        <v>49095</v>
      </c>
      <c r="CX8" s="34">
        <f t="shared" si="6"/>
        <v>49125</v>
      </c>
      <c r="CY8" s="34">
        <f t="shared" si="6"/>
        <v>49156</v>
      </c>
      <c r="CZ8" s="34">
        <f t="shared" si="6"/>
        <v>49187</v>
      </c>
      <c r="DA8" s="34">
        <f t="shared" si="6"/>
        <v>49217</v>
      </c>
      <c r="DB8" s="34">
        <f t="shared" si="6"/>
        <v>49248</v>
      </c>
      <c r="DC8" s="34">
        <f t="shared" si="6"/>
        <v>49278</v>
      </c>
      <c r="DD8" s="34">
        <f t="shared" si="6"/>
        <v>49309</v>
      </c>
      <c r="DE8" s="34">
        <f t="shared" si="6"/>
        <v>49340</v>
      </c>
      <c r="DF8" s="34">
        <f t="shared" si="6"/>
        <v>49368</v>
      </c>
      <c r="DG8" s="34">
        <f t="shared" si="6"/>
        <v>49399</v>
      </c>
      <c r="DH8" s="34">
        <f t="shared" si="6"/>
        <v>49429</v>
      </c>
      <c r="DI8" s="34">
        <f t="shared" si="6"/>
        <v>49460</v>
      </c>
      <c r="DJ8" s="34">
        <f t="shared" si="6"/>
        <v>49490</v>
      </c>
      <c r="DK8" s="34">
        <f t="shared" si="6"/>
        <v>49521</v>
      </c>
      <c r="DL8" s="34">
        <f t="shared" si="6"/>
        <v>49552</v>
      </c>
      <c r="DM8" s="34">
        <f t="shared" si="6"/>
        <v>49582</v>
      </c>
      <c r="DN8" s="34">
        <f t="shared" si="6"/>
        <v>49613</v>
      </c>
      <c r="DO8" s="34">
        <f t="shared" si="6"/>
        <v>49643</v>
      </c>
      <c r="DP8" s="34">
        <f t="shared" si="6"/>
        <v>49674</v>
      </c>
      <c r="DQ8" s="34">
        <f t="shared" si="6"/>
        <v>49705</v>
      </c>
      <c r="DR8" s="34">
        <f t="shared" si="6"/>
        <v>49734</v>
      </c>
      <c r="DS8" s="34">
        <f t="shared" si="6"/>
        <v>49765</v>
      </c>
      <c r="DT8" s="34">
        <f t="shared" si="6"/>
        <v>49795</v>
      </c>
      <c r="DU8" s="34">
        <f t="shared" si="6"/>
        <v>49826</v>
      </c>
      <c r="DV8" s="34">
        <f t="shared" si="6"/>
        <v>49856</v>
      </c>
    </row>
    <row r="9" spans="3:126">
      <c r="E9" s="1" t="s">
        <v>104</v>
      </c>
      <c r="F9" s="7">
        <f>DAY(EOMONTH(F8,0))</f>
        <v>30</v>
      </c>
      <c r="G9" s="7">
        <f t="shared" ref="G9:BR9" si="7">DAY(EOMONTH(G8,0))</f>
        <v>31</v>
      </c>
      <c r="H9" s="7">
        <f t="shared" si="7"/>
        <v>31</v>
      </c>
      <c r="I9" s="7">
        <f t="shared" si="7"/>
        <v>30</v>
      </c>
      <c r="J9" s="7">
        <f t="shared" si="7"/>
        <v>31</v>
      </c>
      <c r="K9" s="7">
        <f t="shared" si="7"/>
        <v>30</v>
      </c>
      <c r="L9" s="7">
        <f t="shared" si="7"/>
        <v>31</v>
      </c>
      <c r="M9" s="7">
        <f t="shared" si="7"/>
        <v>31</v>
      </c>
      <c r="N9" s="7">
        <f t="shared" si="7"/>
        <v>28</v>
      </c>
      <c r="O9" s="7">
        <f t="shared" si="7"/>
        <v>31</v>
      </c>
      <c r="P9" s="7">
        <f t="shared" si="7"/>
        <v>30</v>
      </c>
      <c r="Q9" s="7">
        <f t="shared" si="7"/>
        <v>31</v>
      </c>
      <c r="R9" s="7">
        <f t="shared" si="7"/>
        <v>30</v>
      </c>
      <c r="S9" s="7">
        <f t="shared" si="7"/>
        <v>31</v>
      </c>
      <c r="T9" s="7">
        <f t="shared" si="7"/>
        <v>31</v>
      </c>
      <c r="U9" s="7">
        <f t="shared" si="7"/>
        <v>30</v>
      </c>
      <c r="V9" s="7">
        <f t="shared" si="7"/>
        <v>31</v>
      </c>
      <c r="W9" s="7">
        <f t="shared" si="7"/>
        <v>30</v>
      </c>
      <c r="X9" s="7">
        <f t="shared" si="7"/>
        <v>31</v>
      </c>
      <c r="Y9" s="7">
        <f t="shared" si="7"/>
        <v>31</v>
      </c>
      <c r="Z9" s="7">
        <f t="shared" si="7"/>
        <v>29</v>
      </c>
      <c r="AA9" s="7">
        <f t="shared" si="7"/>
        <v>31</v>
      </c>
      <c r="AB9" s="7">
        <f t="shared" si="7"/>
        <v>30</v>
      </c>
      <c r="AC9" s="7">
        <f t="shared" si="7"/>
        <v>31</v>
      </c>
      <c r="AD9" s="7">
        <f t="shared" si="7"/>
        <v>30</v>
      </c>
      <c r="AE9" s="7">
        <f t="shared" si="7"/>
        <v>31</v>
      </c>
      <c r="AF9" s="7">
        <f t="shared" si="7"/>
        <v>31</v>
      </c>
      <c r="AG9" s="7">
        <f t="shared" si="7"/>
        <v>30</v>
      </c>
      <c r="AH9" s="7">
        <f t="shared" si="7"/>
        <v>31</v>
      </c>
      <c r="AI9" s="7">
        <f t="shared" si="7"/>
        <v>30</v>
      </c>
      <c r="AJ9" s="7">
        <f t="shared" si="7"/>
        <v>31</v>
      </c>
      <c r="AK9" s="7">
        <f t="shared" si="7"/>
        <v>31</v>
      </c>
      <c r="AL9" s="7">
        <f t="shared" si="7"/>
        <v>28</v>
      </c>
      <c r="AM9" s="7">
        <f t="shared" si="7"/>
        <v>31</v>
      </c>
      <c r="AN9" s="7">
        <f t="shared" si="7"/>
        <v>30</v>
      </c>
      <c r="AO9" s="7">
        <f t="shared" si="7"/>
        <v>31</v>
      </c>
      <c r="AP9" s="7">
        <f t="shared" si="7"/>
        <v>30</v>
      </c>
      <c r="AQ9" s="7">
        <f t="shared" si="7"/>
        <v>31</v>
      </c>
      <c r="AR9" s="7">
        <f t="shared" si="7"/>
        <v>31</v>
      </c>
      <c r="AS9" s="7">
        <f t="shared" si="7"/>
        <v>30</v>
      </c>
      <c r="AT9" s="7">
        <f t="shared" si="7"/>
        <v>31</v>
      </c>
      <c r="AU9" s="7">
        <f t="shared" si="7"/>
        <v>30</v>
      </c>
      <c r="AV9" s="7">
        <f t="shared" si="7"/>
        <v>31</v>
      </c>
      <c r="AW9" s="7">
        <f t="shared" si="7"/>
        <v>31</v>
      </c>
      <c r="AX9" s="7">
        <f t="shared" si="7"/>
        <v>28</v>
      </c>
      <c r="AY9" s="7">
        <f t="shared" si="7"/>
        <v>31</v>
      </c>
      <c r="AZ9" s="7">
        <f t="shared" si="7"/>
        <v>30</v>
      </c>
      <c r="BA9" s="7">
        <f t="shared" si="7"/>
        <v>31</v>
      </c>
      <c r="BB9" s="7">
        <f t="shared" si="7"/>
        <v>30</v>
      </c>
      <c r="BC9" s="7">
        <f t="shared" si="7"/>
        <v>31</v>
      </c>
      <c r="BD9" s="7">
        <f t="shared" si="7"/>
        <v>31</v>
      </c>
      <c r="BE9" s="7">
        <f t="shared" si="7"/>
        <v>30</v>
      </c>
      <c r="BF9" s="7">
        <f t="shared" si="7"/>
        <v>31</v>
      </c>
      <c r="BG9" s="7">
        <f t="shared" si="7"/>
        <v>30</v>
      </c>
      <c r="BH9" s="7">
        <f t="shared" si="7"/>
        <v>31</v>
      </c>
      <c r="BI9" s="7">
        <f t="shared" si="7"/>
        <v>31</v>
      </c>
      <c r="BJ9" s="7">
        <f t="shared" si="7"/>
        <v>28</v>
      </c>
      <c r="BK9" s="7">
        <f t="shared" si="7"/>
        <v>31</v>
      </c>
      <c r="BL9" s="7">
        <f t="shared" si="7"/>
        <v>30</v>
      </c>
      <c r="BM9" s="7">
        <f t="shared" si="7"/>
        <v>31</v>
      </c>
      <c r="BN9" s="7">
        <f t="shared" si="7"/>
        <v>30</v>
      </c>
      <c r="BO9" s="7">
        <f t="shared" si="7"/>
        <v>31</v>
      </c>
      <c r="BP9" s="7">
        <f t="shared" si="7"/>
        <v>31</v>
      </c>
      <c r="BQ9" s="7">
        <f t="shared" si="7"/>
        <v>30</v>
      </c>
      <c r="BR9" s="7">
        <f t="shared" si="7"/>
        <v>31</v>
      </c>
      <c r="BS9" s="7">
        <f t="shared" ref="BS9:DU9" si="8">DAY(EOMONTH(BS8,0))</f>
        <v>30</v>
      </c>
      <c r="BT9" s="7">
        <f t="shared" si="8"/>
        <v>31</v>
      </c>
      <c r="BU9" s="7">
        <f t="shared" si="8"/>
        <v>31</v>
      </c>
      <c r="BV9" s="7">
        <f t="shared" si="8"/>
        <v>29</v>
      </c>
      <c r="BW9" s="7">
        <f t="shared" si="8"/>
        <v>31</v>
      </c>
      <c r="BX9" s="7">
        <f t="shared" si="8"/>
        <v>30</v>
      </c>
      <c r="BY9" s="7">
        <f t="shared" si="8"/>
        <v>31</v>
      </c>
      <c r="BZ9" s="7">
        <f t="shared" si="8"/>
        <v>30</v>
      </c>
      <c r="CA9" s="7">
        <f t="shared" si="8"/>
        <v>31</v>
      </c>
      <c r="CB9" s="7">
        <f t="shared" si="8"/>
        <v>31</v>
      </c>
      <c r="CC9" s="7">
        <f t="shared" si="8"/>
        <v>30</v>
      </c>
      <c r="CD9" s="7">
        <f t="shared" si="8"/>
        <v>31</v>
      </c>
      <c r="CE9" s="7">
        <f t="shared" si="8"/>
        <v>30</v>
      </c>
      <c r="CF9" s="7">
        <f t="shared" si="8"/>
        <v>31</v>
      </c>
      <c r="CG9" s="7">
        <f t="shared" si="8"/>
        <v>31</v>
      </c>
      <c r="CH9" s="7">
        <f t="shared" si="8"/>
        <v>28</v>
      </c>
      <c r="CI9" s="7">
        <f t="shared" si="8"/>
        <v>31</v>
      </c>
      <c r="CJ9" s="7">
        <f t="shared" si="8"/>
        <v>30</v>
      </c>
      <c r="CK9" s="7">
        <f t="shared" si="8"/>
        <v>31</v>
      </c>
      <c r="CL9" s="7">
        <f t="shared" si="8"/>
        <v>30</v>
      </c>
      <c r="CM9" s="7">
        <f t="shared" si="8"/>
        <v>31</v>
      </c>
      <c r="CN9" s="7">
        <f t="shared" si="8"/>
        <v>31</v>
      </c>
      <c r="CO9" s="7">
        <f t="shared" si="8"/>
        <v>30</v>
      </c>
      <c r="CP9" s="7">
        <f t="shared" si="8"/>
        <v>31</v>
      </c>
      <c r="CQ9" s="7">
        <f t="shared" si="8"/>
        <v>30</v>
      </c>
      <c r="CR9" s="7">
        <f t="shared" si="8"/>
        <v>31</v>
      </c>
      <c r="CS9" s="7">
        <f t="shared" si="8"/>
        <v>31</v>
      </c>
      <c r="CT9" s="7">
        <f t="shared" si="8"/>
        <v>28</v>
      </c>
      <c r="CU9" s="7">
        <f t="shared" si="8"/>
        <v>31</v>
      </c>
      <c r="CV9" s="7">
        <f t="shared" si="8"/>
        <v>30</v>
      </c>
      <c r="CW9" s="7">
        <f t="shared" si="8"/>
        <v>31</v>
      </c>
      <c r="CX9" s="7">
        <f t="shared" si="8"/>
        <v>30</v>
      </c>
      <c r="CY9" s="7">
        <f t="shared" si="8"/>
        <v>31</v>
      </c>
      <c r="CZ9" s="7">
        <f t="shared" si="8"/>
        <v>31</v>
      </c>
      <c r="DA9" s="7">
        <f t="shared" si="8"/>
        <v>30</v>
      </c>
      <c r="DB9" s="7">
        <f t="shared" si="8"/>
        <v>31</v>
      </c>
      <c r="DC9" s="7">
        <f t="shared" si="8"/>
        <v>30</v>
      </c>
      <c r="DD9" s="7">
        <f t="shared" si="8"/>
        <v>31</v>
      </c>
      <c r="DE9" s="7">
        <f t="shared" si="8"/>
        <v>31</v>
      </c>
      <c r="DF9" s="7">
        <f t="shared" si="8"/>
        <v>28</v>
      </c>
      <c r="DG9" s="7">
        <f t="shared" si="8"/>
        <v>31</v>
      </c>
      <c r="DH9" s="7">
        <f t="shared" si="8"/>
        <v>30</v>
      </c>
      <c r="DI9" s="7">
        <f t="shared" si="8"/>
        <v>31</v>
      </c>
      <c r="DJ9" s="7">
        <f t="shared" si="8"/>
        <v>30</v>
      </c>
      <c r="DK9" s="7">
        <f t="shared" si="8"/>
        <v>31</v>
      </c>
      <c r="DL9" s="7">
        <f t="shared" si="8"/>
        <v>31</v>
      </c>
      <c r="DM9" s="7">
        <f t="shared" si="8"/>
        <v>30</v>
      </c>
      <c r="DN9" s="7">
        <f t="shared" si="8"/>
        <v>31</v>
      </c>
      <c r="DO9" s="7">
        <f t="shared" si="8"/>
        <v>30</v>
      </c>
      <c r="DP9" s="7">
        <f t="shared" si="8"/>
        <v>31</v>
      </c>
      <c r="DQ9" s="7">
        <f t="shared" si="8"/>
        <v>31</v>
      </c>
      <c r="DR9" s="7">
        <f t="shared" si="8"/>
        <v>29</v>
      </c>
      <c r="DS9" s="7">
        <f t="shared" si="8"/>
        <v>31</v>
      </c>
      <c r="DT9" s="7">
        <f t="shared" si="8"/>
        <v>30</v>
      </c>
      <c r="DU9" s="7">
        <f t="shared" si="8"/>
        <v>31</v>
      </c>
      <c r="DV9" s="7">
        <f t="shared" ref="DV9" si="9">DAY(EOMONTH(DV8,0))</f>
        <v>30</v>
      </c>
    </row>
    <row r="10" spans="3:126">
      <c r="E10" s="1" t="s">
        <v>165</v>
      </c>
      <c r="F10" s="50">
        <f>IF(F8&lt;Assumptions!$C$23,0,IF(F8&lt;Assumptions!$C$24,Assumptions!$D$23,IF(F8&lt;Assumptions!$C$25,Assumptions!$D$24,IF(F8&lt;Assumptions!$C$26,Assumptions!$D$25,IF(F8&lt;Assumptions!$C$27,Assumptions!$D$26,Assumptions!$D$27)))))</f>
        <v>15</v>
      </c>
      <c r="G10" s="50">
        <f>IF(G8&lt;Assumptions!$C$23,0,IF(G8&lt;Assumptions!$C$24,Assumptions!$D$23,IF(G8&lt;Assumptions!$C$25,Assumptions!$D$24,IF(G8&lt;Assumptions!$C$26,Assumptions!$D$25,IF(G8&lt;Assumptions!$C$27,Assumptions!$D$26,Assumptions!$D$27)))))</f>
        <v>15</v>
      </c>
      <c r="H10" s="50">
        <f>IF(H8&lt;Assumptions!$C$23,0,IF(H8&lt;Assumptions!$C$24,Assumptions!$D$23,IF(H8&lt;Assumptions!$C$25,Assumptions!$D$24,IF(H8&lt;Assumptions!$C$26,Assumptions!$D$25,IF(H8&lt;Assumptions!$C$27,Assumptions!$D$26,Assumptions!$D$27)))))</f>
        <v>15</v>
      </c>
      <c r="I10" s="50">
        <f>IF(I8&lt;Assumptions!$C$23,0,IF(I8&lt;Assumptions!$C$24,Assumptions!$D$23,IF(I8&lt;Assumptions!$C$25,Assumptions!$D$24,IF(I8&lt;Assumptions!$C$26,Assumptions!$D$25,IF(I8&lt;Assumptions!$C$27,Assumptions!$D$26,Assumptions!$D$27)))))</f>
        <v>15</v>
      </c>
      <c r="J10" s="50">
        <f>IF(J8&lt;Assumptions!$C$23,0,IF(J8&lt;Assumptions!$C$24,Assumptions!$D$23,IF(J8&lt;Assumptions!$C$25,Assumptions!$D$24,IF(J8&lt;Assumptions!$C$26,Assumptions!$D$25,IF(J8&lt;Assumptions!$C$27,Assumptions!$D$26,Assumptions!$D$27)))))</f>
        <v>15</v>
      </c>
      <c r="K10" s="50">
        <f>IF(K8&lt;Assumptions!$C$23,0,IF(K8&lt;Assumptions!$C$24,Assumptions!$D$23,IF(K8&lt;Assumptions!$C$25,Assumptions!$D$24,IF(K8&lt;Assumptions!$C$26,Assumptions!$D$25,IF(K8&lt;Assumptions!$C$27,Assumptions!$D$26,Assumptions!$D$27)))))</f>
        <v>15</v>
      </c>
      <c r="L10" s="50">
        <f>IF(L8&lt;Assumptions!$C$23,0,IF(L8&lt;Assumptions!$C$24,Assumptions!$D$23,IF(L8&lt;Assumptions!$C$25,Assumptions!$D$24,IF(L8&lt;Assumptions!$C$26,Assumptions!$D$25,IF(L8&lt;Assumptions!$C$27,Assumptions!$D$26,Assumptions!$D$27)))))</f>
        <v>15</v>
      </c>
      <c r="M10" s="50">
        <f>IF(M8&lt;Assumptions!$C$23,0,IF(M8&lt;Assumptions!$C$24,Assumptions!$D$23,IF(M8&lt;Assumptions!$C$25,Assumptions!$D$24,IF(M8&lt;Assumptions!$C$26,Assumptions!$D$25,IF(M8&lt;Assumptions!$C$27,Assumptions!$D$26,Assumptions!$D$27)))))</f>
        <v>15.450000000000001</v>
      </c>
      <c r="N10" s="50">
        <f>IF(N8&lt;Assumptions!$C$23,0,IF(N8&lt;Assumptions!$C$24,Assumptions!$D$23,IF(N8&lt;Assumptions!$C$25,Assumptions!$D$24,IF(N8&lt;Assumptions!$C$26,Assumptions!$D$25,IF(N8&lt;Assumptions!$C$27,Assumptions!$D$26,Assumptions!$D$27)))))</f>
        <v>15.450000000000001</v>
      </c>
      <c r="O10" s="50">
        <f>IF(O8&lt;Assumptions!$C$23,0,IF(O8&lt;Assumptions!$C$24,Assumptions!$D$23,IF(O8&lt;Assumptions!$C$25,Assumptions!$D$24,IF(O8&lt;Assumptions!$C$26,Assumptions!$D$25,IF(O8&lt;Assumptions!$C$27,Assumptions!$D$26,Assumptions!$D$27)))))</f>
        <v>15.450000000000001</v>
      </c>
      <c r="P10" s="50">
        <f>IF(P8&lt;Assumptions!$C$23,0,IF(P8&lt;Assumptions!$C$24,Assumptions!$D$23,IF(P8&lt;Assumptions!$C$25,Assumptions!$D$24,IF(P8&lt;Assumptions!$C$26,Assumptions!$D$25,IF(P8&lt;Assumptions!$C$27,Assumptions!$D$26,Assumptions!$D$27)))))</f>
        <v>15.450000000000001</v>
      </c>
      <c r="Q10" s="50">
        <f>IF(Q8&lt;Assumptions!$C$23,0,IF(Q8&lt;Assumptions!$C$24,Assumptions!$D$23,IF(Q8&lt;Assumptions!$C$25,Assumptions!$D$24,IF(Q8&lt;Assumptions!$C$26,Assumptions!$D$25,IF(Q8&lt;Assumptions!$C$27,Assumptions!$D$26,Assumptions!$D$27)))))</f>
        <v>15.450000000000001</v>
      </c>
      <c r="R10" s="50">
        <f>IF(R8&lt;Assumptions!$C$23,0,IF(R8&lt;Assumptions!$C$24,Assumptions!$D$23,IF(R8&lt;Assumptions!$C$25,Assumptions!$D$24,IF(R8&lt;Assumptions!$C$26,Assumptions!$D$25,IF(R8&lt;Assumptions!$C$27,Assumptions!$D$26,Assumptions!$D$27)))))</f>
        <v>15.450000000000001</v>
      </c>
      <c r="S10" s="50">
        <f>IF(S8&lt;Assumptions!$C$23,0,IF(S8&lt;Assumptions!$C$24,Assumptions!$D$23,IF(S8&lt;Assumptions!$C$25,Assumptions!$D$24,IF(S8&lt;Assumptions!$C$26,Assumptions!$D$25,IF(S8&lt;Assumptions!$C$27,Assumptions!$D$26,Assumptions!$D$27)))))</f>
        <v>15.450000000000001</v>
      </c>
      <c r="T10" s="50">
        <f>IF(T8&lt;Assumptions!$C$23,0,IF(T8&lt;Assumptions!$C$24,Assumptions!$D$23,IF(T8&lt;Assumptions!$C$25,Assumptions!$D$24,IF(T8&lt;Assumptions!$C$26,Assumptions!$D$25,IF(T8&lt;Assumptions!$C$27,Assumptions!$D$26,Assumptions!$D$27)))))</f>
        <v>15.450000000000001</v>
      </c>
      <c r="U10" s="50">
        <f>IF(U8&lt;Assumptions!$C$23,0,IF(U8&lt;Assumptions!$C$24,Assumptions!$D$23,IF(U8&lt;Assumptions!$C$25,Assumptions!$D$24,IF(U8&lt;Assumptions!$C$26,Assumptions!$D$25,IF(U8&lt;Assumptions!$C$27,Assumptions!$D$26,Assumptions!$D$27)))))</f>
        <v>15.450000000000001</v>
      </c>
      <c r="V10" s="50">
        <f>IF(V8&lt;Assumptions!$C$23,0,IF(V8&lt;Assumptions!$C$24,Assumptions!$D$23,IF(V8&lt;Assumptions!$C$25,Assumptions!$D$24,IF(V8&lt;Assumptions!$C$26,Assumptions!$D$25,IF(V8&lt;Assumptions!$C$27,Assumptions!$D$26,Assumptions!$D$27)))))</f>
        <v>15.450000000000001</v>
      </c>
      <c r="W10" s="50">
        <f>IF(W8&lt;Assumptions!$C$23,0,IF(W8&lt;Assumptions!$C$24,Assumptions!$D$23,IF(W8&lt;Assumptions!$C$25,Assumptions!$D$24,IF(W8&lt;Assumptions!$C$26,Assumptions!$D$25,IF(W8&lt;Assumptions!$C$27,Assumptions!$D$26,Assumptions!$D$27)))))</f>
        <v>15.450000000000001</v>
      </c>
      <c r="X10" s="50">
        <f>IF(X8&lt;Assumptions!$C$23,0,IF(X8&lt;Assumptions!$C$24,Assumptions!$D$23,IF(X8&lt;Assumptions!$C$25,Assumptions!$D$24,IF(X8&lt;Assumptions!$C$26,Assumptions!$D$25,IF(X8&lt;Assumptions!$C$27,Assumptions!$D$26,Assumptions!$D$27)))))</f>
        <v>15.450000000000001</v>
      </c>
      <c r="Y10" s="50">
        <f>IF(Y8&lt;Assumptions!$C$23,0,IF(Y8&lt;Assumptions!$C$24,Assumptions!$D$23,IF(Y8&lt;Assumptions!$C$25,Assumptions!$D$24,IF(Y8&lt;Assumptions!$C$26,Assumptions!$D$25,IF(Y8&lt;Assumptions!$C$27,Assumptions!$D$26,Assumptions!$D$27)))))</f>
        <v>15.913500000000001</v>
      </c>
      <c r="Z10" s="50">
        <f>IF(Z8&lt;Assumptions!$C$23,0,IF(Z8&lt;Assumptions!$C$24,Assumptions!$D$23,IF(Z8&lt;Assumptions!$C$25,Assumptions!$D$24,IF(Z8&lt;Assumptions!$C$26,Assumptions!$D$25,IF(Z8&lt;Assumptions!$C$27,Assumptions!$D$26,Assumptions!$D$27)))))</f>
        <v>15.913500000000001</v>
      </c>
      <c r="AA10" s="50">
        <f>IF(AA8&lt;Assumptions!$C$23,0,IF(AA8&lt;Assumptions!$C$24,Assumptions!$D$23,IF(AA8&lt;Assumptions!$C$25,Assumptions!$D$24,IF(AA8&lt;Assumptions!$C$26,Assumptions!$D$25,IF(AA8&lt;Assumptions!$C$27,Assumptions!$D$26,Assumptions!$D$27)))))</f>
        <v>15.913500000000001</v>
      </c>
      <c r="AB10" s="50">
        <f>IF(AB8&lt;Assumptions!$C$23,0,IF(AB8&lt;Assumptions!$C$24,Assumptions!$D$23,IF(AB8&lt;Assumptions!$C$25,Assumptions!$D$24,IF(AB8&lt;Assumptions!$C$26,Assumptions!$D$25,IF(AB8&lt;Assumptions!$C$27,Assumptions!$D$26,Assumptions!$D$27)))))</f>
        <v>15.913500000000001</v>
      </c>
      <c r="AC10" s="50">
        <f>IF(AC8&lt;Assumptions!$C$23,0,IF(AC8&lt;Assumptions!$C$24,Assumptions!$D$23,IF(AC8&lt;Assumptions!$C$25,Assumptions!$D$24,IF(AC8&lt;Assumptions!$C$26,Assumptions!$D$25,IF(AC8&lt;Assumptions!$C$27,Assumptions!$D$26,Assumptions!$D$27)))))</f>
        <v>15.913500000000001</v>
      </c>
      <c r="AD10" s="50">
        <f>IF(AD8&lt;Assumptions!$C$23,0,IF(AD8&lt;Assumptions!$C$24,Assumptions!$D$23,IF(AD8&lt;Assumptions!$C$25,Assumptions!$D$24,IF(AD8&lt;Assumptions!$C$26,Assumptions!$D$25,IF(AD8&lt;Assumptions!$C$27,Assumptions!$D$26,Assumptions!$D$27)))))</f>
        <v>15.913500000000001</v>
      </c>
      <c r="AE10" s="50">
        <f>IF(AE8&lt;Assumptions!$C$23,0,IF(AE8&lt;Assumptions!$C$24,Assumptions!$D$23,IF(AE8&lt;Assumptions!$C$25,Assumptions!$D$24,IF(AE8&lt;Assumptions!$C$26,Assumptions!$D$25,IF(AE8&lt;Assumptions!$C$27,Assumptions!$D$26,Assumptions!$D$27)))))</f>
        <v>15.913500000000001</v>
      </c>
      <c r="AF10" s="50">
        <f>IF(AF8&lt;Assumptions!$C$23,0,IF(AF8&lt;Assumptions!$C$24,Assumptions!$D$23,IF(AF8&lt;Assumptions!$C$25,Assumptions!$D$24,IF(AF8&lt;Assumptions!$C$26,Assumptions!$D$25,IF(AF8&lt;Assumptions!$C$27,Assumptions!$D$26,Assumptions!$D$27)))))</f>
        <v>15.913500000000001</v>
      </c>
      <c r="AG10" s="50">
        <f>IF(AG8&lt;Assumptions!$C$23,0,IF(AG8&lt;Assumptions!$C$24,Assumptions!$D$23,IF(AG8&lt;Assumptions!$C$25,Assumptions!$D$24,IF(AG8&lt;Assumptions!$C$26,Assumptions!$D$25,IF(AG8&lt;Assumptions!$C$27,Assumptions!$D$26,Assumptions!$D$27)))))</f>
        <v>15.913500000000001</v>
      </c>
      <c r="AH10" s="50">
        <f>IF(AH8&lt;Assumptions!$C$23,0,IF(AH8&lt;Assumptions!$C$24,Assumptions!$D$23,IF(AH8&lt;Assumptions!$C$25,Assumptions!$D$24,IF(AH8&lt;Assumptions!$C$26,Assumptions!$D$25,IF(AH8&lt;Assumptions!$C$27,Assumptions!$D$26,Assumptions!$D$27)))))</f>
        <v>15.913500000000001</v>
      </c>
      <c r="AI10" s="50">
        <f>IF(AI8&lt;Assumptions!$C$23,0,IF(AI8&lt;Assumptions!$C$24,Assumptions!$D$23,IF(AI8&lt;Assumptions!$C$25,Assumptions!$D$24,IF(AI8&lt;Assumptions!$C$26,Assumptions!$D$25,IF(AI8&lt;Assumptions!$C$27,Assumptions!$D$26,Assumptions!$D$27)))))</f>
        <v>15.913500000000001</v>
      </c>
      <c r="AJ10" s="50">
        <f>IF(AJ8&lt;Assumptions!$C$23,0,IF(AJ8&lt;Assumptions!$C$24,Assumptions!$D$23,IF(AJ8&lt;Assumptions!$C$25,Assumptions!$D$24,IF(AJ8&lt;Assumptions!$C$26,Assumptions!$D$25,IF(AJ8&lt;Assumptions!$C$27,Assumptions!$D$26,Assumptions!$D$27)))))</f>
        <v>15.913500000000001</v>
      </c>
      <c r="AK10" s="50">
        <f>IF(AK8&lt;Assumptions!$C$23,0,IF(AK8&lt;Assumptions!$C$24,Assumptions!$D$23,IF(AK8&lt;Assumptions!$C$25,Assumptions!$D$24,IF(AK8&lt;Assumptions!$C$26,Assumptions!$D$25,IF(AK8&lt;Assumptions!$C$27,Assumptions!$D$26,Assumptions!$D$27)))))</f>
        <v>15.913500000000001</v>
      </c>
      <c r="AL10" s="50">
        <f>IF(AL8&lt;Assumptions!$C$23,0,IF(AL8&lt;Assumptions!$C$24,Assumptions!$D$23,IF(AL8&lt;Assumptions!$C$25,Assumptions!$D$24,IF(AL8&lt;Assumptions!$C$26,Assumptions!$D$25,IF(AL8&lt;Assumptions!$C$27,Assumptions!$D$26,Assumptions!$D$27)))))</f>
        <v>15.913500000000001</v>
      </c>
      <c r="AM10" s="50">
        <f>IF(AM8&lt;Assumptions!$C$23,0,IF(AM8&lt;Assumptions!$C$24,Assumptions!$D$23,IF(AM8&lt;Assumptions!$C$25,Assumptions!$D$24,IF(AM8&lt;Assumptions!$C$26,Assumptions!$D$25,IF(AM8&lt;Assumptions!$C$27,Assumptions!$D$26,Assumptions!$D$27)))))</f>
        <v>15.913500000000001</v>
      </c>
      <c r="AN10" s="50">
        <f>IF(AN8&lt;Assumptions!$C$23,0,IF(AN8&lt;Assumptions!$C$24,Assumptions!$D$23,IF(AN8&lt;Assumptions!$C$25,Assumptions!$D$24,IF(AN8&lt;Assumptions!$C$26,Assumptions!$D$25,IF(AN8&lt;Assumptions!$C$27,Assumptions!$D$26,Assumptions!$D$27)))))</f>
        <v>15.913500000000001</v>
      </c>
      <c r="AO10" s="50">
        <f>IF(AO8&lt;Assumptions!$C$23,0,IF(AO8&lt;Assumptions!$C$24,Assumptions!$D$23,IF(AO8&lt;Assumptions!$C$25,Assumptions!$D$24,IF(AO8&lt;Assumptions!$C$26,Assumptions!$D$25,IF(AO8&lt;Assumptions!$C$27,Assumptions!$D$26,Assumptions!$D$27)))))</f>
        <v>15.913500000000001</v>
      </c>
      <c r="AP10" s="50">
        <f>IF(AP8&lt;Assumptions!$C$23,0,IF(AP8&lt;Assumptions!$C$24,Assumptions!$D$23,IF(AP8&lt;Assumptions!$C$25,Assumptions!$D$24,IF(AP8&lt;Assumptions!$C$26,Assumptions!$D$25,IF(AP8&lt;Assumptions!$C$27,Assumptions!$D$26,Assumptions!$D$27)))))</f>
        <v>15.913500000000001</v>
      </c>
      <c r="AQ10" s="50">
        <f>IF(AQ8&lt;Assumptions!$C$23,0,IF(AQ8&lt;Assumptions!$C$24,Assumptions!$D$23,IF(AQ8&lt;Assumptions!$C$25,Assumptions!$D$24,IF(AQ8&lt;Assumptions!$C$26,Assumptions!$D$25,IF(AQ8&lt;Assumptions!$C$27,Assumptions!$D$26,Assumptions!$D$27)))))</f>
        <v>15.913500000000001</v>
      </c>
      <c r="AR10" s="50">
        <f>IF(AR8&lt;Assumptions!$C$23,0,IF(AR8&lt;Assumptions!$C$24,Assumptions!$D$23,IF(AR8&lt;Assumptions!$C$25,Assumptions!$D$24,IF(AR8&lt;Assumptions!$C$26,Assumptions!$D$25,IF(AR8&lt;Assumptions!$C$27,Assumptions!$D$26,Assumptions!$D$27)))))</f>
        <v>15.913500000000001</v>
      </c>
      <c r="AS10" s="50">
        <f>IF(AS8&lt;Assumptions!$C$23,0,IF(AS8&lt;Assumptions!$C$24,Assumptions!$D$23,IF(AS8&lt;Assumptions!$C$25,Assumptions!$D$24,IF(AS8&lt;Assumptions!$C$26,Assumptions!$D$25,IF(AS8&lt;Assumptions!$C$27,Assumptions!$D$26,Assumptions!$D$27)))))</f>
        <v>15.913500000000001</v>
      </c>
      <c r="AT10" s="50">
        <f>IF(AT8&lt;Assumptions!$C$23,0,IF(AT8&lt;Assumptions!$C$24,Assumptions!$D$23,IF(AT8&lt;Assumptions!$C$25,Assumptions!$D$24,IF(AT8&lt;Assumptions!$C$26,Assumptions!$D$25,IF(AT8&lt;Assumptions!$C$27,Assumptions!$D$26,Assumptions!$D$27)))))</f>
        <v>15.913500000000001</v>
      </c>
      <c r="AU10" s="50">
        <f>IF(AU8&lt;Assumptions!$C$23,0,IF(AU8&lt;Assumptions!$C$24,Assumptions!$D$23,IF(AU8&lt;Assumptions!$C$25,Assumptions!$D$24,IF(AU8&lt;Assumptions!$C$26,Assumptions!$D$25,IF(AU8&lt;Assumptions!$C$27,Assumptions!$D$26,Assumptions!$D$27)))))</f>
        <v>15.913500000000001</v>
      </c>
      <c r="AV10" s="50">
        <f>IF(AV8&lt;Assumptions!$C$23,0,IF(AV8&lt;Assumptions!$C$24,Assumptions!$D$23,IF(AV8&lt;Assumptions!$C$25,Assumptions!$D$24,IF(AV8&lt;Assumptions!$C$26,Assumptions!$D$25,IF(AV8&lt;Assumptions!$C$27,Assumptions!$D$26,Assumptions!$D$27)))))</f>
        <v>15.913500000000001</v>
      </c>
      <c r="AW10" s="50">
        <f>IF(AW8&lt;Assumptions!$C$23,0,IF(AW8&lt;Assumptions!$C$24,Assumptions!$D$23,IF(AW8&lt;Assumptions!$C$25,Assumptions!$D$24,IF(AW8&lt;Assumptions!$C$26,Assumptions!$D$25,IF(AW8&lt;Assumptions!$C$27,Assumptions!$D$26,Assumptions!$D$27)))))</f>
        <v>15.913500000000001</v>
      </c>
      <c r="AX10" s="50">
        <f>IF(AX8&lt;Assumptions!$C$23,0,IF(AX8&lt;Assumptions!$C$24,Assumptions!$D$23,IF(AX8&lt;Assumptions!$C$25,Assumptions!$D$24,IF(AX8&lt;Assumptions!$C$26,Assumptions!$D$25,IF(AX8&lt;Assumptions!$C$27,Assumptions!$D$26,Assumptions!$D$27)))))</f>
        <v>15.913500000000001</v>
      </c>
      <c r="AY10" s="50">
        <f>IF(AY8&lt;Assumptions!$C$23,0,IF(AY8&lt;Assumptions!$C$24,Assumptions!$D$23,IF(AY8&lt;Assumptions!$C$25,Assumptions!$D$24,IF(AY8&lt;Assumptions!$C$26,Assumptions!$D$25,IF(AY8&lt;Assumptions!$C$27,Assumptions!$D$26,Assumptions!$D$27)))))</f>
        <v>15.913500000000001</v>
      </c>
      <c r="AZ10" s="50">
        <f>IF(AZ8&lt;Assumptions!$C$23,0,IF(AZ8&lt;Assumptions!$C$24,Assumptions!$D$23,IF(AZ8&lt;Assumptions!$C$25,Assumptions!$D$24,IF(AZ8&lt;Assumptions!$C$26,Assumptions!$D$25,IF(AZ8&lt;Assumptions!$C$27,Assumptions!$D$26,Assumptions!$D$27)))))</f>
        <v>15.913500000000001</v>
      </c>
      <c r="BA10" s="50">
        <f>IF(BA8&lt;Assumptions!$C$23,0,IF(BA8&lt;Assumptions!$C$24,Assumptions!$D$23,IF(BA8&lt;Assumptions!$C$25,Assumptions!$D$24,IF(BA8&lt;Assumptions!$C$26,Assumptions!$D$25,IF(BA8&lt;Assumptions!$C$27,Assumptions!$D$26,Assumptions!$D$27)))))</f>
        <v>15.913500000000001</v>
      </c>
      <c r="BB10" s="50">
        <f>IF(BB8&lt;Assumptions!$C$23,0,IF(BB8&lt;Assumptions!$C$24,Assumptions!$D$23,IF(BB8&lt;Assumptions!$C$25,Assumptions!$D$24,IF(BB8&lt;Assumptions!$C$26,Assumptions!$D$25,IF(BB8&lt;Assumptions!$C$27,Assumptions!$D$26,Assumptions!$D$27)))))</f>
        <v>15.913500000000001</v>
      </c>
      <c r="BC10" s="50">
        <f>IF(BC8&lt;Assumptions!$C$23,0,IF(BC8&lt;Assumptions!$C$24,Assumptions!$D$23,IF(BC8&lt;Assumptions!$C$25,Assumptions!$D$24,IF(BC8&lt;Assumptions!$C$26,Assumptions!$D$25,IF(BC8&lt;Assumptions!$C$27,Assumptions!$D$26,Assumptions!$D$27)))))</f>
        <v>15.913500000000001</v>
      </c>
      <c r="BD10" s="50">
        <f>IF(BD8&lt;Assumptions!$C$23,0,IF(BD8&lt;Assumptions!$C$24,Assumptions!$D$23,IF(BD8&lt;Assumptions!$C$25,Assumptions!$D$24,IF(BD8&lt;Assumptions!$C$26,Assumptions!$D$25,IF(BD8&lt;Assumptions!$C$27,Assumptions!$D$26,Assumptions!$D$27)))))</f>
        <v>15.913500000000001</v>
      </c>
      <c r="BE10" s="50">
        <f>IF(BE8&lt;Assumptions!$C$23,0,IF(BE8&lt;Assumptions!$C$24,Assumptions!$D$23,IF(BE8&lt;Assumptions!$C$25,Assumptions!$D$24,IF(BE8&lt;Assumptions!$C$26,Assumptions!$D$25,IF(BE8&lt;Assumptions!$C$27,Assumptions!$D$26,Assumptions!$D$27)))))</f>
        <v>15.913500000000001</v>
      </c>
      <c r="BF10" s="50">
        <f>IF(BF8&lt;Assumptions!$C$23,0,IF(BF8&lt;Assumptions!$C$24,Assumptions!$D$23,IF(BF8&lt;Assumptions!$C$25,Assumptions!$D$24,IF(BF8&lt;Assumptions!$C$26,Assumptions!$D$25,IF(BF8&lt;Assumptions!$C$27,Assumptions!$D$26,Assumptions!$D$27)))))</f>
        <v>15.913500000000001</v>
      </c>
      <c r="BG10" s="50">
        <f>IF(BG8&lt;Assumptions!$C$23,0,IF(BG8&lt;Assumptions!$C$24,Assumptions!$D$23,IF(BG8&lt;Assumptions!$C$25,Assumptions!$D$24,IF(BG8&lt;Assumptions!$C$26,Assumptions!$D$25,IF(BG8&lt;Assumptions!$C$27,Assumptions!$D$26,Assumptions!$D$27)))))</f>
        <v>15.913500000000001</v>
      </c>
      <c r="BH10" s="50">
        <f>IF(BH8&lt;Assumptions!$C$23,0,IF(BH8&lt;Assumptions!$C$24,Assumptions!$D$23,IF(BH8&lt;Assumptions!$C$25,Assumptions!$D$24,IF(BH8&lt;Assumptions!$C$26,Assumptions!$D$25,IF(BH8&lt;Assumptions!$C$27,Assumptions!$D$26,Assumptions!$D$27)))))</f>
        <v>15.913500000000001</v>
      </c>
      <c r="BI10" s="50">
        <f>IF(BI8&lt;Assumptions!$C$23,0,IF(BI8&lt;Assumptions!$C$24,Assumptions!$D$23,IF(BI8&lt;Assumptions!$C$25,Assumptions!$D$24,IF(BI8&lt;Assumptions!$C$26,Assumptions!$D$25,IF(BI8&lt;Assumptions!$C$27,Assumptions!$D$26,Assumptions!$D$27)))))</f>
        <v>15.913500000000001</v>
      </c>
      <c r="BJ10" s="50">
        <f>IF(BJ8&lt;Assumptions!$C$23,0,IF(BJ8&lt;Assumptions!$C$24,Assumptions!$D$23,IF(BJ8&lt;Assumptions!$C$25,Assumptions!$D$24,IF(BJ8&lt;Assumptions!$C$26,Assumptions!$D$25,IF(BJ8&lt;Assumptions!$C$27,Assumptions!$D$26,Assumptions!$D$27)))))</f>
        <v>15.913500000000001</v>
      </c>
      <c r="BK10" s="50">
        <f>IF(BK8&lt;Assumptions!$C$23,0,IF(BK8&lt;Assumptions!$C$24,Assumptions!$D$23,IF(BK8&lt;Assumptions!$C$25,Assumptions!$D$24,IF(BK8&lt;Assumptions!$C$26,Assumptions!$D$25,IF(BK8&lt;Assumptions!$C$27,Assumptions!$D$26,Assumptions!$D$27)))))</f>
        <v>15.913500000000001</v>
      </c>
      <c r="BL10" s="50">
        <f>IF(BL8&lt;Assumptions!$C$23,0,IF(BL8&lt;Assumptions!$C$24,Assumptions!$D$23,IF(BL8&lt;Assumptions!$C$25,Assumptions!$D$24,IF(BL8&lt;Assumptions!$C$26,Assumptions!$D$25,IF(BL8&lt;Assumptions!$C$27,Assumptions!$D$26,Assumptions!$D$27)))))</f>
        <v>15.913500000000001</v>
      </c>
      <c r="BM10" s="50">
        <f>IF(BM8&lt;Assumptions!$C$23,0,IF(BM8&lt;Assumptions!$C$24,Assumptions!$D$23,IF(BM8&lt;Assumptions!$C$25,Assumptions!$D$24,IF(BM8&lt;Assumptions!$C$26,Assumptions!$D$25,IF(BM8&lt;Assumptions!$C$27,Assumptions!$D$26,Assumptions!$D$27)))))</f>
        <v>15.913500000000001</v>
      </c>
      <c r="BN10" s="50">
        <f>IF(BN8&lt;Assumptions!$C$23,0,IF(BN8&lt;Assumptions!$C$24,Assumptions!$D$23,IF(BN8&lt;Assumptions!$C$25,Assumptions!$D$24,IF(BN8&lt;Assumptions!$C$26,Assumptions!$D$25,IF(BN8&lt;Assumptions!$C$27,Assumptions!$D$26,Assumptions!$D$27)))))</f>
        <v>15.913500000000001</v>
      </c>
      <c r="BO10" s="50">
        <f>IF(BO8&lt;Assumptions!$C$23,0,IF(BO8&lt;Assumptions!$C$24,Assumptions!$D$23,IF(BO8&lt;Assumptions!$C$25,Assumptions!$D$24,IF(BO8&lt;Assumptions!$C$26,Assumptions!$D$25,IF(BO8&lt;Assumptions!$C$27,Assumptions!$D$26,Assumptions!$D$27)))))</f>
        <v>15.913500000000001</v>
      </c>
      <c r="BP10" s="50">
        <f>IF(BP8&lt;Assumptions!$C$23,0,IF(BP8&lt;Assumptions!$C$24,Assumptions!$D$23,IF(BP8&lt;Assumptions!$C$25,Assumptions!$D$24,IF(BP8&lt;Assumptions!$C$26,Assumptions!$D$25,IF(BP8&lt;Assumptions!$C$27,Assumptions!$D$26,Assumptions!$D$27)))))</f>
        <v>15.913500000000001</v>
      </c>
      <c r="BQ10" s="50">
        <f>IF(BQ8&lt;Assumptions!$C$23,0,IF(BQ8&lt;Assumptions!$C$24,Assumptions!$D$23,IF(BQ8&lt;Assumptions!$C$25,Assumptions!$D$24,IF(BQ8&lt;Assumptions!$C$26,Assumptions!$D$25,IF(BQ8&lt;Assumptions!$C$27,Assumptions!$D$26,Assumptions!$D$27)))))</f>
        <v>15.913500000000001</v>
      </c>
      <c r="BR10" s="50">
        <f>IF(BR8&lt;Assumptions!$C$23,0,IF(BR8&lt;Assumptions!$C$24,Assumptions!$D$23,IF(BR8&lt;Assumptions!$C$25,Assumptions!$D$24,IF(BR8&lt;Assumptions!$C$26,Assumptions!$D$25,IF(BR8&lt;Assumptions!$C$27,Assumptions!$D$26,Assumptions!$D$27)))))</f>
        <v>15.913500000000001</v>
      </c>
      <c r="BS10" s="50">
        <f>IF(BS8&lt;Assumptions!$C$23,0,IF(BS8&lt;Assumptions!$C$24,Assumptions!$D$23,IF(BS8&lt;Assumptions!$C$25,Assumptions!$D$24,IF(BS8&lt;Assumptions!$C$26,Assumptions!$D$25,IF(BS8&lt;Assumptions!$C$27,Assumptions!$D$26,Assumptions!$D$27)))))</f>
        <v>15.913500000000001</v>
      </c>
      <c r="BT10" s="50">
        <f>IF(BT8&lt;Assumptions!$C$23,0,IF(BT8&lt;Assumptions!$C$24,Assumptions!$D$23,IF(BT8&lt;Assumptions!$C$25,Assumptions!$D$24,IF(BT8&lt;Assumptions!$C$26,Assumptions!$D$25,IF(BT8&lt;Assumptions!$C$27,Assumptions!$D$26,Assumptions!$D$27)))))</f>
        <v>15.913500000000001</v>
      </c>
      <c r="BU10" s="50">
        <f>IF(BU8&lt;Assumptions!$C$23,0,IF(BU8&lt;Assumptions!$C$24,Assumptions!$D$23,IF(BU8&lt;Assumptions!$C$25,Assumptions!$D$24,IF(BU8&lt;Assumptions!$C$26,Assumptions!$D$25,IF(BU8&lt;Assumptions!$C$27,Assumptions!$D$26,Assumptions!$D$27)))))</f>
        <v>15.913500000000001</v>
      </c>
      <c r="BV10" s="50">
        <f>IF(BV8&lt;Assumptions!$C$23,0,IF(BV8&lt;Assumptions!$C$24,Assumptions!$D$23,IF(BV8&lt;Assumptions!$C$25,Assumptions!$D$24,IF(BV8&lt;Assumptions!$C$26,Assumptions!$D$25,IF(BV8&lt;Assumptions!$C$27,Assumptions!$D$26,Assumptions!$D$27)))))</f>
        <v>15.913500000000001</v>
      </c>
      <c r="BW10" s="50">
        <f>IF(BW8&lt;Assumptions!$C$23,0,IF(BW8&lt;Assumptions!$C$24,Assumptions!$D$23,IF(BW8&lt;Assumptions!$C$25,Assumptions!$D$24,IF(BW8&lt;Assumptions!$C$26,Assumptions!$D$25,IF(BW8&lt;Assumptions!$C$27,Assumptions!$D$26,Assumptions!$D$27)))))</f>
        <v>15.913500000000001</v>
      </c>
      <c r="BX10" s="50">
        <f>IF(BX8&lt;Assumptions!$C$23,0,IF(BX8&lt;Assumptions!$C$24,Assumptions!$D$23,IF(BX8&lt;Assumptions!$C$25,Assumptions!$D$24,IF(BX8&lt;Assumptions!$C$26,Assumptions!$D$25,IF(BX8&lt;Assumptions!$C$27,Assumptions!$D$26,Assumptions!$D$27)))))</f>
        <v>15.913500000000001</v>
      </c>
      <c r="BY10" s="50">
        <f>IF(BY8&lt;Assumptions!$C$23,0,IF(BY8&lt;Assumptions!$C$24,Assumptions!$D$23,IF(BY8&lt;Assumptions!$C$25,Assumptions!$D$24,IF(BY8&lt;Assumptions!$C$26,Assumptions!$D$25,IF(BY8&lt;Assumptions!$C$27,Assumptions!$D$26,Assumptions!$D$27)))))</f>
        <v>15.913500000000001</v>
      </c>
      <c r="BZ10" s="50">
        <f>IF(BZ8&lt;Assumptions!$C$23,0,IF(BZ8&lt;Assumptions!$C$24,Assumptions!$D$23,IF(BZ8&lt;Assumptions!$C$25,Assumptions!$D$24,IF(BZ8&lt;Assumptions!$C$26,Assumptions!$D$25,IF(BZ8&lt;Assumptions!$C$27,Assumptions!$D$26,Assumptions!$D$27)))))</f>
        <v>15.913500000000001</v>
      </c>
      <c r="CA10" s="50">
        <f>IF(CA8&lt;Assumptions!$C$23,0,IF(CA8&lt;Assumptions!$C$24,Assumptions!$D$23,IF(CA8&lt;Assumptions!$C$25,Assumptions!$D$24,IF(CA8&lt;Assumptions!$C$26,Assumptions!$D$25,IF(CA8&lt;Assumptions!$C$27,Assumptions!$D$26,Assumptions!$D$27)))))</f>
        <v>15.913500000000001</v>
      </c>
      <c r="CB10" s="50">
        <f>IF(CB8&lt;Assumptions!$C$23,0,IF(CB8&lt;Assumptions!$C$24,Assumptions!$D$23,IF(CB8&lt;Assumptions!$C$25,Assumptions!$D$24,IF(CB8&lt;Assumptions!$C$26,Assumptions!$D$25,IF(CB8&lt;Assumptions!$C$27,Assumptions!$D$26,Assumptions!$D$27)))))</f>
        <v>15.913500000000001</v>
      </c>
      <c r="CC10" s="50">
        <f>IF(CC8&lt;Assumptions!$C$23,0,IF(CC8&lt;Assumptions!$C$24,Assumptions!$D$23,IF(CC8&lt;Assumptions!$C$25,Assumptions!$D$24,IF(CC8&lt;Assumptions!$C$26,Assumptions!$D$25,IF(CC8&lt;Assumptions!$C$27,Assumptions!$D$26,Assumptions!$D$27)))))</f>
        <v>15.913500000000001</v>
      </c>
      <c r="CD10" s="50">
        <f>IF(CD8&lt;Assumptions!$C$23,0,IF(CD8&lt;Assumptions!$C$24,Assumptions!$D$23,IF(CD8&lt;Assumptions!$C$25,Assumptions!$D$24,IF(CD8&lt;Assumptions!$C$26,Assumptions!$D$25,IF(CD8&lt;Assumptions!$C$27,Assumptions!$D$26,Assumptions!$D$27)))))</f>
        <v>15.913500000000001</v>
      </c>
      <c r="CE10" s="50">
        <f>IF(CE8&lt;Assumptions!$C$23,0,IF(CE8&lt;Assumptions!$C$24,Assumptions!$D$23,IF(CE8&lt;Assumptions!$C$25,Assumptions!$D$24,IF(CE8&lt;Assumptions!$C$26,Assumptions!$D$25,IF(CE8&lt;Assumptions!$C$27,Assumptions!$D$26,Assumptions!$D$27)))))</f>
        <v>15.913500000000001</v>
      </c>
      <c r="CF10" s="50">
        <f>IF(CF8&lt;Assumptions!$C$23,0,IF(CF8&lt;Assumptions!$C$24,Assumptions!$D$23,IF(CF8&lt;Assumptions!$C$25,Assumptions!$D$24,IF(CF8&lt;Assumptions!$C$26,Assumptions!$D$25,IF(CF8&lt;Assumptions!$C$27,Assumptions!$D$26,Assumptions!$D$27)))))</f>
        <v>15.913500000000001</v>
      </c>
      <c r="CG10" s="50">
        <f>IF(CG8&lt;Assumptions!$C$23,0,IF(CG8&lt;Assumptions!$C$24,Assumptions!$D$23,IF(CG8&lt;Assumptions!$C$25,Assumptions!$D$24,IF(CG8&lt;Assumptions!$C$26,Assumptions!$D$25,IF(CG8&lt;Assumptions!$C$27,Assumptions!$D$26,Assumptions!$D$27)))))</f>
        <v>15.913500000000001</v>
      </c>
      <c r="CH10" s="50">
        <f>IF(CH8&lt;Assumptions!$C$23,0,IF(CH8&lt;Assumptions!$C$24,Assumptions!$D$23,IF(CH8&lt;Assumptions!$C$25,Assumptions!$D$24,IF(CH8&lt;Assumptions!$C$26,Assumptions!$D$25,IF(CH8&lt;Assumptions!$C$27,Assumptions!$D$26,Assumptions!$D$27)))))</f>
        <v>15.913500000000001</v>
      </c>
      <c r="CI10" s="50">
        <f>IF(CI8&lt;Assumptions!$C$23,0,IF(CI8&lt;Assumptions!$C$24,Assumptions!$D$23,IF(CI8&lt;Assumptions!$C$25,Assumptions!$D$24,IF(CI8&lt;Assumptions!$C$26,Assumptions!$D$25,IF(CI8&lt;Assumptions!$C$27,Assumptions!$D$26,Assumptions!$D$27)))))</f>
        <v>15.913500000000001</v>
      </c>
      <c r="CJ10" s="50">
        <f>IF(CJ8&lt;Assumptions!$C$23,0,IF(CJ8&lt;Assumptions!$C$24,Assumptions!$D$23,IF(CJ8&lt;Assumptions!$C$25,Assumptions!$D$24,IF(CJ8&lt;Assumptions!$C$26,Assumptions!$D$25,IF(CJ8&lt;Assumptions!$C$27,Assumptions!$D$26,Assumptions!$D$27)))))</f>
        <v>15.913500000000001</v>
      </c>
      <c r="CK10" s="50">
        <f>IF(CK8&lt;Assumptions!$C$23,0,IF(CK8&lt;Assumptions!$C$24,Assumptions!$D$23,IF(CK8&lt;Assumptions!$C$25,Assumptions!$D$24,IF(CK8&lt;Assumptions!$C$26,Assumptions!$D$25,IF(CK8&lt;Assumptions!$C$27,Assumptions!$D$26,Assumptions!$D$27)))))</f>
        <v>15.913500000000001</v>
      </c>
      <c r="CL10" s="50">
        <f>IF(CL8&lt;Assumptions!$C$23,0,IF(CL8&lt;Assumptions!$C$24,Assumptions!$D$23,IF(CL8&lt;Assumptions!$C$25,Assumptions!$D$24,IF(CL8&lt;Assumptions!$C$26,Assumptions!$D$25,IF(CL8&lt;Assumptions!$C$27,Assumptions!$D$26,Assumptions!$D$27)))))</f>
        <v>15.913500000000001</v>
      </c>
      <c r="CM10" s="50">
        <f>IF(CM8&lt;Assumptions!$C$23,0,IF(CM8&lt;Assumptions!$C$24,Assumptions!$D$23,IF(CM8&lt;Assumptions!$C$25,Assumptions!$D$24,IF(CM8&lt;Assumptions!$C$26,Assumptions!$D$25,IF(CM8&lt;Assumptions!$C$27,Assumptions!$D$26,Assumptions!$D$27)))))</f>
        <v>15.913500000000001</v>
      </c>
      <c r="CN10" s="50">
        <f>IF(CN8&lt;Assumptions!$C$23,0,IF(CN8&lt;Assumptions!$C$24,Assumptions!$D$23,IF(CN8&lt;Assumptions!$C$25,Assumptions!$D$24,IF(CN8&lt;Assumptions!$C$26,Assumptions!$D$25,IF(CN8&lt;Assumptions!$C$27,Assumptions!$D$26,Assumptions!$D$27)))))</f>
        <v>15.913500000000001</v>
      </c>
      <c r="CO10" s="50">
        <f>IF(CO8&lt;Assumptions!$C$23,0,IF(CO8&lt;Assumptions!$C$24,Assumptions!$D$23,IF(CO8&lt;Assumptions!$C$25,Assumptions!$D$24,IF(CO8&lt;Assumptions!$C$26,Assumptions!$D$25,IF(CO8&lt;Assumptions!$C$27,Assumptions!$D$26,Assumptions!$D$27)))))</f>
        <v>15.913500000000001</v>
      </c>
      <c r="CP10" s="50">
        <f>IF(CP8&lt;Assumptions!$C$23,0,IF(CP8&lt;Assumptions!$C$24,Assumptions!$D$23,IF(CP8&lt;Assumptions!$C$25,Assumptions!$D$24,IF(CP8&lt;Assumptions!$C$26,Assumptions!$D$25,IF(CP8&lt;Assumptions!$C$27,Assumptions!$D$26,Assumptions!$D$27)))))</f>
        <v>15.913500000000001</v>
      </c>
      <c r="CQ10" s="50">
        <f>IF(CQ8&lt;Assumptions!$C$23,0,IF(CQ8&lt;Assumptions!$C$24,Assumptions!$D$23,IF(CQ8&lt;Assumptions!$C$25,Assumptions!$D$24,IF(CQ8&lt;Assumptions!$C$26,Assumptions!$D$25,IF(CQ8&lt;Assumptions!$C$27,Assumptions!$D$26,Assumptions!$D$27)))))</f>
        <v>15.913500000000001</v>
      </c>
      <c r="CR10" s="50">
        <f>IF(CR8&lt;Assumptions!$C$23,0,IF(CR8&lt;Assumptions!$C$24,Assumptions!$D$23,IF(CR8&lt;Assumptions!$C$25,Assumptions!$D$24,IF(CR8&lt;Assumptions!$C$26,Assumptions!$D$25,IF(CR8&lt;Assumptions!$C$27,Assumptions!$D$26,Assumptions!$D$27)))))</f>
        <v>15.913500000000001</v>
      </c>
      <c r="CS10" s="50">
        <f>IF(CS8&lt;Assumptions!$C$23,0,IF(CS8&lt;Assumptions!$C$24,Assumptions!$D$23,IF(CS8&lt;Assumptions!$C$25,Assumptions!$D$24,IF(CS8&lt;Assumptions!$C$26,Assumptions!$D$25,IF(CS8&lt;Assumptions!$C$27,Assumptions!$D$26,Assumptions!$D$27)))))</f>
        <v>15.913500000000001</v>
      </c>
      <c r="CT10" s="50">
        <f>IF(CT8&lt;Assumptions!$C$23,0,IF(CT8&lt;Assumptions!$C$24,Assumptions!$D$23,IF(CT8&lt;Assumptions!$C$25,Assumptions!$D$24,IF(CT8&lt;Assumptions!$C$26,Assumptions!$D$25,IF(CT8&lt;Assumptions!$C$27,Assumptions!$D$26,Assumptions!$D$27)))))</f>
        <v>15.913500000000001</v>
      </c>
      <c r="CU10" s="50">
        <f>IF(CU8&lt;Assumptions!$C$23,0,IF(CU8&lt;Assumptions!$C$24,Assumptions!$D$23,IF(CU8&lt;Assumptions!$C$25,Assumptions!$D$24,IF(CU8&lt;Assumptions!$C$26,Assumptions!$D$25,IF(CU8&lt;Assumptions!$C$27,Assumptions!$D$26,Assumptions!$D$27)))))</f>
        <v>15.913500000000001</v>
      </c>
      <c r="CV10" s="50">
        <f>IF(CV8&lt;Assumptions!$C$23,0,IF(CV8&lt;Assumptions!$C$24,Assumptions!$D$23,IF(CV8&lt;Assumptions!$C$25,Assumptions!$D$24,IF(CV8&lt;Assumptions!$C$26,Assumptions!$D$25,IF(CV8&lt;Assumptions!$C$27,Assumptions!$D$26,Assumptions!$D$27)))))</f>
        <v>15.913500000000001</v>
      </c>
      <c r="CW10" s="50">
        <f>IF(CW8&lt;Assumptions!$C$23,0,IF(CW8&lt;Assumptions!$C$24,Assumptions!$D$23,IF(CW8&lt;Assumptions!$C$25,Assumptions!$D$24,IF(CW8&lt;Assumptions!$C$26,Assumptions!$D$25,IF(CW8&lt;Assumptions!$C$27,Assumptions!$D$26,Assumptions!$D$27)))))</f>
        <v>15.913500000000001</v>
      </c>
      <c r="CX10" s="50">
        <f>IF(CX8&lt;Assumptions!$C$23,0,IF(CX8&lt;Assumptions!$C$24,Assumptions!$D$23,IF(CX8&lt;Assumptions!$C$25,Assumptions!$D$24,IF(CX8&lt;Assumptions!$C$26,Assumptions!$D$25,IF(CX8&lt;Assumptions!$C$27,Assumptions!$D$26,Assumptions!$D$27)))))</f>
        <v>15.913500000000001</v>
      </c>
      <c r="CY10" s="50">
        <f>IF(CY8&lt;Assumptions!$C$23,0,IF(CY8&lt;Assumptions!$C$24,Assumptions!$D$23,IF(CY8&lt;Assumptions!$C$25,Assumptions!$D$24,IF(CY8&lt;Assumptions!$C$26,Assumptions!$D$25,IF(CY8&lt;Assumptions!$C$27,Assumptions!$D$26,Assumptions!$D$27)))))</f>
        <v>15.913500000000001</v>
      </c>
      <c r="CZ10" s="50">
        <f>IF(CZ8&lt;Assumptions!$C$23,0,IF(CZ8&lt;Assumptions!$C$24,Assumptions!$D$23,IF(CZ8&lt;Assumptions!$C$25,Assumptions!$D$24,IF(CZ8&lt;Assumptions!$C$26,Assumptions!$D$25,IF(CZ8&lt;Assumptions!$C$27,Assumptions!$D$26,Assumptions!$D$27)))))</f>
        <v>15.913500000000001</v>
      </c>
      <c r="DA10" s="50">
        <f>IF(DA8&lt;Assumptions!$C$23,0,IF(DA8&lt;Assumptions!$C$24,Assumptions!$D$23,IF(DA8&lt;Assumptions!$C$25,Assumptions!$D$24,IF(DA8&lt;Assumptions!$C$26,Assumptions!$D$25,IF(DA8&lt;Assumptions!$C$27,Assumptions!$D$26,Assumptions!$D$27)))))</f>
        <v>15.913500000000001</v>
      </c>
      <c r="DB10" s="50">
        <f>IF(DB8&lt;Assumptions!$C$23,0,IF(DB8&lt;Assumptions!$C$24,Assumptions!$D$23,IF(DB8&lt;Assumptions!$C$25,Assumptions!$D$24,IF(DB8&lt;Assumptions!$C$26,Assumptions!$D$25,IF(DB8&lt;Assumptions!$C$27,Assumptions!$D$26,Assumptions!$D$27)))))</f>
        <v>15.913500000000001</v>
      </c>
      <c r="DC10" s="50">
        <f>IF(DC8&lt;Assumptions!$C$23,0,IF(DC8&lt;Assumptions!$C$24,Assumptions!$D$23,IF(DC8&lt;Assumptions!$C$25,Assumptions!$D$24,IF(DC8&lt;Assumptions!$C$26,Assumptions!$D$25,IF(DC8&lt;Assumptions!$C$27,Assumptions!$D$26,Assumptions!$D$27)))))</f>
        <v>15.913500000000001</v>
      </c>
      <c r="DD10" s="50">
        <f>IF(DD8&lt;Assumptions!$C$23,0,IF(DD8&lt;Assumptions!$C$24,Assumptions!$D$23,IF(DD8&lt;Assumptions!$C$25,Assumptions!$D$24,IF(DD8&lt;Assumptions!$C$26,Assumptions!$D$25,IF(DD8&lt;Assumptions!$C$27,Assumptions!$D$26,Assumptions!$D$27)))))</f>
        <v>15.913500000000001</v>
      </c>
      <c r="DE10" s="50">
        <f>IF(DE8&lt;Assumptions!$C$23,0,IF(DE8&lt;Assumptions!$C$24,Assumptions!$D$23,IF(DE8&lt;Assumptions!$C$25,Assumptions!$D$24,IF(DE8&lt;Assumptions!$C$26,Assumptions!$D$25,IF(DE8&lt;Assumptions!$C$27,Assumptions!$D$26,Assumptions!$D$27)))))</f>
        <v>15.913500000000001</v>
      </c>
      <c r="DF10" s="50">
        <f>IF(DF8&lt;Assumptions!$C$23,0,IF(DF8&lt;Assumptions!$C$24,Assumptions!$D$23,IF(DF8&lt;Assumptions!$C$25,Assumptions!$D$24,IF(DF8&lt;Assumptions!$C$26,Assumptions!$D$25,IF(DF8&lt;Assumptions!$C$27,Assumptions!$D$26,Assumptions!$D$27)))))</f>
        <v>15.913500000000001</v>
      </c>
      <c r="DG10" s="50">
        <f>IF(DG8&lt;Assumptions!$C$23,0,IF(DG8&lt;Assumptions!$C$24,Assumptions!$D$23,IF(DG8&lt;Assumptions!$C$25,Assumptions!$D$24,IF(DG8&lt;Assumptions!$C$26,Assumptions!$D$25,IF(DG8&lt;Assumptions!$C$27,Assumptions!$D$26,Assumptions!$D$27)))))</f>
        <v>15.913500000000001</v>
      </c>
      <c r="DH10" s="50">
        <f>IF(DH8&lt;Assumptions!$C$23,0,IF(DH8&lt;Assumptions!$C$24,Assumptions!$D$23,IF(DH8&lt;Assumptions!$C$25,Assumptions!$D$24,IF(DH8&lt;Assumptions!$C$26,Assumptions!$D$25,IF(DH8&lt;Assumptions!$C$27,Assumptions!$D$26,Assumptions!$D$27)))))</f>
        <v>15.913500000000001</v>
      </c>
      <c r="DI10" s="50">
        <f>IF(DI8&lt;Assumptions!$C$23,0,IF(DI8&lt;Assumptions!$C$24,Assumptions!$D$23,IF(DI8&lt;Assumptions!$C$25,Assumptions!$D$24,IF(DI8&lt;Assumptions!$C$26,Assumptions!$D$25,IF(DI8&lt;Assumptions!$C$27,Assumptions!$D$26,Assumptions!$D$27)))))</f>
        <v>15.913500000000001</v>
      </c>
      <c r="DJ10" s="50">
        <f>IF(DJ8&lt;Assumptions!$C$23,0,IF(DJ8&lt;Assumptions!$C$24,Assumptions!$D$23,IF(DJ8&lt;Assumptions!$C$25,Assumptions!$D$24,IF(DJ8&lt;Assumptions!$C$26,Assumptions!$D$25,IF(DJ8&lt;Assumptions!$C$27,Assumptions!$D$26,Assumptions!$D$27)))))</f>
        <v>15.913500000000001</v>
      </c>
      <c r="DK10" s="50">
        <f>IF(DK8&lt;Assumptions!$C$23,0,IF(DK8&lt;Assumptions!$C$24,Assumptions!$D$23,IF(DK8&lt;Assumptions!$C$25,Assumptions!$D$24,IF(DK8&lt;Assumptions!$C$26,Assumptions!$D$25,IF(DK8&lt;Assumptions!$C$27,Assumptions!$D$26,Assumptions!$D$27)))))</f>
        <v>15.913500000000001</v>
      </c>
      <c r="DL10" s="50">
        <f>IF(DL8&lt;Assumptions!$C$23,0,IF(DL8&lt;Assumptions!$C$24,Assumptions!$D$23,IF(DL8&lt;Assumptions!$C$25,Assumptions!$D$24,IF(DL8&lt;Assumptions!$C$26,Assumptions!$D$25,IF(DL8&lt;Assumptions!$C$27,Assumptions!$D$26,Assumptions!$D$27)))))</f>
        <v>15.913500000000001</v>
      </c>
      <c r="DM10" s="50">
        <f>IF(DM8&lt;Assumptions!$C$23,0,IF(DM8&lt;Assumptions!$C$24,Assumptions!$D$23,IF(DM8&lt;Assumptions!$C$25,Assumptions!$D$24,IF(DM8&lt;Assumptions!$C$26,Assumptions!$D$25,IF(DM8&lt;Assumptions!$C$27,Assumptions!$D$26,Assumptions!$D$27)))))</f>
        <v>15.913500000000001</v>
      </c>
      <c r="DN10" s="50">
        <f>IF(DN8&lt;Assumptions!$C$23,0,IF(DN8&lt;Assumptions!$C$24,Assumptions!$D$23,IF(DN8&lt;Assumptions!$C$25,Assumptions!$D$24,IF(DN8&lt;Assumptions!$C$26,Assumptions!$D$25,IF(DN8&lt;Assumptions!$C$27,Assumptions!$D$26,Assumptions!$D$27)))))</f>
        <v>15.913500000000001</v>
      </c>
      <c r="DO10" s="50">
        <f>IF(DO8&lt;Assumptions!$C$23,0,IF(DO8&lt;Assumptions!$C$24,Assumptions!$D$23,IF(DO8&lt;Assumptions!$C$25,Assumptions!$D$24,IF(DO8&lt;Assumptions!$C$26,Assumptions!$D$25,IF(DO8&lt;Assumptions!$C$27,Assumptions!$D$26,Assumptions!$D$27)))))</f>
        <v>15.913500000000001</v>
      </c>
      <c r="DP10" s="50">
        <f>IF(DP8&lt;Assumptions!$C$23,0,IF(DP8&lt;Assumptions!$C$24,Assumptions!$D$23,IF(DP8&lt;Assumptions!$C$25,Assumptions!$D$24,IF(DP8&lt;Assumptions!$C$26,Assumptions!$D$25,IF(DP8&lt;Assumptions!$C$27,Assumptions!$D$26,Assumptions!$D$27)))))</f>
        <v>15.913500000000001</v>
      </c>
      <c r="DQ10" s="50">
        <f>IF(DQ8&lt;Assumptions!$C$23,0,IF(DQ8&lt;Assumptions!$C$24,Assumptions!$D$23,IF(DQ8&lt;Assumptions!$C$25,Assumptions!$D$24,IF(DQ8&lt;Assumptions!$C$26,Assumptions!$D$25,IF(DQ8&lt;Assumptions!$C$27,Assumptions!$D$26,Assumptions!$D$27)))))</f>
        <v>15.913500000000001</v>
      </c>
      <c r="DR10" s="50">
        <f>IF(DR8&lt;Assumptions!$C$23,0,IF(DR8&lt;Assumptions!$C$24,Assumptions!$D$23,IF(DR8&lt;Assumptions!$C$25,Assumptions!$D$24,IF(DR8&lt;Assumptions!$C$26,Assumptions!$D$25,IF(DR8&lt;Assumptions!$C$27,Assumptions!$D$26,Assumptions!$D$27)))))</f>
        <v>15.913500000000001</v>
      </c>
      <c r="DS10" s="50">
        <f>IF(DS8&lt;Assumptions!$C$23,0,IF(DS8&lt;Assumptions!$C$24,Assumptions!$D$23,IF(DS8&lt;Assumptions!$C$25,Assumptions!$D$24,IF(DS8&lt;Assumptions!$C$26,Assumptions!$D$25,IF(DS8&lt;Assumptions!$C$27,Assumptions!$D$26,Assumptions!$D$27)))))</f>
        <v>15.913500000000001</v>
      </c>
      <c r="DT10" s="50">
        <f>IF(DT8&lt;Assumptions!$C$23,0,IF(DT8&lt;Assumptions!$C$24,Assumptions!$D$23,IF(DT8&lt;Assumptions!$C$25,Assumptions!$D$24,IF(DT8&lt;Assumptions!$C$26,Assumptions!$D$25,IF(DT8&lt;Assumptions!$C$27,Assumptions!$D$26,Assumptions!$D$27)))))</f>
        <v>15.913500000000001</v>
      </c>
      <c r="DU10" s="50">
        <f>IF(DU8&lt;Assumptions!$C$23,0,IF(DU8&lt;Assumptions!$C$24,Assumptions!$D$23,IF(DU8&lt;Assumptions!$C$25,Assumptions!$D$24,IF(DU8&lt;Assumptions!$C$26,Assumptions!$D$25,IF(DU8&lt;Assumptions!$C$27,Assumptions!$D$26,Assumptions!$D$27)))))</f>
        <v>15.913500000000001</v>
      </c>
      <c r="DV10" s="50">
        <f>IF(DV8&lt;Assumptions!$C$23,0,IF(DV8&lt;Assumptions!$C$24,Assumptions!$D$23,IF(DV8&lt;Assumptions!$C$25,Assumptions!$D$24,IF(DV8&lt;Assumptions!$C$26,Assumptions!$D$25,IF(DV8&lt;Assumptions!$C$27,Assumptions!$D$26,Assumptions!$D$27)))))</f>
        <v>15.913500000000001</v>
      </c>
    </row>
    <row r="11" spans="3:126">
      <c r="C11" s="65" t="s">
        <v>58</v>
      </c>
      <c r="D11" s="95" t="s">
        <v>142</v>
      </c>
      <c r="E11" s="67" t="s">
        <v>163</v>
      </c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</row>
    <row r="12" spans="3:126">
      <c r="C12" s="1" t="s">
        <v>33</v>
      </c>
      <c r="D12" s="1" t="s">
        <v>153</v>
      </c>
      <c r="E12" s="96">
        <v>80.769230769230774</v>
      </c>
      <c r="F12" s="51">
        <f t="shared" ref="F12:U28" si="10">IF($E12=0,0,MAX(($E12*F$5),F$10))</f>
        <v>83.192307692307693</v>
      </c>
      <c r="G12" s="51">
        <f t="shared" si="10"/>
        <v>83.192307692307693</v>
      </c>
      <c r="H12" s="51">
        <f t="shared" si="10"/>
        <v>83.192307692307693</v>
      </c>
      <c r="I12" s="51">
        <f t="shared" si="10"/>
        <v>83.192307692307693</v>
      </c>
      <c r="J12" s="51">
        <f t="shared" si="10"/>
        <v>83.192307692307693</v>
      </c>
      <c r="K12" s="51">
        <f t="shared" si="10"/>
        <v>83.192307692307693</v>
      </c>
      <c r="L12" s="51">
        <f t="shared" si="10"/>
        <v>83.192307692307693</v>
      </c>
      <c r="M12" s="51">
        <f t="shared" si="10"/>
        <v>85.68807692307692</v>
      </c>
      <c r="N12" s="51">
        <f t="shared" si="10"/>
        <v>85.68807692307692</v>
      </c>
      <c r="O12" s="51">
        <f t="shared" si="10"/>
        <v>85.68807692307692</v>
      </c>
      <c r="P12" s="51">
        <f t="shared" si="10"/>
        <v>85.68807692307692</v>
      </c>
      <c r="Q12" s="51">
        <f t="shared" si="10"/>
        <v>85.68807692307692</v>
      </c>
      <c r="R12" s="51">
        <f t="shared" si="10"/>
        <v>85.68807692307692</v>
      </c>
      <c r="S12" s="51">
        <f t="shared" si="10"/>
        <v>85.68807692307692</v>
      </c>
      <c r="T12" s="51">
        <f t="shared" si="10"/>
        <v>85.68807692307692</v>
      </c>
      <c r="U12" s="51">
        <f t="shared" si="10"/>
        <v>85.68807692307692</v>
      </c>
      <c r="V12" s="51">
        <f t="shared" ref="V12:AK28" si="11">IF($E12=0,0,MAX(($E12*V$5),V$10))</f>
        <v>85.68807692307692</v>
      </c>
      <c r="W12" s="51">
        <f t="shared" si="11"/>
        <v>85.68807692307692</v>
      </c>
      <c r="X12" s="51">
        <f t="shared" si="11"/>
        <v>85.68807692307692</v>
      </c>
      <c r="Y12" s="51">
        <f t="shared" si="11"/>
        <v>88.258719230769231</v>
      </c>
      <c r="Z12" s="51">
        <f t="shared" si="11"/>
        <v>88.258719230769231</v>
      </c>
      <c r="AA12" s="51">
        <f t="shared" si="11"/>
        <v>88.258719230769231</v>
      </c>
      <c r="AB12" s="51">
        <f t="shared" si="11"/>
        <v>88.258719230769231</v>
      </c>
      <c r="AC12" s="51">
        <f t="shared" si="11"/>
        <v>88.258719230769231</v>
      </c>
      <c r="AD12" s="51">
        <f t="shared" si="11"/>
        <v>88.258719230769231</v>
      </c>
      <c r="AE12" s="51">
        <f t="shared" si="11"/>
        <v>88.258719230769231</v>
      </c>
      <c r="AF12" s="51">
        <f t="shared" si="11"/>
        <v>88.258719230769231</v>
      </c>
      <c r="AG12" s="51">
        <f t="shared" si="11"/>
        <v>88.258719230769231</v>
      </c>
      <c r="AH12" s="51">
        <f t="shared" si="11"/>
        <v>88.258719230769231</v>
      </c>
      <c r="AI12" s="51">
        <f t="shared" si="11"/>
        <v>88.258719230769231</v>
      </c>
      <c r="AJ12" s="51">
        <f t="shared" si="11"/>
        <v>88.258719230769231</v>
      </c>
      <c r="AK12" s="51">
        <f t="shared" si="11"/>
        <v>90.906480807692319</v>
      </c>
      <c r="AL12" s="51">
        <f t="shared" ref="AL12:BA28" si="12">IF($E12=0,0,MAX(($E12*AL$5),AL$10))</f>
        <v>90.906480807692319</v>
      </c>
      <c r="AM12" s="51">
        <f t="shared" si="12"/>
        <v>90.906480807692319</v>
      </c>
      <c r="AN12" s="51">
        <f t="shared" si="12"/>
        <v>90.906480807692319</v>
      </c>
      <c r="AO12" s="51">
        <f t="shared" si="12"/>
        <v>90.906480807692319</v>
      </c>
      <c r="AP12" s="51">
        <f t="shared" si="12"/>
        <v>90.906480807692319</v>
      </c>
      <c r="AQ12" s="51">
        <f t="shared" si="12"/>
        <v>90.906480807692319</v>
      </c>
      <c r="AR12" s="51">
        <f t="shared" si="12"/>
        <v>90.906480807692319</v>
      </c>
      <c r="AS12" s="51">
        <f t="shared" si="12"/>
        <v>90.906480807692319</v>
      </c>
      <c r="AT12" s="51">
        <f t="shared" si="12"/>
        <v>90.906480807692319</v>
      </c>
      <c r="AU12" s="51">
        <f t="shared" si="12"/>
        <v>90.906480807692319</v>
      </c>
      <c r="AV12" s="51">
        <f t="shared" si="12"/>
        <v>90.906480807692319</v>
      </c>
      <c r="AW12" s="51">
        <f t="shared" si="12"/>
        <v>93.633675231923092</v>
      </c>
      <c r="AX12" s="51">
        <f t="shared" si="12"/>
        <v>93.633675231923092</v>
      </c>
      <c r="AY12" s="51">
        <f t="shared" si="12"/>
        <v>93.633675231923092</v>
      </c>
      <c r="AZ12" s="51">
        <f t="shared" si="12"/>
        <v>93.633675231923092</v>
      </c>
      <c r="BA12" s="51">
        <f t="shared" si="12"/>
        <v>93.633675231923092</v>
      </c>
      <c r="BB12" s="51">
        <f t="shared" ref="BB12:BQ28" si="13">IF($E12=0,0,MAX(($E12*BB$5),BB$10))</f>
        <v>93.633675231923092</v>
      </c>
      <c r="BC12" s="51">
        <f t="shared" si="13"/>
        <v>93.633675231923092</v>
      </c>
      <c r="BD12" s="51">
        <f t="shared" si="13"/>
        <v>93.633675231923092</v>
      </c>
      <c r="BE12" s="51">
        <f t="shared" si="13"/>
        <v>93.633675231923092</v>
      </c>
      <c r="BF12" s="51">
        <f t="shared" si="13"/>
        <v>93.633675231923092</v>
      </c>
      <c r="BG12" s="51">
        <f t="shared" si="13"/>
        <v>93.633675231923092</v>
      </c>
      <c r="BH12" s="51">
        <f t="shared" si="13"/>
        <v>93.633675231923092</v>
      </c>
      <c r="BI12" s="51">
        <f t="shared" si="13"/>
        <v>96.442685488880784</v>
      </c>
      <c r="BJ12" s="51">
        <f t="shared" si="13"/>
        <v>96.442685488880784</v>
      </c>
      <c r="BK12" s="51">
        <f t="shared" si="13"/>
        <v>96.442685488880784</v>
      </c>
      <c r="BL12" s="51">
        <f t="shared" si="13"/>
        <v>96.442685488880784</v>
      </c>
      <c r="BM12" s="51">
        <f t="shared" si="13"/>
        <v>96.442685488880784</v>
      </c>
      <c r="BN12" s="51">
        <f t="shared" si="13"/>
        <v>96.442685488880784</v>
      </c>
      <c r="BO12" s="51">
        <f t="shared" si="13"/>
        <v>96.442685488880784</v>
      </c>
      <c r="BP12" s="51">
        <f t="shared" si="13"/>
        <v>96.442685488880784</v>
      </c>
      <c r="BQ12" s="51">
        <f t="shared" si="13"/>
        <v>96.442685488880784</v>
      </c>
      <c r="BR12" s="51">
        <f t="shared" ref="BR12:CG28" si="14">IF($E12=0,0,MAX(($E12*BR$5),BR$10))</f>
        <v>96.442685488880784</v>
      </c>
      <c r="BS12" s="51">
        <f t="shared" si="14"/>
        <v>96.442685488880784</v>
      </c>
      <c r="BT12" s="51">
        <f t="shared" si="14"/>
        <v>96.442685488880784</v>
      </c>
      <c r="BU12" s="51">
        <f t="shared" si="14"/>
        <v>99.33596605354721</v>
      </c>
      <c r="BV12" s="51">
        <f t="shared" si="14"/>
        <v>99.33596605354721</v>
      </c>
      <c r="BW12" s="51">
        <f t="shared" si="14"/>
        <v>99.33596605354721</v>
      </c>
      <c r="BX12" s="51">
        <f t="shared" si="14"/>
        <v>99.33596605354721</v>
      </c>
      <c r="BY12" s="51">
        <f t="shared" si="14"/>
        <v>99.33596605354721</v>
      </c>
      <c r="BZ12" s="51">
        <f t="shared" si="14"/>
        <v>99.33596605354721</v>
      </c>
      <c r="CA12" s="51">
        <f t="shared" si="14"/>
        <v>99.33596605354721</v>
      </c>
      <c r="CB12" s="51">
        <f t="shared" si="14"/>
        <v>99.33596605354721</v>
      </c>
      <c r="CC12" s="51">
        <f t="shared" si="14"/>
        <v>99.33596605354721</v>
      </c>
      <c r="CD12" s="51">
        <f t="shared" si="14"/>
        <v>99.33596605354721</v>
      </c>
      <c r="CE12" s="51">
        <f t="shared" si="14"/>
        <v>99.33596605354721</v>
      </c>
      <c r="CF12" s="51">
        <f t="shared" si="14"/>
        <v>99.33596605354721</v>
      </c>
      <c r="CG12" s="51">
        <f t="shared" si="14"/>
        <v>102.31604503515364</v>
      </c>
      <c r="CH12" s="51">
        <f t="shared" ref="CH12:CW28" si="15">IF($E12=0,0,MAX(($E12*CH$5),CH$10))</f>
        <v>102.31604503515364</v>
      </c>
      <c r="CI12" s="51">
        <f t="shared" si="15"/>
        <v>102.31604503515364</v>
      </c>
      <c r="CJ12" s="51">
        <f t="shared" si="15"/>
        <v>102.31604503515364</v>
      </c>
      <c r="CK12" s="51">
        <f t="shared" si="15"/>
        <v>102.31604503515364</v>
      </c>
      <c r="CL12" s="51">
        <f t="shared" si="15"/>
        <v>102.31604503515364</v>
      </c>
      <c r="CM12" s="51">
        <f t="shared" si="15"/>
        <v>102.31604503515364</v>
      </c>
      <c r="CN12" s="51">
        <f t="shared" si="15"/>
        <v>102.31604503515364</v>
      </c>
      <c r="CO12" s="51">
        <f t="shared" si="15"/>
        <v>102.31604503515364</v>
      </c>
      <c r="CP12" s="51">
        <f t="shared" si="15"/>
        <v>102.31604503515364</v>
      </c>
      <c r="CQ12" s="51">
        <f t="shared" si="15"/>
        <v>102.31604503515364</v>
      </c>
      <c r="CR12" s="51">
        <f t="shared" si="15"/>
        <v>102.31604503515364</v>
      </c>
      <c r="CS12" s="51">
        <f t="shared" si="15"/>
        <v>105.38552638620824</v>
      </c>
      <c r="CT12" s="51">
        <f t="shared" si="15"/>
        <v>105.38552638620824</v>
      </c>
      <c r="CU12" s="51">
        <f t="shared" si="15"/>
        <v>105.38552638620824</v>
      </c>
      <c r="CV12" s="51">
        <f t="shared" si="15"/>
        <v>105.38552638620824</v>
      </c>
      <c r="CW12" s="51">
        <f t="shared" si="15"/>
        <v>105.38552638620824</v>
      </c>
      <c r="CX12" s="51">
        <f t="shared" ref="CX12:DM28" si="16">IF($E12=0,0,MAX(($E12*CX$5),CX$10))</f>
        <v>105.38552638620824</v>
      </c>
      <c r="CY12" s="51">
        <f t="shared" si="16"/>
        <v>105.38552638620824</v>
      </c>
      <c r="CZ12" s="51">
        <f t="shared" si="16"/>
        <v>105.38552638620824</v>
      </c>
      <c r="DA12" s="51">
        <f t="shared" si="16"/>
        <v>105.38552638620824</v>
      </c>
      <c r="DB12" s="51">
        <f t="shared" si="16"/>
        <v>105.38552638620824</v>
      </c>
      <c r="DC12" s="51">
        <f t="shared" si="16"/>
        <v>105.38552638620824</v>
      </c>
      <c r="DD12" s="51">
        <f t="shared" si="16"/>
        <v>105.38552638620824</v>
      </c>
      <c r="DE12" s="51">
        <f t="shared" si="16"/>
        <v>108.5470921777945</v>
      </c>
      <c r="DF12" s="51">
        <f t="shared" si="16"/>
        <v>108.5470921777945</v>
      </c>
      <c r="DG12" s="51">
        <f t="shared" si="16"/>
        <v>108.5470921777945</v>
      </c>
      <c r="DH12" s="51">
        <f t="shared" si="16"/>
        <v>108.5470921777945</v>
      </c>
      <c r="DI12" s="51">
        <f t="shared" si="16"/>
        <v>108.5470921777945</v>
      </c>
      <c r="DJ12" s="51">
        <f t="shared" si="16"/>
        <v>108.5470921777945</v>
      </c>
      <c r="DK12" s="51">
        <f t="shared" si="16"/>
        <v>108.5470921777945</v>
      </c>
      <c r="DL12" s="51">
        <f t="shared" si="16"/>
        <v>108.5470921777945</v>
      </c>
      <c r="DM12" s="51">
        <f t="shared" si="16"/>
        <v>108.5470921777945</v>
      </c>
      <c r="DN12" s="51">
        <f t="shared" ref="DN12:DV28" si="17">IF($E12=0,0,MAX(($E12*DN$5),DN$10))</f>
        <v>108.5470921777945</v>
      </c>
      <c r="DO12" s="51">
        <f t="shared" si="17"/>
        <v>108.5470921777945</v>
      </c>
      <c r="DP12" s="51">
        <f t="shared" si="17"/>
        <v>108.5470921777945</v>
      </c>
      <c r="DQ12" s="51">
        <f t="shared" si="17"/>
        <v>111.80350494312833</v>
      </c>
      <c r="DR12" s="51">
        <f t="shared" si="17"/>
        <v>111.80350494312833</v>
      </c>
      <c r="DS12" s="51">
        <f t="shared" si="17"/>
        <v>111.80350494312833</v>
      </c>
      <c r="DT12" s="51">
        <f t="shared" si="17"/>
        <v>111.80350494312833</v>
      </c>
      <c r="DU12" s="51">
        <f t="shared" si="17"/>
        <v>111.80350494312833</v>
      </c>
      <c r="DV12" s="51">
        <f t="shared" si="17"/>
        <v>111.80350494312833</v>
      </c>
    </row>
    <row r="13" spans="3:126">
      <c r="C13" s="1" t="s">
        <v>33</v>
      </c>
      <c r="D13" s="1" t="s">
        <v>610</v>
      </c>
      <c r="E13" s="96">
        <v>0</v>
      </c>
      <c r="F13" s="51">
        <f t="shared" si="10"/>
        <v>0</v>
      </c>
      <c r="G13" s="51">
        <f t="shared" si="10"/>
        <v>0</v>
      </c>
      <c r="H13" s="51">
        <f t="shared" si="10"/>
        <v>0</v>
      </c>
      <c r="I13" s="51">
        <f t="shared" si="10"/>
        <v>0</v>
      </c>
      <c r="J13" s="51">
        <f t="shared" si="10"/>
        <v>0</v>
      </c>
      <c r="K13" s="51">
        <f t="shared" si="10"/>
        <v>0</v>
      </c>
      <c r="L13" s="51">
        <f t="shared" si="10"/>
        <v>0</v>
      </c>
      <c r="M13" s="51">
        <f t="shared" si="10"/>
        <v>0</v>
      </c>
      <c r="N13" s="51">
        <f t="shared" si="10"/>
        <v>0</v>
      </c>
      <c r="O13" s="51">
        <f t="shared" si="10"/>
        <v>0</v>
      </c>
      <c r="P13" s="51">
        <f t="shared" si="10"/>
        <v>0</v>
      </c>
      <c r="Q13" s="51">
        <f t="shared" si="10"/>
        <v>0</v>
      </c>
      <c r="R13" s="51">
        <f t="shared" si="10"/>
        <v>0</v>
      </c>
      <c r="S13" s="51">
        <f t="shared" si="10"/>
        <v>0</v>
      </c>
      <c r="T13" s="51">
        <f t="shared" si="10"/>
        <v>0</v>
      </c>
      <c r="U13" s="51">
        <f t="shared" si="10"/>
        <v>0</v>
      </c>
      <c r="V13" s="51">
        <f t="shared" si="11"/>
        <v>0</v>
      </c>
      <c r="W13" s="51">
        <f t="shared" si="11"/>
        <v>0</v>
      </c>
      <c r="X13" s="51">
        <f t="shared" si="11"/>
        <v>0</v>
      </c>
      <c r="Y13" s="51">
        <f t="shared" si="11"/>
        <v>0</v>
      </c>
      <c r="Z13" s="51">
        <f t="shared" si="11"/>
        <v>0</v>
      </c>
      <c r="AA13" s="51">
        <f t="shared" si="11"/>
        <v>0</v>
      </c>
      <c r="AB13" s="51">
        <f t="shared" si="11"/>
        <v>0</v>
      </c>
      <c r="AC13" s="51">
        <f t="shared" si="11"/>
        <v>0</v>
      </c>
      <c r="AD13" s="51">
        <f t="shared" si="11"/>
        <v>0</v>
      </c>
      <c r="AE13" s="51">
        <f t="shared" si="11"/>
        <v>0</v>
      </c>
      <c r="AF13" s="51">
        <f t="shared" si="11"/>
        <v>0</v>
      </c>
      <c r="AG13" s="51">
        <f t="shared" si="11"/>
        <v>0</v>
      </c>
      <c r="AH13" s="51">
        <f t="shared" si="11"/>
        <v>0</v>
      </c>
      <c r="AI13" s="51">
        <f t="shared" si="11"/>
        <v>0</v>
      </c>
      <c r="AJ13" s="51">
        <f t="shared" si="11"/>
        <v>0</v>
      </c>
      <c r="AK13" s="51">
        <f t="shared" si="11"/>
        <v>0</v>
      </c>
      <c r="AL13" s="51">
        <f t="shared" si="12"/>
        <v>0</v>
      </c>
      <c r="AM13" s="51">
        <f t="shared" si="12"/>
        <v>0</v>
      </c>
      <c r="AN13" s="51">
        <f t="shared" si="12"/>
        <v>0</v>
      </c>
      <c r="AO13" s="51">
        <f t="shared" si="12"/>
        <v>0</v>
      </c>
      <c r="AP13" s="51">
        <f t="shared" si="12"/>
        <v>0</v>
      </c>
      <c r="AQ13" s="51">
        <f t="shared" si="12"/>
        <v>0</v>
      </c>
      <c r="AR13" s="51">
        <f t="shared" si="12"/>
        <v>0</v>
      </c>
      <c r="AS13" s="51">
        <f t="shared" si="12"/>
        <v>0</v>
      </c>
      <c r="AT13" s="51">
        <f t="shared" si="12"/>
        <v>0</v>
      </c>
      <c r="AU13" s="51">
        <f t="shared" si="12"/>
        <v>0</v>
      </c>
      <c r="AV13" s="51">
        <f t="shared" si="12"/>
        <v>0</v>
      </c>
      <c r="AW13" s="51">
        <f t="shared" si="12"/>
        <v>0</v>
      </c>
      <c r="AX13" s="51">
        <f t="shared" si="12"/>
        <v>0</v>
      </c>
      <c r="AY13" s="51">
        <f t="shared" si="12"/>
        <v>0</v>
      </c>
      <c r="AZ13" s="51">
        <f t="shared" si="12"/>
        <v>0</v>
      </c>
      <c r="BA13" s="51">
        <f t="shared" si="12"/>
        <v>0</v>
      </c>
      <c r="BB13" s="51">
        <f t="shared" si="13"/>
        <v>0</v>
      </c>
      <c r="BC13" s="51">
        <f t="shared" si="13"/>
        <v>0</v>
      </c>
      <c r="BD13" s="51">
        <f t="shared" si="13"/>
        <v>0</v>
      </c>
      <c r="BE13" s="51">
        <f t="shared" si="13"/>
        <v>0</v>
      </c>
      <c r="BF13" s="51">
        <f t="shared" si="13"/>
        <v>0</v>
      </c>
      <c r="BG13" s="51">
        <f t="shared" si="13"/>
        <v>0</v>
      </c>
      <c r="BH13" s="51">
        <f t="shared" si="13"/>
        <v>0</v>
      </c>
      <c r="BI13" s="51">
        <f t="shared" si="13"/>
        <v>0</v>
      </c>
      <c r="BJ13" s="51">
        <f t="shared" si="13"/>
        <v>0</v>
      </c>
      <c r="BK13" s="51">
        <f t="shared" si="13"/>
        <v>0</v>
      </c>
      <c r="BL13" s="51">
        <f t="shared" si="13"/>
        <v>0</v>
      </c>
      <c r="BM13" s="51">
        <f t="shared" si="13"/>
        <v>0</v>
      </c>
      <c r="BN13" s="51">
        <f t="shared" si="13"/>
        <v>0</v>
      </c>
      <c r="BO13" s="51">
        <f t="shared" si="13"/>
        <v>0</v>
      </c>
      <c r="BP13" s="51">
        <f t="shared" si="13"/>
        <v>0</v>
      </c>
      <c r="BQ13" s="51">
        <f t="shared" si="13"/>
        <v>0</v>
      </c>
      <c r="BR13" s="51">
        <f t="shared" si="14"/>
        <v>0</v>
      </c>
      <c r="BS13" s="51">
        <f t="shared" si="14"/>
        <v>0</v>
      </c>
      <c r="BT13" s="51">
        <f t="shared" si="14"/>
        <v>0</v>
      </c>
      <c r="BU13" s="51">
        <f t="shared" si="14"/>
        <v>0</v>
      </c>
      <c r="BV13" s="51">
        <f t="shared" si="14"/>
        <v>0</v>
      </c>
      <c r="BW13" s="51">
        <f t="shared" si="14"/>
        <v>0</v>
      </c>
      <c r="BX13" s="51">
        <f t="shared" si="14"/>
        <v>0</v>
      </c>
      <c r="BY13" s="51">
        <f t="shared" si="14"/>
        <v>0</v>
      </c>
      <c r="BZ13" s="51">
        <f t="shared" si="14"/>
        <v>0</v>
      </c>
      <c r="CA13" s="51">
        <f t="shared" si="14"/>
        <v>0</v>
      </c>
      <c r="CB13" s="51">
        <f t="shared" si="14"/>
        <v>0</v>
      </c>
      <c r="CC13" s="51">
        <f t="shared" si="14"/>
        <v>0</v>
      </c>
      <c r="CD13" s="51">
        <f t="shared" si="14"/>
        <v>0</v>
      </c>
      <c r="CE13" s="51">
        <f t="shared" si="14"/>
        <v>0</v>
      </c>
      <c r="CF13" s="51">
        <f t="shared" si="14"/>
        <v>0</v>
      </c>
      <c r="CG13" s="51">
        <f t="shared" si="14"/>
        <v>0</v>
      </c>
      <c r="CH13" s="51">
        <f t="shared" si="15"/>
        <v>0</v>
      </c>
      <c r="CI13" s="51">
        <f t="shared" si="15"/>
        <v>0</v>
      </c>
      <c r="CJ13" s="51">
        <f t="shared" si="15"/>
        <v>0</v>
      </c>
      <c r="CK13" s="51">
        <f t="shared" si="15"/>
        <v>0</v>
      </c>
      <c r="CL13" s="51">
        <f t="shared" si="15"/>
        <v>0</v>
      </c>
      <c r="CM13" s="51">
        <f t="shared" si="15"/>
        <v>0</v>
      </c>
      <c r="CN13" s="51">
        <f t="shared" si="15"/>
        <v>0</v>
      </c>
      <c r="CO13" s="51">
        <f t="shared" si="15"/>
        <v>0</v>
      </c>
      <c r="CP13" s="51">
        <f t="shared" si="15"/>
        <v>0</v>
      </c>
      <c r="CQ13" s="51">
        <f t="shared" si="15"/>
        <v>0</v>
      </c>
      <c r="CR13" s="51">
        <f t="shared" si="15"/>
        <v>0</v>
      </c>
      <c r="CS13" s="51">
        <f t="shared" si="15"/>
        <v>0</v>
      </c>
      <c r="CT13" s="51">
        <f t="shared" si="15"/>
        <v>0</v>
      </c>
      <c r="CU13" s="51">
        <f t="shared" si="15"/>
        <v>0</v>
      </c>
      <c r="CV13" s="51">
        <f t="shared" si="15"/>
        <v>0</v>
      </c>
      <c r="CW13" s="51">
        <f t="shared" si="15"/>
        <v>0</v>
      </c>
      <c r="CX13" s="51">
        <f t="shared" si="16"/>
        <v>0</v>
      </c>
      <c r="CY13" s="51">
        <f t="shared" si="16"/>
        <v>0</v>
      </c>
      <c r="CZ13" s="51">
        <f t="shared" si="16"/>
        <v>0</v>
      </c>
      <c r="DA13" s="51">
        <f t="shared" si="16"/>
        <v>0</v>
      </c>
      <c r="DB13" s="51">
        <f t="shared" si="16"/>
        <v>0</v>
      </c>
      <c r="DC13" s="51">
        <f t="shared" si="16"/>
        <v>0</v>
      </c>
      <c r="DD13" s="51">
        <f t="shared" si="16"/>
        <v>0</v>
      </c>
      <c r="DE13" s="51">
        <f t="shared" si="16"/>
        <v>0</v>
      </c>
      <c r="DF13" s="51">
        <f t="shared" si="16"/>
        <v>0</v>
      </c>
      <c r="DG13" s="51">
        <f t="shared" si="16"/>
        <v>0</v>
      </c>
      <c r="DH13" s="51">
        <f t="shared" si="16"/>
        <v>0</v>
      </c>
      <c r="DI13" s="51">
        <f t="shared" si="16"/>
        <v>0</v>
      </c>
      <c r="DJ13" s="51">
        <f t="shared" si="16"/>
        <v>0</v>
      </c>
      <c r="DK13" s="51">
        <f t="shared" si="16"/>
        <v>0</v>
      </c>
      <c r="DL13" s="51">
        <f t="shared" si="16"/>
        <v>0</v>
      </c>
      <c r="DM13" s="51">
        <f t="shared" si="16"/>
        <v>0</v>
      </c>
      <c r="DN13" s="51">
        <f t="shared" si="17"/>
        <v>0</v>
      </c>
      <c r="DO13" s="51">
        <f t="shared" si="17"/>
        <v>0</v>
      </c>
      <c r="DP13" s="51">
        <f t="shared" si="17"/>
        <v>0</v>
      </c>
      <c r="DQ13" s="51">
        <f t="shared" si="17"/>
        <v>0</v>
      </c>
      <c r="DR13" s="51">
        <f t="shared" si="17"/>
        <v>0</v>
      </c>
      <c r="DS13" s="51">
        <f t="shared" si="17"/>
        <v>0</v>
      </c>
      <c r="DT13" s="51">
        <f t="shared" si="17"/>
        <v>0</v>
      </c>
      <c r="DU13" s="51">
        <f t="shared" si="17"/>
        <v>0</v>
      </c>
      <c r="DV13" s="51">
        <f t="shared" si="17"/>
        <v>0</v>
      </c>
    </row>
    <row r="14" spans="3:126">
      <c r="C14" s="1" t="s">
        <v>33</v>
      </c>
      <c r="D14" s="1" t="s">
        <v>154</v>
      </c>
      <c r="E14" s="96">
        <v>35.33653846153846</v>
      </c>
      <c r="F14" s="51">
        <f t="shared" ref="F14:BQ14" si="18">IF($E14=0,0,MAX(($E14*F$5),F$10))</f>
        <v>36.396634615384613</v>
      </c>
      <c r="G14" s="51">
        <f t="shared" si="18"/>
        <v>36.396634615384613</v>
      </c>
      <c r="H14" s="51">
        <f t="shared" si="18"/>
        <v>36.396634615384613</v>
      </c>
      <c r="I14" s="51">
        <f t="shared" si="18"/>
        <v>36.396634615384613</v>
      </c>
      <c r="J14" s="51">
        <f t="shared" si="18"/>
        <v>36.396634615384613</v>
      </c>
      <c r="K14" s="51">
        <f t="shared" si="18"/>
        <v>36.396634615384613</v>
      </c>
      <c r="L14" s="51">
        <f t="shared" si="18"/>
        <v>36.396634615384613</v>
      </c>
      <c r="M14" s="51">
        <f t="shared" si="18"/>
        <v>37.488533653846147</v>
      </c>
      <c r="N14" s="51">
        <f t="shared" si="18"/>
        <v>37.488533653846147</v>
      </c>
      <c r="O14" s="51">
        <f t="shared" si="18"/>
        <v>37.488533653846147</v>
      </c>
      <c r="P14" s="51">
        <f t="shared" si="18"/>
        <v>37.488533653846147</v>
      </c>
      <c r="Q14" s="51">
        <f t="shared" si="18"/>
        <v>37.488533653846147</v>
      </c>
      <c r="R14" s="51">
        <f t="shared" si="18"/>
        <v>37.488533653846147</v>
      </c>
      <c r="S14" s="51">
        <f t="shared" si="18"/>
        <v>37.488533653846147</v>
      </c>
      <c r="T14" s="51">
        <f t="shared" si="18"/>
        <v>37.488533653846147</v>
      </c>
      <c r="U14" s="51">
        <f t="shared" si="18"/>
        <v>37.488533653846147</v>
      </c>
      <c r="V14" s="51">
        <f t="shared" si="18"/>
        <v>37.488533653846147</v>
      </c>
      <c r="W14" s="51">
        <f t="shared" si="18"/>
        <v>37.488533653846147</v>
      </c>
      <c r="X14" s="51">
        <f t="shared" si="18"/>
        <v>37.488533653846147</v>
      </c>
      <c r="Y14" s="51">
        <f t="shared" si="18"/>
        <v>38.61318966346154</v>
      </c>
      <c r="Z14" s="51">
        <f t="shared" si="18"/>
        <v>38.61318966346154</v>
      </c>
      <c r="AA14" s="51">
        <f t="shared" si="18"/>
        <v>38.61318966346154</v>
      </c>
      <c r="AB14" s="51">
        <f t="shared" si="18"/>
        <v>38.61318966346154</v>
      </c>
      <c r="AC14" s="51">
        <f t="shared" si="18"/>
        <v>38.61318966346154</v>
      </c>
      <c r="AD14" s="51">
        <f t="shared" si="18"/>
        <v>38.61318966346154</v>
      </c>
      <c r="AE14" s="51">
        <f t="shared" si="18"/>
        <v>38.61318966346154</v>
      </c>
      <c r="AF14" s="51">
        <f t="shared" si="18"/>
        <v>38.61318966346154</v>
      </c>
      <c r="AG14" s="51">
        <f t="shared" si="18"/>
        <v>38.61318966346154</v>
      </c>
      <c r="AH14" s="51">
        <f t="shared" si="18"/>
        <v>38.61318966346154</v>
      </c>
      <c r="AI14" s="51">
        <f t="shared" si="18"/>
        <v>38.61318966346154</v>
      </c>
      <c r="AJ14" s="51">
        <f t="shared" si="18"/>
        <v>38.61318966346154</v>
      </c>
      <c r="AK14" s="51">
        <f t="shared" si="18"/>
        <v>39.771585353365388</v>
      </c>
      <c r="AL14" s="51">
        <f t="shared" si="18"/>
        <v>39.771585353365388</v>
      </c>
      <c r="AM14" s="51">
        <f t="shared" si="18"/>
        <v>39.771585353365388</v>
      </c>
      <c r="AN14" s="51">
        <f t="shared" si="18"/>
        <v>39.771585353365388</v>
      </c>
      <c r="AO14" s="51">
        <f t="shared" si="18"/>
        <v>39.771585353365388</v>
      </c>
      <c r="AP14" s="51">
        <f t="shared" si="18"/>
        <v>39.771585353365388</v>
      </c>
      <c r="AQ14" s="51">
        <f t="shared" si="18"/>
        <v>39.771585353365388</v>
      </c>
      <c r="AR14" s="51">
        <f t="shared" si="18"/>
        <v>39.771585353365388</v>
      </c>
      <c r="AS14" s="51">
        <f t="shared" si="18"/>
        <v>39.771585353365388</v>
      </c>
      <c r="AT14" s="51">
        <f t="shared" si="18"/>
        <v>39.771585353365388</v>
      </c>
      <c r="AU14" s="51">
        <f t="shared" si="18"/>
        <v>39.771585353365388</v>
      </c>
      <c r="AV14" s="51">
        <f t="shared" si="18"/>
        <v>39.771585353365388</v>
      </c>
      <c r="AW14" s="51">
        <f t="shared" si="18"/>
        <v>40.964732913966344</v>
      </c>
      <c r="AX14" s="51">
        <f t="shared" si="18"/>
        <v>40.964732913966344</v>
      </c>
      <c r="AY14" s="51">
        <f t="shared" si="18"/>
        <v>40.964732913966344</v>
      </c>
      <c r="AZ14" s="51">
        <f t="shared" si="18"/>
        <v>40.964732913966344</v>
      </c>
      <c r="BA14" s="51">
        <f t="shared" si="18"/>
        <v>40.964732913966344</v>
      </c>
      <c r="BB14" s="51">
        <f t="shared" si="18"/>
        <v>40.964732913966344</v>
      </c>
      <c r="BC14" s="51">
        <f t="shared" si="18"/>
        <v>40.964732913966344</v>
      </c>
      <c r="BD14" s="51">
        <f t="shared" si="18"/>
        <v>40.964732913966344</v>
      </c>
      <c r="BE14" s="51">
        <f t="shared" si="18"/>
        <v>40.964732913966344</v>
      </c>
      <c r="BF14" s="51">
        <f t="shared" si="18"/>
        <v>40.964732913966344</v>
      </c>
      <c r="BG14" s="51">
        <f t="shared" si="18"/>
        <v>40.964732913966344</v>
      </c>
      <c r="BH14" s="51">
        <f t="shared" si="18"/>
        <v>40.964732913966344</v>
      </c>
      <c r="BI14" s="51">
        <f t="shared" si="18"/>
        <v>42.193674901385336</v>
      </c>
      <c r="BJ14" s="51">
        <f t="shared" si="18"/>
        <v>42.193674901385336</v>
      </c>
      <c r="BK14" s="51">
        <f t="shared" si="18"/>
        <v>42.193674901385336</v>
      </c>
      <c r="BL14" s="51">
        <f t="shared" si="18"/>
        <v>42.193674901385336</v>
      </c>
      <c r="BM14" s="51">
        <f t="shared" si="18"/>
        <v>42.193674901385336</v>
      </c>
      <c r="BN14" s="51">
        <f t="shared" si="18"/>
        <v>42.193674901385336</v>
      </c>
      <c r="BO14" s="51">
        <f t="shared" si="18"/>
        <v>42.193674901385336</v>
      </c>
      <c r="BP14" s="51">
        <f t="shared" si="18"/>
        <v>42.193674901385336</v>
      </c>
      <c r="BQ14" s="51">
        <f t="shared" si="18"/>
        <v>42.193674901385336</v>
      </c>
      <c r="BR14" s="51">
        <f t="shared" ref="BR14:DM14" si="19">IF($E14=0,0,MAX(($E14*BR$5),BR$10))</f>
        <v>42.193674901385336</v>
      </c>
      <c r="BS14" s="51">
        <f t="shared" si="19"/>
        <v>42.193674901385336</v>
      </c>
      <c r="BT14" s="51">
        <f t="shared" si="19"/>
        <v>42.193674901385336</v>
      </c>
      <c r="BU14" s="51">
        <f t="shared" si="19"/>
        <v>43.4594851484269</v>
      </c>
      <c r="BV14" s="51">
        <f t="shared" si="19"/>
        <v>43.4594851484269</v>
      </c>
      <c r="BW14" s="51">
        <f t="shared" si="19"/>
        <v>43.4594851484269</v>
      </c>
      <c r="BX14" s="51">
        <f t="shared" si="19"/>
        <v>43.4594851484269</v>
      </c>
      <c r="BY14" s="51">
        <f t="shared" si="19"/>
        <v>43.4594851484269</v>
      </c>
      <c r="BZ14" s="51">
        <f t="shared" si="19"/>
        <v>43.4594851484269</v>
      </c>
      <c r="CA14" s="51">
        <f t="shared" si="19"/>
        <v>43.4594851484269</v>
      </c>
      <c r="CB14" s="51">
        <f t="shared" si="19"/>
        <v>43.4594851484269</v>
      </c>
      <c r="CC14" s="51">
        <f t="shared" si="19"/>
        <v>43.4594851484269</v>
      </c>
      <c r="CD14" s="51">
        <f t="shared" si="19"/>
        <v>43.4594851484269</v>
      </c>
      <c r="CE14" s="51">
        <f t="shared" si="19"/>
        <v>43.4594851484269</v>
      </c>
      <c r="CF14" s="51">
        <f t="shared" si="19"/>
        <v>43.4594851484269</v>
      </c>
      <c r="CG14" s="51">
        <f t="shared" si="19"/>
        <v>44.763269702879711</v>
      </c>
      <c r="CH14" s="51">
        <f t="shared" si="19"/>
        <v>44.763269702879711</v>
      </c>
      <c r="CI14" s="51">
        <f t="shared" si="19"/>
        <v>44.763269702879711</v>
      </c>
      <c r="CJ14" s="51">
        <f t="shared" si="19"/>
        <v>44.763269702879711</v>
      </c>
      <c r="CK14" s="51">
        <f t="shared" si="19"/>
        <v>44.763269702879711</v>
      </c>
      <c r="CL14" s="51">
        <f t="shared" si="19"/>
        <v>44.763269702879711</v>
      </c>
      <c r="CM14" s="51">
        <f t="shared" si="19"/>
        <v>44.763269702879711</v>
      </c>
      <c r="CN14" s="51">
        <f t="shared" si="19"/>
        <v>44.763269702879711</v>
      </c>
      <c r="CO14" s="51">
        <f t="shared" si="19"/>
        <v>44.763269702879711</v>
      </c>
      <c r="CP14" s="51">
        <f t="shared" si="19"/>
        <v>44.763269702879711</v>
      </c>
      <c r="CQ14" s="51">
        <f t="shared" si="19"/>
        <v>44.763269702879711</v>
      </c>
      <c r="CR14" s="51">
        <f t="shared" si="19"/>
        <v>44.763269702879711</v>
      </c>
      <c r="CS14" s="51">
        <f t="shared" si="19"/>
        <v>46.106167793966101</v>
      </c>
      <c r="CT14" s="51">
        <f t="shared" si="19"/>
        <v>46.106167793966101</v>
      </c>
      <c r="CU14" s="51">
        <f t="shared" si="19"/>
        <v>46.106167793966101</v>
      </c>
      <c r="CV14" s="51">
        <f t="shared" si="19"/>
        <v>46.106167793966101</v>
      </c>
      <c r="CW14" s="51">
        <f t="shared" si="19"/>
        <v>46.106167793966101</v>
      </c>
      <c r="CX14" s="51">
        <f t="shared" si="19"/>
        <v>46.106167793966101</v>
      </c>
      <c r="CY14" s="51">
        <f t="shared" si="19"/>
        <v>46.106167793966101</v>
      </c>
      <c r="CZ14" s="51">
        <f t="shared" si="19"/>
        <v>46.106167793966101</v>
      </c>
      <c r="DA14" s="51">
        <f t="shared" si="19"/>
        <v>46.106167793966101</v>
      </c>
      <c r="DB14" s="51">
        <f t="shared" si="19"/>
        <v>46.106167793966101</v>
      </c>
      <c r="DC14" s="51">
        <f t="shared" si="19"/>
        <v>46.106167793966101</v>
      </c>
      <c r="DD14" s="51">
        <f t="shared" si="19"/>
        <v>46.106167793966101</v>
      </c>
      <c r="DE14" s="51">
        <f t="shared" si="19"/>
        <v>47.489352827785083</v>
      </c>
      <c r="DF14" s="51">
        <f t="shared" si="19"/>
        <v>47.489352827785083</v>
      </c>
      <c r="DG14" s="51">
        <f t="shared" si="19"/>
        <v>47.489352827785083</v>
      </c>
      <c r="DH14" s="51">
        <f t="shared" si="19"/>
        <v>47.489352827785083</v>
      </c>
      <c r="DI14" s="51">
        <f t="shared" si="19"/>
        <v>47.489352827785083</v>
      </c>
      <c r="DJ14" s="51">
        <f t="shared" si="19"/>
        <v>47.489352827785083</v>
      </c>
      <c r="DK14" s="51">
        <f t="shared" si="19"/>
        <v>47.489352827785083</v>
      </c>
      <c r="DL14" s="51">
        <f t="shared" si="19"/>
        <v>47.489352827785083</v>
      </c>
      <c r="DM14" s="51">
        <f t="shared" si="19"/>
        <v>47.489352827785083</v>
      </c>
      <c r="DN14" s="51">
        <f t="shared" si="17"/>
        <v>47.489352827785083</v>
      </c>
      <c r="DO14" s="51">
        <f t="shared" si="17"/>
        <v>47.489352827785083</v>
      </c>
      <c r="DP14" s="51">
        <f t="shared" si="17"/>
        <v>47.489352827785083</v>
      </c>
      <c r="DQ14" s="51">
        <f t="shared" si="17"/>
        <v>48.914033412618643</v>
      </c>
      <c r="DR14" s="51">
        <f t="shared" si="17"/>
        <v>48.914033412618643</v>
      </c>
      <c r="DS14" s="51">
        <f t="shared" si="17"/>
        <v>48.914033412618643</v>
      </c>
      <c r="DT14" s="51">
        <f t="shared" si="17"/>
        <v>48.914033412618643</v>
      </c>
      <c r="DU14" s="51">
        <f t="shared" si="17"/>
        <v>48.914033412618643</v>
      </c>
      <c r="DV14" s="51">
        <f t="shared" si="17"/>
        <v>48.914033412618643</v>
      </c>
    </row>
    <row r="15" spans="3:126">
      <c r="C15" s="1" t="s">
        <v>33</v>
      </c>
      <c r="D15" s="1" t="s">
        <v>155</v>
      </c>
      <c r="E15" s="96">
        <v>17.68</v>
      </c>
      <c r="F15" s="51">
        <f t="shared" si="10"/>
        <v>18.2104</v>
      </c>
      <c r="G15" s="51">
        <f t="shared" si="10"/>
        <v>18.2104</v>
      </c>
      <c r="H15" s="51">
        <f t="shared" si="10"/>
        <v>18.2104</v>
      </c>
      <c r="I15" s="51">
        <f t="shared" si="10"/>
        <v>18.2104</v>
      </c>
      <c r="J15" s="51">
        <f t="shared" si="10"/>
        <v>18.2104</v>
      </c>
      <c r="K15" s="51">
        <f t="shared" si="10"/>
        <v>18.2104</v>
      </c>
      <c r="L15" s="51">
        <f t="shared" si="10"/>
        <v>18.2104</v>
      </c>
      <c r="M15" s="51">
        <f t="shared" si="10"/>
        <v>18.756712</v>
      </c>
      <c r="N15" s="51">
        <f t="shared" si="10"/>
        <v>18.756712</v>
      </c>
      <c r="O15" s="51">
        <f t="shared" si="10"/>
        <v>18.756712</v>
      </c>
      <c r="P15" s="51">
        <f t="shared" si="10"/>
        <v>18.756712</v>
      </c>
      <c r="Q15" s="51">
        <f t="shared" si="10"/>
        <v>18.756712</v>
      </c>
      <c r="R15" s="51">
        <f t="shared" si="10"/>
        <v>18.756712</v>
      </c>
      <c r="S15" s="51">
        <f t="shared" si="10"/>
        <v>18.756712</v>
      </c>
      <c r="T15" s="51">
        <f t="shared" si="10"/>
        <v>18.756712</v>
      </c>
      <c r="U15" s="51">
        <f t="shared" si="10"/>
        <v>18.756712</v>
      </c>
      <c r="V15" s="51">
        <f t="shared" si="11"/>
        <v>18.756712</v>
      </c>
      <c r="W15" s="51">
        <f t="shared" si="11"/>
        <v>18.756712</v>
      </c>
      <c r="X15" s="51">
        <f t="shared" si="11"/>
        <v>18.756712</v>
      </c>
      <c r="Y15" s="51">
        <f t="shared" si="11"/>
        <v>19.319413359999999</v>
      </c>
      <c r="Z15" s="51">
        <f t="shared" si="11"/>
        <v>19.319413359999999</v>
      </c>
      <c r="AA15" s="51">
        <f t="shared" si="11"/>
        <v>19.319413359999999</v>
      </c>
      <c r="AB15" s="51">
        <f t="shared" si="11"/>
        <v>19.319413359999999</v>
      </c>
      <c r="AC15" s="51">
        <f t="shared" si="11"/>
        <v>19.319413359999999</v>
      </c>
      <c r="AD15" s="51">
        <f t="shared" si="11"/>
        <v>19.319413359999999</v>
      </c>
      <c r="AE15" s="51">
        <f t="shared" si="11"/>
        <v>19.319413359999999</v>
      </c>
      <c r="AF15" s="51">
        <f t="shared" si="11"/>
        <v>19.319413359999999</v>
      </c>
      <c r="AG15" s="51">
        <f t="shared" si="11"/>
        <v>19.319413359999999</v>
      </c>
      <c r="AH15" s="51">
        <f t="shared" si="11"/>
        <v>19.319413359999999</v>
      </c>
      <c r="AI15" s="51">
        <f t="shared" si="11"/>
        <v>19.319413359999999</v>
      </c>
      <c r="AJ15" s="51">
        <f t="shared" si="11"/>
        <v>19.319413359999999</v>
      </c>
      <c r="AK15" s="51">
        <f t="shared" si="11"/>
        <v>19.898995760800002</v>
      </c>
      <c r="AL15" s="51">
        <f t="shared" si="12"/>
        <v>19.898995760800002</v>
      </c>
      <c r="AM15" s="51">
        <f t="shared" si="12"/>
        <v>19.898995760800002</v>
      </c>
      <c r="AN15" s="51">
        <f t="shared" si="12"/>
        <v>19.898995760800002</v>
      </c>
      <c r="AO15" s="51">
        <f t="shared" si="12"/>
        <v>19.898995760800002</v>
      </c>
      <c r="AP15" s="51">
        <f t="shared" si="12"/>
        <v>19.898995760800002</v>
      </c>
      <c r="AQ15" s="51">
        <f t="shared" si="12"/>
        <v>19.898995760800002</v>
      </c>
      <c r="AR15" s="51">
        <f t="shared" si="12"/>
        <v>19.898995760800002</v>
      </c>
      <c r="AS15" s="51">
        <f t="shared" si="12"/>
        <v>19.898995760800002</v>
      </c>
      <c r="AT15" s="51">
        <f t="shared" si="12"/>
        <v>19.898995760800002</v>
      </c>
      <c r="AU15" s="51">
        <f t="shared" si="12"/>
        <v>19.898995760800002</v>
      </c>
      <c r="AV15" s="51">
        <f t="shared" si="12"/>
        <v>19.898995760800002</v>
      </c>
      <c r="AW15" s="51">
        <f t="shared" si="12"/>
        <v>20.495965633623999</v>
      </c>
      <c r="AX15" s="51">
        <f t="shared" si="12"/>
        <v>20.495965633623999</v>
      </c>
      <c r="AY15" s="51">
        <f t="shared" si="12"/>
        <v>20.495965633623999</v>
      </c>
      <c r="AZ15" s="51">
        <f t="shared" si="12"/>
        <v>20.495965633623999</v>
      </c>
      <c r="BA15" s="51">
        <f t="shared" si="12"/>
        <v>20.495965633623999</v>
      </c>
      <c r="BB15" s="51">
        <f t="shared" si="13"/>
        <v>20.495965633623999</v>
      </c>
      <c r="BC15" s="51">
        <f t="shared" si="13"/>
        <v>20.495965633623999</v>
      </c>
      <c r="BD15" s="51">
        <f t="shared" si="13"/>
        <v>20.495965633623999</v>
      </c>
      <c r="BE15" s="51">
        <f t="shared" si="13"/>
        <v>20.495965633623999</v>
      </c>
      <c r="BF15" s="51">
        <f t="shared" si="13"/>
        <v>20.495965633623999</v>
      </c>
      <c r="BG15" s="51">
        <f t="shared" si="13"/>
        <v>20.495965633623999</v>
      </c>
      <c r="BH15" s="51">
        <f t="shared" si="13"/>
        <v>20.495965633623999</v>
      </c>
      <c r="BI15" s="51">
        <f t="shared" si="13"/>
        <v>21.110844602632721</v>
      </c>
      <c r="BJ15" s="51">
        <f t="shared" si="13"/>
        <v>21.110844602632721</v>
      </c>
      <c r="BK15" s="51">
        <f t="shared" si="13"/>
        <v>21.110844602632721</v>
      </c>
      <c r="BL15" s="51">
        <f t="shared" si="13"/>
        <v>21.110844602632721</v>
      </c>
      <c r="BM15" s="51">
        <f t="shared" si="13"/>
        <v>21.110844602632721</v>
      </c>
      <c r="BN15" s="51">
        <f t="shared" si="13"/>
        <v>21.110844602632721</v>
      </c>
      <c r="BO15" s="51">
        <f t="shared" si="13"/>
        <v>21.110844602632721</v>
      </c>
      <c r="BP15" s="51">
        <f t="shared" si="13"/>
        <v>21.110844602632721</v>
      </c>
      <c r="BQ15" s="51">
        <f t="shared" si="13"/>
        <v>21.110844602632721</v>
      </c>
      <c r="BR15" s="51">
        <f t="shared" si="14"/>
        <v>21.110844602632721</v>
      </c>
      <c r="BS15" s="51">
        <f t="shared" si="14"/>
        <v>21.110844602632721</v>
      </c>
      <c r="BT15" s="51">
        <f t="shared" si="14"/>
        <v>21.110844602632721</v>
      </c>
      <c r="BU15" s="51">
        <f t="shared" si="14"/>
        <v>21.744169940711704</v>
      </c>
      <c r="BV15" s="51">
        <f t="shared" si="14"/>
        <v>21.744169940711704</v>
      </c>
      <c r="BW15" s="51">
        <f t="shared" si="14"/>
        <v>21.744169940711704</v>
      </c>
      <c r="BX15" s="51">
        <f t="shared" si="14"/>
        <v>21.744169940711704</v>
      </c>
      <c r="BY15" s="51">
        <f t="shared" si="14"/>
        <v>21.744169940711704</v>
      </c>
      <c r="BZ15" s="51">
        <f t="shared" si="14"/>
        <v>21.744169940711704</v>
      </c>
      <c r="CA15" s="51">
        <f t="shared" si="14"/>
        <v>21.744169940711704</v>
      </c>
      <c r="CB15" s="51">
        <f t="shared" si="14"/>
        <v>21.744169940711704</v>
      </c>
      <c r="CC15" s="51">
        <f t="shared" si="14"/>
        <v>21.744169940711704</v>
      </c>
      <c r="CD15" s="51">
        <f t="shared" si="14"/>
        <v>21.744169940711704</v>
      </c>
      <c r="CE15" s="51">
        <f t="shared" si="14"/>
        <v>21.744169940711704</v>
      </c>
      <c r="CF15" s="51">
        <f t="shared" si="14"/>
        <v>21.744169940711704</v>
      </c>
      <c r="CG15" s="51">
        <f t="shared" si="14"/>
        <v>22.396495038933057</v>
      </c>
      <c r="CH15" s="51">
        <f t="shared" si="15"/>
        <v>22.396495038933057</v>
      </c>
      <c r="CI15" s="51">
        <f t="shared" si="15"/>
        <v>22.396495038933057</v>
      </c>
      <c r="CJ15" s="51">
        <f t="shared" si="15"/>
        <v>22.396495038933057</v>
      </c>
      <c r="CK15" s="51">
        <f t="shared" si="15"/>
        <v>22.396495038933057</v>
      </c>
      <c r="CL15" s="51">
        <f t="shared" si="15"/>
        <v>22.396495038933057</v>
      </c>
      <c r="CM15" s="51">
        <f t="shared" si="15"/>
        <v>22.396495038933057</v>
      </c>
      <c r="CN15" s="51">
        <f t="shared" si="15"/>
        <v>22.396495038933057</v>
      </c>
      <c r="CO15" s="51">
        <f t="shared" si="15"/>
        <v>22.396495038933057</v>
      </c>
      <c r="CP15" s="51">
        <f t="shared" si="15"/>
        <v>22.396495038933057</v>
      </c>
      <c r="CQ15" s="51">
        <f t="shared" si="15"/>
        <v>22.396495038933057</v>
      </c>
      <c r="CR15" s="51">
        <f t="shared" si="15"/>
        <v>22.396495038933057</v>
      </c>
      <c r="CS15" s="51">
        <f t="shared" si="15"/>
        <v>23.068389890101049</v>
      </c>
      <c r="CT15" s="51">
        <f t="shared" si="15"/>
        <v>23.068389890101049</v>
      </c>
      <c r="CU15" s="51">
        <f t="shared" si="15"/>
        <v>23.068389890101049</v>
      </c>
      <c r="CV15" s="51">
        <f t="shared" si="15"/>
        <v>23.068389890101049</v>
      </c>
      <c r="CW15" s="51">
        <f t="shared" si="15"/>
        <v>23.068389890101049</v>
      </c>
      <c r="CX15" s="51">
        <f t="shared" si="16"/>
        <v>23.068389890101049</v>
      </c>
      <c r="CY15" s="51">
        <f t="shared" si="16"/>
        <v>23.068389890101049</v>
      </c>
      <c r="CZ15" s="51">
        <f t="shared" si="16"/>
        <v>23.068389890101049</v>
      </c>
      <c r="DA15" s="51">
        <f t="shared" si="16"/>
        <v>23.068389890101049</v>
      </c>
      <c r="DB15" s="51">
        <f t="shared" si="16"/>
        <v>23.068389890101049</v>
      </c>
      <c r="DC15" s="51">
        <f t="shared" si="16"/>
        <v>23.068389890101049</v>
      </c>
      <c r="DD15" s="51">
        <f t="shared" si="16"/>
        <v>23.068389890101049</v>
      </c>
      <c r="DE15" s="51">
        <f t="shared" si="16"/>
        <v>23.760441586804081</v>
      </c>
      <c r="DF15" s="51">
        <f t="shared" si="16"/>
        <v>23.760441586804081</v>
      </c>
      <c r="DG15" s="51">
        <f t="shared" si="16"/>
        <v>23.760441586804081</v>
      </c>
      <c r="DH15" s="51">
        <f t="shared" si="16"/>
        <v>23.760441586804081</v>
      </c>
      <c r="DI15" s="51">
        <f t="shared" si="16"/>
        <v>23.760441586804081</v>
      </c>
      <c r="DJ15" s="51">
        <f t="shared" si="16"/>
        <v>23.760441586804081</v>
      </c>
      <c r="DK15" s="51">
        <f t="shared" si="16"/>
        <v>23.760441586804081</v>
      </c>
      <c r="DL15" s="51">
        <f t="shared" si="16"/>
        <v>23.760441586804081</v>
      </c>
      <c r="DM15" s="51">
        <f t="shared" si="16"/>
        <v>23.760441586804081</v>
      </c>
      <c r="DN15" s="51">
        <f t="shared" si="17"/>
        <v>23.760441586804081</v>
      </c>
      <c r="DO15" s="51">
        <f t="shared" si="17"/>
        <v>23.760441586804081</v>
      </c>
      <c r="DP15" s="51">
        <f t="shared" si="17"/>
        <v>23.760441586804081</v>
      </c>
      <c r="DQ15" s="51">
        <f t="shared" si="17"/>
        <v>24.473254834408202</v>
      </c>
      <c r="DR15" s="51">
        <f t="shared" si="17"/>
        <v>24.473254834408202</v>
      </c>
      <c r="DS15" s="51">
        <f t="shared" si="17"/>
        <v>24.473254834408202</v>
      </c>
      <c r="DT15" s="51">
        <f t="shared" si="17"/>
        <v>24.473254834408202</v>
      </c>
      <c r="DU15" s="51">
        <f t="shared" si="17"/>
        <v>24.473254834408202</v>
      </c>
      <c r="DV15" s="51">
        <f t="shared" si="17"/>
        <v>24.473254834408202</v>
      </c>
    </row>
    <row r="16" spans="3:126">
      <c r="C16" s="1" t="s">
        <v>28</v>
      </c>
      <c r="D16" s="1" t="s">
        <v>151</v>
      </c>
      <c r="E16" s="96">
        <v>40.384615384615387</v>
      </c>
      <c r="F16" s="51">
        <f t="shared" si="10"/>
        <v>41.596153846153847</v>
      </c>
      <c r="G16" s="51">
        <f t="shared" si="10"/>
        <v>41.596153846153847</v>
      </c>
      <c r="H16" s="51">
        <f t="shared" si="10"/>
        <v>41.596153846153847</v>
      </c>
      <c r="I16" s="51">
        <f t="shared" si="10"/>
        <v>41.596153846153847</v>
      </c>
      <c r="J16" s="51">
        <f t="shared" si="10"/>
        <v>41.596153846153847</v>
      </c>
      <c r="K16" s="51">
        <f t="shared" si="10"/>
        <v>41.596153846153847</v>
      </c>
      <c r="L16" s="51">
        <f t="shared" si="10"/>
        <v>41.596153846153847</v>
      </c>
      <c r="M16" s="51">
        <f t="shared" si="10"/>
        <v>42.84403846153846</v>
      </c>
      <c r="N16" s="51">
        <f t="shared" si="10"/>
        <v>42.84403846153846</v>
      </c>
      <c r="O16" s="51">
        <f t="shared" si="10"/>
        <v>42.84403846153846</v>
      </c>
      <c r="P16" s="51">
        <f t="shared" si="10"/>
        <v>42.84403846153846</v>
      </c>
      <c r="Q16" s="51">
        <f t="shared" si="10"/>
        <v>42.84403846153846</v>
      </c>
      <c r="R16" s="51">
        <f t="shared" si="10"/>
        <v>42.84403846153846</v>
      </c>
      <c r="S16" s="51">
        <f t="shared" si="10"/>
        <v>42.84403846153846</v>
      </c>
      <c r="T16" s="51">
        <f t="shared" si="10"/>
        <v>42.84403846153846</v>
      </c>
      <c r="U16" s="51">
        <f t="shared" si="10"/>
        <v>42.84403846153846</v>
      </c>
      <c r="V16" s="51">
        <f t="shared" si="11"/>
        <v>42.84403846153846</v>
      </c>
      <c r="W16" s="51">
        <f t="shared" si="11"/>
        <v>42.84403846153846</v>
      </c>
      <c r="X16" s="51">
        <f t="shared" si="11"/>
        <v>42.84403846153846</v>
      </c>
      <c r="Y16" s="51">
        <f t="shared" si="11"/>
        <v>44.129359615384615</v>
      </c>
      <c r="Z16" s="51">
        <f t="shared" si="11"/>
        <v>44.129359615384615</v>
      </c>
      <c r="AA16" s="51">
        <f t="shared" si="11"/>
        <v>44.129359615384615</v>
      </c>
      <c r="AB16" s="51">
        <f t="shared" si="11"/>
        <v>44.129359615384615</v>
      </c>
      <c r="AC16" s="51">
        <f t="shared" si="11"/>
        <v>44.129359615384615</v>
      </c>
      <c r="AD16" s="51">
        <f t="shared" si="11"/>
        <v>44.129359615384615</v>
      </c>
      <c r="AE16" s="51">
        <f t="shared" si="11"/>
        <v>44.129359615384615</v>
      </c>
      <c r="AF16" s="51">
        <f t="shared" si="11"/>
        <v>44.129359615384615</v>
      </c>
      <c r="AG16" s="51">
        <f t="shared" si="11"/>
        <v>44.129359615384615</v>
      </c>
      <c r="AH16" s="51">
        <f t="shared" si="11"/>
        <v>44.129359615384615</v>
      </c>
      <c r="AI16" s="51">
        <f t="shared" si="11"/>
        <v>44.129359615384615</v>
      </c>
      <c r="AJ16" s="51">
        <f t="shared" si="11"/>
        <v>44.129359615384615</v>
      </c>
      <c r="AK16" s="51">
        <f t="shared" si="11"/>
        <v>45.453240403846159</v>
      </c>
      <c r="AL16" s="51">
        <f t="shared" si="12"/>
        <v>45.453240403846159</v>
      </c>
      <c r="AM16" s="51">
        <f t="shared" si="12"/>
        <v>45.453240403846159</v>
      </c>
      <c r="AN16" s="51">
        <f t="shared" si="12"/>
        <v>45.453240403846159</v>
      </c>
      <c r="AO16" s="51">
        <f t="shared" si="12"/>
        <v>45.453240403846159</v>
      </c>
      <c r="AP16" s="51">
        <f t="shared" si="12"/>
        <v>45.453240403846159</v>
      </c>
      <c r="AQ16" s="51">
        <f t="shared" si="12"/>
        <v>45.453240403846159</v>
      </c>
      <c r="AR16" s="51">
        <f t="shared" si="12"/>
        <v>45.453240403846159</v>
      </c>
      <c r="AS16" s="51">
        <f t="shared" si="12"/>
        <v>45.453240403846159</v>
      </c>
      <c r="AT16" s="51">
        <f t="shared" si="12"/>
        <v>45.453240403846159</v>
      </c>
      <c r="AU16" s="51">
        <f t="shared" si="12"/>
        <v>45.453240403846159</v>
      </c>
      <c r="AV16" s="51">
        <f t="shared" si="12"/>
        <v>45.453240403846159</v>
      </c>
      <c r="AW16" s="51">
        <f t="shared" si="12"/>
        <v>46.816837615961546</v>
      </c>
      <c r="AX16" s="51">
        <f t="shared" si="12"/>
        <v>46.816837615961546</v>
      </c>
      <c r="AY16" s="51">
        <f t="shared" si="12"/>
        <v>46.816837615961546</v>
      </c>
      <c r="AZ16" s="51">
        <f t="shared" si="12"/>
        <v>46.816837615961546</v>
      </c>
      <c r="BA16" s="51">
        <f t="shared" si="12"/>
        <v>46.816837615961546</v>
      </c>
      <c r="BB16" s="51">
        <f t="shared" si="13"/>
        <v>46.816837615961546</v>
      </c>
      <c r="BC16" s="51">
        <f t="shared" si="13"/>
        <v>46.816837615961546</v>
      </c>
      <c r="BD16" s="51">
        <f t="shared" si="13"/>
        <v>46.816837615961546</v>
      </c>
      <c r="BE16" s="51">
        <f t="shared" si="13"/>
        <v>46.816837615961546</v>
      </c>
      <c r="BF16" s="51">
        <f t="shared" si="13"/>
        <v>46.816837615961546</v>
      </c>
      <c r="BG16" s="51">
        <f t="shared" si="13"/>
        <v>46.816837615961546</v>
      </c>
      <c r="BH16" s="51">
        <f t="shared" si="13"/>
        <v>46.816837615961546</v>
      </c>
      <c r="BI16" s="51">
        <f t="shared" si="13"/>
        <v>48.221342744440392</v>
      </c>
      <c r="BJ16" s="51">
        <f t="shared" si="13"/>
        <v>48.221342744440392</v>
      </c>
      <c r="BK16" s="51">
        <f t="shared" si="13"/>
        <v>48.221342744440392</v>
      </c>
      <c r="BL16" s="51">
        <f t="shared" si="13"/>
        <v>48.221342744440392</v>
      </c>
      <c r="BM16" s="51">
        <f t="shared" si="13"/>
        <v>48.221342744440392</v>
      </c>
      <c r="BN16" s="51">
        <f t="shared" si="13"/>
        <v>48.221342744440392</v>
      </c>
      <c r="BO16" s="51">
        <f t="shared" si="13"/>
        <v>48.221342744440392</v>
      </c>
      <c r="BP16" s="51">
        <f t="shared" si="13"/>
        <v>48.221342744440392</v>
      </c>
      <c r="BQ16" s="51">
        <f t="shared" si="13"/>
        <v>48.221342744440392</v>
      </c>
      <c r="BR16" s="51">
        <f t="shared" si="14"/>
        <v>48.221342744440392</v>
      </c>
      <c r="BS16" s="51">
        <f t="shared" si="14"/>
        <v>48.221342744440392</v>
      </c>
      <c r="BT16" s="51">
        <f t="shared" si="14"/>
        <v>48.221342744440392</v>
      </c>
      <c r="BU16" s="51">
        <f t="shared" si="14"/>
        <v>49.667983026773605</v>
      </c>
      <c r="BV16" s="51">
        <f t="shared" si="14"/>
        <v>49.667983026773605</v>
      </c>
      <c r="BW16" s="51">
        <f t="shared" si="14"/>
        <v>49.667983026773605</v>
      </c>
      <c r="BX16" s="51">
        <f t="shared" si="14"/>
        <v>49.667983026773605</v>
      </c>
      <c r="BY16" s="51">
        <f t="shared" si="14"/>
        <v>49.667983026773605</v>
      </c>
      <c r="BZ16" s="51">
        <f t="shared" si="14"/>
        <v>49.667983026773605</v>
      </c>
      <c r="CA16" s="51">
        <f t="shared" si="14"/>
        <v>49.667983026773605</v>
      </c>
      <c r="CB16" s="51">
        <f t="shared" si="14"/>
        <v>49.667983026773605</v>
      </c>
      <c r="CC16" s="51">
        <f t="shared" si="14"/>
        <v>49.667983026773605</v>
      </c>
      <c r="CD16" s="51">
        <f t="shared" si="14"/>
        <v>49.667983026773605</v>
      </c>
      <c r="CE16" s="51">
        <f t="shared" si="14"/>
        <v>49.667983026773605</v>
      </c>
      <c r="CF16" s="51">
        <f t="shared" si="14"/>
        <v>49.667983026773605</v>
      </c>
      <c r="CG16" s="51">
        <f t="shared" si="14"/>
        <v>51.158022517576818</v>
      </c>
      <c r="CH16" s="51">
        <f t="shared" si="15"/>
        <v>51.158022517576818</v>
      </c>
      <c r="CI16" s="51">
        <f t="shared" si="15"/>
        <v>51.158022517576818</v>
      </c>
      <c r="CJ16" s="51">
        <f t="shared" si="15"/>
        <v>51.158022517576818</v>
      </c>
      <c r="CK16" s="51">
        <f t="shared" si="15"/>
        <v>51.158022517576818</v>
      </c>
      <c r="CL16" s="51">
        <f t="shared" si="15"/>
        <v>51.158022517576818</v>
      </c>
      <c r="CM16" s="51">
        <f t="shared" si="15"/>
        <v>51.158022517576818</v>
      </c>
      <c r="CN16" s="51">
        <f t="shared" si="15"/>
        <v>51.158022517576818</v>
      </c>
      <c r="CO16" s="51">
        <f t="shared" si="15"/>
        <v>51.158022517576818</v>
      </c>
      <c r="CP16" s="51">
        <f t="shared" si="15"/>
        <v>51.158022517576818</v>
      </c>
      <c r="CQ16" s="51">
        <f t="shared" si="15"/>
        <v>51.158022517576818</v>
      </c>
      <c r="CR16" s="51">
        <f t="shared" si="15"/>
        <v>51.158022517576818</v>
      </c>
      <c r="CS16" s="51">
        <f t="shared" si="15"/>
        <v>52.69276319310412</v>
      </c>
      <c r="CT16" s="51">
        <f t="shared" si="15"/>
        <v>52.69276319310412</v>
      </c>
      <c r="CU16" s="51">
        <f t="shared" si="15"/>
        <v>52.69276319310412</v>
      </c>
      <c r="CV16" s="51">
        <f t="shared" si="15"/>
        <v>52.69276319310412</v>
      </c>
      <c r="CW16" s="51">
        <f t="shared" si="15"/>
        <v>52.69276319310412</v>
      </c>
      <c r="CX16" s="51">
        <f t="shared" si="16"/>
        <v>52.69276319310412</v>
      </c>
      <c r="CY16" s="51">
        <f t="shared" si="16"/>
        <v>52.69276319310412</v>
      </c>
      <c r="CZ16" s="51">
        <f t="shared" si="16"/>
        <v>52.69276319310412</v>
      </c>
      <c r="DA16" s="51">
        <f t="shared" si="16"/>
        <v>52.69276319310412</v>
      </c>
      <c r="DB16" s="51">
        <f t="shared" si="16"/>
        <v>52.69276319310412</v>
      </c>
      <c r="DC16" s="51">
        <f t="shared" si="16"/>
        <v>52.69276319310412</v>
      </c>
      <c r="DD16" s="51">
        <f t="shared" si="16"/>
        <v>52.69276319310412</v>
      </c>
      <c r="DE16" s="51">
        <f t="shared" si="16"/>
        <v>54.273546088897248</v>
      </c>
      <c r="DF16" s="51">
        <f t="shared" si="16"/>
        <v>54.273546088897248</v>
      </c>
      <c r="DG16" s="51">
        <f t="shared" si="16"/>
        <v>54.273546088897248</v>
      </c>
      <c r="DH16" s="51">
        <f t="shared" si="16"/>
        <v>54.273546088897248</v>
      </c>
      <c r="DI16" s="51">
        <f t="shared" si="16"/>
        <v>54.273546088897248</v>
      </c>
      <c r="DJ16" s="51">
        <f t="shared" si="16"/>
        <v>54.273546088897248</v>
      </c>
      <c r="DK16" s="51">
        <f t="shared" si="16"/>
        <v>54.273546088897248</v>
      </c>
      <c r="DL16" s="51">
        <f t="shared" si="16"/>
        <v>54.273546088897248</v>
      </c>
      <c r="DM16" s="51">
        <f t="shared" si="16"/>
        <v>54.273546088897248</v>
      </c>
      <c r="DN16" s="51">
        <f t="shared" si="17"/>
        <v>54.273546088897248</v>
      </c>
      <c r="DO16" s="51">
        <f t="shared" si="17"/>
        <v>54.273546088897248</v>
      </c>
      <c r="DP16" s="51">
        <f t="shared" si="17"/>
        <v>54.273546088897248</v>
      </c>
      <c r="DQ16" s="51">
        <f t="shared" si="17"/>
        <v>55.901752471564166</v>
      </c>
      <c r="DR16" s="51">
        <f t="shared" si="17"/>
        <v>55.901752471564166</v>
      </c>
      <c r="DS16" s="51">
        <f t="shared" si="17"/>
        <v>55.901752471564166</v>
      </c>
      <c r="DT16" s="51">
        <f t="shared" si="17"/>
        <v>55.901752471564166</v>
      </c>
      <c r="DU16" s="51">
        <f t="shared" si="17"/>
        <v>55.901752471564166</v>
      </c>
      <c r="DV16" s="51">
        <f t="shared" si="17"/>
        <v>55.901752471564166</v>
      </c>
    </row>
    <row r="17" spans="3:126">
      <c r="C17" s="1" t="s">
        <v>28</v>
      </c>
      <c r="D17" s="1" t="s">
        <v>639</v>
      </c>
      <c r="E17" s="96">
        <v>26.71875</v>
      </c>
      <c r="F17" s="51">
        <f t="shared" si="10"/>
        <v>27.520312499999999</v>
      </c>
      <c r="G17" s="51">
        <f t="shared" si="10"/>
        <v>27.520312499999999</v>
      </c>
      <c r="H17" s="51">
        <f t="shared" si="10"/>
        <v>27.520312499999999</v>
      </c>
      <c r="I17" s="51">
        <f t="shared" si="10"/>
        <v>27.520312499999999</v>
      </c>
      <c r="J17" s="51">
        <f t="shared" si="10"/>
        <v>27.520312499999999</v>
      </c>
      <c r="K17" s="51">
        <f t="shared" si="10"/>
        <v>27.520312499999999</v>
      </c>
      <c r="L17" s="51">
        <f t="shared" si="10"/>
        <v>27.520312499999999</v>
      </c>
      <c r="M17" s="51">
        <f t="shared" si="10"/>
        <v>28.345921874999998</v>
      </c>
      <c r="N17" s="51">
        <f t="shared" si="10"/>
        <v>28.345921874999998</v>
      </c>
      <c r="O17" s="51">
        <f t="shared" si="10"/>
        <v>28.345921874999998</v>
      </c>
      <c r="P17" s="51">
        <f t="shared" si="10"/>
        <v>28.345921874999998</v>
      </c>
      <c r="Q17" s="51">
        <f t="shared" si="10"/>
        <v>28.345921874999998</v>
      </c>
      <c r="R17" s="51">
        <f t="shared" si="10"/>
        <v>28.345921874999998</v>
      </c>
      <c r="S17" s="51">
        <f t="shared" si="10"/>
        <v>28.345921874999998</v>
      </c>
      <c r="T17" s="51">
        <f t="shared" si="10"/>
        <v>28.345921874999998</v>
      </c>
      <c r="U17" s="51">
        <f t="shared" si="10"/>
        <v>28.345921874999998</v>
      </c>
      <c r="V17" s="51">
        <f t="shared" si="11"/>
        <v>28.345921874999998</v>
      </c>
      <c r="W17" s="51">
        <f t="shared" si="11"/>
        <v>28.345921874999998</v>
      </c>
      <c r="X17" s="51">
        <f t="shared" si="11"/>
        <v>28.345921874999998</v>
      </c>
      <c r="Y17" s="51">
        <f t="shared" si="11"/>
        <v>29.196299531249998</v>
      </c>
      <c r="Z17" s="51">
        <f t="shared" si="11"/>
        <v>29.196299531249998</v>
      </c>
      <c r="AA17" s="51">
        <f t="shared" si="11"/>
        <v>29.196299531249998</v>
      </c>
      <c r="AB17" s="51">
        <f t="shared" si="11"/>
        <v>29.196299531249998</v>
      </c>
      <c r="AC17" s="51">
        <f t="shared" si="11"/>
        <v>29.196299531249998</v>
      </c>
      <c r="AD17" s="51">
        <f t="shared" si="11"/>
        <v>29.196299531249998</v>
      </c>
      <c r="AE17" s="51">
        <f t="shared" si="11"/>
        <v>29.196299531249998</v>
      </c>
      <c r="AF17" s="51">
        <f t="shared" si="11"/>
        <v>29.196299531249998</v>
      </c>
      <c r="AG17" s="51">
        <f t="shared" si="11"/>
        <v>29.196299531249998</v>
      </c>
      <c r="AH17" s="51">
        <f t="shared" si="11"/>
        <v>29.196299531249998</v>
      </c>
      <c r="AI17" s="51">
        <f t="shared" si="11"/>
        <v>29.196299531249998</v>
      </c>
      <c r="AJ17" s="51">
        <f t="shared" si="11"/>
        <v>29.196299531249998</v>
      </c>
      <c r="AK17" s="51">
        <f t="shared" si="11"/>
        <v>30.072188517187502</v>
      </c>
      <c r="AL17" s="51">
        <f t="shared" si="12"/>
        <v>30.072188517187502</v>
      </c>
      <c r="AM17" s="51">
        <f t="shared" si="12"/>
        <v>30.072188517187502</v>
      </c>
      <c r="AN17" s="51">
        <f t="shared" si="12"/>
        <v>30.072188517187502</v>
      </c>
      <c r="AO17" s="51">
        <f t="shared" si="12"/>
        <v>30.072188517187502</v>
      </c>
      <c r="AP17" s="51">
        <f t="shared" si="12"/>
        <v>30.072188517187502</v>
      </c>
      <c r="AQ17" s="51">
        <f t="shared" si="12"/>
        <v>30.072188517187502</v>
      </c>
      <c r="AR17" s="51">
        <f t="shared" si="12"/>
        <v>30.072188517187502</v>
      </c>
      <c r="AS17" s="51">
        <f t="shared" si="12"/>
        <v>30.072188517187502</v>
      </c>
      <c r="AT17" s="51">
        <f t="shared" si="12"/>
        <v>30.072188517187502</v>
      </c>
      <c r="AU17" s="51">
        <f t="shared" si="12"/>
        <v>30.072188517187502</v>
      </c>
      <c r="AV17" s="51">
        <f t="shared" si="12"/>
        <v>30.072188517187502</v>
      </c>
      <c r="AW17" s="51">
        <f t="shared" si="12"/>
        <v>30.974354172703126</v>
      </c>
      <c r="AX17" s="51">
        <f t="shared" si="12"/>
        <v>30.974354172703126</v>
      </c>
      <c r="AY17" s="51">
        <f t="shared" si="12"/>
        <v>30.974354172703126</v>
      </c>
      <c r="AZ17" s="51">
        <f t="shared" si="12"/>
        <v>30.974354172703126</v>
      </c>
      <c r="BA17" s="51">
        <f t="shared" si="12"/>
        <v>30.974354172703126</v>
      </c>
      <c r="BB17" s="51">
        <f t="shared" si="13"/>
        <v>30.974354172703126</v>
      </c>
      <c r="BC17" s="51">
        <f t="shared" si="13"/>
        <v>30.974354172703126</v>
      </c>
      <c r="BD17" s="51">
        <f t="shared" si="13"/>
        <v>30.974354172703126</v>
      </c>
      <c r="BE17" s="51">
        <f t="shared" si="13"/>
        <v>30.974354172703126</v>
      </c>
      <c r="BF17" s="51">
        <f t="shared" si="13"/>
        <v>30.974354172703126</v>
      </c>
      <c r="BG17" s="51">
        <f t="shared" si="13"/>
        <v>30.974354172703126</v>
      </c>
      <c r="BH17" s="51">
        <f t="shared" si="13"/>
        <v>30.974354172703126</v>
      </c>
      <c r="BI17" s="51">
        <f t="shared" si="13"/>
        <v>31.903584797884221</v>
      </c>
      <c r="BJ17" s="51">
        <f t="shared" si="13"/>
        <v>31.903584797884221</v>
      </c>
      <c r="BK17" s="51">
        <f t="shared" si="13"/>
        <v>31.903584797884221</v>
      </c>
      <c r="BL17" s="51">
        <f t="shared" si="13"/>
        <v>31.903584797884221</v>
      </c>
      <c r="BM17" s="51">
        <f t="shared" si="13"/>
        <v>31.903584797884221</v>
      </c>
      <c r="BN17" s="51">
        <f t="shared" si="13"/>
        <v>31.903584797884221</v>
      </c>
      <c r="BO17" s="51">
        <f t="shared" si="13"/>
        <v>31.903584797884221</v>
      </c>
      <c r="BP17" s="51">
        <f t="shared" si="13"/>
        <v>31.903584797884221</v>
      </c>
      <c r="BQ17" s="51">
        <f t="shared" si="13"/>
        <v>31.903584797884221</v>
      </c>
      <c r="BR17" s="51">
        <f t="shared" si="14"/>
        <v>31.903584797884221</v>
      </c>
      <c r="BS17" s="51">
        <f t="shared" si="14"/>
        <v>31.903584797884221</v>
      </c>
      <c r="BT17" s="51">
        <f t="shared" si="14"/>
        <v>31.903584797884221</v>
      </c>
      <c r="BU17" s="51">
        <f t="shared" si="14"/>
        <v>32.860692341820751</v>
      </c>
      <c r="BV17" s="51">
        <f t="shared" si="14"/>
        <v>32.860692341820751</v>
      </c>
      <c r="BW17" s="51">
        <f t="shared" si="14"/>
        <v>32.860692341820751</v>
      </c>
      <c r="BX17" s="51">
        <f t="shared" si="14"/>
        <v>32.860692341820751</v>
      </c>
      <c r="BY17" s="51">
        <f t="shared" si="14"/>
        <v>32.860692341820751</v>
      </c>
      <c r="BZ17" s="51">
        <f t="shared" si="14"/>
        <v>32.860692341820751</v>
      </c>
      <c r="CA17" s="51">
        <f t="shared" si="14"/>
        <v>32.860692341820751</v>
      </c>
      <c r="CB17" s="51">
        <f t="shared" si="14"/>
        <v>32.860692341820751</v>
      </c>
      <c r="CC17" s="51">
        <f t="shared" si="14"/>
        <v>32.860692341820751</v>
      </c>
      <c r="CD17" s="51">
        <f t="shared" si="14"/>
        <v>32.860692341820751</v>
      </c>
      <c r="CE17" s="51">
        <f t="shared" si="14"/>
        <v>32.860692341820751</v>
      </c>
      <c r="CF17" s="51">
        <f t="shared" si="14"/>
        <v>32.860692341820751</v>
      </c>
      <c r="CG17" s="51">
        <f t="shared" si="14"/>
        <v>33.846513112075378</v>
      </c>
      <c r="CH17" s="51">
        <f t="shared" si="15"/>
        <v>33.846513112075378</v>
      </c>
      <c r="CI17" s="51">
        <f t="shared" si="15"/>
        <v>33.846513112075378</v>
      </c>
      <c r="CJ17" s="51">
        <f t="shared" si="15"/>
        <v>33.846513112075378</v>
      </c>
      <c r="CK17" s="51">
        <f t="shared" si="15"/>
        <v>33.846513112075378</v>
      </c>
      <c r="CL17" s="51">
        <f t="shared" si="15"/>
        <v>33.846513112075378</v>
      </c>
      <c r="CM17" s="51">
        <f t="shared" si="15"/>
        <v>33.846513112075378</v>
      </c>
      <c r="CN17" s="51">
        <f t="shared" si="15"/>
        <v>33.846513112075378</v>
      </c>
      <c r="CO17" s="51">
        <f t="shared" si="15"/>
        <v>33.846513112075378</v>
      </c>
      <c r="CP17" s="51">
        <f t="shared" si="15"/>
        <v>33.846513112075378</v>
      </c>
      <c r="CQ17" s="51">
        <f t="shared" si="15"/>
        <v>33.846513112075378</v>
      </c>
      <c r="CR17" s="51">
        <f t="shared" si="15"/>
        <v>33.846513112075378</v>
      </c>
      <c r="CS17" s="51">
        <f t="shared" si="15"/>
        <v>34.86190850543764</v>
      </c>
      <c r="CT17" s="51">
        <f t="shared" si="15"/>
        <v>34.86190850543764</v>
      </c>
      <c r="CU17" s="51">
        <f t="shared" si="15"/>
        <v>34.86190850543764</v>
      </c>
      <c r="CV17" s="51">
        <f t="shared" si="15"/>
        <v>34.86190850543764</v>
      </c>
      <c r="CW17" s="51">
        <f t="shared" si="15"/>
        <v>34.86190850543764</v>
      </c>
      <c r="CX17" s="51">
        <f t="shared" si="16"/>
        <v>34.86190850543764</v>
      </c>
      <c r="CY17" s="51">
        <f t="shared" si="16"/>
        <v>34.86190850543764</v>
      </c>
      <c r="CZ17" s="51">
        <f t="shared" si="16"/>
        <v>34.86190850543764</v>
      </c>
      <c r="DA17" s="51">
        <f t="shared" si="16"/>
        <v>34.86190850543764</v>
      </c>
      <c r="DB17" s="51">
        <f t="shared" si="16"/>
        <v>34.86190850543764</v>
      </c>
      <c r="DC17" s="51">
        <f t="shared" si="16"/>
        <v>34.86190850543764</v>
      </c>
      <c r="DD17" s="51">
        <f t="shared" si="16"/>
        <v>34.86190850543764</v>
      </c>
      <c r="DE17" s="51">
        <f t="shared" si="16"/>
        <v>35.907765760600768</v>
      </c>
      <c r="DF17" s="51">
        <f t="shared" si="16"/>
        <v>35.907765760600768</v>
      </c>
      <c r="DG17" s="51">
        <f t="shared" si="16"/>
        <v>35.907765760600768</v>
      </c>
      <c r="DH17" s="51">
        <f t="shared" si="16"/>
        <v>35.907765760600768</v>
      </c>
      <c r="DI17" s="51">
        <f t="shared" si="16"/>
        <v>35.907765760600768</v>
      </c>
      <c r="DJ17" s="51">
        <f t="shared" si="16"/>
        <v>35.907765760600768</v>
      </c>
      <c r="DK17" s="51">
        <f t="shared" si="16"/>
        <v>35.907765760600768</v>
      </c>
      <c r="DL17" s="51">
        <f t="shared" si="16"/>
        <v>35.907765760600768</v>
      </c>
      <c r="DM17" s="51">
        <f t="shared" si="16"/>
        <v>35.907765760600768</v>
      </c>
      <c r="DN17" s="51">
        <f t="shared" si="17"/>
        <v>35.907765760600768</v>
      </c>
      <c r="DO17" s="51">
        <f t="shared" si="17"/>
        <v>35.907765760600768</v>
      </c>
      <c r="DP17" s="51">
        <f t="shared" si="17"/>
        <v>35.907765760600768</v>
      </c>
      <c r="DQ17" s="51">
        <f t="shared" si="17"/>
        <v>36.984998733418792</v>
      </c>
      <c r="DR17" s="51">
        <f t="shared" si="17"/>
        <v>36.984998733418792</v>
      </c>
      <c r="DS17" s="51">
        <f t="shared" si="17"/>
        <v>36.984998733418792</v>
      </c>
      <c r="DT17" s="51">
        <f t="shared" si="17"/>
        <v>36.984998733418792</v>
      </c>
      <c r="DU17" s="51">
        <f t="shared" si="17"/>
        <v>36.984998733418792</v>
      </c>
      <c r="DV17" s="51">
        <f t="shared" si="17"/>
        <v>36.984998733418792</v>
      </c>
    </row>
    <row r="18" spans="3:126">
      <c r="C18" s="1" t="s">
        <v>43</v>
      </c>
      <c r="D18" s="1" t="s">
        <v>612</v>
      </c>
      <c r="E18" s="96">
        <v>35.33653846153846</v>
      </c>
      <c r="F18" s="51">
        <f t="shared" si="10"/>
        <v>36.396634615384613</v>
      </c>
      <c r="G18" s="51">
        <f t="shared" si="10"/>
        <v>36.396634615384613</v>
      </c>
      <c r="H18" s="51">
        <f t="shared" si="10"/>
        <v>36.396634615384613</v>
      </c>
      <c r="I18" s="51">
        <f t="shared" si="10"/>
        <v>36.396634615384613</v>
      </c>
      <c r="J18" s="51">
        <f t="shared" si="10"/>
        <v>36.396634615384613</v>
      </c>
      <c r="K18" s="51">
        <f t="shared" si="10"/>
        <v>36.396634615384613</v>
      </c>
      <c r="L18" s="51">
        <f t="shared" si="10"/>
        <v>36.396634615384613</v>
      </c>
      <c r="M18" s="51">
        <f t="shared" si="10"/>
        <v>37.488533653846147</v>
      </c>
      <c r="N18" s="51">
        <f t="shared" si="10"/>
        <v>37.488533653846147</v>
      </c>
      <c r="O18" s="51">
        <f t="shared" si="10"/>
        <v>37.488533653846147</v>
      </c>
      <c r="P18" s="51">
        <f t="shared" si="10"/>
        <v>37.488533653846147</v>
      </c>
      <c r="Q18" s="51">
        <f t="shared" si="10"/>
        <v>37.488533653846147</v>
      </c>
      <c r="R18" s="51">
        <f t="shared" si="10"/>
        <v>37.488533653846147</v>
      </c>
      <c r="S18" s="51">
        <f t="shared" si="10"/>
        <v>37.488533653846147</v>
      </c>
      <c r="T18" s="51">
        <f t="shared" si="10"/>
        <v>37.488533653846147</v>
      </c>
      <c r="U18" s="51">
        <f t="shared" si="10"/>
        <v>37.488533653846147</v>
      </c>
      <c r="V18" s="51">
        <f t="shared" si="11"/>
        <v>37.488533653846147</v>
      </c>
      <c r="W18" s="51">
        <f t="shared" si="11"/>
        <v>37.488533653846147</v>
      </c>
      <c r="X18" s="51">
        <f t="shared" si="11"/>
        <v>37.488533653846147</v>
      </c>
      <c r="Y18" s="51">
        <f t="shared" si="11"/>
        <v>38.61318966346154</v>
      </c>
      <c r="Z18" s="51">
        <f t="shared" si="11"/>
        <v>38.61318966346154</v>
      </c>
      <c r="AA18" s="51">
        <f t="shared" si="11"/>
        <v>38.61318966346154</v>
      </c>
      <c r="AB18" s="51">
        <f t="shared" si="11"/>
        <v>38.61318966346154</v>
      </c>
      <c r="AC18" s="51">
        <f t="shared" si="11"/>
        <v>38.61318966346154</v>
      </c>
      <c r="AD18" s="51">
        <f t="shared" si="11"/>
        <v>38.61318966346154</v>
      </c>
      <c r="AE18" s="51">
        <f t="shared" si="11"/>
        <v>38.61318966346154</v>
      </c>
      <c r="AF18" s="51">
        <f t="shared" si="11"/>
        <v>38.61318966346154</v>
      </c>
      <c r="AG18" s="51">
        <f t="shared" si="11"/>
        <v>38.61318966346154</v>
      </c>
      <c r="AH18" s="51">
        <f t="shared" si="11"/>
        <v>38.61318966346154</v>
      </c>
      <c r="AI18" s="51">
        <f t="shared" si="11"/>
        <v>38.61318966346154</v>
      </c>
      <c r="AJ18" s="51">
        <f t="shared" si="11"/>
        <v>38.61318966346154</v>
      </c>
      <c r="AK18" s="51">
        <f t="shared" si="11"/>
        <v>39.771585353365388</v>
      </c>
      <c r="AL18" s="51">
        <f t="shared" si="12"/>
        <v>39.771585353365388</v>
      </c>
      <c r="AM18" s="51">
        <f t="shared" si="12"/>
        <v>39.771585353365388</v>
      </c>
      <c r="AN18" s="51">
        <f t="shared" si="12"/>
        <v>39.771585353365388</v>
      </c>
      <c r="AO18" s="51">
        <f t="shared" si="12"/>
        <v>39.771585353365388</v>
      </c>
      <c r="AP18" s="51">
        <f t="shared" si="12"/>
        <v>39.771585353365388</v>
      </c>
      <c r="AQ18" s="51">
        <f t="shared" si="12"/>
        <v>39.771585353365388</v>
      </c>
      <c r="AR18" s="51">
        <f t="shared" si="12"/>
        <v>39.771585353365388</v>
      </c>
      <c r="AS18" s="51">
        <f t="shared" si="12"/>
        <v>39.771585353365388</v>
      </c>
      <c r="AT18" s="51">
        <f t="shared" si="12"/>
        <v>39.771585353365388</v>
      </c>
      <c r="AU18" s="51">
        <f t="shared" si="12"/>
        <v>39.771585353365388</v>
      </c>
      <c r="AV18" s="51">
        <f t="shared" si="12"/>
        <v>39.771585353365388</v>
      </c>
      <c r="AW18" s="51">
        <f t="shared" si="12"/>
        <v>40.964732913966344</v>
      </c>
      <c r="AX18" s="51">
        <f t="shared" si="12"/>
        <v>40.964732913966344</v>
      </c>
      <c r="AY18" s="51">
        <f t="shared" si="12"/>
        <v>40.964732913966344</v>
      </c>
      <c r="AZ18" s="51">
        <f t="shared" si="12"/>
        <v>40.964732913966344</v>
      </c>
      <c r="BA18" s="51">
        <f t="shared" si="12"/>
        <v>40.964732913966344</v>
      </c>
      <c r="BB18" s="51">
        <f t="shared" si="13"/>
        <v>40.964732913966344</v>
      </c>
      <c r="BC18" s="51">
        <f t="shared" si="13"/>
        <v>40.964732913966344</v>
      </c>
      <c r="BD18" s="51">
        <f t="shared" si="13"/>
        <v>40.964732913966344</v>
      </c>
      <c r="BE18" s="51">
        <f t="shared" si="13"/>
        <v>40.964732913966344</v>
      </c>
      <c r="BF18" s="51">
        <f t="shared" si="13"/>
        <v>40.964732913966344</v>
      </c>
      <c r="BG18" s="51">
        <f t="shared" si="13"/>
        <v>40.964732913966344</v>
      </c>
      <c r="BH18" s="51">
        <f t="shared" si="13"/>
        <v>40.964732913966344</v>
      </c>
      <c r="BI18" s="51">
        <f t="shared" si="13"/>
        <v>42.193674901385336</v>
      </c>
      <c r="BJ18" s="51">
        <f t="shared" si="13"/>
        <v>42.193674901385336</v>
      </c>
      <c r="BK18" s="51">
        <f t="shared" si="13"/>
        <v>42.193674901385336</v>
      </c>
      <c r="BL18" s="51">
        <f t="shared" si="13"/>
        <v>42.193674901385336</v>
      </c>
      <c r="BM18" s="51">
        <f t="shared" si="13"/>
        <v>42.193674901385336</v>
      </c>
      <c r="BN18" s="51">
        <f t="shared" si="13"/>
        <v>42.193674901385336</v>
      </c>
      <c r="BO18" s="51">
        <f t="shared" si="13"/>
        <v>42.193674901385336</v>
      </c>
      <c r="BP18" s="51">
        <f t="shared" si="13"/>
        <v>42.193674901385336</v>
      </c>
      <c r="BQ18" s="51">
        <f t="shared" si="13"/>
        <v>42.193674901385336</v>
      </c>
      <c r="BR18" s="51">
        <f t="shared" si="14"/>
        <v>42.193674901385336</v>
      </c>
      <c r="BS18" s="51">
        <f t="shared" si="14"/>
        <v>42.193674901385336</v>
      </c>
      <c r="BT18" s="51">
        <f t="shared" si="14"/>
        <v>42.193674901385336</v>
      </c>
      <c r="BU18" s="51">
        <f t="shared" si="14"/>
        <v>43.4594851484269</v>
      </c>
      <c r="BV18" s="51">
        <f t="shared" si="14"/>
        <v>43.4594851484269</v>
      </c>
      <c r="BW18" s="51">
        <f t="shared" si="14"/>
        <v>43.4594851484269</v>
      </c>
      <c r="BX18" s="51">
        <f t="shared" si="14"/>
        <v>43.4594851484269</v>
      </c>
      <c r="BY18" s="51">
        <f t="shared" si="14"/>
        <v>43.4594851484269</v>
      </c>
      <c r="BZ18" s="51">
        <f t="shared" si="14"/>
        <v>43.4594851484269</v>
      </c>
      <c r="CA18" s="51">
        <f t="shared" si="14"/>
        <v>43.4594851484269</v>
      </c>
      <c r="CB18" s="51">
        <f t="shared" si="14"/>
        <v>43.4594851484269</v>
      </c>
      <c r="CC18" s="51">
        <f t="shared" si="14"/>
        <v>43.4594851484269</v>
      </c>
      <c r="CD18" s="51">
        <f t="shared" si="14"/>
        <v>43.4594851484269</v>
      </c>
      <c r="CE18" s="51">
        <f t="shared" si="14"/>
        <v>43.4594851484269</v>
      </c>
      <c r="CF18" s="51">
        <f t="shared" si="14"/>
        <v>43.4594851484269</v>
      </c>
      <c r="CG18" s="51">
        <f t="shared" si="14"/>
        <v>44.763269702879711</v>
      </c>
      <c r="CH18" s="51">
        <f t="shared" si="15"/>
        <v>44.763269702879711</v>
      </c>
      <c r="CI18" s="51">
        <f t="shared" si="15"/>
        <v>44.763269702879711</v>
      </c>
      <c r="CJ18" s="51">
        <f t="shared" si="15"/>
        <v>44.763269702879711</v>
      </c>
      <c r="CK18" s="51">
        <f t="shared" si="15"/>
        <v>44.763269702879711</v>
      </c>
      <c r="CL18" s="51">
        <f t="shared" si="15"/>
        <v>44.763269702879711</v>
      </c>
      <c r="CM18" s="51">
        <f t="shared" si="15"/>
        <v>44.763269702879711</v>
      </c>
      <c r="CN18" s="51">
        <f t="shared" si="15"/>
        <v>44.763269702879711</v>
      </c>
      <c r="CO18" s="51">
        <f t="shared" si="15"/>
        <v>44.763269702879711</v>
      </c>
      <c r="CP18" s="51">
        <f t="shared" si="15"/>
        <v>44.763269702879711</v>
      </c>
      <c r="CQ18" s="51">
        <f t="shared" si="15"/>
        <v>44.763269702879711</v>
      </c>
      <c r="CR18" s="51">
        <f t="shared" si="15"/>
        <v>44.763269702879711</v>
      </c>
      <c r="CS18" s="51">
        <f t="shared" si="15"/>
        <v>46.106167793966101</v>
      </c>
      <c r="CT18" s="51">
        <f t="shared" si="15"/>
        <v>46.106167793966101</v>
      </c>
      <c r="CU18" s="51">
        <f t="shared" si="15"/>
        <v>46.106167793966101</v>
      </c>
      <c r="CV18" s="51">
        <f t="shared" si="15"/>
        <v>46.106167793966101</v>
      </c>
      <c r="CW18" s="51">
        <f t="shared" si="15"/>
        <v>46.106167793966101</v>
      </c>
      <c r="CX18" s="51">
        <f t="shared" si="16"/>
        <v>46.106167793966101</v>
      </c>
      <c r="CY18" s="51">
        <f t="shared" si="16"/>
        <v>46.106167793966101</v>
      </c>
      <c r="CZ18" s="51">
        <f t="shared" si="16"/>
        <v>46.106167793966101</v>
      </c>
      <c r="DA18" s="51">
        <f t="shared" si="16"/>
        <v>46.106167793966101</v>
      </c>
      <c r="DB18" s="51">
        <f t="shared" si="16"/>
        <v>46.106167793966101</v>
      </c>
      <c r="DC18" s="51">
        <f t="shared" si="16"/>
        <v>46.106167793966101</v>
      </c>
      <c r="DD18" s="51">
        <f t="shared" si="16"/>
        <v>46.106167793966101</v>
      </c>
      <c r="DE18" s="51">
        <f t="shared" si="16"/>
        <v>47.489352827785083</v>
      </c>
      <c r="DF18" s="51">
        <f t="shared" si="16"/>
        <v>47.489352827785083</v>
      </c>
      <c r="DG18" s="51">
        <f t="shared" si="16"/>
        <v>47.489352827785083</v>
      </c>
      <c r="DH18" s="51">
        <f t="shared" si="16"/>
        <v>47.489352827785083</v>
      </c>
      <c r="DI18" s="51">
        <f t="shared" si="16"/>
        <v>47.489352827785083</v>
      </c>
      <c r="DJ18" s="51">
        <f t="shared" si="16"/>
        <v>47.489352827785083</v>
      </c>
      <c r="DK18" s="51">
        <f t="shared" si="16"/>
        <v>47.489352827785083</v>
      </c>
      <c r="DL18" s="51">
        <f t="shared" si="16"/>
        <v>47.489352827785083</v>
      </c>
      <c r="DM18" s="51">
        <f t="shared" si="16"/>
        <v>47.489352827785083</v>
      </c>
      <c r="DN18" s="51">
        <f t="shared" si="17"/>
        <v>47.489352827785083</v>
      </c>
      <c r="DO18" s="51">
        <f t="shared" si="17"/>
        <v>47.489352827785083</v>
      </c>
      <c r="DP18" s="51">
        <f t="shared" si="17"/>
        <v>47.489352827785083</v>
      </c>
      <c r="DQ18" s="51">
        <f t="shared" si="17"/>
        <v>48.914033412618643</v>
      </c>
      <c r="DR18" s="51">
        <f t="shared" si="17"/>
        <v>48.914033412618643</v>
      </c>
      <c r="DS18" s="51">
        <f t="shared" si="17"/>
        <v>48.914033412618643</v>
      </c>
      <c r="DT18" s="51">
        <f t="shared" si="17"/>
        <v>48.914033412618643</v>
      </c>
      <c r="DU18" s="51">
        <f t="shared" si="17"/>
        <v>48.914033412618643</v>
      </c>
      <c r="DV18" s="51">
        <f t="shared" si="17"/>
        <v>48.914033412618643</v>
      </c>
    </row>
    <row r="19" spans="3:126">
      <c r="C19" s="1" t="s">
        <v>43</v>
      </c>
      <c r="D19" s="1" t="s">
        <v>613</v>
      </c>
      <c r="E19" s="96">
        <v>0</v>
      </c>
      <c r="F19" s="51">
        <f t="shared" si="10"/>
        <v>0</v>
      </c>
      <c r="G19" s="51">
        <f t="shared" si="10"/>
        <v>0</v>
      </c>
      <c r="H19" s="51">
        <f t="shared" si="10"/>
        <v>0</v>
      </c>
      <c r="I19" s="51">
        <f t="shared" si="10"/>
        <v>0</v>
      </c>
      <c r="J19" s="51">
        <f t="shared" si="10"/>
        <v>0</v>
      </c>
      <c r="K19" s="51">
        <f t="shared" si="10"/>
        <v>0</v>
      </c>
      <c r="L19" s="51">
        <f t="shared" si="10"/>
        <v>0</v>
      </c>
      <c r="M19" s="51">
        <f t="shared" si="10"/>
        <v>0</v>
      </c>
      <c r="N19" s="51">
        <f t="shared" si="10"/>
        <v>0</v>
      </c>
      <c r="O19" s="51">
        <f t="shared" si="10"/>
        <v>0</v>
      </c>
      <c r="P19" s="51">
        <f t="shared" si="10"/>
        <v>0</v>
      </c>
      <c r="Q19" s="51">
        <f t="shared" si="10"/>
        <v>0</v>
      </c>
      <c r="R19" s="51">
        <f t="shared" si="10"/>
        <v>0</v>
      </c>
      <c r="S19" s="51">
        <f t="shared" si="10"/>
        <v>0</v>
      </c>
      <c r="T19" s="51">
        <f t="shared" si="10"/>
        <v>0</v>
      </c>
      <c r="U19" s="51">
        <f t="shared" si="10"/>
        <v>0</v>
      </c>
      <c r="V19" s="51">
        <f t="shared" si="11"/>
        <v>0</v>
      </c>
      <c r="W19" s="51">
        <f t="shared" si="11"/>
        <v>0</v>
      </c>
      <c r="X19" s="51">
        <f t="shared" si="11"/>
        <v>0</v>
      </c>
      <c r="Y19" s="51">
        <f t="shared" si="11"/>
        <v>0</v>
      </c>
      <c r="Z19" s="51">
        <f t="shared" si="11"/>
        <v>0</v>
      </c>
      <c r="AA19" s="51">
        <f t="shared" si="11"/>
        <v>0</v>
      </c>
      <c r="AB19" s="51">
        <f t="shared" si="11"/>
        <v>0</v>
      </c>
      <c r="AC19" s="51">
        <f t="shared" si="11"/>
        <v>0</v>
      </c>
      <c r="AD19" s="51">
        <f t="shared" si="11"/>
        <v>0</v>
      </c>
      <c r="AE19" s="51">
        <f t="shared" si="11"/>
        <v>0</v>
      </c>
      <c r="AF19" s="51">
        <f t="shared" si="11"/>
        <v>0</v>
      </c>
      <c r="AG19" s="51">
        <f t="shared" si="11"/>
        <v>0</v>
      </c>
      <c r="AH19" s="51">
        <f t="shared" si="11"/>
        <v>0</v>
      </c>
      <c r="AI19" s="51">
        <f t="shared" si="11"/>
        <v>0</v>
      </c>
      <c r="AJ19" s="51">
        <f t="shared" si="11"/>
        <v>0</v>
      </c>
      <c r="AK19" s="51">
        <f t="shared" si="11"/>
        <v>0</v>
      </c>
      <c r="AL19" s="51">
        <f t="shared" si="12"/>
        <v>0</v>
      </c>
      <c r="AM19" s="51">
        <f t="shared" si="12"/>
        <v>0</v>
      </c>
      <c r="AN19" s="51">
        <f t="shared" si="12"/>
        <v>0</v>
      </c>
      <c r="AO19" s="51">
        <f t="shared" si="12"/>
        <v>0</v>
      </c>
      <c r="AP19" s="51">
        <f t="shared" si="12"/>
        <v>0</v>
      </c>
      <c r="AQ19" s="51">
        <f t="shared" si="12"/>
        <v>0</v>
      </c>
      <c r="AR19" s="51">
        <f t="shared" si="12"/>
        <v>0</v>
      </c>
      <c r="AS19" s="51">
        <f t="shared" si="12"/>
        <v>0</v>
      </c>
      <c r="AT19" s="51">
        <f t="shared" si="12"/>
        <v>0</v>
      </c>
      <c r="AU19" s="51">
        <f t="shared" si="12"/>
        <v>0</v>
      </c>
      <c r="AV19" s="51">
        <f t="shared" si="12"/>
        <v>0</v>
      </c>
      <c r="AW19" s="51">
        <f t="shared" si="12"/>
        <v>0</v>
      </c>
      <c r="AX19" s="51">
        <f t="shared" si="12"/>
        <v>0</v>
      </c>
      <c r="AY19" s="51">
        <f t="shared" si="12"/>
        <v>0</v>
      </c>
      <c r="AZ19" s="51">
        <f t="shared" si="12"/>
        <v>0</v>
      </c>
      <c r="BA19" s="51">
        <f t="shared" si="12"/>
        <v>0</v>
      </c>
      <c r="BB19" s="51">
        <f t="shared" si="13"/>
        <v>0</v>
      </c>
      <c r="BC19" s="51">
        <f t="shared" si="13"/>
        <v>0</v>
      </c>
      <c r="BD19" s="51">
        <f t="shared" si="13"/>
        <v>0</v>
      </c>
      <c r="BE19" s="51">
        <f t="shared" si="13"/>
        <v>0</v>
      </c>
      <c r="BF19" s="51">
        <f t="shared" si="13"/>
        <v>0</v>
      </c>
      <c r="BG19" s="51">
        <f t="shared" si="13"/>
        <v>0</v>
      </c>
      <c r="BH19" s="51">
        <f t="shared" si="13"/>
        <v>0</v>
      </c>
      <c r="BI19" s="51">
        <f t="shared" si="13"/>
        <v>0</v>
      </c>
      <c r="BJ19" s="51">
        <f t="shared" si="13"/>
        <v>0</v>
      </c>
      <c r="BK19" s="51">
        <f t="shared" si="13"/>
        <v>0</v>
      </c>
      <c r="BL19" s="51">
        <f t="shared" si="13"/>
        <v>0</v>
      </c>
      <c r="BM19" s="51">
        <f t="shared" si="13"/>
        <v>0</v>
      </c>
      <c r="BN19" s="51">
        <f t="shared" si="13"/>
        <v>0</v>
      </c>
      <c r="BO19" s="51">
        <f t="shared" si="13"/>
        <v>0</v>
      </c>
      <c r="BP19" s="51">
        <f t="shared" si="13"/>
        <v>0</v>
      </c>
      <c r="BQ19" s="51">
        <f t="shared" si="13"/>
        <v>0</v>
      </c>
      <c r="BR19" s="51">
        <f t="shared" si="14"/>
        <v>0</v>
      </c>
      <c r="BS19" s="51">
        <f t="shared" si="14"/>
        <v>0</v>
      </c>
      <c r="BT19" s="51">
        <f t="shared" si="14"/>
        <v>0</v>
      </c>
      <c r="BU19" s="51">
        <f t="shared" si="14"/>
        <v>0</v>
      </c>
      <c r="BV19" s="51">
        <f t="shared" si="14"/>
        <v>0</v>
      </c>
      <c r="BW19" s="51">
        <f t="shared" si="14"/>
        <v>0</v>
      </c>
      <c r="BX19" s="51">
        <f t="shared" si="14"/>
        <v>0</v>
      </c>
      <c r="BY19" s="51">
        <f t="shared" si="14"/>
        <v>0</v>
      </c>
      <c r="BZ19" s="51">
        <f t="shared" si="14"/>
        <v>0</v>
      </c>
      <c r="CA19" s="51">
        <f t="shared" si="14"/>
        <v>0</v>
      </c>
      <c r="CB19" s="51">
        <f t="shared" si="14"/>
        <v>0</v>
      </c>
      <c r="CC19" s="51">
        <f t="shared" si="14"/>
        <v>0</v>
      </c>
      <c r="CD19" s="51">
        <f t="shared" si="14"/>
        <v>0</v>
      </c>
      <c r="CE19" s="51">
        <f t="shared" si="14"/>
        <v>0</v>
      </c>
      <c r="CF19" s="51">
        <f t="shared" si="14"/>
        <v>0</v>
      </c>
      <c r="CG19" s="51">
        <f t="shared" si="14"/>
        <v>0</v>
      </c>
      <c r="CH19" s="51">
        <f t="shared" si="15"/>
        <v>0</v>
      </c>
      <c r="CI19" s="51">
        <f t="shared" si="15"/>
        <v>0</v>
      </c>
      <c r="CJ19" s="51">
        <f t="shared" si="15"/>
        <v>0</v>
      </c>
      <c r="CK19" s="51">
        <f t="shared" si="15"/>
        <v>0</v>
      </c>
      <c r="CL19" s="51">
        <f t="shared" si="15"/>
        <v>0</v>
      </c>
      <c r="CM19" s="51">
        <f t="shared" si="15"/>
        <v>0</v>
      </c>
      <c r="CN19" s="51">
        <f t="shared" si="15"/>
        <v>0</v>
      </c>
      <c r="CO19" s="51">
        <f t="shared" si="15"/>
        <v>0</v>
      </c>
      <c r="CP19" s="51">
        <f t="shared" si="15"/>
        <v>0</v>
      </c>
      <c r="CQ19" s="51">
        <f t="shared" si="15"/>
        <v>0</v>
      </c>
      <c r="CR19" s="51">
        <f t="shared" si="15"/>
        <v>0</v>
      </c>
      <c r="CS19" s="51">
        <f t="shared" si="15"/>
        <v>0</v>
      </c>
      <c r="CT19" s="51">
        <f t="shared" si="15"/>
        <v>0</v>
      </c>
      <c r="CU19" s="51">
        <f t="shared" si="15"/>
        <v>0</v>
      </c>
      <c r="CV19" s="51">
        <f t="shared" si="15"/>
        <v>0</v>
      </c>
      <c r="CW19" s="51">
        <f t="shared" si="15"/>
        <v>0</v>
      </c>
      <c r="CX19" s="51">
        <f t="shared" si="16"/>
        <v>0</v>
      </c>
      <c r="CY19" s="51">
        <f t="shared" si="16"/>
        <v>0</v>
      </c>
      <c r="CZ19" s="51">
        <f t="shared" si="16"/>
        <v>0</v>
      </c>
      <c r="DA19" s="51">
        <f t="shared" si="16"/>
        <v>0</v>
      </c>
      <c r="DB19" s="51">
        <f t="shared" si="16"/>
        <v>0</v>
      </c>
      <c r="DC19" s="51">
        <f t="shared" si="16"/>
        <v>0</v>
      </c>
      <c r="DD19" s="51">
        <f t="shared" si="16"/>
        <v>0</v>
      </c>
      <c r="DE19" s="51">
        <f t="shared" si="16"/>
        <v>0</v>
      </c>
      <c r="DF19" s="51">
        <f t="shared" si="16"/>
        <v>0</v>
      </c>
      <c r="DG19" s="51">
        <f t="shared" si="16"/>
        <v>0</v>
      </c>
      <c r="DH19" s="51">
        <f t="shared" si="16"/>
        <v>0</v>
      </c>
      <c r="DI19" s="51">
        <f t="shared" si="16"/>
        <v>0</v>
      </c>
      <c r="DJ19" s="51">
        <f t="shared" si="16"/>
        <v>0</v>
      </c>
      <c r="DK19" s="51">
        <f t="shared" si="16"/>
        <v>0</v>
      </c>
      <c r="DL19" s="51">
        <f t="shared" si="16"/>
        <v>0</v>
      </c>
      <c r="DM19" s="51">
        <f t="shared" si="16"/>
        <v>0</v>
      </c>
      <c r="DN19" s="51">
        <f t="shared" si="17"/>
        <v>0</v>
      </c>
      <c r="DO19" s="51">
        <f t="shared" si="17"/>
        <v>0</v>
      </c>
      <c r="DP19" s="51">
        <f t="shared" si="17"/>
        <v>0</v>
      </c>
      <c r="DQ19" s="51">
        <f t="shared" si="17"/>
        <v>0</v>
      </c>
      <c r="DR19" s="51">
        <f t="shared" si="17"/>
        <v>0</v>
      </c>
      <c r="DS19" s="51">
        <f t="shared" si="17"/>
        <v>0</v>
      </c>
      <c r="DT19" s="51">
        <f t="shared" si="17"/>
        <v>0</v>
      </c>
      <c r="DU19" s="51">
        <f t="shared" si="17"/>
        <v>0</v>
      </c>
      <c r="DV19" s="51">
        <f t="shared" si="17"/>
        <v>0</v>
      </c>
    </row>
    <row r="20" spans="3:126">
      <c r="C20" s="1" t="s">
        <v>43</v>
      </c>
      <c r="D20" s="1" t="s">
        <v>145</v>
      </c>
      <c r="E20" s="96">
        <v>17.0625</v>
      </c>
      <c r="F20" s="51">
        <f t="shared" si="10"/>
        <v>17.574375</v>
      </c>
      <c r="G20" s="51">
        <f t="shared" si="10"/>
        <v>17.574375</v>
      </c>
      <c r="H20" s="51">
        <f t="shared" si="10"/>
        <v>17.574375</v>
      </c>
      <c r="I20" s="51">
        <f t="shared" si="10"/>
        <v>17.574375</v>
      </c>
      <c r="J20" s="51">
        <f t="shared" si="10"/>
        <v>17.574375</v>
      </c>
      <c r="K20" s="51">
        <f t="shared" si="10"/>
        <v>17.574375</v>
      </c>
      <c r="L20" s="51">
        <f t="shared" si="10"/>
        <v>17.574375</v>
      </c>
      <c r="M20" s="51">
        <f t="shared" si="10"/>
        <v>18.10160625</v>
      </c>
      <c r="N20" s="51">
        <f t="shared" si="10"/>
        <v>18.10160625</v>
      </c>
      <c r="O20" s="51">
        <f t="shared" si="10"/>
        <v>18.10160625</v>
      </c>
      <c r="P20" s="51">
        <f t="shared" si="10"/>
        <v>18.10160625</v>
      </c>
      <c r="Q20" s="51">
        <f t="shared" si="10"/>
        <v>18.10160625</v>
      </c>
      <c r="R20" s="51">
        <f t="shared" si="10"/>
        <v>18.10160625</v>
      </c>
      <c r="S20" s="51">
        <f t="shared" si="10"/>
        <v>18.10160625</v>
      </c>
      <c r="T20" s="51">
        <f t="shared" si="10"/>
        <v>18.10160625</v>
      </c>
      <c r="U20" s="51">
        <f t="shared" si="10"/>
        <v>18.10160625</v>
      </c>
      <c r="V20" s="51">
        <f t="shared" si="11"/>
        <v>18.10160625</v>
      </c>
      <c r="W20" s="51">
        <f t="shared" si="11"/>
        <v>18.10160625</v>
      </c>
      <c r="X20" s="51">
        <f t="shared" si="11"/>
        <v>18.10160625</v>
      </c>
      <c r="Y20" s="51">
        <f t="shared" si="11"/>
        <v>18.644654437500002</v>
      </c>
      <c r="Z20" s="51">
        <f t="shared" si="11"/>
        <v>18.644654437500002</v>
      </c>
      <c r="AA20" s="51">
        <f t="shared" si="11"/>
        <v>18.644654437500002</v>
      </c>
      <c r="AB20" s="51">
        <f t="shared" si="11"/>
        <v>18.644654437500002</v>
      </c>
      <c r="AC20" s="51">
        <f t="shared" si="11"/>
        <v>18.644654437500002</v>
      </c>
      <c r="AD20" s="51">
        <f t="shared" si="11"/>
        <v>18.644654437500002</v>
      </c>
      <c r="AE20" s="51">
        <f t="shared" si="11"/>
        <v>18.644654437500002</v>
      </c>
      <c r="AF20" s="51">
        <f t="shared" si="11"/>
        <v>18.644654437500002</v>
      </c>
      <c r="AG20" s="51">
        <f t="shared" si="11"/>
        <v>18.644654437500002</v>
      </c>
      <c r="AH20" s="51">
        <f t="shared" si="11"/>
        <v>18.644654437500002</v>
      </c>
      <c r="AI20" s="51">
        <f t="shared" si="11"/>
        <v>18.644654437500002</v>
      </c>
      <c r="AJ20" s="51">
        <f t="shared" si="11"/>
        <v>18.644654437500002</v>
      </c>
      <c r="AK20" s="51">
        <f t="shared" si="11"/>
        <v>19.203994070625001</v>
      </c>
      <c r="AL20" s="51">
        <f t="shared" si="12"/>
        <v>19.203994070625001</v>
      </c>
      <c r="AM20" s="51">
        <f t="shared" si="12"/>
        <v>19.203994070625001</v>
      </c>
      <c r="AN20" s="51">
        <f t="shared" si="12"/>
        <v>19.203994070625001</v>
      </c>
      <c r="AO20" s="51">
        <f t="shared" si="12"/>
        <v>19.203994070625001</v>
      </c>
      <c r="AP20" s="51">
        <f t="shared" si="12"/>
        <v>19.203994070625001</v>
      </c>
      <c r="AQ20" s="51">
        <f t="shared" si="12"/>
        <v>19.203994070625001</v>
      </c>
      <c r="AR20" s="51">
        <f t="shared" si="12"/>
        <v>19.203994070625001</v>
      </c>
      <c r="AS20" s="51">
        <f t="shared" si="12"/>
        <v>19.203994070625001</v>
      </c>
      <c r="AT20" s="51">
        <f t="shared" si="12"/>
        <v>19.203994070625001</v>
      </c>
      <c r="AU20" s="51">
        <f t="shared" si="12"/>
        <v>19.203994070625001</v>
      </c>
      <c r="AV20" s="51">
        <f t="shared" si="12"/>
        <v>19.203994070625001</v>
      </c>
      <c r="AW20" s="51">
        <f t="shared" si="12"/>
        <v>19.780113892743753</v>
      </c>
      <c r="AX20" s="51">
        <f t="shared" si="12"/>
        <v>19.780113892743753</v>
      </c>
      <c r="AY20" s="51">
        <f t="shared" si="12"/>
        <v>19.780113892743753</v>
      </c>
      <c r="AZ20" s="51">
        <f t="shared" si="12"/>
        <v>19.780113892743753</v>
      </c>
      <c r="BA20" s="51">
        <f t="shared" si="12"/>
        <v>19.780113892743753</v>
      </c>
      <c r="BB20" s="51">
        <f t="shared" si="13"/>
        <v>19.780113892743753</v>
      </c>
      <c r="BC20" s="51">
        <f t="shared" si="13"/>
        <v>19.780113892743753</v>
      </c>
      <c r="BD20" s="51">
        <f t="shared" si="13"/>
        <v>19.780113892743753</v>
      </c>
      <c r="BE20" s="51">
        <f t="shared" si="13"/>
        <v>19.780113892743753</v>
      </c>
      <c r="BF20" s="51">
        <f t="shared" si="13"/>
        <v>19.780113892743753</v>
      </c>
      <c r="BG20" s="51">
        <f t="shared" si="13"/>
        <v>19.780113892743753</v>
      </c>
      <c r="BH20" s="51">
        <f t="shared" si="13"/>
        <v>19.780113892743753</v>
      </c>
      <c r="BI20" s="51">
        <f t="shared" si="13"/>
        <v>20.373517309526065</v>
      </c>
      <c r="BJ20" s="51">
        <f t="shared" si="13"/>
        <v>20.373517309526065</v>
      </c>
      <c r="BK20" s="51">
        <f t="shared" si="13"/>
        <v>20.373517309526065</v>
      </c>
      <c r="BL20" s="51">
        <f t="shared" si="13"/>
        <v>20.373517309526065</v>
      </c>
      <c r="BM20" s="51">
        <f t="shared" si="13"/>
        <v>20.373517309526065</v>
      </c>
      <c r="BN20" s="51">
        <f t="shared" si="13"/>
        <v>20.373517309526065</v>
      </c>
      <c r="BO20" s="51">
        <f t="shared" si="13"/>
        <v>20.373517309526065</v>
      </c>
      <c r="BP20" s="51">
        <f t="shared" si="13"/>
        <v>20.373517309526065</v>
      </c>
      <c r="BQ20" s="51">
        <f t="shared" si="13"/>
        <v>20.373517309526065</v>
      </c>
      <c r="BR20" s="51">
        <f t="shared" si="14"/>
        <v>20.373517309526065</v>
      </c>
      <c r="BS20" s="51">
        <f t="shared" si="14"/>
        <v>20.373517309526065</v>
      </c>
      <c r="BT20" s="51">
        <f t="shared" si="14"/>
        <v>20.373517309526065</v>
      </c>
      <c r="BU20" s="51">
        <f t="shared" si="14"/>
        <v>20.984722828811847</v>
      </c>
      <c r="BV20" s="51">
        <f t="shared" si="14"/>
        <v>20.984722828811847</v>
      </c>
      <c r="BW20" s="51">
        <f t="shared" si="14"/>
        <v>20.984722828811847</v>
      </c>
      <c r="BX20" s="51">
        <f t="shared" si="14"/>
        <v>20.984722828811847</v>
      </c>
      <c r="BY20" s="51">
        <f t="shared" si="14"/>
        <v>20.984722828811847</v>
      </c>
      <c r="BZ20" s="51">
        <f t="shared" si="14"/>
        <v>20.984722828811847</v>
      </c>
      <c r="CA20" s="51">
        <f t="shared" si="14"/>
        <v>20.984722828811847</v>
      </c>
      <c r="CB20" s="51">
        <f t="shared" si="14"/>
        <v>20.984722828811847</v>
      </c>
      <c r="CC20" s="51">
        <f t="shared" si="14"/>
        <v>20.984722828811847</v>
      </c>
      <c r="CD20" s="51">
        <f t="shared" si="14"/>
        <v>20.984722828811847</v>
      </c>
      <c r="CE20" s="51">
        <f t="shared" si="14"/>
        <v>20.984722828811847</v>
      </c>
      <c r="CF20" s="51">
        <f t="shared" si="14"/>
        <v>20.984722828811847</v>
      </c>
      <c r="CG20" s="51">
        <f t="shared" si="14"/>
        <v>21.614264513676204</v>
      </c>
      <c r="CH20" s="51">
        <f t="shared" si="15"/>
        <v>21.614264513676204</v>
      </c>
      <c r="CI20" s="51">
        <f t="shared" si="15"/>
        <v>21.614264513676204</v>
      </c>
      <c r="CJ20" s="51">
        <f t="shared" si="15"/>
        <v>21.614264513676204</v>
      </c>
      <c r="CK20" s="51">
        <f t="shared" si="15"/>
        <v>21.614264513676204</v>
      </c>
      <c r="CL20" s="51">
        <f t="shared" si="15"/>
        <v>21.614264513676204</v>
      </c>
      <c r="CM20" s="51">
        <f t="shared" si="15"/>
        <v>21.614264513676204</v>
      </c>
      <c r="CN20" s="51">
        <f t="shared" si="15"/>
        <v>21.614264513676204</v>
      </c>
      <c r="CO20" s="51">
        <f t="shared" si="15"/>
        <v>21.614264513676204</v>
      </c>
      <c r="CP20" s="51">
        <f t="shared" si="15"/>
        <v>21.614264513676204</v>
      </c>
      <c r="CQ20" s="51">
        <f t="shared" si="15"/>
        <v>21.614264513676204</v>
      </c>
      <c r="CR20" s="51">
        <f t="shared" si="15"/>
        <v>21.614264513676204</v>
      </c>
      <c r="CS20" s="51">
        <f t="shared" si="15"/>
        <v>22.26269244908649</v>
      </c>
      <c r="CT20" s="51">
        <f t="shared" si="15"/>
        <v>22.26269244908649</v>
      </c>
      <c r="CU20" s="51">
        <f t="shared" si="15"/>
        <v>22.26269244908649</v>
      </c>
      <c r="CV20" s="51">
        <f t="shared" si="15"/>
        <v>22.26269244908649</v>
      </c>
      <c r="CW20" s="51">
        <f t="shared" si="15"/>
        <v>22.26269244908649</v>
      </c>
      <c r="CX20" s="51">
        <f t="shared" si="16"/>
        <v>22.26269244908649</v>
      </c>
      <c r="CY20" s="51">
        <f t="shared" si="16"/>
        <v>22.26269244908649</v>
      </c>
      <c r="CZ20" s="51">
        <f t="shared" si="16"/>
        <v>22.26269244908649</v>
      </c>
      <c r="DA20" s="51">
        <f t="shared" si="16"/>
        <v>22.26269244908649</v>
      </c>
      <c r="DB20" s="51">
        <f t="shared" si="16"/>
        <v>22.26269244908649</v>
      </c>
      <c r="DC20" s="51">
        <f t="shared" si="16"/>
        <v>22.26269244908649</v>
      </c>
      <c r="DD20" s="51">
        <f t="shared" si="16"/>
        <v>22.26269244908649</v>
      </c>
      <c r="DE20" s="51">
        <f t="shared" si="16"/>
        <v>22.930573222559087</v>
      </c>
      <c r="DF20" s="51">
        <f t="shared" si="16"/>
        <v>22.930573222559087</v>
      </c>
      <c r="DG20" s="51">
        <f t="shared" si="16"/>
        <v>22.930573222559087</v>
      </c>
      <c r="DH20" s="51">
        <f t="shared" si="16"/>
        <v>22.930573222559087</v>
      </c>
      <c r="DI20" s="51">
        <f t="shared" si="16"/>
        <v>22.930573222559087</v>
      </c>
      <c r="DJ20" s="51">
        <f t="shared" si="16"/>
        <v>22.930573222559087</v>
      </c>
      <c r="DK20" s="51">
        <f t="shared" si="16"/>
        <v>22.930573222559087</v>
      </c>
      <c r="DL20" s="51">
        <f t="shared" si="16"/>
        <v>22.930573222559087</v>
      </c>
      <c r="DM20" s="51">
        <f t="shared" si="16"/>
        <v>22.930573222559087</v>
      </c>
      <c r="DN20" s="51">
        <f t="shared" si="17"/>
        <v>22.930573222559087</v>
      </c>
      <c r="DO20" s="51">
        <f t="shared" si="17"/>
        <v>22.930573222559087</v>
      </c>
      <c r="DP20" s="51">
        <f t="shared" si="17"/>
        <v>22.930573222559087</v>
      </c>
      <c r="DQ20" s="51">
        <f t="shared" si="17"/>
        <v>23.618490419235858</v>
      </c>
      <c r="DR20" s="51">
        <f t="shared" si="17"/>
        <v>23.618490419235858</v>
      </c>
      <c r="DS20" s="51">
        <f t="shared" si="17"/>
        <v>23.618490419235858</v>
      </c>
      <c r="DT20" s="51">
        <f t="shared" si="17"/>
        <v>23.618490419235858</v>
      </c>
      <c r="DU20" s="51">
        <f t="shared" si="17"/>
        <v>23.618490419235858</v>
      </c>
      <c r="DV20" s="51">
        <f t="shared" si="17"/>
        <v>23.618490419235858</v>
      </c>
    </row>
    <row r="21" spans="3:126">
      <c r="C21" s="1" t="s">
        <v>61</v>
      </c>
      <c r="D21" s="1" t="s">
        <v>156</v>
      </c>
      <c r="E21" s="96">
        <v>40.384615384615387</v>
      </c>
      <c r="F21" s="51">
        <f t="shared" si="10"/>
        <v>41.596153846153847</v>
      </c>
      <c r="G21" s="51">
        <f t="shared" si="10"/>
        <v>41.596153846153847</v>
      </c>
      <c r="H21" s="51">
        <f t="shared" si="10"/>
        <v>41.596153846153847</v>
      </c>
      <c r="I21" s="51">
        <f t="shared" si="10"/>
        <v>41.596153846153847</v>
      </c>
      <c r="J21" s="51">
        <f t="shared" si="10"/>
        <v>41.596153846153847</v>
      </c>
      <c r="K21" s="51">
        <f t="shared" si="10"/>
        <v>41.596153846153847</v>
      </c>
      <c r="L21" s="51">
        <f t="shared" si="10"/>
        <v>41.596153846153847</v>
      </c>
      <c r="M21" s="51">
        <f t="shared" si="10"/>
        <v>42.84403846153846</v>
      </c>
      <c r="N21" s="51">
        <f t="shared" si="10"/>
        <v>42.84403846153846</v>
      </c>
      <c r="O21" s="51">
        <f t="shared" si="10"/>
        <v>42.84403846153846</v>
      </c>
      <c r="P21" s="51">
        <f t="shared" si="10"/>
        <v>42.84403846153846</v>
      </c>
      <c r="Q21" s="51">
        <f t="shared" si="10"/>
        <v>42.84403846153846</v>
      </c>
      <c r="R21" s="51">
        <f t="shared" si="10"/>
        <v>42.84403846153846</v>
      </c>
      <c r="S21" s="51">
        <f t="shared" si="10"/>
        <v>42.84403846153846</v>
      </c>
      <c r="T21" s="51">
        <f t="shared" si="10"/>
        <v>42.84403846153846</v>
      </c>
      <c r="U21" s="51">
        <f t="shared" si="10"/>
        <v>42.84403846153846</v>
      </c>
      <c r="V21" s="51">
        <f t="shared" si="11"/>
        <v>42.84403846153846</v>
      </c>
      <c r="W21" s="51">
        <f t="shared" si="11"/>
        <v>42.84403846153846</v>
      </c>
      <c r="X21" s="51">
        <f t="shared" si="11"/>
        <v>42.84403846153846</v>
      </c>
      <c r="Y21" s="51">
        <f t="shared" si="11"/>
        <v>44.129359615384615</v>
      </c>
      <c r="Z21" s="51">
        <f t="shared" si="11"/>
        <v>44.129359615384615</v>
      </c>
      <c r="AA21" s="51">
        <f t="shared" si="11"/>
        <v>44.129359615384615</v>
      </c>
      <c r="AB21" s="51">
        <f t="shared" si="11"/>
        <v>44.129359615384615</v>
      </c>
      <c r="AC21" s="51">
        <f t="shared" si="11"/>
        <v>44.129359615384615</v>
      </c>
      <c r="AD21" s="51">
        <f t="shared" si="11"/>
        <v>44.129359615384615</v>
      </c>
      <c r="AE21" s="51">
        <f t="shared" si="11"/>
        <v>44.129359615384615</v>
      </c>
      <c r="AF21" s="51">
        <f t="shared" si="11"/>
        <v>44.129359615384615</v>
      </c>
      <c r="AG21" s="51">
        <f t="shared" si="11"/>
        <v>44.129359615384615</v>
      </c>
      <c r="AH21" s="51">
        <f t="shared" si="11"/>
        <v>44.129359615384615</v>
      </c>
      <c r="AI21" s="51">
        <f t="shared" si="11"/>
        <v>44.129359615384615</v>
      </c>
      <c r="AJ21" s="51">
        <f t="shared" si="11"/>
        <v>44.129359615384615</v>
      </c>
      <c r="AK21" s="51">
        <f t="shared" si="11"/>
        <v>45.453240403846159</v>
      </c>
      <c r="AL21" s="51">
        <f t="shared" si="12"/>
        <v>45.453240403846159</v>
      </c>
      <c r="AM21" s="51">
        <f t="shared" si="12"/>
        <v>45.453240403846159</v>
      </c>
      <c r="AN21" s="51">
        <f t="shared" si="12"/>
        <v>45.453240403846159</v>
      </c>
      <c r="AO21" s="51">
        <f t="shared" si="12"/>
        <v>45.453240403846159</v>
      </c>
      <c r="AP21" s="51">
        <f t="shared" si="12"/>
        <v>45.453240403846159</v>
      </c>
      <c r="AQ21" s="51">
        <f t="shared" si="12"/>
        <v>45.453240403846159</v>
      </c>
      <c r="AR21" s="51">
        <f t="shared" si="12"/>
        <v>45.453240403846159</v>
      </c>
      <c r="AS21" s="51">
        <f t="shared" si="12"/>
        <v>45.453240403846159</v>
      </c>
      <c r="AT21" s="51">
        <f t="shared" si="12"/>
        <v>45.453240403846159</v>
      </c>
      <c r="AU21" s="51">
        <f t="shared" si="12"/>
        <v>45.453240403846159</v>
      </c>
      <c r="AV21" s="51">
        <f t="shared" si="12"/>
        <v>45.453240403846159</v>
      </c>
      <c r="AW21" s="51">
        <f t="shared" si="12"/>
        <v>46.816837615961546</v>
      </c>
      <c r="AX21" s="51">
        <f t="shared" si="12"/>
        <v>46.816837615961546</v>
      </c>
      <c r="AY21" s="51">
        <f t="shared" si="12"/>
        <v>46.816837615961546</v>
      </c>
      <c r="AZ21" s="51">
        <f t="shared" si="12"/>
        <v>46.816837615961546</v>
      </c>
      <c r="BA21" s="51">
        <f t="shared" si="12"/>
        <v>46.816837615961546</v>
      </c>
      <c r="BB21" s="51">
        <f t="shared" si="13"/>
        <v>46.816837615961546</v>
      </c>
      <c r="BC21" s="51">
        <f t="shared" si="13"/>
        <v>46.816837615961546</v>
      </c>
      <c r="BD21" s="51">
        <f t="shared" si="13"/>
        <v>46.816837615961546</v>
      </c>
      <c r="BE21" s="51">
        <f t="shared" si="13"/>
        <v>46.816837615961546</v>
      </c>
      <c r="BF21" s="51">
        <f t="shared" si="13"/>
        <v>46.816837615961546</v>
      </c>
      <c r="BG21" s="51">
        <f t="shared" si="13"/>
        <v>46.816837615961546</v>
      </c>
      <c r="BH21" s="51">
        <f t="shared" si="13"/>
        <v>46.816837615961546</v>
      </c>
      <c r="BI21" s="51">
        <f t="shared" si="13"/>
        <v>48.221342744440392</v>
      </c>
      <c r="BJ21" s="51">
        <f t="shared" si="13"/>
        <v>48.221342744440392</v>
      </c>
      <c r="BK21" s="51">
        <f t="shared" si="13"/>
        <v>48.221342744440392</v>
      </c>
      <c r="BL21" s="51">
        <f t="shared" si="13"/>
        <v>48.221342744440392</v>
      </c>
      <c r="BM21" s="51">
        <f t="shared" si="13"/>
        <v>48.221342744440392</v>
      </c>
      <c r="BN21" s="51">
        <f t="shared" si="13"/>
        <v>48.221342744440392</v>
      </c>
      <c r="BO21" s="51">
        <f t="shared" si="13"/>
        <v>48.221342744440392</v>
      </c>
      <c r="BP21" s="51">
        <f t="shared" si="13"/>
        <v>48.221342744440392</v>
      </c>
      <c r="BQ21" s="51">
        <f t="shared" si="13"/>
        <v>48.221342744440392</v>
      </c>
      <c r="BR21" s="51">
        <f t="shared" si="14"/>
        <v>48.221342744440392</v>
      </c>
      <c r="BS21" s="51">
        <f t="shared" si="14"/>
        <v>48.221342744440392</v>
      </c>
      <c r="BT21" s="51">
        <f t="shared" si="14"/>
        <v>48.221342744440392</v>
      </c>
      <c r="BU21" s="51">
        <f t="shared" si="14"/>
        <v>49.667983026773605</v>
      </c>
      <c r="BV21" s="51">
        <f t="shared" si="14"/>
        <v>49.667983026773605</v>
      </c>
      <c r="BW21" s="51">
        <f t="shared" si="14"/>
        <v>49.667983026773605</v>
      </c>
      <c r="BX21" s="51">
        <f t="shared" si="14"/>
        <v>49.667983026773605</v>
      </c>
      <c r="BY21" s="51">
        <f t="shared" si="14"/>
        <v>49.667983026773605</v>
      </c>
      <c r="BZ21" s="51">
        <f t="shared" si="14"/>
        <v>49.667983026773605</v>
      </c>
      <c r="CA21" s="51">
        <f t="shared" si="14"/>
        <v>49.667983026773605</v>
      </c>
      <c r="CB21" s="51">
        <f t="shared" si="14"/>
        <v>49.667983026773605</v>
      </c>
      <c r="CC21" s="51">
        <f t="shared" si="14"/>
        <v>49.667983026773605</v>
      </c>
      <c r="CD21" s="51">
        <f t="shared" si="14"/>
        <v>49.667983026773605</v>
      </c>
      <c r="CE21" s="51">
        <f t="shared" si="14"/>
        <v>49.667983026773605</v>
      </c>
      <c r="CF21" s="51">
        <f t="shared" si="14"/>
        <v>49.667983026773605</v>
      </c>
      <c r="CG21" s="51">
        <f t="shared" si="14"/>
        <v>51.158022517576818</v>
      </c>
      <c r="CH21" s="51">
        <f t="shared" si="15"/>
        <v>51.158022517576818</v>
      </c>
      <c r="CI21" s="51">
        <f t="shared" si="15"/>
        <v>51.158022517576818</v>
      </c>
      <c r="CJ21" s="51">
        <f t="shared" si="15"/>
        <v>51.158022517576818</v>
      </c>
      <c r="CK21" s="51">
        <f t="shared" si="15"/>
        <v>51.158022517576818</v>
      </c>
      <c r="CL21" s="51">
        <f t="shared" si="15"/>
        <v>51.158022517576818</v>
      </c>
      <c r="CM21" s="51">
        <f t="shared" si="15"/>
        <v>51.158022517576818</v>
      </c>
      <c r="CN21" s="51">
        <f t="shared" si="15"/>
        <v>51.158022517576818</v>
      </c>
      <c r="CO21" s="51">
        <f t="shared" si="15"/>
        <v>51.158022517576818</v>
      </c>
      <c r="CP21" s="51">
        <f t="shared" si="15"/>
        <v>51.158022517576818</v>
      </c>
      <c r="CQ21" s="51">
        <f t="shared" si="15"/>
        <v>51.158022517576818</v>
      </c>
      <c r="CR21" s="51">
        <f t="shared" si="15"/>
        <v>51.158022517576818</v>
      </c>
      <c r="CS21" s="51">
        <f t="shared" si="15"/>
        <v>52.69276319310412</v>
      </c>
      <c r="CT21" s="51">
        <f t="shared" si="15"/>
        <v>52.69276319310412</v>
      </c>
      <c r="CU21" s="51">
        <f t="shared" si="15"/>
        <v>52.69276319310412</v>
      </c>
      <c r="CV21" s="51">
        <f t="shared" si="15"/>
        <v>52.69276319310412</v>
      </c>
      <c r="CW21" s="51">
        <f t="shared" si="15"/>
        <v>52.69276319310412</v>
      </c>
      <c r="CX21" s="51">
        <f t="shared" si="16"/>
        <v>52.69276319310412</v>
      </c>
      <c r="CY21" s="51">
        <f t="shared" si="16"/>
        <v>52.69276319310412</v>
      </c>
      <c r="CZ21" s="51">
        <f t="shared" si="16"/>
        <v>52.69276319310412</v>
      </c>
      <c r="DA21" s="51">
        <f t="shared" si="16"/>
        <v>52.69276319310412</v>
      </c>
      <c r="DB21" s="51">
        <f t="shared" si="16"/>
        <v>52.69276319310412</v>
      </c>
      <c r="DC21" s="51">
        <f t="shared" si="16"/>
        <v>52.69276319310412</v>
      </c>
      <c r="DD21" s="51">
        <f t="shared" si="16"/>
        <v>52.69276319310412</v>
      </c>
      <c r="DE21" s="51">
        <f t="shared" si="16"/>
        <v>54.273546088897248</v>
      </c>
      <c r="DF21" s="51">
        <f t="shared" si="16"/>
        <v>54.273546088897248</v>
      </c>
      <c r="DG21" s="51">
        <f t="shared" si="16"/>
        <v>54.273546088897248</v>
      </c>
      <c r="DH21" s="51">
        <f t="shared" si="16"/>
        <v>54.273546088897248</v>
      </c>
      <c r="DI21" s="51">
        <f t="shared" si="16"/>
        <v>54.273546088897248</v>
      </c>
      <c r="DJ21" s="51">
        <f t="shared" si="16"/>
        <v>54.273546088897248</v>
      </c>
      <c r="DK21" s="51">
        <f t="shared" si="16"/>
        <v>54.273546088897248</v>
      </c>
      <c r="DL21" s="51">
        <f t="shared" si="16"/>
        <v>54.273546088897248</v>
      </c>
      <c r="DM21" s="51">
        <f t="shared" si="16"/>
        <v>54.273546088897248</v>
      </c>
      <c r="DN21" s="51">
        <f t="shared" si="17"/>
        <v>54.273546088897248</v>
      </c>
      <c r="DO21" s="51">
        <f t="shared" si="17"/>
        <v>54.273546088897248</v>
      </c>
      <c r="DP21" s="51">
        <f t="shared" si="17"/>
        <v>54.273546088897248</v>
      </c>
      <c r="DQ21" s="51">
        <f t="shared" si="17"/>
        <v>55.901752471564166</v>
      </c>
      <c r="DR21" s="51">
        <f t="shared" si="17"/>
        <v>55.901752471564166</v>
      </c>
      <c r="DS21" s="51">
        <f t="shared" si="17"/>
        <v>55.901752471564166</v>
      </c>
      <c r="DT21" s="51">
        <f t="shared" si="17"/>
        <v>55.901752471564166</v>
      </c>
      <c r="DU21" s="51">
        <f t="shared" si="17"/>
        <v>55.901752471564166</v>
      </c>
      <c r="DV21" s="51">
        <f t="shared" si="17"/>
        <v>55.901752471564166</v>
      </c>
    </row>
    <row r="22" spans="3:126">
      <c r="C22" s="1" t="s">
        <v>61</v>
      </c>
      <c r="D22" s="1" t="s">
        <v>157</v>
      </c>
      <c r="E22" s="96">
        <v>24.150000000000002</v>
      </c>
      <c r="F22" s="51">
        <f t="shared" si="10"/>
        <v>24.874500000000001</v>
      </c>
      <c r="G22" s="51">
        <f t="shared" si="10"/>
        <v>24.874500000000001</v>
      </c>
      <c r="H22" s="51">
        <f t="shared" si="10"/>
        <v>24.874500000000001</v>
      </c>
      <c r="I22" s="51">
        <f t="shared" si="10"/>
        <v>24.874500000000001</v>
      </c>
      <c r="J22" s="51">
        <f t="shared" si="10"/>
        <v>24.874500000000001</v>
      </c>
      <c r="K22" s="51">
        <f t="shared" si="10"/>
        <v>24.874500000000001</v>
      </c>
      <c r="L22" s="51">
        <f t="shared" si="10"/>
        <v>24.874500000000001</v>
      </c>
      <c r="M22" s="51">
        <f t="shared" si="10"/>
        <v>25.620735</v>
      </c>
      <c r="N22" s="51">
        <f t="shared" si="10"/>
        <v>25.620735</v>
      </c>
      <c r="O22" s="51">
        <f t="shared" si="10"/>
        <v>25.620735</v>
      </c>
      <c r="P22" s="51">
        <f t="shared" si="10"/>
        <v>25.620735</v>
      </c>
      <c r="Q22" s="51">
        <f t="shared" si="10"/>
        <v>25.620735</v>
      </c>
      <c r="R22" s="51">
        <f t="shared" si="10"/>
        <v>25.620735</v>
      </c>
      <c r="S22" s="51">
        <f t="shared" si="10"/>
        <v>25.620735</v>
      </c>
      <c r="T22" s="51">
        <f t="shared" si="10"/>
        <v>25.620735</v>
      </c>
      <c r="U22" s="51">
        <f t="shared" si="10"/>
        <v>25.620735</v>
      </c>
      <c r="V22" s="51">
        <f t="shared" si="11"/>
        <v>25.620735</v>
      </c>
      <c r="W22" s="51">
        <f t="shared" si="11"/>
        <v>25.620735</v>
      </c>
      <c r="X22" s="51">
        <f t="shared" si="11"/>
        <v>25.620735</v>
      </c>
      <c r="Y22" s="51">
        <f t="shared" si="11"/>
        <v>26.389357050000001</v>
      </c>
      <c r="Z22" s="51">
        <f t="shared" si="11"/>
        <v>26.389357050000001</v>
      </c>
      <c r="AA22" s="51">
        <f t="shared" si="11"/>
        <v>26.389357050000001</v>
      </c>
      <c r="AB22" s="51">
        <f t="shared" si="11"/>
        <v>26.389357050000001</v>
      </c>
      <c r="AC22" s="51">
        <f t="shared" si="11"/>
        <v>26.389357050000001</v>
      </c>
      <c r="AD22" s="51">
        <f t="shared" si="11"/>
        <v>26.389357050000001</v>
      </c>
      <c r="AE22" s="51">
        <f t="shared" si="11"/>
        <v>26.389357050000001</v>
      </c>
      <c r="AF22" s="51">
        <f t="shared" si="11"/>
        <v>26.389357050000001</v>
      </c>
      <c r="AG22" s="51">
        <f t="shared" si="11"/>
        <v>26.389357050000001</v>
      </c>
      <c r="AH22" s="51">
        <f t="shared" si="11"/>
        <v>26.389357050000001</v>
      </c>
      <c r="AI22" s="51">
        <f t="shared" si="11"/>
        <v>26.389357050000001</v>
      </c>
      <c r="AJ22" s="51">
        <f t="shared" si="11"/>
        <v>26.389357050000001</v>
      </c>
      <c r="AK22" s="51">
        <f t="shared" si="11"/>
        <v>27.181037761500004</v>
      </c>
      <c r="AL22" s="51">
        <f t="shared" si="12"/>
        <v>27.181037761500004</v>
      </c>
      <c r="AM22" s="51">
        <f t="shared" si="12"/>
        <v>27.181037761500004</v>
      </c>
      <c r="AN22" s="51">
        <f t="shared" si="12"/>
        <v>27.181037761500004</v>
      </c>
      <c r="AO22" s="51">
        <f t="shared" si="12"/>
        <v>27.181037761500004</v>
      </c>
      <c r="AP22" s="51">
        <f t="shared" si="12"/>
        <v>27.181037761500004</v>
      </c>
      <c r="AQ22" s="51">
        <f t="shared" si="12"/>
        <v>27.181037761500004</v>
      </c>
      <c r="AR22" s="51">
        <f t="shared" si="12"/>
        <v>27.181037761500004</v>
      </c>
      <c r="AS22" s="51">
        <f t="shared" si="12"/>
        <v>27.181037761500004</v>
      </c>
      <c r="AT22" s="51">
        <f t="shared" si="12"/>
        <v>27.181037761500004</v>
      </c>
      <c r="AU22" s="51">
        <f t="shared" si="12"/>
        <v>27.181037761500004</v>
      </c>
      <c r="AV22" s="51">
        <f t="shared" si="12"/>
        <v>27.181037761500004</v>
      </c>
      <c r="AW22" s="51">
        <f t="shared" si="12"/>
        <v>27.996468894345004</v>
      </c>
      <c r="AX22" s="51">
        <f t="shared" si="12"/>
        <v>27.996468894345004</v>
      </c>
      <c r="AY22" s="51">
        <f t="shared" si="12"/>
        <v>27.996468894345004</v>
      </c>
      <c r="AZ22" s="51">
        <f t="shared" si="12"/>
        <v>27.996468894345004</v>
      </c>
      <c r="BA22" s="51">
        <f t="shared" si="12"/>
        <v>27.996468894345004</v>
      </c>
      <c r="BB22" s="51">
        <f t="shared" si="13"/>
        <v>27.996468894345004</v>
      </c>
      <c r="BC22" s="51">
        <f t="shared" si="13"/>
        <v>27.996468894345004</v>
      </c>
      <c r="BD22" s="51">
        <f t="shared" si="13"/>
        <v>27.996468894345004</v>
      </c>
      <c r="BE22" s="51">
        <f t="shared" si="13"/>
        <v>27.996468894345004</v>
      </c>
      <c r="BF22" s="51">
        <f t="shared" si="13"/>
        <v>27.996468894345004</v>
      </c>
      <c r="BG22" s="51">
        <f t="shared" si="13"/>
        <v>27.996468894345004</v>
      </c>
      <c r="BH22" s="51">
        <f t="shared" si="13"/>
        <v>27.996468894345004</v>
      </c>
      <c r="BI22" s="51">
        <f t="shared" si="13"/>
        <v>28.836362961175357</v>
      </c>
      <c r="BJ22" s="51">
        <f t="shared" si="13"/>
        <v>28.836362961175357</v>
      </c>
      <c r="BK22" s="51">
        <f t="shared" si="13"/>
        <v>28.836362961175357</v>
      </c>
      <c r="BL22" s="51">
        <f t="shared" si="13"/>
        <v>28.836362961175357</v>
      </c>
      <c r="BM22" s="51">
        <f t="shared" si="13"/>
        <v>28.836362961175357</v>
      </c>
      <c r="BN22" s="51">
        <f t="shared" si="13"/>
        <v>28.836362961175357</v>
      </c>
      <c r="BO22" s="51">
        <f t="shared" si="13"/>
        <v>28.836362961175357</v>
      </c>
      <c r="BP22" s="51">
        <f t="shared" si="13"/>
        <v>28.836362961175357</v>
      </c>
      <c r="BQ22" s="51">
        <f t="shared" si="13"/>
        <v>28.836362961175357</v>
      </c>
      <c r="BR22" s="51">
        <f t="shared" si="14"/>
        <v>28.836362961175357</v>
      </c>
      <c r="BS22" s="51">
        <f t="shared" si="14"/>
        <v>28.836362961175357</v>
      </c>
      <c r="BT22" s="51">
        <f t="shared" si="14"/>
        <v>28.836362961175357</v>
      </c>
      <c r="BU22" s="51">
        <f t="shared" si="14"/>
        <v>29.701453850010619</v>
      </c>
      <c r="BV22" s="51">
        <f t="shared" si="14"/>
        <v>29.701453850010619</v>
      </c>
      <c r="BW22" s="51">
        <f t="shared" si="14"/>
        <v>29.701453850010619</v>
      </c>
      <c r="BX22" s="51">
        <f t="shared" si="14"/>
        <v>29.701453850010619</v>
      </c>
      <c r="BY22" s="51">
        <f t="shared" si="14"/>
        <v>29.701453850010619</v>
      </c>
      <c r="BZ22" s="51">
        <f t="shared" si="14"/>
        <v>29.701453850010619</v>
      </c>
      <c r="CA22" s="51">
        <f t="shared" si="14"/>
        <v>29.701453850010619</v>
      </c>
      <c r="CB22" s="51">
        <f t="shared" si="14"/>
        <v>29.701453850010619</v>
      </c>
      <c r="CC22" s="51">
        <f t="shared" si="14"/>
        <v>29.701453850010619</v>
      </c>
      <c r="CD22" s="51">
        <f t="shared" si="14"/>
        <v>29.701453850010619</v>
      </c>
      <c r="CE22" s="51">
        <f t="shared" si="14"/>
        <v>29.701453850010619</v>
      </c>
      <c r="CF22" s="51">
        <f t="shared" si="14"/>
        <v>29.701453850010619</v>
      </c>
      <c r="CG22" s="51">
        <f t="shared" si="14"/>
        <v>30.592497465510938</v>
      </c>
      <c r="CH22" s="51">
        <f t="shared" si="15"/>
        <v>30.592497465510938</v>
      </c>
      <c r="CI22" s="51">
        <f t="shared" si="15"/>
        <v>30.592497465510938</v>
      </c>
      <c r="CJ22" s="51">
        <f t="shared" si="15"/>
        <v>30.592497465510938</v>
      </c>
      <c r="CK22" s="51">
        <f t="shared" si="15"/>
        <v>30.592497465510938</v>
      </c>
      <c r="CL22" s="51">
        <f t="shared" si="15"/>
        <v>30.592497465510938</v>
      </c>
      <c r="CM22" s="51">
        <f t="shared" si="15"/>
        <v>30.592497465510938</v>
      </c>
      <c r="CN22" s="51">
        <f t="shared" si="15"/>
        <v>30.592497465510938</v>
      </c>
      <c r="CO22" s="51">
        <f t="shared" si="15"/>
        <v>30.592497465510938</v>
      </c>
      <c r="CP22" s="51">
        <f t="shared" si="15"/>
        <v>30.592497465510938</v>
      </c>
      <c r="CQ22" s="51">
        <f t="shared" si="15"/>
        <v>30.592497465510938</v>
      </c>
      <c r="CR22" s="51">
        <f t="shared" si="15"/>
        <v>30.592497465510938</v>
      </c>
      <c r="CS22" s="51">
        <f t="shared" si="15"/>
        <v>31.510272389476267</v>
      </c>
      <c r="CT22" s="51">
        <f t="shared" si="15"/>
        <v>31.510272389476267</v>
      </c>
      <c r="CU22" s="51">
        <f t="shared" si="15"/>
        <v>31.510272389476267</v>
      </c>
      <c r="CV22" s="51">
        <f t="shared" si="15"/>
        <v>31.510272389476267</v>
      </c>
      <c r="CW22" s="51">
        <f t="shared" si="15"/>
        <v>31.510272389476267</v>
      </c>
      <c r="CX22" s="51">
        <f t="shared" si="16"/>
        <v>31.510272389476267</v>
      </c>
      <c r="CY22" s="51">
        <f t="shared" si="16"/>
        <v>31.510272389476267</v>
      </c>
      <c r="CZ22" s="51">
        <f t="shared" si="16"/>
        <v>31.510272389476267</v>
      </c>
      <c r="DA22" s="51">
        <f t="shared" si="16"/>
        <v>31.510272389476267</v>
      </c>
      <c r="DB22" s="51">
        <f t="shared" si="16"/>
        <v>31.510272389476267</v>
      </c>
      <c r="DC22" s="51">
        <f t="shared" si="16"/>
        <v>31.510272389476267</v>
      </c>
      <c r="DD22" s="51">
        <f t="shared" si="16"/>
        <v>31.510272389476267</v>
      </c>
      <c r="DE22" s="51">
        <f t="shared" si="16"/>
        <v>32.455580561160552</v>
      </c>
      <c r="DF22" s="51">
        <f t="shared" si="16"/>
        <v>32.455580561160552</v>
      </c>
      <c r="DG22" s="51">
        <f t="shared" si="16"/>
        <v>32.455580561160552</v>
      </c>
      <c r="DH22" s="51">
        <f t="shared" si="16"/>
        <v>32.455580561160552</v>
      </c>
      <c r="DI22" s="51">
        <f t="shared" si="16"/>
        <v>32.455580561160552</v>
      </c>
      <c r="DJ22" s="51">
        <f t="shared" si="16"/>
        <v>32.455580561160552</v>
      </c>
      <c r="DK22" s="51">
        <f t="shared" si="16"/>
        <v>32.455580561160552</v>
      </c>
      <c r="DL22" s="51">
        <f t="shared" si="16"/>
        <v>32.455580561160552</v>
      </c>
      <c r="DM22" s="51">
        <f t="shared" si="16"/>
        <v>32.455580561160552</v>
      </c>
      <c r="DN22" s="51">
        <f t="shared" si="17"/>
        <v>32.455580561160552</v>
      </c>
      <c r="DO22" s="51">
        <f t="shared" si="17"/>
        <v>32.455580561160552</v>
      </c>
      <c r="DP22" s="51">
        <f t="shared" si="17"/>
        <v>32.455580561160552</v>
      </c>
      <c r="DQ22" s="51">
        <f t="shared" si="17"/>
        <v>33.429247977995374</v>
      </c>
      <c r="DR22" s="51">
        <f t="shared" si="17"/>
        <v>33.429247977995374</v>
      </c>
      <c r="DS22" s="51">
        <f t="shared" si="17"/>
        <v>33.429247977995374</v>
      </c>
      <c r="DT22" s="51">
        <f t="shared" si="17"/>
        <v>33.429247977995374</v>
      </c>
      <c r="DU22" s="51">
        <f t="shared" si="17"/>
        <v>33.429247977995374</v>
      </c>
      <c r="DV22" s="51">
        <f t="shared" si="17"/>
        <v>33.429247977995374</v>
      </c>
    </row>
    <row r="23" spans="3:126">
      <c r="C23" s="1" t="s">
        <v>46</v>
      </c>
      <c r="D23" s="1" t="s">
        <v>146</v>
      </c>
      <c r="E23" s="96">
        <v>40.384615384615387</v>
      </c>
      <c r="F23" s="51">
        <f t="shared" si="10"/>
        <v>41.596153846153847</v>
      </c>
      <c r="G23" s="51">
        <f t="shared" si="10"/>
        <v>41.596153846153847</v>
      </c>
      <c r="H23" s="51">
        <f t="shared" si="10"/>
        <v>41.596153846153847</v>
      </c>
      <c r="I23" s="51">
        <f t="shared" si="10"/>
        <v>41.596153846153847</v>
      </c>
      <c r="J23" s="51">
        <f t="shared" si="10"/>
        <v>41.596153846153847</v>
      </c>
      <c r="K23" s="51">
        <f t="shared" si="10"/>
        <v>41.596153846153847</v>
      </c>
      <c r="L23" s="51">
        <f t="shared" si="10"/>
        <v>41.596153846153847</v>
      </c>
      <c r="M23" s="51">
        <f t="shared" si="10"/>
        <v>42.84403846153846</v>
      </c>
      <c r="N23" s="51">
        <f t="shared" si="10"/>
        <v>42.84403846153846</v>
      </c>
      <c r="O23" s="51">
        <f t="shared" si="10"/>
        <v>42.84403846153846</v>
      </c>
      <c r="P23" s="51">
        <f t="shared" si="10"/>
        <v>42.84403846153846</v>
      </c>
      <c r="Q23" s="51">
        <f t="shared" si="10"/>
        <v>42.84403846153846</v>
      </c>
      <c r="R23" s="51">
        <f t="shared" si="10"/>
        <v>42.84403846153846</v>
      </c>
      <c r="S23" s="51">
        <f t="shared" si="10"/>
        <v>42.84403846153846</v>
      </c>
      <c r="T23" s="51">
        <f t="shared" si="10"/>
        <v>42.84403846153846</v>
      </c>
      <c r="U23" s="51">
        <f t="shared" si="10"/>
        <v>42.84403846153846</v>
      </c>
      <c r="V23" s="51">
        <f t="shared" si="11"/>
        <v>42.84403846153846</v>
      </c>
      <c r="W23" s="51">
        <f t="shared" si="11"/>
        <v>42.84403846153846</v>
      </c>
      <c r="X23" s="51">
        <f t="shared" si="11"/>
        <v>42.84403846153846</v>
      </c>
      <c r="Y23" s="51">
        <f t="shared" si="11"/>
        <v>44.129359615384615</v>
      </c>
      <c r="Z23" s="51">
        <f t="shared" si="11"/>
        <v>44.129359615384615</v>
      </c>
      <c r="AA23" s="51">
        <f t="shared" si="11"/>
        <v>44.129359615384615</v>
      </c>
      <c r="AB23" s="51">
        <f t="shared" si="11"/>
        <v>44.129359615384615</v>
      </c>
      <c r="AC23" s="51">
        <f t="shared" si="11"/>
        <v>44.129359615384615</v>
      </c>
      <c r="AD23" s="51">
        <f t="shared" si="11"/>
        <v>44.129359615384615</v>
      </c>
      <c r="AE23" s="51">
        <f t="shared" si="11"/>
        <v>44.129359615384615</v>
      </c>
      <c r="AF23" s="51">
        <f t="shared" si="11"/>
        <v>44.129359615384615</v>
      </c>
      <c r="AG23" s="51">
        <f t="shared" si="11"/>
        <v>44.129359615384615</v>
      </c>
      <c r="AH23" s="51">
        <f t="shared" si="11"/>
        <v>44.129359615384615</v>
      </c>
      <c r="AI23" s="51">
        <f t="shared" si="11"/>
        <v>44.129359615384615</v>
      </c>
      <c r="AJ23" s="51">
        <f t="shared" si="11"/>
        <v>44.129359615384615</v>
      </c>
      <c r="AK23" s="51">
        <f t="shared" si="11"/>
        <v>45.453240403846159</v>
      </c>
      <c r="AL23" s="51">
        <f t="shared" si="12"/>
        <v>45.453240403846159</v>
      </c>
      <c r="AM23" s="51">
        <f t="shared" si="12"/>
        <v>45.453240403846159</v>
      </c>
      <c r="AN23" s="51">
        <f t="shared" si="12"/>
        <v>45.453240403846159</v>
      </c>
      <c r="AO23" s="51">
        <f t="shared" si="12"/>
        <v>45.453240403846159</v>
      </c>
      <c r="AP23" s="51">
        <f t="shared" si="12"/>
        <v>45.453240403846159</v>
      </c>
      <c r="AQ23" s="51">
        <f t="shared" si="12"/>
        <v>45.453240403846159</v>
      </c>
      <c r="AR23" s="51">
        <f t="shared" si="12"/>
        <v>45.453240403846159</v>
      </c>
      <c r="AS23" s="51">
        <f t="shared" si="12"/>
        <v>45.453240403846159</v>
      </c>
      <c r="AT23" s="51">
        <f t="shared" si="12"/>
        <v>45.453240403846159</v>
      </c>
      <c r="AU23" s="51">
        <f t="shared" si="12"/>
        <v>45.453240403846159</v>
      </c>
      <c r="AV23" s="51">
        <f t="shared" si="12"/>
        <v>45.453240403846159</v>
      </c>
      <c r="AW23" s="51">
        <f t="shared" si="12"/>
        <v>46.816837615961546</v>
      </c>
      <c r="AX23" s="51">
        <f t="shared" si="12"/>
        <v>46.816837615961546</v>
      </c>
      <c r="AY23" s="51">
        <f t="shared" si="12"/>
        <v>46.816837615961546</v>
      </c>
      <c r="AZ23" s="51">
        <f t="shared" si="12"/>
        <v>46.816837615961546</v>
      </c>
      <c r="BA23" s="51">
        <f t="shared" si="12"/>
        <v>46.816837615961546</v>
      </c>
      <c r="BB23" s="51">
        <f t="shared" si="13"/>
        <v>46.816837615961546</v>
      </c>
      <c r="BC23" s="51">
        <f t="shared" si="13"/>
        <v>46.816837615961546</v>
      </c>
      <c r="BD23" s="51">
        <f t="shared" si="13"/>
        <v>46.816837615961546</v>
      </c>
      <c r="BE23" s="51">
        <f t="shared" si="13"/>
        <v>46.816837615961546</v>
      </c>
      <c r="BF23" s="51">
        <f t="shared" si="13"/>
        <v>46.816837615961546</v>
      </c>
      <c r="BG23" s="51">
        <f t="shared" si="13"/>
        <v>46.816837615961546</v>
      </c>
      <c r="BH23" s="51">
        <f t="shared" si="13"/>
        <v>46.816837615961546</v>
      </c>
      <c r="BI23" s="51">
        <f t="shared" si="13"/>
        <v>48.221342744440392</v>
      </c>
      <c r="BJ23" s="51">
        <f t="shared" si="13"/>
        <v>48.221342744440392</v>
      </c>
      <c r="BK23" s="51">
        <f t="shared" si="13"/>
        <v>48.221342744440392</v>
      </c>
      <c r="BL23" s="51">
        <f t="shared" si="13"/>
        <v>48.221342744440392</v>
      </c>
      <c r="BM23" s="51">
        <f t="shared" si="13"/>
        <v>48.221342744440392</v>
      </c>
      <c r="BN23" s="51">
        <f t="shared" si="13"/>
        <v>48.221342744440392</v>
      </c>
      <c r="BO23" s="51">
        <f t="shared" si="13"/>
        <v>48.221342744440392</v>
      </c>
      <c r="BP23" s="51">
        <f t="shared" si="13"/>
        <v>48.221342744440392</v>
      </c>
      <c r="BQ23" s="51">
        <f t="shared" si="13"/>
        <v>48.221342744440392</v>
      </c>
      <c r="BR23" s="51">
        <f t="shared" si="14"/>
        <v>48.221342744440392</v>
      </c>
      <c r="BS23" s="51">
        <f t="shared" si="14"/>
        <v>48.221342744440392</v>
      </c>
      <c r="BT23" s="51">
        <f t="shared" si="14"/>
        <v>48.221342744440392</v>
      </c>
      <c r="BU23" s="51">
        <f t="shared" si="14"/>
        <v>49.667983026773605</v>
      </c>
      <c r="BV23" s="51">
        <f t="shared" si="14"/>
        <v>49.667983026773605</v>
      </c>
      <c r="BW23" s="51">
        <f t="shared" si="14"/>
        <v>49.667983026773605</v>
      </c>
      <c r="BX23" s="51">
        <f t="shared" si="14"/>
        <v>49.667983026773605</v>
      </c>
      <c r="BY23" s="51">
        <f t="shared" si="14"/>
        <v>49.667983026773605</v>
      </c>
      <c r="BZ23" s="51">
        <f t="shared" si="14"/>
        <v>49.667983026773605</v>
      </c>
      <c r="CA23" s="51">
        <f t="shared" si="14"/>
        <v>49.667983026773605</v>
      </c>
      <c r="CB23" s="51">
        <f t="shared" si="14"/>
        <v>49.667983026773605</v>
      </c>
      <c r="CC23" s="51">
        <f t="shared" si="14"/>
        <v>49.667983026773605</v>
      </c>
      <c r="CD23" s="51">
        <f t="shared" si="14"/>
        <v>49.667983026773605</v>
      </c>
      <c r="CE23" s="51">
        <f t="shared" si="14"/>
        <v>49.667983026773605</v>
      </c>
      <c r="CF23" s="51">
        <f t="shared" si="14"/>
        <v>49.667983026773605</v>
      </c>
      <c r="CG23" s="51">
        <f t="shared" si="14"/>
        <v>51.158022517576818</v>
      </c>
      <c r="CH23" s="51">
        <f t="shared" si="15"/>
        <v>51.158022517576818</v>
      </c>
      <c r="CI23" s="51">
        <f t="shared" si="15"/>
        <v>51.158022517576818</v>
      </c>
      <c r="CJ23" s="51">
        <f t="shared" si="15"/>
        <v>51.158022517576818</v>
      </c>
      <c r="CK23" s="51">
        <f t="shared" si="15"/>
        <v>51.158022517576818</v>
      </c>
      <c r="CL23" s="51">
        <f t="shared" si="15"/>
        <v>51.158022517576818</v>
      </c>
      <c r="CM23" s="51">
        <f t="shared" si="15"/>
        <v>51.158022517576818</v>
      </c>
      <c r="CN23" s="51">
        <f t="shared" si="15"/>
        <v>51.158022517576818</v>
      </c>
      <c r="CO23" s="51">
        <f t="shared" si="15"/>
        <v>51.158022517576818</v>
      </c>
      <c r="CP23" s="51">
        <f t="shared" si="15"/>
        <v>51.158022517576818</v>
      </c>
      <c r="CQ23" s="51">
        <f t="shared" si="15"/>
        <v>51.158022517576818</v>
      </c>
      <c r="CR23" s="51">
        <f t="shared" si="15"/>
        <v>51.158022517576818</v>
      </c>
      <c r="CS23" s="51">
        <f t="shared" si="15"/>
        <v>52.69276319310412</v>
      </c>
      <c r="CT23" s="51">
        <f t="shared" si="15"/>
        <v>52.69276319310412</v>
      </c>
      <c r="CU23" s="51">
        <f t="shared" si="15"/>
        <v>52.69276319310412</v>
      </c>
      <c r="CV23" s="51">
        <f t="shared" si="15"/>
        <v>52.69276319310412</v>
      </c>
      <c r="CW23" s="51">
        <f t="shared" si="15"/>
        <v>52.69276319310412</v>
      </c>
      <c r="CX23" s="51">
        <f t="shared" si="16"/>
        <v>52.69276319310412</v>
      </c>
      <c r="CY23" s="51">
        <f t="shared" si="16"/>
        <v>52.69276319310412</v>
      </c>
      <c r="CZ23" s="51">
        <f t="shared" si="16"/>
        <v>52.69276319310412</v>
      </c>
      <c r="DA23" s="51">
        <f t="shared" si="16"/>
        <v>52.69276319310412</v>
      </c>
      <c r="DB23" s="51">
        <f t="shared" si="16"/>
        <v>52.69276319310412</v>
      </c>
      <c r="DC23" s="51">
        <f t="shared" si="16"/>
        <v>52.69276319310412</v>
      </c>
      <c r="DD23" s="51">
        <f t="shared" si="16"/>
        <v>52.69276319310412</v>
      </c>
      <c r="DE23" s="51">
        <f t="shared" si="16"/>
        <v>54.273546088897248</v>
      </c>
      <c r="DF23" s="51">
        <f t="shared" si="16"/>
        <v>54.273546088897248</v>
      </c>
      <c r="DG23" s="51">
        <f t="shared" si="16"/>
        <v>54.273546088897248</v>
      </c>
      <c r="DH23" s="51">
        <f t="shared" si="16"/>
        <v>54.273546088897248</v>
      </c>
      <c r="DI23" s="51">
        <f t="shared" si="16"/>
        <v>54.273546088897248</v>
      </c>
      <c r="DJ23" s="51">
        <f t="shared" si="16"/>
        <v>54.273546088897248</v>
      </c>
      <c r="DK23" s="51">
        <f t="shared" si="16"/>
        <v>54.273546088897248</v>
      </c>
      <c r="DL23" s="51">
        <f t="shared" si="16"/>
        <v>54.273546088897248</v>
      </c>
      <c r="DM23" s="51">
        <f t="shared" si="16"/>
        <v>54.273546088897248</v>
      </c>
      <c r="DN23" s="51">
        <f t="shared" si="17"/>
        <v>54.273546088897248</v>
      </c>
      <c r="DO23" s="51">
        <f t="shared" si="17"/>
        <v>54.273546088897248</v>
      </c>
      <c r="DP23" s="51">
        <f t="shared" si="17"/>
        <v>54.273546088897248</v>
      </c>
      <c r="DQ23" s="51">
        <f t="shared" si="17"/>
        <v>55.901752471564166</v>
      </c>
      <c r="DR23" s="51">
        <f t="shared" si="17"/>
        <v>55.901752471564166</v>
      </c>
      <c r="DS23" s="51">
        <f t="shared" si="17"/>
        <v>55.901752471564166</v>
      </c>
      <c r="DT23" s="51">
        <f t="shared" si="17"/>
        <v>55.901752471564166</v>
      </c>
      <c r="DU23" s="51">
        <f t="shared" si="17"/>
        <v>55.901752471564166</v>
      </c>
      <c r="DV23" s="51">
        <f t="shared" si="17"/>
        <v>55.901752471564166</v>
      </c>
    </row>
    <row r="24" spans="3:126">
      <c r="C24" s="1" t="s">
        <v>46</v>
      </c>
      <c r="D24" s="1" t="s">
        <v>614</v>
      </c>
      <c r="E24" s="96">
        <v>32.8125</v>
      </c>
      <c r="F24" s="51">
        <f t="shared" si="10"/>
        <v>33.796875</v>
      </c>
      <c r="G24" s="51">
        <f t="shared" si="10"/>
        <v>33.796875</v>
      </c>
      <c r="H24" s="51">
        <f t="shared" si="10"/>
        <v>33.796875</v>
      </c>
      <c r="I24" s="51">
        <f t="shared" si="10"/>
        <v>33.796875</v>
      </c>
      <c r="J24" s="51">
        <f t="shared" si="10"/>
        <v>33.796875</v>
      </c>
      <c r="K24" s="51">
        <f t="shared" si="10"/>
        <v>33.796875</v>
      </c>
      <c r="L24" s="51">
        <f t="shared" si="10"/>
        <v>33.796875</v>
      </c>
      <c r="M24" s="51">
        <f t="shared" si="10"/>
        <v>34.810781249999998</v>
      </c>
      <c r="N24" s="51">
        <f t="shared" si="10"/>
        <v>34.810781249999998</v>
      </c>
      <c r="O24" s="51">
        <f t="shared" si="10"/>
        <v>34.810781249999998</v>
      </c>
      <c r="P24" s="51">
        <f t="shared" si="10"/>
        <v>34.810781249999998</v>
      </c>
      <c r="Q24" s="51">
        <f t="shared" si="10"/>
        <v>34.810781249999998</v>
      </c>
      <c r="R24" s="51">
        <f t="shared" si="10"/>
        <v>34.810781249999998</v>
      </c>
      <c r="S24" s="51">
        <f t="shared" si="10"/>
        <v>34.810781249999998</v>
      </c>
      <c r="T24" s="51">
        <f t="shared" si="10"/>
        <v>34.810781249999998</v>
      </c>
      <c r="U24" s="51">
        <f t="shared" si="10"/>
        <v>34.810781249999998</v>
      </c>
      <c r="V24" s="51">
        <f t="shared" si="11"/>
        <v>34.810781249999998</v>
      </c>
      <c r="W24" s="51">
        <f t="shared" si="11"/>
        <v>34.810781249999998</v>
      </c>
      <c r="X24" s="51">
        <f t="shared" si="11"/>
        <v>34.810781249999998</v>
      </c>
      <c r="Y24" s="51">
        <f t="shared" si="11"/>
        <v>35.855104687500003</v>
      </c>
      <c r="Z24" s="51">
        <f t="shared" si="11"/>
        <v>35.855104687500003</v>
      </c>
      <c r="AA24" s="51">
        <f t="shared" si="11"/>
        <v>35.855104687500003</v>
      </c>
      <c r="AB24" s="51">
        <f t="shared" si="11"/>
        <v>35.855104687500003</v>
      </c>
      <c r="AC24" s="51">
        <f t="shared" si="11"/>
        <v>35.855104687500003</v>
      </c>
      <c r="AD24" s="51">
        <f t="shared" si="11"/>
        <v>35.855104687500003</v>
      </c>
      <c r="AE24" s="51">
        <f t="shared" si="11"/>
        <v>35.855104687500003</v>
      </c>
      <c r="AF24" s="51">
        <f t="shared" si="11"/>
        <v>35.855104687500003</v>
      </c>
      <c r="AG24" s="51">
        <f t="shared" si="11"/>
        <v>35.855104687500003</v>
      </c>
      <c r="AH24" s="51">
        <f t="shared" si="11"/>
        <v>35.855104687500003</v>
      </c>
      <c r="AI24" s="51">
        <f t="shared" si="11"/>
        <v>35.855104687500003</v>
      </c>
      <c r="AJ24" s="51">
        <f t="shared" si="11"/>
        <v>35.855104687500003</v>
      </c>
      <c r="AK24" s="51">
        <f t="shared" si="11"/>
        <v>36.930757828125003</v>
      </c>
      <c r="AL24" s="51">
        <f t="shared" si="12"/>
        <v>36.930757828125003</v>
      </c>
      <c r="AM24" s="51">
        <f t="shared" si="12"/>
        <v>36.930757828125003</v>
      </c>
      <c r="AN24" s="51">
        <f t="shared" si="12"/>
        <v>36.930757828125003</v>
      </c>
      <c r="AO24" s="51">
        <f t="shared" si="12"/>
        <v>36.930757828125003</v>
      </c>
      <c r="AP24" s="51">
        <f t="shared" si="12"/>
        <v>36.930757828125003</v>
      </c>
      <c r="AQ24" s="51">
        <f t="shared" si="12"/>
        <v>36.930757828125003</v>
      </c>
      <c r="AR24" s="51">
        <f t="shared" si="12"/>
        <v>36.930757828125003</v>
      </c>
      <c r="AS24" s="51">
        <f t="shared" si="12"/>
        <v>36.930757828125003</v>
      </c>
      <c r="AT24" s="51">
        <f t="shared" si="12"/>
        <v>36.930757828125003</v>
      </c>
      <c r="AU24" s="51">
        <f t="shared" si="12"/>
        <v>36.930757828125003</v>
      </c>
      <c r="AV24" s="51">
        <f t="shared" si="12"/>
        <v>36.930757828125003</v>
      </c>
      <c r="AW24" s="51">
        <f t="shared" si="12"/>
        <v>38.03868056296875</v>
      </c>
      <c r="AX24" s="51">
        <f t="shared" si="12"/>
        <v>38.03868056296875</v>
      </c>
      <c r="AY24" s="51">
        <f t="shared" si="12"/>
        <v>38.03868056296875</v>
      </c>
      <c r="AZ24" s="51">
        <f t="shared" si="12"/>
        <v>38.03868056296875</v>
      </c>
      <c r="BA24" s="51">
        <f t="shared" si="12"/>
        <v>38.03868056296875</v>
      </c>
      <c r="BB24" s="51">
        <f t="shared" si="13"/>
        <v>38.03868056296875</v>
      </c>
      <c r="BC24" s="51">
        <f t="shared" si="13"/>
        <v>38.03868056296875</v>
      </c>
      <c r="BD24" s="51">
        <f t="shared" si="13"/>
        <v>38.03868056296875</v>
      </c>
      <c r="BE24" s="51">
        <f t="shared" si="13"/>
        <v>38.03868056296875</v>
      </c>
      <c r="BF24" s="51">
        <f t="shared" si="13"/>
        <v>38.03868056296875</v>
      </c>
      <c r="BG24" s="51">
        <f t="shared" si="13"/>
        <v>38.03868056296875</v>
      </c>
      <c r="BH24" s="51">
        <f t="shared" si="13"/>
        <v>38.03868056296875</v>
      </c>
      <c r="BI24" s="51">
        <f t="shared" si="13"/>
        <v>39.179840979857815</v>
      </c>
      <c r="BJ24" s="51">
        <f t="shared" si="13"/>
        <v>39.179840979857815</v>
      </c>
      <c r="BK24" s="51">
        <f t="shared" si="13"/>
        <v>39.179840979857815</v>
      </c>
      <c r="BL24" s="51">
        <f t="shared" si="13"/>
        <v>39.179840979857815</v>
      </c>
      <c r="BM24" s="51">
        <f t="shared" si="13"/>
        <v>39.179840979857815</v>
      </c>
      <c r="BN24" s="51">
        <f t="shared" si="13"/>
        <v>39.179840979857815</v>
      </c>
      <c r="BO24" s="51">
        <f t="shared" si="13"/>
        <v>39.179840979857815</v>
      </c>
      <c r="BP24" s="51">
        <f t="shared" si="13"/>
        <v>39.179840979857815</v>
      </c>
      <c r="BQ24" s="51">
        <f t="shared" si="13"/>
        <v>39.179840979857815</v>
      </c>
      <c r="BR24" s="51">
        <f t="shared" si="14"/>
        <v>39.179840979857815</v>
      </c>
      <c r="BS24" s="51">
        <f t="shared" si="14"/>
        <v>39.179840979857815</v>
      </c>
      <c r="BT24" s="51">
        <f t="shared" si="14"/>
        <v>39.179840979857815</v>
      </c>
      <c r="BU24" s="51">
        <f t="shared" si="14"/>
        <v>40.355236209253555</v>
      </c>
      <c r="BV24" s="51">
        <f t="shared" si="14"/>
        <v>40.355236209253555</v>
      </c>
      <c r="BW24" s="51">
        <f t="shared" si="14"/>
        <v>40.355236209253555</v>
      </c>
      <c r="BX24" s="51">
        <f t="shared" si="14"/>
        <v>40.355236209253555</v>
      </c>
      <c r="BY24" s="51">
        <f t="shared" si="14"/>
        <v>40.355236209253555</v>
      </c>
      <c r="BZ24" s="51">
        <f t="shared" si="14"/>
        <v>40.355236209253555</v>
      </c>
      <c r="CA24" s="51">
        <f t="shared" si="14"/>
        <v>40.355236209253555</v>
      </c>
      <c r="CB24" s="51">
        <f t="shared" si="14"/>
        <v>40.355236209253555</v>
      </c>
      <c r="CC24" s="51">
        <f t="shared" si="14"/>
        <v>40.355236209253555</v>
      </c>
      <c r="CD24" s="51">
        <f t="shared" si="14"/>
        <v>40.355236209253555</v>
      </c>
      <c r="CE24" s="51">
        <f t="shared" si="14"/>
        <v>40.355236209253555</v>
      </c>
      <c r="CF24" s="51">
        <f t="shared" si="14"/>
        <v>40.355236209253555</v>
      </c>
      <c r="CG24" s="51">
        <f t="shared" si="14"/>
        <v>41.565893295531161</v>
      </c>
      <c r="CH24" s="51">
        <f t="shared" si="15"/>
        <v>41.565893295531161</v>
      </c>
      <c r="CI24" s="51">
        <f t="shared" si="15"/>
        <v>41.565893295531161</v>
      </c>
      <c r="CJ24" s="51">
        <f t="shared" si="15"/>
        <v>41.565893295531161</v>
      </c>
      <c r="CK24" s="51">
        <f t="shared" si="15"/>
        <v>41.565893295531161</v>
      </c>
      <c r="CL24" s="51">
        <f t="shared" si="15"/>
        <v>41.565893295531161</v>
      </c>
      <c r="CM24" s="51">
        <f t="shared" si="15"/>
        <v>41.565893295531161</v>
      </c>
      <c r="CN24" s="51">
        <f t="shared" si="15"/>
        <v>41.565893295531161</v>
      </c>
      <c r="CO24" s="51">
        <f t="shared" si="15"/>
        <v>41.565893295531161</v>
      </c>
      <c r="CP24" s="51">
        <f t="shared" si="15"/>
        <v>41.565893295531161</v>
      </c>
      <c r="CQ24" s="51">
        <f t="shared" si="15"/>
        <v>41.565893295531161</v>
      </c>
      <c r="CR24" s="51">
        <f t="shared" si="15"/>
        <v>41.565893295531161</v>
      </c>
      <c r="CS24" s="51">
        <f t="shared" si="15"/>
        <v>42.812870094397098</v>
      </c>
      <c r="CT24" s="51">
        <f t="shared" si="15"/>
        <v>42.812870094397098</v>
      </c>
      <c r="CU24" s="51">
        <f t="shared" si="15"/>
        <v>42.812870094397098</v>
      </c>
      <c r="CV24" s="51">
        <f t="shared" si="15"/>
        <v>42.812870094397098</v>
      </c>
      <c r="CW24" s="51">
        <f t="shared" si="15"/>
        <v>42.812870094397098</v>
      </c>
      <c r="CX24" s="51">
        <f t="shared" si="16"/>
        <v>42.812870094397098</v>
      </c>
      <c r="CY24" s="51">
        <f t="shared" si="16"/>
        <v>42.812870094397098</v>
      </c>
      <c r="CZ24" s="51">
        <f t="shared" si="16"/>
        <v>42.812870094397098</v>
      </c>
      <c r="DA24" s="51">
        <f t="shared" si="16"/>
        <v>42.812870094397098</v>
      </c>
      <c r="DB24" s="51">
        <f t="shared" si="16"/>
        <v>42.812870094397098</v>
      </c>
      <c r="DC24" s="51">
        <f t="shared" si="16"/>
        <v>42.812870094397098</v>
      </c>
      <c r="DD24" s="51">
        <f t="shared" si="16"/>
        <v>42.812870094397098</v>
      </c>
      <c r="DE24" s="51">
        <f t="shared" si="16"/>
        <v>44.097256197229008</v>
      </c>
      <c r="DF24" s="51">
        <f t="shared" si="16"/>
        <v>44.097256197229008</v>
      </c>
      <c r="DG24" s="51">
        <f t="shared" si="16"/>
        <v>44.097256197229008</v>
      </c>
      <c r="DH24" s="51">
        <f t="shared" si="16"/>
        <v>44.097256197229008</v>
      </c>
      <c r="DI24" s="51">
        <f t="shared" si="16"/>
        <v>44.097256197229008</v>
      </c>
      <c r="DJ24" s="51">
        <f t="shared" si="16"/>
        <v>44.097256197229008</v>
      </c>
      <c r="DK24" s="51">
        <f t="shared" si="16"/>
        <v>44.097256197229008</v>
      </c>
      <c r="DL24" s="51">
        <f t="shared" si="16"/>
        <v>44.097256197229008</v>
      </c>
      <c r="DM24" s="51">
        <f t="shared" si="16"/>
        <v>44.097256197229008</v>
      </c>
      <c r="DN24" s="51">
        <f t="shared" si="17"/>
        <v>44.097256197229008</v>
      </c>
      <c r="DO24" s="51">
        <f t="shared" si="17"/>
        <v>44.097256197229008</v>
      </c>
      <c r="DP24" s="51">
        <f t="shared" si="17"/>
        <v>44.097256197229008</v>
      </c>
      <c r="DQ24" s="51">
        <f t="shared" si="17"/>
        <v>45.420173883145885</v>
      </c>
      <c r="DR24" s="51">
        <f t="shared" si="17"/>
        <v>45.420173883145885</v>
      </c>
      <c r="DS24" s="51">
        <f t="shared" si="17"/>
        <v>45.420173883145885</v>
      </c>
      <c r="DT24" s="51">
        <f t="shared" si="17"/>
        <v>45.420173883145885</v>
      </c>
      <c r="DU24" s="51">
        <f t="shared" si="17"/>
        <v>45.420173883145885</v>
      </c>
      <c r="DV24" s="51">
        <f t="shared" si="17"/>
        <v>45.420173883145885</v>
      </c>
    </row>
    <row r="25" spans="3:126">
      <c r="C25" s="1" t="s">
        <v>46</v>
      </c>
      <c r="D25" s="1" t="s">
        <v>615</v>
      </c>
      <c r="E25" s="96">
        <v>18.900000000000002</v>
      </c>
      <c r="F25" s="51">
        <f t="shared" si="10"/>
        <v>19.467000000000002</v>
      </c>
      <c r="G25" s="51">
        <f t="shared" si="10"/>
        <v>19.467000000000002</v>
      </c>
      <c r="H25" s="51">
        <f t="shared" si="10"/>
        <v>19.467000000000002</v>
      </c>
      <c r="I25" s="51">
        <f t="shared" si="10"/>
        <v>19.467000000000002</v>
      </c>
      <c r="J25" s="51">
        <f t="shared" si="10"/>
        <v>19.467000000000002</v>
      </c>
      <c r="K25" s="51">
        <f t="shared" si="10"/>
        <v>19.467000000000002</v>
      </c>
      <c r="L25" s="51">
        <f t="shared" si="10"/>
        <v>19.467000000000002</v>
      </c>
      <c r="M25" s="51">
        <f t="shared" si="10"/>
        <v>20.051010000000002</v>
      </c>
      <c r="N25" s="51">
        <f t="shared" si="10"/>
        <v>20.051010000000002</v>
      </c>
      <c r="O25" s="51">
        <f t="shared" si="10"/>
        <v>20.051010000000002</v>
      </c>
      <c r="P25" s="51">
        <f t="shared" si="10"/>
        <v>20.051010000000002</v>
      </c>
      <c r="Q25" s="51">
        <f t="shared" si="10"/>
        <v>20.051010000000002</v>
      </c>
      <c r="R25" s="51">
        <f t="shared" si="10"/>
        <v>20.051010000000002</v>
      </c>
      <c r="S25" s="51">
        <f t="shared" si="10"/>
        <v>20.051010000000002</v>
      </c>
      <c r="T25" s="51">
        <f t="shared" si="10"/>
        <v>20.051010000000002</v>
      </c>
      <c r="U25" s="51">
        <f t="shared" si="10"/>
        <v>20.051010000000002</v>
      </c>
      <c r="V25" s="51">
        <f t="shared" si="11"/>
        <v>20.051010000000002</v>
      </c>
      <c r="W25" s="51">
        <f t="shared" si="11"/>
        <v>20.051010000000002</v>
      </c>
      <c r="X25" s="51">
        <f t="shared" si="11"/>
        <v>20.051010000000002</v>
      </c>
      <c r="Y25" s="51">
        <f t="shared" si="11"/>
        <v>20.652540300000002</v>
      </c>
      <c r="Z25" s="51">
        <f t="shared" si="11"/>
        <v>20.652540300000002</v>
      </c>
      <c r="AA25" s="51">
        <f t="shared" si="11"/>
        <v>20.652540300000002</v>
      </c>
      <c r="AB25" s="51">
        <f t="shared" si="11"/>
        <v>20.652540300000002</v>
      </c>
      <c r="AC25" s="51">
        <f t="shared" si="11"/>
        <v>20.652540300000002</v>
      </c>
      <c r="AD25" s="51">
        <f t="shared" si="11"/>
        <v>20.652540300000002</v>
      </c>
      <c r="AE25" s="51">
        <f t="shared" si="11"/>
        <v>20.652540300000002</v>
      </c>
      <c r="AF25" s="51">
        <f t="shared" si="11"/>
        <v>20.652540300000002</v>
      </c>
      <c r="AG25" s="51">
        <f t="shared" si="11"/>
        <v>20.652540300000002</v>
      </c>
      <c r="AH25" s="51">
        <f t="shared" si="11"/>
        <v>20.652540300000002</v>
      </c>
      <c r="AI25" s="51">
        <f t="shared" si="11"/>
        <v>20.652540300000002</v>
      </c>
      <c r="AJ25" s="51">
        <f t="shared" si="11"/>
        <v>20.652540300000002</v>
      </c>
      <c r="AK25" s="51">
        <f t="shared" si="11"/>
        <v>21.272116509000004</v>
      </c>
      <c r="AL25" s="51">
        <f t="shared" si="12"/>
        <v>21.272116509000004</v>
      </c>
      <c r="AM25" s="51">
        <f t="shared" si="12"/>
        <v>21.272116509000004</v>
      </c>
      <c r="AN25" s="51">
        <f t="shared" si="12"/>
        <v>21.272116509000004</v>
      </c>
      <c r="AO25" s="51">
        <f t="shared" si="12"/>
        <v>21.272116509000004</v>
      </c>
      <c r="AP25" s="51">
        <f t="shared" si="12"/>
        <v>21.272116509000004</v>
      </c>
      <c r="AQ25" s="51">
        <f t="shared" si="12"/>
        <v>21.272116509000004</v>
      </c>
      <c r="AR25" s="51">
        <f t="shared" si="12"/>
        <v>21.272116509000004</v>
      </c>
      <c r="AS25" s="51">
        <f t="shared" si="12"/>
        <v>21.272116509000004</v>
      </c>
      <c r="AT25" s="51">
        <f t="shared" si="12"/>
        <v>21.272116509000004</v>
      </c>
      <c r="AU25" s="51">
        <f t="shared" si="12"/>
        <v>21.272116509000004</v>
      </c>
      <c r="AV25" s="51">
        <f t="shared" si="12"/>
        <v>21.272116509000004</v>
      </c>
      <c r="AW25" s="51">
        <f t="shared" si="12"/>
        <v>21.910280004270003</v>
      </c>
      <c r="AX25" s="51">
        <f t="shared" si="12"/>
        <v>21.910280004270003</v>
      </c>
      <c r="AY25" s="51">
        <f t="shared" si="12"/>
        <v>21.910280004270003</v>
      </c>
      <c r="AZ25" s="51">
        <f t="shared" si="12"/>
        <v>21.910280004270003</v>
      </c>
      <c r="BA25" s="51">
        <f t="shared" si="12"/>
        <v>21.910280004270003</v>
      </c>
      <c r="BB25" s="51">
        <f t="shared" si="13"/>
        <v>21.910280004270003</v>
      </c>
      <c r="BC25" s="51">
        <f t="shared" si="13"/>
        <v>21.910280004270003</v>
      </c>
      <c r="BD25" s="51">
        <f t="shared" si="13"/>
        <v>21.910280004270003</v>
      </c>
      <c r="BE25" s="51">
        <f t="shared" si="13"/>
        <v>21.910280004270003</v>
      </c>
      <c r="BF25" s="51">
        <f t="shared" si="13"/>
        <v>21.910280004270003</v>
      </c>
      <c r="BG25" s="51">
        <f t="shared" si="13"/>
        <v>21.910280004270003</v>
      </c>
      <c r="BH25" s="51">
        <f t="shared" si="13"/>
        <v>21.910280004270003</v>
      </c>
      <c r="BI25" s="51">
        <f t="shared" si="13"/>
        <v>22.567588404398105</v>
      </c>
      <c r="BJ25" s="51">
        <f t="shared" si="13"/>
        <v>22.567588404398105</v>
      </c>
      <c r="BK25" s="51">
        <f t="shared" si="13"/>
        <v>22.567588404398105</v>
      </c>
      <c r="BL25" s="51">
        <f t="shared" si="13"/>
        <v>22.567588404398105</v>
      </c>
      <c r="BM25" s="51">
        <f t="shared" si="13"/>
        <v>22.567588404398105</v>
      </c>
      <c r="BN25" s="51">
        <f t="shared" si="13"/>
        <v>22.567588404398105</v>
      </c>
      <c r="BO25" s="51">
        <f t="shared" si="13"/>
        <v>22.567588404398105</v>
      </c>
      <c r="BP25" s="51">
        <f t="shared" si="13"/>
        <v>22.567588404398105</v>
      </c>
      <c r="BQ25" s="51">
        <f t="shared" si="13"/>
        <v>22.567588404398105</v>
      </c>
      <c r="BR25" s="51">
        <f t="shared" si="14"/>
        <v>22.567588404398105</v>
      </c>
      <c r="BS25" s="51">
        <f t="shared" si="14"/>
        <v>22.567588404398105</v>
      </c>
      <c r="BT25" s="51">
        <f t="shared" si="14"/>
        <v>22.567588404398105</v>
      </c>
      <c r="BU25" s="51">
        <f t="shared" si="14"/>
        <v>23.244616056530049</v>
      </c>
      <c r="BV25" s="51">
        <f t="shared" si="14"/>
        <v>23.244616056530049</v>
      </c>
      <c r="BW25" s="51">
        <f t="shared" si="14"/>
        <v>23.244616056530049</v>
      </c>
      <c r="BX25" s="51">
        <f t="shared" si="14"/>
        <v>23.244616056530049</v>
      </c>
      <c r="BY25" s="51">
        <f t="shared" si="14"/>
        <v>23.244616056530049</v>
      </c>
      <c r="BZ25" s="51">
        <f t="shared" si="14"/>
        <v>23.244616056530049</v>
      </c>
      <c r="CA25" s="51">
        <f t="shared" si="14"/>
        <v>23.244616056530049</v>
      </c>
      <c r="CB25" s="51">
        <f t="shared" si="14"/>
        <v>23.244616056530049</v>
      </c>
      <c r="CC25" s="51">
        <f t="shared" si="14"/>
        <v>23.244616056530049</v>
      </c>
      <c r="CD25" s="51">
        <f t="shared" si="14"/>
        <v>23.244616056530049</v>
      </c>
      <c r="CE25" s="51">
        <f t="shared" si="14"/>
        <v>23.244616056530049</v>
      </c>
      <c r="CF25" s="51">
        <f t="shared" si="14"/>
        <v>23.244616056530049</v>
      </c>
      <c r="CG25" s="51">
        <f t="shared" si="14"/>
        <v>23.941954538225954</v>
      </c>
      <c r="CH25" s="51">
        <f t="shared" si="15"/>
        <v>23.941954538225954</v>
      </c>
      <c r="CI25" s="51">
        <f t="shared" si="15"/>
        <v>23.941954538225954</v>
      </c>
      <c r="CJ25" s="51">
        <f t="shared" si="15"/>
        <v>23.941954538225954</v>
      </c>
      <c r="CK25" s="51">
        <f t="shared" si="15"/>
        <v>23.941954538225954</v>
      </c>
      <c r="CL25" s="51">
        <f t="shared" si="15"/>
        <v>23.941954538225954</v>
      </c>
      <c r="CM25" s="51">
        <f t="shared" si="15"/>
        <v>23.941954538225954</v>
      </c>
      <c r="CN25" s="51">
        <f t="shared" si="15"/>
        <v>23.941954538225954</v>
      </c>
      <c r="CO25" s="51">
        <f t="shared" si="15"/>
        <v>23.941954538225954</v>
      </c>
      <c r="CP25" s="51">
        <f t="shared" si="15"/>
        <v>23.941954538225954</v>
      </c>
      <c r="CQ25" s="51">
        <f t="shared" si="15"/>
        <v>23.941954538225954</v>
      </c>
      <c r="CR25" s="51">
        <f t="shared" si="15"/>
        <v>23.941954538225954</v>
      </c>
      <c r="CS25" s="51">
        <f t="shared" si="15"/>
        <v>24.660213174372732</v>
      </c>
      <c r="CT25" s="51">
        <f t="shared" si="15"/>
        <v>24.660213174372732</v>
      </c>
      <c r="CU25" s="51">
        <f t="shared" si="15"/>
        <v>24.660213174372732</v>
      </c>
      <c r="CV25" s="51">
        <f t="shared" si="15"/>
        <v>24.660213174372732</v>
      </c>
      <c r="CW25" s="51">
        <f t="shared" si="15"/>
        <v>24.660213174372732</v>
      </c>
      <c r="CX25" s="51">
        <f t="shared" si="16"/>
        <v>24.660213174372732</v>
      </c>
      <c r="CY25" s="51">
        <f t="shared" si="16"/>
        <v>24.660213174372732</v>
      </c>
      <c r="CZ25" s="51">
        <f t="shared" si="16"/>
        <v>24.660213174372732</v>
      </c>
      <c r="DA25" s="51">
        <f t="shared" si="16"/>
        <v>24.660213174372732</v>
      </c>
      <c r="DB25" s="51">
        <f t="shared" si="16"/>
        <v>24.660213174372732</v>
      </c>
      <c r="DC25" s="51">
        <f t="shared" si="16"/>
        <v>24.660213174372732</v>
      </c>
      <c r="DD25" s="51">
        <f t="shared" si="16"/>
        <v>24.660213174372732</v>
      </c>
      <c r="DE25" s="51">
        <f t="shared" si="16"/>
        <v>25.400019569603913</v>
      </c>
      <c r="DF25" s="51">
        <f t="shared" si="16"/>
        <v>25.400019569603913</v>
      </c>
      <c r="DG25" s="51">
        <f t="shared" si="16"/>
        <v>25.400019569603913</v>
      </c>
      <c r="DH25" s="51">
        <f t="shared" si="16"/>
        <v>25.400019569603913</v>
      </c>
      <c r="DI25" s="51">
        <f t="shared" si="16"/>
        <v>25.400019569603913</v>
      </c>
      <c r="DJ25" s="51">
        <f t="shared" si="16"/>
        <v>25.400019569603913</v>
      </c>
      <c r="DK25" s="51">
        <f t="shared" si="16"/>
        <v>25.400019569603913</v>
      </c>
      <c r="DL25" s="51">
        <f t="shared" si="16"/>
        <v>25.400019569603913</v>
      </c>
      <c r="DM25" s="51">
        <f t="shared" si="16"/>
        <v>25.400019569603913</v>
      </c>
      <c r="DN25" s="51">
        <f t="shared" si="17"/>
        <v>25.400019569603913</v>
      </c>
      <c r="DO25" s="51">
        <f t="shared" si="17"/>
        <v>25.400019569603913</v>
      </c>
      <c r="DP25" s="51">
        <f t="shared" si="17"/>
        <v>25.400019569603913</v>
      </c>
      <c r="DQ25" s="51">
        <f t="shared" si="17"/>
        <v>26.16202015669203</v>
      </c>
      <c r="DR25" s="51">
        <f t="shared" si="17"/>
        <v>26.16202015669203</v>
      </c>
      <c r="DS25" s="51">
        <f t="shared" si="17"/>
        <v>26.16202015669203</v>
      </c>
      <c r="DT25" s="51">
        <f t="shared" si="17"/>
        <v>26.16202015669203</v>
      </c>
      <c r="DU25" s="51">
        <f t="shared" si="17"/>
        <v>26.16202015669203</v>
      </c>
      <c r="DV25" s="51">
        <f t="shared" si="17"/>
        <v>26.16202015669203</v>
      </c>
    </row>
    <row r="26" spans="3:126">
      <c r="C26" s="1" t="s">
        <v>46</v>
      </c>
      <c r="D26" s="1" t="s">
        <v>616</v>
      </c>
      <c r="E26" s="96">
        <v>15.75</v>
      </c>
      <c r="F26" s="51">
        <f t="shared" si="10"/>
        <v>16.2225</v>
      </c>
      <c r="G26" s="51">
        <f t="shared" si="10"/>
        <v>16.2225</v>
      </c>
      <c r="H26" s="51">
        <f t="shared" si="10"/>
        <v>16.2225</v>
      </c>
      <c r="I26" s="51">
        <f t="shared" si="10"/>
        <v>16.2225</v>
      </c>
      <c r="J26" s="51">
        <f t="shared" si="10"/>
        <v>16.2225</v>
      </c>
      <c r="K26" s="51">
        <f t="shared" si="10"/>
        <v>16.2225</v>
      </c>
      <c r="L26" s="51">
        <f t="shared" si="10"/>
        <v>16.2225</v>
      </c>
      <c r="M26" s="51">
        <f t="shared" si="10"/>
        <v>16.709174999999998</v>
      </c>
      <c r="N26" s="51">
        <f t="shared" si="10"/>
        <v>16.709174999999998</v>
      </c>
      <c r="O26" s="51">
        <f t="shared" si="10"/>
        <v>16.709174999999998</v>
      </c>
      <c r="P26" s="51">
        <f t="shared" si="10"/>
        <v>16.709174999999998</v>
      </c>
      <c r="Q26" s="51">
        <f t="shared" si="10"/>
        <v>16.709174999999998</v>
      </c>
      <c r="R26" s="51">
        <f t="shared" si="10"/>
        <v>16.709174999999998</v>
      </c>
      <c r="S26" s="51">
        <f t="shared" si="10"/>
        <v>16.709174999999998</v>
      </c>
      <c r="T26" s="51">
        <f t="shared" si="10"/>
        <v>16.709174999999998</v>
      </c>
      <c r="U26" s="51">
        <f t="shared" si="10"/>
        <v>16.709174999999998</v>
      </c>
      <c r="V26" s="51">
        <f t="shared" si="11"/>
        <v>16.709174999999998</v>
      </c>
      <c r="W26" s="51">
        <f t="shared" si="11"/>
        <v>16.709174999999998</v>
      </c>
      <c r="X26" s="51">
        <f t="shared" si="11"/>
        <v>16.709174999999998</v>
      </c>
      <c r="Y26" s="51">
        <f t="shared" si="11"/>
        <v>17.210450250000001</v>
      </c>
      <c r="Z26" s="51">
        <f t="shared" si="11"/>
        <v>17.210450250000001</v>
      </c>
      <c r="AA26" s="51">
        <f t="shared" si="11"/>
        <v>17.210450250000001</v>
      </c>
      <c r="AB26" s="51">
        <f t="shared" si="11"/>
        <v>17.210450250000001</v>
      </c>
      <c r="AC26" s="51">
        <f t="shared" si="11"/>
        <v>17.210450250000001</v>
      </c>
      <c r="AD26" s="51">
        <f t="shared" si="11"/>
        <v>17.210450250000001</v>
      </c>
      <c r="AE26" s="51">
        <f t="shared" si="11"/>
        <v>17.210450250000001</v>
      </c>
      <c r="AF26" s="51">
        <f t="shared" si="11"/>
        <v>17.210450250000001</v>
      </c>
      <c r="AG26" s="51">
        <f t="shared" si="11"/>
        <v>17.210450250000001</v>
      </c>
      <c r="AH26" s="51">
        <f t="shared" si="11"/>
        <v>17.210450250000001</v>
      </c>
      <c r="AI26" s="51">
        <f t="shared" si="11"/>
        <v>17.210450250000001</v>
      </c>
      <c r="AJ26" s="51">
        <f t="shared" si="11"/>
        <v>17.210450250000001</v>
      </c>
      <c r="AK26" s="51">
        <f t="shared" si="11"/>
        <v>17.726763757500002</v>
      </c>
      <c r="AL26" s="51">
        <f t="shared" si="12"/>
        <v>17.726763757500002</v>
      </c>
      <c r="AM26" s="51">
        <f t="shared" si="12"/>
        <v>17.726763757500002</v>
      </c>
      <c r="AN26" s="51">
        <f t="shared" si="12"/>
        <v>17.726763757500002</v>
      </c>
      <c r="AO26" s="51">
        <f t="shared" si="12"/>
        <v>17.726763757500002</v>
      </c>
      <c r="AP26" s="51">
        <f t="shared" si="12"/>
        <v>17.726763757500002</v>
      </c>
      <c r="AQ26" s="51">
        <f t="shared" si="12"/>
        <v>17.726763757500002</v>
      </c>
      <c r="AR26" s="51">
        <f t="shared" si="12"/>
        <v>17.726763757500002</v>
      </c>
      <c r="AS26" s="51">
        <f t="shared" si="12"/>
        <v>17.726763757500002</v>
      </c>
      <c r="AT26" s="51">
        <f t="shared" si="12"/>
        <v>17.726763757500002</v>
      </c>
      <c r="AU26" s="51">
        <f t="shared" si="12"/>
        <v>17.726763757500002</v>
      </c>
      <c r="AV26" s="51">
        <f t="shared" si="12"/>
        <v>17.726763757500002</v>
      </c>
      <c r="AW26" s="51">
        <f t="shared" si="12"/>
        <v>18.258566670225001</v>
      </c>
      <c r="AX26" s="51">
        <f t="shared" si="12"/>
        <v>18.258566670225001</v>
      </c>
      <c r="AY26" s="51">
        <f t="shared" si="12"/>
        <v>18.258566670225001</v>
      </c>
      <c r="AZ26" s="51">
        <f t="shared" si="12"/>
        <v>18.258566670225001</v>
      </c>
      <c r="BA26" s="51">
        <f t="shared" si="12"/>
        <v>18.258566670225001</v>
      </c>
      <c r="BB26" s="51">
        <f t="shared" si="13"/>
        <v>18.258566670225001</v>
      </c>
      <c r="BC26" s="51">
        <f t="shared" si="13"/>
        <v>18.258566670225001</v>
      </c>
      <c r="BD26" s="51">
        <f t="shared" si="13"/>
        <v>18.258566670225001</v>
      </c>
      <c r="BE26" s="51">
        <f t="shared" si="13"/>
        <v>18.258566670225001</v>
      </c>
      <c r="BF26" s="51">
        <f t="shared" si="13"/>
        <v>18.258566670225001</v>
      </c>
      <c r="BG26" s="51">
        <f t="shared" si="13"/>
        <v>18.258566670225001</v>
      </c>
      <c r="BH26" s="51">
        <f t="shared" si="13"/>
        <v>18.258566670225001</v>
      </c>
      <c r="BI26" s="51">
        <f t="shared" si="13"/>
        <v>18.806323670331754</v>
      </c>
      <c r="BJ26" s="51">
        <f t="shared" si="13"/>
        <v>18.806323670331754</v>
      </c>
      <c r="BK26" s="51">
        <f t="shared" si="13"/>
        <v>18.806323670331754</v>
      </c>
      <c r="BL26" s="51">
        <f t="shared" si="13"/>
        <v>18.806323670331754</v>
      </c>
      <c r="BM26" s="51">
        <f t="shared" si="13"/>
        <v>18.806323670331754</v>
      </c>
      <c r="BN26" s="51">
        <f t="shared" si="13"/>
        <v>18.806323670331754</v>
      </c>
      <c r="BO26" s="51">
        <f t="shared" si="13"/>
        <v>18.806323670331754</v>
      </c>
      <c r="BP26" s="51">
        <f t="shared" si="13"/>
        <v>18.806323670331754</v>
      </c>
      <c r="BQ26" s="51">
        <f t="shared" si="13"/>
        <v>18.806323670331754</v>
      </c>
      <c r="BR26" s="51">
        <f t="shared" si="14"/>
        <v>18.806323670331754</v>
      </c>
      <c r="BS26" s="51">
        <f t="shared" si="14"/>
        <v>18.806323670331754</v>
      </c>
      <c r="BT26" s="51">
        <f t="shared" si="14"/>
        <v>18.806323670331754</v>
      </c>
      <c r="BU26" s="51">
        <f t="shared" si="14"/>
        <v>19.370513380441707</v>
      </c>
      <c r="BV26" s="51">
        <f t="shared" si="14"/>
        <v>19.370513380441707</v>
      </c>
      <c r="BW26" s="51">
        <f t="shared" si="14"/>
        <v>19.370513380441707</v>
      </c>
      <c r="BX26" s="51">
        <f t="shared" si="14"/>
        <v>19.370513380441707</v>
      </c>
      <c r="BY26" s="51">
        <f t="shared" si="14"/>
        <v>19.370513380441707</v>
      </c>
      <c r="BZ26" s="51">
        <f t="shared" si="14"/>
        <v>19.370513380441707</v>
      </c>
      <c r="CA26" s="51">
        <f t="shared" si="14"/>
        <v>19.370513380441707</v>
      </c>
      <c r="CB26" s="51">
        <f t="shared" si="14"/>
        <v>19.370513380441707</v>
      </c>
      <c r="CC26" s="51">
        <f t="shared" si="14"/>
        <v>19.370513380441707</v>
      </c>
      <c r="CD26" s="51">
        <f t="shared" si="14"/>
        <v>19.370513380441707</v>
      </c>
      <c r="CE26" s="51">
        <f t="shared" si="14"/>
        <v>19.370513380441707</v>
      </c>
      <c r="CF26" s="51">
        <f t="shared" si="14"/>
        <v>19.370513380441707</v>
      </c>
      <c r="CG26" s="51">
        <f t="shared" si="14"/>
        <v>19.951628781854957</v>
      </c>
      <c r="CH26" s="51">
        <f t="shared" si="15"/>
        <v>19.951628781854957</v>
      </c>
      <c r="CI26" s="51">
        <f t="shared" si="15"/>
        <v>19.951628781854957</v>
      </c>
      <c r="CJ26" s="51">
        <f t="shared" si="15"/>
        <v>19.951628781854957</v>
      </c>
      <c r="CK26" s="51">
        <f t="shared" si="15"/>
        <v>19.951628781854957</v>
      </c>
      <c r="CL26" s="51">
        <f t="shared" si="15"/>
        <v>19.951628781854957</v>
      </c>
      <c r="CM26" s="51">
        <f t="shared" si="15"/>
        <v>19.951628781854957</v>
      </c>
      <c r="CN26" s="51">
        <f t="shared" si="15"/>
        <v>19.951628781854957</v>
      </c>
      <c r="CO26" s="51">
        <f t="shared" si="15"/>
        <v>19.951628781854957</v>
      </c>
      <c r="CP26" s="51">
        <f t="shared" si="15"/>
        <v>19.951628781854957</v>
      </c>
      <c r="CQ26" s="51">
        <f t="shared" si="15"/>
        <v>19.951628781854957</v>
      </c>
      <c r="CR26" s="51">
        <f t="shared" si="15"/>
        <v>19.951628781854957</v>
      </c>
      <c r="CS26" s="51">
        <f t="shared" si="15"/>
        <v>20.550177645310608</v>
      </c>
      <c r="CT26" s="51">
        <f t="shared" si="15"/>
        <v>20.550177645310608</v>
      </c>
      <c r="CU26" s="51">
        <f t="shared" si="15"/>
        <v>20.550177645310608</v>
      </c>
      <c r="CV26" s="51">
        <f t="shared" si="15"/>
        <v>20.550177645310608</v>
      </c>
      <c r="CW26" s="51">
        <f t="shared" si="15"/>
        <v>20.550177645310608</v>
      </c>
      <c r="CX26" s="51">
        <f t="shared" si="16"/>
        <v>20.550177645310608</v>
      </c>
      <c r="CY26" s="51">
        <f t="shared" si="16"/>
        <v>20.550177645310608</v>
      </c>
      <c r="CZ26" s="51">
        <f t="shared" si="16"/>
        <v>20.550177645310608</v>
      </c>
      <c r="DA26" s="51">
        <f t="shared" si="16"/>
        <v>20.550177645310608</v>
      </c>
      <c r="DB26" s="51">
        <f t="shared" si="16"/>
        <v>20.550177645310608</v>
      </c>
      <c r="DC26" s="51">
        <f t="shared" si="16"/>
        <v>20.550177645310608</v>
      </c>
      <c r="DD26" s="51">
        <f t="shared" si="16"/>
        <v>20.550177645310608</v>
      </c>
      <c r="DE26" s="51">
        <f t="shared" si="16"/>
        <v>21.166682974669925</v>
      </c>
      <c r="DF26" s="51">
        <f t="shared" si="16"/>
        <v>21.166682974669925</v>
      </c>
      <c r="DG26" s="51">
        <f t="shared" si="16"/>
        <v>21.166682974669925</v>
      </c>
      <c r="DH26" s="51">
        <f t="shared" si="16"/>
        <v>21.166682974669925</v>
      </c>
      <c r="DI26" s="51">
        <f t="shared" si="16"/>
        <v>21.166682974669925</v>
      </c>
      <c r="DJ26" s="51">
        <f t="shared" si="16"/>
        <v>21.166682974669925</v>
      </c>
      <c r="DK26" s="51">
        <f t="shared" si="16"/>
        <v>21.166682974669925</v>
      </c>
      <c r="DL26" s="51">
        <f t="shared" si="16"/>
        <v>21.166682974669925</v>
      </c>
      <c r="DM26" s="51">
        <f t="shared" si="16"/>
        <v>21.166682974669925</v>
      </c>
      <c r="DN26" s="51">
        <f t="shared" si="17"/>
        <v>21.166682974669925</v>
      </c>
      <c r="DO26" s="51">
        <f t="shared" si="17"/>
        <v>21.166682974669925</v>
      </c>
      <c r="DP26" s="51">
        <f t="shared" si="17"/>
        <v>21.166682974669925</v>
      </c>
      <c r="DQ26" s="51">
        <f t="shared" si="17"/>
        <v>21.801683463910024</v>
      </c>
      <c r="DR26" s="51">
        <f t="shared" si="17"/>
        <v>21.801683463910024</v>
      </c>
      <c r="DS26" s="51">
        <f t="shared" si="17"/>
        <v>21.801683463910024</v>
      </c>
      <c r="DT26" s="51">
        <f t="shared" si="17"/>
        <v>21.801683463910024</v>
      </c>
      <c r="DU26" s="51">
        <f t="shared" si="17"/>
        <v>21.801683463910024</v>
      </c>
      <c r="DV26" s="51">
        <f t="shared" si="17"/>
        <v>21.801683463910024</v>
      </c>
    </row>
    <row r="27" spans="3:126">
      <c r="C27" s="1" t="s">
        <v>46</v>
      </c>
      <c r="D27" s="1" t="s">
        <v>617</v>
      </c>
      <c r="E27" s="96">
        <v>26.25</v>
      </c>
      <c r="F27" s="51">
        <f t="shared" si="10"/>
        <v>27.037500000000001</v>
      </c>
      <c r="G27" s="51">
        <f t="shared" si="10"/>
        <v>27.037500000000001</v>
      </c>
      <c r="H27" s="51">
        <f t="shared" si="10"/>
        <v>27.037500000000001</v>
      </c>
      <c r="I27" s="51">
        <f t="shared" si="10"/>
        <v>27.037500000000001</v>
      </c>
      <c r="J27" s="51">
        <f t="shared" si="10"/>
        <v>27.037500000000001</v>
      </c>
      <c r="K27" s="51">
        <f t="shared" si="10"/>
        <v>27.037500000000001</v>
      </c>
      <c r="L27" s="51">
        <f t="shared" si="10"/>
        <v>27.037500000000001</v>
      </c>
      <c r="M27" s="51">
        <f t="shared" si="10"/>
        <v>27.848624999999998</v>
      </c>
      <c r="N27" s="51">
        <f t="shared" si="10"/>
        <v>27.848624999999998</v>
      </c>
      <c r="O27" s="51">
        <f t="shared" si="10"/>
        <v>27.848624999999998</v>
      </c>
      <c r="P27" s="51">
        <f t="shared" si="10"/>
        <v>27.848624999999998</v>
      </c>
      <c r="Q27" s="51">
        <f t="shared" si="10"/>
        <v>27.848624999999998</v>
      </c>
      <c r="R27" s="51">
        <f t="shared" si="10"/>
        <v>27.848624999999998</v>
      </c>
      <c r="S27" s="51">
        <f t="shared" si="10"/>
        <v>27.848624999999998</v>
      </c>
      <c r="T27" s="51">
        <f t="shared" si="10"/>
        <v>27.848624999999998</v>
      </c>
      <c r="U27" s="51">
        <f t="shared" si="10"/>
        <v>27.848624999999998</v>
      </c>
      <c r="V27" s="51">
        <f t="shared" si="11"/>
        <v>27.848624999999998</v>
      </c>
      <c r="W27" s="51">
        <f t="shared" si="11"/>
        <v>27.848624999999998</v>
      </c>
      <c r="X27" s="51">
        <f t="shared" si="11"/>
        <v>27.848624999999998</v>
      </c>
      <c r="Y27" s="51">
        <f t="shared" si="11"/>
        <v>28.684083749999999</v>
      </c>
      <c r="Z27" s="51">
        <f t="shared" si="11"/>
        <v>28.684083749999999</v>
      </c>
      <c r="AA27" s="51">
        <f t="shared" si="11"/>
        <v>28.684083749999999</v>
      </c>
      <c r="AB27" s="51">
        <f t="shared" si="11"/>
        <v>28.684083749999999</v>
      </c>
      <c r="AC27" s="51">
        <f t="shared" si="11"/>
        <v>28.684083749999999</v>
      </c>
      <c r="AD27" s="51">
        <f t="shared" si="11"/>
        <v>28.684083749999999</v>
      </c>
      <c r="AE27" s="51">
        <f t="shared" si="11"/>
        <v>28.684083749999999</v>
      </c>
      <c r="AF27" s="51">
        <f t="shared" si="11"/>
        <v>28.684083749999999</v>
      </c>
      <c r="AG27" s="51">
        <f t="shared" si="11"/>
        <v>28.684083749999999</v>
      </c>
      <c r="AH27" s="51">
        <f t="shared" si="11"/>
        <v>28.684083749999999</v>
      </c>
      <c r="AI27" s="51">
        <f t="shared" si="11"/>
        <v>28.684083749999999</v>
      </c>
      <c r="AJ27" s="51">
        <f t="shared" si="11"/>
        <v>28.684083749999999</v>
      </c>
      <c r="AK27" s="51">
        <f t="shared" si="11"/>
        <v>29.544606262500004</v>
      </c>
      <c r="AL27" s="51">
        <f t="shared" si="12"/>
        <v>29.544606262500004</v>
      </c>
      <c r="AM27" s="51">
        <f t="shared" si="12"/>
        <v>29.544606262500004</v>
      </c>
      <c r="AN27" s="51">
        <f t="shared" si="12"/>
        <v>29.544606262500004</v>
      </c>
      <c r="AO27" s="51">
        <f t="shared" si="12"/>
        <v>29.544606262500004</v>
      </c>
      <c r="AP27" s="51">
        <f t="shared" si="12"/>
        <v>29.544606262500004</v>
      </c>
      <c r="AQ27" s="51">
        <f t="shared" si="12"/>
        <v>29.544606262500004</v>
      </c>
      <c r="AR27" s="51">
        <f t="shared" si="12"/>
        <v>29.544606262500004</v>
      </c>
      <c r="AS27" s="51">
        <f t="shared" si="12"/>
        <v>29.544606262500004</v>
      </c>
      <c r="AT27" s="51">
        <f t="shared" si="12"/>
        <v>29.544606262500004</v>
      </c>
      <c r="AU27" s="51">
        <f t="shared" si="12"/>
        <v>29.544606262500004</v>
      </c>
      <c r="AV27" s="51">
        <f t="shared" si="12"/>
        <v>29.544606262500004</v>
      </c>
      <c r="AW27" s="51">
        <f t="shared" si="12"/>
        <v>30.430944450375002</v>
      </c>
      <c r="AX27" s="51">
        <f t="shared" si="12"/>
        <v>30.430944450375002</v>
      </c>
      <c r="AY27" s="51">
        <f t="shared" si="12"/>
        <v>30.430944450375002</v>
      </c>
      <c r="AZ27" s="51">
        <f t="shared" si="12"/>
        <v>30.430944450375002</v>
      </c>
      <c r="BA27" s="51">
        <f t="shared" si="12"/>
        <v>30.430944450375002</v>
      </c>
      <c r="BB27" s="51">
        <f t="shared" si="13"/>
        <v>30.430944450375002</v>
      </c>
      <c r="BC27" s="51">
        <f t="shared" si="13"/>
        <v>30.430944450375002</v>
      </c>
      <c r="BD27" s="51">
        <f t="shared" si="13"/>
        <v>30.430944450375002</v>
      </c>
      <c r="BE27" s="51">
        <f t="shared" si="13"/>
        <v>30.430944450375002</v>
      </c>
      <c r="BF27" s="51">
        <f t="shared" si="13"/>
        <v>30.430944450375002</v>
      </c>
      <c r="BG27" s="51">
        <f t="shared" si="13"/>
        <v>30.430944450375002</v>
      </c>
      <c r="BH27" s="51">
        <f t="shared" si="13"/>
        <v>30.430944450375002</v>
      </c>
      <c r="BI27" s="51">
        <f t="shared" si="13"/>
        <v>31.343872783886255</v>
      </c>
      <c r="BJ27" s="51">
        <f t="shared" si="13"/>
        <v>31.343872783886255</v>
      </c>
      <c r="BK27" s="51">
        <f t="shared" si="13"/>
        <v>31.343872783886255</v>
      </c>
      <c r="BL27" s="51">
        <f t="shared" si="13"/>
        <v>31.343872783886255</v>
      </c>
      <c r="BM27" s="51">
        <f t="shared" si="13"/>
        <v>31.343872783886255</v>
      </c>
      <c r="BN27" s="51">
        <f t="shared" si="13"/>
        <v>31.343872783886255</v>
      </c>
      <c r="BO27" s="51">
        <f t="shared" si="13"/>
        <v>31.343872783886255</v>
      </c>
      <c r="BP27" s="51">
        <f t="shared" si="13"/>
        <v>31.343872783886255</v>
      </c>
      <c r="BQ27" s="51">
        <f t="shared" si="13"/>
        <v>31.343872783886255</v>
      </c>
      <c r="BR27" s="51">
        <f t="shared" si="14"/>
        <v>31.343872783886255</v>
      </c>
      <c r="BS27" s="51">
        <f t="shared" si="14"/>
        <v>31.343872783886255</v>
      </c>
      <c r="BT27" s="51">
        <f t="shared" si="14"/>
        <v>31.343872783886255</v>
      </c>
      <c r="BU27" s="51">
        <f t="shared" si="14"/>
        <v>32.284188967402841</v>
      </c>
      <c r="BV27" s="51">
        <f t="shared" si="14"/>
        <v>32.284188967402841</v>
      </c>
      <c r="BW27" s="51">
        <f t="shared" si="14"/>
        <v>32.284188967402841</v>
      </c>
      <c r="BX27" s="51">
        <f t="shared" si="14"/>
        <v>32.284188967402841</v>
      </c>
      <c r="BY27" s="51">
        <f t="shared" si="14"/>
        <v>32.284188967402841</v>
      </c>
      <c r="BZ27" s="51">
        <f t="shared" si="14"/>
        <v>32.284188967402841</v>
      </c>
      <c r="CA27" s="51">
        <f t="shared" si="14"/>
        <v>32.284188967402841</v>
      </c>
      <c r="CB27" s="51">
        <f t="shared" si="14"/>
        <v>32.284188967402841</v>
      </c>
      <c r="CC27" s="51">
        <f t="shared" si="14"/>
        <v>32.284188967402841</v>
      </c>
      <c r="CD27" s="51">
        <f t="shared" si="14"/>
        <v>32.284188967402841</v>
      </c>
      <c r="CE27" s="51">
        <f t="shared" si="14"/>
        <v>32.284188967402841</v>
      </c>
      <c r="CF27" s="51">
        <f t="shared" si="14"/>
        <v>32.284188967402841</v>
      </c>
      <c r="CG27" s="51">
        <f t="shared" si="14"/>
        <v>33.252714636424933</v>
      </c>
      <c r="CH27" s="51">
        <f t="shared" si="15"/>
        <v>33.252714636424933</v>
      </c>
      <c r="CI27" s="51">
        <f t="shared" si="15"/>
        <v>33.252714636424933</v>
      </c>
      <c r="CJ27" s="51">
        <f t="shared" si="15"/>
        <v>33.252714636424933</v>
      </c>
      <c r="CK27" s="51">
        <f t="shared" si="15"/>
        <v>33.252714636424933</v>
      </c>
      <c r="CL27" s="51">
        <f t="shared" si="15"/>
        <v>33.252714636424933</v>
      </c>
      <c r="CM27" s="51">
        <f t="shared" si="15"/>
        <v>33.252714636424933</v>
      </c>
      <c r="CN27" s="51">
        <f t="shared" si="15"/>
        <v>33.252714636424933</v>
      </c>
      <c r="CO27" s="51">
        <f t="shared" si="15"/>
        <v>33.252714636424933</v>
      </c>
      <c r="CP27" s="51">
        <f t="shared" si="15"/>
        <v>33.252714636424933</v>
      </c>
      <c r="CQ27" s="51">
        <f t="shared" si="15"/>
        <v>33.252714636424933</v>
      </c>
      <c r="CR27" s="51">
        <f t="shared" si="15"/>
        <v>33.252714636424933</v>
      </c>
      <c r="CS27" s="51">
        <f t="shared" si="15"/>
        <v>34.250296075517682</v>
      </c>
      <c r="CT27" s="51">
        <f t="shared" si="15"/>
        <v>34.250296075517682</v>
      </c>
      <c r="CU27" s="51">
        <f t="shared" si="15"/>
        <v>34.250296075517682</v>
      </c>
      <c r="CV27" s="51">
        <f t="shared" si="15"/>
        <v>34.250296075517682</v>
      </c>
      <c r="CW27" s="51">
        <f t="shared" si="15"/>
        <v>34.250296075517682</v>
      </c>
      <c r="CX27" s="51">
        <f t="shared" si="16"/>
        <v>34.250296075517682</v>
      </c>
      <c r="CY27" s="51">
        <f t="shared" si="16"/>
        <v>34.250296075517682</v>
      </c>
      <c r="CZ27" s="51">
        <f t="shared" si="16"/>
        <v>34.250296075517682</v>
      </c>
      <c r="DA27" s="51">
        <f t="shared" si="16"/>
        <v>34.250296075517682</v>
      </c>
      <c r="DB27" s="51">
        <f t="shared" si="16"/>
        <v>34.250296075517682</v>
      </c>
      <c r="DC27" s="51">
        <f t="shared" si="16"/>
        <v>34.250296075517682</v>
      </c>
      <c r="DD27" s="51">
        <f t="shared" si="16"/>
        <v>34.250296075517682</v>
      </c>
      <c r="DE27" s="51">
        <f t="shared" si="16"/>
        <v>35.277804957783211</v>
      </c>
      <c r="DF27" s="51">
        <f t="shared" si="16"/>
        <v>35.277804957783211</v>
      </c>
      <c r="DG27" s="51">
        <f t="shared" si="16"/>
        <v>35.277804957783211</v>
      </c>
      <c r="DH27" s="51">
        <f t="shared" si="16"/>
        <v>35.277804957783211</v>
      </c>
      <c r="DI27" s="51">
        <f t="shared" si="16"/>
        <v>35.277804957783211</v>
      </c>
      <c r="DJ27" s="51">
        <f t="shared" si="16"/>
        <v>35.277804957783211</v>
      </c>
      <c r="DK27" s="51">
        <f t="shared" si="16"/>
        <v>35.277804957783211</v>
      </c>
      <c r="DL27" s="51">
        <f t="shared" si="16"/>
        <v>35.277804957783211</v>
      </c>
      <c r="DM27" s="51">
        <f t="shared" si="16"/>
        <v>35.277804957783211</v>
      </c>
      <c r="DN27" s="51">
        <f t="shared" si="17"/>
        <v>35.277804957783211</v>
      </c>
      <c r="DO27" s="51">
        <f t="shared" si="17"/>
        <v>35.277804957783211</v>
      </c>
      <c r="DP27" s="51">
        <f t="shared" si="17"/>
        <v>35.277804957783211</v>
      </c>
      <c r="DQ27" s="51">
        <f t="shared" si="17"/>
        <v>36.336139106516704</v>
      </c>
      <c r="DR27" s="51">
        <f t="shared" si="17"/>
        <v>36.336139106516704</v>
      </c>
      <c r="DS27" s="51">
        <f t="shared" si="17"/>
        <v>36.336139106516704</v>
      </c>
      <c r="DT27" s="51">
        <f t="shared" si="17"/>
        <v>36.336139106516704</v>
      </c>
      <c r="DU27" s="51">
        <f t="shared" si="17"/>
        <v>36.336139106516704</v>
      </c>
      <c r="DV27" s="51">
        <f t="shared" si="17"/>
        <v>36.336139106516704</v>
      </c>
    </row>
    <row r="28" spans="3:126">
      <c r="C28" s="1" t="s">
        <v>46</v>
      </c>
      <c r="D28" s="1" t="s">
        <v>618</v>
      </c>
      <c r="E28" s="96">
        <v>16.8</v>
      </c>
      <c r="F28" s="51">
        <f t="shared" si="10"/>
        <v>17.304000000000002</v>
      </c>
      <c r="G28" s="51">
        <f t="shared" si="10"/>
        <v>17.304000000000002</v>
      </c>
      <c r="H28" s="51">
        <f t="shared" si="10"/>
        <v>17.304000000000002</v>
      </c>
      <c r="I28" s="51">
        <f t="shared" si="10"/>
        <v>17.304000000000002</v>
      </c>
      <c r="J28" s="51">
        <f t="shared" si="10"/>
        <v>17.304000000000002</v>
      </c>
      <c r="K28" s="51">
        <f t="shared" si="10"/>
        <v>17.304000000000002</v>
      </c>
      <c r="L28" s="51">
        <f t="shared" si="10"/>
        <v>17.304000000000002</v>
      </c>
      <c r="M28" s="51">
        <f t="shared" si="10"/>
        <v>17.823119999999999</v>
      </c>
      <c r="N28" s="51">
        <f t="shared" si="10"/>
        <v>17.823119999999999</v>
      </c>
      <c r="O28" s="51">
        <f t="shared" si="10"/>
        <v>17.823119999999999</v>
      </c>
      <c r="P28" s="51">
        <f t="shared" si="10"/>
        <v>17.823119999999999</v>
      </c>
      <c r="Q28" s="51">
        <f t="shared" si="10"/>
        <v>17.823119999999999</v>
      </c>
      <c r="R28" s="51">
        <f t="shared" si="10"/>
        <v>17.823119999999999</v>
      </c>
      <c r="S28" s="51">
        <f t="shared" si="10"/>
        <v>17.823119999999999</v>
      </c>
      <c r="T28" s="51">
        <f t="shared" si="10"/>
        <v>17.823119999999999</v>
      </c>
      <c r="U28" s="51">
        <f t="shared" ref="U28:AJ43" si="20">IF($E28=0,0,MAX(($E28*U$5),U$10))</f>
        <v>17.823119999999999</v>
      </c>
      <c r="V28" s="51">
        <f t="shared" si="11"/>
        <v>17.823119999999999</v>
      </c>
      <c r="W28" s="51">
        <f t="shared" si="11"/>
        <v>17.823119999999999</v>
      </c>
      <c r="X28" s="51">
        <f t="shared" si="11"/>
        <v>17.823119999999999</v>
      </c>
      <c r="Y28" s="51">
        <f t="shared" si="11"/>
        <v>18.3578136</v>
      </c>
      <c r="Z28" s="51">
        <f t="shared" si="11"/>
        <v>18.3578136</v>
      </c>
      <c r="AA28" s="51">
        <f t="shared" si="11"/>
        <v>18.3578136</v>
      </c>
      <c r="AB28" s="51">
        <f t="shared" si="11"/>
        <v>18.3578136</v>
      </c>
      <c r="AC28" s="51">
        <f t="shared" si="11"/>
        <v>18.3578136</v>
      </c>
      <c r="AD28" s="51">
        <f t="shared" si="11"/>
        <v>18.3578136</v>
      </c>
      <c r="AE28" s="51">
        <f t="shared" si="11"/>
        <v>18.3578136</v>
      </c>
      <c r="AF28" s="51">
        <f t="shared" si="11"/>
        <v>18.3578136</v>
      </c>
      <c r="AG28" s="51">
        <f t="shared" si="11"/>
        <v>18.3578136</v>
      </c>
      <c r="AH28" s="51">
        <f t="shared" si="11"/>
        <v>18.3578136</v>
      </c>
      <c r="AI28" s="51">
        <f t="shared" si="11"/>
        <v>18.3578136</v>
      </c>
      <c r="AJ28" s="51">
        <f t="shared" si="11"/>
        <v>18.3578136</v>
      </c>
      <c r="AK28" s="51">
        <f t="shared" ref="AK28:AZ43" si="21">IF($E28=0,0,MAX(($E28*AK$5),AK$10))</f>
        <v>18.908548008000004</v>
      </c>
      <c r="AL28" s="51">
        <f t="shared" si="12"/>
        <v>18.908548008000004</v>
      </c>
      <c r="AM28" s="51">
        <f t="shared" si="12"/>
        <v>18.908548008000004</v>
      </c>
      <c r="AN28" s="51">
        <f t="shared" si="12"/>
        <v>18.908548008000004</v>
      </c>
      <c r="AO28" s="51">
        <f t="shared" si="12"/>
        <v>18.908548008000004</v>
      </c>
      <c r="AP28" s="51">
        <f t="shared" si="12"/>
        <v>18.908548008000004</v>
      </c>
      <c r="AQ28" s="51">
        <f t="shared" si="12"/>
        <v>18.908548008000004</v>
      </c>
      <c r="AR28" s="51">
        <f t="shared" si="12"/>
        <v>18.908548008000004</v>
      </c>
      <c r="AS28" s="51">
        <f t="shared" si="12"/>
        <v>18.908548008000004</v>
      </c>
      <c r="AT28" s="51">
        <f t="shared" si="12"/>
        <v>18.908548008000004</v>
      </c>
      <c r="AU28" s="51">
        <f t="shared" si="12"/>
        <v>18.908548008000004</v>
      </c>
      <c r="AV28" s="51">
        <f t="shared" si="12"/>
        <v>18.908548008000004</v>
      </c>
      <c r="AW28" s="51">
        <f t="shared" si="12"/>
        <v>19.475804448240002</v>
      </c>
      <c r="AX28" s="51">
        <f t="shared" si="12"/>
        <v>19.475804448240002</v>
      </c>
      <c r="AY28" s="51">
        <f t="shared" si="12"/>
        <v>19.475804448240002</v>
      </c>
      <c r="AZ28" s="51">
        <f t="shared" si="12"/>
        <v>19.475804448240002</v>
      </c>
      <c r="BA28" s="51">
        <f t="shared" ref="BA28:BP43" si="22">IF($E28=0,0,MAX(($E28*BA$5),BA$10))</f>
        <v>19.475804448240002</v>
      </c>
      <c r="BB28" s="51">
        <f t="shared" si="13"/>
        <v>19.475804448240002</v>
      </c>
      <c r="BC28" s="51">
        <f t="shared" si="13"/>
        <v>19.475804448240002</v>
      </c>
      <c r="BD28" s="51">
        <f t="shared" si="13"/>
        <v>19.475804448240002</v>
      </c>
      <c r="BE28" s="51">
        <f t="shared" si="13"/>
        <v>19.475804448240002</v>
      </c>
      <c r="BF28" s="51">
        <f t="shared" si="13"/>
        <v>19.475804448240002</v>
      </c>
      <c r="BG28" s="51">
        <f t="shared" si="13"/>
        <v>19.475804448240002</v>
      </c>
      <c r="BH28" s="51">
        <f t="shared" si="13"/>
        <v>19.475804448240002</v>
      </c>
      <c r="BI28" s="51">
        <f t="shared" si="13"/>
        <v>20.060078581687204</v>
      </c>
      <c r="BJ28" s="51">
        <f t="shared" si="13"/>
        <v>20.060078581687204</v>
      </c>
      <c r="BK28" s="51">
        <f t="shared" si="13"/>
        <v>20.060078581687204</v>
      </c>
      <c r="BL28" s="51">
        <f t="shared" si="13"/>
        <v>20.060078581687204</v>
      </c>
      <c r="BM28" s="51">
        <f t="shared" si="13"/>
        <v>20.060078581687204</v>
      </c>
      <c r="BN28" s="51">
        <f t="shared" si="13"/>
        <v>20.060078581687204</v>
      </c>
      <c r="BO28" s="51">
        <f t="shared" si="13"/>
        <v>20.060078581687204</v>
      </c>
      <c r="BP28" s="51">
        <f t="shared" si="13"/>
        <v>20.060078581687204</v>
      </c>
      <c r="BQ28" s="51">
        <f t="shared" ref="BQ28:CF43" si="23">IF($E28=0,0,MAX(($E28*BQ$5),BQ$10))</f>
        <v>20.060078581687204</v>
      </c>
      <c r="BR28" s="51">
        <f t="shared" si="14"/>
        <v>20.060078581687204</v>
      </c>
      <c r="BS28" s="51">
        <f t="shared" si="14"/>
        <v>20.060078581687204</v>
      </c>
      <c r="BT28" s="51">
        <f t="shared" si="14"/>
        <v>20.060078581687204</v>
      </c>
      <c r="BU28" s="51">
        <f t="shared" si="14"/>
        <v>20.66188093913782</v>
      </c>
      <c r="BV28" s="51">
        <f t="shared" si="14"/>
        <v>20.66188093913782</v>
      </c>
      <c r="BW28" s="51">
        <f t="shared" si="14"/>
        <v>20.66188093913782</v>
      </c>
      <c r="BX28" s="51">
        <f t="shared" si="14"/>
        <v>20.66188093913782</v>
      </c>
      <c r="BY28" s="51">
        <f t="shared" si="14"/>
        <v>20.66188093913782</v>
      </c>
      <c r="BZ28" s="51">
        <f t="shared" si="14"/>
        <v>20.66188093913782</v>
      </c>
      <c r="CA28" s="51">
        <f t="shared" si="14"/>
        <v>20.66188093913782</v>
      </c>
      <c r="CB28" s="51">
        <f t="shared" si="14"/>
        <v>20.66188093913782</v>
      </c>
      <c r="CC28" s="51">
        <f t="shared" si="14"/>
        <v>20.66188093913782</v>
      </c>
      <c r="CD28" s="51">
        <f t="shared" si="14"/>
        <v>20.66188093913782</v>
      </c>
      <c r="CE28" s="51">
        <f t="shared" si="14"/>
        <v>20.66188093913782</v>
      </c>
      <c r="CF28" s="51">
        <f t="shared" si="14"/>
        <v>20.66188093913782</v>
      </c>
      <c r="CG28" s="51">
        <f t="shared" ref="CG28:CV43" si="24">IF($E28=0,0,MAX(($E28*CG$5),CG$10))</f>
        <v>21.281737367311955</v>
      </c>
      <c r="CH28" s="51">
        <f t="shared" si="15"/>
        <v>21.281737367311955</v>
      </c>
      <c r="CI28" s="51">
        <f t="shared" si="15"/>
        <v>21.281737367311955</v>
      </c>
      <c r="CJ28" s="51">
        <f t="shared" si="15"/>
        <v>21.281737367311955</v>
      </c>
      <c r="CK28" s="51">
        <f t="shared" si="15"/>
        <v>21.281737367311955</v>
      </c>
      <c r="CL28" s="51">
        <f t="shared" si="15"/>
        <v>21.281737367311955</v>
      </c>
      <c r="CM28" s="51">
        <f t="shared" si="15"/>
        <v>21.281737367311955</v>
      </c>
      <c r="CN28" s="51">
        <f t="shared" si="15"/>
        <v>21.281737367311955</v>
      </c>
      <c r="CO28" s="51">
        <f t="shared" si="15"/>
        <v>21.281737367311955</v>
      </c>
      <c r="CP28" s="51">
        <f t="shared" si="15"/>
        <v>21.281737367311955</v>
      </c>
      <c r="CQ28" s="51">
        <f t="shared" si="15"/>
        <v>21.281737367311955</v>
      </c>
      <c r="CR28" s="51">
        <f t="shared" si="15"/>
        <v>21.281737367311955</v>
      </c>
      <c r="CS28" s="51">
        <f t="shared" si="15"/>
        <v>21.920189488331314</v>
      </c>
      <c r="CT28" s="51">
        <f t="shared" si="15"/>
        <v>21.920189488331314</v>
      </c>
      <c r="CU28" s="51">
        <f t="shared" si="15"/>
        <v>21.920189488331314</v>
      </c>
      <c r="CV28" s="51">
        <f t="shared" si="15"/>
        <v>21.920189488331314</v>
      </c>
      <c r="CW28" s="51">
        <f t="shared" ref="CW28:DL43" si="25">IF($E28=0,0,MAX(($E28*CW$5),CW$10))</f>
        <v>21.920189488331314</v>
      </c>
      <c r="CX28" s="51">
        <f t="shared" si="16"/>
        <v>21.920189488331314</v>
      </c>
      <c r="CY28" s="51">
        <f t="shared" si="16"/>
        <v>21.920189488331314</v>
      </c>
      <c r="CZ28" s="51">
        <f t="shared" si="16"/>
        <v>21.920189488331314</v>
      </c>
      <c r="DA28" s="51">
        <f t="shared" si="16"/>
        <v>21.920189488331314</v>
      </c>
      <c r="DB28" s="51">
        <f t="shared" si="16"/>
        <v>21.920189488331314</v>
      </c>
      <c r="DC28" s="51">
        <f t="shared" si="16"/>
        <v>21.920189488331314</v>
      </c>
      <c r="DD28" s="51">
        <f t="shared" si="16"/>
        <v>21.920189488331314</v>
      </c>
      <c r="DE28" s="51">
        <f t="shared" si="16"/>
        <v>22.577795172981254</v>
      </c>
      <c r="DF28" s="51">
        <f t="shared" si="16"/>
        <v>22.577795172981254</v>
      </c>
      <c r="DG28" s="51">
        <f t="shared" si="16"/>
        <v>22.577795172981254</v>
      </c>
      <c r="DH28" s="51">
        <f t="shared" si="16"/>
        <v>22.577795172981254</v>
      </c>
      <c r="DI28" s="51">
        <f t="shared" si="16"/>
        <v>22.577795172981254</v>
      </c>
      <c r="DJ28" s="51">
        <f t="shared" si="16"/>
        <v>22.577795172981254</v>
      </c>
      <c r="DK28" s="51">
        <f t="shared" si="16"/>
        <v>22.577795172981254</v>
      </c>
      <c r="DL28" s="51">
        <f t="shared" si="16"/>
        <v>22.577795172981254</v>
      </c>
      <c r="DM28" s="51">
        <f t="shared" ref="DM28:DV43" si="26">IF($E28=0,0,MAX(($E28*DM$5),DM$10))</f>
        <v>22.577795172981254</v>
      </c>
      <c r="DN28" s="51">
        <f t="shared" si="17"/>
        <v>22.577795172981254</v>
      </c>
      <c r="DO28" s="51">
        <f t="shared" si="17"/>
        <v>22.577795172981254</v>
      </c>
      <c r="DP28" s="51">
        <f t="shared" si="17"/>
        <v>22.577795172981254</v>
      </c>
      <c r="DQ28" s="51">
        <f t="shared" si="17"/>
        <v>23.255129028170693</v>
      </c>
      <c r="DR28" s="51">
        <f t="shared" si="17"/>
        <v>23.255129028170693</v>
      </c>
      <c r="DS28" s="51">
        <f t="shared" si="17"/>
        <v>23.255129028170693</v>
      </c>
      <c r="DT28" s="51">
        <f t="shared" si="17"/>
        <v>23.255129028170693</v>
      </c>
      <c r="DU28" s="51">
        <f t="shared" si="17"/>
        <v>23.255129028170693</v>
      </c>
      <c r="DV28" s="51">
        <f t="shared" si="17"/>
        <v>23.255129028170693</v>
      </c>
    </row>
    <row r="29" spans="3:126">
      <c r="C29" s="1" t="s">
        <v>46</v>
      </c>
      <c r="D29" s="1" t="s">
        <v>149</v>
      </c>
      <c r="E29" s="96">
        <v>15.75</v>
      </c>
      <c r="F29" s="51">
        <f t="shared" ref="F29:U44" si="27">IF($E29=0,0,MAX(($E29*F$5),F$10))</f>
        <v>16.2225</v>
      </c>
      <c r="G29" s="51">
        <f t="shared" si="27"/>
        <v>16.2225</v>
      </c>
      <c r="H29" s="51">
        <f t="shared" si="27"/>
        <v>16.2225</v>
      </c>
      <c r="I29" s="51">
        <f t="shared" si="27"/>
        <v>16.2225</v>
      </c>
      <c r="J29" s="51">
        <f t="shared" si="27"/>
        <v>16.2225</v>
      </c>
      <c r="K29" s="51">
        <f t="shared" si="27"/>
        <v>16.2225</v>
      </c>
      <c r="L29" s="51">
        <f t="shared" si="27"/>
        <v>16.2225</v>
      </c>
      <c r="M29" s="51">
        <f t="shared" si="27"/>
        <v>16.709174999999998</v>
      </c>
      <c r="N29" s="51">
        <f t="shared" si="27"/>
        <v>16.709174999999998</v>
      </c>
      <c r="O29" s="51">
        <f t="shared" si="27"/>
        <v>16.709174999999998</v>
      </c>
      <c r="P29" s="51">
        <f t="shared" si="27"/>
        <v>16.709174999999998</v>
      </c>
      <c r="Q29" s="51">
        <f t="shared" si="27"/>
        <v>16.709174999999998</v>
      </c>
      <c r="R29" s="51">
        <f t="shared" si="27"/>
        <v>16.709174999999998</v>
      </c>
      <c r="S29" s="51">
        <f t="shared" si="27"/>
        <v>16.709174999999998</v>
      </c>
      <c r="T29" s="51">
        <f t="shared" si="27"/>
        <v>16.709174999999998</v>
      </c>
      <c r="U29" s="51">
        <f t="shared" si="20"/>
        <v>16.709174999999998</v>
      </c>
      <c r="V29" s="51">
        <f t="shared" si="20"/>
        <v>16.709174999999998</v>
      </c>
      <c r="W29" s="51">
        <f t="shared" si="20"/>
        <v>16.709174999999998</v>
      </c>
      <c r="X29" s="51">
        <f t="shared" si="20"/>
        <v>16.709174999999998</v>
      </c>
      <c r="Y29" s="51">
        <f t="shared" si="20"/>
        <v>17.210450250000001</v>
      </c>
      <c r="Z29" s="51">
        <f t="shared" si="20"/>
        <v>17.210450250000001</v>
      </c>
      <c r="AA29" s="51">
        <f t="shared" si="20"/>
        <v>17.210450250000001</v>
      </c>
      <c r="AB29" s="51">
        <f t="shared" si="20"/>
        <v>17.210450250000001</v>
      </c>
      <c r="AC29" s="51">
        <f t="shared" si="20"/>
        <v>17.210450250000001</v>
      </c>
      <c r="AD29" s="51">
        <f t="shared" si="20"/>
        <v>17.210450250000001</v>
      </c>
      <c r="AE29" s="51">
        <f t="shared" si="20"/>
        <v>17.210450250000001</v>
      </c>
      <c r="AF29" s="51">
        <f t="shared" si="20"/>
        <v>17.210450250000001</v>
      </c>
      <c r="AG29" s="51">
        <f t="shared" si="20"/>
        <v>17.210450250000001</v>
      </c>
      <c r="AH29" s="51">
        <f t="shared" si="20"/>
        <v>17.210450250000001</v>
      </c>
      <c r="AI29" s="51">
        <f t="shared" si="20"/>
        <v>17.210450250000001</v>
      </c>
      <c r="AJ29" s="51">
        <f t="shared" si="20"/>
        <v>17.210450250000001</v>
      </c>
      <c r="AK29" s="51">
        <f t="shared" si="21"/>
        <v>17.726763757500002</v>
      </c>
      <c r="AL29" s="51">
        <f t="shared" si="21"/>
        <v>17.726763757500002</v>
      </c>
      <c r="AM29" s="51">
        <f t="shared" si="21"/>
        <v>17.726763757500002</v>
      </c>
      <c r="AN29" s="51">
        <f t="shared" si="21"/>
        <v>17.726763757500002</v>
      </c>
      <c r="AO29" s="51">
        <f t="shared" si="21"/>
        <v>17.726763757500002</v>
      </c>
      <c r="AP29" s="51">
        <f t="shared" si="21"/>
        <v>17.726763757500002</v>
      </c>
      <c r="AQ29" s="51">
        <f t="shared" si="21"/>
        <v>17.726763757500002</v>
      </c>
      <c r="AR29" s="51">
        <f t="shared" si="21"/>
        <v>17.726763757500002</v>
      </c>
      <c r="AS29" s="51">
        <f t="shared" si="21"/>
        <v>17.726763757500002</v>
      </c>
      <c r="AT29" s="51">
        <f t="shared" si="21"/>
        <v>17.726763757500002</v>
      </c>
      <c r="AU29" s="51">
        <f t="shared" si="21"/>
        <v>17.726763757500002</v>
      </c>
      <c r="AV29" s="51">
        <f t="shared" si="21"/>
        <v>17.726763757500002</v>
      </c>
      <c r="AW29" s="51">
        <f t="shared" si="21"/>
        <v>18.258566670225001</v>
      </c>
      <c r="AX29" s="51">
        <f t="shared" si="21"/>
        <v>18.258566670225001</v>
      </c>
      <c r="AY29" s="51">
        <f t="shared" si="21"/>
        <v>18.258566670225001</v>
      </c>
      <c r="AZ29" s="51">
        <f t="shared" si="21"/>
        <v>18.258566670225001</v>
      </c>
      <c r="BA29" s="51">
        <f t="shared" si="22"/>
        <v>18.258566670225001</v>
      </c>
      <c r="BB29" s="51">
        <f t="shared" si="22"/>
        <v>18.258566670225001</v>
      </c>
      <c r="BC29" s="51">
        <f t="shared" si="22"/>
        <v>18.258566670225001</v>
      </c>
      <c r="BD29" s="51">
        <f t="shared" si="22"/>
        <v>18.258566670225001</v>
      </c>
      <c r="BE29" s="51">
        <f t="shared" si="22"/>
        <v>18.258566670225001</v>
      </c>
      <c r="BF29" s="51">
        <f t="shared" si="22"/>
        <v>18.258566670225001</v>
      </c>
      <c r="BG29" s="51">
        <f t="shared" si="22"/>
        <v>18.258566670225001</v>
      </c>
      <c r="BH29" s="51">
        <f t="shared" si="22"/>
        <v>18.258566670225001</v>
      </c>
      <c r="BI29" s="51">
        <f t="shared" si="22"/>
        <v>18.806323670331754</v>
      </c>
      <c r="BJ29" s="51">
        <f t="shared" si="22"/>
        <v>18.806323670331754</v>
      </c>
      <c r="BK29" s="51">
        <f t="shared" si="22"/>
        <v>18.806323670331754</v>
      </c>
      <c r="BL29" s="51">
        <f t="shared" si="22"/>
        <v>18.806323670331754</v>
      </c>
      <c r="BM29" s="51">
        <f t="shared" si="22"/>
        <v>18.806323670331754</v>
      </c>
      <c r="BN29" s="51">
        <f t="shared" si="22"/>
        <v>18.806323670331754</v>
      </c>
      <c r="BO29" s="51">
        <f t="shared" si="22"/>
        <v>18.806323670331754</v>
      </c>
      <c r="BP29" s="51">
        <f t="shared" si="22"/>
        <v>18.806323670331754</v>
      </c>
      <c r="BQ29" s="51">
        <f t="shared" si="23"/>
        <v>18.806323670331754</v>
      </c>
      <c r="BR29" s="51">
        <f t="shared" si="23"/>
        <v>18.806323670331754</v>
      </c>
      <c r="BS29" s="51">
        <f t="shared" si="23"/>
        <v>18.806323670331754</v>
      </c>
      <c r="BT29" s="51">
        <f t="shared" si="23"/>
        <v>18.806323670331754</v>
      </c>
      <c r="BU29" s="51">
        <f t="shared" si="23"/>
        <v>19.370513380441707</v>
      </c>
      <c r="BV29" s="51">
        <f t="shared" si="23"/>
        <v>19.370513380441707</v>
      </c>
      <c r="BW29" s="51">
        <f t="shared" si="23"/>
        <v>19.370513380441707</v>
      </c>
      <c r="BX29" s="51">
        <f t="shared" si="23"/>
        <v>19.370513380441707</v>
      </c>
      <c r="BY29" s="51">
        <f t="shared" si="23"/>
        <v>19.370513380441707</v>
      </c>
      <c r="BZ29" s="51">
        <f t="shared" si="23"/>
        <v>19.370513380441707</v>
      </c>
      <c r="CA29" s="51">
        <f t="shared" si="23"/>
        <v>19.370513380441707</v>
      </c>
      <c r="CB29" s="51">
        <f t="shared" si="23"/>
        <v>19.370513380441707</v>
      </c>
      <c r="CC29" s="51">
        <f t="shared" si="23"/>
        <v>19.370513380441707</v>
      </c>
      <c r="CD29" s="51">
        <f t="shared" si="23"/>
        <v>19.370513380441707</v>
      </c>
      <c r="CE29" s="51">
        <f t="shared" si="23"/>
        <v>19.370513380441707</v>
      </c>
      <c r="CF29" s="51">
        <f t="shared" si="23"/>
        <v>19.370513380441707</v>
      </c>
      <c r="CG29" s="51">
        <f t="shared" si="24"/>
        <v>19.951628781854957</v>
      </c>
      <c r="CH29" s="51">
        <f t="shared" si="24"/>
        <v>19.951628781854957</v>
      </c>
      <c r="CI29" s="51">
        <f t="shared" si="24"/>
        <v>19.951628781854957</v>
      </c>
      <c r="CJ29" s="51">
        <f t="shared" si="24"/>
        <v>19.951628781854957</v>
      </c>
      <c r="CK29" s="51">
        <f t="shared" si="24"/>
        <v>19.951628781854957</v>
      </c>
      <c r="CL29" s="51">
        <f t="shared" si="24"/>
        <v>19.951628781854957</v>
      </c>
      <c r="CM29" s="51">
        <f t="shared" si="24"/>
        <v>19.951628781854957</v>
      </c>
      <c r="CN29" s="51">
        <f t="shared" si="24"/>
        <v>19.951628781854957</v>
      </c>
      <c r="CO29" s="51">
        <f t="shared" si="24"/>
        <v>19.951628781854957</v>
      </c>
      <c r="CP29" s="51">
        <f t="shared" si="24"/>
        <v>19.951628781854957</v>
      </c>
      <c r="CQ29" s="51">
        <f t="shared" si="24"/>
        <v>19.951628781854957</v>
      </c>
      <c r="CR29" s="51">
        <f t="shared" si="24"/>
        <v>19.951628781854957</v>
      </c>
      <c r="CS29" s="51">
        <f t="shared" si="24"/>
        <v>20.550177645310608</v>
      </c>
      <c r="CT29" s="51">
        <f t="shared" si="24"/>
        <v>20.550177645310608</v>
      </c>
      <c r="CU29" s="51">
        <f t="shared" si="24"/>
        <v>20.550177645310608</v>
      </c>
      <c r="CV29" s="51">
        <f t="shared" si="24"/>
        <v>20.550177645310608</v>
      </c>
      <c r="CW29" s="51">
        <f t="shared" si="25"/>
        <v>20.550177645310608</v>
      </c>
      <c r="CX29" s="51">
        <f t="shared" si="25"/>
        <v>20.550177645310608</v>
      </c>
      <c r="CY29" s="51">
        <f t="shared" si="25"/>
        <v>20.550177645310608</v>
      </c>
      <c r="CZ29" s="51">
        <f t="shared" si="25"/>
        <v>20.550177645310608</v>
      </c>
      <c r="DA29" s="51">
        <f t="shared" si="25"/>
        <v>20.550177645310608</v>
      </c>
      <c r="DB29" s="51">
        <f t="shared" si="25"/>
        <v>20.550177645310608</v>
      </c>
      <c r="DC29" s="51">
        <f t="shared" si="25"/>
        <v>20.550177645310608</v>
      </c>
      <c r="DD29" s="51">
        <f t="shared" si="25"/>
        <v>20.550177645310608</v>
      </c>
      <c r="DE29" s="51">
        <f t="shared" si="25"/>
        <v>21.166682974669925</v>
      </c>
      <c r="DF29" s="51">
        <f t="shared" si="25"/>
        <v>21.166682974669925</v>
      </c>
      <c r="DG29" s="51">
        <f t="shared" si="25"/>
        <v>21.166682974669925</v>
      </c>
      <c r="DH29" s="51">
        <f t="shared" si="25"/>
        <v>21.166682974669925</v>
      </c>
      <c r="DI29" s="51">
        <f t="shared" si="25"/>
        <v>21.166682974669925</v>
      </c>
      <c r="DJ29" s="51">
        <f t="shared" si="25"/>
        <v>21.166682974669925</v>
      </c>
      <c r="DK29" s="51">
        <f t="shared" si="25"/>
        <v>21.166682974669925</v>
      </c>
      <c r="DL29" s="51">
        <f t="shared" si="25"/>
        <v>21.166682974669925</v>
      </c>
      <c r="DM29" s="51">
        <f t="shared" si="26"/>
        <v>21.166682974669925</v>
      </c>
      <c r="DN29" s="51">
        <f t="shared" si="26"/>
        <v>21.166682974669925</v>
      </c>
      <c r="DO29" s="51">
        <f t="shared" si="26"/>
        <v>21.166682974669925</v>
      </c>
      <c r="DP29" s="51">
        <f t="shared" si="26"/>
        <v>21.166682974669925</v>
      </c>
      <c r="DQ29" s="51">
        <f t="shared" si="26"/>
        <v>21.801683463910024</v>
      </c>
      <c r="DR29" s="51">
        <f t="shared" si="26"/>
        <v>21.801683463910024</v>
      </c>
      <c r="DS29" s="51">
        <f t="shared" si="26"/>
        <v>21.801683463910024</v>
      </c>
      <c r="DT29" s="51">
        <f t="shared" si="26"/>
        <v>21.801683463910024</v>
      </c>
      <c r="DU29" s="51">
        <f t="shared" si="26"/>
        <v>21.801683463910024</v>
      </c>
      <c r="DV29" s="51">
        <f t="shared" si="26"/>
        <v>21.801683463910024</v>
      </c>
    </row>
    <row r="30" spans="3:126">
      <c r="C30" s="1" t="s">
        <v>46</v>
      </c>
      <c r="D30" s="1" t="s">
        <v>619</v>
      </c>
      <c r="E30" s="96">
        <v>0</v>
      </c>
      <c r="F30" s="51">
        <f t="shared" si="27"/>
        <v>0</v>
      </c>
      <c r="G30" s="51">
        <f t="shared" si="27"/>
        <v>0</v>
      </c>
      <c r="H30" s="51">
        <f t="shared" si="27"/>
        <v>0</v>
      </c>
      <c r="I30" s="51">
        <f t="shared" si="27"/>
        <v>0</v>
      </c>
      <c r="J30" s="51">
        <f t="shared" si="27"/>
        <v>0</v>
      </c>
      <c r="K30" s="51">
        <f t="shared" si="27"/>
        <v>0</v>
      </c>
      <c r="L30" s="51">
        <f t="shared" si="27"/>
        <v>0</v>
      </c>
      <c r="M30" s="51">
        <f t="shared" si="27"/>
        <v>0</v>
      </c>
      <c r="N30" s="51">
        <f t="shared" si="27"/>
        <v>0</v>
      </c>
      <c r="O30" s="51">
        <f t="shared" si="27"/>
        <v>0</v>
      </c>
      <c r="P30" s="51">
        <f t="shared" si="27"/>
        <v>0</v>
      </c>
      <c r="Q30" s="51">
        <f t="shared" si="27"/>
        <v>0</v>
      </c>
      <c r="R30" s="51">
        <f t="shared" si="27"/>
        <v>0</v>
      </c>
      <c r="S30" s="51">
        <f t="shared" si="27"/>
        <v>0</v>
      </c>
      <c r="T30" s="51">
        <f t="shared" si="27"/>
        <v>0</v>
      </c>
      <c r="U30" s="51">
        <f t="shared" si="20"/>
        <v>0</v>
      </c>
      <c r="V30" s="51">
        <f t="shared" si="20"/>
        <v>0</v>
      </c>
      <c r="W30" s="51">
        <f t="shared" si="20"/>
        <v>0</v>
      </c>
      <c r="X30" s="51">
        <f t="shared" si="20"/>
        <v>0</v>
      </c>
      <c r="Y30" s="51">
        <f t="shared" si="20"/>
        <v>0</v>
      </c>
      <c r="Z30" s="51">
        <f t="shared" si="20"/>
        <v>0</v>
      </c>
      <c r="AA30" s="51">
        <f t="shared" si="20"/>
        <v>0</v>
      </c>
      <c r="AB30" s="51">
        <f t="shared" si="20"/>
        <v>0</v>
      </c>
      <c r="AC30" s="51">
        <f t="shared" si="20"/>
        <v>0</v>
      </c>
      <c r="AD30" s="51">
        <f t="shared" si="20"/>
        <v>0</v>
      </c>
      <c r="AE30" s="51">
        <f t="shared" si="20"/>
        <v>0</v>
      </c>
      <c r="AF30" s="51">
        <f t="shared" si="20"/>
        <v>0</v>
      </c>
      <c r="AG30" s="51">
        <f t="shared" si="20"/>
        <v>0</v>
      </c>
      <c r="AH30" s="51">
        <f t="shared" si="20"/>
        <v>0</v>
      </c>
      <c r="AI30" s="51">
        <f t="shared" si="20"/>
        <v>0</v>
      </c>
      <c r="AJ30" s="51">
        <f t="shared" si="20"/>
        <v>0</v>
      </c>
      <c r="AK30" s="51">
        <f t="shared" si="21"/>
        <v>0</v>
      </c>
      <c r="AL30" s="51">
        <f t="shared" si="21"/>
        <v>0</v>
      </c>
      <c r="AM30" s="51">
        <f t="shared" si="21"/>
        <v>0</v>
      </c>
      <c r="AN30" s="51">
        <f t="shared" si="21"/>
        <v>0</v>
      </c>
      <c r="AO30" s="51">
        <f t="shared" si="21"/>
        <v>0</v>
      </c>
      <c r="AP30" s="51">
        <f t="shared" si="21"/>
        <v>0</v>
      </c>
      <c r="AQ30" s="51">
        <f t="shared" si="21"/>
        <v>0</v>
      </c>
      <c r="AR30" s="51">
        <f t="shared" si="21"/>
        <v>0</v>
      </c>
      <c r="AS30" s="51">
        <f t="shared" si="21"/>
        <v>0</v>
      </c>
      <c r="AT30" s="51">
        <f t="shared" si="21"/>
        <v>0</v>
      </c>
      <c r="AU30" s="51">
        <f t="shared" si="21"/>
        <v>0</v>
      </c>
      <c r="AV30" s="51">
        <f t="shared" si="21"/>
        <v>0</v>
      </c>
      <c r="AW30" s="51">
        <f t="shared" si="21"/>
        <v>0</v>
      </c>
      <c r="AX30" s="51">
        <f t="shared" si="21"/>
        <v>0</v>
      </c>
      <c r="AY30" s="51">
        <f t="shared" si="21"/>
        <v>0</v>
      </c>
      <c r="AZ30" s="51">
        <f t="shared" si="21"/>
        <v>0</v>
      </c>
      <c r="BA30" s="51">
        <f t="shared" si="22"/>
        <v>0</v>
      </c>
      <c r="BB30" s="51">
        <f t="shared" si="22"/>
        <v>0</v>
      </c>
      <c r="BC30" s="51">
        <f t="shared" si="22"/>
        <v>0</v>
      </c>
      <c r="BD30" s="51">
        <f t="shared" si="22"/>
        <v>0</v>
      </c>
      <c r="BE30" s="51">
        <f t="shared" si="22"/>
        <v>0</v>
      </c>
      <c r="BF30" s="51">
        <f t="shared" si="22"/>
        <v>0</v>
      </c>
      <c r="BG30" s="51">
        <f t="shared" si="22"/>
        <v>0</v>
      </c>
      <c r="BH30" s="51">
        <f t="shared" si="22"/>
        <v>0</v>
      </c>
      <c r="BI30" s="51">
        <f t="shared" si="22"/>
        <v>0</v>
      </c>
      <c r="BJ30" s="51">
        <f t="shared" si="22"/>
        <v>0</v>
      </c>
      <c r="BK30" s="51">
        <f t="shared" si="22"/>
        <v>0</v>
      </c>
      <c r="BL30" s="51">
        <f t="shared" si="22"/>
        <v>0</v>
      </c>
      <c r="BM30" s="51">
        <f t="shared" si="22"/>
        <v>0</v>
      </c>
      <c r="BN30" s="51">
        <f t="shared" si="22"/>
        <v>0</v>
      </c>
      <c r="BO30" s="51">
        <f t="shared" si="22"/>
        <v>0</v>
      </c>
      <c r="BP30" s="51">
        <f t="shared" si="22"/>
        <v>0</v>
      </c>
      <c r="BQ30" s="51">
        <f t="shared" si="23"/>
        <v>0</v>
      </c>
      <c r="BR30" s="51">
        <f t="shared" si="23"/>
        <v>0</v>
      </c>
      <c r="BS30" s="51">
        <f t="shared" si="23"/>
        <v>0</v>
      </c>
      <c r="BT30" s="51">
        <f t="shared" si="23"/>
        <v>0</v>
      </c>
      <c r="BU30" s="51">
        <f t="shared" si="23"/>
        <v>0</v>
      </c>
      <c r="BV30" s="51">
        <f t="shared" si="23"/>
        <v>0</v>
      </c>
      <c r="BW30" s="51">
        <f t="shared" si="23"/>
        <v>0</v>
      </c>
      <c r="BX30" s="51">
        <f t="shared" si="23"/>
        <v>0</v>
      </c>
      <c r="BY30" s="51">
        <f t="shared" si="23"/>
        <v>0</v>
      </c>
      <c r="BZ30" s="51">
        <f t="shared" si="23"/>
        <v>0</v>
      </c>
      <c r="CA30" s="51">
        <f t="shared" si="23"/>
        <v>0</v>
      </c>
      <c r="CB30" s="51">
        <f t="shared" si="23"/>
        <v>0</v>
      </c>
      <c r="CC30" s="51">
        <f t="shared" si="23"/>
        <v>0</v>
      </c>
      <c r="CD30" s="51">
        <f t="shared" si="23"/>
        <v>0</v>
      </c>
      <c r="CE30" s="51">
        <f t="shared" si="23"/>
        <v>0</v>
      </c>
      <c r="CF30" s="51">
        <f t="shared" si="23"/>
        <v>0</v>
      </c>
      <c r="CG30" s="51">
        <f t="shared" si="24"/>
        <v>0</v>
      </c>
      <c r="CH30" s="51">
        <f t="shared" si="24"/>
        <v>0</v>
      </c>
      <c r="CI30" s="51">
        <f t="shared" si="24"/>
        <v>0</v>
      </c>
      <c r="CJ30" s="51">
        <f t="shared" si="24"/>
        <v>0</v>
      </c>
      <c r="CK30" s="51">
        <f t="shared" si="24"/>
        <v>0</v>
      </c>
      <c r="CL30" s="51">
        <f t="shared" si="24"/>
        <v>0</v>
      </c>
      <c r="CM30" s="51">
        <f t="shared" si="24"/>
        <v>0</v>
      </c>
      <c r="CN30" s="51">
        <f t="shared" si="24"/>
        <v>0</v>
      </c>
      <c r="CO30" s="51">
        <f t="shared" si="24"/>
        <v>0</v>
      </c>
      <c r="CP30" s="51">
        <f t="shared" si="24"/>
        <v>0</v>
      </c>
      <c r="CQ30" s="51">
        <f t="shared" si="24"/>
        <v>0</v>
      </c>
      <c r="CR30" s="51">
        <f t="shared" si="24"/>
        <v>0</v>
      </c>
      <c r="CS30" s="51">
        <f t="shared" si="24"/>
        <v>0</v>
      </c>
      <c r="CT30" s="51">
        <f t="shared" si="24"/>
        <v>0</v>
      </c>
      <c r="CU30" s="51">
        <f t="shared" si="24"/>
        <v>0</v>
      </c>
      <c r="CV30" s="51">
        <f t="shared" si="24"/>
        <v>0</v>
      </c>
      <c r="CW30" s="51">
        <f t="shared" si="25"/>
        <v>0</v>
      </c>
      <c r="CX30" s="51">
        <f t="shared" si="25"/>
        <v>0</v>
      </c>
      <c r="CY30" s="51">
        <f t="shared" si="25"/>
        <v>0</v>
      </c>
      <c r="CZ30" s="51">
        <f t="shared" si="25"/>
        <v>0</v>
      </c>
      <c r="DA30" s="51">
        <f t="shared" si="25"/>
        <v>0</v>
      </c>
      <c r="DB30" s="51">
        <f t="shared" si="25"/>
        <v>0</v>
      </c>
      <c r="DC30" s="51">
        <f t="shared" si="25"/>
        <v>0</v>
      </c>
      <c r="DD30" s="51">
        <f t="shared" si="25"/>
        <v>0</v>
      </c>
      <c r="DE30" s="51">
        <f t="shared" si="25"/>
        <v>0</v>
      </c>
      <c r="DF30" s="51">
        <f t="shared" si="25"/>
        <v>0</v>
      </c>
      <c r="DG30" s="51">
        <f t="shared" si="25"/>
        <v>0</v>
      </c>
      <c r="DH30" s="51">
        <f t="shared" si="25"/>
        <v>0</v>
      </c>
      <c r="DI30" s="51">
        <f t="shared" si="25"/>
        <v>0</v>
      </c>
      <c r="DJ30" s="51">
        <f t="shared" si="25"/>
        <v>0</v>
      </c>
      <c r="DK30" s="51">
        <f t="shared" si="25"/>
        <v>0</v>
      </c>
      <c r="DL30" s="51">
        <f t="shared" si="25"/>
        <v>0</v>
      </c>
      <c r="DM30" s="51">
        <f t="shared" si="26"/>
        <v>0</v>
      </c>
      <c r="DN30" s="51">
        <f t="shared" si="26"/>
        <v>0</v>
      </c>
      <c r="DO30" s="51">
        <f t="shared" si="26"/>
        <v>0</v>
      </c>
      <c r="DP30" s="51">
        <f t="shared" si="26"/>
        <v>0</v>
      </c>
      <c r="DQ30" s="51">
        <f t="shared" si="26"/>
        <v>0</v>
      </c>
      <c r="DR30" s="51">
        <f t="shared" si="26"/>
        <v>0</v>
      </c>
      <c r="DS30" s="51">
        <f t="shared" si="26"/>
        <v>0</v>
      </c>
      <c r="DT30" s="51">
        <f t="shared" si="26"/>
        <v>0</v>
      </c>
      <c r="DU30" s="51">
        <f t="shared" si="26"/>
        <v>0</v>
      </c>
      <c r="DV30" s="51">
        <f t="shared" si="26"/>
        <v>0</v>
      </c>
    </row>
    <row r="31" spans="3:126">
      <c r="C31" s="1" t="s">
        <v>46</v>
      </c>
      <c r="D31" s="1" t="s">
        <v>620</v>
      </c>
      <c r="E31" s="96">
        <v>0</v>
      </c>
      <c r="F31" s="51">
        <f t="shared" si="27"/>
        <v>0</v>
      </c>
      <c r="G31" s="51">
        <f t="shared" si="27"/>
        <v>0</v>
      </c>
      <c r="H31" s="51">
        <f t="shared" si="27"/>
        <v>0</v>
      </c>
      <c r="I31" s="51">
        <f t="shared" si="27"/>
        <v>0</v>
      </c>
      <c r="J31" s="51">
        <f t="shared" si="27"/>
        <v>0</v>
      </c>
      <c r="K31" s="51">
        <f t="shared" si="27"/>
        <v>0</v>
      </c>
      <c r="L31" s="51">
        <f t="shared" si="27"/>
        <v>0</v>
      </c>
      <c r="M31" s="51">
        <f t="shared" si="27"/>
        <v>0</v>
      </c>
      <c r="N31" s="51">
        <f t="shared" si="27"/>
        <v>0</v>
      </c>
      <c r="O31" s="51">
        <f t="shared" si="27"/>
        <v>0</v>
      </c>
      <c r="P31" s="51">
        <f t="shared" si="27"/>
        <v>0</v>
      </c>
      <c r="Q31" s="51">
        <f t="shared" si="27"/>
        <v>0</v>
      </c>
      <c r="R31" s="51">
        <f t="shared" si="27"/>
        <v>0</v>
      </c>
      <c r="S31" s="51">
        <f t="shared" si="27"/>
        <v>0</v>
      </c>
      <c r="T31" s="51">
        <f t="shared" si="27"/>
        <v>0</v>
      </c>
      <c r="U31" s="51">
        <f t="shared" si="20"/>
        <v>0</v>
      </c>
      <c r="V31" s="51">
        <f t="shared" si="20"/>
        <v>0</v>
      </c>
      <c r="W31" s="51">
        <f t="shared" si="20"/>
        <v>0</v>
      </c>
      <c r="X31" s="51">
        <f t="shared" si="20"/>
        <v>0</v>
      </c>
      <c r="Y31" s="51">
        <f t="shared" si="20"/>
        <v>0</v>
      </c>
      <c r="Z31" s="51">
        <f t="shared" si="20"/>
        <v>0</v>
      </c>
      <c r="AA31" s="51">
        <f t="shared" si="20"/>
        <v>0</v>
      </c>
      <c r="AB31" s="51">
        <f t="shared" si="20"/>
        <v>0</v>
      </c>
      <c r="AC31" s="51">
        <f t="shared" si="20"/>
        <v>0</v>
      </c>
      <c r="AD31" s="51">
        <f t="shared" si="20"/>
        <v>0</v>
      </c>
      <c r="AE31" s="51">
        <f t="shared" si="20"/>
        <v>0</v>
      </c>
      <c r="AF31" s="51">
        <f t="shared" si="20"/>
        <v>0</v>
      </c>
      <c r="AG31" s="51">
        <f t="shared" si="20"/>
        <v>0</v>
      </c>
      <c r="AH31" s="51">
        <f t="shared" si="20"/>
        <v>0</v>
      </c>
      <c r="AI31" s="51">
        <f t="shared" si="20"/>
        <v>0</v>
      </c>
      <c r="AJ31" s="51">
        <f t="shared" si="20"/>
        <v>0</v>
      </c>
      <c r="AK31" s="51">
        <f t="shared" si="21"/>
        <v>0</v>
      </c>
      <c r="AL31" s="51">
        <f t="shared" si="21"/>
        <v>0</v>
      </c>
      <c r="AM31" s="51">
        <f t="shared" si="21"/>
        <v>0</v>
      </c>
      <c r="AN31" s="51">
        <f t="shared" si="21"/>
        <v>0</v>
      </c>
      <c r="AO31" s="51">
        <f t="shared" si="21"/>
        <v>0</v>
      </c>
      <c r="AP31" s="51">
        <f t="shared" si="21"/>
        <v>0</v>
      </c>
      <c r="AQ31" s="51">
        <f t="shared" si="21"/>
        <v>0</v>
      </c>
      <c r="AR31" s="51">
        <f t="shared" si="21"/>
        <v>0</v>
      </c>
      <c r="AS31" s="51">
        <f t="shared" si="21"/>
        <v>0</v>
      </c>
      <c r="AT31" s="51">
        <f t="shared" si="21"/>
        <v>0</v>
      </c>
      <c r="AU31" s="51">
        <f t="shared" si="21"/>
        <v>0</v>
      </c>
      <c r="AV31" s="51">
        <f t="shared" si="21"/>
        <v>0</v>
      </c>
      <c r="AW31" s="51">
        <f t="shared" si="21"/>
        <v>0</v>
      </c>
      <c r="AX31" s="51">
        <f t="shared" si="21"/>
        <v>0</v>
      </c>
      <c r="AY31" s="51">
        <f t="shared" si="21"/>
        <v>0</v>
      </c>
      <c r="AZ31" s="51">
        <f t="shared" si="21"/>
        <v>0</v>
      </c>
      <c r="BA31" s="51">
        <f t="shared" si="22"/>
        <v>0</v>
      </c>
      <c r="BB31" s="51">
        <f t="shared" si="22"/>
        <v>0</v>
      </c>
      <c r="BC31" s="51">
        <f t="shared" si="22"/>
        <v>0</v>
      </c>
      <c r="BD31" s="51">
        <f t="shared" si="22"/>
        <v>0</v>
      </c>
      <c r="BE31" s="51">
        <f t="shared" si="22"/>
        <v>0</v>
      </c>
      <c r="BF31" s="51">
        <f t="shared" si="22"/>
        <v>0</v>
      </c>
      <c r="BG31" s="51">
        <f t="shared" si="22"/>
        <v>0</v>
      </c>
      <c r="BH31" s="51">
        <f t="shared" si="22"/>
        <v>0</v>
      </c>
      <c r="BI31" s="51">
        <f t="shared" si="22"/>
        <v>0</v>
      </c>
      <c r="BJ31" s="51">
        <f t="shared" si="22"/>
        <v>0</v>
      </c>
      <c r="BK31" s="51">
        <f t="shared" si="22"/>
        <v>0</v>
      </c>
      <c r="BL31" s="51">
        <f t="shared" si="22"/>
        <v>0</v>
      </c>
      <c r="BM31" s="51">
        <f t="shared" si="22"/>
        <v>0</v>
      </c>
      <c r="BN31" s="51">
        <f t="shared" si="22"/>
        <v>0</v>
      </c>
      <c r="BO31" s="51">
        <f t="shared" si="22"/>
        <v>0</v>
      </c>
      <c r="BP31" s="51">
        <f t="shared" si="22"/>
        <v>0</v>
      </c>
      <c r="BQ31" s="51">
        <f t="shared" si="23"/>
        <v>0</v>
      </c>
      <c r="BR31" s="51">
        <f t="shared" si="23"/>
        <v>0</v>
      </c>
      <c r="BS31" s="51">
        <f t="shared" si="23"/>
        <v>0</v>
      </c>
      <c r="BT31" s="51">
        <f t="shared" si="23"/>
        <v>0</v>
      </c>
      <c r="BU31" s="51">
        <f t="shared" si="23"/>
        <v>0</v>
      </c>
      <c r="BV31" s="51">
        <f t="shared" si="23"/>
        <v>0</v>
      </c>
      <c r="BW31" s="51">
        <f t="shared" si="23"/>
        <v>0</v>
      </c>
      <c r="BX31" s="51">
        <f t="shared" si="23"/>
        <v>0</v>
      </c>
      <c r="BY31" s="51">
        <f t="shared" si="23"/>
        <v>0</v>
      </c>
      <c r="BZ31" s="51">
        <f t="shared" si="23"/>
        <v>0</v>
      </c>
      <c r="CA31" s="51">
        <f t="shared" si="23"/>
        <v>0</v>
      </c>
      <c r="CB31" s="51">
        <f t="shared" si="23"/>
        <v>0</v>
      </c>
      <c r="CC31" s="51">
        <f t="shared" si="23"/>
        <v>0</v>
      </c>
      <c r="CD31" s="51">
        <f t="shared" si="23"/>
        <v>0</v>
      </c>
      <c r="CE31" s="51">
        <f t="shared" si="23"/>
        <v>0</v>
      </c>
      <c r="CF31" s="51">
        <f t="shared" si="23"/>
        <v>0</v>
      </c>
      <c r="CG31" s="51">
        <f t="shared" si="24"/>
        <v>0</v>
      </c>
      <c r="CH31" s="51">
        <f t="shared" si="24"/>
        <v>0</v>
      </c>
      <c r="CI31" s="51">
        <f t="shared" si="24"/>
        <v>0</v>
      </c>
      <c r="CJ31" s="51">
        <f t="shared" si="24"/>
        <v>0</v>
      </c>
      <c r="CK31" s="51">
        <f t="shared" si="24"/>
        <v>0</v>
      </c>
      <c r="CL31" s="51">
        <f t="shared" si="24"/>
        <v>0</v>
      </c>
      <c r="CM31" s="51">
        <f t="shared" si="24"/>
        <v>0</v>
      </c>
      <c r="CN31" s="51">
        <f t="shared" si="24"/>
        <v>0</v>
      </c>
      <c r="CO31" s="51">
        <f t="shared" si="24"/>
        <v>0</v>
      </c>
      <c r="CP31" s="51">
        <f t="shared" si="24"/>
        <v>0</v>
      </c>
      <c r="CQ31" s="51">
        <f t="shared" si="24"/>
        <v>0</v>
      </c>
      <c r="CR31" s="51">
        <f t="shared" si="24"/>
        <v>0</v>
      </c>
      <c r="CS31" s="51">
        <f t="shared" si="24"/>
        <v>0</v>
      </c>
      <c r="CT31" s="51">
        <f t="shared" si="24"/>
        <v>0</v>
      </c>
      <c r="CU31" s="51">
        <f t="shared" si="24"/>
        <v>0</v>
      </c>
      <c r="CV31" s="51">
        <f t="shared" si="24"/>
        <v>0</v>
      </c>
      <c r="CW31" s="51">
        <f t="shared" si="25"/>
        <v>0</v>
      </c>
      <c r="CX31" s="51">
        <f t="shared" si="25"/>
        <v>0</v>
      </c>
      <c r="CY31" s="51">
        <f t="shared" si="25"/>
        <v>0</v>
      </c>
      <c r="CZ31" s="51">
        <f t="shared" si="25"/>
        <v>0</v>
      </c>
      <c r="DA31" s="51">
        <f t="shared" si="25"/>
        <v>0</v>
      </c>
      <c r="DB31" s="51">
        <f t="shared" si="25"/>
        <v>0</v>
      </c>
      <c r="DC31" s="51">
        <f t="shared" si="25"/>
        <v>0</v>
      </c>
      <c r="DD31" s="51">
        <f t="shared" si="25"/>
        <v>0</v>
      </c>
      <c r="DE31" s="51">
        <f t="shared" si="25"/>
        <v>0</v>
      </c>
      <c r="DF31" s="51">
        <f t="shared" si="25"/>
        <v>0</v>
      </c>
      <c r="DG31" s="51">
        <f t="shared" si="25"/>
        <v>0</v>
      </c>
      <c r="DH31" s="51">
        <f t="shared" si="25"/>
        <v>0</v>
      </c>
      <c r="DI31" s="51">
        <f t="shared" si="25"/>
        <v>0</v>
      </c>
      <c r="DJ31" s="51">
        <f t="shared" si="25"/>
        <v>0</v>
      </c>
      <c r="DK31" s="51">
        <f t="shared" si="25"/>
        <v>0</v>
      </c>
      <c r="DL31" s="51">
        <f t="shared" si="25"/>
        <v>0</v>
      </c>
      <c r="DM31" s="51">
        <f t="shared" si="26"/>
        <v>0</v>
      </c>
      <c r="DN31" s="51">
        <f t="shared" si="26"/>
        <v>0</v>
      </c>
      <c r="DO31" s="51">
        <f t="shared" si="26"/>
        <v>0</v>
      </c>
      <c r="DP31" s="51">
        <f t="shared" si="26"/>
        <v>0</v>
      </c>
      <c r="DQ31" s="51">
        <f t="shared" si="26"/>
        <v>0</v>
      </c>
      <c r="DR31" s="51">
        <f t="shared" si="26"/>
        <v>0</v>
      </c>
      <c r="DS31" s="51">
        <f t="shared" si="26"/>
        <v>0</v>
      </c>
      <c r="DT31" s="51">
        <f t="shared" si="26"/>
        <v>0</v>
      </c>
      <c r="DU31" s="51">
        <f t="shared" si="26"/>
        <v>0</v>
      </c>
      <c r="DV31" s="51">
        <f t="shared" si="26"/>
        <v>0</v>
      </c>
    </row>
    <row r="32" spans="3:126">
      <c r="C32" s="1" t="s">
        <v>36</v>
      </c>
      <c r="D32" s="1" t="s">
        <v>576</v>
      </c>
      <c r="E32" s="96">
        <v>21</v>
      </c>
      <c r="F32" s="51">
        <f t="shared" si="27"/>
        <v>21.63</v>
      </c>
      <c r="G32" s="51">
        <f t="shared" si="27"/>
        <v>21.63</v>
      </c>
      <c r="H32" s="51">
        <f t="shared" si="27"/>
        <v>21.63</v>
      </c>
      <c r="I32" s="51">
        <f t="shared" si="27"/>
        <v>21.63</v>
      </c>
      <c r="J32" s="51">
        <f t="shared" si="27"/>
        <v>21.63</v>
      </c>
      <c r="K32" s="51">
        <f t="shared" si="27"/>
        <v>21.63</v>
      </c>
      <c r="L32" s="51">
        <f t="shared" si="27"/>
        <v>21.63</v>
      </c>
      <c r="M32" s="51">
        <f t="shared" si="27"/>
        <v>22.2789</v>
      </c>
      <c r="N32" s="51">
        <f t="shared" si="27"/>
        <v>22.2789</v>
      </c>
      <c r="O32" s="51">
        <f t="shared" si="27"/>
        <v>22.2789</v>
      </c>
      <c r="P32" s="51">
        <f t="shared" si="27"/>
        <v>22.2789</v>
      </c>
      <c r="Q32" s="51">
        <f t="shared" si="27"/>
        <v>22.2789</v>
      </c>
      <c r="R32" s="51">
        <f t="shared" si="27"/>
        <v>22.2789</v>
      </c>
      <c r="S32" s="51">
        <f t="shared" si="27"/>
        <v>22.2789</v>
      </c>
      <c r="T32" s="51">
        <f t="shared" si="27"/>
        <v>22.2789</v>
      </c>
      <c r="U32" s="51">
        <f t="shared" si="20"/>
        <v>22.2789</v>
      </c>
      <c r="V32" s="51">
        <f t="shared" si="20"/>
        <v>22.2789</v>
      </c>
      <c r="W32" s="51">
        <f t="shared" si="20"/>
        <v>22.2789</v>
      </c>
      <c r="X32" s="51">
        <f t="shared" si="20"/>
        <v>22.2789</v>
      </c>
      <c r="Y32" s="51">
        <f t="shared" si="20"/>
        <v>22.947267</v>
      </c>
      <c r="Z32" s="51">
        <f t="shared" si="20"/>
        <v>22.947267</v>
      </c>
      <c r="AA32" s="51">
        <f t="shared" si="20"/>
        <v>22.947267</v>
      </c>
      <c r="AB32" s="51">
        <f t="shared" si="20"/>
        <v>22.947267</v>
      </c>
      <c r="AC32" s="51">
        <f t="shared" si="20"/>
        <v>22.947267</v>
      </c>
      <c r="AD32" s="51">
        <f t="shared" si="20"/>
        <v>22.947267</v>
      </c>
      <c r="AE32" s="51">
        <f t="shared" si="20"/>
        <v>22.947267</v>
      </c>
      <c r="AF32" s="51">
        <f t="shared" si="20"/>
        <v>22.947267</v>
      </c>
      <c r="AG32" s="51">
        <f t="shared" si="20"/>
        <v>22.947267</v>
      </c>
      <c r="AH32" s="51">
        <f t="shared" si="20"/>
        <v>22.947267</v>
      </c>
      <c r="AI32" s="51">
        <f t="shared" si="20"/>
        <v>22.947267</v>
      </c>
      <c r="AJ32" s="51">
        <f t="shared" si="20"/>
        <v>22.947267</v>
      </c>
      <c r="AK32" s="51">
        <f t="shared" si="21"/>
        <v>23.635685010000003</v>
      </c>
      <c r="AL32" s="51">
        <f t="shared" si="21"/>
        <v>23.635685010000003</v>
      </c>
      <c r="AM32" s="51">
        <f t="shared" si="21"/>
        <v>23.635685010000003</v>
      </c>
      <c r="AN32" s="51">
        <f t="shared" si="21"/>
        <v>23.635685010000003</v>
      </c>
      <c r="AO32" s="51">
        <f t="shared" si="21"/>
        <v>23.635685010000003</v>
      </c>
      <c r="AP32" s="51">
        <f t="shared" si="21"/>
        <v>23.635685010000003</v>
      </c>
      <c r="AQ32" s="51">
        <f t="shared" si="21"/>
        <v>23.635685010000003</v>
      </c>
      <c r="AR32" s="51">
        <f t="shared" si="21"/>
        <v>23.635685010000003</v>
      </c>
      <c r="AS32" s="51">
        <f t="shared" si="21"/>
        <v>23.635685010000003</v>
      </c>
      <c r="AT32" s="51">
        <f t="shared" si="21"/>
        <v>23.635685010000003</v>
      </c>
      <c r="AU32" s="51">
        <f t="shared" si="21"/>
        <v>23.635685010000003</v>
      </c>
      <c r="AV32" s="51">
        <f t="shared" si="21"/>
        <v>23.635685010000003</v>
      </c>
      <c r="AW32" s="51">
        <f t="shared" si="21"/>
        <v>24.344755560300001</v>
      </c>
      <c r="AX32" s="51">
        <f t="shared" si="21"/>
        <v>24.344755560300001</v>
      </c>
      <c r="AY32" s="51">
        <f t="shared" si="21"/>
        <v>24.344755560300001</v>
      </c>
      <c r="AZ32" s="51">
        <f t="shared" si="21"/>
        <v>24.344755560300001</v>
      </c>
      <c r="BA32" s="51">
        <f t="shared" si="22"/>
        <v>24.344755560300001</v>
      </c>
      <c r="BB32" s="51">
        <f t="shared" si="22"/>
        <v>24.344755560300001</v>
      </c>
      <c r="BC32" s="51">
        <f t="shared" si="22"/>
        <v>24.344755560300001</v>
      </c>
      <c r="BD32" s="51">
        <f t="shared" si="22"/>
        <v>24.344755560300001</v>
      </c>
      <c r="BE32" s="51">
        <f t="shared" si="22"/>
        <v>24.344755560300001</v>
      </c>
      <c r="BF32" s="51">
        <f t="shared" si="22"/>
        <v>24.344755560300001</v>
      </c>
      <c r="BG32" s="51">
        <f t="shared" si="22"/>
        <v>24.344755560300001</v>
      </c>
      <c r="BH32" s="51">
        <f t="shared" si="22"/>
        <v>24.344755560300001</v>
      </c>
      <c r="BI32" s="51">
        <f t="shared" si="22"/>
        <v>25.075098227109002</v>
      </c>
      <c r="BJ32" s="51">
        <f t="shared" si="22"/>
        <v>25.075098227109002</v>
      </c>
      <c r="BK32" s="51">
        <f t="shared" si="22"/>
        <v>25.075098227109002</v>
      </c>
      <c r="BL32" s="51">
        <f t="shared" si="22"/>
        <v>25.075098227109002</v>
      </c>
      <c r="BM32" s="51">
        <f t="shared" si="22"/>
        <v>25.075098227109002</v>
      </c>
      <c r="BN32" s="51">
        <f t="shared" si="22"/>
        <v>25.075098227109002</v>
      </c>
      <c r="BO32" s="51">
        <f t="shared" si="22"/>
        <v>25.075098227109002</v>
      </c>
      <c r="BP32" s="51">
        <f t="shared" si="22"/>
        <v>25.075098227109002</v>
      </c>
      <c r="BQ32" s="51">
        <f t="shared" si="23"/>
        <v>25.075098227109002</v>
      </c>
      <c r="BR32" s="51">
        <f t="shared" si="23"/>
        <v>25.075098227109002</v>
      </c>
      <c r="BS32" s="51">
        <f t="shared" si="23"/>
        <v>25.075098227109002</v>
      </c>
      <c r="BT32" s="51">
        <f t="shared" si="23"/>
        <v>25.075098227109002</v>
      </c>
      <c r="BU32" s="51">
        <f t="shared" si="23"/>
        <v>25.827351173922274</v>
      </c>
      <c r="BV32" s="51">
        <f t="shared" si="23"/>
        <v>25.827351173922274</v>
      </c>
      <c r="BW32" s="51">
        <f t="shared" si="23"/>
        <v>25.827351173922274</v>
      </c>
      <c r="BX32" s="51">
        <f t="shared" si="23"/>
        <v>25.827351173922274</v>
      </c>
      <c r="BY32" s="51">
        <f t="shared" si="23"/>
        <v>25.827351173922274</v>
      </c>
      <c r="BZ32" s="51">
        <f t="shared" si="23"/>
        <v>25.827351173922274</v>
      </c>
      <c r="CA32" s="51">
        <f t="shared" si="23"/>
        <v>25.827351173922274</v>
      </c>
      <c r="CB32" s="51">
        <f t="shared" si="23"/>
        <v>25.827351173922274</v>
      </c>
      <c r="CC32" s="51">
        <f t="shared" si="23"/>
        <v>25.827351173922274</v>
      </c>
      <c r="CD32" s="51">
        <f t="shared" si="23"/>
        <v>25.827351173922274</v>
      </c>
      <c r="CE32" s="51">
        <f t="shared" si="23"/>
        <v>25.827351173922274</v>
      </c>
      <c r="CF32" s="51">
        <f t="shared" si="23"/>
        <v>25.827351173922274</v>
      </c>
      <c r="CG32" s="51">
        <f t="shared" si="24"/>
        <v>26.602171709139945</v>
      </c>
      <c r="CH32" s="51">
        <f t="shared" si="24"/>
        <v>26.602171709139945</v>
      </c>
      <c r="CI32" s="51">
        <f t="shared" si="24"/>
        <v>26.602171709139945</v>
      </c>
      <c r="CJ32" s="51">
        <f t="shared" si="24"/>
        <v>26.602171709139945</v>
      </c>
      <c r="CK32" s="51">
        <f t="shared" si="24"/>
        <v>26.602171709139945</v>
      </c>
      <c r="CL32" s="51">
        <f t="shared" si="24"/>
        <v>26.602171709139945</v>
      </c>
      <c r="CM32" s="51">
        <f t="shared" si="24"/>
        <v>26.602171709139945</v>
      </c>
      <c r="CN32" s="51">
        <f t="shared" si="24"/>
        <v>26.602171709139945</v>
      </c>
      <c r="CO32" s="51">
        <f t="shared" si="24"/>
        <v>26.602171709139945</v>
      </c>
      <c r="CP32" s="51">
        <f t="shared" si="24"/>
        <v>26.602171709139945</v>
      </c>
      <c r="CQ32" s="51">
        <f t="shared" si="24"/>
        <v>26.602171709139945</v>
      </c>
      <c r="CR32" s="51">
        <f t="shared" si="24"/>
        <v>26.602171709139945</v>
      </c>
      <c r="CS32" s="51">
        <f t="shared" si="24"/>
        <v>27.400236860414143</v>
      </c>
      <c r="CT32" s="51">
        <f t="shared" si="24"/>
        <v>27.400236860414143</v>
      </c>
      <c r="CU32" s="51">
        <f t="shared" si="24"/>
        <v>27.400236860414143</v>
      </c>
      <c r="CV32" s="51">
        <f t="shared" si="24"/>
        <v>27.400236860414143</v>
      </c>
      <c r="CW32" s="51">
        <f t="shared" si="25"/>
        <v>27.400236860414143</v>
      </c>
      <c r="CX32" s="51">
        <f t="shared" si="25"/>
        <v>27.400236860414143</v>
      </c>
      <c r="CY32" s="51">
        <f t="shared" si="25"/>
        <v>27.400236860414143</v>
      </c>
      <c r="CZ32" s="51">
        <f t="shared" si="25"/>
        <v>27.400236860414143</v>
      </c>
      <c r="DA32" s="51">
        <f t="shared" si="25"/>
        <v>27.400236860414143</v>
      </c>
      <c r="DB32" s="51">
        <f t="shared" si="25"/>
        <v>27.400236860414143</v>
      </c>
      <c r="DC32" s="51">
        <f t="shared" si="25"/>
        <v>27.400236860414143</v>
      </c>
      <c r="DD32" s="51">
        <f t="shared" si="25"/>
        <v>27.400236860414143</v>
      </c>
      <c r="DE32" s="51">
        <f t="shared" si="25"/>
        <v>28.222243966226568</v>
      </c>
      <c r="DF32" s="51">
        <f t="shared" si="25"/>
        <v>28.222243966226568</v>
      </c>
      <c r="DG32" s="51">
        <f t="shared" si="25"/>
        <v>28.222243966226568</v>
      </c>
      <c r="DH32" s="51">
        <f t="shared" si="25"/>
        <v>28.222243966226568</v>
      </c>
      <c r="DI32" s="51">
        <f t="shared" si="25"/>
        <v>28.222243966226568</v>
      </c>
      <c r="DJ32" s="51">
        <f t="shared" si="25"/>
        <v>28.222243966226568</v>
      </c>
      <c r="DK32" s="51">
        <f t="shared" si="25"/>
        <v>28.222243966226568</v>
      </c>
      <c r="DL32" s="51">
        <f t="shared" si="25"/>
        <v>28.222243966226568</v>
      </c>
      <c r="DM32" s="51">
        <f t="shared" si="26"/>
        <v>28.222243966226568</v>
      </c>
      <c r="DN32" s="51">
        <f t="shared" si="26"/>
        <v>28.222243966226568</v>
      </c>
      <c r="DO32" s="51">
        <f t="shared" si="26"/>
        <v>28.222243966226568</v>
      </c>
      <c r="DP32" s="51">
        <f t="shared" si="26"/>
        <v>28.222243966226568</v>
      </c>
      <c r="DQ32" s="51">
        <f t="shared" si="26"/>
        <v>29.068911285213364</v>
      </c>
      <c r="DR32" s="51">
        <f t="shared" si="26"/>
        <v>29.068911285213364</v>
      </c>
      <c r="DS32" s="51">
        <f t="shared" si="26"/>
        <v>29.068911285213364</v>
      </c>
      <c r="DT32" s="51">
        <f t="shared" si="26"/>
        <v>29.068911285213364</v>
      </c>
      <c r="DU32" s="51">
        <f t="shared" si="26"/>
        <v>29.068911285213364</v>
      </c>
      <c r="DV32" s="51">
        <f t="shared" si="26"/>
        <v>29.068911285213364</v>
      </c>
    </row>
    <row r="33" spans="3:126">
      <c r="C33" s="1" t="s">
        <v>36</v>
      </c>
      <c r="D33" s="1" t="s">
        <v>621</v>
      </c>
      <c r="E33" s="96">
        <v>15.75</v>
      </c>
      <c r="F33" s="51">
        <f t="shared" si="27"/>
        <v>16.2225</v>
      </c>
      <c r="G33" s="51">
        <f t="shared" si="27"/>
        <v>16.2225</v>
      </c>
      <c r="H33" s="51">
        <f t="shared" si="27"/>
        <v>16.2225</v>
      </c>
      <c r="I33" s="51">
        <f t="shared" si="27"/>
        <v>16.2225</v>
      </c>
      <c r="J33" s="51">
        <f t="shared" si="27"/>
        <v>16.2225</v>
      </c>
      <c r="K33" s="51">
        <f t="shared" si="27"/>
        <v>16.2225</v>
      </c>
      <c r="L33" s="51">
        <f t="shared" si="27"/>
        <v>16.2225</v>
      </c>
      <c r="M33" s="51">
        <f t="shared" si="27"/>
        <v>16.709174999999998</v>
      </c>
      <c r="N33" s="51">
        <f t="shared" si="27"/>
        <v>16.709174999999998</v>
      </c>
      <c r="O33" s="51">
        <f t="shared" si="27"/>
        <v>16.709174999999998</v>
      </c>
      <c r="P33" s="51">
        <f t="shared" si="27"/>
        <v>16.709174999999998</v>
      </c>
      <c r="Q33" s="51">
        <f t="shared" si="27"/>
        <v>16.709174999999998</v>
      </c>
      <c r="R33" s="51">
        <f t="shared" si="27"/>
        <v>16.709174999999998</v>
      </c>
      <c r="S33" s="51">
        <f t="shared" si="27"/>
        <v>16.709174999999998</v>
      </c>
      <c r="T33" s="51">
        <f t="shared" si="27"/>
        <v>16.709174999999998</v>
      </c>
      <c r="U33" s="51">
        <f t="shared" si="20"/>
        <v>16.709174999999998</v>
      </c>
      <c r="V33" s="51">
        <f t="shared" si="20"/>
        <v>16.709174999999998</v>
      </c>
      <c r="W33" s="51">
        <f t="shared" si="20"/>
        <v>16.709174999999998</v>
      </c>
      <c r="X33" s="51">
        <f t="shared" si="20"/>
        <v>16.709174999999998</v>
      </c>
      <c r="Y33" s="51">
        <f t="shared" si="20"/>
        <v>17.210450250000001</v>
      </c>
      <c r="Z33" s="51">
        <f t="shared" si="20"/>
        <v>17.210450250000001</v>
      </c>
      <c r="AA33" s="51">
        <f t="shared" si="20"/>
        <v>17.210450250000001</v>
      </c>
      <c r="AB33" s="51">
        <f t="shared" si="20"/>
        <v>17.210450250000001</v>
      </c>
      <c r="AC33" s="51">
        <f t="shared" si="20"/>
        <v>17.210450250000001</v>
      </c>
      <c r="AD33" s="51">
        <f t="shared" si="20"/>
        <v>17.210450250000001</v>
      </c>
      <c r="AE33" s="51">
        <f t="shared" si="20"/>
        <v>17.210450250000001</v>
      </c>
      <c r="AF33" s="51">
        <f t="shared" si="20"/>
        <v>17.210450250000001</v>
      </c>
      <c r="AG33" s="51">
        <f t="shared" si="20"/>
        <v>17.210450250000001</v>
      </c>
      <c r="AH33" s="51">
        <f t="shared" si="20"/>
        <v>17.210450250000001</v>
      </c>
      <c r="AI33" s="51">
        <f t="shared" si="20"/>
        <v>17.210450250000001</v>
      </c>
      <c r="AJ33" s="51">
        <f t="shared" si="20"/>
        <v>17.210450250000001</v>
      </c>
      <c r="AK33" s="51">
        <f t="shared" si="21"/>
        <v>17.726763757500002</v>
      </c>
      <c r="AL33" s="51">
        <f t="shared" si="21"/>
        <v>17.726763757500002</v>
      </c>
      <c r="AM33" s="51">
        <f t="shared" si="21"/>
        <v>17.726763757500002</v>
      </c>
      <c r="AN33" s="51">
        <f t="shared" si="21"/>
        <v>17.726763757500002</v>
      </c>
      <c r="AO33" s="51">
        <f t="shared" si="21"/>
        <v>17.726763757500002</v>
      </c>
      <c r="AP33" s="51">
        <f t="shared" si="21"/>
        <v>17.726763757500002</v>
      </c>
      <c r="AQ33" s="51">
        <f t="shared" si="21"/>
        <v>17.726763757500002</v>
      </c>
      <c r="AR33" s="51">
        <f t="shared" si="21"/>
        <v>17.726763757500002</v>
      </c>
      <c r="AS33" s="51">
        <f t="shared" si="21"/>
        <v>17.726763757500002</v>
      </c>
      <c r="AT33" s="51">
        <f t="shared" si="21"/>
        <v>17.726763757500002</v>
      </c>
      <c r="AU33" s="51">
        <f t="shared" si="21"/>
        <v>17.726763757500002</v>
      </c>
      <c r="AV33" s="51">
        <f t="shared" si="21"/>
        <v>17.726763757500002</v>
      </c>
      <c r="AW33" s="51">
        <f t="shared" si="21"/>
        <v>18.258566670225001</v>
      </c>
      <c r="AX33" s="51">
        <f t="shared" si="21"/>
        <v>18.258566670225001</v>
      </c>
      <c r="AY33" s="51">
        <f t="shared" si="21"/>
        <v>18.258566670225001</v>
      </c>
      <c r="AZ33" s="51">
        <f t="shared" si="21"/>
        <v>18.258566670225001</v>
      </c>
      <c r="BA33" s="51">
        <f t="shared" si="22"/>
        <v>18.258566670225001</v>
      </c>
      <c r="BB33" s="51">
        <f t="shared" si="22"/>
        <v>18.258566670225001</v>
      </c>
      <c r="BC33" s="51">
        <f t="shared" si="22"/>
        <v>18.258566670225001</v>
      </c>
      <c r="BD33" s="51">
        <f t="shared" si="22"/>
        <v>18.258566670225001</v>
      </c>
      <c r="BE33" s="51">
        <f t="shared" si="22"/>
        <v>18.258566670225001</v>
      </c>
      <c r="BF33" s="51">
        <f t="shared" si="22"/>
        <v>18.258566670225001</v>
      </c>
      <c r="BG33" s="51">
        <f t="shared" si="22"/>
        <v>18.258566670225001</v>
      </c>
      <c r="BH33" s="51">
        <f t="shared" si="22"/>
        <v>18.258566670225001</v>
      </c>
      <c r="BI33" s="51">
        <f t="shared" si="22"/>
        <v>18.806323670331754</v>
      </c>
      <c r="BJ33" s="51">
        <f t="shared" si="22"/>
        <v>18.806323670331754</v>
      </c>
      <c r="BK33" s="51">
        <f t="shared" si="22"/>
        <v>18.806323670331754</v>
      </c>
      <c r="BL33" s="51">
        <f t="shared" si="22"/>
        <v>18.806323670331754</v>
      </c>
      <c r="BM33" s="51">
        <f t="shared" si="22"/>
        <v>18.806323670331754</v>
      </c>
      <c r="BN33" s="51">
        <f t="shared" si="22"/>
        <v>18.806323670331754</v>
      </c>
      <c r="BO33" s="51">
        <f t="shared" si="22"/>
        <v>18.806323670331754</v>
      </c>
      <c r="BP33" s="51">
        <f t="shared" si="22"/>
        <v>18.806323670331754</v>
      </c>
      <c r="BQ33" s="51">
        <f t="shared" si="23"/>
        <v>18.806323670331754</v>
      </c>
      <c r="BR33" s="51">
        <f t="shared" si="23"/>
        <v>18.806323670331754</v>
      </c>
      <c r="BS33" s="51">
        <f t="shared" si="23"/>
        <v>18.806323670331754</v>
      </c>
      <c r="BT33" s="51">
        <f t="shared" si="23"/>
        <v>18.806323670331754</v>
      </c>
      <c r="BU33" s="51">
        <f t="shared" si="23"/>
        <v>19.370513380441707</v>
      </c>
      <c r="BV33" s="51">
        <f t="shared" si="23"/>
        <v>19.370513380441707</v>
      </c>
      <c r="BW33" s="51">
        <f t="shared" si="23"/>
        <v>19.370513380441707</v>
      </c>
      <c r="BX33" s="51">
        <f t="shared" si="23"/>
        <v>19.370513380441707</v>
      </c>
      <c r="BY33" s="51">
        <f t="shared" si="23"/>
        <v>19.370513380441707</v>
      </c>
      <c r="BZ33" s="51">
        <f t="shared" si="23"/>
        <v>19.370513380441707</v>
      </c>
      <c r="CA33" s="51">
        <f t="shared" si="23"/>
        <v>19.370513380441707</v>
      </c>
      <c r="CB33" s="51">
        <f t="shared" si="23"/>
        <v>19.370513380441707</v>
      </c>
      <c r="CC33" s="51">
        <f t="shared" si="23"/>
        <v>19.370513380441707</v>
      </c>
      <c r="CD33" s="51">
        <f t="shared" si="23"/>
        <v>19.370513380441707</v>
      </c>
      <c r="CE33" s="51">
        <f t="shared" si="23"/>
        <v>19.370513380441707</v>
      </c>
      <c r="CF33" s="51">
        <f t="shared" si="23"/>
        <v>19.370513380441707</v>
      </c>
      <c r="CG33" s="51">
        <f t="shared" si="24"/>
        <v>19.951628781854957</v>
      </c>
      <c r="CH33" s="51">
        <f t="shared" si="24"/>
        <v>19.951628781854957</v>
      </c>
      <c r="CI33" s="51">
        <f t="shared" si="24"/>
        <v>19.951628781854957</v>
      </c>
      <c r="CJ33" s="51">
        <f t="shared" si="24"/>
        <v>19.951628781854957</v>
      </c>
      <c r="CK33" s="51">
        <f t="shared" si="24"/>
        <v>19.951628781854957</v>
      </c>
      <c r="CL33" s="51">
        <f t="shared" si="24"/>
        <v>19.951628781854957</v>
      </c>
      <c r="CM33" s="51">
        <f t="shared" si="24"/>
        <v>19.951628781854957</v>
      </c>
      <c r="CN33" s="51">
        <f t="shared" si="24"/>
        <v>19.951628781854957</v>
      </c>
      <c r="CO33" s="51">
        <f t="shared" si="24"/>
        <v>19.951628781854957</v>
      </c>
      <c r="CP33" s="51">
        <f t="shared" si="24"/>
        <v>19.951628781854957</v>
      </c>
      <c r="CQ33" s="51">
        <f t="shared" si="24"/>
        <v>19.951628781854957</v>
      </c>
      <c r="CR33" s="51">
        <f t="shared" si="24"/>
        <v>19.951628781854957</v>
      </c>
      <c r="CS33" s="51">
        <f t="shared" si="24"/>
        <v>20.550177645310608</v>
      </c>
      <c r="CT33" s="51">
        <f t="shared" si="24"/>
        <v>20.550177645310608</v>
      </c>
      <c r="CU33" s="51">
        <f t="shared" si="24"/>
        <v>20.550177645310608</v>
      </c>
      <c r="CV33" s="51">
        <f t="shared" si="24"/>
        <v>20.550177645310608</v>
      </c>
      <c r="CW33" s="51">
        <f t="shared" si="25"/>
        <v>20.550177645310608</v>
      </c>
      <c r="CX33" s="51">
        <f t="shared" si="25"/>
        <v>20.550177645310608</v>
      </c>
      <c r="CY33" s="51">
        <f t="shared" si="25"/>
        <v>20.550177645310608</v>
      </c>
      <c r="CZ33" s="51">
        <f t="shared" si="25"/>
        <v>20.550177645310608</v>
      </c>
      <c r="DA33" s="51">
        <f t="shared" si="25"/>
        <v>20.550177645310608</v>
      </c>
      <c r="DB33" s="51">
        <f t="shared" si="25"/>
        <v>20.550177645310608</v>
      </c>
      <c r="DC33" s="51">
        <f t="shared" si="25"/>
        <v>20.550177645310608</v>
      </c>
      <c r="DD33" s="51">
        <f t="shared" si="25"/>
        <v>20.550177645310608</v>
      </c>
      <c r="DE33" s="51">
        <f t="shared" si="25"/>
        <v>21.166682974669925</v>
      </c>
      <c r="DF33" s="51">
        <f t="shared" si="25"/>
        <v>21.166682974669925</v>
      </c>
      <c r="DG33" s="51">
        <f t="shared" si="25"/>
        <v>21.166682974669925</v>
      </c>
      <c r="DH33" s="51">
        <f t="shared" si="25"/>
        <v>21.166682974669925</v>
      </c>
      <c r="DI33" s="51">
        <f t="shared" si="25"/>
        <v>21.166682974669925</v>
      </c>
      <c r="DJ33" s="51">
        <f t="shared" si="25"/>
        <v>21.166682974669925</v>
      </c>
      <c r="DK33" s="51">
        <f t="shared" si="25"/>
        <v>21.166682974669925</v>
      </c>
      <c r="DL33" s="51">
        <f t="shared" si="25"/>
        <v>21.166682974669925</v>
      </c>
      <c r="DM33" s="51">
        <f t="shared" si="26"/>
        <v>21.166682974669925</v>
      </c>
      <c r="DN33" s="51">
        <f t="shared" si="26"/>
        <v>21.166682974669925</v>
      </c>
      <c r="DO33" s="51">
        <f t="shared" si="26"/>
        <v>21.166682974669925</v>
      </c>
      <c r="DP33" s="51">
        <f t="shared" si="26"/>
        <v>21.166682974669925</v>
      </c>
      <c r="DQ33" s="51">
        <f t="shared" si="26"/>
        <v>21.801683463910024</v>
      </c>
      <c r="DR33" s="51">
        <f t="shared" si="26"/>
        <v>21.801683463910024</v>
      </c>
      <c r="DS33" s="51">
        <f t="shared" si="26"/>
        <v>21.801683463910024</v>
      </c>
      <c r="DT33" s="51">
        <f t="shared" si="26"/>
        <v>21.801683463910024</v>
      </c>
      <c r="DU33" s="51">
        <f t="shared" si="26"/>
        <v>21.801683463910024</v>
      </c>
      <c r="DV33" s="51">
        <f t="shared" si="26"/>
        <v>21.801683463910024</v>
      </c>
    </row>
    <row r="34" spans="3:126">
      <c r="C34" s="1" t="s">
        <v>36</v>
      </c>
      <c r="D34" s="1" t="s">
        <v>622</v>
      </c>
      <c r="E34" s="96">
        <v>0</v>
      </c>
      <c r="F34" s="51">
        <f t="shared" si="27"/>
        <v>0</v>
      </c>
      <c r="G34" s="51">
        <f t="shared" si="27"/>
        <v>0</v>
      </c>
      <c r="H34" s="51">
        <f t="shared" si="27"/>
        <v>0</v>
      </c>
      <c r="I34" s="51">
        <f t="shared" si="27"/>
        <v>0</v>
      </c>
      <c r="J34" s="51">
        <f t="shared" si="27"/>
        <v>0</v>
      </c>
      <c r="K34" s="51">
        <f t="shared" si="27"/>
        <v>0</v>
      </c>
      <c r="L34" s="51">
        <f t="shared" si="27"/>
        <v>0</v>
      </c>
      <c r="M34" s="51">
        <f t="shared" si="27"/>
        <v>0</v>
      </c>
      <c r="N34" s="51">
        <f t="shared" si="27"/>
        <v>0</v>
      </c>
      <c r="O34" s="51">
        <f t="shared" si="27"/>
        <v>0</v>
      </c>
      <c r="P34" s="51">
        <f t="shared" si="27"/>
        <v>0</v>
      </c>
      <c r="Q34" s="51">
        <f t="shared" si="27"/>
        <v>0</v>
      </c>
      <c r="R34" s="51">
        <f t="shared" si="27"/>
        <v>0</v>
      </c>
      <c r="S34" s="51">
        <f t="shared" si="27"/>
        <v>0</v>
      </c>
      <c r="T34" s="51">
        <f t="shared" si="27"/>
        <v>0</v>
      </c>
      <c r="U34" s="51">
        <f t="shared" si="20"/>
        <v>0</v>
      </c>
      <c r="V34" s="51">
        <f t="shared" si="20"/>
        <v>0</v>
      </c>
      <c r="W34" s="51">
        <f t="shared" si="20"/>
        <v>0</v>
      </c>
      <c r="X34" s="51">
        <f t="shared" si="20"/>
        <v>0</v>
      </c>
      <c r="Y34" s="51">
        <f t="shared" si="20"/>
        <v>0</v>
      </c>
      <c r="Z34" s="51">
        <f t="shared" si="20"/>
        <v>0</v>
      </c>
      <c r="AA34" s="51">
        <f t="shared" si="20"/>
        <v>0</v>
      </c>
      <c r="AB34" s="51">
        <f t="shared" si="20"/>
        <v>0</v>
      </c>
      <c r="AC34" s="51">
        <f t="shared" si="20"/>
        <v>0</v>
      </c>
      <c r="AD34" s="51">
        <f t="shared" si="20"/>
        <v>0</v>
      </c>
      <c r="AE34" s="51">
        <f t="shared" si="20"/>
        <v>0</v>
      </c>
      <c r="AF34" s="51">
        <f t="shared" si="20"/>
        <v>0</v>
      </c>
      <c r="AG34" s="51">
        <f t="shared" si="20"/>
        <v>0</v>
      </c>
      <c r="AH34" s="51">
        <f t="shared" si="20"/>
        <v>0</v>
      </c>
      <c r="AI34" s="51">
        <f t="shared" si="20"/>
        <v>0</v>
      </c>
      <c r="AJ34" s="51">
        <f t="shared" si="20"/>
        <v>0</v>
      </c>
      <c r="AK34" s="51">
        <f t="shared" si="21"/>
        <v>0</v>
      </c>
      <c r="AL34" s="51">
        <f t="shared" si="21"/>
        <v>0</v>
      </c>
      <c r="AM34" s="51">
        <f t="shared" si="21"/>
        <v>0</v>
      </c>
      <c r="AN34" s="51">
        <f t="shared" si="21"/>
        <v>0</v>
      </c>
      <c r="AO34" s="51">
        <f t="shared" si="21"/>
        <v>0</v>
      </c>
      <c r="AP34" s="51">
        <f t="shared" si="21"/>
        <v>0</v>
      </c>
      <c r="AQ34" s="51">
        <f t="shared" si="21"/>
        <v>0</v>
      </c>
      <c r="AR34" s="51">
        <f t="shared" si="21"/>
        <v>0</v>
      </c>
      <c r="AS34" s="51">
        <f t="shared" si="21"/>
        <v>0</v>
      </c>
      <c r="AT34" s="51">
        <f t="shared" si="21"/>
        <v>0</v>
      </c>
      <c r="AU34" s="51">
        <f t="shared" si="21"/>
        <v>0</v>
      </c>
      <c r="AV34" s="51">
        <f t="shared" si="21"/>
        <v>0</v>
      </c>
      <c r="AW34" s="51">
        <f t="shared" si="21"/>
        <v>0</v>
      </c>
      <c r="AX34" s="51">
        <f t="shared" si="21"/>
        <v>0</v>
      </c>
      <c r="AY34" s="51">
        <f t="shared" si="21"/>
        <v>0</v>
      </c>
      <c r="AZ34" s="51">
        <f t="shared" si="21"/>
        <v>0</v>
      </c>
      <c r="BA34" s="51">
        <f t="shared" si="22"/>
        <v>0</v>
      </c>
      <c r="BB34" s="51">
        <f t="shared" si="22"/>
        <v>0</v>
      </c>
      <c r="BC34" s="51">
        <f t="shared" si="22"/>
        <v>0</v>
      </c>
      <c r="BD34" s="51">
        <f t="shared" si="22"/>
        <v>0</v>
      </c>
      <c r="BE34" s="51">
        <f t="shared" si="22"/>
        <v>0</v>
      </c>
      <c r="BF34" s="51">
        <f t="shared" si="22"/>
        <v>0</v>
      </c>
      <c r="BG34" s="51">
        <f t="shared" si="22"/>
        <v>0</v>
      </c>
      <c r="BH34" s="51">
        <f t="shared" si="22"/>
        <v>0</v>
      </c>
      <c r="BI34" s="51">
        <f t="shared" si="22"/>
        <v>0</v>
      </c>
      <c r="BJ34" s="51">
        <f t="shared" si="22"/>
        <v>0</v>
      </c>
      <c r="BK34" s="51">
        <f t="shared" si="22"/>
        <v>0</v>
      </c>
      <c r="BL34" s="51">
        <f t="shared" si="22"/>
        <v>0</v>
      </c>
      <c r="BM34" s="51">
        <f t="shared" si="22"/>
        <v>0</v>
      </c>
      <c r="BN34" s="51">
        <f t="shared" si="22"/>
        <v>0</v>
      </c>
      <c r="BO34" s="51">
        <f t="shared" si="22"/>
        <v>0</v>
      </c>
      <c r="BP34" s="51">
        <f t="shared" si="22"/>
        <v>0</v>
      </c>
      <c r="BQ34" s="51">
        <f t="shared" si="23"/>
        <v>0</v>
      </c>
      <c r="BR34" s="51">
        <f t="shared" si="23"/>
        <v>0</v>
      </c>
      <c r="BS34" s="51">
        <f t="shared" si="23"/>
        <v>0</v>
      </c>
      <c r="BT34" s="51">
        <f t="shared" si="23"/>
        <v>0</v>
      </c>
      <c r="BU34" s="51">
        <f t="shared" si="23"/>
        <v>0</v>
      </c>
      <c r="BV34" s="51">
        <f t="shared" si="23"/>
        <v>0</v>
      </c>
      <c r="BW34" s="51">
        <f t="shared" si="23"/>
        <v>0</v>
      </c>
      <c r="BX34" s="51">
        <f t="shared" si="23"/>
        <v>0</v>
      </c>
      <c r="BY34" s="51">
        <f t="shared" si="23"/>
        <v>0</v>
      </c>
      <c r="BZ34" s="51">
        <f t="shared" si="23"/>
        <v>0</v>
      </c>
      <c r="CA34" s="51">
        <f t="shared" si="23"/>
        <v>0</v>
      </c>
      <c r="CB34" s="51">
        <f t="shared" si="23"/>
        <v>0</v>
      </c>
      <c r="CC34" s="51">
        <f t="shared" si="23"/>
        <v>0</v>
      </c>
      <c r="CD34" s="51">
        <f t="shared" si="23"/>
        <v>0</v>
      </c>
      <c r="CE34" s="51">
        <f t="shared" si="23"/>
        <v>0</v>
      </c>
      <c r="CF34" s="51">
        <f t="shared" si="23"/>
        <v>0</v>
      </c>
      <c r="CG34" s="51">
        <f t="shared" si="24"/>
        <v>0</v>
      </c>
      <c r="CH34" s="51">
        <f t="shared" si="24"/>
        <v>0</v>
      </c>
      <c r="CI34" s="51">
        <f t="shared" si="24"/>
        <v>0</v>
      </c>
      <c r="CJ34" s="51">
        <f t="shared" si="24"/>
        <v>0</v>
      </c>
      <c r="CK34" s="51">
        <f t="shared" si="24"/>
        <v>0</v>
      </c>
      <c r="CL34" s="51">
        <f t="shared" si="24"/>
        <v>0</v>
      </c>
      <c r="CM34" s="51">
        <f t="shared" si="24"/>
        <v>0</v>
      </c>
      <c r="CN34" s="51">
        <f t="shared" si="24"/>
        <v>0</v>
      </c>
      <c r="CO34" s="51">
        <f t="shared" si="24"/>
        <v>0</v>
      </c>
      <c r="CP34" s="51">
        <f t="shared" si="24"/>
        <v>0</v>
      </c>
      <c r="CQ34" s="51">
        <f t="shared" si="24"/>
        <v>0</v>
      </c>
      <c r="CR34" s="51">
        <f t="shared" si="24"/>
        <v>0</v>
      </c>
      <c r="CS34" s="51">
        <f t="shared" si="24"/>
        <v>0</v>
      </c>
      <c r="CT34" s="51">
        <f t="shared" si="24"/>
        <v>0</v>
      </c>
      <c r="CU34" s="51">
        <f t="shared" si="24"/>
        <v>0</v>
      </c>
      <c r="CV34" s="51">
        <f t="shared" si="24"/>
        <v>0</v>
      </c>
      <c r="CW34" s="51">
        <f t="shared" si="25"/>
        <v>0</v>
      </c>
      <c r="CX34" s="51">
        <f t="shared" si="25"/>
        <v>0</v>
      </c>
      <c r="CY34" s="51">
        <f t="shared" si="25"/>
        <v>0</v>
      </c>
      <c r="CZ34" s="51">
        <f t="shared" si="25"/>
        <v>0</v>
      </c>
      <c r="DA34" s="51">
        <f t="shared" si="25"/>
        <v>0</v>
      </c>
      <c r="DB34" s="51">
        <f t="shared" si="25"/>
        <v>0</v>
      </c>
      <c r="DC34" s="51">
        <f t="shared" si="25"/>
        <v>0</v>
      </c>
      <c r="DD34" s="51">
        <f t="shared" si="25"/>
        <v>0</v>
      </c>
      <c r="DE34" s="51">
        <f t="shared" si="25"/>
        <v>0</v>
      </c>
      <c r="DF34" s="51">
        <f t="shared" si="25"/>
        <v>0</v>
      </c>
      <c r="DG34" s="51">
        <f t="shared" si="25"/>
        <v>0</v>
      </c>
      <c r="DH34" s="51">
        <f t="shared" si="25"/>
        <v>0</v>
      </c>
      <c r="DI34" s="51">
        <f t="shared" si="25"/>
        <v>0</v>
      </c>
      <c r="DJ34" s="51">
        <f t="shared" si="25"/>
        <v>0</v>
      </c>
      <c r="DK34" s="51">
        <f t="shared" si="25"/>
        <v>0</v>
      </c>
      <c r="DL34" s="51">
        <f t="shared" si="25"/>
        <v>0</v>
      </c>
      <c r="DM34" s="51">
        <f t="shared" si="26"/>
        <v>0</v>
      </c>
      <c r="DN34" s="51">
        <f t="shared" si="26"/>
        <v>0</v>
      </c>
      <c r="DO34" s="51">
        <f t="shared" si="26"/>
        <v>0</v>
      </c>
      <c r="DP34" s="51">
        <f t="shared" si="26"/>
        <v>0</v>
      </c>
      <c r="DQ34" s="51">
        <f t="shared" si="26"/>
        <v>0</v>
      </c>
      <c r="DR34" s="51">
        <f t="shared" si="26"/>
        <v>0</v>
      </c>
      <c r="DS34" s="51">
        <f t="shared" si="26"/>
        <v>0</v>
      </c>
      <c r="DT34" s="51">
        <f t="shared" si="26"/>
        <v>0</v>
      </c>
      <c r="DU34" s="51">
        <f t="shared" si="26"/>
        <v>0</v>
      </c>
      <c r="DV34" s="51">
        <f t="shared" si="26"/>
        <v>0</v>
      </c>
    </row>
    <row r="35" spans="3:126">
      <c r="C35" s="1" t="s">
        <v>49</v>
      </c>
      <c r="D35" s="1" t="s">
        <v>159</v>
      </c>
      <c r="E35" s="388">
        <v>55.528846153846153</v>
      </c>
      <c r="F35" s="51">
        <f>IF($E35=0,0,MAX(($E35*F$5),F$10))</f>
        <v>57.19471153846154</v>
      </c>
      <c r="G35" s="51">
        <f t="shared" si="27"/>
        <v>57.19471153846154</v>
      </c>
      <c r="H35" s="51">
        <f t="shared" si="27"/>
        <v>57.19471153846154</v>
      </c>
      <c r="I35" s="51">
        <f t="shared" si="27"/>
        <v>57.19471153846154</v>
      </c>
      <c r="J35" s="51">
        <f t="shared" si="27"/>
        <v>57.19471153846154</v>
      </c>
      <c r="K35" s="51">
        <f t="shared" si="27"/>
        <v>57.19471153846154</v>
      </c>
      <c r="L35" s="51">
        <f t="shared" si="27"/>
        <v>57.19471153846154</v>
      </c>
      <c r="M35" s="51">
        <f t="shared" si="27"/>
        <v>58.910552884615385</v>
      </c>
      <c r="N35" s="51">
        <f t="shared" si="27"/>
        <v>58.910552884615385</v>
      </c>
      <c r="O35" s="51">
        <f t="shared" si="27"/>
        <v>58.910552884615385</v>
      </c>
      <c r="P35" s="51">
        <f t="shared" si="27"/>
        <v>58.910552884615385</v>
      </c>
      <c r="Q35" s="51">
        <f t="shared" si="27"/>
        <v>58.910552884615385</v>
      </c>
      <c r="R35" s="51">
        <f t="shared" si="27"/>
        <v>58.910552884615385</v>
      </c>
      <c r="S35" s="51">
        <f t="shared" si="27"/>
        <v>58.910552884615385</v>
      </c>
      <c r="T35" s="51">
        <f t="shared" si="27"/>
        <v>58.910552884615385</v>
      </c>
      <c r="U35" s="51">
        <f t="shared" si="20"/>
        <v>58.910552884615385</v>
      </c>
      <c r="V35" s="51">
        <f t="shared" si="20"/>
        <v>58.910552884615385</v>
      </c>
      <c r="W35" s="51">
        <f t="shared" si="20"/>
        <v>58.910552884615385</v>
      </c>
      <c r="X35" s="51">
        <f t="shared" si="20"/>
        <v>58.910552884615385</v>
      </c>
      <c r="Y35" s="51">
        <f t="shared" si="20"/>
        <v>60.677869471153848</v>
      </c>
      <c r="Z35" s="51">
        <f t="shared" si="20"/>
        <v>60.677869471153848</v>
      </c>
      <c r="AA35" s="51">
        <f t="shared" si="20"/>
        <v>60.677869471153848</v>
      </c>
      <c r="AB35" s="51">
        <f t="shared" si="20"/>
        <v>60.677869471153848</v>
      </c>
      <c r="AC35" s="51">
        <f t="shared" si="20"/>
        <v>60.677869471153848</v>
      </c>
      <c r="AD35" s="51">
        <f t="shared" si="20"/>
        <v>60.677869471153848</v>
      </c>
      <c r="AE35" s="51">
        <f t="shared" si="20"/>
        <v>60.677869471153848</v>
      </c>
      <c r="AF35" s="51">
        <f t="shared" si="20"/>
        <v>60.677869471153848</v>
      </c>
      <c r="AG35" s="51">
        <f t="shared" si="20"/>
        <v>60.677869471153848</v>
      </c>
      <c r="AH35" s="51">
        <f t="shared" si="20"/>
        <v>60.677869471153848</v>
      </c>
      <c r="AI35" s="51">
        <f t="shared" si="20"/>
        <v>60.677869471153848</v>
      </c>
      <c r="AJ35" s="51">
        <f t="shared" si="20"/>
        <v>60.677869471153848</v>
      </c>
      <c r="AK35" s="51">
        <f t="shared" si="21"/>
        <v>62.498205555288472</v>
      </c>
      <c r="AL35" s="51">
        <f t="shared" si="21"/>
        <v>62.498205555288472</v>
      </c>
      <c r="AM35" s="51">
        <f t="shared" si="21"/>
        <v>62.498205555288472</v>
      </c>
      <c r="AN35" s="51">
        <f t="shared" si="21"/>
        <v>62.498205555288472</v>
      </c>
      <c r="AO35" s="51">
        <f t="shared" si="21"/>
        <v>62.498205555288472</v>
      </c>
      <c r="AP35" s="51">
        <f t="shared" si="21"/>
        <v>62.498205555288472</v>
      </c>
      <c r="AQ35" s="51">
        <f t="shared" si="21"/>
        <v>62.498205555288472</v>
      </c>
      <c r="AR35" s="51">
        <f t="shared" si="21"/>
        <v>62.498205555288472</v>
      </c>
      <c r="AS35" s="51">
        <f t="shared" si="21"/>
        <v>62.498205555288472</v>
      </c>
      <c r="AT35" s="51">
        <f t="shared" si="21"/>
        <v>62.498205555288472</v>
      </c>
      <c r="AU35" s="51">
        <f t="shared" si="21"/>
        <v>62.498205555288472</v>
      </c>
      <c r="AV35" s="51">
        <f t="shared" si="21"/>
        <v>62.498205555288472</v>
      </c>
      <c r="AW35" s="51">
        <f t="shared" si="21"/>
        <v>64.373151721947124</v>
      </c>
      <c r="AX35" s="51">
        <f t="shared" si="21"/>
        <v>64.373151721947124</v>
      </c>
      <c r="AY35" s="51">
        <f t="shared" si="21"/>
        <v>64.373151721947124</v>
      </c>
      <c r="AZ35" s="51">
        <f t="shared" si="21"/>
        <v>64.373151721947124</v>
      </c>
      <c r="BA35" s="51">
        <f t="shared" si="22"/>
        <v>64.373151721947124</v>
      </c>
      <c r="BB35" s="51">
        <f t="shared" si="22"/>
        <v>64.373151721947124</v>
      </c>
      <c r="BC35" s="51">
        <f t="shared" si="22"/>
        <v>64.373151721947124</v>
      </c>
      <c r="BD35" s="51">
        <f t="shared" si="22"/>
        <v>64.373151721947124</v>
      </c>
      <c r="BE35" s="51">
        <f t="shared" si="22"/>
        <v>64.373151721947124</v>
      </c>
      <c r="BF35" s="51">
        <f t="shared" si="22"/>
        <v>64.373151721947124</v>
      </c>
      <c r="BG35" s="51">
        <f t="shared" si="22"/>
        <v>64.373151721947124</v>
      </c>
      <c r="BH35" s="51">
        <f t="shared" si="22"/>
        <v>64.373151721947124</v>
      </c>
      <c r="BI35" s="51">
        <f t="shared" si="22"/>
        <v>66.304346273605532</v>
      </c>
      <c r="BJ35" s="51">
        <f t="shared" si="22"/>
        <v>66.304346273605532</v>
      </c>
      <c r="BK35" s="51">
        <f t="shared" si="22"/>
        <v>66.304346273605532</v>
      </c>
      <c r="BL35" s="51">
        <f t="shared" si="22"/>
        <v>66.304346273605532</v>
      </c>
      <c r="BM35" s="51">
        <f t="shared" si="22"/>
        <v>66.304346273605532</v>
      </c>
      <c r="BN35" s="51">
        <f t="shared" si="22"/>
        <v>66.304346273605532</v>
      </c>
      <c r="BO35" s="51">
        <f t="shared" si="22"/>
        <v>66.304346273605532</v>
      </c>
      <c r="BP35" s="51">
        <f t="shared" si="22"/>
        <v>66.304346273605532</v>
      </c>
      <c r="BQ35" s="51">
        <f t="shared" si="23"/>
        <v>66.304346273605532</v>
      </c>
      <c r="BR35" s="51">
        <f t="shared" si="23"/>
        <v>66.304346273605532</v>
      </c>
      <c r="BS35" s="51">
        <f t="shared" si="23"/>
        <v>66.304346273605532</v>
      </c>
      <c r="BT35" s="51">
        <f t="shared" si="23"/>
        <v>66.304346273605532</v>
      </c>
      <c r="BU35" s="51">
        <f t="shared" si="23"/>
        <v>68.293476661813699</v>
      </c>
      <c r="BV35" s="51">
        <f t="shared" si="23"/>
        <v>68.293476661813699</v>
      </c>
      <c r="BW35" s="51">
        <f t="shared" si="23"/>
        <v>68.293476661813699</v>
      </c>
      <c r="BX35" s="51">
        <f t="shared" si="23"/>
        <v>68.293476661813699</v>
      </c>
      <c r="BY35" s="51">
        <f t="shared" si="23"/>
        <v>68.293476661813699</v>
      </c>
      <c r="BZ35" s="51">
        <f t="shared" si="23"/>
        <v>68.293476661813699</v>
      </c>
      <c r="CA35" s="51">
        <f t="shared" si="23"/>
        <v>68.293476661813699</v>
      </c>
      <c r="CB35" s="51">
        <f t="shared" si="23"/>
        <v>68.293476661813699</v>
      </c>
      <c r="CC35" s="51">
        <f t="shared" si="23"/>
        <v>68.293476661813699</v>
      </c>
      <c r="CD35" s="51">
        <f t="shared" si="23"/>
        <v>68.293476661813699</v>
      </c>
      <c r="CE35" s="51">
        <f t="shared" si="23"/>
        <v>68.293476661813699</v>
      </c>
      <c r="CF35" s="51">
        <f t="shared" si="23"/>
        <v>68.293476661813699</v>
      </c>
      <c r="CG35" s="51">
        <f t="shared" si="24"/>
        <v>70.342280961668123</v>
      </c>
      <c r="CH35" s="51">
        <f t="shared" si="24"/>
        <v>70.342280961668123</v>
      </c>
      <c r="CI35" s="51">
        <f t="shared" si="24"/>
        <v>70.342280961668123</v>
      </c>
      <c r="CJ35" s="51">
        <f t="shared" si="24"/>
        <v>70.342280961668123</v>
      </c>
      <c r="CK35" s="51">
        <f t="shared" si="24"/>
        <v>70.342280961668123</v>
      </c>
      <c r="CL35" s="51">
        <f t="shared" si="24"/>
        <v>70.342280961668123</v>
      </c>
      <c r="CM35" s="51">
        <f t="shared" si="24"/>
        <v>70.342280961668123</v>
      </c>
      <c r="CN35" s="51">
        <f t="shared" si="24"/>
        <v>70.342280961668123</v>
      </c>
      <c r="CO35" s="51">
        <f t="shared" si="24"/>
        <v>70.342280961668123</v>
      </c>
      <c r="CP35" s="51">
        <f t="shared" si="24"/>
        <v>70.342280961668123</v>
      </c>
      <c r="CQ35" s="51">
        <f t="shared" si="24"/>
        <v>70.342280961668123</v>
      </c>
      <c r="CR35" s="51">
        <f t="shared" si="24"/>
        <v>70.342280961668123</v>
      </c>
      <c r="CS35" s="51">
        <f t="shared" si="24"/>
        <v>72.452549390518172</v>
      </c>
      <c r="CT35" s="51">
        <f t="shared" si="24"/>
        <v>72.452549390518172</v>
      </c>
      <c r="CU35" s="51">
        <f t="shared" si="24"/>
        <v>72.452549390518172</v>
      </c>
      <c r="CV35" s="51">
        <f t="shared" si="24"/>
        <v>72.452549390518172</v>
      </c>
      <c r="CW35" s="51">
        <f t="shared" si="25"/>
        <v>72.452549390518172</v>
      </c>
      <c r="CX35" s="51">
        <f t="shared" si="25"/>
        <v>72.452549390518172</v>
      </c>
      <c r="CY35" s="51">
        <f t="shared" si="25"/>
        <v>72.452549390518172</v>
      </c>
      <c r="CZ35" s="51">
        <f t="shared" si="25"/>
        <v>72.452549390518172</v>
      </c>
      <c r="DA35" s="51">
        <f t="shared" si="25"/>
        <v>72.452549390518172</v>
      </c>
      <c r="DB35" s="51">
        <f t="shared" si="25"/>
        <v>72.452549390518172</v>
      </c>
      <c r="DC35" s="51">
        <f t="shared" si="25"/>
        <v>72.452549390518172</v>
      </c>
      <c r="DD35" s="51">
        <f t="shared" si="25"/>
        <v>72.452549390518172</v>
      </c>
      <c r="DE35" s="51">
        <f t="shared" si="25"/>
        <v>74.626125872233715</v>
      </c>
      <c r="DF35" s="51">
        <f t="shared" si="25"/>
        <v>74.626125872233715</v>
      </c>
      <c r="DG35" s="51">
        <f t="shared" si="25"/>
        <v>74.626125872233715</v>
      </c>
      <c r="DH35" s="51">
        <f t="shared" si="25"/>
        <v>74.626125872233715</v>
      </c>
      <c r="DI35" s="51">
        <f t="shared" si="25"/>
        <v>74.626125872233715</v>
      </c>
      <c r="DJ35" s="51">
        <f t="shared" si="25"/>
        <v>74.626125872233715</v>
      </c>
      <c r="DK35" s="51">
        <f t="shared" si="25"/>
        <v>74.626125872233715</v>
      </c>
      <c r="DL35" s="51">
        <f t="shared" si="25"/>
        <v>74.626125872233715</v>
      </c>
      <c r="DM35" s="51">
        <f t="shared" si="26"/>
        <v>74.626125872233715</v>
      </c>
      <c r="DN35" s="51">
        <f t="shared" si="26"/>
        <v>74.626125872233715</v>
      </c>
      <c r="DO35" s="51">
        <f t="shared" si="26"/>
        <v>74.626125872233715</v>
      </c>
      <c r="DP35" s="51">
        <f t="shared" si="26"/>
        <v>74.626125872233715</v>
      </c>
      <c r="DQ35" s="51">
        <f t="shared" si="26"/>
        <v>76.864909648400726</v>
      </c>
      <c r="DR35" s="51">
        <f t="shared" si="26"/>
        <v>76.864909648400726</v>
      </c>
      <c r="DS35" s="51">
        <f t="shared" si="26"/>
        <v>76.864909648400726</v>
      </c>
      <c r="DT35" s="51">
        <f t="shared" si="26"/>
        <v>76.864909648400726</v>
      </c>
      <c r="DU35" s="51">
        <f t="shared" si="26"/>
        <v>76.864909648400726</v>
      </c>
      <c r="DV35" s="51">
        <f t="shared" si="26"/>
        <v>76.864909648400726</v>
      </c>
    </row>
    <row r="36" spans="3:126">
      <c r="C36" s="1" t="s">
        <v>49</v>
      </c>
      <c r="D36" s="1" t="s">
        <v>160</v>
      </c>
      <c r="E36" s="96">
        <v>0</v>
      </c>
      <c r="F36" s="51">
        <f t="shared" ref="F36:U45" si="28">IF($E36=0,0,MAX(($E36*F$5),F$10))</f>
        <v>0</v>
      </c>
      <c r="G36" s="51">
        <f t="shared" si="27"/>
        <v>0</v>
      </c>
      <c r="H36" s="51">
        <f t="shared" si="27"/>
        <v>0</v>
      </c>
      <c r="I36" s="51">
        <f t="shared" si="27"/>
        <v>0</v>
      </c>
      <c r="J36" s="51">
        <f t="shared" si="27"/>
        <v>0</v>
      </c>
      <c r="K36" s="51">
        <f t="shared" si="27"/>
        <v>0</v>
      </c>
      <c r="L36" s="51">
        <f t="shared" si="27"/>
        <v>0</v>
      </c>
      <c r="M36" s="51">
        <f t="shared" si="27"/>
        <v>0</v>
      </c>
      <c r="N36" s="51">
        <f t="shared" si="27"/>
        <v>0</v>
      </c>
      <c r="O36" s="51">
        <f t="shared" si="27"/>
        <v>0</v>
      </c>
      <c r="P36" s="51">
        <f t="shared" si="27"/>
        <v>0</v>
      </c>
      <c r="Q36" s="51">
        <f t="shared" si="27"/>
        <v>0</v>
      </c>
      <c r="R36" s="51">
        <f t="shared" si="27"/>
        <v>0</v>
      </c>
      <c r="S36" s="51">
        <f t="shared" si="27"/>
        <v>0</v>
      </c>
      <c r="T36" s="51">
        <f t="shared" si="27"/>
        <v>0</v>
      </c>
      <c r="U36" s="51">
        <f t="shared" si="20"/>
        <v>0</v>
      </c>
      <c r="V36" s="51">
        <f t="shared" si="20"/>
        <v>0</v>
      </c>
      <c r="W36" s="51">
        <f t="shared" si="20"/>
        <v>0</v>
      </c>
      <c r="X36" s="51">
        <f t="shared" si="20"/>
        <v>0</v>
      </c>
      <c r="Y36" s="51">
        <f t="shared" si="20"/>
        <v>0</v>
      </c>
      <c r="Z36" s="51">
        <f t="shared" si="20"/>
        <v>0</v>
      </c>
      <c r="AA36" s="51">
        <f t="shared" si="20"/>
        <v>0</v>
      </c>
      <c r="AB36" s="51">
        <f t="shared" si="20"/>
        <v>0</v>
      </c>
      <c r="AC36" s="51">
        <f t="shared" si="20"/>
        <v>0</v>
      </c>
      <c r="AD36" s="51">
        <f t="shared" si="20"/>
        <v>0</v>
      </c>
      <c r="AE36" s="51">
        <f t="shared" si="20"/>
        <v>0</v>
      </c>
      <c r="AF36" s="51">
        <f t="shared" si="20"/>
        <v>0</v>
      </c>
      <c r="AG36" s="51">
        <f t="shared" si="20"/>
        <v>0</v>
      </c>
      <c r="AH36" s="51">
        <f t="shared" si="20"/>
        <v>0</v>
      </c>
      <c r="AI36" s="51">
        <f t="shared" si="20"/>
        <v>0</v>
      </c>
      <c r="AJ36" s="51">
        <f t="shared" si="20"/>
        <v>0</v>
      </c>
      <c r="AK36" s="51">
        <f t="shared" si="21"/>
        <v>0</v>
      </c>
      <c r="AL36" s="51">
        <f t="shared" si="21"/>
        <v>0</v>
      </c>
      <c r="AM36" s="51">
        <f t="shared" si="21"/>
        <v>0</v>
      </c>
      <c r="AN36" s="51">
        <f t="shared" si="21"/>
        <v>0</v>
      </c>
      <c r="AO36" s="51">
        <f t="shared" si="21"/>
        <v>0</v>
      </c>
      <c r="AP36" s="51">
        <f t="shared" si="21"/>
        <v>0</v>
      </c>
      <c r="AQ36" s="51">
        <f t="shared" si="21"/>
        <v>0</v>
      </c>
      <c r="AR36" s="51">
        <f t="shared" si="21"/>
        <v>0</v>
      </c>
      <c r="AS36" s="51">
        <f t="shared" si="21"/>
        <v>0</v>
      </c>
      <c r="AT36" s="51">
        <f t="shared" si="21"/>
        <v>0</v>
      </c>
      <c r="AU36" s="51">
        <f t="shared" si="21"/>
        <v>0</v>
      </c>
      <c r="AV36" s="51">
        <f t="shared" si="21"/>
        <v>0</v>
      </c>
      <c r="AW36" s="51">
        <f t="shared" si="21"/>
        <v>0</v>
      </c>
      <c r="AX36" s="51">
        <f t="shared" si="21"/>
        <v>0</v>
      </c>
      <c r="AY36" s="51">
        <f t="shared" si="21"/>
        <v>0</v>
      </c>
      <c r="AZ36" s="51">
        <f t="shared" si="21"/>
        <v>0</v>
      </c>
      <c r="BA36" s="51">
        <f t="shared" si="22"/>
        <v>0</v>
      </c>
      <c r="BB36" s="51">
        <f t="shared" si="22"/>
        <v>0</v>
      </c>
      <c r="BC36" s="51">
        <f t="shared" si="22"/>
        <v>0</v>
      </c>
      <c r="BD36" s="51">
        <f t="shared" si="22"/>
        <v>0</v>
      </c>
      <c r="BE36" s="51">
        <f t="shared" si="22"/>
        <v>0</v>
      </c>
      <c r="BF36" s="51">
        <f t="shared" si="22"/>
        <v>0</v>
      </c>
      <c r="BG36" s="51">
        <f t="shared" si="22"/>
        <v>0</v>
      </c>
      <c r="BH36" s="51">
        <f t="shared" si="22"/>
        <v>0</v>
      </c>
      <c r="BI36" s="51">
        <f t="shared" si="22"/>
        <v>0</v>
      </c>
      <c r="BJ36" s="51">
        <f t="shared" si="22"/>
        <v>0</v>
      </c>
      <c r="BK36" s="51">
        <f t="shared" si="22"/>
        <v>0</v>
      </c>
      <c r="BL36" s="51">
        <f t="shared" si="22"/>
        <v>0</v>
      </c>
      <c r="BM36" s="51">
        <f t="shared" si="22"/>
        <v>0</v>
      </c>
      <c r="BN36" s="51">
        <f t="shared" si="22"/>
        <v>0</v>
      </c>
      <c r="BO36" s="51">
        <f t="shared" si="22"/>
        <v>0</v>
      </c>
      <c r="BP36" s="51">
        <f t="shared" si="22"/>
        <v>0</v>
      </c>
      <c r="BQ36" s="51">
        <f t="shared" si="23"/>
        <v>0</v>
      </c>
      <c r="BR36" s="51">
        <f t="shared" si="23"/>
        <v>0</v>
      </c>
      <c r="BS36" s="51">
        <f t="shared" si="23"/>
        <v>0</v>
      </c>
      <c r="BT36" s="51">
        <f t="shared" si="23"/>
        <v>0</v>
      </c>
      <c r="BU36" s="51">
        <f t="shared" si="23"/>
        <v>0</v>
      </c>
      <c r="BV36" s="51">
        <f t="shared" si="23"/>
        <v>0</v>
      </c>
      <c r="BW36" s="51">
        <f t="shared" si="23"/>
        <v>0</v>
      </c>
      <c r="BX36" s="51">
        <f t="shared" si="23"/>
        <v>0</v>
      </c>
      <c r="BY36" s="51">
        <f t="shared" si="23"/>
        <v>0</v>
      </c>
      <c r="BZ36" s="51">
        <f t="shared" si="23"/>
        <v>0</v>
      </c>
      <c r="CA36" s="51">
        <f t="shared" si="23"/>
        <v>0</v>
      </c>
      <c r="CB36" s="51">
        <f t="shared" si="23"/>
        <v>0</v>
      </c>
      <c r="CC36" s="51">
        <f t="shared" si="23"/>
        <v>0</v>
      </c>
      <c r="CD36" s="51">
        <f t="shared" si="23"/>
        <v>0</v>
      </c>
      <c r="CE36" s="51">
        <f t="shared" si="23"/>
        <v>0</v>
      </c>
      <c r="CF36" s="51">
        <f t="shared" si="23"/>
        <v>0</v>
      </c>
      <c r="CG36" s="51">
        <f t="shared" si="24"/>
        <v>0</v>
      </c>
      <c r="CH36" s="51">
        <f t="shared" si="24"/>
        <v>0</v>
      </c>
      <c r="CI36" s="51">
        <f t="shared" si="24"/>
        <v>0</v>
      </c>
      <c r="CJ36" s="51">
        <f t="shared" si="24"/>
        <v>0</v>
      </c>
      <c r="CK36" s="51">
        <f t="shared" si="24"/>
        <v>0</v>
      </c>
      <c r="CL36" s="51">
        <f t="shared" si="24"/>
        <v>0</v>
      </c>
      <c r="CM36" s="51">
        <f t="shared" si="24"/>
        <v>0</v>
      </c>
      <c r="CN36" s="51">
        <f t="shared" si="24"/>
        <v>0</v>
      </c>
      <c r="CO36" s="51">
        <f t="shared" si="24"/>
        <v>0</v>
      </c>
      <c r="CP36" s="51">
        <f t="shared" si="24"/>
        <v>0</v>
      </c>
      <c r="CQ36" s="51">
        <f t="shared" si="24"/>
        <v>0</v>
      </c>
      <c r="CR36" s="51">
        <f t="shared" si="24"/>
        <v>0</v>
      </c>
      <c r="CS36" s="51">
        <f t="shared" si="24"/>
        <v>0</v>
      </c>
      <c r="CT36" s="51">
        <f t="shared" si="24"/>
        <v>0</v>
      </c>
      <c r="CU36" s="51">
        <f t="shared" si="24"/>
        <v>0</v>
      </c>
      <c r="CV36" s="51">
        <f t="shared" si="24"/>
        <v>0</v>
      </c>
      <c r="CW36" s="51">
        <f t="shared" si="25"/>
        <v>0</v>
      </c>
      <c r="CX36" s="51">
        <f t="shared" si="25"/>
        <v>0</v>
      </c>
      <c r="CY36" s="51">
        <f t="shared" si="25"/>
        <v>0</v>
      </c>
      <c r="CZ36" s="51">
        <f t="shared" si="25"/>
        <v>0</v>
      </c>
      <c r="DA36" s="51">
        <f t="shared" si="25"/>
        <v>0</v>
      </c>
      <c r="DB36" s="51">
        <f t="shared" si="25"/>
        <v>0</v>
      </c>
      <c r="DC36" s="51">
        <f t="shared" si="25"/>
        <v>0</v>
      </c>
      <c r="DD36" s="51">
        <f t="shared" si="25"/>
        <v>0</v>
      </c>
      <c r="DE36" s="51">
        <f t="shared" si="25"/>
        <v>0</v>
      </c>
      <c r="DF36" s="51">
        <f t="shared" si="25"/>
        <v>0</v>
      </c>
      <c r="DG36" s="51">
        <f t="shared" si="25"/>
        <v>0</v>
      </c>
      <c r="DH36" s="51">
        <f t="shared" si="25"/>
        <v>0</v>
      </c>
      <c r="DI36" s="51">
        <f t="shared" si="25"/>
        <v>0</v>
      </c>
      <c r="DJ36" s="51">
        <f t="shared" si="25"/>
        <v>0</v>
      </c>
      <c r="DK36" s="51">
        <f t="shared" si="25"/>
        <v>0</v>
      </c>
      <c r="DL36" s="51">
        <f t="shared" si="25"/>
        <v>0</v>
      </c>
      <c r="DM36" s="51">
        <f t="shared" si="26"/>
        <v>0</v>
      </c>
      <c r="DN36" s="51">
        <f t="shared" si="26"/>
        <v>0</v>
      </c>
      <c r="DO36" s="51">
        <f t="shared" si="26"/>
        <v>0</v>
      </c>
      <c r="DP36" s="51">
        <f t="shared" si="26"/>
        <v>0</v>
      </c>
      <c r="DQ36" s="51">
        <f t="shared" si="26"/>
        <v>0</v>
      </c>
      <c r="DR36" s="51">
        <f t="shared" si="26"/>
        <v>0</v>
      </c>
      <c r="DS36" s="51">
        <f t="shared" si="26"/>
        <v>0</v>
      </c>
      <c r="DT36" s="51">
        <f t="shared" si="26"/>
        <v>0</v>
      </c>
      <c r="DU36" s="51">
        <f t="shared" si="26"/>
        <v>0</v>
      </c>
      <c r="DV36" s="51">
        <f t="shared" si="26"/>
        <v>0</v>
      </c>
    </row>
    <row r="37" spans="3:126">
      <c r="C37" s="1" t="s">
        <v>49</v>
      </c>
      <c r="D37" s="1" t="s">
        <v>623</v>
      </c>
      <c r="E37" s="96">
        <v>35.33653846153846</v>
      </c>
      <c r="F37" s="51">
        <f t="shared" si="28"/>
        <v>36.396634615384613</v>
      </c>
      <c r="G37" s="51">
        <f t="shared" si="27"/>
        <v>36.396634615384613</v>
      </c>
      <c r="H37" s="51">
        <f t="shared" si="27"/>
        <v>36.396634615384613</v>
      </c>
      <c r="I37" s="51">
        <f t="shared" si="27"/>
        <v>36.396634615384613</v>
      </c>
      <c r="J37" s="51">
        <f t="shared" si="27"/>
        <v>36.396634615384613</v>
      </c>
      <c r="K37" s="51">
        <f t="shared" si="27"/>
        <v>36.396634615384613</v>
      </c>
      <c r="L37" s="51">
        <f t="shared" si="27"/>
        <v>36.396634615384613</v>
      </c>
      <c r="M37" s="51">
        <f t="shared" si="27"/>
        <v>37.488533653846147</v>
      </c>
      <c r="N37" s="51">
        <f t="shared" si="27"/>
        <v>37.488533653846147</v>
      </c>
      <c r="O37" s="51">
        <f t="shared" si="27"/>
        <v>37.488533653846147</v>
      </c>
      <c r="P37" s="51">
        <f t="shared" si="27"/>
        <v>37.488533653846147</v>
      </c>
      <c r="Q37" s="51">
        <f t="shared" si="27"/>
        <v>37.488533653846147</v>
      </c>
      <c r="R37" s="51">
        <f t="shared" si="27"/>
        <v>37.488533653846147</v>
      </c>
      <c r="S37" s="51">
        <f t="shared" si="27"/>
        <v>37.488533653846147</v>
      </c>
      <c r="T37" s="51">
        <f t="shared" si="27"/>
        <v>37.488533653846147</v>
      </c>
      <c r="U37" s="51">
        <f t="shared" si="20"/>
        <v>37.488533653846147</v>
      </c>
      <c r="V37" s="51">
        <f t="shared" si="20"/>
        <v>37.488533653846147</v>
      </c>
      <c r="W37" s="51">
        <f t="shared" si="20"/>
        <v>37.488533653846147</v>
      </c>
      <c r="X37" s="51">
        <f t="shared" si="20"/>
        <v>37.488533653846147</v>
      </c>
      <c r="Y37" s="51">
        <f t="shared" si="20"/>
        <v>38.61318966346154</v>
      </c>
      <c r="Z37" s="51">
        <f t="shared" si="20"/>
        <v>38.61318966346154</v>
      </c>
      <c r="AA37" s="51">
        <f t="shared" si="20"/>
        <v>38.61318966346154</v>
      </c>
      <c r="AB37" s="51">
        <f t="shared" si="20"/>
        <v>38.61318966346154</v>
      </c>
      <c r="AC37" s="51">
        <f t="shared" si="20"/>
        <v>38.61318966346154</v>
      </c>
      <c r="AD37" s="51">
        <f t="shared" si="20"/>
        <v>38.61318966346154</v>
      </c>
      <c r="AE37" s="51">
        <f t="shared" si="20"/>
        <v>38.61318966346154</v>
      </c>
      <c r="AF37" s="51">
        <f t="shared" si="20"/>
        <v>38.61318966346154</v>
      </c>
      <c r="AG37" s="51">
        <f t="shared" si="20"/>
        <v>38.61318966346154</v>
      </c>
      <c r="AH37" s="51">
        <f t="shared" si="20"/>
        <v>38.61318966346154</v>
      </c>
      <c r="AI37" s="51">
        <f t="shared" si="20"/>
        <v>38.61318966346154</v>
      </c>
      <c r="AJ37" s="51">
        <f t="shared" si="20"/>
        <v>38.61318966346154</v>
      </c>
      <c r="AK37" s="51">
        <f t="shared" si="21"/>
        <v>39.771585353365388</v>
      </c>
      <c r="AL37" s="51">
        <f t="shared" si="21"/>
        <v>39.771585353365388</v>
      </c>
      <c r="AM37" s="51">
        <f t="shared" si="21"/>
        <v>39.771585353365388</v>
      </c>
      <c r="AN37" s="51">
        <f t="shared" si="21"/>
        <v>39.771585353365388</v>
      </c>
      <c r="AO37" s="51">
        <f t="shared" si="21"/>
        <v>39.771585353365388</v>
      </c>
      <c r="AP37" s="51">
        <f t="shared" si="21"/>
        <v>39.771585353365388</v>
      </c>
      <c r="AQ37" s="51">
        <f t="shared" si="21"/>
        <v>39.771585353365388</v>
      </c>
      <c r="AR37" s="51">
        <f t="shared" si="21"/>
        <v>39.771585353365388</v>
      </c>
      <c r="AS37" s="51">
        <f t="shared" si="21"/>
        <v>39.771585353365388</v>
      </c>
      <c r="AT37" s="51">
        <f t="shared" si="21"/>
        <v>39.771585353365388</v>
      </c>
      <c r="AU37" s="51">
        <f t="shared" si="21"/>
        <v>39.771585353365388</v>
      </c>
      <c r="AV37" s="51">
        <f t="shared" si="21"/>
        <v>39.771585353365388</v>
      </c>
      <c r="AW37" s="51">
        <f t="shared" si="21"/>
        <v>40.964732913966344</v>
      </c>
      <c r="AX37" s="51">
        <f t="shared" si="21"/>
        <v>40.964732913966344</v>
      </c>
      <c r="AY37" s="51">
        <f t="shared" si="21"/>
        <v>40.964732913966344</v>
      </c>
      <c r="AZ37" s="51">
        <f t="shared" si="21"/>
        <v>40.964732913966344</v>
      </c>
      <c r="BA37" s="51">
        <f t="shared" si="22"/>
        <v>40.964732913966344</v>
      </c>
      <c r="BB37" s="51">
        <f t="shared" si="22"/>
        <v>40.964732913966344</v>
      </c>
      <c r="BC37" s="51">
        <f t="shared" si="22"/>
        <v>40.964732913966344</v>
      </c>
      <c r="BD37" s="51">
        <f t="shared" si="22"/>
        <v>40.964732913966344</v>
      </c>
      <c r="BE37" s="51">
        <f t="shared" si="22"/>
        <v>40.964732913966344</v>
      </c>
      <c r="BF37" s="51">
        <f t="shared" si="22"/>
        <v>40.964732913966344</v>
      </c>
      <c r="BG37" s="51">
        <f t="shared" si="22"/>
        <v>40.964732913966344</v>
      </c>
      <c r="BH37" s="51">
        <f t="shared" si="22"/>
        <v>40.964732913966344</v>
      </c>
      <c r="BI37" s="51">
        <f t="shared" si="22"/>
        <v>42.193674901385336</v>
      </c>
      <c r="BJ37" s="51">
        <f t="shared" si="22"/>
        <v>42.193674901385336</v>
      </c>
      <c r="BK37" s="51">
        <f t="shared" si="22"/>
        <v>42.193674901385336</v>
      </c>
      <c r="BL37" s="51">
        <f t="shared" si="22"/>
        <v>42.193674901385336</v>
      </c>
      <c r="BM37" s="51">
        <f t="shared" si="22"/>
        <v>42.193674901385336</v>
      </c>
      <c r="BN37" s="51">
        <f t="shared" si="22"/>
        <v>42.193674901385336</v>
      </c>
      <c r="BO37" s="51">
        <f t="shared" si="22"/>
        <v>42.193674901385336</v>
      </c>
      <c r="BP37" s="51">
        <f t="shared" si="22"/>
        <v>42.193674901385336</v>
      </c>
      <c r="BQ37" s="51">
        <f t="shared" si="23"/>
        <v>42.193674901385336</v>
      </c>
      <c r="BR37" s="51">
        <f t="shared" si="23"/>
        <v>42.193674901385336</v>
      </c>
      <c r="BS37" s="51">
        <f t="shared" si="23"/>
        <v>42.193674901385336</v>
      </c>
      <c r="BT37" s="51">
        <f t="shared" si="23"/>
        <v>42.193674901385336</v>
      </c>
      <c r="BU37" s="51">
        <f t="shared" si="23"/>
        <v>43.4594851484269</v>
      </c>
      <c r="BV37" s="51">
        <f t="shared" si="23"/>
        <v>43.4594851484269</v>
      </c>
      <c r="BW37" s="51">
        <f t="shared" si="23"/>
        <v>43.4594851484269</v>
      </c>
      <c r="BX37" s="51">
        <f t="shared" si="23"/>
        <v>43.4594851484269</v>
      </c>
      <c r="BY37" s="51">
        <f t="shared" si="23"/>
        <v>43.4594851484269</v>
      </c>
      <c r="BZ37" s="51">
        <f t="shared" si="23"/>
        <v>43.4594851484269</v>
      </c>
      <c r="CA37" s="51">
        <f t="shared" si="23"/>
        <v>43.4594851484269</v>
      </c>
      <c r="CB37" s="51">
        <f t="shared" si="23"/>
        <v>43.4594851484269</v>
      </c>
      <c r="CC37" s="51">
        <f t="shared" si="23"/>
        <v>43.4594851484269</v>
      </c>
      <c r="CD37" s="51">
        <f t="shared" si="23"/>
        <v>43.4594851484269</v>
      </c>
      <c r="CE37" s="51">
        <f t="shared" si="23"/>
        <v>43.4594851484269</v>
      </c>
      <c r="CF37" s="51">
        <f t="shared" si="23"/>
        <v>43.4594851484269</v>
      </c>
      <c r="CG37" s="51">
        <f t="shared" si="24"/>
        <v>44.763269702879711</v>
      </c>
      <c r="CH37" s="51">
        <f t="shared" si="24"/>
        <v>44.763269702879711</v>
      </c>
      <c r="CI37" s="51">
        <f t="shared" si="24"/>
        <v>44.763269702879711</v>
      </c>
      <c r="CJ37" s="51">
        <f t="shared" si="24"/>
        <v>44.763269702879711</v>
      </c>
      <c r="CK37" s="51">
        <f t="shared" si="24"/>
        <v>44.763269702879711</v>
      </c>
      <c r="CL37" s="51">
        <f t="shared" si="24"/>
        <v>44.763269702879711</v>
      </c>
      <c r="CM37" s="51">
        <f t="shared" si="24"/>
        <v>44.763269702879711</v>
      </c>
      <c r="CN37" s="51">
        <f t="shared" si="24"/>
        <v>44.763269702879711</v>
      </c>
      <c r="CO37" s="51">
        <f t="shared" si="24"/>
        <v>44.763269702879711</v>
      </c>
      <c r="CP37" s="51">
        <f t="shared" si="24"/>
        <v>44.763269702879711</v>
      </c>
      <c r="CQ37" s="51">
        <f t="shared" si="24"/>
        <v>44.763269702879711</v>
      </c>
      <c r="CR37" s="51">
        <f t="shared" si="24"/>
        <v>44.763269702879711</v>
      </c>
      <c r="CS37" s="51">
        <f t="shared" si="24"/>
        <v>46.106167793966101</v>
      </c>
      <c r="CT37" s="51">
        <f t="shared" si="24"/>
        <v>46.106167793966101</v>
      </c>
      <c r="CU37" s="51">
        <f t="shared" si="24"/>
        <v>46.106167793966101</v>
      </c>
      <c r="CV37" s="51">
        <f t="shared" si="24"/>
        <v>46.106167793966101</v>
      </c>
      <c r="CW37" s="51">
        <f t="shared" si="25"/>
        <v>46.106167793966101</v>
      </c>
      <c r="CX37" s="51">
        <f t="shared" si="25"/>
        <v>46.106167793966101</v>
      </c>
      <c r="CY37" s="51">
        <f t="shared" si="25"/>
        <v>46.106167793966101</v>
      </c>
      <c r="CZ37" s="51">
        <f t="shared" si="25"/>
        <v>46.106167793966101</v>
      </c>
      <c r="DA37" s="51">
        <f t="shared" si="25"/>
        <v>46.106167793966101</v>
      </c>
      <c r="DB37" s="51">
        <f t="shared" si="25"/>
        <v>46.106167793966101</v>
      </c>
      <c r="DC37" s="51">
        <f t="shared" si="25"/>
        <v>46.106167793966101</v>
      </c>
      <c r="DD37" s="51">
        <f t="shared" si="25"/>
        <v>46.106167793966101</v>
      </c>
      <c r="DE37" s="51">
        <f t="shared" si="25"/>
        <v>47.489352827785083</v>
      </c>
      <c r="DF37" s="51">
        <f t="shared" si="25"/>
        <v>47.489352827785083</v>
      </c>
      <c r="DG37" s="51">
        <f t="shared" si="25"/>
        <v>47.489352827785083</v>
      </c>
      <c r="DH37" s="51">
        <f t="shared" si="25"/>
        <v>47.489352827785083</v>
      </c>
      <c r="DI37" s="51">
        <f t="shared" si="25"/>
        <v>47.489352827785083</v>
      </c>
      <c r="DJ37" s="51">
        <f t="shared" si="25"/>
        <v>47.489352827785083</v>
      </c>
      <c r="DK37" s="51">
        <f t="shared" si="25"/>
        <v>47.489352827785083</v>
      </c>
      <c r="DL37" s="51">
        <f t="shared" si="25"/>
        <v>47.489352827785083</v>
      </c>
      <c r="DM37" s="51">
        <f t="shared" si="26"/>
        <v>47.489352827785083</v>
      </c>
      <c r="DN37" s="51">
        <f t="shared" si="26"/>
        <v>47.489352827785083</v>
      </c>
      <c r="DO37" s="51">
        <f t="shared" si="26"/>
        <v>47.489352827785083</v>
      </c>
      <c r="DP37" s="51">
        <f t="shared" si="26"/>
        <v>47.489352827785083</v>
      </c>
      <c r="DQ37" s="51">
        <f t="shared" si="26"/>
        <v>48.914033412618643</v>
      </c>
      <c r="DR37" s="51">
        <f t="shared" si="26"/>
        <v>48.914033412618643</v>
      </c>
      <c r="DS37" s="51">
        <f t="shared" si="26"/>
        <v>48.914033412618643</v>
      </c>
      <c r="DT37" s="51">
        <f t="shared" si="26"/>
        <v>48.914033412618643</v>
      </c>
      <c r="DU37" s="51">
        <f t="shared" si="26"/>
        <v>48.914033412618643</v>
      </c>
      <c r="DV37" s="51">
        <f t="shared" si="26"/>
        <v>48.914033412618643</v>
      </c>
    </row>
    <row r="38" spans="3:126">
      <c r="C38" s="1" t="s">
        <v>49</v>
      </c>
      <c r="D38" s="1" t="s">
        <v>624</v>
      </c>
      <c r="E38" s="96">
        <v>29.4</v>
      </c>
      <c r="F38" s="51">
        <f t="shared" si="28"/>
        <v>30.282</v>
      </c>
      <c r="G38" s="51">
        <f t="shared" si="27"/>
        <v>30.282</v>
      </c>
      <c r="H38" s="51">
        <f t="shared" si="27"/>
        <v>30.282</v>
      </c>
      <c r="I38" s="51">
        <f t="shared" si="27"/>
        <v>30.282</v>
      </c>
      <c r="J38" s="51">
        <f t="shared" si="27"/>
        <v>30.282</v>
      </c>
      <c r="K38" s="51">
        <f t="shared" si="27"/>
        <v>30.282</v>
      </c>
      <c r="L38" s="51">
        <f t="shared" si="27"/>
        <v>30.282</v>
      </c>
      <c r="M38" s="51">
        <f t="shared" si="27"/>
        <v>31.190459999999998</v>
      </c>
      <c r="N38" s="51">
        <f t="shared" si="27"/>
        <v>31.190459999999998</v>
      </c>
      <c r="O38" s="51">
        <f t="shared" si="27"/>
        <v>31.190459999999998</v>
      </c>
      <c r="P38" s="51">
        <f t="shared" si="27"/>
        <v>31.190459999999998</v>
      </c>
      <c r="Q38" s="51">
        <f t="shared" si="27"/>
        <v>31.190459999999998</v>
      </c>
      <c r="R38" s="51">
        <f t="shared" si="27"/>
        <v>31.190459999999998</v>
      </c>
      <c r="S38" s="51">
        <f t="shared" si="27"/>
        <v>31.190459999999998</v>
      </c>
      <c r="T38" s="51">
        <f t="shared" si="27"/>
        <v>31.190459999999998</v>
      </c>
      <c r="U38" s="51">
        <f t="shared" si="20"/>
        <v>31.190459999999998</v>
      </c>
      <c r="V38" s="51">
        <f t="shared" si="20"/>
        <v>31.190459999999998</v>
      </c>
      <c r="W38" s="51">
        <f t="shared" si="20"/>
        <v>31.190459999999998</v>
      </c>
      <c r="X38" s="51">
        <f t="shared" si="20"/>
        <v>31.190459999999998</v>
      </c>
      <c r="Y38" s="51">
        <f t="shared" si="20"/>
        <v>32.126173799999997</v>
      </c>
      <c r="Z38" s="51">
        <f t="shared" si="20"/>
        <v>32.126173799999997</v>
      </c>
      <c r="AA38" s="51">
        <f t="shared" si="20"/>
        <v>32.126173799999997</v>
      </c>
      <c r="AB38" s="51">
        <f t="shared" si="20"/>
        <v>32.126173799999997</v>
      </c>
      <c r="AC38" s="51">
        <f t="shared" si="20"/>
        <v>32.126173799999997</v>
      </c>
      <c r="AD38" s="51">
        <f t="shared" si="20"/>
        <v>32.126173799999997</v>
      </c>
      <c r="AE38" s="51">
        <f t="shared" si="20"/>
        <v>32.126173799999997</v>
      </c>
      <c r="AF38" s="51">
        <f t="shared" si="20"/>
        <v>32.126173799999997</v>
      </c>
      <c r="AG38" s="51">
        <f t="shared" si="20"/>
        <v>32.126173799999997</v>
      </c>
      <c r="AH38" s="51">
        <f t="shared" si="20"/>
        <v>32.126173799999997</v>
      </c>
      <c r="AI38" s="51">
        <f t="shared" si="20"/>
        <v>32.126173799999997</v>
      </c>
      <c r="AJ38" s="51">
        <f t="shared" si="20"/>
        <v>32.126173799999997</v>
      </c>
      <c r="AK38" s="51">
        <f t="shared" si="21"/>
        <v>33.089959014000002</v>
      </c>
      <c r="AL38" s="51">
        <f t="shared" si="21"/>
        <v>33.089959014000002</v>
      </c>
      <c r="AM38" s="51">
        <f t="shared" si="21"/>
        <v>33.089959014000002</v>
      </c>
      <c r="AN38" s="51">
        <f t="shared" si="21"/>
        <v>33.089959014000002</v>
      </c>
      <c r="AO38" s="51">
        <f t="shared" si="21"/>
        <v>33.089959014000002</v>
      </c>
      <c r="AP38" s="51">
        <f t="shared" si="21"/>
        <v>33.089959014000002</v>
      </c>
      <c r="AQ38" s="51">
        <f t="shared" si="21"/>
        <v>33.089959014000002</v>
      </c>
      <c r="AR38" s="51">
        <f t="shared" si="21"/>
        <v>33.089959014000002</v>
      </c>
      <c r="AS38" s="51">
        <f t="shared" si="21"/>
        <v>33.089959014000002</v>
      </c>
      <c r="AT38" s="51">
        <f t="shared" si="21"/>
        <v>33.089959014000002</v>
      </c>
      <c r="AU38" s="51">
        <f t="shared" si="21"/>
        <v>33.089959014000002</v>
      </c>
      <c r="AV38" s="51">
        <f t="shared" si="21"/>
        <v>33.089959014000002</v>
      </c>
      <c r="AW38" s="51">
        <f t="shared" si="21"/>
        <v>34.08265778442</v>
      </c>
      <c r="AX38" s="51">
        <f t="shared" si="21"/>
        <v>34.08265778442</v>
      </c>
      <c r="AY38" s="51">
        <f t="shared" si="21"/>
        <v>34.08265778442</v>
      </c>
      <c r="AZ38" s="51">
        <f t="shared" si="21"/>
        <v>34.08265778442</v>
      </c>
      <c r="BA38" s="51">
        <f t="shared" si="22"/>
        <v>34.08265778442</v>
      </c>
      <c r="BB38" s="51">
        <f t="shared" si="22"/>
        <v>34.08265778442</v>
      </c>
      <c r="BC38" s="51">
        <f t="shared" si="22"/>
        <v>34.08265778442</v>
      </c>
      <c r="BD38" s="51">
        <f t="shared" si="22"/>
        <v>34.08265778442</v>
      </c>
      <c r="BE38" s="51">
        <f t="shared" si="22"/>
        <v>34.08265778442</v>
      </c>
      <c r="BF38" s="51">
        <f t="shared" si="22"/>
        <v>34.08265778442</v>
      </c>
      <c r="BG38" s="51">
        <f t="shared" si="22"/>
        <v>34.08265778442</v>
      </c>
      <c r="BH38" s="51">
        <f t="shared" si="22"/>
        <v>34.08265778442</v>
      </c>
      <c r="BI38" s="51">
        <f t="shared" si="22"/>
        <v>35.105137517952599</v>
      </c>
      <c r="BJ38" s="51">
        <f t="shared" si="22"/>
        <v>35.105137517952599</v>
      </c>
      <c r="BK38" s="51">
        <f t="shared" si="22"/>
        <v>35.105137517952599</v>
      </c>
      <c r="BL38" s="51">
        <f t="shared" si="22"/>
        <v>35.105137517952599</v>
      </c>
      <c r="BM38" s="51">
        <f t="shared" si="22"/>
        <v>35.105137517952599</v>
      </c>
      <c r="BN38" s="51">
        <f t="shared" si="22"/>
        <v>35.105137517952599</v>
      </c>
      <c r="BO38" s="51">
        <f t="shared" si="22"/>
        <v>35.105137517952599</v>
      </c>
      <c r="BP38" s="51">
        <f t="shared" si="22"/>
        <v>35.105137517952599</v>
      </c>
      <c r="BQ38" s="51">
        <f t="shared" si="23"/>
        <v>35.105137517952599</v>
      </c>
      <c r="BR38" s="51">
        <f t="shared" si="23"/>
        <v>35.105137517952599</v>
      </c>
      <c r="BS38" s="51">
        <f t="shared" si="23"/>
        <v>35.105137517952599</v>
      </c>
      <c r="BT38" s="51">
        <f t="shared" si="23"/>
        <v>35.105137517952599</v>
      </c>
      <c r="BU38" s="51">
        <f t="shared" si="23"/>
        <v>36.158291643491182</v>
      </c>
      <c r="BV38" s="51">
        <f t="shared" si="23"/>
        <v>36.158291643491182</v>
      </c>
      <c r="BW38" s="51">
        <f t="shared" si="23"/>
        <v>36.158291643491182</v>
      </c>
      <c r="BX38" s="51">
        <f t="shared" si="23"/>
        <v>36.158291643491182</v>
      </c>
      <c r="BY38" s="51">
        <f t="shared" si="23"/>
        <v>36.158291643491182</v>
      </c>
      <c r="BZ38" s="51">
        <f t="shared" si="23"/>
        <v>36.158291643491182</v>
      </c>
      <c r="CA38" s="51">
        <f t="shared" si="23"/>
        <v>36.158291643491182</v>
      </c>
      <c r="CB38" s="51">
        <f t="shared" si="23"/>
        <v>36.158291643491182</v>
      </c>
      <c r="CC38" s="51">
        <f t="shared" si="23"/>
        <v>36.158291643491182</v>
      </c>
      <c r="CD38" s="51">
        <f t="shared" si="23"/>
        <v>36.158291643491182</v>
      </c>
      <c r="CE38" s="51">
        <f t="shared" si="23"/>
        <v>36.158291643491182</v>
      </c>
      <c r="CF38" s="51">
        <f t="shared" si="23"/>
        <v>36.158291643491182</v>
      </c>
      <c r="CG38" s="51">
        <f t="shared" si="24"/>
        <v>37.243040392795919</v>
      </c>
      <c r="CH38" s="51">
        <f t="shared" si="24"/>
        <v>37.243040392795919</v>
      </c>
      <c r="CI38" s="51">
        <f t="shared" si="24"/>
        <v>37.243040392795919</v>
      </c>
      <c r="CJ38" s="51">
        <f t="shared" si="24"/>
        <v>37.243040392795919</v>
      </c>
      <c r="CK38" s="51">
        <f t="shared" si="24"/>
        <v>37.243040392795919</v>
      </c>
      <c r="CL38" s="51">
        <f t="shared" si="24"/>
        <v>37.243040392795919</v>
      </c>
      <c r="CM38" s="51">
        <f t="shared" si="24"/>
        <v>37.243040392795919</v>
      </c>
      <c r="CN38" s="51">
        <f t="shared" si="24"/>
        <v>37.243040392795919</v>
      </c>
      <c r="CO38" s="51">
        <f t="shared" si="24"/>
        <v>37.243040392795919</v>
      </c>
      <c r="CP38" s="51">
        <f t="shared" si="24"/>
        <v>37.243040392795919</v>
      </c>
      <c r="CQ38" s="51">
        <f t="shared" si="24"/>
        <v>37.243040392795919</v>
      </c>
      <c r="CR38" s="51">
        <f t="shared" si="24"/>
        <v>37.243040392795919</v>
      </c>
      <c r="CS38" s="51">
        <f t="shared" si="24"/>
        <v>38.360331604579798</v>
      </c>
      <c r="CT38" s="51">
        <f t="shared" si="24"/>
        <v>38.360331604579798</v>
      </c>
      <c r="CU38" s="51">
        <f t="shared" si="24"/>
        <v>38.360331604579798</v>
      </c>
      <c r="CV38" s="51">
        <f t="shared" si="24"/>
        <v>38.360331604579798</v>
      </c>
      <c r="CW38" s="51">
        <f t="shared" si="25"/>
        <v>38.360331604579798</v>
      </c>
      <c r="CX38" s="51">
        <f t="shared" si="25"/>
        <v>38.360331604579798</v>
      </c>
      <c r="CY38" s="51">
        <f t="shared" si="25"/>
        <v>38.360331604579798</v>
      </c>
      <c r="CZ38" s="51">
        <f t="shared" si="25"/>
        <v>38.360331604579798</v>
      </c>
      <c r="DA38" s="51">
        <f t="shared" si="25"/>
        <v>38.360331604579798</v>
      </c>
      <c r="DB38" s="51">
        <f t="shared" si="25"/>
        <v>38.360331604579798</v>
      </c>
      <c r="DC38" s="51">
        <f t="shared" si="25"/>
        <v>38.360331604579798</v>
      </c>
      <c r="DD38" s="51">
        <f t="shared" si="25"/>
        <v>38.360331604579798</v>
      </c>
      <c r="DE38" s="51">
        <f t="shared" si="25"/>
        <v>39.511141552717191</v>
      </c>
      <c r="DF38" s="51">
        <f t="shared" si="25"/>
        <v>39.511141552717191</v>
      </c>
      <c r="DG38" s="51">
        <f t="shared" si="25"/>
        <v>39.511141552717191</v>
      </c>
      <c r="DH38" s="51">
        <f t="shared" si="25"/>
        <v>39.511141552717191</v>
      </c>
      <c r="DI38" s="51">
        <f t="shared" si="25"/>
        <v>39.511141552717191</v>
      </c>
      <c r="DJ38" s="51">
        <f t="shared" si="25"/>
        <v>39.511141552717191</v>
      </c>
      <c r="DK38" s="51">
        <f t="shared" si="25"/>
        <v>39.511141552717191</v>
      </c>
      <c r="DL38" s="51">
        <f t="shared" si="25"/>
        <v>39.511141552717191</v>
      </c>
      <c r="DM38" s="51">
        <f t="shared" si="26"/>
        <v>39.511141552717191</v>
      </c>
      <c r="DN38" s="51">
        <f t="shared" si="26"/>
        <v>39.511141552717191</v>
      </c>
      <c r="DO38" s="51">
        <f t="shared" si="26"/>
        <v>39.511141552717191</v>
      </c>
      <c r="DP38" s="51">
        <f t="shared" si="26"/>
        <v>39.511141552717191</v>
      </c>
      <c r="DQ38" s="51">
        <f t="shared" si="26"/>
        <v>40.69647579929871</v>
      </c>
      <c r="DR38" s="51">
        <f t="shared" si="26"/>
        <v>40.69647579929871</v>
      </c>
      <c r="DS38" s="51">
        <f t="shared" si="26"/>
        <v>40.69647579929871</v>
      </c>
      <c r="DT38" s="51">
        <f t="shared" si="26"/>
        <v>40.69647579929871</v>
      </c>
      <c r="DU38" s="51">
        <f t="shared" si="26"/>
        <v>40.69647579929871</v>
      </c>
      <c r="DV38" s="51">
        <f t="shared" si="26"/>
        <v>40.69647579929871</v>
      </c>
    </row>
    <row r="39" spans="3:126">
      <c r="C39" s="1" t="s">
        <v>49</v>
      </c>
      <c r="D39" s="1" t="s">
        <v>162</v>
      </c>
      <c r="E39" s="96">
        <v>22</v>
      </c>
      <c r="F39" s="51">
        <f t="shared" si="28"/>
        <v>22.66</v>
      </c>
      <c r="G39" s="51">
        <f t="shared" si="27"/>
        <v>22.66</v>
      </c>
      <c r="H39" s="51">
        <f t="shared" si="27"/>
        <v>22.66</v>
      </c>
      <c r="I39" s="51">
        <f t="shared" si="27"/>
        <v>22.66</v>
      </c>
      <c r="J39" s="51">
        <f t="shared" si="27"/>
        <v>22.66</v>
      </c>
      <c r="K39" s="51">
        <f t="shared" si="27"/>
        <v>22.66</v>
      </c>
      <c r="L39" s="51">
        <f t="shared" si="27"/>
        <v>22.66</v>
      </c>
      <c r="M39" s="51">
        <f t="shared" si="27"/>
        <v>23.3398</v>
      </c>
      <c r="N39" s="51">
        <f t="shared" si="27"/>
        <v>23.3398</v>
      </c>
      <c r="O39" s="51">
        <f t="shared" si="27"/>
        <v>23.3398</v>
      </c>
      <c r="P39" s="51">
        <f t="shared" si="27"/>
        <v>23.3398</v>
      </c>
      <c r="Q39" s="51">
        <f t="shared" si="27"/>
        <v>23.3398</v>
      </c>
      <c r="R39" s="51">
        <f t="shared" si="27"/>
        <v>23.3398</v>
      </c>
      <c r="S39" s="51">
        <f t="shared" si="27"/>
        <v>23.3398</v>
      </c>
      <c r="T39" s="51">
        <f t="shared" si="27"/>
        <v>23.3398</v>
      </c>
      <c r="U39" s="51">
        <f t="shared" si="20"/>
        <v>23.3398</v>
      </c>
      <c r="V39" s="51">
        <f t="shared" si="20"/>
        <v>23.3398</v>
      </c>
      <c r="W39" s="51">
        <f t="shared" si="20"/>
        <v>23.3398</v>
      </c>
      <c r="X39" s="51">
        <f t="shared" si="20"/>
        <v>23.3398</v>
      </c>
      <c r="Y39" s="51">
        <f t="shared" si="20"/>
        <v>24.039994</v>
      </c>
      <c r="Z39" s="51">
        <f t="shared" si="20"/>
        <v>24.039994</v>
      </c>
      <c r="AA39" s="51">
        <f t="shared" si="20"/>
        <v>24.039994</v>
      </c>
      <c r="AB39" s="51">
        <f t="shared" si="20"/>
        <v>24.039994</v>
      </c>
      <c r="AC39" s="51">
        <f t="shared" si="20"/>
        <v>24.039994</v>
      </c>
      <c r="AD39" s="51">
        <f t="shared" si="20"/>
        <v>24.039994</v>
      </c>
      <c r="AE39" s="51">
        <f t="shared" si="20"/>
        <v>24.039994</v>
      </c>
      <c r="AF39" s="51">
        <f t="shared" si="20"/>
        <v>24.039994</v>
      </c>
      <c r="AG39" s="51">
        <f t="shared" si="20"/>
        <v>24.039994</v>
      </c>
      <c r="AH39" s="51">
        <f t="shared" si="20"/>
        <v>24.039994</v>
      </c>
      <c r="AI39" s="51">
        <f t="shared" si="20"/>
        <v>24.039994</v>
      </c>
      <c r="AJ39" s="51">
        <f t="shared" si="20"/>
        <v>24.039994</v>
      </c>
      <c r="AK39" s="51">
        <f t="shared" si="21"/>
        <v>24.761193820000003</v>
      </c>
      <c r="AL39" s="51">
        <f t="shared" si="21"/>
        <v>24.761193820000003</v>
      </c>
      <c r="AM39" s="51">
        <f t="shared" si="21"/>
        <v>24.761193820000003</v>
      </c>
      <c r="AN39" s="51">
        <f t="shared" si="21"/>
        <v>24.761193820000003</v>
      </c>
      <c r="AO39" s="51">
        <f t="shared" si="21"/>
        <v>24.761193820000003</v>
      </c>
      <c r="AP39" s="51">
        <f t="shared" si="21"/>
        <v>24.761193820000003</v>
      </c>
      <c r="AQ39" s="51">
        <f t="shared" si="21"/>
        <v>24.761193820000003</v>
      </c>
      <c r="AR39" s="51">
        <f t="shared" si="21"/>
        <v>24.761193820000003</v>
      </c>
      <c r="AS39" s="51">
        <f t="shared" si="21"/>
        <v>24.761193820000003</v>
      </c>
      <c r="AT39" s="51">
        <f t="shared" si="21"/>
        <v>24.761193820000003</v>
      </c>
      <c r="AU39" s="51">
        <f t="shared" si="21"/>
        <v>24.761193820000003</v>
      </c>
      <c r="AV39" s="51">
        <f t="shared" si="21"/>
        <v>24.761193820000003</v>
      </c>
      <c r="AW39" s="51">
        <f t="shared" si="21"/>
        <v>25.504029634600002</v>
      </c>
      <c r="AX39" s="51">
        <f t="shared" si="21"/>
        <v>25.504029634600002</v>
      </c>
      <c r="AY39" s="51">
        <f t="shared" si="21"/>
        <v>25.504029634600002</v>
      </c>
      <c r="AZ39" s="51">
        <f t="shared" si="21"/>
        <v>25.504029634600002</v>
      </c>
      <c r="BA39" s="51">
        <f t="shared" si="22"/>
        <v>25.504029634600002</v>
      </c>
      <c r="BB39" s="51">
        <f t="shared" si="22"/>
        <v>25.504029634600002</v>
      </c>
      <c r="BC39" s="51">
        <f t="shared" si="22"/>
        <v>25.504029634600002</v>
      </c>
      <c r="BD39" s="51">
        <f t="shared" si="22"/>
        <v>25.504029634600002</v>
      </c>
      <c r="BE39" s="51">
        <f t="shared" si="22"/>
        <v>25.504029634600002</v>
      </c>
      <c r="BF39" s="51">
        <f t="shared" si="22"/>
        <v>25.504029634600002</v>
      </c>
      <c r="BG39" s="51">
        <f t="shared" si="22"/>
        <v>25.504029634600002</v>
      </c>
      <c r="BH39" s="51">
        <f t="shared" si="22"/>
        <v>25.504029634600002</v>
      </c>
      <c r="BI39" s="51">
        <f t="shared" si="22"/>
        <v>26.269150523638004</v>
      </c>
      <c r="BJ39" s="51">
        <f t="shared" si="22"/>
        <v>26.269150523638004</v>
      </c>
      <c r="BK39" s="51">
        <f t="shared" si="22"/>
        <v>26.269150523638004</v>
      </c>
      <c r="BL39" s="51">
        <f t="shared" si="22"/>
        <v>26.269150523638004</v>
      </c>
      <c r="BM39" s="51">
        <f t="shared" si="22"/>
        <v>26.269150523638004</v>
      </c>
      <c r="BN39" s="51">
        <f t="shared" si="22"/>
        <v>26.269150523638004</v>
      </c>
      <c r="BO39" s="51">
        <f t="shared" si="22"/>
        <v>26.269150523638004</v>
      </c>
      <c r="BP39" s="51">
        <f t="shared" si="22"/>
        <v>26.269150523638004</v>
      </c>
      <c r="BQ39" s="51">
        <f t="shared" si="23"/>
        <v>26.269150523638004</v>
      </c>
      <c r="BR39" s="51">
        <f t="shared" si="23"/>
        <v>26.269150523638004</v>
      </c>
      <c r="BS39" s="51">
        <f t="shared" si="23"/>
        <v>26.269150523638004</v>
      </c>
      <c r="BT39" s="51">
        <f t="shared" si="23"/>
        <v>26.269150523638004</v>
      </c>
      <c r="BU39" s="51">
        <f t="shared" si="23"/>
        <v>27.057225039347145</v>
      </c>
      <c r="BV39" s="51">
        <f t="shared" si="23"/>
        <v>27.057225039347145</v>
      </c>
      <c r="BW39" s="51">
        <f t="shared" si="23"/>
        <v>27.057225039347145</v>
      </c>
      <c r="BX39" s="51">
        <f t="shared" si="23"/>
        <v>27.057225039347145</v>
      </c>
      <c r="BY39" s="51">
        <f t="shared" si="23"/>
        <v>27.057225039347145</v>
      </c>
      <c r="BZ39" s="51">
        <f t="shared" si="23"/>
        <v>27.057225039347145</v>
      </c>
      <c r="CA39" s="51">
        <f t="shared" si="23"/>
        <v>27.057225039347145</v>
      </c>
      <c r="CB39" s="51">
        <f t="shared" si="23"/>
        <v>27.057225039347145</v>
      </c>
      <c r="CC39" s="51">
        <f t="shared" si="23"/>
        <v>27.057225039347145</v>
      </c>
      <c r="CD39" s="51">
        <f t="shared" si="23"/>
        <v>27.057225039347145</v>
      </c>
      <c r="CE39" s="51">
        <f t="shared" si="23"/>
        <v>27.057225039347145</v>
      </c>
      <c r="CF39" s="51">
        <f t="shared" si="23"/>
        <v>27.057225039347145</v>
      </c>
      <c r="CG39" s="51">
        <f t="shared" si="24"/>
        <v>27.868941790527561</v>
      </c>
      <c r="CH39" s="51">
        <f t="shared" si="24"/>
        <v>27.868941790527561</v>
      </c>
      <c r="CI39" s="51">
        <f t="shared" si="24"/>
        <v>27.868941790527561</v>
      </c>
      <c r="CJ39" s="51">
        <f t="shared" si="24"/>
        <v>27.868941790527561</v>
      </c>
      <c r="CK39" s="51">
        <f t="shared" si="24"/>
        <v>27.868941790527561</v>
      </c>
      <c r="CL39" s="51">
        <f t="shared" si="24"/>
        <v>27.868941790527561</v>
      </c>
      <c r="CM39" s="51">
        <f t="shared" si="24"/>
        <v>27.868941790527561</v>
      </c>
      <c r="CN39" s="51">
        <f t="shared" si="24"/>
        <v>27.868941790527561</v>
      </c>
      <c r="CO39" s="51">
        <f t="shared" si="24"/>
        <v>27.868941790527561</v>
      </c>
      <c r="CP39" s="51">
        <f t="shared" si="24"/>
        <v>27.868941790527561</v>
      </c>
      <c r="CQ39" s="51">
        <f t="shared" si="24"/>
        <v>27.868941790527561</v>
      </c>
      <c r="CR39" s="51">
        <f t="shared" si="24"/>
        <v>27.868941790527561</v>
      </c>
      <c r="CS39" s="51">
        <f t="shared" si="24"/>
        <v>28.705010044243387</v>
      </c>
      <c r="CT39" s="51">
        <f t="shared" si="24"/>
        <v>28.705010044243387</v>
      </c>
      <c r="CU39" s="51">
        <f t="shared" si="24"/>
        <v>28.705010044243387</v>
      </c>
      <c r="CV39" s="51">
        <f t="shared" si="24"/>
        <v>28.705010044243387</v>
      </c>
      <c r="CW39" s="51">
        <f t="shared" si="25"/>
        <v>28.705010044243387</v>
      </c>
      <c r="CX39" s="51">
        <f t="shared" si="25"/>
        <v>28.705010044243387</v>
      </c>
      <c r="CY39" s="51">
        <f t="shared" si="25"/>
        <v>28.705010044243387</v>
      </c>
      <c r="CZ39" s="51">
        <f t="shared" si="25"/>
        <v>28.705010044243387</v>
      </c>
      <c r="DA39" s="51">
        <f t="shared" si="25"/>
        <v>28.705010044243387</v>
      </c>
      <c r="DB39" s="51">
        <f t="shared" si="25"/>
        <v>28.705010044243387</v>
      </c>
      <c r="DC39" s="51">
        <f t="shared" si="25"/>
        <v>28.705010044243387</v>
      </c>
      <c r="DD39" s="51">
        <f t="shared" si="25"/>
        <v>28.705010044243387</v>
      </c>
      <c r="DE39" s="51">
        <f t="shared" si="25"/>
        <v>29.56616034557069</v>
      </c>
      <c r="DF39" s="51">
        <f t="shared" si="25"/>
        <v>29.56616034557069</v>
      </c>
      <c r="DG39" s="51">
        <f t="shared" si="25"/>
        <v>29.56616034557069</v>
      </c>
      <c r="DH39" s="51">
        <f t="shared" si="25"/>
        <v>29.56616034557069</v>
      </c>
      <c r="DI39" s="51">
        <f t="shared" si="25"/>
        <v>29.56616034557069</v>
      </c>
      <c r="DJ39" s="51">
        <f t="shared" si="25"/>
        <v>29.56616034557069</v>
      </c>
      <c r="DK39" s="51">
        <f t="shared" si="25"/>
        <v>29.56616034557069</v>
      </c>
      <c r="DL39" s="51">
        <f t="shared" si="25"/>
        <v>29.56616034557069</v>
      </c>
      <c r="DM39" s="51">
        <f t="shared" si="26"/>
        <v>29.56616034557069</v>
      </c>
      <c r="DN39" s="51">
        <f t="shared" si="26"/>
        <v>29.56616034557069</v>
      </c>
      <c r="DO39" s="51">
        <f t="shared" si="26"/>
        <v>29.56616034557069</v>
      </c>
      <c r="DP39" s="51">
        <f t="shared" si="26"/>
        <v>29.56616034557069</v>
      </c>
      <c r="DQ39" s="51">
        <f t="shared" si="26"/>
        <v>30.453145155937811</v>
      </c>
      <c r="DR39" s="51">
        <f t="shared" si="26"/>
        <v>30.453145155937811</v>
      </c>
      <c r="DS39" s="51">
        <f t="shared" si="26"/>
        <v>30.453145155937811</v>
      </c>
      <c r="DT39" s="51">
        <f t="shared" si="26"/>
        <v>30.453145155937811</v>
      </c>
      <c r="DU39" s="51">
        <f t="shared" si="26"/>
        <v>30.453145155937811</v>
      </c>
      <c r="DV39" s="51">
        <f t="shared" si="26"/>
        <v>30.453145155937811</v>
      </c>
    </row>
    <row r="40" spans="3:126">
      <c r="C40" s="1" t="s">
        <v>49</v>
      </c>
      <c r="D40" s="1" t="s">
        <v>161</v>
      </c>
      <c r="E40" s="96">
        <v>18.5</v>
      </c>
      <c r="F40" s="51">
        <f t="shared" si="28"/>
        <v>19.055</v>
      </c>
      <c r="G40" s="51">
        <f t="shared" si="27"/>
        <v>19.055</v>
      </c>
      <c r="H40" s="51">
        <f t="shared" si="27"/>
        <v>19.055</v>
      </c>
      <c r="I40" s="51">
        <f t="shared" si="27"/>
        <v>19.055</v>
      </c>
      <c r="J40" s="51">
        <f t="shared" si="27"/>
        <v>19.055</v>
      </c>
      <c r="K40" s="51">
        <f t="shared" si="27"/>
        <v>19.055</v>
      </c>
      <c r="L40" s="51">
        <f t="shared" si="27"/>
        <v>19.055</v>
      </c>
      <c r="M40" s="51">
        <f t="shared" si="27"/>
        <v>19.626649999999998</v>
      </c>
      <c r="N40" s="51">
        <f t="shared" si="27"/>
        <v>19.626649999999998</v>
      </c>
      <c r="O40" s="51">
        <f t="shared" si="27"/>
        <v>19.626649999999998</v>
      </c>
      <c r="P40" s="51">
        <f t="shared" si="27"/>
        <v>19.626649999999998</v>
      </c>
      <c r="Q40" s="51">
        <f t="shared" si="27"/>
        <v>19.626649999999998</v>
      </c>
      <c r="R40" s="51">
        <f t="shared" si="27"/>
        <v>19.626649999999998</v>
      </c>
      <c r="S40" s="51">
        <f t="shared" si="27"/>
        <v>19.626649999999998</v>
      </c>
      <c r="T40" s="51">
        <f t="shared" si="27"/>
        <v>19.626649999999998</v>
      </c>
      <c r="U40" s="51">
        <f t="shared" si="20"/>
        <v>19.626649999999998</v>
      </c>
      <c r="V40" s="51">
        <f t="shared" si="20"/>
        <v>19.626649999999998</v>
      </c>
      <c r="W40" s="51">
        <f t="shared" si="20"/>
        <v>19.626649999999998</v>
      </c>
      <c r="X40" s="51">
        <f t="shared" si="20"/>
        <v>19.626649999999998</v>
      </c>
      <c r="Y40" s="51">
        <f t="shared" si="20"/>
        <v>20.215449499999998</v>
      </c>
      <c r="Z40" s="51">
        <f t="shared" si="20"/>
        <v>20.215449499999998</v>
      </c>
      <c r="AA40" s="51">
        <f t="shared" si="20"/>
        <v>20.215449499999998</v>
      </c>
      <c r="AB40" s="51">
        <f t="shared" si="20"/>
        <v>20.215449499999998</v>
      </c>
      <c r="AC40" s="51">
        <f t="shared" si="20"/>
        <v>20.215449499999998</v>
      </c>
      <c r="AD40" s="51">
        <f t="shared" si="20"/>
        <v>20.215449499999998</v>
      </c>
      <c r="AE40" s="51">
        <f t="shared" si="20"/>
        <v>20.215449499999998</v>
      </c>
      <c r="AF40" s="51">
        <f t="shared" si="20"/>
        <v>20.215449499999998</v>
      </c>
      <c r="AG40" s="51">
        <f t="shared" si="20"/>
        <v>20.215449499999998</v>
      </c>
      <c r="AH40" s="51">
        <f t="shared" si="20"/>
        <v>20.215449499999998</v>
      </c>
      <c r="AI40" s="51">
        <f t="shared" si="20"/>
        <v>20.215449499999998</v>
      </c>
      <c r="AJ40" s="51">
        <f t="shared" si="20"/>
        <v>20.215449499999998</v>
      </c>
      <c r="AK40" s="51">
        <f t="shared" si="21"/>
        <v>20.821912985000001</v>
      </c>
      <c r="AL40" s="51">
        <f t="shared" si="21"/>
        <v>20.821912985000001</v>
      </c>
      <c r="AM40" s="51">
        <f t="shared" si="21"/>
        <v>20.821912985000001</v>
      </c>
      <c r="AN40" s="51">
        <f t="shared" si="21"/>
        <v>20.821912985000001</v>
      </c>
      <c r="AO40" s="51">
        <f t="shared" si="21"/>
        <v>20.821912985000001</v>
      </c>
      <c r="AP40" s="51">
        <f t="shared" si="21"/>
        <v>20.821912985000001</v>
      </c>
      <c r="AQ40" s="51">
        <f t="shared" si="21"/>
        <v>20.821912985000001</v>
      </c>
      <c r="AR40" s="51">
        <f t="shared" si="21"/>
        <v>20.821912985000001</v>
      </c>
      <c r="AS40" s="51">
        <f t="shared" si="21"/>
        <v>20.821912985000001</v>
      </c>
      <c r="AT40" s="51">
        <f t="shared" si="21"/>
        <v>20.821912985000001</v>
      </c>
      <c r="AU40" s="51">
        <f t="shared" si="21"/>
        <v>20.821912985000001</v>
      </c>
      <c r="AV40" s="51">
        <f t="shared" si="21"/>
        <v>20.821912985000001</v>
      </c>
      <c r="AW40" s="51">
        <f t="shared" si="21"/>
        <v>21.446570374550003</v>
      </c>
      <c r="AX40" s="51">
        <f t="shared" si="21"/>
        <v>21.446570374550003</v>
      </c>
      <c r="AY40" s="51">
        <f t="shared" si="21"/>
        <v>21.446570374550003</v>
      </c>
      <c r="AZ40" s="51">
        <f t="shared" si="21"/>
        <v>21.446570374550003</v>
      </c>
      <c r="BA40" s="51">
        <f t="shared" si="22"/>
        <v>21.446570374550003</v>
      </c>
      <c r="BB40" s="51">
        <f t="shared" si="22"/>
        <v>21.446570374550003</v>
      </c>
      <c r="BC40" s="51">
        <f t="shared" si="22"/>
        <v>21.446570374550003</v>
      </c>
      <c r="BD40" s="51">
        <f t="shared" si="22"/>
        <v>21.446570374550003</v>
      </c>
      <c r="BE40" s="51">
        <f t="shared" si="22"/>
        <v>21.446570374550003</v>
      </c>
      <c r="BF40" s="51">
        <f t="shared" si="22"/>
        <v>21.446570374550003</v>
      </c>
      <c r="BG40" s="51">
        <f t="shared" si="22"/>
        <v>21.446570374550003</v>
      </c>
      <c r="BH40" s="51">
        <f t="shared" si="22"/>
        <v>21.446570374550003</v>
      </c>
      <c r="BI40" s="51">
        <f t="shared" si="22"/>
        <v>22.089967485786502</v>
      </c>
      <c r="BJ40" s="51">
        <f t="shared" si="22"/>
        <v>22.089967485786502</v>
      </c>
      <c r="BK40" s="51">
        <f t="shared" si="22"/>
        <v>22.089967485786502</v>
      </c>
      <c r="BL40" s="51">
        <f t="shared" si="22"/>
        <v>22.089967485786502</v>
      </c>
      <c r="BM40" s="51">
        <f t="shared" si="22"/>
        <v>22.089967485786502</v>
      </c>
      <c r="BN40" s="51">
        <f t="shared" si="22"/>
        <v>22.089967485786502</v>
      </c>
      <c r="BO40" s="51">
        <f t="shared" si="22"/>
        <v>22.089967485786502</v>
      </c>
      <c r="BP40" s="51">
        <f t="shared" si="22"/>
        <v>22.089967485786502</v>
      </c>
      <c r="BQ40" s="51">
        <f t="shared" si="23"/>
        <v>22.089967485786502</v>
      </c>
      <c r="BR40" s="51">
        <f t="shared" si="23"/>
        <v>22.089967485786502</v>
      </c>
      <c r="BS40" s="51">
        <f t="shared" si="23"/>
        <v>22.089967485786502</v>
      </c>
      <c r="BT40" s="51">
        <f t="shared" si="23"/>
        <v>22.089967485786502</v>
      </c>
      <c r="BU40" s="51">
        <f t="shared" si="23"/>
        <v>22.7526665103601</v>
      </c>
      <c r="BV40" s="51">
        <f t="shared" si="23"/>
        <v>22.7526665103601</v>
      </c>
      <c r="BW40" s="51">
        <f t="shared" si="23"/>
        <v>22.7526665103601</v>
      </c>
      <c r="BX40" s="51">
        <f t="shared" si="23"/>
        <v>22.7526665103601</v>
      </c>
      <c r="BY40" s="51">
        <f t="shared" si="23"/>
        <v>22.7526665103601</v>
      </c>
      <c r="BZ40" s="51">
        <f t="shared" si="23"/>
        <v>22.7526665103601</v>
      </c>
      <c r="CA40" s="51">
        <f t="shared" si="23"/>
        <v>22.7526665103601</v>
      </c>
      <c r="CB40" s="51">
        <f t="shared" si="23"/>
        <v>22.7526665103601</v>
      </c>
      <c r="CC40" s="51">
        <f t="shared" si="23"/>
        <v>22.7526665103601</v>
      </c>
      <c r="CD40" s="51">
        <f t="shared" si="23"/>
        <v>22.7526665103601</v>
      </c>
      <c r="CE40" s="51">
        <f t="shared" si="23"/>
        <v>22.7526665103601</v>
      </c>
      <c r="CF40" s="51">
        <f t="shared" si="23"/>
        <v>22.7526665103601</v>
      </c>
      <c r="CG40" s="51">
        <f t="shared" si="24"/>
        <v>23.435246505670904</v>
      </c>
      <c r="CH40" s="51">
        <f t="shared" si="24"/>
        <v>23.435246505670904</v>
      </c>
      <c r="CI40" s="51">
        <f t="shared" si="24"/>
        <v>23.435246505670904</v>
      </c>
      <c r="CJ40" s="51">
        <f t="shared" si="24"/>
        <v>23.435246505670904</v>
      </c>
      <c r="CK40" s="51">
        <f t="shared" si="24"/>
        <v>23.435246505670904</v>
      </c>
      <c r="CL40" s="51">
        <f t="shared" si="24"/>
        <v>23.435246505670904</v>
      </c>
      <c r="CM40" s="51">
        <f t="shared" si="24"/>
        <v>23.435246505670904</v>
      </c>
      <c r="CN40" s="51">
        <f t="shared" si="24"/>
        <v>23.435246505670904</v>
      </c>
      <c r="CO40" s="51">
        <f t="shared" si="24"/>
        <v>23.435246505670904</v>
      </c>
      <c r="CP40" s="51">
        <f t="shared" si="24"/>
        <v>23.435246505670904</v>
      </c>
      <c r="CQ40" s="51">
        <f t="shared" si="24"/>
        <v>23.435246505670904</v>
      </c>
      <c r="CR40" s="51">
        <f t="shared" si="24"/>
        <v>23.435246505670904</v>
      </c>
      <c r="CS40" s="51">
        <f t="shared" si="24"/>
        <v>24.138303900841031</v>
      </c>
      <c r="CT40" s="51">
        <f t="shared" si="24"/>
        <v>24.138303900841031</v>
      </c>
      <c r="CU40" s="51">
        <f t="shared" si="24"/>
        <v>24.138303900841031</v>
      </c>
      <c r="CV40" s="51">
        <f t="shared" si="24"/>
        <v>24.138303900841031</v>
      </c>
      <c r="CW40" s="51">
        <f t="shared" si="25"/>
        <v>24.138303900841031</v>
      </c>
      <c r="CX40" s="51">
        <f t="shared" si="25"/>
        <v>24.138303900841031</v>
      </c>
      <c r="CY40" s="51">
        <f t="shared" si="25"/>
        <v>24.138303900841031</v>
      </c>
      <c r="CZ40" s="51">
        <f t="shared" si="25"/>
        <v>24.138303900841031</v>
      </c>
      <c r="DA40" s="51">
        <f t="shared" si="25"/>
        <v>24.138303900841031</v>
      </c>
      <c r="DB40" s="51">
        <f t="shared" si="25"/>
        <v>24.138303900841031</v>
      </c>
      <c r="DC40" s="51">
        <f t="shared" si="25"/>
        <v>24.138303900841031</v>
      </c>
      <c r="DD40" s="51">
        <f t="shared" si="25"/>
        <v>24.138303900841031</v>
      </c>
      <c r="DE40" s="51">
        <f t="shared" si="25"/>
        <v>24.862453017866262</v>
      </c>
      <c r="DF40" s="51">
        <f t="shared" si="25"/>
        <v>24.862453017866262</v>
      </c>
      <c r="DG40" s="51">
        <f t="shared" si="25"/>
        <v>24.862453017866262</v>
      </c>
      <c r="DH40" s="51">
        <f t="shared" si="25"/>
        <v>24.862453017866262</v>
      </c>
      <c r="DI40" s="51">
        <f t="shared" si="25"/>
        <v>24.862453017866262</v>
      </c>
      <c r="DJ40" s="51">
        <f t="shared" si="25"/>
        <v>24.862453017866262</v>
      </c>
      <c r="DK40" s="51">
        <f t="shared" si="25"/>
        <v>24.862453017866262</v>
      </c>
      <c r="DL40" s="51">
        <f t="shared" si="25"/>
        <v>24.862453017866262</v>
      </c>
      <c r="DM40" s="51">
        <f t="shared" si="26"/>
        <v>24.862453017866262</v>
      </c>
      <c r="DN40" s="51">
        <f t="shared" si="26"/>
        <v>24.862453017866262</v>
      </c>
      <c r="DO40" s="51">
        <f t="shared" si="26"/>
        <v>24.862453017866262</v>
      </c>
      <c r="DP40" s="51">
        <f t="shared" si="26"/>
        <v>24.862453017866262</v>
      </c>
      <c r="DQ40" s="51">
        <f t="shared" si="26"/>
        <v>25.608326608402251</v>
      </c>
      <c r="DR40" s="51">
        <f t="shared" si="26"/>
        <v>25.608326608402251</v>
      </c>
      <c r="DS40" s="51">
        <f t="shared" si="26"/>
        <v>25.608326608402251</v>
      </c>
      <c r="DT40" s="51">
        <f t="shared" si="26"/>
        <v>25.608326608402251</v>
      </c>
      <c r="DU40" s="51">
        <f t="shared" si="26"/>
        <v>25.608326608402251</v>
      </c>
      <c r="DV40" s="51">
        <f t="shared" si="26"/>
        <v>25.608326608402251</v>
      </c>
    </row>
    <row r="41" spans="3:126">
      <c r="C41" s="1" t="s">
        <v>49</v>
      </c>
      <c r="D41" s="1" t="s">
        <v>173</v>
      </c>
      <c r="E41" s="96">
        <v>40.384615384615387</v>
      </c>
      <c r="F41" s="51">
        <f t="shared" si="28"/>
        <v>41.596153846153847</v>
      </c>
      <c r="G41" s="51">
        <f t="shared" si="27"/>
        <v>41.596153846153847</v>
      </c>
      <c r="H41" s="51">
        <f t="shared" si="27"/>
        <v>41.596153846153847</v>
      </c>
      <c r="I41" s="51">
        <f t="shared" si="27"/>
        <v>41.596153846153847</v>
      </c>
      <c r="J41" s="51">
        <f t="shared" si="27"/>
        <v>41.596153846153847</v>
      </c>
      <c r="K41" s="51">
        <f t="shared" si="27"/>
        <v>41.596153846153847</v>
      </c>
      <c r="L41" s="51">
        <f t="shared" si="27"/>
        <v>41.596153846153847</v>
      </c>
      <c r="M41" s="51">
        <f t="shared" si="27"/>
        <v>42.84403846153846</v>
      </c>
      <c r="N41" s="51">
        <f t="shared" si="27"/>
        <v>42.84403846153846</v>
      </c>
      <c r="O41" s="51">
        <f t="shared" si="27"/>
        <v>42.84403846153846</v>
      </c>
      <c r="P41" s="51">
        <f t="shared" si="27"/>
        <v>42.84403846153846</v>
      </c>
      <c r="Q41" s="51">
        <f t="shared" si="27"/>
        <v>42.84403846153846</v>
      </c>
      <c r="R41" s="51">
        <f t="shared" si="27"/>
        <v>42.84403846153846</v>
      </c>
      <c r="S41" s="51">
        <f t="shared" si="27"/>
        <v>42.84403846153846</v>
      </c>
      <c r="T41" s="51">
        <f t="shared" si="27"/>
        <v>42.84403846153846</v>
      </c>
      <c r="U41" s="51">
        <f t="shared" si="20"/>
        <v>42.84403846153846</v>
      </c>
      <c r="V41" s="51">
        <f t="shared" si="20"/>
        <v>42.84403846153846</v>
      </c>
      <c r="W41" s="51">
        <f t="shared" si="20"/>
        <v>42.84403846153846</v>
      </c>
      <c r="X41" s="51">
        <f t="shared" si="20"/>
        <v>42.84403846153846</v>
      </c>
      <c r="Y41" s="51">
        <f t="shared" si="20"/>
        <v>44.129359615384615</v>
      </c>
      <c r="Z41" s="51">
        <f t="shared" si="20"/>
        <v>44.129359615384615</v>
      </c>
      <c r="AA41" s="51">
        <f t="shared" si="20"/>
        <v>44.129359615384615</v>
      </c>
      <c r="AB41" s="51">
        <f t="shared" si="20"/>
        <v>44.129359615384615</v>
      </c>
      <c r="AC41" s="51">
        <f t="shared" si="20"/>
        <v>44.129359615384615</v>
      </c>
      <c r="AD41" s="51">
        <f t="shared" si="20"/>
        <v>44.129359615384615</v>
      </c>
      <c r="AE41" s="51">
        <f t="shared" si="20"/>
        <v>44.129359615384615</v>
      </c>
      <c r="AF41" s="51">
        <f t="shared" si="20"/>
        <v>44.129359615384615</v>
      </c>
      <c r="AG41" s="51">
        <f t="shared" si="20"/>
        <v>44.129359615384615</v>
      </c>
      <c r="AH41" s="51">
        <f t="shared" si="20"/>
        <v>44.129359615384615</v>
      </c>
      <c r="AI41" s="51">
        <f t="shared" si="20"/>
        <v>44.129359615384615</v>
      </c>
      <c r="AJ41" s="51">
        <f t="shared" si="20"/>
        <v>44.129359615384615</v>
      </c>
      <c r="AK41" s="51">
        <f t="shared" si="21"/>
        <v>45.453240403846159</v>
      </c>
      <c r="AL41" s="51">
        <f t="shared" si="21"/>
        <v>45.453240403846159</v>
      </c>
      <c r="AM41" s="51">
        <f t="shared" si="21"/>
        <v>45.453240403846159</v>
      </c>
      <c r="AN41" s="51">
        <f t="shared" si="21"/>
        <v>45.453240403846159</v>
      </c>
      <c r="AO41" s="51">
        <f t="shared" si="21"/>
        <v>45.453240403846159</v>
      </c>
      <c r="AP41" s="51">
        <f t="shared" si="21"/>
        <v>45.453240403846159</v>
      </c>
      <c r="AQ41" s="51">
        <f t="shared" si="21"/>
        <v>45.453240403846159</v>
      </c>
      <c r="AR41" s="51">
        <f t="shared" si="21"/>
        <v>45.453240403846159</v>
      </c>
      <c r="AS41" s="51">
        <f t="shared" si="21"/>
        <v>45.453240403846159</v>
      </c>
      <c r="AT41" s="51">
        <f t="shared" si="21"/>
        <v>45.453240403846159</v>
      </c>
      <c r="AU41" s="51">
        <f t="shared" si="21"/>
        <v>45.453240403846159</v>
      </c>
      <c r="AV41" s="51">
        <f t="shared" si="21"/>
        <v>45.453240403846159</v>
      </c>
      <c r="AW41" s="51">
        <f t="shared" si="21"/>
        <v>46.816837615961546</v>
      </c>
      <c r="AX41" s="51">
        <f t="shared" si="21"/>
        <v>46.816837615961546</v>
      </c>
      <c r="AY41" s="51">
        <f t="shared" si="21"/>
        <v>46.816837615961546</v>
      </c>
      <c r="AZ41" s="51">
        <f t="shared" si="21"/>
        <v>46.816837615961546</v>
      </c>
      <c r="BA41" s="51">
        <f t="shared" si="22"/>
        <v>46.816837615961546</v>
      </c>
      <c r="BB41" s="51">
        <f t="shared" si="22"/>
        <v>46.816837615961546</v>
      </c>
      <c r="BC41" s="51">
        <f t="shared" si="22"/>
        <v>46.816837615961546</v>
      </c>
      <c r="BD41" s="51">
        <f t="shared" si="22"/>
        <v>46.816837615961546</v>
      </c>
      <c r="BE41" s="51">
        <f t="shared" si="22"/>
        <v>46.816837615961546</v>
      </c>
      <c r="BF41" s="51">
        <f t="shared" si="22"/>
        <v>46.816837615961546</v>
      </c>
      <c r="BG41" s="51">
        <f t="shared" si="22"/>
        <v>46.816837615961546</v>
      </c>
      <c r="BH41" s="51">
        <f t="shared" si="22"/>
        <v>46.816837615961546</v>
      </c>
      <c r="BI41" s="51">
        <f t="shared" si="22"/>
        <v>48.221342744440392</v>
      </c>
      <c r="BJ41" s="51">
        <f t="shared" si="22"/>
        <v>48.221342744440392</v>
      </c>
      <c r="BK41" s="51">
        <f t="shared" si="22"/>
        <v>48.221342744440392</v>
      </c>
      <c r="BL41" s="51">
        <f t="shared" si="22"/>
        <v>48.221342744440392</v>
      </c>
      <c r="BM41" s="51">
        <f t="shared" si="22"/>
        <v>48.221342744440392</v>
      </c>
      <c r="BN41" s="51">
        <f t="shared" si="22"/>
        <v>48.221342744440392</v>
      </c>
      <c r="BO41" s="51">
        <f t="shared" si="22"/>
        <v>48.221342744440392</v>
      </c>
      <c r="BP41" s="51">
        <f t="shared" si="22"/>
        <v>48.221342744440392</v>
      </c>
      <c r="BQ41" s="51">
        <f t="shared" si="23"/>
        <v>48.221342744440392</v>
      </c>
      <c r="BR41" s="51">
        <f t="shared" si="23"/>
        <v>48.221342744440392</v>
      </c>
      <c r="BS41" s="51">
        <f t="shared" si="23"/>
        <v>48.221342744440392</v>
      </c>
      <c r="BT41" s="51">
        <f t="shared" si="23"/>
        <v>48.221342744440392</v>
      </c>
      <c r="BU41" s="51">
        <f t="shared" si="23"/>
        <v>49.667983026773605</v>
      </c>
      <c r="BV41" s="51">
        <f t="shared" si="23"/>
        <v>49.667983026773605</v>
      </c>
      <c r="BW41" s="51">
        <f t="shared" si="23"/>
        <v>49.667983026773605</v>
      </c>
      <c r="BX41" s="51">
        <f t="shared" si="23"/>
        <v>49.667983026773605</v>
      </c>
      <c r="BY41" s="51">
        <f t="shared" si="23"/>
        <v>49.667983026773605</v>
      </c>
      <c r="BZ41" s="51">
        <f t="shared" si="23"/>
        <v>49.667983026773605</v>
      </c>
      <c r="CA41" s="51">
        <f t="shared" si="23"/>
        <v>49.667983026773605</v>
      </c>
      <c r="CB41" s="51">
        <f t="shared" si="23"/>
        <v>49.667983026773605</v>
      </c>
      <c r="CC41" s="51">
        <f t="shared" si="23"/>
        <v>49.667983026773605</v>
      </c>
      <c r="CD41" s="51">
        <f t="shared" si="23"/>
        <v>49.667983026773605</v>
      </c>
      <c r="CE41" s="51">
        <f t="shared" si="23"/>
        <v>49.667983026773605</v>
      </c>
      <c r="CF41" s="51">
        <f t="shared" si="23"/>
        <v>49.667983026773605</v>
      </c>
      <c r="CG41" s="51">
        <f t="shared" si="24"/>
        <v>51.158022517576818</v>
      </c>
      <c r="CH41" s="51">
        <f t="shared" si="24"/>
        <v>51.158022517576818</v>
      </c>
      <c r="CI41" s="51">
        <f t="shared" si="24"/>
        <v>51.158022517576818</v>
      </c>
      <c r="CJ41" s="51">
        <f t="shared" si="24"/>
        <v>51.158022517576818</v>
      </c>
      <c r="CK41" s="51">
        <f t="shared" si="24"/>
        <v>51.158022517576818</v>
      </c>
      <c r="CL41" s="51">
        <f t="shared" si="24"/>
        <v>51.158022517576818</v>
      </c>
      <c r="CM41" s="51">
        <f t="shared" si="24"/>
        <v>51.158022517576818</v>
      </c>
      <c r="CN41" s="51">
        <f t="shared" si="24"/>
        <v>51.158022517576818</v>
      </c>
      <c r="CO41" s="51">
        <f t="shared" si="24"/>
        <v>51.158022517576818</v>
      </c>
      <c r="CP41" s="51">
        <f t="shared" si="24"/>
        <v>51.158022517576818</v>
      </c>
      <c r="CQ41" s="51">
        <f t="shared" si="24"/>
        <v>51.158022517576818</v>
      </c>
      <c r="CR41" s="51">
        <f t="shared" si="24"/>
        <v>51.158022517576818</v>
      </c>
      <c r="CS41" s="51">
        <f t="shared" si="24"/>
        <v>52.69276319310412</v>
      </c>
      <c r="CT41" s="51">
        <f t="shared" si="24"/>
        <v>52.69276319310412</v>
      </c>
      <c r="CU41" s="51">
        <f t="shared" si="24"/>
        <v>52.69276319310412</v>
      </c>
      <c r="CV41" s="51">
        <f t="shared" si="24"/>
        <v>52.69276319310412</v>
      </c>
      <c r="CW41" s="51">
        <f t="shared" si="25"/>
        <v>52.69276319310412</v>
      </c>
      <c r="CX41" s="51">
        <f t="shared" si="25"/>
        <v>52.69276319310412</v>
      </c>
      <c r="CY41" s="51">
        <f t="shared" si="25"/>
        <v>52.69276319310412</v>
      </c>
      <c r="CZ41" s="51">
        <f t="shared" si="25"/>
        <v>52.69276319310412</v>
      </c>
      <c r="DA41" s="51">
        <f t="shared" si="25"/>
        <v>52.69276319310412</v>
      </c>
      <c r="DB41" s="51">
        <f t="shared" si="25"/>
        <v>52.69276319310412</v>
      </c>
      <c r="DC41" s="51">
        <f t="shared" si="25"/>
        <v>52.69276319310412</v>
      </c>
      <c r="DD41" s="51">
        <f t="shared" si="25"/>
        <v>52.69276319310412</v>
      </c>
      <c r="DE41" s="51">
        <f t="shared" si="25"/>
        <v>54.273546088897248</v>
      </c>
      <c r="DF41" s="51">
        <f t="shared" si="25"/>
        <v>54.273546088897248</v>
      </c>
      <c r="DG41" s="51">
        <f t="shared" si="25"/>
        <v>54.273546088897248</v>
      </c>
      <c r="DH41" s="51">
        <f t="shared" si="25"/>
        <v>54.273546088897248</v>
      </c>
      <c r="DI41" s="51">
        <f t="shared" si="25"/>
        <v>54.273546088897248</v>
      </c>
      <c r="DJ41" s="51">
        <f t="shared" si="25"/>
        <v>54.273546088897248</v>
      </c>
      <c r="DK41" s="51">
        <f t="shared" si="25"/>
        <v>54.273546088897248</v>
      </c>
      <c r="DL41" s="51">
        <f t="shared" si="25"/>
        <v>54.273546088897248</v>
      </c>
      <c r="DM41" s="51">
        <f t="shared" si="26"/>
        <v>54.273546088897248</v>
      </c>
      <c r="DN41" s="51">
        <f t="shared" si="26"/>
        <v>54.273546088897248</v>
      </c>
      <c r="DO41" s="51">
        <f t="shared" si="26"/>
        <v>54.273546088897248</v>
      </c>
      <c r="DP41" s="51">
        <f t="shared" si="26"/>
        <v>54.273546088897248</v>
      </c>
      <c r="DQ41" s="51">
        <f t="shared" si="26"/>
        <v>55.901752471564166</v>
      </c>
      <c r="DR41" s="51">
        <f t="shared" si="26"/>
        <v>55.901752471564166</v>
      </c>
      <c r="DS41" s="51">
        <f t="shared" si="26"/>
        <v>55.901752471564166</v>
      </c>
      <c r="DT41" s="51">
        <f t="shared" si="26"/>
        <v>55.901752471564166</v>
      </c>
      <c r="DU41" s="51">
        <f t="shared" si="26"/>
        <v>55.901752471564166</v>
      </c>
      <c r="DV41" s="51">
        <f t="shared" si="26"/>
        <v>55.901752471564166</v>
      </c>
    </row>
    <row r="42" spans="3:126">
      <c r="C42" s="1" t="s">
        <v>49</v>
      </c>
      <c r="D42" s="1" t="s">
        <v>625</v>
      </c>
      <c r="E42" s="96">
        <v>0</v>
      </c>
      <c r="F42" s="51">
        <f t="shared" si="28"/>
        <v>0</v>
      </c>
      <c r="G42" s="51">
        <f t="shared" si="27"/>
        <v>0</v>
      </c>
      <c r="H42" s="51">
        <f t="shared" si="27"/>
        <v>0</v>
      </c>
      <c r="I42" s="51">
        <f t="shared" si="27"/>
        <v>0</v>
      </c>
      <c r="J42" s="51">
        <f t="shared" si="27"/>
        <v>0</v>
      </c>
      <c r="K42" s="51">
        <f t="shared" si="27"/>
        <v>0</v>
      </c>
      <c r="L42" s="51">
        <f t="shared" si="27"/>
        <v>0</v>
      </c>
      <c r="M42" s="51">
        <f t="shared" si="27"/>
        <v>0</v>
      </c>
      <c r="N42" s="51">
        <f t="shared" si="27"/>
        <v>0</v>
      </c>
      <c r="O42" s="51">
        <f t="shared" si="27"/>
        <v>0</v>
      </c>
      <c r="P42" s="51">
        <f t="shared" si="27"/>
        <v>0</v>
      </c>
      <c r="Q42" s="51">
        <f t="shared" si="27"/>
        <v>0</v>
      </c>
      <c r="R42" s="51">
        <f t="shared" si="27"/>
        <v>0</v>
      </c>
      <c r="S42" s="51">
        <f t="shared" si="27"/>
        <v>0</v>
      </c>
      <c r="T42" s="51">
        <f t="shared" si="27"/>
        <v>0</v>
      </c>
      <c r="U42" s="51">
        <f t="shared" si="20"/>
        <v>0</v>
      </c>
      <c r="V42" s="51">
        <f t="shared" si="20"/>
        <v>0</v>
      </c>
      <c r="W42" s="51">
        <f t="shared" si="20"/>
        <v>0</v>
      </c>
      <c r="X42" s="51">
        <f t="shared" si="20"/>
        <v>0</v>
      </c>
      <c r="Y42" s="51">
        <f t="shared" si="20"/>
        <v>0</v>
      </c>
      <c r="Z42" s="51">
        <f t="shared" si="20"/>
        <v>0</v>
      </c>
      <c r="AA42" s="51">
        <f t="shared" si="20"/>
        <v>0</v>
      </c>
      <c r="AB42" s="51">
        <f t="shared" si="20"/>
        <v>0</v>
      </c>
      <c r="AC42" s="51">
        <f t="shared" si="20"/>
        <v>0</v>
      </c>
      <c r="AD42" s="51">
        <f t="shared" si="20"/>
        <v>0</v>
      </c>
      <c r="AE42" s="51">
        <f t="shared" si="20"/>
        <v>0</v>
      </c>
      <c r="AF42" s="51">
        <f t="shared" si="20"/>
        <v>0</v>
      </c>
      <c r="AG42" s="51">
        <f t="shared" si="20"/>
        <v>0</v>
      </c>
      <c r="AH42" s="51">
        <f t="shared" si="20"/>
        <v>0</v>
      </c>
      <c r="AI42" s="51">
        <f t="shared" si="20"/>
        <v>0</v>
      </c>
      <c r="AJ42" s="51">
        <f t="shared" si="20"/>
        <v>0</v>
      </c>
      <c r="AK42" s="51">
        <f t="shared" si="21"/>
        <v>0</v>
      </c>
      <c r="AL42" s="51">
        <f t="shared" si="21"/>
        <v>0</v>
      </c>
      <c r="AM42" s="51">
        <f t="shared" si="21"/>
        <v>0</v>
      </c>
      <c r="AN42" s="51">
        <f t="shared" si="21"/>
        <v>0</v>
      </c>
      <c r="AO42" s="51">
        <f t="shared" si="21"/>
        <v>0</v>
      </c>
      <c r="AP42" s="51">
        <f t="shared" si="21"/>
        <v>0</v>
      </c>
      <c r="AQ42" s="51">
        <f t="shared" si="21"/>
        <v>0</v>
      </c>
      <c r="AR42" s="51">
        <f t="shared" si="21"/>
        <v>0</v>
      </c>
      <c r="AS42" s="51">
        <f t="shared" si="21"/>
        <v>0</v>
      </c>
      <c r="AT42" s="51">
        <f t="shared" si="21"/>
        <v>0</v>
      </c>
      <c r="AU42" s="51">
        <f t="shared" si="21"/>
        <v>0</v>
      </c>
      <c r="AV42" s="51">
        <f t="shared" si="21"/>
        <v>0</v>
      </c>
      <c r="AW42" s="51">
        <f t="shared" si="21"/>
        <v>0</v>
      </c>
      <c r="AX42" s="51">
        <f t="shared" si="21"/>
        <v>0</v>
      </c>
      <c r="AY42" s="51">
        <f t="shared" si="21"/>
        <v>0</v>
      </c>
      <c r="AZ42" s="51">
        <f t="shared" si="21"/>
        <v>0</v>
      </c>
      <c r="BA42" s="51">
        <f t="shared" si="22"/>
        <v>0</v>
      </c>
      <c r="BB42" s="51">
        <f t="shared" si="22"/>
        <v>0</v>
      </c>
      <c r="BC42" s="51">
        <f t="shared" si="22"/>
        <v>0</v>
      </c>
      <c r="BD42" s="51">
        <f t="shared" si="22"/>
        <v>0</v>
      </c>
      <c r="BE42" s="51">
        <f t="shared" si="22"/>
        <v>0</v>
      </c>
      <c r="BF42" s="51">
        <f t="shared" si="22"/>
        <v>0</v>
      </c>
      <c r="BG42" s="51">
        <f t="shared" si="22"/>
        <v>0</v>
      </c>
      <c r="BH42" s="51">
        <f t="shared" si="22"/>
        <v>0</v>
      </c>
      <c r="BI42" s="51">
        <f t="shared" si="22"/>
        <v>0</v>
      </c>
      <c r="BJ42" s="51">
        <f t="shared" si="22"/>
        <v>0</v>
      </c>
      <c r="BK42" s="51">
        <f t="shared" si="22"/>
        <v>0</v>
      </c>
      <c r="BL42" s="51">
        <f t="shared" si="22"/>
        <v>0</v>
      </c>
      <c r="BM42" s="51">
        <f t="shared" si="22"/>
        <v>0</v>
      </c>
      <c r="BN42" s="51">
        <f t="shared" si="22"/>
        <v>0</v>
      </c>
      <c r="BO42" s="51">
        <f t="shared" si="22"/>
        <v>0</v>
      </c>
      <c r="BP42" s="51">
        <f t="shared" si="22"/>
        <v>0</v>
      </c>
      <c r="BQ42" s="51">
        <f t="shared" si="23"/>
        <v>0</v>
      </c>
      <c r="BR42" s="51">
        <f t="shared" si="23"/>
        <v>0</v>
      </c>
      <c r="BS42" s="51">
        <f t="shared" si="23"/>
        <v>0</v>
      </c>
      <c r="BT42" s="51">
        <f t="shared" si="23"/>
        <v>0</v>
      </c>
      <c r="BU42" s="51">
        <f t="shared" si="23"/>
        <v>0</v>
      </c>
      <c r="BV42" s="51">
        <f t="shared" si="23"/>
        <v>0</v>
      </c>
      <c r="BW42" s="51">
        <f t="shared" si="23"/>
        <v>0</v>
      </c>
      <c r="BX42" s="51">
        <f t="shared" si="23"/>
        <v>0</v>
      </c>
      <c r="BY42" s="51">
        <f t="shared" si="23"/>
        <v>0</v>
      </c>
      <c r="BZ42" s="51">
        <f t="shared" si="23"/>
        <v>0</v>
      </c>
      <c r="CA42" s="51">
        <f t="shared" si="23"/>
        <v>0</v>
      </c>
      <c r="CB42" s="51">
        <f t="shared" si="23"/>
        <v>0</v>
      </c>
      <c r="CC42" s="51">
        <f t="shared" si="23"/>
        <v>0</v>
      </c>
      <c r="CD42" s="51">
        <f t="shared" si="23"/>
        <v>0</v>
      </c>
      <c r="CE42" s="51">
        <f t="shared" si="23"/>
        <v>0</v>
      </c>
      <c r="CF42" s="51">
        <f t="shared" si="23"/>
        <v>0</v>
      </c>
      <c r="CG42" s="51">
        <f t="shared" si="24"/>
        <v>0</v>
      </c>
      <c r="CH42" s="51">
        <f t="shared" si="24"/>
        <v>0</v>
      </c>
      <c r="CI42" s="51">
        <f t="shared" si="24"/>
        <v>0</v>
      </c>
      <c r="CJ42" s="51">
        <f t="shared" si="24"/>
        <v>0</v>
      </c>
      <c r="CK42" s="51">
        <f t="shared" si="24"/>
        <v>0</v>
      </c>
      <c r="CL42" s="51">
        <f t="shared" si="24"/>
        <v>0</v>
      </c>
      <c r="CM42" s="51">
        <f t="shared" si="24"/>
        <v>0</v>
      </c>
      <c r="CN42" s="51">
        <f t="shared" si="24"/>
        <v>0</v>
      </c>
      <c r="CO42" s="51">
        <f t="shared" si="24"/>
        <v>0</v>
      </c>
      <c r="CP42" s="51">
        <f t="shared" si="24"/>
        <v>0</v>
      </c>
      <c r="CQ42" s="51">
        <f t="shared" si="24"/>
        <v>0</v>
      </c>
      <c r="CR42" s="51">
        <f t="shared" si="24"/>
        <v>0</v>
      </c>
      <c r="CS42" s="51">
        <f t="shared" si="24"/>
        <v>0</v>
      </c>
      <c r="CT42" s="51">
        <f t="shared" si="24"/>
        <v>0</v>
      </c>
      <c r="CU42" s="51">
        <f t="shared" si="24"/>
        <v>0</v>
      </c>
      <c r="CV42" s="51">
        <f t="shared" si="24"/>
        <v>0</v>
      </c>
      <c r="CW42" s="51">
        <f t="shared" si="25"/>
        <v>0</v>
      </c>
      <c r="CX42" s="51">
        <f t="shared" si="25"/>
        <v>0</v>
      </c>
      <c r="CY42" s="51">
        <f t="shared" si="25"/>
        <v>0</v>
      </c>
      <c r="CZ42" s="51">
        <f t="shared" si="25"/>
        <v>0</v>
      </c>
      <c r="DA42" s="51">
        <f t="shared" si="25"/>
        <v>0</v>
      </c>
      <c r="DB42" s="51">
        <f t="shared" si="25"/>
        <v>0</v>
      </c>
      <c r="DC42" s="51">
        <f t="shared" si="25"/>
        <v>0</v>
      </c>
      <c r="DD42" s="51">
        <f t="shared" si="25"/>
        <v>0</v>
      </c>
      <c r="DE42" s="51">
        <f t="shared" si="25"/>
        <v>0</v>
      </c>
      <c r="DF42" s="51">
        <f t="shared" si="25"/>
        <v>0</v>
      </c>
      <c r="DG42" s="51">
        <f t="shared" si="25"/>
        <v>0</v>
      </c>
      <c r="DH42" s="51">
        <f t="shared" si="25"/>
        <v>0</v>
      </c>
      <c r="DI42" s="51">
        <f t="shared" si="25"/>
        <v>0</v>
      </c>
      <c r="DJ42" s="51">
        <f t="shared" si="25"/>
        <v>0</v>
      </c>
      <c r="DK42" s="51">
        <f t="shared" si="25"/>
        <v>0</v>
      </c>
      <c r="DL42" s="51">
        <f t="shared" si="25"/>
        <v>0</v>
      </c>
      <c r="DM42" s="51">
        <f t="shared" si="26"/>
        <v>0</v>
      </c>
      <c r="DN42" s="51">
        <f t="shared" si="26"/>
        <v>0</v>
      </c>
      <c r="DO42" s="51">
        <f t="shared" si="26"/>
        <v>0</v>
      </c>
      <c r="DP42" s="51">
        <f t="shared" si="26"/>
        <v>0</v>
      </c>
      <c r="DQ42" s="51">
        <f t="shared" si="26"/>
        <v>0</v>
      </c>
      <c r="DR42" s="51">
        <f t="shared" si="26"/>
        <v>0</v>
      </c>
      <c r="DS42" s="51">
        <f t="shared" si="26"/>
        <v>0</v>
      </c>
      <c r="DT42" s="51">
        <f t="shared" si="26"/>
        <v>0</v>
      </c>
      <c r="DU42" s="51">
        <f t="shared" si="26"/>
        <v>0</v>
      </c>
      <c r="DV42" s="51">
        <f t="shared" si="26"/>
        <v>0</v>
      </c>
    </row>
    <row r="43" spans="3:126">
      <c r="C43" s="70" t="s">
        <v>43</v>
      </c>
      <c r="D43" s="70" t="s">
        <v>638</v>
      </c>
      <c r="E43" s="96">
        <v>17.0625</v>
      </c>
      <c r="F43" s="51">
        <f t="shared" si="28"/>
        <v>17.574375</v>
      </c>
      <c r="G43" s="51">
        <f t="shared" si="27"/>
        <v>17.574375</v>
      </c>
      <c r="H43" s="51">
        <f t="shared" si="27"/>
        <v>17.574375</v>
      </c>
      <c r="I43" s="51">
        <f t="shared" si="27"/>
        <v>17.574375</v>
      </c>
      <c r="J43" s="51">
        <f t="shared" si="27"/>
        <v>17.574375</v>
      </c>
      <c r="K43" s="51">
        <f t="shared" si="27"/>
        <v>17.574375</v>
      </c>
      <c r="L43" s="51">
        <f t="shared" si="27"/>
        <v>17.574375</v>
      </c>
      <c r="M43" s="51">
        <f t="shared" si="27"/>
        <v>18.10160625</v>
      </c>
      <c r="N43" s="51">
        <f t="shared" si="27"/>
        <v>18.10160625</v>
      </c>
      <c r="O43" s="51">
        <f t="shared" si="27"/>
        <v>18.10160625</v>
      </c>
      <c r="P43" s="51">
        <f t="shared" si="27"/>
        <v>18.10160625</v>
      </c>
      <c r="Q43" s="51">
        <f t="shared" si="27"/>
        <v>18.10160625</v>
      </c>
      <c r="R43" s="51">
        <f t="shared" si="27"/>
        <v>18.10160625</v>
      </c>
      <c r="S43" s="51">
        <f t="shared" si="27"/>
        <v>18.10160625</v>
      </c>
      <c r="T43" s="51">
        <f t="shared" si="27"/>
        <v>18.10160625</v>
      </c>
      <c r="U43" s="51">
        <f t="shared" si="20"/>
        <v>18.10160625</v>
      </c>
      <c r="V43" s="51">
        <f t="shared" si="20"/>
        <v>18.10160625</v>
      </c>
      <c r="W43" s="51">
        <f t="shared" si="20"/>
        <v>18.10160625</v>
      </c>
      <c r="X43" s="51">
        <f t="shared" si="20"/>
        <v>18.10160625</v>
      </c>
      <c r="Y43" s="51">
        <f t="shared" si="20"/>
        <v>18.644654437500002</v>
      </c>
      <c r="Z43" s="51">
        <f t="shared" si="20"/>
        <v>18.644654437500002</v>
      </c>
      <c r="AA43" s="51">
        <f t="shared" si="20"/>
        <v>18.644654437500002</v>
      </c>
      <c r="AB43" s="51">
        <f t="shared" si="20"/>
        <v>18.644654437500002</v>
      </c>
      <c r="AC43" s="51">
        <f t="shared" si="20"/>
        <v>18.644654437500002</v>
      </c>
      <c r="AD43" s="51">
        <f t="shared" si="20"/>
        <v>18.644654437500002</v>
      </c>
      <c r="AE43" s="51">
        <f t="shared" si="20"/>
        <v>18.644654437500002</v>
      </c>
      <c r="AF43" s="51">
        <f t="shared" si="20"/>
        <v>18.644654437500002</v>
      </c>
      <c r="AG43" s="51">
        <f t="shared" si="20"/>
        <v>18.644654437500002</v>
      </c>
      <c r="AH43" s="51">
        <f t="shared" si="20"/>
        <v>18.644654437500002</v>
      </c>
      <c r="AI43" s="51">
        <f t="shared" si="20"/>
        <v>18.644654437500002</v>
      </c>
      <c r="AJ43" s="51">
        <f t="shared" si="20"/>
        <v>18.644654437500002</v>
      </c>
      <c r="AK43" s="51">
        <f t="shared" si="21"/>
        <v>19.203994070625001</v>
      </c>
      <c r="AL43" s="51">
        <f t="shared" si="21"/>
        <v>19.203994070625001</v>
      </c>
      <c r="AM43" s="51">
        <f t="shared" si="21"/>
        <v>19.203994070625001</v>
      </c>
      <c r="AN43" s="51">
        <f t="shared" si="21"/>
        <v>19.203994070625001</v>
      </c>
      <c r="AO43" s="51">
        <f t="shared" si="21"/>
        <v>19.203994070625001</v>
      </c>
      <c r="AP43" s="51">
        <f t="shared" si="21"/>
        <v>19.203994070625001</v>
      </c>
      <c r="AQ43" s="51">
        <f t="shared" si="21"/>
        <v>19.203994070625001</v>
      </c>
      <c r="AR43" s="51">
        <f t="shared" si="21"/>
        <v>19.203994070625001</v>
      </c>
      <c r="AS43" s="51">
        <f t="shared" si="21"/>
        <v>19.203994070625001</v>
      </c>
      <c r="AT43" s="51">
        <f t="shared" si="21"/>
        <v>19.203994070625001</v>
      </c>
      <c r="AU43" s="51">
        <f t="shared" si="21"/>
        <v>19.203994070625001</v>
      </c>
      <c r="AV43" s="51">
        <f t="shared" si="21"/>
        <v>19.203994070625001</v>
      </c>
      <c r="AW43" s="51">
        <f t="shared" si="21"/>
        <v>19.780113892743753</v>
      </c>
      <c r="AX43" s="51">
        <f t="shared" si="21"/>
        <v>19.780113892743753</v>
      </c>
      <c r="AY43" s="51">
        <f t="shared" si="21"/>
        <v>19.780113892743753</v>
      </c>
      <c r="AZ43" s="51">
        <f t="shared" si="21"/>
        <v>19.780113892743753</v>
      </c>
      <c r="BA43" s="51">
        <f t="shared" si="22"/>
        <v>19.780113892743753</v>
      </c>
      <c r="BB43" s="51">
        <f t="shared" si="22"/>
        <v>19.780113892743753</v>
      </c>
      <c r="BC43" s="51">
        <f t="shared" si="22"/>
        <v>19.780113892743753</v>
      </c>
      <c r="BD43" s="51">
        <f t="shared" si="22"/>
        <v>19.780113892743753</v>
      </c>
      <c r="BE43" s="51">
        <f t="shared" si="22"/>
        <v>19.780113892743753</v>
      </c>
      <c r="BF43" s="51">
        <f t="shared" si="22"/>
        <v>19.780113892743753</v>
      </c>
      <c r="BG43" s="51">
        <f t="shared" si="22"/>
        <v>19.780113892743753</v>
      </c>
      <c r="BH43" s="51">
        <f t="shared" si="22"/>
        <v>19.780113892743753</v>
      </c>
      <c r="BI43" s="51">
        <f t="shared" si="22"/>
        <v>20.373517309526065</v>
      </c>
      <c r="BJ43" s="51">
        <f t="shared" si="22"/>
        <v>20.373517309526065</v>
      </c>
      <c r="BK43" s="51">
        <f t="shared" si="22"/>
        <v>20.373517309526065</v>
      </c>
      <c r="BL43" s="51">
        <f t="shared" si="22"/>
        <v>20.373517309526065</v>
      </c>
      <c r="BM43" s="51">
        <f t="shared" si="22"/>
        <v>20.373517309526065</v>
      </c>
      <c r="BN43" s="51">
        <f t="shared" si="22"/>
        <v>20.373517309526065</v>
      </c>
      <c r="BO43" s="51">
        <f t="shared" si="22"/>
        <v>20.373517309526065</v>
      </c>
      <c r="BP43" s="51">
        <f t="shared" si="22"/>
        <v>20.373517309526065</v>
      </c>
      <c r="BQ43" s="51">
        <f t="shared" si="23"/>
        <v>20.373517309526065</v>
      </c>
      <c r="BR43" s="51">
        <f t="shared" si="23"/>
        <v>20.373517309526065</v>
      </c>
      <c r="BS43" s="51">
        <f t="shared" si="23"/>
        <v>20.373517309526065</v>
      </c>
      <c r="BT43" s="51">
        <f t="shared" si="23"/>
        <v>20.373517309526065</v>
      </c>
      <c r="BU43" s="51">
        <f t="shared" si="23"/>
        <v>20.984722828811847</v>
      </c>
      <c r="BV43" s="51">
        <f t="shared" si="23"/>
        <v>20.984722828811847</v>
      </c>
      <c r="BW43" s="51">
        <f t="shared" si="23"/>
        <v>20.984722828811847</v>
      </c>
      <c r="BX43" s="51">
        <f t="shared" si="23"/>
        <v>20.984722828811847</v>
      </c>
      <c r="BY43" s="51">
        <f t="shared" si="23"/>
        <v>20.984722828811847</v>
      </c>
      <c r="BZ43" s="51">
        <f t="shared" si="23"/>
        <v>20.984722828811847</v>
      </c>
      <c r="CA43" s="51">
        <f t="shared" si="23"/>
        <v>20.984722828811847</v>
      </c>
      <c r="CB43" s="51">
        <f t="shared" si="23"/>
        <v>20.984722828811847</v>
      </c>
      <c r="CC43" s="51">
        <f t="shared" si="23"/>
        <v>20.984722828811847</v>
      </c>
      <c r="CD43" s="51">
        <f t="shared" si="23"/>
        <v>20.984722828811847</v>
      </c>
      <c r="CE43" s="51">
        <f t="shared" si="23"/>
        <v>20.984722828811847</v>
      </c>
      <c r="CF43" s="51">
        <f t="shared" si="23"/>
        <v>20.984722828811847</v>
      </c>
      <c r="CG43" s="51">
        <f t="shared" si="24"/>
        <v>21.614264513676204</v>
      </c>
      <c r="CH43" s="51">
        <f t="shared" si="24"/>
        <v>21.614264513676204</v>
      </c>
      <c r="CI43" s="51">
        <f t="shared" si="24"/>
        <v>21.614264513676204</v>
      </c>
      <c r="CJ43" s="51">
        <f t="shared" si="24"/>
        <v>21.614264513676204</v>
      </c>
      <c r="CK43" s="51">
        <f t="shared" si="24"/>
        <v>21.614264513676204</v>
      </c>
      <c r="CL43" s="51">
        <f t="shared" si="24"/>
        <v>21.614264513676204</v>
      </c>
      <c r="CM43" s="51">
        <f t="shared" si="24"/>
        <v>21.614264513676204</v>
      </c>
      <c r="CN43" s="51">
        <f t="shared" si="24"/>
        <v>21.614264513676204</v>
      </c>
      <c r="CO43" s="51">
        <f t="shared" si="24"/>
        <v>21.614264513676204</v>
      </c>
      <c r="CP43" s="51">
        <f t="shared" si="24"/>
        <v>21.614264513676204</v>
      </c>
      <c r="CQ43" s="51">
        <f t="shared" si="24"/>
        <v>21.614264513676204</v>
      </c>
      <c r="CR43" s="51">
        <f t="shared" si="24"/>
        <v>21.614264513676204</v>
      </c>
      <c r="CS43" s="51">
        <f t="shared" si="24"/>
        <v>22.26269244908649</v>
      </c>
      <c r="CT43" s="51">
        <f t="shared" si="24"/>
        <v>22.26269244908649</v>
      </c>
      <c r="CU43" s="51">
        <f t="shared" si="24"/>
        <v>22.26269244908649</v>
      </c>
      <c r="CV43" s="51">
        <f t="shared" si="24"/>
        <v>22.26269244908649</v>
      </c>
      <c r="CW43" s="51">
        <f t="shared" si="25"/>
        <v>22.26269244908649</v>
      </c>
      <c r="CX43" s="51">
        <f t="shared" si="25"/>
        <v>22.26269244908649</v>
      </c>
      <c r="CY43" s="51">
        <f t="shared" si="25"/>
        <v>22.26269244908649</v>
      </c>
      <c r="CZ43" s="51">
        <f t="shared" si="25"/>
        <v>22.26269244908649</v>
      </c>
      <c r="DA43" s="51">
        <f t="shared" si="25"/>
        <v>22.26269244908649</v>
      </c>
      <c r="DB43" s="51">
        <f t="shared" si="25"/>
        <v>22.26269244908649</v>
      </c>
      <c r="DC43" s="51">
        <f t="shared" si="25"/>
        <v>22.26269244908649</v>
      </c>
      <c r="DD43" s="51">
        <f t="shared" si="25"/>
        <v>22.26269244908649</v>
      </c>
      <c r="DE43" s="51">
        <f t="shared" si="25"/>
        <v>22.930573222559087</v>
      </c>
      <c r="DF43" s="51">
        <f t="shared" si="25"/>
        <v>22.930573222559087</v>
      </c>
      <c r="DG43" s="51">
        <f t="shared" si="25"/>
        <v>22.930573222559087</v>
      </c>
      <c r="DH43" s="51">
        <f t="shared" si="25"/>
        <v>22.930573222559087</v>
      </c>
      <c r="DI43" s="51">
        <f t="shared" si="25"/>
        <v>22.930573222559087</v>
      </c>
      <c r="DJ43" s="51">
        <f t="shared" si="25"/>
        <v>22.930573222559087</v>
      </c>
      <c r="DK43" s="51">
        <f t="shared" si="25"/>
        <v>22.930573222559087</v>
      </c>
      <c r="DL43" s="51">
        <f t="shared" si="25"/>
        <v>22.930573222559087</v>
      </c>
      <c r="DM43" s="51">
        <f t="shared" si="26"/>
        <v>22.930573222559087</v>
      </c>
      <c r="DN43" s="51">
        <f t="shared" si="26"/>
        <v>22.930573222559087</v>
      </c>
      <c r="DO43" s="51">
        <f t="shared" si="26"/>
        <v>22.930573222559087</v>
      </c>
      <c r="DP43" s="51">
        <f t="shared" si="26"/>
        <v>22.930573222559087</v>
      </c>
      <c r="DQ43" s="51">
        <f t="shared" si="26"/>
        <v>23.618490419235858</v>
      </c>
      <c r="DR43" s="51">
        <f t="shared" si="26"/>
        <v>23.618490419235858</v>
      </c>
      <c r="DS43" s="51">
        <f t="shared" si="26"/>
        <v>23.618490419235858</v>
      </c>
      <c r="DT43" s="51">
        <f t="shared" si="26"/>
        <v>23.618490419235858</v>
      </c>
      <c r="DU43" s="51">
        <f t="shared" si="26"/>
        <v>23.618490419235858</v>
      </c>
      <c r="DV43" s="51">
        <f t="shared" si="26"/>
        <v>23.618490419235858</v>
      </c>
    </row>
    <row r="44" spans="3:126">
      <c r="C44" s="70"/>
      <c r="D44" s="70"/>
      <c r="E44" s="96">
        <v>0</v>
      </c>
      <c r="F44" s="51">
        <f t="shared" si="28"/>
        <v>0</v>
      </c>
      <c r="G44" s="51">
        <f t="shared" si="27"/>
        <v>0</v>
      </c>
      <c r="H44" s="51">
        <f t="shared" si="27"/>
        <v>0</v>
      </c>
      <c r="I44" s="51">
        <f t="shared" si="27"/>
        <v>0</v>
      </c>
      <c r="J44" s="51">
        <f t="shared" si="27"/>
        <v>0</v>
      </c>
      <c r="K44" s="51">
        <f t="shared" si="27"/>
        <v>0</v>
      </c>
      <c r="L44" s="51">
        <f t="shared" si="27"/>
        <v>0</v>
      </c>
      <c r="M44" s="51">
        <f t="shared" si="27"/>
        <v>0</v>
      </c>
      <c r="N44" s="51">
        <f t="shared" si="27"/>
        <v>0</v>
      </c>
      <c r="O44" s="51">
        <f t="shared" si="27"/>
        <v>0</v>
      </c>
      <c r="P44" s="51">
        <f t="shared" si="27"/>
        <v>0</v>
      </c>
      <c r="Q44" s="51">
        <f t="shared" si="27"/>
        <v>0</v>
      </c>
      <c r="R44" s="51">
        <f t="shared" si="27"/>
        <v>0</v>
      </c>
      <c r="S44" s="51">
        <f t="shared" si="27"/>
        <v>0</v>
      </c>
      <c r="T44" s="51">
        <f t="shared" si="27"/>
        <v>0</v>
      </c>
      <c r="U44" s="51">
        <f t="shared" si="27"/>
        <v>0</v>
      </c>
      <c r="V44" s="51">
        <f t="shared" ref="V44:AK45" si="29">IF($E44=0,0,MAX(($E44*V$5),V$10))</f>
        <v>0</v>
      </c>
      <c r="W44" s="51">
        <f t="shared" si="29"/>
        <v>0</v>
      </c>
      <c r="X44" s="51">
        <f t="shared" si="29"/>
        <v>0</v>
      </c>
      <c r="Y44" s="51">
        <f t="shared" si="29"/>
        <v>0</v>
      </c>
      <c r="Z44" s="51">
        <f t="shared" si="29"/>
        <v>0</v>
      </c>
      <c r="AA44" s="51">
        <f t="shared" si="29"/>
        <v>0</v>
      </c>
      <c r="AB44" s="51">
        <f t="shared" si="29"/>
        <v>0</v>
      </c>
      <c r="AC44" s="51">
        <f t="shared" si="29"/>
        <v>0</v>
      </c>
      <c r="AD44" s="51">
        <f t="shared" si="29"/>
        <v>0</v>
      </c>
      <c r="AE44" s="51">
        <f t="shared" si="29"/>
        <v>0</v>
      </c>
      <c r="AF44" s="51">
        <f t="shared" si="29"/>
        <v>0</v>
      </c>
      <c r="AG44" s="51">
        <f t="shared" si="29"/>
        <v>0</v>
      </c>
      <c r="AH44" s="51">
        <f t="shared" si="29"/>
        <v>0</v>
      </c>
      <c r="AI44" s="51">
        <f t="shared" si="29"/>
        <v>0</v>
      </c>
      <c r="AJ44" s="51">
        <f t="shared" si="29"/>
        <v>0</v>
      </c>
      <c r="AK44" s="51">
        <f t="shared" si="29"/>
        <v>0</v>
      </c>
      <c r="AL44" s="51">
        <f t="shared" ref="AL44:BA45" si="30">IF($E44=0,0,MAX(($E44*AL$5),AL$10))</f>
        <v>0</v>
      </c>
      <c r="AM44" s="51">
        <f t="shared" si="30"/>
        <v>0</v>
      </c>
      <c r="AN44" s="51">
        <f t="shared" si="30"/>
        <v>0</v>
      </c>
      <c r="AO44" s="51">
        <f t="shared" si="30"/>
        <v>0</v>
      </c>
      <c r="AP44" s="51">
        <f t="shared" si="30"/>
        <v>0</v>
      </c>
      <c r="AQ44" s="51">
        <f t="shared" si="30"/>
        <v>0</v>
      </c>
      <c r="AR44" s="51">
        <f t="shared" si="30"/>
        <v>0</v>
      </c>
      <c r="AS44" s="51">
        <f t="shared" si="30"/>
        <v>0</v>
      </c>
      <c r="AT44" s="51">
        <f t="shared" si="30"/>
        <v>0</v>
      </c>
      <c r="AU44" s="51">
        <f t="shared" si="30"/>
        <v>0</v>
      </c>
      <c r="AV44" s="51">
        <f t="shared" si="30"/>
        <v>0</v>
      </c>
      <c r="AW44" s="51">
        <f t="shared" si="30"/>
        <v>0</v>
      </c>
      <c r="AX44" s="51">
        <f t="shared" si="30"/>
        <v>0</v>
      </c>
      <c r="AY44" s="51">
        <f t="shared" si="30"/>
        <v>0</v>
      </c>
      <c r="AZ44" s="51">
        <f t="shared" si="30"/>
        <v>0</v>
      </c>
      <c r="BA44" s="51">
        <f t="shared" si="30"/>
        <v>0</v>
      </c>
      <c r="BB44" s="51">
        <f t="shared" ref="BB44:BQ45" si="31">IF($E44=0,0,MAX(($E44*BB$5),BB$10))</f>
        <v>0</v>
      </c>
      <c r="BC44" s="51">
        <f t="shared" si="31"/>
        <v>0</v>
      </c>
      <c r="BD44" s="51">
        <f t="shared" si="31"/>
        <v>0</v>
      </c>
      <c r="BE44" s="51">
        <f t="shared" si="31"/>
        <v>0</v>
      </c>
      <c r="BF44" s="51">
        <f t="shared" si="31"/>
        <v>0</v>
      </c>
      <c r="BG44" s="51">
        <f t="shared" si="31"/>
        <v>0</v>
      </c>
      <c r="BH44" s="51">
        <f t="shared" si="31"/>
        <v>0</v>
      </c>
      <c r="BI44" s="51">
        <f t="shared" si="31"/>
        <v>0</v>
      </c>
      <c r="BJ44" s="51">
        <f t="shared" si="31"/>
        <v>0</v>
      </c>
      <c r="BK44" s="51">
        <f t="shared" si="31"/>
        <v>0</v>
      </c>
      <c r="BL44" s="51">
        <f t="shared" si="31"/>
        <v>0</v>
      </c>
      <c r="BM44" s="51">
        <f t="shared" si="31"/>
        <v>0</v>
      </c>
      <c r="BN44" s="51">
        <f t="shared" si="31"/>
        <v>0</v>
      </c>
      <c r="BO44" s="51">
        <f t="shared" si="31"/>
        <v>0</v>
      </c>
      <c r="BP44" s="51">
        <f t="shared" si="31"/>
        <v>0</v>
      </c>
      <c r="BQ44" s="51">
        <f t="shared" si="31"/>
        <v>0</v>
      </c>
      <c r="BR44" s="51">
        <f t="shared" ref="BR44:CG45" si="32">IF($E44=0,0,MAX(($E44*BR$5),BR$10))</f>
        <v>0</v>
      </c>
      <c r="BS44" s="51">
        <f t="shared" si="32"/>
        <v>0</v>
      </c>
      <c r="BT44" s="51">
        <f t="shared" si="32"/>
        <v>0</v>
      </c>
      <c r="BU44" s="51">
        <f t="shared" si="32"/>
        <v>0</v>
      </c>
      <c r="BV44" s="51">
        <f t="shared" si="32"/>
        <v>0</v>
      </c>
      <c r="BW44" s="51">
        <f t="shared" si="32"/>
        <v>0</v>
      </c>
      <c r="BX44" s="51">
        <f t="shared" si="32"/>
        <v>0</v>
      </c>
      <c r="BY44" s="51">
        <f t="shared" si="32"/>
        <v>0</v>
      </c>
      <c r="BZ44" s="51">
        <f t="shared" si="32"/>
        <v>0</v>
      </c>
      <c r="CA44" s="51">
        <f t="shared" si="32"/>
        <v>0</v>
      </c>
      <c r="CB44" s="51">
        <f t="shared" si="32"/>
        <v>0</v>
      </c>
      <c r="CC44" s="51">
        <f t="shared" si="32"/>
        <v>0</v>
      </c>
      <c r="CD44" s="51">
        <f t="shared" si="32"/>
        <v>0</v>
      </c>
      <c r="CE44" s="51">
        <f t="shared" si="32"/>
        <v>0</v>
      </c>
      <c r="CF44" s="51">
        <f t="shared" si="32"/>
        <v>0</v>
      </c>
      <c r="CG44" s="51">
        <f t="shared" si="32"/>
        <v>0</v>
      </c>
      <c r="CH44" s="51">
        <f t="shared" ref="CH44:CW45" si="33">IF($E44=0,0,MAX(($E44*CH$5),CH$10))</f>
        <v>0</v>
      </c>
      <c r="CI44" s="51">
        <f t="shared" si="33"/>
        <v>0</v>
      </c>
      <c r="CJ44" s="51">
        <f t="shared" si="33"/>
        <v>0</v>
      </c>
      <c r="CK44" s="51">
        <f t="shared" si="33"/>
        <v>0</v>
      </c>
      <c r="CL44" s="51">
        <f t="shared" si="33"/>
        <v>0</v>
      </c>
      <c r="CM44" s="51">
        <f t="shared" si="33"/>
        <v>0</v>
      </c>
      <c r="CN44" s="51">
        <f t="shared" si="33"/>
        <v>0</v>
      </c>
      <c r="CO44" s="51">
        <f t="shared" si="33"/>
        <v>0</v>
      </c>
      <c r="CP44" s="51">
        <f t="shared" si="33"/>
        <v>0</v>
      </c>
      <c r="CQ44" s="51">
        <f t="shared" si="33"/>
        <v>0</v>
      </c>
      <c r="CR44" s="51">
        <f t="shared" si="33"/>
        <v>0</v>
      </c>
      <c r="CS44" s="51">
        <f t="shared" si="33"/>
        <v>0</v>
      </c>
      <c r="CT44" s="51">
        <f t="shared" si="33"/>
        <v>0</v>
      </c>
      <c r="CU44" s="51">
        <f t="shared" si="33"/>
        <v>0</v>
      </c>
      <c r="CV44" s="51">
        <f t="shared" si="33"/>
        <v>0</v>
      </c>
      <c r="CW44" s="51">
        <f t="shared" si="33"/>
        <v>0</v>
      </c>
      <c r="CX44" s="51">
        <f t="shared" ref="CX44:DM45" si="34">IF($E44=0,0,MAX(($E44*CX$5),CX$10))</f>
        <v>0</v>
      </c>
      <c r="CY44" s="51">
        <f t="shared" si="34"/>
        <v>0</v>
      </c>
      <c r="CZ44" s="51">
        <f t="shared" si="34"/>
        <v>0</v>
      </c>
      <c r="DA44" s="51">
        <f t="shared" si="34"/>
        <v>0</v>
      </c>
      <c r="DB44" s="51">
        <f t="shared" si="34"/>
        <v>0</v>
      </c>
      <c r="DC44" s="51">
        <f t="shared" si="34"/>
        <v>0</v>
      </c>
      <c r="DD44" s="51">
        <f t="shared" si="34"/>
        <v>0</v>
      </c>
      <c r="DE44" s="51">
        <f t="shared" si="34"/>
        <v>0</v>
      </c>
      <c r="DF44" s="51">
        <f t="shared" si="34"/>
        <v>0</v>
      </c>
      <c r="DG44" s="51">
        <f t="shared" si="34"/>
        <v>0</v>
      </c>
      <c r="DH44" s="51">
        <f t="shared" si="34"/>
        <v>0</v>
      </c>
      <c r="DI44" s="51">
        <f t="shared" si="34"/>
        <v>0</v>
      </c>
      <c r="DJ44" s="51">
        <f t="shared" si="34"/>
        <v>0</v>
      </c>
      <c r="DK44" s="51">
        <f t="shared" si="34"/>
        <v>0</v>
      </c>
      <c r="DL44" s="51">
        <f t="shared" si="34"/>
        <v>0</v>
      </c>
      <c r="DM44" s="51">
        <f t="shared" si="34"/>
        <v>0</v>
      </c>
      <c r="DN44" s="51">
        <f t="shared" ref="DN44:DV45" si="35">IF($E44=0,0,MAX(($E44*DN$5),DN$10))</f>
        <v>0</v>
      </c>
      <c r="DO44" s="51">
        <f t="shared" si="35"/>
        <v>0</v>
      </c>
      <c r="DP44" s="51">
        <f t="shared" si="35"/>
        <v>0</v>
      </c>
      <c r="DQ44" s="51">
        <f t="shared" si="35"/>
        <v>0</v>
      </c>
      <c r="DR44" s="51">
        <f t="shared" si="35"/>
        <v>0</v>
      </c>
      <c r="DS44" s="51">
        <f t="shared" si="35"/>
        <v>0</v>
      </c>
      <c r="DT44" s="51">
        <f t="shared" si="35"/>
        <v>0</v>
      </c>
      <c r="DU44" s="51">
        <f t="shared" si="35"/>
        <v>0</v>
      </c>
      <c r="DV44" s="51">
        <f t="shared" si="35"/>
        <v>0</v>
      </c>
    </row>
    <row r="45" spans="3:126">
      <c r="C45" s="70"/>
      <c r="D45" s="70"/>
      <c r="E45" s="96">
        <v>0</v>
      </c>
      <c r="F45" s="51">
        <f t="shared" si="28"/>
        <v>0</v>
      </c>
      <c r="G45" s="51">
        <f t="shared" si="28"/>
        <v>0</v>
      </c>
      <c r="H45" s="51">
        <f t="shared" si="28"/>
        <v>0</v>
      </c>
      <c r="I45" s="51">
        <f t="shared" si="28"/>
        <v>0</v>
      </c>
      <c r="J45" s="51">
        <f t="shared" si="28"/>
        <v>0</v>
      </c>
      <c r="K45" s="51">
        <f t="shared" si="28"/>
        <v>0</v>
      </c>
      <c r="L45" s="51">
        <f t="shared" si="28"/>
        <v>0</v>
      </c>
      <c r="M45" s="51">
        <f t="shared" si="28"/>
        <v>0</v>
      </c>
      <c r="N45" s="51">
        <f t="shared" si="28"/>
        <v>0</v>
      </c>
      <c r="O45" s="51">
        <f t="shared" si="28"/>
        <v>0</v>
      </c>
      <c r="P45" s="51">
        <f t="shared" si="28"/>
        <v>0</v>
      </c>
      <c r="Q45" s="51">
        <f t="shared" si="28"/>
        <v>0</v>
      </c>
      <c r="R45" s="51">
        <f t="shared" si="28"/>
        <v>0</v>
      </c>
      <c r="S45" s="51">
        <f t="shared" si="28"/>
        <v>0</v>
      </c>
      <c r="T45" s="51">
        <f t="shared" si="28"/>
        <v>0</v>
      </c>
      <c r="U45" s="51">
        <f t="shared" si="28"/>
        <v>0</v>
      </c>
      <c r="V45" s="51">
        <f t="shared" si="29"/>
        <v>0</v>
      </c>
      <c r="W45" s="51">
        <f t="shared" si="29"/>
        <v>0</v>
      </c>
      <c r="X45" s="51">
        <f t="shared" si="29"/>
        <v>0</v>
      </c>
      <c r="Y45" s="51">
        <f t="shared" si="29"/>
        <v>0</v>
      </c>
      <c r="Z45" s="51">
        <f t="shared" si="29"/>
        <v>0</v>
      </c>
      <c r="AA45" s="51">
        <f t="shared" si="29"/>
        <v>0</v>
      </c>
      <c r="AB45" s="51">
        <f t="shared" si="29"/>
        <v>0</v>
      </c>
      <c r="AC45" s="51">
        <f t="shared" si="29"/>
        <v>0</v>
      </c>
      <c r="AD45" s="51">
        <f t="shared" si="29"/>
        <v>0</v>
      </c>
      <c r="AE45" s="51">
        <f t="shared" si="29"/>
        <v>0</v>
      </c>
      <c r="AF45" s="51">
        <f t="shared" si="29"/>
        <v>0</v>
      </c>
      <c r="AG45" s="51">
        <f t="shared" si="29"/>
        <v>0</v>
      </c>
      <c r="AH45" s="51">
        <f t="shared" si="29"/>
        <v>0</v>
      </c>
      <c r="AI45" s="51">
        <f t="shared" si="29"/>
        <v>0</v>
      </c>
      <c r="AJ45" s="51">
        <f t="shared" si="29"/>
        <v>0</v>
      </c>
      <c r="AK45" s="51">
        <f t="shared" si="29"/>
        <v>0</v>
      </c>
      <c r="AL45" s="51">
        <f t="shared" si="30"/>
        <v>0</v>
      </c>
      <c r="AM45" s="51">
        <f t="shared" si="30"/>
        <v>0</v>
      </c>
      <c r="AN45" s="51">
        <f t="shared" si="30"/>
        <v>0</v>
      </c>
      <c r="AO45" s="51">
        <f t="shared" si="30"/>
        <v>0</v>
      </c>
      <c r="AP45" s="51">
        <f t="shared" si="30"/>
        <v>0</v>
      </c>
      <c r="AQ45" s="51">
        <f t="shared" si="30"/>
        <v>0</v>
      </c>
      <c r="AR45" s="51">
        <f t="shared" si="30"/>
        <v>0</v>
      </c>
      <c r="AS45" s="51">
        <f t="shared" si="30"/>
        <v>0</v>
      </c>
      <c r="AT45" s="51">
        <f t="shared" si="30"/>
        <v>0</v>
      </c>
      <c r="AU45" s="51">
        <f t="shared" si="30"/>
        <v>0</v>
      </c>
      <c r="AV45" s="51">
        <f t="shared" si="30"/>
        <v>0</v>
      </c>
      <c r="AW45" s="51">
        <f t="shared" si="30"/>
        <v>0</v>
      </c>
      <c r="AX45" s="51">
        <f t="shared" si="30"/>
        <v>0</v>
      </c>
      <c r="AY45" s="51">
        <f t="shared" si="30"/>
        <v>0</v>
      </c>
      <c r="AZ45" s="51">
        <f t="shared" si="30"/>
        <v>0</v>
      </c>
      <c r="BA45" s="51">
        <f t="shared" si="30"/>
        <v>0</v>
      </c>
      <c r="BB45" s="51">
        <f t="shared" si="31"/>
        <v>0</v>
      </c>
      <c r="BC45" s="51">
        <f t="shared" si="31"/>
        <v>0</v>
      </c>
      <c r="BD45" s="51">
        <f t="shared" si="31"/>
        <v>0</v>
      </c>
      <c r="BE45" s="51">
        <f t="shared" si="31"/>
        <v>0</v>
      </c>
      <c r="BF45" s="51">
        <f t="shared" si="31"/>
        <v>0</v>
      </c>
      <c r="BG45" s="51">
        <f t="shared" si="31"/>
        <v>0</v>
      </c>
      <c r="BH45" s="51">
        <f t="shared" si="31"/>
        <v>0</v>
      </c>
      <c r="BI45" s="51">
        <f t="shared" si="31"/>
        <v>0</v>
      </c>
      <c r="BJ45" s="51">
        <f t="shared" si="31"/>
        <v>0</v>
      </c>
      <c r="BK45" s="51">
        <f t="shared" si="31"/>
        <v>0</v>
      </c>
      <c r="BL45" s="51">
        <f t="shared" si="31"/>
        <v>0</v>
      </c>
      <c r="BM45" s="51">
        <f t="shared" si="31"/>
        <v>0</v>
      </c>
      <c r="BN45" s="51">
        <f t="shared" si="31"/>
        <v>0</v>
      </c>
      <c r="BO45" s="51">
        <f t="shared" si="31"/>
        <v>0</v>
      </c>
      <c r="BP45" s="51">
        <f t="shared" si="31"/>
        <v>0</v>
      </c>
      <c r="BQ45" s="51">
        <f t="shared" si="31"/>
        <v>0</v>
      </c>
      <c r="BR45" s="51">
        <f t="shared" si="32"/>
        <v>0</v>
      </c>
      <c r="BS45" s="51">
        <f t="shared" si="32"/>
        <v>0</v>
      </c>
      <c r="BT45" s="51">
        <f t="shared" si="32"/>
        <v>0</v>
      </c>
      <c r="BU45" s="51">
        <f t="shared" si="32"/>
        <v>0</v>
      </c>
      <c r="BV45" s="51">
        <f t="shared" si="32"/>
        <v>0</v>
      </c>
      <c r="BW45" s="51">
        <f t="shared" si="32"/>
        <v>0</v>
      </c>
      <c r="BX45" s="51">
        <f t="shared" si="32"/>
        <v>0</v>
      </c>
      <c r="BY45" s="51">
        <f t="shared" si="32"/>
        <v>0</v>
      </c>
      <c r="BZ45" s="51">
        <f t="shared" si="32"/>
        <v>0</v>
      </c>
      <c r="CA45" s="51">
        <f t="shared" si="32"/>
        <v>0</v>
      </c>
      <c r="CB45" s="51">
        <f t="shared" si="32"/>
        <v>0</v>
      </c>
      <c r="CC45" s="51">
        <f t="shared" si="32"/>
        <v>0</v>
      </c>
      <c r="CD45" s="51">
        <f t="shared" si="32"/>
        <v>0</v>
      </c>
      <c r="CE45" s="51">
        <f t="shared" si="32"/>
        <v>0</v>
      </c>
      <c r="CF45" s="51">
        <f t="shared" si="32"/>
        <v>0</v>
      </c>
      <c r="CG45" s="51">
        <f t="shared" si="32"/>
        <v>0</v>
      </c>
      <c r="CH45" s="51">
        <f t="shared" si="33"/>
        <v>0</v>
      </c>
      <c r="CI45" s="51">
        <f t="shared" si="33"/>
        <v>0</v>
      </c>
      <c r="CJ45" s="51">
        <f t="shared" si="33"/>
        <v>0</v>
      </c>
      <c r="CK45" s="51">
        <f t="shared" si="33"/>
        <v>0</v>
      </c>
      <c r="CL45" s="51">
        <f t="shared" si="33"/>
        <v>0</v>
      </c>
      <c r="CM45" s="51">
        <f t="shared" si="33"/>
        <v>0</v>
      </c>
      <c r="CN45" s="51">
        <f t="shared" si="33"/>
        <v>0</v>
      </c>
      <c r="CO45" s="51">
        <f t="shared" si="33"/>
        <v>0</v>
      </c>
      <c r="CP45" s="51">
        <f t="shared" si="33"/>
        <v>0</v>
      </c>
      <c r="CQ45" s="51">
        <f t="shared" si="33"/>
        <v>0</v>
      </c>
      <c r="CR45" s="51">
        <f t="shared" si="33"/>
        <v>0</v>
      </c>
      <c r="CS45" s="51">
        <f t="shared" si="33"/>
        <v>0</v>
      </c>
      <c r="CT45" s="51">
        <f t="shared" si="33"/>
        <v>0</v>
      </c>
      <c r="CU45" s="51">
        <f t="shared" si="33"/>
        <v>0</v>
      </c>
      <c r="CV45" s="51">
        <f t="shared" si="33"/>
        <v>0</v>
      </c>
      <c r="CW45" s="51">
        <f t="shared" si="33"/>
        <v>0</v>
      </c>
      <c r="CX45" s="51">
        <f t="shared" si="34"/>
        <v>0</v>
      </c>
      <c r="CY45" s="51">
        <f t="shared" si="34"/>
        <v>0</v>
      </c>
      <c r="CZ45" s="51">
        <f t="shared" si="34"/>
        <v>0</v>
      </c>
      <c r="DA45" s="51">
        <f t="shared" si="34"/>
        <v>0</v>
      </c>
      <c r="DB45" s="51">
        <f t="shared" si="34"/>
        <v>0</v>
      </c>
      <c r="DC45" s="51">
        <f t="shared" si="34"/>
        <v>0</v>
      </c>
      <c r="DD45" s="51">
        <f t="shared" si="34"/>
        <v>0</v>
      </c>
      <c r="DE45" s="51">
        <f t="shared" si="34"/>
        <v>0</v>
      </c>
      <c r="DF45" s="51">
        <f t="shared" si="34"/>
        <v>0</v>
      </c>
      <c r="DG45" s="51">
        <f t="shared" si="34"/>
        <v>0</v>
      </c>
      <c r="DH45" s="51">
        <f t="shared" si="34"/>
        <v>0</v>
      </c>
      <c r="DI45" s="51">
        <f t="shared" si="34"/>
        <v>0</v>
      </c>
      <c r="DJ45" s="51">
        <f t="shared" si="34"/>
        <v>0</v>
      </c>
      <c r="DK45" s="51">
        <f t="shared" si="34"/>
        <v>0</v>
      </c>
      <c r="DL45" s="51">
        <f t="shared" si="34"/>
        <v>0</v>
      </c>
      <c r="DM45" s="51">
        <f t="shared" si="34"/>
        <v>0</v>
      </c>
      <c r="DN45" s="51">
        <f t="shared" si="35"/>
        <v>0</v>
      </c>
      <c r="DO45" s="51">
        <f t="shared" si="35"/>
        <v>0</v>
      </c>
      <c r="DP45" s="51">
        <f t="shared" si="35"/>
        <v>0</v>
      </c>
      <c r="DQ45" s="51">
        <f t="shared" si="35"/>
        <v>0</v>
      </c>
      <c r="DR45" s="51">
        <f t="shared" si="35"/>
        <v>0</v>
      </c>
      <c r="DS45" s="51">
        <f t="shared" si="35"/>
        <v>0</v>
      </c>
      <c r="DT45" s="51">
        <f t="shared" si="35"/>
        <v>0</v>
      </c>
      <c r="DU45" s="51">
        <f t="shared" si="35"/>
        <v>0</v>
      </c>
      <c r="DV45" s="51">
        <f t="shared" si="35"/>
        <v>0</v>
      </c>
    </row>
    <row r="47" spans="3:126">
      <c r="D47" s="1" t="s">
        <v>169</v>
      </c>
      <c r="F47" s="52">
        <f>AVERAGE(Revenue!F11,Revenue!F15)</f>
        <v>0</v>
      </c>
      <c r="G47" s="52">
        <f>AVERAGE(Revenue!G11,Revenue!G15)</f>
        <v>0</v>
      </c>
      <c r="H47" s="52">
        <f>AVERAGE(Revenue!H11,Revenue!H15)</f>
        <v>0</v>
      </c>
      <c r="I47" s="52">
        <f>AVERAGE(Revenue!I11,Revenue!I15)</f>
        <v>0</v>
      </c>
      <c r="J47" s="52">
        <f>AVERAGE(Revenue!J11,Revenue!J15)</f>
        <v>0</v>
      </c>
      <c r="K47" s="52">
        <f>AVERAGE(Revenue!K11,Revenue!K15)</f>
        <v>0</v>
      </c>
      <c r="L47" s="52">
        <f>AVERAGE(Revenue!L11,Revenue!L15)</f>
        <v>0</v>
      </c>
      <c r="M47" s="52">
        <f>AVERAGE(Revenue!M11,Revenue!M15)</f>
        <v>0</v>
      </c>
      <c r="N47" s="52">
        <f>AVERAGE(Revenue!N11,Revenue!N15)</f>
        <v>0</v>
      </c>
      <c r="O47" s="52">
        <f>AVERAGE(Revenue!O11,Revenue!O15)</f>
        <v>0</v>
      </c>
      <c r="P47" s="52">
        <f>AVERAGE(Revenue!P11,Revenue!P15)</f>
        <v>0</v>
      </c>
      <c r="Q47" s="52">
        <f>AVERAGE(Revenue!Q11,Revenue!Q15)</f>
        <v>0</v>
      </c>
      <c r="R47" s="52">
        <f>AVERAGE(Revenue!R11,Revenue!R15)</f>
        <v>0</v>
      </c>
      <c r="S47" s="52">
        <f>AVERAGE(Revenue!S11,Revenue!S15)</f>
        <v>0</v>
      </c>
      <c r="T47" s="52">
        <f>AVERAGE(Revenue!T11,Revenue!T15)</f>
        <v>0</v>
      </c>
      <c r="U47" s="52">
        <f>AVERAGE(Revenue!U11,Revenue!U15)</f>
        <v>0</v>
      </c>
      <c r="V47" s="52">
        <f>AVERAGE(Revenue!V11,Revenue!V15)</f>
        <v>0</v>
      </c>
      <c r="W47" s="52">
        <f>AVERAGE(Revenue!W11,Revenue!W15)</f>
        <v>0</v>
      </c>
      <c r="X47" s="52">
        <f>AVERAGE(Revenue!X11,Revenue!X15)</f>
        <v>0</v>
      </c>
      <c r="Y47" s="52">
        <f>AVERAGE(Revenue!Y11,Revenue!Y15)</f>
        <v>0</v>
      </c>
      <c r="Z47" s="52">
        <f>AVERAGE(Revenue!Z11,Revenue!Z15)</f>
        <v>0</v>
      </c>
      <c r="AA47" s="52">
        <f>AVERAGE(Revenue!AA11,Revenue!AA15)</f>
        <v>0</v>
      </c>
      <c r="AB47" s="52">
        <f>AVERAGE(Revenue!AB11,Revenue!AB15)</f>
        <v>0</v>
      </c>
      <c r="AC47" s="52">
        <f>AVERAGE(Revenue!AC11,Revenue!AC15)</f>
        <v>0</v>
      </c>
      <c r="AD47" s="52">
        <f>AVERAGE(Revenue!AD11,Revenue!AD15)</f>
        <v>5.0500000000000007</v>
      </c>
      <c r="AE47" s="52">
        <f>AVERAGE(Revenue!AE11,Revenue!AE15)</f>
        <v>15.023750000000003</v>
      </c>
      <c r="AF47" s="52">
        <f>AVERAGE(Revenue!AF11,Revenue!AF15)</f>
        <v>22.198156250000004</v>
      </c>
      <c r="AG47" s="52">
        <f>AVERAGE(Revenue!AG11,Revenue!AG15)</f>
        <v>26.643202343750005</v>
      </c>
      <c r="AH47" s="52">
        <f>AVERAGE(Revenue!AH11,Revenue!AH15)</f>
        <v>30.977122285156256</v>
      </c>
      <c r="AI47" s="52">
        <f>AVERAGE(Revenue!AI11,Revenue!AI15)</f>
        <v>35.202694228027347</v>
      </c>
      <c r="AJ47" s="52">
        <f>AVERAGE(Revenue!AJ11,Revenue!AJ15)</f>
        <v>39.322626872326666</v>
      </c>
      <c r="AK47" s="52">
        <f>AVERAGE(Revenue!AK11,Revenue!AK15)</f>
        <v>43.339561200518503</v>
      </c>
      <c r="AL47" s="52">
        <f>AVERAGE(Revenue!AL11,Revenue!AL15)</f>
        <v>47.256072170505547</v>
      </c>
      <c r="AM47" s="52">
        <f>AVERAGE(Revenue!AM11,Revenue!AM15)</f>
        <v>51.074670366242906</v>
      </c>
      <c r="AN47" s="52">
        <f>AVERAGE(Revenue!AN11,Revenue!AN15)</f>
        <v>54.797803607086834</v>
      </c>
      <c r="AO47" s="52">
        <f>AVERAGE(Revenue!AO11,Revenue!AO15)</f>
        <v>58.427858516909659</v>
      </c>
      <c r="AP47" s="52">
        <f>AVERAGE(Revenue!AP11,Revenue!AP15)</f>
        <v>61.967162053986918</v>
      </c>
      <c r="AQ47" s="52">
        <f>AVERAGE(Revenue!AQ11,Revenue!AQ15)</f>
        <v>65.417983002637243</v>
      </c>
      <c r="AR47" s="52">
        <f>AVERAGE(Revenue!AR11,Revenue!AR15)</f>
        <v>68.782533427571309</v>
      </c>
      <c r="AS47" s="52">
        <f>AVERAGE(Revenue!AS11,Revenue!AS15)</f>
        <v>72.062970091882022</v>
      </c>
      <c r="AT47" s="52">
        <f>AVERAGE(Revenue!AT11,Revenue!AT15)</f>
        <v>75.261395839584978</v>
      </c>
      <c r="AU47" s="52">
        <f>AVERAGE(Revenue!AU11,Revenue!AU15)</f>
        <v>78.379860943595347</v>
      </c>
      <c r="AV47" s="52">
        <f>AVERAGE(Revenue!AV11,Revenue!AV15)</f>
        <v>81.420364420005455</v>
      </c>
      <c r="AW47" s="52">
        <f>AVERAGE(Revenue!AW11,Revenue!AW15)</f>
        <v>84.384855309505326</v>
      </c>
      <c r="AX47" s="52">
        <f>AVERAGE(Revenue!AX11,Revenue!AX15)</f>
        <v>87.275233926767697</v>
      </c>
      <c r="AY47" s="52">
        <f>AVERAGE(Revenue!AY11,Revenue!AY15)</f>
        <v>90.093353078598497</v>
      </c>
      <c r="AZ47" s="52">
        <f>AVERAGE(Revenue!AZ11,Revenue!AZ15)</f>
        <v>92.70728822867521</v>
      </c>
      <c r="BA47" s="52">
        <f>AVERAGE(Revenue!BA11,Revenue!BA15)</f>
        <v>93.93</v>
      </c>
      <c r="BB47" s="52">
        <f>AVERAGE(Revenue!BB11,Revenue!BB15)</f>
        <v>93.93</v>
      </c>
      <c r="BC47" s="52">
        <f>AVERAGE(Revenue!BC11,Revenue!BC15)</f>
        <v>93.93</v>
      </c>
      <c r="BD47" s="52">
        <f>AVERAGE(Revenue!BD11,Revenue!BD15)</f>
        <v>93.93</v>
      </c>
      <c r="BE47" s="52">
        <f>AVERAGE(Revenue!BE11,Revenue!BE15)</f>
        <v>93.93</v>
      </c>
      <c r="BF47" s="52">
        <f>AVERAGE(Revenue!BF11,Revenue!BF15)</f>
        <v>93.93</v>
      </c>
      <c r="BG47" s="52">
        <f>AVERAGE(Revenue!BG11,Revenue!BG15)</f>
        <v>93.93</v>
      </c>
      <c r="BH47" s="52">
        <f>AVERAGE(Revenue!BH11,Revenue!BH15)</f>
        <v>93.93</v>
      </c>
      <c r="BI47" s="52">
        <f>AVERAGE(Revenue!BI11,Revenue!BI15)</f>
        <v>93.93</v>
      </c>
      <c r="BJ47" s="52">
        <f>AVERAGE(Revenue!BJ11,Revenue!BJ15)</f>
        <v>93.93</v>
      </c>
      <c r="BK47" s="52">
        <f>AVERAGE(Revenue!BK11,Revenue!BK15)</f>
        <v>93.93</v>
      </c>
      <c r="BL47" s="52">
        <f>AVERAGE(Revenue!BL11,Revenue!BL15)</f>
        <v>93.93</v>
      </c>
      <c r="BM47" s="52">
        <f>AVERAGE(Revenue!BM11,Revenue!BM15)</f>
        <v>93.93</v>
      </c>
      <c r="BN47" s="52">
        <f>AVERAGE(Revenue!BN11,Revenue!BN15)</f>
        <v>93.93</v>
      </c>
      <c r="BO47" s="52">
        <f>AVERAGE(Revenue!BO11,Revenue!BO15)</f>
        <v>93.93</v>
      </c>
      <c r="BP47" s="52">
        <f>AVERAGE(Revenue!BP11,Revenue!BP15)</f>
        <v>93.93</v>
      </c>
      <c r="BQ47" s="52">
        <f>AVERAGE(Revenue!BQ11,Revenue!BQ15)</f>
        <v>93.93</v>
      </c>
      <c r="BR47" s="52">
        <f>AVERAGE(Revenue!BR11,Revenue!BR15)</f>
        <v>93.93</v>
      </c>
      <c r="BS47" s="52">
        <f>AVERAGE(Revenue!BS11,Revenue!BS15)</f>
        <v>93.93</v>
      </c>
      <c r="BT47" s="52">
        <f>AVERAGE(Revenue!BT11,Revenue!BT15)</f>
        <v>93.93</v>
      </c>
      <c r="BU47" s="52">
        <f>AVERAGE(Revenue!BU11,Revenue!BU15)</f>
        <v>93.93</v>
      </c>
      <c r="BV47" s="52">
        <f>AVERAGE(Revenue!BV11,Revenue!BV15)</f>
        <v>93.93</v>
      </c>
      <c r="BW47" s="52">
        <f>AVERAGE(Revenue!BW11,Revenue!BW15)</f>
        <v>93.93</v>
      </c>
      <c r="BX47" s="52">
        <f>AVERAGE(Revenue!BX11,Revenue!BX15)</f>
        <v>93.93</v>
      </c>
      <c r="BY47" s="52">
        <f>AVERAGE(Revenue!BY11,Revenue!BY15)</f>
        <v>93.93</v>
      </c>
      <c r="BZ47" s="52">
        <f>AVERAGE(Revenue!BZ11,Revenue!BZ15)</f>
        <v>93.93</v>
      </c>
      <c r="CA47" s="52">
        <f>AVERAGE(Revenue!CA11,Revenue!CA15)</f>
        <v>93.93</v>
      </c>
      <c r="CB47" s="52">
        <f>AVERAGE(Revenue!CB11,Revenue!CB15)</f>
        <v>93.93</v>
      </c>
      <c r="CC47" s="52">
        <f>AVERAGE(Revenue!CC11,Revenue!CC15)</f>
        <v>93.93</v>
      </c>
      <c r="CD47" s="52">
        <f>AVERAGE(Revenue!CD11,Revenue!CD15)</f>
        <v>93.93</v>
      </c>
      <c r="CE47" s="52">
        <f>AVERAGE(Revenue!CE11,Revenue!CE15)</f>
        <v>93.93</v>
      </c>
      <c r="CF47" s="52">
        <f>AVERAGE(Revenue!CF11,Revenue!CF15)</f>
        <v>93.93</v>
      </c>
      <c r="CG47" s="52">
        <f>AVERAGE(Revenue!CG11,Revenue!CG15)</f>
        <v>93.93</v>
      </c>
      <c r="CH47" s="52">
        <f>AVERAGE(Revenue!CH11,Revenue!CH15)</f>
        <v>93.93</v>
      </c>
      <c r="CI47" s="52">
        <f>AVERAGE(Revenue!CI11,Revenue!CI15)</f>
        <v>93.93</v>
      </c>
      <c r="CJ47" s="52">
        <f>AVERAGE(Revenue!CJ11,Revenue!CJ15)</f>
        <v>93.93</v>
      </c>
      <c r="CK47" s="52">
        <f>AVERAGE(Revenue!CK11,Revenue!CK15)</f>
        <v>93.93</v>
      </c>
      <c r="CL47" s="52">
        <f>AVERAGE(Revenue!CL11,Revenue!CL15)</f>
        <v>93.93</v>
      </c>
      <c r="CM47" s="52">
        <f>AVERAGE(Revenue!CM11,Revenue!CM15)</f>
        <v>93.93</v>
      </c>
      <c r="CN47" s="52">
        <f>AVERAGE(Revenue!CN11,Revenue!CN15)</f>
        <v>93.93</v>
      </c>
      <c r="CO47" s="52">
        <f>AVERAGE(Revenue!CO11,Revenue!CO15)</f>
        <v>93.93</v>
      </c>
      <c r="CP47" s="52">
        <f>AVERAGE(Revenue!CP11,Revenue!CP15)</f>
        <v>93.93</v>
      </c>
      <c r="CQ47" s="52">
        <f>AVERAGE(Revenue!CQ11,Revenue!CQ15)</f>
        <v>93.93</v>
      </c>
      <c r="CR47" s="52">
        <f>AVERAGE(Revenue!CR11,Revenue!CR15)</f>
        <v>93.93</v>
      </c>
      <c r="CS47" s="52">
        <f>AVERAGE(Revenue!CS11,Revenue!CS15)</f>
        <v>93.93</v>
      </c>
      <c r="CT47" s="52">
        <f>AVERAGE(Revenue!CT11,Revenue!CT15)</f>
        <v>93.93</v>
      </c>
      <c r="CU47" s="52">
        <f>AVERAGE(Revenue!CU11,Revenue!CU15)</f>
        <v>93.93</v>
      </c>
      <c r="CV47" s="52">
        <f>AVERAGE(Revenue!CV11,Revenue!CV15)</f>
        <v>93.93</v>
      </c>
      <c r="CW47" s="52">
        <f>AVERAGE(Revenue!CW11,Revenue!CW15)</f>
        <v>93.93</v>
      </c>
      <c r="CX47" s="52">
        <f>AVERAGE(Revenue!CX11,Revenue!CX15)</f>
        <v>93.93</v>
      </c>
      <c r="CY47" s="52">
        <f>AVERAGE(Revenue!CY11,Revenue!CY15)</f>
        <v>93.93</v>
      </c>
      <c r="CZ47" s="52">
        <f>AVERAGE(Revenue!CZ11,Revenue!CZ15)</f>
        <v>93.93</v>
      </c>
      <c r="DA47" s="52">
        <f>AVERAGE(Revenue!DA11,Revenue!DA15)</f>
        <v>93.93</v>
      </c>
      <c r="DB47" s="52">
        <f>AVERAGE(Revenue!DB11,Revenue!DB15)</f>
        <v>93.93</v>
      </c>
      <c r="DC47" s="52">
        <f>AVERAGE(Revenue!DC11,Revenue!DC15)</f>
        <v>93.93</v>
      </c>
      <c r="DD47" s="52">
        <f>AVERAGE(Revenue!DD11,Revenue!DD15)</f>
        <v>93.93</v>
      </c>
      <c r="DE47" s="52">
        <f>AVERAGE(Revenue!DE11,Revenue!DE15)</f>
        <v>93.93</v>
      </c>
      <c r="DF47" s="52">
        <f>AVERAGE(Revenue!DF11,Revenue!DF15)</f>
        <v>93.93</v>
      </c>
      <c r="DG47" s="52">
        <f>AVERAGE(Revenue!DG11,Revenue!DG15)</f>
        <v>93.93</v>
      </c>
      <c r="DH47" s="52">
        <f>AVERAGE(Revenue!DH11,Revenue!DH15)</f>
        <v>93.93</v>
      </c>
      <c r="DI47" s="52">
        <f>AVERAGE(Revenue!DI11,Revenue!DI15)</f>
        <v>93.93</v>
      </c>
      <c r="DJ47" s="52">
        <f>AVERAGE(Revenue!DJ11,Revenue!DJ15)</f>
        <v>93.93</v>
      </c>
      <c r="DK47" s="52">
        <f>AVERAGE(Revenue!DK11,Revenue!DK15)</f>
        <v>93.93</v>
      </c>
      <c r="DL47" s="52">
        <f>AVERAGE(Revenue!DL11,Revenue!DL15)</f>
        <v>93.93</v>
      </c>
      <c r="DM47" s="52">
        <f>AVERAGE(Revenue!DM11,Revenue!DM15)</f>
        <v>93.93</v>
      </c>
      <c r="DN47" s="52">
        <f>AVERAGE(Revenue!DN11,Revenue!DN15)</f>
        <v>93.93</v>
      </c>
      <c r="DO47" s="52">
        <f>AVERAGE(Revenue!DO11,Revenue!DO15)</f>
        <v>93.93</v>
      </c>
      <c r="DP47" s="52">
        <f>AVERAGE(Revenue!DP11,Revenue!DP15)</f>
        <v>93.93</v>
      </c>
      <c r="DQ47" s="52">
        <f>AVERAGE(Revenue!DQ11,Revenue!DQ15)</f>
        <v>93.93</v>
      </c>
      <c r="DR47" s="52">
        <f>AVERAGE(Revenue!DR11,Revenue!DR15)</f>
        <v>93.93</v>
      </c>
      <c r="DS47" s="52">
        <f>AVERAGE(Revenue!DS11,Revenue!DS15)</f>
        <v>93.93</v>
      </c>
      <c r="DT47" s="52">
        <f>AVERAGE(Revenue!DT11,Revenue!DT15)</f>
        <v>93.93</v>
      </c>
      <c r="DU47" s="52">
        <f>AVERAGE(Revenue!DU11,Revenue!DU15)</f>
        <v>93.93</v>
      </c>
      <c r="DV47" s="52">
        <f>AVERAGE(Revenue!DV11,Revenue!DV15)</f>
        <v>93.93</v>
      </c>
    </row>
    <row r="48" spans="3:126">
      <c r="D48" s="1" t="s">
        <v>170</v>
      </c>
      <c r="F48" s="52">
        <f>AVERAGE(Revenue!F20,Revenue!F24)</f>
        <v>0</v>
      </c>
      <c r="G48" s="52">
        <f>AVERAGE(Revenue!G20,Revenue!G24)</f>
        <v>0</v>
      </c>
      <c r="H48" s="52">
        <f>AVERAGE(Revenue!H20,Revenue!H24)</f>
        <v>0</v>
      </c>
      <c r="I48" s="52">
        <f>AVERAGE(Revenue!I20,Revenue!I24)</f>
        <v>0</v>
      </c>
      <c r="J48" s="52">
        <f>AVERAGE(Revenue!J20,Revenue!J24)</f>
        <v>0</v>
      </c>
      <c r="K48" s="52">
        <f>AVERAGE(Revenue!K20,Revenue!K24)</f>
        <v>0</v>
      </c>
      <c r="L48" s="52">
        <f>AVERAGE(Revenue!L20,Revenue!L24)</f>
        <v>0</v>
      </c>
      <c r="M48" s="52">
        <f>AVERAGE(Revenue!M20,Revenue!M24)</f>
        <v>0</v>
      </c>
      <c r="N48" s="52">
        <f>AVERAGE(Revenue!N20,Revenue!N24)</f>
        <v>0</v>
      </c>
      <c r="O48" s="52">
        <f>AVERAGE(Revenue!O20,Revenue!O24)</f>
        <v>0</v>
      </c>
      <c r="P48" s="52">
        <f>AVERAGE(Revenue!P20,Revenue!P24)</f>
        <v>0</v>
      </c>
      <c r="Q48" s="52">
        <f>AVERAGE(Revenue!Q20,Revenue!Q24)</f>
        <v>0</v>
      </c>
      <c r="R48" s="52">
        <f>AVERAGE(Revenue!R20,Revenue!R24)</f>
        <v>0</v>
      </c>
      <c r="S48" s="52">
        <f>AVERAGE(Revenue!S20,Revenue!S24)</f>
        <v>0</v>
      </c>
      <c r="T48" s="52">
        <f>AVERAGE(Revenue!T20,Revenue!T24)</f>
        <v>0</v>
      </c>
      <c r="U48" s="52">
        <f>AVERAGE(Revenue!U20,Revenue!U24)</f>
        <v>0</v>
      </c>
      <c r="V48" s="52">
        <f>AVERAGE(Revenue!V20,Revenue!V24)</f>
        <v>0</v>
      </c>
      <c r="W48" s="52">
        <f>AVERAGE(Revenue!W20,Revenue!W24)</f>
        <v>0</v>
      </c>
      <c r="X48" s="52">
        <f>AVERAGE(Revenue!X20,Revenue!X24)</f>
        <v>0</v>
      </c>
      <c r="Y48" s="52">
        <f>AVERAGE(Revenue!Y20,Revenue!Y24)</f>
        <v>0</v>
      </c>
      <c r="Z48" s="52">
        <f>AVERAGE(Revenue!Z20,Revenue!Z24)</f>
        <v>0</v>
      </c>
      <c r="AA48" s="52">
        <f>AVERAGE(Revenue!AA20,Revenue!AA24)</f>
        <v>0</v>
      </c>
      <c r="AB48" s="52">
        <f>AVERAGE(Revenue!AB20,Revenue!AB24)</f>
        <v>0</v>
      </c>
      <c r="AC48" s="52">
        <f>AVERAGE(Revenue!AC20,Revenue!AC24)</f>
        <v>0</v>
      </c>
      <c r="AD48" s="52">
        <f>AVERAGE(Revenue!AD20,Revenue!AD24)</f>
        <v>3</v>
      </c>
      <c r="AE48" s="52">
        <f>AVERAGE(Revenue!AE20,Revenue!AE24)</f>
        <v>8.9</v>
      </c>
      <c r="AF48" s="52">
        <f>AVERAGE(Revenue!AF20,Revenue!AF24)</f>
        <v>12.978333333333333</v>
      </c>
      <c r="AG48" s="52">
        <f>AVERAGE(Revenue!AG20,Revenue!AG24)</f>
        <v>15.295722222222222</v>
      </c>
      <c r="AH48" s="52">
        <f>AVERAGE(Revenue!AH20,Revenue!AH24)</f>
        <v>17.535864814814815</v>
      </c>
      <c r="AI48" s="52">
        <f>AVERAGE(Revenue!AI20,Revenue!AI24)</f>
        <v>19.701335987654318</v>
      </c>
      <c r="AJ48" s="52">
        <f>AVERAGE(Revenue!AJ20,Revenue!AJ24)</f>
        <v>21.794624788065839</v>
      </c>
      <c r="AK48" s="52">
        <f>AVERAGE(Revenue!AK20,Revenue!AK24)</f>
        <v>23.818137295130313</v>
      </c>
      <c r="AL48" s="52">
        <f>AVERAGE(Revenue!AL20,Revenue!AL24)</f>
        <v>25.774199385292633</v>
      </c>
      <c r="AM48" s="52">
        <f>AVERAGE(Revenue!AM20,Revenue!AM24)</f>
        <v>27.665059405782877</v>
      </c>
      <c r="AN48" s="52">
        <f>AVERAGE(Revenue!AN20,Revenue!AN24)</f>
        <v>29.492890758923448</v>
      </c>
      <c r="AO48" s="52">
        <f>AVERAGE(Revenue!AO20,Revenue!AO24)</f>
        <v>31.259794400292666</v>
      </c>
      <c r="AP48" s="52">
        <f>AVERAGE(Revenue!AP20,Revenue!AP24)</f>
        <v>32.967801253616244</v>
      </c>
      <c r="AQ48" s="52">
        <f>AVERAGE(Revenue!AQ20,Revenue!AQ24)</f>
        <v>34.61887454516237</v>
      </c>
      <c r="AR48" s="52">
        <f>AVERAGE(Revenue!AR20,Revenue!AR24)</f>
        <v>36.214912060323627</v>
      </c>
      <c r="AS48" s="52">
        <f>AVERAGE(Revenue!AS20,Revenue!AS24)</f>
        <v>37.757748324979502</v>
      </c>
      <c r="AT48" s="52">
        <f>AVERAGE(Revenue!AT20,Revenue!AT24)</f>
        <v>39.249156714146849</v>
      </c>
      <c r="AU48" s="52">
        <f>AVERAGE(Revenue!AU20,Revenue!AU24)</f>
        <v>40.690851490341956</v>
      </c>
      <c r="AV48" s="52">
        <f>AVERAGE(Revenue!AV20,Revenue!AV24)</f>
        <v>42.084489773997234</v>
      </c>
      <c r="AW48" s="52">
        <f>AVERAGE(Revenue!AW20,Revenue!AW24)</f>
        <v>43.431673448197323</v>
      </c>
      <c r="AX48" s="52">
        <f>AVERAGE(Revenue!AX20,Revenue!AX24)</f>
        <v>44.733950999924076</v>
      </c>
      <c r="AY48" s="52">
        <f>AVERAGE(Revenue!AY20,Revenue!AY24)</f>
        <v>45.992819299926609</v>
      </c>
      <c r="AZ48" s="52">
        <f>AVERAGE(Revenue!AZ20,Revenue!AZ24)</f>
        <v>47.20972532326239</v>
      </c>
      <c r="BA48" s="52">
        <f>AVERAGE(Revenue!BA20,Revenue!BA24)</f>
        <v>48.386067812486971</v>
      </c>
      <c r="BB48" s="52">
        <f>AVERAGE(Revenue!BB20,Revenue!BB24)</f>
        <v>49.523198885404071</v>
      </c>
      <c r="BC48" s="52">
        <f>AVERAGE(Revenue!BC20,Revenue!BC24)</f>
        <v>50.622425589223937</v>
      </c>
      <c r="BD48" s="52">
        <f>AVERAGE(Revenue!BD20,Revenue!BD24)</f>
        <v>51.685011402916473</v>
      </c>
      <c r="BE48" s="52">
        <f>AVERAGE(Revenue!BE20,Revenue!BE24)</f>
        <v>52.71217768948592</v>
      </c>
      <c r="BF48" s="52">
        <f>AVERAGE(Revenue!BF20,Revenue!BF24)</f>
        <v>53.705105099836388</v>
      </c>
      <c r="BG48" s="52">
        <f>AVERAGE(Revenue!BG20,Revenue!BG24)</f>
        <v>54.664934929841834</v>
      </c>
      <c r="BH48" s="52">
        <f>AVERAGE(Revenue!BH20,Revenue!BH24)</f>
        <v>55.468357846871413</v>
      </c>
      <c r="BI48" s="52">
        <f>AVERAGE(Revenue!BI20,Revenue!BI24)</f>
        <v>55.800000000000004</v>
      </c>
      <c r="BJ48" s="52">
        <f>AVERAGE(Revenue!BJ20,Revenue!BJ24)</f>
        <v>55.800000000000004</v>
      </c>
      <c r="BK48" s="52">
        <f>AVERAGE(Revenue!BK20,Revenue!BK24)</f>
        <v>55.800000000000004</v>
      </c>
      <c r="BL48" s="52">
        <f>AVERAGE(Revenue!BL20,Revenue!BL24)</f>
        <v>55.800000000000004</v>
      </c>
      <c r="BM48" s="52">
        <f>AVERAGE(Revenue!BM20,Revenue!BM24)</f>
        <v>55.800000000000004</v>
      </c>
      <c r="BN48" s="52">
        <f>AVERAGE(Revenue!BN20,Revenue!BN24)</f>
        <v>55.800000000000004</v>
      </c>
      <c r="BO48" s="52">
        <f>AVERAGE(Revenue!BO20,Revenue!BO24)</f>
        <v>55.800000000000004</v>
      </c>
      <c r="BP48" s="52">
        <f>AVERAGE(Revenue!BP20,Revenue!BP24)</f>
        <v>55.800000000000004</v>
      </c>
      <c r="BQ48" s="52">
        <f>AVERAGE(Revenue!BQ20,Revenue!BQ24)</f>
        <v>55.800000000000004</v>
      </c>
      <c r="BR48" s="52">
        <f>AVERAGE(Revenue!BR20,Revenue!BR24)</f>
        <v>55.800000000000004</v>
      </c>
      <c r="BS48" s="52">
        <f>AVERAGE(Revenue!BS20,Revenue!BS24)</f>
        <v>55.800000000000004</v>
      </c>
      <c r="BT48" s="52">
        <f>AVERAGE(Revenue!BT20,Revenue!BT24)</f>
        <v>55.800000000000004</v>
      </c>
      <c r="BU48" s="52">
        <f>AVERAGE(Revenue!BU20,Revenue!BU24)</f>
        <v>55.800000000000004</v>
      </c>
      <c r="BV48" s="52">
        <f>AVERAGE(Revenue!BV20,Revenue!BV24)</f>
        <v>55.800000000000004</v>
      </c>
      <c r="BW48" s="52">
        <f>AVERAGE(Revenue!BW20,Revenue!BW24)</f>
        <v>55.800000000000004</v>
      </c>
      <c r="BX48" s="52">
        <f>AVERAGE(Revenue!BX20,Revenue!BX24)</f>
        <v>55.800000000000004</v>
      </c>
      <c r="BY48" s="52">
        <f>AVERAGE(Revenue!BY20,Revenue!BY24)</f>
        <v>55.800000000000004</v>
      </c>
      <c r="BZ48" s="52">
        <f>AVERAGE(Revenue!BZ20,Revenue!BZ24)</f>
        <v>55.800000000000004</v>
      </c>
      <c r="CA48" s="52">
        <f>AVERAGE(Revenue!CA20,Revenue!CA24)</f>
        <v>55.800000000000004</v>
      </c>
      <c r="CB48" s="52">
        <f>AVERAGE(Revenue!CB20,Revenue!CB24)</f>
        <v>55.800000000000004</v>
      </c>
      <c r="CC48" s="52">
        <f>AVERAGE(Revenue!CC20,Revenue!CC24)</f>
        <v>55.800000000000004</v>
      </c>
      <c r="CD48" s="52">
        <f>AVERAGE(Revenue!CD20,Revenue!CD24)</f>
        <v>55.800000000000004</v>
      </c>
      <c r="CE48" s="52">
        <f>AVERAGE(Revenue!CE20,Revenue!CE24)</f>
        <v>55.800000000000004</v>
      </c>
      <c r="CF48" s="52">
        <f>AVERAGE(Revenue!CF20,Revenue!CF24)</f>
        <v>55.800000000000004</v>
      </c>
      <c r="CG48" s="52">
        <f>AVERAGE(Revenue!CG20,Revenue!CG24)</f>
        <v>55.800000000000004</v>
      </c>
      <c r="CH48" s="52">
        <f>AVERAGE(Revenue!CH20,Revenue!CH24)</f>
        <v>55.800000000000004</v>
      </c>
      <c r="CI48" s="52">
        <f>AVERAGE(Revenue!CI20,Revenue!CI24)</f>
        <v>55.800000000000004</v>
      </c>
      <c r="CJ48" s="52">
        <f>AVERAGE(Revenue!CJ20,Revenue!CJ24)</f>
        <v>55.800000000000004</v>
      </c>
      <c r="CK48" s="52">
        <f>AVERAGE(Revenue!CK20,Revenue!CK24)</f>
        <v>55.800000000000004</v>
      </c>
      <c r="CL48" s="52">
        <f>AVERAGE(Revenue!CL20,Revenue!CL24)</f>
        <v>55.800000000000004</v>
      </c>
      <c r="CM48" s="52">
        <f>AVERAGE(Revenue!CM20,Revenue!CM24)</f>
        <v>55.800000000000004</v>
      </c>
      <c r="CN48" s="52">
        <f>AVERAGE(Revenue!CN20,Revenue!CN24)</f>
        <v>55.800000000000004</v>
      </c>
      <c r="CO48" s="52">
        <f>AVERAGE(Revenue!CO20,Revenue!CO24)</f>
        <v>55.800000000000004</v>
      </c>
      <c r="CP48" s="52">
        <f>AVERAGE(Revenue!CP20,Revenue!CP24)</f>
        <v>55.800000000000004</v>
      </c>
      <c r="CQ48" s="52">
        <f>AVERAGE(Revenue!CQ20,Revenue!CQ24)</f>
        <v>55.800000000000004</v>
      </c>
      <c r="CR48" s="52">
        <f>AVERAGE(Revenue!CR20,Revenue!CR24)</f>
        <v>55.800000000000004</v>
      </c>
      <c r="CS48" s="52">
        <f>AVERAGE(Revenue!CS20,Revenue!CS24)</f>
        <v>55.800000000000004</v>
      </c>
      <c r="CT48" s="52">
        <f>AVERAGE(Revenue!CT20,Revenue!CT24)</f>
        <v>55.800000000000004</v>
      </c>
      <c r="CU48" s="52">
        <f>AVERAGE(Revenue!CU20,Revenue!CU24)</f>
        <v>55.800000000000004</v>
      </c>
      <c r="CV48" s="52">
        <f>AVERAGE(Revenue!CV20,Revenue!CV24)</f>
        <v>55.800000000000004</v>
      </c>
      <c r="CW48" s="52">
        <f>AVERAGE(Revenue!CW20,Revenue!CW24)</f>
        <v>55.800000000000004</v>
      </c>
      <c r="CX48" s="52">
        <f>AVERAGE(Revenue!CX20,Revenue!CX24)</f>
        <v>55.800000000000004</v>
      </c>
      <c r="CY48" s="52">
        <f>AVERAGE(Revenue!CY20,Revenue!CY24)</f>
        <v>55.800000000000004</v>
      </c>
      <c r="CZ48" s="52">
        <f>AVERAGE(Revenue!CZ20,Revenue!CZ24)</f>
        <v>55.800000000000004</v>
      </c>
      <c r="DA48" s="52">
        <f>AVERAGE(Revenue!DA20,Revenue!DA24)</f>
        <v>55.800000000000004</v>
      </c>
      <c r="DB48" s="52">
        <f>AVERAGE(Revenue!DB20,Revenue!DB24)</f>
        <v>55.800000000000004</v>
      </c>
      <c r="DC48" s="52">
        <f>AVERAGE(Revenue!DC20,Revenue!DC24)</f>
        <v>55.800000000000004</v>
      </c>
      <c r="DD48" s="52">
        <f>AVERAGE(Revenue!DD20,Revenue!DD24)</f>
        <v>55.800000000000004</v>
      </c>
      <c r="DE48" s="52">
        <f>AVERAGE(Revenue!DE20,Revenue!DE24)</f>
        <v>55.800000000000004</v>
      </c>
      <c r="DF48" s="52">
        <f>AVERAGE(Revenue!DF20,Revenue!DF24)</f>
        <v>55.800000000000004</v>
      </c>
      <c r="DG48" s="52">
        <f>AVERAGE(Revenue!DG20,Revenue!DG24)</f>
        <v>55.800000000000004</v>
      </c>
      <c r="DH48" s="52">
        <f>AVERAGE(Revenue!DH20,Revenue!DH24)</f>
        <v>55.800000000000004</v>
      </c>
      <c r="DI48" s="52">
        <f>AVERAGE(Revenue!DI20,Revenue!DI24)</f>
        <v>55.800000000000004</v>
      </c>
      <c r="DJ48" s="52">
        <f>AVERAGE(Revenue!DJ20,Revenue!DJ24)</f>
        <v>55.800000000000004</v>
      </c>
      <c r="DK48" s="52">
        <f>AVERAGE(Revenue!DK20,Revenue!DK24)</f>
        <v>55.800000000000004</v>
      </c>
      <c r="DL48" s="52">
        <f>AVERAGE(Revenue!DL20,Revenue!DL24)</f>
        <v>55.800000000000004</v>
      </c>
      <c r="DM48" s="52">
        <f>AVERAGE(Revenue!DM20,Revenue!DM24)</f>
        <v>55.800000000000004</v>
      </c>
      <c r="DN48" s="52">
        <f>AVERAGE(Revenue!DN20,Revenue!DN24)</f>
        <v>55.800000000000004</v>
      </c>
      <c r="DO48" s="52">
        <f>AVERAGE(Revenue!DO20,Revenue!DO24)</f>
        <v>55.800000000000004</v>
      </c>
      <c r="DP48" s="52">
        <f>AVERAGE(Revenue!DP20,Revenue!DP24)</f>
        <v>55.800000000000004</v>
      </c>
      <c r="DQ48" s="52">
        <f>AVERAGE(Revenue!DQ20,Revenue!DQ24)</f>
        <v>55.800000000000004</v>
      </c>
      <c r="DR48" s="52">
        <f>AVERAGE(Revenue!DR20,Revenue!DR24)</f>
        <v>55.800000000000004</v>
      </c>
      <c r="DS48" s="52">
        <f>AVERAGE(Revenue!DS20,Revenue!DS24)</f>
        <v>55.800000000000004</v>
      </c>
      <c r="DT48" s="52">
        <f>AVERAGE(Revenue!DT20,Revenue!DT24)</f>
        <v>55.800000000000004</v>
      </c>
      <c r="DU48" s="52">
        <f>AVERAGE(Revenue!DU20,Revenue!DU24)</f>
        <v>55.800000000000004</v>
      </c>
      <c r="DV48" s="52">
        <f>AVERAGE(Revenue!DV20,Revenue!DV24)</f>
        <v>55.800000000000004</v>
      </c>
    </row>
    <row r="49" spans="3:126">
      <c r="D49" s="1" t="s">
        <v>171</v>
      </c>
      <c r="F49" s="52">
        <f>AVERAGE(Revenue!F29,Revenue!F33)</f>
        <v>0</v>
      </c>
      <c r="G49" s="52">
        <f>AVERAGE(Revenue!G29,Revenue!G33)</f>
        <v>0</v>
      </c>
      <c r="H49" s="52">
        <f>AVERAGE(Revenue!H29,Revenue!H33)</f>
        <v>0</v>
      </c>
      <c r="I49" s="52">
        <f>AVERAGE(Revenue!I29,Revenue!I33)</f>
        <v>0</v>
      </c>
      <c r="J49" s="52">
        <f>AVERAGE(Revenue!J29,Revenue!J33)</f>
        <v>0</v>
      </c>
      <c r="K49" s="52">
        <f>AVERAGE(Revenue!K29,Revenue!K33)</f>
        <v>0</v>
      </c>
      <c r="L49" s="52">
        <f>AVERAGE(Revenue!L29,Revenue!L33)</f>
        <v>0</v>
      </c>
      <c r="M49" s="52">
        <f>AVERAGE(Revenue!M29,Revenue!M33)</f>
        <v>0</v>
      </c>
      <c r="N49" s="52">
        <f>AVERAGE(Revenue!N29,Revenue!N33)</f>
        <v>0</v>
      </c>
      <c r="O49" s="52">
        <f>AVERAGE(Revenue!O29,Revenue!O33)</f>
        <v>0</v>
      </c>
      <c r="P49" s="52">
        <f>AVERAGE(Revenue!P29,Revenue!P33)</f>
        <v>0</v>
      </c>
      <c r="Q49" s="52">
        <f>AVERAGE(Revenue!Q29,Revenue!Q33)</f>
        <v>0</v>
      </c>
      <c r="R49" s="52">
        <f>AVERAGE(Revenue!R29,Revenue!R33)</f>
        <v>0</v>
      </c>
      <c r="S49" s="52">
        <f>AVERAGE(Revenue!S29,Revenue!S33)</f>
        <v>0</v>
      </c>
      <c r="T49" s="52">
        <f>AVERAGE(Revenue!T29,Revenue!T33)</f>
        <v>0</v>
      </c>
      <c r="U49" s="52">
        <f>AVERAGE(Revenue!U29,Revenue!U33)</f>
        <v>0</v>
      </c>
      <c r="V49" s="52">
        <f>AVERAGE(Revenue!V29,Revenue!V33)</f>
        <v>0</v>
      </c>
      <c r="W49" s="52">
        <f>AVERAGE(Revenue!W29,Revenue!W33)</f>
        <v>0</v>
      </c>
      <c r="X49" s="52">
        <f>AVERAGE(Revenue!X29,Revenue!X33)</f>
        <v>0</v>
      </c>
      <c r="Y49" s="52">
        <f>AVERAGE(Revenue!Y29,Revenue!Y33)</f>
        <v>0</v>
      </c>
      <c r="Z49" s="52">
        <f>AVERAGE(Revenue!Z29,Revenue!Z33)</f>
        <v>0</v>
      </c>
      <c r="AA49" s="52">
        <f>AVERAGE(Revenue!AA29,Revenue!AA33)</f>
        <v>0</v>
      </c>
      <c r="AB49" s="52">
        <f>AVERAGE(Revenue!AB29,Revenue!AB33)</f>
        <v>0</v>
      </c>
      <c r="AC49" s="52">
        <f>AVERAGE(Revenue!AC29,Revenue!AC33)</f>
        <v>0</v>
      </c>
      <c r="AD49" s="52">
        <f>AVERAGE(Revenue!AD29,Revenue!AD33)</f>
        <v>1.4500000000000002</v>
      </c>
      <c r="AE49" s="52">
        <f>AVERAGE(Revenue!AE29,Revenue!AE33)</f>
        <v>4.2895833333333337</v>
      </c>
      <c r="AF49" s="52">
        <f>AVERAGE(Revenue!AF29,Revenue!AF33)</f>
        <v>6.3608506944444452</v>
      </c>
      <c r="AG49" s="52">
        <f>AVERAGE(Revenue!AG29,Revenue!AG33)</f>
        <v>7.6958152488425933</v>
      </c>
      <c r="AH49" s="52">
        <f>AVERAGE(Revenue!AH29,Revenue!AH33)</f>
        <v>8.9751562801408191</v>
      </c>
      <c r="AI49" s="52">
        <f>AVERAGE(Revenue!AI29,Revenue!AI33)</f>
        <v>10.201191435134952</v>
      </c>
      <c r="AJ49" s="52">
        <f>AVERAGE(Revenue!AJ29,Revenue!AJ33)</f>
        <v>11.376141792004329</v>
      </c>
      <c r="AK49" s="52">
        <f>AVERAGE(Revenue!AK29,Revenue!AK33)</f>
        <v>12.502135884004147</v>
      </c>
      <c r="AL49" s="52">
        <f>AVERAGE(Revenue!AL29,Revenue!AL33)</f>
        <v>13.581213555503975</v>
      </c>
      <c r="AM49" s="52">
        <f>AVERAGE(Revenue!AM29,Revenue!AM33)</f>
        <v>14.615329657357977</v>
      </c>
      <c r="AN49" s="52">
        <f>AVERAGE(Revenue!AN29,Revenue!AN33)</f>
        <v>15.606357588301394</v>
      </c>
      <c r="AO49" s="52">
        <f>AVERAGE(Revenue!AO29,Revenue!AO33)</f>
        <v>16.556092688788837</v>
      </c>
      <c r="AP49" s="52">
        <f>AVERAGE(Revenue!AP29,Revenue!AP33)</f>
        <v>17.466255493422633</v>
      </c>
      <c r="AQ49" s="52">
        <f>AVERAGE(Revenue!AQ29,Revenue!AQ33)</f>
        <v>18.338494847863355</v>
      </c>
      <c r="AR49" s="52">
        <f>AVERAGE(Revenue!AR29,Revenue!AR33)</f>
        <v>19.174390895869049</v>
      </c>
      <c r="AS49" s="52">
        <f>AVERAGE(Revenue!AS29,Revenue!AS33)</f>
        <v>19.975457941874506</v>
      </c>
      <c r="AT49" s="52">
        <f>AVERAGE(Revenue!AT29,Revenue!AT33)</f>
        <v>20.743147194296402</v>
      </c>
      <c r="AU49" s="52">
        <f>AVERAGE(Revenue!AU29,Revenue!AU33)</f>
        <v>21.478849394534052</v>
      </c>
      <c r="AV49" s="52">
        <f>AVERAGE(Revenue!AV29,Revenue!AV33)</f>
        <v>22.183897336428466</v>
      </c>
      <c r="AW49" s="52">
        <f>AVERAGE(Revenue!AW29,Revenue!AW33)</f>
        <v>22.85956828074395</v>
      </c>
      <c r="AX49" s="52">
        <f>AVERAGE(Revenue!AX29,Revenue!AX33)</f>
        <v>23.507086269046283</v>
      </c>
      <c r="AY49" s="52">
        <f>AVERAGE(Revenue!AY29,Revenue!AY33)</f>
        <v>24.127624341169359</v>
      </c>
      <c r="AZ49" s="52">
        <f>AVERAGE(Revenue!AZ29,Revenue!AZ33)</f>
        <v>24.722306660287302</v>
      </c>
      <c r="BA49" s="52">
        <f>AVERAGE(Revenue!BA29,Revenue!BA33)</f>
        <v>25.292210549441997</v>
      </c>
      <c r="BB49" s="52">
        <f>AVERAGE(Revenue!BB29,Revenue!BB33)</f>
        <v>25.838368443215245</v>
      </c>
      <c r="BC49" s="52">
        <f>AVERAGE(Revenue!BC29,Revenue!BC33)</f>
        <v>26.36176975808128</v>
      </c>
      <c r="BD49" s="52">
        <f>AVERAGE(Revenue!BD29,Revenue!BD33)</f>
        <v>26.793951158209989</v>
      </c>
      <c r="BE49" s="52">
        <f>AVERAGE(Revenue!BE29,Revenue!BE33)</f>
        <v>26.970000000000002</v>
      </c>
      <c r="BF49" s="52">
        <f>AVERAGE(Revenue!BF29,Revenue!BF33)</f>
        <v>26.970000000000002</v>
      </c>
      <c r="BG49" s="52">
        <f>AVERAGE(Revenue!BG29,Revenue!BG33)</f>
        <v>26.970000000000002</v>
      </c>
      <c r="BH49" s="52">
        <f>AVERAGE(Revenue!BH29,Revenue!BH33)</f>
        <v>26.970000000000002</v>
      </c>
      <c r="BI49" s="52">
        <f>AVERAGE(Revenue!BI29,Revenue!BI33)</f>
        <v>26.970000000000002</v>
      </c>
      <c r="BJ49" s="52">
        <f>AVERAGE(Revenue!BJ29,Revenue!BJ33)</f>
        <v>26.970000000000002</v>
      </c>
      <c r="BK49" s="52">
        <f>AVERAGE(Revenue!BK29,Revenue!BK33)</f>
        <v>26.970000000000002</v>
      </c>
      <c r="BL49" s="52">
        <f>AVERAGE(Revenue!BL29,Revenue!BL33)</f>
        <v>26.970000000000002</v>
      </c>
      <c r="BM49" s="52">
        <f>AVERAGE(Revenue!BM29,Revenue!BM33)</f>
        <v>26.970000000000002</v>
      </c>
      <c r="BN49" s="52">
        <f>AVERAGE(Revenue!BN29,Revenue!BN33)</f>
        <v>26.970000000000002</v>
      </c>
      <c r="BO49" s="52">
        <f>AVERAGE(Revenue!BO29,Revenue!BO33)</f>
        <v>26.970000000000002</v>
      </c>
      <c r="BP49" s="52">
        <f>AVERAGE(Revenue!BP29,Revenue!BP33)</f>
        <v>26.970000000000002</v>
      </c>
      <c r="BQ49" s="52">
        <f>AVERAGE(Revenue!BQ29,Revenue!BQ33)</f>
        <v>26.970000000000002</v>
      </c>
      <c r="BR49" s="52">
        <f>AVERAGE(Revenue!BR29,Revenue!BR33)</f>
        <v>26.970000000000002</v>
      </c>
      <c r="BS49" s="52">
        <f>AVERAGE(Revenue!BS29,Revenue!BS33)</f>
        <v>26.970000000000002</v>
      </c>
      <c r="BT49" s="52">
        <f>AVERAGE(Revenue!BT29,Revenue!BT33)</f>
        <v>26.970000000000002</v>
      </c>
      <c r="BU49" s="52">
        <f>AVERAGE(Revenue!BU29,Revenue!BU33)</f>
        <v>26.970000000000002</v>
      </c>
      <c r="BV49" s="52">
        <f>AVERAGE(Revenue!BV29,Revenue!BV33)</f>
        <v>26.970000000000002</v>
      </c>
      <c r="BW49" s="52">
        <f>AVERAGE(Revenue!BW29,Revenue!BW33)</f>
        <v>26.970000000000002</v>
      </c>
      <c r="BX49" s="52">
        <f>AVERAGE(Revenue!BX29,Revenue!BX33)</f>
        <v>26.970000000000002</v>
      </c>
      <c r="BY49" s="52">
        <f>AVERAGE(Revenue!BY29,Revenue!BY33)</f>
        <v>26.970000000000002</v>
      </c>
      <c r="BZ49" s="52">
        <f>AVERAGE(Revenue!BZ29,Revenue!BZ33)</f>
        <v>26.970000000000002</v>
      </c>
      <c r="CA49" s="52">
        <f>AVERAGE(Revenue!CA29,Revenue!CA33)</f>
        <v>26.970000000000002</v>
      </c>
      <c r="CB49" s="52">
        <f>AVERAGE(Revenue!CB29,Revenue!CB33)</f>
        <v>26.970000000000002</v>
      </c>
      <c r="CC49" s="52">
        <f>AVERAGE(Revenue!CC29,Revenue!CC33)</f>
        <v>26.970000000000002</v>
      </c>
      <c r="CD49" s="52">
        <f>AVERAGE(Revenue!CD29,Revenue!CD33)</f>
        <v>26.970000000000002</v>
      </c>
      <c r="CE49" s="52">
        <f>AVERAGE(Revenue!CE29,Revenue!CE33)</f>
        <v>26.970000000000002</v>
      </c>
      <c r="CF49" s="52">
        <f>AVERAGE(Revenue!CF29,Revenue!CF33)</f>
        <v>26.970000000000002</v>
      </c>
      <c r="CG49" s="52">
        <f>AVERAGE(Revenue!CG29,Revenue!CG33)</f>
        <v>26.970000000000002</v>
      </c>
      <c r="CH49" s="52">
        <f>AVERAGE(Revenue!CH29,Revenue!CH33)</f>
        <v>26.970000000000002</v>
      </c>
      <c r="CI49" s="52">
        <f>AVERAGE(Revenue!CI29,Revenue!CI33)</f>
        <v>26.970000000000002</v>
      </c>
      <c r="CJ49" s="52">
        <f>AVERAGE(Revenue!CJ29,Revenue!CJ33)</f>
        <v>26.970000000000002</v>
      </c>
      <c r="CK49" s="52">
        <f>AVERAGE(Revenue!CK29,Revenue!CK33)</f>
        <v>26.970000000000002</v>
      </c>
      <c r="CL49" s="52">
        <f>AVERAGE(Revenue!CL29,Revenue!CL33)</f>
        <v>26.970000000000002</v>
      </c>
      <c r="CM49" s="52">
        <f>AVERAGE(Revenue!CM29,Revenue!CM33)</f>
        <v>26.970000000000002</v>
      </c>
      <c r="CN49" s="52">
        <f>AVERAGE(Revenue!CN29,Revenue!CN33)</f>
        <v>26.970000000000002</v>
      </c>
      <c r="CO49" s="52">
        <f>AVERAGE(Revenue!CO29,Revenue!CO33)</f>
        <v>26.970000000000002</v>
      </c>
      <c r="CP49" s="52">
        <f>AVERAGE(Revenue!CP29,Revenue!CP33)</f>
        <v>26.970000000000002</v>
      </c>
      <c r="CQ49" s="52">
        <f>AVERAGE(Revenue!CQ29,Revenue!CQ33)</f>
        <v>26.970000000000002</v>
      </c>
      <c r="CR49" s="52">
        <f>AVERAGE(Revenue!CR29,Revenue!CR33)</f>
        <v>26.970000000000002</v>
      </c>
      <c r="CS49" s="52">
        <f>AVERAGE(Revenue!CS29,Revenue!CS33)</f>
        <v>26.970000000000002</v>
      </c>
      <c r="CT49" s="52">
        <f>AVERAGE(Revenue!CT29,Revenue!CT33)</f>
        <v>26.970000000000002</v>
      </c>
      <c r="CU49" s="52">
        <f>AVERAGE(Revenue!CU29,Revenue!CU33)</f>
        <v>26.970000000000002</v>
      </c>
      <c r="CV49" s="52">
        <f>AVERAGE(Revenue!CV29,Revenue!CV33)</f>
        <v>26.970000000000002</v>
      </c>
      <c r="CW49" s="52">
        <f>AVERAGE(Revenue!CW29,Revenue!CW33)</f>
        <v>26.970000000000002</v>
      </c>
      <c r="CX49" s="52">
        <f>AVERAGE(Revenue!CX29,Revenue!CX33)</f>
        <v>26.970000000000002</v>
      </c>
      <c r="CY49" s="52">
        <f>AVERAGE(Revenue!CY29,Revenue!CY33)</f>
        <v>26.970000000000002</v>
      </c>
      <c r="CZ49" s="52">
        <f>AVERAGE(Revenue!CZ29,Revenue!CZ33)</f>
        <v>26.970000000000002</v>
      </c>
      <c r="DA49" s="52">
        <f>AVERAGE(Revenue!DA29,Revenue!DA33)</f>
        <v>26.970000000000002</v>
      </c>
      <c r="DB49" s="52">
        <f>AVERAGE(Revenue!DB29,Revenue!DB33)</f>
        <v>26.970000000000002</v>
      </c>
      <c r="DC49" s="52">
        <f>AVERAGE(Revenue!DC29,Revenue!DC33)</f>
        <v>26.970000000000002</v>
      </c>
      <c r="DD49" s="52">
        <f>AVERAGE(Revenue!DD29,Revenue!DD33)</f>
        <v>26.970000000000002</v>
      </c>
      <c r="DE49" s="52">
        <f>AVERAGE(Revenue!DE29,Revenue!DE33)</f>
        <v>26.970000000000002</v>
      </c>
      <c r="DF49" s="52">
        <f>AVERAGE(Revenue!DF29,Revenue!DF33)</f>
        <v>26.970000000000002</v>
      </c>
      <c r="DG49" s="52">
        <f>AVERAGE(Revenue!DG29,Revenue!DG33)</f>
        <v>26.970000000000002</v>
      </c>
      <c r="DH49" s="52">
        <f>AVERAGE(Revenue!DH29,Revenue!DH33)</f>
        <v>26.970000000000002</v>
      </c>
      <c r="DI49" s="52">
        <f>AVERAGE(Revenue!DI29,Revenue!DI33)</f>
        <v>26.970000000000002</v>
      </c>
      <c r="DJ49" s="52">
        <f>AVERAGE(Revenue!DJ29,Revenue!DJ33)</f>
        <v>26.970000000000002</v>
      </c>
      <c r="DK49" s="52">
        <f>AVERAGE(Revenue!DK29,Revenue!DK33)</f>
        <v>26.970000000000002</v>
      </c>
      <c r="DL49" s="52">
        <f>AVERAGE(Revenue!DL29,Revenue!DL33)</f>
        <v>26.970000000000002</v>
      </c>
      <c r="DM49" s="52">
        <f>AVERAGE(Revenue!DM29,Revenue!DM33)</f>
        <v>26.970000000000002</v>
      </c>
      <c r="DN49" s="52">
        <f>AVERAGE(Revenue!DN29,Revenue!DN33)</f>
        <v>26.970000000000002</v>
      </c>
      <c r="DO49" s="52">
        <f>AVERAGE(Revenue!DO29,Revenue!DO33)</f>
        <v>26.970000000000002</v>
      </c>
      <c r="DP49" s="52">
        <f>AVERAGE(Revenue!DP29,Revenue!DP33)</f>
        <v>26.970000000000002</v>
      </c>
      <c r="DQ49" s="52">
        <f>AVERAGE(Revenue!DQ29,Revenue!DQ33)</f>
        <v>26.970000000000002</v>
      </c>
      <c r="DR49" s="52">
        <f>AVERAGE(Revenue!DR29,Revenue!DR33)</f>
        <v>26.970000000000002</v>
      </c>
      <c r="DS49" s="52">
        <f>AVERAGE(Revenue!DS29,Revenue!DS33)</f>
        <v>26.970000000000002</v>
      </c>
      <c r="DT49" s="52">
        <f>AVERAGE(Revenue!DT29,Revenue!DT33)</f>
        <v>26.970000000000002</v>
      </c>
      <c r="DU49" s="52">
        <f>AVERAGE(Revenue!DU29,Revenue!DU33)</f>
        <v>26.970000000000002</v>
      </c>
      <c r="DV49" s="52">
        <f>AVERAGE(Revenue!DV29,Revenue!DV33)</f>
        <v>26.970000000000002</v>
      </c>
    </row>
    <row r="50" spans="3:126">
      <c r="D50" s="1" t="s">
        <v>251</v>
      </c>
      <c r="F50" s="52">
        <f>AVERAGE(Revenue!F38,Revenue!F42)</f>
        <v>0</v>
      </c>
      <c r="G50" s="52">
        <f>AVERAGE(Revenue!G38,Revenue!G42)</f>
        <v>0</v>
      </c>
      <c r="H50" s="52">
        <f>AVERAGE(Revenue!H38,Revenue!H42)</f>
        <v>0</v>
      </c>
      <c r="I50" s="52">
        <f>AVERAGE(Revenue!I38,Revenue!I42)</f>
        <v>0</v>
      </c>
      <c r="J50" s="52">
        <f>AVERAGE(Revenue!J38,Revenue!J42)</f>
        <v>0</v>
      </c>
      <c r="K50" s="52">
        <f>AVERAGE(Revenue!K38,Revenue!K42)</f>
        <v>0</v>
      </c>
      <c r="L50" s="52">
        <f>AVERAGE(Revenue!L38,Revenue!L42)</f>
        <v>0</v>
      </c>
      <c r="M50" s="52">
        <f>AVERAGE(Revenue!M38,Revenue!M42)</f>
        <v>0</v>
      </c>
      <c r="N50" s="52">
        <f>AVERAGE(Revenue!N38,Revenue!N42)</f>
        <v>0</v>
      </c>
      <c r="O50" s="52">
        <f>AVERAGE(Revenue!O38,Revenue!O42)</f>
        <v>0</v>
      </c>
      <c r="P50" s="52">
        <f>AVERAGE(Revenue!P38,Revenue!P42)</f>
        <v>0</v>
      </c>
      <c r="Q50" s="52">
        <f>AVERAGE(Revenue!Q38,Revenue!Q42)</f>
        <v>0</v>
      </c>
      <c r="R50" s="52">
        <f>AVERAGE(Revenue!R38,Revenue!R42)</f>
        <v>0</v>
      </c>
      <c r="S50" s="52">
        <f>AVERAGE(Revenue!S38,Revenue!S42)</f>
        <v>0</v>
      </c>
      <c r="T50" s="52">
        <f>AVERAGE(Revenue!T38,Revenue!T42)</f>
        <v>0</v>
      </c>
      <c r="U50" s="52">
        <f>AVERAGE(Revenue!U38,Revenue!U42)</f>
        <v>0</v>
      </c>
      <c r="V50" s="52">
        <f>AVERAGE(Revenue!V38,Revenue!V42)</f>
        <v>0</v>
      </c>
      <c r="W50" s="52">
        <f>AVERAGE(Revenue!W38,Revenue!W42)</f>
        <v>0</v>
      </c>
      <c r="X50" s="52">
        <f>AVERAGE(Revenue!X38,Revenue!X42)</f>
        <v>0</v>
      </c>
      <c r="Y50" s="52">
        <f>AVERAGE(Revenue!Y38,Revenue!Y42)</f>
        <v>0</v>
      </c>
      <c r="Z50" s="52">
        <f>AVERAGE(Revenue!Z38,Revenue!Z42)</f>
        <v>0</v>
      </c>
      <c r="AA50" s="52">
        <f>AVERAGE(Revenue!AA38,Revenue!AA42)</f>
        <v>0</v>
      </c>
      <c r="AB50" s="52">
        <f>AVERAGE(Revenue!AB38,Revenue!AB42)</f>
        <v>0</v>
      </c>
      <c r="AC50" s="52">
        <f>AVERAGE(Revenue!AC38,Revenue!AC42)</f>
        <v>0</v>
      </c>
      <c r="AD50" s="52">
        <f>AVERAGE(Revenue!AD38,Revenue!AD42)</f>
        <v>0</v>
      </c>
      <c r="AE50" s="52">
        <f>AVERAGE(Revenue!AE38,Revenue!AE42)</f>
        <v>0</v>
      </c>
      <c r="AF50" s="52">
        <f>AVERAGE(Revenue!AF38,Revenue!AF42)</f>
        <v>0</v>
      </c>
      <c r="AG50" s="52">
        <f>AVERAGE(Revenue!AG38,Revenue!AG42)</f>
        <v>0</v>
      </c>
      <c r="AH50" s="52">
        <f>AVERAGE(Revenue!AH38,Revenue!AH42)</f>
        <v>0</v>
      </c>
      <c r="AI50" s="52">
        <f>AVERAGE(Revenue!AI38,Revenue!AI42)</f>
        <v>0</v>
      </c>
      <c r="AJ50" s="52">
        <f>AVERAGE(Revenue!AJ38,Revenue!AJ42)</f>
        <v>0</v>
      </c>
      <c r="AK50" s="52">
        <f>AVERAGE(Revenue!AK38,Revenue!AK42)</f>
        <v>0</v>
      </c>
      <c r="AL50" s="52">
        <f>AVERAGE(Revenue!AL38,Revenue!AL42)</f>
        <v>0</v>
      </c>
      <c r="AM50" s="52">
        <f>AVERAGE(Revenue!AM38,Revenue!AM42)</f>
        <v>0</v>
      </c>
      <c r="AN50" s="52">
        <f>AVERAGE(Revenue!AN38,Revenue!AN42)</f>
        <v>0</v>
      </c>
      <c r="AO50" s="52">
        <f>AVERAGE(Revenue!AO38,Revenue!AO42)</f>
        <v>0</v>
      </c>
      <c r="AP50" s="52">
        <f>AVERAGE(Revenue!AP38,Revenue!AP42)</f>
        <v>0</v>
      </c>
      <c r="AQ50" s="52">
        <f>AVERAGE(Revenue!AQ38,Revenue!AQ42)</f>
        <v>0</v>
      </c>
      <c r="AR50" s="52">
        <f>AVERAGE(Revenue!AR38,Revenue!AR42)</f>
        <v>0</v>
      </c>
      <c r="AS50" s="52">
        <f>AVERAGE(Revenue!AS38,Revenue!AS42)</f>
        <v>0</v>
      </c>
      <c r="AT50" s="52">
        <f>AVERAGE(Revenue!AT38,Revenue!AT42)</f>
        <v>0</v>
      </c>
      <c r="AU50" s="52">
        <f>AVERAGE(Revenue!AU38,Revenue!AU42)</f>
        <v>0</v>
      </c>
      <c r="AV50" s="52">
        <f>AVERAGE(Revenue!AV38,Revenue!AV42)</f>
        <v>0</v>
      </c>
      <c r="AW50" s="52">
        <f>AVERAGE(Revenue!AW38,Revenue!AW42)</f>
        <v>0</v>
      </c>
      <c r="AX50" s="52">
        <f>AVERAGE(Revenue!AX38,Revenue!AX42)</f>
        <v>0</v>
      </c>
      <c r="AY50" s="52">
        <f>AVERAGE(Revenue!AY38,Revenue!AY42)</f>
        <v>0</v>
      </c>
      <c r="AZ50" s="52">
        <f>AVERAGE(Revenue!AZ38,Revenue!AZ42)</f>
        <v>0</v>
      </c>
      <c r="BA50" s="52">
        <f>AVERAGE(Revenue!BA38,Revenue!BA42)</f>
        <v>0</v>
      </c>
      <c r="BB50" s="52">
        <f>AVERAGE(Revenue!BB38,Revenue!BB42)</f>
        <v>0</v>
      </c>
      <c r="BC50" s="52">
        <f>AVERAGE(Revenue!BC38,Revenue!BC42)</f>
        <v>0</v>
      </c>
      <c r="BD50" s="52">
        <f>AVERAGE(Revenue!BD38,Revenue!BD42)</f>
        <v>0</v>
      </c>
      <c r="BE50" s="52">
        <f>AVERAGE(Revenue!BE38,Revenue!BE42)</f>
        <v>0</v>
      </c>
      <c r="BF50" s="52">
        <f>AVERAGE(Revenue!BF38,Revenue!BF42)</f>
        <v>0</v>
      </c>
      <c r="BG50" s="52">
        <f>AVERAGE(Revenue!BG38,Revenue!BG42)</f>
        <v>0</v>
      </c>
      <c r="BH50" s="52">
        <f>AVERAGE(Revenue!BH38,Revenue!BH42)</f>
        <v>0</v>
      </c>
      <c r="BI50" s="52">
        <f>AVERAGE(Revenue!BI38,Revenue!BI42)</f>
        <v>0</v>
      </c>
      <c r="BJ50" s="52">
        <f>AVERAGE(Revenue!BJ38,Revenue!BJ42)</f>
        <v>0</v>
      </c>
      <c r="BK50" s="52">
        <f>AVERAGE(Revenue!BK38,Revenue!BK42)</f>
        <v>0</v>
      </c>
      <c r="BL50" s="52">
        <f>AVERAGE(Revenue!BL38,Revenue!BL42)</f>
        <v>0</v>
      </c>
      <c r="BM50" s="52">
        <f>AVERAGE(Revenue!BM38,Revenue!BM42)</f>
        <v>0</v>
      </c>
      <c r="BN50" s="52">
        <f>AVERAGE(Revenue!BN38,Revenue!BN42)</f>
        <v>0</v>
      </c>
      <c r="BO50" s="52">
        <f>AVERAGE(Revenue!BO38,Revenue!BO42)</f>
        <v>0</v>
      </c>
      <c r="BP50" s="52">
        <f>AVERAGE(Revenue!BP38,Revenue!BP42)</f>
        <v>0</v>
      </c>
      <c r="BQ50" s="52">
        <f>AVERAGE(Revenue!BQ38,Revenue!BQ42)</f>
        <v>0</v>
      </c>
      <c r="BR50" s="52">
        <f>AVERAGE(Revenue!BR38,Revenue!BR42)</f>
        <v>0</v>
      </c>
      <c r="BS50" s="52">
        <f>AVERAGE(Revenue!BS38,Revenue!BS42)</f>
        <v>0</v>
      </c>
      <c r="BT50" s="52">
        <f>AVERAGE(Revenue!BT38,Revenue!BT42)</f>
        <v>0</v>
      </c>
      <c r="BU50" s="52">
        <f>AVERAGE(Revenue!BU38,Revenue!BU42)</f>
        <v>0</v>
      </c>
      <c r="BV50" s="52">
        <f>AVERAGE(Revenue!BV38,Revenue!BV42)</f>
        <v>0</v>
      </c>
      <c r="BW50" s="52">
        <f>AVERAGE(Revenue!BW38,Revenue!BW42)</f>
        <v>0</v>
      </c>
      <c r="BX50" s="52">
        <f>AVERAGE(Revenue!BX38,Revenue!BX42)</f>
        <v>0</v>
      </c>
      <c r="BY50" s="52">
        <f>AVERAGE(Revenue!BY38,Revenue!BY42)</f>
        <v>0</v>
      </c>
      <c r="BZ50" s="52">
        <f>AVERAGE(Revenue!BZ38,Revenue!BZ42)</f>
        <v>0</v>
      </c>
      <c r="CA50" s="52">
        <f>AVERAGE(Revenue!CA38,Revenue!CA42)</f>
        <v>0</v>
      </c>
      <c r="CB50" s="52">
        <f>AVERAGE(Revenue!CB38,Revenue!CB42)</f>
        <v>0</v>
      </c>
      <c r="CC50" s="52">
        <f>AVERAGE(Revenue!CC38,Revenue!CC42)</f>
        <v>0</v>
      </c>
      <c r="CD50" s="52">
        <f>AVERAGE(Revenue!CD38,Revenue!CD42)</f>
        <v>0</v>
      </c>
      <c r="CE50" s="52">
        <f>AVERAGE(Revenue!CE38,Revenue!CE42)</f>
        <v>0</v>
      </c>
      <c r="CF50" s="52">
        <f>AVERAGE(Revenue!CF38,Revenue!CF42)</f>
        <v>0</v>
      </c>
      <c r="CG50" s="52">
        <f>AVERAGE(Revenue!CG38,Revenue!CG42)</f>
        <v>0</v>
      </c>
      <c r="CH50" s="52">
        <f>AVERAGE(Revenue!CH38,Revenue!CH42)</f>
        <v>0</v>
      </c>
      <c r="CI50" s="52">
        <f>AVERAGE(Revenue!CI38,Revenue!CI42)</f>
        <v>0</v>
      </c>
      <c r="CJ50" s="52">
        <f>AVERAGE(Revenue!CJ38,Revenue!CJ42)</f>
        <v>0</v>
      </c>
      <c r="CK50" s="52">
        <f>AVERAGE(Revenue!CK38,Revenue!CK42)</f>
        <v>0</v>
      </c>
      <c r="CL50" s="52">
        <f>AVERAGE(Revenue!CL38,Revenue!CL42)</f>
        <v>0</v>
      </c>
      <c r="CM50" s="52">
        <f>AVERAGE(Revenue!CM38,Revenue!CM42)</f>
        <v>0</v>
      </c>
      <c r="CN50" s="52">
        <f>AVERAGE(Revenue!CN38,Revenue!CN42)</f>
        <v>0</v>
      </c>
      <c r="CO50" s="52">
        <f>AVERAGE(Revenue!CO38,Revenue!CO42)</f>
        <v>0</v>
      </c>
      <c r="CP50" s="52">
        <f>AVERAGE(Revenue!CP38,Revenue!CP42)</f>
        <v>0</v>
      </c>
      <c r="CQ50" s="52">
        <f>AVERAGE(Revenue!CQ38,Revenue!CQ42)</f>
        <v>0</v>
      </c>
      <c r="CR50" s="52">
        <f>AVERAGE(Revenue!CR38,Revenue!CR42)</f>
        <v>0</v>
      </c>
      <c r="CS50" s="52">
        <f>AVERAGE(Revenue!CS38,Revenue!CS42)</f>
        <v>0</v>
      </c>
      <c r="CT50" s="52">
        <f>AVERAGE(Revenue!CT38,Revenue!CT42)</f>
        <v>0</v>
      </c>
      <c r="CU50" s="52">
        <f>AVERAGE(Revenue!CU38,Revenue!CU42)</f>
        <v>0</v>
      </c>
      <c r="CV50" s="52">
        <f>AVERAGE(Revenue!CV38,Revenue!CV42)</f>
        <v>0</v>
      </c>
      <c r="CW50" s="52">
        <f>AVERAGE(Revenue!CW38,Revenue!CW42)</f>
        <v>0</v>
      </c>
      <c r="CX50" s="52">
        <f>AVERAGE(Revenue!CX38,Revenue!CX42)</f>
        <v>0</v>
      </c>
      <c r="CY50" s="52">
        <f>AVERAGE(Revenue!CY38,Revenue!CY42)</f>
        <v>0</v>
      </c>
      <c r="CZ50" s="52">
        <f>AVERAGE(Revenue!CZ38,Revenue!CZ42)</f>
        <v>0</v>
      </c>
      <c r="DA50" s="52">
        <f>AVERAGE(Revenue!DA38,Revenue!DA42)</f>
        <v>0</v>
      </c>
      <c r="DB50" s="52">
        <f>AVERAGE(Revenue!DB38,Revenue!DB42)</f>
        <v>0</v>
      </c>
      <c r="DC50" s="52">
        <f>AVERAGE(Revenue!DC38,Revenue!DC42)</f>
        <v>0</v>
      </c>
      <c r="DD50" s="52">
        <f>AVERAGE(Revenue!DD38,Revenue!DD42)</f>
        <v>0</v>
      </c>
      <c r="DE50" s="52">
        <f>AVERAGE(Revenue!DE38,Revenue!DE42)</f>
        <v>0</v>
      </c>
      <c r="DF50" s="52">
        <f>AVERAGE(Revenue!DF38,Revenue!DF42)</f>
        <v>0</v>
      </c>
      <c r="DG50" s="52">
        <f>AVERAGE(Revenue!DG38,Revenue!DG42)</f>
        <v>0</v>
      </c>
      <c r="DH50" s="52">
        <f>AVERAGE(Revenue!DH38,Revenue!DH42)</f>
        <v>0</v>
      </c>
      <c r="DI50" s="52">
        <f>AVERAGE(Revenue!DI38,Revenue!DI42)</f>
        <v>0</v>
      </c>
      <c r="DJ50" s="52">
        <f>AVERAGE(Revenue!DJ38,Revenue!DJ42)</f>
        <v>0</v>
      </c>
      <c r="DK50" s="52">
        <f>AVERAGE(Revenue!DK38,Revenue!DK42)</f>
        <v>0</v>
      </c>
      <c r="DL50" s="52">
        <f>AVERAGE(Revenue!DL38,Revenue!DL42)</f>
        <v>0</v>
      </c>
      <c r="DM50" s="52">
        <f>AVERAGE(Revenue!DM38,Revenue!DM42)</f>
        <v>0</v>
      </c>
      <c r="DN50" s="52">
        <f>AVERAGE(Revenue!DN38,Revenue!DN42)</f>
        <v>0</v>
      </c>
      <c r="DO50" s="52">
        <f>AVERAGE(Revenue!DO38,Revenue!DO42)</f>
        <v>0</v>
      </c>
      <c r="DP50" s="52">
        <f>AVERAGE(Revenue!DP38,Revenue!DP42)</f>
        <v>0</v>
      </c>
      <c r="DQ50" s="52">
        <f>AVERAGE(Revenue!DQ38,Revenue!DQ42)</f>
        <v>0</v>
      </c>
      <c r="DR50" s="52">
        <f>AVERAGE(Revenue!DR38,Revenue!DR42)</f>
        <v>0</v>
      </c>
      <c r="DS50" s="52">
        <f>AVERAGE(Revenue!DS38,Revenue!DS42)</f>
        <v>0</v>
      </c>
      <c r="DT50" s="52">
        <f>AVERAGE(Revenue!DT38,Revenue!DT42)</f>
        <v>0</v>
      </c>
      <c r="DU50" s="52">
        <f>AVERAGE(Revenue!DU38,Revenue!DU42)</f>
        <v>0</v>
      </c>
      <c r="DV50" s="52">
        <f>AVERAGE(Revenue!DV38,Revenue!DV42)</f>
        <v>0</v>
      </c>
    </row>
    <row r="51" spans="3:126">
      <c r="C51" s="1" t="str">
        <f>Assumptions!AD55</f>
        <v>IL/AL/MC</v>
      </c>
      <c r="D51" s="1" t="s">
        <v>167</v>
      </c>
      <c r="F51" s="52">
        <f>SUM(F47:F50)</f>
        <v>0</v>
      </c>
      <c r="G51" s="52">
        <f t="shared" ref="G51:BR51" si="36">SUM(G47:G50)</f>
        <v>0</v>
      </c>
      <c r="H51" s="52">
        <f t="shared" si="36"/>
        <v>0</v>
      </c>
      <c r="I51" s="52">
        <f t="shared" si="36"/>
        <v>0</v>
      </c>
      <c r="J51" s="52">
        <f t="shared" si="36"/>
        <v>0</v>
      </c>
      <c r="K51" s="52">
        <f t="shared" si="36"/>
        <v>0</v>
      </c>
      <c r="L51" s="52">
        <f t="shared" si="36"/>
        <v>0</v>
      </c>
      <c r="M51" s="52">
        <f t="shared" si="36"/>
        <v>0</v>
      </c>
      <c r="N51" s="52">
        <f t="shared" si="36"/>
        <v>0</v>
      </c>
      <c r="O51" s="52">
        <f t="shared" si="36"/>
        <v>0</v>
      </c>
      <c r="P51" s="52">
        <f t="shared" si="36"/>
        <v>0</v>
      </c>
      <c r="Q51" s="52">
        <f t="shared" si="36"/>
        <v>0</v>
      </c>
      <c r="R51" s="52">
        <f t="shared" si="36"/>
        <v>0</v>
      </c>
      <c r="S51" s="52">
        <f t="shared" si="36"/>
        <v>0</v>
      </c>
      <c r="T51" s="52">
        <f t="shared" si="36"/>
        <v>0</v>
      </c>
      <c r="U51" s="52">
        <f t="shared" si="36"/>
        <v>0</v>
      </c>
      <c r="V51" s="52">
        <f t="shared" si="36"/>
        <v>0</v>
      </c>
      <c r="W51" s="52">
        <f t="shared" si="36"/>
        <v>0</v>
      </c>
      <c r="X51" s="52">
        <f t="shared" si="36"/>
        <v>0</v>
      </c>
      <c r="Y51" s="52">
        <f t="shared" si="36"/>
        <v>0</v>
      </c>
      <c r="Z51" s="52">
        <f t="shared" si="36"/>
        <v>0</v>
      </c>
      <c r="AA51" s="52">
        <f t="shared" si="36"/>
        <v>0</v>
      </c>
      <c r="AB51" s="52">
        <f t="shared" si="36"/>
        <v>0</v>
      </c>
      <c r="AC51" s="52">
        <f t="shared" si="36"/>
        <v>0</v>
      </c>
      <c r="AD51" s="52">
        <f t="shared" si="36"/>
        <v>9.5</v>
      </c>
      <c r="AE51" s="52">
        <f t="shared" si="36"/>
        <v>28.213333333333338</v>
      </c>
      <c r="AF51" s="52">
        <f t="shared" si="36"/>
        <v>41.53734027777778</v>
      </c>
      <c r="AG51" s="52">
        <f t="shared" si="36"/>
        <v>49.634739814814822</v>
      </c>
      <c r="AH51" s="52">
        <f t="shared" si="36"/>
        <v>57.488143380111893</v>
      </c>
      <c r="AI51" s="52">
        <f t="shared" si="36"/>
        <v>65.105221650816617</v>
      </c>
      <c r="AJ51" s="52">
        <f t="shared" si="36"/>
        <v>72.49339345239683</v>
      </c>
      <c r="AK51" s="52">
        <f t="shared" si="36"/>
        <v>79.659834379652963</v>
      </c>
      <c r="AL51" s="52">
        <f t="shared" si="36"/>
        <v>86.611485111302159</v>
      </c>
      <c r="AM51" s="52">
        <f t="shared" si="36"/>
        <v>93.355059429383758</v>
      </c>
      <c r="AN51" s="52">
        <f t="shared" si="36"/>
        <v>99.897051954311678</v>
      </c>
      <c r="AO51" s="52">
        <f t="shared" si="36"/>
        <v>106.24374560599117</v>
      </c>
      <c r="AP51" s="52">
        <f t="shared" si="36"/>
        <v>112.40121880102581</v>
      </c>
      <c r="AQ51" s="52">
        <f t="shared" si="36"/>
        <v>118.37535239566297</v>
      </c>
      <c r="AR51" s="52">
        <f t="shared" si="36"/>
        <v>124.17183638376399</v>
      </c>
      <c r="AS51" s="52">
        <f t="shared" si="36"/>
        <v>129.79617635873603</v>
      </c>
      <c r="AT51" s="52">
        <f t="shared" si="36"/>
        <v>135.25369974802823</v>
      </c>
      <c r="AU51" s="52">
        <f t="shared" si="36"/>
        <v>140.54956182847135</v>
      </c>
      <c r="AV51" s="52">
        <f t="shared" si="36"/>
        <v>145.68875153043115</v>
      </c>
      <c r="AW51" s="52">
        <f t="shared" si="36"/>
        <v>150.67609703844661</v>
      </c>
      <c r="AX51" s="52">
        <f t="shared" si="36"/>
        <v>155.51627119573806</v>
      </c>
      <c r="AY51" s="52">
        <f t="shared" si="36"/>
        <v>160.21379671969447</v>
      </c>
      <c r="AZ51" s="52">
        <f t="shared" si="36"/>
        <v>164.6393202122249</v>
      </c>
      <c r="BA51" s="52">
        <f t="shared" si="36"/>
        <v>167.60827836192897</v>
      </c>
      <c r="BB51" s="52">
        <f t="shared" si="36"/>
        <v>169.29156732861932</v>
      </c>
      <c r="BC51" s="52">
        <f t="shared" si="36"/>
        <v>170.91419534730522</v>
      </c>
      <c r="BD51" s="52">
        <f t="shared" si="36"/>
        <v>172.40896256112646</v>
      </c>
      <c r="BE51" s="52">
        <f t="shared" si="36"/>
        <v>173.61217768948592</v>
      </c>
      <c r="BF51" s="52">
        <f t="shared" si="36"/>
        <v>174.60510509983638</v>
      </c>
      <c r="BG51" s="52">
        <f t="shared" si="36"/>
        <v>175.56493492984183</v>
      </c>
      <c r="BH51" s="52">
        <f t="shared" si="36"/>
        <v>176.36835784687142</v>
      </c>
      <c r="BI51" s="52">
        <f t="shared" si="36"/>
        <v>176.70000000000002</v>
      </c>
      <c r="BJ51" s="52">
        <f t="shared" si="36"/>
        <v>176.70000000000002</v>
      </c>
      <c r="BK51" s="52">
        <f t="shared" si="36"/>
        <v>176.70000000000002</v>
      </c>
      <c r="BL51" s="52">
        <f t="shared" si="36"/>
        <v>176.70000000000002</v>
      </c>
      <c r="BM51" s="52">
        <f t="shared" si="36"/>
        <v>176.70000000000002</v>
      </c>
      <c r="BN51" s="52">
        <f t="shared" si="36"/>
        <v>176.70000000000002</v>
      </c>
      <c r="BO51" s="52">
        <f t="shared" si="36"/>
        <v>176.70000000000002</v>
      </c>
      <c r="BP51" s="52">
        <f t="shared" si="36"/>
        <v>176.70000000000002</v>
      </c>
      <c r="BQ51" s="52">
        <f t="shared" si="36"/>
        <v>176.70000000000002</v>
      </c>
      <c r="BR51" s="52">
        <f t="shared" si="36"/>
        <v>176.70000000000002</v>
      </c>
      <c r="BS51" s="52">
        <f t="shared" ref="BS51:DU51" si="37">SUM(BS47:BS50)</f>
        <v>176.70000000000002</v>
      </c>
      <c r="BT51" s="52">
        <f t="shared" si="37"/>
        <v>176.70000000000002</v>
      </c>
      <c r="BU51" s="52">
        <f t="shared" si="37"/>
        <v>176.70000000000002</v>
      </c>
      <c r="BV51" s="52">
        <f t="shared" si="37"/>
        <v>176.70000000000002</v>
      </c>
      <c r="BW51" s="52">
        <f t="shared" si="37"/>
        <v>176.70000000000002</v>
      </c>
      <c r="BX51" s="52">
        <f t="shared" si="37"/>
        <v>176.70000000000002</v>
      </c>
      <c r="BY51" s="52">
        <f t="shared" si="37"/>
        <v>176.70000000000002</v>
      </c>
      <c r="BZ51" s="52">
        <f t="shared" si="37"/>
        <v>176.70000000000002</v>
      </c>
      <c r="CA51" s="52">
        <f t="shared" si="37"/>
        <v>176.70000000000002</v>
      </c>
      <c r="CB51" s="52">
        <f t="shared" si="37"/>
        <v>176.70000000000002</v>
      </c>
      <c r="CC51" s="52">
        <f t="shared" si="37"/>
        <v>176.70000000000002</v>
      </c>
      <c r="CD51" s="52">
        <f t="shared" si="37"/>
        <v>176.70000000000002</v>
      </c>
      <c r="CE51" s="52">
        <f t="shared" si="37"/>
        <v>176.70000000000002</v>
      </c>
      <c r="CF51" s="52">
        <f t="shared" si="37"/>
        <v>176.70000000000002</v>
      </c>
      <c r="CG51" s="52">
        <f t="shared" si="37"/>
        <v>176.70000000000002</v>
      </c>
      <c r="CH51" s="52">
        <f t="shared" si="37"/>
        <v>176.70000000000002</v>
      </c>
      <c r="CI51" s="52">
        <f t="shared" si="37"/>
        <v>176.70000000000002</v>
      </c>
      <c r="CJ51" s="52">
        <f t="shared" si="37"/>
        <v>176.70000000000002</v>
      </c>
      <c r="CK51" s="52">
        <f t="shared" si="37"/>
        <v>176.70000000000002</v>
      </c>
      <c r="CL51" s="52">
        <f t="shared" si="37"/>
        <v>176.70000000000002</v>
      </c>
      <c r="CM51" s="52">
        <f t="shared" si="37"/>
        <v>176.70000000000002</v>
      </c>
      <c r="CN51" s="52">
        <f t="shared" si="37"/>
        <v>176.70000000000002</v>
      </c>
      <c r="CO51" s="52">
        <f t="shared" si="37"/>
        <v>176.70000000000002</v>
      </c>
      <c r="CP51" s="52">
        <f t="shared" si="37"/>
        <v>176.70000000000002</v>
      </c>
      <c r="CQ51" s="52">
        <f t="shared" si="37"/>
        <v>176.70000000000002</v>
      </c>
      <c r="CR51" s="52">
        <f t="shared" si="37"/>
        <v>176.70000000000002</v>
      </c>
      <c r="CS51" s="52">
        <f t="shared" si="37"/>
        <v>176.70000000000002</v>
      </c>
      <c r="CT51" s="52">
        <f t="shared" si="37"/>
        <v>176.70000000000002</v>
      </c>
      <c r="CU51" s="52">
        <f t="shared" si="37"/>
        <v>176.70000000000002</v>
      </c>
      <c r="CV51" s="52">
        <f t="shared" si="37"/>
        <v>176.70000000000002</v>
      </c>
      <c r="CW51" s="52">
        <f t="shared" si="37"/>
        <v>176.70000000000002</v>
      </c>
      <c r="CX51" s="52">
        <f t="shared" si="37"/>
        <v>176.70000000000002</v>
      </c>
      <c r="CY51" s="52">
        <f t="shared" si="37"/>
        <v>176.70000000000002</v>
      </c>
      <c r="CZ51" s="52">
        <f t="shared" si="37"/>
        <v>176.70000000000002</v>
      </c>
      <c r="DA51" s="52">
        <f t="shared" si="37"/>
        <v>176.70000000000002</v>
      </c>
      <c r="DB51" s="52">
        <f t="shared" si="37"/>
        <v>176.70000000000002</v>
      </c>
      <c r="DC51" s="52">
        <f t="shared" si="37"/>
        <v>176.70000000000002</v>
      </c>
      <c r="DD51" s="52">
        <f t="shared" si="37"/>
        <v>176.70000000000002</v>
      </c>
      <c r="DE51" s="52">
        <f t="shared" si="37"/>
        <v>176.70000000000002</v>
      </c>
      <c r="DF51" s="52">
        <f t="shared" si="37"/>
        <v>176.70000000000002</v>
      </c>
      <c r="DG51" s="52">
        <f t="shared" si="37"/>
        <v>176.70000000000002</v>
      </c>
      <c r="DH51" s="52">
        <f t="shared" si="37"/>
        <v>176.70000000000002</v>
      </c>
      <c r="DI51" s="52">
        <f t="shared" si="37"/>
        <v>176.70000000000002</v>
      </c>
      <c r="DJ51" s="52">
        <f t="shared" si="37"/>
        <v>176.70000000000002</v>
      </c>
      <c r="DK51" s="52">
        <f t="shared" si="37"/>
        <v>176.70000000000002</v>
      </c>
      <c r="DL51" s="52">
        <f t="shared" si="37"/>
        <v>176.70000000000002</v>
      </c>
      <c r="DM51" s="52">
        <f t="shared" si="37"/>
        <v>176.70000000000002</v>
      </c>
      <c r="DN51" s="52">
        <f t="shared" si="37"/>
        <v>176.70000000000002</v>
      </c>
      <c r="DO51" s="52">
        <f t="shared" si="37"/>
        <v>176.70000000000002</v>
      </c>
      <c r="DP51" s="52">
        <f t="shared" si="37"/>
        <v>176.70000000000002</v>
      </c>
      <c r="DQ51" s="52">
        <f t="shared" si="37"/>
        <v>176.70000000000002</v>
      </c>
      <c r="DR51" s="52">
        <f t="shared" si="37"/>
        <v>176.70000000000002</v>
      </c>
      <c r="DS51" s="52">
        <f t="shared" si="37"/>
        <v>176.70000000000002</v>
      </c>
      <c r="DT51" s="52">
        <f t="shared" si="37"/>
        <v>176.70000000000002</v>
      </c>
      <c r="DU51" s="52">
        <f t="shared" si="37"/>
        <v>176.70000000000002</v>
      </c>
      <c r="DV51" s="52">
        <f t="shared" ref="DV51" si="38">SUM(DV47:DV50)</f>
        <v>176.70000000000002</v>
      </c>
    </row>
    <row r="52" spans="3:126">
      <c r="D52" s="1" t="s">
        <v>15</v>
      </c>
      <c r="F52" s="52">
        <f>AVERAGE(Revenue!F52,Revenue!F56)</f>
        <v>0</v>
      </c>
      <c r="G52" s="52">
        <f>AVERAGE(Revenue!G52,Revenue!G56)</f>
        <v>0</v>
      </c>
      <c r="H52" s="52">
        <f>AVERAGE(Revenue!H52,Revenue!H56)</f>
        <v>0</v>
      </c>
      <c r="I52" s="52">
        <f>AVERAGE(Revenue!I52,Revenue!I56)</f>
        <v>0</v>
      </c>
      <c r="J52" s="52">
        <f>AVERAGE(Revenue!J52,Revenue!J56)</f>
        <v>0</v>
      </c>
      <c r="K52" s="52">
        <f>AVERAGE(Revenue!K52,Revenue!K56)</f>
        <v>0</v>
      </c>
      <c r="L52" s="52">
        <f>AVERAGE(Revenue!L52,Revenue!L56)</f>
        <v>0</v>
      </c>
      <c r="M52" s="52">
        <f>AVERAGE(Revenue!M52,Revenue!M56)</f>
        <v>0</v>
      </c>
      <c r="N52" s="52">
        <f>AVERAGE(Revenue!N52,Revenue!N56)</f>
        <v>0</v>
      </c>
      <c r="O52" s="52">
        <f>AVERAGE(Revenue!O52,Revenue!O56)</f>
        <v>0</v>
      </c>
      <c r="P52" s="52">
        <f>AVERAGE(Revenue!P52,Revenue!P56)</f>
        <v>0</v>
      </c>
      <c r="Q52" s="52">
        <f>AVERAGE(Revenue!Q52,Revenue!Q56)</f>
        <v>0</v>
      </c>
      <c r="R52" s="52">
        <f>AVERAGE(Revenue!R52,Revenue!R56)</f>
        <v>0</v>
      </c>
      <c r="S52" s="52">
        <f>AVERAGE(Revenue!S52,Revenue!S56)</f>
        <v>0</v>
      </c>
      <c r="T52" s="52">
        <f>AVERAGE(Revenue!T52,Revenue!T56)</f>
        <v>0</v>
      </c>
      <c r="U52" s="52">
        <f>AVERAGE(Revenue!U52,Revenue!U56)</f>
        <v>0</v>
      </c>
      <c r="V52" s="52">
        <f>AVERAGE(Revenue!V52,Revenue!V56)</f>
        <v>0</v>
      </c>
      <c r="W52" s="52">
        <f>AVERAGE(Revenue!W52,Revenue!W56)</f>
        <v>0</v>
      </c>
      <c r="X52" s="52">
        <f>AVERAGE(Revenue!X52,Revenue!X56)</f>
        <v>0</v>
      </c>
      <c r="Y52" s="52">
        <f>AVERAGE(Revenue!Y52,Revenue!Y56)</f>
        <v>0</v>
      </c>
      <c r="Z52" s="52">
        <f>AVERAGE(Revenue!Z52,Revenue!Z56)</f>
        <v>0</v>
      </c>
      <c r="AA52" s="52">
        <f>AVERAGE(Revenue!AA52,Revenue!AA56)</f>
        <v>0</v>
      </c>
      <c r="AB52" s="52">
        <f>AVERAGE(Revenue!AB52,Revenue!AB56)</f>
        <v>0</v>
      </c>
      <c r="AC52" s="52">
        <f>AVERAGE(Revenue!AC52,Revenue!AC56)</f>
        <v>0</v>
      </c>
      <c r="AD52" s="52">
        <f>AVERAGE(Revenue!AD52,Revenue!AD56)</f>
        <v>2.04555</v>
      </c>
      <c r="AE52" s="52">
        <f>AVERAGE(Revenue!AE52,Revenue!AE56)</f>
        <v>6.0749246315789467</v>
      </c>
      <c r="AF52" s="52">
        <f>AVERAGE(Revenue!AF52,Revenue!AF56)</f>
        <v>8.9438638321271924</v>
      </c>
      <c r="AG52" s="52">
        <f>AVERAGE(Revenue!AG52,Revenue!AG56)</f>
        <v>10.687404424020468</v>
      </c>
      <c r="AH52" s="52">
        <f>AVERAGE(Revenue!AH52,Revenue!AH56)</f>
        <v>12.378407546440826</v>
      </c>
      <c r="AI52" s="52">
        <f>AVERAGE(Revenue!AI52,Revenue!AI56)</f>
        <v>14.018524857666097</v>
      </c>
      <c r="AJ52" s="52">
        <f>AVERAGE(Revenue!AJ52,Revenue!AJ56)</f>
        <v>15.609353787005297</v>
      </c>
      <c r="AK52" s="52">
        <f>AVERAGE(Revenue!AK52,Revenue!AK56)</f>
        <v>17.152439391084116</v>
      </c>
      <c r="AL52" s="52">
        <f>AVERAGE(Revenue!AL52,Revenue!AL56)</f>
        <v>18.649276144149905</v>
      </c>
      <c r="AM52" s="52">
        <f>AVERAGE(Revenue!AM52,Revenue!AM56)</f>
        <v>20.101309664818519</v>
      </c>
      <c r="AN52" s="52">
        <f>AVERAGE(Revenue!AN52,Revenue!AN56)</f>
        <v>21.509938381593919</v>
      </c>
      <c r="AO52" s="52">
        <f>AVERAGE(Revenue!AO52,Revenue!AO56)</f>
        <v>22.876515139403708</v>
      </c>
      <c r="AP52" s="52">
        <f>AVERAGE(Revenue!AP52,Revenue!AP56)</f>
        <v>24.202348749309294</v>
      </c>
      <c r="AQ52" s="52">
        <f>AVERAGE(Revenue!AQ52,Revenue!AQ56)</f>
        <v>25.488705483468252</v>
      </c>
      <c r="AR52" s="52">
        <f>AVERAGE(Revenue!AR52,Revenue!AR56)</f>
        <v>26.736810517348253</v>
      </c>
      <c r="AS52" s="52">
        <f>AVERAGE(Revenue!AS52,Revenue!AS56)</f>
        <v>27.947849321117104</v>
      </c>
      <c r="AT52" s="52">
        <f>AVERAGE(Revenue!AT52,Revenue!AT56)</f>
        <v>29.122969002060962</v>
      </c>
      <c r="AU52" s="52">
        <f>AVERAGE(Revenue!AU52,Revenue!AU56)</f>
        <v>30.263279599813643</v>
      </c>
      <c r="AV52" s="52">
        <f>AVERAGE(Revenue!AV52,Revenue!AV56)</f>
        <v>31.369855336112998</v>
      </c>
      <c r="AW52" s="52">
        <f>AVERAGE(Revenue!AW52,Revenue!AW56)</f>
        <v>32.443735820736258</v>
      </c>
      <c r="AX52" s="52">
        <f>AVERAGE(Revenue!AX52,Revenue!AX56)</f>
        <v>33.485927215204413</v>
      </c>
      <c r="AY52" s="52">
        <f>AVERAGE(Revenue!AY52,Revenue!AY56)</f>
        <v>34.497403355786417</v>
      </c>
      <c r="AZ52" s="52">
        <f>AVERAGE(Revenue!AZ52,Revenue!AZ56)</f>
        <v>35.450311732643854</v>
      </c>
      <c r="BA52" s="52">
        <f>AVERAGE(Revenue!BA52,Revenue!BA56)</f>
        <v>36.089590926657245</v>
      </c>
      <c r="BB52" s="52">
        <f>AVERAGE(Revenue!BB52,Revenue!BB56)</f>
        <v>36.452038478848138</v>
      </c>
      <c r="BC52" s="52">
        <f>AVERAGE(Revenue!BC52,Revenue!BC56)</f>
        <v>36.801424451861081</v>
      </c>
      <c r="BD52" s="52">
        <f>AVERAGE(Revenue!BD52,Revenue!BD56)</f>
        <v>37.123279301780244</v>
      </c>
      <c r="BE52" s="52">
        <f>AVERAGE(Revenue!BE52,Revenue!BE56)</f>
        <v>37.382356849760846</v>
      </c>
      <c r="BF52" s="52">
        <f>AVERAGE(Revenue!BF52,Revenue!BF56)</f>
        <v>37.59615502494426</v>
      </c>
      <c r="BG52" s="52">
        <f>AVERAGE(Revenue!BG52,Revenue!BG56)</f>
        <v>37.802826594288227</v>
      </c>
      <c r="BH52" s="52">
        <f>AVERAGE(Revenue!BH52,Revenue!BH56)</f>
        <v>37.97582046249137</v>
      </c>
      <c r="BI52" s="52">
        <f>AVERAGE(Revenue!BI52,Revenue!BI56)</f>
        <v>38.047230000000027</v>
      </c>
      <c r="BJ52" s="52">
        <f>AVERAGE(Revenue!BJ52,Revenue!BJ56)</f>
        <v>38.047230000000027</v>
      </c>
      <c r="BK52" s="52">
        <f>AVERAGE(Revenue!BK52,Revenue!BK56)</f>
        <v>38.047230000000027</v>
      </c>
      <c r="BL52" s="52">
        <f>AVERAGE(Revenue!BL52,Revenue!BL56)</f>
        <v>38.047230000000027</v>
      </c>
      <c r="BM52" s="52">
        <f>AVERAGE(Revenue!BM52,Revenue!BM56)</f>
        <v>38.047230000000027</v>
      </c>
      <c r="BN52" s="52">
        <f>AVERAGE(Revenue!BN52,Revenue!BN56)</f>
        <v>38.047230000000027</v>
      </c>
      <c r="BO52" s="52">
        <f>AVERAGE(Revenue!BO52,Revenue!BO56)</f>
        <v>38.047230000000027</v>
      </c>
      <c r="BP52" s="52">
        <f>AVERAGE(Revenue!BP52,Revenue!BP56)</f>
        <v>38.047230000000027</v>
      </c>
      <c r="BQ52" s="52">
        <f>AVERAGE(Revenue!BQ52,Revenue!BQ56)</f>
        <v>38.047230000000027</v>
      </c>
      <c r="BR52" s="52">
        <f>AVERAGE(Revenue!BR52,Revenue!BR56)</f>
        <v>38.047230000000027</v>
      </c>
      <c r="BS52" s="52">
        <f>AVERAGE(Revenue!BS52,Revenue!BS56)</f>
        <v>38.047230000000027</v>
      </c>
      <c r="BT52" s="52">
        <f>AVERAGE(Revenue!BT52,Revenue!BT56)</f>
        <v>38.047230000000027</v>
      </c>
      <c r="BU52" s="52">
        <f>AVERAGE(Revenue!BU52,Revenue!BU56)</f>
        <v>38.047230000000027</v>
      </c>
      <c r="BV52" s="52">
        <f>AVERAGE(Revenue!BV52,Revenue!BV56)</f>
        <v>38.047230000000027</v>
      </c>
      <c r="BW52" s="52">
        <f>AVERAGE(Revenue!BW52,Revenue!BW56)</f>
        <v>38.047230000000027</v>
      </c>
      <c r="BX52" s="52">
        <f>AVERAGE(Revenue!BX52,Revenue!BX56)</f>
        <v>38.047230000000027</v>
      </c>
      <c r="BY52" s="52">
        <f>AVERAGE(Revenue!BY52,Revenue!BY56)</f>
        <v>38.047230000000027</v>
      </c>
      <c r="BZ52" s="52">
        <f>AVERAGE(Revenue!BZ52,Revenue!BZ56)</f>
        <v>38.047230000000027</v>
      </c>
      <c r="CA52" s="52">
        <f>AVERAGE(Revenue!CA52,Revenue!CA56)</f>
        <v>38.047230000000027</v>
      </c>
      <c r="CB52" s="52">
        <f>AVERAGE(Revenue!CB52,Revenue!CB56)</f>
        <v>38.047230000000027</v>
      </c>
      <c r="CC52" s="52">
        <f>AVERAGE(Revenue!CC52,Revenue!CC56)</f>
        <v>38.047230000000027</v>
      </c>
      <c r="CD52" s="52">
        <f>AVERAGE(Revenue!CD52,Revenue!CD56)</f>
        <v>38.047230000000027</v>
      </c>
      <c r="CE52" s="52">
        <f>AVERAGE(Revenue!CE52,Revenue!CE56)</f>
        <v>38.047230000000027</v>
      </c>
      <c r="CF52" s="52">
        <f>AVERAGE(Revenue!CF52,Revenue!CF56)</f>
        <v>38.047230000000027</v>
      </c>
      <c r="CG52" s="52">
        <f>AVERAGE(Revenue!CG52,Revenue!CG56)</f>
        <v>38.047230000000027</v>
      </c>
      <c r="CH52" s="52">
        <f>AVERAGE(Revenue!CH52,Revenue!CH56)</f>
        <v>38.047230000000027</v>
      </c>
      <c r="CI52" s="52">
        <f>AVERAGE(Revenue!CI52,Revenue!CI56)</f>
        <v>38.047230000000027</v>
      </c>
      <c r="CJ52" s="52">
        <f>AVERAGE(Revenue!CJ52,Revenue!CJ56)</f>
        <v>38.047230000000027</v>
      </c>
      <c r="CK52" s="52">
        <f>AVERAGE(Revenue!CK52,Revenue!CK56)</f>
        <v>38.047230000000027</v>
      </c>
      <c r="CL52" s="52">
        <f>AVERAGE(Revenue!CL52,Revenue!CL56)</f>
        <v>38.047230000000027</v>
      </c>
      <c r="CM52" s="52">
        <f>AVERAGE(Revenue!CM52,Revenue!CM56)</f>
        <v>38.047230000000027</v>
      </c>
      <c r="CN52" s="52">
        <f>AVERAGE(Revenue!CN52,Revenue!CN56)</f>
        <v>38.047230000000027</v>
      </c>
      <c r="CO52" s="52">
        <f>AVERAGE(Revenue!CO52,Revenue!CO56)</f>
        <v>38.047230000000027</v>
      </c>
      <c r="CP52" s="52">
        <f>AVERAGE(Revenue!CP52,Revenue!CP56)</f>
        <v>38.047230000000027</v>
      </c>
      <c r="CQ52" s="52">
        <f>AVERAGE(Revenue!CQ52,Revenue!CQ56)</f>
        <v>38.047230000000027</v>
      </c>
      <c r="CR52" s="52">
        <f>AVERAGE(Revenue!CR52,Revenue!CR56)</f>
        <v>38.047230000000027</v>
      </c>
      <c r="CS52" s="52">
        <f>AVERAGE(Revenue!CS52,Revenue!CS56)</f>
        <v>38.047230000000027</v>
      </c>
      <c r="CT52" s="52">
        <f>AVERAGE(Revenue!CT52,Revenue!CT56)</f>
        <v>38.047230000000027</v>
      </c>
      <c r="CU52" s="52">
        <f>AVERAGE(Revenue!CU52,Revenue!CU56)</f>
        <v>38.047230000000027</v>
      </c>
      <c r="CV52" s="52">
        <f>AVERAGE(Revenue!CV52,Revenue!CV56)</f>
        <v>38.047230000000027</v>
      </c>
      <c r="CW52" s="52">
        <f>AVERAGE(Revenue!CW52,Revenue!CW56)</f>
        <v>38.047230000000027</v>
      </c>
      <c r="CX52" s="52">
        <f>AVERAGE(Revenue!CX52,Revenue!CX56)</f>
        <v>38.047230000000027</v>
      </c>
      <c r="CY52" s="52">
        <f>AVERAGE(Revenue!CY52,Revenue!CY56)</f>
        <v>38.047230000000027</v>
      </c>
      <c r="CZ52" s="52">
        <f>AVERAGE(Revenue!CZ52,Revenue!CZ56)</f>
        <v>38.047230000000027</v>
      </c>
      <c r="DA52" s="52">
        <f>AVERAGE(Revenue!DA52,Revenue!DA56)</f>
        <v>38.047230000000027</v>
      </c>
      <c r="DB52" s="52">
        <f>AVERAGE(Revenue!DB52,Revenue!DB56)</f>
        <v>38.047230000000027</v>
      </c>
      <c r="DC52" s="52">
        <f>AVERAGE(Revenue!DC52,Revenue!DC56)</f>
        <v>38.047230000000027</v>
      </c>
      <c r="DD52" s="52">
        <f>AVERAGE(Revenue!DD52,Revenue!DD56)</f>
        <v>38.047230000000027</v>
      </c>
      <c r="DE52" s="52">
        <f>AVERAGE(Revenue!DE52,Revenue!DE56)</f>
        <v>38.047230000000027</v>
      </c>
      <c r="DF52" s="52">
        <f>AVERAGE(Revenue!DF52,Revenue!DF56)</f>
        <v>38.047230000000027</v>
      </c>
      <c r="DG52" s="52">
        <f>AVERAGE(Revenue!DG52,Revenue!DG56)</f>
        <v>38.047230000000027</v>
      </c>
      <c r="DH52" s="52">
        <f>AVERAGE(Revenue!DH52,Revenue!DH56)</f>
        <v>38.047230000000027</v>
      </c>
      <c r="DI52" s="52">
        <f>AVERAGE(Revenue!DI52,Revenue!DI56)</f>
        <v>38.047230000000027</v>
      </c>
      <c r="DJ52" s="52">
        <f>AVERAGE(Revenue!DJ52,Revenue!DJ56)</f>
        <v>38.047230000000027</v>
      </c>
      <c r="DK52" s="52">
        <f>AVERAGE(Revenue!DK52,Revenue!DK56)</f>
        <v>38.047230000000027</v>
      </c>
      <c r="DL52" s="52">
        <f>AVERAGE(Revenue!DL52,Revenue!DL56)</f>
        <v>38.047230000000027</v>
      </c>
      <c r="DM52" s="52">
        <f>AVERAGE(Revenue!DM52,Revenue!DM56)</f>
        <v>38.047230000000027</v>
      </c>
      <c r="DN52" s="52">
        <f>AVERAGE(Revenue!DN52,Revenue!DN56)</f>
        <v>38.047230000000027</v>
      </c>
      <c r="DO52" s="52">
        <f>AVERAGE(Revenue!DO52,Revenue!DO56)</f>
        <v>38.047230000000027</v>
      </c>
      <c r="DP52" s="52">
        <f>AVERAGE(Revenue!DP52,Revenue!DP56)</f>
        <v>38.047230000000027</v>
      </c>
      <c r="DQ52" s="52">
        <f>AVERAGE(Revenue!DQ52,Revenue!DQ56)</f>
        <v>38.047230000000027</v>
      </c>
      <c r="DR52" s="52">
        <f>AVERAGE(Revenue!DR52,Revenue!DR56)</f>
        <v>38.047230000000027</v>
      </c>
      <c r="DS52" s="52">
        <f>AVERAGE(Revenue!DS52,Revenue!DS56)</f>
        <v>38.047230000000027</v>
      </c>
      <c r="DT52" s="52">
        <f>AVERAGE(Revenue!DT52,Revenue!DT56)</f>
        <v>38.047230000000027</v>
      </c>
      <c r="DU52" s="52">
        <f>AVERAGE(Revenue!DU52,Revenue!DU56)</f>
        <v>38.047230000000027</v>
      </c>
      <c r="DV52" s="52">
        <f>AVERAGE(Revenue!DV52,Revenue!DV56)</f>
        <v>38.047230000000027</v>
      </c>
    </row>
    <row r="53" spans="3:126">
      <c r="D53" s="1" t="s">
        <v>168</v>
      </c>
      <c r="F53" s="52">
        <f>SUM(F51:F52)</f>
        <v>0</v>
      </c>
      <c r="G53" s="52">
        <f t="shared" ref="G53:BR53" si="39">SUM(G51:G52)</f>
        <v>0</v>
      </c>
      <c r="H53" s="52">
        <f t="shared" si="39"/>
        <v>0</v>
      </c>
      <c r="I53" s="52">
        <f t="shared" si="39"/>
        <v>0</v>
      </c>
      <c r="J53" s="52">
        <f t="shared" si="39"/>
        <v>0</v>
      </c>
      <c r="K53" s="52">
        <f t="shared" si="39"/>
        <v>0</v>
      </c>
      <c r="L53" s="52">
        <f t="shared" si="39"/>
        <v>0</v>
      </c>
      <c r="M53" s="52">
        <f t="shared" si="39"/>
        <v>0</v>
      </c>
      <c r="N53" s="52">
        <f t="shared" si="39"/>
        <v>0</v>
      </c>
      <c r="O53" s="52">
        <f t="shared" si="39"/>
        <v>0</v>
      </c>
      <c r="P53" s="52">
        <f t="shared" si="39"/>
        <v>0</v>
      </c>
      <c r="Q53" s="52">
        <f t="shared" si="39"/>
        <v>0</v>
      </c>
      <c r="R53" s="52">
        <f t="shared" si="39"/>
        <v>0</v>
      </c>
      <c r="S53" s="52">
        <f t="shared" si="39"/>
        <v>0</v>
      </c>
      <c r="T53" s="52">
        <f t="shared" si="39"/>
        <v>0</v>
      </c>
      <c r="U53" s="52">
        <f t="shared" si="39"/>
        <v>0</v>
      </c>
      <c r="V53" s="52">
        <f t="shared" si="39"/>
        <v>0</v>
      </c>
      <c r="W53" s="52">
        <f t="shared" si="39"/>
        <v>0</v>
      </c>
      <c r="X53" s="52">
        <f t="shared" si="39"/>
        <v>0</v>
      </c>
      <c r="Y53" s="52">
        <f t="shared" si="39"/>
        <v>0</v>
      </c>
      <c r="Z53" s="52">
        <f t="shared" si="39"/>
        <v>0</v>
      </c>
      <c r="AA53" s="52">
        <f t="shared" si="39"/>
        <v>0</v>
      </c>
      <c r="AB53" s="52">
        <f t="shared" si="39"/>
        <v>0</v>
      </c>
      <c r="AC53" s="52">
        <f t="shared" si="39"/>
        <v>0</v>
      </c>
      <c r="AD53" s="52">
        <f t="shared" si="39"/>
        <v>11.54555</v>
      </c>
      <c r="AE53" s="52">
        <f t="shared" si="39"/>
        <v>34.288257964912283</v>
      </c>
      <c r="AF53" s="52">
        <f t="shared" si="39"/>
        <v>50.481204109904972</v>
      </c>
      <c r="AG53" s="52">
        <f t="shared" si="39"/>
        <v>60.322144238835293</v>
      </c>
      <c r="AH53" s="52">
        <f t="shared" si="39"/>
        <v>69.866550926552719</v>
      </c>
      <c r="AI53" s="52">
        <f t="shared" si="39"/>
        <v>79.123746508482711</v>
      </c>
      <c r="AJ53" s="52">
        <f t="shared" si="39"/>
        <v>88.102747239402134</v>
      </c>
      <c r="AK53" s="52">
        <f t="shared" si="39"/>
        <v>96.812273770737079</v>
      </c>
      <c r="AL53" s="52">
        <f t="shared" si="39"/>
        <v>105.26076125545207</v>
      </c>
      <c r="AM53" s="52">
        <f t="shared" si="39"/>
        <v>113.45636909420227</v>
      </c>
      <c r="AN53" s="52">
        <f t="shared" si="39"/>
        <v>121.40699033590559</v>
      </c>
      <c r="AO53" s="52">
        <f t="shared" si="39"/>
        <v>129.12026074539489</v>
      </c>
      <c r="AP53" s="52">
        <f t="shared" si="39"/>
        <v>136.6035675503351</v>
      </c>
      <c r="AQ53" s="52">
        <f t="shared" si="39"/>
        <v>143.86405787913122</v>
      </c>
      <c r="AR53" s="52">
        <f t="shared" si="39"/>
        <v>150.90864690111223</v>
      </c>
      <c r="AS53" s="52">
        <f t="shared" si="39"/>
        <v>157.74402567985314</v>
      </c>
      <c r="AT53" s="52">
        <f t="shared" si="39"/>
        <v>164.37666875008918</v>
      </c>
      <c r="AU53" s="52">
        <f t="shared" si="39"/>
        <v>170.812841428285</v>
      </c>
      <c r="AV53" s="52">
        <f t="shared" si="39"/>
        <v>177.05860686654415</v>
      </c>
      <c r="AW53" s="52">
        <f t="shared" si="39"/>
        <v>183.11983285918288</v>
      </c>
      <c r="AX53" s="52">
        <f t="shared" si="39"/>
        <v>189.00219841094247</v>
      </c>
      <c r="AY53" s="52">
        <f t="shared" si="39"/>
        <v>194.71120007548089</v>
      </c>
      <c r="AZ53" s="52">
        <f t="shared" si="39"/>
        <v>200.08963194486876</v>
      </c>
      <c r="BA53" s="52">
        <f t="shared" si="39"/>
        <v>203.69786928858622</v>
      </c>
      <c r="BB53" s="52">
        <f t="shared" si="39"/>
        <v>205.74360580746747</v>
      </c>
      <c r="BC53" s="52">
        <f t="shared" si="39"/>
        <v>207.71561979916629</v>
      </c>
      <c r="BD53" s="52">
        <f t="shared" si="39"/>
        <v>209.53224186290669</v>
      </c>
      <c r="BE53" s="52">
        <f t="shared" si="39"/>
        <v>210.99453453924676</v>
      </c>
      <c r="BF53" s="52">
        <f t="shared" si="39"/>
        <v>212.20126012478065</v>
      </c>
      <c r="BG53" s="52">
        <f t="shared" si="39"/>
        <v>213.36776152413006</v>
      </c>
      <c r="BH53" s="52">
        <f t="shared" si="39"/>
        <v>214.3441783093628</v>
      </c>
      <c r="BI53" s="52">
        <f t="shared" si="39"/>
        <v>214.74723000000006</v>
      </c>
      <c r="BJ53" s="52">
        <f t="shared" si="39"/>
        <v>214.74723000000006</v>
      </c>
      <c r="BK53" s="52">
        <f t="shared" si="39"/>
        <v>214.74723000000006</v>
      </c>
      <c r="BL53" s="52">
        <f t="shared" si="39"/>
        <v>214.74723000000006</v>
      </c>
      <c r="BM53" s="52">
        <f t="shared" si="39"/>
        <v>214.74723000000006</v>
      </c>
      <c r="BN53" s="52">
        <f t="shared" si="39"/>
        <v>214.74723000000006</v>
      </c>
      <c r="BO53" s="52">
        <f t="shared" si="39"/>
        <v>214.74723000000006</v>
      </c>
      <c r="BP53" s="52">
        <f t="shared" si="39"/>
        <v>214.74723000000006</v>
      </c>
      <c r="BQ53" s="52">
        <f t="shared" si="39"/>
        <v>214.74723000000006</v>
      </c>
      <c r="BR53" s="52">
        <f t="shared" si="39"/>
        <v>214.74723000000006</v>
      </c>
      <c r="BS53" s="52">
        <f t="shared" ref="BS53:DU53" si="40">SUM(BS51:BS52)</f>
        <v>214.74723000000006</v>
      </c>
      <c r="BT53" s="52">
        <f t="shared" si="40"/>
        <v>214.74723000000006</v>
      </c>
      <c r="BU53" s="52">
        <f t="shared" si="40"/>
        <v>214.74723000000006</v>
      </c>
      <c r="BV53" s="52">
        <f t="shared" si="40"/>
        <v>214.74723000000006</v>
      </c>
      <c r="BW53" s="52">
        <f t="shared" si="40"/>
        <v>214.74723000000006</v>
      </c>
      <c r="BX53" s="52">
        <f t="shared" si="40"/>
        <v>214.74723000000006</v>
      </c>
      <c r="BY53" s="52">
        <f t="shared" si="40"/>
        <v>214.74723000000006</v>
      </c>
      <c r="BZ53" s="52">
        <f t="shared" si="40"/>
        <v>214.74723000000006</v>
      </c>
      <c r="CA53" s="52">
        <f t="shared" si="40"/>
        <v>214.74723000000006</v>
      </c>
      <c r="CB53" s="52">
        <f t="shared" si="40"/>
        <v>214.74723000000006</v>
      </c>
      <c r="CC53" s="52">
        <f t="shared" si="40"/>
        <v>214.74723000000006</v>
      </c>
      <c r="CD53" s="52">
        <f t="shared" si="40"/>
        <v>214.74723000000006</v>
      </c>
      <c r="CE53" s="52">
        <f t="shared" si="40"/>
        <v>214.74723000000006</v>
      </c>
      <c r="CF53" s="52">
        <f t="shared" si="40"/>
        <v>214.74723000000006</v>
      </c>
      <c r="CG53" s="52">
        <f t="shared" si="40"/>
        <v>214.74723000000006</v>
      </c>
      <c r="CH53" s="52">
        <f t="shared" si="40"/>
        <v>214.74723000000006</v>
      </c>
      <c r="CI53" s="52">
        <f t="shared" si="40"/>
        <v>214.74723000000006</v>
      </c>
      <c r="CJ53" s="52">
        <f t="shared" si="40"/>
        <v>214.74723000000006</v>
      </c>
      <c r="CK53" s="52">
        <f t="shared" si="40"/>
        <v>214.74723000000006</v>
      </c>
      <c r="CL53" s="52">
        <f t="shared" si="40"/>
        <v>214.74723000000006</v>
      </c>
      <c r="CM53" s="52">
        <f t="shared" si="40"/>
        <v>214.74723000000006</v>
      </c>
      <c r="CN53" s="52">
        <f t="shared" si="40"/>
        <v>214.74723000000006</v>
      </c>
      <c r="CO53" s="52">
        <f t="shared" si="40"/>
        <v>214.74723000000006</v>
      </c>
      <c r="CP53" s="52">
        <f t="shared" si="40"/>
        <v>214.74723000000006</v>
      </c>
      <c r="CQ53" s="52">
        <f t="shared" si="40"/>
        <v>214.74723000000006</v>
      </c>
      <c r="CR53" s="52">
        <f t="shared" si="40"/>
        <v>214.74723000000006</v>
      </c>
      <c r="CS53" s="52">
        <f t="shared" si="40"/>
        <v>214.74723000000006</v>
      </c>
      <c r="CT53" s="52">
        <f t="shared" si="40"/>
        <v>214.74723000000006</v>
      </c>
      <c r="CU53" s="52">
        <f t="shared" si="40"/>
        <v>214.74723000000006</v>
      </c>
      <c r="CV53" s="52">
        <f t="shared" si="40"/>
        <v>214.74723000000006</v>
      </c>
      <c r="CW53" s="52">
        <f t="shared" si="40"/>
        <v>214.74723000000006</v>
      </c>
      <c r="CX53" s="52">
        <f t="shared" si="40"/>
        <v>214.74723000000006</v>
      </c>
      <c r="CY53" s="52">
        <f t="shared" si="40"/>
        <v>214.74723000000006</v>
      </c>
      <c r="CZ53" s="52">
        <f t="shared" si="40"/>
        <v>214.74723000000006</v>
      </c>
      <c r="DA53" s="52">
        <f t="shared" si="40"/>
        <v>214.74723000000006</v>
      </c>
      <c r="DB53" s="52">
        <f t="shared" si="40"/>
        <v>214.74723000000006</v>
      </c>
      <c r="DC53" s="52">
        <f t="shared" si="40"/>
        <v>214.74723000000006</v>
      </c>
      <c r="DD53" s="52">
        <f t="shared" si="40"/>
        <v>214.74723000000006</v>
      </c>
      <c r="DE53" s="52">
        <f t="shared" si="40"/>
        <v>214.74723000000006</v>
      </c>
      <c r="DF53" s="52">
        <f t="shared" si="40"/>
        <v>214.74723000000006</v>
      </c>
      <c r="DG53" s="52">
        <f t="shared" si="40"/>
        <v>214.74723000000006</v>
      </c>
      <c r="DH53" s="52">
        <f t="shared" si="40"/>
        <v>214.74723000000006</v>
      </c>
      <c r="DI53" s="52">
        <f t="shared" si="40"/>
        <v>214.74723000000006</v>
      </c>
      <c r="DJ53" s="52">
        <f t="shared" si="40"/>
        <v>214.74723000000006</v>
      </c>
      <c r="DK53" s="52">
        <f t="shared" si="40"/>
        <v>214.74723000000006</v>
      </c>
      <c r="DL53" s="52">
        <f t="shared" si="40"/>
        <v>214.74723000000006</v>
      </c>
      <c r="DM53" s="52">
        <f t="shared" si="40"/>
        <v>214.74723000000006</v>
      </c>
      <c r="DN53" s="52">
        <f t="shared" si="40"/>
        <v>214.74723000000006</v>
      </c>
      <c r="DO53" s="52">
        <f t="shared" si="40"/>
        <v>214.74723000000006</v>
      </c>
      <c r="DP53" s="52">
        <f t="shared" si="40"/>
        <v>214.74723000000006</v>
      </c>
      <c r="DQ53" s="52">
        <f t="shared" si="40"/>
        <v>214.74723000000006</v>
      </c>
      <c r="DR53" s="52">
        <f t="shared" si="40"/>
        <v>214.74723000000006</v>
      </c>
      <c r="DS53" s="52">
        <f t="shared" si="40"/>
        <v>214.74723000000006</v>
      </c>
      <c r="DT53" s="52">
        <f t="shared" si="40"/>
        <v>214.74723000000006</v>
      </c>
      <c r="DU53" s="52">
        <f t="shared" si="40"/>
        <v>214.74723000000006</v>
      </c>
      <c r="DV53" s="52">
        <f t="shared" ref="DV53" si="41">SUM(DV51:DV52)</f>
        <v>214.74723000000006</v>
      </c>
    </row>
    <row r="55" spans="3:126">
      <c r="C55" s="65" t="s">
        <v>58</v>
      </c>
      <c r="D55" s="95" t="s">
        <v>142</v>
      </c>
      <c r="E55" s="67" t="s">
        <v>172</v>
      </c>
      <c r="F55" s="145">
        <f t="shared" ref="F55:AK55" si="42">F8</f>
        <v>46203</v>
      </c>
      <c r="G55" s="145">
        <f t="shared" si="42"/>
        <v>46234</v>
      </c>
      <c r="H55" s="145">
        <f t="shared" si="42"/>
        <v>46265</v>
      </c>
      <c r="I55" s="145">
        <f t="shared" si="42"/>
        <v>46295</v>
      </c>
      <c r="J55" s="145">
        <f t="shared" si="42"/>
        <v>46326</v>
      </c>
      <c r="K55" s="145">
        <f t="shared" si="42"/>
        <v>46356</v>
      </c>
      <c r="L55" s="145">
        <f t="shared" si="42"/>
        <v>46387</v>
      </c>
      <c r="M55" s="145">
        <f t="shared" si="42"/>
        <v>46418</v>
      </c>
      <c r="N55" s="145">
        <f t="shared" si="42"/>
        <v>46446</v>
      </c>
      <c r="O55" s="145">
        <f t="shared" si="42"/>
        <v>46477</v>
      </c>
      <c r="P55" s="145">
        <f t="shared" si="42"/>
        <v>46507</v>
      </c>
      <c r="Q55" s="145">
        <f t="shared" si="42"/>
        <v>46538</v>
      </c>
      <c r="R55" s="145">
        <f t="shared" si="42"/>
        <v>46568</v>
      </c>
      <c r="S55" s="145">
        <f t="shared" si="42"/>
        <v>46599</v>
      </c>
      <c r="T55" s="145">
        <f t="shared" si="42"/>
        <v>46630</v>
      </c>
      <c r="U55" s="145">
        <f t="shared" si="42"/>
        <v>46660</v>
      </c>
      <c r="V55" s="145">
        <f t="shared" si="42"/>
        <v>46691</v>
      </c>
      <c r="W55" s="145">
        <f t="shared" si="42"/>
        <v>46721</v>
      </c>
      <c r="X55" s="145">
        <f t="shared" si="42"/>
        <v>46752</v>
      </c>
      <c r="Y55" s="145">
        <f t="shared" si="42"/>
        <v>46783</v>
      </c>
      <c r="Z55" s="145">
        <f t="shared" si="42"/>
        <v>46812</v>
      </c>
      <c r="AA55" s="145">
        <f t="shared" si="42"/>
        <v>46843</v>
      </c>
      <c r="AB55" s="145">
        <f t="shared" si="42"/>
        <v>46873</v>
      </c>
      <c r="AC55" s="145">
        <f t="shared" si="42"/>
        <v>46904</v>
      </c>
      <c r="AD55" s="145">
        <f t="shared" si="42"/>
        <v>46934</v>
      </c>
      <c r="AE55" s="145">
        <f t="shared" si="42"/>
        <v>46965</v>
      </c>
      <c r="AF55" s="145">
        <f t="shared" si="42"/>
        <v>46996</v>
      </c>
      <c r="AG55" s="145">
        <f t="shared" si="42"/>
        <v>47026</v>
      </c>
      <c r="AH55" s="145">
        <f t="shared" si="42"/>
        <v>47057</v>
      </c>
      <c r="AI55" s="145">
        <f t="shared" si="42"/>
        <v>47087</v>
      </c>
      <c r="AJ55" s="145">
        <f t="shared" si="42"/>
        <v>47118</v>
      </c>
      <c r="AK55" s="145">
        <f t="shared" si="42"/>
        <v>47149</v>
      </c>
      <c r="AL55" s="145">
        <f t="shared" ref="AL55:BQ55" si="43">AL8</f>
        <v>47177</v>
      </c>
      <c r="AM55" s="145">
        <f t="shared" si="43"/>
        <v>47208</v>
      </c>
      <c r="AN55" s="145">
        <f t="shared" si="43"/>
        <v>47238</v>
      </c>
      <c r="AO55" s="145">
        <f t="shared" si="43"/>
        <v>47269</v>
      </c>
      <c r="AP55" s="145">
        <f t="shared" si="43"/>
        <v>47299</v>
      </c>
      <c r="AQ55" s="145">
        <f t="shared" si="43"/>
        <v>47330</v>
      </c>
      <c r="AR55" s="145">
        <f t="shared" si="43"/>
        <v>47361</v>
      </c>
      <c r="AS55" s="145">
        <f t="shared" si="43"/>
        <v>47391</v>
      </c>
      <c r="AT55" s="145">
        <f t="shared" si="43"/>
        <v>47422</v>
      </c>
      <c r="AU55" s="145">
        <f t="shared" si="43"/>
        <v>47452</v>
      </c>
      <c r="AV55" s="145">
        <f t="shared" si="43"/>
        <v>47483</v>
      </c>
      <c r="AW55" s="145">
        <f t="shared" si="43"/>
        <v>47514</v>
      </c>
      <c r="AX55" s="145">
        <f t="shared" si="43"/>
        <v>47542</v>
      </c>
      <c r="AY55" s="145">
        <f t="shared" si="43"/>
        <v>47573</v>
      </c>
      <c r="AZ55" s="145">
        <f t="shared" si="43"/>
        <v>47603</v>
      </c>
      <c r="BA55" s="145">
        <f t="shared" si="43"/>
        <v>47634</v>
      </c>
      <c r="BB55" s="145">
        <f t="shared" si="43"/>
        <v>47664</v>
      </c>
      <c r="BC55" s="145">
        <f t="shared" si="43"/>
        <v>47695</v>
      </c>
      <c r="BD55" s="145">
        <f t="shared" si="43"/>
        <v>47726</v>
      </c>
      <c r="BE55" s="145">
        <f t="shared" si="43"/>
        <v>47756</v>
      </c>
      <c r="BF55" s="145">
        <f t="shared" si="43"/>
        <v>47787</v>
      </c>
      <c r="BG55" s="145">
        <f t="shared" si="43"/>
        <v>47817</v>
      </c>
      <c r="BH55" s="145">
        <f t="shared" si="43"/>
        <v>47848</v>
      </c>
      <c r="BI55" s="145">
        <f t="shared" si="43"/>
        <v>47879</v>
      </c>
      <c r="BJ55" s="145">
        <f t="shared" si="43"/>
        <v>47907</v>
      </c>
      <c r="BK55" s="145">
        <f t="shared" si="43"/>
        <v>47938</v>
      </c>
      <c r="BL55" s="145">
        <f t="shared" si="43"/>
        <v>47968</v>
      </c>
      <c r="BM55" s="145">
        <f t="shared" si="43"/>
        <v>47999</v>
      </c>
      <c r="BN55" s="145">
        <f t="shared" si="43"/>
        <v>48029</v>
      </c>
      <c r="BO55" s="145">
        <f t="shared" si="43"/>
        <v>48060</v>
      </c>
      <c r="BP55" s="145">
        <f t="shared" si="43"/>
        <v>48091</v>
      </c>
      <c r="BQ55" s="145">
        <f t="shared" si="43"/>
        <v>48121</v>
      </c>
      <c r="BR55" s="145">
        <f t="shared" ref="BR55:CW55" si="44">BR8</f>
        <v>48152</v>
      </c>
      <c r="BS55" s="145">
        <f t="shared" si="44"/>
        <v>48182</v>
      </c>
      <c r="BT55" s="145">
        <f t="shared" si="44"/>
        <v>48213</v>
      </c>
      <c r="BU55" s="145">
        <f t="shared" si="44"/>
        <v>48244</v>
      </c>
      <c r="BV55" s="145">
        <f t="shared" si="44"/>
        <v>48273</v>
      </c>
      <c r="BW55" s="145">
        <f t="shared" si="44"/>
        <v>48304</v>
      </c>
      <c r="BX55" s="145">
        <f t="shared" si="44"/>
        <v>48334</v>
      </c>
      <c r="BY55" s="145">
        <f t="shared" si="44"/>
        <v>48365</v>
      </c>
      <c r="BZ55" s="145">
        <f t="shared" si="44"/>
        <v>48395</v>
      </c>
      <c r="CA55" s="145">
        <f t="shared" si="44"/>
        <v>48426</v>
      </c>
      <c r="CB55" s="145">
        <f t="shared" si="44"/>
        <v>48457</v>
      </c>
      <c r="CC55" s="145">
        <f t="shared" si="44"/>
        <v>48487</v>
      </c>
      <c r="CD55" s="145">
        <f t="shared" si="44"/>
        <v>48518</v>
      </c>
      <c r="CE55" s="145">
        <f t="shared" si="44"/>
        <v>48548</v>
      </c>
      <c r="CF55" s="145">
        <f t="shared" si="44"/>
        <v>48579</v>
      </c>
      <c r="CG55" s="145">
        <f t="shared" si="44"/>
        <v>48610</v>
      </c>
      <c r="CH55" s="145">
        <f t="shared" si="44"/>
        <v>48638</v>
      </c>
      <c r="CI55" s="145">
        <f t="shared" si="44"/>
        <v>48669</v>
      </c>
      <c r="CJ55" s="145">
        <f t="shared" si="44"/>
        <v>48699</v>
      </c>
      <c r="CK55" s="145">
        <f t="shared" si="44"/>
        <v>48730</v>
      </c>
      <c r="CL55" s="145">
        <f t="shared" si="44"/>
        <v>48760</v>
      </c>
      <c r="CM55" s="145">
        <f t="shared" si="44"/>
        <v>48791</v>
      </c>
      <c r="CN55" s="145">
        <f t="shared" si="44"/>
        <v>48822</v>
      </c>
      <c r="CO55" s="145">
        <f t="shared" si="44"/>
        <v>48852</v>
      </c>
      <c r="CP55" s="145">
        <f t="shared" si="44"/>
        <v>48883</v>
      </c>
      <c r="CQ55" s="145">
        <f t="shared" si="44"/>
        <v>48913</v>
      </c>
      <c r="CR55" s="145">
        <f t="shared" si="44"/>
        <v>48944</v>
      </c>
      <c r="CS55" s="145">
        <f t="shared" si="44"/>
        <v>48975</v>
      </c>
      <c r="CT55" s="145">
        <f t="shared" si="44"/>
        <v>49003</v>
      </c>
      <c r="CU55" s="145">
        <f t="shared" si="44"/>
        <v>49034</v>
      </c>
      <c r="CV55" s="145">
        <f t="shared" si="44"/>
        <v>49064</v>
      </c>
      <c r="CW55" s="145">
        <f t="shared" si="44"/>
        <v>49095</v>
      </c>
      <c r="CX55" s="145">
        <f t="shared" ref="CX55:DV55" si="45">CX8</f>
        <v>49125</v>
      </c>
      <c r="CY55" s="145">
        <f t="shared" si="45"/>
        <v>49156</v>
      </c>
      <c r="CZ55" s="145">
        <f t="shared" si="45"/>
        <v>49187</v>
      </c>
      <c r="DA55" s="145">
        <f t="shared" si="45"/>
        <v>49217</v>
      </c>
      <c r="DB55" s="145">
        <f t="shared" si="45"/>
        <v>49248</v>
      </c>
      <c r="DC55" s="145">
        <f t="shared" si="45"/>
        <v>49278</v>
      </c>
      <c r="DD55" s="145">
        <f t="shared" si="45"/>
        <v>49309</v>
      </c>
      <c r="DE55" s="145">
        <f t="shared" si="45"/>
        <v>49340</v>
      </c>
      <c r="DF55" s="145">
        <f t="shared" si="45"/>
        <v>49368</v>
      </c>
      <c r="DG55" s="145">
        <f t="shared" si="45"/>
        <v>49399</v>
      </c>
      <c r="DH55" s="145">
        <f t="shared" si="45"/>
        <v>49429</v>
      </c>
      <c r="DI55" s="145">
        <f t="shared" si="45"/>
        <v>49460</v>
      </c>
      <c r="DJ55" s="145">
        <f t="shared" si="45"/>
        <v>49490</v>
      </c>
      <c r="DK55" s="145">
        <f t="shared" si="45"/>
        <v>49521</v>
      </c>
      <c r="DL55" s="145">
        <f t="shared" si="45"/>
        <v>49552</v>
      </c>
      <c r="DM55" s="145">
        <f t="shared" si="45"/>
        <v>49582</v>
      </c>
      <c r="DN55" s="145">
        <f t="shared" si="45"/>
        <v>49613</v>
      </c>
      <c r="DO55" s="145">
        <f t="shared" si="45"/>
        <v>49643</v>
      </c>
      <c r="DP55" s="145">
        <f t="shared" si="45"/>
        <v>49674</v>
      </c>
      <c r="DQ55" s="145">
        <f t="shared" si="45"/>
        <v>49705</v>
      </c>
      <c r="DR55" s="145">
        <f t="shared" si="45"/>
        <v>49734</v>
      </c>
      <c r="DS55" s="145">
        <f t="shared" si="45"/>
        <v>49765</v>
      </c>
      <c r="DT55" s="145">
        <f t="shared" si="45"/>
        <v>49795</v>
      </c>
      <c r="DU55" s="145">
        <f t="shared" si="45"/>
        <v>49826</v>
      </c>
      <c r="DV55" s="145">
        <f t="shared" si="45"/>
        <v>49856</v>
      </c>
    </row>
    <row r="56" spans="3:126">
      <c r="C56" s="1" t="s">
        <v>33</v>
      </c>
      <c r="D56" s="1" t="s">
        <v>153</v>
      </c>
      <c r="E56" s="97">
        <v>1</v>
      </c>
      <c r="F56" s="98">
        <f>IF(F$8&gt;=Assumptions!$D$20,Staffing!$E56,0)</f>
        <v>0</v>
      </c>
      <c r="G56" s="98">
        <f>IF(G$8&gt;=Assumptions!$D$20,Staffing!$E56,0)</f>
        <v>0</v>
      </c>
      <c r="H56" s="98">
        <f>IF(H$8&gt;=Assumptions!$D$20,Staffing!$E56,0)</f>
        <v>0</v>
      </c>
      <c r="I56" s="98">
        <f>IF(I$8&gt;=Assumptions!$D$20,Staffing!$E56,0)</f>
        <v>0</v>
      </c>
      <c r="J56" s="98">
        <f>IF(J$8&gt;=Assumptions!$D$20,Staffing!$E56,0)</f>
        <v>0</v>
      </c>
      <c r="K56" s="98">
        <f>IF(K$8&gt;=Assumptions!$D$20,Staffing!$E56,0)</f>
        <v>0</v>
      </c>
      <c r="L56" s="98">
        <f>IF(L$8&gt;=Assumptions!$D$20,Staffing!$E56,0)</f>
        <v>0</v>
      </c>
      <c r="M56" s="98">
        <f>IF(M$8&gt;=Assumptions!$D$20,Staffing!$E56,0)</f>
        <v>0</v>
      </c>
      <c r="N56" s="98">
        <f>IF(N$8&gt;=Assumptions!$D$20,Staffing!$E56,0)</f>
        <v>0</v>
      </c>
      <c r="O56" s="98">
        <f>IF(O$8&gt;=Assumptions!$D$20,Staffing!$E56,0)</f>
        <v>0</v>
      </c>
      <c r="P56" s="98">
        <f>IF(P$8&gt;=Assumptions!$D$20,Staffing!$E56,0)</f>
        <v>0</v>
      </c>
      <c r="Q56" s="98">
        <f>IF(Q$8&gt;=Assumptions!$D$20,Staffing!$E56,0)</f>
        <v>0</v>
      </c>
      <c r="R56" s="98">
        <f>IF(R$8&gt;=Assumptions!$D$20,Staffing!$E56,0)</f>
        <v>0</v>
      </c>
      <c r="S56" s="98">
        <f>IF(S$8&gt;=Assumptions!$D$20,Staffing!$E56,0)</f>
        <v>0</v>
      </c>
      <c r="T56" s="98">
        <f>IF(T$8&gt;=Assumptions!$D$20,Staffing!$E56,0)</f>
        <v>0</v>
      </c>
      <c r="U56" s="98">
        <f>IF(U$8&gt;=Assumptions!$D$20,Staffing!$E56,0)</f>
        <v>0</v>
      </c>
      <c r="V56" s="98">
        <f>IF(V$8&gt;=Assumptions!$D$20,Staffing!$E56,0)</f>
        <v>0</v>
      </c>
      <c r="W56" s="98">
        <f>IF(W$8&gt;=Assumptions!$D$20,Staffing!$E56,0)</f>
        <v>0</v>
      </c>
      <c r="X56" s="98">
        <f>IF(X$8&gt;=Assumptions!$D$20,Staffing!$E56,0)</f>
        <v>0</v>
      </c>
      <c r="Y56" s="98">
        <f>IF(Y$8&gt;=Assumptions!$D$20,Staffing!$E56,0)</f>
        <v>0</v>
      </c>
      <c r="Z56" s="98">
        <f>IF(Z$8&gt;=Assumptions!$D$20,Staffing!$E56,0)</f>
        <v>0</v>
      </c>
      <c r="AA56" s="98">
        <f>IF(AA$8&gt;=Assumptions!$D$20,Staffing!$E56,0)</f>
        <v>0</v>
      </c>
      <c r="AB56" s="98">
        <f>IF(AB$8&gt;=Assumptions!$D$20,Staffing!$E56,0)</f>
        <v>0</v>
      </c>
      <c r="AC56" s="98">
        <f>IF(AC$8&gt;=Assumptions!$D$20,Staffing!$E56,0)</f>
        <v>0</v>
      </c>
      <c r="AD56" s="98">
        <f>IF(AD$8&gt;=Assumptions!$D$20,Staffing!$E56,0)</f>
        <v>1</v>
      </c>
      <c r="AE56" s="98">
        <f>IF(AE$8&gt;=Assumptions!$D$20,Staffing!$E56,0)</f>
        <v>1</v>
      </c>
      <c r="AF56" s="98">
        <f>IF(AF$8&gt;=Assumptions!$D$20,Staffing!$E56,0)</f>
        <v>1</v>
      </c>
      <c r="AG56" s="98">
        <f>IF(AG$8&gt;=Assumptions!$D$20,Staffing!$E56,0)</f>
        <v>1</v>
      </c>
      <c r="AH56" s="98">
        <f>IF(AH$8&gt;=Assumptions!$D$20,Staffing!$E56,0)</f>
        <v>1</v>
      </c>
      <c r="AI56" s="98">
        <f>IF(AI$8&gt;=Assumptions!$D$20,Staffing!$E56,0)</f>
        <v>1</v>
      </c>
      <c r="AJ56" s="98">
        <f>IF(AJ$8&gt;=Assumptions!$D$20,Staffing!$E56,0)</f>
        <v>1</v>
      </c>
      <c r="AK56" s="98">
        <f>IF(AK$8&gt;=Assumptions!$D$20,Staffing!$E56,0)</f>
        <v>1</v>
      </c>
      <c r="AL56" s="98">
        <f>IF(AL$8&gt;=Assumptions!$D$20,Staffing!$E56,0)</f>
        <v>1</v>
      </c>
      <c r="AM56" s="98">
        <f>IF(AM$8&gt;=Assumptions!$D$20,Staffing!$E56,0)</f>
        <v>1</v>
      </c>
      <c r="AN56" s="98">
        <f>IF(AN$8&gt;=Assumptions!$D$20,Staffing!$E56,0)</f>
        <v>1</v>
      </c>
      <c r="AO56" s="98">
        <f>IF(AO$8&gt;=Assumptions!$D$20,Staffing!$E56,0)</f>
        <v>1</v>
      </c>
      <c r="AP56" s="98">
        <f>IF(AP$8&gt;=Assumptions!$D$20,Staffing!$E56,0)</f>
        <v>1</v>
      </c>
      <c r="AQ56" s="98">
        <f>IF(AQ$8&gt;=Assumptions!$D$20,Staffing!$E56,0)</f>
        <v>1</v>
      </c>
      <c r="AR56" s="98">
        <f>IF(AR$8&gt;=Assumptions!$D$20,Staffing!$E56,0)</f>
        <v>1</v>
      </c>
      <c r="AS56" s="98">
        <f>IF(AS$8&gt;=Assumptions!$D$20,Staffing!$E56,0)</f>
        <v>1</v>
      </c>
      <c r="AT56" s="98">
        <f>IF(AT$8&gt;=Assumptions!$D$20,Staffing!$E56,0)</f>
        <v>1</v>
      </c>
      <c r="AU56" s="98">
        <f>IF(AU$8&gt;=Assumptions!$D$20,Staffing!$E56,0)</f>
        <v>1</v>
      </c>
      <c r="AV56" s="98">
        <f>IF(AV$8&gt;=Assumptions!$D$20,Staffing!$E56,0)</f>
        <v>1</v>
      </c>
      <c r="AW56" s="98">
        <f>IF(AW$8&gt;=Assumptions!$D$20,Staffing!$E56,0)</f>
        <v>1</v>
      </c>
      <c r="AX56" s="98">
        <f>IF(AX$8&gt;=Assumptions!$D$20,Staffing!$E56,0)</f>
        <v>1</v>
      </c>
      <c r="AY56" s="98">
        <f>IF(AY$8&gt;=Assumptions!$D$20,Staffing!$E56,0)</f>
        <v>1</v>
      </c>
      <c r="AZ56" s="98">
        <f>IF(AZ$8&gt;=Assumptions!$D$20,Staffing!$E56,0)</f>
        <v>1</v>
      </c>
      <c r="BA56" s="98">
        <f>IF(BA$8&gt;=Assumptions!$D$20,Staffing!$E56,0)</f>
        <v>1</v>
      </c>
      <c r="BB56" s="98">
        <f>IF(BB$8&gt;=Assumptions!$D$20,Staffing!$E56,0)</f>
        <v>1</v>
      </c>
      <c r="BC56" s="98">
        <f>IF(BC$8&gt;=Assumptions!$D$20,Staffing!$E56,0)</f>
        <v>1</v>
      </c>
      <c r="BD56" s="98">
        <f>IF(BD$8&gt;=Assumptions!$D$20,Staffing!$E56,0)</f>
        <v>1</v>
      </c>
      <c r="BE56" s="98">
        <f>IF(BE$8&gt;=Assumptions!$D$20,Staffing!$E56,0)</f>
        <v>1</v>
      </c>
      <c r="BF56" s="98">
        <f>IF(BF$8&gt;=Assumptions!$D$20,Staffing!$E56,0)</f>
        <v>1</v>
      </c>
      <c r="BG56" s="98">
        <f>IF(BG$8&gt;=Assumptions!$D$20,Staffing!$E56,0)</f>
        <v>1</v>
      </c>
      <c r="BH56" s="98">
        <f>IF(BH$8&gt;=Assumptions!$D$20,Staffing!$E56,0)</f>
        <v>1</v>
      </c>
      <c r="BI56" s="98">
        <f>IF(BI$8&gt;=Assumptions!$D$20,Staffing!$E56,0)</f>
        <v>1</v>
      </c>
      <c r="BJ56" s="98">
        <f>IF(BJ$8&gt;=Assumptions!$D$20,Staffing!$E56,0)</f>
        <v>1</v>
      </c>
      <c r="BK56" s="98">
        <f>IF(BK$8&gt;=Assumptions!$D$20,Staffing!$E56,0)</f>
        <v>1</v>
      </c>
      <c r="BL56" s="98">
        <f>IF(BL$8&gt;=Assumptions!$D$20,Staffing!$E56,0)</f>
        <v>1</v>
      </c>
      <c r="BM56" s="98">
        <f>IF(BM$8&gt;=Assumptions!$D$20,Staffing!$E56,0)</f>
        <v>1</v>
      </c>
      <c r="BN56" s="98">
        <f>IF(BN$8&gt;=Assumptions!$D$20,Staffing!$E56,0)</f>
        <v>1</v>
      </c>
      <c r="BO56" s="98">
        <f>IF(BO$8&gt;=Assumptions!$D$20,Staffing!$E56,0)</f>
        <v>1</v>
      </c>
      <c r="BP56" s="98">
        <f>IF(BP$8&gt;=Assumptions!$D$20,Staffing!$E56,0)</f>
        <v>1</v>
      </c>
      <c r="BQ56" s="98">
        <f>IF(BQ$8&gt;=Assumptions!$D$20,Staffing!$E56,0)</f>
        <v>1</v>
      </c>
      <c r="BR56" s="98">
        <f>IF(BR$8&gt;=Assumptions!$D$20,Staffing!$E56,0)</f>
        <v>1</v>
      </c>
      <c r="BS56" s="98">
        <f>IF(BS$8&gt;=Assumptions!$D$20,Staffing!$E56,0)</f>
        <v>1</v>
      </c>
      <c r="BT56" s="98">
        <f>IF(BT$8&gt;=Assumptions!$D$20,Staffing!$E56,0)</f>
        <v>1</v>
      </c>
      <c r="BU56" s="98">
        <f>IF(BU$8&gt;=Assumptions!$D$20,Staffing!$E56,0)</f>
        <v>1</v>
      </c>
      <c r="BV56" s="98">
        <f>IF(BV$8&gt;=Assumptions!$D$20,Staffing!$E56,0)</f>
        <v>1</v>
      </c>
      <c r="BW56" s="98">
        <f>IF(BW$8&gt;=Assumptions!$D$20,Staffing!$E56,0)</f>
        <v>1</v>
      </c>
      <c r="BX56" s="98">
        <f>IF(BX$8&gt;=Assumptions!$D$20,Staffing!$E56,0)</f>
        <v>1</v>
      </c>
      <c r="BY56" s="98">
        <f>IF(BY$8&gt;=Assumptions!$D$20,Staffing!$E56,0)</f>
        <v>1</v>
      </c>
      <c r="BZ56" s="98">
        <f>IF(BZ$8&gt;=Assumptions!$D$20,Staffing!$E56,0)</f>
        <v>1</v>
      </c>
      <c r="CA56" s="98">
        <f>IF(CA$8&gt;=Assumptions!$D$20,Staffing!$E56,0)</f>
        <v>1</v>
      </c>
      <c r="CB56" s="98">
        <f>IF(CB$8&gt;=Assumptions!$D$20,Staffing!$E56,0)</f>
        <v>1</v>
      </c>
      <c r="CC56" s="98">
        <f>IF(CC$8&gt;=Assumptions!$D$20,Staffing!$E56,0)</f>
        <v>1</v>
      </c>
      <c r="CD56" s="98">
        <f>IF(CD$8&gt;=Assumptions!$D$20,Staffing!$E56,0)</f>
        <v>1</v>
      </c>
      <c r="CE56" s="98">
        <f>IF(CE$8&gt;=Assumptions!$D$20,Staffing!$E56,0)</f>
        <v>1</v>
      </c>
      <c r="CF56" s="98">
        <f>IF(CF$8&gt;=Assumptions!$D$20,Staffing!$E56,0)</f>
        <v>1</v>
      </c>
      <c r="CG56" s="98">
        <f>IF(CG$8&gt;=Assumptions!$D$20,Staffing!$E56,0)</f>
        <v>1</v>
      </c>
      <c r="CH56" s="98">
        <f>IF(CH$8&gt;=Assumptions!$D$20,Staffing!$E56,0)</f>
        <v>1</v>
      </c>
      <c r="CI56" s="98">
        <f>IF(CI$8&gt;=Assumptions!$D$20,Staffing!$E56,0)</f>
        <v>1</v>
      </c>
      <c r="CJ56" s="98">
        <f>IF(CJ$8&gt;=Assumptions!$D$20,Staffing!$E56,0)</f>
        <v>1</v>
      </c>
      <c r="CK56" s="98">
        <f>IF(CK$8&gt;=Assumptions!$D$20,Staffing!$E56,0)</f>
        <v>1</v>
      </c>
      <c r="CL56" s="98">
        <f>IF(CL$8&gt;=Assumptions!$D$20,Staffing!$E56,0)</f>
        <v>1</v>
      </c>
      <c r="CM56" s="98">
        <f>IF(CM$8&gt;=Assumptions!$D$20,Staffing!$E56,0)</f>
        <v>1</v>
      </c>
      <c r="CN56" s="98">
        <f>IF(CN$8&gt;=Assumptions!$D$20,Staffing!$E56,0)</f>
        <v>1</v>
      </c>
      <c r="CO56" s="98">
        <f>IF(CO$8&gt;=Assumptions!$D$20,Staffing!$E56,0)</f>
        <v>1</v>
      </c>
      <c r="CP56" s="98">
        <f>IF(CP$8&gt;=Assumptions!$D$20,Staffing!$E56,0)</f>
        <v>1</v>
      </c>
      <c r="CQ56" s="98">
        <f>IF(CQ$8&gt;=Assumptions!$D$20,Staffing!$E56,0)</f>
        <v>1</v>
      </c>
      <c r="CR56" s="98">
        <f>IF(CR$8&gt;=Assumptions!$D$20,Staffing!$E56,0)</f>
        <v>1</v>
      </c>
      <c r="CS56" s="98">
        <f>IF(CS$8&gt;=Assumptions!$D$20,Staffing!$E56,0)</f>
        <v>1</v>
      </c>
      <c r="CT56" s="98">
        <f>IF(CT$8&gt;=Assumptions!$D$20,Staffing!$E56,0)</f>
        <v>1</v>
      </c>
      <c r="CU56" s="98">
        <f>IF(CU$8&gt;=Assumptions!$D$20,Staffing!$E56,0)</f>
        <v>1</v>
      </c>
      <c r="CV56" s="98">
        <f>IF(CV$8&gt;=Assumptions!$D$20,Staffing!$E56,0)</f>
        <v>1</v>
      </c>
      <c r="CW56" s="98">
        <f>IF(CW$8&gt;=Assumptions!$D$20,Staffing!$E56,0)</f>
        <v>1</v>
      </c>
      <c r="CX56" s="98">
        <f>IF(CX$8&gt;=Assumptions!$D$20,Staffing!$E56,0)</f>
        <v>1</v>
      </c>
      <c r="CY56" s="98">
        <f>IF(CY$8&gt;=Assumptions!$D$20,Staffing!$E56,0)</f>
        <v>1</v>
      </c>
      <c r="CZ56" s="98">
        <f>IF(CZ$8&gt;=Assumptions!$D$20,Staffing!$E56,0)</f>
        <v>1</v>
      </c>
      <c r="DA56" s="98">
        <f>IF(DA$8&gt;=Assumptions!$D$20,Staffing!$E56,0)</f>
        <v>1</v>
      </c>
      <c r="DB56" s="98">
        <f>IF(DB$8&gt;=Assumptions!$D$20,Staffing!$E56,0)</f>
        <v>1</v>
      </c>
      <c r="DC56" s="98">
        <f>IF(DC$8&gt;=Assumptions!$D$20,Staffing!$E56,0)</f>
        <v>1</v>
      </c>
      <c r="DD56" s="98">
        <f>IF(DD$8&gt;=Assumptions!$D$20,Staffing!$E56,0)</f>
        <v>1</v>
      </c>
      <c r="DE56" s="98">
        <f>IF(DE$8&gt;=Assumptions!$D$20,Staffing!$E56,0)</f>
        <v>1</v>
      </c>
      <c r="DF56" s="98">
        <f>IF(DF$8&gt;=Assumptions!$D$20,Staffing!$E56,0)</f>
        <v>1</v>
      </c>
      <c r="DG56" s="98">
        <f>IF(DG$8&gt;=Assumptions!$D$20,Staffing!$E56,0)</f>
        <v>1</v>
      </c>
      <c r="DH56" s="98">
        <f>IF(DH$8&gt;=Assumptions!$D$20,Staffing!$E56,0)</f>
        <v>1</v>
      </c>
      <c r="DI56" s="98">
        <f>IF(DI$8&gt;=Assumptions!$D$20,Staffing!$E56,0)</f>
        <v>1</v>
      </c>
      <c r="DJ56" s="98">
        <f>IF(DJ$8&gt;=Assumptions!$D$20,Staffing!$E56,0)</f>
        <v>1</v>
      </c>
      <c r="DK56" s="98">
        <f>IF(DK$8&gt;=Assumptions!$D$20,Staffing!$E56,0)</f>
        <v>1</v>
      </c>
      <c r="DL56" s="98">
        <f>IF(DL$8&gt;=Assumptions!$D$20,Staffing!$E56,0)</f>
        <v>1</v>
      </c>
      <c r="DM56" s="98">
        <f>IF(DM$8&gt;=Assumptions!$D$20,Staffing!$E56,0)</f>
        <v>1</v>
      </c>
      <c r="DN56" s="98">
        <f>IF(DN$8&gt;=Assumptions!$D$20,Staffing!$E56,0)</f>
        <v>1</v>
      </c>
      <c r="DO56" s="98">
        <f>IF(DO$8&gt;=Assumptions!$D$20,Staffing!$E56,0)</f>
        <v>1</v>
      </c>
      <c r="DP56" s="98">
        <f>IF(DP$8&gt;=Assumptions!$D$20,Staffing!$E56,0)</f>
        <v>1</v>
      </c>
      <c r="DQ56" s="98">
        <f>IF(DQ$8&gt;=Assumptions!$D$20,Staffing!$E56,0)</f>
        <v>1</v>
      </c>
      <c r="DR56" s="98">
        <f>IF(DR$8&gt;=Assumptions!$D$20,Staffing!$E56,0)</f>
        <v>1</v>
      </c>
      <c r="DS56" s="98">
        <f>IF(DS$8&gt;=Assumptions!$D$20,Staffing!$E56,0)</f>
        <v>1</v>
      </c>
      <c r="DT56" s="98">
        <f>IF(DT$8&gt;=Assumptions!$D$20,Staffing!$E56,0)</f>
        <v>1</v>
      </c>
      <c r="DU56" s="98">
        <f>IF(DU$8&gt;=Assumptions!$D$20,Staffing!$E56,0)</f>
        <v>1</v>
      </c>
      <c r="DV56" s="98">
        <f>IF(DV$8&gt;=Assumptions!$D$20,Staffing!$E56,0)</f>
        <v>1</v>
      </c>
    </row>
    <row r="57" spans="3:126">
      <c r="C57" s="1" t="s">
        <v>33</v>
      </c>
      <c r="D57" s="1" t="s">
        <v>610</v>
      </c>
      <c r="E57" s="97">
        <v>0</v>
      </c>
      <c r="F57" s="98">
        <f>IF(F$8&gt;=Assumptions!$D$20,Staffing!$E57,0)</f>
        <v>0</v>
      </c>
      <c r="G57" s="98">
        <f>IF(G$8&gt;=Assumptions!$D$20,Staffing!$E57,0)</f>
        <v>0</v>
      </c>
      <c r="H57" s="98">
        <f>IF(H$8&gt;=Assumptions!$D$20,Staffing!$E57,0)</f>
        <v>0</v>
      </c>
      <c r="I57" s="98">
        <f>IF(I$8&gt;=Assumptions!$D$20,Staffing!$E57,0)</f>
        <v>0</v>
      </c>
      <c r="J57" s="98">
        <f>IF(J$8&gt;=Assumptions!$D$20,Staffing!$E57,0)</f>
        <v>0</v>
      </c>
      <c r="K57" s="98">
        <f>IF(K$8&gt;=Assumptions!$D$20,Staffing!$E57,0)</f>
        <v>0</v>
      </c>
      <c r="L57" s="98">
        <f>IF(L$8&gt;=Assumptions!$D$20,Staffing!$E57,0)</f>
        <v>0</v>
      </c>
      <c r="M57" s="98">
        <f>IF(M$8&gt;=Assumptions!$D$20,Staffing!$E57,0)</f>
        <v>0</v>
      </c>
      <c r="N57" s="98">
        <f>IF(N$8&gt;=Assumptions!$D$20,Staffing!$E57,0)</f>
        <v>0</v>
      </c>
      <c r="O57" s="98">
        <f>IF(O$8&gt;=Assumptions!$D$20,Staffing!$E57,0)</f>
        <v>0</v>
      </c>
      <c r="P57" s="98">
        <f>IF(P$8&gt;=Assumptions!$D$20,Staffing!$E57,0)</f>
        <v>0</v>
      </c>
      <c r="Q57" s="98">
        <f>IF(Q$8&gt;=Assumptions!$D$20,Staffing!$E57,0)</f>
        <v>0</v>
      </c>
      <c r="R57" s="98">
        <f>IF(R$8&gt;=Assumptions!$D$20,Staffing!$E57,0)</f>
        <v>0</v>
      </c>
      <c r="S57" s="98">
        <f>IF(S$8&gt;=Assumptions!$D$20,Staffing!$E57,0)</f>
        <v>0</v>
      </c>
      <c r="T57" s="98">
        <f>IF(T$8&gt;=Assumptions!$D$20,Staffing!$E57,0)</f>
        <v>0</v>
      </c>
      <c r="U57" s="98">
        <f>IF(U$8&gt;=Assumptions!$D$20,Staffing!$E57,0)</f>
        <v>0</v>
      </c>
      <c r="V57" s="98">
        <f>IF(V$8&gt;=Assumptions!$D$20,Staffing!$E57,0)</f>
        <v>0</v>
      </c>
      <c r="W57" s="98">
        <f>IF(W$8&gt;=Assumptions!$D$20,Staffing!$E57,0)</f>
        <v>0</v>
      </c>
      <c r="X57" s="98">
        <f>IF(X$8&gt;=Assumptions!$D$20,Staffing!$E57,0)</f>
        <v>0</v>
      </c>
      <c r="Y57" s="98">
        <f>IF(Y$8&gt;=Assumptions!$D$20,Staffing!$E57,0)</f>
        <v>0</v>
      </c>
      <c r="Z57" s="98">
        <f>IF(Z$8&gt;=Assumptions!$D$20,Staffing!$E57,0)</f>
        <v>0</v>
      </c>
      <c r="AA57" s="98">
        <f>IF(AA$8&gt;=Assumptions!$D$20,Staffing!$E57,0)</f>
        <v>0</v>
      </c>
      <c r="AB57" s="98">
        <f>IF(AB$8&gt;=Assumptions!$D$20,Staffing!$E57,0)</f>
        <v>0</v>
      </c>
      <c r="AC57" s="98">
        <f>IF(AC$8&gt;=Assumptions!$D$20,Staffing!$E57,0)</f>
        <v>0</v>
      </c>
      <c r="AD57" s="98">
        <f>IF(AD$8&gt;=Assumptions!$D$20,Staffing!$E57,0)</f>
        <v>0</v>
      </c>
      <c r="AE57" s="98">
        <f>IF(AE$8&gt;=Assumptions!$D$20,Staffing!$E57,0)</f>
        <v>0</v>
      </c>
      <c r="AF57" s="98">
        <f>IF(AF$8&gt;=Assumptions!$D$20,Staffing!$E57,0)</f>
        <v>0</v>
      </c>
      <c r="AG57" s="98">
        <f>IF(AG$8&gt;=Assumptions!$D$20,Staffing!$E57,0)</f>
        <v>0</v>
      </c>
      <c r="AH57" s="98">
        <f>IF(AH$8&gt;=Assumptions!$D$20,Staffing!$E57,0)</f>
        <v>0</v>
      </c>
      <c r="AI57" s="98">
        <f>IF(AI$8&gt;=Assumptions!$D$20,Staffing!$E57,0)</f>
        <v>0</v>
      </c>
      <c r="AJ57" s="98">
        <f>IF(AJ$8&gt;=Assumptions!$D$20,Staffing!$E57,0)</f>
        <v>0</v>
      </c>
      <c r="AK57" s="98">
        <f>IF(AK$8&gt;=Assumptions!$D$20,Staffing!$E57,0)</f>
        <v>0</v>
      </c>
      <c r="AL57" s="98">
        <f>IF(AL$8&gt;=Assumptions!$D$20,Staffing!$E57,0)</f>
        <v>0</v>
      </c>
      <c r="AM57" s="98">
        <f>IF(AM$8&gt;=Assumptions!$D$20,Staffing!$E57,0)</f>
        <v>0</v>
      </c>
      <c r="AN57" s="98">
        <f>IF(AN$8&gt;=Assumptions!$D$20,Staffing!$E57,0)</f>
        <v>0</v>
      </c>
      <c r="AO57" s="98">
        <f>IF(AO$8&gt;=Assumptions!$D$20,Staffing!$E57,0)</f>
        <v>0</v>
      </c>
      <c r="AP57" s="98">
        <f>IF(AP$8&gt;=Assumptions!$D$20,Staffing!$E57,0)</f>
        <v>0</v>
      </c>
      <c r="AQ57" s="98">
        <f>IF(AQ$8&gt;=Assumptions!$D$20,Staffing!$E57,0)</f>
        <v>0</v>
      </c>
      <c r="AR57" s="98">
        <f>IF(AR$8&gt;=Assumptions!$D$20,Staffing!$E57,0)</f>
        <v>0</v>
      </c>
      <c r="AS57" s="98">
        <f>IF(AS$8&gt;=Assumptions!$D$20,Staffing!$E57,0)</f>
        <v>0</v>
      </c>
      <c r="AT57" s="98">
        <f>IF(AT$8&gt;=Assumptions!$D$20,Staffing!$E57,0)</f>
        <v>0</v>
      </c>
      <c r="AU57" s="98">
        <f>IF(AU$8&gt;=Assumptions!$D$20,Staffing!$E57,0)</f>
        <v>0</v>
      </c>
      <c r="AV57" s="98">
        <f>IF(AV$8&gt;=Assumptions!$D$20,Staffing!$E57,0)</f>
        <v>0</v>
      </c>
      <c r="AW57" s="98">
        <f>IF(AW$8&gt;=Assumptions!$D$20,Staffing!$E57,0)</f>
        <v>0</v>
      </c>
      <c r="AX57" s="98">
        <f>IF(AX$8&gt;=Assumptions!$D$20,Staffing!$E57,0)</f>
        <v>0</v>
      </c>
      <c r="AY57" s="98">
        <f>IF(AY$8&gt;=Assumptions!$D$20,Staffing!$E57,0)</f>
        <v>0</v>
      </c>
      <c r="AZ57" s="98">
        <f>IF(AZ$8&gt;=Assumptions!$D$20,Staffing!$E57,0)</f>
        <v>0</v>
      </c>
      <c r="BA57" s="98">
        <f>IF(BA$8&gt;=Assumptions!$D$20,Staffing!$E57,0)</f>
        <v>0</v>
      </c>
      <c r="BB57" s="98">
        <f>IF(BB$8&gt;=Assumptions!$D$20,Staffing!$E57,0)</f>
        <v>0</v>
      </c>
      <c r="BC57" s="98">
        <f>IF(BC$8&gt;=Assumptions!$D$20,Staffing!$E57,0)</f>
        <v>0</v>
      </c>
      <c r="BD57" s="98">
        <f>IF(BD$8&gt;=Assumptions!$D$20,Staffing!$E57,0)</f>
        <v>0</v>
      </c>
      <c r="BE57" s="98">
        <f>IF(BE$8&gt;=Assumptions!$D$20,Staffing!$E57,0)</f>
        <v>0</v>
      </c>
      <c r="BF57" s="98">
        <f>IF(BF$8&gt;=Assumptions!$D$20,Staffing!$E57,0)</f>
        <v>0</v>
      </c>
      <c r="BG57" s="98">
        <f>IF(BG$8&gt;=Assumptions!$D$20,Staffing!$E57,0)</f>
        <v>0</v>
      </c>
      <c r="BH57" s="98">
        <f>IF(BH$8&gt;=Assumptions!$D$20,Staffing!$E57,0)</f>
        <v>0</v>
      </c>
      <c r="BI57" s="98">
        <f>IF(BI$8&gt;=Assumptions!$D$20,Staffing!$E57,0)</f>
        <v>0</v>
      </c>
      <c r="BJ57" s="98">
        <f>IF(BJ$8&gt;=Assumptions!$D$20,Staffing!$E57,0)</f>
        <v>0</v>
      </c>
      <c r="BK57" s="98">
        <f>IF(BK$8&gt;=Assumptions!$D$20,Staffing!$E57,0)</f>
        <v>0</v>
      </c>
      <c r="BL57" s="98">
        <f>IF(BL$8&gt;=Assumptions!$D$20,Staffing!$E57,0)</f>
        <v>0</v>
      </c>
      <c r="BM57" s="98">
        <f>IF(BM$8&gt;=Assumptions!$D$20,Staffing!$E57,0)</f>
        <v>0</v>
      </c>
      <c r="BN57" s="98">
        <f>IF(BN$8&gt;=Assumptions!$D$20,Staffing!$E57,0)</f>
        <v>0</v>
      </c>
      <c r="BO57" s="98">
        <f>IF(BO$8&gt;=Assumptions!$D$20,Staffing!$E57,0)</f>
        <v>0</v>
      </c>
      <c r="BP57" s="98">
        <f>IF(BP$8&gt;=Assumptions!$D$20,Staffing!$E57,0)</f>
        <v>0</v>
      </c>
      <c r="BQ57" s="98">
        <f>IF(BQ$8&gt;=Assumptions!$D$20,Staffing!$E57,0)</f>
        <v>0</v>
      </c>
      <c r="BR57" s="98">
        <f>IF(BR$8&gt;=Assumptions!$D$20,Staffing!$E57,0)</f>
        <v>0</v>
      </c>
      <c r="BS57" s="98">
        <f>IF(BS$8&gt;=Assumptions!$D$20,Staffing!$E57,0)</f>
        <v>0</v>
      </c>
      <c r="BT57" s="98">
        <f>IF(BT$8&gt;=Assumptions!$D$20,Staffing!$E57,0)</f>
        <v>0</v>
      </c>
      <c r="BU57" s="98">
        <f>IF(BU$8&gt;=Assumptions!$D$20,Staffing!$E57,0)</f>
        <v>0</v>
      </c>
      <c r="BV57" s="98">
        <f>IF(BV$8&gt;=Assumptions!$D$20,Staffing!$E57,0)</f>
        <v>0</v>
      </c>
      <c r="BW57" s="98">
        <f>IF(BW$8&gt;=Assumptions!$D$20,Staffing!$E57,0)</f>
        <v>0</v>
      </c>
      <c r="BX57" s="98">
        <f>IF(BX$8&gt;=Assumptions!$D$20,Staffing!$E57,0)</f>
        <v>0</v>
      </c>
      <c r="BY57" s="98">
        <f>IF(BY$8&gt;=Assumptions!$D$20,Staffing!$E57,0)</f>
        <v>0</v>
      </c>
      <c r="BZ57" s="98">
        <f>IF(BZ$8&gt;=Assumptions!$D$20,Staffing!$E57,0)</f>
        <v>0</v>
      </c>
      <c r="CA57" s="98">
        <f>IF(CA$8&gt;=Assumptions!$D$20,Staffing!$E57,0)</f>
        <v>0</v>
      </c>
      <c r="CB57" s="98">
        <f>IF(CB$8&gt;=Assumptions!$D$20,Staffing!$E57,0)</f>
        <v>0</v>
      </c>
      <c r="CC57" s="98">
        <f>IF(CC$8&gt;=Assumptions!$D$20,Staffing!$E57,0)</f>
        <v>0</v>
      </c>
      <c r="CD57" s="98">
        <f>IF(CD$8&gt;=Assumptions!$D$20,Staffing!$E57,0)</f>
        <v>0</v>
      </c>
      <c r="CE57" s="98">
        <f>IF(CE$8&gt;=Assumptions!$D$20,Staffing!$E57,0)</f>
        <v>0</v>
      </c>
      <c r="CF57" s="98">
        <f>IF(CF$8&gt;=Assumptions!$D$20,Staffing!$E57,0)</f>
        <v>0</v>
      </c>
      <c r="CG57" s="98">
        <f>IF(CG$8&gt;=Assumptions!$D$20,Staffing!$E57,0)</f>
        <v>0</v>
      </c>
      <c r="CH57" s="98">
        <f>IF(CH$8&gt;=Assumptions!$D$20,Staffing!$E57,0)</f>
        <v>0</v>
      </c>
      <c r="CI57" s="98">
        <f>IF(CI$8&gt;=Assumptions!$D$20,Staffing!$E57,0)</f>
        <v>0</v>
      </c>
      <c r="CJ57" s="98">
        <f>IF(CJ$8&gt;=Assumptions!$D$20,Staffing!$E57,0)</f>
        <v>0</v>
      </c>
      <c r="CK57" s="98">
        <f>IF(CK$8&gt;=Assumptions!$D$20,Staffing!$E57,0)</f>
        <v>0</v>
      </c>
      <c r="CL57" s="98">
        <f>IF(CL$8&gt;=Assumptions!$D$20,Staffing!$E57,0)</f>
        <v>0</v>
      </c>
      <c r="CM57" s="98">
        <f>IF(CM$8&gt;=Assumptions!$D$20,Staffing!$E57,0)</f>
        <v>0</v>
      </c>
      <c r="CN57" s="98">
        <f>IF(CN$8&gt;=Assumptions!$D$20,Staffing!$E57,0)</f>
        <v>0</v>
      </c>
      <c r="CO57" s="98">
        <f>IF(CO$8&gt;=Assumptions!$D$20,Staffing!$E57,0)</f>
        <v>0</v>
      </c>
      <c r="CP57" s="98">
        <f>IF(CP$8&gt;=Assumptions!$D$20,Staffing!$E57,0)</f>
        <v>0</v>
      </c>
      <c r="CQ57" s="98">
        <f>IF(CQ$8&gt;=Assumptions!$D$20,Staffing!$E57,0)</f>
        <v>0</v>
      </c>
      <c r="CR57" s="98">
        <f>IF(CR$8&gt;=Assumptions!$D$20,Staffing!$E57,0)</f>
        <v>0</v>
      </c>
      <c r="CS57" s="98">
        <f>IF(CS$8&gt;=Assumptions!$D$20,Staffing!$E57,0)</f>
        <v>0</v>
      </c>
      <c r="CT57" s="98">
        <f>IF(CT$8&gt;=Assumptions!$D$20,Staffing!$E57,0)</f>
        <v>0</v>
      </c>
      <c r="CU57" s="98">
        <f>IF(CU$8&gt;=Assumptions!$D$20,Staffing!$E57,0)</f>
        <v>0</v>
      </c>
      <c r="CV57" s="98">
        <f>IF(CV$8&gt;=Assumptions!$D$20,Staffing!$E57,0)</f>
        <v>0</v>
      </c>
      <c r="CW57" s="98">
        <f>IF(CW$8&gt;=Assumptions!$D$20,Staffing!$E57,0)</f>
        <v>0</v>
      </c>
      <c r="CX57" s="98">
        <f>IF(CX$8&gt;=Assumptions!$D$20,Staffing!$E57,0)</f>
        <v>0</v>
      </c>
      <c r="CY57" s="98">
        <f>IF(CY$8&gt;=Assumptions!$D$20,Staffing!$E57,0)</f>
        <v>0</v>
      </c>
      <c r="CZ57" s="98">
        <f>IF(CZ$8&gt;=Assumptions!$D$20,Staffing!$E57,0)</f>
        <v>0</v>
      </c>
      <c r="DA57" s="98">
        <f>IF(DA$8&gt;=Assumptions!$D$20,Staffing!$E57,0)</f>
        <v>0</v>
      </c>
      <c r="DB57" s="98">
        <f>IF(DB$8&gt;=Assumptions!$D$20,Staffing!$E57,0)</f>
        <v>0</v>
      </c>
      <c r="DC57" s="98">
        <f>IF(DC$8&gt;=Assumptions!$D$20,Staffing!$E57,0)</f>
        <v>0</v>
      </c>
      <c r="DD57" s="98">
        <f>IF(DD$8&gt;=Assumptions!$D$20,Staffing!$E57,0)</f>
        <v>0</v>
      </c>
      <c r="DE57" s="98">
        <f>IF(DE$8&gt;=Assumptions!$D$20,Staffing!$E57,0)</f>
        <v>0</v>
      </c>
      <c r="DF57" s="98">
        <f>IF(DF$8&gt;=Assumptions!$D$20,Staffing!$E57,0)</f>
        <v>0</v>
      </c>
      <c r="DG57" s="98">
        <f>IF(DG$8&gt;=Assumptions!$D$20,Staffing!$E57,0)</f>
        <v>0</v>
      </c>
      <c r="DH57" s="98">
        <f>IF(DH$8&gt;=Assumptions!$D$20,Staffing!$E57,0)</f>
        <v>0</v>
      </c>
      <c r="DI57" s="98">
        <f>IF(DI$8&gt;=Assumptions!$D$20,Staffing!$E57,0)</f>
        <v>0</v>
      </c>
      <c r="DJ57" s="98">
        <f>IF(DJ$8&gt;=Assumptions!$D$20,Staffing!$E57,0)</f>
        <v>0</v>
      </c>
      <c r="DK57" s="98">
        <f>IF(DK$8&gt;=Assumptions!$D$20,Staffing!$E57,0)</f>
        <v>0</v>
      </c>
      <c r="DL57" s="98">
        <f>IF(DL$8&gt;=Assumptions!$D$20,Staffing!$E57,0)</f>
        <v>0</v>
      </c>
      <c r="DM57" s="98">
        <f>IF(DM$8&gt;=Assumptions!$D$20,Staffing!$E57,0)</f>
        <v>0</v>
      </c>
      <c r="DN57" s="98">
        <f>IF(DN$8&gt;=Assumptions!$D$20,Staffing!$E57,0)</f>
        <v>0</v>
      </c>
      <c r="DO57" s="98">
        <f>IF(DO$8&gt;=Assumptions!$D$20,Staffing!$E57,0)</f>
        <v>0</v>
      </c>
      <c r="DP57" s="98">
        <f>IF(DP$8&gt;=Assumptions!$D$20,Staffing!$E57,0)</f>
        <v>0</v>
      </c>
      <c r="DQ57" s="98">
        <f>IF(DQ$8&gt;=Assumptions!$D$20,Staffing!$E57,0)</f>
        <v>0</v>
      </c>
      <c r="DR57" s="98">
        <f>IF(DR$8&gt;=Assumptions!$D$20,Staffing!$E57,0)</f>
        <v>0</v>
      </c>
      <c r="DS57" s="98">
        <f>IF(DS$8&gt;=Assumptions!$D$20,Staffing!$E57,0)</f>
        <v>0</v>
      </c>
      <c r="DT57" s="98">
        <f>IF(DT$8&gt;=Assumptions!$D$20,Staffing!$E57,0)</f>
        <v>0</v>
      </c>
      <c r="DU57" s="98">
        <f>IF(DU$8&gt;=Assumptions!$D$20,Staffing!$E57,0)</f>
        <v>0</v>
      </c>
      <c r="DV57" s="98">
        <f>IF(DV$8&gt;=Assumptions!$D$20,Staffing!$E57,0)</f>
        <v>0</v>
      </c>
    </row>
    <row r="58" spans="3:126">
      <c r="C58" s="1" t="s">
        <v>33</v>
      </c>
      <c r="D58" s="1" t="s">
        <v>154</v>
      </c>
      <c r="E58" s="97">
        <v>1</v>
      </c>
      <c r="F58" s="98">
        <f>IF(F$8&gt;=Assumptions!$D$20,Staffing!$E58,0)</f>
        <v>0</v>
      </c>
      <c r="G58" s="98">
        <f>IF(G$8&gt;=Assumptions!$D$20,Staffing!$E58,0)</f>
        <v>0</v>
      </c>
      <c r="H58" s="98">
        <f>IF(H$8&gt;=Assumptions!$D$20,Staffing!$E58,0)</f>
        <v>0</v>
      </c>
      <c r="I58" s="98">
        <f>IF(I$8&gt;=Assumptions!$D$20,Staffing!$E58,0)</f>
        <v>0</v>
      </c>
      <c r="J58" s="98">
        <f>IF(J$8&gt;=Assumptions!$D$20,Staffing!$E58,0)</f>
        <v>0</v>
      </c>
      <c r="K58" s="98">
        <f>IF(K$8&gt;=Assumptions!$D$20,Staffing!$E58,0)</f>
        <v>0</v>
      </c>
      <c r="L58" s="98">
        <f>IF(L$8&gt;=Assumptions!$D$20,Staffing!$E58,0)</f>
        <v>0</v>
      </c>
      <c r="M58" s="98">
        <f>IF(M$8&gt;=Assumptions!$D$20,Staffing!$E58,0)</f>
        <v>0</v>
      </c>
      <c r="N58" s="98">
        <f>IF(N$8&gt;=Assumptions!$D$20,Staffing!$E58,0)</f>
        <v>0</v>
      </c>
      <c r="O58" s="98">
        <f>IF(O$8&gt;=Assumptions!$D$20,Staffing!$E58,0)</f>
        <v>0</v>
      </c>
      <c r="P58" s="98">
        <f>IF(P$8&gt;=Assumptions!$D$20,Staffing!$E58,0)</f>
        <v>0</v>
      </c>
      <c r="Q58" s="98">
        <f>IF(Q$8&gt;=Assumptions!$D$20,Staffing!$E58,0)</f>
        <v>0</v>
      </c>
      <c r="R58" s="98">
        <f>IF(R$8&gt;=Assumptions!$D$20,Staffing!$E58,0)</f>
        <v>0</v>
      </c>
      <c r="S58" s="98">
        <f>IF(S$8&gt;=Assumptions!$D$20,Staffing!$E58,0)</f>
        <v>0</v>
      </c>
      <c r="T58" s="98">
        <f>IF(T$8&gt;=Assumptions!$D$20,Staffing!$E58,0)</f>
        <v>0</v>
      </c>
      <c r="U58" s="98">
        <f>IF(U$8&gt;=Assumptions!$D$20,Staffing!$E58,0)</f>
        <v>0</v>
      </c>
      <c r="V58" s="98">
        <f>IF(V$8&gt;=Assumptions!$D$20,Staffing!$E58,0)</f>
        <v>0</v>
      </c>
      <c r="W58" s="98">
        <f>IF(W$8&gt;=Assumptions!$D$20,Staffing!$E58,0)</f>
        <v>0</v>
      </c>
      <c r="X58" s="98">
        <f>IF(X$8&gt;=Assumptions!$D$20,Staffing!$E58,0)</f>
        <v>0</v>
      </c>
      <c r="Y58" s="98">
        <f>IF(Y$8&gt;=Assumptions!$D$20,Staffing!$E58,0)</f>
        <v>0</v>
      </c>
      <c r="Z58" s="98">
        <f>IF(Z$8&gt;=Assumptions!$D$20,Staffing!$E58,0)</f>
        <v>0</v>
      </c>
      <c r="AA58" s="98">
        <f>IF(AA$8&gt;=Assumptions!$D$20,Staffing!$E58,0)</f>
        <v>0</v>
      </c>
      <c r="AB58" s="98">
        <f>IF(AB$8&gt;=Assumptions!$D$20,Staffing!$E58,0)</f>
        <v>0</v>
      </c>
      <c r="AC58" s="98">
        <f>IF(AC$8&gt;=Assumptions!$D$20,Staffing!$E58,0)</f>
        <v>0</v>
      </c>
      <c r="AD58" s="98">
        <f>IF(AD$8&gt;=Assumptions!$D$20,Staffing!$E58,0)</f>
        <v>1</v>
      </c>
      <c r="AE58" s="98">
        <f>IF(AE$8&gt;=Assumptions!$D$20,Staffing!$E58,0)</f>
        <v>1</v>
      </c>
      <c r="AF58" s="98">
        <f>IF(AF$8&gt;=Assumptions!$D$20,Staffing!$E58,0)</f>
        <v>1</v>
      </c>
      <c r="AG58" s="98">
        <f>IF(AG$8&gt;=Assumptions!$D$20,Staffing!$E58,0)</f>
        <v>1</v>
      </c>
      <c r="AH58" s="98">
        <f>IF(AH$8&gt;=Assumptions!$D$20,Staffing!$E58,0)</f>
        <v>1</v>
      </c>
      <c r="AI58" s="98">
        <f>IF(AI$8&gt;=Assumptions!$D$20,Staffing!$E58,0)</f>
        <v>1</v>
      </c>
      <c r="AJ58" s="98">
        <f>IF(AJ$8&gt;=Assumptions!$D$20,Staffing!$E58,0)</f>
        <v>1</v>
      </c>
      <c r="AK58" s="98">
        <f>IF(AK$8&gt;=Assumptions!$D$20,Staffing!$E58,0)</f>
        <v>1</v>
      </c>
      <c r="AL58" s="98">
        <f>IF(AL$8&gt;=Assumptions!$D$20,Staffing!$E58,0)</f>
        <v>1</v>
      </c>
      <c r="AM58" s="98">
        <f>IF(AM$8&gt;=Assumptions!$D$20,Staffing!$E58,0)</f>
        <v>1</v>
      </c>
      <c r="AN58" s="98">
        <f>IF(AN$8&gt;=Assumptions!$D$20,Staffing!$E58,0)</f>
        <v>1</v>
      </c>
      <c r="AO58" s="98">
        <f>IF(AO$8&gt;=Assumptions!$D$20,Staffing!$E58,0)</f>
        <v>1</v>
      </c>
      <c r="AP58" s="98">
        <f>IF(AP$8&gt;=Assumptions!$D$20,Staffing!$E58,0)</f>
        <v>1</v>
      </c>
      <c r="AQ58" s="98">
        <f>IF(AQ$8&gt;=Assumptions!$D$20,Staffing!$E58,0)</f>
        <v>1</v>
      </c>
      <c r="AR58" s="98">
        <f>IF(AR$8&gt;=Assumptions!$D$20,Staffing!$E58,0)</f>
        <v>1</v>
      </c>
      <c r="AS58" s="98">
        <f>IF(AS$8&gt;=Assumptions!$D$20,Staffing!$E58,0)</f>
        <v>1</v>
      </c>
      <c r="AT58" s="98">
        <f>IF(AT$8&gt;=Assumptions!$D$20,Staffing!$E58,0)</f>
        <v>1</v>
      </c>
      <c r="AU58" s="98">
        <f>IF(AU$8&gt;=Assumptions!$D$20,Staffing!$E58,0)</f>
        <v>1</v>
      </c>
      <c r="AV58" s="98">
        <f>IF(AV$8&gt;=Assumptions!$D$20,Staffing!$E58,0)</f>
        <v>1</v>
      </c>
      <c r="AW58" s="98">
        <f>IF(AW$8&gt;=Assumptions!$D$20,Staffing!$E58,0)</f>
        <v>1</v>
      </c>
      <c r="AX58" s="98">
        <f>IF(AX$8&gt;=Assumptions!$D$20,Staffing!$E58,0)</f>
        <v>1</v>
      </c>
      <c r="AY58" s="98">
        <f>IF(AY$8&gt;=Assumptions!$D$20,Staffing!$E58,0)</f>
        <v>1</v>
      </c>
      <c r="AZ58" s="98">
        <f>IF(AZ$8&gt;=Assumptions!$D$20,Staffing!$E58,0)</f>
        <v>1</v>
      </c>
      <c r="BA58" s="98">
        <f>IF(BA$8&gt;=Assumptions!$D$20,Staffing!$E58,0)</f>
        <v>1</v>
      </c>
      <c r="BB58" s="98">
        <f>IF(BB$8&gt;=Assumptions!$D$20,Staffing!$E58,0)</f>
        <v>1</v>
      </c>
      <c r="BC58" s="98">
        <f>IF(BC$8&gt;=Assumptions!$D$20,Staffing!$E58,0)</f>
        <v>1</v>
      </c>
      <c r="BD58" s="98">
        <f>IF(BD$8&gt;=Assumptions!$D$20,Staffing!$E58,0)</f>
        <v>1</v>
      </c>
      <c r="BE58" s="98">
        <f>IF(BE$8&gt;=Assumptions!$D$20,Staffing!$E58,0)</f>
        <v>1</v>
      </c>
      <c r="BF58" s="98">
        <f>IF(BF$8&gt;=Assumptions!$D$20,Staffing!$E58,0)</f>
        <v>1</v>
      </c>
      <c r="BG58" s="98">
        <f>IF(BG$8&gt;=Assumptions!$D$20,Staffing!$E58,0)</f>
        <v>1</v>
      </c>
      <c r="BH58" s="98">
        <f>IF(BH$8&gt;=Assumptions!$D$20,Staffing!$E58,0)</f>
        <v>1</v>
      </c>
      <c r="BI58" s="98">
        <f>IF(BI$8&gt;=Assumptions!$D$20,Staffing!$E58,0)</f>
        <v>1</v>
      </c>
      <c r="BJ58" s="98">
        <f>IF(BJ$8&gt;=Assumptions!$D$20,Staffing!$E58,0)</f>
        <v>1</v>
      </c>
      <c r="BK58" s="98">
        <f>IF(BK$8&gt;=Assumptions!$D$20,Staffing!$E58,0)</f>
        <v>1</v>
      </c>
      <c r="BL58" s="98">
        <f>IF(BL$8&gt;=Assumptions!$D$20,Staffing!$E58,0)</f>
        <v>1</v>
      </c>
      <c r="BM58" s="98">
        <f>IF(BM$8&gt;=Assumptions!$D$20,Staffing!$E58,0)</f>
        <v>1</v>
      </c>
      <c r="BN58" s="98">
        <f>IF(BN$8&gt;=Assumptions!$D$20,Staffing!$E58,0)</f>
        <v>1</v>
      </c>
      <c r="BO58" s="98">
        <f>IF(BO$8&gt;=Assumptions!$D$20,Staffing!$E58,0)</f>
        <v>1</v>
      </c>
      <c r="BP58" s="98">
        <f>IF(BP$8&gt;=Assumptions!$D$20,Staffing!$E58,0)</f>
        <v>1</v>
      </c>
      <c r="BQ58" s="98">
        <f>IF(BQ$8&gt;=Assumptions!$D$20,Staffing!$E58,0)</f>
        <v>1</v>
      </c>
      <c r="BR58" s="98">
        <f>IF(BR$8&gt;=Assumptions!$D$20,Staffing!$E58,0)</f>
        <v>1</v>
      </c>
      <c r="BS58" s="98">
        <f>IF(BS$8&gt;=Assumptions!$D$20,Staffing!$E58,0)</f>
        <v>1</v>
      </c>
      <c r="BT58" s="98">
        <f>IF(BT$8&gt;=Assumptions!$D$20,Staffing!$E58,0)</f>
        <v>1</v>
      </c>
      <c r="BU58" s="98">
        <f>IF(BU$8&gt;=Assumptions!$D$20,Staffing!$E58,0)</f>
        <v>1</v>
      </c>
      <c r="BV58" s="98">
        <f>IF(BV$8&gt;=Assumptions!$D$20,Staffing!$E58,0)</f>
        <v>1</v>
      </c>
      <c r="BW58" s="98">
        <f>IF(BW$8&gt;=Assumptions!$D$20,Staffing!$E58,0)</f>
        <v>1</v>
      </c>
      <c r="BX58" s="98">
        <f>IF(BX$8&gt;=Assumptions!$D$20,Staffing!$E58,0)</f>
        <v>1</v>
      </c>
      <c r="BY58" s="98">
        <f>IF(BY$8&gt;=Assumptions!$D$20,Staffing!$E58,0)</f>
        <v>1</v>
      </c>
      <c r="BZ58" s="98">
        <f>IF(BZ$8&gt;=Assumptions!$D$20,Staffing!$E58,0)</f>
        <v>1</v>
      </c>
      <c r="CA58" s="98">
        <f>IF(CA$8&gt;=Assumptions!$D$20,Staffing!$E58,0)</f>
        <v>1</v>
      </c>
      <c r="CB58" s="98">
        <f>IF(CB$8&gt;=Assumptions!$D$20,Staffing!$E58,0)</f>
        <v>1</v>
      </c>
      <c r="CC58" s="98">
        <f>IF(CC$8&gt;=Assumptions!$D$20,Staffing!$E58,0)</f>
        <v>1</v>
      </c>
      <c r="CD58" s="98">
        <f>IF(CD$8&gt;=Assumptions!$D$20,Staffing!$E58,0)</f>
        <v>1</v>
      </c>
      <c r="CE58" s="98">
        <f>IF(CE$8&gt;=Assumptions!$D$20,Staffing!$E58,0)</f>
        <v>1</v>
      </c>
      <c r="CF58" s="98">
        <f>IF(CF$8&gt;=Assumptions!$D$20,Staffing!$E58,0)</f>
        <v>1</v>
      </c>
      <c r="CG58" s="98">
        <f>IF(CG$8&gt;=Assumptions!$D$20,Staffing!$E58,0)</f>
        <v>1</v>
      </c>
      <c r="CH58" s="98">
        <f>IF(CH$8&gt;=Assumptions!$D$20,Staffing!$E58,0)</f>
        <v>1</v>
      </c>
      <c r="CI58" s="98">
        <f>IF(CI$8&gt;=Assumptions!$D$20,Staffing!$E58,0)</f>
        <v>1</v>
      </c>
      <c r="CJ58" s="98">
        <f>IF(CJ$8&gt;=Assumptions!$D$20,Staffing!$E58,0)</f>
        <v>1</v>
      </c>
      <c r="CK58" s="98">
        <f>IF(CK$8&gt;=Assumptions!$D$20,Staffing!$E58,0)</f>
        <v>1</v>
      </c>
      <c r="CL58" s="98">
        <f>IF(CL$8&gt;=Assumptions!$D$20,Staffing!$E58,0)</f>
        <v>1</v>
      </c>
      <c r="CM58" s="98">
        <f>IF(CM$8&gt;=Assumptions!$D$20,Staffing!$E58,0)</f>
        <v>1</v>
      </c>
      <c r="CN58" s="98">
        <f>IF(CN$8&gt;=Assumptions!$D$20,Staffing!$E58,0)</f>
        <v>1</v>
      </c>
      <c r="CO58" s="98">
        <f>IF(CO$8&gt;=Assumptions!$D$20,Staffing!$E58,0)</f>
        <v>1</v>
      </c>
      <c r="CP58" s="98">
        <f>IF(CP$8&gt;=Assumptions!$D$20,Staffing!$E58,0)</f>
        <v>1</v>
      </c>
      <c r="CQ58" s="98">
        <f>IF(CQ$8&gt;=Assumptions!$D$20,Staffing!$E58,0)</f>
        <v>1</v>
      </c>
      <c r="CR58" s="98">
        <f>IF(CR$8&gt;=Assumptions!$D$20,Staffing!$E58,0)</f>
        <v>1</v>
      </c>
      <c r="CS58" s="98">
        <f>IF(CS$8&gt;=Assumptions!$D$20,Staffing!$E58,0)</f>
        <v>1</v>
      </c>
      <c r="CT58" s="98">
        <f>IF(CT$8&gt;=Assumptions!$D$20,Staffing!$E58,0)</f>
        <v>1</v>
      </c>
      <c r="CU58" s="98">
        <f>IF(CU$8&gt;=Assumptions!$D$20,Staffing!$E58,0)</f>
        <v>1</v>
      </c>
      <c r="CV58" s="98">
        <f>IF(CV$8&gt;=Assumptions!$D$20,Staffing!$E58,0)</f>
        <v>1</v>
      </c>
      <c r="CW58" s="98">
        <f>IF(CW$8&gt;=Assumptions!$D$20,Staffing!$E58,0)</f>
        <v>1</v>
      </c>
      <c r="CX58" s="98">
        <f>IF(CX$8&gt;=Assumptions!$D$20,Staffing!$E58,0)</f>
        <v>1</v>
      </c>
      <c r="CY58" s="98">
        <f>IF(CY$8&gt;=Assumptions!$D$20,Staffing!$E58,0)</f>
        <v>1</v>
      </c>
      <c r="CZ58" s="98">
        <f>IF(CZ$8&gt;=Assumptions!$D$20,Staffing!$E58,0)</f>
        <v>1</v>
      </c>
      <c r="DA58" s="98">
        <f>IF(DA$8&gt;=Assumptions!$D$20,Staffing!$E58,0)</f>
        <v>1</v>
      </c>
      <c r="DB58" s="98">
        <f>IF(DB$8&gt;=Assumptions!$D$20,Staffing!$E58,0)</f>
        <v>1</v>
      </c>
      <c r="DC58" s="98">
        <f>IF(DC$8&gt;=Assumptions!$D$20,Staffing!$E58,0)</f>
        <v>1</v>
      </c>
      <c r="DD58" s="98">
        <f>IF(DD$8&gt;=Assumptions!$D$20,Staffing!$E58,0)</f>
        <v>1</v>
      </c>
      <c r="DE58" s="98">
        <f>IF(DE$8&gt;=Assumptions!$D$20,Staffing!$E58,0)</f>
        <v>1</v>
      </c>
      <c r="DF58" s="98">
        <f>IF(DF$8&gt;=Assumptions!$D$20,Staffing!$E58,0)</f>
        <v>1</v>
      </c>
      <c r="DG58" s="98">
        <f>IF(DG$8&gt;=Assumptions!$D$20,Staffing!$E58,0)</f>
        <v>1</v>
      </c>
      <c r="DH58" s="98">
        <f>IF(DH$8&gt;=Assumptions!$D$20,Staffing!$E58,0)</f>
        <v>1</v>
      </c>
      <c r="DI58" s="98">
        <f>IF(DI$8&gt;=Assumptions!$D$20,Staffing!$E58,0)</f>
        <v>1</v>
      </c>
      <c r="DJ58" s="98">
        <f>IF(DJ$8&gt;=Assumptions!$D$20,Staffing!$E58,0)</f>
        <v>1</v>
      </c>
      <c r="DK58" s="98">
        <f>IF(DK$8&gt;=Assumptions!$D$20,Staffing!$E58,0)</f>
        <v>1</v>
      </c>
      <c r="DL58" s="98">
        <f>IF(DL$8&gt;=Assumptions!$D$20,Staffing!$E58,0)</f>
        <v>1</v>
      </c>
      <c r="DM58" s="98">
        <f>IF(DM$8&gt;=Assumptions!$D$20,Staffing!$E58,0)</f>
        <v>1</v>
      </c>
      <c r="DN58" s="98">
        <f>IF(DN$8&gt;=Assumptions!$D$20,Staffing!$E58,0)</f>
        <v>1</v>
      </c>
      <c r="DO58" s="98">
        <f>IF(DO$8&gt;=Assumptions!$D$20,Staffing!$E58,0)</f>
        <v>1</v>
      </c>
      <c r="DP58" s="98">
        <f>IF(DP$8&gt;=Assumptions!$D$20,Staffing!$E58,0)</f>
        <v>1</v>
      </c>
      <c r="DQ58" s="98">
        <f>IF(DQ$8&gt;=Assumptions!$D$20,Staffing!$E58,0)</f>
        <v>1</v>
      </c>
      <c r="DR58" s="98">
        <f>IF(DR$8&gt;=Assumptions!$D$20,Staffing!$E58,0)</f>
        <v>1</v>
      </c>
      <c r="DS58" s="98">
        <f>IF(DS$8&gt;=Assumptions!$D$20,Staffing!$E58,0)</f>
        <v>1</v>
      </c>
      <c r="DT58" s="98">
        <f>IF(DT$8&gt;=Assumptions!$D$20,Staffing!$E58,0)</f>
        <v>1</v>
      </c>
      <c r="DU58" s="98">
        <f>IF(DU$8&gt;=Assumptions!$D$20,Staffing!$E58,0)</f>
        <v>1</v>
      </c>
      <c r="DV58" s="98">
        <f>IF(DV$8&gt;=Assumptions!$D$20,Staffing!$E58,0)</f>
        <v>1</v>
      </c>
    </row>
    <row r="59" spans="3:126">
      <c r="C59" s="1" t="s">
        <v>33</v>
      </c>
      <c r="D59" s="1" t="s">
        <v>155</v>
      </c>
      <c r="E59" s="97">
        <v>4.2</v>
      </c>
      <c r="F59" s="98">
        <f>IF(F$8&gt;=Assumptions!$D$20,Staffing!$E59,0)</f>
        <v>0</v>
      </c>
      <c r="G59" s="98">
        <f>IF(G$8&gt;=Assumptions!$D$20,Staffing!$E59,0)</f>
        <v>0</v>
      </c>
      <c r="H59" s="98">
        <f>IF(H$8&gt;=Assumptions!$D$20,Staffing!$E59,0)</f>
        <v>0</v>
      </c>
      <c r="I59" s="98">
        <f>IF(I$8&gt;=Assumptions!$D$20,Staffing!$E59,0)</f>
        <v>0</v>
      </c>
      <c r="J59" s="98">
        <f>IF(J$8&gt;=Assumptions!$D$20,Staffing!$E59,0)</f>
        <v>0</v>
      </c>
      <c r="K59" s="98">
        <f>IF(K$8&gt;=Assumptions!$D$20,Staffing!$E59,0)</f>
        <v>0</v>
      </c>
      <c r="L59" s="98">
        <f>IF(L$8&gt;=Assumptions!$D$20,Staffing!$E59,0)</f>
        <v>0</v>
      </c>
      <c r="M59" s="98">
        <f>IF(M$8&gt;=Assumptions!$D$20,Staffing!$E59,0)</f>
        <v>0</v>
      </c>
      <c r="N59" s="98">
        <f>IF(N$8&gt;=Assumptions!$D$20,Staffing!$E59,0)</f>
        <v>0</v>
      </c>
      <c r="O59" s="98">
        <f>IF(O$8&gt;=Assumptions!$D$20,Staffing!$E59,0)</f>
        <v>0</v>
      </c>
      <c r="P59" s="98">
        <f>IF(P$8&gt;=Assumptions!$D$20,Staffing!$E59,0)</f>
        <v>0</v>
      </c>
      <c r="Q59" s="98">
        <f>IF(Q$8&gt;=Assumptions!$D$20,Staffing!$E59,0)</f>
        <v>0</v>
      </c>
      <c r="R59" s="98">
        <f>IF(R$8&gt;=Assumptions!$D$20,Staffing!$E59,0)</f>
        <v>0</v>
      </c>
      <c r="S59" s="98">
        <f>IF(S$8&gt;=Assumptions!$D$20,Staffing!$E59,0)</f>
        <v>0</v>
      </c>
      <c r="T59" s="98">
        <f>IF(T$8&gt;=Assumptions!$D$20,Staffing!$E59,0)</f>
        <v>0</v>
      </c>
      <c r="U59" s="98">
        <f>IF(U$8&gt;=Assumptions!$D$20,Staffing!$E59,0)</f>
        <v>0</v>
      </c>
      <c r="V59" s="98">
        <f>IF(V$8&gt;=Assumptions!$D$20,Staffing!$E59,0)</f>
        <v>0</v>
      </c>
      <c r="W59" s="98">
        <f>IF(W$8&gt;=Assumptions!$D$20,Staffing!$E59,0)</f>
        <v>0</v>
      </c>
      <c r="X59" s="98">
        <f>IF(X$8&gt;=Assumptions!$D$20,Staffing!$E59,0)</f>
        <v>0</v>
      </c>
      <c r="Y59" s="98">
        <f>IF(Y$8&gt;=Assumptions!$D$20,Staffing!$E59,0)</f>
        <v>0</v>
      </c>
      <c r="Z59" s="98">
        <f>IF(Z$8&gt;=Assumptions!$D$20,Staffing!$E59,0)</f>
        <v>0</v>
      </c>
      <c r="AA59" s="98">
        <f>IF(AA$8&gt;=Assumptions!$D$20,Staffing!$E59,0)</f>
        <v>0</v>
      </c>
      <c r="AB59" s="98">
        <f>IF(AB$8&gt;=Assumptions!$D$20,Staffing!$E59,0)</f>
        <v>0</v>
      </c>
      <c r="AC59" s="98">
        <f>IF(AC$8&gt;=Assumptions!$D$20,Staffing!$E59,0)</f>
        <v>0</v>
      </c>
      <c r="AD59" s="98">
        <f>IF(AD$8&gt;=Assumptions!$D$20,Staffing!$E59,0)</f>
        <v>4.2</v>
      </c>
      <c r="AE59" s="98">
        <f>IF(AE$8&gt;=Assumptions!$D$20,Staffing!$E59,0)</f>
        <v>4.2</v>
      </c>
      <c r="AF59" s="98">
        <f>IF(AF$8&gt;=Assumptions!$D$20,Staffing!$E59,0)</f>
        <v>4.2</v>
      </c>
      <c r="AG59" s="98">
        <f>IF(AG$8&gt;=Assumptions!$D$20,Staffing!$E59,0)</f>
        <v>4.2</v>
      </c>
      <c r="AH59" s="98">
        <f>IF(AH$8&gt;=Assumptions!$D$20,Staffing!$E59,0)</f>
        <v>4.2</v>
      </c>
      <c r="AI59" s="98">
        <f>IF(AI$8&gt;=Assumptions!$D$20,Staffing!$E59,0)</f>
        <v>4.2</v>
      </c>
      <c r="AJ59" s="98">
        <f>IF(AJ$8&gt;=Assumptions!$D$20,Staffing!$E59,0)</f>
        <v>4.2</v>
      </c>
      <c r="AK59" s="98">
        <f>IF(AK$8&gt;=Assumptions!$D$20,Staffing!$E59,0)</f>
        <v>4.2</v>
      </c>
      <c r="AL59" s="98">
        <f>IF(AL$8&gt;=Assumptions!$D$20,Staffing!$E59,0)</f>
        <v>4.2</v>
      </c>
      <c r="AM59" s="98">
        <f>IF(AM$8&gt;=Assumptions!$D$20,Staffing!$E59,0)</f>
        <v>4.2</v>
      </c>
      <c r="AN59" s="98">
        <f>IF(AN$8&gt;=Assumptions!$D$20,Staffing!$E59,0)</f>
        <v>4.2</v>
      </c>
      <c r="AO59" s="98">
        <f>IF(AO$8&gt;=Assumptions!$D$20,Staffing!$E59,0)</f>
        <v>4.2</v>
      </c>
      <c r="AP59" s="98">
        <f>IF(AP$8&gt;=Assumptions!$D$20,Staffing!$E59,0)</f>
        <v>4.2</v>
      </c>
      <c r="AQ59" s="98">
        <f>IF(AQ$8&gt;=Assumptions!$D$20,Staffing!$E59,0)</f>
        <v>4.2</v>
      </c>
      <c r="AR59" s="98">
        <f>IF(AR$8&gt;=Assumptions!$D$20,Staffing!$E59,0)</f>
        <v>4.2</v>
      </c>
      <c r="AS59" s="98">
        <f>IF(AS$8&gt;=Assumptions!$D$20,Staffing!$E59,0)</f>
        <v>4.2</v>
      </c>
      <c r="AT59" s="98">
        <f>IF(AT$8&gt;=Assumptions!$D$20,Staffing!$E59,0)</f>
        <v>4.2</v>
      </c>
      <c r="AU59" s="98">
        <f>IF(AU$8&gt;=Assumptions!$D$20,Staffing!$E59,0)</f>
        <v>4.2</v>
      </c>
      <c r="AV59" s="98">
        <f>IF(AV$8&gt;=Assumptions!$D$20,Staffing!$E59,0)</f>
        <v>4.2</v>
      </c>
      <c r="AW59" s="98">
        <f>IF(AW$8&gt;=Assumptions!$D$20,Staffing!$E59,0)</f>
        <v>4.2</v>
      </c>
      <c r="AX59" s="98">
        <f>IF(AX$8&gt;=Assumptions!$D$20,Staffing!$E59,0)</f>
        <v>4.2</v>
      </c>
      <c r="AY59" s="98">
        <f>IF(AY$8&gt;=Assumptions!$D$20,Staffing!$E59,0)</f>
        <v>4.2</v>
      </c>
      <c r="AZ59" s="98">
        <f>IF(AZ$8&gt;=Assumptions!$D$20,Staffing!$E59,0)</f>
        <v>4.2</v>
      </c>
      <c r="BA59" s="98">
        <f>IF(BA$8&gt;=Assumptions!$D$20,Staffing!$E59,0)</f>
        <v>4.2</v>
      </c>
      <c r="BB59" s="98">
        <f>IF(BB$8&gt;=Assumptions!$D$20,Staffing!$E59,0)</f>
        <v>4.2</v>
      </c>
      <c r="BC59" s="98">
        <f>IF(BC$8&gt;=Assumptions!$D$20,Staffing!$E59,0)</f>
        <v>4.2</v>
      </c>
      <c r="BD59" s="98">
        <f>IF(BD$8&gt;=Assumptions!$D$20,Staffing!$E59,0)</f>
        <v>4.2</v>
      </c>
      <c r="BE59" s="98">
        <f>IF(BE$8&gt;=Assumptions!$D$20,Staffing!$E59,0)</f>
        <v>4.2</v>
      </c>
      <c r="BF59" s="98">
        <f>IF(BF$8&gt;=Assumptions!$D$20,Staffing!$E59,0)</f>
        <v>4.2</v>
      </c>
      <c r="BG59" s="98">
        <f>IF(BG$8&gt;=Assumptions!$D$20,Staffing!$E59,0)</f>
        <v>4.2</v>
      </c>
      <c r="BH59" s="98">
        <f>IF(BH$8&gt;=Assumptions!$D$20,Staffing!$E59,0)</f>
        <v>4.2</v>
      </c>
      <c r="BI59" s="98">
        <f>IF(BI$8&gt;=Assumptions!$D$20,Staffing!$E59,0)</f>
        <v>4.2</v>
      </c>
      <c r="BJ59" s="98">
        <f>IF(BJ$8&gt;=Assumptions!$D$20,Staffing!$E59,0)</f>
        <v>4.2</v>
      </c>
      <c r="BK59" s="98">
        <f>IF(BK$8&gt;=Assumptions!$D$20,Staffing!$E59,0)</f>
        <v>4.2</v>
      </c>
      <c r="BL59" s="98">
        <f>IF(BL$8&gt;=Assumptions!$D$20,Staffing!$E59,0)</f>
        <v>4.2</v>
      </c>
      <c r="BM59" s="98">
        <f>IF(BM$8&gt;=Assumptions!$D$20,Staffing!$E59,0)</f>
        <v>4.2</v>
      </c>
      <c r="BN59" s="98">
        <f>IF(BN$8&gt;=Assumptions!$D$20,Staffing!$E59,0)</f>
        <v>4.2</v>
      </c>
      <c r="BO59" s="98">
        <f>IF(BO$8&gt;=Assumptions!$D$20,Staffing!$E59,0)</f>
        <v>4.2</v>
      </c>
      <c r="BP59" s="98">
        <f>IF(BP$8&gt;=Assumptions!$D$20,Staffing!$E59,0)</f>
        <v>4.2</v>
      </c>
      <c r="BQ59" s="98">
        <f>IF(BQ$8&gt;=Assumptions!$D$20,Staffing!$E59,0)</f>
        <v>4.2</v>
      </c>
      <c r="BR59" s="98">
        <f>IF(BR$8&gt;=Assumptions!$D$20,Staffing!$E59,0)</f>
        <v>4.2</v>
      </c>
      <c r="BS59" s="98">
        <f>IF(BS$8&gt;=Assumptions!$D$20,Staffing!$E59,0)</f>
        <v>4.2</v>
      </c>
      <c r="BT59" s="98">
        <f>IF(BT$8&gt;=Assumptions!$D$20,Staffing!$E59,0)</f>
        <v>4.2</v>
      </c>
      <c r="BU59" s="98">
        <f>IF(BU$8&gt;=Assumptions!$D$20,Staffing!$E59,0)</f>
        <v>4.2</v>
      </c>
      <c r="BV59" s="98">
        <f>IF(BV$8&gt;=Assumptions!$D$20,Staffing!$E59,0)</f>
        <v>4.2</v>
      </c>
      <c r="BW59" s="98">
        <f>IF(BW$8&gt;=Assumptions!$D$20,Staffing!$E59,0)</f>
        <v>4.2</v>
      </c>
      <c r="BX59" s="98">
        <f>IF(BX$8&gt;=Assumptions!$D$20,Staffing!$E59,0)</f>
        <v>4.2</v>
      </c>
      <c r="BY59" s="98">
        <f>IF(BY$8&gt;=Assumptions!$D$20,Staffing!$E59,0)</f>
        <v>4.2</v>
      </c>
      <c r="BZ59" s="98">
        <f>IF(BZ$8&gt;=Assumptions!$D$20,Staffing!$E59,0)</f>
        <v>4.2</v>
      </c>
      <c r="CA59" s="98">
        <f>IF(CA$8&gt;=Assumptions!$D$20,Staffing!$E59,0)</f>
        <v>4.2</v>
      </c>
      <c r="CB59" s="98">
        <f>IF(CB$8&gt;=Assumptions!$D$20,Staffing!$E59,0)</f>
        <v>4.2</v>
      </c>
      <c r="CC59" s="98">
        <f>IF(CC$8&gt;=Assumptions!$D$20,Staffing!$E59,0)</f>
        <v>4.2</v>
      </c>
      <c r="CD59" s="98">
        <f>IF(CD$8&gt;=Assumptions!$D$20,Staffing!$E59,0)</f>
        <v>4.2</v>
      </c>
      <c r="CE59" s="98">
        <f>IF(CE$8&gt;=Assumptions!$D$20,Staffing!$E59,0)</f>
        <v>4.2</v>
      </c>
      <c r="CF59" s="98">
        <f>IF(CF$8&gt;=Assumptions!$D$20,Staffing!$E59,0)</f>
        <v>4.2</v>
      </c>
      <c r="CG59" s="98">
        <f>IF(CG$8&gt;=Assumptions!$D$20,Staffing!$E59,0)</f>
        <v>4.2</v>
      </c>
      <c r="CH59" s="98">
        <f>IF(CH$8&gt;=Assumptions!$D$20,Staffing!$E59,0)</f>
        <v>4.2</v>
      </c>
      <c r="CI59" s="98">
        <f>IF(CI$8&gt;=Assumptions!$D$20,Staffing!$E59,0)</f>
        <v>4.2</v>
      </c>
      <c r="CJ59" s="98">
        <f>IF(CJ$8&gt;=Assumptions!$D$20,Staffing!$E59,0)</f>
        <v>4.2</v>
      </c>
      <c r="CK59" s="98">
        <f>IF(CK$8&gt;=Assumptions!$D$20,Staffing!$E59,0)</f>
        <v>4.2</v>
      </c>
      <c r="CL59" s="98">
        <f>IF(CL$8&gt;=Assumptions!$D$20,Staffing!$E59,0)</f>
        <v>4.2</v>
      </c>
      <c r="CM59" s="98">
        <f>IF(CM$8&gt;=Assumptions!$D$20,Staffing!$E59,0)</f>
        <v>4.2</v>
      </c>
      <c r="CN59" s="98">
        <f>IF(CN$8&gt;=Assumptions!$D$20,Staffing!$E59,0)</f>
        <v>4.2</v>
      </c>
      <c r="CO59" s="98">
        <f>IF(CO$8&gt;=Assumptions!$D$20,Staffing!$E59,0)</f>
        <v>4.2</v>
      </c>
      <c r="CP59" s="98">
        <f>IF(CP$8&gt;=Assumptions!$D$20,Staffing!$E59,0)</f>
        <v>4.2</v>
      </c>
      <c r="CQ59" s="98">
        <f>IF(CQ$8&gt;=Assumptions!$D$20,Staffing!$E59,0)</f>
        <v>4.2</v>
      </c>
      <c r="CR59" s="98">
        <f>IF(CR$8&gt;=Assumptions!$D$20,Staffing!$E59,0)</f>
        <v>4.2</v>
      </c>
      <c r="CS59" s="98">
        <f>IF(CS$8&gt;=Assumptions!$D$20,Staffing!$E59,0)</f>
        <v>4.2</v>
      </c>
      <c r="CT59" s="98">
        <f>IF(CT$8&gt;=Assumptions!$D$20,Staffing!$E59,0)</f>
        <v>4.2</v>
      </c>
      <c r="CU59" s="98">
        <f>IF(CU$8&gt;=Assumptions!$D$20,Staffing!$E59,0)</f>
        <v>4.2</v>
      </c>
      <c r="CV59" s="98">
        <f>IF(CV$8&gt;=Assumptions!$D$20,Staffing!$E59,0)</f>
        <v>4.2</v>
      </c>
      <c r="CW59" s="98">
        <f>IF(CW$8&gt;=Assumptions!$D$20,Staffing!$E59,0)</f>
        <v>4.2</v>
      </c>
      <c r="CX59" s="98">
        <f>IF(CX$8&gt;=Assumptions!$D$20,Staffing!$E59,0)</f>
        <v>4.2</v>
      </c>
      <c r="CY59" s="98">
        <f>IF(CY$8&gt;=Assumptions!$D$20,Staffing!$E59,0)</f>
        <v>4.2</v>
      </c>
      <c r="CZ59" s="98">
        <f>IF(CZ$8&gt;=Assumptions!$D$20,Staffing!$E59,0)</f>
        <v>4.2</v>
      </c>
      <c r="DA59" s="98">
        <f>IF(DA$8&gt;=Assumptions!$D$20,Staffing!$E59,0)</f>
        <v>4.2</v>
      </c>
      <c r="DB59" s="98">
        <f>IF(DB$8&gt;=Assumptions!$D$20,Staffing!$E59,0)</f>
        <v>4.2</v>
      </c>
      <c r="DC59" s="98">
        <f>IF(DC$8&gt;=Assumptions!$D$20,Staffing!$E59,0)</f>
        <v>4.2</v>
      </c>
      <c r="DD59" s="98">
        <f>IF(DD$8&gt;=Assumptions!$D$20,Staffing!$E59,0)</f>
        <v>4.2</v>
      </c>
      <c r="DE59" s="98">
        <f>IF(DE$8&gt;=Assumptions!$D$20,Staffing!$E59,0)</f>
        <v>4.2</v>
      </c>
      <c r="DF59" s="98">
        <f>IF(DF$8&gt;=Assumptions!$D$20,Staffing!$E59,0)</f>
        <v>4.2</v>
      </c>
      <c r="DG59" s="98">
        <f>IF(DG$8&gt;=Assumptions!$D$20,Staffing!$E59,0)</f>
        <v>4.2</v>
      </c>
      <c r="DH59" s="98">
        <f>IF(DH$8&gt;=Assumptions!$D$20,Staffing!$E59,0)</f>
        <v>4.2</v>
      </c>
      <c r="DI59" s="98">
        <f>IF(DI$8&gt;=Assumptions!$D$20,Staffing!$E59,0)</f>
        <v>4.2</v>
      </c>
      <c r="DJ59" s="98">
        <f>IF(DJ$8&gt;=Assumptions!$D$20,Staffing!$E59,0)</f>
        <v>4.2</v>
      </c>
      <c r="DK59" s="98">
        <f>IF(DK$8&gt;=Assumptions!$D$20,Staffing!$E59,0)</f>
        <v>4.2</v>
      </c>
      <c r="DL59" s="98">
        <f>IF(DL$8&gt;=Assumptions!$D$20,Staffing!$E59,0)</f>
        <v>4.2</v>
      </c>
      <c r="DM59" s="98">
        <f>IF(DM$8&gt;=Assumptions!$D$20,Staffing!$E59,0)</f>
        <v>4.2</v>
      </c>
      <c r="DN59" s="98">
        <f>IF(DN$8&gt;=Assumptions!$D$20,Staffing!$E59,0)</f>
        <v>4.2</v>
      </c>
      <c r="DO59" s="98">
        <f>IF(DO$8&gt;=Assumptions!$D$20,Staffing!$E59,0)</f>
        <v>4.2</v>
      </c>
      <c r="DP59" s="98">
        <f>IF(DP$8&gt;=Assumptions!$D$20,Staffing!$E59,0)</f>
        <v>4.2</v>
      </c>
      <c r="DQ59" s="98">
        <f>IF(DQ$8&gt;=Assumptions!$D$20,Staffing!$E59,0)</f>
        <v>4.2</v>
      </c>
      <c r="DR59" s="98">
        <f>IF(DR$8&gt;=Assumptions!$D$20,Staffing!$E59,0)</f>
        <v>4.2</v>
      </c>
      <c r="DS59" s="98">
        <f>IF(DS$8&gt;=Assumptions!$D$20,Staffing!$E59,0)</f>
        <v>4.2</v>
      </c>
      <c r="DT59" s="98">
        <f>IF(DT$8&gt;=Assumptions!$D$20,Staffing!$E59,0)</f>
        <v>4.2</v>
      </c>
      <c r="DU59" s="98">
        <f>IF(DU$8&gt;=Assumptions!$D$20,Staffing!$E59,0)</f>
        <v>4.2</v>
      </c>
      <c r="DV59" s="98">
        <f>IF(DV$8&gt;=Assumptions!$D$20,Staffing!$E59,0)</f>
        <v>4.2</v>
      </c>
    </row>
    <row r="60" spans="3:126">
      <c r="C60" s="1" t="s">
        <v>28</v>
      </c>
      <c r="D60" s="1" t="s">
        <v>151</v>
      </c>
      <c r="E60" s="97">
        <v>2</v>
      </c>
      <c r="F60" s="98">
        <f>IF(F$8&gt;=Assumptions!$D$20,IF(F51&gt;=Assumptions!$I$60,1,Staffing!$E60),0)</f>
        <v>0</v>
      </c>
      <c r="G60" s="98">
        <f>IF(G$8&gt;=Assumptions!$D$20,IF(G51&gt;=Assumptions!$I$60,1,Staffing!$E60),0)</f>
        <v>0</v>
      </c>
      <c r="H60" s="98">
        <f>IF(H$8&gt;=Assumptions!$D$20,IF(H51&gt;=Assumptions!$I$60,1,Staffing!$E60),0)</f>
        <v>0</v>
      </c>
      <c r="I60" s="98">
        <f>IF(I$8&gt;=Assumptions!$D$20,IF(I51&gt;=Assumptions!$I$60,1,Staffing!$E60),0)</f>
        <v>0</v>
      </c>
      <c r="J60" s="98">
        <f>IF(J$8&gt;=Assumptions!$D$20,IF(J51&gt;=Assumptions!$I$60,1,Staffing!$E60),0)</f>
        <v>0</v>
      </c>
      <c r="K60" s="98">
        <f>IF(K$8&gt;=Assumptions!$D$20,IF(K51&gt;=Assumptions!$I$60,1,Staffing!$E60),0)</f>
        <v>0</v>
      </c>
      <c r="L60" s="98">
        <f>IF(L$8&gt;=Assumptions!$D$20,IF(L51&gt;=Assumptions!$I$60,1,Staffing!$E60),0)</f>
        <v>0</v>
      </c>
      <c r="M60" s="98">
        <f>IF(M$8&gt;=Assumptions!$D$20,IF(M51&gt;=Assumptions!$I$60,1,Staffing!$E60),0)</f>
        <v>0</v>
      </c>
      <c r="N60" s="98">
        <f>IF(N$8&gt;=Assumptions!$D$20,IF(N51&gt;=Assumptions!$I$60,1,Staffing!$E60),0)</f>
        <v>0</v>
      </c>
      <c r="O60" s="98">
        <f>IF(O$8&gt;=Assumptions!$D$20,IF(O51&gt;=Assumptions!$I$60,1,Staffing!$E60),0)</f>
        <v>0</v>
      </c>
      <c r="P60" s="98">
        <f>IF(P$8&gt;=Assumptions!$D$20,IF(P51&gt;=Assumptions!$I$60,1,Staffing!$E60),0)</f>
        <v>0</v>
      </c>
      <c r="Q60" s="98">
        <f>IF(Q$8&gt;=Assumptions!$D$20,IF(Q51&gt;=Assumptions!$I$60,1,Staffing!$E60),0)</f>
        <v>0</v>
      </c>
      <c r="R60" s="98">
        <f>IF(R$8&gt;=Assumptions!$D$20,IF(R51&gt;=Assumptions!$I$60,1,Staffing!$E60),0)</f>
        <v>0</v>
      </c>
      <c r="S60" s="98">
        <f>IF(S$8&gt;=Assumptions!$D$20,IF(S51&gt;=Assumptions!$I$60,1,Staffing!$E60),0)</f>
        <v>0</v>
      </c>
      <c r="T60" s="98">
        <f>IF(T$8&gt;=Assumptions!$D$20,IF(T51&gt;=Assumptions!$I$60,1,Staffing!$E60),0)</f>
        <v>0</v>
      </c>
      <c r="U60" s="98">
        <f>IF(U$8&gt;=Assumptions!$D$20,IF(U51&gt;=Assumptions!$I$60,1,Staffing!$E60),0)</f>
        <v>0</v>
      </c>
      <c r="V60" s="98">
        <f>IF(V$8&gt;=Assumptions!$D$20,IF(V51&gt;=Assumptions!$I$60,1,Staffing!$E60),0)</f>
        <v>0</v>
      </c>
      <c r="W60" s="98">
        <f>IF(W$8&gt;=Assumptions!$D$20,IF(W51&gt;=Assumptions!$I$60,1,Staffing!$E60),0)</f>
        <v>0</v>
      </c>
      <c r="X60" s="98">
        <f>IF(X$8&gt;=Assumptions!$D$20,IF(X51&gt;=Assumptions!$I$60,1,Staffing!$E60),0)</f>
        <v>0</v>
      </c>
      <c r="Y60" s="98">
        <f>IF(Y$8&gt;=Assumptions!$D$20,IF(Y51&gt;=Assumptions!$I$60,1,Staffing!$E60),0)</f>
        <v>0</v>
      </c>
      <c r="Z60" s="98">
        <f>IF(Z$8&gt;=Assumptions!$D$20,IF(Z51&gt;=Assumptions!$I$60,1,Staffing!$E60),0)</f>
        <v>0</v>
      </c>
      <c r="AA60" s="98">
        <f>IF(AA$8&gt;=Assumptions!$D$20,IF(AA51&gt;=Assumptions!$I$60,1,Staffing!$E60),0)</f>
        <v>0</v>
      </c>
      <c r="AB60" s="98">
        <f>IF(AB$8&gt;=Assumptions!$D$20,IF(AB51&gt;=Assumptions!$I$60,1,Staffing!$E60),0)</f>
        <v>0</v>
      </c>
      <c r="AC60" s="98">
        <f>IF(AC$8&gt;=Assumptions!$D$20,IF(AC51&gt;=Assumptions!$I$60,1,Staffing!$E60),0)</f>
        <v>0</v>
      </c>
      <c r="AD60" s="98">
        <f>IF(AD$8&gt;=Assumptions!$D$20,IF(AD51&gt;=Assumptions!$I$60,1,Staffing!$E60),0)</f>
        <v>2</v>
      </c>
      <c r="AE60" s="98">
        <f>IF(AE$8&gt;=Assumptions!$D$20,IF(AE51&gt;=Assumptions!$I$60,1,Staffing!$E60),0)</f>
        <v>2</v>
      </c>
      <c r="AF60" s="98">
        <f>IF(AF$8&gt;=Assumptions!$D$20,IF(AF51&gt;=Assumptions!$I$60,1,Staffing!$E60),0)</f>
        <v>2</v>
      </c>
      <c r="AG60" s="98">
        <f>IF(AG$8&gt;=Assumptions!$D$20,IF(AG51&gt;=Assumptions!$I$60,1,Staffing!$E60),0)</f>
        <v>2</v>
      </c>
      <c r="AH60" s="98">
        <f>IF(AH$8&gt;=Assumptions!$D$20,IF(AH51&gt;=Assumptions!$I$60,1,Staffing!$E60),0)</f>
        <v>2</v>
      </c>
      <c r="AI60" s="98">
        <f>IF(AI$8&gt;=Assumptions!$D$20,IF(AI51&gt;=Assumptions!$I$60,1,Staffing!$E60),0)</f>
        <v>2</v>
      </c>
      <c r="AJ60" s="98">
        <f>IF(AJ$8&gt;=Assumptions!$D$20,IF(AJ51&gt;=Assumptions!$I$60,1,Staffing!$E60),0)</f>
        <v>2</v>
      </c>
      <c r="AK60" s="98">
        <f>IF(AK$8&gt;=Assumptions!$D$20,IF(AK51&gt;=Assumptions!$I$60,1,Staffing!$E60),0)</f>
        <v>2</v>
      </c>
      <c r="AL60" s="98">
        <f>IF(AL$8&gt;=Assumptions!$D$20,IF(AL51&gt;=Assumptions!$I$60,1,Staffing!$E60),0)</f>
        <v>2</v>
      </c>
      <c r="AM60" s="98">
        <f>IF(AM$8&gt;=Assumptions!$D$20,IF(AM51&gt;=Assumptions!$I$60,1,Staffing!$E60),0)</f>
        <v>2</v>
      </c>
      <c r="AN60" s="98">
        <f>IF(AN$8&gt;=Assumptions!$D$20,IF(AN51&gt;=Assumptions!$I$60,1,Staffing!$E60),0)</f>
        <v>2</v>
      </c>
      <c r="AO60" s="98">
        <f>IF(AO$8&gt;=Assumptions!$D$20,IF(AO51&gt;=Assumptions!$I$60,1,Staffing!$E60),0)</f>
        <v>2</v>
      </c>
      <c r="AP60" s="98">
        <f>IF(AP$8&gt;=Assumptions!$D$20,IF(AP51&gt;=Assumptions!$I$60,1,Staffing!$E60),0)</f>
        <v>2</v>
      </c>
      <c r="AQ60" s="98">
        <f>IF(AQ$8&gt;=Assumptions!$D$20,IF(AQ51&gt;=Assumptions!$I$60,1,Staffing!$E60),0)</f>
        <v>2</v>
      </c>
      <c r="AR60" s="98">
        <f>IF(AR$8&gt;=Assumptions!$D$20,IF(AR51&gt;=Assumptions!$I$60,1,Staffing!$E60),0)</f>
        <v>2</v>
      </c>
      <c r="AS60" s="98">
        <f>IF(AS$8&gt;=Assumptions!$D$20,IF(AS51&gt;=Assumptions!$I$60,1,Staffing!$E60),0)</f>
        <v>2</v>
      </c>
      <c r="AT60" s="98">
        <f>IF(AT$8&gt;=Assumptions!$D$20,IF(AT51&gt;=Assumptions!$I$60,1,Staffing!$E60),0)</f>
        <v>2</v>
      </c>
      <c r="AU60" s="98">
        <f>IF(AU$8&gt;=Assumptions!$D$20,IF(AU51&gt;=Assumptions!$I$60,1,Staffing!$E60),0)</f>
        <v>2</v>
      </c>
      <c r="AV60" s="98">
        <f>IF(AV$8&gt;=Assumptions!$D$20,IF(AV51&gt;=Assumptions!$I$60,1,Staffing!$E60),0)</f>
        <v>2</v>
      </c>
      <c r="AW60" s="98">
        <f>IF(AW$8&gt;=Assumptions!$D$20,IF(AW51&gt;=Assumptions!$I$60,1,Staffing!$E60),0)</f>
        <v>2</v>
      </c>
      <c r="AX60" s="98">
        <f>IF(AX$8&gt;=Assumptions!$D$20,IF(AX51&gt;=Assumptions!$I$60,1,Staffing!$E60),0)</f>
        <v>2</v>
      </c>
      <c r="AY60" s="98">
        <f>IF(AY$8&gt;=Assumptions!$D$20,IF(AY51&gt;=Assumptions!$I$60,1,Staffing!$E60),0)</f>
        <v>2</v>
      </c>
      <c r="AZ60" s="98">
        <f>IF(AZ$8&gt;=Assumptions!$D$20,IF(AZ51&gt;=Assumptions!$I$60,1,Staffing!$E60),0)</f>
        <v>2</v>
      </c>
      <c r="BA60" s="98">
        <f>IF(BA$8&gt;=Assumptions!$D$20,IF(BA51&gt;=Assumptions!$I$60,1,Staffing!$E60),0)</f>
        <v>2</v>
      </c>
      <c r="BB60" s="98">
        <f>IF(BB$8&gt;=Assumptions!$D$20,IF(BB51&gt;=Assumptions!$I$60,1,Staffing!$E60),0)</f>
        <v>2</v>
      </c>
      <c r="BC60" s="98">
        <f>IF(BC$8&gt;=Assumptions!$D$20,IF(BC51&gt;=Assumptions!$I$60,1,Staffing!$E60),0)</f>
        <v>2</v>
      </c>
      <c r="BD60" s="98">
        <f>IF(BD$8&gt;=Assumptions!$D$20,IF(BD51&gt;=Assumptions!$I$60,1,Staffing!$E60),0)</f>
        <v>2</v>
      </c>
      <c r="BE60" s="98">
        <f>IF(BE$8&gt;=Assumptions!$D$20,IF(BE51&gt;=Assumptions!$I$60,1,Staffing!$E60),0)</f>
        <v>2</v>
      </c>
      <c r="BF60" s="98">
        <f>IF(BF$8&gt;=Assumptions!$D$20,IF(BF51&gt;=Assumptions!$I$60,1,Staffing!$E60),0)</f>
        <v>2</v>
      </c>
      <c r="BG60" s="98">
        <f>IF(BG$8&gt;=Assumptions!$D$20,IF(BG51&gt;=Assumptions!$I$60,1,Staffing!$E60),0)</f>
        <v>2</v>
      </c>
      <c r="BH60" s="98">
        <f>IF(BH$8&gt;=Assumptions!$D$20,IF(BH51&gt;=Assumptions!$I$60,1,Staffing!$E60),0)</f>
        <v>2</v>
      </c>
      <c r="BI60" s="98">
        <f>IF(BI$8&gt;=Assumptions!$D$20,IF(BI51&gt;=Assumptions!$I$60,1,Staffing!$E60),0)</f>
        <v>1</v>
      </c>
      <c r="BJ60" s="98">
        <f>IF(BJ$8&gt;=Assumptions!$D$20,IF(BJ51&gt;=Assumptions!$I$60,1,Staffing!$E60),0)</f>
        <v>1</v>
      </c>
      <c r="BK60" s="98">
        <f>IF(BK$8&gt;=Assumptions!$D$20,IF(BK51&gt;=Assumptions!$I$60,1,Staffing!$E60),0)</f>
        <v>1</v>
      </c>
      <c r="BL60" s="98">
        <f>IF(BL$8&gt;=Assumptions!$D$20,IF(BL51&gt;=Assumptions!$I$60,1,Staffing!$E60),0)</f>
        <v>1</v>
      </c>
      <c r="BM60" s="98">
        <f>IF(BM$8&gt;=Assumptions!$D$20,IF(BM51&gt;=Assumptions!$I$60,1,Staffing!$E60),0)</f>
        <v>1</v>
      </c>
      <c r="BN60" s="98">
        <f>IF(BN$8&gt;=Assumptions!$D$20,IF(BN51&gt;=Assumptions!$I$60,1,Staffing!$E60),0)</f>
        <v>1</v>
      </c>
      <c r="BO60" s="98">
        <f>IF(BO$8&gt;=Assumptions!$D$20,IF(BO51&gt;=Assumptions!$I$60,1,Staffing!$E60),0)</f>
        <v>1</v>
      </c>
      <c r="BP60" s="98">
        <f>IF(BP$8&gt;=Assumptions!$D$20,IF(BP51&gt;=Assumptions!$I$60,1,Staffing!$E60),0)</f>
        <v>1</v>
      </c>
      <c r="BQ60" s="98">
        <f>IF(BQ$8&gt;=Assumptions!$D$20,IF(BQ51&gt;=Assumptions!$I$60,1,Staffing!$E60),0)</f>
        <v>1</v>
      </c>
      <c r="BR60" s="98">
        <f>IF(BR$8&gt;=Assumptions!$D$20,IF(BR51&gt;=Assumptions!$I$60,1,Staffing!$E60),0)</f>
        <v>1</v>
      </c>
      <c r="BS60" s="98">
        <f>IF(BS$8&gt;=Assumptions!$D$20,IF(BS51&gt;=Assumptions!$I$60,1,Staffing!$E60),0)</f>
        <v>1</v>
      </c>
      <c r="BT60" s="98">
        <f>IF(BT$8&gt;=Assumptions!$D$20,IF(BT51&gt;=Assumptions!$I$60,1,Staffing!$E60),0)</f>
        <v>1</v>
      </c>
      <c r="BU60" s="98">
        <f>IF(BU$8&gt;=Assumptions!$D$20,IF(BU51&gt;=Assumptions!$I$60,1,Staffing!$E60),0)</f>
        <v>1</v>
      </c>
      <c r="BV60" s="98">
        <f>IF(BV$8&gt;=Assumptions!$D$20,IF(BV51&gt;=Assumptions!$I$60,1,Staffing!$E60),0)</f>
        <v>1</v>
      </c>
      <c r="BW60" s="98">
        <f>IF(BW$8&gt;=Assumptions!$D$20,IF(BW51&gt;=Assumptions!$I$60,1,Staffing!$E60),0)</f>
        <v>1</v>
      </c>
      <c r="BX60" s="98">
        <f>IF(BX$8&gt;=Assumptions!$D$20,IF(BX51&gt;=Assumptions!$I$60,1,Staffing!$E60),0)</f>
        <v>1</v>
      </c>
      <c r="BY60" s="98">
        <f>IF(BY$8&gt;=Assumptions!$D$20,IF(BY51&gt;=Assumptions!$I$60,1,Staffing!$E60),0)</f>
        <v>1</v>
      </c>
      <c r="BZ60" s="98">
        <f>IF(BZ$8&gt;=Assumptions!$D$20,IF(BZ51&gt;=Assumptions!$I$60,1,Staffing!$E60),0)</f>
        <v>1</v>
      </c>
      <c r="CA60" s="98">
        <f>IF(CA$8&gt;=Assumptions!$D$20,IF(CA51&gt;=Assumptions!$I$60,1,Staffing!$E60),0)</f>
        <v>1</v>
      </c>
      <c r="CB60" s="98">
        <f>IF(CB$8&gt;=Assumptions!$D$20,IF(CB51&gt;=Assumptions!$I$60,1,Staffing!$E60),0)</f>
        <v>1</v>
      </c>
      <c r="CC60" s="98">
        <f>IF(CC$8&gt;=Assumptions!$D$20,IF(CC51&gt;=Assumptions!$I$60,1,Staffing!$E60),0)</f>
        <v>1</v>
      </c>
      <c r="CD60" s="98">
        <f>IF(CD$8&gt;=Assumptions!$D$20,IF(CD51&gt;=Assumptions!$I$60,1,Staffing!$E60),0)</f>
        <v>1</v>
      </c>
      <c r="CE60" s="98">
        <f>IF(CE$8&gt;=Assumptions!$D$20,IF(CE51&gt;=Assumptions!$I$60,1,Staffing!$E60),0)</f>
        <v>1</v>
      </c>
      <c r="CF60" s="98">
        <f>IF(CF$8&gt;=Assumptions!$D$20,IF(CF51&gt;=Assumptions!$I$60,1,Staffing!$E60),0)</f>
        <v>1</v>
      </c>
      <c r="CG60" s="98">
        <f>IF(CG$8&gt;=Assumptions!$D$20,IF(CG51&gt;=Assumptions!$I$60,1,Staffing!$E60),0)</f>
        <v>1</v>
      </c>
      <c r="CH60" s="98">
        <f>IF(CH$8&gt;=Assumptions!$D$20,IF(CH51&gt;=Assumptions!$I$60,1,Staffing!$E60),0)</f>
        <v>1</v>
      </c>
      <c r="CI60" s="98">
        <f>IF(CI$8&gt;=Assumptions!$D$20,IF(CI51&gt;=Assumptions!$I$60,1,Staffing!$E60),0)</f>
        <v>1</v>
      </c>
      <c r="CJ60" s="98">
        <f>IF(CJ$8&gt;=Assumptions!$D$20,IF(CJ51&gt;=Assumptions!$I$60,1,Staffing!$E60),0)</f>
        <v>1</v>
      </c>
      <c r="CK60" s="98">
        <f>IF(CK$8&gt;=Assumptions!$D$20,IF(CK51&gt;=Assumptions!$I$60,1,Staffing!$E60),0)</f>
        <v>1</v>
      </c>
      <c r="CL60" s="98">
        <f>IF(CL$8&gt;=Assumptions!$D$20,IF(CL51&gt;=Assumptions!$I$60,1,Staffing!$E60),0)</f>
        <v>1</v>
      </c>
      <c r="CM60" s="98">
        <f>IF(CM$8&gt;=Assumptions!$D$20,IF(CM51&gt;=Assumptions!$I$60,1,Staffing!$E60),0)</f>
        <v>1</v>
      </c>
      <c r="CN60" s="98">
        <f>IF(CN$8&gt;=Assumptions!$D$20,IF(CN51&gt;=Assumptions!$I$60,1,Staffing!$E60),0)</f>
        <v>1</v>
      </c>
      <c r="CO60" s="98">
        <f>IF(CO$8&gt;=Assumptions!$D$20,IF(CO51&gt;=Assumptions!$I$60,1,Staffing!$E60),0)</f>
        <v>1</v>
      </c>
      <c r="CP60" s="98">
        <f>IF(CP$8&gt;=Assumptions!$D$20,IF(CP51&gt;=Assumptions!$I$60,1,Staffing!$E60),0)</f>
        <v>1</v>
      </c>
      <c r="CQ60" s="98">
        <f>IF(CQ$8&gt;=Assumptions!$D$20,IF(CQ51&gt;=Assumptions!$I$60,1,Staffing!$E60),0)</f>
        <v>1</v>
      </c>
      <c r="CR60" s="98">
        <f>IF(CR$8&gt;=Assumptions!$D$20,IF(CR51&gt;=Assumptions!$I$60,1,Staffing!$E60),0)</f>
        <v>1</v>
      </c>
      <c r="CS60" s="98">
        <f>IF(CS$8&gt;=Assumptions!$D$20,IF(CS51&gt;=Assumptions!$I$60,1,Staffing!$E60),0)</f>
        <v>1</v>
      </c>
      <c r="CT60" s="98">
        <f>IF(CT$8&gt;=Assumptions!$D$20,IF(CT51&gt;=Assumptions!$I$60,1,Staffing!$E60),0)</f>
        <v>1</v>
      </c>
      <c r="CU60" s="98">
        <f>IF(CU$8&gt;=Assumptions!$D$20,IF(CU51&gt;=Assumptions!$I$60,1,Staffing!$E60),0)</f>
        <v>1</v>
      </c>
      <c r="CV60" s="98">
        <f>IF(CV$8&gt;=Assumptions!$D$20,IF(CV51&gt;=Assumptions!$I$60,1,Staffing!$E60),0)</f>
        <v>1</v>
      </c>
      <c r="CW60" s="98">
        <f>IF(CW$8&gt;=Assumptions!$D$20,IF(CW51&gt;=Assumptions!$I$60,1,Staffing!$E60),0)</f>
        <v>1</v>
      </c>
      <c r="CX60" s="98">
        <f>IF(CX$8&gt;=Assumptions!$D$20,IF(CX51&gt;=Assumptions!$I$60,1,Staffing!$E60),0)</f>
        <v>1</v>
      </c>
      <c r="CY60" s="98">
        <f>IF(CY$8&gt;=Assumptions!$D$20,IF(CY51&gt;=Assumptions!$I$60,1,Staffing!$E60),0)</f>
        <v>1</v>
      </c>
      <c r="CZ60" s="98">
        <f>IF(CZ$8&gt;=Assumptions!$D$20,IF(CZ51&gt;=Assumptions!$I$60,1,Staffing!$E60),0)</f>
        <v>1</v>
      </c>
      <c r="DA60" s="98">
        <f>IF(DA$8&gt;=Assumptions!$D$20,IF(DA51&gt;=Assumptions!$I$60,1,Staffing!$E60),0)</f>
        <v>1</v>
      </c>
      <c r="DB60" s="98">
        <f>IF(DB$8&gt;=Assumptions!$D$20,IF(DB51&gt;=Assumptions!$I$60,1,Staffing!$E60),0)</f>
        <v>1</v>
      </c>
      <c r="DC60" s="98">
        <f>IF(DC$8&gt;=Assumptions!$D$20,IF(DC51&gt;=Assumptions!$I$60,1,Staffing!$E60),0)</f>
        <v>1</v>
      </c>
      <c r="DD60" s="98">
        <f>IF(DD$8&gt;=Assumptions!$D$20,IF(DD51&gt;=Assumptions!$I$60,1,Staffing!$E60),0)</f>
        <v>1</v>
      </c>
      <c r="DE60" s="98">
        <f>IF(DE$8&gt;=Assumptions!$D$20,IF(DE51&gt;=Assumptions!$I$60,1,Staffing!$E60),0)</f>
        <v>1</v>
      </c>
      <c r="DF60" s="98">
        <f>IF(DF$8&gt;=Assumptions!$D$20,IF(DF51&gt;=Assumptions!$I$60,1,Staffing!$E60),0)</f>
        <v>1</v>
      </c>
      <c r="DG60" s="98">
        <f>IF(DG$8&gt;=Assumptions!$D$20,IF(DG51&gt;=Assumptions!$I$60,1,Staffing!$E60),0)</f>
        <v>1</v>
      </c>
      <c r="DH60" s="98">
        <f>IF(DH$8&gt;=Assumptions!$D$20,IF(DH51&gt;=Assumptions!$I$60,1,Staffing!$E60),0)</f>
        <v>1</v>
      </c>
      <c r="DI60" s="98">
        <f>IF(DI$8&gt;=Assumptions!$D$20,IF(DI51&gt;=Assumptions!$I$60,1,Staffing!$E60),0)</f>
        <v>1</v>
      </c>
      <c r="DJ60" s="98">
        <f>IF(DJ$8&gt;=Assumptions!$D$20,IF(DJ51&gt;=Assumptions!$I$60,1,Staffing!$E60),0)</f>
        <v>1</v>
      </c>
      <c r="DK60" s="98">
        <f>IF(DK$8&gt;=Assumptions!$D$20,IF(DK51&gt;=Assumptions!$I$60,1,Staffing!$E60),0)</f>
        <v>1</v>
      </c>
      <c r="DL60" s="98">
        <f>IF(DL$8&gt;=Assumptions!$D$20,IF(DL51&gt;=Assumptions!$I$60,1,Staffing!$E60),0)</f>
        <v>1</v>
      </c>
      <c r="DM60" s="98">
        <f>IF(DM$8&gt;=Assumptions!$D$20,IF(DM51&gt;=Assumptions!$I$60,1,Staffing!$E60),0)</f>
        <v>1</v>
      </c>
      <c r="DN60" s="98">
        <f>IF(DN$8&gt;=Assumptions!$D$20,IF(DN51&gt;=Assumptions!$I$60,1,Staffing!$E60),0)</f>
        <v>1</v>
      </c>
      <c r="DO60" s="98">
        <f>IF(DO$8&gt;=Assumptions!$D$20,IF(DO51&gt;=Assumptions!$I$60,1,Staffing!$E60),0)</f>
        <v>1</v>
      </c>
      <c r="DP60" s="98">
        <f>IF(DP$8&gt;=Assumptions!$D$20,IF(DP51&gt;=Assumptions!$I$60,1,Staffing!$E60),0)</f>
        <v>1</v>
      </c>
      <c r="DQ60" s="98">
        <f>IF(DQ$8&gt;=Assumptions!$D$20,IF(DQ51&gt;=Assumptions!$I$60,1,Staffing!$E60),0)</f>
        <v>1</v>
      </c>
      <c r="DR60" s="98">
        <f>IF(DR$8&gt;=Assumptions!$D$20,IF(DR51&gt;=Assumptions!$I$60,1,Staffing!$E60),0)</f>
        <v>1</v>
      </c>
      <c r="DS60" s="98">
        <f>IF(DS$8&gt;=Assumptions!$D$20,IF(DS51&gt;=Assumptions!$I$60,1,Staffing!$E60),0)</f>
        <v>1</v>
      </c>
      <c r="DT60" s="98">
        <f>IF(DT$8&gt;=Assumptions!$D$20,IF(DT51&gt;=Assumptions!$I$60,1,Staffing!$E60),0)</f>
        <v>1</v>
      </c>
      <c r="DU60" s="98">
        <f>IF(DU$8&gt;=Assumptions!$D$20,IF(DU51&gt;=Assumptions!$I$60,1,Staffing!$E60),0)</f>
        <v>1</v>
      </c>
      <c r="DV60" s="98">
        <f>IF(DV$8&gt;=Assumptions!$D$20,IF(DV51&gt;=Assumptions!$I$60,1,Staffing!$E60),0)</f>
        <v>1</v>
      </c>
    </row>
    <row r="61" spans="3:126">
      <c r="C61" s="1" t="s">
        <v>28</v>
      </c>
      <c r="D61" s="1" t="s">
        <v>639</v>
      </c>
      <c r="E61" s="98"/>
      <c r="F61" s="98">
        <f>IF(F$8&gt;=Assumptions!$D$20,IF(F51&gt;=Assumptions!$I$60,1,1),0)</f>
        <v>0</v>
      </c>
      <c r="G61" s="98">
        <f>IF(G$8&gt;=Assumptions!$D$20,IF(G51&gt;=Assumptions!$I$60,1,1),0)</f>
        <v>0</v>
      </c>
      <c r="H61" s="98">
        <f>IF(H$8&gt;=Assumptions!$D$20,IF(H51&gt;=Assumptions!$I$60,1,1),0)</f>
        <v>0</v>
      </c>
      <c r="I61" s="98">
        <f>IF(I$8&gt;=Assumptions!$D$20,IF(I51&gt;=Assumptions!$I$60,1,1),0)</f>
        <v>0</v>
      </c>
      <c r="J61" s="98">
        <f>IF(J$8&gt;=Assumptions!$D$20,IF(J51&gt;=Assumptions!$I$60,1,1),0)</f>
        <v>0</v>
      </c>
      <c r="K61" s="98">
        <f>IF(K$8&gt;=Assumptions!$D$20,IF(K51&gt;=Assumptions!$I$60,1,1),0)</f>
        <v>0</v>
      </c>
      <c r="L61" s="98">
        <f>IF(L$8&gt;=Assumptions!$D$20,IF(L51&gt;=Assumptions!$I$60,1,1),0)</f>
        <v>0</v>
      </c>
      <c r="M61" s="98">
        <f>IF(M$8&gt;=Assumptions!$D$20,IF(M51&gt;=Assumptions!$I$60,1,1),0)</f>
        <v>0</v>
      </c>
      <c r="N61" s="98">
        <f>IF(N$8&gt;=Assumptions!$D$20,IF(N51&gt;=Assumptions!$I$60,1,1),0)</f>
        <v>0</v>
      </c>
      <c r="O61" s="98">
        <f>IF(O$8&gt;=Assumptions!$D$20,IF(O51&gt;=Assumptions!$I$60,1,1),0)</f>
        <v>0</v>
      </c>
      <c r="P61" s="98">
        <f>IF(P$8&gt;=Assumptions!$D$20,IF(P51&gt;=Assumptions!$I$60,1,1),0)</f>
        <v>0</v>
      </c>
      <c r="Q61" s="98">
        <f>IF(Q$8&gt;=Assumptions!$D$20,IF(Q51&gt;=Assumptions!$I$60,1,1),0)</f>
        <v>0</v>
      </c>
      <c r="R61" s="98">
        <f>IF(R$8&gt;=Assumptions!$D$20,IF(R51&gt;=Assumptions!$I$60,1,1),0)</f>
        <v>0</v>
      </c>
      <c r="S61" s="98">
        <f>IF(S$8&gt;=Assumptions!$D$20,IF(S51&gt;=Assumptions!$I$60,1,1),0)</f>
        <v>0</v>
      </c>
      <c r="T61" s="98">
        <f>IF(T$8&gt;=Assumptions!$D$20,IF(T51&gt;=Assumptions!$I$60,1,1),0)</f>
        <v>0</v>
      </c>
      <c r="U61" s="98">
        <f>IF(U$8&gt;=Assumptions!$D$20,IF(U51&gt;=Assumptions!$I$60,1,1),0)</f>
        <v>0</v>
      </c>
      <c r="V61" s="98">
        <f>IF(V$8&gt;=Assumptions!$D$20,IF(V51&gt;=Assumptions!$I$60,1,1),0)</f>
        <v>0</v>
      </c>
      <c r="W61" s="98">
        <f>IF(W$8&gt;=Assumptions!$D$20,IF(W51&gt;=Assumptions!$I$60,1,1),0)</f>
        <v>0</v>
      </c>
      <c r="X61" s="98">
        <f>IF(X$8&gt;=Assumptions!$D$20,IF(X51&gt;=Assumptions!$I$60,1,1),0)</f>
        <v>0</v>
      </c>
      <c r="Y61" s="98">
        <f>IF(Y$8&gt;=Assumptions!$D$20,IF(Y51&gt;=Assumptions!$I$60,1,1),0)</f>
        <v>0</v>
      </c>
      <c r="Z61" s="98">
        <f>IF(Z$8&gt;=Assumptions!$D$20,IF(Z51&gt;=Assumptions!$I$60,1,1),0)</f>
        <v>0</v>
      </c>
      <c r="AA61" s="98">
        <f>IF(AA$8&gt;=Assumptions!$D$20,IF(AA51&gt;=Assumptions!$I$60,1,1),0)</f>
        <v>0</v>
      </c>
      <c r="AB61" s="98">
        <f>IF(AB$8&gt;=Assumptions!$D$20,IF(AB51&gt;=Assumptions!$I$60,1,1),0)</f>
        <v>0</v>
      </c>
      <c r="AC61" s="98">
        <f>IF(AC$8&gt;=Assumptions!$D$20,IF(AC51&gt;=Assumptions!$I$60,1,1),0)</f>
        <v>0</v>
      </c>
      <c r="AD61" s="98">
        <f>IF(AD$8&gt;=Assumptions!$D$20,IF(AD51&gt;=Assumptions!$I$60,1,1),0)</f>
        <v>1</v>
      </c>
      <c r="AE61" s="98">
        <f>IF(AE$8&gt;=Assumptions!$D$20,IF(AE51&gt;=Assumptions!$I$60,1,1),0)</f>
        <v>1</v>
      </c>
      <c r="AF61" s="98">
        <f>IF(AF$8&gt;=Assumptions!$D$20,IF(AF51&gt;=Assumptions!$I$60,1,1),0)</f>
        <v>1</v>
      </c>
      <c r="AG61" s="98">
        <f>IF(AG$8&gt;=Assumptions!$D$20,IF(AG51&gt;=Assumptions!$I$60,1,1),0)</f>
        <v>1</v>
      </c>
      <c r="AH61" s="98">
        <f>IF(AH$8&gt;=Assumptions!$D$20,IF(AH51&gt;=Assumptions!$I$60,1,1),0)</f>
        <v>1</v>
      </c>
      <c r="AI61" s="98">
        <f>IF(AI$8&gt;=Assumptions!$D$20,IF(AI51&gt;=Assumptions!$I$60,1,1),0)</f>
        <v>1</v>
      </c>
      <c r="AJ61" s="98">
        <f>IF(AJ$8&gt;=Assumptions!$D$20,IF(AJ51&gt;=Assumptions!$I$60,1,1),0)</f>
        <v>1</v>
      </c>
      <c r="AK61" s="98">
        <f>IF(AK$8&gt;=Assumptions!$D$20,IF(AK51&gt;=Assumptions!$I$60,1,1),0)</f>
        <v>1</v>
      </c>
      <c r="AL61" s="98">
        <f>IF(AL$8&gt;=Assumptions!$D$20,IF(AL51&gt;=Assumptions!$I$60,1,1),0)</f>
        <v>1</v>
      </c>
      <c r="AM61" s="98">
        <f>IF(AM$8&gt;=Assumptions!$D$20,IF(AM51&gt;=Assumptions!$I$60,1,1),0)</f>
        <v>1</v>
      </c>
      <c r="AN61" s="98">
        <f>IF(AN$8&gt;=Assumptions!$D$20,IF(AN51&gt;=Assumptions!$I$60,1,1),0)</f>
        <v>1</v>
      </c>
      <c r="AO61" s="98">
        <f>IF(AO$8&gt;=Assumptions!$D$20,IF(AO51&gt;=Assumptions!$I$60,1,1),0)</f>
        <v>1</v>
      </c>
      <c r="AP61" s="98">
        <f>IF(AP$8&gt;=Assumptions!$D$20,IF(AP51&gt;=Assumptions!$I$60,1,1),0)</f>
        <v>1</v>
      </c>
      <c r="AQ61" s="98">
        <f>IF(AQ$8&gt;=Assumptions!$D$20,IF(AQ51&gt;=Assumptions!$I$60,1,1),0)</f>
        <v>1</v>
      </c>
      <c r="AR61" s="98">
        <f>IF(AR$8&gt;=Assumptions!$D$20,IF(AR51&gt;=Assumptions!$I$60,1,1),0)</f>
        <v>1</v>
      </c>
      <c r="AS61" s="98">
        <f>IF(AS$8&gt;=Assumptions!$D$20,IF(AS51&gt;=Assumptions!$I$60,1,1),0)</f>
        <v>1</v>
      </c>
      <c r="AT61" s="98">
        <f>IF(AT$8&gt;=Assumptions!$D$20,IF(AT51&gt;=Assumptions!$I$60,1,1),0)</f>
        <v>1</v>
      </c>
      <c r="AU61" s="98">
        <f>IF(AU$8&gt;=Assumptions!$D$20,IF(AU51&gt;=Assumptions!$I$60,1,1),0)</f>
        <v>1</v>
      </c>
      <c r="AV61" s="98">
        <f>IF(AV$8&gt;=Assumptions!$D$20,IF(AV51&gt;=Assumptions!$I$60,1,1),0)</f>
        <v>1</v>
      </c>
      <c r="AW61" s="98">
        <f>IF(AW$8&gt;=Assumptions!$D$20,IF(AW51&gt;=Assumptions!$I$60,1,1),0)</f>
        <v>1</v>
      </c>
      <c r="AX61" s="98">
        <f>IF(AX$8&gt;=Assumptions!$D$20,IF(AX51&gt;=Assumptions!$I$60,1,1),0)</f>
        <v>1</v>
      </c>
      <c r="AY61" s="98">
        <f>IF(AY$8&gt;=Assumptions!$D$20,IF(AY51&gt;=Assumptions!$I$60,1,1),0)</f>
        <v>1</v>
      </c>
      <c r="AZ61" s="98">
        <f>IF(AZ$8&gt;=Assumptions!$D$20,IF(AZ51&gt;=Assumptions!$I$60,1,1),0)</f>
        <v>1</v>
      </c>
      <c r="BA61" s="98">
        <f>IF(BA$8&gt;=Assumptions!$D$20,IF(BA51&gt;=Assumptions!$I$60,1,1),0)</f>
        <v>1</v>
      </c>
      <c r="BB61" s="98">
        <f>IF(BB$8&gt;=Assumptions!$D$20,IF(BB51&gt;=Assumptions!$I$60,1,1),0)</f>
        <v>1</v>
      </c>
      <c r="BC61" s="98">
        <f>IF(BC$8&gt;=Assumptions!$D$20,IF(BC51&gt;=Assumptions!$I$60,1,1),0)</f>
        <v>1</v>
      </c>
      <c r="BD61" s="98">
        <f>IF(BD$8&gt;=Assumptions!$D$20,IF(BD51&gt;=Assumptions!$I$60,1,1),0)</f>
        <v>1</v>
      </c>
      <c r="BE61" s="98">
        <f>IF(BE$8&gt;=Assumptions!$D$20,IF(BE51&gt;=Assumptions!$I$60,1,1),0)</f>
        <v>1</v>
      </c>
      <c r="BF61" s="98">
        <f>IF(BF$8&gt;=Assumptions!$D$20,IF(BF51&gt;=Assumptions!$I$60,1,1),0)</f>
        <v>1</v>
      </c>
      <c r="BG61" s="98">
        <f>IF(BG$8&gt;=Assumptions!$D$20,IF(BG51&gt;=Assumptions!$I$60,1,1),0)</f>
        <v>1</v>
      </c>
      <c r="BH61" s="98">
        <f>IF(BH$8&gt;=Assumptions!$D$20,IF(BH51&gt;=Assumptions!$I$60,1,1),0)</f>
        <v>1</v>
      </c>
      <c r="BI61" s="98">
        <v>0</v>
      </c>
      <c r="BJ61" s="98">
        <v>0</v>
      </c>
      <c r="BK61" s="98">
        <v>0</v>
      </c>
      <c r="BL61" s="98">
        <v>0</v>
      </c>
      <c r="BM61" s="98">
        <v>0</v>
      </c>
      <c r="BN61" s="98">
        <v>0</v>
      </c>
      <c r="BO61" s="98">
        <v>0</v>
      </c>
      <c r="BP61" s="98">
        <v>0</v>
      </c>
      <c r="BQ61" s="98">
        <v>0</v>
      </c>
      <c r="BR61" s="98">
        <v>0</v>
      </c>
      <c r="BS61" s="98">
        <v>0</v>
      </c>
      <c r="BT61" s="98">
        <v>0</v>
      </c>
      <c r="BU61" s="98">
        <v>0</v>
      </c>
      <c r="BV61" s="98">
        <v>0</v>
      </c>
      <c r="BW61" s="98">
        <v>0</v>
      </c>
      <c r="BX61" s="98">
        <v>0</v>
      </c>
      <c r="BY61" s="98">
        <v>0</v>
      </c>
      <c r="BZ61" s="98">
        <v>0</v>
      </c>
      <c r="CA61" s="98">
        <v>0</v>
      </c>
      <c r="CB61" s="98">
        <v>0</v>
      </c>
      <c r="CC61" s="98">
        <v>0</v>
      </c>
      <c r="CD61" s="98">
        <v>0</v>
      </c>
      <c r="CE61" s="98">
        <v>0</v>
      </c>
      <c r="CF61" s="98">
        <v>0</v>
      </c>
      <c r="CG61" s="98">
        <v>0</v>
      </c>
      <c r="CH61" s="98">
        <v>0</v>
      </c>
      <c r="CI61" s="98">
        <v>0</v>
      </c>
      <c r="CJ61" s="98">
        <v>0</v>
      </c>
      <c r="CK61" s="98">
        <v>0</v>
      </c>
      <c r="CL61" s="98">
        <v>0</v>
      </c>
      <c r="CM61" s="98">
        <v>0</v>
      </c>
      <c r="CN61" s="98">
        <v>0</v>
      </c>
      <c r="CO61" s="98">
        <v>0</v>
      </c>
      <c r="CP61" s="98">
        <v>0</v>
      </c>
      <c r="CQ61" s="98">
        <v>0</v>
      </c>
      <c r="CR61" s="98">
        <v>0</v>
      </c>
      <c r="CS61" s="98">
        <v>0</v>
      </c>
      <c r="CT61" s="98">
        <v>0</v>
      </c>
      <c r="CU61" s="98">
        <v>0</v>
      </c>
      <c r="CV61" s="98">
        <v>0</v>
      </c>
      <c r="CW61" s="98">
        <v>0</v>
      </c>
      <c r="CX61" s="98">
        <v>0</v>
      </c>
      <c r="CY61" s="98">
        <v>0</v>
      </c>
      <c r="CZ61" s="98">
        <v>0</v>
      </c>
      <c r="DA61" s="98">
        <v>0</v>
      </c>
      <c r="DB61" s="98">
        <v>0</v>
      </c>
      <c r="DC61" s="98">
        <v>0</v>
      </c>
      <c r="DD61" s="98">
        <v>0</v>
      </c>
      <c r="DE61" s="98">
        <v>0</v>
      </c>
      <c r="DF61" s="98">
        <v>0</v>
      </c>
      <c r="DG61" s="98">
        <v>0</v>
      </c>
      <c r="DH61" s="98">
        <v>0</v>
      </c>
      <c r="DI61" s="98">
        <v>0</v>
      </c>
      <c r="DJ61" s="98">
        <v>0</v>
      </c>
      <c r="DK61" s="98">
        <v>0</v>
      </c>
      <c r="DL61" s="98">
        <v>0</v>
      </c>
      <c r="DM61" s="98">
        <v>0</v>
      </c>
      <c r="DN61" s="98">
        <v>0</v>
      </c>
      <c r="DO61" s="98">
        <v>0</v>
      </c>
      <c r="DP61" s="98">
        <v>0</v>
      </c>
      <c r="DQ61" s="98">
        <v>0</v>
      </c>
      <c r="DR61" s="98">
        <v>0</v>
      </c>
      <c r="DS61" s="98">
        <v>0</v>
      </c>
      <c r="DT61" s="98">
        <v>0</v>
      </c>
      <c r="DU61" s="98">
        <v>0</v>
      </c>
      <c r="DV61" s="98">
        <v>0</v>
      </c>
    </row>
    <row r="62" spans="3:126">
      <c r="C62" s="1" t="s">
        <v>43</v>
      </c>
      <c r="D62" s="1" t="s">
        <v>612</v>
      </c>
      <c r="E62" s="97">
        <v>2</v>
      </c>
      <c r="F62" s="98">
        <f>IF(F$8&gt;=Assumptions!$D$20,Staffing!$E62,0)</f>
        <v>0</v>
      </c>
      <c r="G62" s="98">
        <f>IF(G$8&gt;=Assumptions!$D$20,Staffing!$E62,0)</f>
        <v>0</v>
      </c>
      <c r="H62" s="98">
        <f>IF(H$8&gt;=Assumptions!$D$20,Staffing!$E62,0)</f>
        <v>0</v>
      </c>
      <c r="I62" s="98">
        <f>IF(I$8&gt;=Assumptions!$D$20,Staffing!$E62,0)</f>
        <v>0</v>
      </c>
      <c r="J62" s="98">
        <f>IF(J$8&gt;=Assumptions!$D$20,Staffing!$E62,0)</f>
        <v>0</v>
      </c>
      <c r="K62" s="98">
        <f>IF(K$8&gt;=Assumptions!$D$20,Staffing!$E62,0)</f>
        <v>0</v>
      </c>
      <c r="L62" s="98">
        <f>IF(L$8&gt;=Assumptions!$D$20,Staffing!$E62,0)</f>
        <v>0</v>
      </c>
      <c r="M62" s="98">
        <f>IF(M$8&gt;=Assumptions!$D$20,Staffing!$E62,0)</f>
        <v>0</v>
      </c>
      <c r="N62" s="98">
        <f>IF(N$8&gt;=Assumptions!$D$20,Staffing!$E62,0)</f>
        <v>0</v>
      </c>
      <c r="O62" s="98">
        <f>IF(O$8&gt;=Assumptions!$D$20,Staffing!$E62,0)</f>
        <v>0</v>
      </c>
      <c r="P62" s="98">
        <f>IF(P$8&gt;=Assumptions!$D$20,Staffing!$E62,0)</f>
        <v>0</v>
      </c>
      <c r="Q62" s="98">
        <f>IF(Q$8&gt;=Assumptions!$D$20,Staffing!$E62,0)</f>
        <v>0</v>
      </c>
      <c r="R62" s="98">
        <f>IF(R$8&gt;=Assumptions!$D$20,Staffing!$E62,0)</f>
        <v>0</v>
      </c>
      <c r="S62" s="98">
        <f>IF(S$8&gt;=Assumptions!$D$20,Staffing!$E62,0)</f>
        <v>0</v>
      </c>
      <c r="T62" s="98">
        <f>IF(T$8&gt;=Assumptions!$D$20,Staffing!$E62,0)</f>
        <v>0</v>
      </c>
      <c r="U62" s="98">
        <f>IF(U$8&gt;=Assumptions!$D$20,Staffing!$E62,0)</f>
        <v>0</v>
      </c>
      <c r="V62" s="98">
        <f>IF(V$8&gt;=Assumptions!$D$20,Staffing!$E62,0)</f>
        <v>0</v>
      </c>
      <c r="W62" s="98">
        <f>IF(W$8&gt;=Assumptions!$D$20,Staffing!$E62,0)</f>
        <v>0</v>
      </c>
      <c r="X62" s="98">
        <f>IF(X$8&gt;=Assumptions!$D$20,Staffing!$E62,0)</f>
        <v>0</v>
      </c>
      <c r="Y62" s="98">
        <f>IF(Y$8&gt;=Assumptions!$D$20,Staffing!$E62,0)</f>
        <v>0</v>
      </c>
      <c r="Z62" s="98">
        <f>IF(Z$8&gt;=Assumptions!$D$20,Staffing!$E62,0)</f>
        <v>0</v>
      </c>
      <c r="AA62" s="98">
        <f>IF(AA$8&gt;=Assumptions!$D$20,Staffing!$E62,0)</f>
        <v>0</v>
      </c>
      <c r="AB62" s="98">
        <f>IF(AB$8&gt;=Assumptions!$D$20,Staffing!$E62,0)</f>
        <v>0</v>
      </c>
      <c r="AC62" s="98">
        <f>IF(AC$8&gt;=Assumptions!$D$20,Staffing!$E62,0)</f>
        <v>0</v>
      </c>
      <c r="AD62" s="98">
        <f>IF(AD$8&gt;=Assumptions!$D$20,Staffing!$E62,0)</f>
        <v>2</v>
      </c>
      <c r="AE62" s="98">
        <f>IF(AE$8&gt;=Assumptions!$D$20,Staffing!$E62,0)</f>
        <v>2</v>
      </c>
      <c r="AF62" s="98">
        <f>IF(AF$8&gt;=Assumptions!$D$20,Staffing!$E62,0)</f>
        <v>2</v>
      </c>
      <c r="AG62" s="98">
        <f>IF(AG$8&gt;=Assumptions!$D$20,Staffing!$E62,0)</f>
        <v>2</v>
      </c>
      <c r="AH62" s="98">
        <f>IF(AH$8&gt;=Assumptions!$D$20,Staffing!$E62,0)</f>
        <v>2</v>
      </c>
      <c r="AI62" s="98">
        <f>IF(AI$8&gt;=Assumptions!$D$20,Staffing!$E62,0)</f>
        <v>2</v>
      </c>
      <c r="AJ62" s="98">
        <f>IF(AJ$8&gt;=Assumptions!$D$20,Staffing!$E62,0)</f>
        <v>2</v>
      </c>
      <c r="AK62" s="98">
        <f>IF(AK$8&gt;=Assumptions!$D$20,Staffing!$E62,0)</f>
        <v>2</v>
      </c>
      <c r="AL62" s="98">
        <f>IF(AL$8&gt;=Assumptions!$D$20,Staffing!$E62,0)</f>
        <v>2</v>
      </c>
      <c r="AM62" s="98">
        <f>IF(AM$8&gt;=Assumptions!$D$20,Staffing!$E62,0)</f>
        <v>2</v>
      </c>
      <c r="AN62" s="98">
        <f>IF(AN$8&gt;=Assumptions!$D$20,Staffing!$E62,0)</f>
        <v>2</v>
      </c>
      <c r="AO62" s="98">
        <f>IF(AO$8&gt;=Assumptions!$D$20,Staffing!$E62,0)</f>
        <v>2</v>
      </c>
      <c r="AP62" s="98">
        <f>IF(AP$8&gt;=Assumptions!$D$20,Staffing!$E62,0)</f>
        <v>2</v>
      </c>
      <c r="AQ62" s="98">
        <f>IF(AQ$8&gt;=Assumptions!$D$20,Staffing!$E62,0)</f>
        <v>2</v>
      </c>
      <c r="AR62" s="98">
        <f>IF(AR$8&gt;=Assumptions!$D$20,Staffing!$E62,0)</f>
        <v>2</v>
      </c>
      <c r="AS62" s="98">
        <f>IF(AS$8&gt;=Assumptions!$D$20,Staffing!$E62,0)</f>
        <v>2</v>
      </c>
      <c r="AT62" s="98">
        <f>IF(AT$8&gt;=Assumptions!$D$20,Staffing!$E62,0)</f>
        <v>2</v>
      </c>
      <c r="AU62" s="98">
        <f>IF(AU$8&gt;=Assumptions!$D$20,Staffing!$E62,0)</f>
        <v>2</v>
      </c>
      <c r="AV62" s="98">
        <f>IF(AV$8&gt;=Assumptions!$D$20,Staffing!$E62,0)</f>
        <v>2</v>
      </c>
      <c r="AW62" s="98">
        <f>IF(AW$8&gt;=Assumptions!$D$20,Staffing!$E62,0)</f>
        <v>2</v>
      </c>
      <c r="AX62" s="98">
        <f>IF(AX$8&gt;=Assumptions!$D$20,Staffing!$E62,0)</f>
        <v>2</v>
      </c>
      <c r="AY62" s="98">
        <f>IF(AY$8&gt;=Assumptions!$D$20,Staffing!$E62,0)</f>
        <v>2</v>
      </c>
      <c r="AZ62" s="98">
        <f>IF(AZ$8&gt;=Assumptions!$D$20,Staffing!$E62,0)</f>
        <v>2</v>
      </c>
      <c r="BA62" s="98">
        <f>IF(BA$8&gt;=Assumptions!$D$20,Staffing!$E62,0)</f>
        <v>2</v>
      </c>
      <c r="BB62" s="98">
        <f>IF(BB$8&gt;=Assumptions!$D$20,Staffing!$E62,0)</f>
        <v>2</v>
      </c>
      <c r="BC62" s="98">
        <f>IF(BC$8&gt;=Assumptions!$D$20,Staffing!$E62,0)</f>
        <v>2</v>
      </c>
      <c r="BD62" s="98">
        <f>IF(BD$8&gt;=Assumptions!$D$20,Staffing!$E62,0)</f>
        <v>2</v>
      </c>
      <c r="BE62" s="98">
        <f>IF(BE$8&gt;=Assumptions!$D$20,Staffing!$E62,0)</f>
        <v>2</v>
      </c>
      <c r="BF62" s="98">
        <f>IF(BF$8&gt;=Assumptions!$D$20,Staffing!$E62,0)</f>
        <v>2</v>
      </c>
      <c r="BG62" s="98">
        <f>IF(BG$8&gt;=Assumptions!$D$20,Staffing!$E62,0)</f>
        <v>2</v>
      </c>
      <c r="BH62" s="98">
        <f>IF(BH$8&gt;=Assumptions!$D$20,Staffing!$E62,0)</f>
        <v>2</v>
      </c>
      <c r="BI62" s="98">
        <f>IF(BI$8&gt;=Assumptions!$D$20,Staffing!$E62,0)</f>
        <v>2</v>
      </c>
      <c r="BJ62" s="98">
        <f>IF(BJ$8&gt;=Assumptions!$D$20,Staffing!$E62,0)</f>
        <v>2</v>
      </c>
      <c r="BK62" s="98">
        <f>IF(BK$8&gt;=Assumptions!$D$20,Staffing!$E62,0)</f>
        <v>2</v>
      </c>
      <c r="BL62" s="98">
        <f>IF(BL$8&gt;=Assumptions!$D$20,Staffing!$E62,0)</f>
        <v>2</v>
      </c>
      <c r="BM62" s="98">
        <f>IF(BM$8&gt;=Assumptions!$D$20,Staffing!$E62,0)</f>
        <v>2</v>
      </c>
      <c r="BN62" s="98">
        <f>IF(BN$8&gt;=Assumptions!$D$20,Staffing!$E62,0)</f>
        <v>2</v>
      </c>
      <c r="BO62" s="98">
        <f>IF(BO$8&gt;=Assumptions!$D$20,Staffing!$E62,0)</f>
        <v>2</v>
      </c>
      <c r="BP62" s="98">
        <f>IF(BP$8&gt;=Assumptions!$D$20,Staffing!$E62,0)</f>
        <v>2</v>
      </c>
      <c r="BQ62" s="98">
        <f>IF(BQ$8&gt;=Assumptions!$D$20,Staffing!$E62,0)</f>
        <v>2</v>
      </c>
      <c r="BR62" s="98">
        <f>IF(BR$8&gt;=Assumptions!$D$20,Staffing!$E62,0)</f>
        <v>2</v>
      </c>
      <c r="BS62" s="98">
        <f>IF(BS$8&gt;=Assumptions!$D$20,Staffing!$E62,0)</f>
        <v>2</v>
      </c>
      <c r="BT62" s="98">
        <f>IF(BT$8&gt;=Assumptions!$D$20,Staffing!$E62,0)</f>
        <v>2</v>
      </c>
      <c r="BU62" s="98">
        <f>IF(BU$8&gt;=Assumptions!$D$20,Staffing!$E62,0)</f>
        <v>2</v>
      </c>
      <c r="BV62" s="98">
        <f>IF(BV$8&gt;=Assumptions!$D$20,Staffing!$E62,0)</f>
        <v>2</v>
      </c>
      <c r="BW62" s="98">
        <f>IF(BW$8&gt;=Assumptions!$D$20,Staffing!$E62,0)</f>
        <v>2</v>
      </c>
      <c r="BX62" s="98">
        <f>IF(BX$8&gt;=Assumptions!$D$20,Staffing!$E62,0)</f>
        <v>2</v>
      </c>
      <c r="BY62" s="98">
        <f>IF(BY$8&gt;=Assumptions!$D$20,Staffing!$E62,0)</f>
        <v>2</v>
      </c>
      <c r="BZ62" s="98">
        <f>IF(BZ$8&gt;=Assumptions!$D$20,Staffing!$E62,0)</f>
        <v>2</v>
      </c>
      <c r="CA62" s="98">
        <f>IF(CA$8&gt;=Assumptions!$D$20,Staffing!$E62,0)</f>
        <v>2</v>
      </c>
      <c r="CB62" s="98">
        <f>IF(CB$8&gt;=Assumptions!$D$20,Staffing!$E62,0)</f>
        <v>2</v>
      </c>
      <c r="CC62" s="98">
        <f>IF(CC$8&gt;=Assumptions!$D$20,Staffing!$E62,0)</f>
        <v>2</v>
      </c>
      <c r="CD62" s="98">
        <f>IF(CD$8&gt;=Assumptions!$D$20,Staffing!$E62,0)</f>
        <v>2</v>
      </c>
      <c r="CE62" s="98">
        <f>IF(CE$8&gt;=Assumptions!$D$20,Staffing!$E62,0)</f>
        <v>2</v>
      </c>
      <c r="CF62" s="98">
        <f>IF(CF$8&gt;=Assumptions!$D$20,Staffing!$E62,0)</f>
        <v>2</v>
      </c>
      <c r="CG62" s="98">
        <f>IF(CG$8&gt;=Assumptions!$D$20,Staffing!$E62,0)</f>
        <v>2</v>
      </c>
      <c r="CH62" s="98">
        <f>IF(CH$8&gt;=Assumptions!$D$20,Staffing!$E62,0)</f>
        <v>2</v>
      </c>
      <c r="CI62" s="98">
        <f>IF(CI$8&gt;=Assumptions!$D$20,Staffing!$E62,0)</f>
        <v>2</v>
      </c>
      <c r="CJ62" s="98">
        <f>IF(CJ$8&gt;=Assumptions!$D$20,Staffing!$E62,0)</f>
        <v>2</v>
      </c>
      <c r="CK62" s="98">
        <f>IF(CK$8&gt;=Assumptions!$D$20,Staffing!$E62,0)</f>
        <v>2</v>
      </c>
      <c r="CL62" s="98">
        <f>IF(CL$8&gt;=Assumptions!$D$20,Staffing!$E62,0)</f>
        <v>2</v>
      </c>
      <c r="CM62" s="98">
        <f>IF(CM$8&gt;=Assumptions!$D$20,Staffing!$E62,0)</f>
        <v>2</v>
      </c>
      <c r="CN62" s="98">
        <f>IF(CN$8&gt;=Assumptions!$D$20,Staffing!$E62,0)</f>
        <v>2</v>
      </c>
      <c r="CO62" s="98">
        <f>IF(CO$8&gt;=Assumptions!$D$20,Staffing!$E62,0)</f>
        <v>2</v>
      </c>
      <c r="CP62" s="98">
        <f>IF(CP$8&gt;=Assumptions!$D$20,Staffing!$E62,0)</f>
        <v>2</v>
      </c>
      <c r="CQ62" s="98">
        <f>IF(CQ$8&gt;=Assumptions!$D$20,Staffing!$E62,0)</f>
        <v>2</v>
      </c>
      <c r="CR62" s="98">
        <f>IF(CR$8&gt;=Assumptions!$D$20,Staffing!$E62,0)</f>
        <v>2</v>
      </c>
      <c r="CS62" s="98">
        <f>IF(CS$8&gt;=Assumptions!$D$20,Staffing!$E62,0)</f>
        <v>2</v>
      </c>
      <c r="CT62" s="98">
        <f>IF(CT$8&gt;=Assumptions!$D$20,Staffing!$E62,0)</f>
        <v>2</v>
      </c>
      <c r="CU62" s="98">
        <f>IF(CU$8&gt;=Assumptions!$D$20,Staffing!$E62,0)</f>
        <v>2</v>
      </c>
      <c r="CV62" s="98">
        <f>IF(CV$8&gt;=Assumptions!$D$20,Staffing!$E62,0)</f>
        <v>2</v>
      </c>
      <c r="CW62" s="98">
        <f>IF(CW$8&gt;=Assumptions!$D$20,Staffing!$E62,0)</f>
        <v>2</v>
      </c>
      <c r="CX62" s="98">
        <f>IF(CX$8&gt;=Assumptions!$D$20,Staffing!$E62,0)</f>
        <v>2</v>
      </c>
      <c r="CY62" s="98">
        <f>IF(CY$8&gt;=Assumptions!$D$20,Staffing!$E62,0)</f>
        <v>2</v>
      </c>
      <c r="CZ62" s="98">
        <f>IF(CZ$8&gt;=Assumptions!$D$20,Staffing!$E62,0)</f>
        <v>2</v>
      </c>
      <c r="DA62" s="98">
        <f>IF(DA$8&gt;=Assumptions!$D$20,Staffing!$E62,0)</f>
        <v>2</v>
      </c>
      <c r="DB62" s="98">
        <f>IF(DB$8&gt;=Assumptions!$D$20,Staffing!$E62,0)</f>
        <v>2</v>
      </c>
      <c r="DC62" s="98">
        <f>IF(DC$8&gt;=Assumptions!$D$20,Staffing!$E62,0)</f>
        <v>2</v>
      </c>
      <c r="DD62" s="98">
        <f>IF(DD$8&gt;=Assumptions!$D$20,Staffing!$E62,0)</f>
        <v>2</v>
      </c>
      <c r="DE62" s="98">
        <f>IF(DE$8&gt;=Assumptions!$D$20,Staffing!$E62,0)</f>
        <v>2</v>
      </c>
      <c r="DF62" s="98">
        <f>IF(DF$8&gt;=Assumptions!$D$20,Staffing!$E62,0)</f>
        <v>2</v>
      </c>
      <c r="DG62" s="98">
        <f>IF(DG$8&gt;=Assumptions!$D$20,Staffing!$E62,0)</f>
        <v>2</v>
      </c>
      <c r="DH62" s="98">
        <f>IF(DH$8&gt;=Assumptions!$D$20,Staffing!$E62,0)</f>
        <v>2</v>
      </c>
      <c r="DI62" s="98">
        <f>IF(DI$8&gt;=Assumptions!$D$20,Staffing!$E62,0)</f>
        <v>2</v>
      </c>
      <c r="DJ62" s="98">
        <f>IF(DJ$8&gt;=Assumptions!$D$20,Staffing!$E62,0)</f>
        <v>2</v>
      </c>
      <c r="DK62" s="98">
        <f>IF(DK$8&gt;=Assumptions!$D$20,Staffing!$E62,0)</f>
        <v>2</v>
      </c>
      <c r="DL62" s="98">
        <f>IF(DL$8&gt;=Assumptions!$D$20,Staffing!$E62,0)</f>
        <v>2</v>
      </c>
      <c r="DM62" s="98">
        <f>IF(DM$8&gt;=Assumptions!$D$20,Staffing!$E62,0)</f>
        <v>2</v>
      </c>
      <c r="DN62" s="98">
        <f>IF(DN$8&gt;=Assumptions!$D$20,Staffing!$E62,0)</f>
        <v>2</v>
      </c>
      <c r="DO62" s="98">
        <f>IF(DO$8&gt;=Assumptions!$D$20,Staffing!$E62,0)</f>
        <v>2</v>
      </c>
      <c r="DP62" s="98">
        <f>IF(DP$8&gt;=Assumptions!$D$20,Staffing!$E62,0)</f>
        <v>2</v>
      </c>
      <c r="DQ62" s="98">
        <f>IF(DQ$8&gt;=Assumptions!$D$20,Staffing!$E62,0)</f>
        <v>2</v>
      </c>
      <c r="DR62" s="98">
        <f>IF(DR$8&gt;=Assumptions!$D$20,Staffing!$E62,0)</f>
        <v>2</v>
      </c>
      <c r="DS62" s="98">
        <f>IF(DS$8&gt;=Assumptions!$D$20,Staffing!$E62,0)</f>
        <v>2</v>
      </c>
      <c r="DT62" s="98">
        <f>IF(DT$8&gt;=Assumptions!$D$20,Staffing!$E62,0)</f>
        <v>2</v>
      </c>
      <c r="DU62" s="98">
        <f>IF(DU$8&gt;=Assumptions!$D$20,Staffing!$E62,0)</f>
        <v>2</v>
      </c>
      <c r="DV62" s="98">
        <f>IF(DV$8&gt;=Assumptions!$D$20,Staffing!$E62,0)</f>
        <v>2</v>
      </c>
    </row>
    <row r="63" spans="3:126">
      <c r="C63" s="1" t="s">
        <v>43</v>
      </c>
      <c r="D63" s="1" t="s">
        <v>613</v>
      </c>
      <c r="E63" s="97">
        <v>0</v>
      </c>
      <c r="F63" s="98">
        <f>IF(F$8&gt;=Assumptions!$D$20,Staffing!$E63,0)</f>
        <v>0</v>
      </c>
      <c r="G63" s="98">
        <f>IF(G$8&gt;=Assumptions!$D$20,Staffing!$E63,0)</f>
        <v>0</v>
      </c>
      <c r="H63" s="98">
        <f>IF(H$8&gt;=Assumptions!$D$20,Staffing!$E63,0)</f>
        <v>0</v>
      </c>
      <c r="I63" s="98">
        <f>IF(I$8&gt;=Assumptions!$D$20,Staffing!$E63,0)</f>
        <v>0</v>
      </c>
      <c r="J63" s="98">
        <f>IF(J$8&gt;=Assumptions!$D$20,Staffing!$E63,0)</f>
        <v>0</v>
      </c>
      <c r="K63" s="98">
        <f>IF(K$8&gt;=Assumptions!$D$20,Staffing!$E63,0)</f>
        <v>0</v>
      </c>
      <c r="L63" s="98">
        <f>IF(L$8&gt;=Assumptions!$D$20,Staffing!$E63,0)</f>
        <v>0</v>
      </c>
      <c r="M63" s="98">
        <f>IF(M$8&gt;=Assumptions!$D$20,Staffing!$E63,0)</f>
        <v>0</v>
      </c>
      <c r="N63" s="98">
        <f>IF(N$8&gt;=Assumptions!$D$20,Staffing!$E63,0)</f>
        <v>0</v>
      </c>
      <c r="O63" s="98">
        <f>IF(O$8&gt;=Assumptions!$D$20,Staffing!$E63,0)</f>
        <v>0</v>
      </c>
      <c r="P63" s="98">
        <f>IF(P$8&gt;=Assumptions!$D$20,Staffing!$E63,0)</f>
        <v>0</v>
      </c>
      <c r="Q63" s="98">
        <f>IF(Q$8&gt;=Assumptions!$D$20,Staffing!$E63,0)</f>
        <v>0</v>
      </c>
      <c r="R63" s="98">
        <f>IF(R$8&gt;=Assumptions!$D$20,Staffing!$E63,0)</f>
        <v>0</v>
      </c>
      <c r="S63" s="98">
        <f>IF(S$8&gt;=Assumptions!$D$20,Staffing!$E63,0)</f>
        <v>0</v>
      </c>
      <c r="T63" s="98">
        <f>IF(T$8&gt;=Assumptions!$D$20,Staffing!$E63,0)</f>
        <v>0</v>
      </c>
      <c r="U63" s="98">
        <f>IF(U$8&gt;=Assumptions!$D$20,Staffing!$E63,0)</f>
        <v>0</v>
      </c>
      <c r="V63" s="98">
        <f>IF(V$8&gt;=Assumptions!$D$20,Staffing!$E63,0)</f>
        <v>0</v>
      </c>
      <c r="W63" s="98">
        <f>IF(W$8&gt;=Assumptions!$D$20,Staffing!$E63,0)</f>
        <v>0</v>
      </c>
      <c r="X63" s="98">
        <f>IF(X$8&gt;=Assumptions!$D$20,Staffing!$E63,0)</f>
        <v>0</v>
      </c>
      <c r="Y63" s="98">
        <f>IF(Y$8&gt;=Assumptions!$D$20,Staffing!$E63,0)</f>
        <v>0</v>
      </c>
      <c r="Z63" s="98">
        <f>IF(Z$8&gt;=Assumptions!$D$20,Staffing!$E63,0)</f>
        <v>0</v>
      </c>
      <c r="AA63" s="98">
        <f>IF(AA$8&gt;=Assumptions!$D$20,Staffing!$E63,0)</f>
        <v>0</v>
      </c>
      <c r="AB63" s="98">
        <f>IF(AB$8&gt;=Assumptions!$D$20,Staffing!$E63,0)</f>
        <v>0</v>
      </c>
      <c r="AC63" s="98">
        <f>IF(AC$8&gt;=Assumptions!$D$20,Staffing!$E63,0)</f>
        <v>0</v>
      </c>
      <c r="AD63" s="98">
        <f>IF(AD$8&gt;=Assumptions!$D$20,Staffing!$E63,0)</f>
        <v>0</v>
      </c>
      <c r="AE63" s="98">
        <f>IF(AE$8&gt;=Assumptions!$D$20,Staffing!$E63,0)</f>
        <v>0</v>
      </c>
      <c r="AF63" s="98">
        <f>IF(AF$8&gt;=Assumptions!$D$20,Staffing!$E63,0)</f>
        <v>0</v>
      </c>
      <c r="AG63" s="98">
        <f>IF(AG$8&gt;=Assumptions!$D$20,Staffing!$E63,0)</f>
        <v>0</v>
      </c>
      <c r="AH63" s="98">
        <f>IF(AH$8&gt;=Assumptions!$D$20,Staffing!$E63,0)</f>
        <v>0</v>
      </c>
      <c r="AI63" s="98">
        <f>IF(AI$8&gt;=Assumptions!$D$20,Staffing!$E63,0)</f>
        <v>0</v>
      </c>
      <c r="AJ63" s="98">
        <f>IF(AJ$8&gt;=Assumptions!$D$20,Staffing!$E63,0)</f>
        <v>0</v>
      </c>
      <c r="AK63" s="98">
        <f>IF(AK$8&gt;=Assumptions!$D$20,Staffing!$E63,0)</f>
        <v>0</v>
      </c>
      <c r="AL63" s="98">
        <f>IF(AL$8&gt;=Assumptions!$D$20,Staffing!$E63,0)</f>
        <v>0</v>
      </c>
      <c r="AM63" s="98">
        <f>IF(AM$8&gt;=Assumptions!$D$20,Staffing!$E63,0)</f>
        <v>0</v>
      </c>
      <c r="AN63" s="98">
        <f>IF(AN$8&gt;=Assumptions!$D$20,Staffing!$E63,0)</f>
        <v>0</v>
      </c>
      <c r="AO63" s="98">
        <f>IF(AO$8&gt;=Assumptions!$D$20,Staffing!$E63,0)</f>
        <v>0</v>
      </c>
      <c r="AP63" s="98">
        <f>IF(AP$8&gt;=Assumptions!$D$20,Staffing!$E63,0)</f>
        <v>0</v>
      </c>
      <c r="AQ63" s="98">
        <f>IF(AQ$8&gt;=Assumptions!$D$20,Staffing!$E63,0)</f>
        <v>0</v>
      </c>
      <c r="AR63" s="98">
        <f>IF(AR$8&gt;=Assumptions!$D$20,Staffing!$E63,0)</f>
        <v>0</v>
      </c>
      <c r="AS63" s="98">
        <f>IF(AS$8&gt;=Assumptions!$D$20,Staffing!$E63,0)</f>
        <v>0</v>
      </c>
      <c r="AT63" s="98">
        <f>IF(AT$8&gt;=Assumptions!$D$20,Staffing!$E63,0)</f>
        <v>0</v>
      </c>
      <c r="AU63" s="98">
        <f>IF(AU$8&gt;=Assumptions!$D$20,Staffing!$E63,0)</f>
        <v>0</v>
      </c>
      <c r="AV63" s="98">
        <f>IF(AV$8&gt;=Assumptions!$D$20,Staffing!$E63,0)</f>
        <v>0</v>
      </c>
      <c r="AW63" s="98">
        <f>IF(AW$8&gt;=Assumptions!$D$20,Staffing!$E63,0)</f>
        <v>0</v>
      </c>
      <c r="AX63" s="98">
        <f>IF(AX$8&gt;=Assumptions!$D$20,Staffing!$E63,0)</f>
        <v>0</v>
      </c>
      <c r="AY63" s="98">
        <f>IF(AY$8&gt;=Assumptions!$D$20,Staffing!$E63,0)</f>
        <v>0</v>
      </c>
      <c r="AZ63" s="98">
        <f>IF(AZ$8&gt;=Assumptions!$D$20,Staffing!$E63,0)</f>
        <v>0</v>
      </c>
      <c r="BA63" s="98">
        <f>IF(BA$8&gt;=Assumptions!$D$20,Staffing!$E63,0)</f>
        <v>0</v>
      </c>
      <c r="BB63" s="98">
        <f>IF(BB$8&gt;=Assumptions!$D$20,Staffing!$E63,0)</f>
        <v>0</v>
      </c>
      <c r="BC63" s="98">
        <f>IF(BC$8&gt;=Assumptions!$D$20,Staffing!$E63,0)</f>
        <v>0</v>
      </c>
      <c r="BD63" s="98">
        <f>IF(BD$8&gt;=Assumptions!$D$20,Staffing!$E63,0)</f>
        <v>0</v>
      </c>
      <c r="BE63" s="98">
        <f>IF(BE$8&gt;=Assumptions!$D$20,Staffing!$E63,0)</f>
        <v>0</v>
      </c>
      <c r="BF63" s="98">
        <f>IF(BF$8&gt;=Assumptions!$D$20,Staffing!$E63,0)</f>
        <v>0</v>
      </c>
      <c r="BG63" s="98">
        <f>IF(BG$8&gt;=Assumptions!$D$20,Staffing!$E63,0)</f>
        <v>0</v>
      </c>
      <c r="BH63" s="98">
        <f>IF(BH$8&gt;=Assumptions!$D$20,Staffing!$E63,0)</f>
        <v>0</v>
      </c>
      <c r="BI63" s="98">
        <f>IF(BI$8&gt;=Assumptions!$D$20,Staffing!$E63,0)</f>
        <v>0</v>
      </c>
      <c r="BJ63" s="98">
        <f>IF(BJ$8&gt;=Assumptions!$D$20,Staffing!$E63,0)</f>
        <v>0</v>
      </c>
      <c r="BK63" s="98">
        <f>IF(BK$8&gt;=Assumptions!$D$20,Staffing!$E63,0)</f>
        <v>0</v>
      </c>
      <c r="BL63" s="98">
        <f>IF(BL$8&gt;=Assumptions!$D$20,Staffing!$E63,0)</f>
        <v>0</v>
      </c>
      <c r="BM63" s="98">
        <f>IF(BM$8&gt;=Assumptions!$D$20,Staffing!$E63,0)</f>
        <v>0</v>
      </c>
      <c r="BN63" s="98">
        <f>IF(BN$8&gt;=Assumptions!$D$20,Staffing!$E63,0)</f>
        <v>0</v>
      </c>
      <c r="BO63" s="98">
        <f>IF(BO$8&gt;=Assumptions!$D$20,Staffing!$E63,0)</f>
        <v>0</v>
      </c>
      <c r="BP63" s="98">
        <f>IF(BP$8&gt;=Assumptions!$D$20,Staffing!$E63,0)</f>
        <v>0</v>
      </c>
      <c r="BQ63" s="98">
        <f>IF(BQ$8&gt;=Assumptions!$D$20,Staffing!$E63,0)</f>
        <v>0</v>
      </c>
      <c r="BR63" s="98">
        <f>IF(BR$8&gt;=Assumptions!$D$20,Staffing!$E63,0)</f>
        <v>0</v>
      </c>
      <c r="BS63" s="98">
        <f>IF(BS$8&gt;=Assumptions!$D$20,Staffing!$E63,0)</f>
        <v>0</v>
      </c>
      <c r="BT63" s="98">
        <f>IF(BT$8&gt;=Assumptions!$D$20,Staffing!$E63,0)</f>
        <v>0</v>
      </c>
      <c r="BU63" s="98">
        <f>IF(BU$8&gt;=Assumptions!$D$20,Staffing!$E63,0)</f>
        <v>0</v>
      </c>
      <c r="BV63" s="98">
        <f>IF(BV$8&gt;=Assumptions!$D$20,Staffing!$E63,0)</f>
        <v>0</v>
      </c>
      <c r="BW63" s="98">
        <f>IF(BW$8&gt;=Assumptions!$D$20,Staffing!$E63,0)</f>
        <v>0</v>
      </c>
      <c r="BX63" s="98">
        <f>IF(BX$8&gt;=Assumptions!$D$20,Staffing!$E63,0)</f>
        <v>0</v>
      </c>
      <c r="BY63" s="98">
        <f>IF(BY$8&gt;=Assumptions!$D$20,Staffing!$E63,0)</f>
        <v>0</v>
      </c>
      <c r="BZ63" s="98">
        <f>IF(BZ$8&gt;=Assumptions!$D$20,Staffing!$E63,0)</f>
        <v>0</v>
      </c>
      <c r="CA63" s="98">
        <f>IF(CA$8&gt;=Assumptions!$D$20,Staffing!$E63,0)</f>
        <v>0</v>
      </c>
      <c r="CB63" s="98">
        <f>IF(CB$8&gt;=Assumptions!$D$20,Staffing!$E63,0)</f>
        <v>0</v>
      </c>
      <c r="CC63" s="98">
        <f>IF(CC$8&gt;=Assumptions!$D$20,Staffing!$E63,0)</f>
        <v>0</v>
      </c>
      <c r="CD63" s="98">
        <f>IF(CD$8&gt;=Assumptions!$D$20,Staffing!$E63,0)</f>
        <v>0</v>
      </c>
      <c r="CE63" s="98">
        <f>IF(CE$8&gt;=Assumptions!$D$20,Staffing!$E63,0)</f>
        <v>0</v>
      </c>
      <c r="CF63" s="98">
        <f>IF(CF$8&gt;=Assumptions!$D$20,Staffing!$E63,0)</f>
        <v>0</v>
      </c>
      <c r="CG63" s="98">
        <f>IF(CG$8&gt;=Assumptions!$D$20,Staffing!$E63,0)</f>
        <v>0</v>
      </c>
      <c r="CH63" s="98">
        <f>IF(CH$8&gt;=Assumptions!$D$20,Staffing!$E63,0)</f>
        <v>0</v>
      </c>
      <c r="CI63" s="98">
        <f>IF(CI$8&gt;=Assumptions!$D$20,Staffing!$E63,0)</f>
        <v>0</v>
      </c>
      <c r="CJ63" s="98">
        <f>IF(CJ$8&gt;=Assumptions!$D$20,Staffing!$E63,0)</f>
        <v>0</v>
      </c>
      <c r="CK63" s="98">
        <f>IF(CK$8&gt;=Assumptions!$D$20,Staffing!$E63,0)</f>
        <v>0</v>
      </c>
      <c r="CL63" s="98">
        <f>IF(CL$8&gt;=Assumptions!$D$20,Staffing!$E63,0)</f>
        <v>0</v>
      </c>
      <c r="CM63" s="98">
        <f>IF(CM$8&gt;=Assumptions!$D$20,Staffing!$E63,0)</f>
        <v>0</v>
      </c>
      <c r="CN63" s="98">
        <f>IF(CN$8&gt;=Assumptions!$D$20,Staffing!$E63,0)</f>
        <v>0</v>
      </c>
      <c r="CO63" s="98">
        <f>IF(CO$8&gt;=Assumptions!$D$20,Staffing!$E63,0)</f>
        <v>0</v>
      </c>
      <c r="CP63" s="98">
        <f>IF(CP$8&gt;=Assumptions!$D$20,Staffing!$E63,0)</f>
        <v>0</v>
      </c>
      <c r="CQ63" s="98">
        <f>IF(CQ$8&gt;=Assumptions!$D$20,Staffing!$E63,0)</f>
        <v>0</v>
      </c>
      <c r="CR63" s="98">
        <f>IF(CR$8&gt;=Assumptions!$D$20,Staffing!$E63,0)</f>
        <v>0</v>
      </c>
      <c r="CS63" s="98">
        <f>IF(CS$8&gt;=Assumptions!$D$20,Staffing!$E63,0)</f>
        <v>0</v>
      </c>
      <c r="CT63" s="98">
        <f>IF(CT$8&gt;=Assumptions!$D$20,Staffing!$E63,0)</f>
        <v>0</v>
      </c>
      <c r="CU63" s="98">
        <f>IF(CU$8&gt;=Assumptions!$D$20,Staffing!$E63,0)</f>
        <v>0</v>
      </c>
      <c r="CV63" s="98">
        <f>IF(CV$8&gt;=Assumptions!$D$20,Staffing!$E63,0)</f>
        <v>0</v>
      </c>
      <c r="CW63" s="98">
        <f>IF(CW$8&gt;=Assumptions!$D$20,Staffing!$E63,0)</f>
        <v>0</v>
      </c>
      <c r="CX63" s="98">
        <f>IF(CX$8&gt;=Assumptions!$D$20,Staffing!$E63,0)</f>
        <v>0</v>
      </c>
      <c r="CY63" s="98">
        <f>IF(CY$8&gt;=Assumptions!$D$20,Staffing!$E63,0)</f>
        <v>0</v>
      </c>
      <c r="CZ63" s="98">
        <f>IF(CZ$8&gt;=Assumptions!$D$20,Staffing!$E63,0)</f>
        <v>0</v>
      </c>
      <c r="DA63" s="98">
        <f>IF(DA$8&gt;=Assumptions!$D$20,Staffing!$E63,0)</f>
        <v>0</v>
      </c>
      <c r="DB63" s="98">
        <f>IF(DB$8&gt;=Assumptions!$D$20,Staffing!$E63,0)</f>
        <v>0</v>
      </c>
      <c r="DC63" s="98">
        <f>IF(DC$8&gt;=Assumptions!$D$20,Staffing!$E63,0)</f>
        <v>0</v>
      </c>
      <c r="DD63" s="98">
        <f>IF(DD$8&gt;=Assumptions!$D$20,Staffing!$E63,0)</f>
        <v>0</v>
      </c>
      <c r="DE63" s="98">
        <f>IF(DE$8&gt;=Assumptions!$D$20,Staffing!$E63,0)</f>
        <v>0</v>
      </c>
      <c r="DF63" s="98">
        <f>IF(DF$8&gt;=Assumptions!$D$20,Staffing!$E63,0)</f>
        <v>0</v>
      </c>
      <c r="DG63" s="98">
        <f>IF(DG$8&gt;=Assumptions!$D$20,Staffing!$E63,0)</f>
        <v>0</v>
      </c>
      <c r="DH63" s="98">
        <f>IF(DH$8&gt;=Assumptions!$D$20,Staffing!$E63,0)</f>
        <v>0</v>
      </c>
      <c r="DI63" s="98">
        <f>IF(DI$8&gt;=Assumptions!$D$20,Staffing!$E63,0)</f>
        <v>0</v>
      </c>
      <c r="DJ63" s="98">
        <f>IF(DJ$8&gt;=Assumptions!$D$20,Staffing!$E63,0)</f>
        <v>0</v>
      </c>
      <c r="DK63" s="98">
        <f>IF(DK$8&gt;=Assumptions!$D$20,Staffing!$E63,0)</f>
        <v>0</v>
      </c>
      <c r="DL63" s="98">
        <f>IF(DL$8&gt;=Assumptions!$D$20,Staffing!$E63,0)</f>
        <v>0</v>
      </c>
      <c r="DM63" s="98">
        <f>IF(DM$8&gt;=Assumptions!$D$20,Staffing!$E63,0)</f>
        <v>0</v>
      </c>
      <c r="DN63" s="98">
        <f>IF(DN$8&gt;=Assumptions!$D$20,Staffing!$E63,0)</f>
        <v>0</v>
      </c>
      <c r="DO63" s="98">
        <f>IF(DO$8&gt;=Assumptions!$D$20,Staffing!$E63,0)</f>
        <v>0</v>
      </c>
      <c r="DP63" s="98">
        <f>IF(DP$8&gt;=Assumptions!$D$20,Staffing!$E63,0)</f>
        <v>0</v>
      </c>
      <c r="DQ63" s="98">
        <f>IF(DQ$8&gt;=Assumptions!$D$20,Staffing!$E63,0)</f>
        <v>0</v>
      </c>
      <c r="DR63" s="98">
        <f>IF(DR$8&gt;=Assumptions!$D$20,Staffing!$E63,0)</f>
        <v>0</v>
      </c>
      <c r="DS63" s="98">
        <f>IF(DS$8&gt;=Assumptions!$D$20,Staffing!$E63,0)</f>
        <v>0</v>
      </c>
      <c r="DT63" s="98">
        <f>IF(DT$8&gt;=Assumptions!$D$20,Staffing!$E63,0)</f>
        <v>0</v>
      </c>
      <c r="DU63" s="98">
        <f>IF(DU$8&gt;=Assumptions!$D$20,Staffing!$E63,0)</f>
        <v>0</v>
      </c>
      <c r="DV63" s="98">
        <f>IF(DV$8&gt;=Assumptions!$D$20,Staffing!$E63,0)</f>
        <v>0</v>
      </c>
    </row>
    <row r="64" spans="3:126">
      <c r="C64" s="1" t="s">
        <v>43</v>
      </c>
      <c r="D64" s="1" t="s">
        <v>145</v>
      </c>
      <c r="E64" s="97">
        <v>1.4</v>
      </c>
      <c r="F64" s="98">
        <f>IF(F$8&gt;=Assumptions!$D$20,Staffing!$E64,0)</f>
        <v>0</v>
      </c>
      <c r="G64" s="98">
        <f>IF(G$8&gt;=Assumptions!$D$20,Staffing!$E64,0)</f>
        <v>0</v>
      </c>
      <c r="H64" s="98">
        <f>IF(H$8&gt;=Assumptions!$D$20,Staffing!$E64,0)</f>
        <v>0</v>
      </c>
      <c r="I64" s="98">
        <f>IF(I$8&gt;=Assumptions!$D$20,Staffing!$E64,0)</f>
        <v>0</v>
      </c>
      <c r="J64" s="98">
        <f>IF(J$8&gt;=Assumptions!$D$20,Staffing!$E64,0)</f>
        <v>0</v>
      </c>
      <c r="K64" s="98">
        <f>IF(K$8&gt;=Assumptions!$D$20,Staffing!$E64,0)</f>
        <v>0</v>
      </c>
      <c r="L64" s="98">
        <f>IF(L$8&gt;=Assumptions!$D$20,Staffing!$E64,0)</f>
        <v>0</v>
      </c>
      <c r="M64" s="98">
        <f>IF(M$8&gt;=Assumptions!$D$20,Staffing!$E64,0)</f>
        <v>0</v>
      </c>
      <c r="N64" s="98">
        <f>IF(N$8&gt;=Assumptions!$D$20,Staffing!$E64,0)</f>
        <v>0</v>
      </c>
      <c r="O64" s="98">
        <f>IF(O$8&gt;=Assumptions!$D$20,Staffing!$E64,0)</f>
        <v>0</v>
      </c>
      <c r="P64" s="98">
        <f>IF(P$8&gt;=Assumptions!$D$20,Staffing!$E64,0)</f>
        <v>0</v>
      </c>
      <c r="Q64" s="98">
        <f>IF(Q$8&gt;=Assumptions!$D$20,Staffing!$E64,0)</f>
        <v>0</v>
      </c>
      <c r="R64" s="98">
        <f>IF(R$8&gt;=Assumptions!$D$20,Staffing!$E64,0)</f>
        <v>0</v>
      </c>
      <c r="S64" s="98">
        <f>IF(S$8&gt;=Assumptions!$D$20,Staffing!$E64,0)</f>
        <v>0</v>
      </c>
      <c r="T64" s="98">
        <f>IF(T$8&gt;=Assumptions!$D$20,Staffing!$E64,0)</f>
        <v>0</v>
      </c>
      <c r="U64" s="98">
        <f>IF(U$8&gt;=Assumptions!$D$20,Staffing!$E64,0)</f>
        <v>0</v>
      </c>
      <c r="V64" s="98">
        <f>IF(V$8&gt;=Assumptions!$D$20,Staffing!$E64,0)</f>
        <v>0</v>
      </c>
      <c r="W64" s="98">
        <f>IF(W$8&gt;=Assumptions!$D$20,Staffing!$E64,0)</f>
        <v>0</v>
      </c>
      <c r="X64" s="98">
        <f>IF(X$8&gt;=Assumptions!$D$20,Staffing!$E64,0)</f>
        <v>0</v>
      </c>
      <c r="Y64" s="98">
        <f>IF(Y$8&gt;=Assumptions!$D$20,Staffing!$E64,0)</f>
        <v>0</v>
      </c>
      <c r="Z64" s="98">
        <f>IF(Z$8&gt;=Assumptions!$D$20,Staffing!$E64,0)</f>
        <v>0</v>
      </c>
      <c r="AA64" s="98">
        <f>IF(AA$8&gt;=Assumptions!$D$20,Staffing!$E64,0)</f>
        <v>0</v>
      </c>
      <c r="AB64" s="98">
        <f>IF(AB$8&gt;=Assumptions!$D$20,Staffing!$E64,0)</f>
        <v>0</v>
      </c>
      <c r="AC64" s="98">
        <f>IF(AC$8&gt;=Assumptions!$D$20,Staffing!$E64,0)</f>
        <v>0</v>
      </c>
      <c r="AD64" s="98">
        <f>IF(AD$8&gt;=Assumptions!$D$20,Staffing!$E64,0)</f>
        <v>1.4</v>
      </c>
      <c r="AE64" s="98">
        <f>IF(AE$8&gt;=Assumptions!$D$20,Staffing!$E64,0)</f>
        <v>1.4</v>
      </c>
      <c r="AF64" s="98">
        <f>IF(AF$8&gt;=Assumptions!$D$20,Staffing!$E64,0)</f>
        <v>1.4</v>
      </c>
      <c r="AG64" s="98">
        <f>IF(AG$8&gt;=Assumptions!$D$20,Staffing!$E64,0)</f>
        <v>1.4</v>
      </c>
      <c r="AH64" s="98">
        <f>IF(AH$8&gt;=Assumptions!$D$20,Staffing!$E64,0)</f>
        <v>1.4</v>
      </c>
      <c r="AI64" s="98">
        <f>IF(AI$8&gt;=Assumptions!$D$20,Staffing!$E64,0)</f>
        <v>1.4</v>
      </c>
      <c r="AJ64" s="98">
        <f>IF(AJ$8&gt;=Assumptions!$D$20,Staffing!$E64,0)</f>
        <v>1.4</v>
      </c>
      <c r="AK64" s="98">
        <f>IF(AK$8&gt;=Assumptions!$D$20,Staffing!$E64,0)</f>
        <v>1.4</v>
      </c>
      <c r="AL64" s="98">
        <f>IF(AL$8&gt;=Assumptions!$D$20,Staffing!$E64,0)</f>
        <v>1.4</v>
      </c>
      <c r="AM64" s="98">
        <f>IF(AM$8&gt;=Assumptions!$D$20,Staffing!$E64,0)</f>
        <v>1.4</v>
      </c>
      <c r="AN64" s="98">
        <f>IF(AN$8&gt;=Assumptions!$D$20,Staffing!$E64,0)</f>
        <v>1.4</v>
      </c>
      <c r="AO64" s="98">
        <f>IF(AO$8&gt;=Assumptions!$D$20,Staffing!$E64,0)</f>
        <v>1.4</v>
      </c>
      <c r="AP64" s="98">
        <f>IF(AP$8&gt;=Assumptions!$D$20,Staffing!$E64,0)</f>
        <v>1.4</v>
      </c>
      <c r="AQ64" s="98">
        <f>IF(AQ$8&gt;=Assumptions!$D$20,Staffing!$E64,0)</f>
        <v>1.4</v>
      </c>
      <c r="AR64" s="98">
        <f>IF(AR$8&gt;=Assumptions!$D$20,Staffing!$E64,0)</f>
        <v>1.4</v>
      </c>
      <c r="AS64" s="98">
        <f>IF(AS$8&gt;=Assumptions!$D$20,Staffing!$E64,0)</f>
        <v>1.4</v>
      </c>
      <c r="AT64" s="98">
        <f>IF(AT$8&gt;=Assumptions!$D$20,Staffing!$E64,0)</f>
        <v>1.4</v>
      </c>
      <c r="AU64" s="98">
        <f>IF(AU$8&gt;=Assumptions!$D$20,Staffing!$E64,0)</f>
        <v>1.4</v>
      </c>
      <c r="AV64" s="98">
        <f>IF(AV$8&gt;=Assumptions!$D$20,Staffing!$E64,0)</f>
        <v>1.4</v>
      </c>
      <c r="AW64" s="98">
        <f>IF(AW$8&gt;=Assumptions!$D$20,Staffing!$E64,0)</f>
        <v>1.4</v>
      </c>
      <c r="AX64" s="98">
        <f>IF(AX$8&gt;=Assumptions!$D$20,Staffing!$E64,0)</f>
        <v>1.4</v>
      </c>
      <c r="AY64" s="98">
        <f>IF(AY$8&gt;=Assumptions!$D$20,Staffing!$E64,0)</f>
        <v>1.4</v>
      </c>
      <c r="AZ64" s="98">
        <f>IF(AZ$8&gt;=Assumptions!$D$20,Staffing!$E64,0)</f>
        <v>1.4</v>
      </c>
      <c r="BA64" s="98">
        <f>IF(BA$8&gt;=Assumptions!$D$20,Staffing!$E64,0)</f>
        <v>1.4</v>
      </c>
      <c r="BB64" s="98">
        <f>IF(BB$8&gt;=Assumptions!$D$20,Staffing!$E64,0)</f>
        <v>1.4</v>
      </c>
      <c r="BC64" s="98">
        <f>IF(BC$8&gt;=Assumptions!$D$20,Staffing!$E64,0)</f>
        <v>1.4</v>
      </c>
      <c r="BD64" s="98">
        <f>IF(BD$8&gt;=Assumptions!$D$20,Staffing!$E64,0)</f>
        <v>1.4</v>
      </c>
      <c r="BE64" s="98">
        <f>IF(BE$8&gt;=Assumptions!$D$20,Staffing!$E64,0)</f>
        <v>1.4</v>
      </c>
      <c r="BF64" s="98">
        <f>IF(BF$8&gt;=Assumptions!$D$20,Staffing!$E64,0)</f>
        <v>1.4</v>
      </c>
      <c r="BG64" s="98">
        <f>IF(BG$8&gt;=Assumptions!$D$20,Staffing!$E64,0)</f>
        <v>1.4</v>
      </c>
      <c r="BH64" s="98">
        <f>IF(BH$8&gt;=Assumptions!$D$20,Staffing!$E64,0)</f>
        <v>1.4</v>
      </c>
      <c r="BI64" s="98">
        <f>IF(BI$8&gt;=Assumptions!$D$20,Staffing!$E64,0)</f>
        <v>1.4</v>
      </c>
      <c r="BJ64" s="98">
        <f>IF(BJ$8&gt;=Assumptions!$D$20,Staffing!$E64,0)</f>
        <v>1.4</v>
      </c>
      <c r="BK64" s="98">
        <f>IF(BK$8&gt;=Assumptions!$D$20,Staffing!$E64,0)</f>
        <v>1.4</v>
      </c>
      <c r="BL64" s="98">
        <f>IF(BL$8&gt;=Assumptions!$D$20,Staffing!$E64,0)</f>
        <v>1.4</v>
      </c>
      <c r="BM64" s="98">
        <f>IF(BM$8&gt;=Assumptions!$D$20,Staffing!$E64,0)</f>
        <v>1.4</v>
      </c>
      <c r="BN64" s="98">
        <f>IF(BN$8&gt;=Assumptions!$D$20,Staffing!$E64,0)</f>
        <v>1.4</v>
      </c>
      <c r="BO64" s="98">
        <f>IF(BO$8&gt;=Assumptions!$D$20,Staffing!$E64,0)</f>
        <v>1.4</v>
      </c>
      <c r="BP64" s="98">
        <f>IF(BP$8&gt;=Assumptions!$D$20,Staffing!$E64,0)</f>
        <v>1.4</v>
      </c>
      <c r="BQ64" s="98">
        <f>IF(BQ$8&gt;=Assumptions!$D$20,Staffing!$E64,0)</f>
        <v>1.4</v>
      </c>
      <c r="BR64" s="98">
        <f>IF(BR$8&gt;=Assumptions!$D$20,Staffing!$E64,0)</f>
        <v>1.4</v>
      </c>
      <c r="BS64" s="98">
        <f>IF(BS$8&gt;=Assumptions!$D$20,Staffing!$E64,0)</f>
        <v>1.4</v>
      </c>
      <c r="BT64" s="98">
        <f>IF(BT$8&gt;=Assumptions!$D$20,Staffing!$E64,0)</f>
        <v>1.4</v>
      </c>
      <c r="BU64" s="98">
        <f>IF(BU$8&gt;=Assumptions!$D$20,Staffing!$E64,0)</f>
        <v>1.4</v>
      </c>
      <c r="BV64" s="98">
        <f>IF(BV$8&gt;=Assumptions!$D$20,Staffing!$E64,0)</f>
        <v>1.4</v>
      </c>
      <c r="BW64" s="98">
        <f>IF(BW$8&gt;=Assumptions!$D$20,Staffing!$E64,0)</f>
        <v>1.4</v>
      </c>
      <c r="BX64" s="98">
        <f>IF(BX$8&gt;=Assumptions!$D$20,Staffing!$E64,0)</f>
        <v>1.4</v>
      </c>
      <c r="BY64" s="98">
        <f>IF(BY$8&gt;=Assumptions!$D$20,Staffing!$E64,0)</f>
        <v>1.4</v>
      </c>
      <c r="BZ64" s="98">
        <f>IF(BZ$8&gt;=Assumptions!$D$20,Staffing!$E64,0)</f>
        <v>1.4</v>
      </c>
      <c r="CA64" s="98">
        <f>IF(CA$8&gt;=Assumptions!$D$20,Staffing!$E64,0)</f>
        <v>1.4</v>
      </c>
      <c r="CB64" s="98">
        <f>IF(CB$8&gt;=Assumptions!$D$20,Staffing!$E64,0)</f>
        <v>1.4</v>
      </c>
      <c r="CC64" s="98">
        <f>IF(CC$8&gt;=Assumptions!$D$20,Staffing!$E64,0)</f>
        <v>1.4</v>
      </c>
      <c r="CD64" s="98">
        <f>IF(CD$8&gt;=Assumptions!$D$20,Staffing!$E64,0)</f>
        <v>1.4</v>
      </c>
      <c r="CE64" s="98">
        <f>IF(CE$8&gt;=Assumptions!$D$20,Staffing!$E64,0)</f>
        <v>1.4</v>
      </c>
      <c r="CF64" s="98">
        <f>IF(CF$8&gt;=Assumptions!$D$20,Staffing!$E64,0)</f>
        <v>1.4</v>
      </c>
      <c r="CG64" s="98">
        <f>IF(CG$8&gt;=Assumptions!$D$20,Staffing!$E64,0)</f>
        <v>1.4</v>
      </c>
      <c r="CH64" s="98">
        <f>IF(CH$8&gt;=Assumptions!$D$20,Staffing!$E64,0)</f>
        <v>1.4</v>
      </c>
      <c r="CI64" s="98">
        <f>IF(CI$8&gt;=Assumptions!$D$20,Staffing!$E64,0)</f>
        <v>1.4</v>
      </c>
      <c r="CJ64" s="98">
        <f>IF(CJ$8&gt;=Assumptions!$D$20,Staffing!$E64,0)</f>
        <v>1.4</v>
      </c>
      <c r="CK64" s="98">
        <f>IF(CK$8&gt;=Assumptions!$D$20,Staffing!$E64,0)</f>
        <v>1.4</v>
      </c>
      <c r="CL64" s="98">
        <f>IF(CL$8&gt;=Assumptions!$D$20,Staffing!$E64,0)</f>
        <v>1.4</v>
      </c>
      <c r="CM64" s="98">
        <f>IF(CM$8&gt;=Assumptions!$D$20,Staffing!$E64,0)</f>
        <v>1.4</v>
      </c>
      <c r="CN64" s="98">
        <f>IF(CN$8&gt;=Assumptions!$D$20,Staffing!$E64,0)</f>
        <v>1.4</v>
      </c>
      <c r="CO64" s="98">
        <f>IF(CO$8&gt;=Assumptions!$D$20,Staffing!$E64,0)</f>
        <v>1.4</v>
      </c>
      <c r="CP64" s="98">
        <f>IF(CP$8&gt;=Assumptions!$D$20,Staffing!$E64,0)</f>
        <v>1.4</v>
      </c>
      <c r="CQ64" s="98">
        <f>IF(CQ$8&gt;=Assumptions!$D$20,Staffing!$E64,0)</f>
        <v>1.4</v>
      </c>
      <c r="CR64" s="98">
        <f>IF(CR$8&gt;=Assumptions!$D$20,Staffing!$E64,0)</f>
        <v>1.4</v>
      </c>
      <c r="CS64" s="98">
        <f>IF(CS$8&gt;=Assumptions!$D$20,Staffing!$E64,0)</f>
        <v>1.4</v>
      </c>
      <c r="CT64" s="98">
        <f>IF(CT$8&gt;=Assumptions!$D$20,Staffing!$E64,0)</f>
        <v>1.4</v>
      </c>
      <c r="CU64" s="98">
        <f>IF(CU$8&gt;=Assumptions!$D$20,Staffing!$E64,0)</f>
        <v>1.4</v>
      </c>
      <c r="CV64" s="98">
        <f>IF(CV$8&gt;=Assumptions!$D$20,Staffing!$E64,0)</f>
        <v>1.4</v>
      </c>
      <c r="CW64" s="98">
        <f>IF(CW$8&gt;=Assumptions!$D$20,Staffing!$E64,0)</f>
        <v>1.4</v>
      </c>
      <c r="CX64" s="98">
        <f>IF(CX$8&gt;=Assumptions!$D$20,Staffing!$E64,0)</f>
        <v>1.4</v>
      </c>
      <c r="CY64" s="98">
        <f>IF(CY$8&gt;=Assumptions!$D$20,Staffing!$E64,0)</f>
        <v>1.4</v>
      </c>
      <c r="CZ64" s="98">
        <f>IF(CZ$8&gt;=Assumptions!$D$20,Staffing!$E64,0)</f>
        <v>1.4</v>
      </c>
      <c r="DA64" s="98">
        <f>IF(DA$8&gt;=Assumptions!$D$20,Staffing!$E64,0)</f>
        <v>1.4</v>
      </c>
      <c r="DB64" s="98">
        <f>IF(DB$8&gt;=Assumptions!$D$20,Staffing!$E64,0)</f>
        <v>1.4</v>
      </c>
      <c r="DC64" s="98">
        <f>IF(DC$8&gt;=Assumptions!$D$20,Staffing!$E64,0)</f>
        <v>1.4</v>
      </c>
      <c r="DD64" s="98">
        <f>IF(DD$8&gt;=Assumptions!$D$20,Staffing!$E64,0)</f>
        <v>1.4</v>
      </c>
      <c r="DE64" s="98">
        <f>IF(DE$8&gt;=Assumptions!$D$20,Staffing!$E64,0)</f>
        <v>1.4</v>
      </c>
      <c r="DF64" s="98">
        <f>IF(DF$8&gt;=Assumptions!$D$20,Staffing!$E64,0)</f>
        <v>1.4</v>
      </c>
      <c r="DG64" s="98">
        <f>IF(DG$8&gt;=Assumptions!$D$20,Staffing!$E64,0)</f>
        <v>1.4</v>
      </c>
      <c r="DH64" s="98">
        <f>IF(DH$8&gt;=Assumptions!$D$20,Staffing!$E64,0)</f>
        <v>1.4</v>
      </c>
      <c r="DI64" s="98">
        <f>IF(DI$8&gt;=Assumptions!$D$20,Staffing!$E64,0)</f>
        <v>1.4</v>
      </c>
      <c r="DJ64" s="98">
        <f>IF(DJ$8&gt;=Assumptions!$D$20,Staffing!$E64,0)</f>
        <v>1.4</v>
      </c>
      <c r="DK64" s="98">
        <f>IF(DK$8&gt;=Assumptions!$D$20,Staffing!$E64,0)</f>
        <v>1.4</v>
      </c>
      <c r="DL64" s="98">
        <f>IF(DL$8&gt;=Assumptions!$D$20,Staffing!$E64,0)</f>
        <v>1.4</v>
      </c>
      <c r="DM64" s="98">
        <f>IF(DM$8&gt;=Assumptions!$D$20,Staffing!$E64,0)</f>
        <v>1.4</v>
      </c>
      <c r="DN64" s="98">
        <f>IF(DN$8&gt;=Assumptions!$D$20,Staffing!$E64,0)</f>
        <v>1.4</v>
      </c>
      <c r="DO64" s="98">
        <f>IF(DO$8&gt;=Assumptions!$D$20,Staffing!$E64,0)</f>
        <v>1.4</v>
      </c>
      <c r="DP64" s="98">
        <f>IF(DP$8&gt;=Assumptions!$D$20,Staffing!$E64,0)</f>
        <v>1.4</v>
      </c>
      <c r="DQ64" s="98">
        <f>IF(DQ$8&gt;=Assumptions!$D$20,Staffing!$E64,0)</f>
        <v>1.4</v>
      </c>
      <c r="DR64" s="98">
        <f>IF(DR$8&gt;=Assumptions!$D$20,Staffing!$E64,0)</f>
        <v>1.4</v>
      </c>
      <c r="DS64" s="98">
        <f>IF(DS$8&gt;=Assumptions!$D$20,Staffing!$E64,0)</f>
        <v>1.4</v>
      </c>
      <c r="DT64" s="98">
        <f>IF(DT$8&gt;=Assumptions!$D$20,Staffing!$E64,0)</f>
        <v>1.4</v>
      </c>
      <c r="DU64" s="98">
        <f>IF(DU$8&gt;=Assumptions!$D$20,Staffing!$E64,0)</f>
        <v>1.4</v>
      </c>
      <c r="DV64" s="98">
        <f>IF(DV$8&gt;=Assumptions!$D$20,Staffing!$E64,0)</f>
        <v>1.4</v>
      </c>
    </row>
    <row r="65" spans="3:126">
      <c r="C65" s="1" t="s">
        <v>61</v>
      </c>
      <c r="D65" s="1" t="s">
        <v>156</v>
      </c>
      <c r="E65" s="97">
        <v>1</v>
      </c>
      <c r="F65" s="98">
        <f>IF(F$8&gt;=Assumptions!$D$20,Staffing!$E65,0)</f>
        <v>0</v>
      </c>
      <c r="G65" s="98">
        <f>IF(G$8&gt;=Assumptions!$D$20,Staffing!$E65,0)</f>
        <v>0</v>
      </c>
      <c r="H65" s="98">
        <f>IF(H$8&gt;=Assumptions!$D$20,Staffing!$E65,0)</f>
        <v>0</v>
      </c>
      <c r="I65" s="98">
        <f>IF(I$8&gt;=Assumptions!$D$20,Staffing!$E65,0)</f>
        <v>0</v>
      </c>
      <c r="J65" s="98">
        <f>IF(J$8&gt;=Assumptions!$D$20,Staffing!$E65,0)</f>
        <v>0</v>
      </c>
      <c r="K65" s="98">
        <f>IF(K$8&gt;=Assumptions!$D$20,Staffing!$E65,0)</f>
        <v>0</v>
      </c>
      <c r="L65" s="98">
        <f>IF(L$8&gt;=Assumptions!$D$20,Staffing!$E65,0)</f>
        <v>0</v>
      </c>
      <c r="M65" s="98">
        <f>IF(M$8&gt;=Assumptions!$D$20,Staffing!$E65,0)</f>
        <v>0</v>
      </c>
      <c r="N65" s="98">
        <f>IF(N$8&gt;=Assumptions!$D$20,Staffing!$E65,0)</f>
        <v>0</v>
      </c>
      <c r="O65" s="98">
        <f>IF(O$8&gt;=Assumptions!$D$20,Staffing!$E65,0)</f>
        <v>0</v>
      </c>
      <c r="P65" s="98">
        <f>IF(P$8&gt;=Assumptions!$D$20,Staffing!$E65,0)</f>
        <v>0</v>
      </c>
      <c r="Q65" s="98">
        <f>IF(Q$8&gt;=Assumptions!$D$20,Staffing!$E65,0)</f>
        <v>0</v>
      </c>
      <c r="R65" s="98">
        <f>IF(R$8&gt;=Assumptions!$D$20,Staffing!$E65,0)</f>
        <v>0</v>
      </c>
      <c r="S65" s="98">
        <f>IF(S$8&gt;=Assumptions!$D$20,Staffing!$E65,0)</f>
        <v>0</v>
      </c>
      <c r="T65" s="98">
        <f>IF(T$8&gt;=Assumptions!$D$20,Staffing!$E65,0)</f>
        <v>0</v>
      </c>
      <c r="U65" s="98">
        <f>IF(U$8&gt;=Assumptions!$D$20,Staffing!$E65,0)</f>
        <v>0</v>
      </c>
      <c r="V65" s="98">
        <f>IF(V$8&gt;=Assumptions!$D$20,Staffing!$E65,0)</f>
        <v>0</v>
      </c>
      <c r="W65" s="98">
        <f>IF(W$8&gt;=Assumptions!$D$20,Staffing!$E65,0)</f>
        <v>0</v>
      </c>
      <c r="X65" s="98">
        <f>IF(X$8&gt;=Assumptions!$D$20,Staffing!$E65,0)</f>
        <v>0</v>
      </c>
      <c r="Y65" s="98">
        <f>IF(Y$8&gt;=Assumptions!$D$20,Staffing!$E65,0)</f>
        <v>0</v>
      </c>
      <c r="Z65" s="98">
        <f>IF(Z$8&gt;=Assumptions!$D$20,Staffing!$E65,0)</f>
        <v>0</v>
      </c>
      <c r="AA65" s="98">
        <f>IF(AA$8&gt;=Assumptions!$D$20,Staffing!$E65,0)</f>
        <v>0</v>
      </c>
      <c r="AB65" s="98">
        <f>IF(AB$8&gt;=Assumptions!$D$20,Staffing!$E65,0)</f>
        <v>0</v>
      </c>
      <c r="AC65" s="98">
        <f>IF(AC$8&gt;=Assumptions!$D$20,Staffing!$E65,0)</f>
        <v>0</v>
      </c>
      <c r="AD65" s="98">
        <f>IF(AD$8&gt;=Assumptions!$D$20,Staffing!$E65,0)</f>
        <v>1</v>
      </c>
      <c r="AE65" s="98">
        <f>IF(AE$8&gt;=Assumptions!$D$20,Staffing!$E65,0)</f>
        <v>1</v>
      </c>
      <c r="AF65" s="98">
        <f>IF(AF$8&gt;=Assumptions!$D$20,Staffing!$E65,0)</f>
        <v>1</v>
      </c>
      <c r="AG65" s="98">
        <f>IF(AG$8&gt;=Assumptions!$D$20,Staffing!$E65,0)</f>
        <v>1</v>
      </c>
      <c r="AH65" s="98">
        <f>IF(AH$8&gt;=Assumptions!$D$20,Staffing!$E65,0)</f>
        <v>1</v>
      </c>
      <c r="AI65" s="98">
        <f>IF(AI$8&gt;=Assumptions!$D$20,Staffing!$E65,0)</f>
        <v>1</v>
      </c>
      <c r="AJ65" s="98">
        <f>IF(AJ$8&gt;=Assumptions!$D$20,Staffing!$E65,0)</f>
        <v>1</v>
      </c>
      <c r="AK65" s="98">
        <f>IF(AK$8&gt;=Assumptions!$D$20,Staffing!$E65,0)</f>
        <v>1</v>
      </c>
      <c r="AL65" s="98">
        <f>IF(AL$8&gt;=Assumptions!$D$20,Staffing!$E65,0)</f>
        <v>1</v>
      </c>
      <c r="AM65" s="98">
        <f>IF(AM$8&gt;=Assumptions!$D$20,Staffing!$E65,0)</f>
        <v>1</v>
      </c>
      <c r="AN65" s="98">
        <f>IF(AN$8&gt;=Assumptions!$D$20,Staffing!$E65,0)</f>
        <v>1</v>
      </c>
      <c r="AO65" s="98">
        <f>IF(AO$8&gt;=Assumptions!$D$20,Staffing!$E65,0)</f>
        <v>1</v>
      </c>
      <c r="AP65" s="98">
        <f>IF(AP$8&gt;=Assumptions!$D$20,Staffing!$E65,0)</f>
        <v>1</v>
      </c>
      <c r="AQ65" s="98">
        <f>IF(AQ$8&gt;=Assumptions!$D$20,Staffing!$E65,0)</f>
        <v>1</v>
      </c>
      <c r="AR65" s="98">
        <f>IF(AR$8&gt;=Assumptions!$D$20,Staffing!$E65,0)</f>
        <v>1</v>
      </c>
      <c r="AS65" s="98">
        <f>IF(AS$8&gt;=Assumptions!$D$20,Staffing!$E65,0)</f>
        <v>1</v>
      </c>
      <c r="AT65" s="98">
        <f>IF(AT$8&gt;=Assumptions!$D$20,Staffing!$E65,0)</f>
        <v>1</v>
      </c>
      <c r="AU65" s="98">
        <f>IF(AU$8&gt;=Assumptions!$D$20,Staffing!$E65,0)</f>
        <v>1</v>
      </c>
      <c r="AV65" s="98">
        <f>IF(AV$8&gt;=Assumptions!$D$20,Staffing!$E65,0)</f>
        <v>1</v>
      </c>
      <c r="AW65" s="98">
        <f>IF(AW$8&gt;=Assumptions!$D$20,Staffing!$E65,0)</f>
        <v>1</v>
      </c>
      <c r="AX65" s="98">
        <f>IF(AX$8&gt;=Assumptions!$D$20,Staffing!$E65,0)</f>
        <v>1</v>
      </c>
      <c r="AY65" s="98">
        <f>IF(AY$8&gt;=Assumptions!$D$20,Staffing!$E65,0)</f>
        <v>1</v>
      </c>
      <c r="AZ65" s="98">
        <f>IF(AZ$8&gt;=Assumptions!$D$20,Staffing!$E65,0)</f>
        <v>1</v>
      </c>
      <c r="BA65" s="98">
        <f>IF(BA$8&gt;=Assumptions!$D$20,Staffing!$E65,0)</f>
        <v>1</v>
      </c>
      <c r="BB65" s="98">
        <f>IF(BB$8&gt;=Assumptions!$D$20,Staffing!$E65,0)</f>
        <v>1</v>
      </c>
      <c r="BC65" s="98">
        <f>IF(BC$8&gt;=Assumptions!$D$20,Staffing!$E65,0)</f>
        <v>1</v>
      </c>
      <c r="BD65" s="98">
        <f>IF(BD$8&gt;=Assumptions!$D$20,Staffing!$E65,0)</f>
        <v>1</v>
      </c>
      <c r="BE65" s="98">
        <f>IF(BE$8&gt;=Assumptions!$D$20,Staffing!$E65,0)</f>
        <v>1</v>
      </c>
      <c r="BF65" s="98">
        <f>IF(BF$8&gt;=Assumptions!$D$20,Staffing!$E65,0)</f>
        <v>1</v>
      </c>
      <c r="BG65" s="98">
        <f>IF(BG$8&gt;=Assumptions!$D$20,Staffing!$E65,0)</f>
        <v>1</v>
      </c>
      <c r="BH65" s="98">
        <f>IF(BH$8&gt;=Assumptions!$D$20,Staffing!$E65,0)</f>
        <v>1</v>
      </c>
      <c r="BI65" s="98">
        <f>IF(BI$8&gt;=Assumptions!$D$20,Staffing!$E65,0)</f>
        <v>1</v>
      </c>
      <c r="BJ65" s="98">
        <f>IF(BJ$8&gt;=Assumptions!$D$20,Staffing!$E65,0)</f>
        <v>1</v>
      </c>
      <c r="BK65" s="98">
        <f>IF(BK$8&gt;=Assumptions!$D$20,Staffing!$E65,0)</f>
        <v>1</v>
      </c>
      <c r="BL65" s="98">
        <f>IF(BL$8&gt;=Assumptions!$D$20,Staffing!$E65,0)</f>
        <v>1</v>
      </c>
      <c r="BM65" s="98">
        <f>IF(BM$8&gt;=Assumptions!$D$20,Staffing!$E65,0)</f>
        <v>1</v>
      </c>
      <c r="BN65" s="98">
        <f>IF(BN$8&gt;=Assumptions!$D$20,Staffing!$E65,0)</f>
        <v>1</v>
      </c>
      <c r="BO65" s="98">
        <f>IF(BO$8&gt;=Assumptions!$D$20,Staffing!$E65,0)</f>
        <v>1</v>
      </c>
      <c r="BP65" s="98">
        <f>IF(BP$8&gt;=Assumptions!$D$20,Staffing!$E65,0)</f>
        <v>1</v>
      </c>
      <c r="BQ65" s="98">
        <f>IF(BQ$8&gt;=Assumptions!$D$20,Staffing!$E65,0)</f>
        <v>1</v>
      </c>
      <c r="BR65" s="98">
        <f>IF(BR$8&gt;=Assumptions!$D$20,Staffing!$E65,0)</f>
        <v>1</v>
      </c>
      <c r="BS65" s="98">
        <f>IF(BS$8&gt;=Assumptions!$D$20,Staffing!$E65,0)</f>
        <v>1</v>
      </c>
      <c r="BT65" s="98">
        <f>IF(BT$8&gt;=Assumptions!$D$20,Staffing!$E65,0)</f>
        <v>1</v>
      </c>
      <c r="BU65" s="98">
        <f>IF(BU$8&gt;=Assumptions!$D$20,Staffing!$E65,0)</f>
        <v>1</v>
      </c>
      <c r="BV65" s="98">
        <f>IF(BV$8&gt;=Assumptions!$D$20,Staffing!$E65,0)</f>
        <v>1</v>
      </c>
      <c r="BW65" s="98">
        <f>IF(BW$8&gt;=Assumptions!$D$20,Staffing!$E65,0)</f>
        <v>1</v>
      </c>
      <c r="BX65" s="98">
        <f>IF(BX$8&gt;=Assumptions!$D$20,Staffing!$E65,0)</f>
        <v>1</v>
      </c>
      <c r="BY65" s="98">
        <f>IF(BY$8&gt;=Assumptions!$D$20,Staffing!$E65,0)</f>
        <v>1</v>
      </c>
      <c r="BZ65" s="98">
        <f>IF(BZ$8&gt;=Assumptions!$D$20,Staffing!$E65,0)</f>
        <v>1</v>
      </c>
      <c r="CA65" s="98">
        <f>IF(CA$8&gt;=Assumptions!$D$20,Staffing!$E65,0)</f>
        <v>1</v>
      </c>
      <c r="CB65" s="98">
        <f>IF(CB$8&gt;=Assumptions!$D$20,Staffing!$E65,0)</f>
        <v>1</v>
      </c>
      <c r="CC65" s="98">
        <f>IF(CC$8&gt;=Assumptions!$D$20,Staffing!$E65,0)</f>
        <v>1</v>
      </c>
      <c r="CD65" s="98">
        <f>IF(CD$8&gt;=Assumptions!$D$20,Staffing!$E65,0)</f>
        <v>1</v>
      </c>
      <c r="CE65" s="98">
        <f>IF(CE$8&gt;=Assumptions!$D$20,Staffing!$E65,0)</f>
        <v>1</v>
      </c>
      <c r="CF65" s="98">
        <f>IF(CF$8&gt;=Assumptions!$D$20,Staffing!$E65,0)</f>
        <v>1</v>
      </c>
      <c r="CG65" s="98">
        <f>IF(CG$8&gt;=Assumptions!$D$20,Staffing!$E65,0)</f>
        <v>1</v>
      </c>
      <c r="CH65" s="98">
        <f>IF(CH$8&gt;=Assumptions!$D$20,Staffing!$E65,0)</f>
        <v>1</v>
      </c>
      <c r="CI65" s="98">
        <f>IF(CI$8&gt;=Assumptions!$D$20,Staffing!$E65,0)</f>
        <v>1</v>
      </c>
      <c r="CJ65" s="98">
        <f>IF(CJ$8&gt;=Assumptions!$D$20,Staffing!$E65,0)</f>
        <v>1</v>
      </c>
      <c r="CK65" s="98">
        <f>IF(CK$8&gt;=Assumptions!$D$20,Staffing!$E65,0)</f>
        <v>1</v>
      </c>
      <c r="CL65" s="98">
        <f>IF(CL$8&gt;=Assumptions!$D$20,Staffing!$E65,0)</f>
        <v>1</v>
      </c>
      <c r="CM65" s="98">
        <f>IF(CM$8&gt;=Assumptions!$D$20,Staffing!$E65,0)</f>
        <v>1</v>
      </c>
      <c r="CN65" s="98">
        <f>IF(CN$8&gt;=Assumptions!$D$20,Staffing!$E65,0)</f>
        <v>1</v>
      </c>
      <c r="CO65" s="98">
        <f>IF(CO$8&gt;=Assumptions!$D$20,Staffing!$E65,0)</f>
        <v>1</v>
      </c>
      <c r="CP65" s="98">
        <f>IF(CP$8&gt;=Assumptions!$D$20,Staffing!$E65,0)</f>
        <v>1</v>
      </c>
      <c r="CQ65" s="98">
        <f>IF(CQ$8&gt;=Assumptions!$D$20,Staffing!$E65,0)</f>
        <v>1</v>
      </c>
      <c r="CR65" s="98">
        <f>IF(CR$8&gt;=Assumptions!$D$20,Staffing!$E65,0)</f>
        <v>1</v>
      </c>
      <c r="CS65" s="98">
        <f>IF(CS$8&gt;=Assumptions!$D$20,Staffing!$E65,0)</f>
        <v>1</v>
      </c>
      <c r="CT65" s="98">
        <f>IF(CT$8&gt;=Assumptions!$D$20,Staffing!$E65,0)</f>
        <v>1</v>
      </c>
      <c r="CU65" s="98">
        <f>IF(CU$8&gt;=Assumptions!$D$20,Staffing!$E65,0)</f>
        <v>1</v>
      </c>
      <c r="CV65" s="98">
        <f>IF(CV$8&gt;=Assumptions!$D$20,Staffing!$E65,0)</f>
        <v>1</v>
      </c>
      <c r="CW65" s="98">
        <f>IF(CW$8&gt;=Assumptions!$D$20,Staffing!$E65,0)</f>
        <v>1</v>
      </c>
      <c r="CX65" s="98">
        <f>IF(CX$8&gt;=Assumptions!$D$20,Staffing!$E65,0)</f>
        <v>1</v>
      </c>
      <c r="CY65" s="98">
        <f>IF(CY$8&gt;=Assumptions!$D$20,Staffing!$E65,0)</f>
        <v>1</v>
      </c>
      <c r="CZ65" s="98">
        <f>IF(CZ$8&gt;=Assumptions!$D$20,Staffing!$E65,0)</f>
        <v>1</v>
      </c>
      <c r="DA65" s="98">
        <f>IF(DA$8&gt;=Assumptions!$D$20,Staffing!$E65,0)</f>
        <v>1</v>
      </c>
      <c r="DB65" s="98">
        <f>IF(DB$8&gt;=Assumptions!$D$20,Staffing!$E65,0)</f>
        <v>1</v>
      </c>
      <c r="DC65" s="98">
        <f>IF(DC$8&gt;=Assumptions!$D$20,Staffing!$E65,0)</f>
        <v>1</v>
      </c>
      <c r="DD65" s="98">
        <f>IF(DD$8&gt;=Assumptions!$D$20,Staffing!$E65,0)</f>
        <v>1</v>
      </c>
      <c r="DE65" s="98">
        <f>IF(DE$8&gt;=Assumptions!$D$20,Staffing!$E65,0)</f>
        <v>1</v>
      </c>
      <c r="DF65" s="98">
        <f>IF(DF$8&gt;=Assumptions!$D$20,Staffing!$E65,0)</f>
        <v>1</v>
      </c>
      <c r="DG65" s="98">
        <f>IF(DG$8&gt;=Assumptions!$D$20,Staffing!$E65,0)</f>
        <v>1</v>
      </c>
      <c r="DH65" s="98">
        <f>IF(DH$8&gt;=Assumptions!$D$20,Staffing!$E65,0)</f>
        <v>1</v>
      </c>
      <c r="DI65" s="98">
        <f>IF(DI$8&gt;=Assumptions!$D$20,Staffing!$E65,0)</f>
        <v>1</v>
      </c>
      <c r="DJ65" s="98">
        <f>IF(DJ$8&gt;=Assumptions!$D$20,Staffing!$E65,0)</f>
        <v>1</v>
      </c>
      <c r="DK65" s="98">
        <f>IF(DK$8&gt;=Assumptions!$D$20,Staffing!$E65,0)</f>
        <v>1</v>
      </c>
      <c r="DL65" s="98">
        <f>IF(DL$8&gt;=Assumptions!$D$20,Staffing!$E65,0)</f>
        <v>1</v>
      </c>
      <c r="DM65" s="98">
        <f>IF(DM$8&gt;=Assumptions!$D$20,Staffing!$E65,0)</f>
        <v>1</v>
      </c>
      <c r="DN65" s="98">
        <f>IF(DN$8&gt;=Assumptions!$D$20,Staffing!$E65,0)</f>
        <v>1</v>
      </c>
      <c r="DO65" s="98">
        <f>IF(DO$8&gt;=Assumptions!$D$20,Staffing!$E65,0)</f>
        <v>1</v>
      </c>
      <c r="DP65" s="98">
        <f>IF(DP$8&gt;=Assumptions!$D$20,Staffing!$E65,0)</f>
        <v>1</v>
      </c>
      <c r="DQ65" s="98">
        <f>IF(DQ$8&gt;=Assumptions!$D$20,Staffing!$E65,0)</f>
        <v>1</v>
      </c>
      <c r="DR65" s="98">
        <f>IF(DR$8&gt;=Assumptions!$D$20,Staffing!$E65,0)</f>
        <v>1</v>
      </c>
      <c r="DS65" s="98">
        <f>IF(DS$8&gt;=Assumptions!$D$20,Staffing!$E65,0)</f>
        <v>1</v>
      </c>
      <c r="DT65" s="98">
        <f>IF(DT$8&gt;=Assumptions!$D$20,Staffing!$E65,0)</f>
        <v>1</v>
      </c>
      <c r="DU65" s="98">
        <f>IF(DU$8&gt;=Assumptions!$D$20,Staffing!$E65,0)</f>
        <v>1</v>
      </c>
      <c r="DV65" s="98">
        <f>IF(DV$8&gt;=Assumptions!$D$20,Staffing!$E65,0)</f>
        <v>1</v>
      </c>
    </row>
    <row r="66" spans="3:126">
      <c r="C66" s="1" t="s">
        <v>61</v>
      </c>
      <c r="D66" s="1" t="s">
        <v>157</v>
      </c>
      <c r="E66" s="97">
        <v>1</v>
      </c>
      <c r="F66" s="98">
        <f>IF(F$8&gt;=Assumptions!$D$20,IF(F51&gt;=Assumptions!$I$60,1,0),0)</f>
        <v>0</v>
      </c>
      <c r="G66" s="98">
        <f>IF(G$8&gt;=Assumptions!$D$20,IF(G51&gt;=Assumptions!$I$60,1,0),0)</f>
        <v>0</v>
      </c>
      <c r="H66" s="98">
        <f>IF(H$8&gt;=Assumptions!$D$20,IF(H51&gt;=Assumptions!$I$60,1,0),0)</f>
        <v>0</v>
      </c>
      <c r="I66" s="98">
        <f>IF(I$8&gt;=Assumptions!$D$20,IF(I51&gt;=Assumptions!$I$60,1,0),0)</f>
        <v>0</v>
      </c>
      <c r="J66" s="98">
        <f>IF(J$8&gt;=Assumptions!$D$20,IF(J51&gt;=Assumptions!$I$60,1,0),0)</f>
        <v>0</v>
      </c>
      <c r="K66" s="98">
        <f>IF(K$8&gt;=Assumptions!$D$20,IF(K51&gt;=Assumptions!$I$60,1,0),0)</f>
        <v>0</v>
      </c>
      <c r="L66" s="98">
        <f>IF(L$8&gt;=Assumptions!$D$20,IF(L51&gt;=Assumptions!$I$60,1,0),0)</f>
        <v>0</v>
      </c>
      <c r="M66" s="98">
        <f>IF(M$8&gt;=Assumptions!$D$20,IF(M51&gt;=Assumptions!$I$60,1,0),0)</f>
        <v>0</v>
      </c>
      <c r="N66" s="98">
        <f>IF(N$8&gt;=Assumptions!$D$20,IF(N51&gt;=Assumptions!$I$60,1,0),0)</f>
        <v>0</v>
      </c>
      <c r="O66" s="98">
        <f>IF(O$8&gt;=Assumptions!$D$20,IF(O51&gt;=Assumptions!$I$60,1,0),0)</f>
        <v>0</v>
      </c>
      <c r="P66" s="98">
        <f>IF(P$8&gt;=Assumptions!$D$20,IF(P51&gt;=Assumptions!$I$60,1,0),0)</f>
        <v>0</v>
      </c>
      <c r="Q66" s="98">
        <f>IF(Q$8&gt;=Assumptions!$D$20,IF(Q51&gt;=Assumptions!$I$60,1,0),0)</f>
        <v>0</v>
      </c>
      <c r="R66" s="98">
        <f>IF(R$8&gt;=Assumptions!$D$20,IF(R51&gt;=Assumptions!$I$60,1,0),0)</f>
        <v>0</v>
      </c>
      <c r="S66" s="98">
        <f>IF(S$8&gt;=Assumptions!$D$20,IF(S51&gt;=Assumptions!$I$60,1,0),0)</f>
        <v>0</v>
      </c>
      <c r="T66" s="98">
        <f>IF(T$8&gt;=Assumptions!$D$20,IF(T51&gt;=Assumptions!$I$60,1,0),0)</f>
        <v>0</v>
      </c>
      <c r="U66" s="98">
        <f>IF(U$8&gt;=Assumptions!$D$20,IF(U51&gt;=Assumptions!$I$60,1,0),0)</f>
        <v>0</v>
      </c>
      <c r="V66" s="98">
        <f>IF(V$8&gt;=Assumptions!$D$20,IF(V51&gt;=Assumptions!$I$60,1,0),0)</f>
        <v>0</v>
      </c>
      <c r="W66" s="98">
        <f>IF(W$8&gt;=Assumptions!$D$20,IF(W51&gt;=Assumptions!$I$60,1,0),0)</f>
        <v>0</v>
      </c>
      <c r="X66" s="98">
        <f>IF(X$8&gt;=Assumptions!$D$20,IF(X51&gt;=Assumptions!$I$60,1,0),0)</f>
        <v>0</v>
      </c>
      <c r="Y66" s="98">
        <f>IF(Y$8&gt;=Assumptions!$D$20,IF(Y51&gt;=Assumptions!$I$60,1,0),0)</f>
        <v>0</v>
      </c>
      <c r="Z66" s="98">
        <f>IF(Z$8&gt;=Assumptions!$D$20,IF(Z51&gt;=Assumptions!$I$60,1,0),0)</f>
        <v>0</v>
      </c>
      <c r="AA66" s="98">
        <f>IF(AA$8&gt;=Assumptions!$D$20,IF(AA51&gt;=Assumptions!$I$60,1,0),0)</f>
        <v>0</v>
      </c>
      <c r="AB66" s="98">
        <f>IF(AB$8&gt;=Assumptions!$D$20,IF(AB51&gt;=Assumptions!$I$60,1,0),0)</f>
        <v>0</v>
      </c>
      <c r="AC66" s="98">
        <f>IF(AC$8&gt;=Assumptions!$D$20,IF(AC51&gt;=Assumptions!$I$60,1,0),0)</f>
        <v>0</v>
      </c>
      <c r="AD66" s="98">
        <f>IF(AD$8&gt;=Assumptions!$D$20,IF(AD51&gt;=Assumptions!$I$60,1,0),0)</f>
        <v>0</v>
      </c>
      <c r="AE66" s="98">
        <f>IF(AE$8&gt;=Assumptions!$D$20,IF(AE51&gt;=Assumptions!$I$60,1,0),0)</f>
        <v>0</v>
      </c>
      <c r="AF66" s="98">
        <f>IF(AF$8&gt;=Assumptions!$D$20,IF(AF51&gt;=Assumptions!$I$60,1,0),0)</f>
        <v>0</v>
      </c>
      <c r="AG66" s="98">
        <f>IF(AG$8&gt;=Assumptions!$D$20,IF(AG51&gt;=Assumptions!$I$60,1,0),0)</f>
        <v>0</v>
      </c>
      <c r="AH66" s="98">
        <f>IF(AH$8&gt;=Assumptions!$D$20,IF(AH51&gt;=Assumptions!$I$60,1,0),0)</f>
        <v>0</v>
      </c>
      <c r="AI66" s="98">
        <f>IF(AI$8&gt;=Assumptions!$D$20,IF(AI51&gt;=Assumptions!$I$60,1,0),0)</f>
        <v>0</v>
      </c>
      <c r="AJ66" s="98">
        <f>IF(AJ$8&gt;=Assumptions!$D$20,IF(AJ51&gt;=Assumptions!$I$60,1,0),0)</f>
        <v>0</v>
      </c>
      <c r="AK66" s="98">
        <f>IF(AK$8&gt;=Assumptions!$D$20,IF(AK51&gt;=Assumptions!$I$60,1,0),0)</f>
        <v>0</v>
      </c>
      <c r="AL66" s="98">
        <f>IF(AL$8&gt;=Assumptions!$D$20,IF(AL51&gt;=Assumptions!$I$60,1,0),0)</f>
        <v>0</v>
      </c>
      <c r="AM66" s="98">
        <f>IF(AM$8&gt;=Assumptions!$D$20,IF(AM51&gt;=Assumptions!$I$60,1,0),0)</f>
        <v>0</v>
      </c>
      <c r="AN66" s="98">
        <f>IF(AN$8&gt;=Assumptions!$D$20,IF(AN51&gt;=Assumptions!$I$60,1,0),0)</f>
        <v>0</v>
      </c>
      <c r="AO66" s="98">
        <f>IF(AO$8&gt;=Assumptions!$D$20,IF(AO51&gt;=Assumptions!$I$60,1,0),0)</f>
        <v>0</v>
      </c>
      <c r="AP66" s="98">
        <f>IF(AP$8&gt;=Assumptions!$D$20,IF(AP51&gt;=Assumptions!$I$60,1,0),0)</f>
        <v>0</v>
      </c>
      <c r="AQ66" s="98">
        <f>IF(AQ$8&gt;=Assumptions!$D$20,IF(AQ51&gt;=Assumptions!$I$60,1,0),0)</f>
        <v>0</v>
      </c>
      <c r="AR66" s="98">
        <f>IF(AR$8&gt;=Assumptions!$D$20,IF(AR51&gt;=Assumptions!$I$60,1,0),0)</f>
        <v>0</v>
      </c>
      <c r="AS66" s="98">
        <f>IF(AS$8&gt;=Assumptions!$D$20,IF(AS51&gt;=Assumptions!$I$60,1,0),0)</f>
        <v>0</v>
      </c>
      <c r="AT66" s="98">
        <f>IF(AT$8&gt;=Assumptions!$D$20,IF(AT51&gt;=Assumptions!$I$60,1,0),0)</f>
        <v>0</v>
      </c>
      <c r="AU66" s="98">
        <f>IF(AU$8&gt;=Assumptions!$D$20,IF(AU51&gt;=Assumptions!$I$60,1,0),0)</f>
        <v>0</v>
      </c>
      <c r="AV66" s="98">
        <f>IF(AV$8&gt;=Assumptions!$D$20,IF(AV51&gt;=Assumptions!$I$60,1,0),0)</f>
        <v>0</v>
      </c>
      <c r="AW66" s="98">
        <f>IF(AW$8&gt;=Assumptions!$D$20,IF(AW51&gt;=Assumptions!$I$60,1,0),0)</f>
        <v>0</v>
      </c>
      <c r="AX66" s="98">
        <f>IF(AX$8&gt;=Assumptions!$D$20,IF(AX51&gt;=Assumptions!$I$60,1,0),0)</f>
        <v>0</v>
      </c>
      <c r="AY66" s="98">
        <f>IF(AY$8&gt;=Assumptions!$D$20,IF(AY51&gt;=Assumptions!$I$60,1,0),0)</f>
        <v>0</v>
      </c>
      <c r="AZ66" s="98">
        <f>IF(AZ$8&gt;=Assumptions!$D$20,IF(AZ51&gt;=Assumptions!$I$60,1,0),0)</f>
        <v>0</v>
      </c>
      <c r="BA66" s="98">
        <f>IF(BA$8&gt;=Assumptions!$D$20,IF(BA51&gt;=Assumptions!$I$60,1,0),0)</f>
        <v>0</v>
      </c>
      <c r="BB66" s="98">
        <f>IF(BB$8&gt;=Assumptions!$D$20,IF(BB51&gt;=Assumptions!$I$60,1,0),0)</f>
        <v>0</v>
      </c>
      <c r="BC66" s="98">
        <f>IF(BC$8&gt;=Assumptions!$D$20,IF(BC51&gt;=Assumptions!$I$60,1,0),0)</f>
        <v>0</v>
      </c>
      <c r="BD66" s="98">
        <f>IF(BD$8&gt;=Assumptions!$D$20,IF(BD51&gt;=Assumptions!$I$60,1,0),0)</f>
        <v>0</v>
      </c>
      <c r="BE66" s="98">
        <f>IF(BE$8&gt;=Assumptions!$D$20,IF(BE51&gt;=Assumptions!$I$60,1,0),0)</f>
        <v>0</v>
      </c>
      <c r="BF66" s="98">
        <f>IF(BF$8&gt;=Assumptions!$D$20,IF(BF51&gt;=Assumptions!$I$60,1,0),0)</f>
        <v>0</v>
      </c>
      <c r="BG66" s="98">
        <f>IF(BG$8&gt;=Assumptions!$D$20,IF(BG51&gt;=Assumptions!$I$60,1,0),0)</f>
        <v>0</v>
      </c>
      <c r="BH66" s="98">
        <f>IF(BH$8&gt;=Assumptions!$D$20,IF(BH51&gt;=Assumptions!$I$60,1,0),0)</f>
        <v>0</v>
      </c>
      <c r="BI66" s="98">
        <f>IF(BI$8&gt;=Assumptions!$D$20,IF(BI51&gt;=Assumptions!$I$60,1,0),0)</f>
        <v>1</v>
      </c>
      <c r="BJ66" s="98">
        <f>IF(BJ$8&gt;=Assumptions!$D$20,IF(BJ51&gt;=Assumptions!$I$60,1,0),0)</f>
        <v>1</v>
      </c>
      <c r="BK66" s="98">
        <f>IF(BK$8&gt;=Assumptions!$D$20,IF(BK51&gt;=Assumptions!$I$60,1,0),0)</f>
        <v>1</v>
      </c>
      <c r="BL66" s="98">
        <f>IF(BL$8&gt;=Assumptions!$D$20,IF(BL51&gt;=Assumptions!$I$60,1,0),0)</f>
        <v>1</v>
      </c>
      <c r="BM66" s="98">
        <f>IF(BM$8&gt;=Assumptions!$D$20,IF(BM51&gt;=Assumptions!$I$60,1,0),0)</f>
        <v>1</v>
      </c>
      <c r="BN66" s="98">
        <f>IF(BN$8&gt;=Assumptions!$D$20,IF(BN51&gt;=Assumptions!$I$60,1,0),0)</f>
        <v>1</v>
      </c>
      <c r="BO66" s="98">
        <f>IF(BO$8&gt;=Assumptions!$D$20,IF(BO51&gt;=Assumptions!$I$60,1,0),0)</f>
        <v>1</v>
      </c>
      <c r="BP66" s="98">
        <f>IF(BP$8&gt;=Assumptions!$D$20,IF(BP51&gt;=Assumptions!$I$60,1,0),0)</f>
        <v>1</v>
      </c>
      <c r="BQ66" s="98">
        <f>IF(BQ$8&gt;=Assumptions!$D$20,IF(BQ51&gt;=Assumptions!$I$60,1,0),0)</f>
        <v>1</v>
      </c>
      <c r="BR66" s="98">
        <f>IF(BR$8&gt;=Assumptions!$D$20,IF(BR51&gt;=Assumptions!$I$60,1,0),0)</f>
        <v>1</v>
      </c>
      <c r="BS66" s="98">
        <f>IF(BS$8&gt;=Assumptions!$D$20,IF(BS51&gt;=Assumptions!$I$60,1,0),0)</f>
        <v>1</v>
      </c>
      <c r="BT66" s="98">
        <f>IF(BT$8&gt;=Assumptions!$D$20,IF(BT51&gt;=Assumptions!$I$60,1,0),0)</f>
        <v>1</v>
      </c>
      <c r="BU66" s="98">
        <f>IF(BU$8&gt;=Assumptions!$D$20,IF(BU51&gt;=Assumptions!$I$60,1,0),0)</f>
        <v>1</v>
      </c>
      <c r="BV66" s="98">
        <f>IF(BV$8&gt;=Assumptions!$D$20,IF(BV51&gt;=Assumptions!$I$60,1,0),0)</f>
        <v>1</v>
      </c>
      <c r="BW66" s="98">
        <f>IF(BW$8&gt;=Assumptions!$D$20,IF(BW51&gt;=Assumptions!$I$60,1,0),0)</f>
        <v>1</v>
      </c>
      <c r="BX66" s="98">
        <f>IF(BX$8&gt;=Assumptions!$D$20,IF(BX51&gt;=Assumptions!$I$60,1,0),0)</f>
        <v>1</v>
      </c>
      <c r="BY66" s="98">
        <f>IF(BY$8&gt;=Assumptions!$D$20,IF(BY51&gt;=Assumptions!$I$60,1,0),0)</f>
        <v>1</v>
      </c>
      <c r="BZ66" s="98">
        <f>IF(BZ$8&gt;=Assumptions!$D$20,IF(BZ51&gt;=Assumptions!$I$60,1,0),0)</f>
        <v>1</v>
      </c>
      <c r="CA66" s="98">
        <f>IF(CA$8&gt;=Assumptions!$D$20,IF(CA51&gt;=Assumptions!$I$60,1,0),0)</f>
        <v>1</v>
      </c>
      <c r="CB66" s="98">
        <f>IF(CB$8&gt;=Assumptions!$D$20,IF(CB51&gt;=Assumptions!$I$60,1,0),0)</f>
        <v>1</v>
      </c>
      <c r="CC66" s="98">
        <f>IF(CC$8&gt;=Assumptions!$D$20,IF(CC51&gt;=Assumptions!$I$60,1,0),0)</f>
        <v>1</v>
      </c>
      <c r="CD66" s="98">
        <f>IF(CD$8&gt;=Assumptions!$D$20,IF(CD51&gt;=Assumptions!$I$60,1,0),0)</f>
        <v>1</v>
      </c>
      <c r="CE66" s="98">
        <f>IF(CE$8&gt;=Assumptions!$D$20,IF(CE51&gt;=Assumptions!$I$60,1,0),0)</f>
        <v>1</v>
      </c>
      <c r="CF66" s="98">
        <f>IF(CF$8&gt;=Assumptions!$D$20,IF(CF51&gt;=Assumptions!$I$60,1,0),0)</f>
        <v>1</v>
      </c>
      <c r="CG66" s="98">
        <f>IF(CG$8&gt;=Assumptions!$D$20,IF(CG51&gt;=Assumptions!$I$60,1,0),0)</f>
        <v>1</v>
      </c>
      <c r="CH66" s="98">
        <f>IF(CH$8&gt;=Assumptions!$D$20,IF(CH51&gt;=Assumptions!$I$60,1,0),0)</f>
        <v>1</v>
      </c>
      <c r="CI66" s="98">
        <f>IF(CI$8&gt;=Assumptions!$D$20,IF(CI51&gt;=Assumptions!$I$60,1,0),0)</f>
        <v>1</v>
      </c>
      <c r="CJ66" s="98">
        <f>IF(CJ$8&gt;=Assumptions!$D$20,IF(CJ51&gt;=Assumptions!$I$60,1,0),0)</f>
        <v>1</v>
      </c>
      <c r="CK66" s="98">
        <f>IF(CK$8&gt;=Assumptions!$D$20,IF(CK51&gt;=Assumptions!$I$60,1,0),0)</f>
        <v>1</v>
      </c>
      <c r="CL66" s="98">
        <f>IF(CL$8&gt;=Assumptions!$D$20,IF(CL51&gt;=Assumptions!$I$60,1,0),0)</f>
        <v>1</v>
      </c>
      <c r="CM66" s="98">
        <f>IF(CM$8&gt;=Assumptions!$D$20,IF(CM51&gt;=Assumptions!$I$60,1,0),0)</f>
        <v>1</v>
      </c>
      <c r="CN66" s="98">
        <f>IF(CN$8&gt;=Assumptions!$D$20,IF(CN51&gt;=Assumptions!$I$60,1,0),0)</f>
        <v>1</v>
      </c>
      <c r="CO66" s="98">
        <f>IF(CO$8&gt;=Assumptions!$D$20,IF(CO51&gt;=Assumptions!$I$60,1,0),0)</f>
        <v>1</v>
      </c>
      <c r="CP66" s="98">
        <f>IF(CP$8&gt;=Assumptions!$D$20,IF(CP51&gt;=Assumptions!$I$60,1,0),0)</f>
        <v>1</v>
      </c>
      <c r="CQ66" s="98">
        <f>IF(CQ$8&gt;=Assumptions!$D$20,IF(CQ51&gt;=Assumptions!$I$60,1,0),0)</f>
        <v>1</v>
      </c>
      <c r="CR66" s="98">
        <f>IF(CR$8&gt;=Assumptions!$D$20,IF(CR51&gt;=Assumptions!$I$60,1,0),0)</f>
        <v>1</v>
      </c>
      <c r="CS66" s="98">
        <f>IF(CS$8&gt;=Assumptions!$D$20,IF(CS51&gt;=Assumptions!$I$60,1,0),0)</f>
        <v>1</v>
      </c>
      <c r="CT66" s="98">
        <f>IF(CT$8&gt;=Assumptions!$D$20,IF(CT51&gt;=Assumptions!$I$60,1,0),0)</f>
        <v>1</v>
      </c>
      <c r="CU66" s="98">
        <f>IF(CU$8&gt;=Assumptions!$D$20,IF(CU51&gt;=Assumptions!$I$60,1,0),0)</f>
        <v>1</v>
      </c>
      <c r="CV66" s="98">
        <f>IF(CV$8&gt;=Assumptions!$D$20,IF(CV51&gt;=Assumptions!$I$60,1,0),0)</f>
        <v>1</v>
      </c>
      <c r="CW66" s="98">
        <f>IF(CW$8&gt;=Assumptions!$D$20,IF(CW51&gt;=Assumptions!$I$60,1,0),0)</f>
        <v>1</v>
      </c>
      <c r="CX66" s="98">
        <f>IF(CX$8&gt;=Assumptions!$D$20,IF(CX51&gt;=Assumptions!$I$60,1,0),0)</f>
        <v>1</v>
      </c>
      <c r="CY66" s="98">
        <f>IF(CY$8&gt;=Assumptions!$D$20,IF(CY51&gt;=Assumptions!$I$60,1,0),0)</f>
        <v>1</v>
      </c>
      <c r="CZ66" s="98">
        <f>IF(CZ$8&gt;=Assumptions!$D$20,IF(CZ51&gt;=Assumptions!$I$60,1,0),0)</f>
        <v>1</v>
      </c>
      <c r="DA66" s="98">
        <f>IF(DA$8&gt;=Assumptions!$D$20,IF(DA51&gt;=Assumptions!$I$60,1,0),0)</f>
        <v>1</v>
      </c>
      <c r="DB66" s="98">
        <f>IF(DB$8&gt;=Assumptions!$D$20,IF(DB51&gt;=Assumptions!$I$60,1,0),0)</f>
        <v>1</v>
      </c>
      <c r="DC66" s="98">
        <f>IF(DC$8&gt;=Assumptions!$D$20,IF(DC51&gt;=Assumptions!$I$60,1,0),0)</f>
        <v>1</v>
      </c>
      <c r="DD66" s="98">
        <f>IF(DD$8&gt;=Assumptions!$D$20,IF(DD51&gt;=Assumptions!$I$60,1,0),0)</f>
        <v>1</v>
      </c>
      <c r="DE66" s="98">
        <f>IF(DE$8&gt;=Assumptions!$D$20,IF(DE51&gt;=Assumptions!$I$60,1,0),0)</f>
        <v>1</v>
      </c>
      <c r="DF66" s="98">
        <f>IF(DF$8&gt;=Assumptions!$D$20,IF(DF51&gt;=Assumptions!$I$60,1,0),0)</f>
        <v>1</v>
      </c>
      <c r="DG66" s="98">
        <f>IF(DG$8&gt;=Assumptions!$D$20,IF(DG51&gt;=Assumptions!$I$60,1,0),0)</f>
        <v>1</v>
      </c>
      <c r="DH66" s="98">
        <f>IF(DH$8&gt;=Assumptions!$D$20,IF(DH51&gt;=Assumptions!$I$60,1,0),0)</f>
        <v>1</v>
      </c>
      <c r="DI66" s="98">
        <f>IF(DI$8&gt;=Assumptions!$D$20,IF(DI51&gt;=Assumptions!$I$60,1,0),0)</f>
        <v>1</v>
      </c>
      <c r="DJ66" s="98">
        <f>IF(DJ$8&gt;=Assumptions!$D$20,IF(DJ51&gt;=Assumptions!$I$60,1,0),0)</f>
        <v>1</v>
      </c>
      <c r="DK66" s="98">
        <f>IF(DK$8&gt;=Assumptions!$D$20,IF(DK51&gt;=Assumptions!$I$60,1,0),0)</f>
        <v>1</v>
      </c>
      <c r="DL66" s="98">
        <f>IF(DL$8&gt;=Assumptions!$D$20,IF(DL51&gt;=Assumptions!$I$60,1,0),0)</f>
        <v>1</v>
      </c>
      <c r="DM66" s="98">
        <f>IF(DM$8&gt;=Assumptions!$D$20,IF(DM51&gt;=Assumptions!$I$60,1,0),0)</f>
        <v>1</v>
      </c>
      <c r="DN66" s="98">
        <f>IF(DN$8&gt;=Assumptions!$D$20,IF(DN51&gt;=Assumptions!$I$60,1,0),0)</f>
        <v>1</v>
      </c>
      <c r="DO66" s="98">
        <f>IF(DO$8&gt;=Assumptions!$D$20,IF(DO51&gt;=Assumptions!$I$60,1,0),0)</f>
        <v>1</v>
      </c>
      <c r="DP66" s="98">
        <f>IF(DP$8&gt;=Assumptions!$D$20,IF(DP51&gt;=Assumptions!$I$60,1,0),0)</f>
        <v>1</v>
      </c>
      <c r="DQ66" s="98">
        <f>IF(DQ$8&gt;=Assumptions!$D$20,IF(DQ51&gt;=Assumptions!$I$60,1,0),0)</f>
        <v>1</v>
      </c>
      <c r="DR66" s="98">
        <f>IF(DR$8&gt;=Assumptions!$D$20,IF(DR51&gt;=Assumptions!$I$60,1,0),0)</f>
        <v>1</v>
      </c>
      <c r="DS66" s="98">
        <f>IF(DS$8&gt;=Assumptions!$D$20,IF(DS51&gt;=Assumptions!$I$60,1,0),0)</f>
        <v>1</v>
      </c>
      <c r="DT66" s="98">
        <f>IF(DT$8&gt;=Assumptions!$D$20,IF(DT51&gt;=Assumptions!$I$60,1,0),0)</f>
        <v>1</v>
      </c>
      <c r="DU66" s="98">
        <f>IF(DU$8&gt;=Assumptions!$D$20,IF(DU51&gt;=Assumptions!$I$60,1,0),0)</f>
        <v>1</v>
      </c>
      <c r="DV66" s="98">
        <f>IF(DV$8&gt;=Assumptions!$D$20,IF(DV51&gt;=Assumptions!$I$60,1,0),0)</f>
        <v>1</v>
      </c>
    </row>
    <row r="67" spans="3:126">
      <c r="C67" s="1" t="s">
        <v>46</v>
      </c>
      <c r="D67" s="1" t="s">
        <v>146</v>
      </c>
      <c r="E67" s="97">
        <v>1</v>
      </c>
      <c r="F67" s="98">
        <f>IF(F$8&gt;=Assumptions!$D$20,Staffing!$E67,0)</f>
        <v>0</v>
      </c>
      <c r="G67" s="98">
        <f>IF(G$8&gt;=Assumptions!$D$20,Staffing!$E67,0)</f>
        <v>0</v>
      </c>
      <c r="H67" s="98">
        <f>IF(H$8&gt;=Assumptions!$D$20,Staffing!$E67,0)</f>
        <v>0</v>
      </c>
      <c r="I67" s="98">
        <f>IF(I$8&gt;=Assumptions!$D$20,Staffing!$E67,0)</f>
        <v>0</v>
      </c>
      <c r="J67" s="98">
        <f>IF(J$8&gt;=Assumptions!$D$20,Staffing!$E67,0)</f>
        <v>0</v>
      </c>
      <c r="K67" s="98">
        <f>IF(K$8&gt;=Assumptions!$D$20,Staffing!$E67,0)</f>
        <v>0</v>
      </c>
      <c r="L67" s="98">
        <f>IF(L$8&gt;=Assumptions!$D$20,Staffing!$E67,0)</f>
        <v>0</v>
      </c>
      <c r="M67" s="98">
        <f>IF(M$8&gt;=Assumptions!$D$20,Staffing!$E67,0)</f>
        <v>0</v>
      </c>
      <c r="N67" s="98">
        <f>IF(N$8&gt;=Assumptions!$D$20,Staffing!$E67,0)</f>
        <v>0</v>
      </c>
      <c r="O67" s="98">
        <f>IF(O$8&gt;=Assumptions!$D$20,Staffing!$E67,0)</f>
        <v>0</v>
      </c>
      <c r="P67" s="98">
        <f>IF(P$8&gt;=Assumptions!$D$20,Staffing!$E67,0)</f>
        <v>0</v>
      </c>
      <c r="Q67" s="98">
        <f>IF(Q$8&gt;=Assumptions!$D$20,Staffing!$E67,0)</f>
        <v>0</v>
      </c>
      <c r="R67" s="98">
        <f>IF(R$8&gt;=Assumptions!$D$20,Staffing!$E67,0)</f>
        <v>0</v>
      </c>
      <c r="S67" s="98">
        <f>IF(S$8&gt;=Assumptions!$D$20,Staffing!$E67,0)</f>
        <v>0</v>
      </c>
      <c r="T67" s="98">
        <f>IF(T$8&gt;=Assumptions!$D$20,Staffing!$E67,0)</f>
        <v>0</v>
      </c>
      <c r="U67" s="98">
        <f>IF(U$8&gt;=Assumptions!$D$20,Staffing!$E67,0)</f>
        <v>0</v>
      </c>
      <c r="V67" s="98">
        <f>IF(V$8&gt;=Assumptions!$D$20,Staffing!$E67,0)</f>
        <v>0</v>
      </c>
      <c r="W67" s="98">
        <f>IF(W$8&gt;=Assumptions!$D$20,Staffing!$E67,0)</f>
        <v>0</v>
      </c>
      <c r="X67" s="98">
        <f>IF(X$8&gt;=Assumptions!$D$20,Staffing!$E67,0)</f>
        <v>0</v>
      </c>
      <c r="Y67" s="98">
        <f>IF(Y$8&gt;=Assumptions!$D$20,Staffing!$E67,0)</f>
        <v>0</v>
      </c>
      <c r="Z67" s="98">
        <f>IF(Z$8&gt;=Assumptions!$D$20,Staffing!$E67,0)</f>
        <v>0</v>
      </c>
      <c r="AA67" s="98">
        <f>IF(AA$8&gt;=Assumptions!$D$20,Staffing!$E67,0)</f>
        <v>0</v>
      </c>
      <c r="AB67" s="98">
        <f>IF(AB$8&gt;=Assumptions!$D$20,Staffing!$E67,0)</f>
        <v>0</v>
      </c>
      <c r="AC67" s="98">
        <f>IF(AC$8&gt;=Assumptions!$D$20,Staffing!$E67,0)</f>
        <v>0</v>
      </c>
      <c r="AD67" s="98">
        <f>IF(AD$8&gt;=Assumptions!$D$20,Staffing!$E67,0)</f>
        <v>1</v>
      </c>
      <c r="AE67" s="98">
        <f>IF(AE$8&gt;=Assumptions!$D$20,Staffing!$E67,0)</f>
        <v>1</v>
      </c>
      <c r="AF67" s="98">
        <f>IF(AF$8&gt;=Assumptions!$D$20,Staffing!$E67,0)</f>
        <v>1</v>
      </c>
      <c r="AG67" s="98">
        <f>IF(AG$8&gt;=Assumptions!$D$20,Staffing!$E67,0)</f>
        <v>1</v>
      </c>
      <c r="AH67" s="98">
        <f>IF(AH$8&gt;=Assumptions!$D$20,Staffing!$E67,0)</f>
        <v>1</v>
      </c>
      <c r="AI67" s="98">
        <f>IF(AI$8&gt;=Assumptions!$D$20,Staffing!$E67,0)</f>
        <v>1</v>
      </c>
      <c r="AJ67" s="98">
        <f>IF(AJ$8&gt;=Assumptions!$D$20,Staffing!$E67,0)</f>
        <v>1</v>
      </c>
      <c r="AK67" s="98">
        <f>IF(AK$8&gt;=Assumptions!$D$20,Staffing!$E67,0)</f>
        <v>1</v>
      </c>
      <c r="AL67" s="98">
        <f>IF(AL$8&gt;=Assumptions!$D$20,Staffing!$E67,0)</f>
        <v>1</v>
      </c>
      <c r="AM67" s="98">
        <f>IF(AM$8&gt;=Assumptions!$D$20,Staffing!$E67,0)</f>
        <v>1</v>
      </c>
      <c r="AN67" s="98">
        <f>IF(AN$8&gt;=Assumptions!$D$20,Staffing!$E67,0)</f>
        <v>1</v>
      </c>
      <c r="AO67" s="98">
        <f>IF(AO$8&gt;=Assumptions!$D$20,Staffing!$E67,0)</f>
        <v>1</v>
      </c>
      <c r="AP67" s="98">
        <f>IF(AP$8&gt;=Assumptions!$D$20,Staffing!$E67,0)</f>
        <v>1</v>
      </c>
      <c r="AQ67" s="98">
        <f>IF(AQ$8&gt;=Assumptions!$D$20,Staffing!$E67,0)</f>
        <v>1</v>
      </c>
      <c r="AR67" s="98">
        <f>IF(AR$8&gt;=Assumptions!$D$20,Staffing!$E67,0)</f>
        <v>1</v>
      </c>
      <c r="AS67" s="98">
        <f>IF(AS$8&gt;=Assumptions!$D$20,Staffing!$E67,0)</f>
        <v>1</v>
      </c>
      <c r="AT67" s="98">
        <f>IF(AT$8&gt;=Assumptions!$D$20,Staffing!$E67,0)</f>
        <v>1</v>
      </c>
      <c r="AU67" s="98">
        <f>IF(AU$8&gt;=Assumptions!$D$20,Staffing!$E67,0)</f>
        <v>1</v>
      </c>
      <c r="AV67" s="98">
        <f>IF(AV$8&gt;=Assumptions!$D$20,Staffing!$E67,0)</f>
        <v>1</v>
      </c>
      <c r="AW67" s="98">
        <f>IF(AW$8&gt;=Assumptions!$D$20,Staffing!$E67,0)</f>
        <v>1</v>
      </c>
      <c r="AX67" s="98">
        <f>IF(AX$8&gt;=Assumptions!$D$20,Staffing!$E67,0)</f>
        <v>1</v>
      </c>
      <c r="AY67" s="98">
        <f>IF(AY$8&gt;=Assumptions!$D$20,Staffing!$E67,0)</f>
        <v>1</v>
      </c>
      <c r="AZ67" s="98">
        <f>IF(AZ$8&gt;=Assumptions!$D$20,Staffing!$E67,0)</f>
        <v>1</v>
      </c>
      <c r="BA67" s="98">
        <f>IF(BA$8&gt;=Assumptions!$D$20,Staffing!$E67,0)</f>
        <v>1</v>
      </c>
      <c r="BB67" s="98">
        <f>IF(BB$8&gt;=Assumptions!$D$20,Staffing!$E67,0)</f>
        <v>1</v>
      </c>
      <c r="BC67" s="98">
        <f>IF(BC$8&gt;=Assumptions!$D$20,Staffing!$E67,0)</f>
        <v>1</v>
      </c>
      <c r="BD67" s="98">
        <f>IF(BD$8&gt;=Assumptions!$D$20,Staffing!$E67,0)</f>
        <v>1</v>
      </c>
      <c r="BE67" s="98">
        <f>IF(BE$8&gt;=Assumptions!$D$20,Staffing!$E67,0)</f>
        <v>1</v>
      </c>
      <c r="BF67" s="98">
        <f>IF(BF$8&gt;=Assumptions!$D$20,Staffing!$E67,0)</f>
        <v>1</v>
      </c>
      <c r="BG67" s="98">
        <f>IF(BG$8&gt;=Assumptions!$D$20,Staffing!$E67,0)</f>
        <v>1</v>
      </c>
      <c r="BH67" s="98">
        <f>IF(BH$8&gt;=Assumptions!$D$20,Staffing!$E67,0)</f>
        <v>1</v>
      </c>
      <c r="BI67" s="98">
        <f>IF(BI$8&gt;=Assumptions!$D$20,Staffing!$E67,0)</f>
        <v>1</v>
      </c>
      <c r="BJ67" s="98">
        <f>IF(BJ$8&gt;=Assumptions!$D$20,Staffing!$E67,0)</f>
        <v>1</v>
      </c>
      <c r="BK67" s="98">
        <f>IF(BK$8&gt;=Assumptions!$D$20,Staffing!$E67,0)</f>
        <v>1</v>
      </c>
      <c r="BL67" s="98">
        <f>IF(BL$8&gt;=Assumptions!$D$20,Staffing!$E67,0)</f>
        <v>1</v>
      </c>
      <c r="BM67" s="98">
        <f>IF(BM$8&gt;=Assumptions!$D$20,Staffing!$E67,0)</f>
        <v>1</v>
      </c>
      <c r="BN67" s="98">
        <f>IF(BN$8&gt;=Assumptions!$D$20,Staffing!$E67,0)</f>
        <v>1</v>
      </c>
      <c r="BO67" s="98">
        <f>IF(BO$8&gt;=Assumptions!$D$20,Staffing!$E67,0)</f>
        <v>1</v>
      </c>
      <c r="BP67" s="98">
        <f>IF(BP$8&gt;=Assumptions!$D$20,Staffing!$E67,0)</f>
        <v>1</v>
      </c>
      <c r="BQ67" s="98">
        <f>IF(BQ$8&gt;=Assumptions!$D$20,Staffing!$E67,0)</f>
        <v>1</v>
      </c>
      <c r="BR67" s="98">
        <f>IF(BR$8&gt;=Assumptions!$D$20,Staffing!$E67,0)</f>
        <v>1</v>
      </c>
      <c r="BS67" s="98">
        <f>IF(BS$8&gt;=Assumptions!$D$20,Staffing!$E67,0)</f>
        <v>1</v>
      </c>
      <c r="BT67" s="98">
        <f>IF(BT$8&gt;=Assumptions!$D$20,Staffing!$E67,0)</f>
        <v>1</v>
      </c>
      <c r="BU67" s="98">
        <f>IF(BU$8&gt;=Assumptions!$D$20,Staffing!$E67,0)</f>
        <v>1</v>
      </c>
      <c r="BV67" s="98">
        <f>IF(BV$8&gt;=Assumptions!$D$20,Staffing!$E67,0)</f>
        <v>1</v>
      </c>
      <c r="BW67" s="98">
        <f>IF(BW$8&gt;=Assumptions!$D$20,Staffing!$E67,0)</f>
        <v>1</v>
      </c>
      <c r="BX67" s="98">
        <f>IF(BX$8&gt;=Assumptions!$D$20,Staffing!$E67,0)</f>
        <v>1</v>
      </c>
      <c r="BY67" s="98">
        <f>IF(BY$8&gt;=Assumptions!$D$20,Staffing!$E67,0)</f>
        <v>1</v>
      </c>
      <c r="BZ67" s="98">
        <f>IF(BZ$8&gt;=Assumptions!$D$20,Staffing!$E67,0)</f>
        <v>1</v>
      </c>
      <c r="CA67" s="98">
        <f>IF(CA$8&gt;=Assumptions!$D$20,Staffing!$E67,0)</f>
        <v>1</v>
      </c>
      <c r="CB67" s="98">
        <f>IF(CB$8&gt;=Assumptions!$D$20,Staffing!$E67,0)</f>
        <v>1</v>
      </c>
      <c r="CC67" s="98">
        <f>IF(CC$8&gt;=Assumptions!$D$20,Staffing!$E67,0)</f>
        <v>1</v>
      </c>
      <c r="CD67" s="98">
        <f>IF(CD$8&gt;=Assumptions!$D$20,Staffing!$E67,0)</f>
        <v>1</v>
      </c>
      <c r="CE67" s="98">
        <f>IF(CE$8&gt;=Assumptions!$D$20,Staffing!$E67,0)</f>
        <v>1</v>
      </c>
      <c r="CF67" s="98">
        <f>IF(CF$8&gt;=Assumptions!$D$20,Staffing!$E67,0)</f>
        <v>1</v>
      </c>
      <c r="CG67" s="98">
        <f>IF(CG$8&gt;=Assumptions!$D$20,Staffing!$E67,0)</f>
        <v>1</v>
      </c>
      <c r="CH67" s="98">
        <f>IF(CH$8&gt;=Assumptions!$D$20,Staffing!$E67,0)</f>
        <v>1</v>
      </c>
      <c r="CI67" s="98">
        <f>IF(CI$8&gt;=Assumptions!$D$20,Staffing!$E67,0)</f>
        <v>1</v>
      </c>
      <c r="CJ67" s="98">
        <f>IF(CJ$8&gt;=Assumptions!$D$20,Staffing!$E67,0)</f>
        <v>1</v>
      </c>
      <c r="CK67" s="98">
        <f>IF(CK$8&gt;=Assumptions!$D$20,Staffing!$E67,0)</f>
        <v>1</v>
      </c>
      <c r="CL67" s="98">
        <f>IF(CL$8&gt;=Assumptions!$D$20,Staffing!$E67,0)</f>
        <v>1</v>
      </c>
      <c r="CM67" s="98">
        <f>IF(CM$8&gt;=Assumptions!$D$20,Staffing!$E67,0)</f>
        <v>1</v>
      </c>
      <c r="CN67" s="98">
        <f>IF(CN$8&gt;=Assumptions!$D$20,Staffing!$E67,0)</f>
        <v>1</v>
      </c>
      <c r="CO67" s="98">
        <f>IF(CO$8&gt;=Assumptions!$D$20,Staffing!$E67,0)</f>
        <v>1</v>
      </c>
      <c r="CP67" s="98">
        <f>IF(CP$8&gt;=Assumptions!$D$20,Staffing!$E67,0)</f>
        <v>1</v>
      </c>
      <c r="CQ67" s="98">
        <f>IF(CQ$8&gt;=Assumptions!$D$20,Staffing!$E67,0)</f>
        <v>1</v>
      </c>
      <c r="CR67" s="98">
        <f>IF(CR$8&gt;=Assumptions!$D$20,Staffing!$E67,0)</f>
        <v>1</v>
      </c>
      <c r="CS67" s="98">
        <f>IF(CS$8&gt;=Assumptions!$D$20,Staffing!$E67,0)</f>
        <v>1</v>
      </c>
      <c r="CT67" s="98">
        <f>IF(CT$8&gt;=Assumptions!$D$20,Staffing!$E67,0)</f>
        <v>1</v>
      </c>
      <c r="CU67" s="98">
        <f>IF(CU$8&gt;=Assumptions!$D$20,Staffing!$E67,0)</f>
        <v>1</v>
      </c>
      <c r="CV67" s="98">
        <f>IF(CV$8&gt;=Assumptions!$D$20,Staffing!$E67,0)</f>
        <v>1</v>
      </c>
      <c r="CW67" s="98">
        <f>IF(CW$8&gt;=Assumptions!$D$20,Staffing!$E67,0)</f>
        <v>1</v>
      </c>
      <c r="CX67" s="98">
        <f>IF(CX$8&gt;=Assumptions!$D$20,Staffing!$E67,0)</f>
        <v>1</v>
      </c>
      <c r="CY67" s="98">
        <f>IF(CY$8&gt;=Assumptions!$D$20,Staffing!$E67,0)</f>
        <v>1</v>
      </c>
      <c r="CZ67" s="98">
        <f>IF(CZ$8&gt;=Assumptions!$D$20,Staffing!$E67,0)</f>
        <v>1</v>
      </c>
      <c r="DA67" s="98">
        <f>IF(DA$8&gt;=Assumptions!$D$20,Staffing!$E67,0)</f>
        <v>1</v>
      </c>
      <c r="DB67" s="98">
        <f>IF(DB$8&gt;=Assumptions!$D$20,Staffing!$E67,0)</f>
        <v>1</v>
      </c>
      <c r="DC67" s="98">
        <f>IF(DC$8&gt;=Assumptions!$D$20,Staffing!$E67,0)</f>
        <v>1</v>
      </c>
      <c r="DD67" s="98">
        <f>IF(DD$8&gt;=Assumptions!$D$20,Staffing!$E67,0)</f>
        <v>1</v>
      </c>
      <c r="DE67" s="98">
        <f>IF(DE$8&gt;=Assumptions!$D$20,Staffing!$E67,0)</f>
        <v>1</v>
      </c>
      <c r="DF67" s="98">
        <f>IF(DF$8&gt;=Assumptions!$D$20,Staffing!$E67,0)</f>
        <v>1</v>
      </c>
      <c r="DG67" s="98">
        <f>IF(DG$8&gt;=Assumptions!$D$20,Staffing!$E67,0)</f>
        <v>1</v>
      </c>
      <c r="DH67" s="98">
        <f>IF(DH$8&gt;=Assumptions!$D$20,Staffing!$E67,0)</f>
        <v>1</v>
      </c>
      <c r="DI67" s="98">
        <f>IF(DI$8&gt;=Assumptions!$D$20,Staffing!$E67,0)</f>
        <v>1</v>
      </c>
      <c r="DJ67" s="98">
        <f>IF(DJ$8&gt;=Assumptions!$D$20,Staffing!$E67,0)</f>
        <v>1</v>
      </c>
      <c r="DK67" s="98">
        <f>IF(DK$8&gt;=Assumptions!$D$20,Staffing!$E67,0)</f>
        <v>1</v>
      </c>
      <c r="DL67" s="98">
        <f>IF(DL$8&gt;=Assumptions!$D$20,Staffing!$E67,0)</f>
        <v>1</v>
      </c>
      <c r="DM67" s="98">
        <f>IF(DM$8&gt;=Assumptions!$D$20,Staffing!$E67,0)</f>
        <v>1</v>
      </c>
      <c r="DN67" s="98">
        <f>IF(DN$8&gt;=Assumptions!$D$20,Staffing!$E67,0)</f>
        <v>1</v>
      </c>
      <c r="DO67" s="98">
        <f>IF(DO$8&gt;=Assumptions!$D$20,Staffing!$E67,0)</f>
        <v>1</v>
      </c>
      <c r="DP67" s="98">
        <f>IF(DP$8&gt;=Assumptions!$D$20,Staffing!$E67,0)</f>
        <v>1</v>
      </c>
      <c r="DQ67" s="98">
        <f>IF(DQ$8&gt;=Assumptions!$D$20,Staffing!$E67,0)</f>
        <v>1</v>
      </c>
      <c r="DR67" s="98">
        <f>IF(DR$8&gt;=Assumptions!$D$20,Staffing!$E67,0)</f>
        <v>1</v>
      </c>
      <c r="DS67" s="98">
        <f>IF(DS$8&gt;=Assumptions!$D$20,Staffing!$E67,0)</f>
        <v>1</v>
      </c>
      <c r="DT67" s="98">
        <f>IF(DT$8&gt;=Assumptions!$D$20,Staffing!$E67,0)</f>
        <v>1</v>
      </c>
      <c r="DU67" s="98">
        <f>IF(DU$8&gt;=Assumptions!$D$20,Staffing!$E67,0)</f>
        <v>1</v>
      </c>
      <c r="DV67" s="98">
        <f>IF(DV$8&gt;=Assumptions!$D$20,Staffing!$E67,0)</f>
        <v>1</v>
      </c>
    </row>
    <row r="68" spans="3:126">
      <c r="C68" s="1" t="s">
        <v>46</v>
      </c>
      <c r="D68" s="1" t="s">
        <v>614</v>
      </c>
      <c r="E68" s="97">
        <v>1</v>
      </c>
      <c r="F68" s="98">
        <f>IF(F$8&gt;=Assumptions!$D$20,Staffing!$E68,0)</f>
        <v>0</v>
      </c>
      <c r="G68" s="98">
        <f>IF(G$8&gt;=Assumptions!$D$20,Staffing!$E68,0)</f>
        <v>0</v>
      </c>
      <c r="H68" s="98">
        <f>IF(H$8&gt;=Assumptions!$D$20,Staffing!$E68,0)</f>
        <v>0</v>
      </c>
      <c r="I68" s="98">
        <f>IF(I$8&gt;=Assumptions!$D$20,Staffing!$E68,0)</f>
        <v>0</v>
      </c>
      <c r="J68" s="98">
        <f>IF(J$8&gt;=Assumptions!$D$20,Staffing!$E68,0)</f>
        <v>0</v>
      </c>
      <c r="K68" s="98">
        <f>IF(K$8&gt;=Assumptions!$D$20,Staffing!$E68,0)</f>
        <v>0</v>
      </c>
      <c r="L68" s="98">
        <f>IF(L$8&gt;=Assumptions!$D$20,Staffing!$E68,0)</f>
        <v>0</v>
      </c>
      <c r="M68" s="98">
        <f>IF(M$8&gt;=Assumptions!$D$20,Staffing!$E68,0)</f>
        <v>0</v>
      </c>
      <c r="N68" s="98">
        <f>IF(N$8&gt;=Assumptions!$D$20,Staffing!$E68,0)</f>
        <v>0</v>
      </c>
      <c r="O68" s="98">
        <f>IF(O$8&gt;=Assumptions!$D$20,Staffing!$E68,0)</f>
        <v>0</v>
      </c>
      <c r="P68" s="98">
        <f>IF(P$8&gt;=Assumptions!$D$20,Staffing!$E68,0)</f>
        <v>0</v>
      </c>
      <c r="Q68" s="98">
        <f>IF(Q$8&gt;=Assumptions!$D$20,Staffing!$E68,0)</f>
        <v>0</v>
      </c>
      <c r="R68" s="98">
        <f>IF(R$8&gt;=Assumptions!$D$20,Staffing!$E68,0)</f>
        <v>0</v>
      </c>
      <c r="S68" s="98">
        <f>IF(S$8&gt;=Assumptions!$D$20,Staffing!$E68,0)</f>
        <v>0</v>
      </c>
      <c r="T68" s="98">
        <f>IF(T$8&gt;=Assumptions!$D$20,Staffing!$E68,0)</f>
        <v>0</v>
      </c>
      <c r="U68" s="98">
        <f>IF(U$8&gt;=Assumptions!$D$20,Staffing!$E68,0)</f>
        <v>0</v>
      </c>
      <c r="V68" s="98">
        <f>IF(V$8&gt;=Assumptions!$D$20,Staffing!$E68,0)</f>
        <v>0</v>
      </c>
      <c r="W68" s="98">
        <f>IF(W$8&gt;=Assumptions!$D$20,Staffing!$E68,0)</f>
        <v>0</v>
      </c>
      <c r="X68" s="98">
        <f>IF(X$8&gt;=Assumptions!$D$20,Staffing!$E68,0)</f>
        <v>0</v>
      </c>
      <c r="Y68" s="98">
        <f>IF(Y$8&gt;=Assumptions!$D$20,Staffing!$E68,0)</f>
        <v>0</v>
      </c>
      <c r="Z68" s="98">
        <f>IF(Z$8&gt;=Assumptions!$D$20,Staffing!$E68,0)</f>
        <v>0</v>
      </c>
      <c r="AA68" s="98">
        <f>IF(AA$8&gt;=Assumptions!$D$20,Staffing!$E68,0)</f>
        <v>0</v>
      </c>
      <c r="AB68" s="98">
        <f>IF(AB$8&gt;=Assumptions!$D$20,Staffing!$E68,0)</f>
        <v>0</v>
      </c>
      <c r="AC68" s="98">
        <f>IF(AC$8&gt;=Assumptions!$D$20,Staffing!$E68,0)</f>
        <v>0</v>
      </c>
      <c r="AD68" s="98">
        <f>IF(AD$8&gt;=Assumptions!$D$20,Staffing!$E68,0)</f>
        <v>1</v>
      </c>
      <c r="AE68" s="98">
        <f>IF(AE$8&gt;=Assumptions!$D$20,Staffing!$E68,0)</f>
        <v>1</v>
      </c>
      <c r="AF68" s="98">
        <f>IF(AF$8&gt;=Assumptions!$D$20,Staffing!$E68,0)</f>
        <v>1</v>
      </c>
      <c r="AG68" s="98">
        <f>IF(AG$8&gt;=Assumptions!$D$20,Staffing!$E68,0)</f>
        <v>1</v>
      </c>
      <c r="AH68" s="98">
        <f>IF(AH$8&gt;=Assumptions!$D$20,Staffing!$E68,0)</f>
        <v>1</v>
      </c>
      <c r="AI68" s="98">
        <f>IF(AI$8&gt;=Assumptions!$D$20,Staffing!$E68,0)</f>
        <v>1</v>
      </c>
      <c r="AJ68" s="98">
        <f>IF(AJ$8&gt;=Assumptions!$D$20,Staffing!$E68,0)</f>
        <v>1</v>
      </c>
      <c r="AK68" s="98">
        <f>IF(AK$8&gt;=Assumptions!$D$20,Staffing!$E68,0)</f>
        <v>1</v>
      </c>
      <c r="AL68" s="98">
        <f>IF(AL$8&gt;=Assumptions!$D$20,Staffing!$E68,0)</f>
        <v>1</v>
      </c>
      <c r="AM68" s="98">
        <f>IF(AM$8&gt;=Assumptions!$D$20,Staffing!$E68,0)</f>
        <v>1</v>
      </c>
      <c r="AN68" s="98">
        <f>IF(AN$8&gt;=Assumptions!$D$20,Staffing!$E68,0)</f>
        <v>1</v>
      </c>
      <c r="AO68" s="98">
        <f>IF(AO$8&gt;=Assumptions!$D$20,Staffing!$E68,0)</f>
        <v>1</v>
      </c>
      <c r="AP68" s="98">
        <f>IF(AP$8&gt;=Assumptions!$D$20,Staffing!$E68,0)</f>
        <v>1</v>
      </c>
      <c r="AQ68" s="98">
        <f>IF(AQ$8&gt;=Assumptions!$D$20,Staffing!$E68,0)</f>
        <v>1</v>
      </c>
      <c r="AR68" s="98">
        <f>IF(AR$8&gt;=Assumptions!$D$20,Staffing!$E68,0)</f>
        <v>1</v>
      </c>
      <c r="AS68" s="98">
        <f>IF(AS$8&gt;=Assumptions!$D$20,Staffing!$E68,0)</f>
        <v>1</v>
      </c>
      <c r="AT68" s="98">
        <f>IF(AT$8&gt;=Assumptions!$D$20,Staffing!$E68,0)</f>
        <v>1</v>
      </c>
      <c r="AU68" s="98">
        <f>IF(AU$8&gt;=Assumptions!$D$20,Staffing!$E68,0)</f>
        <v>1</v>
      </c>
      <c r="AV68" s="98">
        <f>IF(AV$8&gt;=Assumptions!$D$20,Staffing!$E68,0)</f>
        <v>1</v>
      </c>
      <c r="AW68" s="98">
        <f>IF(AW$8&gt;=Assumptions!$D$20,Staffing!$E68,0)</f>
        <v>1</v>
      </c>
      <c r="AX68" s="98">
        <f>IF(AX$8&gt;=Assumptions!$D$20,Staffing!$E68,0)</f>
        <v>1</v>
      </c>
      <c r="AY68" s="98">
        <f>IF(AY$8&gt;=Assumptions!$D$20,Staffing!$E68,0)</f>
        <v>1</v>
      </c>
      <c r="AZ68" s="98">
        <f>IF(AZ$8&gt;=Assumptions!$D$20,Staffing!$E68,0)</f>
        <v>1</v>
      </c>
      <c r="BA68" s="98">
        <f>IF(BA$8&gt;=Assumptions!$D$20,Staffing!$E68,0)</f>
        <v>1</v>
      </c>
      <c r="BB68" s="98">
        <f>IF(BB$8&gt;=Assumptions!$D$20,Staffing!$E68,0)</f>
        <v>1</v>
      </c>
      <c r="BC68" s="98">
        <f>IF(BC$8&gt;=Assumptions!$D$20,Staffing!$E68,0)</f>
        <v>1</v>
      </c>
      <c r="BD68" s="98">
        <f>IF(BD$8&gt;=Assumptions!$D$20,Staffing!$E68,0)</f>
        <v>1</v>
      </c>
      <c r="BE68" s="98">
        <f>IF(BE$8&gt;=Assumptions!$D$20,Staffing!$E68,0)</f>
        <v>1</v>
      </c>
      <c r="BF68" s="98">
        <f>IF(BF$8&gt;=Assumptions!$D$20,Staffing!$E68,0)</f>
        <v>1</v>
      </c>
      <c r="BG68" s="98">
        <f>IF(BG$8&gt;=Assumptions!$D$20,Staffing!$E68,0)</f>
        <v>1</v>
      </c>
      <c r="BH68" s="98">
        <f>IF(BH$8&gt;=Assumptions!$D$20,Staffing!$E68,0)</f>
        <v>1</v>
      </c>
      <c r="BI68" s="98">
        <f>IF(BI$8&gt;=Assumptions!$D$20,Staffing!$E68,0)</f>
        <v>1</v>
      </c>
      <c r="BJ68" s="98">
        <f>IF(BJ$8&gt;=Assumptions!$D$20,Staffing!$E68,0)</f>
        <v>1</v>
      </c>
      <c r="BK68" s="98">
        <f>IF(BK$8&gt;=Assumptions!$D$20,Staffing!$E68,0)</f>
        <v>1</v>
      </c>
      <c r="BL68" s="98">
        <f>IF(BL$8&gt;=Assumptions!$D$20,Staffing!$E68,0)</f>
        <v>1</v>
      </c>
      <c r="BM68" s="98">
        <f>IF(BM$8&gt;=Assumptions!$D$20,Staffing!$E68,0)</f>
        <v>1</v>
      </c>
      <c r="BN68" s="98">
        <f>IF(BN$8&gt;=Assumptions!$D$20,Staffing!$E68,0)</f>
        <v>1</v>
      </c>
      <c r="BO68" s="98">
        <f>IF(BO$8&gt;=Assumptions!$D$20,Staffing!$E68,0)</f>
        <v>1</v>
      </c>
      <c r="BP68" s="98">
        <f>IF(BP$8&gt;=Assumptions!$D$20,Staffing!$E68,0)</f>
        <v>1</v>
      </c>
      <c r="BQ68" s="98">
        <f>IF(BQ$8&gt;=Assumptions!$D$20,Staffing!$E68,0)</f>
        <v>1</v>
      </c>
      <c r="BR68" s="98">
        <f>IF(BR$8&gt;=Assumptions!$D$20,Staffing!$E68,0)</f>
        <v>1</v>
      </c>
      <c r="BS68" s="98">
        <f>IF(BS$8&gt;=Assumptions!$D$20,Staffing!$E68,0)</f>
        <v>1</v>
      </c>
      <c r="BT68" s="98">
        <f>IF(BT$8&gt;=Assumptions!$D$20,Staffing!$E68,0)</f>
        <v>1</v>
      </c>
      <c r="BU68" s="98">
        <f>IF(BU$8&gt;=Assumptions!$D$20,Staffing!$E68,0)</f>
        <v>1</v>
      </c>
      <c r="BV68" s="98">
        <f>IF(BV$8&gt;=Assumptions!$D$20,Staffing!$E68,0)</f>
        <v>1</v>
      </c>
      <c r="BW68" s="98">
        <f>IF(BW$8&gt;=Assumptions!$D$20,Staffing!$E68,0)</f>
        <v>1</v>
      </c>
      <c r="BX68" s="98">
        <f>IF(BX$8&gt;=Assumptions!$D$20,Staffing!$E68,0)</f>
        <v>1</v>
      </c>
      <c r="BY68" s="98">
        <f>IF(BY$8&gt;=Assumptions!$D$20,Staffing!$E68,0)</f>
        <v>1</v>
      </c>
      <c r="BZ68" s="98">
        <f>IF(BZ$8&gt;=Assumptions!$D$20,Staffing!$E68,0)</f>
        <v>1</v>
      </c>
      <c r="CA68" s="98">
        <f>IF(CA$8&gt;=Assumptions!$D$20,Staffing!$E68,0)</f>
        <v>1</v>
      </c>
      <c r="CB68" s="98">
        <f>IF(CB$8&gt;=Assumptions!$D$20,Staffing!$E68,0)</f>
        <v>1</v>
      </c>
      <c r="CC68" s="98">
        <f>IF(CC$8&gt;=Assumptions!$D$20,Staffing!$E68,0)</f>
        <v>1</v>
      </c>
      <c r="CD68" s="98">
        <f>IF(CD$8&gt;=Assumptions!$D$20,Staffing!$E68,0)</f>
        <v>1</v>
      </c>
      <c r="CE68" s="98">
        <f>IF(CE$8&gt;=Assumptions!$D$20,Staffing!$E68,0)</f>
        <v>1</v>
      </c>
      <c r="CF68" s="98">
        <f>IF(CF$8&gt;=Assumptions!$D$20,Staffing!$E68,0)</f>
        <v>1</v>
      </c>
      <c r="CG68" s="98">
        <f>IF(CG$8&gt;=Assumptions!$D$20,Staffing!$E68,0)</f>
        <v>1</v>
      </c>
      <c r="CH68" s="98">
        <f>IF(CH$8&gt;=Assumptions!$D$20,Staffing!$E68,0)</f>
        <v>1</v>
      </c>
      <c r="CI68" s="98">
        <f>IF(CI$8&gt;=Assumptions!$D$20,Staffing!$E68,0)</f>
        <v>1</v>
      </c>
      <c r="CJ68" s="98">
        <f>IF(CJ$8&gt;=Assumptions!$D$20,Staffing!$E68,0)</f>
        <v>1</v>
      </c>
      <c r="CK68" s="98">
        <f>IF(CK$8&gt;=Assumptions!$D$20,Staffing!$E68,0)</f>
        <v>1</v>
      </c>
      <c r="CL68" s="98">
        <f>IF(CL$8&gt;=Assumptions!$D$20,Staffing!$E68,0)</f>
        <v>1</v>
      </c>
      <c r="CM68" s="98">
        <f>IF(CM$8&gt;=Assumptions!$D$20,Staffing!$E68,0)</f>
        <v>1</v>
      </c>
      <c r="CN68" s="98">
        <f>IF(CN$8&gt;=Assumptions!$D$20,Staffing!$E68,0)</f>
        <v>1</v>
      </c>
      <c r="CO68" s="98">
        <f>IF(CO$8&gt;=Assumptions!$D$20,Staffing!$E68,0)</f>
        <v>1</v>
      </c>
      <c r="CP68" s="98">
        <f>IF(CP$8&gt;=Assumptions!$D$20,Staffing!$E68,0)</f>
        <v>1</v>
      </c>
      <c r="CQ68" s="98">
        <f>IF(CQ$8&gt;=Assumptions!$D$20,Staffing!$E68,0)</f>
        <v>1</v>
      </c>
      <c r="CR68" s="98">
        <f>IF(CR$8&gt;=Assumptions!$D$20,Staffing!$E68,0)</f>
        <v>1</v>
      </c>
      <c r="CS68" s="98">
        <f>IF(CS$8&gt;=Assumptions!$D$20,Staffing!$E68,0)</f>
        <v>1</v>
      </c>
      <c r="CT68" s="98">
        <f>IF(CT$8&gt;=Assumptions!$D$20,Staffing!$E68,0)</f>
        <v>1</v>
      </c>
      <c r="CU68" s="98">
        <f>IF(CU$8&gt;=Assumptions!$D$20,Staffing!$E68,0)</f>
        <v>1</v>
      </c>
      <c r="CV68" s="98">
        <f>IF(CV$8&gt;=Assumptions!$D$20,Staffing!$E68,0)</f>
        <v>1</v>
      </c>
      <c r="CW68" s="98">
        <f>IF(CW$8&gt;=Assumptions!$D$20,Staffing!$E68,0)</f>
        <v>1</v>
      </c>
      <c r="CX68" s="98">
        <f>IF(CX$8&gt;=Assumptions!$D$20,Staffing!$E68,0)</f>
        <v>1</v>
      </c>
      <c r="CY68" s="98">
        <f>IF(CY$8&gt;=Assumptions!$D$20,Staffing!$E68,0)</f>
        <v>1</v>
      </c>
      <c r="CZ68" s="98">
        <f>IF(CZ$8&gt;=Assumptions!$D$20,Staffing!$E68,0)</f>
        <v>1</v>
      </c>
      <c r="DA68" s="98">
        <f>IF(DA$8&gt;=Assumptions!$D$20,Staffing!$E68,0)</f>
        <v>1</v>
      </c>
      <c r="DB68" s="98">
        <f>IF(DB$8&gt;=Assumptions!$D$20,Staffing!$E68,0)</f>
        <v>1</v>
      </c>
      <c r="DC68" s="98">
        <f>IF(DC$8&gt;=Assumptions!$D$20,Staffing!$E68,0)</f>
        <v>1</v>
      </c>
      <c r="DD68" s="98">
        <f>IF(DD$8&gt;=Assumptions!$D$20,Staffing!$E68,0)</f>
        <v>1</v>
      </c>
      <c r="DE68" s="98">
        <f>IF(DE$8&gt;=Assumptions!$D$20,Staffing!$E68,0)</f>
        <v>1</v>
      </c>
      <c r="DF68" s="98">
        <f>IF(DF$8&gt;=Assumptions!$D$20,Staffing!$E68,0)</f>
        <v>1</v>
      </c>
      <c r="DG68" s="98">
        <f>IF(DG$8&gt;=Assumptions!$D$20,Staffing!$E68,0)</f>
        <v>1</v>
      </c>
      <c r="DH68" s="98">
        <f>IF(DH$8&gt;=Assumptions!$D$20,Staffing!$E68,0)</f>
        <v>1</v>
      </c>
      <c r="DI68" s="98">
        <f>IF(DI$8&gt;=Assumptions!$D$20,Staffing!$E68,0)</f>
        <v>1</v>
      </c>
      <c r="DJ68" s="98">
        <f>IF(DJ$8&gt;=Assumptions!$D$20,Staffing!$E68,0)</f>
        <v>1</v>
      </c>
      <c r="DK68" s="98">
        <f>IF(DK$8&gt;=Assumptions!$D$20,Staffing!$E68,0)</f>
        <v>1</v>
      </c>
      <c r="DL68" s="98">
        <f>IF(DL$8&gt;=Assumptions!$D$20,Staffing!$E68,0)</f>
        <v>1</v>
      </c>
      <c r="DM68" s="98">
        <f>IF(DM$8&gt;=Assumptions!$D$20,Staffing!$E68,0)</f>
        <v>1</v>
      </c>
      <c r="DN68" s="98">
        <f>IF(DN$8&gt;=Assumptions!$D$20,Staffing!$E68,0)</f>
        <v>1</v>
      </c>
      <c r="DO68" s="98">
        <f>IF(DO$8&gt;=Assumptions!$D$20,Staffing!$E68,0)</f>
        <v>1</v>
      </c>
      <c r="DP68" s="98">
        <f>IF(DP$8&gt;=Assumptions!$D$20,Staffing!$E68,0)</f>
        <v>1</v>
      </c>
      <c r="DQ68" s="98">
        <f>IF(DQ$8&gt;=Assumptions!$D$20,Staffing!$E68,0)</f>
        <v>1</v>
      </c>
      <c r="DR68" s="98">
        <f>IF(DR$8&gt;=Assumptions!$D$20,Staffing!$E68,0)</f>
        <v>1</v>
      </c>
      <c r="DS68" s="98">
        <f>IF(DS$8&gt;=Assumptions!$D$20,Staffing!$E68,0)</f>
        <v>1</v>
      </c>
      <c r="DT68" s="98">
        <f>IF(DT$8&gt;=Assumptions!$D$20,Staffing!$E68,0)</f>
        <v>1</v>
      </c>
      <c r="DU68" s="98">
        <f>IF(DU$8&gt;=Assumptions!$D$20,Staffing!$E68,0)</f>
        <v>1</v>
      </c>
      <c r="DV68" s="98">
        <f>IF(DV$8&gt;=Assumptions!$D$20,Staffing!$E68,0)</f>
        <v>1</v>
      </c>
    </row>
    <row r="69" spans="3:126">
      <c r="C69" s="1" t="s">
        <v>46</v>
      </c>
      <c r="D69" s="1" t="s">
        <v>615</v>
      </c>
      <c r="E69" s="97">
        <v>4.9000000000000004</v>
      </c>
      <c r="F69" s="98">
        <f t="shared" ref="F69:BQ69" si="46">MAX(ROUNDDOWN(F$53/38*1.4,1)-F68,0)</f>
        <v>0</v>
      </c>
      <c r="G69" s="98">
        <f t="shared" si="46"/>
        <v>0</v>
      </c>
      <c r="H69" s="98">
        <f t="shared" si="46"/>
        <v>0</v>
      </c>
      <c r="I69" s="98">
        <f t="shared" si="46"/>
        <v>0</v>
      </c>
      <c r="J69" s="98">
        <f t="shared" si="46"/>
        <v>0</v>
      </c>
      <c r="K69" s="98">
        <f t="shared" si="46"/>
        <v>0</v>
      </c>
      <c r="L69" s="98">
        <f t="shared" si="46"/>
        <v>0</v>
      </c>
      <c r="M69" s="98">
        <f t="shared" si="46"/>
        <v>0</v>
      </c>
      <c r="N69" s="98">
        <f t="shared" si="46"/>
        <v>0</v>
      </c>
      <c r="O69" s="98">
        <f t="shared" si="46"/>
        <v>0</v>
      </c>
      <c r="P69" s="98">
        <f t="shared" si="46"/>
        <v>0</v>
      </c>
      <c r="Q69" s="98">
        <f t="shared" si="46"/>
        <v>0</v>
      </c>
      <c r="R69" s="98">
        <f t="shared" si="46"/>
        <v>0</v>
      </c>
      <c r="S69" s="98">
        <f t="shared" si="46"/>
        <v>0</v>
      </c>
      <c r="T69" s="98">
        <f t="shared" si="46"/>
        <v>0</v>
      </c>
      <c r="U69" s="98">
        <f t="shared" si="46"/>
        <v>0</v>
      </c>
      <c r="V69" s="98">
        <f t="shared" si="46"/>
        <v>0</v>
      </c>
      <c r="W69" s="98">
        <f t="shared" si="46"/>
        <v>0</v>
      </c>
      <c r="X69" s="98">
        <f t="shared" si="46"/>
        <v>0</v>
      </c>
      <c r="Y69" s="98">
        <f t="shared" si="46"/>
        <v>0</v>
      </c>
      <c r="Z69" s="98">
        <f t="shared" si="46"/>
        <v>0</v>
      </c>
      <c r="AA69" s="98">
        <f t="shared" si="46"/>
        <v>0</v>
      </c>
      <c r="AB69" s="98">
        <f t="shared" si="46"/>
        <v>0</v>
      </c>
      <c r="AC69" s="98">
        <f t="shared" si="46"/>
        <v>0</v>
      </c>
      <c r="AD69" s="98">
        <f t="shared" si="46"/>
        <v>0</v>
      </c>
      <c r="AE69" s="98">
        <f t="shared" si="46"/>
        <v>0.19999999999999996</v>
      </c>
      <c r="AF69" s="98">
        <f t="shared" si="46"/>
        <v>0.8</v>
      </c>
      <c r="AG69" s="98">
        <f t="shared" si="46"/>
        <v>1.2000000000000002</v>
      </c>
      <c r="AH69" s="98">
        <f t="shared" si="46"/>
        <v>1.5</v>
      </c>
      <c r="AI69" s="98">
        <f t="shared" si="46"/>
        <v>1.9</v>
      </c>
      <c r="AJ69" s="98">
        <f t="shared" si="46"/>
        <v>2.2000000000000002</v>
      </c>
      <c r="AK69" s="98">
        <f t="shared" si="46"/>
        <v>2.5</v>
      </c>
      <c r="AL69" s="98">
        <f t="shared" si="46"/>
        <v>2.8</v>
      </c>
      <c r="AM69" s="98">
        <f t="shared" si="46"/>
        <v>3.0999999999999996</v>
      </c>
      <c r="AN69" s="98">
        <f t="shared" si="46"/>
        <v>3.4000000000000004</v>
      </c>
      <c r="AO69" s="98">
        <f t="shared" si="46"/>
        <v>3.7</v>
      </c>
      <c r="AP69" s="98">
        <f t="shared" si="46"/>
        <v>4</v>
      </c>
      <c r="AQ69" s="98">
        <f t="shared" si="46"/>
        <v>4.3</v>
      </c>
      <c r="AR69" s="98">
        <f t="shared" si="46"/>
        <v>4.5</v>
      </c>
      <c r="AS69" s="98">
        <f t="shared" si="46"/>
        <v>4.8</v>
      </c>
      <c r="AT69" s="98">
        <f t="shared" si="46"/>
        <v>5</v>
      </c>
      <c r="AU69" s="98">
        <f t="shared" si="46"/>
        <v>5.2</v>
      </c>
      <c r="AV69" s="98">
        <f t="shared" si="46"/>
        <v>5.5</v>
      </c>
      <c r="AW69" s="98">
        <f t="shared" si="46"/>
        <v>5.7</v>
      </c>
      <c r="AX69" s="98">
        <f t="shared" si="46"/>
        <v>5.9</v>
      </c>
      <c r="AY69" s="98">
        <f t="shared" si="46"/>
        <v>6.1</v>
      </c>
      <c r="AZ69" s="98">
        <f t="shared" si="46"/>
        <v>6.3</v>
      </c>
      <c r="BA69" s="98">
        <f t="shared" si="46"/>
        <v>6.5</v>
      </c>
      <c r="BB69" s="98">
        <f t="shared" si="46"/>
        <v>6.5</v>
      </c>
      <c r="BC69" s="98">
        <f t="shared" si="46"/>
        <v>6.6</v>
      </c>
      <c r="BD69" s="98">
        <f t="shared" si="46"/>
        <v>6.7</v>
      </c>
      <c r="BE69" s="98">
        <f t="shared" si="46"/>
        <v>6.7</v>
      </c>
      <c r="BF69" s="98">
        <f t="shared" si="46"/>
        <v>6.8</v>
      </c>
      <c r="BG69" s="98">
        <f t="shared" si="46"/>
        <v>6.8</v>
      </c>
      <c r="BH69" s="98">
        <f t="shared" si="46"/>
        <v>6.8</v>
      </c>
      <c r="BI69" s="98">
        <f t="shared" si="46"/>
        <v>6.9</v>
      </c>
      <c r="BJ69" s="98">
        <f t="shared" si="46"/>
        <v>6.9</v>
      </c>
      <c r="BK69" s="98">
        <f t="shared" si="46"/>
        <v>6.9</v>
      </c>
      <c r="BL69" s="98">
        <f t="shared" si="46"/>
        <v>6.9</v>
      </c>
      <c r="BM69" s="98">
        <f t="shared" si="46"/>
        <v>6.9</v>
      </c>
      <c r="BN69" s="98">
        <f t="shared" si="46"/>
        <v>6.9</v>
      </c>
      <c r="BO69" s="98">
        <f t="shared" si="46"/>
        <v>6.9</v>
      </c>
      <c r="BP69" s="98">
        <f t="shared" si="46"/>
        <v>6.9</v>
      </c>
      <c r="BQ69" s="98">
        <f t="shared" si="46"/>
        <v>6.9</v>
      </c>
      <c r="BR69" s="98">
        <f t="shared" ref="BR69:DU69" si="47">MAX(ROUNDDOWN(BR$53/38*1.4,1)-BR68,0)</f>
        <v>6.9</v>
      </c>
      <c r="BS69" s="98">
        <f t="shared" si="47"/>
        <v>6.9</v>
      </c>
      <c r="BT69" s="98">
        <f t="shared" si="47"/>
        <v>6.9</v>
      </c>
      <c r="BU69" s="98">
        <f t="shared" si="47"/>
        <v>6.9</v>
      </c>
      <c r="BV69" s="98">
        <f t="shared" si="47"/>
        <v>6.9</v>
      </c>
      <c r="BW69" s="98">
        <f t="shared" si="47"/>
        <v>6.9</v>
      </c>
      <c r="BX69" s="98">
        <f t="shared" si="47"/>
        <v>6.9</v>
      </c>
      <c r="BY69" s="98">
        <f t="shared" si="47"/>
        <v>6.9</v>
      </c>
      <c r="BZ69" s="98">
        <f t="shared" si="47"/>
        <v>6.9</v>
      </c>
      <c r="CA69" s="98">
        <f t="shared" si="47"/>
        <v>6.9</v>
      </c>
      <c r="CB69" s="98">
        <f t="shared" si="47"/>
        <v>6.9</v>
      </c>
      <c r="CC69" s="98">
        <f t="shared" si="47"/>
        <v>6.9</v>
      </c>
      <c r="CD69" s="98">
        <f t="shared" si="47"/>
        <v>6.9</v>
      </c>
      <c r="CE69" s="98">
        <f t="shared" si="47"/>
        <v>6.9</v>
      </c>
      <c r="CF69" s="98">
        <f t="shared" si="47"/>
        <v>6.9</v>
      </c>
      <c r="CG69" s="98">
        <f t="shared" si="47"/>
        <v>6.9</v>
      </c>
      <c r="CH69" s="98">
        <f t="shared" si="47"/>
        <v>6.9</v>
      </c>
      <c r="CI69" s="98">
        <f t="shared" si="47"/>
        <v>6.9</v>
      </c>
      <c r="CJ69" s="98">
        <f t="shared" si="47"/>
        <v>6.9</v>
      </c>
      <c r="CK69" s="98">
        <f t="shared" si="47"/>
        <v>6.9</v>
      </c>
      <c r="CL69" s="98">
        <f t="shared" si="47"/>
        <v>6.9</v>
      </c>
      <c r="CM69" s="98">
        <f t="shared" si="47"/>
        <v>6.9</v>
      </c>
      <c r="CN69" s="98">
        <f t="shared" si="47"/>
        <v>6.9</v>
      </c>
      <c r="CO69" s="98">
        <f t="shared" si="47"/>
        <v>6.9</v>
      </c>
      <c r="CP69" s="98">
        <f t="shared" si="47"/>
        <v>6.9</v>
      </c>
      <c r="CQ69" s="98">
        <f t="shared" si="47"/>
        <v>6.9</v>
      </c>
      <c r="CR69" s="98">
        <f t="shared" si="47"/>
        <v>6.9</v>
      </c>
      <c r="CS69" s="98">
        <f t="shared" si="47"/>
        <v>6.9</v>
      </c>
      <c r="CT69" s="98">
        <f t="shared" si="47"/>
        <v>6.9</v>
      </c>
      <c r="CU69" s="98">
        <f t="shared" si="47"/>
        <v>6.9</v>
      </c>
      <c r="CV69" s="98">
        <f t="shared" si="47"/>
        <v>6.9</v>
      </c>
      <c r="CW69" s="98">
        <f t="shared" si="47"/>
        <v>6.9</v>
      </c>
      <c r="CX69" s="98">
        <f t="shared" si="47"/>
        <v>6.9</v>
      </c>
      <c r="CY69" s="98">
        <f t="shared" si="47"/>
        <v>6.9</v>
      </c>
      <c r="CZ69" s="98">
        <f t="shared" si="47"/>
        <v>6.9</v>
      </c>
      <c r="DA69" s="98">
        <f t="shared" si="47"/>
        <v>6.9</v>
      </c>
      <c r="DB69" s="98">
        <f t="shared" si="47"/>
        <v>6.9</v>
      </c>
      <c r="DC69" s="98">
        <f t="shared" si="47"/>
        <v>6.9</v>
      </c>
      <c r="DD69" s="98">
        <f t="shared" si="47"/>
        <v>6.9</v>
      </c>
      <c r="DE69" s="98">
        <f t="shared" si="47"/>
        <v>6.9</v>
      </c>
      <c r="DF69" s="98">
        <f t="shared" si="47"/>
        <v>6.9</v>
      </c>
      <c r="DG69" s="98">
        <f t="shared" si="47"/>
        <v>6.9</v>
      </c>
      <c r="DH69" s="98">
        <f t="shared" si="47"/>
        <v>6.9</v>
      </c>
      <c r="DI69" s="98">
        <f t="shared" si="47"/>
        <v>6.9</v>
      </c>
      <c r="DJ69" s="98">
        <f t="shared" si="47"/>
        <v>6.9</v>
      </c>
      <c r="DK69" s="98">
        <f t="shared" si="47"/>
        <v>6.9</v>
      </c>
      <c r="DL69" s="98">
        <f t="shared" si="47"/>
        <v>6.9</v>
      </c>
      <c r="DM69" s="98">
        <f t="shared" si="47"/>
        <v>6.9</v>
      </c>
      <c r="DN69" s="98">
        <f t="shared" si="47"/>
        <v>6.9</v>
      </c>
      <c r="DO69" s="98">
        <f t="shared" si="47"/>
        <v>6.9</v>
      </c>
      <c r="DP69" s="98">
        <f t="shared" si="47"/>
        <v>6.9</v>
      </c>
      <c r="DQ69" s="98">
        <f t="shared" si="47"/>
        <v>6.9</v>
      </c>
      <c r="DR69" s="98">
        <f t="shared" si="47"/>
        <v>6.9</v>
      </c>
      <c r="DS69" s="98">
        <f t="shared" si="47"/>
        <v>6.9</v>
      </c>
      <c r="DT69" s="98">
        <f t="shared" si="47"/>
        <v>6.9</v>
      </c>
      <c r="DU69" s="98">
        <f t="shared" si="47"/>
        <v>6.9</v>
      </c>
      <c r="DV69" s="98">
        <f>MAX(ROUNDDOWN(DV$53/38*1.4,1)-DV68,0)</f>
        <v>6.9</v>
      </c>
    </row>
    <row r="70" spans="3:126">
      <c r="C70" s="1" t="s">
        <v>46</v>
      </c>
      <c r="D70" s="1" t="s">
        <v>616</v>
      </c>
      <c r="E70" s="97">
        <v>2.8</v>
      </c>
      <c r="F70" s="98">
        <f t="shared" ref="F70:BQ70" si="48">MAX(ROUNDDOWN(F$53/80*1.4,1),0)</f>
        <v>0</v>
      </c>
      <c r="G70" s="98">
        <f t="shared" si="48"/>
        <v>0</v>
      </c>
      <c r="H70" s="98">
        <f t="shared" si="48"/>
        <v>0</v>
      </c>
      <c r="I70" s="98">
        <f t="shared" si="48"/>
        <v>0</v>
      </c>
      <c r="J70" s="98">
        <f t="shared" si="48"/>
        <v>0</v>
      </c>
      <c r="K70" s="98">
        <f t="shared" si="48"/>
        <v>0</v>
      </c>
      <c r="L70" s="98">
        <f t="shared" si="48"/>
        <v>0</v>
      </c>
      <c r="M70" s="98">
        <f t="shared" si="48"/>
        <v>0</v>
      </c>
      <c r="N70" s="98">
        <f t="shared" si="48"/>
        <v>0</v>
      </c>
      <c r="O70" s="98">
        <f t="shared" si="48"/>
        <v>0</v>
      </c>
      <c r="P70" s="98">
        <f t="shared" si="48"/>
        <v>0</v>
      </c>
      <c r="Q70" s="98">
        <f t="shared" si="48"/>
        <v>0</v>
      </c>
      <c r="R70" s="98">
        <f t="shared" si="48"/>
        <v>0</v>
      </c>
      <c r="S70" s="98">
        <f t="shared" si="48"/>
        <v>0</v>
      </c>
      <c r="T70" s="98">
        <f t="shared" si="48"/>
        <v>0</v>
      </c>
      <c r="U70" s="98">
        <f t="shared" si="48"/>
        <v>0</v>
      </c>
      <c r="V70" s="98">
        <f t="shared" si="48"/>
        <v>0</v>
      </c>
      <c r="W70" s="98">
        <f t="shared" si="48"/>
        <v>0</v>
      </c>
      <c r="X70" s="98">
        <f t="shared" si="48"/>
        <v>0</v>
      </c>
      <c r="Y70" s="98">
        <f t="shared" si="48"/>
        <v>0</v>
      </c>
      <c r="Z70" s="98">
        <f t="shared" si="48"/>
        <v>0</v>
      </c>
      <c r="AA70" s="98">
        <f t="shared" si="48"/>
        <v>0</v>
      </c>
      <c r="AB70" s="98">
        <f t="shared" si="48"/>
        <v>0</v>
      </c>
      <c r="AC70" s="98">
        <f t="shared" si="48"/>
        <v>0</v>
      </c>
      <c r="AD70" s="98">
        <f t="shared" si="48"/>
        <v>0.2</v>
      </c>
      <c r="AE70" s="98">
        <f t="shared" si="48"/>
        <v>0.6</v>
      </c>
      <c r="AF70" s="98">
        <f t="shared" si="48"/>
        <v>0.8</v>
      </c>
      <c r="AG70" s="98">
        <f t="shared" si="48"/>
        <v>1</v>
      </c>
      <c r="AH70" s="98">
        <f t="shared" si="48"/>
        <v>1.2</v>
      </c>
      <c r="AI70" s="98">
        <f t="shared" si="48"/>
        <v>1.3</v>
      </c>
      <c r="AJ70" s="98">
        <f t="shared" si="48"/>
        <v>1.5</v>
      </c>
      <c r="AK70" s="98">
        <f t="shared" si="48"/>
        <v>1.6</v>
      </c>
      <c r="AL70" s="98">
        <f t="shared" si="48"/>
        <v>1.8</v>
      </c>
      <c r="AM70" s="98">
        <f t="shared" si="48"/>
        <v>1.9</v>
      </c>
      <c r="AN70" s="98">
        <f t="shared" si="48"/>
        <v>2.1</v>
      </c>
      <c r="AO70" s="98">
        <f t="shared" si="48"/>
        <v>2.2000000000000002</v>
      </c>
      <c r="AP70" s="98">
        <f t="shared" si="48"/>
        <v>2.2999999999999998</v>
      </c>
      <c r="AQ70" s="98">
        <f t="shared" si="48"/>
        <v>2.5</v>
      </c>
      <c r="AR70" s="98">
        <f t="shared" si="48"/>
        <v>2.6</v>
      </c>
      <c r="AS70" s="98">
        <f t="shared" si="48"/>
        <v>2.7</v>
      </c>
      <c r="AT70" s="98">
        <f t="shared" si="48"/>
        <v>2.8</v>
      </c>
      <c r="AU70" s="98">
        <f t="shared" si="48"/>
        <v>2.9</v>
      </c>
      <c r="AV70" s="98">
        <f t="shared" si="48"/>
        <v>3</v>
      </c>
      <c r="AW70" s="98">
        <f t="shared" si="48"/>
        <v>3.2</v>
      </c>
      <c r="AX70" s="98">
        <f t="shared" si="48"/>
        <v>3.3</v>
      </c>
      <c r="AY70" s="98">
        <f t="shared" si="48"/>
        <v>3.4</v>
      </c>
      <c r="AZ70" s="98">
        <f t="shared" si="48"/>
        <v>3.5</v>
      </c>
      <c r="BA70" s="98">
        <f t="shared" si="48"/>
        <v>3.5</v>
      </c>
      <c r="BB70" s="98">
        <f t="shared" si="48"/>
        <v>3.6</v>
      </c>
      <c r="BC70" s="98">
        <f t="shared" si="48"/>
        <v>3.6</v>
      </c>
      <c r="BD70" s="98">
        <f t="shared" si="48"/>
        <v>3.6</v>
      </c>
      <c r="BE70" s="98">
        <f t="shared" si="48"/>
        <v>3.6</v>
      </c>
      <c r="BF70" s="98">
        <f t="shared" si="48"/>
        <v>3.7</v>
      </c>
      <c r="BG70" s="98">
        <f t="shared" si="48"/>
        <v>3.7</v>
      </c>
      <c r="BH70" s="98">
        <f t="shared" si="48"/>
        <v>3.7</v>
      </c>
      <c r="BI70" s="98">
        <f t="shared" si="48"/>
        <v>3.7</v>
      </c>
      <c r="BJ70" s="98">
        <f t="shared" si="48"/>
        <v>3.7</v>
      </c>
      <c r="BK70" s="98">
        <f t="shared" si="48"/>
        <v>3.7</v>
      </c>
      <c r="BL70" s="98">
        <f t="shared" si="48"/>
        <v>3.7</v>
      </c>
      <c r="BM70" s="98">
        <f t="shared" si="48"/>
        <v>3.7</v>
      </c>
      <c r="BN70" s="98">
        <f t="shared" si="48"/>
        <v>3.7</v>
      </c>
      <c r="BO70" s="98">
        <f t="shared" si="48"/>
        <v>3.7</v>
      </c>
      <c r="BP70" s="98">
        <f t="shared" si="48"/>
        <v>3.7</v>
      </c>
      <c r="BQ70" s="98">
        <f t="shared" si="48"/>
        <v>3.7</v>
      </c>
      <c r="BR70" s="98">
        <f t="shared" ref="BR70:DU70" si="49">MAX(ROUNDDOWN(BR$53/80*1.4,1),0)</f>
        <v>3.7</v>
      </c>
      <c r="BS70" s="98">
        <f t="shared" si="49"/>
        <v>3.7</v>
      </c>
      <c r="BT70" s="98">
        <f t="shared" si="49"/>
        <v>3.7</v>
      </c>
      <c r="BU70" s="98">
        <f t="shared" si="49"/>
        <v>3.7</v>
      </c>
      <c r="BV70" s="98">
        <f t="shared" si="49"/>
        <v>3.7</v>
      </c>
      <c r="BW70" s="98">
        <f t="shared" si="49"/>
        <v>3.7</v>
      </c>
      <c r="BX70" s="98">
        <f t="shared" si="49"/>
        <v>3.7</v>
      </c>
      <c r="BY70" s="98">
        <f t="shared" si="49"/>
        <v>3.7</v>
      </c>
      <c r="BZ70" s="98">
        <f t="shared" si="49"/>
        <v>3.7</v>
      </c>
      <c r="CA70" s="98">
        <f t="shared" si="49"/>
        <v>3.7</v>
      </c>
      <c r="CB70" s="98">
        <f t="shared" si="49"/>
        <v>3.7</v>
      </c>
      <c r="CC70" s="98">
        <f t="shared" si="49"/>
        <v>3.7</v>
      </c>
      <c r="CD70" s="98">
        <f t="shared" si="49"/>
        <v>3.7</v>
      </c>
      <c r="CE70" s="98">
        <f t="shared" si="49"/>
        <v>3.7</v>
      </c>
      <c r="CF70" s="98">
        <f t="shared" si="49"/>
        <v>3.7</v>
      </c>
      <c r="CG70" s="98">
        <f t="shared" si="49"/>
        <v>3.7</v>
      </c>
      <c r="CH70" s="98">
        <f t="shared" si="49"/>
        <v>3.7</v>
      </c>
      <c r="CI70" s="98">
        <f t="shared" si="49"/>
        <v>3.7</v>
      </c>
      <c r="CJ70" s="98">
        <f t="shared" si="49"/>
        <v>3.7</v>
      </c>
      <c r="CK70" s="98">
        <f t="shared" si="49"/>
        <v>3.7</v>
      </c>
      <c r="CL70" s="98">
        <f t="shared" si="49"/>
        <v>3.7</v>
      </c>
      <c r="CM70" s="98">
        <f t="shared" si="49"/>
        <v>3.7</v>
      </c>
      <c r="CN70" s="98">
        <f t="shared" si="49"/>
        <v>3.7</v>
      </c>
      <c r="CO70" s="98">
        <f t="shared" si="49"/>
        <v>3.7</v>
      </c>
      <c r="CP70" s="98">
        <f t="shared" si="49"/>
        <v>3.7</v>
      </c>
      <c r="CQ70" s="98">
        <f t="shared" si="49"/>
        <v>3.7</v>
      </c>
      <c r="CR70" s="98">
        <f t="shared" si="49"/>
        <v>3.7</v>
      </c>
      <c r="CS70" s="98">
        <f t="shared" si="49"/>
        <v>3.7</v>
      </c>
      <c r="CT70" s="98">
        <f t="shared" si="49"/>
        <v>3.7</v>
      </c>
      <c r="CU70" s="98">
        <f t="shared" si="49"/>
        <v>3.7</v>
      </c>
      <c r="CV70" s="98">
        <f t="shared" si="49"/>
        <v>3.7</v>
      </c>
      <c r="CW70" s="98">
        <f t="shared" si="49"/>
        <v>3.7</v>
      </c>
      <c r="CX70" s="98">
        <f t="shared" si="49"/>
        <v>3.7</v>
      </c>
      <c r="CY70" s="98">
        <f t="shared" si="49"/>
        <v>3.7</v>
      </c>
      <c r="CZ70" s="98">
        <f t="shared" si="49"/>
        <v>3.7</v>
      </c>
      <c r="DA70" s="98">
        <f t="shared" si="49"/>
        <v>3.7</v>
      </c>
      <c r="DB70" s="98">
        <f t="shared" si="49"/>
        <v>3.7</v>
      </c>
      <c r="DC70" s="98">
        <f t="shared" si="49"/>
        <v>3.7</v>
      </c>
      <c r="DD70" s="98">
        <f t="shared" si="49"/>
        <v>3.7</v>
      </c>
      <c r="DE70" s="98">
        <f t="shared" si="49"/>
        <v>3.7</v>
      </c>
      <c r="DF70" s="98">
        <f t="shared" si="49"/>
        <v>3.7</v>
      </c>
      <c r="DG70" s="98">
        <f t="shared" si="49"/>
        <v>3.7</v>
      </c>
      <c r="DH70" s="98">
        <f t="shared" si="49"/>
        <v>3.7</v>
      </c>
      <c r="DI70" s="98">
        <f t="shared" si="49"/>
        <v>3.7</v>
      </c>
      <c r="DJ70" s="98">
        <f t="shared" si="49"/>
        <v>3.7</v>
      </c>
      <c r="DK70" s="98">
        <f t="shared" si="49"/>
        <v>3.7</v>
      </c>
      <c r="DL70" s="98">
        <f t="shared" si="49"/>
        <v>3.7</v>
      </c>
      <c r="DM70" s="98">
        <f t="shared" si="49"/>
        <v>3.7</v>
      </c>
      <c r="DN70" s="98">
        <f t="shared" si="49"/>
        <v>3.7</v>
      </c>
      <c r="DO70" s="98">
        <f t="shared" si="49"/>
        <v>3.7</v>
      </c>
      <c r="DP70" s="98">
        <f t="shared" si="49"/>
        <v>3.7</v>
      </c>
      <c r="DQ70" s="98">
        <f t="shared" si="49"/>
        <v>3.7</v>
      </c>
      <c r="DR70" s="98">
        <f t="shared" si="49"/>
        <v>3.7</v>
      </c>
      <c r="DS70" s="98">
        <f t="shared" si="49"/>
        <v>3.7</v>
      </c>
      <c r="DT70" s="98">
        <f t="shared" si="49"/>
        <v>3.7</v>
      </c>
      <c r="DU70" s="98">
        <f t="shared" si="49"/>
        <v>3.7</v>
      </c>
      <c r="DV70" s="98">
        <f>MAX(ROUNDDOWN(DV$53/80*1.4,1),0)</f>
        <v>3.7</v>
      </c>
    </row>
    <row r="71" spans="3:126">
      <c r="C71" s="1" t="s">
        <v>46</v>
      </c>
      <c r="D71" s="1" t="s">
        <v>617</v>
      </c>
      <c r="E71" s="97">
        <v>1</v>
      </c>
      <c r="F71" s="98">
        <f>IF(F$8&gt;=Assumptions!$D$20,Staffing!$E71,0)</f>
        <v>0</v>
      </c>
      <c r="G71" s="98">
        <f>IF(G$8&gt;=Assumptions!$D$20,Staffing!$E71,0)</f>
        <v>0</v>
      </c>
      <c r="H71" s="98">
        <f>IF(H$8&gt;=Assumptions!$D$20,Staffing!$E71,0)</f>
        <v>0</v>
      </c>
      <c r="I71" s="98">
        <f>IF(I$8&gt;=Assumptions!$D$20,Staffing!$E71,0)</f>
        <v>0</v>
      </c>
      <c r="J71" s="98">
        <f>IF(J$8&gt;=Assumptions!$D$20,Staffing!$E71,0)</f>
        <v>0</v>
      </c>
      <c r="K71" s="98">
        <f>IF(K$8&gt;=Assumptions!$D$20,Staffing!$E71,0)</f>
        <v>0</v>
      </c>
      <c r="L71" s="98">
        <f>IF(L$8&gt;=Assumptions!$D$20,Staffing!$E71,0)</f>
        <v>0</v>
      </c>
      <c r="M71" s="98">
        <f>IF(M$8&gt;=Assumptions!$D$20,Staffing!$E71,0)</f>
        <v>0</v>
      </c>
      <c r="N71" s="98">
        <f>IF(N$8&gt;=Assumptions!$D$20,Staffing!$E71,0)</f>
        <v>0</v>
      </c>
      <c r="O71" s="98">
        <f>IF(O$8&gt;=Assumptions!$D$20,Staffing!$E71,0)</f>
        <v>0</v>
      </c>
      <c r="P71" s="98">
        <f>IF(P$8&gt;=Assumptions!$D$20,Staffing!$E71,0)</f>
        <v>0</v>
      </c>
      <c r="Q71" s="98">
        <f>IF(Q$8&gt;=Assumptions!$D$20,Staffing!$E71,0)</f>
        <v>0</v>
      </c>
      <c r="R71" s="98">
        <f>IF(R$8&gt;=Assumptions!$D$20,Staffing!$E71,0)</f>
        <v>0</v>
      </c>
      <c r="S71" s="98">
        <f>IF(S$8&gt;=Assumptions!$D$20,Staffing!$E71,0)</f>
        <v>0</v>
      </c>
      <c r="T71" s="98">
        <f>IF(T$8&gt;=Assumptions!$D$20,Staffing!$E71,0)</f>
        <v>0</v>
      </c>
      <c r="U71" s="98">
        <f>IF(U$8&gt;=Assumptions!$D$20,Staffing!$E71,0)</f>
        <v>0</v>
      </c>
      <c r="V71" s="98">
        <f>IF(V$8&gt;=Assumptions!$D$20,Staffing!$E71,0)</f>
        <v>0</v>
      </c>
      <c r="W71" s="98">
        <f>IF(W$8&gt;=Assumptions!$D$20,Staffing!$E71,0)</f>
        <v>0</v>
      </c>
      <c r="X71" s="98">
        <f>IF(X$8&gt;=Assumptions!$D$20,Staffing!$E71,0)</f>
        <v>0</v>
      </c>
      <c r="Y71" s="98">
        <f>IF(Y$8&gt;=Assumptions!$D$20,Staffing!$E71,0)</f>
        <v>0</v>
      </c>
      <c r="Z71" s="98">
        <f>IF(Z$8&gt;=Assumptions!$D$20,Staffing!$E71,0)</f>
        <v>0</v>
      </c>
      <c r="AA71" s="98">
        <f>IF(AA$8&gt;=Assumptions!$D$20,Staffing!$E71,0)</f>
        <v>0</v>
      </c>
      <c r="AB71" s="98">
        <f>IF(AB$8&gt;=Assumptions!$D$20,Staffing!$E71,0)</f>
        <v>0</v>
      </c>
      <c r="AC71" s="98">
        <f>IF(AC$8&gt;=Assumptions!$D$20,Staffing!$E71,0)</f>
        <v>0</v>
      </c>
      <c r="AD71" s="98">
        <f>IF(AD$8&gt;=Assumptions!$D$20,Staffing!$E71,0)</f>
        <v>1</v>
      </c>
      <c r="AE71" s="98">
        <f>IF(AE$8&gt;=Assumptions!$D$20,Staffing!$E71,0)</f>
        <v>1</v>
      </c>
      <c r="AF71" s="98">
        <f>IF(AF$8&gt;=Assumptions!$D$20,Staffing!$E71,0)</f>
        <v>1</v>
      </c>
      <c r="AG71" s="98">
        <f>IF(AG$8&gt;=Assumptions!$D$20,Staffing!$E71,0)</f>
        <v>1</v>
      </c>
      <c r="AH71" s="98">
        <f>IF(AH$8&gt;=Assumptions!$D$20,Staffing!$E71,0)</f>
        <v>1</v>
      </c>
      <c r="AI71" s="98">
        <f>IF(AI$8&gt;=Assumptions!$D$20,Staffing!$E71,0)</f>
        <v>1</v>
      </c>
      <c r="AJ71" s="98">
        <f>IF(AJ$8&gt;=Assumptions!$D$20,Staffing!$E71,0)</f>
        <v>1</v>
      </c>
      <c r="AK71" s="98">
        <f>IF(AK$8&gt;=Assumptions!$D$20,Staffing!$E71,0)</f>
        <v>1</v>
      </c>
      <c r="AL71" s="98">
        <f>IF(AL$8&gt;=Assumptions!$D$20,Staffing!$E71,0)</f>
        <v>1</v>
      </c>
      <c r="AM71" s="98">
        <f>IF(AM$8&gt;=Assumptions!$D$20,Staffing!$E71,0)</f>
        <v>1</v>
      </c>
      <c r="AN71" s="98">
        <f>IF(AN$8&gt;=Assumptions!$D$20,Staffing!$E71,0)</f>
        <v>1</v>
      </c>
      <c r="AO71" s="98">
        <f>IF(AO$8&gt;=Assumptions!$D$20,Staffing!$E71,0)</f>
        <v>1</v>
      </c>
      <c r="AP71" s="98">
        <f>IF(AP$8&gt;=Assumptions!$D$20,Staffing!$E71,0)</f>
        <v>1</v>
      </c>
      <c r="AQ71" s="98">
        <f>IF(AQ$8&gt;=Assumptions!$D$20,Staffing!$E71,0)</f>
        <v>1</v>
      </c>
      <c r="AR71" s="98">
        <f>IF(AR$8&gt;=Assumptions!$D$20,Staffing!$E71,0)</f>
        <v>1</v>
      </c>
      <c r="AS71" s="98">
        <f>IF(AS$8&gt;=Assumptions!$D$20,Staffing!$E71,0)</f>
        <v>1</v>
      </c>
      <c r="AT71" s="98">
        <f>IF(AT$8&gt;=Assumptions!$D$20,Staffing!$E71,0)</f>
        <v>1</v>
      </c>
      <c r="AU71" s="98">
        <f>IF(AU$8&gt;=Assumptions!$D$20,Staffing!$E71,0)</f>
        <v>1</v>
      </c>
      <c r="AV71" s="98">
        <f>IF(AV$8&gt;=Assumptions!$D$20,Staffing!$E71,0)</f>
        <v>1</v>
      </c>
      <c r="AW71" s="98">
        <f>IF(AW$8&gt;=Assumptions!$D$20,Staffing!$E71,0)</f>
        <v>1</v>
      </c>
      <c r="AX71" s="98">
        <f>IF(AX$8&gt;=Assumptions!$D$20,Staffing!$E71,0)</f>
        <v>1</v>
      </c>
      <c r="AY71" s="98">
        <f>IF(AY$8&gt;=Assumptions!$D$20,Staffing!$E71,0)</f>
        <v>1</v>
      </c>
      <c r="AZ71" s="98">
        <f>IF(AZ$8&gt;=Assumptions!$D$20,Staffing!$E71,0)</f>
        <v>1</v>
      </c>
      <c r="BA71" s="98">
        <f>IF(BA$8&gt;=Assumptions!$D$20,Staffing!$E71,0)</f>
        <v>1</v>
      </c>
      <c r="BB71" s="98">
        <f>IF(BB$8&gt;=Assumptions!$D$20,Staffing!$E71,0)</f>
        <v>1</v>
      </c>
      <c r="BC71" s="98">
        <f>IF(BC$8&gt;=Assumptions!$D$20,Staffing!$E71,0)</f>
        <v>1</v>
      </c>
      <c r="BD71" s="98">
        <f>IF(BD$8&gt;=Assumptions!$D$20,Staffing!$E71,0)</f>
        <v>1</v>
      </c>
      <c r="BE71" s="98">
        <f>IF(BE$8&gt;=Assumptions!$D$20,Staffing!$E71,0)</f>
        <v>1</v>
      </c>
      <c r="BF71" s="98">
        <f>IF(BF$8&gt;=Assumptions!$D$20,Staffing!$E71,0)</f>
        <v>1</v>
      </c>
      <c r="BG71" s="98">
        <f>IF(BG$8&gt;=Assumptions!$D$20,Staffing!$E71,0)</f>
        <v>1</v>
      </c>
      <c r="BH71" s="98">
        <f>IF(BH$8&gt;=Assumptions!$D$20,Staffing!$E71,0)</f>
        <v>1</v>
      </c>
      <c r="BI71" s="98">
        <f>IF(BI$8&gt;=Assumptions!$D$20,Staffing!$E71,0)</f>
        <v>1</v>
      </c>
      <c r="BJ71" s="98">
        <f>IF(BJ$8&gt;=Assumptions!$D$20,Staffing!$E71,0)</f>
        <v>1</v>
      </c>
      <c r="BK71" s="98">
        <f>IF(BK$8&gt;=Assumptions!$D$20,Staffing!$E71,0)</f>
        <v>1</v>
      </c>
      <c r="BL71" s="98">
        <f>IF(BL$8&gt;=Assumptions!$D$20,Staffing!$E71,0)</f>
        <v>1</v>
      </c>
      <c r="BM71" s="98">
        <f>IF(BM$8&gt;=Assumptions!$D$20,Staffing!$E71,0)</f>
        <v>1</v>
      </c>
      <c r="BN71" s="98">
        <f>IF(BN$8&gt;=Assumptions!$D$20,Staffing!$E71,0)</f>
        <v>1</v>
      </c>
      <c r="BO71" s="98">
        <f>IF(BO$8&gt;=Assumptions!$D$20,Staffing!$E71,0)</f>
        <v>1</v>
      </c>
      <c r="BP71" s="98">
        <f>IF(BP$8&gt;=Assumptions!$D$20,Staffing!$E71,0)</f>
        <v>1</v>
      </c>
      <c r="BQ71" s="98">
        <f>IF(BQ$8&gt;=Assumptions!$D$20,Staffing!$E71,0)</f>
        <v>1</v>
      </c>
      <c r="BR71" s="98">
        <f>IF(BR$8&gt;=Assumptions!$D$20,Staffing!$E71,0)</f>
        <v>1</v>
      </c>
      <c r="BS71" s="98">
        <f>IF(BS$8&gt;=Assumptions!$D$20,Staffing!$E71,0)</f>
        <v>1</v>
      </c>
      <c r="BT71" s="98">
        <f>IF(BT$8&gt;=Assumptions!$D$20,Staffing!$E71,0)</f>
        <v>1</v>
      </c>
      <c r="BU71" s="98">
        <f>IF(BU$8&gt;=Assumptions!$D$20,Staffing!$E71,0)</f>
        <v>1</v>
      </c>
      <c r="BV71" s="98">
        <f>IF(BV$8&gt;=Assumptions!$D$20,Staffing!$E71,0)</f>
        <v>1</v>
      </c>
      <c r="BW71" s="98">
        <f>IF(BW$8&gt;=Assumptions!$D$20,Staffing!$E71,0)</f>
        <v>1</v>
      </c>
      <c r="BX71" s="98">
        <f>IF(BX$8&gt;=Assumptions!$D$20,Staffing!$E71,0)</f>
        <v>1</v>
      </c>
      <c r="BY71" s="98">
        <f>IF(BY$8&gt;=Assumptions!$D$20,Staffing!$E71,0)</f>
        <v>1</v>
      </c>
      <c r="BZ71" s="98">
        <f>IF(BZ$8&gt;=Assumptions!$D$20,Staffing!$E71,0)</f>
        <v>1</v>
      </c>
      <c r="CA71" s="98">
        <f>IF(CA$8&gt;=Assumptions!$D$20,Staffing!$E71,0)</f>
        <v>1</v>
      </c>
      <c r="CB71" s="98">
        <f>IF(CB$8&gt;=Assumptions!$D$20,Staffing!$E71,0)</f>
        <v>1</v>
      </c>
      <c r="CC71" s="98">
        <f>IF(CC$8&gt;=Assumptions!$D$20,Staffing!$E71,0)</f>
        <v>1</v>
      </c>
      <c r="CD71" s="98">
        <f>IF(CD$8&gt;=Assumptions!$D$20,Staffing!$E71,0)</f>
        <v>1</v>
      </c>
      <c r="CE71" s="98">
        <f>IF(CE$8&gt;=Assumptions!$D$20,Staffing!$E71,0)</f>
        <v>1</v>
      </c>
      <c r="CF71" s="98">
        <f>IF(CF$8&gt;=Assumptions!$D$20,Staffing!$E71,0)</f>
        <v>1</v>
      </c>
      <c r="CG71" s="98">
        <f>IF(CG$8&gt;=Assumptions!$D$20,Staffing!$E71,0)</f>
        <v>1</v>
      </c>
      <c r="CH71" s="98">
        <f>IF(CH$8&gt;=Assumptions!$D$20,Staffing!$E71,0)</f>
        <v>1</v>
      </c>
      <c r="CI71" s="98">
        <f>IF(CI$8&gt;=Assumptions!$D$20,Staffing!$E71,0)</f>
        <v>1</v>
      </c>
      <c r="CJ71" s="98">
        <f>IF(CJ$8&gt;=Assumptions!$D$20,Staffing!$E71,0)</f>
        <v>1</v>
      </c>
      <c r="CK71" s="98">
        <f>IF(CK$8&gt;=Assumptions!$D$20,Staffing!$E71,0)</f>
        <v>1</v>
      </c>
      <c r="CL71" s="98">
        <f>IF(CL$8&gt;=Assumptions!$D$20,Staffing!$E71,0)</f>
        <v>1</v>
      </c>
      <c r="CM71" s="98">
        <f>IF(CM$8&gt;=Assumptions!$D$20,Staffing!$E71,0)</f>
        <v>1</v>
      </c>
      <c r="CN71" s="98">
        <f>IF(CN$8&gt;=Assumptions!$D$20,Staffing!$E71,0)</f>
        <v>1</v>
      </c>
      <c r="CO71" s="98">
        <f>IF(CO$8&gt;=Assumptions!$D$20,Staffing!$E71,0)</f>
        <v>1</v>
      </c>
      <c r="CP71" s="98">
        <f>IF(CP$8&gt;=Assumptions!$D$20,Staffing!$E71,0)</f>
        <v>1</v>
      </c>
      <c r="CQ71" s="98">
        <f>IF(CQ$8&gt;=Assumptions!$D$20,Staffing!$E71,0)</f>
        <v>1</v>
      </c>
      <c r="CR71" s="98">
        <f>IF(CR$8&gt;=Assumptions!$D$20,Staffing!$E71,0)</f>
        <v>1</v>
      </c>
      <c r="CS71" s="98">
        <f>IF(CS$8&gt;=Assumptions!$D$20,Staffing!$E71,0)</f>
        <v>1</v>
      </c>
      <c r="CT71" s="98">
        <f>IF(CT$8&gt;=Assumptions!$D$20,Staffing!$E71,0)</f>
        <v>1</v>
      </c>
      <c r="CU71" s="98">
        <f>IF(CU$8&gt;=Assumptions!$D$20,Staffing!$E71,0)</f>
        <v>1</v>
      </c>
      <c r="CV71" s="98">
        <f>IF(CV$8&gt;=Assumptions!$D$20,Staffing!$E71,0)</f>
        <v>1</v>
      </c>
      <c r="CW71" s="98">
        <f>IF(CW$8&gt;=Assumptions!$D$20,Staffing!$E71,0)</f>
        <v>1</v>
      </c>
      <c r="CX71" s="98">
        <f>IF(CX$8&gt;=Assumptions!$D$20,Staffing!$E71,0)</f>
        <v>1</v>
      </c>
      <c r="CY71" s="98">
        <f>IF(CY$8&gt;=Assumptions!$D$20,Staffing!$E71,0)</f>
        <v>1</v>
      </c>
      <c r="CZ71" s="98">
        <f>IF(CZ$8&gt;=Assumptions!$D$20,Staffing!$E71,0)</f>
        <v>1</v>
      </c>
      <c r="DA71" s="98">
        <f>IF(DA$8&gt;=Assumptions!$D$20,Staffing!$E71,0)</f>
        <v>1</v>
      </c>
      <c r="DB71" s="98">
        <f>IF(DB$8&gt;=Assumptions!$D$20,Staffing!$E71,0)</f>
        <v>1</v>
      </c>
      <c r="DC71" s="98">
        <f>IF(DC$8&gt;=Assumptions!$D$20,Staffing!$E71,0)</f>
        <v>1</v>
      </c>
      <c r="DD71" s="98">
        <f>IF(DD$8&gt;=Assumptions!$D$20,Staffing!$E71,0)</f>
        <v>1</v>
      </c>
      <c r="DE71" s="98">
        <f>IF(DE$8&gt;=Assumptions!$D$20,Staffing!$E71,0)</f>
        <v>1</v>
      </c>
      <c r="DF71" s="98">
        <f>IF(DF$8&gt;=Assumptions!$D$20,Staffing!$E71,0)</f>
        <v>1</v>
      </c>
      <c r="DG71" s="98">
        <f>IF(DG$8&gt;=Assumptions!$D$20,Staffing!$E71,0)</f>
        <v>1</v>
      </c>
      <c r="DH71" s="98">
        <f>IF(DH$8&gt;=Assumptions!$D$20,Staffing!$E71,0)</f>
        <v>1</v>
      </c>
      <c r="DI71" s="98">
        <f>IF(DI$8&gt;=Assumptions!$D$20,Staffing!$E71,0)</f>
        <v>1</v>
      </c>
      <c r="DJ71" s="98">
        <f>IF(DJ$8&gt;=Assumptions!$D$20,Staffing!$E71,0)</f>
        <v>1</v>
      </c>
      <c r="DK71" s="98">
        <f>IF(DK$8&gt;=Assumptions!$D$20,Staffing!$E71,0)</f>
        <v>1</v>
      </c>
      <c r="DL71" s="98">
        <f>IF(DL$8&gt;=Assumptions!$D$20,Staffing!$E71,0)</f>
        <v>1</v>
      </c>
      <c r="DM71" s="98">
        <f>IF(DM$8&gt;=Assumptions!$D$20,Staffing!$E71,0)</f>
        <v>1</v>
      </c>
      <c r="DN71" s="98">
        <f>IF(DN$8&gt;=Assumptions!$D$20,Staffing!$E71,0)</f>
        <v>1</v>
      </c>
      <c r="DO71" s="98">
        <f>IF(DO$8&gt;=Assumptions!$D$20,Staffing!$E71,0)</f>
        <v>1</v>
      </c>
      <c r="DP71" s="98">
        <f>IF(DP$8&gt;=Assumptions!$D$20,Staffing!$E71,0)</f>
        <v>1</v>
      </c>
      <c r="DQ71" s="98">
        <f>IF(DQ$8&gt;=Assumptions!$D$20,Staffing!$E71,0)</f>
        <v>1</v>
      </c>
      <c r="DR71" s="98">
        <f>IF(DR$8&gt;=Assumptions!$D$20,Staffing!$E71,0)</f>
        <v>1</v>
      </c>
      <c r="DS71" s="98">
        <f>IF(DS$8&gt;=Assumptions!$D$20,Staffing!$E71,0)</f>
        <v>1</v>
      </c>
      <c r="DT71" s="98">
        <f>IF(DT$8&gt;=Assumptions!$D$20,Staffing!$E71,0)</f>
        <v>1</v>
      </c>
      <c r="DU71" s="98">
        <f>IF(DU$8&gt;=Assumptions!$D$20,Staffing!$E71,0)</f>
        <v>1</v>
      </c>
      <c r="DV71" s="98">
        <f>IF(DV$8&gt;=Assumptions!$D$20,Staffing!$E71,0)</f>
        <v>1</v>
      </c>
    </row>
    <row r="72" spans="3:126">
      <c r="C72" s="1" t="s">
        <v>46</v>
      </c>
      <c r="D72" s="1" t="s">
        <v>618</v>
      </c>
      <c r="E72" s="97">
        <v>0.4</v>
      </c>
      <c r="F72" s="98">
        <f>IF(F$8&gt;=Assumptions!$D$20,Staffing!$E72,0)</f>
        <v>0</v>
      </c>
      <c r="G72" s="98">
        <f>IF(G$8&gt;=Assumptions!$D$20,Staffing!$E72,0)</f>
        <v>0</v>
      </c>
      <c r="H72" s="98">
        <f>IF(H$8&gt;=Assumptions!$D$20,Staffing!$E72,0)</f>
        <v>0</v>
      </c>
      <c r="I72" s="98">
        <f>IF(I$8&gt;=Assumptions!$D$20,Staffing!$E72,0)</f>
        <v>0</v>
      </c>
      <c r="J72" s="98">
        <f>IF(J$8&gt;=Assumptions!$D$20,Staffing!$E72,0)</f>
        <v>0</v>
      </c>
      <c r="K72" s="98">
        <f>IF(K$8&gt;=Assumptions!$D$20,Staffing!$E72,0)</f>
        <v>0</v>
      </c>
      <c r="L72" s="98">
        <f>IF(L$8&gt;=Assumptions!$D$20,Staffing!$E72,0)</f>
        <v>0</v>
      </c>
      <c r="M72" s="98">
        <f>IF(M$8&gt;=Assumptions!$D$20,Staffing!$E72,0)</f>
        <v>0</v>
      </c>
      <c r="N72" s="98">
        <f>IF(N$8&gt;=Assumptions!$D$20,Staffing!$E72,0)</f>
        <v>0</v>
      </c>
      <c r="O72" s="98">
        <f>IF(O$8&gt;=Assumptions!$D$20,Staffing!$E72,0)</f>
        <v>0</v>
      </c>
      <c r="P72" s="98">
        <f>IF(P$8&gt;=Assumptions!$D$20,Staffing!$E72,0)</f>
        <v>0</v>
      </c>
      <c r="Q72" s="98">
        <f>IF(Q$8&gt;=Assumptions!$D$20,Staffing!$E72,0)</f>
        <v>0</v>
      </c>
      <c r="R72" s="98">
        <f>IF(R$8&gt;=Assumptions!$D$20,Staffing!$E72,0)</f>
        <v>0</v>
      </c>
      <c r="S72" s="98">
        <f>IF(S$8&gt;=Assumptions!$D$20,Staffing!$E72,0)</f>
        <v>0</v>
      </c>
      <c r="T72" s="98">
        <f>IF(T$8&gt;=Assumptions!$D$20,Staffing!$E72,0)</f>
        <v>0</v>
      </c>
      <c r="U72" s="98">
        <f>IF(U$8&gt;=Assumptions!$D$20,Staffing!$E72,0)</f>
        <v>0</v>
      </c>
      <c r="V72" s="98">
        <f>IF(V$8&gt;=Assumptions!$D$20,Staffing!$E72,0)</f>
        <v>0</v>
      </c>
      <c r="W72" s="98">
        <f>IF(W$8&gt;=Assumptions!$D$20,Staffing!$E72,0)</f>
        <v>0</v>
      </c>
      <c r="X72" s="98">
        <f>IF(X$8&gt;=Assumptions!$D$20,Staffing!$E72,0)</f>
        <v>0</v>
      </c>
      <c r="Y72" s="98">
        <f>IF(Y$8&gt;=Assumptions!$D$20,Staffing!$E72,0)</f>
        <v>0</v>
      </c>
      <c r="Z72" s="98">
        <f>IF(Z$8&gt;=Assumptions!$D$20,Staffing!$E72,0)</f>
        <v>0</v>
      </c>
      <c r="AA72" s="98">
        <f>IF(AA$8&gt;=Assumptions!$D$20,Staffing!$E72,0)</f>
        <v>0</v>
      </c>
      <c r="AB72" s="98">
        <f>IF(AB$8&gt;=Assumptions!$D$20,Staffing!$E72,0)</f>
        <v>0</v>
      </c>
      <c r="AC72" s="98">
        <f>IF(AC$8&gt;=Assumptions!$D$20,Staffing!$E72,0)</f>
        <v>0</v>
      </c>
      <c r="AD72" s="98">
        <f>IF(AD$8&gt;=Assumptions!$D$20,Staffing!$E72,0)</f>
        <v>0.4</v>
      </c>
      <c r="AE72" s="98">
        <f>IF(AE$8&gt;=Assumptions!$D$20,Staffing!$E72,0)</f>
        <v>0.4</v>
      </c>
      <c r="AF72" s="98">
        <f>IF(AF$8&gt;=Assumptions!$D$20,Staffing!$E72,0)</f>
        <v>0.4</v>
      </c>
      <c r="AG72" s="98">
        <f>IF(AG$8&gt;=Assumptions!$D$20,Staffing!$E72,0)</f>
        <v>0.4</v>
      </c>
      <c r="AH72" s="98">
        <f>IF(AH$8&gt;=Assumptions!$D$20,Staffing!$E72,0)</f>
        <v>0.4</v>
      </c>
      <c r="AI72" s="98">
        <f>IF(AI$8&gt;=Assumptions!$D$20,Staffing!$E72,0)</f>
        <v>0.4</v>
      </c>
      <c r="AJ72" s="98">
        <f>IF(AJ$8&gt;=Assumptions!$D$20,Staffing!$E72,0)</f>
        <v>0.4</v>
      </c>
      <c r="AK72" s="98">
        <f>IF(AK$8&gt;=Assumptions!$D$20,Staffing!$E72,0)</f>
        <v>0.4</v>
      </c>
      <c r="AL72" s="98">
        <f>IF(AL$8&gt;=Assumptions!$D$20,Staffing!$E72,0)</f>
        <v>0.4</v>
      </c>
      <c r="AM72" s="98">
        <f>IF(AM$8&gt;=Assumptions!$D$20,Staffing!$E72,0)</f>
        <v>0.4</v>
      </c>
      <c r="AN72" s="98">
        <f>IF(AN$8&gt;=Assumptions!$D$20,Staffing!$E72,0)</f>
        <v>0.4</v>
      </c>
      <c r="AO72" s="98">
        <f>IF(AO$8&gt;=Assumptions!$D$20,Staffing!$E72,0)</f>
        <v>0.4</v>
      </c>
      <c r="AP72" s="98">
        <f>IF(AP$8&gt;=Assumptions!$D$20,Staffing!$E72,0)</f>
        <v>0.4</v>
      </c>
      <c r="AQ72" s="98">
        <f>IF(AQ$8&gt;=Assumptions!$D$20,Staffing!$E72,0)</f>
        <v>0.4</v>
      </c>
      <c r="AR72" s="98">
        <f>IF(AR$8&gt;=Assumptions!$D$20,Staffing!$E72,0)</f>
        <v>0.4</v>
      </c>
      <c r="AS72" s="98">
        <f>IF(AS$8&gt;=Assumptions!$D$20,Staffing!$E72,0)</f>
        <v>0.4</v>
      </c>
      <c r="AT72" s="98">
        <f>IF(AT$8&gt;=Assumptions!$D$20,Staffing!$E72,0)</f>
        <v>0.4</v>
      </c>
      <c r="AU72" s="98">
        <f>IF(AU$8&gt;=Assumptions!$D$20,Staffing!$E72,0)</f>
        <v>0.4</v>
      </c>
      <c r="AV72" s="98">
        <f>IF(AV$8&gt;=Assumptions!$D$20,Staffing!$E72,0)</f>
        <v>0.4</v>
      </c>
      <c r="AW72" s="98">
        <f>IF(AW$8&gt;=Assumptions!$D$20,Staffing!$E72,0)</f>
        <v>0.4</v>
      </c>
      <c r="AX72" s="98">
        <f>IF(AX$8&gt;=Assumptions!$D$20,Staffing!$E72,0)</f>
        <v>0.4</v>
      </c>
      <c r="AY72" s="98">
        <f>IF(AY$8&gt;=Assumptions!$D$20,Staffing!$E72,0)</f>
        <v>0.4</v>
      </c>
      <c r="AZ72" s="98">
        <f>IF(AZ$8&gt;=Assumptions!$D$20,Staffing!$E72,0)</f>
        <v>0.4</v>
      </c>
      <c r="BA72" s="98">
        <f>IF(BA$8&gt;=Assumptions!$D$20,Staffing!$E72,0)</f>
        <v>0.4</v>
      </c>
      <c r="BB72" s="98">
        <f>IF(BB$8&gt;=Assumptions!$D$20,Staffing!$E72,0)</f>
        <v>0.4</v>
      </c>
      <c r="BC72" s="98">
        <f>IF(BC$8&gt;=Assumptions!$D$20,Staffing!$E72,0)</f>
        <v>0.4</v>
      </c>
      <c r="BD72" s="98">
        <f>IF(BD$8&gt;=Assumptions!$D$20,Staffing!$E72,0)</f>
        <v>0.4</v>
      </c>
      <c r="BE72" s="98">
        <f>IF(BE$8&gt;=Assumptions!$D$20,Staffing!$E72,0)</f>
        <v>0.4</v>
      </c>
      <c r="BF72" s="98">
        <f>IF(BF$8&gt;=Assumptions!$D$20,Staffing!$E72,0)</f>
        <v>0.4</v>
      </c>
      <c r="BG72" s="98">
        <f>IF(BG$8&gt;=Assumptions!$D$20,Staffing!$E72,0)</f>
        <v>0.4</v>
      </c>
      <c r="BH72" s="98">
        <f>IF(BH$8&gt;=Assumptions!$D$20,Staffing!$E72,0)</f>
        <v>0.4</v>
      </c>
      <c r="BI72" s="98">
        <f>IF(BI$8&gt;=Assumptions!$D$20,Staffing!$E72,0)</f>
        <v>0.4</v>
      </c>
      <c r="BJ72" s="98">
        <f>IF(BJ$8&gt;=Assumptions!$D$20,Staffing!$E72,0)</f>
        <v>0.4</v>
      </c>
      <c r="BK72" s="98">
        <f>IF(BK$8&gt;=Assumptions!$D$20,Staffing!$E72,0)</f>
        <v>0.4</v>
      </c>
      <c r="BL72" s="98">
        <f>IF(BL$8&gt;=Assumptions!$D$20,Staffing!$E72,0)</f>
        <v>0.4</v>
      </c>
      <c r="BM72" s="98">
        <f>IF(BM$8&gt;=Assumptions!$D$20,Staffing!$E72,0)</f>
        <v>0.4</v>
      </c>
      <c r="BN72" s="98">
        <f>IF(BN$8&gt;=Assumptions!$D$20,Staffing!$E72,0)</f>
        <v>0.4</v>
      </c>
      <c r="BO72" s="98">
        <f>IF(BO$8&gt;=Assumptions!$D$20,Staffing!$E72,0)</f>
        <v>0.4</v>
      </c>
      <c r="BP72" s="98">
        <f>IF(BP$8&gt;=Assumptions!$D$20,Staffing!$E72,0)</f>
        <v>0.4</v>
      </c>
      <c r="BQ72" s="98">
        <f>IF(BQ$8&gt;=Assumptions!$D$20,Staffing!$E72,0)</f>
        <v>0.4</v>
      </c>
      <c r="BR72" s="98">
        <f>IF(BR$8&gt;=Assumptions!$D$20,Staffing!$E72,0)</f>
        <v>0.4</v>
      </c>
      <c r="BS72" s="98">
        <f>IF(BS$8&gt;=Assumptions!$D$20,Staffing!$E72,0)</f>
        <v>0.4</v>
      </c>
      <c r="BT72" s="98">
        <f>IF(BT$8&gt;=Assumptions!$D$20,Staffing!$E72,0)</f>
        <v>0.4</v>
      </c>
      <c r="BU72" s="98">
        <f>IF(BU$8&gt;=Assumptions!$D$20,Staffing!$E72,0)</f>
        <v>0.4</v>
      </c>
      <c r="BV72" s="98">
        <f>IF(BV$8&gt;=Assumptions!$D$20,Staffing!$E72,0)</f>
        <v>0.4</v>
      </c>
      <c r="BW72" s="98">
        <f>IF(BW$8&gt;=Assumptions!$D$20,Staffing!$E72,0)</f>
        <v>0.4</v>
      </c>
      <c r="BX72" s="98">
        <f>IF(BX$8&gt;=Assumptions!$D$20,Staffing!$E72,0)</f>
        <v>0.4</v>
      </c>
      <c r="BY72" s="98">
        <f>IF(BY$8&gt;=Assumptions!$D$20,Staffing!$E72,0)</f>
        <v>0.4</v>
      </c>
      <c r="BZ72" s="98">
        <f>IF(BZ$8&gt;=Assumptions!$D$20,Staffing!$E72,0)</f>
        <v>0.4</v>
      </c>
      <c r="CA72" s="98">
        <f>IF(CA$8&gt;=Assumptions!$D$20,Staffing!$E72,0)</f>
        <v>0.4</v>
      </c>
      <c r="CB72" s="98">
        <f>IF(CB$8&gt;=Assumptions!$D$20,Staffing!$E72,0)</f>
        <v>0.4</v>
      </c>
      <c r="CC72" s="98">
        <f>IF(CC$8&gt;=Assumptions!$D$20,Staffing!$E72,0)</f>
        <v>0.4</v>
      </c>
      <c r="CD72" s="98">
        <f>IF(CD$8&gt;=Assumptions!$D$20,Staffing!$E72,0)</f>
        <v>0.4</v>
      </c>
      <c r="CE72" s="98">
        <f>IF(CE$8&gt;=Assumptions!$D$20,Staffing!$E72,0)</f>
        <v>0.4</v>
      </c>
      <c r="CF72" s="98">
        <f>IF(CF$8&gt;=Assumptions!$D$20,Staffing!$E72,0)</f>
        <v>0.4</v>
      </c>
      <c r="CG72" s="98">
        <f>IF(CG$8&gt;=Assumptions!$D$20,Staffing!$E72,0)</f>
        <v>0.4</v>
      </c>
      <c r="CH72" s="98">
        <f>IF(CH$8&gt;=Assumptions!$D$20,Staffing!$E72,0)</f>
        <v>0.4</v>
      </c>
      <c r="CI72" s="98">
        <f>IF(CI$8&gt;=Assumptions!$D$20,Staffing!$E72,0)</f>
        <v>0.4</v>
      </c>
      <c r="CJ72" s="98">
        <f>IF(CJ$8&gt;=Assumptions!$D$20,Staffing!$E72,0)</f>
        <v>0.4</v>
      </c>
      <c r="CK72" s="98">
        <f>IF(CK$8&gt;=Assumptions!$D$20,Staffing!$E72,0)</f>
        <v>0.4</v>
      </c>
      <c r="CL72" s="98">
        <f>IF(CL$8&gt;=Assumptions!$D$20,Staffing!$E72,0)</f>
        <v>0.4</v>
      </c>
      <c r="CM72" s="98">
        <f>IF(CM$8&gt;=Assumptions!$D$20,Staffing!$E72,0)</f>
        <v>0.4</v>
      </c>
      <c r="CN72" s="98">
        <f>IF(CN$8&gt;=Assumptions!$D$20,Staffing!$E72,0)</f>
        <v>0.4</v>
      </c>
      <c r="CO72" s="98">
        <f>IF(CO$8&gt;=Assumptions!$D$20,Staffing!$E72,0)</f>
        <v>0.4</v>
      </c>
      <c r="CP72" s="98">
        <f>IF(CP$8&gt;=Assumptions!$D$20,Staffing!$E72,0)</f>
        <v>0.4</v>
      </c>
      <c r="CQ72" s="98">
        <f>IF(CQ$8&gt;=Assumptions!$D$20,Staffing!$E72,0)</f>
        <v>0.4</v>
      </c>
      <c r="CR72" s="98">
        <f>IF(CR$8&gt;=Assumptions!$D$20,Staffing!$E72,0)</f>
        <v>0.4</v>
      </c>
      <c r="CS72" s="98">
        <f>IF(CS$8&gt;=Assumptions!$D$20,Staffing!$E72,0)</f>
        <v>0.4</v>
      </c>
      <c r="CT72" s="98">
        <f>IF(CT$8&gt;=Assumptions!$D$20,Staffing!$E72,0)</f>
        <v>0.4</v>
      </c>
      <c r="CU72" s="98">
        <f>IF(CU$8&gt;=Assumptions!$D$20,Staffing!$E72,0)</f>
        <v>0.4</v>
      </c>
      <c r="CV72" s="98">
        <f>IF(CV$8&gt;=Assumptions!$D$20,Staffing!$E72,0)</f>
        <v>0.4</v>
      </c>
      <c r="CW72" s="98">
        <f>IF(CW$8&gt;=Assumptions!$D$20,Staffing!$E72,0)</f>
        <v>0.4</v>
      </c>
      <c r="CX72" s="98">
        <f>IF(CX$8&gt;=Assumptions!$D$20,Staffing!$E72,0)</f>
        <v>0.4</v>
      </c>
      <c r="CY72" s="98">
        <f>IF(CY$8&gt;=Assumptions!$D$20,Staffing!$E72,0)</f>
        <v>0.4</v>
      </c>
      <c r="CZ72" s="98">
        <f>IF(CZ$8&gt;=Assumptions!$D$20,Staffing!$E72,0)</f>
        <v>0.4</v>
      </c>
      <c r="DA72" s="98">
        <f>IF(DA$8&gt;=Assumptions!$D$20,Staffing!$E72,0)</f>
        <v>0.4</v>
      </c>
      <c r="DB72" s="98">
        <f>IF(DB$8&gt;=Assumptions!$D$20,Staffing!$E72,0)</f>
        <v>0.4</v>
      </c>
      <c r="DC72" s="98">
        <f>IF(DC$8&gt;=Assumptions!$D$20,Staffing!$E72,0)</f>
        <v>0.4</v>
      </c>
      <c r="DD72" s="98">
        <f>IF(DD$8&gt;=Assumptions!$D$20,Staffing!$E72,0)</f>
        <v>0.4</v>
      </c>
      <c r="DE72" s="98">
        <f>IF(DE$8&gt;=Assumptions!$D$20,Staffing!$E72,0)</f>
        <v>0.4</v>
      </c>
      <c r="DF72" s="98">
        <f>IF(DF$8&gt;=Assumptions!$D$20,Staffing!$E72,0)</f>
        <v>0.4</v>
      </c>
      <c r="DG72" s="98">
        <f>IF(DG$8&gt;=Assumptions!$D$20,Staffing!$E72,0)</f>
        <v>0.4</v>
      </c>
      <c r="DH72" s="98">
        <f>IF(DH$8&gt;=Assumptions!$D$20,Staffing!$E72,0)</f>
        <v>0.4</v>
      </c>
      <c r="DI72" s="98">
        <f>IF(DI$8&gt;=Assumptions!$D$20,Staffing!$E72,0)</f>
        <v>0.4</v>
      </c>
      <c r="DJ72" s="98">
        <f>IF(DJ$8&gt;=Assumptions!$D$20,Staffing!$E72,0)</f>
        <v>0.4</v>
      </c>
      <c r="DK72" s="98">
        <f>IF(DK$8&gt;=Assumptions!$D$20,Staffing!$E72,0)</f>
        <v>0.4</v>
      </c>
      <c r="DL72" s="98">
        <f>IF(DL$8&gt;=Assumptions!$D$20,Staffing!$E72,0)</f>
        <v>0.4</v>
      </c>
      <c r="DM72" s="98">
        <f>IF(DM$8&gt;=Assumptions!$D$20,Staffing!$E72,0)</f>
        <v>0.4</v>
      </c>
      <c r="DN72" s="98">
        <f>IF(DN$8&gt;=Assumptions!$D$20,Staffing!$E72,0)</f>
        <v>0.4</v>
      </c>
      <c r="DO72" s="98">
        <f>IF(DO$8&gt;=Assumptions!$D$20,Staffing!$E72,0)</f>
        <v>0.4</v>
      </c>
      <c r="DP72" s="98">
        <f>IF(DP$8&gt;=Assumptions!$D$20,Staffing!$E72,0)</f>
        <v>0.4</v>
      </c>
      <c r="DQ72" s="98">
        <f>IF(DQ$8&gt;=Assumptions!$D$20,Staffing!$E72,0)</f>
        <v>0.4</v>
      </c>
      <c r="DR72" s="98">
        <f>IF(DR$8&gt;=Assumptions!$D$20,Staffing!$E72,0)</f>
        <v>0.4</v>
      </c>
      <c r="DS72" s="98">
        <f>IF(DS$8&gt;=Assumptions!$D$20,Staffing!$E72,0)</f>
        <v>0.4</v>
      </c>
      <c r="DT72" s="98">
        <f>IF(DT$8&gt;=Assumptions!$D$20,Staffing!$E72,0)</f>
        <v>0.4</v>
      </c>
      <c r="DU72" s="98">
        <f>IF(DU$8&gt;=Assumptions!$D$20,Staffing!$E72,0)</f>
        <v>0.4</v>
      </c>
      <c r="DV72" s="98">
        <f>IF(DV$8&gt;=Assumptions!$D$20,Staffing!$E72,0)</f>
        <v>0.4</v>
      </c>
    </row>
    <row r="73" spans="3:126">
      <c r="C73" s="1" t="s">
        <v>46</v>
      </c>
      <c r="D73" s="1" t="s">
        <v>149</v>
      </c>
      <c r="E73" s="97">
        <v>9.8000000000000007</v>
      </c>
      <c r="F73" s="98">
        <f t="shared" ref="F73:BQ73" si="50">MAX(ROUNDDOWN(F$53/23*1.4,1),0)</f>
        <v>0</v>
      </c>
      <c r="G73" s="98">
        <f t="shared" si="50"/>
        <v>0</v>
      </c>
      <c r="H73" s="98">
        <f t="shared" si="50"/>
        <v>0</v>
      </c>
      <c r="I73" s="98">
        <f t="shared" si="50"/>
        <v>0</v>
      </c>
      <c r="J73" s="98">
        <f t="shared" si="50"/>
        <v>0</v>
      </c>
      <c r="K73" s="98">
        <f t="shared" si="50"/>
        <v>0</v>
      </c>
      <c r="L73" s="98">
        <f t="shared" si="50"/>
        <v>0</v>
      </c>
      <c r="M73" s="98">
        <f t="shared" si="50"/>
        <v>0</v>
      </c>
      <c r="N73" s="98">
        <f t="shared" si="50"/>
        <v>0</v>
      </c>
      <c r="O73" s="98">
        <f t="shared" si="50"/>
        <v>0</v>
      </c>
      <c r="P73" s="98">
        <f t="shared" si="50"/>
        <v>0</v>
      </c>
      <c r="Q73" s="98">
        <f t="shared" si="50"/>
        <v>0</v>
      </c>
      <c r="R73" s="98">
        <f t="shared" si="50"/>
        <v>0</v>
      </c>
      <c r="S73" s="98">
        <f t="shared" si="50"/>
        <v>0</v>
      </c>
      <c r="T73" s="98">
        <f t="shared" si="50"/>
        <v>0</v>
      </c>
      <c r="U73" s="98">
        <f t="shared" si="50"/>
        <v>0</v>
      </c>
      <c r="V73" s="98">
        <f t="shared" si="50"/>
        <v>0</v>
      </c>
      <c r="W73" s="98">
        <f t="shared" si="50"/>
        <v>0</v>
      </c>
      <c r="X73" s="98">
        <f t="shared" si="50"/>
        <v>0</v>
      </c>
      <c r="Y73" s="98">
        <f t="shared" si="50"/>
        <v>0</v>
      </c>
      <c r="Z73" s="98">
        <f t="shared" si="50"/>
        <v>0</v>
      </c>
      <c r="AA73" s="98">
        <f t="shared" si="50"/>
        <v>0</v>
      </c>
      <c r="AB73" s="98">
        <f t="shared" si="50"/>
        <v>0</v>
      </c>
      <c r="AC73" s="98">
        <f t="shared" si="50"/>
        <v>0</v>
      </c>
      <c r="AD73" s="98">
        <f t="shared" si="50"/>
        <v>0.7</v>
      </c>
      <c r="AE73" s="98">
        <f t="shared" si="50"/>
        <v>2</v>
      </c>
      <c r="AF73" s="98">
        <f t="shared" si="50"/>
        <v>3</v>
      </c>
      <c r="AG73" s="98">
        <f t="shared" si="50"/>
        <v>3.6</v>
      </c>
      <c r="AH73" s="98">
        <f t="shared" si="50"/>
        <v>4.2</v>
      </c>
      <c r="AI73" s="98">
        <f t="shared" si="50"/>
        <v>4.8</v>
      </c>
      <c r="AJ73" s="98">
        <f t="shared" si="50"/>
        <v>5.3</v>
      </c>
      <c r="AK73" s="98">
        <f t="shared" si="50"/>
        <v>5.8</v>
      </c>
      <c r="AL73" s="98">
        <f t="shared" si="50"/>
        <v>6.4</v>
      </c>
      <c r="AM73" s="98">
        <f t="shared" si="50"/>
        <v>6.9</v>
      </c>
      <c r="AN73" s="98">
        <f t="shared" si="50"/>
        <v>7.3</v>
      </c>
      <c r="AO73" s="98">
        <f t="shared" si="50"/>
        <v>7.8</v>
      </c>
      <c r="AP73" s="98">
        <f t="shared" si="50"/>
        <v>8.3000000000000007</v>
      </c>
      <c r="AQ73" s="98">
        <f t="shared" si="50"/>
        <v>8.6999999999999993</v>
      </c>
      <c r="AR73" s="98">
        <f t="shared" si="50"/>
        <v>9.1</v>
      </c>
      <c r="AS73" s="98">
        <f t="shared" si="50"/>
        <v>9.6</v>
      </c>
      <c r="AT73" s="98">
        <f t="shared" si="50"/>
        <v>10</v>
      </c>
      <c r="AU73" s="98">
        <f t="shared" si="50"/>
        <v>10.3</v>
      </c>
      <c r="AV73" s="98">
        <f t="shared" si="50"/>
        <v>10.7</v>
      </c>
      <c r="AW73" s="98">
        <f t="shared" si="50"/>
        <v>11.1</v>
      </c>
      <c r="AX73" s="98">
        <f t="shared" si="50"/>
        <v>11.5</v>
      </c>
      <c r="AY73" s="98">
        <f t="shared" si="50"/>
        <v>11.8</v>
      </c>
      <c r="AZ73" s="98">
        <f t="shared" si="50"/>
        <v>12.1</v>
      </c>
      <c r="BA73" s="98">
        <f t="shared" si="50"/>
        <v>12.3</v>
      </c>
      <c r="BB73" s="98">
        <f t="shared" si="50"/>
        <v>12.5</v>
      </c>
      <c r="BC73" s="98">
        <f t="shared" si="50"/>
        <v>12.6</v>
      </c>
      <c r="BD73" s="98">
        <f t="shared" si="50"/>
        <v>12.7</v>
      </c>
      <c r="BE73" s="98">
        <f t="shared" si="50"/>
        <v>12.8</v>
      </c>
      <c r="BF73" s="98">
        <f t="shared" si="50"/>
        <v>12.9</v>
      </c>
      <c r="BG73" s="98">
        <f t="shared" si="50"/>
        <v>12.9</v>
      </c>
      <c r="BH73" s="98">
        <f t="shared" si="50"/>
        <v>13</v>
      </c>
      <c r="BI73" s="98">
        <f t="shared" si="50"/>
        <v>13</v>
      </c>
      <c r="BJ73" s="98">
        <f t="shared" si="50"/>
        <v>13</v>
      </c>
      <c r="BK73" s="98">
        <f t="shared" si="50"/>
        <v>13</v>
      </c>
      <c r="BL73" s="98">
        <f t="shared" si="50"/>
        <v>13</v>
      </c>
      <c r="BM73" s="98">
        <f t="shared" si="50"/>
        <v>13</v>
      </c>
      <c r="BN73" s="98">
        <f t="shared" si="50"/>
        <v>13</v>
      </c>
      <c r="BO73" s="98">
        <f t="shared" si="50"/>
        <v>13</v>
      </c>
      <c r="BP73" s="98">
        <f t="shared" si="50"/>
        <v>13</v>
      </c>
      <c r="BQ73" s="98">
        <f t="shared" si="50"/>
        <v>13</v>
      </c>
      <c r="BR73" s="98">
        <f t="shared" ref="BR73:DU73" si="51">MAX(ROUNDDOWN(BR$53/23*1.4,1),0)</f>
        <v>13</v>
      </c>
      <c r="BS73" s="98">
        <f t="shared" si="51"/>
        <v>13</v>
      </c>
      <c r="BT73" s="98">
        <f t="shared" si="51"/>
        <v>13</v>
      </c>
      <c r="BU73" s="98">
        <f t="shared" si="51"/>
        <v>13</v>
      </c>
      <c r="BV73" s="98">
        <f t="shared" si="51"/>
        <v>13</v>
      </c>
      <c r="BW73" s="98">
        <f t="shared" si="51"/>
        <v>13</v>
      </c>
      <c r="BX73" s="98">
        <f t="shared" si="51"/>
        <v>13</v>
      </c>
      <c r="BY73" s="98">
        <f t="shared" si="51"/>
        <v>13</v>
      </c>
      <c r="BZ73" s="98">
        <f t="shared" si="51"/>
        <v>13</v>
      </c>
      <c r="CA73" s="98">
        <f t="shared" si="51"/>
        <v>13</v>
      </c>
      <c r="CB73" s="98">
        <f t="shared" si="51"/>
        <v>13</v>
      </c>
      <c r="CC73" s="98">
        <f t="shared" si="51"/>
        <v>13</v>
      </c>
      <c r="CD73" s="98">
        <f t="shared" si="51"/>
        <v>13</v>
      </c>
      <c r="CE73" s="98">
        <f t="shared" si="51"/>
        <v>13</v>
      </c>
      <c r="CF73" s="98">
        <f t="shared" si="51"/>
        <v>13</v>
      </c>
      <c r="CG73" s="98">
        <f t="shared" si="51"/>
        <v>13</v>
      </c>
      <c r="CH73" s="98">
        <f t="shared" si="51"/>
        <v>13</v>
      </c>
      <c r="CI73" s="98">
        <f t="shared" si="51"/>
        <v>13</v>
      </c>
      <c r="CJ73" s="98">
        <f t="shared" si="51"/>
        <v>13</v>
      </c>
      <c r="CK73" s="98">
        <f t="shared" si="51"/>
        <v>13</v>
      </c>
      <c r="CL73" s="98">
        <f t="shared" si="51"/>
        <v>13</v>
      </c>
      <c r="CM73" s="98">
        <f t="shared" si="51"/>
        <v>13</v>
      </c>
      <c r="CN73" s="98">
        <f t="shared" si="51"/>
        <v>13</v>
      </c>
      <c r="CO73" s="98">
        <f t="shared" si="51"/>
        <v>13</v>
      </c>
      <c r="CP73" s="98">
        <f t="shared" si="51"/>
        <v>13</v>
      </c>
      <c r="CQ73" s="98">
        <f t="shared" si="51"/>
        <v>13</v>
      </c>
      <c r="CR73" s="98">
        <f t="shared" si="51"/>
        <v>13</v>
      </c>
      <c r="CS73" s="98">
        <f t="shared" si="51"/>
        <v>13</v>
      </c>
      <c r="CT73" s="98">
        <f t="shared" si="51"/>
        <v>13</v>
      </c>
      <c r="CU73" s="98">
        <f t="shared" si="51"/>
        <v>13</v>
      </c>
      <c r="CV73" s="98">
        <f t="shared" si="51"/>
        <v>13</v>
      </c>
      <c r="CW73" s="98">
        <f t="shared" si="51"/>
        <v>13</v>
      </c>
      <c r="CX73" s="98">
        <f t="shared" si="51"/>
        <v>13</v>
      </c>
      <c r="CY73" s="98">
        <f t="shared" si="51"/>
        <v>13</v>
      </c>
      <c r="CZ73" s="98">
        <f t="shared" si="51"/>
        <v>13</v>
      </c>
      <c r="DA73" s="98">
        <f t="shared" si="51"/>
        <v>13</v>
      </c>
      <c r="DB73" s="98">
        <f t="shared" si="51"/>
        <v>13</v>
      </c>
      <c r="DC73" s="98">
        <f t="shared" si="51"/>
        <v>13</v>
      </c>
      <c r="DD73" s="98">
        <f t="shared" si="51"/>
        <v>13</v>
      </c>
      <c r="DE73" s="98">
        <f t="shared" si="51"/>
        <v>13</v>
      </c>
      <c r="DF73" s="98">
        <f t="shared" si="51"/>
        <v>13</v>
      </c>
      <c r="DG73" s="98">
        <f t="shared" si="51"/>
        <v>13</v>
      </c>
      <c r="DH73" s="98">
        <f t="shared" si="51"/>
        <v>13</v>
      </c>
      <c r="DI73" s="98">
        <f t="shared" si="51"/>
        <v>13</v>
      </c>
      <c r="DJ73" s="98">
        <f t="shared" si="51"/>
        <v>13</v>
      </c>
      <c r="DK73" s="98">
        <f t="shared" si="51"/>
        <v>13</v>
      </c>
      <c r="DL73" s="98">
        <f t="shared" si="51"/>
        <v>13</v>
      </c>
      <c r="DM73" s="98">
        <f t="shared" si="51"/>
        <v>13</v>
      </c>
      <c r="DN73" s="98">
        <f t="shared" si="51"/>
        <v>13</v>
      </c>
      <c r="DO73" s="98">
        <f t="shared" si="51"/>
        <v>13</v>
      </c>
      <c r="DP73" s="98">
        <f t="shared" si="51"/>
        <v>13</v>
      </c>
      <c r="DQ73" s="98">
        <f t="shared" si="51"/>
        <v>13</v>
      </c>
      <c r="DR73" s="98">
        <f t="shared" si="51"/>
        <v>13</v>
      </c>
      <c r="DS73" s="98">
        <f t="shared" si="51"/>
        <v>13</v>
      </c>
      <c r="DT73" s="98">
        <f t="shared" si="51"/>
        <v>13</v>
      </c>
      <c r="DU73" s="98">
        <f t="shared" si="51"/>
        <v>13</v>
      </c>
      <c r="DV73" s="98">
        <f>MAX(ROUNDDOWN(DV$53/23*1.4,1),0)</f>
        <v>13</v>
      </c>
    </row>
    <row r="74" spans="3:126">
      <c r="C74" s="1" t="s">
        <v>46</v>
      </c>
      <c r="D74" s="1" t="s">
        <v>619</v>
      </c>
      <c r="E74" s="97">
        <v>0</v>
      </c>
      <c r="F74" s="98">
        <f>IF(F$8&gt;=Assumptions!$D$20,Staffing!$E74,0)</f>
        <v>0</v>
      </c>
      <c r="G74" s="98">
        <f>IF(G$8&gt;=Assumptions!$D$20,Staffing!$E74,0)</f>
        <v>0</v>
      </c>
      <c r="H74" s="98">
        <f>IF(H$8&gt;=Assumptions!$D$20,Staffing!$E74,0)</f>
        <v>0</v>
      </c>
      <c r="I74" s="98">
        <f>IF(I$8&gt;=Assumptions!$D$20,Staffing!$E74,0)</f>
        <v>0</v>
      </c>
      <c r="J74" s="98">
        <f>IF(J$8&gt;=Assumptions!$D$20,Staffing!$E74,0)</f>
        <v>0</v>
      </c>
      <c r="K74" s="98">
        <f>IF(K$8&gt;=Assumptions!$D$20,Staffing!$E74,0)</f>
        <v>0</v>
      </c>
      <c r="L74" s="98">
        <f>IF(L$8&gt;=Assumptions!$D$20,Staffing!$E74,0)</f>
        <v>0</v>
      </c>
      <c r="M74" s="98">
        <f>IF(M$8&gt;=Assumptions!$D$20,Staffing!$E74,0)</f>
        <v>0</v>
      </c>
      <c r="N74" s="98">
        <f>IF(N$8&gt;=Assumptions!$D$20,Staffing!$E74,0)</f>
        <v>0</v>
      </c>
      <c r="O74" s="98">
        <f>IF(O$8&gt;=Assumptions!$D$20,Staffing!$E74,0)</f>
        <v>0</v>
      </c>
      <c r="P74" s="98">
        <f>IF(P$8&gt;=Assumptions!$D$20,Staffing!$E74,0)</f>
        <v>0</v>
      </c>
      <c r="Q74" s="98">
        <f>IF(Q$8&gt;=Assumptions!$D$20,Staffing!$E74,0)</f>
        <v>0</v>
      </c>
      <c r="R74" s="98">
        <f>IF(R$8&gt;=Assumptions!$D$20,Staffing!$E74,0)</f>
        <v>0</v>
      </c>
      <c r="S74" s="98">
        <f>IF(S$8&gt;=Assumptions!$D$20,Staffing!$E74,0)</f>
        <v>0</v>
      </c>
      <c r="T74" s="98">
        <f>IF(T$8&gt;=Assumptions!$D$20,Staffing!$E74,0)</f>
        <v>0</v>
      </c>
      <c r="U74" s="98">
        <f>IF(U$8&gt;=Assumptions!$D$20,Staffing!$E74,0)</f>
        <v>0</v>
      </c>
      <c r="V74" s="98">
        <f>IF(V$8&gt;=Assumptions!$D$20,Staffing!$E74,0)</f>
        <v>0</v>
      </c>
      <c r="W74" s="98">
        <f>IF(W$8&gt;=Assumptions!$D$20,Staffing!$E74,0)</f>
        <v>0</v>
      </c>
      <c r="X74" s="98">
        <f>IF(X$8&gt;=Assumptions!$D$20,Staffing!$E74,0)</f>
        <v>0</v>
      </c>
      <c r="Y74" s="98">
        <f>IF(Y$8&gt;=Assumptions!$D$20,Staffing!$E74,0)</f>
        <v>0</v>
      </c>
      <c r="Z74" s="98">
        <f>IF(Z$8&gt;=Assumptions!$D$20,Staffing!$E74,0)</f>
        <v>0</v>
      </c>
      <c r="AA74" s="98">
        <f>IF(AA$8&gt;=Assumptions!$D$20,Staffing!$E74,0)</f>
        <v>0</v>
      </c>
      <c r="AB74" s="98">
        <f>IF(AB$8&gt;=Assumptions!$D$20,Staffing!$E74,0)</f>
        <v>0</v>
      </c>
      <c r="AC74" s="98">
        <f>IF(AC$8&gt;=Assumptions!$D$20,Staffing!$E74,0)</f>
        <v>0</v>
      </c>
      <c r="AD74" s="98">
        <f>IF(AD$8&gt;=Assumptions!$D$20,Staffing!$E74,0)</f>
        <v>0</v>
      </c>
      <c r="AE74" s="98">
        <f>IF(AE$8&gt;=Assumptions!$D$20,Staffing!$E74,0)</f>
        <v>0</v>
      </c>
      <c r="AF74" s="98">
        <f>IF(AF$8&gt;=Assumptions!$D$20,Staffing!$E74,0)</f>
        <v>0</v>
      </c>
      <c r="AG74" s="98">
        <f>IF(AG$8&gt;=Assumptions!$D$20,Staffing!$E74,0)</f>
        <v>0</v>
      </c>
      <c r="AH74" s="98">
        <f>IF(AH$8&gt;=Assumptions!$D$20,Staffing!$E74,0)</f>
        <v>0</v>
      </c>
      <c r="AI74" s="98">
        <f>IF(AI$8&gt;=Assumptions!$D$20,Staffing!$E74,0)</f>
        <v>0</v>
      </c>
      <c r="AJ74" s="98">
        <f>IF(AJ$8&gt;=Assumptions!$D$20,Staffing!$E74,0)</f>
        <v>0</v>
      </c>
      <c r="AK74" s="98">
        <f>IF(AK$8&gt;=Assumptions!$D$20,Staffing!$E74,0)</f>
        <v>0</v>
      </c>
      <c r="AL74" s="98">
        <f>IF(AL$8&gt;=Assumptions!$D$20,Staffing!$E74,0)</f>
        <v>0</v>
      </c>
      <c r="AM74" s="98">
        <f>IF(AM$8&gt;=Assumptions!$D$20,Staffing!$E74,0)</f>
        <v>0</v>
      </c>
      <c r="AN74" s="98">
        <f>IF(AN$8&gt;=Assumptions!$D$20,Staffing!$E74,0)</f>
        <v>0</v>
      </c>
      <c r="AO74" s="98">
        <f>IF(AO$8&gt;=Assumptions!$D$20,Staffing!$E74,0)</f>
        <v>0</v>
      </c>
      <c r="AP74" s="98">
        <f>IF(AP$8&gt;=Assumptions!$D$20,Staffing!$E74,0)</f>
        <v>0</v>
      </c>
      <c r="AQ74" s="98">
        <f>IF(AQ$8&gt;=Assumptions!$D$20,Staffing!$E74,0)</f>
        <v>0</v>
      </c>
      <c r="AR74" s="98">
        <f>IF(AR$8&gt;=Assumptions!$D$20,Staffing!$E74,0)</f>
        <v>0</v>
      </c>
      <c r="AS74" s="98">
        <f>IF(AS$8&gt;=Assumptions!$D$20,Staffing!$E74,0)</f>
        <v>0</v>
      </c>
      <c r="AT74" s="98">
        <f>IF(AT$8&gt;=Assumptions!$D$20,Staffing!$E74,0)</f>
        <v>0</v>
      </c>
      <c r="AU74" s="98">
        <f>IF(AU$8&gt;=Assumptions!$D$20,Staffing!$E74,0)</f>
        <v>0</v>
      </c>
      <c r="AV74" s="98">
        <f>IF(AV$8&gt;=Assumptions!$D$20,Staffing!$E74,0)</f>
        <v>0</v>
      </c>
      <c r="AW74" s="98">
        <f>IF(AW$8&gt;=Assumptions!$D$20,Staffing!$E74,0)</f>
        <v>0</v>
      </c>
      <c r="AX74" s="98">
        <f>IF(AX$8&gt;=Assumptions!$D$20,Staffing!$E74,0)</f>
        <v>0</v>
      </c>
      <c r="AY74" s="98">
        <f>IF(AY$8&gt;=Assumptions!$D$20,Staffing!$E74,0)</f>
        <v>0</v>
      </c>
      <c r="AZ74" s="98">
        <f>IF(AZ$8&gt;=Assumptions!$D$20,Staffing!$E74,0)</f>
        <v>0</v>
      </c>
      <c r="BA74" s="98">
        <f>IF(BA$8&gt;=Assumptions!$D$20,Staffing!$E74,0)</f>
        <v>0</v>
      </c>
      <c r="BB74" s="98">
        <f>IF(BB$8&gt;=Assumptions!$D$20,Staffing!$E74,0)</f>
        <v>0</v>
      </c>
      <c r="BC74" s="98">
        <f>IF(BC$8&gt;=Assumptions!$D$20,Staffing!$E74,0)</f>
        <v>0</v>
      </c>
      <c r="BD74" s="98">
        <f>IF(BD$8&gt;=Assumptions!$D$20,Staffing!$E74,0)</f>
        <v>0</v>
      </c>
      <c r="BE74" s="98">
        <f>IF(BE$8&gt;=Assumptions!$D$20,Staffing!$E74,0)</f>
        <v>0</v>
      </c>
      <c r="BF74" s="98">
        <f>IF(BF$8&gt;=Assumptions!$D$20,Staffing!$E74,0)</f>
        <v>0</v>
      </c>
      <c r="BG74" s="98">
        <f>IF(BG$8&gt;=Assumptions!$D$20,Staffing!$E74,0)</f>
        <v>0</v>
      </c>
      <c r="BH74" s="98">
        <f>IF(BH$8&gt;=Assumptions!$D$20,Staffing!$E74,0)</f>
        <v>0</v>
      </c>
      <c r="BI74" s="98">
        <f>IF(BI$8&gt;=Assumptions!$D$20,Staffing!$E74,0)</f>
        <v>0</v>
      </c>
      <c r="BJ74" s="98">
        <f>IF(BJ$8&gt;=Assumptions!$D$20,Staffing!$E74,0)</f>
        <v>0</v>
      </c>
      <c r="BK74" s="98">
        <f>IF(BK$8&gt;=Assumptions!$D$20,Staffing!$E74,0)</f>
        <v>0</v>
      </c>
      <c r="BL74" s="98">
        <f>IF(BL$8&gt;=Assumptions!$D$20,Staffing!$E74,0)</f>
        <v>0</v>
      </c>
      <c r="BM74" s="98">
        <f>IF(BM$8&gt;=Assumptions!$D$20,Staffing!$E74,0)</f>
        <v>0</v>
      </c>
      <c r="BN74" s="98">
        <f>IF(BN$8&gt;=Assumptions!$D$20,Staffing!$E74,0)</f>
        <v>0</v>
      </c>
      <c r="BO74" s="98">
        <f>IF(BO$8&gt;=Assumptions!$D$20,Staffing!$E74,0)</f>
        <v>0</v>
      </c>
      <c r="BP74" s="98">
        <f>IF(BP$8&gt;=Assumptions!$D$20,Staffing!$E74,0)</f>
        <v>0</v>
      </c>
      <c r="BQ74" s="98">
        <f>IF(BQ$8&gt;=Assumptions!$D$20,Staffing!$E74,0)</f>
        <v>0</v>
      </c>
      <c r="BR74" s="98">
        <f>IF(BR$8&gt;=Assumptions!$D$20,Staffing!$E74,0)</f>
        <v>0</v>
      </c>
      <c r="BS74" s="98">
        <f>IF(BS$8&gt;=Assumptions!$D$20,Staffing!$E74,0)</f>
        <v>0</v>
      </c>
      <c r="BT74" s="98">
        <f>IF(BT$8&gt;=Assumptions!$D$20,Staffing!$E74,0)</f>
        <v>0</v>
      </c>
      <c r="BU74" s="98">
        <f>IF(BU$8&gt;=Assumptions!$D$20,Staffing!$E74,0)</f>
        <v>0</v>
      </c>
      <c r="BV74" s="98">
        <f>IF(BV$8&gt;=Assumptions!$D$20,Staffing!$E74,0)</f>
        <v>0</v>
      </c>
      <c r="BW74" s="98">
        <f>IF(BW$8&gt;=Assumptions!$D$20,Staffing!$E74,0)</f>
        <v>0</v>
      </c>
      <c r="BX74" s="98">
        <f>IF(BX$8&gt;=Assumptions!$D$20,Staffing!$E74,0)</f>
        <v>0</v>
      </c>
      <c r="BY74" s="98">
        <f>IF(BY$8&gt;=Assumptions!$D$20,Staffing!$E74,0)</f>
        <v>0</v>
      </c>
      <c r="BZ74" s="98">
        <f>IF(BZ$8&gt;=Assumptions!$D$20,Staffing!$E74,0)</f>
        <v>0</v>
      </c>
      <c r="CA74" s="98">
        <f>IF(CA$8&gt;=Assumptions!$D$20,Staffing!$E74,0)</f>
        <v>0</v>
      </c>
      <c r="CB74" s="98">
        <f>IF(CB$8&gt;=Assumptions!$D$20,Staffing!$E74,0)</f>
        <v>0</v>
      </c>
      <c r="CC74" s="98">
        <f>IF(CC$8&gt;=Assumptions!$D$20,Staffing!$E74,0)</f>
        <v>0</v>
      </c>
      <c r="CD74" s="98">
        <f>IF(CD$8&gt;=Assumptions!$D$20,Staffing!$E74,0)</f>
        <v>0</v>
      </c>
      <c r="CE74" s="98">
        <f>IF(CE$8&gt;=Assumptions!$D$20,Staffing!$E74,0)</f>
        <v>0</v>
      </c>
      <c r="CF74" s="98">
        <f>IF(CF$8&gt;=Assumptions!$D$20,Staffing!$E74,0)</f>
        <v>0</v>
      </c>
      <c r="CG74" s="98">
        <f>IF(CG$8&gt;=Assumptions!$D$20,Staffing!$E74,0)</f>
        <v>0</v>
      </c>
      <c r="CH74" s="98">
        <f>IF(CH$8&gt;=Assumptions!$D$20,Staffing!$E74,0)</f>
        <v>0</v>
      </c>
      <c r="CI74" s="98">
        <f>IF(CI$8&gt;=Assumptions!$D$20,Staffing!$E74,0)</f>
        <v>0</v>
      </c>
      <c r="CJ74" s="98">
        <f>IF(CJ$8&gt;=Assumptions!$D$20,Staffing!$E74,0)</f>
        <v>0</v>
      </c>
      <c r="CK74" s="98">
        <f>IF(CK$8&gt;=Assumptions!$D$20,Staffing!$E74,0)</f>
        <v>0</v>
      </c>
      <c r="CL74" s="98">
        <f>IF(CL$8&gt;=Assumptions!$D$20,Staffing!$E74,0)</f>
        <v>0</v>
      </c>
      <c r="CM74" s="98">
        <f>IF(CM$8&gt;=Assumptions!$D$20,Staffing!$E74,0)</f>
        <v>0</v>
      </c>
      <c r="CN74" s="98">
        <f>IF(CN$8&gt;=Assumptions!$D$20,Staffing!$E74,0)</f>
        <v>0</v>
      </c>
      <c r="CO74" s="98">
        <f>IF(CO$8&gt;=Assumptions!$D$20,Staffing!$E74,0)</f>
        <v>0</v>
      </c>
      <c r="CP74" s="98">
        <f>IF(CP$8&gt;=Assumptions!$D$20,Staffing!$E74,0)</f>
        <v>0</v>
      </c>
      <c r="CQ74" s="98">
        <f>IF(CQ$8&gt;=Assumptions!$D$20,Staffing!$E74,0)</f>
        <v>0</v>
      </c>
      <c r="CR74" s="98">
        <f>IF(CR$8&gt;=Assumptions!$D$20,Staffing!$E74,0)</f>
        <v>0</v>
      </c>
      <c r="CS74" s="98">
        <f>IF(CS$8&gt;=Assumptions!$D$20,Staffing!$E74,0)</f>
        <v>0</v>
      </c>
      <c r="CT74" s="98">
        <f>IF(CT$8&gt;=Assumptions!$D$20,Staffing!$E74,0)</f>
        <v>0</v>
      </c>
      <c r="CU74" s="98">
        <f>IF(CU$8&gt;=Assumptions!$D$20,Staffing!$E74,0)</f>
        <v>0</v>
      </c>
      <c r="CV74" s="98">
        <f>IF(CV$8&gt;=Assumptions!$D$20,Staffing!$E74,0)</f>
        <v>0</v>
      </c>
      <c r="CW74" s="98">
        <f>IF(CW$8&gt;=Assumptions!$D$20,Staffing!$E74,0)</f>
        <v>0</v>
      </c>
      <c r="CX74" s="98">
        <f>IF(CX$8&gt;=Assumptions!$D$20,Staffing!$E74,0)</f>
        <v>0</v>
      </c>
      <c r="CY74" s="98">
        <f>IF(CY$8&gt;=Assumptions!$D$20,Staffing!$E74,0)</f>
        <v>0</v>
      </c>
      <c r="CZ74" s="98">
        <f>IF(CZ$8&gt;=Assumptions!$D$20,Staffing!$E74,0)</f>
        <v>0</v>
      </c>
      <c r="DA74" s="98">
        <f>IF(DA$8&gt;=Assumptions!$D$20,Staffing!$E74,0)</f>
        <v>0</v>
      </c>
      <c r="DB74" s="98">
        <f>IF(DB$8&gt;=Assumptions!$D$20,Staffing!$E74,0)</f>
        <v>0</v>
      </c>
      <c r="DC74" s="98">
        <f>IF(DC$8&gt;=Assumptions!$D$20,Staffing!$E74,0)</f>
        <v>0</v>
      </c>
      <c r="DD74" s="98">
        <f>IF(DD$8&gt;=Assumptions!$D$20,Staffing!$E74,0)</f>
        <v>0</v>
      </c>
      <c r="DE74" s="98">
        <f>IF(DE$8&gt;=Assumptions!$D$20,Staffing!$E74,0)</f>
        <v>0</v>
      </c>
      <c r="DF74" s="98">
        <f>IF(DF$8&gt;=Assumptions!$D$20,Staffing!$E74,0)</f>
        <v>0</v>
      </c>
      <c r="DG74" s="98">
        <f>IF(DG$8&gt;=Assumptions!$D$20,Staffing!$E74,0)</f>
        <v>0</v>
      </c>
      <c r="DH74" s="98">
        <f>IF(DH$8&gt;=Assumptions!$D$20,Staffing!$E74,0)</f>
        <v>0</v>
      </c>
      <c r="DI74" s="98">
        <f>IF(DI$8&gt;=Assumptions!$D$20,Staffing!$E74,0)</f>
        <v>0</v>
      </c>
      <c r="DJ74" s="98">
        <f>IF(DJ$8&gt;=Assumptions!$D$20,Staffing!$E74,0)</f>
        <v>0</v>
      </c>
      <c r="DK74" s="98">
        <f>IF(DK$8&gt;=Assumptions!$D$20,Staffing!$E74,0)</f>
        <v>0</v>
      </c>
      <c r="DL74" s="98">
        <f>IF(DL$8&gt;=Assumptions!$D$20,Staffing!$E74,0)</f>
        <v>0</v>
      </c>
      <c r="DM74" s="98">
        <f>IF(DM$8&gt;=Assumptions!$D$20,Staffing!$E74,0)</f>
        <v>0</v>
      </c>
      <c r="DN74" s="98">
        <f>IF(DN$8&gt;=Assumptions!$D$20,Staffing!$E74,0)</f>
        <v>0</v>
      </c>
      <c r="DO74" s="98">
        <f>IF(DO$8&gt;=Assumptions!$D$20,Staffing!$E74,0)</f>
        <v>0</v>
      </c>
      <c r="DP74" s="98">
        <f>IF(DP$8&gt;=Assumptions!$D$20,Staffing!$E74,0)</f>
        <v>0</v>
      </c>
      <c r="DQ74" s="98">
        <f>IF(DQ$8&gt;=Assumptions!$D$20,Staffing!$E74,0)</f>
        <v>0</v>
      </c>
      <c r="DR74" s="98">
        <f>IF(DR$8&gt;=Assumptions!$D$20,Staffing!$E74,0)</f>
        <v>0</v>
      </c>
      <c r="DS74" s="98">
        <f>IF(DS$8&gt;=Assumptions!$D$20,Staffing!$E74,0)</f>
        <v>0</v>
      </c>
      <c r="DT74" s="98">
        <f>IF(DT$8&gt;=Assumptions!$D$20,Staffing!$E74,0)</f>
        <v>0</v>
      </c>
      <c r="DU74" s="98">
        <f>IF(DU$8&gt;=Assumptions!$D$20,Staffing!$E74,0)</f>
        <v>0</v>
      </c>
      <c r="DV74" s="98">
        <f>IF(DV$8&gt;=Assumptions!$D$20,Staffing!$E74,0)</f>
        <v>0</v>
      </c>
    </row>
    <row r="75" spans="3:126">
      <c r="C75" s="1" t="s">
        <v>46</v>
      </c>
      <c r="D75" s="1" t="s">
        <v>620</v>
      </c>
      <c r="E75" s="97">
        <v>0</v>
      </c>
      <c r="F75" s="98">
        <f>IF(F$8&gt;=Assumptions!$D$20,Staffing!$E75,0)</f>
        <v>0</v>
      </c>
      <c r="G75" s="98">
        <f>IF(G$8&gt;=Assumptions!$D$20,Staffing!$E75,0)</f>
        <v>0</v>
      </c>
      <c r="H75" s="98">
        <f>IF(H$8&gt;=Assumptions!$D$20,Staffing!$E75,0)</f>
        <v>0</v>
      </c>
      <c r="I75" s="98">
        <f>IF(I$8&gt;=Assumptions!$D$20,Staffing!$E75,0)</f>
        <v>0</v>
      </c>
      <c r="J75" s="98">
        <f>IF(J$8&gt;=Assumptions!$D$20,Staffing!$E75,0)</f>
        <v>0</v>
      </c>
      <c r="K75" s="98">
        <f>IF(K$8&gt;=Assumptions!$D$20,Staffing!$E75,0)</f>
        <v>0</v>
      </c>
      <c r="L75" s="98">
        <f>IF(L$8&gt;=Assumptions!$D$20,Staffing!$E75,0)</f>
        <v>0</v>
      </c>
      <c r="M75" s="98">
        <f>IF(M$8&gt;=Assumptions!$D$20,Staffing!$E75,0)</f>
        <v>0</v>
      </c>
      <c r="N75" s="98">
        <f>IF(N$8&gt;=Assumptions!$D$20,Staffing!$E75,0)</f>
        <v>0</v>
      </c>
      <c r="O75" s="98">
        <f>IF(O$8&gt;=Assumptions!$D$20,Staffing!$E75,0)</f>
        <v>0</v>
      </c>
      <c r="P75" s="98">
        <f>IF(P$8&gt;=Assumptions!$D$20,Staffing!$E75,0)</f>
        <v>0</v>
      </c>
      <c r="Q75" s="98">
        <f>IF(Q$8&gt;=Assumptions!$D$20,Staffing!$E75,0)</f>
        <v>0</v>
      </c>
      <c r="R75" s="98">
        <f>IF(R$8&gt;=Assumptions!$D$20,Staffing!$E75,0)</f>
        <v>0</v>
      </c>
      <c r="S75" s="98">
        <f>IF(S$8&gt;=Assumptions!$D$20,Staffing!$E75,0)</f>
        <v>0</v>
      </c>
      <c r="T75" s="98">
        <f>IF(T$8&gt;=Assumptions!$D$20,Staffing!$E75,0)</f>
        <v>0</v>
      </c>
      <c r="U75" s="98">
        <f>IF(U$8&gt;=Assumptions!$D$20,Staffing!$E75,0)</f>
        <v>0</v>
      </c>
      <c r="V75" s="98">
        <f>IF(V$8&gt;=Assumptions!$D$20,Staffing!$E75,0)</f>
        <v>0</v>
      </c>
      <c r="W75" s="98">
        <f>IF(W$8&gt;=Assumptions!$D$20,Staffing!$E75,0)</f>
        <v>0</v>
      </c>
      <c r="X75" s="98">
        <f>IF(X$8&gt;=Assumptions!$D$20,Staffing!$E75,0)</f>
        <v>0</v>
      </c>
      <c r="Y75" s="98">
        <f>IF(Y$8&gt;=Assumptions!$D$20,Staffing!$E75,0)</f>
        <v>0</v>
      </c>
      <c r="Z75" s="98">
        <f>IF(Z$8&gt;=Assumptions!$D$20,Staffing!$E75,0)</f>
        <v>0</v>
      </c>
      <c r="AA75" s="98">
        <f>IF(AA$8&gt;=Assumptions!$D$20,Staffing!$E75,0)</f>
        <v>0</v>
      </c>
      <c r="AB75" s="98">
        <f>IF(AB$8&gt;=Assumptions!$D$20,Staffing!$E75,0)</f>
        <v>0</v>
      </c>
      <c r="AC75" s="98">
        <f>IF(AC$8&gt;=Assumptions!$D$20,Staffing!$E75,0)</f>
        <v>0</v>
      </c>
      <c r="AD75" s="98">
        <f>IF(AD$8&gt;=Assumptions!$D$20,Staffing!$E75,0)</f>
        <v>0</v>
      </c>
      <c r="AE75" s="98">
        <f>IF(AE$8&gt;=Assumptions!$D$20,Staffing!$E75,0)</f>
        <v>0</v>
      </c>
      <c r="AF75" s="98">
        <f>IF(AF$8&gt;=Assumptions!$D$20,Staffing!$E75,0)</f>
        <v>0</v>
      </c>
      <c r="AG75" s="98">
        <f>IF(AG$8&gt;=Assumptions!$D$20,Staffing!$E75,0)</f>
        <v>0</v>
      </c>
      <c r="AH75" s="98">
        <f>IF(AH$8&gt;=Assumptions!$D$20,Staffing!$E75,0)</f>
        <v>0</v>
      </c>
      <c r="AI75" s="98">
        <f>IF(AI$8&gt;=Assumptions!$D$20,Staffing!$E75,0)</f>
        <v>0</v>
      </c>
      <c r="AJ75" s="98">
        <f>IF(AJ$8&gt;=Assumptions!$D$20,Staffing!$E75,0)</f>
        <v>0</v>
      </c>
      <c r="AK75" s="98">
        <f>IF(AK$8&gt;=Assumptions!$D$20,Staffing!$E75,0)</f>
        <v>0</v>
      </c>
      <c r="AL75" s="98">
        <f>IF(AL$8&gt;=Assumptions!$D$20,Staffing!$E75,0)</f>
        <v>0</v>
      </c>
      <c r="AM75" s="98">
        <f>IF(AM$8&gt;=Assumptions!$D$20,Staffing!$E75,0)</f>
        <v>0</v>
      </c>
      <c r="AN75" s="98">
        <f>IF(AN$8&gt;=Assumptions!$D$20,Staffing!$E75,0)</f>
        <v>0</v>
      </c>
      <c r="AO75" s="98">
        <f>IF(AO$8&gt;=Assumptions!$D$20,Staffing!$E75,0)</f>
        <v>0</v>
      </c>
      <c r="AP75" s="98">
        <f>IF(AP$8&gt;=Assumptions!$D$20,Staffing!$E75,0)</f>
        <v>0</v>
      </c>
      <c r="AQ75" s="98">
        <f>IF(AQ$8&gt;=Assumptions!$D$20,Staffing!$E75,0)</f>
        <v>0</v>
      </c>
      <c r="AR75" s="98">
        <f>IF(AR$8&gt;=Assumptions!$D$20,Staffing!$E75,0)</f>
        <v>0</v>
      </c>
      <c r="AS75" s="98">
        <f>IF(AS$8&gt;=Assumptions!$D$20,Staffing!$E75,0)</f>
        <v>0</v>
      </c>
      <c r="AT75" s="98">
        <f>IF(AT$8&gt;=Assumptions!$D$20,Staffing!$E75,0)</f>
        <v>0</v>
      </c>
      <c r="AU75" s="98">
        <f>IF(AU$8&gt;=Assumptions!$D$20,Staffing!$E75,0)</f>
        <v>0</v>
      </c>
      <c r="AV75" s="98">
        <f>IF(AV$8&gt;=Assumptions!$D$20,Staffing!$E75,0)</f>
        <v>0</v>
      </c>
      <c r="AW75" s="98">
        <f>IF(AW$8&gt;=Assumptions!$D$20,Staffing!$E75,0)</f>
        <v>0</v>
      </c>
      <c r="AX75" s="98">
        <f>IF(AX$8&gt;=Assumptions!$D$20,Staffing!$E75,0)</f>
        <v>0</v>
      </c>
      <c r="AY75" s="98">
        <f>IF(AY$8&gt;=Assumptions!$D$20,Staffing!$E75,0)</f>
        <v>0</v>
      </c>
      <c r="AZ75" s="98">
        <f>IF(AZ$8&gt;=Assumptions!$D$20,Staffing!$E75,0)</f>
        <v>0</v>
      </c>
      <c r="BA75" s="98">
        <f>IF(BA$8&gt;=Assumptions!$D$20,Staffing!$E75,0)</f>
        <v>0</v>
      </c>
      <c r="BB75" s="98">
        <f>IF(BB$8&gt;=Assumptions!$D$20,Staffing!$E75,0)</f>
        <v>0</v>
      </c>
      <c r="BC75" s="98">
        <f>IF(BC$8&gt;=Assumptions!$D$20,Staffing!$E75,0)</f>
        <v>0</v>
      </c>
      <c r="BD75" s="98">
        <f>IF(BD$8&gt;=Assumptions!$D$20,Staffing!$E75,0)</f>
        <v>0</v>
      </c>
      <c r="BE75" s="98">
        <f>IF(BE$8&gt;=Assumptions!$D$20,Staffing!$E75,0)</f>
        <v>0</v>
      </c>
      <c r="BF75" s="98">
        <f>IF(BF$8&gt;=Assumptions!$D$20,Staffing!$E75,0)</f>
        <v>0</v>
      </c>
      <c r="BG75" s="98">
        <f>IF(BG$8&gt;=Assumptions!$D$20,Staffing!$E75,0)</f>
        <v>0</v>
      </c>
      <c r="BH75" s="98">
        <f>IF(BH$8&gt;=Assumptions!$D$20,Staffing!$E75,0)</f>
        <v>0</v>
      </c>
      <c r="BI75" s="98">
        <f>IF(BI$8&gt;=Assumptions!$D$20,Staffing!$E75,0)</f>
        <v>0</v>
      </c>
      <c r="BJ75" s="98">
        <f>IF(BJ$8&gt;=Assumptions!$D$20,Staffing!$E75,0)</f>
        <v>0</v>
      </c>
      <c r="BK75" s="98">
        <f>IF(BK$8&gt;=Assumptions!$D$20,Staffing!$E75,0)</f>
        <v>0</v>
      </c>
      <c r="BL75" s="98">
        <f>IF(BL$8&gt;=Assumptions!$D$20,Staffing!$E75,0)</f>
        <v>0</v>
      </c>
      <c r="BM75" s="98">
        <f>IF(BM$8&gt;=Assumptions!$D$20,Staffing!$E75,0)</f>
        <v>0</v>
      </c>
      <c r="BN75" s="98">
        <f>IF(BN$8&gt;=Assumptions!$D$20,Staffing!$E75,0)</f>
        <v>0</v>
      </c>
      <c r="BO75" s="98">
        <f>IF(BO$8&gt;=Assumptions!$D$20,Staffing!$E75,0)</f>
        <v>0</v>
      </c>
      <c r="BP75" s="98">
        <f>IF(BP$8&gt;=Assumptions!$D$20,Staffing!$E75,0)</f>
        <v>0</v>
      </c>
      <c r="BQ75" s="98">
        <f>IF(BQ$8&gt;=Assumptions!$D$20,Staffing!$E75,0)</f>
        <v>0</v>
      </c>
      <c r="BR75" s="98">
        <f>IF(BR$8&gt;=Assumptions!$D$20,Staffing!$E75,0)</f>
        <v>0</v>
      </c>
      <c r="BS75" s="98">
        <f>IF(BS$8&gt;=Assumptions!$D$20,Staffing!$E75,0)</f>
        <v>0</v>
      </c>
      <c r="BT75" s="98">
        <f>IF(BT$8&gt;=Assumptions!$D$20,Staffing!$E75,0)</f>
        <v>0</v>
      </c>
      <c r="BU75" s="98">
        <f>IF(BU$8&gt;=Assumptions!$D$20,Staffing!$E75,0)</f>
        <v>0</v>
      </c>
      <c r="BV75" s="98">
        <f>IF(BV$8&gt;=Assumptions!$D$20,Staffing!$E75,0)</f>
        <v>0</v>
      </c>
      <c r="BW75" s="98">
        <f>IF(BW$8&gt;=Assumptions!$D$20,Staffing!$E75,0)</f>
        <v>0</v>
      </c>
      <c r="BX75" s="98">
        <f>IF(BX$8&gt;=Assumptions!$D$20,Staffing!$E75,0)</f>
        <v>0</v>
      </c>
      <c r="BY75" s="98">
        <f>IF(BY$8&gt;=Assumptions!$D$20,Staffing!$E75,0)</f>
        <v>0</v>
      </c>
      <c r="BZ75" s="98">
        <f>IF(BZ$8&gt;=Assumptions!$D$20,Staffing!$E75,0)</f>
        <v>0</v>
      </c>
      <c r="CA75" s="98">
        <f>IF(CA$8&gt;=Assumptions!$D$20,Staffing!$E75,0)</f>
        <v>0</v>
      </c>
      <c r="CB75" s="98">
        <f>IF(CB$8&gt;=Assumptions!$D$20,Staffing!$E75,0)</f>
        <v>0</v>
      </c>
      <c r="CC75" s="98">
        <f>IF(CC$8&gt;=Assumptions!$D$20,Staffing!$E75,0)</f>
        <v>0</v>
      </c>
      <c r="CD75" s="98">
        <f>IF(CD$8&gt;=Assumptions!$D$20,Staffing!$E75,0)</f>
        <v>0</v>
      </c>
      <c r="CE75" s="98">
        <f>IF(CE$8&gt;=Assumptions!$D$20,Staffing!$E75,0)</f>
        <v>0</v>
      </c>
      <c r="CF75" s="98">
        <f>IF(CF$8&gt;=Assumptions!$D$20,Staffing!$E75,0)</f>
        <v>0</v>
      </c>
      <c r="CG75" s="98">
        <f>IF(CG$8&gt;=Assumptions!$D$20,Staffing!$E75,0)</f>
        <v>0</v>
      </c>
      <c r="CH75" s="98">
        <f>IF(CH$8&gt;=Assumptions!$D$20,Staffing!$E75,0)</f>
        <v>0</v>
      </c>
      <c r="CI75" s="98">
        <f>IF(CI$8&gt;=Assumptions!$D$20,Staffing!$E75,0)</f>
        <v>0</v>
      </c>
      <c r="CJ75" s="98">
        <f>IF(CJ$8&gt;=Assumptions!$D$20,Staffing!$E75,0)</f>
        <v>0</v>
      </c>
      <c r="CK75" s="98">
        <f>IF(CK$8&gt;=Assumptions!$D$20,Staffing!$E75,0)</f>
        <v>0</v>
      </c>
      <c r="CL75" s="98">
        <f>IF(CL$8&gt;=Assumptions!$D$20,Staffing!$E75,0)</f>
        <v>0</v>
      </c>
      <c r="CM75" s="98">
        <f>IF(CM$8&gt;=Assumptions!$D$20,Staffing!$E75,0)</f>
        <v>0</v>
      </c>
      <c r="CN75" s="98">
        <f>IF(CN$8&gt;=Assumptions!$D$20,Staffing!$E75,0)</f>
        <v>0</v>
      </c>
      <c r="CO75" s="98">
        <f>IF(CO$8&gt;=Assumptions!$D$20,Staffing!$E75,0)</f>
        <v>0</v>
      </c>
      <c r="CP75" s="98">
        <f>IF(CP$8&gt;=Assumptions!$D$20,Staffing!$E75,0)</f>
        <v>0</v>
      </c>
      <c r="CQ75" s="98">
        <f>IF(CQ$8&gt;=Assumptions!$D$20,Staffing!$E75,0)</f>
        <v>0</v>
      </c>
      <c r="CR75" s="98">
        <f>IF(CR$8&gt;=Assumptions!$D$20,Staffing!$E75,0)</f>
        <v>0</v>
      </c>
      <c r="CS75" s="98">
        <f>IF(CS$8&gt;=Assumptions!$D$20,Staffing!$E75,0)</f>
        <v>0</v>
      </c>
      <c r="CT75" s="98">
        <f>IF(CT$8&gt;=Assumptions!$D$20,Staffing!$E75,0)</f>
        <v>0</v>
      </c>
      <c r="CU75" s="98">
        <f>IF(CU$8&gt;=Assumptions!$D$20,Staffing!$E75,0)</f>
        <v>0</v>
      </c>
      <c r="CV75" s="98">
        <f>IF(CV$8&gt;=Assumptions!$D$20,Staffing!$E75,0)</f>
        <v>0</v>
      </c>
      <c r="CW75" s="98">
        <f>IF(CW$8&gt;=Assumptions!$D$20,Staffing!$E75,0)</f>
        <v>0</v>
      </c>
      <c r="CX75" s="98">
        <f>IF(CX$8&gt;=Assumptions!$D$20,Staffing!$E75,0)</f>
        <v>0</v>
      </c>
      <c r="CY75" s="98">
        <f>IF(CY$8&gt;=Assumptions!$D$20,Staffing!$E75,0)</f>
        <v>0</v>
      </c>
      <c r="CZ75" s="98">
        <f>IF(CZ$8&gt;=Assumptions!$D$20,Staffing!$E75,0)</f>
        <v>0</v>
      </c>
      <c r="DA75" s="98">
        <f>IF(DA$8&gt;=Assumptions!$D$20,Staffing!$E75,0)</f>
        <v>0</v>
      </c>
      <c r="DB75" s="98">
        <f>IF(DB$8&gt;=Assumptions!$D$20,Staffing!$E75,0)</f>
        <v>0</v>
      </c>
      <c r="DC75" s="98">
        <f>IF(DC$8&gt;=Assumptions!$D$20,Staffing!$E75,0)</f>
        <v>0</v>
      </c>
      <c r="DD75" s="98">
        <f>IF(DD$8&gt;=Assumptions!$D$20,Staffing!$E75,0)</f>
        <v>0</v>
      </c>
      <c r="DE75" s="98">
        <f>IF(DE$8&gt;=Assumptions!$D$20,Staffing!$E75,0)</f>
        <v>0</v>
      </c>
      <c r="DF75" s="98">
        <f>IF(DF$8&gt;=Assumptions!$D$20,Staffing!$E75,0)</f>
        <v>0</v>
      </c>
      <c r="DG75" s="98">
        <f>IF(DG$8&gt;=Assumptions!$D$20,Staffing!$E75,0)</f>
        <v>0</v>
      </c>
      <c r="DH75" s="98">
        <f>IF(DH$8&gt;=Assumptions!$D$20,Staffing!$E75,0)</f>
        <v>0</v>
      </c>
      <c r="DI75" s="98">
        <f>IF(DI$8&gt;=Assumptions!$D$20,Staffing!$E75,0)</f>
        <v>0</v>
      </c>
      <c r="DJ75" s="98">
        <f>IF(DJ$8&gt;=Assumptions!$D$20,Staffing!$E75,0)</f>
        <v>0</v>
      </c>
      <c r="DK75" s="98">
        <f>IF(DK$8&gt;=Assumptions!$D$20,Staffing!$E75,0)</f>
        <v>0</v>
      </c>
      <c r="DL75" s="98">
        <f>IF(DL$8&gt;=Assumptions!$D$20,Staffing!$E75,0)</f>
        <v>0</v>
      </c>
      <c r="DM75" s="98">
        <f>IF(DM$8&gt;=Assumptions!$D$20,Staffing!$E75,0)</f>
        <v>0</v>
      </c>
      <c r="DN75" s="98">
        <f>IF(DN$8&gt;=Assumptions!$D$20,Staffing!$E75,0)</f>
        <v>0</v>
      </c>
      <c r="DO75" s="98">
        <f>IF(DO$8&gt;=Assumptions!$D$20,Staffing!$E75,0)</f>
        <v>0</v>
      </c>
      <c r="DP75" s="98">
        <f>IF(DP$8&gt;=Assumptions!$D$20,Staffing!$E75,0)</f>
        <v>0</v>
      </c>
      <c r="DQ75" s="98">
        <f>IF(DQ$8&gt;=Assumptions!$D$20,Staffing!$E75,0)</f>
        <v>0</v>
      </c>
      <c r="DR75" s="98">
        <f>IF(DR$8&gt;=Assumptions!$D$20,Staffing!$E75,0)</f>
        <v>0</v>
      </c>
      <c r="DS75" s="98">
        <f>IF(DS$8&gt;=Assumptions!$D$20,Staffing!$E75,0)</f>
        <v>0</v>
      </c>
      <c r="DT75" s="98">
        <f>IF(DT$8&gt;=Assumptions!$D$20,Staffing!$E75,0)</f>
        <v>0</v>
      </c>
      <c r="DU75" s="98">
        <f>IF(DU$8&gt;=Assumptions!$D$20,Staffing!$E75,0)</f>
        <v>0</v>
      </c>
      <c r="DV75" s="98">
        <f>IF(DV$8&gt;=Assumptions!$D$20,Staffing!$E75,0)</f>
        <v>0</v>
      </c>
    </row>
    <row r="76" spans="3:126">
      <c r="C76" s="1" t="s">
        <v>36</v>
      </c>
      <c r="D76" s="1" t="s">
        <v>576</v>
      </c>
      <c r="E76" s="97">
        <v>0</v>
      </c>
      <c r="F76" s="98">
        <f>IF(F$8&gt;=Assumptions!$D$20,Staffing!$E76,0)</f>
        <v>0</v>
      </c>
      <c r="G76" s="98">
        <f>IF(G$8&gt;=Assumptions!$D$20,Staffing!$E76,0)</f>
        <v>0</v>
      </c>
      <c r="H76" s="98">
        <f>IF(H$8&gt;=Assumptions!$D$20,Staffing!$E76,0)</f>
        <v>0</v>
      </c>
      <c r="I76" s="98">
        <f>IF(I$8&gt;=Assumptions!$D$20,Staffing!$E76,0)</f>
        <v>0</v>
      </c>
      <c r="J76" s="98">
        <f>IF(J$8&gt;=Assumptions!$D$20,Staffing!$E76,0)</f>
        <v>0</v>
      </c>
      <c r="K76" s="98">
        <f>IF(K$8&gt;=Assumptions!$D$20,Staffing!$E76,0)</f>
        <v>0</v>
      </c>
      <c r="L76" s="98">
        <f>IF(L$8&gt;=Assumptions!$D$20,Staffing!$E76,0)</f>
        <v>0</v>
      </c>
      <c r="M76" s="98">
        <f>IF(M$8&gt;=Assumptions!$D$20,Staffing!$E76,0)</f>
        <v>0</v>
      </c>
      <c r="N76" s="98">
        <f>IF(N$8&gt;=Assumptions!$D$20,Staffing!$E76,0)</f>
        <v>0</v>
      </c>
      <c r="O76" s="98">
        <f>IF(O$8&gt;=Assumptions!$D$20,Staffing!$E76,0)</f>
        <v>0</v>
      </c>
      <c r="P76" s="98">
        <f>IF(P$8&gt;=Assumptions!$D$20,Staffing!$E76,0)</f>
        <v>0</v>
      </c>
      <c r="Q76" s="98">
        <f>IF(Q$8&gt;=Assumptions!$D$20,Staffing!$E76,0)</f>
        <v>0</v>
      </c>
      <c r="R76" s="98">
        <f>IF(R$8&gt;=Assumptions!$D$20,Staffing!$E76,0)</f>
        <v>0</v>
      </c>
      <c r="S76" s="98">
        <f>IF(S$8&gt;=Assumptions!$D$20,Staffing!$E76,0)</f>
        <v>0</v>
      </c>
      <c r="T76" s="98">
        <f>IF(T$8&gt;=Assumptions!$D$20,Staffing!$E76,0)</f>
        <v>0</v>
      </c>
      <c r="U76" s="98">
        <f>IF(U$8&gt;=Assumptions!$D$20,Staffing!$E76,0)</f>
        <v>0</v>
      </c>
      <c r="V76" s="98">
        <f>IF(V$8&gt;=Assumptions!$D$20,Staffing!$E76,0)</f>
        <v>0</v>
      </c>
      <c r="W76" s="98">
        <f>IF(W$8&gt;=Assumptions!$D$20,Staffing!$E76,0)</f>
        <v>0</v>
      </c>
      <c r="X76" s="98">
        <f>IF(X$8&gt;=Assumptions!$D$20,Staffing!$E76,0)</f>
        <v>0</v>
      </c>
      <c r="Y76" s="98">
        <f>IF(Y$8&gt;=Assumptions!$D$20,Staffing!$E76,0)</f>
        <v>0</v>
      </c>
      <c r="Z76" s="98">
        <f>IF(Z$8&gt;=Assumptions!$D$20,Staffing!$E76,0)</f>
        <v>0</v>
      </c>
      <c r="AA76" s="98">
        <f>IF(AA$8&gt;=Assumptions!$D$20,Staffing!$E76,0)</f>
        <v>0</v>
      </c>
      <c r="AB76" s="98">
        <f>IF(AB$8&gt;=Assumptions!$D$20,Staffing!$E76,0)</f>
        <v>0</v>
      </c>
      <c r="AC76" s="98">
        <f>IF(AC$8&gt;=Assumptions!$D$20,Staffing!$E76,0)</f>
        <v>0</v>
      </c>
      <c r="AD76" s="98">
        <f>IF(AD$8&gt;=Assumptions!$D$20,Staffing!$E76,0)</f>
        <v>0</v>
      </c>
      <c r="AE76" s="98">
        <f>IF(AE$8&gt;=Assumptions!$D$20,Staffing!$E76,0)</f>
        <v>0</v>
      </c>
      <c r="AF76" s="98">
        <f>IF(AF$8&gt;=Assumptions!$D$20,Staffing!$E76,0)</f>
        <v>0</v>
      </c>
      <c r="AG76" s="98">
        <f>IF(AG$8&gt;=Assumptions!$D$20,Staffing!$E76,0)</f>
        <v>0</v>
      </c>
      <c r="AH76" s="98">
        <f>IF(AH$8&gt;=Assumptions!$D$20,Staffing!$E76,0)</f>
        <v>0</v>
      </c>
      <c r="AI76" s="98">
        <f>IF(AI$8&gt;=Assumptions!$D$20,Staffing!$E76,0)</f>
        <v>0</v>
      </c>
      <c r="AJ76" s="98">
        <f>IF(AJ$8&gt;=Assumptions!$D$20,Staffing!$E76,0)</f>
        <v>0</v>
      </c>
      <c r="AK76" s="98">
        <f>IF(AK$8&gt;=Assumptions!$D$20,Staffing!$E76,0)</f>
        <v>0</v>
      </c>
      <c r="AL76" s="98">
        <f>IF(AL$8&gt;=Assumptions!$D$20,Staffing!$E76,0)</f>
        <v>0</v>
      </c>
      <c r="AM76" s="98">
        <f>IF(AM$8&gt;=Assumptions!$D$20,Staffing!$E76,0)</f>
        <v>0</v>
      </c>
      <c r="AN76" s="98">
        <f>IF(AN$8&gt;=Assumptions!$D$20,Staffing!$E76,0)</f>
        <v>0</v>
      </c>
      <c r="AO76" s="98">
        <f>IF(AO$8&gt;=Assumptions!$D$20,Staffing!$E76,0)</f>
        <v>0</v>
      </c>
      <c r="AP76" s="98">
        <f>IF(AP$8&gt;=Assumptions!$D$20,Staffing!$E76,0)</f>
        <v>0</v>
      </c>
      <c r="AQ76" s="98">
        <f>IF(AQ$8&gt;=Assumptions!$D$20,Staffing!$E76,0)</f>
        <v>0</v>
      </c>
      <c r="AR76" s="98">
        <f>IF(AR$8&gt;=Assumptions!$D$20,Staffing!$E76,0)</f>
        <v>0</v>
      </c>
      <c r="AS76" s="98">
        <f>IF(AS$8&gt;=Assumptions!$D$20,Staffing!$E76,0)</f>
        <v>0</v>
      </c>
      <c r="AT76" s="98">
        <f>IF(AT$8&gt;=Assumptions!$D$20,Staffing!$E76,0)</f>
        <v>0</v>
      </c>
      <c r="AU76" s="98">
        <f>IF(AU$8&gt;=Assumptions!$D$20,Staffing!$E76,0)</f>
        <v>0</v>
      </c>
      <c r="AV76" s="98">
        <f>IF(AV$8&gt;=Assumptions!$D$20,Staffing!$E76,0)</f>
        <v>0</v>
      </c>
      <c r="AW76" s="98">
        <f>IF(AW$8&gt;=Assumptions!$D$20,Staffing!$E76,0)</f>
        <v>0</v>
      </c>
      <c r="AX76" s="98">
        <f>IF(AX$8&gt;=Assumptions!$D$20,Staffing!$E76,0)</f>
        <v>0</v>
      </c>
      <c r="AY76" s="98">
        <f>IF(AY$8&gt;=Assumptions!$D$20,Staffing!$E76,0)</f>
        <v>0</v>
      </c>
      <c r="AZ76" s="98">
        <f>IF(AZ$8&gt;=Assumptions!$D$20,Staffing!$E76,0)</f>
        <v>0</v>
      </c>
      <c r="BA76" s="98">
        <f>IF(BA$8&gt;=Assumptions!$D$20,Staffing!$E76,0)</f>
        <v>0</v>
      </c>
      <c r="BB76" s="98">
        <f>IF(BB$8&gt;=Assumptions!$D$20,Staffing!$E76,0)</f>
        <v>0</v>
      </c>
      <c r="BC76" s="98">
        <f>IF(BC$8&gt;=Assumptions!$D$20,Staffing!$E76,0)</f>
        <v>0</v>
      </c>
      <c r="BD76" s="98">
        <f>IF(BD$8&gt;=Assumptions!$D$20,Staffing!$E76,0)</f>
        <v>0</v>
      </c>
      <c r="BE76" s="98">
        <f>IF(BE$8&gt;=Assumptions!$D$20,Staffing!$E76,0)</f>
        <v>0</v>
      </c>
      <c r="BF76" s="98">
        <f>IF(BF$8&gt;=Assumptions!$D$20,Staffing!$E76,0)</f>
        <v>0</v>
      </c>
      <c r="BG76" s="98">
        <f>IF(BG$8&gt;=Assumptions!$D$20,Staffing!$E76,0)</f>
        <v>0</v>
      </c>
      <c r="BH76" s="98">
        <f>IF(BH$8&gt;=Assumptions!$D$20,Staffing!$E76,0)</f>
        <v>0</v>
      </c>
      <c r="BI76" s="98">
        <f>IF(BI$8&gt;=Assumptions!$D$20,Staffing!$E76,0)</f>
        <v>0</v>
      </c>
      <c r="BJ76" s="98">
        <f>IF(BJ$8&gt;=Assumptions!$D$20,Staffing!$E76,0)</f>
        <v>0</v>
      </c>
      <c r="BK76" s="98">
        <f>IF(BK$8&gt;=Assumptions!$D$20,Staffing!$E76,0)</f>
        <v>0</v>
      </c>
      <c r="BL76" s="98">
        <f>IF(BL$8&gt;=Assumptions!$D$20,Staffing!$E76,0)</f>
        <v>0</v>
      </c>
      <c r="BM76" s="98">
        <f>IF(BM$8&gt;=Assumptions!$D$20,Staffing!$E76,0)</f>
        <v>0</v>
      </c>
      <c r="BN76" s="98">
        <f>IF(BN$8&gt;=Assumptions!$D$20,Staffing!$E76,0)</f>
        <v>0</v>
      </c>
      <c r="BO76" s="98">
        <f>IF(BO$8&gt;=Assumptions!$D$20,Staffing!$E76,0)</f>
        <v>0</v>
      </c>
      <c r="BP76" s="98">
        <f>IF(BP$8&gt;=Assumptions!$D$20,Staffing!$E76,0)</f>
        <v>0</v>
      </c>
      <c r="BQ76" s="98">
        <f>IF(BQ$8&gt;=Assumptions!$D$20,Staffing!$E76,0)</f>
        <v>0</v>
      </c>
      <c r="BR76" s="98">
        <f>IF(BR$8&gt;=Assumptions!$D$20,Staffing!$E76,0)</f>
        <v>0</v>
      </c>
      <c r="BS76" s="98">
        <f>IF(BS$8&gt;=Assumptions!$D$20,Staffing!$E76,0)</f>
        <v>0</v>
      </c>
      <c r="BT76" s="98">
        <f>IF(BT$8&gt;=Assumptions!$D$20,Staffing!$E76,0)</f>
        <v>0</v>
      </c>
      <c r="BU76" s="98">
        <f>IF(BU$8&gt;=Assumptions!$D$20,Staffing!$E76,0)</f>
        <v>0</v>
      </c>
      <c r="BV76" s="98">
        <f>IF(BV$8&gt;=Assumptions!$D$20,Staffing!$E76,0)</f>
        <v>0</v>
      </c>
      <c r="BW76" s="98">
        <f>IF(BW$8&gt;=Assumptions!$D$20,Staffing!$E76,0)</f>
        <v>0</v>
      </c>
      <c r="BX76" s="98">
        <f>IF(BX$8&gt;=Assumptions!$D$20,Staffing!$E76,0)</f>
        <v>0</v>
      </c>
      <c r="BY76" s="98">
        <f>IF(BY$8&gt;=Assumptions!$D$20,Staffing!$E76,0)</f>
        <v>0</v>
      </c>
      <c r="BZ76" s="98">
        <f>IF(BZ$8&gt;=Assumptions!$D$20,Staffing!$E76,0)</f>
        <v>0</v>
      </c>
      <c r="CA76" s="98">
        <f>IF(CA$8&gt;=Assumptions!$D$20,Staffing!$E76,0)</f>
        <v>0</v>
      </c>
      <c r="CB76" s="98">
        <f>IF(CB$8&gt;=Assumptions!$D$20,Staffing!$E76,0)</f>
        <v>0</v>
      </c>
      <c r="CC76" s="98">
        <f>IF(CC$8&gt;=Assumptions!$D$20,Staffing!$E76,0)</f>
        <v>0</v>
      </c>
      <c r="CD76" s="98">
        <f>IF(CD$8&gt;=Assumptions!$D$20,Staffing!$E76,0)</f>
        <v>0</v>
      </c>
      <c r="CE76" s="98">
        <f>IF(CE$8&gt;=Assumptions!$D$20,Staffing!$E76,0)</f>
        <v>0</v>
      </c>
      <c r="CF76" s="98">
        <f>IF(CF$8&gt;=Assumptions!$D$20,Staffing!$E76,0)</f>
        <v>0</v>
      </c>
      <c r="CG76" s="98">
        <f>IF(CG$8&gt;=Assumptions!$D$20,Staffing!$E76,0)</f>
        <v>0</v>
      </c>
      <c r="CH76" s="98">
        <f>IF(CH$8&gt;=Assumptions!$D$20,Staffing!$E76,0)</f>
        <v>0</v>
      </c>
      <c r="CI76" s="98">
        <f>IF(CI$8&gt;=Assumptions!$D$20,Staffing!$E76,0)</f>
        <v>0</v>
      </c>
      <c r="CJ76" s="98">
        <f>IF(CJ$8&gt;=Assumptions!$D$20,Staffing!$E76,0)</f>
        <v>0</v>
      </c>
      <c r="CK76" s="98">
        <f>IF(CK$8&gt;=Assumptions!$D$20,Staffing!$E76,0)</f>
        <v>0</v>
      </c>
      <c r="CL76" s="98">
        <f>IF(CL$8&gt;=Assumptions!$D$20,Staffing!$E76,0)</f>
        <v>0</v>
      </c>
      <c r="CM76" s="98">
        <f>IF(CM$8&gt;=Assumptions!$D$20,Staffing!$E76,0)</f>
        <v>0</v>
      </c>
      <c r="CN76" s="98">
        <f>IF(CN$8&gt;=Assumptions!$D$20,Staffing!$E76,0)</f>
        <v>0</v>
      </c>
      <c r="CO76" s="98">
        <f>IF(CO$8&gt;=Assumptions!$D$20,Staffing!$E76,0)</f>
        <v>0</v>
      </c>
      <c r="CP76" s="98">
        <f>IF(CP$8&gt;=Assumptions!$D$20,Staffing!$E76,0)</f>
        <v>0</v>
      </c>
      <c r="CQ76" s="98">
        <f>IF(CQ$8&gt;=Assumptions!$D$20,Staffing!$E76,0)</f>
        <v>0</v>
      </c>
      <c r="CR76" s="98">
        <f>IF(CR$8&gt;=Assumptions!$D$20,Staffing!$E76,0)</f>
        <v>0</v>
      </c>
      <c r="CS76" s="98">
        <f>IF(CS$8&gt;=Assumptions!$D$20,Staffing!$E76,0)</f>
        <v>0</v>
      </c>
      <c r="CT76" s="98">
        <f>IF(CT$8&gt;=Assumptions!$D$20,Staffing!$E76,0)</f>
        <v>0</v>
      </c>
      <c r="CU76" s="98">
        <f>IF(CU$8&gt;=Assumptions!$D$20,Staffing!$E76,0)</f>
        <v>0</v>
      </c>
      <c r="CV76" s="98">
        <f>IF(CV$8&gt;=Assumptions!$D$20,Staffing!$E76,0)</f>
        <v>0</v>
      </c>
      <c r="CW76" s="98">
        <f>IF(CW$8&gt;=Assumptions!$D$20,Staffing!$E76,0)</f>
        <v>0</v>
      </c>
      <c r="CX76" s="98">
        <f>IF(CX$8&gt;=Assumptions!$D$20,Staffing!$E76,0)</f>
        <v>0</v>
      </c>
      <c r="CY76" s="98">
        <f>IF(CY$8&gt;=Assumptions!$D$20,Staffing!$E76,0)</f>
        <v>0</v>
      </c>
      <c r="CZ76" s="98">
        <f>IF(CZ$8&gt;=Assumptions!$D$20,Staffing!$E76,0)</f>
        <v>0</v>
      </c>
      <c r="DA76" s="98">
        <f>IF(DA$8&gt;=Assumptions!$D$20,Staffing!$E76,0)</f>
        <v>0</v>
      </c>
      <c r="DB76" s="98">
        <f>IF(DB$8&gt;=Assumptions!$D$20,Staffing!$E76,0)</f>
        <v>0</v>
      </c>
      <c r="DC76" s="98">
        <f>IF(DC$8&gt;=Assumptions!$D$20,Staffing!$E76,0)</f>
        <v>0</v>
      </c>
      <c r="DD76" s="98">
        <f>IF(DD$8&gt;=Assumptions!$D$20,Staffing!$E76,0)</f>
        <v>0</v>
      </c>
      <c r="DE76" s="98">
        <f>IF(DE$8&gt;=Assumptions!$D$20,Staffing!$E76,0)</f>
        <v>0</v>
      </c>
      <c r="DF76" s="98">
        <f>IF(DF$8&gt;=Assumptions!$D$20,Staffing!$E76,0)</f>
        <v>0</v>
      </c>
      <c r="DG76" s="98">
        <f>IF(DG$8&gt;=Assumptions!$D$20,Staffing!$E76,0)</f>
        <v>0</v>
      </c>
      <c r="DH76" s="98">
        <f>IF(DH$8&gt;=Assumptions!$D$20,Staffing!$E76,0)</f>
        <v>0</v>
      </c>
      <c r="DI76" s="98">
        <f>IF(DI$8&gt;=Assumptions!$D$20,Staffing!$E76,0)</f>
        <v>0</v>
      </c>
      <c r="DJ76" s="98">
        <f>IF(DJ$8&gt;=Assumptions!$D$20,Staffing!$E76,0)</f>
        <v>0</v>
      </c>
      <c r="DK76" s="98">
        <f>IF(DK$8&gt;=Assumptions!$D$20,Staffing!$E76,0)</f>
        <v>0</v>
      </c>
      <c r="DL76" s="98">
        <f>IF(DL$8&gt;=Assumptions!$D$20,Staffing!$E76,0)</f>
        <v>0</v>
      </c>
      <c r="DM76" s="98">
        <f>IF(DM$8&gt;=Assumptions!$D$20,Staffing!$E76,0)</f>
        <v>0</v>
      </c>
      <c r="DN76" s="98">
        <f>IF(DN$8&gt;=Assumptions!$D$20,Staffing!$E76,0)</f>
        <v>0</v>
      </c>
      <c r="DO76" s="98">
        <f>IF(DO$8&gt;=Assumptions!$D$20,Staffing!$E76,0)</f>
        <v>0</v>
      </c>
      <c r="DP76" s="98">
        <f>IF(DP$8&gt;=Assumptions!$D$20,Staffing!$E76,0)</f>
        <v>0</v>
      </c>
      <c r="DQ76" s="98">
        <f>IF(DQ$8&gt;=Assumptions!$D$20,Staffing!$E76,0)</f>
        <v>0</v>
      </c>
      <c r="DR76" s="98">
        <f>IF(DR$8&gt;=Assumptions!$D$20,Staffing!$E76,0)</f>
        <v>0</v>
      </c>
      <c r="DS76" s="98">
        <f>IF(DS$8&gt;=Assumptions!$D$20,Staffing!$E76,0)</f>
        <v>0</v>
      </c>
      <c r="DT76" s="98">
        <f>IF(DT$8&gt;=Assumptions!$D$20,Staffing!$E76,0)</f>
        <v>0</v>
      </c>
      <c r="DU76" s="98">
        <f>IF(DU$8&gt;=Assumptions!$D$20,Staffing!$E76,0)</f>
        <v>0</v>
      </c>
      <c r="DV76" s="98">
        <f>IF(DV$8&gt;=Assumptions!$D$20,Staffing!$E76,0)</f>
        <v>0</v>
      </c>
    </row>
    <row r="77" spans="3:126">
      <c r="C77" s="1" t="s">
        <v>36</v>
      </c>
      <c r="D77" s="1" t="s">
        <v>621</v>
      </c>
      <c r="E77" s="97">
        <v>7</v>
      </c>
      <c r="F77" s="98">
        <f>IF(F$8&gt;=Assumptions!$D$20,Staffing!$E77,0)</f>
        <v>0</v>
      </c>
      <c r="G77" s="98">
        <f>IF(G$8&gt;=Assumptions!$D$20,Staffing!$E77,0)</f>
        <v>0</v>
      </c>
      <c r="H77" s="98">
        <f>IF(H$8&gt;=Assumptions!$D$20,Staffing!$E77,0)</f>
        <v>0</v>
      </c>
      <c r="I77" s="98">
        <f>IF(I$8&gt;=Assumptions!$D$20,Staffing!$E77,0)</f>
        <v>0</v>
      </c>
      <c r="J77" s="98">
        <f>IF(J$8&gt;=Assumptions!$D$20,Staffing!$E77,0)</f>
        <v>0</v>
      </c>
      <c r="K77" s="98">
        <f>IF(K$8&gt;=Assumptions!$D$20,Staffing!$E77,0)</f>
        <v>0</v>
      </c>
      <c r="L77" s="98">
        <f>IF(L$8&gt;=Assumptions!$D$20,Staffing!$E77,0)</f>
        <v>0</v>
      </c>
      <c r="M77" s="98">
        <f>IF(M$8&gt;=Assumptions!$D$20,Staffing!$E77,0)</f>
        <v>0</v>
      </c>
      <c r="N77" s="98">
        <f>IF(N$8&gt;=Assumptions!$D$20,Staffing!$E77,0)</f>
        <v>0</v>
      </c>
      <c r="O77" s="98">
        <f>IF(O$8&gt;=Assumptions!$D$20,Staffing!$E77,0)</f>
        <v>0</v>
      </c>
      <c r="P77" s="98">
        <f>IF(P$8&gt;=Assumptions!$D$20,Staffing!$E77,0)</f>
        <v>0</v>
      </c>
      <c r="Q77" s="98">
        <f>IF(Q$8&gt;=Assumptions!$D$20,Staffing!$E77,0)</f>
        <v>0</v>
      </c>
      <c r="R77" s="98">
        <f>IF(R$8&gt;=Assumptions!$D$20,Staffing!$E77,0)</f>
        <v>0</v>
      </c>
      <c r="S77" s="98">
        <f>IF(S$8&gt;=Assumptions!$D$20,Staffing!$E77,0)</f>
        <v>0</v>
      </c>
      <c r="T77" s="98">
        <f>IF(T$8&gt;=Assumptions!$D$20,Staffing!$E77,0)</f>
        <v>0</v>
      </c>
      <c r="U77" s="98">
        <f>IF(U$8&gt;=Assumptions!$D$20,Staffing!$E77,0)</f>
        <v>0</v>
      </c>
      <c r="V77" s="98">
        <f>IF(V$8&gt;=Assumptions!$D$20,Staffing!$E77,0)</f>
        <v>0</v>
      </c>
      <c r="W77" s="98">
        <f>IF(W$8&gt;=Assumptions!$D$20,Staffing!$E77,0)</f>
        <v>0</v>
      </c>
      <c r="X77" s="98">
        <f>IF(X$8&gt;=Assumptions!$D$20,Staffing!$E77,0)</f>
        <v>0</v>
      </c>
      <c r="Y77" s="98">
        <f>IF(Y$8&gt;=Assumptions!$D$20,Staffing!$E77,0)</f>
        <v>0</v>
      </c>
      <c r="Z77" s="98">
        <f>IF(Z$8&gt;=Assumptions!$D$20,Staffing!$E77,0)</f>
        <v>0</v>
      </c>
      <c r="AA77" s="98">
        <f>IF(AA$8&gt;=Assumptions!$D$20,Staffing!$E77,0)</f>
        <v>0</v>
      </c>
      <c r="AB77" s="98">
        <f>IF(AB$8&gt;=Assumptions!$D$20,Staffing!$E77,0)</f>
        <v>0</v>
      </c>
      <c r="AC77" s="98">
        <f>IF(AC$8&gt;=Assumptions!$D$20,Staffing!$E77,0)</f>
        <v>0</v>
      </c>
      <c r="AD77" s="98">
        <f>IF(AD$8&gt;=Assumptions!$D$20,Staffing!$E77,0)</f>
        <v>7</v>
      </c>
      <c r="AE77" s="98">
        <f>IF(AE$8&gt;=Assumptions!$D$20,Staffing!$E77,0)</f>
        <v>7</v>
      </c>
      <c r="AF77" s="98">
        <f>IF(AF$8&gt;=Assumptions!$D$20,Staffing!$E77,0)</f>
        <v>7</v>
      </c>
      <c r="AG77" s="98">
        <f>IF(AG$8&gt;=Assumptions!$D$20,Staffing!$E77,0)</f>
        <v>7</v>
      </c>
      <c r="AH77" s="98">
        <f>IF(AH$8&gt;=Assumptions!$D$20,Staffing!$E77,0)</f>
        <v>7</v>
      </c>
      <c r="AI77" s="98">
        <f>IF(AI$8&gt;=Assumptions!$D$20,Staffing!$E77,0)</f>
        <v>7</v>
      </c>
      <c r="AJ77" s="98">
        <f>IF(AJ$8&gt;=Assumptions!$D$20,Staffing!$E77,0)</f>
        <v>7</v>
      </c>
      <c r="AK77" s="98">
        <f>IF(AK$8&gt;=Assumptions!$D$20,Staffing!$E77,0)</f>
        <v>7</v>
      </c>
      <c r="AL77" s="98">
        <f>IF(AL$8&gt;=Assumptions!$D$20,Staffing!$E77,0)</f>
        <v>7</v>
      </c>
      <c r="AM77" s="98">
        <f>IF(AM$8&gt;=Assumptions!$D$20,Staffing!$E77,0)</f>
        <v>7</v>
      </c>
      <c r="AN77" s="98">
        <f>IF(AN$8&gt;=Assumptions!$D$20,Staffing!$E77,0)</f>
        <v>7</v>
      </c>
      <c r="AO77" s="98">
        <f>IF(AO$8&gt;=Assumptions!$D$20,Staffing!$E77,0)</f>
        <v>7</v>
      </c>
      <c r="AP77" s="98">
        <f>IF(AP$8&gt;=Assumptions!$D$20,Staffing!$E77,0)</f>
        <v>7</v>
      </c>
      <c r="AQ77" s="98">
        <f>IF(AQ$8&gt;=Assumptions!$D$20,Staffing!$E77,0)</f>
        <v>7</v>
      </c>
      <c r="AR77" s="98">
        <f>IF(AR$8&gt;=Assumptions!$D$20,Staffing!$E77,0)</f>
        <v>7</v>
      </c>
      <c r="AS77" s="98">
        <f>IF(AS$8&gt;=Assumptions!$D$20,Staffing!$E77,0)</f>
        <v>7</v>
      </c>
      <c r="AT77" s="98">
        <f>IF(AT$8&gt;=Assumptions!$D$20,Staffing!$E77,0)</f>
        <v>7</v>
      </c>
      <c r="AU77" s="98">
        <f>IF(AU$8&gt;=Assumptions!$D$20,Staffing!$E77,0)</f>
        <v>7</v>
      </c>
      <c r="AV77" s="98">
        <f>IF(AV$8&gt;=Assumptions!$D$20,Staffing!$E77,0)</f>
        <v>7</v>
      </c>
      <c r="AW77" s="98">
        <f>IF(AW$8&gt;=Assumptions!$D$20,Staffing!$E77,0)</f>
        <v>7</v>
      </c>
      <c r="AX77" s="98">
        <f>IF(AX$8&gt;=Assumptions!$D$20,Staffing!$E77,0)</f>
        <v>7</v>
      </c>
      <c r="AY77" s="98">
        <f>IF(AY$8&gt;=Assumptions!$D$20,Staffing!$E77,0)</f>
        <v>7</v>
      </c>
      <c r="AZ77" s="98">
        <f>IF(AZ$8&gt;=Assumptions!$D$20,Staffing!$E77,0)</f>
        <v>7</v>
      </c>
      <c r="BA77" s="98">
        <f>IF(BA$8&gt;=Assumptions!$D$20,Staffing!$E77,0)</f>
        <v>7</v>
      </c>
      <c r="BB77" s="98">
        <f>IF(BB$8&gt;=Assumptions!$D$20,Staffing!$E77,0)</f>
        <v>7</v>
      </c>
      <c r="BC77" s="98">
        <f>IF(BC$8&gt;=Assumptions!$D$20,Staffing!$E77,0)</f>
        <v>7</v>
      </c>
      <c r="BD77" s="98">
        <f>IF(BD$8&gt;=Assumptions!$D$20,Staffing!$E77,0)</f>
        <v>7</v>
      </c>
      <c r="BE77" s="98">
        <f>IF(BE$8&gt;=Assumptions!$D$20,Staffing!$E77,0)</f>
        <v>7</v>
      </c>
      <c r="BF77" s="98">
        <f>IF(BF$8&gt;=Assumptions!$D$20,Staffing!$E77,0)</f>
        <v>7</v>
      </c>
      <c r="BG77" s="98">
        <f>IF(BG$8&gt;=Assumptions!$D$20,Staffing!$E77,0)</f>
        <v>7</v>
      </c>
      <c r="BH77" s="98">
        <f>IF(BH$8&gt;=Assumptions!$D$20,Staffing!$E77,0)</f>
        <v>7</v>
      </c>
      <c r="BI77" s="98">
        <f>IF(BI$8&gt;=Assumptions!$D$20,Staffing!$E77,0)</f>
        <v>7</v>
      </c>
      <c r="BJ77" s="98">
        <f>IF(BJ$8&gt;=Assumptions!$D$20,Staffing!$E77,0)</f>
        <v>7</v>
      </c>
      <c r="BK77" s="98">
        <f>IF(BK$8&gt;=Assumptions!$D$20,Staffing!$E77,0)</f>
        <v>7</v>
      </c>
      <c r="BL77" s="98">
        <f>IF(BL$8&gt;=Assumptions!$D$20,Staffing!$E77,0)</f>
        <v>7</v>
      </c>
      <c r="BM77" s="98">
        <f>IF(BM$8&gt;=Assumptions!$D$20,Staffing!$E77,0)</f>
        <v>7</v>
      </c>
      <c r="BN77" s="98">
        <f>IF(BN$8&gt;=Assumptions!$D$20,Staffing!$E77,0)</f>
        <v>7</v>
      </c>
      <c r="BO77" s="98">
        <f>IF(BO$8&gt;=Assumptions!$D$20,Staffing!$E77,0)</f>
        <v>7</v>
      </c>
      <c r="BP77" s="98">
        <f>IF(BP$8&gt;=Assumptions!$D$20,Staffing!$E77,0)</f>
        <v>7</v>
      </c>
      <c r="BQ77" s="98">
        <f>IF(BQ$8&gt;=Assumptions!$D$20,Staffing!$E77,0)</f>
        <v>7</v>
      </c>
      <c r="BR77" s="98">
        <f>IF(BR$8&gt;=Assumptions!$D$20,Staffing!$E77,0)</f>
        <v>7</v>
      </c>
      <c r="BS77" s="98">
        <f>IF(BS$8&gt;=Assumptions!$D$20,Staffing!$E77,0)</f>
        <v>7</v>
      </c>
      <c r="BT77" s="98">
        <f>IF(BT$8&gt;=Assumptions!$D$20,Staffing!$E77,0)</f>
        <v>7</v>
      </c>
      <c r="BU77" s="98">
        <f>IF(BU$8&gt;=Assumptions!$D$20,Staffing!$E77,0)</f>
        <v>7</v>
      </c>
      <c r="BV77" s="98">
        <f>IF(BV$8&gt;=Assumptions!$D$20,Staffing!$E77,0)</f>
        <v>7</v>
      </c>
      <c r="BW77" s="98">
        <f>IF(BW$8&gt;=Assumptions!$D$20,Staffing!$E77,0)</f>
        <v>7</v>
      </c>
      <c r="BX77" s="98">
        <f>IF(BX$8&gt;=Assumptions!$D$20,Staffing!$E77,0)</f>
        <v>7</v>
      </c>
      <c r="BY77" s="98">
        <f>IF(BY$8&gt;=Assumptions!$D$20,Staffing!$E77,0)</f>
        <v>7</v>
      </c>
      <c r="BZ77" s="98">
        <f>IF(BZ$8&gt;=Assumptions!$D$20,Staffing!$E77,0)</f>
        <v>7</v>
      </c>
      <c r="CA77" s="98">
        <f>IF(CA$8&gt;=Assumptions!$D$20,Staffing!$E77,0)</f>
        <v>7</v>
      </c>
      <c r="CB77" s="98">
        <f>IF(CB$8&gt;=Assumptions!$D$20,Staffing!$E77,0)</f>
        <v>7</v>
      </c>
      <c r="CC77" s="98">
        <f>IF(CC$8&gt;=Assumptions!$D$20,Staffing!$E77,0)</f>
        <v>7</v>
      </c>
      <c r="CD77" s="98">
        <f>IF(CD$8&gt;=Assumptions!$D$20,Staffing!$E77,0)</f>
        <v>7</v>
      </c>
      <c r="CE77" s="98">
        <f>IF(CE$8&gt;=Assumptions!$D$20,Staffing!$E77,0)</f>
        <v>7</v>
      </c>
      <c r="CF77" s="98">
        <f>IF(CF$8&gt;=Assumptions!$D$20,Staffing!$E77,0)</f>
        <v>7</v>
      </c>
      <c r="CG77" s="98">
        <f>IF(CG$8&gt;=Assumptions!$D$20,Staffing!$E77,0)</f>
        <v>7</v>
      </c>
      <c r="CH77" s="98">
        <f>IF(CH$8&gt;=Assumptions!$D$20,Staffing!$E77,0)</f>
        <v>7</v>
      </c>
      <c r="CI77" s="98">
        <f>IF(CI$8&gt;=Assumptions!$D$20,Staffing!$E77,0)</f>
        <v>7</v>
      </c>
      <c r="CJ77" s="98">
        <f>IF(CJ$8&gt;=Assumptions!$D$20,Staffing!$E77,0)</f>
        <v>7</v>
      </c>
      <c r="CK77" s="98">
        <f>IF(CK$8&gt;=Assumptions!$D$20,Staffing!$E77,0)</f>
        <v>7</v>
      </c>
      <c r="CL77" s="98">
        <f>IF(CL$8&gt;=Assumptions!$D$20,Staffing!$E77,0)</f>
        <v>7</v>
      </c>
      <c r="CM77" s="98">
        <f>IF(CM$8&gt;=Assumptions!$D$20,Staffing!$E77,0)</f>
        <v>7</v>
      </c>
      <c r="CN77" s="98">
        <f>IF(CN$8&gt;=Assumptions!$D$20,Staffing!$E77,0)</f>
        <v>7</v>
      </c>
      <c r="CO77" s="98">
        <f>IF(CO$8&gt;=Assumptions!$D$20,Staffing!$E77,0)</f>
        <v>7</v>
      </c>
      <c r="CP77" s="98">
        <f>IF(CP$8&gt;=Assumptions!$D$20,Staffing!$E77,0)</f>
        <v>7</v>
      </c>
      <c r="CQ77" s="98">
        <f>IF(CQ$8&gt;=Assumptions!$D$20,Staffing!$E77,0)</f>
        <v>7</v>
      </c>
      <c r="CR77" s="98">
        <f>IF(CR$8&gt;=Assumptions!$D$20,Staffing!$E77,0)</f>
        <v>7</v>
      </c>
      <c r="CS77" s="98">
        <f>IF(CS$8&gt;=Assumptions!$D$20,Staffing!$E77,0)</f>
        <v>7</v>
      </c>
      <c r="CT77" s="98">
        <f>IF(CT$8&gt;=Assumptions!$D$20,Staffing!$E77,0)</f>
        <v>7</v>
      </c>
      <c r="CU77" s="98">
        <f>IF(CU$8&gt;=Assumptions!$D$20,Staffing!$E77,0)</f>
        <v>7</v>
      </c>
      <c r="CV77" s="98">
        <f>IF(CV$8&gt;=Assumptions!$D$20,Staffing!$E77,0)</f>
        <v>7</v>
      </c>
      <c r="CW77" s="98">
        <f>IF(CW$8&gt;=Assumptions!$D$20,Staffing!$E77,0)</f>
        <v>7</v>
      </c>
      <c r="CX77" s="98">
        <f>IF(CX$8&gt;=Assumptions!$D$20,Staffing!$E77,0)</f>
        <v>7</v>
      </c>
      <c r="CY77" s="98">
        <f>IF(CY$8&gt;=Assumptions!$D$20,Staffing!$E77,0)</f>
        <v>7</v>
      </c>
      <c r="CZ77" s="98">
        <f>IF(CZ$8&gt;=Assumptions!$D$20,Staffing!$E77,0)</f>
        <v>7</v>
      </c>
      <c r="DA77" s="98">
        <f>IF(DA$8&gt;=Assumptions!$D$20,Staffing!$E77,0)</f>
        <v>7</v>
      </c>
      <c r="DB77" s="98">
        <f>IF(DB$8&gt;=Assumptions!$D$20,Staffing!$E77,0)</f>
        <v>7</v>
      </c>
      <c r="DC77" s="98">
        <f>IF(DC$8&gt;=Assumptions!$D$20,Staffing!$E77,0)</f>
        <v>7</v>
      </c>
      <c r="DD77" s="98">
        <f>IF(DD$8&gt;=Assumptions!$D$20,Staffing!$E77,0)</f>
        <v>7</v>
      </c>
      <c r="DE77" s="98">
        <f>IF(DE$8&gt;=Assumptions!$D$20,Staffing!$E77,0)</f>
        <v>7</v>
      </c>
      <c r="DF77" s="98">
        <f>IF(DF$8&gt;=Assumptions!$D$20,Staffing!$E77,0)</f>
        <v>7</v>
      </c>
      <c r="DG77" s="98">
        <f>IF(DG$8&gt;=Assumptions!$D$20,Staffing!$E77,0)</f>
        <v>7</v>
      </c>
      <c r="DH77" s="98">
        <f>IF(DH$8&gt;=Assumptions!$D$20,Staffing!$E77,0)</f>
        <v>7</v>
      </c>
      <c r="DI77" s="98">
        <f>IF(DI$8&gt;=Assumptions!$D$20,Staffing!$E77,0)</f>
        <v>7</v>
      </c>
      <c r="DJ77" s="98">
        <f>IF(DJ$8&gt;=Assumptions!$D$20,Staffing!$E77,0)</f>
        <v>7</v>
      </c>
      <c r="DK77" s="98">
        <f>IF(DK$8&gt;=Assumptions!$D$20,Staffing!$E77,0)</f>
        <v>7</v>
      </c>
      <c r="DL77" s="98">
        <f>IF(DL$8&gt;=Assumptions!$D$20,Staffing!$E77,0)</f>
        <v>7</v>
      </c>
      <c r="DM77" s="98">
        <f>IF(DM$8&gt;=Assumptions!$D$20,Staffing!$E77,0)</f>
        <v>7</v>
      </c>
      <c r="DN77" s="98">
        <f>IF(DN$8&gt;=Assumptions!$D$20,Staffing!$E77,0)</f>
        <v>7</v>
      </c>
      <c r="DO77" s="98">
        <f>IF(DO$8&gt;=Assumptions!$D$20,Staffing!$E77,0)</f>
        <v>7</v>
      </c>
      <c r="DP77" s="98">
        <f>IF(DP$8&gt;=Assumptions!$D$20,Staffing!$E77,0)</f>
        <v>7</v>
      </c>
      <c r="DQ77" s="98">
        <f>IF(DQ$8&gt;=Assumptions!$D$20,Staffing!$E77,0)</f>
        <v>7</v>
      </c>
      <c r="DR77" s="98">
        <f>IF(DR$8&gt;=Assumptions!$D$20,Staffing!$E77,0)</f>
        <v>7</v>
      </c>
      <c r="DS77" s="98">
        <f>IF(DS$8&gt;=Assumptions!$D$20,Staffing!$E77,0)</f>
        <v>7</v>
      </c>
      <c r="DT77" s="98">
        <f>IF(DT$8&gt;=Assumptions!$D$20,Staffing!$E77,0)</f>
        <v>7</v>
      </c>
      <c r="DU77" s="98">
        <f>IF(DU$8&gt;=Assumptions!$D$20,Staffing!$E77,0)</f>
        <v>7</v>
      </c>
      <c r="DV77" s="98">
        <f>IF(DV$8&gt;=Assumptions!$D$20,Staffing!$E77,0)</f>
        <v>7</v>
      </c>
    </row>
    <row r="78" spans="3:126">
      <c r="C78" s="1" t="s">
        <v>36</v>
      </c>
      <c r="D78" s="1" t="s">
        <v>622</v>
      </c>
      <c r="E78" s="97">
        <v>0</v>
      </c>
      <c r="F78" s="98">
        <f>IF(F$8&gt;=Assumptions!$D$20,Staffing!$E78,0)</f>
        <v>0</v>
      </c>
      <c r="G78" s="98">
        <f>IF(G$8&gt;=Assumptions!$D$20,Staffing!$E78,0)</f>
        <v>0</v>
      </c>
      <c r="H78" s="98">
        <f>IF(H$8&gt;=Assumptions!$D$20,Staffing!$E78,0)</f>
        <v>0</v>
      </c>
      <c r="I78" s="98">
        <f>IF(I$8&gt;=Assumptions!$D$20,Staffing!$E78,0)</f>
        <v>0</v>
      </c>
      <c r="J78" s="98">
        <f>IF(J$8&gt;=Assumptions!$D$20,Staffing!$E78,0)</f>
        <v>0</v>
      </c>
      <c r="K78" s="98">
        <f>IF(K$8&gt;=Assumptions!$D$20,Staffing!$E78,0)</f>
        <v>0</v>
      </c>
      <c r="L78" s="98">
        <f>IF(L$8&gt;=Assumptions!$D$20,Staffing!$E78,0)</f>
        <v>0</v>
      </c>
      <c r="M78" s="98">
        <f>IF(M$8&gt;=Assumptions!$D$20,Staffing!$E78,0)</f>
        <v>0</v>
      </c>
      <c r="N78" s="98">
        <f>IF(N$8&gt;=Assumptions!$D$20,Staffing!$E78,0)</f>
        <v>0</v>
      </c>
      <c r="O78" s="98">
        <f>IF(O$8&gt;=Assumptions!$D$20,Staffing!$E78,0)</f>
        <v>0</v>
      </c>
      <c r="P78" s="98">
        <f>IF(P$8&gt;=Assumptions!$D$20,Staffing!$E78,0)</f>
        <v>0</v>
      </c>
      <c r="Q78" s="98">
        <f>IF(Q$8&gt;=Assumptions!$D$20,Staffing!$E78,0)</f>
        <v>0</v>
      </c>
      <c r="R78" s="98">
        <f>IF(R$8&gt;=Assumptions!$D$20,Staffing!$E78,0)</f>
        <v>0</v>
      </c>
      <c r="S78" s="98">
        <f>IF(S$8&gt;=Assumptions!$D$20,Staffing!$E78,0)</f>
        <v>0</v>
      </c>
      <c r="T78" s="98">
        <f>IF(T$8&gt;=Assumptions!$D$20,Staffing!$E78,0)</f>
        <v>0</v>
      </c>
      <c r="U78" s="98">
        <f>IF(U$8&gt;=Assumptions!$D$20,Staffing!$E78,0)</f>
        <v>0</v>
      </c>
      <c r="V78" s="98">
        <f>IF(V$8&gt;=Assumptions!$D$20,Staffing!$E78,0)</f>
        <v>0</v>
      </c>
      <c r="W78" s="98">
        <f>IF(W$8&gt;=Assumptions!$D$20,Staffing!$E78,0)</f>
        <v>0</v>
      </c>
      <c r="X78" s="98">
        <f>IF(X$8&gt;=Assumptions!$D$20,Staffing!$E78,0)</f>
        <v>0</v>
      </c>
      <c r="Y78" s="98">
        <f>IF(Y$8&gt;=Assumptions!$D$20,Staffing!$E78,0)</f>
        <v>0</v>
      </c>
      <c r="Z78" s="98">
        <f>IF(Z$8&gt;=Assumptions!$D$20,Staffing!$E78,0)</f>
        <v>0</v>
      </c>
      <c r="AA78" s="98">
        <f>IF(AA$8&gt;=Assumptions!$D$20,Staffing!$E78,0)</f>
        <v>0</v>
      </c>
      <c r="AB78" s="98">
        <f>IF(AB$8&gt;=Assumptions!$D$20,Staffing!$E78,0)</f>
        <v>0</v>
      </c>
      <c r="AC78" s="98">
        <f>IF(AC$8&gt;=Assumptions!$D$20,Staffing!$E78,0)</f>
        <v>0</v>
      </c>
      <c r="AD78" s="98">
        <f>IF(AD$8&gt;=Assumptions!$D$20,Staffing!$E78,0)</f>
        <v>0</v>
      </c>
      <c r="AE78" s="98">
        <f>IF(AE$8&gt;=Assumptions!$D$20,Staffing!$E78,0)</f>
        <v>0</v>
      </c>
      <c r="AF78" s="98">
        <f>IF(AF$8&gt;=Assumptions!$D$20,Staffing!$E78,0)</f>
        <v>0</v>
      </c>
      <c r="AG78" s="98">
        <f>IF(AG$8&gt;=Assumptions!$D$20,Staffing!$E78,0)</f>
        <v>0</v>
      </c>
      <c r="AH78" s="98">
        <f>IF(AH$8&gt;=Assumptions!$D$20,Staffing!$E78,0)</f>
        <v>0</v>
      </c>
      <c r="AI78" s="98">
        <f>IF(AI$8&gt;=Assumptions!$D$20,Staffing!$E78,0)</f>
        <v>0</v>
      </c>
      <c r="AJ78" s="98">
        <f>IF(AJ$8&gt;=Assumptions!$D$20,Staffing!$E78,0)</f>
        <v>0</v>
      </c>
      <c r="AK78" s="98">
        <f>IF(AK$8&gt;=Assumptions!$D$20,Staffing!$E78,0)</f>
        <v>0</v>
      </c>
      <c r="AL78" s="98">
        <f>IF(AL$8&gt;=Assumptions!$D$20,Staffing!$E78,0)</f>
        <v>0</v>
      </c>
      <c r="AM78" s="98">
        <f>IF(AM$8&gt;=Assumptions!$D$20,Staffing!$E78,0)</f>
        <v>0</v>
      </c>
      <c r="AN78" s="98">
        <f>IF(AN$8&gt;=Assumptions!$D$20,Staffing!$E78,0)</f>
        <v>0</v>
      </c>
      <c r="AO78" s="98">
        <f>IF(AO$8&gt;=Assumptions!$D$20,Staffing!$E78,0)</f>
        <v>0</v>
      </c>
      <c r="AP78" s="98">
        <f>IF(AP$8&gt;=Assumptions!$D$20,Staffing!$E78,0)</f>
        <v>0</v>
      </c>
      <c r="AQ78" s="98">
        <f>IF(AQ$8&gt;=Assumptions!$D$20,Staffing!$E78,0)</f>
        <v>0</v>
      </c>
      <c r="AR78" s="98">
        <f>IF(AR$8&gt;=Assumptions!$D$20,Staffing!$E78,0)</f>
        <v>0</v>
      </c>
      <c r="AS78" s="98">
        <f>IF(AS$8&gt;=Assumptions!$D$20,Staffing!$E78,0)</f>
        <v>0</v>
      </c>
      <c r="AT78" s="98">
        <f>IF(AT$8&gt;=Assumptions!$D$20,Staffing!$E78,0)</f>
        <v>0</v>
      </c>
      <c r="AU78" s="98">
        <f>IF(AU$8&gt;=Assumptions!$D$20,Staffing!$E78,0)</f>
        <v>0</v>
      </c>
      <c r="AV78" s="98">
        <f>IF(AV$8&gt;=Assumptions!$D$20,Staffing!$E78,0)</f>
        <v>0</v>
      </c>
      <c r="AW78" s="98">
        <f>IF(AW$8&gt;=Assumptions!$D$20,Staffing!$E78,0)</f>
        <v>0</v>
      </c>
      <c r="AX78" s="98">
        <f>IF(AX$8&gt;=Assumptions!$D$20,Staffing!$E78,0)</f>
        <v>0</v>
      </c>
      <c r="AY78" s="98">
        <f>IF(AY$8&gt;=Assumptions!$D$20,Staffing!$E78,0)</f>
        <v>0</v>
      </c>
      <c r="AZ78" s="98">
        <f>IF(AZ$8&gt;=Assumptions!$D$20,Staffing!$E78,0)</f>
        <v>0</v>
      </c>
      <c r="BA78" s="98">
        <f>IF(BA$8&gt;=Assumptions!$D$20,Staffing!$E78,0)</f>
        <v>0</v>
      </c>
      <c r="BB78" s="98">
        <f>IF(BB$8&gt;=Assumptions!$D$20,Staffing!$E78,0)</f>
        <v>0</v>
      </c>
      <c r="BC78" s="98">
        <f>IF(BC$8&gt;=Assumptions!$D$20,Staffing!$E78,0)</f>
        <v>0</v>
      </c>
      <c r="BD78" s="98">
        <f>IF(BD$8&gt;=Assumptions!$D$20,Staffing!$E78,0)</f>
        <v>0</v>
      </c>
      <c r="BE78" s="98">
        <f>IF(BE$8&gt;=Assumptions!$D$20,Staffing!$E78,0)</f>
        <v>0</v>
      </c>
      <c r="BF78" s="98">
        <f>IF(BF$8&gt;=Assumptions!$D$20,Staffing!$E78,0)</f>
        <v>0</v>
      </c>
      <c r="BG78" s="98">
        <f>IF(BG$8&gt;=Assumptions!$D$20,Staffing!$E78,0)</f>
        <v>0</v>
      </c>
      <c r="BH78" s="98">
        <f>IF(BH$8&gt;=Assumptions!$D$20,Staffing!$E78,0)</f>
        <v>0</v>
      </c>
      <c r="BI78" s="98">
        <f>IF(BI$8&gt;=Assumptions!$D$20,Staffing!$E78,0)</f>
        <v>0</v>
      </c>
      <c r="BJ78" s="98">
        <f>IF(BJ$8&gt;=Assumptions!$D$20,Staffing!$E78,0)</f>
        <v>0</v>
      </c>
      <c r="BK78" s="98">
        <f>IF(BK$8&gt;=Assumptions!$D$20,Staffing!$E78,0)</f>
        <v>0</v>
      </c>
      <c r="BL78" s="98">
        <f>IF(BL$8&gt;=Assumptions!$D$20,Staffing!$E78,0)</f>
        <v>0</v>
      </c>
      <c r="BM78" s="98">
        <f>IF(BM$8&gt;=Assumptions!$D$20,Staffing!$E78,0)</f>
        <v>0</v>
      </c>
      <c r="BN78" s="98">
        <f>IF(BN$8&gt;=Assumptions!$D$20,Staffing!$E78,0)</f>
        <v>0</v>
      </c>
      <c r="BO78" s="98">
        <f>IF(BO$8&gt;=Assumptions!$D$20,Staffing!$E78,0)</f>
        <v>0</v>
      </c>
      <c r="BP78" s="98">
        <f>IF(BP$8&gt;=Assumptions!$D$20,Staffing!$E78,0)</f>
        <v>0</v>
      </c>
      <c r="BQ78" s="98">
        <f>IF(BQ$8&gt;=Assumptions!$D$20,Staffing!$E78,0)</f>
        <v>0</v>
      </c>
      <c r="BR78" s="98">
        <f>IF(BR$8&gt;=Assumptions!$D$20,Staffing!$E78,0)</f>
        <v>0</v>
      </c>
      <c r="BS78" s="98">
        <f>IF(BS$8&gt;=Assumptions!$D$20,Staffing!$E78,0)</f>
        <v>0</v>
      </c>
      <c r="BT78" s="98">
        <f>IF(BT$8&gt;=Assumptions!$D$20,Staffing!$E78,0)</f>
        <v>0</v>
      </c>
      <c r="BU78" s="98">
        <f>IF(BU$8&gt;=Assumptions!$D$20,Staffing!$E78,0)</f>
        <v>0</v>
      </c>
      <c r="BV78" s="98">
        <f>IF(BV$8&gt;=Assumptions!$D$20,Staffing!$E78,0)</f>
        <v>0</v>
      </c>
      <c r="BW78" s="98">
        <f>IF(BW$8&gt;=Assumptions!$D$20,Staffing!$E78,0)</f>
        <v>0</v>
      </c>
      <c r="BX78" s="98">
        <f>IF(BX$8&gt;=Assumptions!$D$20,Staffing!$E78,0)</f>
        <v>0</v>
      </c>
      <c r="BY78" s="98">
        <f>IF(BY$8&gt;=Assumptions!$D$20,Staffing!$E78,0)</f>
        <v>0</v>
      </c>
      <c r="BZ78" s="98">
        <f>IF(BZ$8&gt;=Assumptions!$D$20,Staffing!$E78,0)</f>
        <v>0</v>
      </c>
      <c r="CA78" s="98">
        <f>IF(CA$8&gt;=Assumptions!$D$20,Staffing!$E78,0)</f>
        <v>0</v>
      </c>
      <c r="CB78" s="98">
        <f>IF(CB$8&gt;=Assumptions!$D$20,Staffing!$E78,0)</f>
        <v>0</v>
      </c>
      <c r="CC78" s="98">
        <f>IF(CC$8&gt;=Assumptions!$D$20,Staffing!$E78,0)</f>
        <v>0</v>
      </c>
      <c r="CD78" s="98">
        <f>IF(CD$8&gt;=Assumptions!$D$20,Staffing!$E78,0)</f>
        <v>0</v>
      </c>
      <c r="CE78" s="98">
        <f>IF(CE$8&gt;=Assumptions!$D$20,Staffing!$E78,0)</f>
        <v>0</v>
      </c>
      <c r="CF78" s="98">
        <f>IF(CF$8&gt;=Assumptions!$D$20,Staffing!$E78,0)</f>
        <v>0</v>
      </c>
      <c r="CG78" s="98">
        <f>IF(CG$8&gt;=Assumptions!$D$20,Staffing!$E78,0)</f>
        <v>0</v>
      </c>
      <c r="CH78" s="98">
        <f>IF(CH$8&gt;=Assumptions!$D$20,Staffing!$E78,0)</f>
        <v>0</v>
      </c>
      <c r="CI78" s="98">
        <f>IF(CI$8&gt;=Assumptions!$D$20,Staffing!$E78,0)</f>
        <v>0</v>
      </c>
      <c r="CJ78" s="98">
        <f>IF(CJ$8&gt;=Assumptions!$D$20,Staffing!$E78,0)</f>
        <v>0</v>
      </c>
      <c r="CK78" s="98">
        <f>IF(CK$8&gt;=Assumptions!$D$20,Staffing!$E78,0)</f>
        <v>0</v>
      </c>
      <c r="CL78" s="98">
        <f>IF(CL$8&gt;=Assumptions!$D$20,Staffing!$E78,0)</f>
        <v>0</v>
      </c>
      <c r="CM78" s="98">
        <f>IF(CM$8&gt;=Assumptions!$D$20,Staffing!$E78,0)</f>
        <v>0</v>
      </c>
      <c r="CN78" s="98">
        <f>IF(CN$8&gt;=Assumptions!$D$20,Staffing!$E78,0)</f>
        <v>0</v>
      </c>
      <c r="CO78" s="98">
        <f>IF(CO$8&gt;=Assumptions!$D$20,Staffing!$E78,0)</f>
        <v>0</v>
      </c>
      <c r="CP78" s="98">
        <f>IF(CP$8&gt;=Assumptions!$D$20,Staffing!$E78,0)</f>
        <v>0</v>
      </c>
      <c r="CQ78" s="98">
        <f>IF(CQ$8&gt;=Assumptions!$D$20,Staffing!$E78,0)</f>
        <v>0</v>
      </c>
      <c r="CR78" s="98">
        <f>IF(CR$8&gt;=Assumptions!$D$20,Staffing!$E78,0)</f>
        <v>0</v>
      </c>
      <c r="CS78" s="98">
        <f>IF(CS$8&gt;=Assumptions!$D$20,Staffing!$E78,0)</f>
        <v>0</v>
      </c>
      <c r="CT78" s="98">
        <f>IF(CT$8&gt;=Assumptions!$D$20,Staffing!$E78,0)</f>
        <v>0</v>
      </c>
      <c r="CU78" s="98">
        <f>IF(CU$8&gt;=Assumptions!$D$20,Staffing!$E78,0)</f>
        <v>0</v>
      </c>
      <c r="CV78" s="98">
        <f>IF(CV$8&gt;=Assumptions!$D$20,Staffing!$E78,0)</f>
        <v>0</v>
      </c>
      <c r="CW78" s="98">
        <f>IF(CW$8&gt;=Assumptions!$D$20,Staffing!$E78,0)</f>
        <v>0</v>
      </c>
      <c r="CX78" s="98">
        <f>IF(CX$8&gt;=Assumptions!$D$20,Staffing!$E78,0)</f>
        <v>0</v>
      </c>
      <c r="CY78" s="98">
        <f>IF(CY$8&gt;=Assumptions!$D$20,Staffing!$E78,0)</f>
        <v>0</v>
      </c>
      <c r="CZ78" s="98">
        <f>IF(CZ$8&gt;=Assumptions!$D$20,Staffing!$E78,0)</f>
        <v>0</v>
      </c>
      <c r="DA78" s="98">
        <f>IF(DA$8&gt;=Assumptions!$D$20,Staffing!$E78,0)</f>
        <v>0</v>
      </c>
      <c r="DB78" s="98">
        <f>IF(DB$8&gt;=Assumptions!$D$20,Staffing!$E78,0)</f>
        <v>0</v>
      </c>
      <c r="DC78" s="98">
        <f>IF(DC$8&gt;=Assumptions!$D$20,Staffing!$E78,0)</f>
        <v>0</v>
      </c>
      <c r="DD78" s="98">
        <f>IF(DD$8&gt;=Assumptions!$D$20,Staffing!$E78,0)</f>
        <v>0</v>
      </c>
      <c r="DE78" s="98">
        <f>IF(DE$8&gt;=Assumptions!$D$20,Staffing!$E78,0)</f>
        <v>0</v>
      </c>
      <c r="DF78" s="98">
        <f>IF(DF$8&gt;=Assumptions!$D$20,Staffing!$E78,0)</f>
        <v>0</v>
      </c>
      <c r="DG78" s="98">
        <f>IF(DG$8&gt;=Assumptions!$D$20,Staffing!$E78,0)</f>
        <v>0</v>
      </c>
      <c r="DH78" s="98">
        <f>IF(DH$8&gt;=Assumptions!$D$20,Staffing!$E78,0)</f>
        <v>0</v>
      </c>
      <c r="DI78" s="98">
        <f>IF(DI$8&gt;=Assumptions!$D$20,Staffing!$E78,0)</f>
        <v>0</v>
      </c>
      <c r="DJ78" s="98">
        <f>IF(DJ$8&gt;=Assumptions!$D$20,Staffing!$E78,0)</f>
        <v>0</v>
      </c>
      <c r="DK78" s="98">
        <f>IF(DK$8&gt;=Assumptions!$D$20,Staffing!$E78,0)</f>
        <v>0</v>
      </c>
      <c r="DL78" s="98">
        <f>IF(DL$8&gt;=Assumptions!$D$20,Staffing!$E78,0)</f>
        <v>0</v>
      </c>
      <c r="DM78" s="98">
        <f>IF(DM$8&gt;=Assumptions!$D$20,Staffing!$E78,0)</f>
        <v>0</v>
      </c>
      <c r="DN78" s="98">
        <f>IF(DN$8&gt;=Assumptions!$D$20,Staffing!$E78,0)</f>
        <v>0</v>
      </c>
      <c r="DO78" s="98">
        <f>IF(DO$8&gt;=Assumptions!$D$20,Staffing!$E78,0)</f>
        <v>0</v>
      </c>
      <c r="DP78" s="98">
        <f>IF(DP$8&gt;=Assumptions!$D$20,Staffing!$E78,0)</f>
        <v>0</v>
      </c>
      <c r="DQ78" s="98">
        <f>IF(DQ$8&gt;=Assumptions!$D$20,Staffing!$E78,0)</f>
        <v>0</v>
      </c>
      <c r="DR78" s="98">
        <f>IF(DR$8&gt;=Assumptions!$D$20,Staffing!$E78,0)</f>
        <v>0</v>
      </c>
      <c r="DS78" s="98">
        <f>IF(DS$8&gt;=Assumptions!$D$20,Staffing!$E78,0)</f>
        <v>0</v>
      </c>
      <c r="DT78" s="98">
        <f>IF(DT$8&gt;=Assumptions!$D$20,Staffing!$E78,0)</f>
        <v>0</v>
      </c>
      <c r="DU78" s="98">
        <f>IF(DU$8&gt;=Assumptions!$D$20,Staffing!$E78,0)</f>
        <v>0</v>
      </c>
      <c r="DV78" s="98">
        <f>IF(DV$8&gt;=Assumptions!$D$20,Staffing!$E78,0)</f>
        <v>0</v>
      </c>
    </row>
    <row r="79" spans="3:126">
      <c r="C79" s="1" t="s">
        <v>49</v>
      </c>
      <c r="D79" s="1" t="s">
        <v>159</v>
      </c>
      <c r="E79" s="97">
        <v>1</v>
      </c>
      <c r="F79" s="98">
        <f>IF(F$8&gt;=Assumptions!$D$20,Staffing!$E79,0)</f>
        <v>0</v>
      </c>
      <c r="G79" s="98">
        <f>IF(G$8&gt;=Assumptions!$D$20,Staffing!$E79,0)</f>
        <v>0</v>
      </c>
      <c r="H79" s="98">
        <f>IF(H$8&gt;=Assumptions!$D$20,Staffing!$E79,0)</f>
        <v>0</v>
      </c>
      <c r="I79" s="98">
        <f>IF(I$8&gt;=Assumptions!$D$20,Staffing!$E79,0)</f>
        <v>0</v>
      </c>
      <c r="J79" s="98">
        <f>IF(J$8&gt;=Assumptions!$D$20,Staffing!$E79,0)</f>
        <v>0</v>
      </c>
      <c r="K79" s="98">
        <f>IF(K$8&gt;=Assumptions!$D$20,Staffing!$E79,0)</f>
        <v>0</v>
      </c>
      <c r="L79" s="98">
        <f>IF(L$8&gt;=Assumptions!$D$20,Staffing!$E79,0)</f>
        <v>0</v>
      </c>
      <c r="M79" s="98">
        <f>IF(M$8&gt;=Assumptions!$D$20,Staffing!$E79,0)</f>
        <v>0</v>
      </c>
      <c r="N79" s="98">
        <f>IF(N$8&gt;=Assumptions!$D$20,Staffing!$E79,0)</f>
        <v>0</v>
      </c>
      <c r="O79" s="98">
        <f>IF(O$8&gt;=Assumptions!$D$20,Staffing!$E79,0)</f>
        <v>0</v>
      </c>
      <c r="P79" s="98">
        <f>IF(P$8&gt;=Assumptions!$D$20,Staffing!$E79,0)</f>
        <v>0</v>
      </c>
      <c r="Q79" s="98">
        <f>IF(Q$8&gt;=Assumptions!$D$20,Staffing!$E79,0)</f>
        <v>0</v>
      </c>
      <c r="R79" s="98">
        <f>IF(R$8&gt;=Assumptions!$D$20,Staffing!$E79,0)</f>
        <v>0</v>
      </c>
      <c r="S79" s="98">
        <f>IF(S$8&gt;=Assumptions!$D$20,Staffing!$E79,0)</f>
        <v>0</v>
      </c>
      <c r="T79" s="98">
        <f>IF(T$8&gt;=Assumptions!$D$20,Staffing!$E79,0)</f>
        <v>0</v>
      </c>
      <c r="U79" s="98">
        <f>IF(U$8&gt;=Assumptions!$D$20,Staffing!$E79,0)</f>
        <v>0</v>
      </c>
      <c r="V79" s="98">
        <f>IF(V$8&gt;=Assumptions!$D$20,Staffing!$E79,0)</f>
        <v>0</v>
      </c>
      <c r="W79" s="98">
        <f>IF(W$8&gt;=Assumptions!$D$20,Staffing!$E79,0)</f>
        <v>0</v>
      </c>
      <c r="X79" s="98">
        <f>IF(X$8&gt;=Assumptions!$D$20,Staffing!$E79,0)</f>
        <v>0</v>
      </c>
      <c r="Y79" s="98">
        <f>IF(Y$8&gt;=Assumptions!$D$20,Staffing!$E79,0)</f>
        <v>0</v>
      </c>
      <c r="Z79" s="98">
        <f>IF(Z$8&gt;=Assumptions!$D$20,Staffing!$E79,0)</f>
        <v>0</v>
      </c>
      <c r="AA79" s="98">
        <f>IF(AA$8&gt;=Assumptions!$D$20,Staffing!$E79,0)</f>
        <v>0</v>
      </c>
      <c r="AB79" s="98">
        <f>IF(AB$8&gt;=Assumptions!$D$20,Staffing!$E79,0)</f>
        <v>0</v>
      </c>
      <c r="AC79" s="98">
        <f>IF(AC$8&gt;=Assumptions!$D$20,Staffing!$E79,0)</f>
        <v>0</v>
      </c>
      <c r="AD79" s="98">
        <f>IF(AD$8&gt;=Assumptions!$D$20,Staffing!$E79,0)</f>
        <v>1</v>
      </c>
      <c r="AE79" s="98">
        <f>IF(AE$8&gt;=Assumptions!$D$20,Staffing!$E79,0)</f>
        <v>1</v>
      </c>
      <c r="AF79" s="98">
        <f>IF(AF$8&gt;=Assumptions!$D$20,Staffing!$E79,0)</f>
        <v>1</v>
      </c>
      <c r="AG79" s="98">
        <f>IF(AG$8&gt;=Assumptions!$D$20,Staffing!$E79,0)</f>
        <v>1</v>
      </c>
      <c r="AH79" s="98">
        <f>IF(AH$8&gt;=Assumptions!$D$20,Staffing!$E79,0)</f>
        <v>1</v>
      </c>
      <c r="AI79" s="98">
        <f>IF(AI$8&gt;=Assumptions!$D$20,Staffing!$E79,0)</f>
        <v>1</v>
      </c>
      <c r="AJ79" s="98">
        <f>IF(AJ$8&gt;=Assumptions!$D$20,Staffing!$E79,0)</f>
        <v>1</v>
      </c>
      <c r="AK79" s="98">
        <f>IF(AK$8&gt;=Assumptions!$D$20,Staffing!$E79,0)</f>
        <v>1</v>
      </c>
      <c r="AL79" s="98">
        <f>IF(AL$8&gt;=Assumptions!$D$20,Staffing!$E79,0)</f>
        <v>1</v>
      </c>
      <c r="AM79" s="98">
        <f>IF(AM$8&gt;=Assumptions!$D$20,Staffing!$E79,0)</f>
        <v>1</v>
      </c>
      <c r="AN79" s="98">
        <f>IF(AN$8&gt;=Assumptions!$D$20,Staffing!$E79,0)</f>
        <v>1</v>
      </c>
      <c r="AO79" s="98">
        <f>IF(AO$8&gt;=Assumptions!$D$20,Staffing!$E79,0)</f>
        <v>1</v>
      </c>
      <c r="AP79" s="98">
        <f>IF(AP$8&gt;=Assumptions!$D$20,Staffing!$E79,0)</f>
        <v>1</v>
      </c>
      <c r="AQ79" s="98">
        <f>IF(AQ$8&gt;=Assumptions!$D$20,Staffing!$E79,0)</f>
        <v>1</v>
      </c>
      <c r="AR79" s="98">
        <f>IF(AR$8&gt;=Assumptions!$D$20,Staffing!$E79,0)</f>
        <v>1</v>
      </c>
      <c r="AS79" s="98">
        <f>IF(AS$8&gt;=Assumptions!$D$20,Staffing!$E79,0)</f>
        <v>1</v>
      </c>
      <c r="AT79" s="98">
        <f>IF(AT$8&gt;=Assumptions!$D$20,Staffing!$E79,0)</f>
        <v>1</v>
      </c>
      <c r="AU79" s="98">
        <f>IF(AU$8&gt;=Assumptions!$D$20,Staffing!$E79,0)</f>
        <v>1</v>
      </c>
      <c r="AV79" s="98">
        <f>IF(AV$8&gt;=Assumptions!$D$20,Staffing!$E79,0)</f>
        <v>1</v>
      </c>
      <c r="AW79" s="98">
        <f>IF(AW$8&gt;=Assumptions!$D$20,Staffing!$E79,0)</f>
        <v>1</v>
      </c>
      <c r="AX79" s="98">
        <f>IF(AX$8&gt;=Assumptions!$D$20,Staffing!$E79,0)</f>
        <v>1</v>
      </c>
      <c r="AY79" s="98">
        <f>IF(AY$8&gt;=Assumptions!$D$20,Staffing!$E79,0)</f>
        <v>1</v>
      </c>
      <c r="AZ79" s="98">
        <f>IF(AZ$8&gt;=Assumptions!$D$20,Staffing!$E79,0)</f>
        <v>1</v>
      </c>
      <c r="BA79" s="98">
        <f>IF(BA$8&gt;=Assumptions!$D$20,Staffing!$E79,0)</f>
        <v>1</v>
      </c>
      <c r="BB79" s="98">
        <f>IF(BB$8&gt;=Assumptions!$D$20,Staffing!$E79,0)</f>
        <v>1</v>
      </c>
      <c r="BC79" s="98">
        <f>IF(BC$8&gt;=Assumptions!$D$20,Staffing!$E79,0)</f>
        <v>1</v>
      </c>
      <c r="BD79" s="98">
        <f>IF(BD$8&gt;=Assumptions!$D$20,Staffing!$E79,0)</f>
        <v>1</v>
      </c>
      <c r="BE79" s="98">
        <f>IF(BE$8&gt;=Assumptions!$D$20,Staffing!$E79,0)</f>
        <v>1</v>
      </c>
      <c r="BF79" s="98">
        <f>IF(BF$8&gt;=Assumptions!$D$20,Staffing!$E79,0)</f>
        <v>1</v>
      </c>
      <c r="BG79" s="98">
        <f>IF(BG$8&gt;=Assumptions!$D$20,Staffing!$E79,0)</f>
        <v>1</v>
      </c>
      <c r="BH79" s="98">
        <f>IF(BH$8&gt;=Assumptions!$D$20,Staffing!$E79,0)</f>
        <v>1</v>
      </c>
      <c r="BI79" s="98">
        <f>IF(BI$8&gt;=Assumptions!$D$20,Staffing!$E79,0)</f>
        <v>1</v>
      </c>
      <c r="BJ79" s="98">
        <f>IF(BJ$8&gt;=Assumptions!$D$20,Staffing!$E79,0)</f>
        <v>1</v>
      </c>
      <c r="BK79" s="98">
        <f>IF(BK$8&gt;=Assumptions!$D$20,Staffing!$E79,0)</f>
        <v>1</v>
      </c>
      <c r="BL79" s="98">
        <f>IF(BL$8&gt;=Assumptions!$D$20,Staffing!$E79,0)</f>
        <v>1</v>
      </c>
      <c r="BM79" s="98">
        <f>IF(BM$8&gt;=Assumptions!$D$20,Staffing!$E79,0)</f>
        <v>1</v>
      </c>
      <c r="BN79" s="98">
        <f>IF(BN$8&gt;=Assumptions!$D$20,Staffing!$E79,0)</f>
        <v>1</v>
      </c>
      <c r="BO79" s="98">
        <f>IF(BO$8&gt;=Assumptions!$D$20,Staffing!$E79,0)</f>
        <v>1</v>
      </c>
      <c r="BP79" s="98">
        <f>IF(BP$8&gt;=Assumptions!$D$20,Staffing!$E79,0)</f>
        <v>1</v>
      </c>
      <c r="BQ79" s="98">
        <f>IF(BQ$8&gt;=Assumptions!$D$20,Staffing!$E79,0)</f>
        <v>1</v>
      </c>
      <c r="BR79" s="98">
        <f>IF(BR$8&gt;=Assumptions!$D$20,Staffing!$E79,0)</f>
        <v>1</v>
      </c>
      <c r="BS79" s="98">
        <f>IF(BS$8&gt;=Assumptions!$D$20,Staffing!$E79,0)</f>
        <v>1</v>
      </c>
      <c r="BT79" s="98">
        <f>IF(BT$8&gt;=Assumptions!$D$20,Staffing!$E79,0)</f>
        <v>1</v>
      </c>
      <c r="BU79" s="98">
        <f>IF(BU$8&gt;=Assumptions!$D$20,Staffing!$E79,0)</f>
        <v>1</v>
      </c>
      <c r="BV79" s="98">
        <f>IF(BV$8&gt;=Assumptions!$D$20,Staffing!$E79,0)</f>
        <v>1</v>
      </c>
      <c r="BW79" s="98">
        <f>IF(BW$8&gt;=Assumptions!$D$20,Staffing!$E79,0)</f>
        <v>1</v>
      </c>
      <c r="BX79" s="98">
        <f>IF(BX$8&gt;=Assumptions!$D$20,Staffing!$E79,0)</f>
        <v>1</v>
      </c>
      <c r="BY79" s="98">
        <f>IF(BY$8&gt;=Assumptions!$D$20,Staffing!$E79,0)</f>
        <v>1</v>
      </c>
      <c r="BZ79" s="98">
        <f>IF(BZ$8&gt;=Assumptions!$D$20,Staffing!$E79,0)</f>
        <v>1</v>
      </c>
      <c r="CA79" s="98">
        <f>IF(CA$8&gt;=Assumptions!$D$20,Staffing!$E79,0)</f>
        <v>1</v>
      </c>
      <c r="CB79" s="98">
        <f>IF(CB$8&gt;=Assumptions!$D$20,Staffing!$E79,0)</f>
        <v>1</v>
      </c>
      <c r="CC79" s="98">
        <f>IF(CC$8&gt;=Assumptions!$D$20,Staffing!$E79,0)</f>
        <v>1</v>
      </c>
      <c r="CD79" s="98">
        <f>IF(CD$8&gt;=Assumptions!$D$20,Staffing!$E79,0)</f>
        <v>1</v>
      </c>
      <c r="CE79" s="98">
        <f>IF(CE$8&gt;=Assumptions!$D$20,Staffing!$E79,0)</f>
        <v>1</v>
      </c>
      <c r="CF79" s="98">
        <f>IF(CF$8&gt;=Assumptions!$D$20,Staffing!$E79,0)</f>
        <v>1</v>
      </c>
      <c r="CG79" s="98">
        <f>IF(CG$8&gt;=Assumptions!$D$20,Staffing!$E79,0)</f>
        <v>1</v>
      </c>
      <c r="CH79" s="98">
        <f>IF(CH$8&gt;=Assumptions!$D$20,Staffing!$E79,0)</f>
        <v>1</v>
      </c>
      <c r="CI79" s="98">
        <f>IF(CI$8&gt;=Assumptions!$D$20,Staffing!$E79,0)</f>
        <v>1</v>
      </c>
      <c r="CJ79" s="98">
        <f>IF(CJ$8&gt;=Assumptions!$D$20,Staffing!$E79,0)</f>
        <v>1</v>
      </c>
      <c r="CK79" s="98">
        <f>IF(CK$8&gt;=Assumptions!$D$20,Staffing!$E79,0)</f>
        <v>1</v>
      </c>
      <c r="CL79" s="98">
        <f>IF(CL$8&gt;=Assumptions!$D$20,Staffing!$E79,0)</f>
        <v>1</v>
      </c>
      <c r="CM79" s="98">
        <f>IF(CM$8&gt;=Assumptions!$D$20,Staffing!$E79,0)</f>
        <v>1</v>
      </c>
      <c r="CN79" s="98">
        <f>IF(CN$8&gt;=Assumptions!$D$20,Staffing!$E79,0)</f>
        <v>1</v>
      </c>
      <c r="CO79" s="98">
        <f>IF(CO$8&gt;=Assumptions!$D$20,Staffing!$E79,0)</f>
        <v>1</v>
      </c>
      <c r="CP79" s="98">
        <f>IF(CP$8&gt;=Assumptions!$D$20,Staffing!$E79,0)</f>
        <v>1</v>
      </c>
      <c r="CQ79" s="98">
        <f>IF(CQ$8&gt;=Assumptions!$D$20,Staffing!$E79,0)</f>
        <v>1</v>
      </c>
      <c r="CR79" s="98">
        <f>IF(CR$8&gt;=Assumptions!$D$20,Staffing!$E79,0)</f>
        <v>1</v>
      </c>
      <c r="CS79" s="98">
        <f>IF(CS$8&gt;=Assumptions!$D$20,Staffing!$E79,0)</f>
        <v>1</v>
      </c>
      <c r="CT79" s="98">
        <f>IF(CT$8&gt;=Assumptions!$D$20,Staffing!$E79,0)</f>
        <v>1</v>
      </c>
      <c r="CU79" s="98">
        <f>IF(CU$8&gt;=Assumptions!$D$20,Staffing!$E79,0)</f>
        <v>1</v>
      </c>
      <c r="CV79" s="98">
        <f>IF(CV$8&gt;=Assumptions!$D$20,Staffing!$E79,0)</f>
        <v>1</v>
      </c>
      <c r="CW79" s="98">
        <f>IF(CW$8&gt;=Assumptions!$D$20,Staffing!$E79,0)</f>
        <v>1</v>
      </c>
      <c r="CX79" s="98">
        <f>IF(CX$8&gt;=Assumptions!$D$20,Staffing!$E79,0)</f>
        <v>1</v>
      </c>
      <c r="CY79" s="98">
        <f>IF(CY$8&gt;=Assumptions!$D$20,Staffing!$E79,0)</f>
        <v>1</v>
      </c>
      <c r="CZ79" s="98">
        <f>IF(CZ$8&gt;=Assumptions!$D$20,Staffing!$E79,0)</f>
        <v>1</v>
      </c>
      <c r="DA79" s="98">
        <f>IF(DA$8&gt;=Assumptions!$D$20,Staffing!$E79,0)</f>
        <v>1</v>
      </c>
      <c r="DB79" s="98">
        <f>IF(DB$8&gt;=Assumptions!$D$20,Staffing!$E79,0)</f>
        <v>1</v>
      </c>
      <c r="DC79" s="98">
        <f>IF(DC$8&gt;=Assumptions!$D$20,Staffing!$E79,0)</f>
        <v>1</v>
      </c>
      <c r="DD79" s="98">
        <f>IF(DD$8&gt;=Assumptions!$D$20,Staffing!$E79,0)</f>
        <v>1</v>
      </c>
      <c r="DE79" s="98">
        <f>IF(DE$8&gt;=Assumptions!$D$20,Staffing!$E79,0)</f>
        <v>1</v>
      </c>
      <c r="DF79" s="98">
        <f>IF(DF$8&gt;=Assumptions!$D$20,Staffing!$E79,0)</f>
        <v>1</v>
      </c>
      <c r="DG79" s="98">
        <f>IF(DG$8&gt;=Assumptions!$D$20,Staffing!$E79,0)</f>
        <v>1</v>
      </c>
      <c r="DH79" s="98">
        <f>IF(DH$8&gt;=Assumptions!$D$20,Staffing!$E79,0)</f>
        <v>1</v>
      </c>
      <c r="DI79" s="98">
        <f>IF(DI$8&gt;=Assumptions!$D$20,Staffing!$E79,0)</f>
        <v>1</v>
      </c>
      <c r="DJ79" s="98">
        <f>IF(DJ$8&gt;=Assumptions!$D$20,Staffing!$E79,0)</f>
        <v>1</v>
      </c>
      <c r="DK79" s="98">
        <f>IF(DK$8&gt;=Assumptions!$D$20,Staffing!$E79,0)</f>
        <v>1</v>
      </c>
      <c r="DL79" s="98">
        <f>IF(DL$8&gt;=Assumptions!$D$20,Staffing!$E79,0)</f>
        <v>1</v>
      </c>
      <c r="DM79" s="98">
        <f>IF(DM$8&gt;=Assumptions!$D$20,Staffing!$E79,0)</f>
        <v>1</v>
      </c>
      <c r="DN79" s="98">
        <f>IF(DN$8&gt;=Assumptions!$D$20,Staffing!$E79,0)</f>
        <v>1</v>
      </c>
      <c r="DO79" s="98">
        <f>IF(DO$8&gt;=Assumptions!$D$20,Staffing!$E79,0)</f>
        <v>1</v>
      </c>
      <c r="DP79" s="98">
        <f>IF(DP$8&gt;=Assumptions!$D$20,Staffing!$E79,0)</f>
        <v>1</v>
      </c>
      <c r="DQ79" s="98">
        <f>IF(DQ$8&gt;=Assumptions!$D$20,Staffing!$E79,0)</f>
        <v>1</v>
      </c>
      <c r="DR79" s="98">
        <f>IF(DR$8&gt;=Assumptions!$D$20,Staffing!$E79,0)</f>
        <v>1</v>
      </c>
      <c r="DS79" s="98">
        <f>IF(DS$8&gt;=Assumptions!$D$20,Staffing!$E79,0)</f>
        <v>1</v>
      </c>
      <c r="DT79" s="98">
        <f>IF(DT$8&gt;=Assumptions!$D$20,Staffing!$E79,0)</f>
        <v>1</v>
      </c>
      <c r="DU79" s="98">
        <f>IF(DU$8&gt;=Assumptions!$D$20,Staffing!$E79,0)</f>
        <v>1</v>
      </c>
      <c r="DV79" s="98">
        <f>IF(DV$8&gt;=Assumptions!$D$20,Staffing!$E79,0)</f>
        <v>1</v>
      </c>
    </row>
    <row r="80" spans="3:126">
      <c r="C80" s="1" t="s">
        <v>49</v>
      </c>
      <c r="D80" s="1" t="s">
        <v>160</v>
      </c>
      <c r="E80" s="98"/>
      <c r="F80" s="98">
        <f>IF(F$8&lt;Assumptions!$D$20,0,IF(F$51/Assumptions!$E$60&gt;50%,0,0))</f>
        <v>0</v>
      </c>
      <c r="G80" s="98">
        <f>IF(G$8&lt;Assumptions!$D$20,0,IF(G$51/Assumptions!$E$60&gt;50%,0,0))</f>
        <v>0</v>
      </c>
      <c r="H80" s="98">
        <f>IF(H$8&lt;Assumptions!$D$20,0,IF(H$51/Assumptions!$E$60&gt;50%,0,0))</f>
        <v>0</v>
      </c>
      <c r="I80" s="98">
        <f>IF(I$8&lt;Assumptions!$D$20,0,IF(I$51/Assumptions!$E$60&gt;50%,0,0))</f>
        <v>0</v>
      </c>
      <c r="J80" s="98">
        <f>IF(J$8&lt;Assumptions!$D$20,0,IF(J$51/Assumptions!$E$60&gt;50%,0,0))</f>
        <v>0</v>
      </c>
      <c r="K80" s="98">
        <f>IF(K$8&lt;Assumptions!$D$20,0,IF(K$51/Assumptions!$E$60&gt;50%,0,0))</f>
        <v>0</v>
      </c>
      <c r="L80" s="98">
        <f>IF(L$8&lt;Assumptions!$D$20,0,IF(L$51/Assumptions!$E$60&gt;50%,0,0))</f>
        <v>0</v>
      </c>
      <c r="M80" s="98">
        <f>IF(M$8&lt;Assumptions!$D$20,0,IF(M$51/Assumptions!$E$60&gt;50%,0,0))</f>
        <v>0</v>
      </c>
      <c r="N80" s="98">
        <f>IF(N$8&lt;Assumptions!$D$20,0,IF(N$51/Assumptions!$E$60&gt;50%,0,0))</f>
        <v>0</v>
      </c>
      <c r="O80" s="98">
        <f>IF(O$8&lt;Assumptions!$D$20,0,IF(O$51/Assumptions!$E$60&gt;50%,0,0))</f>
        <v>0</v>
      </c>
      <c r="P80" s="98">
        <f>IF(P$8&lt;Assumptions!$D$20,0,IF(P$51/Assumptions!$E$60&gt;50%,0,0))</f>
        <v>0</v>
      </c>
      <c r="Q80" s="98">
        <f>IF(Q$8&lt;Assumptions!$D$20,0,IF(Q$51/Assumptions!$E$60&gt;50%,0,0))</f>
        <v>0</v>
      </c>
      <c r="R80" s="98">
        <f>IF(R$8&lt;Assumptions!$D$20,0,IF(R$51/Assumptions!$E$60&gt;50%,0,0))</f>
        <v>0</v>
      </c>
      <c r="S80" s="98">
        <f>IF(S$8&lt;Assumptions!$D$20,0,IF(S$51/Assumptions!$E$60&gt;50%,0,0))</f>
        <v>0</v>
      </c>
      <c r="T80" s="98">
        <f>IF(T$8&lt;Assumptions!$D$20,0,IF(T$51/Assumptions!$E$60&gt;50%,0,0))</f>
        <v>0</v>
      </c>
      <c r="U80" s="98">
        <f>IF(U$8&lt;Assumptions!$D$20,0,IF(U$51/Assumptions!$E$60&gt;50%,0,0))</f>
        <v>0</v>
      </c>
      <c r="V80" s="98">
        <f>IF(V$8&lt;Assumptions!$D$20,0,IF(V$51/Assumptions!$E$60&gt;50%,0,0))</f>
        <v>0</v>
      </c>
      <c r="W80" s="98">
        <f>IF(W$8&lt;Assumptions!$D$20,0,IF(W$51/Assumptions!$E$60&gt;50%,0,0))</f>
        <v>0</v>
      </c>
      <c r="X80" s="98">
        <f>IF(X$8&lt;Assumptions!$D$20,0,IF(X$51/Assumptions!$E$60&gt;50%,0,0))</f>
        <v>0</v>
      </c>
      <c r="Y80" s="98">
        <f>IF(Y$8&lt;Assumptions!$D$20,0,IF(Y$51/Assumptions!$E$60&gt;50%,0,0))</f>
        <v>0</v>
      </c>
      <c r="Z80" s="98">
        <f>IF(Z$8&lt;Assumptions!$D$20,0,IF(Z$51/Assumptions!$E$60&gt;50%,0,0))</f>
        <v>0</v>
      </c>
      <c r="AA80" s="98">
        <f>IF(AA$8&lt;Assumptions!$D$20,0,IF(AA$51/Assumptions!$E$60&gt;50%,0,0))</f>
        <v>0</v>
      </c>
      <c r="AB80" s="98">
        <f>IF(AB$8&lt;Assumptions!$D$20,0,IF(AB$51/Assumptions!$E$60&gt;50%,0,0))</f>
        <v>0</v>
      </c>
      <c r="AC80" s="98">
        <f>IF(AC$8&lt;Assumptions!$D$20,0,IF(AC$51/Assumptions!$E$60&gt;50%,0,0))</f>
        <v>0</v>
      </c>
      <c r="AD80" s="98">
        <f>IF(AD$8&lt;Assumptions!$D$20,0,IF(AD$51/Assumptions!$E$60&gt;50%,0,0))</f>
        <v>0</v>
      </c>
      <c r="AE80" s="98">
        <f>IF(AE$8&lt;Assumptions!$D$20,0,IF(AE$51/Assumptions!$E$60&gt;50%,0,0))</f>
        <v>0</v>
      </c>
      <c r="AF80" s="98">
        <f>IF(AF$8&lt;Assumptions!$D$20,0,IF(AF$51/Assumptions!$E$60&gt;50%,0,0))</f>
        <v>0</v>
      </c>
      <c r="AG80" s="98">
        <f>IF(AG$8&lt;Assumptions!$D$20,0,IF(AG$51/Assumptions!$E$60&gt;50%,0,0))</f>
        <v>0</v>
      </c>
      <c r="AH80" s="98">
        <f>IF(AH$8&lt;Assumptions!$D$20,0,IF(AH$51/Assumptions!$E$60&gt;50%,0,0))</f>
        <v>0</v>
      </c>
      <c r="AI80" s="98">
        <f>IF(AI$8&lt;Assumptions!$D$20,0,IF(AI$51/Assumptions!$E$60&gt;50%,0,0))</f>
        <v>0</v>
      </c>
      <c r="AJ80" s="98">
        <f>IF(AJ$8&lt;Assumptions!$D$20,0,IF(AJ$51/Assumptions!$E$60&gt;50%,0,0))</f>
        <v>0</v>
      </c>
      <c r="AK80" s="98">
        <f>IF(AK$8&lt;Assumptions!$D$20,0,IF(AK$51/Assumptions!$E$60&gt;50%,0,0))</f>
        <v>0</v>
      </c>
      <c r="AL80" s="98">
        <f>IF(AL$8&lt;Assumptions!$D$20,0,IF(AL$51/Assumptions!$E$60&gt;50%,0,0))</f>
        <v>0</v>
      </c>
      <c r="AM80" s="98">
        <f>IF(AM$8&lt;Assumptions!$D$20,0,IF(AM$51/Assumptions!$E$60&gt;50%,0,0))</f>
        <v>0</v>
      </c>
      <c r="AN80" s="98">
        <f>IF(AN$8&lt;Assumptions!$D$20,0,IF(AN$51/Assumptions!$E$60&gt;50%,0,0))</f>
        <v>0</v>
      </c>
      <c r="AO80" s="98">
        <f>IF(AO$8&lt;Assumptions!$D$20,0,IF(AO$51/Assumptions!$E$60&gt;50%,0,0))</f>
        <v>0</v>
      </c>
      <c r="AP80" s="98">
        <f>IF(AP$8&lt;Assumptions!$D$20,0,IF(AP$51/Assumptions!$E$60&gt;50%,0,0))</f>
        <v>0</v>
      </c>
      <c r="AQ80" s="98">
        <f>IF(AQ$8&lt;Assumptions!$D$20,0,IF(AQ$51/Assumptions!$E$60&gt;50%,0,0))</f>
        <v>0</v>
      </c>
      <c r="AR80" s="98">
        <f>IF(AR$8&lt;Assumptions!$D$20,0,IF(AR$51/Assumptions!$E$60&gt;50%,0,0))</f>
        <v>0</v>
      </c>
      <c r="AS80" s="98">
        <f>IF(AS$8&lt;Assumptions!$D$20,0,IF(AS$51/Assumptions!$E$60&gt;50%,0,0))</f>
        <v>0</v>
      </c>
      <c r="AT80" s="98">
        <f>IF(AT$8&lt;Assumptions!$D$20,0,IF(AT$51/Assumptions!$E$60&gt;50%,0,0))</f>
        <v>0</v>
      </c>
      <c r="AU80" s="98">
        <f>IF(AU$8&lt;Assumptions!$D$20,0,IF(AU$51/Assumptions!$E$60&gt;50%,0,0))</f>
        <v>0</v>
      </c>
      <c r="AV80" s="98">
        <f>IF(AV$8&lt;Assumptions!$D$20,0,IF(AV$51/Assumptions!$E$60&gt;50%,0,0))</f>
        <v>0</v>
      </c>
      <c r="AW80" s="98">
        <f>IF(AW$8&lt;Assumptions!$D$20,0,IF(AW$51/Assumptions!$E$60&gt;50%,0,0))</f>
        <v>0</v>
      </c>
      <c r="AX80" s="98">
        <f>IF(AX$8&lt;Assumptions!$D$20,0,IF(AX$51/Assumptions!$E$60&gt;50%,0,0))</f>
        <v>0</v>
      </c>
      <c r="AY80" s="98">
        <f>IF(AY$8&lt;Assumptions!$D$20,0,IF(AY$51/Assumptions!$E$60&gt;50%,0,0))</f>
        <v>0</v>
      </c>
      <c r="AZ80" s="98">
        <f>IF(AZ$8&lt;Assumptions!$D$20,0,IF(AZ$51/Assumptions!$E$60&gt;50%,0,0))</f>
        <v>0</v>
      </c>
      <c r="BA80" s="98">
        <f>IF(BA$8&lt;Assumptions!$D$20,0,IF(BA$51/Assumptions!$E$60&gt;50%,0,0))</f>
        <v>0</v>
      </c>
      <c r="BB80" s="98">
        <f>IF(BB$8&lt;Assumptions!$D$20,0,IF(BB$51/Assumptions!$E$60&gt;50%,0,0))</f>
        <v>0</v>
      </c>
      <c r="BC80" s="98">
        <f>IF(BC$8&lt;Assumptions!$D$20,0,IF(BC$51/Assumptions!$E$60&gt;50%,0,0))</f>
        <v>0</v>
      </c>
      <c r="BD80" s="98">
        <f>IF(BD$8&lt;Assumptions!$D$20,0,IF(BD$51/Assumptions!$E$60&gt;50%,0,0))</f>
        <v>0</v>
      </c>
      <c r="BE80" s="98">
        <f>IF(BE$8&lt;Assumptions!$D$20,0,IF(BE$51/Assumptions!$E$60&gt;50%,0,0))</f>
        <v>0</v>
      </c>
      <c r="BF80" s="98">
        <f>IF(BF$8&lt;Assumptions!$D$20,0,IF(BF$51/Assumptions!$E$60&gt;50%,0,0))</f>
        <v>0</v>
      </c>
      <c r="BG80" s="98">
        <f>IF(BG$8&lt;Assumptions!$D$20,0,IF(BG$51/Assumptions!$E$60&gt;50%,0,0))</f>
        <v>0</v>
      </c>
      <c r="BH80" s="98">
        <f>IF(BH$8&lt;Assumptions!$D$20,0,IF(BH$51/Assumptions!$E$60&gt;50%,0,0))</f>
        <v>0</v>
      </c>
      <c r="BI80" s="98">
        <f>IF(BI$8&lt;Assumptions!$D$20,0,IF(BI$51/Assumptions!$E$60&gt;50%,0,0))</f>
        <v>0</v>
      </c>
      <c r="BJ80" s="98">
        <f>IF(BJ$8&lt;Assumptions!$D$20,0,IF(BJ$51/Assumptions!$E$60&gt;50%,0,0))</f>
        <v>0</v>
      </c>
      <c r="BK80" s="98">
        <f>IF(BK$8&lt;Assumptions!$D$20,0,IF(BK$51/Assumptions!$E$60&gt;50%,0,0))</f>
        <v>0</v>
      </c>
      <c r="BL80" s="98">
        <f>IF(BL$8&lt;Assumptions!$D$20,0,IF(BL$51/Assumptions!$E$60&gt;50%,0,0))</f>
        <v>0</v>
      </c>
      <c r="BM80" s="98">
        <f>IF(BM$8&lt;Assumptions!$D$20,0,IF(BM$51/Assumptions!$E$60&gt;50%,0,0))</f>
        <v>0</v>
      </c>
      <c r="BN80" s="98">
        <f>IF(BN$8&lt;Assumptions!$D$20,0,IF(BN$51/Assumptions!$E$60&gt;50%,0,0))</f>
        <v>0</v>
      </c>
      <c r="BO80" s="98">
        <f>IF(BO$8&lt;Assumptions!$D$20,0,IF(BO$51/Assumptions!$E$60&gt;50%,0,0))</f>
        <v>0</v>
      </c>
      <c r="BP80" s="98">
        <f>IF(BP$8&lt;Assumptions!$D$20,0,IF(BP$51/Assumptions!$E$60&gt;50%,0,0))</f>
        <v>0</v>
      </c>
      <c r="BQ80" s="98">
        <f>IF(BQ$8&lt;Assumptions!$D$20,0,IF(BQ$51/Assumptions!$E$60&gt;50%,0,0))</f>
        <v>0</v>
      </c>
      <c r="BR80" s="98">
        <f>IF(BR$8&lt;Assumptions!$D$20,0,IF(BR$51/Assumptions!$E$60&gt;50%,0,0))</f>
        <v>0</v>
      </c>
      <c r="BS80" s="98">
        <f>IF(BS$8&lt;Assumptions!$D$20,0,IF(BS$51/Assumptions!$E$60&gt;50%,0,0))</f>
        <v>0</v>
      </c>
      <c r="BT80" s="98">
        <f>IF(BT$8&lt;Assumptions!$D$20,0,IF(BT$51/Assumptions!$E$60&gt;50%,0,0))</f>
        <v>0</v>
      </c>
      <c r="BU80" s="98">
        <f>IF(BU$8&lt;Assumptions!$D$20,0,IF(BU$51/Assumptions!$E$60&gt;50%,0,0))</f>
        <v>0</v>
      </c>
      <c r="BV80" s="98">
        <f>IF(BV$8&lt;Assumptions!$D$20,0,IF(BV$51/Assumptions!$E$60&gt;50%,0,0))</f>
        <v>0</v>
      </c>
      <c r="BW80" s="98">
        <f>IF(BW$8&lt;Assumptions!$D$20,0,IF(BW$51/Assumptions!$E$60&gt;50%,0,0))</f>
        <v>0</v>
      </c>
      <c r="BX80" s="98">
        <f>IF(BX$8&lt;Assumptions!$D$20,0,IF(BX$51/Assumptions!$E$60&gt;50%,0,0))</f>
        <v>0</v>
      </c>
      <c r="BY80" s="98">
        <f>IF(BY$8&lt;Assumptions!$D$20,0,IF(BY$51/Assumptions!$E$60&gt;50%,0,0))</f>
        <v>0</v>
      </c>
      <c r="BZ80" s="98">
        <f>IF(BZ$8&lt;Assumptions!$D$20,0,IF(BZ$51/Assumptions!$E$60&gt;50%,0,0))</f>
        <v>0</v>
      </c>
      <c r="CA80" s="98">
        <f>IF(CA$8&lt;Assumptions!$D$20,0,IF(CA$51/Assumptions!$E$60&gt;50%,0,0))</f>
        <v>0</v>
      </c>
      <c r="CB80" s="98">
        <f>IF(CB$8&lt;Assumptions!$D$20,0,IF(CB$51/Assumptions!$E$60&gt;50%,0,0))</f>
        <v>0</v>
      </c>
      <c r="CC80" s="98">
        <f>IF(CC$8&lt;Assumptions!$D$20,0,IF(CC$51/Assumptions!$E$60&gt;50%,0,0))</f>
        <v>0</v>
      </c>
      <c r="CD80" s="98">
        <f>IF(CD$8&lt;Assumptions!$D$20,0,IF(CD$51/Assumptions!$E$60&gt;50%,0,0))</f>
        <v>0</v>
      </c>
      <c r="CE80" s="98">
        <f>IF(CE$8&lt;Assumptions!$D$20,0,IF(CE$51/Assumptions!$E$60&gt;50%,0,0))</f>
        <v>0</v>
      </c>
      <c r="CF80" s="98">
        <f>IF(CF$8&lt;Assumptions!$D$20,0,IF(CF$51/Assumptions!$E$60&gt;50%,0,0))</f>
        <v>0</v>
      </c>
      <c r="CG80" s="98">
        <f>IF(CG$8&lt;Assumptions!$D$20,0,IF(CG$51/Assumptions!$E$60&gt;50%,0,0))</f>
        <v>0</v>
      </c>
      <c r="CH80" s="98">
        <f>IF(CH$8&lt;Assumptions!$D$20,0,IF(CH$51/Assumptions!$E$60&gt;50%,0,0))</f>
        <v>0</v>
      </c>
      <c r="CI80" s="98">
        <f>IF(CI$8&lt;Assumptions!$D$20,0,IF(CI$51/Assumptions!$E$60&gt;50%,0,0))</f>
        <v>0</v>
      </c>
      <c r="CJ80" s="98">
        <f>IF(CJ$8&lt;Assumptions!$D$20,0,IF(CJ$51/Assumptions!$E$60&gt;50%,0,0))</f>
        <v>0</v>
      </c>
      <c r="CK80" s="98">
        <f>IF(CK$8&lt;Assumptions!$D$20,0,IF(CK$51/Assumptions!$E$60&gt;50%,0,0))</f>
        <v>0</v>
      </c>
      <c r="CL80" s="98">
        <f>IF(CL$8&lt;Assumptions!$D$20,0,IF(CL$51/Assumptions!$E$60&gt;50%,0,0))</f>
        <v>0</v>
      </c>
      <c r="CM80" s="98">
        <f>IF(CM$8&lt;Assumptions!$D$20,0,IF(CM$51/Assumptions!$E$60&gt;50%,0,0))</f>
        <v>0</v>
      </c>
      <c r="CN80" s="98">
        <f>IF(CN$8&lt;Assumptions!$D$20,0,IF(CN$51/Assumptions!$E$60&gt;50%,0,0))</f>
        <v>0</v>
      </c>
      <c r="CO80" s="98">
        <f>IF(CO$8&lt;Assumptions!$D$20,0,IF(CO$51/Assumptions!$E$60&gt;50%,0,0))</f>
        <v>0</v>
      </c>
      <c r="CP80" s="98">
        <f>IF(CP$8&lt;Assumptions!$D$20,0,IF(CP$51/Assumptions!$E$60&gt;50%,0,0))</f>
        <v>0</v>
      </c>
      <c r="CQ80" s="98">
        <f>IF(CQ$8&lt;Assumptions!$D$20,0,IF(CQ$51/Assumptions!$E$60&gt;50%,0,0))</f>
        <v>0</v>
      </c>
      <c r="CR80" s="98">
        <f>IF(CR$8&lt;Assumptions!$D$20,0,IF(CR$51/Assumptions!$E$60&gt;50%,0,0))</f>
        <v>0</v>
      </c>
      <c r="CS80" s="98">
        <f>IF(CS$8&lt;Assumptions!$D$20,0,IF(CS$51/Assumptions!$E$60&gt;50%,0,0))</f>
        <v>0</v>
      </c>
      <c r="CT80" s="98">
        <f>IF(CT$8&lt;Assumptions!$D$20,0,IF(CT$51/Assumptions!$E$60&gt;50%,0,0))</f>
        <v>0</v>
      </c>
      <c r="CU80" s="98">
        <f>IF(CU$8&lt;Assumptions!$D$20,0,IF(CU$51/Assumptions!$E$60&gt;50%,0,0))</f>
        <v>0</v>
      </c>
      <c r="CV80" s="98">
        <f>IF(CV$8&lt;Assumptions!$D$20,0,IF(CV$51/Assumptions!$E$60&gt;50%,0,0))</f>
        <v>0</v>
      </c>
      <c r="CW80" s="98">
        <f>IF(CW$8&lt;Assumptions!$D$20,0,IF(CW$51/Assumptions!$E$60&gt;50%,0,0))</f>
        <v>0</v>
      </c>
      <c r="CX80" s="98">
        <f>IF(CX$8&lt;Assumptions!$D$20,0,IF(CX$51/Assumptions!$E$60&gt;50%,0,0))</f>
        <v>0</v>
      </c>
      <c r="CY80" s="98">
        <f>IF(CY$8&lt;Assumptions!$D$20,0,IF(CY$51/Assumptions!$E$60&gt;50%,0,0))</f>
        <v>0</v>
      </c>
      <c r="CZ80" s="98">
        <f>IF(CZ$8&lt;Assumptions!$D$20,0,IF(CZ$51/Assumptions!$E$60&gt;50%,0,0))</f>
        <v>0</v>
      </c>
      <c r="DA80" s="98">
        <f>IF(DA$8&lt;Assumptions!$D$20,0,IF(DA$51/Assumptions!$E$60&gt;50%,0,0))</f>
        <v>0</v>
      </c>
      <c r="DB80" s="98">
        <f>IF(DB$8&lt;Assumptions!$D$20,0,IF(DB$51/Assumptions!$E$60&gt;50%,0,0))</f>
        <v>0</v>
      </c>
      <c r="DC80" s="98">
        <f>IF(DC$8&lt;Assumptions!$D$20,0,IF(DC$51/Assumptions!$E$60&gt;50%,0,0))</f>
        <v>0</v>
      </c>
      <c r="DD80" s="98">
        <f>IF(DD$8&lt;Assumptions!$D$20,0,IF(DD$51/Assumptions!$E$60&gt;50%,0,0))</f>
        <v>0</v>
      </c>
      <c r="DE80" s="98">
        <f>IF(DE$8&lt;Assumptions!$D$20,0,IF(DE$51/Assumptions!$E$60&gt;50%,0,0))</f>
        <v>0</v>
      </c>
      <c r="DF80" s="98">
        <f>IF(DF$8&lt;Assumptions!$D$20,0,IF(DF$51/Assumptions!$E$60&gt;50%,0,0))</f>
        <v>0</v>
      </c>
      <c r="DG80" s="98">
        <f>IF(DG$8&lt;Assumptions!$D$20,0,IF(DG$51/Assumptions!$E$60&gt;50%,0,0))</f>
        <v>0</v>
      </c>
      <c r="DH80" s="98">
        <f>IF(DH$8&lt;Assumptions!$D$20,0,IF(DH$51/Assumptions!$E$60&gt;50%,0,0))</f>
        <v>0</v>
      </c>
      <c r="DI80" s="98">
        <f>IF(DI$8&lt;Assumptions!$D$20,0,IF(DI$51/Assumptions!$E$60&gt;50%,0,0))</f>
        <v>0</v>
      </c>
      <c r="DJ80" s="98">
        <f>IF(DJ$8&lt;Assumptions!$D$20,0,IF(DJ$51/Assumptions!$E$60&gt;50%,0,0))</f>
        <v>0</v>
      </c>
      <c r="DK80" s="98">
        <f>IF(DK$8&lt;Assumptions!$D$20,0,IF(DK$51/Assumptions!$E$60&gt;50%,0,0))</f>
        <v>0</v>
      </c>
      <c r="DL80" s="98">
        <f>IF(DL$8&lt;Assumptions!$D$20,0,IF(DL$51/Assumptions!$E$60&gt;50%,0,0))</f>
        <v>0</v>
      </c>
      <c r="DM80" s="98">
        <f>IF(DM$8&lt;Assumptions!$D$20,0,IF(DM$51/Assumptions!$E$60&gt;50%,0,0))</f>
        <v>0</v>
      </c>
      <c r="DN80" s="98">
        <f>IF(DN$8&lt;Assumptions!$D$20,0,IF(DN$51/Assumptions!$E$60&gt;50%,0,0))</f>
        <v>0</v>
      </c>
      <c r="DO80" s="98">
        <f>IF(DO$8&lt;Assumptions!$D$20,0,IF(DO$51/Assumptions!$E$60&gt;50%,0,0))</f>
        <v>0</v>
      </c>
      <c r="DP80" s="98">
        <f>IF(DP$8&lt;Assumptions!$D$20,0,IF(DP$51/Assumptions!$E$60&gt;50%,0,0))</f>
        <v>0</v>
      </c>
      <c r="DQ80" s="98">
        <f>IF(DQ$8&lt;Assumptions!$D$20,0,IF(DQ$51/Assumptions!$E$60&gt;50%,0,0))</f>
        <v>0</v>
      </c>
      <c r="DR80" s="98">
        <f>IF(DR$8&lt;Assumptions!$D$20,0,IF(DR$51/Assumptions!$E$60&gt;50%,0,0))</f>
        <v>0</v>
      </c>
      <c r="DS80" s="98">
        <f>IF(DS$8&lt;Assumptions!$D$20,0,IF(DS$51/Assumptions!$E$60&gt;50%,0,0))</f>
        <v>0</v>
      </c>
      <c r="DT80" s="98">
        <f>IF(DT$8&lt;Assumptions!$D$20,0,IF(DT$51/Assumptions!$E$60&gt;50%,0,0))</f>
        <v>0</v>
      </c>
      <c r="DU80" s="98">
        <f>IF(DU$8&lt;Assumptions!$D$20,0,IF(DU$51/Assumptions!$E$60&gt;50%,0,0))</f>
        <v>0</v>
      </c>
      <c r="DV80" s="98">
        <f>IF(DV$8&lt;Assumptions!$D$20,0,IF(DV$51/Assumptions!$E$60&gt;50%,0,0))</f>
        <v>0</v>
      </c>
    </row>
    <row r="81" spans="3:126">
      <c r="C81" s="1" t="s">
        <v>49</v>
      </c>
      <c r="D81" s="1" t="s">
        <v>623</v>
      </c>
      <c r="E81" s="97">
        <v>1</v>
      </c>
      <c r="F81" s="98">
        <f>IF(F$8&gt;=Assumptions!$D$20,Staffing!$E81,0)</f>
        <v>0</v>
      </c>
      <c r="G81" s="98">
        <f>IF(G$8&gt;=Assumptions!$D$20,Staffing!$E81,0)</f>
        <v>0</v>
      </c>
      <c r="H81" s="98">
        <f>IF(H$8&gt;=Assumptions!$D$20,Staffing!$E81,0)</f>
        <v>0</v>
      </c>
      <c r="I81" s="98">
        <f>IF(I$8&gt;=Assumptions!$D$20,Staffing!$E81,0)</f>
        <v>0</v>
      </c>
      <c r="J81" s="98">
        <f>IF(J$8&gt;=Assumptions!$D$20,Staffing!$E81,0)</f>
        <v>0</v>
      </c>
      <c r="K81" s="98">
        <f>IF(K$8&gt;=Assumptions!$D$20,Staffing!$E81,0)</f>
        <v>0</v>
      </c>
      <c r="L81" s="98">
        <f>IF(L$8&gt;=Assumptions!$D$20,Staffing!$E81,0)</f>
        <v>0</v>
      </c>
      <c r="M81" s="98">
        <f>IF(M$8&gt;=Assumptions!$D$20,Staffing!$E81,0)</f>
        <v>0</v>
      </c>
      <c r="N81" s="98">
        <f>IF(N$8&gt;=Assumptions!$D$20,Staffing!$E81,0)</f>
        <v>0</v>
      </c>
      <c r="O81" s="98">
        <f>IF(O$8&gt;=Assumptions!$D$20,Staffing!$E81,0)</f>
        <v>0</v>
      </c>
      <c r="P81" s="98">
        <f>IF(P$8&gt;=Assumptions!$D$20,Staffing!$E81,0)</f>
        <v>0</v>
      </c>
      <c r="Q81" s="98">
        <f>IF(Q$8&gt;=Assumptions!$D$20,Staffing!$E81,0)</f>
        <v>0</v>
      </c>
      <c r="R81" s="98">
        <f>IF(R$8&gt;=Assumptions!$D$20,Staffing!$E81,0)</f>
        <v>0</v>
      </c>
      <c r="S81" s="98">
        <f>IF(S$8&gt;=Assumptions!$D$20,Staffing!$E81,0)</f>
        <v>0</v>
      </c>
      <c r="T81" s="98">
        <f>IF(T$8&gt;=Assumptions!$D$20,Staffing!$E81,0)</f>
        <v>0</v>
      </c>
      <c r="U81" s="98">
        <f>IF(U$8&gt;=Assumptions!$D$20,Staffing!$E81,0)</f>
        <v>0</v>
      </c>
      <c r="V81" s="98">
        <f>IF(V$8&gt;=Assumptions!$D$20,Staffing!$E81,0)</f>
        <v>0</v>
      </c>
      <c r="W81" s="98">
        <f>IF(W$8&gt;=Assumptions!$D$20,Staffing!$E81,0)</f>
        <v>0</v>
      </c>
      <c r="X81" s="98">
        <f>IF(X$8&gt;=Assumptions!$D$20,Staffing!$E81,0)</f>
        <v>0</v>
      </c>
      <c r="Y81" s="98">
        <f>IF(Y$8&gt;=Assumptions!$D$20,Staffing!$E81,0)</f>
        <v>0</v>
      </c>
      <c r="Z81" s="98">
        <f>IF(Z$8&gt;=Assumptions!$D$20,Staffing!$E81,0)</f>
        <v>0</v>
      </c>
      <c r="AA81" s="98">
        <f>IF(AA$8&gt;=Assumptions!$D$20,Staffing!$E81,0)</f>
        <v>0</v>
      </c>
      <c r="AB81" s="98">
        <f>IF(AB$8&gt;=Assumptions!$D$20,Staffing!$E81,0)</f>
        <v>0</v>
      </c>
      <c r="AC81" s="98">
        <f>IF(AC$8&gt;=Assumptions!$D$20,Staffing!$E81,0)</f>
        <v>0</v>
      </c>
      <c r="AD81" s="98">
        <f>IF(AD$8&gt;=Assumptions!$D$20,Staffing!$E81,0)</f>
        <v>1</v>
      </c>
      <c r="AE81" s="98">
        <f>IF(AE$8&gt;=Assumptions!$D$20,Staffing!$E81,0)</f>
        <v>1</v>
      </c>
      <c r="AF81" s="98">
        <f>IF(AF$8&gt;=Assumptions!$D$20,Staffing!$E81,0)</f>
        <v>1</v>
      </c>
      <c r="AG81" s="98">
        <f>IF(AG$8&gt;=Assumptions!$D$20,Staffing!$E81,0)</f>
        <v>1</v>
      </c>
      <c r="AH81" s="98">
        <f>IF(AH$8&gt;=Assumptions!$D$20,Staffing!$E81,0)</f>
        <v>1</v>
      </c>
      <c r="AI81" s="98">
        <f>IF(AI$8&gt;=Assumptions!$D$20,Staffing!$E81,0)</f>
        <v>1</v>
      </c>
      <c r="AJ81" s="98">
        <f>IF(AJ$8&gt;=Assumptions!$D$20,Staffing!$E81,0)</f>
        <v>1</v>
      </c>
      <c r="AK81" s="98">
        <f>IF(AK$8&gt;=Assumptions!$D$20,Staffing!$E81,0)</f>
        <v>1</v>
      </c>
      <c r="AL81" s="98">
        <f>IF(AL$8&gt;=Assumptions!$D$20,Staffing!$E81,0)</f>
        <v>1</v>
      </c>
      <c r="AM81" s="98">
        <f>IF(AM$8&gt;=Assumptions!$D$20,Staffing!$E81,0)</f>
        <v>1</v>
      </c>
      <c r="AN81" s="98">
        <f>IF(AN$8&gt;=Assumptions!$D$20,Staffing!$E81,0)</f>
        <v>1</v>
      </c>
      <c r="AO81" s="98">
        <f>IF(AO$8&gt;=Assumptions!$D$20,Staffing!$E81,0)</f>
        <v>1</v>
      </c>
      <c r="AP81" s="98">
        <f>IF(AP$8&gt;=Assumptions!$D$20,Staffing!$E81,0)</f>
        <v>1</v>
      </c>
      <c r="AQ81" s="98">
        <f>IF(AQ$8&gt;=Assumptions!$D$20,Staffing!$E81,0)</f>
        <v>1</v>
      </c>
      <c r="AR81" s="98">
        <f>IF(AR$8&gt;=Assumptions!$D$20,Staffing!$E81,0)</f>
        <v>1</v>
      </c>
      <c r="AS81" s="98">
        <f>IF(AS$8&gt;=Assumptions!$D$20,Staffing!$E81,0)</f>
        <v>1</v>
      </c>
      <c r="AT81" s="98">
        <f>IF(AT$8&gt;=Assumptions!$D$20,Staffing!$E81,0)</f>
        <v>1</v>
      </c>
      <c r="AU81" s="98">
        <f>IF(AU$8&gt;=Assumptions!$D$20,Staffing!$E81,0)</f>
        <v>1</v>
      </c>
      <c r="AV81" s="98">
        <f>IF(AV$8&gt;=Assumptions!$D$20,Staffing!$E81,0)</f>
        <v>1</v>
      </c>
      <c r="AW81" s="98">
        <f>IF(AW$8&gt;=Assumptions!$D$20,Staffing!$E81,0)</f>
        <v>1</v>
      </c>
      <c r="AX81" s="98">
        <f>IF(AX$8&gt;=Assumptions!$D$20,Staffing!$E81,0)</f>
        <v>1</v>
      </c>
      <c r="AY81" s="98">
        <f>IF(AY$8&gt;=Assumptions!$D$20,Staffing!$E81,0)</f>
        <v>1</v>
      </c>
      <c r="AZ81" s="98">
        <f>IF(AZ$8&gt;=Assumptions!$D$20,Staffing!$E81,0)</f>
        <v>1</v>
      </c>
      <c r="BA81" s="98">
        <f>IF(BA$8&gt;=Assumptions!$D$20,Staffing!$E81,0)</f>
        <v>1</v>
      </c>
      <c r="BB81" s="98">
        <f>IF(BB$8&gt;=Assumptions!$D$20,Staffing!$E81,0)</f>
        <v>1</v>
      </c>
      <c r="BC81" s="98">
        <f>IF(BC$8&gt;=Assumptions!$D$20,Staffing!$E81,0)</f>
        <v>1</v>
      </c>
      <c r="BD81" s="98">
        <f>IF(BD$8&gt;=Assumptions!$D$20,Staffing!$E81,0)</f>
        <v>1</v>
      </c>
      <c r="BE81" s="98">
        <f>IF(BE$8&gt;=Assumptions!$D$20,Staffing!$E81,0)</f>
        <v>1</v>
      </c>
      <c r="BF81" s="98">
        <f>IF(BF$8&gt;=Assumptions!$D$20,Staffing!$E81,0)</f>
        <v>1</v>
      </c>
      <c r="BG81" s="98">
        <f>IF(BG$8&gt;=Assumptions!$D$20,Staffing!$E81,0)</f>
        <v>1</v>
      </c>
      <c r="BH81" s="98">
        <f>IF(BH$8&gt;=Assumptions!$D$20,Staffing!$E81,0)</f>
        <v>1</v>
      </c>
      <c r="BI81" s="98">
        <f>IF(BI$8&gt;=Assumptions!$D$20,Staffing!$E81,0)</f>
        <v>1</v>
      </c>
      <c r="BJ81" s="98">
        <f>IF(BJ$8&gt;=Assumptions!$D$20,Staffing!$E81,0)</f>
        <v>1</v>
      </c>
      <c r="BK81" s="98">
        <f>IF(BK$8&gt;=Assumptions!$D$20,Staffing!$E81,0)</f>
        <v>1</v>
      </c>
      <c r="BL81" s="98">
        <f>IF(BL$8&gt;=Assumptions!$D$20,Staffing!$E81,0)</f>
        <v>1</v>
      </c>
      <c r="BM81" s="98">
        <f>IF(BM$8&gt;=Assumptions!$D$20,Staffing!$E81,0)</f>
        <v>1</v>
      </c>
      <c r="BN81" s="98">
        <f>IF(BN$8&gt;=Assumptions!$D$20,Staffing!$E81,0)</f>
        <v>1</v>
      </c>
      <c r="BO81" s="98">
        <f>IF(BO$8&gt;=Assumptions!$D$20,Staffing!$E81,0)</f>
        <v>1</v>
      </c>
      <c r="BP81" s="98">
        <f>IF(BP$8&gt;=Assumptions!$D$20,Staffing!$E81,0)</f>
        <v>1</v>
      </c>
      <c r="BQ81" s="98">
        <f>IF(BQ$8&gt;=Assumptions!$D$20,Staffing!$E81,0)</f>
        <v>1</v>
      </c>
      <c r="BR81" s="98">
        <f>IF(BR$8&gt;=Assumptions!$D$20,Staffing!$E81,0)</f>
        <v>1</v>
      </c>
      <c r="BS81" s="98">
        <f>IF(BS$8&gt;=Assumptions!$D$20,Staffing!$E81,0)</f>
        <v>1</v>
      </c>
      <c r="BT81" s="98">
        <f>IF(BT$8&gt;=Assumptions!$D$20,Staffing!$E81,0)</f>
        <v>1</v>
      </c>
      <c r="BU81" s="98">
        <f>IF(BU$8&gt;=Assumptions!$D$20,Staffing!$E81,0)</f>
        <v>1</v>
      </c>
      <c r="BV81" s="98">
        <f>IF(BV$8&gt;=Assumptions!$D$20,Staffing!$E81,0)</f>
        <v>1</v>
      </c>
      <c r="BW81" s="98">
        <f>IF(BW$8&gt;=Assumptions!$D$20,Staffing!$E81,0)</f>
        <v>1</v>
      </c>
      <c r="BX81" s="98">
        <f>IF(BX$8&gt;=Assumptions!$D$20,Staffing!$E81,0)</f>
        <v>1</v>
      </c>
      <c r="BY81" s="98">
        <f>IF(BY$8&gt;=Assumptions!$D$20,Staffing!$E81,0)</f>
        <v>1</v>
      </c>
      <c r="BZ81" s="98">
        <f>IF(BZ$8&gt;=Assumptions!$D$20,Staffing!$E81,0)</f>
        <v>1</v>
      </c>
      <c r="CA81" s="98">
        <f>IF(CA$8&gt;=Assumptions!$D$20,Staffing!$E81,0)</f>
        <v>1</v>
      </c>
      <c r="CB81" s="98">
        <f>IF(CB$8&gt;=Assumptions!$D$20,Staffing!$E81,0)</f>
        <v>1</v>
      </c>
      <c r="CC81" s="98">
        <f>IF(CC$8&gt;=Assumptions!$D$20,Staffing!$E81,0)</f>
        <v>1</v>
      </c>
      <c r="CD81" s="98">
        <f>IF(CD$8&gt;=Assumptions!$D$20,Staffing!$E81,0)</f>
        <v>1</v>
      </c>
      <c r="CE81" s="98">
        <f>IF(CE$8&gt;=Assumptions!$D$20,Staffing!$E81,0)</f>
        <v>1</v>
      </c>
      <c r="CF81" s="98">
        <f>IF(CF$8&gt;=Assumptions!$D$20,Staffing!$E81,0)</f>
        <v>1</v>
      </c>
      <c r="CG81" s="98">
        <f>IF(CG$8&gt;=Assumptions!$D$20,Staffing!$E81,0)</f>
        <v>1</v>
      </c>
      <c r="CH81" s="98">
        <f>IF(CH$8&gt;=Assumptions!$D$20,Staffing!$E81,0)</f>
        <v>1</v>
      </c>
      <c r="CI81" s="98">
        <f>IF(CI$8&gt;=Assumptions!$D$20,Staffing!$E81,0)</f>
        <v>1</v>
      </c>
      <c r="CJ81" s="98">
        <f>IF(CJ$8&gt;=Assumptions!$D$20,Staffing!$E81,0)</f>
        <v>1</v>
      </c>
      <c r="CK81" s="98">
        <f>IF(CK$8&gt;=Assumptions!$D$20,Staffing!$E81,0)</f>
        <v>1</v>
      </c>
      <c r="CL81" s="98">
        <f>IF(CL$8&gt;=Assumptions!$D$20,Staffing!$E81,0)</f>
        <v>1</v>
      </c>
      <c r="CM81" s="98">
        <f>IF(CM$8&gt;=Assumptions!$D$20,Staffing!$E81,0)</f>
        <v>1</v>
      </c>
      <c r="CN81" s="98">
        <f>IF(CN$8&gt;=Assumptions!$D$20,Staffing!$E81,0)</f>
        <v>1</v>
      </c>
      <c r="CO81" s="98">
        <f>IF(CO$8&gt;=Assumptions!$D$20,Staffing!$E81,0)</f>
        <v>1</v>
      </c>
      <c r="CP81" s="98">
        <f>IF(CP$8&gt;=Assumptions!$D$20,Staffing!$E81,0)</f>
        <v>1</v>
      </c>
      <c r="CQ81" s="98">
        <f>IF(CQ$8&gt;=Assumptions!$D$20,Staffing!$E81,0)</f>
        <v>1</v>
      </c>
      <c r="CR81" s="98">
        <f>IF(CR$8&gt;=Assumptions!$D$20,Staffing!$E81,0)</f>
        <v>1</v>
      </c>
      <c r="CS81" s="98">
        <f>IF(CS$8&gt;=Assumptions!$D$20,Staffing!$E81,0)</f>
        <v>1</v>
      </c>
      <c r="CT81" s="98">
        <f>IF(CT$8&gt;=Assumptions!$D$20,Staffing!$E81,0)</f>
        <v>1</v>
      </c>
      <c r="CU81" s="98">
        <f>IF(CU$8&gt;=Assumptions!$D$20,Staffing!$E81,0)</f>
        <v>1</v>
      </c>
      <c r="CV81" s="98">
        <f>IF(CV$8&gt;=Assumptions!$D$20,Staffing!$E81,0)</f>
        <v>1</v>
      </c>
      <c r="CW81" s="98">
        <f>IF(CW$8&gt;=Assumptions!$D$20,Staffing!$E81,0)</f>
        <v>1</v>
      </c>
      <c r="CX81" s="98">
        <f>IF(CX$8&gt;=Assumptions!$D$20,Staffing!$E81,0)</f>
        <v>1</v>
      </c>
      <c r="CY81" s="98">
        <f>IF(CY$8&gt;=Assumptions!$D$20,Staffing!$E81,0)</f>
        <v>1</v>
      </c>
      <c r="CZ81" s="98">
        <f>IF(CZ$8&gt;=Assumptions!$D$20,Staffing!$E81,0)</f>
        <v>1</v>
      </c>
      <c r="DA81" s="98">
        <f>IF(DA$8&gt;=Assumptions!$D$20,Staffing!$E81,0)</f>
        <v>1</v>
      </c>
      <c r="DB81" s="98">
        <f>IF(DB$8&gt;=Assumptions!$D$20,Staffing!$E81,0)</f>
        <v>1</v>
      </c>
      <c r="DC81" s="98">
        <f>IF(DC$8&gt;=Assumptions!$D$20,Staffing!$E81,0)</f>
        <v>1</v>
      </c>
      <c r="DD81" s="98">
        <f>IF(DD$8&gt;=Assumptions!$D$20,Staffing!$E81,0)</f>
        <v>1</v>
      </c>
      <c r="DE81" s="98">
        <f>IF(DE$8&gt;=Assumptions!$D$20,Staffing!$E81,0)</f>
        <v>1</v>
      </c>
      <c r="DF81" s="98">
        <f>IF(DF$8&gt;=Assumptions!$D$20,Staffing!$E81,0)</f>
        <v>1</v>
      </c>
      <c r="DG81" s="98">
        <f>IF(DG$8&gt;=Assumptions!$D$20,Staffing!$E81,0)</f>
        <v>1</v>
      </c>
      <c r="DH81" s="98">
        <f>IF(DH$8&gt;=Assumptions!$D$20,Staffing!$E81,0)</f>
        <v>1</v>
      </c>
      <c r="DI81" s="98">
        <f>IF(DI$8&gt;=Assumptions!$D$20,Staffing!$E81,0)</f>
        <v>1</v>
      </c>
      <c r="DJ81" s="98">
        <f>IF(DJ$8&gt;=Assumptions!$D$20,Staffing!$E81,0)</f>
        <v>1</v>
      </c>
      <c r="DK81" s="98">
        <f>IF(DK$8&gt;=Assumptions!$D$20,Staffing!$E81,0)</f>
        <v>1</v>
      </c>
      <c r="DL81" s="98">
        <f>IF(DL$8&gt;=Assumptions!$D$20,Staffing!$E81,0)</f>
        <v>1</v>
      </c>
      <c r="DM81" s="98">
        <f>IF(DM$8&gt;=Assumptions!$D$20,Staffing!$E81,0)</f>
        <v>1</v>
      </c>
      <c r="DN81" s="98">
        <f>IF(DN$8&gt;=Assumptions!$D$20,Staffing!$E81,0)</f>
        <v>1</v>
      </c>
      <c r="DO81" s="98">
        <f>IF(DO$8&gt;=Assumptions!$D$20,Staffing!$E81,0)</f>
        <v>1</v>
      </c>
      <c r="DP81" s="98">
        <f>IF(DP$8&gt;=Assumptions!$D$20,Staffing!$E81,0)</f>
        <v>1</v>
      </c>
      <c r="DQ81" s="98">
        <f>IF(DQ$8&gt;=Assumptions!$D$20,Staffing!$E81,0)</f>
        <v>1</v>
      </c>
      <c r="DR81" s="98">
        <f>IF(DR$8&gt;=Assumptions!$D$20,Staffing!$E81,0)</f>
        <v>1</v>
      </c>
      <c r="DS81" s="98">
        <f>IF(DS$8&gt;=Assumptions!$D$20,Staffing!$E81,0)</f>
        <v>1</v>
      </c>
      <c r="DT81" s="98">
        <f>IF(DT$8&gt;=Assumptions!$D$20,Staffing!$E81,0)</f>
        <v>1</v>
      </c>
      <c r="DU81" s="98">
        <f>IF(DU$8&gt;=Assumptions!$D$20,Staffing!$E81,0)</f>
        <v>1</v>
      </c>
      <c r="DV81" s="98">
        <f>IF(DV$8&gt;=Assumptions!$D$20,Staffing!$E81,0)</f>
        <v>1</v>
      </c>
    </row>
    <row r="82" spans="3:126">
      <c r="C82" s="1" t="s">
        <v>49</v>
      </c>
      <c r="D82" s="1" t="s">
        <v>624</v>
      </c>
      <c r="E82" s="98"/>
      <c r="F82" s="98">
        <f>SUM(F108:F113)*1.4</f>
        <v>0</v>
      </c>
      <c r="G82" s="98">
        <f t="shared" ref="G82:BR82" si="52">SUM(G108:G113)*1.4</f>
        <v>0</v>
      </c>
      <c r="H82" s="98">
        <f t="shared" si="52"/>
        <v>0</v>
      </c>
      <c r="I82" s="98">
        <f t="shared" si="52"/>
        <v>0</v>
      </c>
      <c r="J82" s="98">
        <f t="shared" si="52"/>
        <v>0</v>
      </c>
      <c r="K82" s="98">
        <f t="shared" si="52"/>
        <v>0</v>
      </c>
      <c r="L82" s="98">
        <f t="shared" si="52"/>
        <v>0</v>
      </c>
      <c r="M82" s="98">
        <f t="shared" si="52"/>
        <v>0</v>
      </c>
      <c r="N82" s="98">
        <f t="shared" si="52"/>
        <v>0</v>
      </c>
      <c r="O82" s="98">
        <f t="shared" si="52"/>
        <v>0</v>
      </c>
      <c r="P82" s="98">
        <f t="shared" si="52"/>
        <v>0</v>
      </c>
      <c r="Q82" s="98">
        <f t="shared" si="52"/>
        <v>0</v>
      </c>
      <c r="R82" s="98">
        <f t="shared" si="52"/>
        <v>0</v>
      </c>
      <c r="S82" s="98">
        <f t="shared" si="52"/>
        <v>0</v>
      </c>
      <c r="T82" s="98">
        <f t="shared" si="52"/>
        <v>0</v>
      </c>
      <c r="U82" s="98">
        <f t="shared" si="52"/>
        <v>0</v>
      </c>
      <c r="V82" s="98">
        <f t="shared" si="52"/>
        <v>0</v>
      </c>
      <c r="W82" s="98">
        <f t="shared" si="52"/>
        <v>0</v>
      </c>
      <c r="X82" s="98">
        <f t="shared" si="52"/>
        <v>0</v>
      </c>
      <c r="Y82" s="98">
        <f t="shared" si="52"/>
        <v>0</v>
      </c>
      <c r="Z82" s="98">
        <f t="shared" si="52"/>
        <v>0</v>
      </c>
      <c r="AA82" s="98">
        <f t="shared" si="52"/>
        <v>0</v>
      </c>
      <c r="AB82" s="98">
        <f t="shared" si="52"/>
        <v>0</v>
      </c>
      <c r="AC82" s="98">
        <f t="shared" si="52"/>
        <v>0</v>
      </c>
      <c r="AD82" s="98">
        <f t="shared" si="52"/>
        <v>4.1999999999999993</v>
      </c>
      <c r="AE82" s="98">
        <f t="shared" si="52"/>
        <v>4.1999999999999993</v>
      </c>
      <c r="AF82" s="98">
        <f t="shared" si="52"/>
        <v>4.1999999999999993</v>
      </c>
      <c r="AG82" s="98">
        <f t="shared" si="52"/>
        <v>4.1999999999999993</v>
      </c>
      <c r="AH82" s="98">
        <f t="shared" si="52"/>
        <v>4.1999999999999993</v>
      </c>
      <c r="AI82" s="98">
        <f t="shared" si="52"/>
        <v>4.1999999999999993</v>
      </c>
      <c r="AJ82" s="98">
        <f t="shared" si="52"/>
        <v>4.1999999999999993</v>
      </c>
      <c r="AK82" s="98">
        <f t="shared" si="52"/>
        <v>4.1999999999999993</v>
      </c>
      <c r="AL82" s="98">
        <f t="shared" si="52"/>
        <v>4.1999999999999993</v>
      </c>
      <c r="AM82" s="98">
        <f t="shared" si="52"/>
        <v>4.1999999999999993</v>
      </c>
      <c r="AN82" s="98">
        <f t="shared" si="52"/>
        <v>4.1999999999999993</v>
      </c>
      <c r="AO82" s="98">
        <f t="shared" si="52"/>
        <v>4.1999999999999993</v>
      </c>
      <c r="AP82" s="98">
        <f t="shared" si="52"/>
        <v>4.1999999999999993</v>
      </c>
      <c r="AQ82" s="98">
        <f t="shared" si="52"/>
        <v>4.1999999999999993</v>
      </c>
      <c r="AR82" s="98">
        <f t="shared" si="52"/>
        <v>4.1999999999999993</v>
      </c>
      <c r="AS82" s="98">
        <f t="shared" si="52"/>
        <v>4.1999999999999993</v>
      </c>
      <c r="AT82" s="98">
        <f t="shared" si="52"/>
        <v>4.1999999999999993</v>
      </c>
      <c r="AU82" s="98">
        <f t="shared" si="52"/>
        <v>4.1999999999999993</v>
      </c>
      <c r="AV82" s="98">
        <f t="shared" si="52"/>
        <v>4.1999999999999993</v>
      </c>
      <c r="AW82" s="98">
        <f t="shared" si="52"/>
        <v>4.1999999999999993</v>
      </c>
      <c r="AX82" s="98">
        <f t="shared" si="52"/>
        <v>4.1999999999999993</v>
      </c>
      <c r="AY82" s="98">
        <f t="shared" si="52"/>
        <v>4.1999999999999993</v>
      </c>
      <c r="AZ82" s="98">
        <f t="shared" si="52"/>
        <v>4.1999999999999993</v>
      </c>
      <c r="BA82" s="98">
        <f t="shared" si="52"/>
        <v>4.1999999999999993</v>
      </c>
      <c r="BB82" s="98">
        <f t="shared" si="52"/>
        <v>4.1999999999999993</v>
      </c>
      <c r="BC82" s="98">
        <f t="shared" si="52"/>
        <v>4.1999999999999993</v>
      </c>
      <c r="BD82" s="98">
        <f t="shared" si="52"/>
        <v>4.1999999999999993</v>
      </c>
      <c r="BE82" s="98">
        <f t="shared" si="52"/>
        <v>4.1999999999999993</v>
      </c>
      <c r="BF82" s="98">
        <f t="shared" si="52"/>
        <v>4.1999999999999993</v>
      </c>
      <c r="BG82" s="98">
        <f t="shared" si="52"/>
        <v>4.1999999999999993</v>
      </c>
      <c r="BH82" s="98">
        <f t="shared" si="52"/>
        <v>4.1999999999999993</v>
      </c>
      <c r="BI82" s="98">
        <f t="shared" si="52"/>
        <v>4.1999999999999993</v>
      </c>
      <c r="BJ82" s="98">
        <f t="shared" si="52"/>
        <v>4.1999999999999993</v>
      </c>
      <c r="BK82" s="98">
        <f t="shared" si="52"/>
        <v>4.1999999999999993</v>
      </c>
      <c r="BL82" s="98">
        <f t="shared" si="52"/>
        <v>4.1999999999999993</v>
      </c>
      <c r="BM82" s="98">
        <f t="shared" si="52"/>
        <v>4.1999999999999993</v>
      </c>
      <c r="BN82" s="98">
        <f t="shared" si="52"/>
        <v>4.1999999999999993</v>
      </c>
      <c r="BO82" s="98">
        <f t="shared" si="52"/>
        <v>4.1999999999999993</v>
      </c>
      <c r="BP82" s="98">
        <f t="shared" si="52"/>
        <v>4.1999999999999993</v>
      </c>
      <c r="BQ82" s="98">
        <f t="shared" si="52"/>
        <v>4.1999999999999993</v>
      </c>
      <c r="BR82" s="98">
        <f t="shared" si="52"/>
        <v>4.1999999999999993</v>
      </c>
      <c r="BS82" s="98">
        <f t="shared" ref="BS82:DV82" si="53">SUM(BS108:BS113)*1.4</f>
        <v>4.1999999999999993</v>
      </c>
      <c r="BT82" s="98">
        <f t="shared" si="53"/>
        <v>4.1999999999999993</v>
      </c>
      <c r="BU82" s="98">
        <f t="shared" si="53"/>
        <v>4.1999999999999993</v>
      </c>
      <c r="BV82" s="98">
        <f t="shared" si="53"/>
        <v>4.1999999999999993</v>
      </c>
      <c r="BW82" s="98">
        <f t="shared" si="53"/>
        <v>4.1999999999999993</v>
      </c>
      <c r="BX82" s="98">
        <f t="shared" si="53"/>
        <v>4.1999999999999993</v>
      </c>
      <c r="BY82" s="98">
        <f t="shared" si="53"/>
        <v>4.1999999999999993</v>
      </c>
      <c r="BZ82" s="98">
        <f t="shared" si="53"/>
        <v>4.1999999999999993</v>
      </c>
      <c r="CA82" s="98">
        <f t="shared" si="53"/>
        <v>4.1999999999999993</v>
      </c>
      <c r="CB82" s="98">
        <f t="shared" si="53"/>
        <v>4.1999999999999993</v>
      </c>
      <c r="CC82" s="98">
        <f t="shared" si="53"/>
        <v>4.1999999999999993</v>
      </c>
      <c r="CD82" s="98">
        <f t="shared" si="53"/>
        <v>4.1999999999999993</v>
      </c>
      <c r="CE82" s="98">
        <f t="shared" si="53"/>
        <v>4.1999999999999993</v>
      </c>
      <c r="CF82" s="98">
        <f t="shared" si="53"/>
        <v>4.1999999999999993</v>
      </c>
      <c r="CG82" s="98">
        <f t="shared" si="53"/>
        <v>4.1999999999999993</v>
      </c>
      <c r="CH82" s="98">
        <f t="shared" si="53"/>
        <v>4.1999999999999993</v>
      </c>
      <c r="CI82" s="98">
        <f t="shared" si="53"/>
        <v>4.1999999999999993</v>
      </c>
      <c r="CJ82" s="98">
        <f t="shared" si="53"/>
        <v>4.1999999999999993</v>
      </c>
      <c r="CK82" s="98">
        <f t="shared" si="53"/>
        <v>4.1999999999999993</v>
      </c>
      <c r="CL82" s="98">
        <f t="shared" si="53"/>
        <v>4.1999999999999993</v>
      </c>
      <c r="CM82" s="98">
        <f t="shared" si="53"/>
        <v>4.1999999999999993</v>
      </c>
      <c r="CN82" s="98">
        <f t="shared" si="53"/>
        <v>4.1999999999999993</v>
      </c>
      <c r="CO82" s="98">
        <f t="shared" si="53"/>
        <v>4.1999999999999993</v>
      </c>
      <c r="CP82" s="98">
        <f t="shared" si="53"/>
        <v>4.1999999999999993</v>
      </c>
      <c r="CQ82" s="98">
        <f t="shared" si="53"/>
        <v>4.1999999999999993</v>
      </c>
      <c r="CR82" s="98">
        <f t="shared" si="53"/>
        <v>4.1999999999999993</v>
      </c>
      <c r="CS82" s="98">
        <f t="shared" si="53"/>
        <v>4.1999999999999993</v>
      </c>
      <c r="CT82" s="98">
        <f t="shared" si="53"/>
        <v>4.1999999999999993</v>
      </c>
      <c r="CU82" s="98">
        <f t="shared" si="53"/>
        <v>4.1999999999999993</v>
      </c>
      <c r="CV82" s="98">
        <f t="shared" si="53"/>
        <v>4.1999999999999993</v>
      </c>
      <c r="CW82" s="98">
        <f t="shared" si="53"/>
        <v>4.1999999999999993</v>
      </c>
      <c r="CX82" s="98">
        <f t="shared" si="53"/>
        <v>4.1999999999999993</v>
      </c>
      <c r="CY82" s="98">
        <f t="shared" si="53"/>
        <v>4.1999999999999993</v>
      </c>
      <c r="CZ82" s="98">
        <f t="shared" si="53"/>
        <v>4.1999999999999993</v>
      </c>
      <c r="DA82" s="98">
        <f t="shared" si="53"/>
        <v>4.1999999999999993</v>
      </c>
      <c r="DB82" s="98">
        <f t="shared" si="53"/>
        <v>4.1999999999999993</v>
      </c>
      <c r="DC82" s="98">
        <f t="shared" si="53"/>
        <v>4.1999999999999993</v>
      </c>
      <c r="DD82" s="98">
        <f t="shared" si="53"/>
        <v>4.1999999999999993</v>
      </c>
      <c r="DE82" s="98">
        <f t="shared" si="53"/>
        <v>4.1999999999999993</v>
      </c>
      <c r="DF82" s="98">
        <f t="shared" si="53"/>
        <v>4.1999999999999993</v>
      </c>
      <c r="DG82" s="98">
        <f t="shared" si="53"/>
        <v>4.1999999999999993</v>
      </c>
      <c r="DH82" s="98">
        <f t="shared" si="53"/>
        <v>4.1999999999999993</v>
      </c>
      <c r="DI82" s="98">
        <f t="shared" si="53"/>
        <v>4.1999999999999993</v>
      </c>
      <c r="DJ82" s="98">
        <f t="shared" si="53"/>
        <v>4.1999999999999993</v>
      </c>
      <c r="DK82" s="98">
        <f t="shared" si="53"/>
        <v>4.1999999999999993</v>
      </c>
      <c r="DL82" s="98">
        <f t="shared" si="53"/>
        <v>4.1999999999999993</v>
      </c>
      <c r="DM82" s="98">
        <f t="shared" si="53"/>
        <v>4.1999999999999993</v>
      </c>
      <c r="DN82" s="98">
        <f t="shared" si="53"/>
        <v>4.1999999999999993</v>
      </c>
      <c r="DO82" s="98">
        <f t="shared" si="53"/>
        <v>4.1999999999999993</v>
      </c>
      <c r="DP82" s="98">
        <f t="shared" si="53"/>
        <v>4.1999999999999993</v>
      </c>
      <c r="DQ82" s="98">
        <f t="shared" si="53"/>
        <v>4.1999999999999993</v>
      </c>
      <c r="DR82" s="98">
        <f t="shared" si="53"/>
        <v>4.1999999999999993</v>
      </c>
      <c r="DS82" s="98">
        <f t="shared" si="53"/>
        <v>4.1999999999999993</v>
      </c>
      <c r="DT82" s="98">
        <f t="shared" si="53"/>
        <v>4.1999999999999993</v>
      </c>
      <c r="DU82" s="98">
        <f t="shared" si="53"/>
        <v>4.1999999999999993</v>
      </c>
      <c r="DV82" s="98">
        <f t="shared" si="53"/>
        <v>4.1999999999999993</v>
      </c>
    </row>
    <row r="83" spans="3:126">
      <c r="C83" s="1" t="s">
        <v>49</v>
      </c>
      <c r="D83" s="1" t="s">
        <v>162</v>
      </c>
      <c r="E83" s="98"/>
      <c r="F83" s="98">
        <f>SUM(F100:F105)*1.4</f>
        <v>0</v>
      </c>
      <c r="G83" s="98">
        <f t="shared" ref="G83:BR83" si="54">SUM(G100:G105)*1.4</f>
        <v>0</v>
      </c>
      <c r="H83" s="98">
        <f t="shared" si="54"/>
        <v>0</v>
      </c>
      <c r="I83" s="98">
        <f t="shared" si="54"/>
        <v>0</v>
      </c>
      <c r="J83" s="98">
        <f t="shared" si="54"/>
        <v>0</v>
      </c>
      <c r="K83" s="98">
        <f t="shared" si="54"/>
        <v>0</v>
      </c>
      <c r="L83" s="98">
        <f t="shared" si="54"/>
        <v>0</v>
      </c>
      <c r="M83" s="98">
        <f t="shared" si="54"/>
        <v>0</v>
      </c>
      <c r="N83" s="98">
        <f t="shared" si="54"/>
        <v>0</v>
      </c>
      <c r="O83" s="98">
        <f t="shared" si="54"/>
        <v>0</v>
      </c>
      <c r="P83" s="98">
        <f t="shared" si="54"/>
        <v>0</v>
      </c>
      <c r="Q83" s="98">
        <f t="shared" si="54"/>
        <v>0</v>
      </c>
      <c r="R83" s="98">
        <f t="shared" si="54"/>
        <v>0</v>
      </c>
      <c r="S83" s="98">
        <f t="shared" si="54"/>
        <v>0</v>
      </c>
      <c r="T83" s="98">
        <f t="shared" si="54"/>
        <v>0</v>
      </c>
      <c r="U83" s="98">
        <f t="shared" si="54"/>
        <v>0</v>
      </c>
      <c r="V83" s="98">
        <f t="shared" si="54"/>
        <v>0</v>
      </c>
      <c r="W83" s="98">
        <f t="shared" si="54"/>
        <v>0</v>
      </c>
      <c r="X83" s="98">
        <f t="shared" si="54"/>
        <v>0</v>
      </c>
      <c r="Y83" s="98">
        <f t="shared" si="54"/>
        <v>0</v>
      </c>
      <c r="Z83" s="98">
        <f t="shared" si="54"/>
        <v>0</v>
      </c>
      <c r="AA83" s="98">
        <f t="shared" si="54"/>
        <v>0</v>
      </c>
      <c r="AB83" s="98">
        <f t="shared" si="54"/>
        <v>0</v>
      </c>
      <c r="AC83" s="98">
        <f t="shared" si="54"/>
        <v>0</v>
      </c>
      <c r="AD83" s="98">
        <f t="shared" si="54"/>
        <v>7</v>
      </c>
      <c r="AE83" s="98">
        <f t="shared" si="54"/>
        <v>7</v>
      </c>
      <c r="AF83" s="98">
        <f t="shared" si="54"/>
        <v>7</v>
      </c>
      <c r="AG83" s="98">
        <f t="shared" si="54"/>
        <v>7</v>
      </c>
      <c r="AH83" s="98">
        <f t="shared" si="54"/>
        <v>7</v>
      </c>
      <c r="AI83" s="98">
        <f t="shared" si="54"/>
        <v>7</v>
      </c>
      <c r="AJ83" s="98">
        <f t="shared" si="54"/>
        <v>7</v>
      </c>
      <c r="AK83" s="98">
        <f t="shared" si="54"/>
        <v>7</v>
      </c>
      <c r="AL83" s="98">
        <f t="shared" si="54"/>
        <v>7</v>
      </c>
      <c r="AM83" s="98">
        <f t="shared" si="54"/>
        <v>7</v>
      </c>
      <c r="AN83" s="98">
        <f t="shared" si="54"/>
        <v>7</v>
      </c>
      <c r="AO83" s="98">
        <f t="shared" si="54"/>
        <v>7</v>
      </c>
      <c r="AP83" s="98">
        <f t="shared" si="54"/>
        <v>7</v>
      </c>
      <c r="AQ83" s="98">
        <f t="shared" si="54"/>
        <v>7</v>
      </c>
      <c r="AR83" s="98">
        <f t="shared" si="54"/>
        <v>7</v>
      </c>
      <c r="AS83" s="98">
        <f t="shared" si="54"/>
        <v>9.7999999999999989</v>
      </c>
      <c r="AT83" s="98">
        <f t="shared" si="54"/>
        <v>9.7999999999999989</v>
      </c>
      <c r="AU83" s="98">
        <f t="shared" si="54"/>
        <v>9.7999999999999989</v>
      </c>
      <c r="AV83" s="98">
        <f t="shared" si="54"/>
        <v>9.7999999999999989</v>
      </c>
      <c r="AW83" s="98">
        <f t="shared" si="54"/>
        <v>9.7999999999999989</v>
      </c>
      <c r="AX83" s="98">
        <f t="shared" si="54"/>
        <v>9.7999999999999989</v>
      </c>
      <c r="AY83" s="98">
        <f t="shared" si="54"/>
        <v>9.7999999999999989</v>
      </c>
      <c r="AZ83" s="98">
        <f t="shared" si="54"/>
        <v>9.7999999999999989</v>
      </c>
      <c r="BA83" s="98">
        <f t="shared" si="54"/>
        <v>9.7999999999999989</v>
      </c>
      <c r="BB83" s="98">
        <f t="shared" si="54"/>
        <v>9.7999999999999989</v>
      </c>
      <c r="BC83" s="98">
        <f t="shared" si="54"/>
        <v>9.7999999999999989</v>
      </c>
      <c r="BD83" s="98">
        <f t="shared" si="54"/>
        <v>9.7999999999999989</v>
      </c>
      <c r="BE83" s="98">
        <f t="shared" si="54"/>
        <v>9.7999999999999989</v>
      </c>
      <c r="BF83" s="98">
        <f t="shared" si="54"/>
        <v>9.7999999999999989</v>
      </c>
      <c r="BG83" s="98">
        <f t="shared" si="54"/>
        <v>9.7999999999999989</v>
      </c>
      <c r="BH83" s="98">
        <f t="shared" si="54"/>
        <v>9.7999999999999989</v>
      </c>
      <c r="BI83" s="98">
        <f t="shared" si="54"/>
        <v>9.7999999999999989</v>
      </c>
      <c r="BJ83" s="98">
        <f t="shared" si="54"/>
        <v>9.7999999999999989</v>
      </c>
      <c r="BK83" s="98">
        <f t="shared" si="54"/>
        <v>9.7999999999999989</v>
      </c>
      <c r="BL83" s="98">
        <f t="shared" si="54"/>
        <v>9.7999999999999989</v>
      </c>
      <c r="BM83" s="98">
        <f t="shared" si="54"/>
        <v>9.7999999999999989</v>
      </c>
      <c r="BN83" s="98">
        <f t="shared" si="54"/>
        <v>9.7999999999999989</v>
      </c>
      <c r="BO83" s="98">
        <f t="shared" si="54"/>
        <v>9.7999999999999989</v>
      </c>
      <c r="BP83" s="98">
        <f t="shared" si="54"/>
        <v>9.7999999999999989</v>
      </c>
      <c r="BQ83" s="98">
        <f t="shared" si="54"/>
        <v>9.7999999999999989</v>
      </c>
      <c r="BR83" s="98">
        <f t="shared" si="54"/>
        <v>9.7999999999999989</v>
      </c>
      <c r="BS83" s="98">
        <f t="shared" ref="BS83:DV83" si="55">SUM(BS100:BS105)*1.4</f>
        <v>9.7999999999999989</v>
      </c>
      <c r="BT83" s="98">
        <f t="shared" si="55"/>
        <v>9.7999999999999989</v>
      </c>
      <c r="BU83" s="98">
        <f t="shared" si="55"/>
        <v>9.7999999999999989</v>
      </c>
      <c r="BV83" s="98">
        <f t="shared" si="55"/>
        <v>9.7999999999999989</v>
      </c>
      <c r="BW83" s="98">
        <f t="shared" si="55"/>
        <v>9.7999999999999989</v>
      </c>
      <c r="BX83" s="98">
        <f t="shared" si="55"/>
        <v>9.7999999999999989</v>
      </c>
      <c r="BY83" s="98">
        <f t="shared" si="55"/>
        <v>9.7999999999999989</v>
      </c>
      <c r="BZ83" s="98">
        <f t="shared" si="55"/>
        <v>9.7999999999999989</v>
      </c>
      <c r="CA83" s="98">
        <f t="shared" si="55"/>
        <v>9.7999999999999989</v>
      </c>
      <c r="CB83" s="98">
        <f t="shared" si="55"/>
        <v>9.7999999999999989</v>
      </c>
      <c r="CC83" s="98">
        <f t="shared" si="55"/>
        <v>9.7999999999999989</v>
      </c>
      <c r="CD83" s="98">
        <f t="shared" si="55"/>
        <v>9.7999999999999989</v>
      </c>
      <c r="CE83" s="98">
        <f t="shared" si="55"/>
        <v>9.7999999999999989</v>
      </c>
      <c r="CF83" s="98">
        <f t="shared" si="55"/>
        <v>9.7999999999999989</v>
      </c>
      <c r="CG83" s="98">
        <f t="shared" si="55"/>
        <v>9.7999999999999989</v>
      </c>
      <c r="CH83" s="98">
        <f t="shared" si="55"/>
        <v>9.7999999999999989</v>
      </c>
      <c r="CI83" s="98">
        <f t="shared" si="55"/>
        <v>9.7999999999999989</v>
      </c>
      <c r="CJ83" s="98">
        <f t="shared" si="55"/>
        <v>9.7999999999999989</v>
      </c>
      <c r="CK83" s="98">
        <f t="shared" si="55"/>
        <v>9.7999999999999989</v>
      </c>
      <c r="CL83" s="98">
        <f t="shared" si="55"/>
        <v>9.7999999999999989</v>
      </c>
      <c r="CM83" s="98">
        <f t="shared" si="55"/>
        <v>9.7999999999999989</v>
      </c>
      <c r="CN83" s="98">
        <f t="shared" si="55"/>
        <v>9.7999999999999989</v>
      </c>
      <c r="CO83" s="98">
        <f t="shared" si="55"/>
        <v>9.7999999999999989</v>
      </c>
      <c r="CP83" s="98">
        <f t="shared" si="55"/>
        <v>9.7999999999999989</v>
      </c>
      <c r="CQ83" s="98">
        <f t="shared" si="55"/>
        <v>9.7999999999999989</v>
      </c>
      <c r="CR83" s="98">
        <f t="shared" si="55"/>
        <v>9.7999999999999989</v>
      </c>
      <c r="CS83" s="98">
        <f t="shared" si="55"/>
        <v>9.7999999999999989</v>
      </c>
      <c r="CT83" s="98">
        <f t="shared" si="55"/>
        <v>9.7999999999999989</v>
      </c>
      <c r="CU83" s="98">
        <f t="shared" si="55"/>
        <v>9.7999999999999989</v>
      </c>
      <c r="CV83" s="98">
        <f t="shared" si="55"/>
        <v>9.7999999999999989</v>
      </c>
      <c r="CW83" s="98">
        <f t="shared" si="55"/>
        <v>9.7999999999999989</v>
      </c>
      <c r="CX83" s="98">
        <f t="shared" si="55"/>
        <v>9.7999999999999989</v>
      </c>
      <c r="CY83" s="98">
        <f t="shared" si="55"/>
        <v>9.7999999999999989</v>
      </c>
      <c r="CZ83" s="98">
        <f t="shared" si="55"/>
        <v>9.7999999999999989</v>
      </c>
      <c r="DA83" s="98">
        <f t="shared" si="55"/>
        <v>9.7999999999999989</v>
      </c>
      <c r="DB83" s="98">
        <f t="shared" si="55"/>
        <v>9.7999999999999989</v>
      </c>
      <c r="DC83" s="98">
        <f t="shared" si="55"/>
        <v>9.7999999999999989</v>
      </c>
      <c r="DD83" s="98">
        <f t="shared" si="55"/>
        <v>9.7999999999999989</v>
      </c>
      <c r="DE83" s="98">
        <f t="shared" si="55"/>
        <v>9.7999999999999989</v>
      </c>
      <c r="DF83" s="98">
        <f t="shared" si="55"/>
        <v>9.7999999999999989</v>
      </c>
      <c r="DG83" s="98">
        <f t="shared" si="55"/>
        <v>9.7999999999999989</v>
      </c>
      <c r="DH83" s="98">
        <f t="shared" si="55"/>
        <v>9.7999999999999989</v>
      </c>
      <c r="DI83" s="98">
        <f t="shared" si="55"/>
        <v>9.7999999999999989</v>
      </c>
      <c r="DJ83" s="98">
        <f t="shared" si="55"/>
        <v>9.7999999999999989</v>
      </c>
      <c r="DK83" s="98">
        <f t="shared" si="55"/>
        <v>9.7999999999999989</v>
      </c>
      <c r="DL83" s="98">
        <f t="shared" si="55"/>
        <v>9.7999999999999989</v>
      </c>
      <c r="DM83" s="98">
        <f t="shared" si="55"/>
        <v>9.7999999999999989</v>
      </c>
      <c r="DN83" s="98">
        <f t="shared" si="55"/>
        <v>9.7999999999999989</v>
      </c>
      <c r="DO83" s="98">
        <f t="shared" si="55"/>
        <v>9.7999999999999989</v>
      </c>
      <c r="DP83" s="98">
        <f t="shared" si="55"/>
        <v>9.7999999999999989</v>
      </c>
      <c r="DQ83" s="98">
        <f t="shared" si="55"/>
        <v>9.7999999999999989</v>
      </c>
      <c r="DR83" s="98">
        <f t="shared" si="55"/>
        <v>9.7999999999999989</v>
      </c>
      <c r="DS83" s="98">
        <f t="shared" si="55"/>
        <v>9.7999999999999989</v>
      </c>
      <c r="DT83" s="98">
        <f t="shared" si="55"/>
        <v>9.7999999999999989</v>
      </c>
      <c r="DU83" s="98">
        <f t="shared" si="55"/>
        <v>9.7999999999999989</v>
      </c>
      <c r="DV83" s="98">
        <f t="shared" si="55"/>
        <v>9.7999999999999989</v>
      </c>
    </row>
    <row r="84" spans="3:126">
      <c r="C84" s="1" t="s">
        <v>49</v>
      </c>
      <c r="D84" s="1" t="s">
        <v>161</v>
      </c>
      <c r="E84" s="98"/>
      <c r="F84" s="98">
        <f>SUM(F92:F97)*1.4</f>
        <v>0</v>
      </c>
      <c r="G84" s="98">
        <f t="shared" ref="G84:BR84" si="56">SUM(G92:G97)*1.4</f>
        <v>0</v>
      </c>
      <c r="H84" s="98">
        <f t="shared" si="56"/>
        <v>0</v>
      </c>
      <c r="I84" s="98">
        <f t="shared" si="56"/>
        <v>0</v>
      </c>
      <c r="J84" s="98">
        <f t="shared" si="56"/>
        <v>0</v>
      </c>
      <c r="K84" s="98">
        <f t="shared" si="56"/>
        <v>0</v>
      </c>
      <c r="L84" s="98">
        <f t="shared" si="56"/>
        <v>0</v>
      </c>
      <c r="M84" s="98">
        <f t="shared" si="56"/>
        <v>0</v>
      </c>
      <c r="N84" s="98">
        <f t="shared" si="56"/>
        <v>0</v>
      </c>
      <c r="O84" s="98">
        <f t="shared" si="56"/>
        <v>0</v>
      </c>
      <c r="P84" s="98">
        <f t="shared" si="56"/>
        <v>0</v>
      </c>
      <c r="Q84" s="98">
        <f t="shared" si="56"/>
        <v>0</v>
      </c>
      <c r="R84" s="98">
        <f t="shared" si="56"/>
        <v>0</v>
      </c>
      <c r="S84" s="98">
        <f t="shared" si="56"/>
        <v>0</v>
      </c>
      <c r="T84" s="98">
        <f t="shared" si="56"/>
        <v>0</v>
      </c>
      <c r="U84" s="98">
        <f t="shared" si="56"/>
        <v>0</v>
      </c>
      <c r="V84" s="98">
        <f t="shared" si="56"/>
        <v>0</v>
      </c>
      <c r="W84" s="98">
        <f t="shared" si="56"/>
        <v>0</v>
      </c>
      <c r="X84" s="98">
        <f t="shared" si="56"/>
        <v>0</v>
      </c>
      <c r="Y84" s="98">
        <f t="shared" si="56"/>
        <v>0</v>
      </c>
      <c r="Z84" s="98">
        <f t="shared" si="56"/>
        <v>0</v>
      </c>
      <c r="AA84" s="98">
        <f t="shared" si="56"/>
        <v>0</v>
      </c>
      <c r="AB84" s="98">
        <f t="shared" si="56"/>
        <v>0</v>
      </c>
      <c r="AC84" s="98">
        <f t="shared" si="56"/>
        <v>0</v>
      </c>
      <c r="AD84" s="98">
        <f t="shared" si="56"/>
        <v>8.3999999999999986</v>
      </c>
      <c r="AE84" s="98">
        <f t="shared" si="56"/>
        <v>8.3999999999999986</v>
      </c>
      <c r="AF84" s="98">
        <f t="shared" si="56"/>
        <v>8.3999999999999986</v>
      </c>
      <c r="AG84" s="98">
        <f t="shared" si="56"/>
        <v>8.3999999999999986</v>
      </c>
      <c r="AH84" s="98">
        <f t="shared" si="56"/>
        <v>8.3999999999999986</v>
      </c>
      <c r="AI84" s="98">
        <f t="shared" si="56"/>
        <v>8.3999999999999986</v>
      </c>
      <c r="AJ84" s="98">
        <f t="shared" si="56"/>
        <v>8.3999999999999986</v>
      </c>
      <c r="AK84" s="98">
        <f t="shared" si="56"/>
        <v>12.6</v>
      </c>
      <c r="AL84" s="98">
        <f t="shared" si="56"/>
        <v>12.6</v>
      </c>
      <c r="AM84" s="98">
        <f t="shared" si="56"/>
        <v>12.6</v>
      </c>
      <c r="AN84" s="98">
        <f t="shared" si="56"/>
        <v>14</v>
      </c>
      <c r="AO84" s="98">
        <f t="shared" si="56"/>
        <v>14</v>
      </c>
      <c r="AP84" s="98">
        <f t="shared" si="56"/>
        <v>14</v>
      </c>
      <c r="AQ84" s="98">
        <f t="shared" si="56"/>
        <v>14</v>
      </c>
      <c r="AR84" s="98">
        <f t="shared" si="56"/>
        <v>14</v>
      </c>
      <c r="AS84" s="98">
        <f t="shared" si="56"/>
        <v>16.799999999999997</v>
      </c>
      <c r="AT84" s="98">
        <f t="shared" si="56"/>
        <v>18.2</v>
      </c>
      <c r="AU84" s="98">
        <f t="shared" si="56"/>
        <v>18.2</v>
      </c>
      <c r="AV84" s="98">
        <f t="shared" si="56"/>
        <v>18.2</v>
      </c>
      <c r="AW84" s="98">
        <f t="shared" si="56"/>
        <v>18.2</v>
      </c>
      <c r="AX84" s="98">
        <f t="shared" si="56"/>
        <v>18.2</v>
      </c>
      <c r="AY84" s="98">
        <f t="shared" si="56"/>
        <v>19.599999999999998</v>
      </c>
      <c r="AZ84" s="98">
        <f t="shared" si="56"/>
        <v>19.599999999999998</v>
      </c>
      <c r="BA84" s="98">
        <f t="shared" si="56"/>
        <v>21</v>
      </c>
      <c r="BB84" s="98">
        <f t="shared" si="56"/>
        <v>21</v>
      </c>
      <c r="BC84" s="98">
        <f t="shared" si="56"/>
        <v>21</v>
      </c>
      <c r="BD84" s="98">
        <f t="shared" si="56"/>
        <v>21</v>
      </c>
      <c r="BE84" s="98">
        <f t="shared" si="56"/>
        <v>23.799999999999997</v>
      </c>
      <c r="BF84" s="98">
        <f t="shared" si="56"/>
        <v>23.799999999999997</v>
      </c>
      <c r="BG84" s="98">
        <f t="shared" si="56"/>
        <v>23.799999999999997</v>
      </c>
      <c r="BH84" s="98">
        <f t="shared" si="56"/>
        <v>23.799999999999997</v>
      </c>
      <c r="BI84" s="98">
        <f t="shared" si="56"/>
        <v>23.799999999999997</v>
      </c>
      <c r="BJ84" s="98">
        <f t="shared" si="56"/>
        <v>23.799999999999997</v>
      </c>
      <c r="BK84" s="98">
        <f t="shared" si="56"/>
        <v>23.799999999999997</v>
      </c>
      <c r="BL84" s="98">
        <f t="shared" si="56"/>
        <v>23.799999999999997</v>
      </c>
      <c r="BM84" s="98">
        <f t="shared" si="56"/>
        <v>23.799999999999997</v>
      </c>
      <c r="BN84" s="98">
        <f t="shared" si="56"/>
        <v>23.799999999999997</v>
      </c>
      <c r="BO84" s="98">
        <f t="shared" si="56"/>
        <v>23.799999999999997</v>
      </c>
      <c r="BP84" s="98">
        <f t="shared" si="56"/>
        <v>23.799999999999997</v>
      </c>
      <c r="BQ84" s="98">
        <f t="shared" si="56"/>
        <v>23.799999999999997</v>
      </c>
      <c r="BR84" s="98">
        <f t="shared" si="56"/>
        <v>23.799999999999997</v>
      </c>
      <c r="BS84" s="98">
        <f t="shared" ref="BS84:DV84" si="57">SUM(BS92:BS97)*1.4</f>
        <v>23.799999999999997</v>
      </c>
      <c r="BT84" s="98">
        <f t="shared" si="57"/>
        <v>23.799999999999997</v>
      </c>
      <c r="BU84" s="98">
        <f t="shared" si="57"/>
        <v>23.799999999999997</v>
      </c>
      <c r="BV84" s="98">
        <f t="shared" si="57"/>
        <v>23.799999999999997</v>
      </c>
      <c r="BW84" s="98">
        <f t="shared" si="57"/>
        <v>23.799999999999997</v>
      </c>
      <c r="BX84" s="98">
        <f t="shared" si="57"/>
        <v>23.799999999999997</v>
      </c>
      <c r="BY84" s="98">
        <f t="shared" si="57"/>
        <v>23.799999999999997</v>
      </c>
      <c r="BZ84" s="98">
        <f t="shared" si="57"/>
        <v>23.799999999999997</v>
      </c>
      <c r="CA84" s="98">
        <f t="shared" si="57"/>
        <v>23.799999999999997</v>
      </c>
      <c r="CB84" s="98">
        <f t="shared" si="57"/>
        <v>23.799999999999997</v>
      </c>
      <c r="CC84" s="98">
        <f t="shared" si="57"/>
        <v>23.799999999999997</v>
      </c>
      <c r="CD84" s="98">
        <f t="shared" si="57"/>
        <v>23.799999999999997</v>
      </c>
      <c r="CE84" s="98">
        <f t="shared" si="57"/>
        <v>23.799999999999997</v>
      </c>
      <c r="CF84" s="98">
        <f t="shared" si="57"/>
        <v>23.799999999999997</v>
      </c>
      <c r="CG84" s="98">
        <f t="shared" si="57"/>
        <v>23.799999999999997</v>
      </c>
      <c r="CH84" s="98">
        <f t="shared" si="57"/>
        <v>23.799999999999997</v>
      </c>
      <c r="CI84" s="98">
        <f t="shared" si="57"/>
        <v>23.799999999999997</v>
      </c>
      <c r="CJ84" s="98">
        <f t="shared" si="57"/>
        <v>23.799999999999997</v>
      </c>
      <c r="CK84" s="98">
        <f t="shared" si="57"/>
        <v>23.799999999999997</v>
      </c>
      <c r="CL84" s="98">
        <f t="shared" si="57"/>
        <v>23.799999999999997</v>
      </c>
      <c r="CM84" s="98">
        <f t="shared" si="57"/>
        <v>23.799999999999997</v>
      </c>
      <c r="CN84" s="98">
        <f t="shared" si="57"/>
        <v>23.799999999999997</v>
      </c>
      <c r="CO84" s="98">
        <f t="shared" si="57"/>
        <v>23.799999999999997</v>
      </c>
      <c r="CP84" s="98">
        <f t="shared" si="57"/>
        <v>23.799999999999997</v>
      </c>
      <c r="CQ84" s="98">
        <f t="shared" si="57"/>
        <v>23.799999999999997</v>
      </c>
      <c r="CR84" s="98">
        <f t="shared" si="57"/>
        <v>23.799999999999997</v>
      </c>
      <c r="CS84" s="98">
        <f t="shared" si="57"/>
        <v>23.799999999999997</v>
      </c>
      <c r="CT84" s="98">
        <f t="shared" si="57"/>
        <v>23.799999999999997</v>
      </c>
      <c r="CU84" s="98">
        <f t="shared" si="57"/>
        <v>23.799999999999997</v>
      </c>
      <c r="CV84" s="98">
        <f t="shared" si="57"/>
        <v>23.799999999999997</v>
      </c>
      <c r="CW84" s="98">
        <f t="shared" si="57"/>
        <v>23.799999999999997</v>
      </c>
      <c r="CX84" s="98">
        <f t="shared" si="57"/>
        <v>23.799999999999997</v>
      </c>
      <c r="CY84" s="98">
        <f t="shared" si="57"/>
        <v>23.799999999999997</v>
      </c>
      <c r="CZ84" s="98">
        <f t="shared" si="57"/>
        <v>23.799999999999997</v>
      </c>
      <c r="DA84" s="98">
        <f t="shared" si="57"/>
        <v>23.799999999999997</v>
      </c>
      <c r="DB84" s="98">
        <f t="shared" si="57"/>
        <v>23.799999999999997</v>
      </c>
      <c r="DC84" s="98">
        <f t="shared" si="57"/>
        <v>23.799999999999997</v>
      </c>
      <c r="DD84" s="98">
        <f t="shared" si="57"/>
        <v>23.799999999999997</v>
      </c>
      <c r="DE84" s="98">
        <f t="shared" si="57"/>
        <v>23.799999999999997</v>
      </c>
      <c r="DF84" s="98">
        <f t="shared" si="57"/>
        <v>23.799999999999997</v>
      </c>
      <c r="DG84" s="98">
        <f t="shared" si="57"/>
        <v>23.799999999999997</v>
      </c>
      <c r="DH84" s="98">
        <f t="shared" si="57"/>
        <v>23.799999999999997</v>
      </c>
      <c r="DI84" s="98">
        <f t="shared" si="57"/>
        <v>23.799999999999997</v>
      </c>
      <c r="DJ84" s="98">
        <f t="shared" si="57"/>
        <v>23.799999999999997</v>
      </c>
      <c r="DK84" s="98">
        <f t="shared" si="57"/>
        <v>23.799999999999997</v>
      </c>
      <c r="DL84" s="98">
        <f t="shared" si="57"/>
        <v>23.799999999999997</v>
      </c>
      <c r="DM84" s="98">
        <f t="shared" si="57"/>
        <v>23.799999999999997</v>
      </c>
      <c r="DN84" s="98">
        <f t="shared" si="57"/>
        <v>23.799999999999997</v>
      </c>
      <c r="DO84" s="98">
        <f t="shared" si="57"/>
        <v>23.799999999999997</v>
      </c>
      <c r="DP84" s="98">
        <f t="shared" si="57"/>
        <v>23.799999999999997</v>
      </c>
      <c r="DQ84" s="98">
        <f t="shared" si="57"/>
        <v>23.799999999999997</v>
      </c>
      <c r="DR84" s="98">
        <f t="shared" si="57"/>
        <v>23.799999999999997</v>
      </c>
      <c r="DS84" s="98">
        <f t="shared" si="57"/>
        <v>23.799999999999997</v>
      </c>
      <c r="DT84" s="98">
        <f t="shared" si="57"/>
        <v>23.799999999999997</v>
      </c>
      <c r="DU84" s="98">
        <f t="shared" si="57"/>
        <v>23.799999999999997</v>
      </c>
      <c r="DV84" s="98">
        <f t="shared" si="57"/>
        <v>23.799999999999997</v>
      </c>
    </row>
    <row r="85" spans="3:126">
      <c r="C85" s="1" t="s">
        <v>49</v>
      </c>
      <c r="D85" s="1" t="s">
        <v>173</v>
      </c>
      <c r="E85" s="97">
        <v>1</v>
      </c>
      <c r="F85" s="98">
        <f>IF(F$8&gt;=Assumptions!$D$20,Staffing!$E85,0)</f>
        <v>0</v>
      </c>
      <c r="G85" s="98">
        <f>IF(G$8&gt;=Assumptions!$D$20,Staffing!$E85,0)</f>
        <v>0</v>
      </c>
      <c r="H85" s="98">
        <f>IF(H$8&gt;=Assumptions!$D$20,Staffing!$E85,0)</f>
        <v>0</v>
      </c>
      <c r="I85" s="98">
        <f>IF(I$8&gt;=Assumptions!$D$20,Staffing!$E85,0)</f>
        <v>0</v>
      </c>
      <c r="J85" s="98">
        <f>IF(J$8&gt;=Assumptions!$D$20,Staffing!$E85,0)</f>
        <v>0</v>
      </c>
      <c r="K85" s="98">
        <f>IF(K$8&gt;=Assumptions!$D$20,Staffing!$E85,0)</f>
        <v>0</v>
      </c>
      <c r="L85" s="98">
        <f>IF(L$8&gt;=Assumptions!$D$20,Staffing!$E85,0)</f>
        <v>0</v>
      </c>
      <c r="M85" s="98">
        <f>IF(M$8&gt;=Assumptions!$D$20,Staffing!$E85,0)</f>
        <v>0</v>
      </c>
      <c r="N85" s="98">
        <f>IF(N$8&gt;=Assumptions!$D$20,Staffing!$E85,0)</f>
        <v>0</v>
      </c>
      <c r="O85" s="98">
        <f>IF(O$8&gt;=Assumptions!$D$20,Staffing!$E85,0)</f>
        <v>0</v>
      </c>
      <c r="P85" s="98">
        <f>IF(P$8&gt;=Assumptions!$D$20,Staffing!$E85,0)</f>
        <v>0</v>
      </c>
      <c r="Q85" s="98">
        <f>IF(Q$8&gt;=Assumptions!$D$20,Staffing!$E85,0)</f>
        <v>0</v>
      </c>
      <c r="R85" s="98">
        <f>IF(R$8&gt;=Assumptions!$D$20,Staffing!$E85,0)</f>
        <v>0</v>
      </c>
      <c r="S85" s="98">
        <f>IF(S$8&gt;=Assumptions!$D$20,Staffing!$E85,0)</f>
        <v>0</v>
      </c>
      <c r="T85" s="98">
        <f>IF(T$8&gt;=Assumptions!$D$20,Staffing!$E85,0)</f>
        <v>0</v>
      </c>
      <c r="U85" s="98">
        <f>IF(U$8&gt;=Assumptions!$D$20,Staffing!$E85,0)</f>
        <v>0</v>
      </c>
      <c r="V85" s="98">
        <f>IF(V$8&gt;=Assumptions!$D$20,Staffing!$E85,0)</f>
        <v>0</v>
      </c>
      <c r="W85" s="98">
        <f>IF(W$8&gt;=Assumptions!$D$20,Staffing!$E85,0)</f>
        <v>0</v>
      </c>
      <c r="X85" s="98">
        <f>IF(X$8&gt;=Assumptions!$D$20,Staffing!$E85,0)</f>
        <v>0</v>
      </c>
      <c r="Y85" s="98">
        <f>IF(Y$8&gt;=Assumptions!$D$20,Staffing!$E85,0)</f>
        <v>0</v>
      </c>
      <c r="Z85" s="98">
        <f>IF(Z$8&gt;=Assumptions!$D$20,Staffing!$E85,0)</f>
        <v>0</v>
      </c>
      <c r="AA85" s="98">
        <f>IF(AA$8&gt;=Assumptions!$D$20,Staffing!$E85,0)</f>
        <v>0</v>
      </c>
      <c r="AB85" s="98">
        <f>IF(AB$8&gt;=Assumptions!$D$20,Staffing!$E85,0)</f>
        <v>0</v>
      </c>
      <c r="AC85" s="98">
        <f>IF(AC$8&gt;=Assumptions!$D$20,Staffing!$E85,0)</f>
        <v>0</v>
      </c>
      <c r="AD85" s="98">
        <f>IF(AD$8&gt;=Assumptions!$D$20,Staffing!$E85,0)</f>
        <v>1</v>
      </c>
      <c r="AE85" s="98">
        <f>IF(AE$8&gt;=Assumptions!$D$20,Staffing!$E85,0)</f>
        <v>1</v>
      </c>
      <c r="AF85" s="98">
        <f>IF(AF$8&gt;=Assumptions!$D$20,Staffing!$E85,0)</f>
        <v>1</v>
      </c>
      <c r="AG85" s="98">
        <f>IF(AG$8&gt;=Assumptions!$D$20,Staffing!$E85,0)</f>
        <v>1</v>
      </c>
      <c r="AH85" s="98">
        <f>IF(AH$8&gt;=Assumptions!$D$20,Staffing!$E85,0)</f>
        <v>1</v>
      </c>
      <c r="AI85" s="98">
        <f>IF(AI$8&gt;=Assumptions!$D$20,Staffing!$E85,0)</f>
        <v>1</v>
      </c>
      <c r="AJ85" s="98">
        <f>IF(AJ$8&gt;=Assumptions!$D$20,Staffing!$E85,0)</f>
        <v>1</v>
      </c>
      <c r="AK85" s="98">
        <f>IF(AK$8&gt;=Assumptions!$D$20,Staffing!$E85,0)</f>
        <v>1</v>
      </c>
      <c r="AL85" s="98">
        <f>IF(AL$8&gt;=Assumptions!$D$20,Staffing!$E85,0)</f>
        <v>1</v>
      </c>
      <c r="AM85" s="98">
        <f>IF(AM$8&gt;=Assumptions!$D$20,Staffing!$E85,0)</f>
        <v>1</v>
      </c>
      <c r="AN85" s="98">
        <f>IF(AN$8&gt;=Assumptions!$D$20,Staffing!$E85,0)</f>
        <v>1</v>
      </c>
      <c r="AO85" s="98">
        <f>IF(AO$8&gt;=Assumptions!$D$20,Staffing!$E85,0)</f>
        <v>1</v>
      </c>
      <c r="AP85" s="98">
        <f>IF(AP$8&gt;=Assumptions!$D$20,Staffing!$E85,0)</f>
        <v>1</v>
      </c>
      <c r="AQ85" s="98">
        <f>IF(AQ$8&gt;=Assumptions!$D$20,Staffing!$E85,0)</f>
        <v>1</v>
      </c>
      <c r="AR85" s="98">
        <f>IF(AR$8&gt;=Assumptions!$D$20,Staffing!$E85,0)</f>
        <v>1</v>
      </c>
      <c r="AS85" s="98">
        <f>IF(AS$8&gt;=Assumptions!$D$20,Staffing!$E85,0)</f>
        <v>1</v>
      </c>
      <c r="AT85" s="98">
        <f>IF(AT$8&gt;=Assumptions!$D$20,Staffing!$E85,0)</f>
        <v>1</v>
      </c>
      <c r="AU85" s="98">
        <f>IF(AU$8&gt;=Assumptions!$D$20,Staffing!$E85,0)</f>
        <v>1</v>
      </c>
      <c r="AV85" s="98">
        <f>IF(AV$8&gt;=Assumptions!$D$20,Staffing!$E85,0)</f>
        <v>1</v>
      </c>
      <c r="AW85" s="98">
        <f>IF(AW$8&gt;=Assumptions!$D$20,Staffing!$E85,0)</f>
        <v>1</v>
      </c>
      <c r="AX85" s="98">
        <f>IF(AX$8&gt;=Assumptions!$D$20,Staffing!$E85,0)</f>
        <v>1</v>
      </c>
      <c r="AY85" s="98">
        <f>IF(AY$8&gt;=Assumptions!$D$20,Staffing!$E85,0)</f>
        <v>1</v>
      </c>
      <c r="AZ85" s="98">
        <f>IF(AZ$8&gt;=Assumptions!$D$20,Staffing!$E85,0)</f>
        <v>1</v>
      </c>
      <c r="BA85" s="98">
        <f>IF(BA$8&gt;=Assumptions!$D$20,Staffing!$E85,0)</f>
        <v>1</v>
      </c>
      <c r="BB85" s="98">
        <f>IF(BB$8&gt;=Assumptions!$D$20,Staffing!$E85,0)</f>
        <v>1</v>
      </c>
      <c r="BC85" s="98">
        <f>IF(BC$8&gt;=Assumptions!$D$20,Staffing!$E85,0)</f>
        <v>1</v>
      </c>
      <c r="BD85" s="98">
        <f>IF(BD$8&gt;=Assumptions!$D$20,Staffing!$E85,0)</f>
        <v>1</v>
      </c>
      <c r="BE85" s="98">
        <f>IF(BE$8&gt;=Assumptions!$D$20,Staffing!$E85,0)</f>
        <v>1</v>
      </c>
      <c r="BF85" s="98">
        <f>IF(BF$8&gt;=Assumptions!$D$20,Staffing!$E85,0)</f>
        <v>1</v>
      </c>
      <c r="BG85" s="98">
        <f>IF(BG$8&gt;=Assumptions!$D$20,Staffing!$E85,0)</f>
        <v>1</v>
      </c>
      <c r="BH85" s="98">
        <f>IF(BH$8&gt;=Assumptions!$D$20,Staffing!$E85,0)</f>
        <v>1</v>
      </c>
      <c r="BI85" s="98">
        <f>IF(BI$8&gt;=Assumptions!$D$20,Staffing!$E85,0)</f>
        <v>1</v>
      </c>
      <c r="BJ85" s="98">
        <f>IF(BJ$8&gt;=Assumptions!$D$20,Staffing!$E85,0)</f>
        <v>1</v>
      </c>
      <c r="BK85" s="98">
        <f>IF(BK$8&gt;=Assumptions!$D$20,Staffing!$E85,0)</f>
        <v>1</v>
      </c>
      <c r="BL85" s="98">
        <f>IF(BL$8&gt;=Assumptions!$D$20,Staffing!$E85,0)</f>
        <v>1</v>
      </c>
      <c r="BM85" s="98">
        <f>IF(BM$8&gt;=Assumptions!$D$20,Staffing!$E85,0)</f>
        <v>1</v>
      </c>
      <c r="BN85" s="98">
        <f>IF(BN$8&gt;=Assumptions!$D$20,Staffing!$E85,0)</f>
        <v>1</v>
      </c>
      <c r="BO85" s="98">
        <f>IF(BO$8&gt;=Assumptions!$D$20,Staffing!$E85,0)</f>
        <v>1</v>
      </c>
      <c r="BP85" s="98">
        <f>IF(BP$8&gt;=Assumptions!$D$20,Staffing!$E85,0)</f>
        <v>1</v>
      </c>
      <c r="BQ85" s="98">
        <f>IF(BQ$8&gt;=Assumptions!$D$20,Staffing!$E85,0)</f>
        <v>1</v>
      </c>
      <c r="BR85" s="98">
        <f>IF(BR$8&gt;=Assumptions!$D$20,Staffing!$E85,0)</f>
        <v>1</v>
      </c>
      <c r="BS85" s="98">
        <f>IF(BS$8&gt;=Assumptions!$D$20,Staffing!$E85,0)</f>
        <v>1</v>
      </c>
      <c r="BT85" s="98">
        <f>IF(BT$8&gt;=Assumptions!$D$20,Staffing!$E85,0)</f>
        <v>1</v>
      </c>
      <c r="BU85" s="98">
        <f>IF(BU$8&gt;=Assumptions!$D$20,Staffing!$E85,0)</f>
        <v>1</v>
      </c>
      <c r="BV85" s="98">
        <f>IF(BV$8&gt;=Assumptions!$D$20,Staffing!$E85,0)</f>
        <v>1</v>
      </c>
      <c r="BW85" s="98">
        <f>IF(BW$8&gt;=Assumptions!$D$20,Staffing!$E85,0)</f>
        <v>1</v>
      </c>
      <c r="BX85" s="98">
        <f>IF(BX$8&gt;=Assumptions!$D$20,Staffing!$E85,0)</f>
        <v>1</v>
      </c>
      <c r="BY85" s="98">
        <f>IF(BY$8&gt;=Assumptions!$D$20,Staffing!$E85,0)</f>
        <v>1</v>
      </c>
      <c r="BZ85" s="98">
        <f>IF(BZ$8&gt;=Assumptions!$D$20,Staffing!$E85,0)</f>
        <v>1</v>
      </c>
      <c r="CA85" s="98">
        <f>IF(CA$8&gt;=Assumptions!$D$20,Staffing!$E85,0)</f>
        <v>1</v>
      </c>
      <c r="CB85" s="98">
        <f>IF(CB$8&gt;=Assumptions!$D$20,Staffing!$E85,0)</f>
        <v>1</v>
      </c>
      <c r="CC85" s="98">
        <f>IF(CC$8&gt;=Assumptions!$D$20,Staffing!$E85,0)</f>
        <v>1</v>
      </c>
      <c r="CD85" s="98">
        <f>IF(CD$8&gt;=Assumptions!$D$20,Staffing!$E85,0)</f>
        <v>1</v>
      </c>
      <c r="CE85" s="98">
        <f>IF(CE$8&gt;=Assumptions!$D$20,Staffing!$E85,0)</f>
        <v>1</v>
      </c>
      <c r="CF85" s="98">
        <f>IF(CF$8&gt;=Assumptions!$D$20,Staffing!$E85,0)</f>
        <v>1</v>
      </c>
      <c r="CG85" s="98">
        <f>IF(CG$8&gt;=Assumptions!$D$20,Staffing!$E85,0)</f>
        <v>1</v>
      </c>
      <c r="CH85" s="98">
        <f>IF(CH$8&gt;=Assumptions!$D$20,Staffing!$E85,0)</f>
        <v>1</v>
      </c>
      <c r="CI85" s="98">
        <f>IF(CI$8&gt;=Assumptions!$D$20,Staffing!$E85,0)</f>
        <v>1</v>
      </c>
      <c r="CJ85" s="98">
        <f>IF(CJ$8&gt;=Assumptions!$D$20,Staffing!$E85,0)</f>
        <v>1</v>
      </c>
      <c r="CK85" s="98">
        <f>IF(CK$8&gt;=Assumptions!$D$20,Staffing!$E85,0)</f>
        <v>1</v>
      </c>
      <c r="CL85" s="98">
        <f>IF(CL$8&gt;=Assumptions!$D$20,Staffing!$E85,0)</f>
        <v>1</v>
      </c>
      <c r="CM85" s="98">
        <f>IF(CM$8&gt;=Assumptions!$D$20,Staffing!$E85,0)</f>
        <v>1</v>
      </c>
      <c r="CN85" s="98">
        <f>IF(CN$8&gt;=Assumptions!$D$20,Staffing!$E85,0)</f>
        <v>1</v>
      </c>
      <c r="CO85" s="98">
        <f>IF(CO$8&gt;=Assumptions!$D$20,Staffing!$E85,0)</f>
        <v>1</v>
      </c>
      <c r="CP85" s="98">
        <f>IF(CP$8&gt;=Assumptions!$D$20,Staffing!$E85,0)</f>
        <v>1</v>
      </c>
      <c r="CQ85" s="98">
        <f>IF(CQ$8&gt;=Assumptions!$D$20,Staffing!$E85,0)</f>
        <v>1</v>
      </c>
      <c r="CR85" s="98">
        <f>IF(CR$8&gt;=Assumptions!$D$20,Staffing!$E85,0)</f>
        <v>1</v>
      </c>
      <c r="CS85" s="98">
        <f>IF(CS$8&gt;=Assumptions!$D$20,Staffing!$E85,0)</f>
        <v>1</v>
      </c>
      <c r="CT85" s="98">
        <f>IF(CT$8&gt;=Assumptions!$D$20,Staffing!$E85,0)</f>
        <v>1</v>
      </c>
      <c r="CU85" s="98">
        <f>IF(CU$8&gt;=Assumptions!$D$20,Staffing!$E85,0)</f>
        <v>1</v>
      </c>
      <c r="CV85" s="98">
        <f>IF(CV$8&gt;=Assumptions!$D$20,Staffing!$E85,0)</f>
        <v>1</v>
      </c>
      <c r="CW85" s="98">
        <f>IF(CW$8&gt;=Assumptions!$D$20,Staffing!$E85,0)</f>
        <v>1</v>
      </c>
      <c r="CX85" s="98">
        <f>IF(CX$8&gt;=Assumptions!$D$20,Staffing!$E85,0)</f>
        <v>1</v>
      </c>
      <c r="CY85" s="98">
        <f>IF(CY$8&gt;=Assumptions!$D$20,Staffing!$E85,0)</f>
        <v>1</v>
      </c>
      <c r="CZ85" s="98">
        <f>IF(CZ$8&gt;=Assumptions!$D$20,Staffing!$E85,0)</f>
        <v>1</v>
      </c>
      <c r="DA85" s="98">
        <f>IF(DA$8&gt;=Assumptions!$D$20,Staffing!$E85,0)</f>
        <v>1</v>
      </c>
      <c r="DB85" s="98">
        <f>IF(DB$8&gt;=Assumptions!$D$20,Staffing!$E85,0)</f>
        <v>1</v>
      </c>
      <c r="DC85" s="98">
        <f>IF(DC$8&gt;=Assumptions!$D$20,Staffing!$E85,0)</f>
        <v>1</v>
      </c>
      <c r="DD85" s="98">
        <f>IF(DD$8&gt;=Assumptions!$D$20,Staffing!$E85,0)</f>
        <v>1</v>
      </c>
      <c r="DE85" s="98">
        <f>IF(DE$8&gt;=Assumptions!$D$20,Staffing!$E85,0)</f>
        <v>1</v>
      </c>
      <c r="DF85" s="98">
        <f>IF(DF$8&gt;=Assumptions!$D$20,Staffing!$E85,0)</f>
        <v>1</v>
      </c>
      <c r="DG85" s="98">
        <f>IF(DG$8&gt;=Assumptions!$D$20,Staffing!$E85,0)</f>
        <v>1</v>
      </c>
      <c r="DH85" s="98">
        <f>IF(DH$8&gt;=Assumptions!$D$20,Staffing!$E85,0)</f>
        <v>1</v>
      </c>
      <c r="DI85" s="98">
        <f>IF(DI$8&gt;=Assumptions!$D$20,Staffing!$E85,0)</f>
        <v>1</v>
      </c>
      <c r="DJ85" s="98">
        <f>IF(DJ$8&gt;=Assumptions!$D$20,Staffing!$E85,0)</f>
        <v>1</v>
      </c>
      <c r="DK85" s="98">
        <f>IF(DK$8&gt;=Assumptions!$D$20,Staffing!$E85,0)</f>
        <v>1</v>
      </c>
      <c r="DL85" s="98">
        <f>IF(DL$8&gt;=Assumptions!$D$20,Staffing!$E85,0)</f>
        <v>1</v>
      </c>
      <c r="DM85" s="98">
        <f>IF(DM$8&gt;=Assumptions!$D$20,Staffing!$E85,0)</f>
        <v>1</v>
      </c>
      <c r="DN85" s="98">
        <f>IF(DN$8&gt;=Assumptions!$D$20,Staffing!$E85,0)</f>
        <v>1</v>
      </c>
      <c r="DO85" s="98">
        <f>IF(DO$8&gt;=Assumptions!$D$20,Staffing!$E85,0)</f>
        <v>1</v>
      </c>
      <c r="DP85" s="98">
        <f>IF(DP$8&gt;=Assumptions!$D$20,Staffing!$E85,0)</f>
        <v>1</v>
      </c>
      <c r="DQ85" s="98">
        <f>IF(DQ$8&gt;=Assumptions!$D$20,Staffing!$E85,0)</f>
        <v>1</v>
      </c>
      <c r="DR85" s="98">
        <f>IF(DR$8&gt;=Assumptions!$D$20,Staffing!$E85,0)</f>
        <v>1</v>
      </c>
      <c r="DS85" s="98">
        <f>IF(DS$8&gt;=Assumptions!$D$20,Staffing!$E85,0)</f>
        <v>1</v>
      </c>
      <c r="DT85" s="98">
        <f>IF(DT$8&gt;=Assumptions!$D$20,Staffing!$E85,0)</f>
        <v>1</v>
      </c>
      <c r="DU85" s="98">
        <f>IF(DU$8&gt;=Assumptions!$D$20,Staffing!$E85,0)</f>
        <v>1</v>
      </c>
      <c r="DV85" s="98">
        <f>IF(DV$8&gt;=Assumptions!$D$20,Staffing!$E85,0)</f>
        <v>1</v>
      </c>
    </row>
    <row r="86" spans="3:126">
      <c r="C86" s="1" t="s">
        <v>49</v>
      </c>
      <c r="D86" s="1" t="s">
        <v>625</v>
      </c>
      <c r="E86" s="97">
        <v>0</v>
      </c>
      <c r="F86" s="98">
        <f>IF(F$8&gt;=Assumptions!$D$20,Staffing!$E86,0)</f>
        <v>0</v>
      </c>
      <c r="G86" s="98">
        <f>IF(G$8&gt;=Assumptions!$D$20,Staffing!$E86,0)</f>
        <v>0</v>
      </c>
      <c r="H86" s="98">
        <f>IF(H$8&gt;=Assumptions!$D$20,Staffing!$E86,0)</f>
        <v>0</v>
      </c>
      <c r="I86" s="98">
        <f>IF(I$8&gt;=Assumptions!$D$20,Staffing!$E86,0)</f>
        <v>0</v>
      </c>
      <c r="J86" s="98">
        <f>IF(J$8&gt;=Assumptions!$D$20,Staffing!$E86,0)</f>
        <v>0</v>
      </c>
      <c r="K86" s="98">
        <f>IF(K$8&gt;=Assumptions!$D$20,Staffing!$E86,0)</f>
        <v>0</v>
      </c>
      <c r="L86" s="98">
        <f>IF(L$8&gt;=Assumptions!$D$20,Staffing!$E86,0)</f>
        <v>0</v>
      </c>
      <c r="M86" s="98">
        <f>IF(M$8&gt;=Assumptions!$D$20,Staffing!$E86,0)</f>
        <v>0</v>
      </c>
      <c r="N86" s="98">
        <f>IF(N$8&gt;=Assumptions!$D$20,Staffing!$E86,0)</f>
        <v>0</v>
      </c>
      <c r="O86" s="98">
        <f>IF(O$8&gt;=Assumptions!$D$20,Staffing!$E86,0)</f>
        <v>0</v>
      </c>
      <c r="P86" s="98">
        <f>IF(P$8&gt;=Assumptions!$D$20,Staffing!$E86,0)</f>
        <v>0</v>
      </c>
      <c r="Q86" s="98">
        <f>IF(Q$8&gt;=Assumptions!$D$20,Staffing!$E86,0)</f>
        <v>0</v>
      </c>
      <c r="R86" s="98">
        <f>IF(R$8&gt;=Assumptions!$D$20,Staffing!$E86,0)</f>
        <v>0</v>
      </c>
      <c r="S86" s="98">
        <f>IF(S$8&gt;=Assumptions!$D$20,Staffing!$E86,0)</f>
        <v>0</v>
      </c>
      <c r="T86" s="98">
        <f>IF(T$8&gt;=Assumptions!$D$20,Staffing!$E86,0)</f>
        <v>0</v>
      </c>
      <c r="U86" s="98">
        <f>IF(U$8&gt;=Assumptions!$D$20,Staffing!$E86,0)</f>
        <v>0</v>
      </c>
      <c r="V86" s="98">
        <f>IF(V$8&gt;=Assumptions!$D$20,Staffing!$E86,0)</f>
        <v>0</v>
      </c>
      <c r="W86" s="98">
        <f>IF(W$8&gt;=Assumptions!$D$20,Staffing!$E86,0)</f>
        <v>0</v>
      </c>
      <c r="X86" s="98">
        <f>IF(X$8&gt;=Assumptions!$D$20,Staffing!$E86,0)</f>
        <v>0</v>
      </c>
      <c r="Y86" s="98">
        <f>IF(Y$8&gt;=Assumptions!$D$20,Staffing!$E86,0)</f>
        <v>0</v>
      </c>
      <c r="Z86" s="98">
        <f>IF(Z$8&gt;=Assumptions!$D$20,Staffing!$E86,0)</f>
        <v>0</v>
      </c>
      <c r="AA86" s="98">
        <f>IF(AA$8&gt;=Assumptions!$D$20,Staffing!$E86,0)</f>
        <v>0</v>
      </c>
      <c r="AB86" s="98">
        <f>IF(AB$8&gt;=Assumptions!$D$20,Staffing!$E86,0)</f>
        <v>0</v>
      </c>
      <c r="AC86" s="98">
        <f>IF(AC$8&gt;=Assumptions!$D$20,Staffing!$E86,0)</f>
        <v>0</v>
      </c>
      <c r="AD86" s="98">
        <f>IF(AD$8&gt;=Assumptions!$D$20,Staffing!$E86,0)</f>
        <v>0</v>
      </c>
      <c r="AE86" s="98">
        <f>IF(AE$8&gt;=Assumptions!$D$20,Staffing!$E86,0)</f>
        <v>0</v>
      </c>
      <c r="AF86" s="98">
        <f>IF(AF$8&gt;=Assumptions!$D$20,Staffing!$E86,0)</f>
        <v>0</v>
      </c>
      <c r="AG86" s="98">
        <f>IF(AG$8&gt;=Assumptions!$D$20,Staffing!$E86,0)</f>
        <v>0</v>
      </c>
      <c r="AH86" s="98">
        <f>IF(AH$8&gt;=Assumptions!$D$20,Staffing!$E86,0)</f>
        <v>0</v>
      </c>
      <c r="AI86" s="98">
        <f>IF(AI$8&gt;=Assumptions!$D$20,Staffing!$E86,0)</f>
        <v>0</v>
      </c>
      <c r="AJ86" s="98">
        <f>IF(AJ$8&gt;=Assumptions!$D$20,Staffing!$E86,0)</f>
        <v>0</v>
      </c>
      <c r="AK86" s="98">
        <f>IF(AK$8&gt;=Assumptions!$D$20,Staffing!$E86,0)</f>
        <v>0</v>
      </c>
      <c r="AL86" s="98">
        <f>IF(AL$8&gt;=Assumptions!$D$20,Staffing!$E86,0)</f>
        <v>0</v>
      </c>
      <c r="AM86" s="98">
        <f>IF(AM$8&gt;=Assumptions!$D$20,Staffing!$E86,0)</f>
        <v>0</v>
      </c>
      <c r="AN86" s="98">
        <f>IF(AN$8&gt;=Assumptions!$D$20,Staffing!$E86,0)</f>
        <v>0</v>
      </c>
      <c r="AO86" s="98">
        <f>IF(AO$8&gt;=Assumptions!$D$20,Staffing!$E86,0)</f>
        <v>0</v>
      </c>
      <c r="AP86" s="98">
        <f>IF(AP$8&gt;=Assumptions!$D$20,Staffing!$E86,0)</f>
        <v>0</v>
      </c>
      <c r="AQ86" s="98">
        <f>IF(AQ$8&gt;=Assumptions!$D$20,Staffing!$E86,0)</f>
        <v>0</v>
      </c>
      <c r="AR86" s="98">
        <f>IF(AR$8&gt;=Assumptions!$D$20,Staffing!$E86,0)</f>
        <v>0</v>
      </c>
      <c r="AS86" s="98">
        <f>IF(AS$8&gt;=Assumptions!$D$20,Staffing!$E86,0)</f>
        <v>0</v>
      </c>
      <c r="AT86" s="98">
        <f>IF(AT$8&gt;=Assumptions!$D$20,Staffing!$E86,0)</f>
        <v>0</v>
      </c>
      <c r="AU86" s="98">
        <f>IF(AU$8&gt;=Assumptions!$D$20,Staffing!$E86,0)</f>
        <v>0</v>
      </c>
      <c r="AV86" s="98">
        <f>IF(AV$8&gt;=Assumptions!$D$20,Staffing!$E86,0)</f>
        <v>0</v>
      </c>
      <c r="AW86" s="98">
        <f>IF(AW$8&gt;=Assumptions!$D$20,Staffing!$E86,0)</f>
        <v>0</v>
      </c>
      <c r="AX86" s="98">
        <f>IF(AX$8&gt;=Assumptions!$D$20,Staffing!$E86,0)</f>
        <v>0</v>
      </c>
      <c r="AY86" s="98">
        <f>IF(AY$8&gt;=Assumptions!$D$20,Staffing!$E86,0)</f>
        <v>0</v>
      </c>
      <c r="AZ86" s="98">
        <f>IF(AZ$8&gt;=Assumptions!$D$20,Staffing!$E86,0)</f>
        <v>0</v>
      </c>
      <c r="BA86" s="98">
        <f>IF(BA$8&gt;=Assumptions!$D$20,Staffing!$E86,0)</f>
        <v>0</v>
      </c>
      <c r="BB86" s="98">
        <f>IF(BB$8&gt;=Assumptions!$D$20,Staffing!$E86,0)</f>
        <v>0</v>
      </c>
      <c r="BC86" s="98">
        <f>IF(BC$8&gt;=Assumptions!$D$20,Staffing!$E86,0)</f>
        <v>0</v>
      </c>
      <c r="BD86" s="98">
        <f>IF(BD$8&gt;=Assumptions!$D$20,Staffing!$E86,0)</f>
        <v>0</v>
      </c>
      <c r="BE86" s="98">
        <f>IF(BE$8&gt;=Assumptions!$D$20,Staffing!$E86,0)</f>
        <v>0</v>
      </c>
      <c r="BF86" s="98">
        <f>IF(BF$8&gt;=Assumptions!$D$20,Staffing!$E86,0)</f>
        <v>0</v>
      </c>
      <c r="BG86" s="98">
        <f>IF(BG$8&gt;=Assumptions!$D$20,Staffing!$E86,0)</f>
        <v>0</v>
      </c>
      <c r="BH86" s="98">
        <f>IF(BH$8&gt;=Assumptions!$D$20,Staffing!$E86,0)</f>
        <v>0</v>
      </c>
      <c r="BI86" s="98">
        <f>IF(BI$8&gt;=Assumptions!$D$20,Staffing!$E86,0)</f>
        <v>0</v>
      </c>
      <c r="BJ86" s="98">
        <f>IF(BJ$8&gt;=Assumptions!$D$20,Staffing!$E86,0)</f>
        <v>0</v>
      </c>
      <c r="BK86" s="98">
        <f>IF(BK$8&gt;=Assumptions!$D$20,Staffing!$E86,0)</f>
        <v>0</v>
      </c>
      <c r="BL86" s="98">
        <f>IF(BL$8&gt;=Assumptions!$D$20,Staffing!$E86,0)</f>
        <v>0</v>
      </c>
      <c r="BM86" s="98">
        <f>IF(BM$8&gt;=Assumptions!$D$20,Staffing!$E86,0)</f>
        <v>0</v>
      </c>
      <c r="BN86" s="98">
        <f>IF(BN$8&gt;=Assumptions!$D$20,Staffing!$E86,0)</f>
        <v>0</v>
      </c>
      <c r="BO86" s="98">
        <f>IF(BO$8&gt;=Assumptions!$D$20,Staffing!$E86,0)</f>
        <v>0</v>
      </c>
      <c r="BP86" s="98">
        <f>IF(BP$8&gt;=Assumptions!$D$20,Staffing!$E86,0)</f>
        <v>0</v>
      </c>
      <c r="BQ86" s="98">
        <f>IF(BQ$8&gt;=Assumptions!$D$20,Staffing!$E86,0)</f>
        <v>0</v>
      </c>
      <c r="BR86" s="98">
        <f>IF(BR$8&gt;=Assumptions!$D$20,Staffing!$E86,0)</f>
        <v>0</v>
      </c>
      <c r="BS86" s="98">
        <f>IF(BS$8&gt;=Assumptions!$D$20,Staffing!$E86,0)</f>
        <v>0</v>
      </c>
      <c r="BT86" s="98">
        <f>IF(BT$8&gt;=Assumptions!$D$20,Staffing!$E86,0)</f>
        <v>0</v>
      </c>
      <c r="BU86" s="98">
        <f>IF(BU$8&gt;=Assumptions!$D$20,Staffing!$E86,0)</f>
        <v>0</v>
      </c>
      <c r="BV86" s="98">
        <f>IF(BV$8&gt;=Assumptions!$D$20,Staffing!$E86,0)</f>
        <v>0</v>
      </c>
      <c r="BW86" s="98">
        <f>IF(BW$8&gt;=Assumptions!$D$20,Staffing!$E86,0)</f>
        <v>0</v>
      </c>
      <c r="BX86" s="98">
        <f>IF(BX$8&gt;=Assumptions!$D$20,Staffing!$E86,0)</f>
        <v>0</v>
      </c>
      <c r="BY86" s="98">
        <f>IF(BY$8&gt;=Assumptions!$D$20,Staffing!$E86,0)</f>
        <v>0</v>
      </c>
      <c r="BZ86" s="98">
        <f>IF(BZ$8&gt;=Assumptions!$D$20,Staffing!$E86,0)</f>
        <v>0</v>
      </c>
      <c r="CA86" s="98">
        <f>IF(CA$8&gt;=Assumptions!$D$20,Staffing!$E86,0)</f>
        <v>0</v>
      </c>
      <c r="CB86" s="98">
        <f>IF(CB$8&gt;=Assumptions!$D$20,Staffing!$E86,0)</f>
        <v>0</v>
      </c>
      <c r="CC86" s="98">
        <f>IF(CC$8&gt;=Assumptions!$D$20,Staffing!$E86,0)</f>
        <v>0</v>
      </c>
      <c r="CD86" s="98">
        <f>IF(CD$8&gt;=Assumptions!$D$20,Staffing!$E86,0)</f>
        <v>0</v>
      </c>
      <c r="CE86" s="98">
        <f>IF(CE$8&gt;=Assumptions!$D$20,Staffing!$E86,0)</f>
        <v>0</v>
      </c>
      <c r="CF86" s="98">
        <f>IF(CF$8&gt;=Assumptions!$D$20,Staffing!$E86,0)</f>
        <v>0</v>
      </c>
      <c r="CG86" s="98">
        <f>IF(CG$8&gt;=Assumptions!$D$20,Staffing!$E86,0)</f>
        <v>0</v>
      </c>
      <c r="CH86" s="98">
        <f>IF(CH$8&gt;=Assumptions!$D$20,Staffing!$E86,0)</f>
        <v>0</v>
      </c>
      <c r="CI86" s="98">
        <f>IF(CI$8&gt;=Assumptions!$D$20,Staffing!$E86,0)</f>
        <v>0</v>
      </c>
      <c r="CJ86" s="98">
        <f>IF(CJ$8&gt;=Assumptions!$D$20,Staffing!$E86,0)</f>
        <v>0</v>
      </c>
      <c r="CK86" s="98">
        <f>IF(CK$8&gt;=Assumptions!$D$20,Staffing!$E86,0)</f>
        <v>0</v>
      </c>
      <c r="CL86" s="98">
        <f>IF(CL$8&gt;=Assumptions!$D$20,Staffing!$E86,0)</f>
        <v>0</v>
      </c>
      <c r="CM86" s="98">
        <f>IF(CM$8&gt;=Assumptions!$D$20,Staffing!$E86,0)</f>
        <v>0</v>
      </c>
      <c r="CN86" s="98">
        <f>IF(CN$8&gt;=Assumptions!$D$20,Staffing!$E86,0)</f>
        <v>0</v>
      </c>
      <c r="CO86" s="98">
        <f>IF(CO$8&gt;=Assumptions!$D$20,Staffing!$E86,0)</f>
        <v>0</v>
      </c>
      <c r="CP86" s="98">
        <f>IF(CP$8&gt;=Assumptions!$D$20,Staffing!$E86,0)</f>
        <v>0</v>
      </c>
      <c r="CQ86" s="98">
        <f>IF(CQ$8&gt;=Assumptions!$D$20,Staffing!$E86,0)</f>
        <v>0</v>
      </c>
      <c r="CR86" s="98">
        <f>IF(CR$8&gt;=Assumptions!$D$20,Staffing!$E86,0)</f>
        <v>0</v>
      </c>
      <c r="CS86" s="98">
        <f>IF(CS$8&gt;=Assumptions!$D$20,Staffing!$E86,0)</f>
        <v>0</v>
      </c>
      <c r="CT86" s="98">
        <f>IF(CT$8&gt;=Assumptions!$D$20,Staffing!$E86,0)</f>
        <v>0</v>
      </c>
      <c r="CU86" s="98">
        <f>IF(CU$8&gt;=Assumptions!$D$20,Staffing!$E86,0)</f>
        <v>0</v>
      </c>
      <c r="CV86" s="98">
        <f>IF(CV$8&gt;=Assumptions!$D$20,Staffing!$E86,0)</f>
        <v>0</v>
      </c>
      <c r="CW86" s="98">
        <f>IF(CW$8&gt;=Assumptions!$D$20,Staffing!$E86,0)</f>
        <v>0</v>
      </c>
      <c r="CX86" s="98">
        <f>IF(CX$8&gt;=Assumptions!$D$20,Staffing!$E86,0)</f>
        <v>0</v>
      </c>
      <c r="CY86" s="98">
        <f>IF(CY$8&gt;=Assumptions!$D$20,Staffing!$E86,0)</f>
        <v>0</v>
      </c>
      <c r="CZ86" s="98">
        <f>IF(CZ$8&gt;=Assumptions!$D$20,Staffing!$E86,0)</f>
        <v>0</v>
      </c>
      <c r="DA86" s="98">
        <f>IF(DA$8&gt;=Assumptions!$D$20,Staffing!$E86,0)</f>
        <v>0</v>
      </c>
      <c r="DB86" s="98">
        <f>IF(DB$8&gt;=Assumptions!$D$20,Staffing!$E86,0)</f>
        <v>0</v>
      </c>
      <c r="DC86" s="98">
        <f>IF(DC$8&gt;=Assumptions!$D$20,Staffing!$E86,0)</f>
        <v>0</v>
      </c>
      <c r="DD86" s="98">
        <f>IF(DD$8&gt;=Assumptions!$D$20,Staffing!$E86,0)</f>
        <v>0</v>
      </c>
      <c r="DE86" s="98">
        <f>IF(DE$8&gt;=Assumptions!$D$20,Staffing!$E86,0)</f>
        <v>0</v>
      </c>
      <c r="DF86" s="98">
        <f>IF(DF$8&gt;=Assumptions!$D$20,Staffing!$E86,0)</f>
        <v>0</v>
      </c>
      <c r="DG86" s="98">
        <f>IF(DG$8&gt;=Assumptions!$D$20,Staffing!$E86,0)</f>
        <v>0</v>
      </c>
      <c r="DH86" s="98">
        <f>IF(DH$8&gt;=Assumptions!$D$20,Staffing!$E86,0)</f>
        <v>0</v>
      </c>
      <c r="DI86" s="98">
        <f>IF(DI$8&gt;=Assumptions!$D$20,Staffing!$E86,0)</f>
        <v>0</v>
      </c>
      <c r="DJ86" s="98">
        <f>IF(DJ$8&gt;=Assumptions!$D$20,Staffing!$E86,0)</f>
        <v>0</v>
      </c>
      <c r="DK86" s="98">
        <f>IF(DK$8&gt;=Assumptions!$D$20,Staffing!$E86,0)</f>
        <v>0</v>
      </c>
      <c r="DL86" s="98">
        <f>IF(DL$8&gt;=Assumptions!$D$20,Staffing!$E86,0)</f>
        <v>0</v>
      </c>
      <c r="DM86" s="98">
        <f>IF(DM$8&gt;=Assumptions!$D$20,Staffing!$E86,0)</f>
        <v>0</v>
      </c>
      <c r="DN86" s="98">
        <f>IF(DN$8&gt;=Assumptions!$D$20,Staffing!$E86,0)</f>
        <v>0</v>
      </c>
      <c r="DO86" s="98">
        <f>IF(DO$8&gt;=Assumptions!$D$20,Staffing!$E86,0)</f>
        <v>0</v>
      </c>
      <c r="DP86" s="98">
        <f>IF(DP$8&gt;=Assumptions!$D$20,Staffing!$E86,0)</f>
        <v>0</v>
      </c>
      <c r="DQ86" s="98">
        <f>IF(DQ$8&gt;=Assumptions!$D$20,Staffing!$E86,0)</f>
        <v>0</v>
      </c>
      <c r="DR86" s="98">
        <f>IF(DR$8&gt;=Assumptions!$D$20,Staffing!$E86,0)</f>
        <v>0</v>
      </c>
      <c r="DS86" s="98">
        <f>IF(DS$8&gt;=Assumptions!$D$20,Staffing!$E86,0)</f>
        <v>0</v>
      </c>
      <c r="DT86" s="98">
        <f>IF(DT$8&gt;=Assumptions!$D$20,Staffing!$E86,0)</f>
        <v>0</v>
      </c>
      <c r="DU86" s="98">
        <f>IF(DU$8&gt;=Assumptions!$D$20,Staffing!$E86,0)</f>
        <v>0</v>
      </c>
      <c r="DV86" s="98">
        <f>IF(DV$8&gt;=Assumptions!$D$20,Staffing!$E86,0)</f>
        <v>0</v>
      </c>
    </row>
    <row r="87" spans="3:126">
      <c r="C87" s="4" t="str">
        <f t="shared" ref="C87:D89" si="58">C43</f>
        <v>Life Enrichment</v>
      </c>
      <c r="D87" s="4" t="str">
        <f t="shared" si="58"/>
        <v>Security</v>
      </c>
      <c r="E87" s="97">
        <v>1.4</v>
      </c>
      <c r="F87" s="98">
        <f>IF(F$8&gt;=Assumptions!$D$20,Staffing!$E87,0)</f>
        <v>0</v>
      </c>
      <c r="G87" s="98">
        <f>IF(G$8&gt;=Assumptions!$D$20,Staffing!$E87,0)</f>
        <v>0</v>
      </c>
      <c r="H87" s="98">
        <f>IF(H$8&gt;=Assumptions!$D$20,Staffing!$E87,0)</f>
        <v>0</v>
      </c>
      <c r="I87" s="98">
        <f>IF(I$8&gt;=Assumptions!$D$20,Staffing!$E87,0)</f>
        <v>0</v>
      </c>
      <c r="J87" s="98">
        <f>IF(J$8&gt;=Assumptions!$D$20,Staffing!$E87,0)</f>
        <v>0</v>
      </c>
      <c r="K87" s="98">
        <f>IF(K$8&gt;=Assumptions!$D$20,Staffing!$E87,0)</f>
        <v>0</v>
      </c>
      <c r="L87" s="98">
        <f>IF(L$8&gt;=Assumptions!$D$20,Staffing!$E87,0)</f>
        <v>0</v>
      </c>
      <c r="M87" s="98">
        <f>IF(M$8&gt;=Assumptions!$D$20,Staffing!$E87,0)</f>
        <v>0</v>
      </c>
      <c r="N87" s="98">
        <f>IF(N$8&gt;=Assumptions!$D$20,Staffing!$E87,0)</f>
        <v>0</v>
      </c>
      <c r="O87" s="98">
        <f>IF(O$8&gt;=Assumptions!$D$20,Staffing!$E87,0)</f>
        <v>0</v>
      </c>
      <c r="P87" s="98">
        <f>IF(P$8&gt;=Assumptions!$D$20,Staffing!$E87,0)</f>
        <v>0</v>
      </c>
      <c r="Q87" s="98">
        <f>IF(Q$8&gt;=Assumptions!$D$20,Staffing!$E87,0)</f>
        <v>0</v>
      </c>
      <c r="R87" s="98">
        <f>IF(R$8&gt;=Assumptions!$D$20,Staffing!$E87,0)</f>
        <v>0</v>
      </c>
      <c r="S87" s="98">
        <f>IF(S$8&gt;=Assumptions!$D$20,Staffing!$E87,0)</f>
        <v>0</v>
      </c>
      <c r="T87" s="98">
        <f>IF(T$8&gt;=Assumptions!$D$20,Staffing!$E87,0)</f>
        <v>0</v>
      </c>
      <c r="U87" s="98">
        <f>IF(U$8&gt;=Assumptions!$D$20,Staffing!$E87,0)</f>
        <v>0</v>
      </c>
      <c r="V87" s="98">
        <f>IF(V$8&gt;=Assumptions!$D$20,Staffing!$E87,0)</f>
        <v>0</v>
      </c>
      <c r="W87" s="98">
        <f>IF(W$8&gt;=Assumptions!$D$20,Staffing!$E87,0)</f>
        <v>0</v>
      </c>
      <c r="X87" s="98">
        <f>IF(X$8&gt;=Assumptions!$D$20,Staffing!$E87,0)</f>
        <v>0</v>
      </c>
      <c r="Y87" s="98">
        <f>IF(Y$8&gt;=Assumptions!$D$20,Staffing!$E87,0)</f>
        <v>0</v>
      </c>
      <c r="Z87" s="98">
        <f>IF(Z$8&gt;=Assumptions!$D$20,Staffing!$E87,0)</f>
        <v>0</v>
      </c>
      <c r="AA87" s="98">
        <f>IF(AA$8&gt;=Assumptions!$D$20,Staffing!$E87,0)</f>
        <v>0</v>
      </c>
      <c r="AB87" s="98">
        <f>IF(AB$8&gt;=Assumptions!$D$20,Staffing!$E87,0)</f>
        <v>0</v>
      </c>
      <c r="AC87" s="98">
        <f>IF(AC$8&gt;=Assumptions!$D$20,Staffing!$E87,0)</f>
        <v>0</v>
      </c>
      <c r="AD87" s="98">
        <f>IF(AD$8&gt;=Assumptions!$D$20,Staffing!$E87,0)</f>
        <v>1.4</v>
      </c>
      <c r="AE87" s="98">
        <f>IF(AE$8&gt;=Assumptions!$D$20,Staffing!$E87,0)</f>
        <v>1.4</v>
      </c>
      <c r="AF87" s="98">
        <f>IF(AF$8&gt;=Assumptions!$D$20,Staffing!$E87,0)</f>
        <v>1.4</v>
      </c>
      <c r="AG87" s="98">
        <f>IF(AG$8&gt;=Assumptions!$D$20,Staffing!$E87,0)</f>
        <v>1.4</v>
      </c>
      <c r="AH87" s="98">
        <f>IF(AH$8&gt;=Assumptions!$D$20,Staffing!$E87,0)</f>
        <v>1.4</v>
      </c>
      <c r="AI87" s="98">
        <f>IF(AI$8&gt;=Assumptions!$D$20,Staffing!$E87,0)</f>
        <v>1.4</v>
      </c>
      <c r="AJ87" s="98">
        <f>IF(AJ$8&gt;=Assumptions!$D$20,Staffing!$E87,0)</f>
        <v>1.4</v>
      </c>
      <c r="AK87" s="98">
        <f>IF(AK$8&gt;=Assumptions!$D$20,Staffing!$E87,0)</f>
        <v>1.4</v>
      </c>
      <c r="AL87" s="98">
        <f>IF(AL$8&gt;=Assumptions!$D$20,Staffing!$E87,0)</f>
        <v>1.4</v>
      </c>
      <c r="AM87" s="98">
        <f>IF(AM$8&gt;=Assumptions!$D$20,Staffing!$E87,0)</f>
        <v>1.4</v>
      </c>
      <c r="AN87" s="98">
        <f>IF(AN$8&gt;=Assumptions!$D$20,Staffing!$E87,0)</f>
        <v>1.4</v>
      </c>
      <c r="AO87" s="98">
        <f>IF(AO$8&gt;=Assumptions!$D$20,Staffing!$E87,0)</f>
        <v>1.4</v>
      </c>
      <c r="AP87" s="98">
        <f>IF(AP$8&gt;=Assumptions!$D$20,Staffing!$E87,0)</f>
        <v>1.4</v>
      </c>
      <c r="AQ87" s="98">
        <f>IF(AQ$8&gt;=Assumptions!$D$20,Staffing!$E87,0)</f>
        <v>1.4</v>
      </c>
      <c r="AR87" s="98">
        <f>IF(AR$8&gt;=Assumptions!$D$20,Staffing!$E87,0)</f>
        <v>1.4</v>
      </c>
      <c r="AS87" s="98">
        <f>IF(AS$8&gt;=Assumptions!$D$20,Staffing!$E87,0)</f>
        <v>1.4</v>
      </c>
      <c r="AT87" s="98">
        <f>IF(AT$8&gt;=Assumptions!$D$20,Staffing!$E87,0)</f>
        <v>1.4</v>
      </c>
      <c r="AU87" s="98">
        <f>IF(AU$8&gt;=Assumptions!$D$20,Staffing!$E87,0)</f>
        <v>1.4</v>
      </c>
      <c r="AV87" s="98">
        <f>IF(AV$8&gt;=Assumptions!$D$20,Staffing!$E87,0)</f>
        <v>1.4</v>
      </c>
      <c r="AW87" s="98">
        <f>IF(AW$8&gt;=Assumptions!$D$20,Staffing!$E87,0)</f>
        <v>1.4</v>
      </c>
      <c r="AX87" s="98">
        <f>IF(AX$8&gt;=Assumptions!$D$20,Staffing!$E87,0)</f>
        <v>1.4</v>
      </c>
      <c r="AY87" s="98">
        <f>IF(AY$8&gt;=Assumptions!$D$20,Staffing!$E87,0)</f>
        <v>1.4</v>
      </c>
      <c r="AZ87" s="98">
        <f>IF(AZ$8&gt;=Assumptions!$D$20,Staffing!$E87,0)</f>
        <v>1.4</v>
      </c>
      <c r="BA87" s="98">
        <f>IF(BA$8&gt;=Assumptions!$D$20,Staffing!$E87,0)</f>
        <v>1.4</v>
      </c>
      <c r="BB87" s="98">
        <f>IF(BB$8&gt;=Assumptions!$D$20,Staffing!$E87,0)</f>
        <v>1.4</v>
      </c>
      <c r="BC87" s="98">
        <f>IF(BC$8&gt;=Assumptions!$D$20,Staffing!$E87,0)</f>
        <v>1.4</v>
      </c>
      <c r="BD87" s="98">
        <f>IF(BD$8&gt;=Assumptions!$D$20,Staffing!$E87,0)</f>
        <v>1.4</v>
      </c>
      <c r="BE87" s="98">
        <f>IF(BE$8&gt;=Assumptions!$D$20,Staffing!$E87,0)</f>
        <v>1.4</v>
      </c>
      <c r="BF87" s="98">
        <f>IF(BF$8&gt;=Assumptions!$D$20,Staffing!$E87,0)</f>
        <v>1.4</v>
      </c>
      <c r="BG87" s="98">
        <f>IF(BG$8&gt;=Assumptions!$D$20,Staffing!$E87,0)</f>
        <v>1.4</v>
      </c>
      <c r="BH87" s="98">
        <f>IF(BH$8&gt;=Assumptions!$D$20,Staffing!$E87,0)</f>
        <v>1.4</v>
      </c>
      <c r="BI87" s="98">
        <f>IF(BI$8&gt;=Assumptions!$D$20,Staffing!$E87,0)</f>
        <v>1.4</v>
      </c>
      <c r="BJ87" s="98">
        <f>IF(BJ$8&gt;=Assumptions!$D$20,Staffing!$E87,0)</f>
        <v>1.4</v>
      </c>
      <c r="BK87" s="98">
        <f>IF(BK$8&gt;=Assumptions!$D$20,Staffing!$E87,0)</f>
        <v>1.4</v>
      </c>
      <c r="BL87" s="98">
        <f>IF(BL$8&gt;=Assumptions!$D$20,Staffing!$E87,0)</f>
        <v>1.4</v>
      </c>
      <c r="BM87" s="98">
        <f>IF(BM$8&gt;=Assumptions!$D$20,Staffing!$E87,0)</f>
        <v>1.4</v>
      </c>
      <c r="BN87" s="98">
        <f>IF(BN$8&gt;=Assumptions!$D$20,Staffing!$E87,0)</f>
        <v>1.4</v>
      </c>
      <c r="BO87" s="98">
        <f>IF(BO$8&gt;=Assumptions!$D$20,Staffing!$E87,0)</f>
        <v>1.4</v>
      </c>
      <c r="BP87" s="98">
        <f>IF(BP$8&gt;=Assumptions!$D$20,Staffing!$E87,0)</f>
        <v>1.4</v>
      </c>
      <c r="BQ87" s="98">
        <f>IF(BQ$8&gt;=Assumptions!$D$20,Staffing!$E87,0)</f>
        <v>1.4</v>
      </c>
      <c r="BR87" s="98">
        <f>IF(BR$8&gt;=Assumptions!$D$20,Staffing!$E87,0)</f>
        <v>1.4</v>
      </c>
      <c r="BS87" s="98">
        <f>IF(BS$8&gt;=Assumptions!$D$20,Staffing!$E87,0)</f>
        <v>1.4</v>
      </c>
      <c r="BT87" s="98">
        <f>IF(BT$8&gt;=Assumptions!$D$20,Staffing!$E87,0)</f>
        <v>1.4</v>
      </c>
      <c r="BU87" s="98">
        <f>IF(BU$8&gt;=Assumptions!$D$20,Staffing!$E87,0)</f>
        <v>1.4</v>
      </c>
      <c r="BV87" s="98">
        <f>IF(BV$8&gt;=Assumptions!$D$20,Staffing!$E87,0)</f>
        <v>1.4</v>
      </c>
      <c r="BW87" s="98">
        <f>IF(BW$8&gt;=Assumptions!$D$20,Staffing!$E87,0)</f>
        <v>1.4</v>
      </c>
      <c r="BX87" s="98">
        <f>IF(BX$8&gt;=Assumptions!$D$20,Staffing!$E87,0)</f>
        <v>1.4</v>
      </c>
      <c r="BY87" s="98">
        <f>IF(BY$8&gt;=Assumptions!$D$20,Staffing!$E87,0)</f>
        <v>1.4</v>
      </c>
      <c r="BZ87" s="98">
        <f>IF(BZ$8&gt;=Assumptions!$D$20,Staffing!$E87,0)</f>
        <v>1.4</v>
      </c>
      <c r="CA87" s="98">
        <f>IF(CA$8&gt;=Assumptions!$D$20,Staffing!$E87,0)</f>
        <v>1.4</v>
      </c>
      <c r="CB87" s="98">
        <f>IF(CB$8&gt;=Assumptions!$D$20,Staffing!$E87,0)</f>
        <v>1.4</v>
      </c>
      <c r="CC87" s="98">
        <f>IF(CC$8&gt;=Assumptions!$D$20,Staffing!$E87,0)</f>
        <v>1.4</v>
      </c>
      <c r="CD87" s="98">
        <f>IF(CD$8&gt;=Assumptions!$D$20,Staffing!$E87,0)</f>
        <v>1.4</v>
      </c>
      <c r="CE87" s="98">
        <f>IF(CE$8&gt;=Assumptions!$D$20,Staffing!$E87,0)</f>
        <v>1.4</v>
      </c>
      <c r="CF87" s="98">
        <f>IF(CF$8&gt;=Assumptions!$D$20,Staffing!$E87,0)</f>
        <v>1.4</v>
      </c>
      <c r="CG87" s="98">
        <f>IF(CG$8&gt;=Assumptions!$D$20,Staffing!$E87,0)</f>
        <v>1.4</v>
      </c>
      <c r="CH87" s="98">
        <f>IF(CH$8&gt;=Assumptions!$D$20,Staffing!$E87,0)</f>
        <v>1.4</v>
      </c>
      <c r="CI87" s="98">
        <f>IF(CI$8&gt;=Assumptions!$D$20,Staffing!$E87,0)</f>
        <v>1.4</v>
      </c>
      <c r="CJ87" s="98">
        <f>IF(CJ$8&gt;=Assumptions!$D$20,Staffing!$E87,0)</f>
        <v>1.4</v>
      </c>
      <c r="CK87" s="98">
        <f>IF(CK$8&gt;=Assumptions!$D$20,Staffing!$E87,0)</f>
        <v>1.4</v>
      </c>
      <c r="CL87" s="98">
        <f>IF(CL$8&gt;=Assumptions!$D$20,Staffing!$E87,0)</f>
        <v>1.4</v>
      </c>
      <c r="CM87" s="98">
        <f>IF(CM$8&gt;=Assumptions!$D$20,Staffing!$E87,0)</f>
        <v>1.4</v>
      </c>
      <c r="CN87" s="98">
        <f>IF(CN$8&gt;=Assumptions!$D$20,Staffing!$E87,0)</f>
        <v>1.4</v>
      </c>
      <c r="CO87" s="98">
        <f>IF(CO$8&gt;=Assumptions!$D$20,Staffing!$E87,0)</f>
        <v>1.4</v>
      </c>
      <c r="CP87" s="98">
        <f>IF(CP$8&gt;=Assumptions!$D$20,Staffing!$E87,0)</f>
        <v>1.4</v>
      </c>
      <c r="CQ87" s="98">
        <f>IF(CQ$8&gt;=Assumptions!$D$20,Staffing!$E87,0)</f>
        <v>1.4</v>
      </c>
      <c r="CR87" s="98">
        <f>IF(CR$8&gt;=Assumptions!$D$20,Staffing!$E87,0)</f>
        <v>1.4</v>
      </c>
      <c r="CS87" s="98">
        <f>IF(CS$8&gt;=Assumptions!$D$20,Staffing!$E87,0)</f>
        <v>1.4</v>
      </c>
      <c r="CT87" s="98">
        <f>IF(CT$8&gt;=Assumptions!$D$20,Staffing!$E87,0)</f>
        <v>1.4</v>
      </c>
      <c r="CU87" s="98">
        <f>IF(CU$8&gt;=Assumptions!$D$20,Staffing!$E87,0)</f>
        <v>1.4</v>
      </c>
      <c r="CV87" s="98">
        <f>IF(CV$8&gt;=Assumptions!$D$20,Staffing!$E87,0)</f>
        <v>1.4</v>
      </c>
      <c r="CW87" s="98">
        <f>IF(CW$8&gt;=Assumptions!$D$20,Staffing!$E87,0)</f>
        <v>1.4</v>
      </c>
      <c r="CX87" s="98">
        <f>IF(CX$8&gt;=Assumptions!$D$20,Staffing!$E87,0)</f>
        <v>1.4</v>
      </c>
      <c r="CY87" s="98">
        <f>IF(CY$8&gt;=Assumptions!$D$20,Staffing!$E87,0)</f>
        <v>1.4</v>
      </c>
      <c r="CZ87" s="98">
        <f>IF(CZ$8&gt;=Assumptions!$D$20,Staffing!$E87,0)</f>
        <v>1.4</v>
      </c>
      <c r="DA87" s="98">
        <f>IF(DA$8&gt;=Assumptions!$D$20,Staffing!$E87,0)</f>
        <v>1.4</v>
      </c>
      <c r="DB87" s="98">
        <f>IF(DB$8&gt;=Assumptions!$D$20,Staffing!$E87,0)</f>
        <v>1.4</v>
      </c>
      <c r="DC87" s="98">
        <f>IF(DC$8&gt;=Assumptions!$D$20,Staffing!$E87,0)</f>
        <v>1.4</v>
      </c>
      <c r="DD87" s="98">
        <f>IF(DD$8&gt;=Assumptions!$D$20,Staffing!$E87,0)</f>
        <v>1.4</v>
      </c>
      <c r="DE87" s="98">
        <f>IF(DE$8&gt;=Assumptions!$D$20,Staffing!$E87,0)</f>
        <v>1.4</v>
      </c>
      <c r="DF87" s="98">
        <f>IF(DF$8&gt;=Assumptions!$D$20,Staffing!$E87,0)</f>
        <v>1.4</v>
      </c>
      <c r="DG87" s="98">
        <f>IF(DG$8&gt;=Assumptions!$D$20,Staffing!$E87,0)</f>
        <v>1.4</v>
      </c>
      <c r="DH87" s="98">
        <f>IF(DH$8&gt;=Assumptions!$D$20,Staffing!$E87,0)</f>
        <v>1.4</v>
      </c>
      <c r="DI87" s="98">
        <f>IF(DI$8&gt;=Assumptions!$D$20,Staffing!$E87,0)</f>
        <v>1.4</v>
      </c>
      <c r="DJ87" s="98">
        <f>IF(DJ$8&gt;=Assumptions!$D$20,Staffing!$E87,0)</f>
        <v>1.4</v>
      </c>
      <c r="DK87" s="98">
        <f>IF(DK$8&gt;=Assumptions!$D$20,Staffing!$E87,0)</f>
        <v>1.4</v>
      </c>
      <c r="DL87" s="98">
        <f>IF(DL$8&gt;=Assumptions!$D$20,Staffing!$E87,0)</f>
        <v>1.4</v>
      </c>
      <c r="DM87" s="98">
        <f>IF(DM$8&gt;=Assumptions!$D$20,Staffing!$E87,0)</f>
        <v>1.4</v>
      </c>
      <c r="DN87" s="98">
        <f>IF(DN$8&gt;=Assumptions!$D$20,Staffing!$E87,0)</f>
        <v>1.4</v>
      </c>
      <c r="DO87" s="98">
        <f>IF(DO$8&gt;=Assumptions!$D$20,Staffing!$E87,0)</f>
        <v>1.4</v>
      </c>
      <c r="DP87" s="98">
        <f>IF(DP$8&gt;=Assumptions!$D$20,Staffing!$E87,0)</f>
        <v>1.4</v>
      </c>
      <c r="DQ87" s="98">
        <f>IF(DQ$8&gt;=Assumptions!$D$20,Staffing!$E87,0)</f>
        <v>1.4</v>
      </c>
      <c r="DR87" s="98">
        <f>IF(DR$8&gt;=Assumptions!$D$20,Staffing!$E87,0)</f>
        <v>1.4</v>
      </c>
      <c r="DS87" s="98">
        <f>IF(DS$8&gt;=Assumptions!$D$20,Staffing!$E87,0)</f>
        <v>1.4</v>
      </c>
      <c r="DT87" s="98">
        <f>IF(DT$8&gt;=Assumptions!$D$20,Staffing!$E87,0)</f>
        <v>1.4</v>
      </c>
      <c r="DU87" s="98">
        <f>IF(DU$8&gt;=Assumptions!$D$20,Staffing!$E87,0)</f>
        <v>1.4</v>
      </c>
      <c r="DV87" s="98">
        <f>IF(DV$8&gt;=Assumptions!$D$20,Staffing!$E87,0)</f>
        <v>1.4</v>
      </c>
    </row>
    <row r="88" spans="3:126">
      <c r="C88" s="4">
        <f t="shared" si="58"/>
        <v>0</v>
      </c>
      <c r="D88" s="4">
        <f t="shared" si="58"/>
        <v>0</v>
      </c>
      <c r="E88" s="97">
        <v>0</v>
      </c>
      <c r="F88" s="98">
        <f>IF(F$8&gt;=Assumptions!$D$20,Staffing!$E88,0)</f>
        <v>0</v>
      </c>
      <c r="G88" s="98">
        <f>IF(G$8&gt;=Assumptions!$D$20,Staffing!$E88,0)</f>
        <v>0</v>
      </c>
      <c r="H88" s="98">
        <f>IF(H$8&gt;=Assumptions!$D$20,Staffing!$E88,0)</f>
        <v>0</v>
      </c>
      <c r="I88" s="98">
        <f>IF(I$8&gt;=Assumptions!$D$20,Staffing!$E88,0)</f>
        <v>0</v>
      </c>
      <c r="J88" s="98">
        <f>IF(J$8&gt;=Assumptions!$D$20,Staffing!$E88,0)</f>
        <v>0</v>
      </c>
      <c r="K88" s="98">
        <f>IF(K$8&gt;=Assumptions!$D$20,Staffing!$E88,0)</f>
        <v>0</v>
      </c>
      <c r="L88" s="98">
        <f>IF(L$8&gt;=Assumptions!$D$20,Staffing!$E88,0)</f>
        <v>0</v>
      </c>
      <c r="M88" s="98">
        <f>IF(M$8&gt;=Assumptions!$D$20,Staffing!$E88,0)</f>
        <v>0</v>
      </c>
      <c r="N88" s="98">
        <f>IF(N$8&gt;=Assumptions!$D$20,Staffing!$E88,0)</f>
        <v>0</v>
      </c>
      <c r="O88" s="98">
        <f>IF(O$8&gt;=Assumptions!$D$20,Staffing!$E88,0)</f>
        <v>0</v>
      </c>
      <c r="P88" s="98">
        <f>IF(P$8&gt;=Assumptions!$D$20,Staffing!$E88,0)</f>
        <v>0</v>
      </c>
      <c r="Q88" s="98">
        <f>IF(Q$8&gt;=Assumptions!$D$20,Staffing!$E88,0)</f>
        <v>0</v>
      </c>
      <c r="R88" s="98">
        <f>IF(R$8&gt;=Assumptions!$D$20,Staffing!$E88,0)</f>
        <v>0</v>
      </c>
      <c r="S88" s="98">
        <f>IF(S$8&gt;=Assumptions!$D$20,Staffing!$E88,0)</f>
        <v>0</v>
      </c>
      <c r="T88" s="98">
        <f>IF(T$8&gt;=Assumptions!$D$20,Staffing!$E88,0)</f>
        <v>0</v>
      </c>
      <c r="U88" s="98">
        <f>IF(U$8&gt;=Assumptions!$D$20,Staffing!$E88,0)</f>
        <v>0</v>
      </c>
      <c r="V88" s="98">
        <f>IF(V$8&gt;=Assumptions!$D$20,Staffing!$E88,0)</f>
        <v>0</v>
      </c>
      <c r="W88" s="98">
        <f>IF(W$8&gt;=Assumptions!$D$20,Staffing!$E88,0)</f>
        <v>0</v>
      </c>
      <c r="X88" s="98">
        <f>IF(X$8&gt;=Assumptions!$D$20,Staffing!$E88,0)</f>
        <v>0</v>
      </c>
      <c r="Y88" s="98">
        <f>IF(Y$8&gt;=Assumptions!$D$20,Staffing!$E88,0)</f>
        <v>0</v>
      </c>
      <c r="Z88" s="98">
        <f>IF(Z$8&gt;=Assumptions!$D$20,Staffing!$E88,0)</f>
        <v>0</v>
      </c>
      <c r="AA88" s="98">
        <f>IF(AA$8&gt;=Assumptions!$D$20,Staffing!$E88,0)</f>
        <v>0</v>
      </c>
      <c r="AB88" s="98">
        <f>IF(AB$8&gt;=Assumptions!$D$20,Staffing!$E88,0)</f>
        <v>0</v>
      </c>
      <c r="AC88" s="98">
        <f>IF(AC$8&gt;=Assumptions!$D$20,Staffing!$E88,0)</f>
        <v>0</v>
      </c>
      <c r="AD88" s="98">
        <f>IF(AD$8&gt;=Assumptions!$D$20,Staffing!$E88,0)</f>
        <v>0</v>
      </c>
      <c r="AE88" s="98">
        <f>IF(AE$8&gt;=Assumptions!$D$20,Staffing!$E88,0)</f>
        <v>0</v>
      </c>
      <c r="AF88" s="98">
        <f>IF(AF$8&gt;=Assumptions!$D$20,Staffing!$E88,0)</f>
        <v>0</v>
      </c>
      <c r="AG88" s="98">
        <f>IF(AG$8&gt;=Assumptions!$D$20,Staffing!$E88,0)</f>
        <v>0</v>
      </c>
      <c r="AH88" s="98">
        <f>IF(AH$8&gt;=Assumptions!$D$20,Staffing!$E88,0)</f>
        <v>0</v>
      </c>
      <c r="AI88" s="98">
        <f>IF(AI$8&gt;=Assumptions!$D$20,Staffing!$E88,0)</f>
        <v>0</v>
      </c>
      <c r="AJ88" s="98">
        <f>IF(AJ$8&gt;=Assumptions!$D$20,Staffing!$E88,0)</f>
        <v>0</v>
      </c>
      <c r="AK88" s="98">
        <f>IF(AK$8&gt;=Assumptions!$D$20,Staffing!$E88,0)</f>
        <v>0</v>
      </c>
      <c r="AL88" s="98">
        <f>IF(AL$8&gt;=Assumptions!$D$20,Staffing!$E88,0)</f>
        <v>0</v>
      </c>
      <c r="AM88" s="98">
        <f>IF(AM$8&gt;=Assumptions!$D$20,Staffing!$E88,0)</f>
        <v>0</v>
      </c>
      <c r="AN88" s="98">
        <f>IF(AN$8&gt;=Assumptions!$D$20,Staffing!$E88,0)</f>
        <v>0</v>
      </c>
      <c r="AO88" s="98">
        <f>IF(AO$8&gt;=Assumptions!$D$20,Staffing!$E88,0)</f>
        <v>0</v>
      </c>
      <c r="AP88" s="98">
        <f>IF(AP$8&gt;=Assumptions!$D$20,Staffing!$E88,0)</f>
        <v>0</v>
      </c>
      <c r="AQ88" s="98">
        <f>IF(AQ$8&gt;=Assumptions!$D$20,Staffing!$E88,0)</f>
        <v>0</v>
      </c>
      <c r="AR88" s="98">
        <f>IF(AR$8&gt;=Assumptions!$D$20,Staffing!$E88,0)</f>
        <v>0</v>
      </c>
      <c r="AS88" s="98">
        <f>IF(AS$8&gt;=Assumptions!$D$20,Staffing!$E88,0)</f>
        <v>0</v>
      </c>
      <c r="AT88" s="98">
        <f>IF(AT$8&gt;=Assumptions!$D$20,Staffing!$E88,0)</f>
        <v>0</v>
      </c>
      <c r="AU88" s="98">
        <f>IF(AU$8&gt;=Assumptions!$D$20,Staffing!$E88,0)</f>
        <v>0</v>
      </c>
      <c r="AV88" s="98">
        <f>IF(AV$8&gt;=Assumptions!$D$20,Staffing!$E88,0)</f>
        <v>0</v>
      </c>
      <c r="AW88" s="98">
        <f>IF(AW$8&gt;=Assumptions!$D$20,Staffing!$E88,0)</f>
        <v>0</v>
      </c>
      <c r="AX88" s="98">
        <f>IF(AX$8&gt;=Assumptions!$D$20,Staffing!$E88,0)</f>
        <v>0</v>
      </c>
      <c r="AY88" s="98">
        <f>IF(AY$8&gt;=Assumptions!$D$20,Staffing!$E88,0)</f>
        <v>0</v>
      </c>
      <c r="AZ88" s="98">
        <f>IF(AZ$8&gt;=Assumptions!$D$20,Staffing!$E88,0)</f>
        <v>0</v>
      </c>
      <c r="BA88" s="98">
        <f>IF(BA$8&gt;=Assumptions!$D$20,Staffing!$E88,0)</f>
        <v>0</v>
      </c>
      <c r="BB88" s="98">
        <f>IF(BB$8&gt;=Assumptions!$D$20,Staffing!$E88,0)</f>
        <v>0</v>
      </c>
      <c r="BC88" s="98">
        <f>IF(BC$8&gt;=Assumptions!$D$20,Staffing!$E88,0)</f>
        <v>0</v>
      </c>
      <c r="BD88" s="98">
        <f>IF(BD$8&gt;=Assumptions!$D$20,Staffing!$E88,0)</f>
        <v>0</v>
      </c>
      <c r="BE88" s="98">
        <f>IF(BE$8&gt;=Assumptions!$D$20,Staffing!$E88,0)</f>
        <v>0</v>
      </c>
      <c r="BF88" s="98">
        <f>IF(BF$8&gt;=Assumptions!$D$20,Staffing!$E88,0)</f>
        <v>0</v>
      </c>
      <c r="BG88" s="98">
        <f>IF(BG$8&gt;=Assumptions!$D$20,Staffing!$E88,0)</f>
        <v>0</v>
      </c>
      <c r="BH88" s="98">
        <f>IF(BH$8&gt;=Assumptions!$D$20,Staffing!$E88,0)</f>
        <v>0</v>
      </c>
      <c r="BI88" s="98">
        <f>IF(BI$8&gt;=Assumptions!$D$20,Staffing!$E88,0)</f>
        <v>0</v>
      </c>
      <c r="BJ88" s="98">
        <f>IF(BJ$8&gt;=Assumptions!$D$20,Staffing!$E88,0)</f>
        <v>0</v>
      </c>
      <c r="BK88" s="98">
        <f>IF(BK$8&gt;=Assumptions!$D$20,Staffing!$E88,0)</f>
        <v>0</v>
      </c>
      <c r="BL88" s="98">
        <f>IF(BL$8&gt;=Assumptions!$D$20,Staffing!$E88,0)</f>
        <v>0</v>
      </c>
      <c r="BM88" s="98">
        <f>IF(BM$8&gt;=Assumptions!$D$20,Staffing!$E88,0)</f>
        <v>0</v>
      </c>
      <c r="BN88" s="98">
        <f>IF(BN$8&gt;=Assumptions!$D$20,Staffing!$E88,0)</f>
        <v>0</v>
      </c>
      <c r="BO88" s="98">
        <f>IF(BO$8&gt;=Assumptions!$D$20,Staffing!$E88,0)</f>
        <v>0</v>
      </c>
      <c r="BP88" s="98">
        <f>IF(BP$8&gt;=Assumptions!$D$20,Staffing!$E88,0)</f>
        <v>0</v>
      </c>
      <c r="BQ88" s="98">
        <f>IF(BQ$8&gt;=Assumptions!$D$20,Staffing!$E88,0)</f>
        <v>0</v>
      </c>
      <c r="BR88" s="98">
        <f>IF(BR$8&gt;=Assumptions!$D$20,Staffing!$E88,0)</f>
        <v>0</v>
      </c>
      <c r="BS88" s="98">
        <f>IF(BS$8&gt;=Assumptions!$D$20,Staffing!$E88,0)</f>
        <v>0</v>
      </c>
      <c r="BT88" s="98">
        <f>IF(BT$8&gt;=Assumptions!$D$20,Staffing!$E88,0)</f>
        <v>0</v>
      </c>
      <c r="BU88" s="98">
        <f>IF(BU$8&gt;=Assumptions!$D$20,Staffing!$E88,0)</f>
        <v>0</v>
      </c>
      <c r="BV88" s="98">
        <f>IF(BV$8&gt;=Assumptions!$D$20,Staffing!$E88,0)</f>
        <v>0</v>
      </c>
      <c r="BW88" s="98">
        <f>IF(BW$8&gt;=Assumptions!$D$20,Staffing!$E88,0)</f>
        <v>0</v>
      </c>
      <c r="BX88" s="98">
        <f>IF(BX$8&gt;=Assumptions!$D$20,Staffing!$E88,0)</f>
        <v>0</v>
      </c>
      <c r="BY88" s="98">
        <f>IF(BY$8&gt;=Assumptions!$D$20,Staffing!$E88,0)</f>
        <v>0</v>
      </c>
      <c r="BZ88" s="98">
        <f>IF(BZ$8&gt;=Assumptions!$D$20,Staffing!$E88,0)</f>
        <v>0</v>
      </c>
      <c r="CA88" s="98">
        <f>IF(CA$8&gt;=Assumptions!$D$20,Staffing!$E88,0)</f>
        <v>0</v>
      </c>
      <c r="CB88" s="98">
        <f>IF(CB$8&gt;=Assumptions!$D$20,Staffing!$E88,0)</f>
        <v>0</v>
      </c>
      <c r="CC88" s="98">
        <f>IF(CC$8&gt;=Assumptions!$D$20,Staffing!$E88,0)</f>
        <v>0</v>
      </c>
      <c r="CD88" s="98">
        <f>IF(CD$8&gt;=Assumptions!$D$20,Staffing!$E88,0)</f>
        <v>0</v>
      </c>
      <c r="CE88" s="98">
        <f>IF(CE$8&gt;=Assumptions!$D$20,Staffing!$E88,0)</f>
        <v>0</v>
      </c>
      <c r="CF88" s="98">
        <f>IF(CF$8&gt;=Assumptions!$D$20,Staffing!$E88,0)</f>
        <v>0</v>
      </c>
      <c r="CG88" s="98">
        <f>IF(CG$8&gt;=Assumptions!$D$20,Staffing!$E88,0)</f>
        <v>0</v>
      </c>
      <c r="CH88" s="98">
        <f>IF(CH$8&gt;=Assumptions!$D$20,Staffing!$E88,0)</f>
        <v>0</v>
      </c>
      <c r="CI88" s="98">
        <f>IF(CI$8&gt;=Assumptions!$D$20,Staffing!$E88,0)</f>
        <v>0</v>
      </c>
      <c r="CJ88" s="98">
        <f>IF(CJ$8&gt;=Assumptions!$D$20,Staffing!$E88,0)</f>
        <v>0</v>
      </c>
      <c r="CK88" s="98">
        <f>IF(CK$8&gt;=Assumptions!$D$20,Staffing!$E88,0)</f>
        <v>0</v>
      </c>
      <c r="CL88" s="98">
        <f>IF(CL$8&gt;=Assumptions!$D$20,Staffing!$E88,0)</f>
        <v>0</v>
      </c>
      <c r="CM88" s="98">
        <f>IF(CM$8&gt;=Assumptions!$D$20,Staffing!$E88,0)</f>
        <v>0</v>
      </c>
      <c r="CN88" s="98">
        <f>IF(CN$8&gt;=Assumptions!$D$20,Staffing!$E88,0)</f>
        <v>0</v>
      </c>
      <c r="CO88" s="98">
        <f>IF(CO$8&gt;=Assumptions!$D$20,Staffing!$E88,0)</f>
        <v>0</v>
      </c>
      <c r="CP88" s="98">
        <f>IF(CP$8&gt;=Assumptions!$D$20,Staffing!$E88,0)</f>
        <v>0</v>
      </c>
      <c r="CQ88" s="98">
        <f>IF(CQ$8&gt;=Assumptions!$D$20,Staffing!$E88,0)</f>
        <v>0</v>
      </c>
      <c r="CR88" s="98">
        <f>IF(CR$8&gt;=Assumptions!$D$20,Staffing!$E88,0)</f>
        <v>0</v>
      </c>
      <c r="CS88" s="98">
        <f>IF(CS$8&gt;=Assumptions!$D$20,Staffing!$E88,0)</f>
        <v>0</v>
      </c>
      <c r="CT88" s="98">
        <f>IF(CT$8&gt;=Assumptions!$D$20,Staffing!$E88,0)</f>
        <v>0</v>
      </c>
      <c r="CU88" s="98">
        <f>IF(CU$8&gt;=Assumptions!$D$20,Staffing!$E88,0)</f>
        <v>0</v>
      </c>
      <c r="CV88" s="98">
        <f>IF(CV$8&gt;=Assumptions!$D$20,Staffing!$E88,0)</f>
        <v>0</v>
      </c>
      <c r="CW88" s="98">
        <f>IF(CW$8&gt;=Assumptions!$D$20,Staffing!$E88,0)</f>
        <v>0</v>
      </c>
      <c r="CX88" s="98">
        <f>IF(CX$8&gt;=Assumptions!$D$20,Staffing!$E88,0)</f>
        <v>0</v>
      </c>
      <c r="CY88" s="98">
        <f>IF(CY$8&gt;=Assumptions!$D$20,Staffing!$E88,0)</f>
        <v>0</v>
      </c>
      <c r="CZ88" s="98">
        <f>IF(CZ$8&gt;=Assumptions!$D$20,Staffing!$E88,0)</f>
        <v>0</v>
      </c>
      <c r="DA88" s="98">
        <f>IF(DA$8&gt;=Assumptions!$D$20,Staffing!$E88,0)</f>
        <v>0</v>
      </c>
      <c r="DB88" s="98">
        <f>IF(DB$8&gt;=Assumptions!$D$20,Staffing!$E88,0)</f>
        <v>0</v>
      </c>
      <c r="DC88" s="98">
        <f>IF(DC$8&gt;=Assumptions!$D$20,Staffing!$E88,0)</f>
        <v>0</v>
      </c>
      <c r="DD88" s="98">
        <f>IF(DD$8&gt;=Assumptions!$D$20,Staffing!$E88,0)</f>
        <v>0</v>
      </c>
      <c r="DE88" s="98">
        <f>IF(DE$8&gt;=Assumptions!$D$20,Staffing!$E88,0)</f>
        <v>0</v>
      </c>
      <c r="DF88" s="98">
        <f>IF(DF$8&gt;=Assumptions!$D$20,Staffing!$E88,0)</f>
        <v>0</v>
      </c>
      <c r="DG88" s="98">
        <f>IF(DG$8&gt;=Assumptions!$D$20,Staffing!$E88,0)</f>
        <v>0</v>
      </c>
      <c r="DH88" s="98">
        <f>IF(DH$8&gt;=Assumptions!$D$20,Staffing!$E88,0)</f>
        <v>0</v>
      </c>
      <c r="DI88" s="98">
        <f>IF(DI$8&gt;=Assumptions!$D$20,Staffing!$E88,0)</f>
        <v>0</v>
      </c>
      <c r="DJ88" s="98">
        <f>IF(DJ$8&gt;=Assumptions!$D$20,Staffing!$E88,0)</f>
        <v>0</v>
      </c>
      <c r="DK88" s="98">
        <f>IF(DK$8&gt;=Assumptions!$D$20,Staffing!$E88,0)</f>
        <v>0</v>
      </c>
      <c r="DL88" s="98">
        <f>IF(DL$8&gt;=Assumptions!$D$20,Staffing!$E88,0)</f>
        <v>0</v>
      </c>
      <c r="DM88" s="98">
        <f>IF(DM$8&gt;=Assumptions!$D$20,Staffing!$E88,0)</f>
        <v>0</v>
      </c>
      <c r="DN88" s="98">
        <f>IF(DN$8&gt;=Assumptions!$D$20,Staffing!$E88,0)</f>
        <v>0</v>
      </c>
      <c r="DO88" s="98">
        <f>IF(DO$8&gt;=Assumptions!$D$20,Staffing!$E88,0)</f>
        <v>0</v>
      </c>
      <c r="DP88" s="98">
        <f>IF(DP$8&gt;=Assumptions!$D$20,Staffing!$E88,0)</f>
        <v>0</v>
      </c>
      <c r="DQ88" s="98">
        <f>IF(DQ$8&gt;=Assumptions!$D$20,Staffing!$E88,0)</f>
        <v>0</v>
      </c>
      <c r="DR88" s="98">
        <f>IF(DR$8&gt;=Assumptions!$D$20,Staffing!$E88,0)</f>
        <v>0</v>
      </c>
      <c r="DS88" s="98">
        <f>IF(DS$8&gt;=Assumptions!$D$20,Staffing!$E88,0)</f>
        <v>0</v>
      </c>
      <c r="DT88" s="98">
        <f>IF(DT$8&gt;=Assumptions!$D$20,Staffing!$E88,0)</f>
        <v>0</v>
      </c>
      <c r="DU88" s="98">
        <f>IF(DU$8&gt;=Assumptions!$D$20,Staffing!$E88,0)</f>
        <v>0</v>
      </c>
      <c r="DV88" s="98">
        <f>IF(DV$8&gt;=Assumptions!$D$20,Staffing!$E88,0)</f>
        <v>0</v>
      </c>
    </row>
    <row r="89" spans="3:126">
      <c r="C89" s="4">
        <f t="shared" si="58"/>
        <v>0</v>
      </c>
      <c r="D89" s="4">
        <f t="shared" si="58"/>
        <v>0</v>
      </c>
      <c r="E89" s="97">
        <v>0</v>
      </c>
      <c r="F89" s="98">
        <f>IF(F$8&gt;=Assumptions!$D$20,Staffing!$E89,0)</f>
        <v>0</v>
      </c>
      <c r="G89" s="98">
        <f>IF(G$8&gt;=Assumptions!$D$20,Staffing!$E89,0)</f>
        <v>0</v>
      </c>
      <c r="H89" s="98">
        <f>IF(H$8&gt;=Assumptions!$D$20,Staffing!$E89,0)</f>
        <v>0</v>
      </c>
      <c r="I89" s="98">
        <f>IF(I$8&gt;=Assumptions!$D$20,Staffing!$E89,0)</f>
        <v>0</v>
      </c>
      <c r="J89" s="98">
        <f>IF(J$8&gt;=Assumptions!$D$20,Staffing!$E89,0)</f>
        <v>0</v>
      </c>
      <c r="K89" s="98">
        <f>IF(K$8&gt;=Assumptions!$D$20,Staffing!$E89,0)</f>
        <v>0</v>
      </c>
      <c r="L89" s="98">
        <f>IF(L$8&gt;=Assumptions!$D$20,Staffing!$E89,0)</f>
        <v>0</v>
      </c>
      <c r="M89" s="98">
        <f>IF(M$8&gt;=Assumptions!$D$20,Staffing!$E89,0)</f>
        <v>0</v>
      </c>
      <c r="N89" s="98">
        <f>IF(N$8&gt;=Assumptions!$D$20,Staffing!$E89,0)</f>
        <v>0</v>
      </c>
      <c r="O89" s="98">
        <f>IF(O$8&gt;=Assumptions!$D$20,Staffing!$E89,0)</f>
        <v>0</v>
      </c>
      <c r="P89" s="98">
        <f>IF(P$8&gt;=Assumptions!$D$20,Staffing!$E89,0)</f>
        <v>0</v>
      </c>
      <c r="Q89" s="98">
        <f>IF(Q$8&gt;=Assumptions!$D$20,Staffing!$E89,0)</f>
        <v>0</v>
      </c>
      <c r="R89" s="98">
        <f>IF(R$8&gt;=Assumptions!$D$20,Staffing!$E89,0)</f>
        <v>0</v>
      </c>
      <c r="S89" s="98">
        <f>IF(S$8&gt;=Assumptions!$D$20,Staffing!$E89,0)</f>
        <v>0</v>
      </c>
      <c r="T89" s="98">
        <f>IF(T$8&gt;=Assumptions!$D$20,Staffing!$E89,0)</f>
        <v>0</v>
      </c>
      <c r="U89" s="98">
        <f>IF(U$8&gt;=Assumptions!$D$20,Staffing!$E89,0)</f>
        <v>0</v>
      </c>
      <c r="V89" s="98">
        <f>IF(V$8&gt;=Assumptions!$D$20,Staffing!$E89,0)</f>
        <v>0</v>
      </c>
      <c r="W89" s="98">
        <f>IF(W$8&gt;=Assumptions!$D$20,Staffing!$E89,0)</f>
        <v>0</v>
      </c>
      <c r="X89" s="98">
        <f>IF(X$8&gt;=Assumptions!$D$20,Staffing!$E89,0)</f>
        <v>0</v>
      </c>
      <c r="Y89" s="98">
        <f>IF(Y$8&gt;=Assumptions!$D$20,Staffing!$E89,0)</f>
        <v>0</v>
      </c>
      <c r="Z89" s="98">
        <f>IF(Z$8&gt;=Assumptions!$D$20,Staffing!$E89,0)</f>
        <v>0</v>
      </c>
      <c r="AA89" s="98">
        <f>IF(AA$8&gt;=Assumptions!$D$20,Staffing!$E89,0)</f>
        <v>0</v>
      </c>
      <c r="AB89" s="98">
        <f>IF(AB$8&gt;=Assumptions!$D$20,Staffing!$E89,0)</f>
        <v>0</v>
      </c>
      <c r="AC89" s="98">
        <f>IF(AC$8&gt;=Assumptions!$D$20,Staffing!$E89,0)</f>
        <v>0</v>
      </c>
      <c r="AD89" s="98">
        <f>IF(AD$8&gt;=Assumptions!$D$20,Staffing!$E89,0)</f>
        <v>0</v>
      </c>
      <c r="AE89" s="98">
        <f>IF(AE$8&gt;=Assumptions!$D$20,Staffing!$E89,0)</f>
        <v>0</v>
      </c>
      <c r="AF89" s="98">
        <f>IF(AF$8&gt;=Assumptions!$D$20,Staffing!$E89,0)</f>
        <v>0</v>
      </c>
      <c r="AG89" s="98">
        <f>IF(AG$8&gt;=Assumptions!$D$20,Staffing!$E89,0)</f>
        <v>0</v>
      </c>
      <c r="AH89" s="98">
        <f>IF(AH$8&gt;=Assumptions!$D$20,Staffing!$E89,0)</f>
        <v>0</v>
      </c>
      <c r="AI89" s="98">
        <f>IF(AI$8&gt;=Assumptions!$D$20,Staffing!$E89,0)</f>
        <v>0</v>
      </c>
      <c r="AJ89" s="98">
        <f>IF(AJ$8&gt;=Assumptions!$D$20,Staffing!$E89,0)</f>
        <v>0</v>
      </c>
      <c r="AK89" s="98">
        <f>IF(AK$8&gt;=Assumptions!$D$20,Staffing!$E89,0)</f>
        <v>0</v>
      </c>
      <c r="AL89" s="98">
        <f>IF(AL$8&gt;=Assumptions!$D$20,Staffing!$E89,0)</f>
        <v>0</v>
      </c>
      <c r="AM89" s="98">
        <f>IF(AM$8&gt;=Assumptions!$D$20,Staffing!$E89,0)</f>
        <v>0</v>
      </c>
      <c r="AN89" s="98">
        <f>IF(AN$8&gt;=Assumptions!$D$20,Staffing!$E89,0)</f>
        <v>0</v>
      </c>
      <c r="AO89" s="98">
        <f>IF(AO$8&gt;=Assumptions!$D$20,Staffing!$E89,0)</f>
        <v>0</v>
      </c>
      <c r="AP89" s="98">
        <f>IF(AP$8&gt;=Assumptions!$D$20,Staffing!$E89,0)</f>
        <v>0</v>
      </c>
      <c r="AQ89" s="98">
        <f>IF(AQ$8&gt;=Assumptions!$D$20,Staffing!$E89,0)</f>
        <v>0</v>
      </c>
      <c r="AR89" s="98">
        <f>IF(AR$8&gt;=Assumptions!$D$20,Staffing!$E89,0)</f>
        <v>0</v>
      </c>
      <c r="AS89" s="98">
        <f>IF(AS$8&gt;=Assumptions!$D$20,Staffing!$E89,0)</f>
        <v>0</v>
      </c>
      <c r="AT89" s="98">
        <f>IF(AT$8&gt;=Assumptions!$D$20,Staffing!$E89,0)</f>
        <v>0</v>
      </c>
      <c r="AU89" s="98">
        <f>IF(AU$8&gt;=Assumptions!$D$20,Staffing!$E89,0)</f>
        <v>0</v>
      </c>
      <c r="AV89" s="98">
        <f>IF(AV$8&gt;=Assumptions!$D$20,Staffing!$E89,0)</f>
        <v>0</v>
      </c>
      <c r="AW89" s="98">
        <f>IF(AW$8&gt;=Assumptions!$D$20,Staffing!$E89,0)</f>
        <v>0</v>
      </c>
      <c r="AX89" s="98">
        <f>IF(AX$8&gt;=Assumptions!$D$20,Staffing!$E89,0)</f>
        <v>0</v>
      </c>
      <c r="AY89" s="98">
        <f>IF(AY$8&gt;=Assumptions!$D$20,Staffing!$E89,0)</f>
        <v>0</v>
      </c>
      <c r="AZ89" s="98">
        <f>IF(AZ$8&gt;=Assumptions!$D$20,Staffing!$E89,0)</f>
        <v>0</v>
      </c>
      <c r="BA89" s="98">
        <f>IF(BA$8&gt;=Assumptions!$D$20,Staffing!$E89,0)</f>
        <v>0</v>
      </c>
      <c r="BB89" s="98">
        <f>IF(BB$8&gt;=Assumptions!$D$20,Staffing!$E89,0)</f>
        <v>0</v>
      </c>
      <c r="BC89" s="98">
        <f>IF(BC$8&gt;=Assumptions!$D$20,Staffing!$E89,0)</f>
        <v>0</v>
      </c>
      <c r="BD89" s="98">
        <f>IF(BD$8&gt;=Assumptions!$D$20,Staffing!$E89,0)</f>
        <v>0</v>
      </c>
      <c r="BE89" s="98">
        <f>IF(BE$8&gt;=Assumptions!$D$20,Staffing!$E89,0)</f>
        <v>0</v>
      </c>
      <c r="BF89" s="98">
        <f>IF(BF$8&gt;=Assumptions!$D$20,Staffing!$E89,0)</f>
        <v>0</v>
      </c>
      <c r="BG89" s="98">
        <f>IF(BG$8&gt;=Assumptions!$D$20,Staffing!$E89,0)</f>
        <v>0</v>
      </c>
      <c r="BH89" s="98">
        <f>IF(BH$8&gt;=Assumptions!$D$20,Staffing!$E89,0)</f>
        <v>0</v>
      </c>
      <c r="BI89" s="98">
        <f>IF(BI$8&gt;=Assumptions!$D$20,Staffing!$E89,0)</f>
        <v>0</v>
      </c>
      <c r="BJ89" s="98">
        <f>IF(BJ$8&gt;=Assumptions!$D$20,Staffing!$E89,0)</f>
        <v>0</v>
      </c>
      <c r="BK89" s="98">
        <f>IF(BK$8&gt;=Assumptions!$D$20,Staffing!$E89,0)</f>
        <v>0</v>
      </c>
      <c r="BL89" s="98">
        <f>IF(BL$8&gt;=Assumptions!$D$20,Staffing!$E89,0)</f>
        <v>0</v>
      </c>
      <c r="BM89" s="98">
        <f>IF(BM$8&gt;=Assumptions!$D$20,Staffing!$E89,0)</f>
        <v>0</v>
      </c>
      <c r="BN89" s="98">
        <f>IF(BN$8&gt;=Assumptions!$D$20,Staffing!$E89,0)</f>
        <v>0</v>
      </c>
      <c r="BO89" s="98">
        <f>IF(BO$8&gt;=Assumptions!$D$20,Staffing!$E89,0)</f>
        <v>0</v>
      </c>
      <c r="BP89" s="98">
        <f>IF(BP$8&gt;=Assumptions!$D$20,Staffing!$E89,0)</f>
        <v>0</v>
      </c>
      <c r="BQ89" s="98">
        <f>IF(BQ$8&gt;=Assumptions!$D$20,Staffing!$E89,0)</f>
        <v>0</v>
      </c>
      <c r="BR89" s="98">
        <f>IF(BR$8&gt;=Assumptions!$D$20,Staffing!$E89,0)</f>
        <v>0</v>
      </c>
      <c r="BS89" s="98">
        <f>IF(BS$8&gt;=Assumptions!$D$20,Staffing!$E89,0)</f>
        <v>0</v>
      </c>
      <c r="BT89" s="98">
        <f>IF(BT$8&gt;=Assumptions!$D$20,Staffing!$E89,0)</f>
        <v>0</v>
      </c>
      <c r="BU89" s="98">
        <f>IF(BU$8&gt;=Assumptions!$D$20,Staffing!$E89,0)</f>
        <v>0</v>
      </c>
      <c r="BV89" s="98">
        <f>IF(BV$8&gt;=Assumptions!$D$20,Staffing!$E89,0)</f>
        <v>0</v>
      </c>
      <c r="BW89" s="98">
        <f>IF(BW$8&gt;=Assumptions!$D$20,Staffing!$E89,0)</f>
        <v>0</v>
      </c>
      <c r="BX89" s="98">
        <f>IF(BX$8&gt;=Assumptions!$D$20,Staffing!$E89,0)</f>
        <v>0</v>
      </c>
      <c r="BY89" s="98">
        <f>IF(BY$8&gt;=Assumptions!$D$20,Staffing!$E89,0)</f>
        <v>0</v>
      </c>
      <c r="BZ89" s="98">
        <f>IF(BZ$8&gt;=Assumptions!$D$20,Staffing!$E89,0)</f>
        <v>0</v>
      </c>
      <c r="CA89" s="98">
        <f>IF(CA$8&gt;=Assumptions!$D$20,Staffing!$E89,0)</f>
        <v>0</v>
      </c>
      <c r="CB89" s="98">
        <f>IF(CB$8&gt;=Assumptions!$D$20,Staffing!$E89,0)</f>
        <v>0</v>
      </c>
      <c r="CC89" s="98">
        <f>IF(CC$8&gt;=Assumptions!$D$20,Staffing!$E89,0)</f>
        <v>0</v>
      </c>
      <c r="CD89" s="98">
        <f>IF(CD$8&gt;=Assumptions!$D$20,Staffing!$E89,0)</f>
        <v>0</v>
      </c>
      <c r="CE89" s="98">
        <f>IF(CE$8&gt;=Assumptions!$D$20,Staffing!$E89,0)</f>
        <v>0</v>
      </c>
      <c r="CF89" s="98">
        <f>IF(CF$8&gt;=Assumptions!$D$20,Staffing!$E89,0)</f>
        <v>0</v>
      </c>
      <c r="CG89" s="98">
        <f>IF(CG$8&gt;=Assumptions!$D$20,Staffing!$E89,0)</f>
        <v>0</v>
      </c>
      <c r="CH89" s="98">
        <f>IF(CH$8&gt;=Assumptions!$D$20,Staffing!$E89,0)</f>
        <v>0</v>
      </c>
      <c r="CI89" s="98">
        <f>IF(CI$8&gt;=Assumptions!$D$20,Staffing!$E89,0)</f>
        <v>0</v>
      </c>
      <c r="CJ89" s="98">
        <f>IF(CJ$8&gt;=Assumptions!$D$20,Staffing!$E89,0)</f>
        <v>0</v>
      </c>
      <c r="CK89" s="98">
        <f>IF(CK$8&gt;=Assumptions!$D$20,Staffing!$E89,0)</f>
        <v>0</v>
      </c>
      <c r="CL89" s="98">
        <f>IF(CL$8&gt;=Assumptions!$D$20,Staffing!$E89,0)</f>
        <v>0</v>
      </c>
      <c r="CM89" s="98">
        <f>IF(CM$8&gt;=Assumptions!$D$20,Staffing!$E89,0)</f>
        <v>0</v>
      </c>
      <c r="CN89" s="98">
        <f>IF(CN$8&gt;=Assumptions!$D$20,Staffing!$E89,0)</f>
        <v>0</v>
      </c>
      <c r="CO89" s="98">
        <f>IF(CO$8&gt;=Assumptions!$D$20,Staffing!$E89,0)</f>
        <v>0</v>
      </c>
      <c r="CP89" s="98">
        <f>IF(CP$8&gt;=Assumptions!$D$20,Staffing!$E89,0)</f>
        <v>0</v>
      </c>
      <c r="CQ89" s="98">
        <f>IF(CQ$8&gt;=Assumptions!$D$20,Staffing!$E89,0)</f>
        <v>0</v>
      </c>
      <c r="CR89" s="98">
        <f>IF(CR$8&gt;=Assumptions!$D$20,Staffing!$E89,0)</f>
        <v>0</v>
      </c>
      <c r="CS89" s="98">
        <f>IF(CS$8&gt;=Assumptions!$D$20,Staffing!$E89,0)</f>
        <v>0</v>
      </c>
      <c r="CT89" s="98">
        <f>IF(CT$8&gt;=Assumptions!$D$20,Staffing!$E89,0)</f>
        <v>0</v>
      </c>
      <c r="CU89" s="98">
        <f>IF(CU$8&gt;=Assumptions!$D$20,Staffing!$E89,0)</f>
        <v>0</v>
      </c>
      <c r="CV89" s="98">
        <f>IF(CV$8&gt;=Assumptions!$D$20,Staffing!$E89,0)</f>
        <v>0</v>
      </c>
      <c r="CW89" s="98">
        <f>IF(CW$8&gt;=Assumptions!$D$20,Staffing!$E89,0)</f>
        <v>0</v>
      </c>
      <c r="CX89" s="98">
        <f>IF(CX$8&gt;=Assumptions!$D$20,Staffing!$E89,0)</f>
        <v>0</v>
      </c>
      <c r="CY89" s="98">
        <f>IF(CY$8&gt;=Assumptions!$D$20,Staffing!$E89,0)</f>
        <v>0</v>
      </c>
      <c r="CZ89" s="98">
        <f>IF(CZ$8&gt;=Assumptions!$D$20,Staffing!$E89,0)</f>
        <v>0</v>
      </c>
      <c r="DA89" s="98">
        <f>IF(DA$8&gt;=Assumptions!$D$20,Staffing!$E89,0)</f>
        <v>0</v>
      </c>
      <c r="DB89" s="98">
        <f>IF(DB$8&gt;=Assumptions!$D$20,Staffing!$E89,0)</f>
        <v>0</v>
      </c>
      <c r="DC89" s="98">
        <f>IF(DC$8&gt;=Assumptions!$D$20,Staffing!$E89,0)</f>
        <v>0</v>
      </c>
      <c r="DD89" s="98">
        <f>IF(DD$8&gt;=Assumptions!$D$20,Staffing!$E89,0)</f>
        <v>0</v>
      </c>
      <c r="DE89" s="98">
        <f>IF(DE$8&gt;=Assumptions!$D$20,Staffing!$E89,0)</f>
        <v>0</v>
      </c>
      <c r="DF89" s="98">
        <f>IF(DF$8&gt;=Assumptions!$D$20,Staffing!$E89,0)</f>
        <v>0</v>
      </c>
      <c r="DG89" s="98">
        <f>IF(DG$8&gt;=Assumptions!$D$20,Staffing!$E89,0)</f>
        <v>0</v>
      </c>
      <c r="DH89" s="98">
        <f>IF(DH$8&gt;=Assumptions!$D$20,Staffing!$E89,0)</f>
        <v>0</v>
      </c>
      <c r="DI89" s="98">
        <f>IF(DI$8&gt;=Assumptions!$D$20,Staffing!$E89,0)</f>
        <v>0</v>
      </c>
      <c r="DJ89" s="98">
        <f>IF(DJ$8&gt;=Assumptions!$D$20,Staffing!$E89,0)</f>
        <v>0</v>
      </c>
      <c r="DK89" s="98">
        <f>IF(DK$8&gt;=Assumptions!$D$20,Staffing!$E89,0)</f>
        <v>0</v>
      </c>
      <c r="DL89" s="98">
        <f>IF(DL$8&gt;=Assumptions!$D$20,Staffing!$E89,0)</f>
        <v>0</v>
      </c>
      <c r="DM89" s="98">
        <f>IF(DM$8&gt;=Assumptions!$D$20,Staffing!$E89,0)</f>
        <v>0</v>
      </c>
      <c r="DN89" s="98">
        <f>IF(DN$8&gt;=Assumptions!$D$20,Staffing!$E89,0)</f>
        <v>0</v>
      </c>
      <c r="DO89" s="98">
        <f>IF(DO$8&gt;=Assumptions!$D$20,Staffing!$E89,0)</f>
        <v>0</v>
      </c>
      <c r="DP89" s="98">
        <f>IF(DP$8&gt;=Assumptions!$D$20,Staffing!$E89,0)</f>
        <v>0</v>
      </c>
      <c r="DQ89" s="98">
        <f>IF(DQ$8&gt;=Assumptions!$D$20,Staffing!$E89,0)</f>
        <v>0</v>
      </c>
      <c r="DR89" s="98">
        <f>IF(DR$8&gt;=Assumptions!$D$20,Staffing!$E89,0)</f>
        <v>0</v>
      </c>
      <c r="DS89" s="98">
        <f>IF(DS$8&gt;=Assumptions!$D$20,Staffing!$E89,0)</f>
        <v>0</v>
      </c>
      <c r="DT89" s="98">
        <f>IF(DT$8&gt;=Assumptions!$D$20,Staffing!$E89,0)</f>
        <v>0</v>
      </c>
      <c r="DU89" s="98">
        <f>IF(DU$8&gt;=Assumptions!$D$20,Staffing!$E89,0)</f>
        <v>0</v>
      </c>
      <c r="DV89" s="98">
        <f>IF(DV$8&gt;=Assumptions!$D$20,Staffing!$E89,0)</f>
        <v>0</v>
      </c>
    </row>
    <row r="91" spans="3:126" outlineLevel="1">
      <c r="D91" s="1" t="s">
        <v>161</v>
      </c>
    </row>
    <row r="92" spans="3:126" outlineLevel="1">
      <c r="D92" s="1" t="s">
        <v>174</v>
      </c>
      <c r="F92" s="52">
        <f>IF(Assumptions!$E$57&lt;=0,0,IF(Staffing!F$48&gt;0,MAX(1,ROUND((Staffing!F$48/Assumptions!$L85),0)),0))</f>
        <v>0</v>
      </c>
      <c r="G92" s="52">
        <f>IF(Assumptions!$E$57&lt;=0,0,IF(Staffing!G$48&gt;0,MAX(1,ROUND((Staffing!G$48/Assumptions!$L85),0)),0))</f>
        <v>0</v>
      </c>
      <c r="H92" s="52">
        <f>IF(Assumptions!$E$57&lt;=0,0,IF(Staffing!H$48&gt;0,MAX(1,ROUND((Staffing!H$48/Assumptions!$L85),0)),0))</f>
        <v>0</v>
      </c>
      <c r="I92" s="52">
        <f>IF(Assumptions!$E$57&lt;=0,0,IF(Staffing!I$48&gt;0,MAX(1,ROUND((Staffing!I$48/Assumptions!$L85),0)),0))</f>
        <v>0</v>
      </c>
      <c r="J92" s="52">
        <f>IF(Assumptions!$E$57&lt;=0,0,IF(Staffing!J$48&gt;0,MAX(1,ROUND((Staffing!J$48/Assumptions!$L85),0)),0))</f>
        <v>0</v>
      </c>
      <c r="K92" s="52">
        <f>IF(Assumptions!$E$57&lt;=0,0,IF(Staffing!K$48&gt;0,MAX(1,ROUND((Staffing!K$48/Assumptions!$L85),0)),0))</f>
        <v>0</v>
      </c>
      <c r="L92" s="52">
        <f>IF(Assumptions!$E$57&lt;=0,0,IF(Staffing!L$48&gt;0,MAX(1,ROUND((Staffing!L$48/Assumptions!$L85),0)),0))</f>
        <v>0</v>
      </c>
      <c r="M92" s="52">
        <f>IF(Assumptions!$E$57&lt;=0,0,IF(Staffing!M$48&gt;0,MAX(1,ROUND((Staffing!M$48/Assumptions!$L85),0)),0))</f>
        <v>0</v>
      </c>
      <c r="N92" s="52">
        <f>IF(Assumptions!$E$57&lt;=0,0,IF(Staffing!N$48&gt;0,MAX(1,ROUND((Staffing!N$48/Assumptions!$L85),0)),0))</f>
        <v>0</v>
      </c>
      <c r="O92" s="52">
        <f>IF(Assumptions!$E$57&lt;=0,0,IF(Staffing!O$48&gt;0,MAX(1,ROUND((Staffing!O$48/Assumptions!$L85),0)),0))</f>
        <v>0</v>
      </c>
      <c r="P92" s="52">
        <f>IF(Assumptions!$E$57&lt;=0,0,IF(Staffing!P$48&gt;0,MAX(1,ROUND((Staffing!P$48/Assumptions!$L85),0)),0))</f>
        <v>0</v>
      </c>
      <c r="Q92" s="52">
        <f>IF(Assumptions!$E$57&lt;=0,0,IF(Staffing!Q$48&gt;0,MAX(1,ROUND((Staffing!Q$48/Assumptions!$L85),0)),0))</f>
        <v>0</v>
      </c>
      <c r="R92" s="52">
        <f>IF(Assumptions!$E$57&lt;=0,0,IF(Staffing!R$48&gt;0,MAX(1,ROUND((Staffing!R$48/Assumptions!$L85),0)),0))</f>
        <v>0</v>
      </c>
      <c r="S92" s="52">
        <f>IF(Assumptions!$E$57&lt;=0,0,IF(Staffing!S$48&gt;0,MAX(1,ROUND((Staffing!S$48/Assumptions!$L85),0)),0))</f>
        <v>0</v>
      </c>
      <c r="T92" s="52">
        <f>IF(Assumptions!$E$57&lt;=0,0,IF(Staffing!T$48&gt;0,MAX(1,ROUND((Staffing!T$48/Assumptions!$L85),0)),0))</f>
        <v>0</v>
      </c>
      <c r="U92" s="52">
        <f>IF(Assumptions!$E$57&lt;=0,0,IF(Staffing!U$48&gt;0,MAX(1,ROUND((Staffing!U$48/Assumptions!$L85),0)),0))</f>
        <v>0</v>
      </c>
      <c r="V92" s="52">
        <f>IF(Assumptions!$E$57&lt;=0,0,IF(Staffing!V$48&gt;0,MAX(1,ROUND((Staffing!V$48/Assumptions!$L85),0)),0))</f>
        <v>0</v>
      </c>
      <c r="W92" s="52">
        <f>IF(Assumptions!$E$57&lt;=0,0,IF(Staffing!W$48&gt;0,MAX(1,ROUND((Staffing!W$48/Assumptions!$L85),0)),0))</f>
        <v>0</v>
      </c>
      <c r="X92" s="52">
        <f>IF(Assumptions!$E$57&lt;=0,0,IF(Staffing!X$48&gt;0,MAX(1,ROUND((Staffing!X$48/Assumptions!$L85),0)),0))</f>
        <v>0</v>
      </c>
      <c r="Y92" s="52">
        <f>IF(Assumptions!$E$57&lt;=0,0,IF(Staffing!Y$48&gt;0,MAX(1,ROUND((Staffing!Y$48/Assumptions!$L85),0)),0))</f>
        <v>0</v>
      </c>
      <c r="Z92" s="52">
        <f>IF(Assumptions!$E$57&lt;=0,0,IF(Staffing!Z$48&gt;0,MAX(1,ROUND((Staffing!Z$48/Assumptions!$L85),0)),0))</f>
        <v>0</v>
      </c>
      <c r="AA92" s="52">
        <f>IF(Assumptions!$E$57&lt;=0,0,IF(Staffing!AA$48&gt;0,MAX(1,ROUND((Staffing!AA$48/Assumptions!$L85),0)),0))</f>
        <v>0</v>
      </c>
      <c r="AB92" s="52">
        <f>IF(Assumptions!$E$57&lt;=0,0,IF(Staffing!AB$48&gt;0,MAX(1,ROUND((Staffing!AB$48/Assumptions!$L85),0)),0))</f>
        <v>0</v>
      </c>
      <c r="AC92" s="52">
        <f>IF(Assumptions!$E$57&lt;=0,0,IF(Staffing!AC$48&gt;0,MAX(1,ROUND((Staffing!AC$48/Assumptions!$L85),0)),0))</f>
        <v>0</v>
      </c>
      <c r="AD92" s="52">
        <f>IF(Assumptions!$E$57&lt;=0,0,IF(Staffing!AD$48&gt;0,MAX(1,ROUND((Staffing!AD$48/Assumptions!$L85),0)),0))</f>
        <v>1</v>
      </c>
      <c r="AE92" s="52">
        <f>IF(Assumptions!$E$57&lt;=0,0,IF(Staffing!AE$48&gt;0,MAX(1,ROUND((Staffing!AE$48/Assumptions!$L85),0)),0))</f>
        <v>1</v>
      </c>
      <c r="AF92" s="52">
        <f>IF(Assumptions!$E$57&lt;=0,0,IF(Staffing!AF$48&gt;0,MAX(1,ROUND((Staffing!AF$48/Assumptions!$L85),0)),0))</f>
        <v>1</v>
      </c>
      <c r="AG92" s="52">
        <f>IF(Assumptions!$E$57&lt;=0,0,IF(Staffing!AG$48&gt;0,MAX(1,ROUND((Staffing!AG$48/Assumptions!$L85),0)),0))</f>
        <v>1</v>
      </c>
      <c r="AH92" s="52">
        <f>IF(Assumptions!$E$57&lt;=0,0,IF(Staffing!AH$48&gt;0,MAX(1,ROUND((Staffing!AH$48/Assumptions!$L85),0)),0))</f>
        <v>1</v>
      </c>
      <c r="AI92" s="52">
        <f>IF(Assumptions!$E$57&lt;=0,0,IF(Staffing!AI$48&gt;0,MAX(1,ROUND((Staffing!AI$48/Assumptions!$L85),0)),0))</f>
        <v>1</v>
      </c>
      <c r="AJ92" s="52">
        <f>IF(Assumptions!$E$57&lt;=0,0,IF(Staffing!AJ$48&gt;0,MAX(1,ROUND((Staffing!AJ$48/Assumptions!$L85),0)),0))</f>
        <v>1</v>
      </c>
      <c r="AK92" s="52">
        <f>IF(Assumptions!$E$57&lt;=0,0,IF(Staffing!AK$48&gt;0,MAX(1,ROUND((Staffing!AK$48/Assumptions!$L85),0)),0))</f>
        <v>2</v>
      </c>
      <c r="AL92" s="52">
        <f>IF(Assumptions!$E$57&lt;=0,0,IF(Staffing!AL$48&gt;0,MAX(1,ROUND((Staffing!AL$48/Assumptions!$L85),0)),0))</f>
        <v>2</v>
      </c>
      <c r="AM92" s="52">
        <f>IF(Assumptions!$E$57&lt;=0,0,IF(Staffing!AM$48&gt;0,MAX(1,ROUND((Staffing!AM$48/Assumptions!$L85),0)),0))</f>
        <v>2</v>
      </c>
      <c r="AN92" s="52">
        <f>IF(Assumptions!$E$57&lt;=0,0,IF(Staffing!AN$48&gt;0,MAX(1,ROUND((Staffing!AN$48/Assumptions!$L85),0)),0))</f>
        <v>2</v>
      </c>
      <c r="AO92" s="52">
        <f>IF(Assumptions!$E$57&lt;=0,0,IF(Staffing!AO$48&gt;0,MAX(1,ROUND((Staffing!AO$48/Assumptions!$L85),0)),0))</f>
        <v>2</v>
      </c>
      <c r="AP92" s="52">
        <f>IF(Assumptions!$E$57&lt;=0,0,IF(Staffing!AP$48&gt;0,MAX(1,ROUND((Staffing!AP$48/Assumptions!$L85),0)),0))</f>
        <v>2</v>
      </c>
      <c r="AQ92" s="52">
        <f>IF(Assumptions!$E$57&lt;=0,0,IF(Staffing!AQ$48&gt;0,MAX(1,ROUND((Staffing!AQ$48/Assumptions!$L85),0)),0))</f>
        <v>2</v>
      </c>
      <c r="AR92" s="52">
        <f>IF(Assumptions!$E$57&lt;=0,0,IF(Staffing!AR$48&gt;0,MAX(1,ROUND((Staffing!AR$48/Assumptions!$L85),0)),0))</f>
        <v>2</v>
      </c>
      <c r="AS92" s="52">
        <f>IF(Assumptions!$E$57&lt;=0,0,IF(Staffing!AS$48&gt;0,MAX(1,ROUND((Staffing!AS$48/Assumptions!$L85),0)),0))</f>
        <v>3</v>
      </c>
      <c r="AT92" s="52">
        <f>IF(Assumptions!$E$57&lt;=0,0,IF(Staffing!AT$48&gt;0,MAX(1,ROUND((Staffing!AT$48/Assumptions!$L85),0)),0))</f>
        <v>3</v>
      </c>
      <c r="AU92" s="52">
        <f>IF(Assumptions!$E$57&lt;=0,0,IF(Staffing!AU$48&gt;0,MAX(1,ROUND((Staffing!AU$48/Assumptions!$L85),0)),0))</f>
        <v>3</v>
      </c>
      <c r="AV92" s="52">
        <f>IF(Assumptions!$E$57&lt;=0,0,IF(Staffing!AV$48&gt;0,MAX(1,ROUND((Staffing!AV$48/Assumptions!$L85),0)),0))</f>
        <v>3</v>
      </c>
      <c r="AW92" s="52">
        <f>IF(Assumptions!$E$57&lt;=0,0,IF(Staffing!AW$48&gt;0,MAX(1,ROUND((Staffing!AW$48/Assumptions!$L85),0)),0))</f>
        <v>3</v>
      </c>
      <c r="AX92" s="52">
        <f>IF(Assumptions!$E$57&lt;=0,0,IF(Staffing!AX$48&gt;0,MAX(1,ROUND((Staffing!AX$48/Assumptions!$L85),0)),0))</f>
        <v>3</v>
      </c>
      <c r="AY92" s="52">
        <f>IF(Assumptions!$E$57&lt;=0,0,IF(Staffing!AY$48&gt;0,MAX(1,ROUND((Staffing!AY$48/Assumptions!$L85),0)),0))</f>
        <v>3</v>
      </c>
      <c r="AZ92" s="52">
        <f>IF(Assumptions!$E$57&lt;=0,0,IF(Staffing!AZ$48&gt;0,MAX(1,ROUND((Staffing!AZ$48/Assumptions!$L85),0)),0))</f>
        <v>3</v>
      </c>
      <c r="BA92" s="52">
        <f>IF(Assumptions!$E$57&lt;=0,0,IF(Staffing!BA$48&gt;0,MAX(1,ROUND((Staffing!BA$48/Assumptions!$L85),0)),0))</f>
        <v>3</v>
      </c>
      <c r="BB92" s="52">
        <f>IF(Assumptions!$E$57&lt;=0,0,IF(Staffing!BB$48&gt;0,MAX(1,ROUND((Staffing!BB$48/Assumptions!$L85),0)),0))</f>
        <v>3</v>
      </c>
      <c r="BC92" s="52">
        <f>IF(Assumptions!$E$57&lt;=0,0,IF(Staffing!BC$48&gt;0,MAX(1,ROUND((Staffing!BC$48/Assumptions!$L85),0)),0))</f>
        <v>3</v>
      </c>
      <c r="BD92" s="52">
        <f>IF(Assumptions!$E$57&lt;=0,0,IF(Staffing!BD$48&gt;0,MAX(1,ROUND((Staffing!BD$48/Assumptions!$L85),0)),0))</f>
        <v>3</v>
      </c>
      <c r="BE92" s="52">
        <f>IF(Assumptions!$E$57&lt;=0,0,IF(Staffing!BE$48&gt;0,MAX(1,ROUND((Staffing!BE$48/Assumptions!$L85),0)),0))</f>
        <v>4</v>
      </c>
      <c r="BF92" s="52">
        <f>IF(Assumptions!$E$57&lt;=0,0,IF(Staffing!BF$48&gt;0,MAX(1,ROUND((Staffing!BF$48/Assumptions!$L85),0)),0))</f>
        <v>4</v>
      </c>
      <c r="BG92" s="52">
        <f>IF(Assumptions!$E$57&lt;=0,0,IF(Staffing!BG$48&gt;0,MAX(1,ROUND((Staffing!BG$48/Assumptions!$L85),0)),0))</f>
        <v>4</v>
      </c>
      <c r="BH92" s="52">
        <f>IF(Assumptions!$E$57&lt;=0,0,IF(Staffing!BH$48&gt;0,MAX(1,ROUND((Staffing!BH$48/Assumptions!$L85),0)),0))</f>
        <v>4</v>
      </c>
      <c r="BI92" s="52">
        <f>IF(Assumptions!$E$57&lt;=0,0,IF(Staffing!BI$48&gt;0,MAX(1,ROUND((Staffing!BI$48/Assumptions!$L85),0)),0))</f>
        <v>4</v>
      </c>
      <c r="BJ92" s="52">
        <f>IF(Assumptions!$E$57&lt;=0,0,IF(Staffing!BJ$48&gt;0,MAX(1,ROUND((Staffing!BJ$48/Assumptions!$L85),0)),0))</f>
        <v>4</v>
      </c>
      <c r="BK92" s="52">
        <f>IF(Assumptions!$E$57&lt;=0,0,IF(Staffing!BK$48&gt;0,MAX(1,ROUND((Staffing!BK$48/Assumptions!$L85),0)),0))</f>
        <v>4</v>
      </c>
      <c r="BL92" s="52">
        <f>IF(Assumptions!$E$57&lt;=0,0,IF(Staffing!BL$48&gt;0,MAX(1,ROUND((Staffing!BL$48/Assumptions!$L85),0)),0))</f>
        <v>4</v>
      </c>
      <c r="BM92" s="52">
        <f>IF(Assumptions!$E$57&lt;=0,0,IF(Staffing!BM$48&gt;0,MAX(1,ROUND((Staffing!BM$48/Assumptions!$L85),0)),0))</f>
        <v>4</v>
      </c>
      <c r="BN92" s="52">
        <f>IF(Assumptions!$E$57&lt;=0,0,IF(Staffing!BN$48&gt;0,MAX(1,ROUND((Staffing!BN$48/Assumptions!$L85),0)),0))</f>
        <v>4</v>
      </c>
      <c r="BO92" s="52">
        <f>IF(Assumptions!$E$57&lt;=0,0,IF(Staffing!BO$48&gt;0,MAX(1,ROUND((Staffing!BO$48/Assumptions!$L85),0)),0))</f>
        <v>4</v>
      </c>
      <c r="BP92" s="52">
        <f>IF(Assumptions!$E$57&lt;=0,0,IF(Staffing!BP$48&gt;0,MAX(1,ROUND((Staffing!BP$48/Assumptions!$L85),0)),0))</f>
        <v>4</v>
      </c>
      <c r="BQ92" s="52">
        <f>IF(Assumptions!$E$57&lt;=0,0,IF(Staffing!BQ$48&gt;0,MAX(1,ROUND((Staffing!BQ$48/Assumptions!$L85),0)),0))</f>
        <v>4</v>
      </c>
      <c r="BR92" s="52">
        <f>IF(Assumptions!$E$57&lt;=0,0,IF(Staffing!BR$48&gt;0,MAX(1,ROUND((Staffing!BR$48/Assumptions!$L85),0)),0))</f>
        <v>4</v>
      </c>
      <c r="BS92" s="52">
        <f>IF(Assumptions!$E$57&lt;=0,0,IF(Staffing!BS$48&gt;0,MAX(1,ROUND((Staffing!BS$48/Assumptions!$L85),0)),0))</f>
        <v>4</v>
      </c>
      <c r="BT92" s="52">
        <f>IF(Assumptions!$E$57&lt;=0,0,IF(Staffing!BT$48&gt;0,MAX(1,ROUND((Staffing!BT$48/Assumptions!$L85),0)),0))</f>
        <v>4</v>
      </c>
      <c r="BU92" s="52">
        <f>IF(Assumptions!$E$57&lt;=0,0,IF(Staffing!BU$48&gt;0,MAX(1,ROUND((Staffing!BU$48/Assumptions!$L85),0)),0))</f>
        <v>4</v>
      </c>
      <c r="BV92" s="52">
        <f>IF(Assumptions!$E$57&lt;=0,0,IF(Staffing!BV$48&gt;0,MAX(1,ROUND((Staffing!BV$48/Assumptions!$L85),0)),0))</f>
        <v>4</v>
      </c>
      <c r="BW92" s="52">
        <f>IF(Assumptions!$E$57&lt;=0,0,IF(Staffing!BW$48&gt;0,MAX(1,ROUND((Staffing!BW$48/Assumptions!$L85),0)),0))</f>
        <v>4</v>
      </c>
      <c r="BX92" s="52">
        <f>IF(Assumptions!$E$57&lt;=0,0,IF(Staffing!BX$48&gt;0,MAX(1,ROUND((Staffing!BX$48/Assumptions!$L85),0)),0))</f>
        <v>4</v>
      </c>
      <c r="BY92" s="52">
        <f>IF(Assumptions!$E$57&lt;=0,0,IF(Staffing!BY$48&gt;0,MAX(1,ROUND((Staffing!BY$48/Assumptions!$L85),0)),0))</f>
        <v>4</v>
      </c>
      <c r="BZ92" s="52">
        <f>IF(Assumptions!$E$57&lt;=0,0,IF(Staffing!BZ$48&gt;0,MAX(1,ROUND((Staffing!BZ$48/Assumptions!$L85),0)),0))</f>
        <v>4</v>
      </c>
      <c r="CA92" s="52">
        <f>IF(Assumptions!$E$57&lt;=0,0,IF(Staffing!CA$48&gt;0,MAX(1,ROUND((Staffing!CA$48/Assumptions!$L85),0)),0))</f>
        <v>4</v>
      </c>
      <c r="CB92" s="52">
        <f>IF(Assumptions!$E$57&lt;=0,0,IF(Staffing!CB$48&gt;0,MAX(1,ROUND((Staffing!CB$48/Assumptions!$L85),0)),0))</f>
        <v>4</v>
      </c>
      <c r="CC92" s="52">
        <f>IF(Assumptions!$E$57&lt;=0,0,IF(Staffing!CC$48&gt;0,MAX(1,ROUND((Staffing!CC$48/Assumptions!$L85),0)),0))</f>
        <v>4</v>
      </c>
      <c r="CD92" s="52">
        <f>IF(Assumptions!$E$57&lt;=0,0,IF(Staffing!CD$48&gt;0,MAX(1,ROUND((Staffing!CD$48/Assumptions!$L85),0)),0))</f>
        <v>4</v>
      </c>
      <c r="CE92" s="52">
        <f>IF(Assumptions!$E$57&lt;=0,0,IF(Staffing!CE$48&gt;0,MAX(1,ROUND((Staffing!CE$48/Assumptions!$L85),0)),0))</f>
        <v>4</v>
      </c>
      <c r="CF92" s="52">
        <f>IF(Assumptions!$E$57&lt;=0,0,IF(Staffing!CF$48&gt;0,MAX(1,ROUND((Staffing!CF$48/Assumptions!$L85),0)),0))</f>
        <v>4</v>
      </c>
      <c r="CG92" s="52">
        <f>IF(Assumptions!$E$57&lt;=0,0,IF(Staffing!CG$48&gt;0,MAX(1,ROUND((Staffing!CG$48/Assumptions!$L85),0)),0))</f>
        <v>4</v>
      </c>
      <c r="CH92" s="52">
        <f>IF(Assumptions!$E$57&lt;=0,0,IF(Staffing!CH$48&gt;0,MAX(1,ROUND((Staffing!CH$48/Assumptions!$L85),0)),0))</f>
        <v>4</v>
      </c>
      <c r="CI92" s="52">
        <f>IF(Assumptions!$E$57&lt;=0,0,IF(Staffing!CI$48&gt;0,MAX(1,ROUND((Staffing!CI$48/Assumptions!$L85),0)),0))</f>
        <v>4</v>
      </c>
      <c r="CJ92" s="52">
        <f>IF(Assumptions!$E$57&lt;=0,0,IF(Staffing!CJ$48&gt;0,MAX(1,ROUND((Staffing!CJ$48/Assumptions!$L85),0)),0))</f>
        <v>4</v>
      </c>
      <c r="CK92" s="52">
        <f>IF(Assumptions!$E$57&lt;=0,0,IF(Staffing!CK$48&gt;0,MAX(1,ROUND((Staffing!CK$48/Assumptions!$L85),0)),0))</f>
        <v>4</v>
      </c>
      <c r="CL92" s="52">
        <f>IF(Assumptions!$E$57&lt;=0,0,IF(Staffing!CL$48&gt;0,MAX(1,ROUND((Staffing!CL$48/Assumptions!$L85),0)),0))</f>
        <v>4</v>
      </c>
      <c r="CM92" s="52">
        <f>IF(Assumptions!$E$57&lt;=0,0,IF(Staffing!CM$48&gt;0,MAX(1,ROUND((Staffing!CM$48/Assumptions!$L85),0)),0))</f>
        <v>4</v>
      </c>
      <c r="CN92" s="52">
        <f>IF(Assumptions!$E$57&lt;=0,0,IF(Staffing!CN$48&gt;0,MAX(1,ROUND((Staffing!CN$48/Assumptions!$L85),0)),0))</f>
        <v>4</v>
      </c>
      <c r="CO92" s="52">
        <f>IF(Assumptions!$E$57&lt;=0,0,IF(Staffing!CO$48&gt;0,MAX(1,ROUND((Staffing!CO$48/Assumptions!$L85),0)),0))</f>
        <v>4</v>
      </c>
      <c r="CP92" s="52">
        <f>IF(Assumptions!$E$57&lt;=0,0,IF(Staffing!CP$48&gt;0,MAX(1,ROUND((Staffing!CP$48/Assumptions!$L85),0)),0))</f>
        <v>4</v>
      </c>
      <c r="CQ92" s="52">
        <f>IF(Assumptions!$E$57&lt;=0,0,IF(Staffing!CQ$48&gt;0,MAX(1,ROUND((Staffing!CQ$48/Assumptions!$L85),0)),0))</f>
        <v>4</v>
      </c>
      <c r="CR92" s="52">
        <f>IF(Assumptions!$E$57&lt;=0,0,IF(Staffing!CR$48&gt;0,MAX(1,ROUND((Staffing!CR$48/Assumptions!$L85),0)),0))</f>
        <v>4</v>
      </c>
      <c r="CS92" s="52">
        <f>IF(Assumptions!$E$57&lt;=0,0,IF(Staffing!CS$48&gt;0,MAX(1,ROUND((Staffing!CS$48/Assumptions!$L85),0)),0))</f>
        <v>4</v>
      </c>
      <c r="CT92" s="52">
        <f>IF(Assumptions!$E$57&lt;=0,0,IF(Staffing!CT$48&gt;0,MAX(1,ROUND((Staffing!CT$48/Assumptions!$L85),0)),0))</f>
        <v>4</v>
      </c>
      <c r="CU92" s="52">
        <f>IF(Assumptions!$E$57&lt;=0,0,IF(Staffing!CU$48&gt;0,MAX(1,ROUND((Staffing!CU$48/Assumptions!$L85),0)),0))</f>
        <v>4</v>
      </c>
      <c r="CV92" s="52">
        <f>IF(Assumptions!$E$57&lt;=0,0,IF(Staffing!CV$48&gt;0,MAX(1,ROUND((Staffing!CV$48/Assumptions!$L85),0)),0))</f>
        <v>4</v>
      </c>
      <c r="CW92" s="52">
        <f>IF(Assumptions!$E$57&lt;=0,0,IF(Staffing!CW$48&gt;0,MAX(1,ROUND((Staffing!CW$48/Assumptions!$L85),0)),0))</f>
        <v>4</v>
      </c>
      <c r="CX92" s="52">
        <f>IF(Assumptions!$E$57&lt;=0,0,IF(Staffing!CX$48&gt;0,MAX(1,ROUND((Staffing!CX$48/Assumptions!$L85),0)),0))</f>
        <v>4</v>
      </c>
      <c r="CY92" s="52">
        <f>IF(Assumptions!$E$57&lt;=0,0,IF(Staffing!CY$48&gt;0,MAX(1,ROUND((Staffing!CY$48/Assumptions!$L85),0)),0))</f>
        <v>4</v>
      </c>
      <c r="CZ92" s="52">
        <f>IF(Assumptions!$E$57&lt;=0,0,IF(Staffing!CZ$48&gt;0,MAX(1,ROUND((Staffing!CZ$48/Assumptions!$L85),0)),0))</f>
        <v>4</v>
      </c>
      <c r="DA92" s="52">
        <f>IF(Assumptions!$E$57&lt;=0,0,IF(Staffing!DA$48&gt;0,MAX(1,ROUND((Staffing!DA$48/Assumptions!$L85),0)),0))</f>
        <v>4</v>
      </c>
      <c r="DB92" s="52">
        <f>IF(Assumptions!$E$57&lt;=0,0,IF(Staffing!DB$48&gt;0,MAX(1,ROUND((Staffing!DB$48/Assumptions!$L85),0)),0))</f>
        <v>4</v>
      </c>
      <c r="DC92" s="52">
        <f>IF(Assumptions!$E$57&lt;=0,0,IF(Staffing!DC$48&gt;0,MAX(1,ROUND((Staffing!DC$48/Assumptions!$L85),0)),0))</f>
        <v>4</v>
      </c>
      <c r="DD92" s="52">
        <f>IF(Assumptions!$E$57&lt;=0,0,IF(Staffing!DD$48&gt;0,MAX(1,ROUND((Staffing!DD$48/Assumptions!$L85),0)),0))</f>
        <v>4</v>
      </c>
      <c r="DE92" s="52">
        <f>IF(Assumptions!$E$57&lt;=0,0,IF(Staffing!DE$48&gt;0,MAX(1,ROUND((Staffing!DE$48/Assumptions!$L85),0)),0))</f>
        <v>4</v>
      </c>
      <c r="DF92" s="52">
        <f>IF(Assumptions!$E$57&lt;=0,0,IF(Staffing!DF$48&gt;0,MAX(1,ROUND((Staffing!DF$48/Assumptions!$L85),0)),0))</f>
        <v>4</v>
      </c>
      <c r="DG92" s="52">
        <f>IF(Assumptions!$E$57&lt;=0,0,IF(Staffing!DG$48&gt;0,MAX(1,ROUND((Staffing!DG$48/Assumptions!$L85),0)),0))</f>
        <v>4</v>
      </c>
      <c r="DH92" s="52">
        <f>IF(Assumptions!$E$57&lt;=0,0,IF(Staffing!DH$48&gt;0,MAX(1,ROUND((Staffing!DH$48/Assumptions!$L85),0)),0))</f>
        <v>4</v>
      </c>
      <c r="DI92" s="52">
        <f>IF(Assumptions!$E$57&lt;=0,0,IF(Staffing!DI$48&gt;0,MAX(1,ROUND((Staffing!DI$48/Assumptions!$L85),0)),0))</f>
        <v>4</v>
      </c>
      <c r="DJ92" s="52">
        <f>IF(Assumptions!$E$57&lt;=0,0,IF(Staffing!DJ$48&gt;0,MAX(1,ROUND((Staffing!DJ$48/Assumptions!$L85),0)),0))</f>
        <v>4</v>
      </c>
      <c r="DK92" s="52">
        <f>IF(Assumptions!$E$57&lt;=0,0,IF(Staffing!DK$48&gt;0,MAX(1,ROUND((Staffing!DK$48/Assumptions!$L85),0)),0))</f>
        <v>4</v>
      </c>
      <c r="DL92" s="52">
        <f>IF(Assumptions!$E$57&lt;=0,0,IF(Staffing!DL$48&gt;0,MAX(1,ROUND((Staffing!DL$48/Assumptions!$L85),0)),0))</f>
        <v>4</v>
      </c>
      <c r="DM92" s="52">
        <f>IF(Assumptions!$E$57&lt;=0,0,IF(Staffing!DM$48&gt;0,MAX(1,ROUND((Staffing!DM$48/Assumptions!$L85),0)),0))</f>
        <v>4</v>
      </c>
      <c r="DN92" s="52">
        <f>IF(Assumptions!$E$57&lt;=0,0,IF(Staffing!DN$48&gt;0,MAX(1,ROUND((Staffing!DN$48/Assumptions!$L85),0)),0))</f>
        <v>4</v>
      </c>
      <c r="DO92" s="52">
        <f>IF(Assumptions!$E$57&lt;=0,0,IF(Staffing!DO$48&gt;0,MAX(1,ROUND((Staffing!DO$48/Assumptions!$L85),0)),0))</f>
        <v>4</v>
      </c>
      <c r="DP92" s="52">
        <f>IF(Assumptions!$E$57&lt;=0,0,IF(Staffing!DP$48&gt;0,MAX(1,ROUND((Staffing!DP$48/Assumptions!$L85),0)),0))</f>
        <v>4</v>
      </c>
      <c r="DQ92" s="52">
        <f>IF(Assumptions!$E$57&lt;=0,0,IF(Staffing!DQ$48&gt;0,MAX(1,ROUND((Staffing!DQ$48/Assumptions!$L85),0)),0))</f>
        <v>4</v>
      </c>
      <c r="DR92" s="52">
        <f>IF(Assumptions!$E$57&lt;=0,0,IF(Staffing!DR$48&gt;0,MAX(1,ROUND((Staffing!DR$48/Assumptions!$L85),0)),0))</f>
        <v>4</v>
      </c>
      <c r="DS92" s="52">
        <f>IF(Assumptions!$E$57&lt;=0,0,IF(Staffing!DS$48&gt;0,MAX(1,ROUND((Staffing!DS$48/Assumptions!$L85),0)),0))</f>
        <v>4</v>
      </c>
      <c r="DT92" s="52">
        <f>IF(Assumptions!$E$57&lt;=0,0,IF(Staffing!DT$48&gt;0,MAX(1,ROUND((Staffing!DT$48/Assumptions!$L85),0)),0))</f>
        <v>4</v>
      </c>
      <c r="DU92" s="52">
        <f>IF(Assumptions!$E$57&lt;=0,0,IF(Staffing!DU$48&gt;0,MAX(1,ROUND((Staffing!DU$48/Assumptions!$L85),0)),0))</f>
        <v>4</v>
      </c>
      <c r="DV92" s="52">
        <f>IF(Assumptions!$E$57&lt;=0,0,IF(Staffing!DV$48&gt;0,MAX(1,ROUND((Staffing!DV$48/Assumptions!$L85),0)),0))</f>
        <v>4</v>
      </c>
    </row>
    <row r="93" spans="3:126" outlineLevel="1">
      <c r="D93" s="1" t="s">
        <v>175</v>
      </c>
      <c r="F93" s="52">
        <f>IF(Assumptions!$E$57&lt;=0,0,IF(Staffing!F$48&gt;0,MAX(1,ROUND((Staffing!F$48/Assumptions!$L86),0)),0))</f>
        <v>0</v>
      </c>
      <c r="G93" s="52">
        <f>IF(Assumptions!$E$57&lt;=0,0,IF(Staffing!G$48&gt;0,MAX(1,ROUND((Staffing!G$48/Assumptions!$L86),0)),0))</f>
        <v>0</v>
      </c>
      <c r="H93" s="52">
        <f>IF(Assumptions!$E$57&lt;=0,0,IF(Staffing!H$48&gt;0,MAX(1,ROUND((Staffing!H$48/Assumptions!$L86),0)),0))</f>
        <v>0</v>
      </c>
      <c r="I93" s="52">
        <f>IF(Assumptions!$E$57&lt;=0,0,IF(Staffing!I$48&gt;0,MAX(1,ROUND((Staffing!I$48/Assumptions!$L86),0)),0))</f>
        <v>0</v>
      </c>
      <c r="J93" s="52">
        <f>IF(Assumptions!$E$57&lt;=0,0,IF(Staffing!J$48&gt;0,MAX(1,ROUND((Staffing!J$48/Assumptions!$L86),0)),0))</f>
        <v>0</v>
      </c>
      <c r="K93" s="52">
        <f>IF(Assumptions!$E$57&lt;=0,0,IF(Staffing!K$48&gt;0,MAX(1,ROUND((Staffing!K$48/Assumptions!$L86),0)),0))</f>
        <v>0</v>
      </c>
      <c r="L93" s="52">
        <f>IF(Assumptions!$E$57&lt;=0,0,IF(Staffing!L$48&gt;0,MAX(1,ROUND((Staffing!L$48/Assumptions!$L86),0)),0))</f>
        <v>0</v>
      </c>
      <c r="M93" s="52">
        <f>IF(Assumptions!$E$57&lt;=0,0,IF(Staffing!M$48&gt;0,MAX(1,ROUND((Staffing!M$48/Assumptions!$L86),0)),0))</f>
        <v>0</v>
      </c>
      <c r="N93" s="52">
        <f>IF(Assumptions!$E$57&lt;=0,0,IF(Staffing!N$48&gt;0,MAX(1,ROUND((Staffing!N$48/Assumptions!$L86),0)),0))</f>
        <v>0</v>
      </c>
      <c r="O93" s="52">
        <f>IF(Assumptions!$E$57&lt;=0,0,IF(Staffing!O$48&gt;0,MAX(1,ROUND((Staffing!O$48/Assumptions!$L86),0)),0))</f>
        <v>0</v>
      </c>
      <c r="P93" s="52">
        <f>IF(Assumptions!$E$57&lt;=0,0,IF(Staffing!P$48&gt;0,MAX(1,ROUND((Staffing!P$48/Assumptions!$L86),0)),0))</f>
        <v>0</v>
      </c>
      <c r="Q93" s="52">
        <f>IF(Assumptions!$E$57&lt;=0,0,IF(Staffing!Q$48&gt;0,MAX(1,ROUND((Staffing!Q$48/Assumptions!$L86),0)),0))</f>
        <v>0</v>
      </c>
      <c r="R93" s="52">
        <f>IF(Assumptions!$E$57&lt;=0,0,IF(Staffing!R$48&gt;0,MAX(1,ROUND((Staffing!R$48/Assumptions!$L86),0)),0))</f>
        <v>0</v>
      </c>
      <c r="S93" s="52">
        <f>IF(Assumptions!$E$57&lt;=0,0,IF(Staffing!S$48&gt;0,MAX(1,ROUND((Staffing!S$48/Assumptions!$L86),0)),0))</f>
        <v>0</v>
      </c>
      <c r="T93" s="52">
        <f>IF(Assumptions!$E$57&lt;=0,0,IF(Staffing!T$48&gt;0,MAX(1,ROUND((Staffing!T$48/Assumptions!$L86),0)),0))</f>
        <v>0</v>
      </c>
      <c r="U93" s="52">
        <f>IF(Assumptions!$E$57&lt;=0,0,IF(Staffing!U$48&gt;0,MAX(1,ROUND((Staffing!U$48/Assumptions!$L86),0)),0))</f>
        <v>0</v>
      </c>
      <c r="V93" s="52">
        <f>IF(Assumptions!$E$57&lt;=0,0,IF(Staffing!V$48&gt;0,MAX(1,ROUND((Staffing!V$48/Assumptions!$L86),0)),0))</f>
        <v>0</v>
      </c>
      <c r="W93" s="52">
        <f>IF(Assumptions!$E$57&lt;=0,0,IF(Staffing!W$48&gt;0,MAX(1,ROUND((Staffing!W$48/Assumptions!$L86),0)),0))</f>
        <v>0</v>
      </c>
      <c r="X93" s="52">
        <f>IF(Assumptions!$E$57&lt;=0,0,IF(Staffing!X$48&gt;0,MAX(1,ROUND((Staffing!X$48/Assumptions!$L86),0)),0))</f>
        <v>0</v>
      </c>
      <c r="Y93" s="52">
        <f>IF(Assumptions!$E$57&lt;=0,0,IF(Staffing!Y$48&gt;0,MAX(1,ROUND((Staffing!Y$48/Assumptions!$L86),0)),0))</f>
        <v>0</v>
      </c>
      <c r="Z93" s="52">
        <f>IF(Assumptions!$E$57&lt;=0,0,IF(Staffing!Z$48&gt;0,MAX(1,ROUND((Staffing!Z$48/Assumptions!$L86),0)),0))</f>
        <v>0</v>
      </c>
      <c r="AA93" s="52">
        <f>IF(Assumptions!$E$57&lt;=0,0,IF(Staffing!AA$48&gt;0,MAX(1,ROUND((Staffing!AA$48/Assumptions!$L86),0)),0))</f>
        <v>0</v>
      </c>
      <c r="AB93" s="52">
        <f>IF(Assumptions!$E$57&lt;=0,0,IF(Staffing!AB$48&gt;0,MAX(1,ROUND((Staffing!AB$48/Assumptions!$L86),0)),0))</f>
        <v>0</v>
      </c>
      <c r="AC93" s="52">
        <f>IF(Assumptions!$E$57&lt;=0,0,IF(Staffing!AC$48&gt;0,MAX(1,ROUND((Staffing!AC$48/Assumptions!$L86),0)),0))</f>
        <v>0</v>
      </c>
      <c r="AD93" s="52">
        <f>IF(Assumptions!$E$57&lt;=0,0,IF(Staffing!AD$48&gt;0,MAX(1,ROUND((Staffing!AD$48/Assumptions!$L86),0)),0))</f>
        <v>1</v>
      </c>
      <c r="AE93" s="52">
        <f>IF(Assumptions!$E$57&lt;=0,0,IF(Staffing!AE$48&gt;0,MAX(1,ROUND((Staffing!AE$48/Assumptions!$L86),0)),0))</f>
        <v>1</v>
      </c>
      <c r="AF93" s="52">
        <f>IF(Assumptions!$E$57&lt;=0,0,IF(Staffing!AF$48&gt;0,MAX(1,ROUND((Staffing!AF$48/Assumptions!$L86),0)),0))</f>
        <v>1</v>
      </c>
      <c r="AG93" s="52">
        <f>IF(Assumptions!$E$57&lt;=0,0,IF(Staffing!AG$48&gt;0,MAX(1,ROUND((Staffing!AG$48/Assumptions!$L86),0)),0))</f>
        <v>1</v>
      </c>
      <c r="AH93" s="52">
        <f>IF(Assumptions!$E$57&lt;=0,0,IF(Staffing!AH$48&gt;0,MAX(1,ROUND((Staffing!AH$48/Assumptions!$L86),0)),0))</f>
        <v>1</v>
      </c>
      <c r="AI93" s="52">
        <f>IF(Assumptions!$E$57&lt;=0,0,IF(Staffing!AI$48&gt;0,MAX(1,ROUND((Staffing!AI$48/Assumptions!$L86),0)),0))</f>
        <v>1</v>
      </c>
      <c r="AJ93" s="52">
        <f>IF(Assumptions!$E$57&lt;=0,0,IF(Staffing!AJ$48&gt;0,MAX(1,ROUND((Staffing!AJ$48/Assumptions!$L86),0)),0))</f>
        <v>1</v>
      </c>
      <c r="AK93" s="52">
        <f>IF(Assumptions!$E$57&lt;=0,0,IF(Staffing!AK$48&gt;0,MAX(1,ROUND((Staffing!AK$48/Assumptions!$L86),0)),0))</f>
        <v>2</v>
      </c>
      <c r="AL93" s="52">
        <f>IF(Assumptions!$E$57&lt;=0,0,IF(Staffing!AL$48&gt;0,MAX(1,ROUND((Staffing!AL$48/Assumptions!$L86),0)),0))</f>
        <v>2</v>
      </c>
      <c r="AM93" s="52">
        <f>IF(Assumptions!$E$57&lt;=0,0,IF(Staffing!AM$48&gt;0,MAX(1,ROUND((Staffing!AM$48/Assumptions!$L86),0)),0))</f>
        <v>2</v>
      </c>
      <c r="AN93" s="52">
        <f>IF(Assumptions!$E$57&lt;=0,0,IF(Staffing!AN$48&gt;0,MAX(1,ROUND((Staffing!AN$48/Assumptions!$L86),0)),0))</f>
        <v>2</v>
      </c>
      <c r="AO93" s="52">
        <f>IF(Assumptions!$E$57&lt;=0,0,IF(Staffing!AO$48&gt;0,MAX(1,ROUND((Staffing!AO$48/Assumptions!$L86),0)),0))</f>
        <v>2</v>
      </c>
      <c r="AP93" s="52">
        <f>IF(Assumptions!$E$57&lt;=0,0,IF(Staffing!AP$48&gt;0,MAX(1,ROUND((Staffing!AP$48/Assumptions!$L86),0)),0))</f>
        <v>2</v>
      </c>
      <c r="AQ93" s="52">
        <f>IF(Assumptions!$E$57&lt;=0,0,IF(Staffing!AQ$48&gt;0,MAX(1,ROUND((Staffing!AQ$48/Assumptions!$L86),0)),0))</f>
        <v>2</v>
      </c>
      <c r="AR93" s="52">
        <f>IF(Assumptions!$E$57&lt;=0,0,IF(Staffing!AR$48&gt;0,MAX(1,ROUND((Staffing!AR$48/Assumptions!$L86),0)),0))</f>
        <v>2</v>
      </c>
      <c r="AS93" s="52">
        <f>IF(Assumptions!$E$57&lt;=0,0,IF(Staffing!AS$48&gt;0,MAX(1,ROUND((Staffing!AS$48/Assumptions!$L86),0)),0))</f>
        <v>3</v>
      </c>
      <c r="AT93" s="52">
        <f>IF(Assumptions!$E$57&lt;=0,0,IF(Staffing!AT$48&gt;0,MAX(1,ROUND((Staffing!AT$48/Assumptions!$L86),0)),0))</f>
        <v>3</v>
      </c>
      <c r="AU93" s="52">
        <f>IF(Assumptions!$E$57&lt;=0,0,IF(Staffing!AU$48&gt;0,MAX(1,ROUND((Staffing!AU$48/Assumptions!$L86),0)),0))</f>
        <v>3</v>
      </c>
      <c r="AV93" s="52">
        <f>IF(Assumptions!$E$57&lt;=0,0,IF(Staffing!AV$48&gt;0,MAX(1,ROUND((Staffing!AV$48/Assumptions!$L86),0)),0))</f>
        <v>3</v>
      </c>
      <c r="AW93" s="52">
        <f>IF(Assumptions!$E$57&lt;=0,0,IF(Staffing!AW$48&gt;0,MAX(1,ROUND((Staffing!AW$48/Assumptions!$L86),0)),0))</f>
        <v>3</v>
      </c>
      <c r="AX93" s="52">
        <f>IF(Assumptions!$E$57&lt;=0,0,IF(Staffing!AX$48&gt;0,MAX(1,ROUND((Staffing!AX$48/Assumptions!$L86),0)),0))</f>
        <v>3</v>
      </c>
      <c r="AY93" s="52">
        <f>IF(Assumptions!$E$57&lt;=0,0,IF(Staffing!AY$48&gt;0,MAX(1,ROUND((Staffing!AY$48/Assumptions!$L86),0)),0))</f>
        <v>3</v>
      </c>
      <c r="AZ93" s="52">
        <f>IF(Assumptions!$E$57&lt;=0,0,IF(Staffing!AZ$48&gt;0,MAX(1,ROUND((Staffing!AZ$48/Assumptions!$L86),0)),0))</f>
        <v>3</v>
      </c>
      <c r="BA93" s="52">
        <f>IF(Assumptions!$E$57&lt;=0,0,IF(Staffing!BA$48&gt;0,MAX(1,ROUND((Staffing!BA$48/Assumptions!$L86),0)),0))</f>
        <v>3</v>
      </c>
      <c r="BB93" s="52">
        <f>IF(Assumptions!$E$57&lt;=0,0,IF(Staffing!BB$48&gt;0,MAX(1,ROUND((Staffing!BB$48/Assumptions!$L86),0)),0))</f>
        <v>3</v>
      </c>
      <c r="BC93" s="52">
        <f>IF(Assumptions!$E$57&lt;=0,0,IF(Staffing!BC$48&gt;0,MAX(1,ROUND((Staffing!BC$48/Assumptions!$L86),0)),0))</f>
        <v>3</v>
      </c>
      <c r="BD93" s="52">
        <f>IF(Assumptions!$E$57&lt;=0,0,IF(Staffing!BD$48&gt;0,MAX(1,ROUND((Staffing!BD$48/Assumptions!$L86),0)),0))</f>
        <v>3</v>
      </c>
      <c r="BE93" s="52">
        <f>IF(Assumptions!$E$57&lt;=0,0,IF(Staffing!BE$48&gt;0,MAX(1,ROUND((Staffing!BE$48/Assumptions!$L86),0)),0))</f>
        <v>4</v>
      </c>
      <c r="BF93" s="52">
        <f>IF(Assumptions!$E$57&lt;=0,0,IF(Staffing!BF$48&gt;0,MAX(1,ROUND((Staffing!BF$48/Assumptions!$L86),0)),0))</f>
        <v>4</v>
      </c>
      <c r="BG93" s="52">
        <f>IF(Assumptions!$E$57&lt;=0,0,IF(Staffing!BG$48&gt;0,MAX(1,ROUND((Staffing!BG$48/Assumptions!$L86),0)),0))</f>
        <v>4</v>
      </c>
      <c r="BH93" s="52">
        <f>IF(Assumptions!$E$57&lt;=0,0,IF(Staffing!BH$48&gt;0,MAX(1,ROUND((Staffing!BH$48/Assumptions!$L86),0)),0))</f>
        <v>4</v>
      </c>
      <c r="BI93" s="52">
        <f>IF(Assumptions!$E$57&lt;=0,0,IF(Staffing!BI$48&gt;0,MAX(1,ROUND((Staffing!BI$48/Assumptions!$L86),0)),0))</f>
        <v>4</v>
      </c>
      <c r="BJ93" s="52">
        <f>IF(Assumptions!$E$57&lt;=0,0,IF(Staffing!BJ$48&gt;0,MAX(1,ROUND((Staffing!BJ$48/Assumptions!$L86),0)),0))</f>
        <v>4</v>
      </c>
      <c r="BK93" s="52">
        <f>IF(Assumptions!$E$57&lt;=0,0,IF(Staffing!BK$48&gt;0,MAX(1,ROUND((Staffing!BK$48/Assumptions!$L86),0)),0))</f>
        <v>4</v>
      </c>
      <c r="BL93" s="52">
        <f>IF(Assumptions!$E$57&lt;=0,0,IF(Staffing!BL$48&gt;0,MAX(1,ROUND((Staffing!BL$48/Assumptions!$L86),0)),0))</f>
        <v>4</v>
      </c>
      <c r="BM93" s="52">
        <f>IF(Assumptions!$E$57&lt;=0,0,IF(Staffing!BM$48&gt;0,MAX(1,ROUND((Staffing!BM$48/Assumptions!$L86),0)),0))</f>
        <v>4</v>
      </c>
      <c r="BN93" s="52">
        <f>IF(Assumptions!$E$57&lt;=0,0,IF(Staffing!BN$48&gt;0,MAX(1,ROUND((Staffing!BN$48/Assumptions!$L86),0)),0))</f>
        <v>4</v>
      </c>
      <c r="BO93" s="52">
        <f>IF(Assumptions!$E$57&lt;=0,0,IF(Staffing!BO$48&gt;0,MAX(1,ROUND((Staffing!BO$48/Assumptions!$L86),0)),0))</f>
        <v>4</v>
      </c>
      <c r="BP93" s="52">
        <f>IF(Assumptions!$E$57&lt;=0,0,IF(Staffing!BP$48&gt;0,MAX(1,ROUND((Staffing!BP$48/Assumptions!$L86),0)),0))</f>
        <v>4</v>
      </c>
      <c r="BQ93" s="52">
        <f>IF(Assumptions!$E$57&lt;=0,0,IF(Staffing!BQ$48&gt;0,MAX(1,ROUND((Staffing!BQ$48/Assumptions!$L86),0)),0))</f>
        <v>4</v>
      </c>
      <c r="BR93" s="52">
        <f>IF(Assumptions!$E$57&lt;=0,0,IF(Staffing!BR$48&gt;0,MAX(1,ROUND((Staffing!BR$48/Assumptions!$L86),0)),0))</f>
        <v>4</v>
      </c>
      <c r="BS93" s="52">
        <f>IF(Assumptions!$E$57&lt;=0,0,IF(Staffing!BS$48&gt;0,MAX(1,ROUND((Staffing!BS$48/Assumptions!$L86),0)),0))</f>
        <v>4</v>
      </c>
      <c r="BT93" s="52">
        <f>IF(Assumptions!$E$57&lt;=0,0,IF(Staffing!BT$48&gt;0,MAX(1,ROUND((Staffing!BT$48/Assumptions!$L86),0)),0))</f>
        <v>4</v>
      </c>
      <c r="BU93" s="52">
        <f>IF(Assumptions!$E$57&lt;=0,0,IF(Staffing!BU$48&gt;0,MAX(1,ROUND((Staffing!BU$48/Assumptions!$L86),0)),0))</f>
        <v>4</v>
      </c>
      <c r="BV93" s="52">
        <f>IF(Assumptions!$E$57&lt;=0,0,IF(Staffing!BV$48&gt;0,MAX(1,ROUND((Staffing!BV$48/Assumptions!$L86),0)),0))</f>
        <v>4</v>
      </c>
      <c r="BW93" s="52">
        <f>IF(Assumptions!$E$57&lt;=0,0,IF(Staffing!BW$48&gt;0,MAX(1,ROUND((Staffing!BW$48/Assumptions!$L86),0)),0))</f>
        <v>4</v>
      </c>
      <c r="BX93" s="52">
        <f>IF(Assumptions!$E$57&lt;=0,0,IF(Staffing!BX$48&gt;0,MAX(1,ROUND((Staffing!BX$48/Assumptions!$L86),0)),0))</f>
        <v>4</v>
      </c>
      <c r="BY93" s="52">
        <f>IF(Assumptions!$E$57&lt;=0,0,IF(Staffing!BY$48&gt;0,MAX(1,ROUND((Staffing!BY$48/Assumptions!$L86),0)),0))</f>
        <v>4</v>
      </c>
      <c r="BZ93" s="52">
        <f>IF(Assumptions!$E$57&lt;=0,0,IF(Staffing!BZ$48&gt;0,MAX(1,ROUND((Staffing!BZ$48/Assumptions!$L86),0)),0))</f>
        <v>4</v>
      </c>
      <c r="CA93" s="52">
        <f>IF(Assumptions!$E$57&lt;=0,0,IF(Staffing!CA$48&gt;0,MAX(1,ROUND((Staffing!CA$48/Assumptions!$L86),0)),0))</f>
        <v>4</v>
      </c>
      <c r="CB93" s="52">
        <f>IF(Assumptions!$E$57&lt;=0,0,IF(Staffing!CB$48&gt;0,MAX(1,ROUND((Staffing!CB$48/Assumptions!$L86),0)),0))</f>
        <v>4</v>
      </c>
      <c r="CC93" s="52">
        <f>IF(Assumptions!$E$57&lt;=0,0,IF(Staffing!CC$48&gt;0,MAX(1,ROUND((Staffing!CC$48/Assumptions!$L86),0)),0))</f>
        <v>4</v>
      </c>
      <c r="CD93" s="52">
        <f>IF(Assumptions!$E$57&lt;=0,0,IF(Staffing!CD$48&gt;0,MAX(1,ROUND((Staffing!CD$48/Assumptions!$L86),0)),0))</f>
        <v>4</v>
      </c>
      <c r="CE93" s="52">
        <f>IF(Assumptions!$E$57&lt;=0,0,IF(Staffing!CE$48&gt;0,MAX(1,ROUND((Staffing!CE$48/Assumptions!$L86),0)),0))</f>
        <v>4</v>
      </c>
      <c r="CF93" s="52">
        <f>IF(Assumptions!$E$57&lt;=0,0,IF(Staffing!CF$48&gt;0,MAX(1,ROUND((Staffing!CF$48/Assumptions!$L86),0)),0))</f>
        <v>4</v>
      </c>
      <c r="CG93" s="52">
        <f>IF(Assumptions!$E$57&lt;=0,0,IF(Staffing!CG$48&gt;0,MAX(1,ROUND((Staffing!CG$48/Assumptions!$L86),0)),0))</f>
        <v>4</v>
      </c>
      <c r="CH93" s="52">
        <f>IF(Assumptions!$E$57&lt;=0,0,IF(Staffing!CH$48&gt;0,MAX(1,ROUND((Staffing!CH$48/Assumptions!$L86),0)),0))</f>
        <v>4</v>
      </c>
      <c r="CI93" s="52">
        <f>IF(Assumptions!$E$57&lt;=0,0,IF(Staffing!CI$48&gt;0,MAX(1,ROUND((Staffing!CI$48/Assumptions!$L86),0)),0))</f>
        <v>4</v>
      </c>
      <c r="CJ93" s="52">
        <f>IF(Assumptions!$E$57&lt;=0,0,IF(Staffing!CJ$48&gt;0,MAX(1,ROUND((Staffing!CJ$48/Assumptions!$L86),0)),0))</f>
        <v>4</v>
      </c>
      <c r="CK93" s="52">
        <f>IF(Assumptions!$E$57&lt;=0,0,IF(Staffing!CK$48&gt;0,MAX(1,ROUND((Staffing!CK$48/Assumptions!$L86),0)),0))</f>
        <v>4</v>
      </c>
      <c r="CL93" s="52">
        <f>IF(Assumptions!$E$57&lt;=0,0,IF(Staffing!CL$48&gt;0,MAX(1,ROUND((Staffing!CL$48/Assumptions!$L86),0)),0))</f>
        <v>4</v>
      </c>
      <c r="CM93" s="52">
        <f>IF(Assumptions!$E$57&lt;=0,0,IF(Staffing!CM$48&gt;0,MAX(1,ROUND((Staffing!CM$48/Assumptions!$L86),0)),0))</f>
        <v>4</v>
      </c>
      <c r="CN93" s="52">
        <f>IF(Assumptions!$E$57&lt;=0,0,IF(Staffing!CN$48&gt;0,MAX(1,ROUND((Staffing!CN$48/Assumptions!$L86),0)),0))</f>
        <v>4</v>
      </c>
      <c r="CO93" s="52">
        <f>IF(Assumptions!$E$57&lt;=0,0,IF(Staffing!CO$48&gt;0,MAX(1,ROUND((Staffing!CO$48/Assumptions!$L86),0)),0))</f>
        <v>4</v>
      </c>
      <c r="CP93" s="52">
        <f>IF(Assumptions!$E$57&lt;=0,0,IF(Staffing!CP$48&gt;0,MAX(1,ROUND((Staffing!CP$48/Assumptions!$L86),0)),0))</f>
        <v>4</v>
      </c>
      <c r="CQ93" s="52">
        <f>IF(Assumptions!$E$57&lt;=0,0,IF(Staffing!CQ$48&gt;0,MAX(1,ROUND((Staffing!CQ$48/Assumptions!$L86),0)),0))</f>
        <v>4</v>
      </c>
      <c r="CR93" s="52">
        <f>IF(Assumptions!$E$57&lt;=0,0,IF(Staffing!CR$48&gt;0,MAX(1,ROUND((Staffing!CR$48/Assumptions!$L86),0)),0))</f>
        <v>4</v>
      </c>
      <c r="CS93" s="52">
        <f>IF(Assumptions!$E$57&lt;=0,0,IF(Staffing!CS$48&gt;0,MAX(1,ROUND((Staffing!CS$48/Assumptions!$L86),0)),0))</f>
        <v>4</v>
      </c>
      <c r="CT93" s="52">
        <f>IF(Assumptions!$E$57&lt;=0,0,IF(Staffing!CT$48&gt;0,MAX(1,ROUND((Staffing!CT$48/Assumptions!$L86),0)),0))</f>
        <v>4</v>
      </c>
      <c r="CU93" s="52">
        <f>IF(Assumptions!$E$57&lt;=0,0,IF(Staffing!CU$48&gt;0,MAX(1,ROUND((Staffing!CU$48/Assumptions!$L86),0)),0))</f>
        <v>4</v>
      </c>
      <c r="CV93" s="52">
        <f>IF(Assumptions!$E$57&lt;=0,0,IF(Staffing!CV$48&gt;0,MAX(1,ROUND((Staffing!CV$48/Assumptions!$L86),0)),0))</f>
        <v>4</v>
      </c>
      <c r="CW93" s="52">
        <f>IF(Assumptions!$E$57&lt;=0,0,IF(Staffing!CW$48&gt;0,MAX(1,ROUND((Staffing!CW$48/Assumptions!$L86),0)),0))</f>
        <v>4</v>
      </c>
      <c r="CX93" s="52">
        <f>IF(Assumptions!$E$57&lt;=0,0,IF(Staffing!CX$48&gt;0,MAX(1,ROUND((Staffing!CX$48/Assumptions!$L86),0)),0))</f>
        <v>4</v>
      </c>
      <c r="CY93" s="52">
        <f>IF(Assumptions!$E$57&lt;=0,0,IF(Staffing!CY$48&gt;0,MAX(1,ROUND((Staffing!CY$48/Assumptions!$L86),0)),0))</f>
        <v>4</v>
      </c>
      <c r="CZ93" s="52">
        <f>IF(Assumptions!$E$57&lt;=0,0,IF(Staffing!CZ$48&gt;0,MAX(1,ROUND((Staffing!CZ$48/Assumptions!$L86),0)),0))</f>
        <v>4</v>
      </c>
      <c r="DA93" s="52">
        <f>IF(Assumptions!$E$57&lt;=0,0,IF(Staffing!DA$48&gt;0,MAX(1,ROUND((Staffing!DA$48/Assumptions!$L86),0)),0))</f>
        <v>4</v>
      </c>
      <c r="DB93" s="52">
        <f>IF(Assumptions!$E$57&lt;=0,0,IF(Staffing!DB$48&gt;0,MAX(1,ROUND((Staffing!DB$48/Assumptions!$L86),0)),0))</f>
        <v>4</v>
      </c>
      <c r="DC93" s="52">
        <f>IF(Assumptions!$E$57&lt;=0,0,IF(Staffing!DC$48&gt;0,MAX(1,ROUND((Staffing!DC$48/Assumptions!$L86),0)),0))</f>
        <v>4</v>
      </c>
      <c r="DD93" s="52">
        <f>IF(Assumptions!$E$57&lt;=0,0,IF(Staffing!DD$48&gt;0,MAX(1,ROUND((Staffing!DD$48/Assumptions!$L86),0)),0))</f>
        <v>4</v>
      </c>
      <c r="DE93" s="52">
        <f>IF(Assumptions!$E$57&lt;=0,0,IF(Staffing!DE$48&gt;0,MAX(1,ROUND((Staffing!DE$48/Assumptions!$L86),0)),0))</f>
        <v>4</v>
      </c>
      <c r="DF93" s="52">
        <f>IF(Assumptions!$E$57&lt;=0,0,IF(Staffing!DF$48&gt;0,MAX(1,ROUND((Staffing!DF$48/Assumptions!$L86),0)),0))</f>
        <v>4</v>
      </c>
      <c r="DG93" s="52">
        <f>IF(Assumptions!$E$57&lt;=0,0,IF(Staffing!DG$48&gt;0,MAX(1,ROUND((Staffing!DG$48/Assumptions!$L86),0)),0))</f>
        <v>4</v>
      </c>
      <c r="DH93" s="52">
        <f>IF(Assumptions!$E$57&lt;=0,0,IF(Staffing!DH$48&gt;0,MAX(1,ROUND((Staffing!DH$48/Assumptions!$L86),0)),0))</f>
        <v>4</v>
      </c>
      <c r="DI93" s="52">
        <f>IF(Assumptions!$E$57&lt;=0,0,IF(Staffing!DI$48&gt;0,MAX(1,ROUND((Staffing!DI$48/Assumptions!$L86),0)),0))</f>
        <v>4</v>
      </c>
      <c r="DJ93" s="52">
        <f>IF(Assumptions!$E$57&lt;=0,0,IF(Staffing!DJ$48&gt;0,MAX(1,ROUND((Staffing!DJ$48/Assumptions!$L86),0)),0))</f>
        <v>4</v>
      </c>
      <c r="DK93" s="52">
        <f>IF(Assumptions!$E$57&lt;=0,0,IF(Staffing!DK$48&gt;0,MAX(1,ROUND((Staffing!DK$48/Assumptions!$L86),0)),0))</f>
        <v>4</v>
      </c>
      <c r="DL93" s="52">
        <f>IF(Assumptions!$E$57&lt;=0,0,IF(Staffing!DL$48&gt;0,MAX(1,ROUND((Staffing!DL$48/Assumptions!$L86),0)),0))</f>
        <v>4</v>
      </c>
      <c r="DM93" s="52">
        <f>IF(Assumptions!$E$57&lt;=0,0,IF(Staffing!DM$48&gt;0,MAX(1,ROUND((Staffing!DM$48/Assumptions!$L86),0)),0))</f>
        <v>4</v>
      </c>
      <c r="DN93" s="52">
        <f>IF(Assumptions!$E$57&lt;=0,0,IF(Staffing!DN$48&gt;0,MAX(1,ROUND((Staffing!DN$48/Assumptions!$L86),0)),0))</f>
        <v>4</v>
      </c>
      <c r="DO93" s="52">
        <f>IF(Assumptions!$E$57&lt;=0,0,IF(Staffing!DO$48&gt;0,MAX(1,ROUND((Staffing!DO$48/Assumptions!$L86),0)),0))</f>
        <v>4</v>
      </c>
      <c r="DP93" s="52">
        <f>IF(Assumptions!$E$57&lt;=0,0,IF(Staffing!DP$48&gt;0,MAX(1,ROUND((Staffing!DP$48/Assumptions!$L86),0)),0))</f>
        <v>4</v>
      </c>
      <c r="DQ93" s="52">
        <f>IF(Assumptions!$E$57&lt;=0,0,IF(Staffing!DQ$48&gt;0,MAX(1,ROUND((Staffing!DQ$48/Assumptions!$L86),0)),0))</f>
        <v>4</v>
      </c>
      <c r="DR93" s="52">
        <f>IF(Assumptions!$E$57&lt;=0,0,IF(Staffing!DR$48&gt;0,MAX(1,ROUND((Staffing!DR$48/Assumptions!$L86),0)),0))</f>
        <v>4</v>
      </c>
      <c r="DS93" s="52">
        <f>IF(Assumptions!$E$57&lt;=0,0,IF(Staffing!DS$48&gt;0,MAX(1,ROUND((Staffing!DS$48/Assumptions!$L86),0)),0))</f>
        <v>4</v>
      </c>
      <c r="DT93" s="52">
        <f>IF(Assumptions!$E$57&lt;=0,0,IF(Staffing!DT$48&gt;0,MAX(1,ROUND((Staffing!DT$48/Assumptions!$L86),0)),0))</f>
        <v>4</v>
      </c>
      <c r="DU93" s="52">
        <f>IF(Assumptions!$E$57&lt;=0,0,IF(Staffing!DU$48&gt;0,MAX(1,ROUND((Staffing!DU$48/Assumptions!$L86),0)),0))</f>
        <v>4</v>
      </c>
      <c r="DV93" s="52">
        <f>IF(Assumptions!$E$57&lt;=0,0,IF(Staffing!DV$48&gt;0,MAX(1,ROUND((Staffing!DV$48/Assumptions!$L86),0)),0))</f>
        <v>4</v>
      </c>
    </row>
    <row r="94" spans="3:126" outlineLevel="1">
      <c r="D94" s="1" t="s">
        <v>176</v>
      </c>
      <c r="F94" s="52">
        <f>IF(Assumptions!$E$57&lt;=0,0,IF(Staffing!F$48&gt;0,MAX(1,ROUND((Staffing!F$48/Assumptions!$L87),0)),0))</f>
        <v>0</v>
      </c>
      <c r="G94" s="52">
        <f>IF(Assumptions!$E$57&lt;=0,0,IF(Staffing!G$48&gt;0,MAX(1,ROUND((Staffing!G$48/Assumptions!$L87),0)),0))</f>
        <v>0</v>
      </c>
      <c r="H94" s="52">
        <f>IF(Assumptions!$E$57&lt;=0,0,IF(Staffing!H$48&gt;0,MAX(1,ROUND((Staffing!H$48/Assumptions!$L87),0)),0))</f>
        <v>0</v>
      </c>
      <c r="I94" s="52">
        <f>IF(Assumptions!$E$57&lt;=0,0,IF(Staffing!I$48&gt;0,MAX(1,ROUND((Staffing!I$48/Assumptions!$L87),0)),0))</f>
        <v>0</v>
      </c>
      <c r="J94" s="52">
        <f>IF(Assumptions!$E$57&lt;=0,0,IF(Staffing!J$48&gt;0,MAX(1,ROUND((Staffing!J$48/Assumptions!$L87),0)),0))</f>
        <v>0</v>
      </c>
      <c r="K94" s="52">
        <f>IF(Assumptions!$E$57&lt;=0,0,IF(Staffing!K$48&gt;0,MAX(1,ROUND((Staffing!K$48/Assumptions!$L87),0)),0))</f>
        <v>0</v>
      </c>
      <c r="L94" s="52">
        <f>IF(Assumptions!$E$57&lt;=0,0,IF(Staffing!L$48&gt;0,MAX(1,ROUND((Staffing!L$48/Assumptions!$L87),0)),0))</f>
        <v>0</v>
      </c>
      <c r="M94" s="52">
        <f>IF(Assumptions!$E$57&lt;=0,0,IF(Staffing!M$48&gt;0,MAX(1,ROUND((Staffing!M$48/Assumptions!$L87),0)),0))</f>
        <v>0</v>
      </c>
      <c r="N94" s="52">
        <f>IF(Assumptions!$E$57&lt;=0,0,IF(Staffing!N$48&gt;0,MAX(1,ROUND((Staffing!N$48/Assumptions!$L87),0)),0))</f>
        <v>0</v>
      </c>
      <c r="O94" s="52">
        <f>IF(Assumptions!$E$57&lt;=0,0,IF(Staffing!O$48&gt;0,MAX(1,ROUND((Staffing!O$48/Assumptions!$L87),0)),0))</f>
        <v>0</v>
      </c>
      <c r="P94" s="52">
        <f>IF(Assumptions!$E$57&lt;=0,0,IF(Staffing!P$48&gt;0,MAX(1,ROUND((Staffing!P$48/Assumptions!$L87),0)),0))</f>
        <v>0</v>
      </c>
      <c r="Q94" s="52">
        <f>IF(Assumptions!$E$57&lt;=0,0,IF(Staffing!Q$48&gt;0,MAX(1,ROUND((Staffing!Q$48/Assumptions!$L87),0)),0))</f>
        <v>0</v>
      </c>
      <c r="R94" s="52">
        <f>IF(Assumptions!$E$57&lt;=0,0,IF(Staffing!R$48&gt;0,MAX(1,ROUND((Staffing!R$48/Assumptions!$L87),0)),0))</f>
        <v>0</v>
      </c>
      <c r="S94" s="52">
        <f>IF(Assumptions!$E$57&lt;=0,0,IF(Staffing!S$48&gt;0,MAX(1,ROUND((Staffing!S$48/Assumptions!$L87),0)),0))</f>
        <v>0</v>
      </c>
      <c r="T94" s="52">
        <f>IF(Assumptions!$E$57&lt;=0,0,IF(Staffing!T$48&gt;0,MAX(1,ROUND((Staffing!T$48/Assumptions!$L87),0)),0))</f>
        <v>0</v>
      </c>
      <c r="U94" s="52">
        <f>IF(Assumptions!$E$57&lt;=0,0,IF(Staffing!U$48&gt;0,MAX(1,ROUND((Staffing!U$48/Assumptions!$L87),0)),0))</f>
        <v>0</v>
      </c>
      <c r="V94" s="52">
        <f>IF(Assumptions!$E$57&lt;=0,0,IF(Staffing!V$48&gt;0,MAX(1,ROUND((Staffing!V$48/Assumptions!$L87),0)),0))</f>
        <v>0</v>
      </c>
      <c r="W94" s="52">
        <f>IF(Assumptions!$E$57&lt;=0,0,IF(Staffing!W$48&gt;0,MAX(1,ROUND((Staffing!W$48/Assumptions!$L87),0)),0))</f>
        <v>0</v>
      </c>
      <c r="X94" s="52">
        <f>IF(Assumptions!$E$57&lt;=0,0,IF(Staffing!X$48&gt;0,MAX(1,ROUND((Staffing!X$48/Assumptions!$L87),0)),0))</f>
        <v>0</v>
      </c>
      <c r="Y94" s="52">
        <f>IF(Assumptions!$E$57&lt;=0,0,IF(Staffing!Y$48&gt;0,MAX(1,ROUND((Staffing!Y$48/Assumptions!$L87),0)),0))</f>
        <v>0</v>
      </c>
      <c r="Z94" s="52">
        <f>IF(Assumptions!$E$57&lt;=0,0,IF(Staffing!Z$48&gt;0,MAX(1,ROUND((Staffing!Z$48/Assumptions!$L87),0)),0))</f>
        <v>0</v>
      </c>
      <c r="AA94" s="52">
        <f>IF(Assumptions!$E$57&lt;=0,0,IF(Staffing!AA$48&gt;0,MAX(1,ROUND((Staffing!AA$48/Assumptions!$L87),0)),0))</f>
        <v>0</v>
      </c>
      <c r="AB94" s="52">
        <f>IF(Assumptions!$E$57&lt;=0,0,IF(Staffing!AB$48&gt;0,MAX(1,ROUND((Staffing!AB$48/Assumptions!$L87),0)),0))</f>
        <v>0</v>
      </c>
      <c r="AC94" s="52">
        <f>IF(Assumptions!$E$57&lt;=0,0,IF(Staffing!AC$48&gt;0,MAX(1,ROUND((Staffing!AC$48/Assumptions!$L87),0)),0))</f>
        <v>0</v>
      </c>
      <c r="AD94" s="52">
        <f>IF(Assumptions!$E$57&lt;=0,0,IF(Staffing!AD$48&gt;0,MAX(1,ROUND((Staffing!AD$48/Assumptions!$L87),0)),0))</f>
        <v>1</v>
      </c>
      <c r="AE94" s="52">
        <f>IF(Assumptions!$E$57&lt;=0,0,IF(Staffing!AE$48&gt;0,MAX(1,ROUND((Staffing!AE$48/Assumptions!$L87),0)),0))</f>
        <v>1</v>
      </c>
      <c r="AF94" s="52">
        <f>IF(Assumptions!$E$57&lt;=0,0,IF(Staffing!AF$48&gt;0,MAX(1,ROUND((Staffing!AF$48/Assumptions!$L87),0)),0))</f>
        <v>1</v>
      </c>
      <c r="AG94" s="52">
        <f>IF(Assumptions!$E$57&lt;=0,0,IF(Staffing!AG$48&gt;0,MAX(1,ROUND((Staffing!AG$48/Assumptions!$L87),0)),0))</f>
        <v>1</v>
      </c>
      <c r="AH94" s="52">
        <f>IF(Assumptions!$E$57&lt;=0,0,IF(Staffing!AH$48&gt;0,MAX(1,ROUND((Staffing!AH$48/Assumptions!$L87),0)),0))</f>
        <v>1</v>
      </c>
      <c r="AI94" s="52">
        <f>IF(Assumptions!$E$57&lt;=0,0,IF(Staffing!AI$48&gt;0,MAX(1,ROUND((Staffing!AI$48/Assumptions!$L87),0)),0))</f>
        <v>1</v>
      </c>
      <c r="AJ94" s="52">
        <f>IF(Assumptions!$E$57&lt;=0,0,IF(Staffing!AJ$48&gt;0,MAX(1,ROUND((Staffing!AJ$48/Assumptions!$L87),0)),0))</f>
        <v>1</v>
      </c>
      <c r="AK94" s="52">
        <f>IF(Assumptions!$E$57&lt;=0,0,IF(Staffing!AK$48&gt;0,MAX(1,ROUND((Staffing!AK$48/Assumptions!$L87),0)),0))</f>
        <v>1</v>
      </c>
      <c r="AL94" s="52">
        <f>IF(Assumptions!$E$57&lt;=0,0,IF(Staffing!AL$48&gt;0,MAX(1,ROUND((Staffing!AL$48/Assumptions!$L87),0)),0))</f>
        <v>1</v>
      </c>
      <c r="AM94" s="52">
        <f>IF(Assumptions!$E$57&lt;=0,0,IF(Staffing!AM$48&gt;0,MAX(1,ROUND((Staffing!AM$48/Assumptions!$L87),0)),0))</f>
        <v>1</v>
      </c>
      <c r="AN94" s="52">
        <f>IF(Assumptions!$E$57&lt;=0,0,IF(Staffing!AN$48&gt;0,MAX(1,ROUND((Staffing!AN$48/Assumptions!$L87),0)),0))</f>
        <v>1</v>
      </c>
      <c r="AO94" s="52">
        <f>IF(Assumptions!$E$57&lt;=0,0,IF(Staffing!AO$48&gt;0,MAX(1,ROUND((Staffing!AO$48/Assumptions!$L87),0)),0))</f>
        <v>1</v>
      </c>
      <c r="AP94" s="52">
        <f>IF(Assumptions!$E$57&lt;=0,0,IF(Staffing!AP$48&gt;0,MAX(1,ROUND((Staffing!AP$48/Assumptions!$L87),0)),0))</f>
        <v>1</v>
      </c>
      <c r="AQ94" s="52">
        <f>IF(Assumptions!$E$57&lt;=0,0,IF(Staffing!AQ$48&gt;0,MAX(1,ROUND((Staffing!AQ$48/Assumptions!$L87),0)),0))</f>
        <v>1</v>
      </c>
      <c r="AR94" s="52">
        <f>IF(Assumptions!$E$57&lt;=0,0,IF(Staffing!AR$48&gt;0,MAX(1,ROUND((Staffing!AR$48/Assumptions!$L87),0)),0))</f>
        <v>1</v>
      </c>
      <c r="AS94" s="52">
        <f>IF(Assumptions!$E$57&lt;=0,0,IF(Staffing!AS$48&gt;0,MAX(1,ROUND((Staffing!AS$48/Assumptions!$L87),0)),0))</f>
        <v>1</v>
      </c>
      <c r="AT94" s="52">
        <f>IF(Assumptions!$E$57&lt;=0,0,IF(Staffing!AT$48&gt;0,MAX(1,ROUND((Staffing!AT$48/Assumptions!$L87),0)),0))</f>
        <v>1</v>
      </c>
      <c r="AU94" s="52">
        <f>IF(Assumptions!$E$57&lt;=0,0,IF(Staffing!AU$48&gt;0,MAX(1,ROUND((Staffing!AU$48/Assumptions!$L87),0)),0))</f>
        <v>1</v>
      </c>
      <c r="AV94" s="52">
        <f>IF(Assumptions!$E$57&lt;=0,0,IF(Staffing!AV$48&gt;0,MAX(1,ROUND((Staffing!AV$48/Assumptions!$L87),0)),0))</f>
        <v>1</v>
      </c>
      <c r="AW94" s="52">
        <f>IF(Assumptions!$E$57&lt;=0,0,IF(Staffing!AW$48&gt;0,MAX(1,ROUND((Staffing!AW$48/Assumptions!$L87),0)),0))</f>
        <v>1</v>
      </c>
      <c r="AX94" s="52">
        <f>IF(Assumptions!$E$57&lt;=0,0,IF(Staffing!AX$48&gt;0,MAX(1,ROUND((Staffing!AX$48/Assumptions!$L87),0)),0))</f>
        <v>1</v>
      </c>
      <c r="AY94" s="52">
        <f>IF(Assumptions!$E$57&lt;=0,0,IF(Staffing!AY$48&gt;0,MAX(1,ROUND((Staffing!AY$48/Assumptions!$L87),0)),0))</f>
        <v>1</v>
      </c>
      <c r="AZ94" s="52">
        <f>IF(Assumptions!$E$57&lt;=0,0,IF(Staffing!AZ$48&gt;0,MAX(1,ROUND((Staffing!AZ$48/Assumptions!$L87),0)),0))</f>
        <v>1</v>
      </c>
      <c r="BA94" s="52">
        <f>IF(Assumptions!$E$57&lt;=0,0,IF(Staffing!BA$48&gt;0,MAX(1,ROUND((Staffing!BA$48/Assumptions!$L87),0)),0))</f>
        <v>1</v>
      </c>
      <c r="BB94" s="52">
        <f>IF(Assumptions!$E$57&lt;=0,0,IF(Staffing!BB$48&gt;0,MAX(1,ROUND((Staffing!BB$48/Assumptions!$L87),0)),0))</f>
        <v>1</v>
      </c>
      <c r="BC94" s="52">
        <f>IF(Assumptions!$E$57&lt;=0,0,IF(Staffing!BC$48&gt;0,MAX(1,ROUND((Staffing!BC$48/Assumptions!$L87),0)),0))</f>
        <v>1</v>
      </c>
      <c r="BD94" s="52">
        <f>IF(Assumptions!$E$57&lt;=0,0,IF(Staffing!BD$48&gt;0,MAX(1,ROUND((Staffing!BD$48/Assumptions!$L87),0)),0))</f>
        <v>1</v>
      </c>
      <c r="BE94" s="52">
        <f>IF(Assumptions!$E$57&lt;=0,0,IF(Staffing!BE$48&gt;0,MAX(1,ROUND((Staffing!BE$48/Assumptions!$L87),0)),0))</f>
        <v>1</v>
      </c>
      <c r="BF94" s="52">
        <f>IF(Assumptions!$E$57&lt;=0,0,IF(Staffing!BF$48&gt;0,MAX(1,ROUND((Staffing!BF$48/Assumptions!$L87),0)),0))</f>
        <v>1</v>
      </c>
      <c r="BG94" s="52">
        <f>IF(Assumptions!$E$57&lt;=0,0,IF(Staffing!BG$48&gt;0,MAX(1,ROUND((Staffing!BG$48/Assumptions!$L87),0)),0))</f>
        <v>1</v>
      </c>
      <c r="BH94" s="52">
        <f>IF(Assumptions!$E$57&lt;=0,0,IF(Staffing!BH$48&gt;0,MAX(1,ROUND((Staffing!BH$48/Assumptions!$L87),0)),0))</f>
        <v>1</v>
      </c>
      <c r="BI94" s="52">
        <f>IF(Assumptions!$E$57&lt;=0,0,IF(Staffing!BI$48&gt;0,MAX(1,ROUND((Staffing!BI$48/Assumptions!$L87),0)),0))</f>
        <v>1</v>
      </c>
      <c r="BJ94" s="52">
        <f>IF(Assumptions!$E$57&lt;=0,0,IF(Staffing!BJ$48&gt;0,MAX(1,ROUND((Staffing!BJ$48/Assumptions!$L87),0)),0))</f>
        <v>1</v>
      </c>
      <c r="BK94" s="52">
        <f>IF(Assumptions!$E$57&lt;=0,0,IF(Staffing!BK$48&gt;0,MAX(1,ROUND((Staffing!BK$48/Assumptions!$L87),0)),0))</f>
        <v>1</v>
      </c>
      <c r="BL94" s="52">
        <f>IF(Assumptions!$E$57&lt;=0,0,IF(Staffing!BL$48&gt;0,MAX(1,ROUND((Staffing!BL$48/Assumptions!$L87),0)),0))</f>
        <v>1</v>
      </c>
      <c r="BM94" s="52">
        <f>IF(Assumptions!$E$57&lt;=0,0,IF(Staffing!BM$48&gt;0,MAX(1,ROUND((Staffing!BM$48/Assumptions!$L87),0)),0))</f>
        <v>1</v>
      </c>
      <c r="BN94" s="52">
        <f>IF(Assumptions!$E$57&lt;=0,0,IF(Staffing!BN$48&gt;0,MAX(1,ROUND((Staffing!BN$48/Assumptions!$L87),0)),0))</f>
        <v>1</v>
      </c>
      <c r="BO94" s="52">
        <f>IF(Assumptions!$E$57&lt;=0,0,IF(Staffing!BO$48&gt;0,MAX(1,ROUND((Staffing!BO$48/Assumptions!$L87),0)),0))</f>
        <v>1</v>
      </c>
      <c r="BP94" s="52">
        <f>IF(Assumptions!$E$57&lt;=0,0,IF(Staffing!BP$48&gt;0,MAX(1,ROUND((Staffing!BP$48/Assumptions!$L87),0)),0))</f>
        <v>1</v>
      </c>
      <c r="BQ94" s="52">
        <f>IF(Assumptions!$E$57&lt;=0,0,IF(Staffing!BQ$48&gt;0,MAX(1,ROUND((Staffing!BQ$48/Assumptions!$L87),0)),0))</f>
        <v>1</v>
      </c>
      <c r="BR94" s="52">
        <f>IF(Assumptions!$E$57&lt;=0,0,IF(Staffing!BR$48&gt;0,MAX(1,ROUND((Staffing!BR$48/Assumptions!$L87),0)),0))</f>
        <v>1</v>
      </c>
      <c r="BS94" s="52">
        <f>IF(Assumptions!$E$57&lt;=0,0,IF(Staffing!BS$48&gt;0,MAX(1,ROUND((Staffing!BS$48/Assumptions!$L87),0)),0))</f>
        <v>1</v>
      </c>
      <c r="BT94" s="52">
        <f>IF(Assumptions!$E$57&lt;=0,0,IF(Staffing!BT$48&gt;0,MAX(1,ROUND((Staffing!BT$48/Assumptions!$L87),0)),0))</f>
        <v>1</v>
      </c>
      <c r="BU94" s="52">
        <f>IF(Assumptions!$E$57&lt;=0,0,IF(Staffing!BU$48&gt;0,MAX(1,ROUND((Staffing!BU$48/Assumptions!$L87),0)),0))</f>
        <v>1</v>
      </c>
      <c r="BV94" s="52">
        <f>IF(Assumptions!$E$57&lt;=0,0,IF(Staffing!BV$48&gt;0,MAX(1,ROUND((Staffing!BV$48/Assumptions!$L87),0)),0))</f>
        <v>1</v>
      </c>
      <c r="BW94" s="52">
        <f>IF(Assumptions!$E$57&lt;=0,0,IF(Staffing!BW$48&gt;0,MAX(1,ROUND((Staffing!BW$48/Assumptions!$L87),0)),0))</f>
        <v>1</v>
      </c>
      <c r="BX94" s="52">
        <f>IF(Assumptions!$E$57&lt;=0,0,IF(Staffing!BX$48&gt;0,MAX(1,ROUND((Staffing!BX$48/Assumptions!$L87),0)),0))</f>
        <v>1</v>
      </c>
      <c r="BY94" s="52">
        <f>IF(Assumptions!$E$57&lt;=0,0,IF(Staffing!BY$48&gt;0,MAX(1,ROUND((Staffing!BY$48/Assumptions!$L87),0)),0))</f>
        <v>1</v>
      </c>
      <c r="BZ94" s="52">
        <f>IF(Assumptions!$E$57&lt;=0,0,IF(Staffing!BZ$48&gt;0,MAX(1,ROUND((Staffing!BZ$48/Assumptions!$L87),0)),0))</f>
        <v>1</v>
      </c>
      <c r="CA94" s="52">
        <f>IF(Assumptions!$E$57&lt;=0,0,IF(Staffing!CA$48&gt;0,MAX(1,ROUND((Staffing!CA$48/Assumptions!$L87),0)),0))</f>
        <v>1</v>
      </c>
      <c r="CB94" s="52">
        <f>IF(Assumptions!$E$57&lt;=0,0,IF(Staffing!CB$48&gt;0,MAX(1,ROUND((Staffing!CB$48/Assumptions!$L87),0)),0))</f>
        <v>1</v>
      </c>
      <c r="CC94" s="52">
        <f>IF(Assumptions!$E$57&lt;=0,0,IF(Staffing!CC$48&gt;0,MAX(1,ROUND((Staffing!CC$48/Assumptions!$L87),0)),0))</f>
        <v>1</v>
      </c>
      <c r="CD94" s="52">
        <f>IF(Assumptions!$E$57&lt;=0,0,IF(Staffing!CD$48&gt;0,MAX(1,ROUND((Staffing!CD$48/Assumptions!$L87),0)),0))</f>
        <v>1</v>
      </c>
      <c r="CE94" s="52">
        <f>IF(Assumptions!$E$57&lt;=0,0,IF(Staffing!CE$48&gt;0,MAX(1,ROUND((Staffing!CE$48/Assumptions!$L87),0)),0))</f>
        <v>1</v>
      </c>
      <c r="CF94" s="52">
        <f>IF(Assumptions!$E$57&lt;=0,0,IF(Staffing!CF$48&gt;0,MAX(1,ROUND((Staffing!CF$48/Assumptions!$L87),0)),0))</f>
        <v>1</v>
      </c>
      <c r="CG94" s="52">
        <f>IF(Assumptions!$E$57&lt;=0,0,IF(Staffing!CG$48&gt;0,MAX(1,ROUND((Staffing!CG$48/Assumptions!$L87),0)),0))</f>
        <v>1</v>
      </c>
      <c r="CH94" s="52">
        <f>IF(Assumptions!$E$57&lt;=0,0,IF(Staffing!CH$48&gt;0,MAX(1,ROUND((Staffing!CH$48/Assumptions!$L87),0)),0))</f>
        <v>1</v>
      </c>
      <c r="CI94" s="52">
        <f>IF(Assumptions!$E$57&lt;=0,0,IF(Staffing!CI$48&gt;0,MAX(1,ROUND((Staffing!CI$48/Assumptions!$L87),0)),0))</f>
        <v>1</v>
      </c>
      <c r="CJ94" s="52">
        <f>IF(Assumptions!$E$57&lt;=0,0,IF(Staffing!CJ$48&gt;0,MAX(1,ROUND((Staffing!CJ$48/Assumptions!$L87),0)),0))</f>
        <v>1</v>
      </c>
      <c r="CK94" s="52">
        <f>IF(Assumptions!$E$57&lt;=0,0,IF(Staffing!CK$48&gt;0,MAX(1,ROUND((Staffing!CK$48/Assumptions!$L87),0)),0))</f>
        <v>1</v>
      </c>
      <c r="CL94" s="52">
        <f>IF(Assumptions!$E$57&lt;=0,0,IF(Staffing!CL$48&gt;0,MAX(1,ROUND((Staffing!CL$48/Assumptions!$L87),0)),0))</f>
        <v>1</v>
      </c>
      <c r="CM94" s="52">
        <f>IF(Assumptions!$E$57&lt;=0,0,IF(Staffing!CM$48&gt;0,MAX(1,ROUND((Staffing!CM$48/Assumptions!$L87),0)),0))</f>
        <v>1</v>
      </c>
      <c r="CN94" s="52">
        <f>IF(Assumptions!$E$57&lt;=0,0,IF(Staffing!CN$48&gt;0,MAX(1,ROUND((Staffing!CN$48/Assumptions!$L87),0)),0))</f>
        <v>1</v>
      </c>
      <c r="CO94" s="52">
        <f>IF(Assumptions!$E$57&lt;=0,0,IF(Staffing!CO$48&gt;0,MAX(1,ROUND((Staffing!CO$48/Assumptions!$L87),0)),0))</f>
        <v>1</v>
      </c>
      <c r="CP94" s="52">
        <f>IF(Assumptions!$E$57&lt;=0,0,IF(Staffing!CP$48&gt;0,MAX(1,ROUND((Staffing!CP$48/Assumptions!$L87),0)),0))</f>
        <v>1</v>
      </c>
      <c r="CQ94" s="52">
        <f>IF(Assumptions!$E$57&lt;=0,0,IF(Staffing!CQ$48&gt;0,MAX(1,ROUND((Staffing!CQ$48/Assumptions!$L87),0)),0))</f>
        <v>1</v>
      </c>
      <c r="CR94" s="52">
        <f>IF(Assumptions!$E$57&lt;=0,0,IF(Staffing!CR$48&gt;0,MAX(1,ROUND((Staffing!CR$48/Assumptions!$L87),0)),0))</f>
        <v>1</v>
      </c>
      <c r="CS94" s="52">
        <f>IF(Assumptions!$E$57&lt;=0,0,IF(Staffing!CS$48&gt;0,MAX(1,ROUND((Staffing!CS$48/Assumptions!$L87),0)),0))</f>
        <v>1</v>
      </c>
      <c r="CT94" s="52">
        <f>IF(Assumptions!$E$57&lt;=0,0,IF(Staffing!CT$48&gt;0,MAX(1,ROUND((Staffing!CT$48/Assumptions!$L87),0)),0))</f>
        <v>1</v>
      </c>
      <c r="CU94" s="52">
        <f>IF(Assumptions!$E$57&lt;=0,0,IF(Staffing!CU$48&gt;0,MAX(1,ROUND((Staffing!CU$48/Assumptions!$L87),0)),0))</f>
        <v>1</v>
      </c>
      <c r="CV94" s="52">
        <f>IF(Assumptions!$E$57&lt;=0,0,IF(Staffing!CV$48&gt;0,MAX(1,ROUND((Staffing!CV$48/Assumptions!$L87),0)),0))</f>
        <v>1</v>
      </c>
      <c r="CW94" s="52">
        <f>IF(Assumptions!$E$57&lt;=0,0,IF(Staffing!CW$48&gt;0,MAX(1,ROUND((Staffing!CW$48/Assumptions!$L87),0)),0))</f>
        <v>1</v>
      </c>
      <c r="CX94" s="52">
        <f>IF(Assumptions!$E$57&lt;=0,0,IF(Staffing!CX$48&gt;0,MAX(1,ROUND((Staffing!CX$48/Assumptions!$L87),0)),0))</f>
        <v>1</v>
      </c>
      <c r="CY94" s="52">
        <f>IF(Assumptions!$E$57&lt;=0,0,IF(Staffing!CY$48&gt;0,MAX(1,ROUND((Staffing!CY$48/Assumptions!$L87),0)),0))</f>
        <v>1</v>
      </c>
      <c r="CZ94" s="52">
        <f>IF(Assumptions!$E$57&lt;=0,0,IF(Staffing!CZ$48&gt;0,MAX(1,ROUND((Staffing!CZ$48/Assumptions!$L87),0)),0))</f>
        <v>1</v>
      </c>
      <c r="DA94" s="52">
        <f>IF(Assumptions!$E$57&lt;=0,0,IF(Staffing!DA$48&gt;0,MAX(1,ROUND((Staffing!DA$48/Assumptions!$L87),0)),0))</f>
        <v>1</v>
      </c>
      <c r="DB94" s="52">
        <f>IF(Assumptions!$E$57&lt;=0,0,IF(Staffing!DB$48&gt;0,MAX(1,ROUND((Staffing!DB$48/Assumptions!$L87),0)),0))</f>
        <v>1</v>
      </c>
      <c r="DC94" s="52">
        <f>IF(Assumptions!$E$57&lt;=0,0,IF(Staffing!DC$48&gt;0,MAX(1,ROUND((Staffing!DC$48/Assumptions!$L87),0)),0))</f>
        <v>1</v>
      </c>
      <c r="DD94" s="52">
        <f>IF(Assumptions!$E$57&lt;=0,0,IF(Staffing!DD$48&gt;0,MAX(1,ROUND((Staffing!DD$48/Assumptions!$L87),0)),0))</f>
        <v>1</v>
      </c>
      <c r="DE94" s="52">
        <f>IF(Assumptions!$E$57&lt;=0,0,IF(Staffing!DE$48&gt;0,MAX(1,ROUND((Staffing!DE$48/Assumptions!$L87),0)),0))</f>
        <v>1</v>
      </c>
      <c r="DF94" s="52">
        <f>IF(Assumptions!$E$57&lt;=0,0,IF(Staffing!DF$48&gt;0,MAX(1,ROUND((Staffing!DF$48/Assumptions!$L87),0)),0))</f>
        <v>1</v>
      </c>
      <c r="DG94" s="52">
        <f>IF(Assumptions!$E$57&lt;=0,0,IF(Staffing!DG$48&gt;0,MAX(1,ROUND((Staffing!DG$48/Assumptions!$L87),0)),0))</f>
        <v>1</v>
      </c>
      <c r="DH94" s="52">
        <f>IF(Assumptions!$E$57&lt;=0,0,IF(Staffing!DH$48&gt;0,MAX(1,ROUND((Staffing!DH$48/Assumptions!$L87),0)),0))</f>
        <v>1</v>
      </c>
      <c r="DI94" s="52">
        <f>IF(Assumptions!$E$57&lt;=0,0,IF(Staffing!DI$48&gt;0,MAX(1,ROUND((Staffing!DI$48/Assumptions!$L87),0)),0))</f>
        <v>1</v>
      </c>
      <c r="DJ94" s="52">
        <f>IF(Assumptions!$E$57&lt;=0,0,IF(Staffing!DJ$48&gt;0,MAX(1,ROUND((Staffing!DJ$48/Assumptions!$L87),0)),0))</f>
        <v>1</v>
      </c>
      <c r="DK94" s="52">
        <f>IF(Assumptions!$E$57&lt;=0,0,IF(Staffing!DK$48&gt;0,MAX(1,ROUND((Staffing!DK$48/Assumptions!$L87),0)),0))</f>
        <v>1</v>
      </c>
      <c r="DL94" s="52">
        <f>IF(Assumptions!$E$57&lt;=0,0,IF(Staffing!DL$48&gt;0,MAX(1,ROUND((Staffing!DL$48/Assumptions!$L87),0)),0))</f>
        <v>1</v>
      </c>
      <c r="DM94" s="52">
        <f>IF(Assumptions!$E$57&lt;=0,0,IF(Staffing!DM$48&gt;0,MAX(1,ROUND((Staffing!DM$48/Assumptions!$L87),0)),0))</f>
        <v>1</v>
      </c>
      <c r="DN94" s="52">
        <f>IF(Assumptions!$E$57&lt;=0,0,IF(Staffing!DN$48&gt;0,MAX(1,ROUND((Staffing!DN$48/Assumptions!$L87),0)),0))</f>
        <v>1</v>
      </c>
      <c r="DO94" s="52">
        <f>IF(Assumptions!$E$57&lt;=0,0,IF(Staffing!DO$48&gt;0,MAX(1,ROUND((Staffing!DO$48/Assumptions!$L87),0)),0))</f>
        <v>1</v>
      </c>
      <c r="DP94" s="52">
        <f>IF(Assumptions!$E$57&lt;=0,0,IF(Staffing!DP$48&gt;0,MAX(1,ROUND((Staffing!DP$48/Assumptions!$L87),0)),0))</f>
        <v>1</v>
      </c>
      <c r="DQ94" s="52">
        <f>IF(Assumptions!$E$57&lt;=0,0,IF(Staffing!DQ$48&gt;0,MAX(1,ROUND((Staffing!DQ$48/Assumptions!$L87),0)),0))</f>
        <v>1</v>
      </c>
      <c r="DR94" s="52">
        <f>IF(Assumptions!$E$57&lt;=0,0,IF(Staffing!DR$48&gt;0,MAX(1,ROUND((Staffing!DR$48/Assumptions!$L87),0)),0))</f>
        <v>1</v>
      </c>
      <c r="DS94" s="52">
        <f>IF(Assumptions!$E$57&lt;=0,0,IF(Staffing!DS$48&gt;0,MAX(1,ROUND((Staffing!DS$48/Assumptions!$L87),0)),0))</f>
        <v>1</v>
      </c>
      <c r="DT94" s="52">
        <f>IF(Assumptions!$E$57&lt;=0,0,IF(Staffing!DT$48&gt;0,MAX(1,ROUND((Staffing!DT$48/Assumptions!$L87),0)),0))</f>
        <v>1</v>
      </c>
      <c r="DU94" s="52">
        <f>IF(Assumptions!$E$57&lt;=0,0,IF(Staffing!DU$48&gt;0,MAX(1,ROUND((Staffing!DU$48/Assumptions!$L87),0)),0))</f>
        <v>1</v>
      </c>
      <c r="DV94" s="52">
        <f>IF(Assumptions!$E$57&lt;=0,0,IF(Staffing!DV$48&gt;0,MAX(1,ROUND((Staffing!DV$48/Assumptions!$L87),0)),0))</f>
        <v>1</v>
      </c>
    </row>
    <row r="95" spans="3:126" outlineLevel="1">
      <c r="D95" s="1" t="s">
        <v>177</v>
      </c>
      <c r="F95" s="52">
        <f>IF(Assumptions!$E$58&lt;=0,0,IF(Staffing!F$49&gt;0,MAX(1,ROUND((Staffing!F$49/Assumptions!$L88),0)),0))</f>
        <v>0</v>
      </c>
      <c r="G95" s="52">
        <f>IF(Assumptions!$E$58&lt;=0,0,IF(Staffing!G$49&gt;0,MAX(1,ROUND((Staffing!G$49/Assumptions!$L88),0)),0))</f>
        <v>0</v>
      </c>
      <c r="H95" s="52">
        <f>IF(Assumptions!$E$58&lt;=0,0,IF(Staffing!H$49&gt;0,MAX(1,ROUND((Staffing!H$49/Assumptions!$L88),0)),0))</f>
        <v>0</v>
      </c>
      <c r="I95" s="52">
        <f>IF(Assumptions!$E$58&lt;=0,0,IF(Staffing!I$49&gt;0,MAX(1,ROUND((Staffing!I$49/Assumptions!$L88),0)),0))</f>
        <v>0</v>
      </c>
      <c r="J95" s="52">
        <f>IF(Assumptions!$E$58&lt;=0,0,IF(Staffing!J$49&gt;0,MAX(1,ROUND((Staffing!J$49/Assumptions!$L88),0)),0))</f>
        <v>0</v>
      </c>
      <c r="K95" s="52">
        <f>IF(Assumptions!$E$58&lt;=0,0,IF(Staffing!K$49&gt;0,MAX(1,ROUND((Staffing!K$49/Assumptions!$L88),0)),0))</f>
        <v>0</v>
      </c>
      <c r="L95" s="52">
        <f>IF(Assumptions!$E$58&lt;=0,0,IF(Staffing!L$49&gt;0,MAX(1,ROUND((Staffing!L$49/Assumptions!$L88),0)),0))</f>
        <v>0</v>
      </c>
      <c r="M95" s="52">
        <f>IF(Assumptions!$E$58&lt;=0,0,IF(Staffing!M$49&gt;0,MAX(1,ROUND((Staffing!M$49/Assumptions!$L88),0)),0))</f>
        <v>0</v>
      </c>
      <c r="N95" s="52">
        <f>IF(Assumptions!$E$58&lt;=0,0,IF(Staffing!N$49&gt;0,MAX(1,ROUND((Staffing!N$49/Assumptions!$L88),0)),0))</f>
        <v>0</v>
      </c>
      <c r="O95" s="52">
        <f>IF(Assumptions!$E$58&lt;=0,0,IF(Staffing!O$49&gt;0,MAX(1,ROUND((Staffing!O$49/Assumptions!$L88),0)),0))</f>
        <v>0</v>
      </c>
      <c r="P95" s="52">
        <f>IF(Assumptions!$E$58&lt;=0,0,IF(Staffing!P$49&gt;0,MAX(1,ROUND((Staffing!P$49/Assumptions!$L88),0)),0))</f>
        <v>0</v>
      </c>
      <c r="Q95" s="52">
        <f>IF(Assumptions!$E$58&lt;=0,0,IF(Staffing!Q$49&gt;0,MAX(1,ROUND((Staffing!Q$49/Assumptions!$L88),0)),0))</f>
        <v>0</v>
      </c>
      <c r="R95" s="52">
        <f>IF(Assumptions!$E$58&lt;=0,0,IF(Staffing!R$49&gt;0,MAX(1,ROUND((Staffing!R$49/Assumptions!$L88),0)),0))</f>
        <v>0</v>
      </c>
      <c r="S95" s="52">
        <f>IF(Assumptions!$E$58&lt;=0,0,IF(Staffing!S$49&gt;0,MAX(1,ROUND((Staffing!S$49/Assumptions!$L88),0)),0))</f>
        <v>0</v>
      </c>
      <c r="T95" s="52">
        <f>IF(Assumptions!$E$58&lt;=0,0,IF(Staffing!T$49&gt;0,MAX(1,ROUND((Staffing!T$49/Assumptions!$L88),0)),0))</f>
        <v>0</v>
      </c>
      <c r="U95" s="52">
        <f>IF(Assumptions!$E$58&lt;=0,0,IF(Staffing!U$49&gt;0,MAX(1,ROUND((Staffing!U$49/Assumptions!$L88),0)),0))</f>
        <v>0</v>
      </c>
      <c r="V95" s="52">
        <f>IF(Assumptions!$E$58&lt;=0,0,IF(Staffing!V$49&gt;0,MAX(1,ROUND((Staffing!V$49/Assumptions!$L88),0)),0))</f>
        <v>0</v>
      </c>
      <c r="W95" s="52">
        <f>IF(Assumptions!$E$58&lt;=0,0,IF(Staffing!W$49&gt;0,MAX(1,ROUND((Staffing!W$49/Assumptions!$L88),0)),0))</f>
        <v>0</v>
      </c>
      <c r="X95" s="52">
        <f>IF(Assumptions!$E$58&lt;=0,0,IF(Staffing!X$49&gt;0,MAX(1,ROUND((Staffing!X$49/Assumptions!$L88),0)),0))</f>
        <v>0</v>
      </c>
      <c r="Y95" s="52">
        <f>IF(Assumptions!$E$58&lt;=0,0,IF(Staffing!Y$49&gt;0,MAX(1,ROUND((Staffing!Y$49/Assumptions!$L88),0)),0))</f>
        <v>0</v>
      </c>
      <c r="Z95" s="52">
        <f>IF(Assumptions!$E$58&lt;=0,0,IF(Staffing!Z$49&gt;0,MAX(1,ROUND((Staffing!Z$49/Assumptions!$L88),0)),0))</f>
        <v>0</v>
      </c>
      <c r="AA95" s="52">
        <f>IF(Assumptions!$E$58&lt;=0,0,IF(Staffing!AA$49&gt;0,MAX(1,ROUND((Staffing!AA$49/Assumptions!$L88),0)),0))</f>
        <v>0</v>
      </c>
      <c r="AB95" s="52">
        <f>IF(Assumptions!$E$58&lt;=0,0,IF(Staffing!AB$49&gt;0,MAX(1,ROUND((Staffing!AB$49/Assumptions!$L88),0)),0))</f>
        <v>0</v>
      </c>
      <c r="AC95" s="52">
        <f>IF(Assumptions!$E$58&lt;=0,0,IF(Staffing!AC$49&gt;0,MAX(1,ROUND((Staffing!AC$49/Assumptions!$L88),0)),0))</f>
        <v>0</v>
      </c>
      <c r="AD95" s="52">
        <f>IF(Assumptions!$E$58&lt;=0,0,IF(Staffing!AD$49&gt;0,MAX(1,ROUND((Staffing!AD$49/Assumptions!$L88),0)),0))</f>
        <v>1</v>
      </c>
      <c r="AE95" s="52">
        <f>IF(Assumptions!$E$58&lt;=0,0,IF(Staffing!AE$49&gt;0,MAX(1,ROUND((Staffing!AE$49/Assumptions!$L88),0)),0))</f>
        <v>1</v>
      </c>
      <c r="AF95" s="52">
        <f>IF(Assumptions!$E$58&lt;=0,0,IF(Staffing!AF$49&gt;0,MAX(1,ROUND((Staffing!AF$49/Assumptions!$L88),0)),0))</f>
        <v>1</v>
      </c>
      <c r="AG95" s="52">
        <f>IF(Assumptions!$E$58&lt;=0,0,IF(Staffing!AG$49&gt;0,MAX(1,ROUND((Staffing!AG$49/Assumptions!$L88),0)),0))</f>
        <v>1</v>
      </c>
      <c r="AH95" s="52">
        <f>IF(Assumptions!$E$58&lt;=0,0,IF(Staffing!AH$49&gt;0,MAX(1,ROUND((Staffing!AH$49/Assumptions!$L88),0)),0))</f>
        <v>1</v>
      </c>
      <c r="AI95" s="52">
        <f>IF(Assumptions!$E$58&lt;=0,0,IF(Staffing!AI$49&gt;0,MAX(1,ROUND((Staffing!AI$49/Assumptions!$L88),0)),0))</f>
        <v>1</v>
      </c>
      <c r="AJ95" s="52">
        <f>IF(Assumptions!$E$58&lt;=0,0,IF(Staffing!AJ$49&gt;0,MAX(1,ROUND((Staffing!AJ$49/Assumptions!$L88),0)),0))</f>
        <v>1</v>
      </c>
      <c r="AK95" s="52">
        <f>IF(Assumptions!$E$58&lt;=0,0,IF(Staffing!AK$49&gt;0,MAX(1,ROUND((Staffing!AK$49/Assumptions!$L88),0)),0))</f>
        <v>2</v>
      </c>
      <c r="AL95" s="52">
        <f>IF(Assumptions!$E$58&lt;=0,0,IF(Staffing!AL$49&gt;0,MAX(1,ROUND((Staffing!AL$49/Assumptions!$L88),0)),0))</f>
        <v>2</v>
      </c>
      <c r="AM95" s="52">
        <f>IF(Assumptions!$E$58&lt;=0,0,IF(Staffing!AM$49&gt;0,MAX(1,ROUND((Staffing!AM$49/Assumptions!$L88),0)),0))</f>
        <v>2</v>
      </c>
      <c r="AN95" s="52">
        <f>IF(Assumptions!$E$58&lt;=0,0,IF(Staffing!AN$49&gt;0,MAX(1,ROUND((Staffing!AN$49/Assumptions!$L88),0)),0))</f>
        <v>2</v>
      </c>
      <c r="AO95" s="52">
        <f>IF(Assumptions!$E$58&lt;=0,0,IF(Staffing!AO$49&gt;0,MAX(1,ROUND((Staffing!AO$49/Assumptions!$L88),0)),0))</f>
        <v>2</v>
      </c>
      <c r="AP95" s="52">
        <f>IF(Assumptions!$E$58&lt;=0,0,IF(Staffing!AP$49&gt;0,MAX(1,ROUND((Staffing!AP$49/Assumptions!$L88),0)),0))</f>
        <v>2</v>
      </c>
      <c r="AQ95" s="52">
        <f>IF(Assumptions!$E$58&lt;=0,0,IF(Staffing!AQ$49&gt;0,MAX(1,ROUND((Staffing!AQ$49/Assumptions!$L88),0)),0))</f>
        <v>2</v>
      </c>
      <c r="AR95" s="52">
        <f>IF(Assumptions!$E$58&lt;=0,0,IF(Staffing!AR$49&gt;0,MAX(1,ROUND((Staffing!AR$49/Assumptions!$L88),0)),0))</f>
        <v>2</v>
      </c>
      <c r="AS95" s="52">
        <f>IF(Assumptions!$E$58&lt;=0,0,IF(Staffing!AS$49&gt;0,MAX(1,ROUND((Staffing!AS$49/Assumptions!$L88),0)),0))</f>
        <v>2</v>
      </c>
      <c r="AT95" s="52">
        <f>IF(Assumptions!$E$58&lt;=0,0,IF(Staffing!AT$49&gt;0,MAX(1,ROUND((Staffing!AT$49/Assumptions!$L88),0)),0))</f>
        <v>3</v>
      </c>
      <c r="AU95" s="52">
        <f>IF(Assumptions!$E$58&lt;=0,0,IF(Staffing!AU$49&gt;0,MAX(1,ROUND((Staffing!AU$49/Assumptions!$L88),0)),0))</f>
        <v>3</v>
      </c>
      <c r="AV95" s="52">
        <f>IF(Assumptions!$E$58&lt;=0,0,IF(Staffing!AV$49&gt;0,MAX(1,ROUND((Staffing!AV$49/Assumptions!$L88),0)),0))</f>
        <v>3</v>
      </c>
      <c r="AW95" s="52">
        <f>IF(Assumptions!$E$58&lt;=0,0,IF(Staffing!AW$49&gt;0,MAX(1,ROUND((Staffing!AW$49/Assumptions!$L88),0)),0))</f>
        <v>3</v>
      </c>
      <c r="AX95" s="52">
        <f>IF(Assumptions!$E$58&lt;=0,0,IF(Staffing!AX$49&gt;0,MAX(1,ROUND((Staffing!AX$49/Assumptions!$L88),0)),0))</f>
        <v>3</v>
      </c>
      <c r="AY95" s="52">
        <f>IF(Assumptions!$E$58&lt;=0,0,IF(Staffing!AY$49&gt;0,MAX(1,ROUND((Staffing!AY$49/Assumptions!$L88),0)),0))</f>
        <v>3</v>
      </c>
      <c r="AZ95" s="52">
        <f>IF(Assumptions!$E$58&lt;=0,0,IF(Staffing!AZ$49&gt;0,MAX(1,ROUND((Staffing!AZ$49/Assumptions!$L88),0)),0))</f>
        <v>3</v>
      </c>
      <c r="BA95" s="52">
        <f>IF(Assumptions!$E$58&lt;=0,0,IF(Staffing!BA$49&gt;0,MAX(1,ROUND((Staffing!BA$49/Assumptions!$L88),0)),0))</f>
        <v>3</v>
      </c>
      <c r="BB95" s="52">
        <f>IF(Assumptions!$E$58&lt;=0,0,IF(Staffing!BB$49&gt;0,MAX(1,ROUND((Staffing!BB$49/Assumptions!$L88),0)),0))</f>
        <v>3</v>
      </c>
      <c r="BC95" s="52">
        <f>IF(Assumptions!$E$58&lt;=0,0,IF(Staffing!BC$49&gt;0,MAX(1,ROUND((Staffing!BC$49/Assumptions!$L88),0)),0))</f>
        <v>3</v>
      </c>
      <c r="BD95" s="52">
        <f>IF(Assumptions!$E$58&lt;=0,0,IF(Staffing!BD$49&gt;0,MAX(1,ROUND((Staffing!BD$49/Assumptions!$L88),0)),0))</f>
        <v>3</v>
      </c>
      <c r="BE95" s="52">
        <f>IF(Assumptions!$E$58&lt;=0,0,IF(Staffing!BE$49&gt;0,MAX(1,ROUND((Staffing!BE$49/Assumptions!$L88),0)),0))</f>
        <v>3</v>
      </c>
      <c r="BF95" s="52">
        <f>IF(Assumptions!$E$58&lt;=0,0,IF(Staffing!BF$49&gt;0,MAX(1,ROUND((Staffing!BF$49/Assumptions!$L88),0)),0))</f>
        <v>3</v>
      </c>
      <c r="BG95" s="52">
        <f>IF(Assumptions!$E$58&lt;=0,0,IF(Staffing!BG$49&gt;0,MAX(1,ROUND((Staffing!BG$49/Assumptions!$L88),0)),0))</f>
        <v>3</v>
      </c>
      <c r="BH95" s="52">
        <f>IF(Assumptions!$E$58&lt;=0,0,IF(Staffing!BH$49&gt;0,MAX(1,ROUND((Staffing!BH$49/Assumptions!$L88),0)),0))</f>
        <v>3</v>
      </c>
      <c r="BI95" s="52">
        <f>IF(Assumptions!$E$58&lt;=0,0,IF(Staffing!BI$49&gt;0,MAX(1,ROUND((Staffing!BI$49/Assumptions!$L88),0)),0))</f>
        <v>3</v>
      </c>
      <c r="BJ95" s="52">
        <f>IF(Assumptions!$E$58&lt;=0,0,IF(Staffing!BJ$49&gt;0,MAX(1,ROUND((Staffing!BJ$49/Assumptions!$L88),0)),0))</f>
        <v>3</v>
      </c>
      <c r="BK95" s="52">
        <f>IF(Assumptions!$E$58&lt;=0,0,IF(Staffing!BK$49&gt;0,MAX(1,ROUND((Staffing!BK$49/Assumptions!$L88),0)),0))</f>
        <v>3</v>
      </c>
      <c r="BL95" s="52">
        <f>IF(Assumptions!$E$58&lt;=0,0,IF(Staffing!BL$49&gt;0,MAX(1,ROUND((Staffing!BL$49/Assumptions!$L88),0)),0))</f>
        <v>3</v>
      </c>
      <c r="BM95" s="52">
        <f>IF(Assumptions!$E$58&lt;=0,0,IF(Staffing!BM$49&gt;0,MAX(1,ROUND((Staffing!BM$49/Assumptions!$L88),0)),0))</f>
        <v>3</v>
      </c>
      <c r="BN95" s="52">
        <f>IF(Assumptions!$E$58&lt;=0,0,IF(Staffing!BN$49&gt;0,MAX(1,ROUND((Staffing!BN$49/Assumptions!$L88),0)),0))</f>
        <v>3</v>
      </c>
      <c r="BO95" s="52">
        <f>IF(Assumptions!$E$58&lt;=0,0,IF(Staffing!BO$49&gt;0,MAX(1,ROUND((Staffing!BO$49/Assumptions!$L88),0)),0))</f>
        <v>3</v>
      </c>
      <c r="BP95" s="52">
        <f>IF(Assumptions!$E$58&lt;=0,0,IF(Staffing!BP$49&gt;0,MAX(1,ROUND((Staffing!BP$49/Assumptions!$L88),0)),0))</f>
        <v>3</v>
      </c>
      <c r="BQ95" s="52">
        <f>IF(Assumptions!$E$58&lt;=0,0,IF(Staffing!BQ$49&gt;0,MAX(1,ROUND((Staffing!BQ$49/Assumptions!$L88),0)),0))</f>
        <v>3</v>
      </c>
      <c r="BR95" s="52">
        <f>IF(Assumptions!$E$58&lt;=0,0,IF(Staffing!BR$49&gt;0,MAX(1,ROUND((Staffing!BR$49/Assumptions!$L88),0)),0))</f>
        <v>3</v>
      </c>
      <c r="BS95" s="52">
        <f>IF(Assumptions!$E$58&lt;=0,0,IF(Staffing!BS$49&gt;0,MAX(1,ROUND((Staffing!BS$49/Assumptions!$L88),0)),0))</f>
        <v>3</v>
      </c>
      <c r="BT95" s="52">
        <f>IF(Assumptions!$E$58&lt;=0,0,IF(Staffing!BT$49&gt;0,MAX(1,ROUND((Staffing!BT$49/Assumptions!$L88),0)),0))</f>
        <v>3</v>
      </c>
      <c r="BU95" s="52">
        <f>IF(Assumptions!$E$58&lt;=0,0,IF(Staffing!BU$49&gt;0,MAX(1,ROUND((Staffing!BU$49/Assumptions!$L88),0)),0))</f>
        <v>3</v>
      </c>
      <c r="BV95" s="52">
        <f>IF(Assumptions!$E$58&lt;=0,0,IF(Staffing!BV$49&gt;0,MAX(1,ROUND((Staffing!BV$49/Assumptions!$L88),0)),0))</f>
        <v>3</v>
      </c>
      <c r="BW95" s="52">
        <f>IF(Assumptions!$E$58&lt;=0,0,IF(Staffing!BW$49&gt;0,MAX(1,ROUND((Staffing!BW$49/Assumptions!$L88),0)),0))</f>
        <v>3</v>
      </c>
      <c r="BX95" s="52">
        <f>IF(Assumptions!$E$58&lt;=0,0,IF(Staffing!BX$49&gt;0,MAX(1,ROUND((Staffing!BX$49/Assumptions!$L88),0)),0))</f>
        <v>3</v>
      </c>
      <c r="BY95" s="52">
        <f>IF(Assumptions!$E$58&lt;=0,0,IF(Staffing!BY$49&gt;0,MAX(1,ROUND((Staffing!BY$49/Assumptions!$L88),0)),0))</f>
        <v>3</v>
      </c>
      <c r="BZ95" s="52">
        <f>IF(Assumptions!$E$58&lt;=0,0,IF(Staffing!BZ$49&gt;0,MAX(1,ROUND((Staffing!BZ$49/Assumptions!$L88),0)),0))</f>
        <v>3</v>
      </c>
      <c r="CA95" s="52">
        <f>IF(Assumptions!$E$58&lt;=0,0,IF(Staffing!CA$49&gt;0,MAX(1,ROUND((Staffing!CA$49/Assumptions!$L88),0)),0))</f>
        <v>3</v>
      </c>
      <c r="CB95" s="52">
        <f>IF(Assumptions!$E$58&lt;=0,0,IF(Staffing!CB$49&gt;0,MAX(1,ROUND((Staffing!CB$49/Assumptions!$L88),0)),0))</f>
        <v>3</v>
      </c>
      <c r="CC95" s="52">
        <f>IF(Assumptions!$E$58&lt;=0,0,IF(Staffing!CC$49&gt;0,MAX(1,ROUND((Staffing!CC$49/Assumptions!$L88),0)),0))</f>
        <v>3</v>
      </c>
      <c r="CD95" s="52">
        <f>IF(Assumptions!$E$58&lt;=0,0,IF(Staffing!CD$49&gt;0,MAX(1,ROUND((Staffing!CD$49/Assumptions!$L88),0)),0))</f>
        <v>3</v>
      </c>
      <c r="CE95" s="52">
        <f>IF(Assumptions!$E$58&lt;=0,0,IF(Staffing!CE$49&gt;0,MAX(1,ROUND((Staffing!CE$49/Assumptions!$L88),0)),0))</f>
        <v>3</v>
      </c>
      <c r="CF95" s="52">
        <f>IF(Assumptions!$E$58&lt;=0,0,IF(Staffing!CF$49&gt;0,MAX(1,ROUND((Staffing!CF$49/Assumptions!$L88),0)),0))</f>
        <v>3</v>
      </c>
      <c r="CG95" s="52">
        <f>IF(Assumptions!$E$58&lt;=0,0,IF(Staffing!CG$49&gt;0,MAX(1,ROUND((Staffing!CG$49/Assumptions!$L88),0)),0))</f>
        <v>3</v>
      </c>
      <c r="CH95" s="52">
        <f>IF(Assumptions!$E$58&lt;=0,0,IF(Staffing!CH$49&gt;0,MAX(1,ROUND((Staffing!CH$49/Assumptions!$L88),0)),0))</f>
        <v>3</v>
      </c>
      <c r="CI95" s="52">
        <f>IF(Assumptions!$E$58&lt;=0,0,IF(Staffing!CI$49&gt;0,MAX(1,ROUND((Staffing!CI$49/Assumptions!$L88),0)),0))</f>
        <v>3</v>
      </c>
      <c r="CJ95" s="52">
        <f>IF(Assumptions!$E$58&lt;=0,0,IF(Staffing!CJ$49&gt;0,MAX(1,ROUND((Staffing!CJ$49/Assumptions!$L88),0)),0))</f>
        <v>3</v>
      </c>
      <c r="CK95" s="52">
        <f>IF(Assumptions!$E$58&lt;=0,0,IF(Staffing!CK$49&gt;0,MAX(1,ROUND((Staffing!CK$49/Assumptions!$L88),0)),0))</f>
        <v>3</v>
      </c>
      <c r="CL95" s="52">
        <f>IF(Assumptions!$E$58&lt;=0,0,IF(Staffing!CL$49&gt;0,MAX(1,ROUND((Staffing!CL$49/Assumptions!$L88),0)),0))</f>
        <v>3</v>
      </c>
      <c r="CM95" s="52">
        <f>IF(Assumptions!$E$58&lt;=0,0,IF(Staffing!CM$49&gt;0,MAX(1,ROUND((Staffing!CM$49/Assumptions!$L88),0)),0))</f>
        <v>3</v>
      </c>
      <c r="CN95" s="52">
        <f>IF(Assumptions!$E$58&lt;=0,0,IF(Staffing!CN$49&gt;0,MAX(1,ROUND((Staffing!CN$49/Assumptions!$L88),0)),0))</f>
        <v>3</v>
      </c>
      <c r="CO95" s="52">
        <f>IF(Assumptions!$E$58&lt;=0,0,IF(Staffing!CO$49&gt;0,MAX(1,ROUND((Staffing!CO$49/Assumptions!$L88),0)),0))</f>
        <v>3</v>
      </c>
      <c r="CP95" s="52">
        <f>IF(Assumptions!$E$58&lt;=0,0,IF(Staffing!CP$49&gt;0,MAX(1,ROUND((Staffing!CP$49/Assumptions!$L88),0)),0))</f>
        <v>3</v>
      </c>
      <c r="CQ95" s="52">
        <f>IF(Assumptions!$E$58&lt;=0,0,IF(Staffing!CQ$49&gt;0,MAX(1,ROUND((Staffing!CQ$49/Assumptions!$L88),0)),0))</f>
        <v>3</v>
      </c>
      <c r="CR95" s="52">
        <f>IF(Assumptions!$E$58&lt;=0,0,IF(Staffing!CR$49&gt;0,MAX(1,ROUND((Staffing!CR$49/Assumptions!$L88),0)),0))</f>
        <v>3</v>
      </c>
      <c r="CS95" s="52">
        <f>IF(Assumptions!$E$58&lt;=0,0,IF(Staffing!CS$49&gt;0,MAX(1,ROUND((Staffing!CS$49/Assumptions!$L88),0)),0))</f>
        <v>3</v>
      </c>
      <c r="CT95" s="52">
        <f>IF(Assumptions!$E$58&lt;=0,0,IF(Staffing!CT$49&gt;0,MAX(1,ROUND((Staffing!CT$49/Assumptions!$L88),0)),0))</f>
        <v>3</v>
      </c>
      <c r="CU95" s="52">
        <f>IF(Assumptions!$E$58&lt;=0,0,IF(Staffing!CU$49&gt;0,MAX(1,ROUND((Staffing!CU$49/Assumptions!$L88),0)),0))</f>
        <v>3</v>
      </c>
      <c r="CV95" s="52">
        <f>IF(Assumptions!$E$58&lt;=0,0,IF(Staffing!CV$49&gt;0,MAX(1,ROUND((Staffing!CV$49/Assumptions!$L88),0)),0))</f>
        <v>3</v>
      </c>
      <c r="CW95" s="52">
        <f>IF(Assumptions!$E$58&lt;=0,0,IF(Staffing!CW$49&gt;0,MAX(1,ROUND((Staffing!CW$49/Assumptions!$L88),0)),0))</f>
        <v>3</v>
      </c>
      <c r="CX95" s="52">
        <f>IF(Assumptions!$E$58&lt;=0,0,IF(Staffing!CX$49&gt;0,MAX(1,ROUND((Staffing!CX$49/Assumptions!$L88),0)),0))</f>
        <v>3</v>
      </c>
      <c r="CY95" s="52">
        <f>IF(Assumptions!$E$58&lt;=0,0,IF(Staffing!CY$49&gt;0,MAX(1,ROUND((Staffing!CY$49/Assumptions!$L88),0)),0))</f>
        <v>3</v>
      </c>
      <c r="CZ95" s="52">
        <f>IF(Assumptions!$E$58&lt;=0,0,IF(Staffing!CZ$49&gt;0,MAX(1,ROUND((Staffing!CZ$49/Assumptions!$L88),0)),0))</f>
        <v>3</v>
      </c>
      <c r="DA95" s="52">
        <f>IF(Assumptions!$E$58&lt;=0,0,IF(Staffing!DA$49&gt;0,MAX(1,ROUND((Staffing!DA$49/Assumptions!$L88),0)),0))</f>
        <v>3</v>
      </c>
      <c r="DB95" s="52">
        <f>IF(Assumptions!$E$58&lt;=0,0,IF(Staffing!DB$49&gt;0,MAX(1,ROUND((Staffing!DB$49/Assumptions!$L88),0)),0))</f>
        <v>3</v>
      </c>
      <c r="DC95" s="52">
        <f>IF(Assumptions!$E$58&lt;=0,0,IF(Staffing!DC$49&gt;0,MAX(1,ROUND((Staffing!DC$49/Assumptions!$L88),0)),0))</f>
        <v>3</v>
      </c>
      <c r="DD95" s="52">
        <f>IF(Assumptions!$E$58&lt;=0,0,IF(Staffing!DD$49&gt;0,MAX(1,ROUND((Staffing!DD$49/Assumptions!$L88),0)),0))</f>
        <v>3</v>
      </c>
      <c r="DE95" s="52">
        <f>IF(Assumptions!$E$58&lt;=0,0,IF(Staffing!DE$49&gt;0,MAX(1,ROUND((Staffing!DE$49/Assumptions!$L88),0)),0))</f>
        <v>3</v>
      </c>
      <c r="DF95" s="52">
        <f>IF(Assumptions!$E$58&lt;=0,0,IF(Staffing!DF$49&gt;0,MAX(1,ROUND((Staffing!DF$49/Assumptions!$L88),0)),0))</f>
        <v>3</v>
      </c>
      <c r="DG95" s="52">
        <f>IF(Assumptions!$E$58&lt;=0,0,IF(Staffing!DG$49&gt;0,MAX(1,ROUND((Staffing!DG$49/Assumptions!$L88),0)),0))</f>
        <v>3</v>
      </c>
      <c r="DH95" s="52">
        <f>IF(Assumptions!$E$58&lt;=0,0,IF(Staffing!DH$49&gt;0,MAX(1,ROUND((Staffing!DH$49/Assumptions!$L88),0)),0))</f>
        <v>3</v>
      </c>
      <c r="DI95" s="52">
        <f>IF(Assumptions!$E$58&lt;=0,0,IF(Staffing!DI$49&gt;0,MAX(1,ROUND((Staffing!DI$49/Assumptions!$L88),0)),0))</f>
        <v>3</v>
      </c>
      <c r="DJ95" s="52">
        <f>IF(Assumptions!$E$58&lt;=0,0,IF(Staffing!DJ$49&gt;0,MAX(1,ROUND((Staffing!DJ$49/Assumptions!$L88),0)),0))</f>
        <v>3</v>
      </c>
      <c r="DK95" s="52">
        <f>IF(Assumptions!$E$58&lt;=0,0,IF(Staffing!DK$49&gt;0,MAX(1,ROUND((Staffing!DK$49/Assumptions!$L88),0)),0))</f>
        <v>3</v>
      </c>
      <c r="DL95" s="52">
        <f>IF(Assumptions!$E$58&lt;=0,0,IF(Staffing!DL$49&gt;0,MAX(1,ROUND((Staffing!DL$49/Assumptions!$L88),0)),0))</f>
        <v>3</v>
      </c>
      <c r="DM95" s="52">
        <f>IF(Assumptions!$E$58&lt;=0,0,IF(Staffing!DM$49&gt;0,MAX(1,ROUND((Staffing!DM$49/Assumptions!$L88),0)),0))</f>
        <v>3</v>
      </c>
      <c r="DN95" s="52">
        <f>IF(Assumptions!$E$58&lt;=0,0,IF(Staffing!DN$49&gt;0,MAX(1,ROUND((Staffing!DN$49/Assumptions!$L88),0)),0))</f>
        <v>3</v>
      </c>
      <c r="DO95" s="52">
        <f>IF(Assumptions!$E$58&lt;=0,0,IF(Staffing!DO$49&gt;0,MAX(1,ROUND((Staffing!DO$49/Assumptions!$L88),0)),0))</f>
        <v>3</v>
      </c>
      <c r="DP95" s="52">
        <f>IF(Assumptions!$E$58&lt;=0,0,IF(Staffing!DP$49&gt;0,MAX(1,ROUND((Staffing!DP$49/Assumptions!$L88),0)),0))</f>
        <v>3</v>
      </c>
      <c r="DQ95" s="52">
        <f>IF(Assumptions!$E$58&lt;=0,0,IF(Staffing!DQ$49&gt;0,MAX(1,ROUND((Staffing!DQ$49/Assumptions!$L88),0)),0))</f>
        <v>3</v>
      </c>
      <c r="DR95" s="52">
        <f>IF(Assumptions!$E$58&lt;=0,0,IF(Staffing!DR$49&gt;0,MAX(1,ROUND((Staffing!DR$49/Assumptions!$L88),0)),0))</f>
        <v>3</v>
      </c>
      <c r="DS95" s="52">
        <f>IF(Assumptions!$E$58&lt;=0,0,IF(Staffing!DS$49&gt;0,MAX(1,ROUND((Staffing!DS$49/Assumptions!$L88),0)),0))</f>
        <v>3</v>
      </c>
      <c r="DT95" s="52">
        <f>IF(Assumptions!$E$58&lt;=0,0,IF(Staffing!DT$49&gt;0,MAX(1,ROUND((Staffing!DT$49/Assumptions!$L88),0)),0))</f>
        <v>3</v>
      </c>
      <c r="DU95" s="52">
        <f>IF(Assumptions!$E$58&lt;=0,0,IF(Staffing!DU$49&gt;0,MAX(1,ROUND((Staffing!DU$49/Assumptions!$L88),0)),0))</f>
        <v>3</v>
      </c>
      <c r="DV95" s="52">
        <f>IF(Assumptions!$E$58&lt;=0,0,IF(Staffing!DV$49&gt;0,MAX(1,ROUND((Staffing!DV$49/Assumptions!$L88),0)),0))</f>
        <v>3</v>
      </c>
    </row>
    <row r="96" spans="3:126" outlineLevel="1">
      <c r="D96" s="1" t="s">
        <v>178</v>
      </c>
      <c r="F96" s="52">
        <f>IF(Assumptions!$E$58&lt;=0,0,IF(Staffing!F$49&gt;0,MAX(1,ROUND((Staffing!F$49/Assumptions!$L89),0)),0))</f>
        <v>0</v>
      </c>
      <c r="G96" s="52">
        <f>IF(Assumptions!$E$58&lt;=0,0,IF(Staffing!G$49&gt;0,MAX(1,ROUND((Staffing!G$49/Assumptions!$L89),0)),0))</f>
        <v>0</v>
      </c>
      <c r="H96" s="52">
        <f>IF(Assumptions!$E$58&lt;=0,0,IF(Staffing!H$49&gt;0,MAX(1,ROUND((Staffing!H$49/Assumptions!$L89),0)),0))</f>
        <v>0</v>
      </c>
      <c r="I96" s="52">
        <f>IF(Assumptions!$E$58&lt;=0,0,IF(Staffing!I$49&gt;0,MAX(1,ROUND((Staffing!I$49/Assumptions!$L89),0)),0))</f>
        <v>0</v>
      </c>
      <c r="J96" s="52">
        <f>IF(Assumptions!$E$58&lt;=0,0,IF(Staffing!J$49&gt;0,MAX(1,ROUND((Staffing!J$49/Assumptions!$L89),0)),0))</f>
        <v>0</v>
      </c>
      <c r="K96" s="52">
        <f>IF(Assumptions!$E$58&lt;=0,0,IF(Staffing!K$49&gt;0,MAX(1,ROUND((Staffing!K$49/Assumptions!$L89),0)),0))</f>
        <v>0</v>
      </c>
      <c r="L96" s="52">
        <f>IF(Assumptions!$E$58&lt;=0,0,IF(Staffing!L$49&gt;0,MAX(1,ROUND((Staffing!L$49/Assumptions!$L89),0)),0))</f>
        <v>0</v>
      </c>
      <c r="M96" s="52">
        <f>IF(Assumptions!$E$58&lt;=0,0,IF(Staffing!M$49&gt;0,MAX(1,ROUND((Staffing!M$49/Assumptions!$L89),0)),0))</f>
        <v>0</v>
      </c>
      <c r="N96" s="52">
        <f>IF(Assumptions!$E$58&lt;=0,0,IF(Staffing!N$49&gt;0,MAX(1,ROUND((Staffing!N$49/Assumptions!$L89),0)),0))</f>
        <v>0</v>
      </c>
      <c r="O96" s="52">
        <f>IF(Assumptions!$E$58&lt;=0,0,IF(Staffing!O$49&gt;0,MAX(1,ROUND((Staffing!O$49/Assumptions!$L89),0)),0))</f>
        <v>0</v>
      </c>
      <c r="P96" s="52">
        <f>IF(Assumptions!$E$58&lt;=0,0,IF(Staffing!P$49&gt;0,MAX(1,ROUND((Staffing!P$49/Assumptions!$L89),0)),0))</f>
        <v>0</v>
      </c>
      <c r="Q96" s="52">
        <f>IF(Assumptions!$E$58&lt;=0,0,IF(Staffing!Q$49&gt;0,MAX(1,ROUND((Staffing!Q$49/Assumptions!$L89),0)),0))</f>
        <v>0</v>
      </c>
      <c r="R96" s="52">
        <f>IF(Assumptions!$E$58&lt;=0,0,IF(Staffing!R$49&gt;0,MAX(1,ROUND((Staffing!R$49/Assumptions!$L89),0)),0))</f>
        <v>0</v>
      </c>
      <c r="S96" s="52">
        <f>IF(Assumptions!$E$58&lt;=0,0,IF(Staffing!S$49&gt;0,MAX(1,ROUND((Staffing!S$49/Assumptions!$L89),0)),0))</f>
        <v>0</v>
      </c>
      <c r="T96" s="52">
        <f>IF(Assumptions!$E$58&lt;=0,0,IF(Staffing!T$49&gt;0,MAX(1,ROUND((Staffing!T$49/Assumptions!$L89),0)),0))</f>
        <v>0</v>
      </c>
      <c r="U96" s="52">
        <f>IF(Assumptions!$E$58&lt;=0,0,IF(Staffing!U$49&gt;0,MAX(1,ROUND((Staffing!U$49/Assumptions!$L89),0)),0))</f>
        <v>0</v>
      </c>
      <c r="V96" s="52">
        <f>IF(Assumptions!$E$58&lt;=0,0,IF(Staffing!V$49&gt;0,MAX(1,ROUND((Staffing!V$49/Assumptions!$L89),0)),0))</f>
        <v>0</v>
      </c>
      <c r="W96" s="52">
        <f>IF(Assumptions!$E$58&lt;=0,0,IF(Staffing!W$49&gt;0,MAX(1,ROUND((Staffing!W$49/Assumptions!$L89),0)),0))</f>
        <v>0</v>
      </c>
      <c r="X96" s="52">
        <f>IF(Assumptions!$E$58&lt;=0,0,IF(Staffing!X$49&gt;0,MAX(1,ROUND((Staffing!X$49/Assumptions!$L89),0)),0))</f>
        <v>0</v>
      </c>
      <c r="Y96" s="52">
        <f>IF(Assumptions!$E$58&lt;=0,0,IF(Staffing!Y$49&gt;0,MAX(1,ROUND((Staffing!Y$49/Assumptions!$L89),0)),0))</f>
        <v>0</v>
      </c>
      <c r="Z96" s="52">
        <f>IF(Assumptions!$E$58&lt;=0,0,IF(Staffing!Z$49&gt;0,MAX(1,ROUND((Staffing!Z$49/Assumptions!$L89),0)),0))</f>
        <v>0</v>
      </c>
      <c r="AA96" s="52">
        <f>IF(Assumptions!$E$58&lt;=0,0,IF(Staffing!AA$49&gt;0,MAX(1,ROUND((Staffing!AA$49/Assumptions!$L89),0)),0))</f>
        <v>0</v>
      </c>
      <c r="AB96" s="52">
        <f>IF(Assumptions!$E$58&lt;=0,0,IF(Staffing!AB$49&gt;0,MAX(1,ROUND((Staffing!AB$49/Assumptions!$L89),0)),0))</f>
        <v>0</v>
      </c>
      <c r="AC96" s="52">
        <f>IF(Assumptions!$E$58&lt;=0,0,IF(Staffing!AC$49&gt;0,MAX(1,ROUND((Staffing!AC$49/Assumptions!$L89),0)),0))</f>
        <v>0</v>
      </c>
      <c r="AD96" s="52">
        <f>IF(Assumptions!$E$58&lt;=0,0,IF(Staffing!AD$49&gt;0,MAX(1,ROUND((Staffing!AD$49/Assumptions!$L89),0)),0))</f>
        <v>1</v>
      </c>
      <c r="AE96" s="52">
        <f>IF(Assumptions!$E$58&lt;=0,0,IF(Staffing!AE$49&gt;0,MAX(1,ROUND((Staffing!AE$49/Assumptions!$L89),0)),0))</f>
        <v>1</v>
      </c>
      <c r="AF96" s="52">
        <f>IF(Assumptions!$E$58&lt;=0,0,IF(Staffing!AF$49&gt;0,MAX(1,ROUND((Staffing!AF$49/Assumptions!$L89),0)),0))</f>
        <v>1</v>
      </c>
      <c r="AG96" s="52">
        <f>IF(Assumptions!$E$58&lt;=0,0,IF(Staffing!AG$49&gt;0,MAX(1,ROUND((Staffing!AG$49/Assumptions!$L89),0)),0))</f>
        <v>1</v>
      </c>
      <c r="AH96" s="52">
        <f>IF(Assumptions!$E$58&lt;=0,0,IF(Staffing!AH$49&gt;0,MAX(1,ROUND((Staffing!AH$49/Assumptions!$L89),0)),0))</f>
        <v>1</v>
      </c>
      <c r="AI96" s="52">
        <f>IF(Assumptions!$E$58&lt;=0,0,IF(Staffing!AI$49&gt;0,MAX(1,ROUND((Staffing!AI$49/Assumptions!$L89),0)),0))</f>
        <v>1</v>
      </c>
      <c r="AJ96" s="52">
        <f>IF(Assumptions!$E$58&lt;=0,0,IF(Staffing!AJ$49&gt;0,MAX(1,ROUND((Staffing!AJ$49/Assumptions!$L89),0)),0))</f>
        <v>1</v>
      </c>
      <c r="AK96" s="52">
        <f>IF(Assumptions!$E$58&lt;=0,0,IF(Staffing!AK$49&gt;0,MAX(1,ROUND((Staffing!AK$49/Assumptions!$L89),0)),0))</f>
        <v>1</v>
      </c>
      <c r="AL96" s="52">
        <f>IF(Assumptions!$E$58&lt;=0,0,IF(Staffing!AL$49&gt;0,MAX(1,ROUND((Staffing!AL$49/Assumptions!$L89),0)),0))</f>
        <v>1</v>
      </c>
      <c r="AM96" s="52">
        <f>IF(Assumptions!$E$58&lt;=0,0,IF(Staffing!AM$49&gt;0,MAX(1,ROUND((Staffing!AM$49/Assumptions!$L89),0)),0))</f>
        <v>1</v>
      </c>
      <c r="AN96" s="52">
        <f>IF(Assumptions!$E$58&lt;=0,0,IF(Staffing!AN$49&gt;0,MAX(1,ROUND((Staffing!AN$49/Assumptions!$L89),0)),0))</f>
        <v>2</v>
      </c>
      <c r="AO96" s="52">
        <f>IF(Assumptions!$E$58&lt;=0,0,IF(Staffing!AO$49&gt;0,MAX(1,ROUND((Staffing!AO$49/Assumptions!$L89),0)),0))</f>
        <v>2</v>
      </c>
      <c r="AP96" s="52">
        <f>IF(Assumptions!$E$58&lt;=0,0,IF(Staffing!AP$49&gt;0,MAX(1,ROUND((Staffing!AP$49/Assumptions!$L89),0)),0))</f>
        <v>2</v>
      </c>
      <c r="AQ96" s="52">
        <f>IF(Assumptions!$E$58&lt;=0,0,IF(Staffing!AQ$49&gt;0,MAX(1,ROUND((Staffing!AQ$49/Assumptions!$L89),0)),0))</f>
        <v>2</v>
      </c>
      <c r="AR96" s="52">
        <f>IF(Assumptions!$E$58&lt;=0,0,IF(Staffing!AR$49&gt;0,MAX(1,ROUND((Staffing!AR$49/Assumptions!$L89),0)),0))</f>
        <v>2</v>
      </c>
      <c r="AS96" s="52">
        <f>IF(Assumptions!$E$58&lt;=0,0,IF(Staffing!AS$49&gt;0,MAX(1,ROUND((Staffing!AS$49/Assumptions!$L89),0)),0))</f>
        <v>2</v>
      </c>
      <c r="AT96" s="52">
        <f>IF(Assumptions!$E$58&lt;=0,0,IF(Staffing!AT$49&gt;0,MAX(1,ROUND((Staffing!AT$49/Assumptions!$L89),0)),0))</f>
        <v>2</v>
      </c>
      <c r="AU96" s="52">
        <f>IF(Assumptions!$E$58&lt;=0,0,IF(Staffing!AU$49&gt;0,MAX(1,ROUND((Staffing!AU$49/Assumptions!$L89),0)),0))</f>
        <v>2</v>
      </c>
      <c r="AV96" s="52">
        <f>IF(Assumptions!$E$58&lt;=0,0,IF(Staffing!AV$49&gt;0,MAX(1,ROUND((Staffing!AV$49/Assumptions!$L89),0)),0))</f>
        <v>2</v>
      </c>
      <c r="AW96" s="52">
        <f>IF(Assumptions!$E$58&lt;=0,0,IF(Staffing!AW$49&gt;0,MAX(1,ROUND((Staffing!AW$49/Assumptions!$L89),0)),0))</f>
        <v>2</v>
      </c>
      <c r="AX96" s="52">
        <f>IF(Assumptions!$E$58&lt;=0,0,IF(Staffing!AX$49&gt;0,MAX(1,ROUND((Staffing!AX$49/Assumptions!$L89),0)),0))</f>
        <v>2</v>
      </c>
      <c r="AY96" s="52">
        <f>IF(Assumptions!$E$58&lt;=0,0,IF(Staffing!AY$49&gt;0,MAX(1,ROUND((Staffing!AY$49/Assumptions!$L89),0)),0))</f>
        <v>2</v>
      </c>
      <c r="AZ96" s="52">
        <f>IF(Assumptions!$E$58&lt;=0,0,IF(Staffing!AZ$49&gt;0,MAX(1,ROUND((Staffing!AZ$49/Assumptions!$L89),0)),0))</f>
        <v>2</v>
      </c>
      <c r="BA96" s="52">
        <f>IF(Assumptions!$E$58&lt;=0,0,IF(Staffing!BA$49&gt;0,MAX(1,ROUND((Staffing!BA$49/Assumptions!$L89),0)),0))</f>
        <v>3</v>
      </c>
      <c r="BB96" s="52">
        <f>IF(Assumptions!$E$58&lt;=0,0,IF(Staffing!BB$49&gt;0,MAX(1,ROUND((Staffing!BB$49/Assumptions!$L89),0)),0))</f>
        <v>3</v>
      </c>
      <c r="BC96" s="52">
        <f>IF(Assumptions!$E$58&lt;=0,0,IF(Staffing!BC$49&gt;0,MAX(1,ROUND((Staffing!BC$49/Assumptions!$L89),0)),0))</f>
        <v>3</v>
      </c>
      <c r="BD96" s="52">
        <f>IF(Assumptions!$E$58&lt;=0,0,IF(Staffing!BD$49&gt;0,MAX(1,ROUND((Staffing!BD$49/Assumptions!$L89),0)),0))</f>
        <v>3</v>
      </c>
      <c r="BE96" s="52">
        <f>IF(Assumptions!$E$58&lt;=0,0,IF(Staffing!BE$49&gt;0,MAX(1,ROUND((Staffing!BE$49/Assumptions!$L89),0)),0))</f>
        <v>3</v>
      </c>
      <c r="BF96" s="52">
        <f>IF(Assumptions!$E$58&lt;=0,0,IF(Staffing!BF$49&gt;0,MAX(1,ROUND((Staffing!BF$49/Assumptions!$L89),0)),0))</f>
        <v>3</v>
      </c>
      <c r="BG96" s="52">
        <f>IF(Assumptions!$E$58&lt;=0,0,IF(Staffing!BG$49&gt;0,MAX(1,ROUND((Staffing!BG$49/Assumptions!$L89),0)),0))</f>
        <v>3</v>
      </c>
      <c r="BH96" s="52">
        <f>IF(Assumptions!$E$58&lt;=0,0,IF(Staffing!BH$49&gt;0,MAX(1,ROUND((Staffing!BH$49/Assumptions!$L89),0)),0))</f>
        <v>3</v>
      </c>
      <c r="BI96" s="52">
        <f>IF(Assumptions!$E$58&lt;=0,0,IF(Staffing!BI$49&gt;0,MAX(1,ROUND((Staffing!BI$49/Assumptions!$L89),0)),0))</f>
        <v>3</v>
      </c>
      <c r="BJ96" s="52">
        <f>IF(Assumptions!$E$58&lt;=0,0,IF(Staffing!BJ$49&gt;0,MAX(1,ROUND((Staffing!BJ$49/Assumptions!$L89),0)),0))</f>
        <v>3</v>
      </c>
      <c r="BK96" s="52">
        <f>IF(Assumptions!$E$58&lt;=0,0,IF(Staffing!BK$49&gt;0,MAX(1,ROUND((Staffing!BK$49/Assumptions!$L89),0)),0))</f>
        <v>3</v>
      </c>
      <c r="BL96" s="52">
        <f>IF(Assumptions!$E$58&lt;=0,0,IF(Staffing!BL$49&gt;0,MAX(1,ROUND((Staffing!BL$49/Assumptions!$L89),0)),0))</f>
        <v>3</v>
      </c>
      <c r="BM96" s="52">
        <f>IF(Assumptions!$E$58&lt;=0,0,IF(Staffing!BM$49&gt;0,MAX(1,ROUND((Staffing!BM$49/Assumptions!$L89),0)),0))</f>
        <v>3</v>
      </c>
      <c r="BN96" s="52">
        <f>IF(Assumptions!$E$58&lt;=0,0,IF(Staffing!BN$49&gt;0,MAX(1,ROUND((Staffing!BN$49/Assumptions!$L89),0)),0))</f>
        <v>3</v>
      </c>
      <c r="BO96" s="52">
        <f>IF(Assumptions!$E$58&lt;=0,0,IF(Staffing!BO$49&gt;0,MAX(1,ROUND((Staffing!BO$49/Assumptions!$L89),0)),0))</f>
        <v>3</v>
      </c>
      <c r="BP96" s="52">
        <f>IF(Assumptions!$E$58&lt;=0,0,IF(Staffing!BP$49&gt;0,MAX(1,ROUND((Staffing!BP$49/Assumptions!$L89),0)),0))</f>
        <v>3</v>
      </c>
      <c r="BQ96" s="52">
        <f>IF(Assumptions!$E$58&lt;=0,0,IF(Staffing!BQ$49&gt;0,MAX(1,ROUND((Staffing!BQ$49/Assumptions!$L89),0)),0))</f>
        <v>3</v>
      </c>
      <c r="BR96" s="52">
        <f>IF(Assumptions!$E$58&lt;=0,0,IF(Staffing!BR$49&gt;0,MAX(1,ROUND((Staffing!BR$49/Assumptions!$L89),0)),0))</f>
        <v>3</v>
      </c>
      <c r="BS96" s="52">
        <f>IF(Assumptions!$E$58&lt;=0,0,IF(Staffing!BS$49&gt;0,MAX(1,ROUND((Staffing!BS$49/Assumptions!$L89),0)),0))</f>
        <v>3</v>
      </c>
      <c r="BT96" s="52">
        <f>IF(Assumptions!$E$58&lt;=0,0,IF(Staffing!BT$49&gt;0,MAX(1,ROUND((Staffing!BT$49/Assumptions!$L89),0)),0))</f>
        <v>3</v>
      </c>
      <c r="BU96" s="52">
        <f>IF(Assumptions!$E$58&lt;=0,0,IF(Staffing!BU$49&gt;0,MAX(1,ROUND((Staffing!BU$49/Assumptions!$L89),0)),0))</f>
        <v>3</v>
      </c>
      <c r="BV96" s="52">
        <f>IF(Assumptions!$E$58&lt;=0,0,IF(Staffing!BV$49&gt;0,MAX(1,ROUND((Staffing!BV$49/Assumptions!$L89),0)),0))</f>
        <v>3</v>
      </c>
      <c r="BW96" s="52">
        <f>IF(Assumptions!$E$58&lt;=0,0,IF(Staffing!BW$49&gt;0,MAX(1,ROUND((Staffing!BW$49/Assumptions!$L89),0)),0))</f>
        <v>3</v>
      </c>
      <c r="BX96" s="52">
        <f>IF(Assumptions!$E$58&lt;=0,0,IF(Staffing!BX$49&gt;0,MAX(1,ROUND((Staffing!BX$49/Assumptions!$L89),0)),0))</f>
        <v>3</v>
      </c>
      <c r="BY96" s="52">
        <f>IF(Assumptions!$E$58&lt;=0,0,IF(Staffing!BY$49&gt;0,MAX(1,ROUND((Staffing!BY$49/Assumptions!$L89),0)),0))</f>
        <v>3</v>
      </c>
      <c r="BZ96" s="52">
        <f>IF(Assumptions!$E$58&lt;=0,0,IF(Staffing!BZ$49&gt;0,MAX(1,ROUND((Staffing!BZ$49/Assumptions!$L89),0)),0))</f>
        <v>3</v>
      </c>
      <c r="CA96" s="52">
        <f>IF(Assumptions!$E$58&lt;=0,0,IF(Staffing!CA$49&gt;0,MAX(1,ROUND((Staffing!CA$49/Assumptions!$L89),0)),0))</f>
        <v>3</v>
      </c>
      <c r="CB96" s="52">
        <f>IF(Assumptions!$E$58&lt;=0,0,IF(Staffing!CB$49&gt;0,MAX(1,ROUND((Staffing!CB$49/Assumptions!$L89),0)),0))</f>
        <v>3</v>
      </c>
      <c r="CC96" s="52">
        <f>IF(Assumptions!$E$58&lt;=0,0,IF(Staffing!CC$49&gt;0,MAX(1,ROUND((Staffing!CC$49/Assumptions!$L89),0)),0))</f>
        <v>3</v>
      </c>
      <c r="CD96" s="52">
        <f>IF(Assumptions!$E$58&lt;=0,0,IF(Staffing!CD$49&gt;0,MAX(1,ROUND((Staffing!CD$49/Assumptions!$L89),0)),0))</f>
        <v>3</v>
      </c>
      <c r="CE96" s="52">
        <f>IF(Assumptions!$E$58&lt;=0,0,IF(Staffing!CE$49&gt;0,MAX(1,ROUND((Staffing!CE$49/Assumptions!$L89),0)),0))</f>
        <v>3</v>
      </c>
      <c r="CF96" s="52">
        <f>IF(Assumptions!$E$58&lt;=0,0,IF(Staffing!CF$49&gt;0,MAX(1,ROUND((Staffing!CF$49/Assumptions!$L89),0)),0))</f>
        <v>3</v>
      </c>
      <c r="CG96" s="52">
        <f>IF(Assumptions!$E$58&lt;=0,0,IF(Staffing!CG$49&gt;0,MAX(1,ROUND((Staffing!CG$49/Assumptions!$L89),0)),0))</f>
        <v>3</v>
      </c>
      <c r="CH96" s="52">
        <f>IF(Assumptions!$E$58&lt;=0,0,IF(Staffing!CH$49&gt;0,MAX(1,ROUND((Staffing!CH$49/Assumptions!$L89),0)),0))</f>
        <v>3</v>
      </c>
      <c r="CI96" s="52">
        <f>IF(Assumptions!$E$58&lt;=0,0,IF(Staffing!CI$49&gt;0,MAX(1,ROUND((Staffing!CI$49/Assumptions!$L89),0)),0))</f>
        <v>3</v>
      </c>
      <c r="CJ96" s="52">
        <f>IF(Assumptions!$E$58&lt;=0,0,IF(Staffing!CJ$49&gt;0,MAX(1,ROUND((Staffing!CJ$49/Assumptions!$L89),0)),0))</f>
        <v>3</v>
      </c>
      <c r="CK96" s="52">
        <f>IF(Assumptions!$E$58&lt;=0,0,IF(Staffing!CK$49&gt;0,MAX(1,ROUND((Staffing!CK$49/Assumptions!$L89),0)),0))</f>
        <v>3</v>
      </c>
      <c r="CL96" s="52">
        <f>IF(Assumptions!$E$58&lt;=0,0,IF(Staffing!CL$49&gt;0,MAX(1,ROUND((Staffing!CL$49/Assumptions!$L89),0)),0))</f>
        <v>3</v>
      </c>
      <c r="CM96" s="52">
        <f>IF(Assumptions!$E$58&lt;=0,0,IF(Staffing!CM$49&gt;0,MAX(1,ROUND((Staffing!CM$49/Assumptions!$L89),0)),0))</f>
        <v>3</v>
      </c>
      <c r="CN96" s="52">
        <f>IF(Assumptions!$E$58&lt;=0,0,IF(Staffing!CN$49&gt;0,MAX(1,ROUND((Staffing!CN$49/Assumptions!$L89),0)),0))</f>
        <v>3</v>
      </c>
      <c r="CO96" s="52">
        <f>IF(Assumptions!$E$58&lt;=0,0,IF(Staffing!CO$49&gt;0,MAX(1,ROUND((Staffing!CO$49/Assumptions!$L89),0)),0))</f>
        <v>3</v>
      </c>
      <c r="CP96" s="52">
        <f>IF(Assumptions!$E$58&lt;=0,0,IF(Staffing!CP$49&gt;0,MAX(1,ROUND((Staffing!CP$49/Assumptions!$L89),0)),0))</f>
        <v>3</v>
      </c>
      <c r="CQ96" s="52">
        <f>IF(Assumptions!$E$58&lt;=0,0,IF(Staffing!CQ$49&gt;0,MAX(1,ROUND((Staffing!CQ$49/Assumptions!$L89),0)),0))</f>
        <v>3</v>
      </c>
      <c r="CR96" s="52">
        <f>IF(Assumptions!$E$58&lt;=0,0,IF(Staffing!CR$49&gt;0,MAX(1,ROUND((Staffing!CR$49/Assumptions!$L89),0)),0))</f>
        <v>3</v>
      </c>
      <c r="CS96" s="52">
        <f>IF(Assumptions!$E$58&lt;=0,0,IF(Staffing!CS$49&gt;0,MAX(1,ROUND((Staffing!CS$49/Assumptions!$L89),0)),0))</f>
        <v>3</v>
      </c>
      <c r="CT96" s="52">
        <f>IF(Assumptions!$E$58&lt;=0,0,IF(Staffing!CT$49&gt;0,MAX(1,ROUND((Staffing!CT$49/Assumptions!$L89),0)),0))</f>
        <v>3</v>
      </c>
      <c r="CU96" s="52">
        <f>IF(Assumptions!$E$58&lt;=0,0,IF(Staffing!CU$49&gt;0,MAX(1,ROUND((Staffing!CU$49/Assumptions!$L89),0)),0))</f>
        <v>3</v>
      </c>
      <c r="CV96" s="52">
        <f>IF(Assumptions!$E$58&lt;=0,0,IF(Staffing!CV$49&gt;0,MAX(1,ROUND((Staffing!CV$49/Assumptions!$L89),0)),0))</f>
        <v>3</v>
      </c>
      <c r="CW96" s="52">
        <f>IF(Assumptions!$E$58&lt;=0,0,IF(Staffing!CW$49&gt;0,MAX(1,ROUND((Staffing!CW$49/Assumptions!$L89),0)),0))</f>
        <v>3</v>
      </c>
      <c r="CX96" s="52">
        <f>IF(Assumptions!$E$58&lt;=0,0,IF(Staffing!CX$49&gt;0,MAX(1,ROUND((Staffing!CX$49/Assumptions!$L89),0)),0))</f>
        <v>3</v>
      </c>
      <c r="CY96" s="52">
        <f>IF(Assumptions!$E$58&lt;=0,0,IF(Staffing!CY$49&gt;0,MAX(1,ROUND((Staffing!CY$49/Assumptions!$L89),0)),0))</f>
        <v>3</v>
      </c>
      <c r="CZ96" s="52">
        <f>IF(Assumptions!$E$58&lt;=0,0,IF(Staffing!CZ$49&gt;0,MAX(1,ROUND((Staffing!CZ$49/Assumptions!$L89),0)),0))</f>
        <v>3</v>
      </c>
      <c r="DA96" s="52">
        <f>IF(Assumptions!$E$58&lt;=0,0,IF(Staffing!DA$49&gt;0,MAX(1,ROUND((Staffing!DA$49/Assumptions!$L89),0)),0))</f>
        <v>3</v>
      </c>
      <c r="DB96" s="52">
        <f>IF(Assumptions!$E$58&lt;=0,0,IF(Staffing!DB$49&gt;0,MAX(1,ROUND((Staffing!DB$49/Assumptions!$L89),0)),0))</f>
        <v>3</v>
      </c>
      <c r="DC96" s="52">
        <f>IF(Assumptions!$E$58&lt;=0,0,IF(Staffing!DC$49&gt;0,MAX(1,ROUND((Staffing!DC$49/Assumptions!$L89),0)),0))</f>
        <v>3</v>
      </c>
      <c r="DD96" s="52">
        <f>IF(Assumptions!$E$58&lt;=0,0,IF(Staffing!DD$49&gt;0,MAX(1,ROUND((Staffing!DD$49/Assumptions!$L89),0)),0))</f>
        <v>3</v>
      </c>
      <c r="DE96" s="52">
        <f>IF(Assumptions!$E$58&lt;=0,0,IF(Staffing!DE$49&gt;0,MAX(1,ROUND((Staffing!DE$49/Assumptions!$L89),0)),0))</f>
        <v>3</v>
      </c>
      <c r="DF96" s="52">
        <f>IF(Assumptions!$E$58&lt;=0,0,IF(Staffing!DF$49&gt;0,MAX(1,ROUND((Staffing!DF$49/Assumptions!$L89),0)),0))</f>
        <v>3</v>
      </c>
      <c r="DG96" s="52">
        <f>IF(Assumptions!$E$58&lt;=0,0,IF(Staffing!DG$49&gt;0,MAX(1,ROUND((Staffing!DG$49/Assumptions!$L89),0)),0))</f>
        <v>3</v>
      </c>
      <c r="DH96" s="52">
        <f>IF(Assumptions!$E$58&lt;=0,0,IF(Staffing!DH$49&gt;0,MAX(1,ROUND((Staffing!DH$49/Assumptions!$L89),0)),0))</f>
        <v>3</v>
      </c>
      <c r="DI96" s="52">
        <f>IF(Assumptions!$E$58&lt;=0,0,IF(Staffing!DI$49&gt;0,MAX(1,ROUND((Staffing!DI$49/Assumptions!$L89),0)),0))</f>
        <v>3</v>
      </c>
      <c r="DJ96" s="52">
        <f>IF(Assumptions!$E$58&lt;=0,0,IF(Staffing!DJ$49&gt;0,MAX(1,ROUND((Staffing!DJ$49/Assumptions!$L89),0)),0))</f>
        <v>3</v>
      </c>
      <c r="DK96" s="52">
        <f>IF(Assumptions!$E$58&lt;=0,0,IF(Staffing!DK$49&gt;0,MAX(1,ROUND((Staffing!DK$49/Assumptions!$L89),0)),0))</f>
        <v>3</v>
      </c>
      <c r="DL96" s="52">
        <f>IF(Assumptions!$E$58&lt;=0,0,IF(Staffing!DL$49&gt;0,MAX(1,ROUND((Staffing!DL$49/Assumptions!$L89),0)),0))</f>
        <v>3</v>
      </c>
      <c r="DM96" s="52">
        <f>IF(Assumptions!$E$58&lt;=0,0,IF(Staffing!DM$49&gt;0,MAX(1,ROUND((Staffing!DM$49/Assumptions!$L89),0)),0))</f>
        <v>3</v>
      </c>
      <c r="DN96" s="52">
        <f>IF(Assumptions!$E$58&lt;=0,0,IF(Staffing!DN$49&gt;0,MAX(1,ROUND((Staffing!DN$49/Assumptions!$L89),0)),0))</f>
        <v>3</v>
      </c>
      <c r="DO96" s="52">
        <f>IF(Assumptions!$E$58&lt;=0,0,IF(Staffing!DO$49&gt;0,MAX(1,ROUND((Staffing!DO$49/Assumptions!$L89),0)),0))</f>
        <v>3</v>
      </c>
      <c r="DP96" s="52">
        <f>IF(Assumptions!$E$58&lt;=0,0,IF(Staffing!DP$49&gt;0,MAX(1,ROUND((Staffing!DP$49/Assumptions!$L89),0)),0))</f>
        <v>3</v>
      </c>
      <c r="DQ96" s="52">
        <f>IF(Assumptions!$E$58&lt;=0,0,IF(Staffing!DQ$49&gt;0,MAX(1,ROUND((Staffing!DQ$49/Assumptions!$L89),0)),0))</f>
        <v>3</v>
      </c>
      <c r="DR96" s="52">
        <f>IF(Assumptions!$E$58&lt;=0,0,IF(Staffing!DR$49&gt;0,MAX(1,ROUND((Staffing!DR$49/Assumptions!$L89),0)),0))</f>
        <v>3</v>
      </c>
      <c r="DS96" s="52">
        <f>IF(Assumptions!$E$58&lt;=0,0,IF(Staffing!DS$49&gt;0,MAX(1,ROUND((Staffing!DS$49/Assumptions!$L89),0)),0))</f>
        <v>3</v>
      </c>
      <c r="DT96" s="52">
        <f>IF(Assumptions!$E$58&lt;=0,0,IF(Staffing!DT$49&gt;0,MAX(1,ROUND((Staffing!DT$49/Assumptions!$L89),0)),0))</f>
        <v>3</v>
      </c>
      <c r="DU96" s="52">
        <f>IF(Assumptions!$E$58&lt;=0,0,IF(Staffing!DU$49&gt;0,MAX(1,ROUND((Staffing!DU$49/Assumptions!$L89),0)),0))</f>
        <v>3</v>
      </c>
      <c r="DV96" s="52">
        <f>IF(Assumptions!$E$58&lt;=0,0,IF(Staffing!DV$49&gt;0,MAX(1,ROUND((Staffing!DV$49/Assumptions!$L89),0)),0))</f>
        <v>3</v>
      </c>
    </row>
    <row r="97" spans="4:126" outlineLevel="1">
      <c r="D97" s="1" t="s">
        <v>179</v>
      </c>
      <c r="F97" s="52">
        <f>IF(Assumptions!$E$58&lt;=0,0,IF(Staffing!F$49&gt;0,MAX(1,ROUND((Staffing!F$49/Assumptions!$L90),0)),0))</f>
        <v>0</v>
      </c>
      <c r="G97" s="52">
        <f>IF(Assumptions!$E$58&lt;=0,0,IF(Staffing!G$49&gt;0,MAX(1,ROUND((Staffing!G$49/Assumptions!$L90),0)),0))</f>
        <v>0</v>
      </c>
      <c r="H97" s="52">
        <f>IF(Assumptions!$E$58&lt;=0,0,IF(Staffing!H$49&gt;0,MAX(1,ROUND((Staffing!H$49/Assumptions!$L90),0)),0))</f>
        <v>0</v>
      </c>
      <c r="I97" s="52">
        <f>IF(Assumptions!$E$58&lt;=0,0,IF(Staffing!I$49&gt;0,MAX(1,ROUND((Staffing!I$49/Assumptions!$L90),0)),0))</f>
        <v>0</v>
      </c>
      <c r="J97" s="52">
        <f>IF(Assumptions!$E$58&lt;=0,0,IF(Staffing!J$49&gt;0,MAX(1,ROUND((Staffing!J$49/Assumptions!$L90),0)),0))</f>
        <v>0</v>
      </c>
      <c r="K97" s="52">
        <f>IF(Assumptions!$E$58&lt;=0,0,IF(Staffing!K$49&gt;0,MAX(1,ROUND((Staffing!K$49/Assumptions!$L90),0)),0))</f>
        <v>0</v>
      </c>
      <c r="L97" s="52">
        <f>IF(Assumptions!$E$58&lt;=0,0,IF(Staffing!L$49&gt;0,MAX(1,ROUND((Staffing!L$49/Assumptions!$L90),0)),0))</f>
        <v>0</v>
      </c>
      <c r="M97" s="52">
        <f>IF(Assumptions!$E$58&lt;=0,0,IF(Staffing!M$49&gt;0,MAX(1,ROUND((Staffing!M$49/Assumptions!$L90),0)),0))</f>
        <v>0</v>
      </c>
      <c r="N97" s="52">
        <f>IF(Assumptions!$E$58&lt;=0,0,IF(Staffing!N$49&gt;0,MAX(1,ROUND((Staffing!N$49/Assumptions!$L90),0)),0))</f>
        <v>0</v>
      </c>
      <c r="O97" s="52">
        <f>IF(Assumptions!$E$58&lt;=0,0,IF(Staffing!O$49&gt;0,MAX(1,ROUND((Staffing!O$49/Assumptions!$L90),0)),0))</f>
        <v>0</v>
      </c>
      <c r="P97" s="52">
        <f>IF(Assumptions!$E$58&lt;=0,0,IF(Staffing!P$49&gt;0,MAX(1,ROUND((Staffing!P$49/Assumptions!$L90),0)),0))</f>
        <v>0</v>
      </c>
      <c r="Q97" s="52">
        <f>IF(Assumptions!$E$58&lt;=0,0,IF(Staffing!Q$49&gt;0,MAX(1,ROUND((Staffing!Q$49/Assumptions!$L90),0)),0))</f>
        <v>0</v>
      </c>
      <c r="R97" s="52">
        <f>IF(Assumptions!$E$58&lt;=0,0,IF(Staffing!R$49&gt;0,MAX(1,ROUND((Staffing!R$49/Assumptions!$L90),0)),0))</f>
        <v>0</v>
      </c>
      <c r="S97" s="52">
        <f>IF(Assumptions!$E$58&lt;=0,0,IF(Staffing!S$49&gt;0,MAX(1,ROUND((Staffing!S$49/Assumptions!$L90),0)),0))</f>
        <v>0</v>
      </c>
      <c r="T97" s="52">
        <f>IF(Assumptions!$E$58&lt;=0,0,IF(Staffing!T$49&gt;0,MAX(1,ROUND((Staffing!T$49/Assumptions!$L90),0)),0))</f>
        <v>0</v>
      </c>
      <c r="U97" s="52">
        <f>IF(Assumptions!$E$58&lt;=0,0,IF(Staffing!U$49&gt;0,MAX(1,ROUND((Staffing!U$49/Assumptions!$L90),0)),0))</f>
        <v>0</v>
      </c>
      <c r="V97" s="52">
        <f>IF(Assumptions!$E$58&lt;=0,0,IF(Staffing!V$49&gt;0,MAX(1,ROUND((Staffing!V$49/Assumptions!$L90),0)),0))</f>
        <v>0</v>
      </c>
      <c r="W97" s="52">
        <f>IF(Assumptions!$E$58&lt;=0,0,IF(Staffing!W$49&gt;0,MAX(1,ROUND((Staffing!W$49/Assumptions!$L90),0)),0))</f>
        <v>0</v>
      </c>
      <c r="X97" s="52">
        <f>IF(Assumptions!$E$58&lt;=0,0,IF(Staffing!X$49&gt;0,MAX(1,ROUND((Staffing!X$49/Assumptions!$L90),0)),0))</f>
        <v>0</v>
      </c>
      <c r="Y97" s="52">
        <f>IF(Assumptions!$E$58&lt;=0,0,IF(Staffing!Y$49&gt;0,MAX(1,ROUND((Staffing!Y$49/Assumptions!$L90),0)),0))</f>
        <v>0</v>
      </c>
      <c r="Z97" s="52">
        <f>IF(Assumptions!$E$58&lt;=0,0,IF(Staffing!Z$49&gt;0,MAX(1,ROUND((Staffing!Z$49/Assumptions!$L90),0)),0))</f>
        <v>0</v>
      </c>
      <c r="AA97" s="52">
        <f>IF(Assumptions!$E$58&lt;=0,0,IF(Staffing!AA$49&gt;0,MAX(1,ROUND((Staffing!AA$49/Assumptions!$L90),0)),0))</f>
        <v>0</v>
      </c>
      <c r="AB97" s="52">
        <f>IF(Assumptions!$E$58&lt;=0,0,IF(Staffing!AB$49&gt;0,MAX(1,ROUND((Staffing!AB$49/Assumptions!$L90),0)),0))</f>
        <v>0</v>
      </c>
      <c r="AC97" s="52">
        <f>IF(Assumptions!$E$58&lt;=0,0,IF(Staffing!AC$49&gt;0,MAX(1,ROUND((Staffing!AC$49/Assumptions!$L90),0)),0))</f>
        <v>0</v>
      </c>
      <c r="AD97" s="52">
        <f>IF(Assumptions!$E$58&lt;=0,0,IF(Staffing!AD$49&gt;0,MAX(1,ROUND((Staffing!AD$49/Assumptions!$L90),0)),0))</f>
        <v>1</v>
      </c>
      <c r="AE97" s="52">
        <f>IF(Assumptions!$E$58&lt;=0,0,IF(Staffing!AE$49&gt;0,MAX(1,ROUND((Staffing!AE$49/Assumptions!$L90),0)),0))</f>
        <v>1</v>
      </c>
      <c r="AF97" s="52">
        <f>IF(Assumptions!$E$58&lt;=0,0,IF(Staffing!AF$49&gt;0,MAX(1,ROUND((Staffing!AF$49/Assumptions!$L90),0)),0))</f>
        <v>1</v>
      </c>
      <c r="AG97" s="52">
        <f>IF(Assumptions!$E$58&lt;=0,0,IF(Staffing!AG$49&gt;0,MAX(1,ROUND((Staffing!AG$49/Assumptions!$L90),0)),0))</f>
        <v>1</v>
      </c>
      <c r="AH97" s="52">
        <f>IF(Assumptions!$E$58&lt;=0,0,IF(Staffing!AH$49&gt;0,MAX(1,ROUND((Staffing!AH$49/Assumptions!$L90),0)),0))</f>
        <v>1</v>
      </c>
      <c r="AI97" s="52">
        <f>IF(Assumptions!$E$58&lt;=0,0,IF(Staffing!AI$49&gt;0,MAX(1,ROUND((Staffing!AI$49/Assumptions!$L90),0)),0))</f>
        <v>1</v>
      </c>
      <c r="AJ97" s="52">
        <f>IF(Assumptions!$E$58&lt;=0,0,IF(Staffing!AJ$49&gt;0,MAX(1,ROUND((Staffing!AJ$49/Assumptions!$L90),0)),0))</f>
        <v>1</v>
      </c>
      <c r="AK97" s="52">
        <f>IF(Assumptions!$E$58&lt;=0,0,IF(Staffing!AK$49&gt;0,MAX(1,ROUND((Staffing!AK$49/Assumptions!$L90),0)),0))</f>
        <v>1</v>
      </c>
      <c r="AL97" s="52">
        <f>IF(Assumptions!$E$58&lt;=0,0,IF(Staffing!AL$49&gt;0,MAX(1,ROUND((Staffing!AL$49/Assumptions!$L90),0)),0))</f>
        <v>1</v>
      </c>
      <c r="AM97" s="52">
        <f>IF(Assumptions!$E$58&lt;=0,0,IF(Staffing!AM$49&gt;0,MAX(1,ROUND((Staffing!AM$49/Assumptions!$L90),0)),0))</f>
        <v>1</v>
      </c>
      <c r="AN97" s="52">
        <f>IF(Assumptions!$E$58&lt;=0,0,IF(Staffing!AN$49&gt;0,MAX(1,ROUND((Staffing!AN$49/Assumptions!$L90),0)),0))</f>
        <v>1</v>
      </c>
      <c r="AO97" s="52">
        <f>IF(Assumptions!$E$58&lt;=0,0,IF(Staffing!AO$49&gt;0,MAX(1,ROUND((Staffing!AO$49/Assumptions!$L90),0)),0))</f>
        <v>1</v>
      </c>
      <c r="AP97" s="52">
        <f>IF(Assumptions!$E$58&lt;=0,0,IF(Staffing!AP$49&gt;0,MAX(1,ROUND((Staffing!AP$49/Assumptions!$L90),0)),0))</f>
        <v>1</v>
      </c>
      <c r="AQ97" s="52">
        <f>IF(Assumptions!$E$58&lt;=0,0,IF(Staffing!AQ$49&gt;0,MAX(1,ROUND((Staffing!AQ$49/Assumptions!$L90),0)),0))</f>
        <v>1</v>
      </c>
      <c r="AR97" s="52">
        <f>IF(Assumptions!$E$58&lt;=0,0,IF(Staffing!AR$49&gt;0,MAX(1,ROUND((Staffing!AR$49/Assumptions!$L90),0)),0))</f>
        <v>1</v>
      </c>
      <c r="AS97" s="52">
        <f>IF(Assumptions!$E$58&lt;=0,0,IF(Staffing!AS$49&gt;0,MAX(1,ROUND((Staffing!AS$49/Assumptions!$L90),0)),0))</f>
        <v>1</v>
      </c>
      <c r="AT97" s="52">
        <f>IF(Assumptions!$E$58&lt;=0,0,IF(Staffing!AT$49&gt;0,MAX(1,ROUND((Staffing!AT$49/Assumptions!$L90),0)),0))</f>
        <v>1</v>
      </c>
      <c r="AU97" s="52">
        <f>IF(Assumptions!$E$58&lt;=0,0,IF(Staffing!AU$49&gt;0,MAX(1,ROUND((Staffing!AU$49/Assumptions!$L90),0)),0))</f>
        <v>1</v>
      </c>
      <c r="AV97" s="52">
        <f>IF(Assumptions!$E$58&lt;=0,0,IF(Staffing!AV$49&gt;0,MAX(1,ROUND((Staffing!AV$49/Assumptions!$L90),0)),0))</f>
        <v>1</v>
      </c>
      <c r="AW97" s="52">
        <f>IF(Assumptions!$E$58&lt;=0,0,IF(Staffing!AW$49&gt;0,MAX(1,ROUND((Staffing!AW$49/Assumptions!$L90),0)),0))</f>
        <v>1</v>
      </c>
      <c r="AX97" s="52">
        <f>IF(Assumptions!$E$58&lt;=0,0,IF(Staffing!AX$49&gt;0,MAX(1,ROUND((Staffing!AX$49/Assumptions!$L90),0)),0))</f>
        <v>1</v>
      </c>
      <c r="AY97" s="52">
        <f>IF(Assumptions!$E$58&lt;=0,0,IF(Staffing!AY$49&gt;0,MAX(1,ROUND((Staffing!AY$49/Assumptions!$L90),0)),0))</f>
        <v>2</v>
      </c>
      <c r="AZ97" s="52">
        <f>IF(Assumptions!$E$58&lt;=0,0,IF(Staffing!AZ$49&gt;0,MAX(1,ROUND((Staffing!AZ$49/Assumptions!$L90),0)),0))</f>
        <v>2</v>
      </c>
      <c r="BA97" s="52">
        <f>IF(Assumptions!$E$58&lt;=0,0,IF(Staffing!BA$49&gt;0,MAX(1,ROUND((Staffing!BA$49/Assumptions!$L90),0)),0))</f>
        <v>2</v>
      </c>
      <c r="BB97" s="52">
        <f>IF(Assumptions!$E$58&lt;=0,0,IF(Staffing!BB$49&gt;0,MAX(1,ROUND((Staffing!BB$49/Assumptions!$L90),0)),0))</f>
        <v>2</v>
      </c>
      <c r="BC97" s="52">
        <f>IF(Assumptions!$E$58&lt;=0,0,IF(Staffing!BC$49&gt;0,MAX(1,ROUND((Staffing!BC$49/Assumptions!$L90),0)),0))</f>
        <v>2</v>
      </c>
      <c r="BD97" s="52">
        <f>IF(Assumptions!$E$58&lt;=0,0,IF(Staffing!BD$49&gt;0,MAX(1,ROUND((Staffing!BD$49/Assumptions!$L90),0)),0))</f>
        <v>2</v>
      </c>
      <c r="BE97" s="52">
        <f>IF(Assumptions!$E$58&lt;=0,0,IF(Staffing!BE$49&gt;0,MAX(1,ROUND((Staffing!BE$49/Assumptions!$L90),0)),0))</f>
        <v>2</v>
      </c>
      <c r="BF97" s="52">
        <f>IF(Assumptions!$E$58&lt;=0,0,IF(Staffing!BF$49&gt;0,MAX(1,ROUND((Staffing!BF$49/Assumptions!$L90),0)),0))</f>
        <v>2</v>
      </c>
      <c r="BG97" s="52">
        <f>IF(Assumptions!$E$58&lt;=0,0,IF(Staffing!BG$49&gt;0,MAX(1,ROUND((Staffing!BG$49/Assumptions!$L90),0)),0))</f>
        <v>2</v>
      </c>
      <c r="BH97" s="52">
        <f>IF(Assumptions!$E$58&lt;=0,0,IF(Staffing!BH$49&gt;0,MAX(1,ROUND((Staffing!BH$49/Assumptions!$L90),0)),0))</f>
        <v>2</v>
      </c>
      <c r="BI97" s="52">
        <f>IF(Assumptions!$E$58&lt;=0,0,IF(Staffing!BI$49&gt;0,MAX(1,ROUND((Staffing!BI$49/Assumptions!$L90),0)),0))</f>
        <v>2</v>
      </c>
      <c r="BJ97" s="52">
        <f>IF(Assumptions!$E$58&lt;=0,0,IF(Staffing!BJ$49&gt;0,MAX(1,ROUND((Staffing!BJ$49/Assumptions!$L90),0)),0))</f>
        <v>2</v>
      </c>
      <c r="BK97" s="52">
        <f>IF(Assumptions!$E$58&lt;=0,0,IF(Staffing!BK$49&gt;0,MAX(1,ROUND((Staffing!BK$49/Assumptions!$L90),0)),0))</f>
        <v>2</v>
      </c>
      <c r="BL97" s="52">
        <f>IF(Assumptions!$E$58&lt;=0,0,IF(Staffing!BL$49&gt;0,MAX(1,ROUND((Staffing!BL$49/Assumptions!$L90),0)),0))</f>
        <v>2</v>
      </c>
      <c r="BM97" s="52">
        <f>IF(Assumptions!$E$58&lt;=0,0,IF(Staffing!BM$49&gt;0,MAX(1,ROUND((Staffing!BM$49/Assumptions!$L90),0)),0))</f>
        <v>2</v>
      </c>
      <c r="BN97" s="52">
        <f>IF(Assumptions!$E$58&lt;=0,0,IF(Staffing!BN$49&gt;0,MAX(1,ROUND((Staffing!BN$49/Assumptions!$L90),0)),0))</f>
        <v>2</v>
      </c>
      <c r="BO97" s="52">
        <f>IF(Assumptions!$E$58&lt;=0,0,IF(Staffing!BO$49&gt;0,MAX(1,ROUND((Staffing!BO$49/Assumptions!$L90),0)),0))</f>
        <v>2</v>
      </c>
      <c r="BP97" s="52">
        <f>IF(Assumptions!$E$58&lt;=0,0,IF(Staffing!BP$49&gt;0,MAX(1,ROUND((Staffing!BP$49/Assumptions!$L90),0)),0))</f>
        <v>2</v>
      </c>
      <c r="BQ97" s="52">
        <f>IF(Assumptions!$E$58&lt;=0,0,IF(Staffing!BQ$49&gt;0,MAX(1,ROUND((Staffing!BQ$49/Assumptions!$L90),0)),0))</f>
        <v>2</v>
      </c>
      <c r="BR97" s="52">
        <f>IF(Assumptions!$E$58&lt;=0,0,IF(Staffing!BR$49&gt;0,MAX(1,ROUND((Staffing!BR$49/Assumptions!$L90),0)),0))</f>
        <v>2</v>
      </c>
      <c r="BS97" s="52">
        <f>IF(Assumptions!$E$58&lt;=0,0,IF(Staffing!BS$49&gt;0,MAX(1,ROUND((Staffing!BS$49/Assumptions!$L90),0)),0))</f>
        <v>2</v>
      </c>
      <c r="BT97" s="52">
        <f>IF(Assumptions!$E$58&lt;=0,0,IF(Staffing!BT$49&gt;0,MAX(1,ROUND((Staffing!BT$49/Assumptions!$L90),0)),0))</f>
        <v>2</v>
      </c>
      <c r="BU97" s="52">
        <f>IF(Assumptions!$E$58&lt;=0,0,IF(Staffing!BU$49&gt;0,MAX(1,ROUND((Staffing!BU$49/Assumptions!$L90),0)),0))</f>
        <v>2</v>
      </c>
      <c r="BV97" s="52">
        <f>IF(Assumptions!$E$58&lt;=0,0,IF(Staffing!BV$49&gt;0,MAX(1,ROUND((Staffing!BV$49/Assumptions!$L90),0)),0))</f>
        <v>2</v>
      </c>
      <c r="BW97" s="52">
        <f>IF(Assumptions!$E$58&lt;=0,0,IF(Staffing!BW$49&gt;0,MAX(1,ROUND((Staffing!BW$49/Assumptions!$L90),0)),0))</f>
        <v>2</v>
      </c>
      <c r="BX97" s="52">
        <f>IF(Assumptions!$E$58&lt;=0,0,IF(Staffing!BX$49&gt;0,MAX(1,ROUND((Staffing!BX$49/Assumptions!$L90),0)),0))</f>
        <v>2</v>
      </c>
      <c r="BY97" s="52">
        <f>IF(Assumptions!$E$58&lt;=0,0,IF(Staffing!BY$49&gt;0,MAX(1,ROUND((Staffing!BY$49/Assumptions!$L90),0)),0))</f>
        <v>2</v>
      </c>
      <c r="BZ97" s="52">
        <f>IF(Assumptions!$E$58&lt;=0,0,IF(Staffing!BZ$49&gt;0,MAX(1,ROUND((Staffing!BZ$49/Assumptions!$L90),0)),0))</f>
        <v>2</v>
      </c>
      <c r="CA97" s="52">
        <f>IF(Assumptions!$E$58&lt;=0,0,IF(Staffing!CA$49&gt;0,MAX(1,ROUND((Staffing!CA$49/Assumptions!$L90),0)),0))</f>
        <v>2</v>
      </c>
      <c r="CB97" s="52">
        <f>IF(Assumptions!$E$58&lt;=0,0,IF(Staffing!CB$49&gt;0,MAX(1,ROUND((Staffing!CB$49/Assumptions!$L90),0)),0))</f>
        <v>2</v>
      </c>
      <c r="CC97" s="52">
        <f>IF(Assumptions!$E$58&lt;=0,0,IF(Staffing!CC$49&gt;0,MAX(1,ROUND((Staffing!CC$49/Assumptions!$L90),0)),0))</f>
        <v>2</v>
      </c>
      <c r="CD97" s="52">
        <f>IF(Assumptions!$E$58&lt;=0,0,IF(Staffing!CD$49&gt;0,MAX(1,ROUND((Staffing!CD$49/Assumptions!$L90),0)),0))</f>
        <v>2</v>
      </c>
      <c r="CE97" s="52">
        <f>IF(Assumptions!$E$58&lt;=0,0,IF(Staffing!CE$49&gt;0,MAX(1,ROUND((Staffing!CE$49/Assumptions!$L90),0)),0))</f>
        <v>2</v>
      </c>
      <c r="CF97" s="52">
        <f>IF(Assumptions!$E$58&lt;=0,0,IF(Staffing!CF$49&gt;0,MAX(1,ROUND((Staffing!CF$49/Assumptions!$L90),0)),0))</f>
        <v>2</v>
      </c>
      <c r="CG97" s="52">
        <f>IF(Assumptions!$E$58&lt;=0,0,IF(Staffing!CG$49&gt;0,MAX(1,ROUND((Staffing!CG$49/Assumptions!$L90),0)),0))</f>
        <v>2</v>
      </c>
      <c r="CH97" s="52">
        <f>IF(Assumptions!$E$58&lt;=0,0,IF(Staffing!CH$49&gt;0,MAX(1,ROUND((Staffing!CH$49/Assumptions!$L90),0)),0))</f>
        <v>2</v>
      </c>
      <c r="CI97" s="52">
        <f>IF(Assumptions!$E$58&lt;=0,0,IF(Staffing!CI$49&gt;0,MAX(1,ROUND((Staffing!CI$49/Assumptions!$L90),0)),0))</f>
        <v>2</v>
      </c>
      <c r="CJ97" s="52">
        <f>IF(Assumptions!$E$58&lt;=0,0,IF(Staffing!CJ$49&gt;0,MAX(1,ROUND((Staffing!CJ$49/Assumptions!$L90),0)),0))</f>
        <v>2</v>
      </c>
      <c r="CK97" s="52">
        <f>IF(Assumptions!$E$58&lt;=0,0,IF(Staffing!CK$49&gt;0,MAX(1,ROUND((Staffing!CK$49/Assumptions!$L90),0)),0))</f>
        <v>2</v>
      </c>
      <c r="CL97" s="52">
        <f>IF(Assumptions!$E$58&lt;=0,0,IF(Staffing!CL$49&gt;0,MAX(1,ROUND((Staffing!CL$49/Assumptions!$L90),0)),0))</f>
        <v>2</v>
      </c>
      <c r="CM97" s="52">
        <f>IF(Assumptions!$E$58&lt;=0,0,IF(Staffing!CM$49&gt;0,MAX(1,ROUND((Staffing!CM$49/Assumptions!$L90),0)),0))</f>
        <v>2</v>
      </c>
      <c r="CN97" s="52">
        <f>IF(Assumptions!$E$58&lt;=0,0,IF(Staffing!CN$49&gt;0,MAX(1,ROUND((Staffing!CN$49/Assumptions!$L90),0)),0))</f>
        <v>2</v>
      </c>
      <c r="CO97" s="52">
        <f>IF(Assumptions!$E$58&lt;=0,0,IF(Staffing!CO$49&gt;0,MAX(1,ROUND((Staffing!CO$49/Assumptions!$L90),0)),0))</f>
        <v>2</v>
      </c>
      <c r="CP97" s="52">
        <f>IF(Assumptions!$E$58&lt;=0,0,IF(Staffing!CP$49&gt;0,MAX(1,ROUND((Staffing!CP$49/Assumptions!$L90),0)),0))</f>
        <v>2</v>
      </c>
      <c r="CQ97" s="52">
        <f>IF(Assumptions!$E$58&lt;=0,0,IF(Staffing!CQ$49&gt;0,MAX(1,ROUND((Staffing!CQ$49/Assumptions!$L90),0)),0))</f>
        <v>2</v>
      </c>
      <c r="CR97" s="52">
        <f>IF(Assumptions!$E$58&lt;=0,0,IF(Staffing!CR$49&gt;0,MAX(1,ROUND((Staffing!CR$49/Assumptions!$L90),0)),0))</f>
        <v>2</v>
      </c>
      <c r="CS97" s="52">
        <f>IF(Assumptions!$E$58&lt;=0,0,IF(Staffing!CS$49&gt;0,MAX(1,ROUND((Staffing!CS$49/Assumptions!$L90),0)),0))</f>
        <v>2</v>
      </c>
      <c r="CT97" s="52">
        <f>IF(Assumptions!$E$58&lt;=0,0,IF(Staffing!CT$49&gt;0,MAX(1,ROUND((Staffing!CT$49/Assumptions!$L90),0)),0))</f>
        <v>2</v>
      </c>
      <c r="CU97" s="52">
        <f>IF(Assumptions!$E$58&lt;=0,0,IF(Staffing!CU$49&gt;0,MAX(1,ROUND((Staffing!CU$49/Assumptions!$L90),0)),0))</f>
        <v>2</v>
      </c>
      <c r="CV97" s="52">
        <f>IF(Assumptions!$E$58&lt;=0,0,IF(Staffing!CV$49&gt;0,MAX(1,ROUND((Staffing!CV$49/Assumptions!$L90),0)),0))</f>
        <v>2</v>
      </c>
      <c r="CW97" s="52">
        <f>IF(Assumptions!$E$58&lt;=0,0,IF(Staffing!CW$49&gt;0,MAX(1,ROUND((Staffing!CW$49/Assumptions!$L90),0)),0))</f>
        <v>2</v>
      </c>
      <c r="CX97" s="52">
        <f>IF(Assumptions!$E$58&lt;=0,0,IF(Staffing!CX$49&gt;0,MAX(1,ROUND((Staffing!CX$49/Assumptions!$L90),0)),0))</f>
        <v>2</v>
      </c>
      <c r="CY97" s="52">
        <f>IF(Assumptions!$E$58&lt;=0,0,IF(Staffing!CY$49&gt;0,MAX(1,ROUND((Staffing!CY$49/Assumptions!$L90),0)),0))</f>
        <v>2</v>
      </c>
      <c r="CZ97" s="52">
        <f>IF(Assumptions!$E$58&lt;=0,0,IF(Staffing!CZ$49&gt;0,MAX(1,ROUND((Staffing!CZ$49/Assumptions!$L90),0)),0))</f>
        <v>2</v>
      </c>
      <c r="DA97" s="52">
        <f>IF(Assumptions!$E$58&lt;=0,0,IF(Staffing!DA$49&gt;0,MAX(1,ROUND((Staffing!DA$49/Assumptions!$L90),0)),0))</f>
        <v>2</v>
      </c>
      <c r="DB97" s="52">
        <f>IF(Assumptions!$E$58&lt;=0,0,IF(Staffing!DB$49&gt;0,MAX(1,ROUND((Staffing!DB$49/Assumptions!$L90),0)),0))</f>
        <v>2</v>
      </c>
      <c r="DC97" s="52">
        <f>IF(Assumptions!$E$58&lt;=0,0,IF(Staffing!DC$49&gt;0,MAX(1,ROUND((Staffing!DC$49/Assumptions!$L90),0)),0))</f>
        <v>2</v>
      </c>
      <c r="DD97" s="52">
        <f>IF(Assumptions!$E$58&lt;=0,0,IF(Staffing!DD$49&gt;0,MAX(1,ROUND((Staffing!DD$49/Assumptions!$L90),0)),0))</f>
        <v>2</v>
      </c>
      <c r="DE97" s="52">
        <f>IF(Assumptions!$E$58&lt;=0,0,IF(Staffing!DE$49&gt;0,MAX(1,ROUND((Staffing!DE$49/Assumptions!$L90),0)),0))</f>
        <v>2</v>
      </c>
      <c r="DF97" s="52">
        <f>IF(Assumptions!$E$58&lt;=0,0,IF(Staffing!DF$49&gt;0,MAX(1,ROUND((Staffing!DF$49/Assumptions!$L90),0)),0))</f>
        <v>2</v>
      </c>
      <c r="DG97" s="52">
        <f>IF(Assumptions!$E$58&lt;=0,0,IF(Staffing!DG$49&gt;0,MAX(1,ROUND((Staffing!DG$49/Assumptions!$L90),0)),0))</f>
        <v>2</v>
      </c>
      <c r="DH97" s="52">
        <f>IF(Assumptions!$E$58&lt;=0,0,IF(Staffing!DH$49&gt;0,MAX(1,ROUND((Staffing!DH$49/Assumptions!$L90),0)),0))</f>
        <v>2</v>
      </c>
      <c r="DI97" s="52">
        <f>IF(Assumptions!$E$58&lt;=0,0,IF(Staffing!DI$49&gt;0,MAX(1,ROUND((Staffing!DI$49/Assumptions!$L90),0)),0))</f>
        <v>2</v>
      </c>
      <c r="DJ97" s="52">
        <f>IF(Assumptions!$E$58&lt;=0,0,IF(Staffing!DJ$49&gt;0,MAX(1,ROUND((Staffing!DJ$49/Assumptions!$L90),0)),0))</f>
        <v>2</v>
      </c>
      <c r="DK97" s="52">
        <f>IF(Assumptions!$E$58&lt;=0,0,IF(Staffing!DK$49&gt;0,MAX(1,ROUND((Staffing!DK$49/Assumptions!$L90),0)),0))</f>
        <v>2</v>
      </c>
      <c r="DL97" s="52">
        <f>IF(Assumptions!$E$58&lt;=0,0,IF(Staffing!DL$49&gt;0,MAX(1,ROUND((Staffing!DL$49/Assumptions!$L90),0)),0))</f>
        <v>2</v>
      </c>
      <c r="DM97" s="52">
        <f>IF(Assumptions!$E$58&lt;=0,0,IF(Staffing!DM$49&gt;0,MAX(1,ROUND((Staffing!DM$49/Assumptions!$L90),0)),0))</f>
        <v>2</v>
      </c>
      <c r="DN97" s="52">
        <f>IF(Assumptions!$E$58&lt;=0,0,IF(Staffing!DN$49&gt;0,MAX(1,ROUND((Staffing!DN$49/Assumptions!$L90),0)),0))</f>
        <v>2</v>
      </c>
      <c r="DO97" s="52">
        <f>IF(Assumptions!$E$58&lt;=0,0,IF(Staffing!DO$49&gt;0,MAX(1,ROUND((Staffing!DO$49/Assumptions!$L90),0)),0))</f>
        <v>2</v>
      </c>
      <c r="DP97" s="52">
        <f>IF(Assumptions!$E$58&lt;=0,0,IF(Staffing!DP$49&gt;0,MAX(1,ROUND((Staffing!DP$49/Assumptions!$L90),0)),0))</f>
        <v>2</v>
      </c>
      <c r="DQ97" s="52">
        <f>IF(Assumptions!$E$58&lt;=0,0,IF(Staffing!DQ$49&gt;0,MAX(1,ROUND((Staffing!DQ$49/Assumptions!$L90),0)),0))</f>
        <v>2</v>
      </c>
      <c r="DR97" s="52">
        <f>IF(Assumptions!$E$58&lt;=0,0,IF(Staffing!DR$49&gt;0,MAX(1,ROUND((Staffing!DR$49/Assumptions!$L90),0)),0))</f>
        <v>2</v>
      </c>
      <c r="DS97" s="52">
        <f>IF(Assumptions!$E$58&lt;=0,0,IF(Staffing!DS$49&gt;0,MAX(1,ROUND((Staffing!DS$49/Assumptions!$L90),0)),0))</f>
        <v>2</v>
      </c>
      <c r="DT97" s="52">
        <f>IF(Assumptions!$E$58&lt;=0,0,IF(Staffing!DT$49&gt;0,MAX(1,ROUND((Staffing!DT$49/Assumptions!$L90),0)),0))</f>
        <v>2</v>
      </c>
      <c r="DU97" s="52">
        <f>IF(Assumptions!$E$58&lt;=0,0,IF(Staffing!DU$49&gt;0,MAX(1,ROUND((Staffing!DU$49/Assumptions!$L90),0)),0))</f>
        <v>2</v>
      </c>
      <c r="DV97" s="52">
        <f>IF(Assumptions!$E$58&lt;=0,0,IF(Staffing!DV$49&gt;0,MAX(1,ROUND((Staffing!DV$49/Assumptions!$L90),0)),0))</f>
        <v>2</v>
      </c>
    </row>
    <row r="98" spans="4:126" outlineLevel="1"/>
    <row r="99" spans="4:126" outlineLevel="1">
      <c r="D99" s="1" t="s">
        <v>260</v>
      </c>
    </row>
    <row r="100" spans="4:126" outlineLevel="1">
      <c r="D100" s="1" t="s">
        <v>174</v>
      </c>
      <c r="F100" s="52">
        <f>IF(Assumptions!$E$57&lt;=0,0,IF(Staffing!F$48&gt;0,MAX(1,ROUND((Staffing!F$48/Assumptions!$L94),0)),0))</f>
        <v>0</v>
      </c>
      <c r="G100" s="52">
        <f>IF(Assumptions!$E$57&lt;=0,0,IF(Staffing!G$48&gt;0,MAX(1,ROUND((Staffing!G$48/Assumptions!$L94),0)),0))</f>
        <v>0</v>
      </c>
      <c r="H100" s="52">
        <f>IF(Assumptions!$E$57&lt;=0,0,IF(Staffing!H$48&gt;0,MAX(1,ROUND((Staffing!H$48/Assumptions!$L94),0)),0))</f>
        <v>0</v>
      </c>
      <c r="I100" s="52">
        <f>IF(Assumptions!$E$57&lt;=0,0,IF(Staffing!I$48&gt;0,MAX(1,ROUND((Staffing!I$48/Assumptions!$L94),0)),0))</f>
        <v>0</v>
      </c>
      <c r="J100" s="52">
        <f>IF(Assumptions!$E$57&lt;=0,0,IF(Staffing!J$48&gt;0,MAX(1,ROUND((Staffing!J$48/Assumptions!$L94),0)),0))</f>
        <v>0</v>
      </c>
      <c r="K100" s="52">
        <f>IF(Assumptions!$E$57&lt;=0,0,IF(Staffing!K$48&gt;0,MAX(1,ROUND((Staffing!K$48/Assumptions!$L94),0)),0))</f>
        <v>0</v>
      </c>
      <c r="L100" s="52">
        <f>IF(Assumptions!$E$57&lt;=0,0,IF(Staffing!L$48&gt;0,MAX(1,ROUND((Staffing!L$48/Assumptions!$L94),0)),0))</f>
        <v>0</v>
      </c>
      <c r="M100" s="52">
        <f>IF(Assumptions!$E$57&lt;=0,0,IF(Staffing!M$48&gt;0,MAX(1,ROUND((Staffing!M$48/Assumptions!$L94),0)),0))</f>
        <v>0</v>
      </c>
      <c r="N100" s="52">
        <f>IF(Assumptions!$E$57&lt;=0,0,IF(Staffing!N$48&gt;0,MAX(1,ROUND((Staffing!N$48/Assumptions!$L94),0)),0))</f>
        <v>0</v>
      </c>
      <c r="O100" s="52">
        <f>IF(Assumptions!$E$57&lt;=0,0,IF(Staffing!O$48&gt;0,MAX(1,ROUND((Staffing!O$48/Assumptions!$L94),0)),0))</f>
        <v>0</v>
      </c>
      <c r="P100" s="52">
        <f>IF(Assumptions!$E$57&lt;=0,0,IF(Staffing!P$48&gt;0,MAX(1,ROUND((Staffing!P$48/Assumptions!$L94),0)),0))</f>
        <v>0</v>
      </c>
      <c r="Q100" s="52">
        <f>IF(Assumptions!$E$57&lt;=0,0,IF(Staffing!Q$48&gt;0,MAX(1,ROUND((Staffing!Q$48/Assumptions!$L94),0)),0))</f>
        <v>0</v>
      </c>
      <c r="R100" s="52">
        <f>IF(Assumptions!$E$57&lt;=0,0,IF(Staffing!R$48&gt;0,MAX(1,ROUND((Staffing!R$48/Assumptions!$L94),0)),0))</f>
        <v>0</v>
      </c>
      <c r="S100" s="52">
        <f>IF(Assumptions!$E$57&lt;=0,0,IF(Staffing!S$48&gt;0,MAX(1,ROUND((Staffing!S$48/Assumptions!$L94),0)),0))</f>
        <v>0</v>
      </c>
      <c r="T100" s="52">
        <f>IF(Assumptions!$E$57&lt;=0,0,IF(Staffing!T$48&gt;0,MAX(1,ROUND((Staffing!T$48/Assumptions!$L94),0)),0))</f>
        <v>0</v>
      </c>
      <c r="U100" s="52">
        <f>IF(Assumptions!$E$57&lt;=0,0,IF(Staffing!U$48&gt;0,MAX(1,ROUND((Staffing!U$48/Assumptions!$L94),0)),0))</f>
        <v>0</v>
      </c>
      <c r="V100" s="52">
        <f>IF(Assumptions!$E$57&lt;=0,0,IF(Staffing!V$48&gt;0,MAX(1,ROUND((Staffing!V$48/Assumptions!$L94),0)),0))</f>
        <v>0</v>
      </c>
      <c r="W100" s="52">
        <f>IF(Assumptions!$E$57&lt;=0,0,IF(Staffing!W$48&gt;0,MAX(1,ROUND((Staffing!W$48/Assumptions!$L94),0)),0))</f>
        <v>0</v>
      </c>
      <c r="X100" s="52">
        <f>IF(Assumptions!$E$57&lt;=0,0,IF(Staffing!X$48&gt;0,MAX(1,ROUND((Staffing!X$48/Assumptions!$L94),0)),0))</f>
        <v>0</v>
      </c>
      <c r="Y100" s="52">
        <f>IF(Assumptions!$E$57&lt;=0,0,IF(Staffing!Y$48&gt;0,MAX(1,ROUND((Staffing!Y$48/Assumptions!$L94),0)),0))</f>
        <v>0</v>
      </c>
      <c r="Z100" s="52">
        <f>IF(Assumptions!$E$57&lt;=0,0,IF(Staffing!Z$48&gt;0,MAX(1,ROUND((Staffing!Z$48/Assumptions!$L94),0)),0))</f>
        <v>0</v>
      </c>
      <c r="AA100" s="52">
        <f>IF(Assumptions!$E$57&lt;=0,0,IF(Staffing!AA$48&gt;0,MAX(1,ROUND((Staffing!AA$48/Assumptions!$L94),0)),0))</f>
        <v>0</v>
      </c>
      <c r="AB100" s="52">
        <f>IF(Assumptions!$E$57&lt;=0,0,IF(Staffing!AB$48&gt;0,MAX(1,ROUND((Staffing!AB$48/Assumptions!$L94),0)),0))</f>
        <v>0</v>
      </c>
      <c r="AC100" s="52">
        <f>IF(Assumptions!$E$57&lt;=0,0,IF(Staffing!AC$48&gt;0,MAX(1,ROUND((Staffing!AC$48/Assumptions!$L94),0)),0))</f>
        <v>0</v>
      </c>
      <c r="AD100" s="52">
        <f>IF(Assumptions!$E$57&lt;=0,0,IF(Staffing!AD$48&gt;0,MAX(1,ROUND((Staffing!AD$48/Assumptions!$L94),0)),0))</f>
        <v>1</v>
      </c>
      <c r="AE100" s="52">
        <f>IF(Assumptions!$E$57&lt;=0,0,IF(Staffing!AE$48&gt;0,MAX(1,ROUND((Staffing!AE$48/Assumptions!$L94),0)),0))</f>
        <v>1</v>
      </c>
      <c r="AF100" s="52">
        <f>IF(Assumptions!$E$57&lt;=0,0,IF(Staffing!AF$48&gt;0,MAX(1,ROUND((Staffing!AF$48/Assumptions!$L94),0)),0))</f>
        <v>1</v>
      </c>
      <c r="AG100" s="52">
        <f>IF(Assumptions!$E$57&lt;=0,0,IF(Staffing!AG$48&gt;0,MAX(1,ROUND((Staffing!AG$48/Assumptions!$L94),0)),0))</f>
        <v>1</v>
      </c>
      <c r="AH100" s="52">
        <f>IF(Assumptions!$E$57&lt;=0,0,IF(Staffing!AH$48&gt;0,MAX(1,ROUND((Staffing!AH$48/Assumptions!$L94),0)),0))</f>
        <v>1</v>
      </c>
      <c r="AI100" s="52">
        <f>IF(Assumptions!$E$57&lt;=0,0,IF(Staffing!AI$48&gt;0,MAX(1,ROUND((Staffing!AI$48/Assumptions!$L94),0)),0))</f>
        <v>1</v>
      </c>
      <c r="AJ100" s="52">
        <f>IF(Assumptions!$E$57&lt;=0,0,IF(Staffing!AJ$48&gt;0,MAX(1,ROUND((Staffing!AJ$48/Assumptions!$L94),0)),0))</f>
        <v>1</v>
      </c>
      <c r="AK100" s="52">
        <f>IF(Assumptions!$E$57&lt;=0,0,IF(Staffing!AK$48&gt;0,MAX(1,ROUND((Staffing!AK$48/Assumptions!$L94),0)),0))</f>
        <v>1</v>
      </c>
      <c r="AL100" s="52">
        <f>IF(Assumptions!$E$57&lt;=0,0,IF(Staffing!AL$48&gt;0,MAX(1,ROUND((Staffing!AL$48/Assumptions!$L94),0)),0))</f>
        <v>1</v>
      </c>
      <c r="AM100" s="52">
        <f>IF(Assumptions!$E$57&lt;=0,0,IF(Staffing!AM$48&gt;0,MAX(1,ROUND((Staffing!AM$48/Assumptions!$L94),0)),0))</f>
        <v>1</v>
      </c>
      <c r="AN100" s="52">
        <f>IF(Assumptions!$E$57&lt;=0,0,IF(Staffing!AN$48&gt;0,MAX(1,ROUND((Staffing!AN$48/Assumptions!$L94),0)),0))</f>
        <v>1</v>
      </c>
      <c r="AO100" s="52">
        <f>IF(Assumptions!$E$57&lt;=0,0,IF(Staffing!AO$48&gt;0,MAX(1,ROUND((Staffing!AO$48/Assumptions!$L94),0)),0))</f>
        <v>1</v>
      </c>
      <c r="AP100" s="52">
        <f>IF(Assumptions!$E$57&lt;=0,0,IF(Staffing!AP$48&gt;0,MAX(1,ROUND((Staffing!AP$48/Assumptions!$L94),0)),0))</f>
        <v>1</v>
      </c>
      <c r="AQ100" s="52">
        <f>IF(Assumptions!$E$57&lt;=0,0,IF(Staffing!AQ$48&gt;0,MAX(1,ROUND((Staffing!AQ$48/Assumptions!$L94),0)),0))</f>
        <v>1</v>
      </c>
      <c r="AR100" s="52">
        <f>IF(Assumptions!$E$57&lt;=0,0,IF(Staffing!AR$48&gt;0,MAX(1,ROUND((Staffing!AR$48/Assumptions!$L94),0)),0))</f>
        <v>1</v>
      </c>
      <c r="AS100" s="52">
        <f>IF(Assumptions!$E$57&lt;=0,0,IF(Staffing!AS$48&gt;0,MAX(1,ROUND((Staffing!AS$48/Assumptions!$L94),0)),0))</f>
        <v>2</v>
      </c>
      <c r="AT100" s="52">
        <f>IF(Assumptions!$E$57&lt;=0,0,IF(Staffing!AT$48&gt;0,MAX(1,ROUND((Staffing!AT$48/Assumptions!$L94),0)),0))</f>
        <v>2</v>
      </c>
      <c r="AU100" s="52">
        <f>IF(Assumptions!$E$57&lt;=0,0,IF(Staffing!AU$48&gt;0,MAX(1,ROUND((Staffing!AU$48/Assumptions!$L94),0)),0))</f>
        <v>2</v>
      </c>
      <c r="AV100" s="52">
        <f>IF(Assumptions!$E$57&lt;=0,0,IF(Staffing!AV$48&gt;0,MAX(1,ROUND((Staffing!AV$48/Assumptions!$L94),0)),0))</f>
        <v>2</v>
      </c>
      <c r="AW100" s="52">
        <f>IF(Assumptions!$E$57&lt;=0,0,IF(Staffing!AW$48&gt;0,MAX(1,ROUND((Staffing!AW$48/Assumptions!$L94),0)),0))</f>
        <v>2</v>
      </c>
      <c r="AX100" s="52">
        <f>IF(Assumptions!$E$57&lt;=0,0,IF(Staffing!AX$48&gt;0,MAX(1,ROUND((Staffing!AX$48/Assumptions!$L94),0)),0))</f>
        <v>2</v>
      </c>
      <c r="AY100" s="52">
        <f>IF(Assumptions!$E$57&lt;=0,0,IF(Staffing!AY$48&gt;0,MAX(1,ROUND((Staffing!AY$48/Assumptions!$L94),0)),0))</f>
        <v>2</v>
      </c>
      <c r="AZ100" s="52">
        <f>IF(Assumptions!$E$57&lt;=0,0,IF(Staffing!AZ$48&gt;0,MAX(1,ROUND((Staffing!AZ$48/Assumptions!$L94),0)),0))</f>
        <v>2</v>
      </c>
      <c r="BA100" s="52">
        <f>IF(Assumptions!$E$57&lt;=0,0,IF(Staffing!BA$48&gt;0,MAX(1,ROUND((Staffing!BA$48/Assumptions!$L94),0)),0))</f>
        <v>2</v>
      </c>
      <c r="BB100" s="52">
        <f>IF(Assumptions!$E$57&lt;=0,0,IF(Staffing!BB$48&gt;0,MAX(1,ROUND((Staffing!BB$48/Assumptions!$L94),0)),0))</f>
        <v>2</v>
      </c>
      <c r="BC100" s="52">
        <f>IF(Assumptions!$E$57&lt;=0,0,IF(Staffing!BC$48&gt;0,MAX(1,ROUND((Staffing!BC$48/Assumptions!$L94),0)),0))</f>
        <v>2</v>
      </c>
      <c r="BD100" s="52">
        <f>IF(Assumptions!$E$57&lt;=0,0,IF(Staffing!BD$48&gt;0,MAX(1,ROUND((Staffing!BD$48/Assumptions!$L94),0)),0))</f>
        <v>2</v>
      </c>
      <c r="BE100" s="52">
        <f>IF(Assumptions!$E$57&lt;=0,0,IF(Staffing!BE$48&gt;0,MAX(1,ROUND((Staffing!BE$48/Assumptions!$L94),0)),0))</f>
        <v>2</v>
      </c>
      <c r="BF100" s="52">
        <f>IF(Assumptions!$E$57&lt;=0,0,IF(Staffing!BF$48&gt;0,MAX(1,ROUND((Staffing!BF$48/Assumptions!$L94),0)),0))</f>
        <v>2</v>
      </c>
      <c r="BG100" s="52">
        <f>IF(Assumptions!$E$57&lt;=0,0,IF(Staffing!BG$48&gt;0,MAX(1,ROUND((Staffing!BG$48/Assumptions!$L94),0)),0))</f>
        <v>2</v>
      </c>
      <c r="BH100" s="52">
        <f>IF(Assumptions!$E$57&lt;=0,0,IF(Staffing!BH$48&gt;0,MAX(1,ROUND((Staffing!BH$48/Assumptions!$L94),0)),0))</f>
        <v>2</v>
      </c>
      <c r="BI100" s="52">
        <f>IF(Assumptions!$E$57&lt;=0,0,IF(Staffing!BI$48&gt;0,MAX(1,ROUND((Staffing!BI$48/Assumptions!$L94),0)),0))</f>
        <v>2</v>
      </c>
      <c r="BJ100" s="52">
        <f>IF(Assumptions!$E$57&lt;=0,0,IF(Staffing!BJ$48&gt;0,MAX(1,ROUND((Staffing!BJ$48/Assumptions!$L94),0)),0))</f>
        <v>2</v>
      </c>
      <c r="BK100" s="52">
        <f>IF(Assumptions!$E$57&lt;=0,0,IF(Staffing!BK$48&gt;0,MAX(1,ROUND((Staffing!BK$48/Assumptions!$L94),0)),0))</f>
        <v>2</v>
      </c>
      <c r="BL100" s="52">
        <f>IF(Assumptions!$E$57&lt;=0,0,IF(Staffing!BL$48&gt;0,MAX(1,ROUND((Staffing!BL$48/Assumptions!$L94),0)),0))</f>
        <v>2</v>
      </c>
      <c r="BM100" s="52">
        <f>IF(Assumptions!$E$57&lt;=0,0,IF(Staffing!BM$48&gt;0,MAX(1,ROUND((Staffing!BM$48/Assumptions!$L94),0)),0))</f>
        <v>2</v>
      </c>
      <c r="BN100" s="52">
        <f>IF(Assumptions!$E$57&lt;=0,0,IF(Staffing!BN$48&gt;0,MAX(1,ROUND((Staffing!BN$48/Assumptions!$L94),0)),0))</f>
        <v>2</v>
      </c>
      <c r="BO100" s="52">
        <f>IF(Assumptions!$E$57&lt;=0,0,IF(Staffing!BO$48&gt;0,MAX(1,ROUND((Staffing!BO$48/Assumptions!$L94),0)),0))</f>
        <v>2</v>
      </c>
      <c r="BP100" s="52">
        <f>IF(Assumptions!$E$57&lt;=0,0,IF(Staffing!BP$48&gt;0,MAX(1,ROUND((Staffing!BP$48/Assumptions!$L94),0)),0))</f>
        <v>2</v>
      </c>
      <c r="BQ100" s="52">
        <f>IF(Assumptions!$E$57&lt;=0,0,IF(Staffing!BQ$48&gt;0,MAX(1,ROUND((Staffing!BQ$48/Assumptions!$L94),0)),0))</f>
        <v>2</v>
      </c>
      <c r="BR100" s="52">
        <f>IF(Assumptions!$E$57&lt;=0,0,IF(Staffing!BR$48&gt;0,MAX(1,ROUND((Staffing!BR$48/Assumptions!$L94),0)),0))</f>
        <v>2</v>
      </c>
      <c r="BS100" s="52">
        <f>IF(Assumptions!$E$57&lt;=0,0,IF(Staffing!BS$48&gt;0,MAX(1,ROUND((Staffing!BS$48/Assumptions!$L94),0)),0))</f>
        <v>2</v>
      </c>
      <c r="BT100" s="52">
        <f>IF(Assumptions!$E$57&lt;=0,0,IF(Staffing!BT$48&gt;0,MAX(1,ROUND((Staffing!BT$48/Assumptions!$L94),0)),0))</f>
        <v>2</v>
      </c>
      <c r="BU100" s="52">
        <f>IF(Assumptions!$E$57&lt;=0,0,IF(Staffing!BU$48&gt;0,MAX(1,ROUND((Staffing!BU$48/Assumptions!$L94),0)),0))</f>
        <v>2</v>
      </c>
      <c r="BV100" s="52">
        <f>IF(Assumptions!$E$57&lt;=0,0,IF(Staffing!BV$48&gt;0,MAX(1,ROUND((Staffing!BV$48/Assumptions!$L94),0)),0))</f>
        <v>2</v>
      </c>
      <c r="BW100" s="52">
        <f>IF(Assumptions!$E$57&lt;=0,0,IF(Staffing!BW$48&gt;0,MAX(1,ROUND((Staffing!BW$48/Assumptions!$L94),0)),0))</f>
        <v>2</v>
      </c>
      <c r="BX100" s="52">
        <f>IF(Assumptions!$E$57&lt;=0,0,IF(Staffing!BX$48&gt;0,MAX(1,ROUND((Staffing!BX$48/Assumptions!$L94),0)),0))</f>
        <v>2</v>
      </c>
      <c r="BY100" s="52">
        <f>IF(Assumptions!$E$57&lt;=0,0,IF(Staffing!BY$48&gt;0,MAX(1,ROUND((Staffing!BY$48/Assumptions!$L94),0)),0))</f>
        <v>2</v>
      </c>
      <c r="BZ100" s="52">
        <f>IF(Assumptions!$E$57&lt;=0,0,IF(Staffing!BZ$48&gt;0,MAX(1,ROUND((Staffing!BZ$48/Assumptions!$L94),0)),0))</f>
        <v>2</v>
      </c>
      <c r="CA100" s="52">
        <f>IF(Assumptions!$E$57&lt;=0,0,IF(Staffing!CA$48&gt;0,MAX(1,ROUND((Staffing!CA$48/Assumptions!$L94),0)),0))</f>
        <v>2</v>
      </c>
      <c r="CB100" s="52">
        <f>IF(Assumptions!$E$57&lt;=0,0,IF(Staffing!CB$48&gt;0,MAX(1,ROUND((Staffing!CB$48/Assumptions!$L94),0)),0))</f>
        <v>2</v>
      </c>
      <c r="CC100" s="52">
        <f>IF(Assumptions!$E$57&lt;=0,0,IF(Staffing!CC$48&gt;0,MAX(1,ROUND((Staffing!CC$48/Assumptions!$L94),0)),0))</f>
        <v>2</v>
      </c>
      <c r="CD100" s="52">
        <f>IF(Assumptions!$E$57&lt;=0,0,IF(Staffing!CD$48&gt;0,MAX(1,ROUND((Staffing!CD$48/Assumptions!$L94),0)),0))</f>
        <v>2</v>
      </c>
      <c r="CE100" s="52">
        <f>IF(Assumptions!$E$57&lt;=0,0,IF(Staffing!CE$48&gt;0,MAX(1,ROUND((Staffing!CE$48/Assumptions!$L94),0)),0))</f>
        <v>2</v>
      </c>
      <c r="CF100" s="52">
        <f>IF(Assumptions!$E$57&lt;=0,0,IF(Staffing!CF$48&gt;0,MAX(1,ROUND((Staffing!CF$48/Assumptions!$L94),0)),0))</f>
        <v>2</v>
      </c>
      <c r="CG100" s="52">
        <f>IF(Assumptions!$E$57&lt;=0,0,IF(Staffing!CG$48&gt;0,MAX(1,ROUND((Staffing!CG$48/Assumptions!$L94),0)),0))</f>
        <v>2</v>
      </c>
      <c r="CH100" s="52">
        <f>IF(Assumptions!$E$57&lt;=0,0,IF(Staffing!CH$48&gt;0,MAX(1,ROUND((Staffing!CH$48/Assumptions!$L94),0)),0))</f>
        <v>2</v>
      </c>
      <c r="CI100" s="52">
        <f>IF(Assumptions!$E$57&lt;=0,0,IF(Staffing!CI$48&gt;0,MAX(1,ROUND((Staffing!CI$48/Assumptions!$L94),0)),0))</f>
        <v>2</v>
      </c>
      <c r="CJ100" s="52">
        <f>IF(Assumptions!$E$57&lt;=0,0,IF(Staffing!CJ$48&gt;0,MAX(1,ROUND((Staffing!CJ$48/Assumptions!$L94),0)),0))</f>
        <v>2</v>
      </c>
      <c r="CK100" s="52">
        <f>IF(Assumptions!$E$57&lt;=0,0,IF(Staffing!CK$48&gt;0,MAX(1,ROUND((Staffing!CK$48/Assumptions!$L94),0)),0))</f>
        <v>2</v>
      </c>
      <c r="CL100" s="52">
        <f>IF(Assumptions!$E$57&lt;=0,0,IF(Staffing!CL$48&gt;0,MAX(1,ROUND((Staffing!CL$48/Assumptions!$L94),0)),0))</f>
        <v>2</v>
      </c>
      <c r="CM100" s="52">
        <f>IF(Assumptions!$E$57&lt;=0,0,IF(Staffing!CM$48&gt;0,MAX(1,ROUND((Staffing!CM$48/Assumptions!$L94),0)),0))</f>
        <v>2</v>
      </c>
      <c r="CN100" s="52">
        <f>IF(Assumptions!$E$57&lt;=0,0,IF(Staffing!CN$48&gt;0,MAX(1,ROUND((Staffing!CN$48/Assumptions!$L94),0)),0))</f>
        <v>2</v>
      </c>
      <c r="CO100" s="52">
        <f>IF(Assumptions!$E$57&lt;=0,0,IF(Staffing!CO$48&gt;0,MAX(1,ROUND((Staffing!CO$48/Assumptions!$L94),0)),0))</f>
        <v>2</v>
      </c>
      <c r="CP100" s="52">
        <f>IF(Assumptions!$E$57&lt;=0,0,IF(Staffing!CP$48&gt;0,MAX(1,ROUND((Staffing!CP$48/Assumptions!$L94),0)),0))</f>
        <v>2</v>
      </c>
      <c r="CQ100" s="52">
        <f>IF(Assumptions!$E$57&lt;=0,0,IF(Staffing!CQ$48&gt;0,MAX(1,ROUND((Staffing!CQ$48/Assumptions!$L94),0)),0))</f>
        <v>2</v>
      </c>
      <c r="CR100" s="52">
        <f>IF(Assumptions!$E$57&lt;=0,0,IF(Staffing!CR$48&gt;0,MAX(1,ROUND((Staffing!CR$48/Assumptions!$L94),0)),0))</f>
        <v>2</v>
      </c>
      <c r="CS100" s="52">
        <f>IF(Assumptions!$E$57&lt;=0,0,IF(Staffing!CS$48&gt;0,MAX(1,ROUND((Staffing!CS$48/Assumptions!$L94),0)),0))</f>
        <v>2</v>
      </c>
      <c r="CT100" s="52">
        <f>IF(Assumptions!$E$57&lt;=0,0,IF(Staffing!CT$48&gt;0,MAX(1,ROUND((Staffing!CT$48/Assumptions!$L94),0)),0))</f>
        <v>2</v>
      </c>
      <c r="CU100" s="52">
        <f>IF(Assumptions!$E$57&lt;=0,0,IF(Staffing!CU$48&gt;0,MAX(1,ROUND((Staffing!CU$48/Assumptions!$L94),0)),0))</f>
        <v>2</v>
      </c>
      <c r="CV100" s="52">
        <f>IF(Assumptions!$E$57&lt;=0,0,IF(Staffing!CV$48&gt;0,MAX(1,ROUND((Staffing!CV$48/Assumptions!$L94),0)),0))</f>
        <v>2</v>
      </c>
      <c r="CW100" s="52">
        <f>IF(Assumptions!$E$57&lt;=0,0,IF(Staffing!CW$48&gt;0,MAX(1,ROUND((Staffing!CW$48/Assumptions!$L94),0)),0))</f>
        <v>2</v>
      </c>
      <c r="CX100" s="52">
        <f>IF(Assumptions!$E$57&lt;=0,0,IF(Staffing!CX$48&gt;0,MAX(1,ROUND((Staffing!CX$48/Assumptions!$L94),0)),0))</f>
        <v>2</v>
      </c>
      <c r="CY100" s="52">
        <f>IF(Assumptions!$E$57&lt;=0,0,IF(Staffing!CY$48&gt;0,MAX(1,ROUND((Staffing!CY$48/Assumptions!$L94),0)),0))</f>
        <v>2</v>
      </c>
      <c r="CZ100" s="52">
        <f>IF(Assumptions!$E$57&lt;=0,0,IF(Staffing!CZ$48&gt;0,MAX(1,ROUND((Staffing!CZ$48/Assumptions!$L94),0)),0))</f>
        <v>2</v>
      </c>
      <c r="DA100" s="52">
        <f>IF(Assumptions!$E$57&lt;=0,0,IF(Staffing!DA$48&gt;0,MAX(1,ROUND((Staffing!DA$48/Assumptions!$L94),0)),0))</f>
        <v>2</v>
      </c>
      <c r="DB100" s="52">
        <f>IF(Assumptions!$E$57&lt;=0,0,IF(Staffing!DB$48&gt;0,MAX(1,ROUND((Staffing!DB$48/Assumptions!$L94),0)),0))</f>
        <v>2</v>
      </c>
      <c r="DC100" s="52">
        <f>IF(Assumptions!$E$57&lt;=0,0,IF(Staffing!DC$48&gt;0,MAX(1,ROUND((Staffing!DC$48/Assumptions!$L94),0)),0))</f>
        <v>2</v>
      </c>
      <c r="DD100" s="52">
        <f>IF(Assumptions!$E$57&lt;=0,0,IF(Staffing!DD$48&gt;0,MAX(1,ROUND((Staffing!DD$48/Assumptions!$L94),0)),0))</f>
        <v>2</v>
      </c>
      <c r="DE100" s="52">
        <f>IF(Assumptions!$E$57&lt;=0,0,IF(Staffing!DE$48&gt;0,MAX(1,ROUND((Staffing!DE$48/Assumptions!$L94),0)),0))</f>
        <v>2</v>
      </c>
      <c r="DF100" s="52">
        <f>IF(Assumptions!$E$57&lt;=0,0,IF(Staffing!DF$48&gt;0,MAX(1,ROUND((Staffing!DF$48/Assumptions!$L94),0)),0))</f>
        <v>2</v>
      </c>
      <c r="DG100" s="52">
        <f>IF(Assumptions!$E$57&lt;=0,0,IF(Staffing!DG$48&gt;0,MAX(1,ROUND((Staffing!DG$48/Assumptions!$L94),0)),0))</f>
        <v>2</v>
      </c>
      <c r="DH100" s="52">
        <f>IF(Assumptions!$E$57&lt;=0,0,IF(Staffing!DH$48&gt;0,MAX(1,ROUND((Staffing!DH$48/Assumptions!$L94),0)),0))</f>
        <v>2</v>
      </c>
      <c r="DI100" s="52">
        <f>IF(Assumptions!$E$57&lt;=0,0,IF(Staffing!DI$48&gt;0,MAX(1,ROUND((Staffing!DI$48/Assumptions!$L94),0)),0))</f>
        <v>2</v>
      </c>
      <c r="DJ100" s="52">
        <f>IF(Assumptions!$E$57&lt;=0,0,IF(Staffing!DJ$48&gt;0,MAX(1,ROUND((Staffing!DJ$48/Assumptions!$L94),0)),0))</f>
        <v>2</v>
      </c>
      <c r="DK100" s="52">
        <f>IF(Assumptions!$E$57&lt;=0,0,IF(Staffing!DK$48&gt;0,MAX(1,ROUND((Staffing!DK$48/Assumptions!$L94),0)),0))</f>
        <v>2</v>
      </c>
      <c r="DL100" s="52">
        <f>IF(Assumptions!$E$57&lt;=0,0,IF(Staffing!DL$48&gt;0,MAX(1,ROUND((Staffing!DL$48/Assumptions!$L94),0)),0))</f>
        <v>2</v>
      </c>
      <c r="DM100" s="52">
        <f>IF(Assumptions!$E$57&lt;=0,0,IF(Staffing!DM$48&gt;0,MAX(1,ROUND((Staffing!DM$48/Assumptions!$L94),0)),0))</f>
        <v>2</v>
      </c>
      <c r="DN100" s="52">
        <f>IF(Assumptions!$E$57&lt;=0,0,IF(Staffing!DN$48&gt;0,MAX(1,ROUND((Staffing!DN$48/Assumptions!$L94),0)),0))</f>
        <v>2</v>
      </c>
      <c r="DO100" s="52">
        <f>IF(Assumptions!$E$57&lt;=0,0,IF(Staffing!DO$48&gt;0,MAX(1,ROUND((Staffing!DO$48/Assumptions!$L94),0)),0))</f>
        <v>2</v>
      </c>
      <c r="DP100" s="52">
        <f>IF(Assumptions!$E$57&lt;=0,0,IF(Staffing!DP$48&gt;0,MAX(1,ROUND((Staffing!DP$48/Assumptions!$L94),0)),0))</f>
        <v>2</v>
      </c>
      <c r="DQ100" s="52">
        <f>IF(Assumptions!$E$57&lt;=0,0,IF(Staffing!DQ$48&gt;0,MAX(1,ROUND((Staffing!DQ$48/Assumptions!$L94),0)),0))</f>
        <v>2</v>
      </c>
      <c r="DR100" s="52">
        <f>IF(Assumptions!$E$57&lt;=0,0,IF(Staffing!DR$48&gt;0,MAX(1,ROUND((Staffing!DR$48/Assumptions!$L94),0)),0))</f>
        <v>2</v>
      </c>
      <c r="DS100" s="52">
        <f>IF(Assumptions!$E$57&lt;=0,0,IF(Staffing!DS$48&gt;0,MAX(1,ROUND((Staffing!DS$48/Assumptions!$L94),0)),0))</f>
        <v>2</v>
      </c>
      <c r="DT100" s="52">
        <f>IF(Assumptions!$E$57&lt;=0,0,IF(Staffing!DT$48&gt;0,MAX(1,ROUND((Staffing!DT$48/Assumptions!$L94),0)),0))</f>
        <v>2</v>
      </c>
      <c r="DU100" s="52">
        <f>IF(Assumptions!$E$57&lt;=0,0,IF(Staffing!DU$48&gt;0,MAX(1,ROUND((Staffing!DU$48/Assumptions!$L94),0)),0))</f>
        <v>2</v>
      </c>
      <c r="DV100" s="52">
        <f>IF(Assumptions!$E$57&lt;=0,0,IF(Staffing!DV$48&gt;0,MAX(1,ROUND((Staffing!DV$48/Assumptions!$L94),0)),0))</f>
        <v>2</v>
      </c>
    </row>
    <row r="101" spans="4:126" outlineLevel="1">
      <c r="D101" s="1" t="s">
        <v>175</v>
      </c>
      <c r="F101" s="52">
        <f>IF(Assumptions!$E$57&lt;=0,0,IF(Staffing!F$48&gt;0,MAX(1,ROUND((Staffing!F$48/Assumptions!$L95),0)),0))</f>
        <v>0</v>
      </c>
      <c r="G101" s="52">
        <f>IF(Assumptions!$E$57&lt;=0,0,IF(Staffing!G$48&gt;0,MAX(1,ROUND((Staffing!G$48/Assumptions!$L95),0)),0))</f>
        <v>0</v>
      </c>
      <c r="H101" s="52">
        <f>IF(Assumptions!$E$57&lt;=0,0,IF(Staffing!H$48&gt;0,MAX(1,ROUND((Staffing!H$48/Assumptions!$L95),0)),0))</f>
        <v>0</v>
      </c>
      <c r="I101" s="52">
        <f>IF(Assumptions!$E$57&lt;=0,0,IF(Staffing!I$48&gt;0,MAX(1,ROUND((Staffing!I$48/Assumptions!$L95),0)),0))</f>
        <v>0</v>
      </c>
      <c r="J101" s="52">
        <f>IF(Assumptions!$E$57&lt;=0,0,IF(Staffing!J$48&gt;0,MAX(1,ROUND((Staffing!J$48/Assumptions!$L95),0)),0))</f>
        <v>0</v>
      </c>
      <c r="K101" s="52">
        <f>IF(Assumptions!$E$57&lt;=0,0,IF(Staffing!K$48&gt;0,MAX(1,ROUND((Staffing!K$48/Assumptions!$L95),0)),0))</f>
        <v>0</v>
      </c>
      <c r="L101" s="52">
        <f>IF(Assumptions!$E$57&lt;=0,0,IF(Staffing!L$48&gt;0,MAX(1,ROUND((Staffing!L$48/Assumptions!$L95),0)),0))</f>
        <v>0</v>
      </c>
      <c r="M101" s="52">
        <f>IF(Assumptions!$E$57&lt;=0,0,IF(Staffing!M$48&gt;0,MAX(1,ROUND((Staffing!M$48/Assumptions!$L95),0)),0))</f>
        <v>0</v>
      </c>
      <c r="N101" s="52">
        <f>IF(Assumptions!$E$57&lt;=0,0,IF(Staffing!N$48&gt;0,MAX(1,ROUND((Staffing!N$48/Assumptions!$L95),0)),0))</f>
        <v>0</v>
      </c>
      <c r="O101" s="52">
        <f>IF(Assumptions!$E$57&lt;=0,0,IF(Staffing!O$48&gt;0,MAX(1,ROUND((Staffing!O$48/Assumptions!$L95),0)),0))</f>
        <v>0</v>
      </c>
      <c r="P101" s="52">
        <f>IF(Assumptions!$E$57&lt;=0,0,IF(Staffing!P$48&gt;0,MAX(1,ROUND((Staffing!P$48/Assumptions!$L95),0)),0))</f>
        <v>0</v>
      </c>
      <c r="Q101" s="52">
        <f>IF(Assumptions!$E$57&lt;=0,0,IF(Staffing!Q$48&gt;0,MAX(1,ROUND((Staffing!Q$48/Assumptions!$L95),0)),0))</f>
        <v>0</v>
      </c>
      <c r="R101" s="52">
        <f>IF(Assumptions!$E$57&lt;=0,0,IF(Staffing!R$48&gt;0,MAX(1,ROUND((Staffing!R$48/Assumptions!$L95),0)),0))</f>
        <v>0</v>
      </c>
      <c r="S101" s="52">
        <f>IF(Assumptions!$E$57&lt;=0,0,IF(Staffing!S$48&gt;0,MAX(1,ROUND((Staffing!S$48/Assumptions!$L95),0)),0))</f>
        <v>0</v>
      </c>
      <c r="T101" s="52">
        <f>IF(Assumptions!$E$57&lt;=0,0,IF(Staffing!T$48&gt;0,MAX(1,ROUND((Staffing!T$48/Assumptions!$L95),0)),0))</f>
        <v>0</v>
      </c>
      <c r="U101" s="52">
        <f>IF(Assumptions!$E$57&lt;=0,0,IF(Staffing!U$48&gt;0,MAX(1,ROUND((Staffing!U$48/Assumptions!$L95),0)),0))</f>
        <v>0</v>
      </c>
      <c r="V101" s="52">
        <f>IF(Assumptions!$E$57&lt;=0,0,IF(Staffing!V$48&gt;0,MAX(1,ROUND((Staffing!V$48/Assumptions!$L95),0)),0))</f>
        <v>0</v>
      </c>
      <c r="W101" s="52">
        <f>IF(Assumptions!$E$57&lt;=0,0,IF(Staffing!W$48&gt;0,MAX(1,ROUND((Staffing!W$48/Assumptions!$L95),0)),0))</f>
        <v>0</v>
      </c>
      <c r="X101" s="52">
        <f>IF(Assumptions!$E$57&lt;=0,0,IF(Staffing!X$48&gt;0,MAX(1,ROUND((Staffing!X$48/Assumptions!$L95),0)),0))</f>
        <v>0</v>
      </c>
      <c r="Y101" s="52">
        <f>IF(Assumptions!$E$57&lt;=0,0,IF(Staffing!Y$48&gt;0,MAX(1,ROUND((Staffing!Y$48/Assumptions!$L95),0)),0))</f>
        <v>0</v>
      </c>
      <c r="Z101" s="52">
        <f>IF(Assumptions!$E$57&lt;=0,0,IF(Staffing!Z$48&gt;0,MAX(1,ROUND((Staffing!Z$48/Assumptions!$L95),0)),0))</f>
        <v>0</v>
      </c>
      <c r="AA101" s="52">
        <f>IF(Assumptions!$E$57&lt;=0,0,IF(Staffing!AA$48&gt;0,MAX(1,ROUND((Staffing!AA$48/Assumptions!$L95),0)),0))</f>
        <v>0</v>
      </c>
      <c r="AB101" s="52">
        <f>IF(Assumptions!$E$57&lt;=0,0,IF(Staffing!AB$48&gt;0,MAX(1,ROUND((Staffing!AB$48/Assumptions!$L95),0)),0))</f>
        <v>0</v>
      </c>
      <c r="AC101" s="52">
        <f>IF(Assumptions!$E$57&lt;=0,0,IF(Staffing!AC$48&gt;0,MAX(1,ROUND((Staffing!AC$48/Assumptions!$L95),0)),0))</f>
        <v>0</v>
      </c>
      <c r="AD101" s="52">
        <f>IF(Assumptions!$E$57&lt;=0,0,IF(Staffing!AD$48&gt;0,MAX(1,ROUND((Staffing!AD$48/Assumptions!$L95),0)),0))</f>
        <v>1</v>
      </c>
      <c r="AE101" s="52">
        <f>IF(Assumptions!$E$57&lt;=0,0,IF(Staffing!AE$48&gt;0,MAX(1,ROUND((Staffing!AE$48/Assumptions!$L95),0)),0))</f>
        <v>1</v>
      </c>
      <c r="AF101" s="52">
        <f>IF(Assumptions!$E$57&lt;=0,0,IF(Staffing!AF$48&gt;0,MAX(1,ROUND((Staffing!AF$48/Assumptions!$L95),0)),0))</f>
        <v>1</v>
      </c>
      <c r="AG101" s="52">
        <f>IF(Assumptions!$E$57&lt;=0,0,IF(Staffing!AG$48&gt;0,MAX(1,ROUND((Staffing!AG$48/Assumptions!$L95),0)),0))</f>
        <v>1</v>
      </c>
      <c r="AH101" s="52">
        <f>IF(Assumptions!$E$57&lt;=0,0,IF(Staffing!AH$48&gt;0,MAX(1,ROUND((Staffing!AH$48/Assumptions!$L95),0)),0))</f>
        <v>1</v>
      </c>
      <c r="AI101" s="52">
        <f>IF(Assumptions!$E$57&lt;=0,0,IF(Staffing!AI$48&gt;0,MAX(1,ROUND((Staffing!AI$48/Assumptions!$L95),0)),0))</f>
        <v>1</v>
      </c>
      <c r="AJ101" s="52">
        <f>IF(Assumptions!$E$57&lt;=0,0,IF(Staffing!AJ$48&gt;0,MAX(1,ROUND((Staffing!AJ$48/Assumptions!$L95),0)),0))</f>
        <v>1</v>
      </c>
      <c r="AK101" s="52">
        <f>IF(Assumptions!$E$57&lt;=0,0,IF(Staffing!AK$48&gt;0,MAX(1,ROUND((Staffing!AK$48/Assumptions!$L95),0)),0))</f>
        <v>1</v>
      </c>
      <c r="AL101" s="52">
        <f>IF(Assumptions!$E$57&lt;=0,0,IF(Staffing!AL$48&gt;0,MAX(1,ROUND((Staffing!AL$48/Assumptions!$L95),0)),0))</f>
        <v>1</v>
      </c>
      <c r="AM101" s="52">
        <f>IF(Assumptions!$E$57&lt;=0,0,IF(Staffing!AM$48&gt;0,MAX(1,ROUND((Staffing!AM$48/Assumptions!$L95),0)),0))</f>
        <v>1</v>
      </c>
      <c r="AN101" s="52">
        <f>IF(Assumptions!$E$57&lt;=0,0,IF(Staffing!AN$48&gt;0,MAX(1,ROUND((Staffing!AN$48/Assumptions!$L95),0)),0))</f>
        <v>1</v>
      </c>
      <c r="AO101" s="52">
        <f>IF(Assumptions!$E$57&lt;=0,0,IF(Staffing!AO$48&gt;0,MAX(1,ROUND((Staffing!AO$48/Assumptions!$L95),0)),0))</f>
        <v>1</v>
      </c>
      <c r="AP101" s="52">
        <f>IF(Assumptions!$E$57&lt;=0,0,IF(Staffing!AP$48&gt;0,MAX(1,ROUND((Staffing!AP$48/Assumptions!$L95),0)),0))</f>
        <v>1</v>
      </c>
      <c r="AQ101" s="52">
        <f>IF(Assumptions!$E$57&lt;=0,0,IF(Staffing!AQ$48&gt;0,MAX(1,ROUND((Staffing!AQ$48/Assumptions!$L95),0)),0))</f>
        <v>1</v>
      </c>
      <c r="AR101" s="52">
        <f>IF(Assumptions!$E$57&lt;=0,0,IF(Staffing!AR$48&gt;0,MAX(1,ROUND((Staffing!AR$48/Assumptions!$L95),0)),0))</f>
        <v>1</v>
      </c>
      <c r="AS101" s="52">
        <f>IF(Assumptions!$E$57&lt;=0,0,IF(Staffing!AS$48&gt;0,MAX(1,ROUND((Staffing!AS$48/Assumptions!$L95),0)),0))</f>
        <v>2</v>
      </c>
      <c r="AT101" s="52">
        <f>IF(Assumptions!$E$57&lt;=0,0,IF(Staffing!AT$48&gt;0,MAX(1,ROUND((Staffing!AT$48/Assumptions!$L95),0)),0))</f>
        <v>2</v>
      </c>
      <c r="AU101" s="52">
        <f>IF(Assumptions!$E$57&lt;=0,0,IF(Staffing!AU$48&gt;0,MAX(1,ROUND((Staffing!AU$48/Assumptions!$L95),0)),0))</f>
        <v>2</v>
      </c>
      <c r="AV101" s="52">
        <f>IF(Assumptions!$E$57&lt;=0,0,IF(Staffing!AV$48&gt;0,MAX(1,ROUND((Staffing!AV$48/Assumptions!$L95),0)),0))</f>
        <v>2</v>
      </c>
      <c r="AW101" s="52">
        <f>IF(Assumptions!$E$57&lt;=0,0,IF(Staffing!AW$48&gt;0,MAX(1,ROUND((Staffing!AW$48/Assumptions!$L95),0)),0))</f>
        <v>2</v>
      </c>
      <c r="AX101" s="52">
        <f>IF(Assumptions!$E$57&lt;=0,0,IF(Staffing!AX$48&gt;0,MAX(1,ROUND((Staffing!AX$48/Assumptions!$L95),0)),0))</f>
        <v>2</v>
      </c>
      <c r="AY101" s="52">
        <f>IF(Assumptions!$E$57&lt;=0,0,IF(Staffing!AY$48&gt;0,MAX(1,ROUND((Staffing!AY$48/Assumptions!$L95),0)),0))</f>
        <v>2</v>
      </c>
      <c r="AZ101" s="52">
        <f>IF(Assumptions!$E$57&lt;=0,0,IF(Staffing!AZ$48&gt;0,MAX(1,ROUND((Staffing!AZ$48/Assumptions!$L95),0)),0))</f>
        <v>2</v>
      </c>
      <c r="BA101" s="52">
        <f>IF(Assumptions!$E$57&lt;=0,0,IF(Staffing!BA$48&gt;0,MAX(1,ROUND((Staffing!BA$48/Assumptions!$L95),0)),0))</f>
        <v>2</v>
      </c>
      <c r="BB101" s="52">
        <f>IF(Assumptions!$E$57&lt;=0,0,IF(Staffing!BB$48&gt;0,MAX(1,ROUND((Staffing!BB$48/Assumptions!$L95),0)),0))</f>
        <v>2</v>
      </c>
      <c r="BC101" s="52">
        <f>IF(Assumptions!$E$57&lt;=0,0,IF(Staffing!BC$48&gt;0,MAX(1,ROUND((Staffing!BC$48/Assumptions!$L95),0)),0))</f>
        <v>2</v>
      </c>
      <c r="BD101" s="52">
        <f>IF(Assumptions!$E$57&lt;=0,0,IF(Staffing!BD$48&gt;0,MAX(1,ROUND((Staffing!BD$48/Assumptions!$L95),0)),0))</f>
        <v>2</v>
      </c>
      <c r="BE101" s="52">
        <f>IF(Assumptions!$E$57&lt;=0,0,IF(Staffing!BE$48&gt;0,MAX(1,ROUND((Staffing!BE$48/Assumptions!$L95),0)),0))</f>
        <v>2</v>
      </c>
      <c r="BF101" s="52">
        <f>IF(Assumptions!$E$57&lt;=0,0,IF(Staffing!BF$48&gt;0,MAX(1,ROUND((Staffing!BF$48/Assumptions!$L95),0)),0))</f>
        <v>2</v>
      </c>
      <c r="BG101" s="52">
        <f>IF(Assumptions!$E$57&lt;=0,0,IF(Staffing!BG$48&gt;0,MAX(1,ROUND((Staffing!BG$48/Assumptions!$L95),0)),0))</f>
        <v>2</v>
      </c>
      <c r="BH101" s="52">
        <f>IF(Assumptions!$E$57&lt;=0,0,IF(Staffing!BH$48&gt;0,MAX(1,ROUND((Staffing!BH$48/Assumptions!$L95),0)),0))</f>
        <v>2</v>
      </c>
      <c r="BI101" s="52">
        <f>IF(Assumptions!$E$57&lt;=0,0,IF(Staffing!BI$48&gt;0,MAX(1,ROUND((Staffing!BI$48/Assumptions!$L95),0)),0))</f>
        <v>2</v>
      </c>
      <c r="BJ101" s="52">
        <f>IF(Assumptions!$E$57&lt;=0,0,IF(Staffing!BJ$48&gt;0,MAX(1,ROUND((Staffing!BJ$48/Assumptions!$L95),0)),0))</f>
        <v>2</v>
      </c>
      <c r="BK101" s="52">
        <f>IF(Assumptions!$E$57&lt;=0,0,IF(Staffing!BK$48&gt;0,MAX(1,ROUND((Staffing!BK$48/Assumptions!$L95),0)),0))</f>
        <v>2</v>
      </c>
      <c r="BL101" s="52">
        <f>IF(Assumptions!$E$57&lt;=0,0,IF(Staffing!BL$48&gt;0,MAX(1,ROUND((Staffing!BL$48/Assumptions!$L95),0)),0))</f>
        <v>2</v>
      </c>
      <c r="BM101" s="52">
        <f>IF(Assumptions!$E$57&lt;=0,0,IF(Staffing!BM$48&gt;0,MAX(1,ROUND((Staffing!BM$48/Assumptions!$L95),0)),0))</f>
        <v>2</v>
      </c>
      <c r="BN101" s="52">
        <f>IF(Assumptions!$E$57&lt;=0,0,IF(Staffing!BN$48&gt;0,MAX(1,ROUND((Staffing!BN$48/Assumptions!$L95),0)),0))</f>
        <v>2</v>
      </c>
      <c r="BO101" s="52">
        <f>IF(Assumptions!$E$57&lt;=0,0,IF(Staffing!BO$48&gt;0,MAX(1,ROUND((Staffing!BO$48/Assumptions!$L95),0)),0))</f>
        <v>2</v>
      </c>
      <c r="BP101" s="52">
        <f>IF(Assumptions!$E$57&lt;=0,0,IF(Staffing!BP$48&gt;0,MAX(1,ROUND((Staffing!BP$48/Assumptions!$L95),0)),0))</f>
        <v>2</v>
      </c>
      <c r="BQ101" s="52">
        <f>IF(Assumptions!$E$57&lt;=0,0,IF(Staffing!BQ$48&gt;0,MAX(1,ROUND((Staffing!BQ$48/Assumptions!$L95),0)),0))</f>
        <v>2</v>
      </c>
      <c r="BR101" s="52">
        <f>IF(Assumptions!$E$57&lt;=0,0,IF(Staffing!BR$48&gt;0,MAX(1,ROUND((Staffing!BR$48/Assumptions!$L95),0)),0))</f>
        <v>2</v>
      </c>
      <c r="BS101" s="52">
        <f>IF(Assumptions!$E$57&lt;=0,0,IF(Staffing!BS$48&gt;0,MAX(1,ROUND((Staffing!BS$48/Assumptions!$L95),0)),0))</f>
        <v>2</v>
      </c>
      <c r="BT101" s="52">
        <f>IF(Assumptions!$E$57&lt;=0,0,IF(Staffing!BT$48&gt;0,MAX(1,ROUND((Staffing!BT$48/Assumptions!$L95),0)),0))</f>
        <v>2</v>
      </c>
      <c r="BU101" s="52">
        <f>IF(Assumptions!$E$57&lt;=0,0,IF(Staffing!BU$48&gt;0,MAX(1,ROUND((Staffing!BU$48/Assumptions!$L95),0)),0))</f>
        <v>2</v>
      </c>
      <c r="BV101" s="52">
        <f>IF(Assumptions!$E$57&lt;=0,0,IF(Staffing!BV$48&gt;0,MAX(1,ROUND((Staffing!BV$48/Assumptions!$L95),0)),0))</f>
        <v>2</v>
      </c>
      <c r="BW101" s="52">
        <f>IF(Assumptions!$E$57&lt;=0,0,IF(Staffing!BW$48&gt;0,MAX(1,ROUND((Staffing!BW$48/Assumptions!$L95),0)),0))</f>
        <v>2</v>
      </c>
      <c r="BX101" s="52">
        <f>IF(Assumptions!$E$57&lt;=0,0,IF(Staffing!BX$48&gt;0,MAX(1,ROUND((Staffing!BX$48/Assumptions!$L95),0)),0))</f>
        <v>2</v>
      </c>
      <c r="BY101" s="52">
        <f>IF(Assumptions!$E$57&lt;=0,0,IF(Staffing!BY$48&gt;0,MAX(1,ROUND((Staffing!BY$48/Assumptions!$L95),0)),0))</f>
        <v>2</v>
      </c>
      <c r="BZ101" s="52">
        <f>IF(Assumptions!$E$57&lt;=0,0,IF(Staffing!BZ$48&gt;0,MAX(1,ROUND((Staffing!BZ$48/Assumptions!$L95),0)),0))</f>
        <v>2</v>
      </c>
      <c r="CA101" s="52">
        <f>IF(Assumptions!$E$57&lt;=0,0,IF(Staffing!CA$48&gt;0,MAX(1,ROUND((Staffing!CA$48/Assumptions!$L95),0)),0))</f>
        <v>2</v>
      </c>
      <c r="CB101" s="52">
        <f>IF(Assumptions!$E$57&lt;=0,0,IF(Staffing!CB$48&gt;0,MAX(1,ROUND((Staffing!CB$48/Assumptions!$L95),0)),0))</f>
        <v>2</v>
      </c>
      <c r="CC101" s="52">
        <f>IF(Assumptions!$E$57&lt;=0,0,IF(Staffing!CC$48&gt;0,MAX(1,ROUND((Staffing!CC$48/Assumptions!$L95),0)),0))</f>
        <v>2</v>
      </c>
      <c r="CD101" s="52">
        <f>IF(Assumptions!$E$57&lt;=0,0,IF(Staffing!CD$48&gt;0,MAX(1,ROUND((Staffing!CD$48/Assumptions!$L95),0)),0))</f>
        <v>2</v>
      </c>
      <c r="CE101" s="52">
        <f>IF(Assumptions!$E$57&lt;=0,0,IF(Staffing!CE$48&gt;0,MAX(1,ROUND((Staffing!CE$48/Assumptions!$L95),0)),0))</f>
        <v>2</v>
      </c>
      <c r="CF101" s="52">
        <f>IF(Assumptions!$E$57&lt;=0,0,IF(Staffing!CF$48&gt;0,MAX(1,ROUND((Staffing!CF$48/Assumptions!$L95),0)),0))</f>
        <v>2</v>
      </c>
      <c r="CG101" s="52">
        <f>IF(Assumptions!$E$57&lt;=0,0,IF(Staffing!CG$48&gt;0,MAX(1,ROUND((Staffing!CG$48/Assumptions!$L95),0)),0))</f>
        <v>2</v>
      </c>
      <c r="CH101" s="52">
        <f>IF(Assumptions!$E$57&lt;=0,0,IF(Staffing!CH$48&gt;0,MAX(1,ROUND((Staffing!CH$48/Assumptions!$L95),0)),0))</f>
        <v>2</v>
      </c>
      <c r="CI101" s="52">
        <f>IF(Assumptions!$E$57&lt;=0,0,IF(Staffing!CI$48&gt;0,MAX(1,ROUND((Staffing!CI$48/Assumptions!$L95),0)),0))</f>
        <v>2</v>
      </c>
      <c r="CJ101" s="52">
        <f>IF(Assumptions!$E$57&lt;=0,0,IF(Staffing!CJ$48&gt;0,MAX(1,ROUND((Staffing!CJ$48/Assumptions!$L95),0)),0))</f>
        <v>2</v>
      </c>
      <c r="CK101" s="52">
        <f>IF(Assumptions!$E$57&lt;=0,0,IF(Staffing!CK$48&gt;0,MAX(1,ROUND((Staffing!CK$48/Assumptions!$L95),0)),0))</f>
        <v>2</v>
      </c>
      <c r="CL101" s="52">
        <f>IF(Assumptions!$E$57&lt;=0,0,IF(Staffing!CL$48&gt;0,MAX(1,ROUND((Staffing!CL$48/Assumptions!$L95),0)),0))</f>
        <v>2</v>
      </c>
      <c r="CM101" s="52">
        <f>IF(Assumptions!$E$57&lt;=0,0,IF(Staffing!CM$48&gt;0,MAX(1,ROUND((Staffing!CM$48/Assumptions!$L95),0)),0))</f>
        <v>2</v>
      </c>
      <c r="CN101" s="52">
        <f>IF(Assumptions!$E$57&lt;=0,0,IF(Staffing!CN$48&gt;0,MAX(1,ROUND((Staffing!CN$48/Assumptions!$L95),0)),0))</f>
        <v>2</v>
      </c>
      <c r="CO101" s="52">
        <f>IF(Assumptions!$E$57&lt;=0,0,IF(Staffing!CO$48&gt;0,MAX(1,ROUND((Staffing!CO$48/Assumptions!$L95),0)),0))</f>
        <v>2</v>
      </c>
      <c r="CP101" s="52">
        <f>IF(Assumptions!$E$57&lt;=0,0,IF(Staffing!CP$48&gt;0,MAX(1,ROUND((Staffing!CP$48/Assumptions!$L95),0)),0))</f>
        <v>2</v>
      </c>
      <c r="CQ101" s="52">
        <f>IF(Assumptions!$E$57&lt;=0,0,IF(Staffing!CQ$48&gt;0,MAX(1,ROUND((Staffing!CQ$48/Assumptions!$L95),0)),0))</f>
        <v>2</v>
      </c>
      <c r="CR101" s="52">
        <f>IF(Assumptions!$E$57&lt;=0,0,IF(Staffing!CR$48&gt;0,MAX(1,ROUND((Staffing!CR$48/Assumptions!$L95),0)),0))</f>
        <v>2</v>
      </c>
      <c r="CS101" s="52">
        <f>IF(Assumptions!$E$57&lt;=0,0,IF(Staffing!CS$48&gt;0,MAX(1,ROUND((Staffing!CS$48/Assumptions!$L95),0)),0))</f>
        <v>2</v>
      </c>
      <c r="CT101" s="52">
        <f>IF(Assumptions!$E$57&lt;=0,0,IF(Staffing!CT$48&gt;0,MAX(1,ROUND((Staffing!CT$48/Assumptions!$L95),0)),0))</f>
        <v>2</v>
      </c>
      <c r="CU101" s="52">
        <f>IF(Assumptions!$E$57&lt;=0,0,IF(Staffing!CU$48&gt;0,MAX(1,ROUND((Staffing!CU$48/Assumptions!$L95),0)),0))</f>
        <v>2</v>
      </c>
      <c r="CV101" s="52">
        <f>IF(Assumptions!$E$57&lt;=0,0,IF(Staffing!CV$48&gt;0,MAX(1,ROUND((Staffing!CV$48/Assumptions!$L95),0)),0))</f>
        <v>2</v>
      </c>
      <c r="CW101" s="52">
        <f>IF(Assumptions!$E$57&lt;=0,0,IF(Staffing!CW$48&gt;0,MAX(1,ROUND((Staffing!CW$48/Assumptions!$L95),0)),0))</f>
        <v>2</v>
      </c>
      <c r="CX101" s="52">
        <f>IF(Assumptions!$E$57&lt;=0,0,IF(Staffing!CX$48&gt;0,MAX(1,ROUND((Staffing!CX$48/Assumptions!$L95),0)),0))</f>
        <v>2</v>
      </c>
      <c r="CY101" s="52">
        <f>IF(Assumptions!$E$57&lt;=0,0,IF(Staffing!CY$48&gt;0,MAX(1,ROUND((Staffing!CY$48/Assumptions!$L95),0)),0))</f>
        <v>2</v>
      </c>
      <c r="CZ101" s="52">
        <f>IF(Assumptions!$E$57&lt;=0,0,IF(Staffing!CZ$48&gt;0,MAX(1,ROUND((Staffing!CZ$48/Assumptions!$L95),0)),0))</f>
        <v>2</v>
      </c>
      <c r="DA101" s="52">
        <f>IF(Assumptions!$E$57&lt;=0,0,IF(Staffing!DA$48&gt;0,MAX(1,ROUND((Staffing!DA$48/Assumptions!$L95),0)),0))</f>
        <v>2</v>
      </c>
      <c r="DB101" s="52">
        <f>IF(Assumptions!$E$57&lt;=0,0,IF(Staffing!DB$48&gt;0,MAX(1,ROUND((Staffing!DB$48/Assumptions!$L95),0)),0))</f>
        <v>2</v>
      </c>
      <c r="DC101" s="52">
        <f>IF(Assumptions!$E$57&lt;=0,0,IF(Staffing!DC$48&gt;0,MAX(1,ROUND((Staffing!DC$48/Assumptions!$L95),0)),0))</f>
        <v>2</v>
      </c>
      <c r="DD101" s="52">
        <f>IF(Assumptions!$E$57&lt;=0,0,IF(Staffing!DD$48&gt;0,MAX(1,ROUND((Staffing!DD$48/Assumptions!$L95),0)),0))</f>
        <v>2</v>
      </c>
      <c r="DE101" s="52">
        <f>IF(Assumptions!$E$57&lt;=0,0,IF(Staffing!DE$48&gt;0,MAX(1,ROUND((Staffing!DE$48/Assumptions!$L95),0)),0))</f>
        <v>2</v>
      </c>
      <c r="DF101" s="52">
        <f>IF(Assumptions!$E$57&lt;=0,0,IF(Staffing!DF$48&gt;0,MAX(1,ROUND((Staffing!DF$48/Assumptions!$L95),0)),0))</f>
        <v>2</v>
      </c>
      <c r="DG101" s="52">
        <f>IF(Assumptions!$E$57&lt;=0,0,IF(Staffing!DG$48&gt;0,MAX(1,ROUND((Staffing!DG$48/Assumptions!$L95),0)),0))</f>
        <v>2</v>
      </c>
      <c r="DH101" s="52">
        <f>IF(Assumptions!$E$57&lt;=0,0,IF(Staffing!DH$48&gt;0,MAX(1,ROUND((Staffing!DH$48/Assumptions!$L95),0)),0))</f>
        <v>2</v>
      </c>
      <c r="DI101" s="52">
        <f>IF(Assumptions!$E$57&lt;=0,0,IF(Staffing!DI$48&gt;0,MAX(1,ROUND((Staffing!DI$48/Assumptions!$L95),0)),0))</f>
        <v>2</v>
      </c>
      <c r="DJ101" s="52">
        <f>IF(Assumptions!$E$57&lt;=0,0,IF(Staffing!DJ$48&gt;0,MAX(1,ROUND((Staffing!DJ$48/Assumptions!$L95),0)),0))</f>
        <v>2</v>
      </c>
      <c r="DK101" s="52">
        <f>IF(Assumptions!$E$57&lt;=0,0,IF(Staffing!DK$48&gt;0,MAX(1,ROUND((Staffing!DK$48/Assumptions!$L95),0)),0))</f>
        <v>2</v>
      </c>
      <c r="DL101" s="52">
        <f>IF(Assumptions!$E$57&lt;=0,0,IF(Staffing!DL$48&gt;0,MAX(1,ROUND((Staffing!DL$48/Assumptions!$L95),0)),0))</f>
        <v>2</v>
      </c>
      <c r="DM101" s="52">
        <f>IF(Assumptions!$E$57&lt;=0,0,IF(Staffing!DM$48&gt;0,MAX(1,ROUND((Staffing!DM$48/Assumptions!$L95),0)),0))</f>
        <v>2</v>
      </c>
      <c r="DN101" s="52">
        <f>IF(Assumptions!$E$57&lt;=0,0,IF(Staffing!DN$48&gt;0,MAX(1,ROUND((Staffing!DN$48/Assumptions!$L95),0)),0))</f>
        <v>2</v>
      </c>
      <c r="DO101" s="52">
        <f>IF(Assumptions!$E$57&lt;=0,0,IF(Staffing!DO$48&gt;0,MAX(1,ROUND((Staffing!DO$48/Assumptions!$L95),0)),0))</f>
        <v>2</v>
      </c>
      <c r="DP101" s="52">
        <f>IF(Assumptions!$E$57&lt;=0,0,IF(Staffing!DP$48&gt;0,MAX(1,ROUND((Staffing!DP$48/Assumptions!$L95),0)),0))</f>
        <v>2</v>
      </c>
      <c r="DQ101" s="52">
        <f>IF(Assumptions!$E$57&lt;=0,0,IF(Staffing!DQ$48&gt;0,MAX(1,ROUND((Staffing!DQ$48/Assumptions!$L95),0)),0))</f>
        <v>2</v>
      </c>
      <c r="DR101" s="52">
        <f>IF(Assumptions!$E$57&lt;=0,0,IF(Staffing!DR$48&gt;0,MAX(1,ROUND((Staffing!DR$48/Assumptions!$L95),0)),0))</f>
        <v>2</v>
      </c>
      <c r="DS101" s="52">
        <f>IF(Assumptions!$E$57&lt;=0,0,IF(Staffing!DS$48&gt;0,MAX(1,ROUND((Staffing!DS$48/Assumptions!$L95),0)),0))</f>
        <v>2</v>
      </c>
      <c r="DT101" s="52">
        <f>IF(Assumptions!$E$57&lt;=0,0,IF(Staffing!DT$48&gt;0,MAX(1,ROUND((Staffing!DT$48/Assumptions!$L95),0)),0))</f>
        <v>2</v>
      </c>
      <c r="DU101" s="52">
        <f>IF(Assumptions!$E$57&lt;=0,0,IF(Staffing!DU$48&gt;0,MAX(1,ROUND((Staffing!DU$48/Assumptions!$L95),0)),0))</f>
        <v>2</v>
      </c>
      <c r="DV101" s="52">
        <f>IF(Assumptions!$E$57&lt;=0,0,IF(Staffing!DV$48&gt;0,MAX(1,ROUND((Staffing!DV$48/Assumptions!$L95),0)),0))</f>
        <v>2</v>
      </c>
    </row>
    <row r="102" spans="4:126" outlineLevel="1">
      <c r="D102" s="1" t="s">
        <v>176</v>
      </c>
      <c r="F102" s="52">
        <f>IF(Assumptions!$E$57&lt;=0,0,IF(Staffing!F$48&gt;0,MAX(1,ROUND((Staffing!F$48/Assumptions!$L96),0)),0))</f>
        <v>0</v>
      </c>
      <c r="G102" s="52">
        <f>IF(Assumptions!$E$57&lt;=0,0,IF(Staffing!G$48&gt;0,MAX(1,ROUND((Staffing!G$48/Assumptions!$L96),0)),0))</f>
        <v>0</v>
      </c>
      <c r="H102" s="52">
        <f>IF(Assumptions!$E$57&lt;=0,0,IF(Staffing!H$48&gt;0,MAX(1,ROUND((Staffing!H$48/Assumptions!$L96),0)),0))</f>
        <v>0</v>
      </c>
      <c r="I102" s="52">
        <f>IF(Assumptions!$E$57&lt;=0,0,IF(Staffing!I$48&gt;0,MAX(1,ROUND((Staffing!I$48/Assumptions!$L96),0)),0))</f>
        <v>0</v>
      </c>
      <c r="J102" s="52">
        <f>IF(Assumptions!$E$57&lt;=0,0,IF(Staffing!J$48&gt;0,MAX(1,ROUND((Staffing!J$48/Assumptions!$L96),0)),0))</f>
        <v>0</v>
      </c>
      <c r="K102" s="52">
        <f>IF(Assumptions!$E$57&lt;=0,0,IF(Staffing!K$48&gt;0,MAX(1,ROUND((Staffing!K$48/Assumptions!$L96),0)),0))</f>
        <v>0</v>
      </c>
      <c r="L102" s="52">
        <f>IF(Assumptions!$E$57&lt;=0,0,IF(Staffing!L$48&gt;0,MAX(1,ROUND((Staffing!L$48/Assumptions!$L96),0)),0))</f>
        <v>0</v>
      </c>
      <c r="M102" s="52">
        <f>IF(Assumptions!$E$57&lt;=0,0,IF(Staffing!M$48&gt;0,MAX(1,ROUND((Staffing!M$48/Assumptions!$L96),0)),0))</f>
        <v>0</v>
      </c>
      <c r="N102" s="52">
        <f>IF(Assumptions!$E$57&lt;=0,0,IF(Staffing!N$48&gt;0,MAX(1,ROUND((Staffing!N$48/Assumptions!$L96),0)),0))</f>
        <v>0</v>
      </c>
      <c r="O102" s="52">
        <f>IF(Assumptions!$E$57&lt;=0,0,IF(Staffing!O$48&gt;0,MAX(1,ROUND((Staffing!O$48/Assumptions!$L96),0)),0))</f>
        <v>0</v>
      </c>
      <c r="P102" s="52">
        <f>IF(Assumptions!$E$57&lt;=0,0,IF(Staffing!P$48&gt;0,MAX(1,ROUND((Staffing!P$48/Assumptions!$L96),0)),0))</f>
        <v>0</v>
      </c>
      <c r="Q102" s="52">
        <f>IF(Assumptions!$E$57&lt;=0,0,IF(Staffing!Q$48&gt;0,MAX(1,ROUND((Staffing!Q$48/Assumptions!$L96),0)),0))</f>
        <v>0</v>
      </c>
      <c r="R102" s="52">
        <f>IF(Assumptions!$E$57&lt;=0,0,IF(Staffing!R$48&gt;0,MAX(1,ROUND((Staffing!R$48/Assumptions!$L96),0)),0))</f>
        <v>0</v>
      </c>
      <c r="S102" s="52">
        <f>IF(Assumptions!$E$57&lt;=0,0,IF(Staffing!S$48&gt;0,MAX(1,ROUND((Staffing!S$48/Assumptions!$L96),0)),0))</f>
        <v>0</v>
      </c>
      <c r="T102" s="52">
        <f>IF(Assumptions!$E$57&lt;=0,0,IF(Staffing!T$48&gt;0,MAX(1,ROUND((Staffing!T$48/Assumptions!$L96),0)),0))</f>
        <v>0</v>
      </c>
      <c r="U102" s="52">
        <f>IF(Assumptions!$E$57&lt;=0,0,IF(Staffing!U$48&gt;0,MAX(1,ROUND((Staffing!U$48/Assumptions!$L96),0)),0))</f>
        <v>0</v>
      </c>
      <c r="V102" s="52">
        <f>IF(Assumptions!$E$57&lt;=0,0,IF(Staffing!V$48&gt;0,MAX(1,ROUND((Staffing!V$48/Assumptions!$L96),0)),0))</f>
        <v>0</v>
      </c>
      <c r="W102" s="52">
        <f>IF(Assumptions!$E$57&lt;=0,0,IF(Staffing!W$48&gt;0,MAX(1,ROUND((Staffing!W$48/Assumptions!$L96),0)),0))</f>
        <v>0</v>
      </c>
      <c r="X102" s="52">
        <f>IF(Assumptions!$E$57&lt;=0,0,IF(Staffing!X$48&gt;0,MAX(1,ROUND((Staffing!X$48/Assumptions!$L96),0)),0))</f>
        <v>0</v>
      </c>
      <c r="Y102" s="52">
        <f>IF(Assumptions!$E$57&lt;=0,0,IF(Staffing!Y$48&gt;0,MAX(1,ROUND((Staffing!Y$48/Assumptions!$L96),0)),0))</f>
        <v>0</v>
      </c>
      <c r="Z102" s="52">
        <f>IF(Assumptions!$E$57&lt;=0,0,IF(Staffing!Z$48&gt;0,MAX(1,ROUND((Staffing!Z$48/Assumptions!$L96),0)),0))</f>
        <v>0</v>
      </c>
      <c r="AA102" s="52">
        <f>IF(Assumptions!$E$57&lt;=0,0,IF(Staffing!AA$48&gt;0,MAX(1,ROUND((Staffing!AA$48/Assumptions!$L96),0)),0))</f>
        <v>0</v>
      </c>
      <c r="AB102" s="52">
        <f>IF(Assumptions!$E$57&lt;=0,0,IF(Staffing!AB$48&gt;0,MAX(1,ROUND((Staffing!AB$48/Assumptions!$L96),0)),0))</f>
        <v>0</v>
      </c>
      <c r="AC102" s="52">
        <f>IF(Assumptions!$E$57&lt;=0,0,IF(Staffing!AC$48&gt;0,MAX(1,ROUND((Staffing!AC$48/Assumptions!$L96),0)),0))</f>
        <v>0</v>
      </c>
      <c r="AD102" s="52">
        <f>IF(Assumptions!$E$57&lt;=0,0,IF(Staffing!AD$48&gt;0,MAX(1,ROUND((Staffing!AD$48/Assumptions!$L96),0)),0))</f>
        <v>1</v>
      </c>
      <c r="AE102" s="52">
        <f>IF(Assumptions!$E$57&lt;=0,0,IF(Staffing!AE$48&gt;0,MAX(1,ROUND((Staffing!AE$48/Assumptions!$L96),0)),0))</f>
        <v>1</v>
      </c>
      <c r="AF102" s="52">
        <f>IF(Assumptions!$E$57&lt;=0,0,IF(Staffing!AF$48&gt;0,MAX(1,ROUND((Staffing!AF$48/Assumptions!$L96),0)),0))</f>
        <v>1</v>
      </c>
      <c r="AG102" s="52">
        <f>IF(Assumptions!$E$57&lt;=0,0,IF(Staffing!AG$48&gt;0,MAX(1,ROUND((Staffing!AG$48/Assumptions!$L96),0)),0))</f>
        <v>1</v>
      </c>
      <c r="AH102" s="52">
        <f>IF(Assumptions!$E$57&lt;=0,0,IF(Staffing!AH$48&gt;0,MAX(1,ROUND((Staffing!AH$48/Assumptions!$L96),0)),0))</f>
        <v>1</v>
      </c>
      <c r="AI102" s="52">
        <f>IF(Assumptions!$E$57&lt;=0,0,IF(Staffing!AI$48&gt;0,MAX(1,ROUND((Staffing!AI$48/Assumptions!$L96),0)),0))</f>
        <v>1</v>
      </c>
      <c r="AJ102" s="52">
        <f>IF(Assumptions!$E$57&lt;=0,0,IF(Staffing!AJ$48&gt;0,MAX(1,ROUND((Staffing!AJ$48/Assumptions!$L96),0)),0))</f>
        <v>1</v>
      </c>
      <c r="AK102" s="52">
        <f>IF(Assumptions!$E$57&lt;=0,0,IF(Staffing!AK$48&gt;0,MAX(1,ROUND((Staffing!AK$48/Assumptions!$L96),0)),0))</f>
        <v>1</v>
      </c>
      <c r="AL102" s="52">
        <f>IF(Assumptions!$E$57&lt;=0,0,IF(Staffing!AL$48&gt;0,MAX(1,ROUND((Staffing!AL$48/Assumptions!$L96),0)),0))</f>
        <v>1</v>
      </c>
      <c r="AM102" s="52">
        <f>IF(Assumptions!$E$57&lt;=0,0,IF(Staffing!AM$48&gt;0,MAX(1,ROUND((Staffing!AM$48/Assumptions!$L96),0)),0))</f>
        <v>1</v>
      </c>
      <c r="AN102" s="52">
        <f>IF(Assumptions!$E$57&lt;=0,0,IF(Staffing!AN$48&gt;0,MAX(1,ROUND((Staffing!AN$48/Assumptions!$L96),0)),0))</f>
        <v>1</v>
      </c>
      <c r="AO102" s="52">
        <f>IF(Assumptions!$E$57&lt;=0,0,IF(Staffing!AO$48&gt;0,MAX(1,ROUND((Staffing!AO$48/Assumptions!$L96),0)),0))</f>
        <v>1</v>
      </c>
      <c r="AP102" s="52">
        <f>IF(Assumptions!$E$57&lt;=0,0,IF(Staffing!AP$48&gt;0,MAX(1,ROUND((Staffing!AP$48/Assumptions!$L96),0)),0))</f>
        <v>1</v>
      </c>
      <c r="AQ102" s="52">
        <f>IF(Assumptions!$E$57&lt;=0,0,IF(Staffing!AQ$48&gt;0,MAX(1,ROUND((Staffing!AQ$48/Assumptions!$L96),0)),0))</f>
        <v>1</v>
      </c>
      <c r="AR102" s="52">
        <f>IF(Assumptions!$E$57&lt;=0,0,IF(Staffing!AR$48&gt;0,MAX(1,ROUND((Staffing!AR$48/Assumptions!$L96),0)),0))</f>
        <v>1</v>
      </c>
      <c r="AS102" s="52">
        <f>IF(Assumptions!$E$57&lt;=0,0,IF(Staffing!AS$48&gt;0,MAX(1,ROUND((Staffing!AS$48/Assumptions!$L96),0)),0))</f>
        <v>1</v>
      </c>
      <c r="AT102" s="52">
        <f>IF(Assumptions!$E$57&lt;=0,0,IF(Staffing!AT$48&gt;0,MAX(1,ROUND((Staffing!AT$48/Assumptions!$L96),0)),0))</f>
        <v>1</v>
      </c>
      <c r="AU102" s="52">
        <f>IF(Assumptions!$E$57&lt;=0,0,IF(Staffing!AU$48&gt;0,MAX(1,ROUND((Staffing!AU$48/Assumptions!$L96),0)),0))</f>
        <v>1</v>
      </c>
      <c r="AV102" s="52">
        <f>IF(Assumptions!$E$57&lt;=0,0,IF(Staffing!AV$48&gt;0,MAX(1,ROUND((Staffing!AV$48/Assumptions!$L96),0)),0))</f>
        <v>1</v>
      </c>
      <c r="AW102" s="52">
        <f>IF(Assumptions!$E$57&lt;=0,0,IF(Staffing!AW$48&gt;0,MAX(1,ROUND((Staffing!AW$48/Assumptions!$L96),0)),0))</f>
        <v>1</v>
      </c>
      <c r="AX102" s="52">
        <f>IF(Assumptions!$E$57&lt;=0,0,IF(Staffing!AX$48&gt;0,MAX(1,ROUND((Staffing!AX$48/Assumptions!$L96),0)),0))</f>
        <v>1</v>
      </c>
      <c r="AY102" s="52">
        <f>IF(Assumptions!$E$57&lt;=0,0,IF(Staffing!AY$48&gt;0,MAX(1,ROUND((Staffing!AY$48/Assumptions!$L96),0)),0))</f>
        <v>1</v>
      </c>
      <c r="AZ102" s="52">
        <f>IF(Assumptions!$E$57&lt;=0,0,IF(Staffing!AZ$48&gt;0,MAX(1,ROUND((Staffing!AZ$48/Assumptions!$L96),0)),0))</f>
        <v>1</v>
      </c>
      <c r="BA102" s="52">
        <f>IF(Assumptions!$E$57&lt;=0,0,IF(Staffing!BA$48&gt;0,MAX(1,ROUND((Staffing!BA$48/Assumptions!$L96),0)),0))</f>
        <v>1</v>
      </c>
      <c r="BB102" s="52">
        <f>IF(Assumptions!$E$57&lt;=0,0,IF(Staffing!BB$48&gt;0,MAX(1,ROUND((Staffing!BB$48/Assumptions!$L96),0)),0))</f>
        <v>1</v>
      </c>
      <c r="BC102" s="52">
        <f>IF(Assumptions!$E$57&lt;=0,0,IF(Staffing!BC$48&gt;0,MAX(1,ROUND((Staffing!BC$48/Assumptions!$L96),0)),0))</f>
        <v>1</v>
      </c>
      <c r="BD102" s="52">
        <f>IF(Assumptions!$E$57&lt;=0,0,IF(Staffing!BD$48&gt;0,MAX(1,ROUND((Staffing!BD$48/Assumptions!$L96),0)),0))</f>
        <v>1</v>
      </c>
      <c r="BE102" s="52">
        <f>IF(Assumptions!$E$57&lt;=0,0,IF(Staffing!BE$48&gt;0,MAX(1,ROUND((Staffing!BE$48/Assumptions!$L96),0)),0))</f>
        <v>1</v>
      </c>
      <c r="BF102" s="52">
        <f>IF(Assumptions!$E$57&lt;=0,0,IF(Staffing!BF$48&gt;0,MAX(1,ROUND((Staffing!BF$48/Assumptions!$L96),0)),0))</f>
        <v>1</v>
      </c>
      <c r="BG102" s="52">
        <f>IF(Assumptions!$E$57&lt;=0,0,IF(Staffing!BG$48&gt;0,MAX(1,ROUND((Staffing!BG$48/Assumptions!$L96),0)),0))</f>
        <v>1</v>
      </c>
      <c r="BH102" s="52">
        <f>IF(Assumptions!$E$57&lt;=0,0,IF(Staffing!BH$48&gt;0,MAX(1,ROUND((Staffing!BH$48/Assumptions!$L96),0)),0))</f>
        <v>1</v>
      </c>
      <c r="BI102" s="52">
        <f>IF(Assumptions!$E$57&lt;=0,0,IF(Staffing!BI$48&gt;0,MAX(1,ROUND((Staffing!BI$48/Assumptions!$L96),0)),0))</f>
        <v>1</v>
      </c>
      <c r="BJ102" s="52">
        <f>IF(Assumptions!$E$57&lt;=0,0,IF(Staffing!BJ$48&gt;0,MAX(1,ROUND((Staffing!BJ$48/Assumptions!$L96),0)),0))</f>
        <v>1</v>
      </c>
      <c r="BK102" s="52">
        <f>IF(Assumptions!$E$57&lt;=0,0,IF(Staffing!BK$48&gt;0,MAX(1,ROUND((Staffing!BK$48/Assumptions!$L96),0)),0))</f>
        <v>1</v>
      </c>
      <c r="BL102" s="52">
        <f>IF(Assumptions!$E$57&lt;=0,0,IF(Staffing!BL$48&gt;0,MAX(1,ROUND((Staffing!BL$48/Assumptions!$L96),0)),0))</f>
        <v>1</v>
      </c>
      <c r="BM102" s="52">
        <f>IF(Assumptions!$E$57&lt;=0,0,IF(Staffing!BM$48&gt;0,MAX(1,ROUND((Staffing!BM$48/Assumptions!$L96),0)),0))</f>
        <v>1</v>
      </c>
      <c r="BN102" s="52">
        <f>IF(Assumptions!$E$57&lt;=0,0,IF(Staffing!BN$48&gt;0,MAX(1,ROUND((Staffing!BN$48/Assumptions!$L96),0)),0))</f>
        <v>1</v>
      </c>
      <c r="BO102" s="52">
        <f>IF(Assumptions!$E$57&lt;=0,0,IF(Staffing!BO$48&gt;0,MAX(1,ROUND((Staffing!BO$48/Assumptions!$L96),0)),0))</f>
        <v>1</v>
      </c>
      <c r="BP102" s="52">
        <f>IF(Assumptions!$E$57&lt;=0,0,IF(Staffing!BP$48&gt;0,MAX(1,ROUND((Staffing!BP$48/Assumptions!$L96),0)),0))</f>
        <v>1</v>
      </c>
      <c r="BQ102" s="52">
        <f>IF(Assumptions!$E$57&lt;=0,0,IF(Staffing!BQ$48&gt;0,MAX(1,ROUND((Staffing!BQ$48/Assumptions!$L96),0)),0))</f>
        <v>1</v>
      </c>
      <c r="BR102" s="52">
        <f>IF(Assumptions!$E$57&lt;=0,0,IF(Staffing!BR$48&gt;0,MAX(1,ROUND((Staffing!BR$48/Assumptions!$L96),0)),0))</f>
        <v>1</v>
      </c>
      <c r="BS102" s="52">
        <f>IF(Assumptions!$E$57&lt;=0,0,IF(Staffing!BS$48&gt;0,MAX(1,ROUND((Staffing!BS$48/Assumptions!$L96),0)),0))</f>
        <v>1</v>
      </c>
      <c r="BT102" s="52">
        <f>IF(Assumptions!$E$57&lt;=0,0,IF(Staffing!BT$48&gt;0,MAX(1,ROUND((Staffing!BT$48/Assumptions!$L96),0)),0))</f>
        <v>1</v>
      </c>
      <c r="BU102" s="52">
        <f>IF(Assumptions!$E$57&lt;=0,0,IF(Staffing!BU$48&gt;0,MAX(1,ROUND((Staffing!BU$48/Assumptions!$L96),0)),0))</f>
        <v>1</v>
      </c>
      <c r="BV102" s="52">
        <f>IF(Assumptions!$E$57&lt;=0,0,IF(Staffing!BV$48&gt;0,MAX(1,ROUND((Staffing!BV$48/Assumptions!$L96),0)),0))</f>
        <v>1</v>
      </c>
      <c r="BW102" s="52">
        <f>IF(Assumptions!$E$57&lt;=0,0,IF(Staffing!BW$48&gt;0,MAX(1,ROUND((Staffing!BW$48/Assumptions!$L96),0)),0))</f>
        <v>1</v>
      </c>
      <c r="BX102" s="52">
        <f>IF(Assumptions!$E$57&lt;=0,0,IF(Staffing!BX$48&gt;0,MAX(1,ROUND((Staffing!BX$48/Assumptions!$L96),0)),0))</f>
        <v>1</v>
      </c>
      <c r="BY102" s="52">
        <f>IF(Assumptions!$E$57&lt;=0,0,IF(Staffing!BY$48&gt;0,MAX(1,ROUND((Staffing!BY$48/Assumptions!$L96),0)),0))</f>
        <v>1</v>
      </c>
      <c r="BZ102" s="52">
        <f>IF(Assumptions!$E$57&lt;=0,0,IF(Staffing!BZ$48&gt;0,MAX(1,ROUND((Staffing!BZ$48/Assumptions!$L96),0)),0))</f>
        <v>1</v>
      </c>
      <c r="CA102" s="52">
        <f>IF(Assumptions!$E$57&lt;=0,0,IF(Staffing!CA$48&gt;0,MAX(1,ROUND((Staffing!CA$48/Assumptions!$L96),0)),0))</f>
        <v>1</v>
      </c>
      <c r="CB102" s="52">
        <f>IF(Assumptions!$E$57&lt;=0,0,IF(Staffing!CB$48&gt;0,MAX(1,ROUND((Staffing!CB$48/Assumptions!$L96),0)),0))</f>
        <v>1</v>
      </c>
      <c r="CC102" s="52">
        <f>IF(Assumptions!$E$57&lt;=0,0,IF(Staffing!CC$48&gt;0,MAX(1,ROUND((Staffing!CC$48/Assumptions!$L96),0)),0))</f>
        <v>1</v>
      </c>
      <c r="CD102" s="52">
        <f>IF(Assumptions!$E$57&lt;=0,0,IF(Staffing!CD$48&gt;0,MAX(1,ROUND((Staffing!CD$48/Assumptions!$L96),0)),0))</f>
        <v>1</v>
      </c>
      <c r="CE102" s="52">
        <f>IF(Assumptions!$E$57&lt;=0,0,IF(Staffing!CE$48&gt;0,MAX(1,ROUND((Staffing!CE$48/Assumptions!$L96),0)),0))</f>
        <v>1</v>
      </c>
      <c r="CF102" s="52">
        <f>IF(Assumptions!$E$57&lt;=0,0,IF(Staffing!CF$48&gt;0,MAX(1,ROUND((Staffing!CF$48/Assumptions!$L96),0)),0))</f>
        <v>1</v>
      </c>
      <c r="CG102" s="52">
        <f>IF(Assumptions!$E$57&lt;=0,0,IF(Staffing!CG$48&gt;0,MAX(1,ROUND((Staffing!CG$48/Assumptions!$L96),0)),0))</f>
        <v>1</v>
      </c>
      <c r="CH102" s="52">
        <f>IF(Assumptions!$E$57&lt;=0,0,IF(Staffing!CH$48&gt;0,MAX(1,ROUND((Staffing!CH$48/Assumptions!$L96),0)),0))</f>
        <v>1</v>
      </c>
      <c r="CI102" s="52">
        <f>IF(Assumptions!$E$57&lt;=0,0,IF(Staffing!CI$48&gt;0,MAX(1,ROUND((Staffing!CI$48/Assumptions!$L96),0)),0))</f>
        <v>1</v>
      </c>
      <c r="CJ102" s="52">
        <f>IF(Assumptions!$E$57&lt;=0,0,IF(Staffing!CJ$48&gt;0,MAX(1,ROUND((Staffing!CJ$48/Assumptions!$L96),0)),0))</f>
        <v>1</v>
      </c>
      <c r="CK102" s="52">
        <f>IF(Assumptions!$E$57&lt;=0,0,IF(Staffing!CK$48&gt;0,MAX(1,ROUND((Staffing!CK$48/Assumptions!$L96),0)),0))</f>
        <v>1</v>
      </c>
      <c r="CL102" s="52">
        <f>IF(Assumptions!$E$57&lt;=0,0,IF(Staffing!CL$48&gt;0,MAX(1,ROUND((Staffing!CL$48/Assumptions!$L96),0)),0))</f>
        <v>1</v>
      </c>
      <c r="CM102" s="52">
        <f>IF(Assumptions!$E$57&lt;=0,0,IF(Staffing!CM$48&gt;0,MAX(1,ROUND((Staffing!CM$48/Assumptions!$L96),0)),0))</f>
        <v>1</v>
      </c>
      <c r="CN102" s="52">
        <f>IF(Assumptions!$E$57&lt;=0,0,IF(Staffing!CN$48&gt;0,MAX(1,ROUND((Staffing!CN$48/Assumptions!$L96),0)),0))</f>
        <v>1</v>
      </c>
      <c r="CO102" s="52">
        <f>IF(Assumptions!$E$57&lt;=0,0,IF(Staffing!CO$48&gt;0,MAX(1,ROUND((Staffing!CO$48/Assumptions!$L96),0)),0))</f>
        <v>1</v>
      </c>
      <c r="CP102" s="52">
        <f>IF(Assumptions!$E$57&lt;=0,0,IF(Staffing!CP$48&gt;0,MAX(1,ROUND((Staffing!CP$48/Assumptions!$L96),0)),0))</f>
        <v>1</v>
      </c>
      <c r="CQ102" s="52">
        <f>IF(Assumptions!$E$57&lt;=0,0,IF(Staffing!CQ$48&gt;0,MAX(1,ROUND((Staffing!CQ$48/Assumptions!$L96),0)),0))</f>
        <v>1</v>
      </c>
      <c r="CR102" s="52">
        <f>IF(Assumptions!$E$57&lt;=0,0,IF(Staffing!CR$48&gt;0,MAX(1,ROUND((Staffing!CR$48/Assumptions!$L96),0)),0))</f>
        <v>1</v>
      </c>
      <c r="CS102" s="52">
        <f>IF(Assumptions!$E$57&lt;=0,0,IF(Staffing!CS$48&gt;0,MAX(1,ROUND((Staffing!CS$48/Assumptions!$L96),0)),0))</f>
        <v>1</v>
      </c>
      <c r="CT102" s="52">
        <f>IF(Assumptions!$E$57&lt;=0,0,IF(Staffing!CT$48&gt;0,MAX(1,ROUND((Staffing!CT$48/Assumptions!$L96),0)),0))</f>
        <v>1</v>
      </c>
      <c r="CU102" s="52">
        <f>IF(Assumptions!$E$57&lt;=0,0,IF(Staffing!CU$48&gt;0,MAX(1,ROUND((Staffing!CU$48/Assumptions!$L96),0)),0))</f>
        <v>1</v>
      </c>
      <c r="CV102" s="52">
        <f>IF(Assumptions!$E$57&lt;=0,0,IF(Staffing!CV$48&gt;0,MAX(1,ROUND((Staffing!CV$48/Assumptions!$L96),0)),0))</f>
        <v>1</v>
      </c>
      <c r="CW102" s="52">
        <f>IF(Assumptions!$E$57&lt;=0,0,IF(Staffing!CW$48&gt;0,MAX(1,ROUND((Staffing!CW$48/Assumptions!$L96),0)),0))</f>
        <v>1</v>
      </c>
      <c r="CX102" s="52">
        <f>IF(Assumptions!$E$57&lt;=0,0,IF(Staffing!CX$48&gt;0,MAX(1,ROUND((Staffing!CX$48/Assumptions!$L96),0)),0))</f>
        <v>1</v>
      </c>
      <c r="CY102" s="52">
        <f>IF(Assumptions!$E$57&lt;=0,0,IF(Staffing!CY$48&gt;0,MAX(1,ROUND((Staffing!CY$48/Assumptions!$L96),0)),0))</f>
        <v>1</v>
      </c>
      <c r="CZ102" s="52">
        <f>IF(Assumptions!$E$57&lt;=0,0,IF(Staffing!CZ$48&gt;0,MAX(1,ROUND((Staffing!CZ$48/Assumptions!$L96),0)),0))</f>
        <v>1</v>
      </c>
      <c r="DA102" s="52">
        <f>IF(Assumptions!$E$57&lt;=0,0,IF(Staffing!DA$48&gt;0,MAX(1,ROUND((Staffing!DA$48/Assumptions!$L96),0)),0))</f>
        <v>1</v>
      </c>
      <c r="DB102" s="52">
        <f>IF(Assumptions!$E$57&lt;=0,0,IF(Staffing!DB$48&gt;0,MAX(1,ROUND((Staffing!DB$48/Assumptions!$L96),0)),0))</f>
        <v>1</v>
      </c>
      <c r="DC102" s="52">
        <f>IF(Assumptions!$E$57&lt;=0,0,IF(Staffing!DC$48&gt;0,MAX(1,ROUND((Staffing!DC$48/Assumptions!$L96),0)),0))</f>
        <v>1</v>
      </c>
      <c r="DD102" s="52">
        <f>IF(Assumptions!$E$57&lt;=0,0,IF(Staffing!DD$48&gt;0,MAX(1,ROUND((Staffing!DD$48/Assumptions!$L96),0)),0))</f>
        <v>1</v>
      </c>
      <c r="DE102" s="52">
        <f>IF(Assumptions!$E$57&lt;=0,0,IF(Staffing!DE$48&gt;0,MAX(1,ROUND((Staffing!DE$48/Assumptions!$L96),0)),0))</f>
        <v>1</v>
      </c>
      <c r="DF102" s="52">
        <f>IF(Assumptions!$E$57&lt;=0,0,IF(Staffing!DF$48&gt;0,MAX(1,ROUND((Staffing!DF$48/Assumptions!$L96),0)),0))</f>
        <v>1</v>
      </c>
      <c r="DG102" s="52">
        <f>IF(Assumptions!$E$57&lt;=0,0,IF(Staffing!DG$48&gt;0,MAX(1,ROUND((Staffing!DG$48/Assumptions!$L96),0)),0))</f>
        <v>1</v>
      </c>
      <c r="DH102" s="52">
        <f>IF(Assumptions!$E$57&lt;=0,0,IF(Staffing!DH$48&gt;0,MAX(1,ROUND((Staffing!DH$48/Assumptions!$L96),0)),0))</f>
        <v>1</v>
      </c>
      <c r="DI102" s="52">
        <f>IF(Assumptions!$E$57&lt;=0,0,IF(Staffing!DI$48&gt;0,MAX(1,ROUND((Staffing!DI$48/Assumptions!$L96),0)),0))</f>
        <v>1</v>
      </c>
      <c r="DJ102" s="52">
        <f>IF(Assumptions!$E$57&lt;=0,0,IF(Staffing!DJ$48&gt;0,MAX(1,ROUND((Staffing!DJ$48/Assumptions!$L96),0)),0))</f>
        <v>1</v>
      </c>
      <c r="DK102" s="52">
        <f>IF(Assumptions!$E$57&lt;=0,0,IF(Staffing!DK$48&gt;0,MAX(1,ROUND((Staffing!DK$48/Assumptions!$L96),0)),0))</f>
        <v>1</v>
      </c>
      <c r="DL102" s="52">
        <f>IF(Assumptions!$E$57&lt;=0,0,IF(Staffing!DL$48&gt;0,MAX(1,ROUND((Staffing!DL$48/Assumptions!$L96),0)),0))</f>
        <v>1</v>
      </c>
      <c r="DM102" s="52">
        <f>IF(Assumptions!$E$57&lt;=0,0,IF(Staffing!DM$48&gt;0,MAX(1,ROUND((Staffing!DM$48/Assumptions!$L96),0)),0))</f>
        <v>1</v>
      </c>
      <c r="DN102" s="52">
        <f>IF(Assumptions!$E$57&lt;=0,0,IF(Staffing!DN$48&gt;0,MAX(1,ROUND((Staffing!DN$48/Assumptions!$L96),0)),0))</f>
        <v>1</v>
      </c>
      <c r="DO102" s="52">
        <f>IF(Assumptions!$E$57&lt;=0,0,IF(Staffing!DO$48&gt;0,MAX(1,ROUND((Staffing!DO$48/Assumptions!$L96),0)),0))</f>
        <v>1</v>
      </c>
      <c r="DP102" s="52">
        <f>IF(Assumptions!$E$57&lt;=0,0,IF(Staffing!DP$48&gt;0,MAX(1,ROUND((Staffing!DP$48/Assumptions!$L96),0)),0))</f>
        <v>1</v>
      </c>
      <c r="DQ102" s="52">
        <f>IF(Assumptions!$E$57&lt;=0,0,IF(Staffing!DQ$48&gt;0,MAX(1,ROUND((Staffing!DQ$48/Assumptions!$L96),0)),0))</f>
        <v>1</v>
      </c>
      <c r="DR102" s="52">
        <f>IF(Assumptions!$E$57&lt;=0,0,IF(Staffing!DR$48&gt;0,MAX(1,ROUND((Staffing!DR$48/Assumptions!$L96),0)),0))</f>
        <v>1</v>
      </c>
      <c r="DS102" s="52">
        <f>IF(Assumptions!$E$57&lt;=0,0,IF(Staffing!DS$48&gt;0,MAX(1,ROUND((Staffing!DS$48/Assumptions!$L96),0)),0))</f>
        <v>1</v>
      </c>
      <c r="DT102" s="52">
        <f>IF(Assumptions!$E$57&lt;=0,0,IF(Staffing!DT$48&gt;0,MAX(1,ROUND((Staffing!DT$48/Assumptions!$L96),0)),0))</f>
        <v>1</v>
      </c>
      <c r="DU102" s="52">
        <f>IF(Assumptions!$E$57&lt;=0,0,IF(Staffing!DU$48&gt;0,MAX(1,ROUND((Staffing!DU$48/Assumptions!$L96),0)),0))</f>
        <v>1</v>
      </c>
      <c r="DV102" s="52">
        <f>IF(Assumptions!$E$57&lt;=0,0,IF(Staffing!DV$48&gt;0,MAX(1,ROUND((Staffing!DV$48/Assumptions!$L96),0)),0))</f>
        <v>1</v>
      </c>
    </row>
    <row r="103" spans="4:126" outlineLevel="1">
      <c r="D103" s="1" t="s">
        <v>177</v>
      </c>
      <c r="F103" s="52">
        <f>IF(Assumptions!$E$58&lt;=0,0,IF(Staffing!F$49&gt;0,MAX(1,ROUND((Staffing!F$49/Assumptions!$L97),0)),0))</f>
        <v>0</v>
      </c>
      <c r="G103" s="52">
        <f>IF(Assumptions!$E$58&lt;=0,0,IF(Staffing!G$49&gt;0,MAX(1,ROUND((Staffing!G$49/Assumptions!$L97),0)),0))</f>
        <v>0</v>
      </c>
      <c r="H103" s="52">
        <f>IF(Assumptions!$E$58&lt;=0,0,IF(Staffing!H$49&gt;0,MAX(1,ROUND((Staffing!H$49/Assumptions!$L97),0)),0))</f>
        <v>0</v>
      </c>
      <c r="I103" s="52">
        <f>IF(Assumptions!$E$58&lt;=0,0,IF(Staffing!I$49&gt;0,MAX(1,ROUND((Staffing!I$49/Assumptions!$L97),0)),0))</f>
        <v>0</v>
      </c>
      <c r="J103" s="52">
        <f>IF(Assumptions!$E$58&lt;=0,0,IF(Staffing!J$49&gt;0,MAX(1,ROUND((Staffing!J$49/Assumptions!$L97),0)),0))</f>
        <v>0</v>
      </c>
      <c r="K103" s="52">
        <f>IF(Assumptions!$E$58&lt;=0,0,IF(Staffing!K$49&gt;0,MAX(1,ROUND((Staffing!K$49/Assumptions!$L97),0)),0))</f>
        <v>0</v>
      </c>
      <c r="L103" s="52">
        <f>IF(Assumptions!$E$58&lt;=0,0,IF(Staffing!L$49&gt;0,MAX(1,ROUND((Staffing!L$49/Assumptions!$L97),0)),0))</f>
        <v>0</v>
      </c>
      <c r="M103" s="52">
        <f>IF(Assumptions!$E$58&lt;=0,0,IF(Staffing!M$49&gt;0,MAX(1,ROUND((Staffing!M$49/Assumptions!$L97),0)),0))</f>
        <v>0</v>
      </c>
      <c r="N103" s="52">
        <f>IF(Assumptions!$E$58&lt;=0,0,IF(Staffing!N$49&gt;0,MAX(1,ROUND((Staffing!N$49/Assumptions!$L97),0)),0))</f>
        <v>0</v>
      </c>
      <c r="O103" s="52">
        <f>IF(Assumptions!$E$58&lt;=0,0,IF(Staffing!O$49&gt;0,MAX(1,ROUND((Staffing!O$49/Assumptions!$L97),0)),0))</f>
        <v>0</v>
      </c>
      <c r="P103" s="52">
        <f>IF(Assumptions!$E$58&lt;=0,0,IF(Staffing!P$49&gt;0,MAX(1,ROUND((Staffing!P$49/Assumptions!$L97),0)),0))</f>
        <v>0</v>
      </c>
      <c r="Q103" s="52">
        <f>IF(Assumptions!$E$58&lt;=0,0,IF(Staffing!Q$49&gt;0,MAX(1,ROUND((Staffing!Q$49/Assumptions!$L97),0)),0))</f>
        <v>0</v>
      </c>
      <c r="R103" s="52">
        <f>IF(Assumptions!$E$58&lt;=0,0,IF(Staffing!R$49&gt;0,MAX(1,ROUND((Staffing!R$49/Assumptions!$L97),0)),0))</f>
        <v>0</v>
      </c>
      <c r="S103" s="52">
        <f>IF(Assumptions!$E$58&lt;=0,0,IF(Staffing!S$49&gt;0,MAX(1,ROUND((Staffing!S$49/Assumptions!$L97),0)),0))</f>
        <v>0</v>
      </c>
      <c r="T103" s="52">
        <f>IF(Assumptions!$E$58&lt;=0,0,IF(Staffing!T$49&gt;0,MAX(1,ROUND((Staffing!T$49/Assumptions!$L97),0)),0))</f>
        <v>0</v>
      </c>
      <c r="U103" s="52">
        <f>IF(Assumptions!$E$58&lt;=0,0,IF(Staffing!U$49&gt;0,MAX(1,ROUND((Staffing!U$49/Assumptions!$L97),0)),0))</f>
        <v>0</v>
      </c>
      <c r="V103" s="52">
        <f>IF(Assumptions!$E$58&lt;=0,0,IF(Staffing!V$49&gt;0,MAX(1,ROUND((Staffing!V$49/Assumptions!$L97),0)),0))</f>
        <v>0</v>
      </c>
      <c r="W103" s="52">
        <f>IF(Assumptions!$E$58&lt;=0,0,IF(Staffing!W$49&gt;0,MAX(1,ROUND((Staffing!W$49/Assumptions!$L97),0)),0))</f>
        <v>0</v>
      </c>
      <c r="X103" s="52">
        <f>IF(Assumptions!$E$58&lt;=0,0,IF(Staffing!X$49&gt;0,MAX(1,ROUND((Staffing!X$49/Assumptions!$L97),0)),0))</f>
        <v>0</v>
      </c>
      <c r="Y103" s="52">
        <f>IF(Assumptions!$E$58&lt;=0,0,IF(Staffing!Y$49&gt;0,MAX(1,ROUND((Staffing!Y$49/Assumptions!$L97),0)),0))</f>
        <v>0</v>
      </c>
      <c r="Z103" s="52">
        <f>IF(Assumptions!$E$58&lt;=0,0,IF(Staffing!Z$49&gt;0,MAX(1,ROUND((Staffing!Z$49/Assumptions!$L97),0)),0))</f>
        <v>0</v>
      </c>
      <c r="AA103" s="52">
        <f>IF(Assumptions!$E$58&lt;=0,0,IF(Staffing!AA$49&gt;0,MAX(1,ROUND((Staffing!AA$49/Assumptions!$L97),0)),0))</f>
        <v>0</v>
      </c>
      <c r="AB103" s="52">
        <f>IF(Assumptions!$E$58&lt;=0,0,IF(Staffing!AB$49&gt;0,MAX(1,ROUND((Staffing!AB$49/Assumptions!$L97),0)),0))</f>
        <v>0</v>
      </c>
      <c r="AC103" s="52">
        <f>IF(Assumptions!$E$58&lt;=0,0,IF(Staffing!AC$49&gt;0,MAX(1,ROUND((Staffing!AC$49/Assumptions!$L97),0)),0))</f>
        <v>0</v>
      </c>
      <c r="AD103" s="52">
        <f>IF(Assumptions!$E$58&lt;=0,0,IF(Staffing!AD$49&gt;0,MAX(1,ROUND((Staffing!AD$49/Assumptions!$L97),0)),0))</f>
        <v>1</v>
      </c>
      <c r="AE103" s="52">
        <f>IF(Assumptions!$E$58&lt;=0,0,IF(Staffing!AE$49&gt;0,MAX(1,ROUND((Staffing!AE$49/Assumptions!$L97),0)),0))</f>
        <v>1</v>
      </c>
      <c r="AF103" s="52">
        <f>IF(Assumptions!$E$58&lt;=0,0,IF(Staffing!AF$49&gt;0,MAX(1,ROUND((Staffing!AF$49/Assumptions!$L97),0)),0))</f>
        <v>1</v>
      </c>
      <c r="AG103" s="52">
        <f>IF(Assumptions!$E$58&lt;=0,0,IF(Staffing!AG$49&gt;0,MAX(1,ROUND((Staffing!AG$49/Assumptions!$L97),0)),0))</f>
        <v>1</v>
      </c>
      <c r="AH103" s="52">
        <f>IF(Assumptions!$E$58&lt;=0,0,IF(Staffing!AH$49&gt;0,MAX(1,ROUND((Staffing!AH$49/Assumptions!$L97),0)),0))</f>
        <v>1</v>
      </c>
      <c r="AI103" s="52">
        <f>IF(Assumptions!$E$58&lt;=0,0,IF(Staffing!AI$49&gt;0,MAX(1,ROUND((Staffing!AI$49/Assumptions!$L97),0)),0))</f>
        <v>1</v>
      </c>
      <c r="AJ103" s="52">
        <f>IF(Assumptions!$E$58&lt;=0,0,IF(Staffing!AJ$49&gt;0,MAX(1,ROUND((Staffing!AJ$49/Assumptions!$L97),0)),0))</f>
        <v>1</v>
      </c>
      <c r="AK103" s="52">
        <f>IF(Assumptions!$E$58&lt;=0,0,IF(Staffing!AK$49&gt;0,MAX(1,ROUND((Staffing!AK$49/Assumptions!$L97),0)),0))</f>
        <v>1</v>
      </c>
      <c r="AL103" s="52">
        <f>IF(Assumptions!$E$58&lt;=0,0,IF(Staffing!AL$49&gt;0,MAX(1,ROUND((Staffing!AL$49/Assumptions!$L97),0)),0))</f>
        <v>1</v>
      </c>
      <c r="AM103" s="52">
        <f>IF(Assumptions!$E$58&lt;=0,0,IF(Staffing!AM$49&gt;0,MAX(1,ROUND((Staffing!AM$49/Assumptions!$L97),0)),0))</f>
        <v>1</v>
      </c>
      <c r="AN103" s="52">
        <f>IF(Assumptions!$E$58&lt;=0,0,IF(Staffing!AN$49&gt;0,MAX(1,ROUND((Staffing!AN$49/Assumptions!$L97),0)),0))</f>
        <v>1</v>
      </c>
      <c r="AO103" s="52">
        <f>IF(Assumptions!$E$58&lt;=0,0,IF(Staffing!AO$49&gt;0,MAX(1,ROUND((Staffing!AO$49/Assumptions!$L97),0)),0))</f>
        <v>1</v>
      </c>
      <c r="AP103" s="52">
        <f>IF(Assumptions!$E$58&lt;=0,0,IF(Staffing!AP$49&gt;0,MAX(1,ROUND((Staffing!AP$49/Assumptions!$L97),0)),0))</f>
        <v>1</v>
      </c>
      <c r="AQ103" s="52">
        <f>IF(Assumptions!$E$58&lt;=0,0,IF(Staffing!AQ$49&gt;0,MAX(1,ROUND((Staffing!AQ$49/Assumptions!$L97),0)),0))</f>
        <v>1</v>
      </c>
      <c r="AR103" s="52">
        <f>IF(Assumptions!$E$58&lt;=0,0,IF(Staffing!AR$49&gt;0,MAX(1,ROUND((Staffing!AR$49/Assumptions!$L97),0)),0))</f>
        <v>1</v>
      </c>
      <c r="AS103" s="52">
        <f>IF(Assumptions!$E$58&lt;=0,0,IF(Staffing!AS$49&gt;0,MAX(1,ROUND((Staffing!AS$49/Assumptions!$L97),0)),0))</f>
        <v>1</v>
      </c>
      <c r="AT103" s="52">
        <f>IF(Assumptions!$E$58&lt;=0,0,IF(Staffing!AT$49&gt;0,MAX(1,ROUND((Staffing!AT$49/Assumptions!$L97),0)),0))</f>
        <v>1</v>
      </c>
      <c r="AU103" s="52">
        <f>IF(Assumptions!$E$58&lt;=0,0,IF(Staffing!AU$49&gt;0,MAX(1,ROUND((Staffing!AU$49/Assumptions!$L97),0)),0))</f>
        <v>1</v>
      </c>
      <c r="AV103" s="52">
        <f>IF(Assumptions!$E$58&lt;=0,0,IF(Staffing!AV$49&gt;0,MAX(1,ROUND((Staffing!AV$49/Assumptions!$L97),0)),0))</f>
        <v>1</v>
      </c>
      <c r="AW103" s="52">
        <f>IF(Assumptions!$E$58&lt;=0,0,IF(Staffing!AW$49&gt;0,MAX(1,ROUND((Staffing!AW$49/Assumptions!$L97),0)),0))</f>
        <v>1</v>
      </c>
      <c r="AX103" s="52">
        <f>IF(Assumptions!$E$58&lt;=0,0,IF(Staffing!AX$49&gt;0,MAX(1,ROUND((Staffing!AX$49/Assumptions!$L97),0)),0))</f>
        <v>1</v>
      </c>
      <c r="AY103" s="52">
        <f>IF(Assumptions!$E$58&lt;=0,0,IF(Staffing!AY$49&gt;0,MAX(1,ROUND((Staffing!AY$49/Assumptions!$L97),0)),0))</f>
        <v>1</v>
      </c>
      <c r="AZ103" s="52">
        <f>IF(Assumptions!$E$58&lt;=0,0,IF(Staffing!AZ$49&gt;0,MAX(1,ROUND((Staffing!AZ$49/Assumptions!$L97),0)),0))</f>
        <v>1</v>
      </c>
      <c r="BA103" s="52">
        <f>IF(Assumptions!$E$58&lt;=0,0,IF(Staffing!BA$49&gt;0,MAX(1,ROUND((Staffing!BA$49/Assumptions!$L97),0)),0))</f>
        <v>1</v>
      </c>
      <c r="BB103" s="52">
        <f>IF(Assumptions!$E$58&lt;=0,0,IF(Staffing!BB$49&gt;0,MAX(1,ROUND((Staffing!BB$49/Assumptions!$L97),0)),0))</f>
        <v>1</v>
      </c>
      <c r="BC103" s="52">
        <f>IF(Assumptions!$E$58&lt;=0,0,IF(Staffing!BC$49&gt;0,MAX(1,ROUND((Staffing!BC$49/Assumptions!$L97),0)),0))</f>
        <v>1</v>
      </c>
      <c r="BD103" s="52">
        <f>IF(Assumptions!$E$58&lt;=0,0,IF(Staffing!BD$49&gt;0,MAX(1,ROUND((Staffing!BD$49/Assumptions!$L97),0)),0))</f>
        <v>1</v>
      </c>
      <c r="BE103" s="52">
        <f>IF(Assumptions!$E$58&lt;=0,0,IF(Staffing!BE$49&gt;0,MAX(1,ROUND((Staffing!BE$49/Assumptions!$L97),0)),0))</f>
        <v>1</v>
      </c>
      <c r="BF103" s="52">
        <f>IF(Assumptions!$E$58&lt;=0,0,IF(Staffing!BF$49&gt;0,MAX(1,ROUND((Staffing!BF$49/Assumptions!$L97),0)),0))</f>
        <v>1</v>
      </c>
      <c r="BG103" s="52">
        <f>IF(Assumptions!$E$58&lt;=0,0,IF(Staffing!BG$49&gt;0,MAX(1,ROUND((Staffing!BG$49/Assumptions!$L97),0)),0))</f>
        <v>1</v>
      </c>
      <c r="BH103" s="52">
        <f>IF(Assumptions!$E$58&lt;=0,0,IF(Staffing!BH$49&gt;0,MAX(1,ROUND((Staffing!BH$49/Assumptions!$L97),0)),0))</f>
        <v>1</v>
      </c>
      <c r="BI103" s="52">
        <f>IF(Assumptions!$E$58&lt;=0,0,IF(Staffing!BI$49&gt;0,MAX(1,ROUND((Staffing!BI$49/Assumptions!$L97),0)),0))</f>
        <v>1</v>
      </c>
      <c r="BJ103" s="52">
        <f>IF(Assumptions!$E$58&lt;=0,0,IF(Staffing!BJ$49&gt;0,MAX(1,ROUND((Staffing!BJ$49/Assumptions!$L97),0)),0))</f>
        <v>1</v>
      </c>
      <c r="BK103" s="52">
        <f>IF(Assumptions!$E$58&lt;=0,0,IF(Staffing!BK$49&gt;0,MAX(1,ROUND((Staffing!BK$49/Assumptions!$L97),0)),0))</f>
        <v>1</v>
      </c>
      <c r="BL103" s="52">
        <f>IF(Assumptions!$E$58&lt;=0,0,IF(Staffing!BL$49&gt;0,MAX(1,ROUND((Staffing!BL$49/Assumptions!$L97),0)),0))</f>
        <v>1</v>
      </c>
      <c r="BM103" s="52">
        <f>IF(Assumptions!$E$58&lt;=0,0,IF(Staffing!BM$49&gt;0,MAX(1,ROUND((Staffing!BM$49/Assumptions!$L97),0)),0))</f>
        <v>1</v>
      </c>
      <c r="BN103" s="52">
        <f>IF(Assumptions!$E$58&lt;=0,0,IF(Staffing!BN$49&gt;0,MAX(1,ROUND((Staffing!BN$49/Assumptions!$L97),0)),0))</f>
        <v>1</v>
      </c>
      <c r="BO103" s="52">
        <f>IF(Assumptions!$E$58&lt;=0,0,IF(Staffing!BO$49&gt;0,MAX(1,ROUND((Staffing!BO$49/Assumptions!$L97),0)),0))</f>
        <v>1</v>
      </c>
      <c r="BP103" s="52">
        <f>IF(Assumptions!$E$58&lt;=0,0,IF(Staffing!BP$49&gt;0,MAX(1,ROUND((Staffing!BP$49/Assumptions!$L97),0)),0))</f>
        <v>1</v>
      </c>
      <c r="BQ103" s="52">
        <f>IF(Assumptions!$E$58&lt;=0,0,IF(Staffing!BQ$49&gt;0,MAX(1,ROUND((Staffing!BQ$49/Assumptions!$L97),0)),0))</f>
        <v>1</v>
      </c>
      <c r="BR103" s="52">
        <f>IF(Assumptions!$E$58&lt;=0,0,IF(Staffing!BR$49&gt;0,MAX(1,ROUND((Staffing!BR$49/Assumptions!$L97),0)),0))</f>
        <v>1</v>
      </c>
      <c r="BS103" s="52">
        <f>IF(Assumptions!$E$58&lt;=0,0,IF(Staffing!BS$49&gt;0,MAX(1,ROUND((Staffing!BS$49/Assumptions!$L97),0)),0))</f>
        <v>1</v>
      </c>
      <c r="BT103" s="52">
        <f>IF(Assumptions!$E$58&lt;=0,0,IF(Staffing!BT$49&gt;0,MAX(1,ROUND((Staffing!BT$49/Assumptions!$L97),0)),0))</f>
        <v>1</v>
      </c>
      <c r="BU103" s="52">
        <f>IF(Assumptions!$E$58&lt;=0,0,IF(Staffing!BU$49&gt;0,MAX(1,ROUND((Staffing!BU$49/Assumptions!$L97),0)),0))</f>
        <v>1</v>
      </c>
      <c r="BV103" s="52">
        <f>IF(Assumptions!$E$58&lt;=0,0,IF(Staffing!BV$49&gt;0,MAX(1,ROUND((Staffing!BV$49/Assumptions!$L97),0)),0))</f>
        <v>1</v>
      </c>
      <c r="BW103" s="52">
        <f>IF(Assumptions!$E$58&lt;=0,0,IF(Staffing!BW$49&gt;0,MAX(1,ROUND((Staffing!BW$49/Assumptions!$L97),0)),0))</f>
        <v>1</v>
      </c>
      <c r="BX103" s="52">
        <f>IF(Assumptions!$E$58&lt;=0,0,IF(Staffing!BX$49&gt;0,MAX(1,ROUND((Staffing!BX$49/Assumptions!$L97),0)),0))</f>
        <v>1</v>
      </c>
      <c r="BY103" s="52">
        <f>IF(Assumptions!$E$58&lt;=0,0,IF(Staffing!BY$49&gt;0,MAX(1,ROUND((Staffing!BY$49/Assumptions!$L97),0)),0))</f>
        <v>1</v>
      </c>
      <c r="BZ103" s="52">
        <f>IF(Assumptions!$E$58&lt;=0,0,IF(Staffing!BZ$49&gt;0,MAX(1,ROUND((Staffing!BZ$49/Assumptions!$L97),0)),0))</f>
        <v>1</v>
      </c>
      <c r="CA103" s="52">
        <f>IF(Assumptions!$E$58&lt;=0,0,IF(Staffing!CA$49&gt;0,MAX(1,ROUND((Staffing!CA$49/Assumptions!$L97),0)),0))</f>
        <v>1</v>
      </c>
      <c r="CB103" s="52">
        <f>IF(Assumptions!$E$58&lt;=0,0,IF(Staffing!CB$49&gt;0,MAX(1,ROUND((Staffing!CB$49/Assumptions!$L97),0)),0))</f>
        <v>1</v>
      </c>
      <c r="CC103" s="52">
        <f>IF(Assumptions!$E$58&lt;=0,0,IF(Staffing!CC$49&gt;0,MAX(1,ROUND((Staffing!CC$49/Assumptions!$L97),0)),0))</f>
        <v>1</v>
      </c>
      <c r="CD103" s="52">
        <f>IF(Assumptions!$E$58&lt;=0,0,IF(Staffing!CD$49&gt;0,MAX(1,ROUND((Staffing!CD$49/Assumptions!$L97),0)),0))</f>
        <v>1</v>
      </c>
      <c r="CE103" s="52">
        <f>IF(Assumptions!$E$58&lt;=0,0,IF(Staffing!CE$49&gt;0,MAX(1,ROUND((Staffing!CE$49/Assumptions!$L97),0)),0))</f>
        <v>1</v>
      </c>
      <c r="CF103" s="52">
        <f>IF(Assumptions!$E$58&lt;=0,0,IF(Staffing!CF$49&gt;0,MAX(1,ROUND((Staffing!CF$49/Assumptions!$L97),0)),0))</f>
        <v>1</v>
      </c>
      <c r="CG103" s="52">
        <f>IF(Assumptions!$E$58&lt;=0,0,IF(Staffing!CG$49&gt;0,MAX(1,ROUND((Staffing!CG$49/Assumptions!$L97),0)),0))</f>
        <v>1</v>
      </c>
      <c r="CH103" s="52">
        <f>IF(Assumptions!$E$58&lt;=0,0,IF(Staffing!CH$49&gt;0,MAX(1,ROUND((Staffing!CH$49/Assumptions!$L97),0)),0))</f>
        <v>1</v>
      </c>
      <c r="CI103" s="52">
        <f>IF(Assumptions!$E$58&lt;=0,0,IF(Staffing!CI$49&gt;0,MAX(1,ROUND((Staffing!CI$49/Assumptions!$L97),0)),0))</f>
        <v>1</v>
      </c>
      <c r="CJ103" s="52">
        <f>IF(Assumptions!$E$58&lt;=0,0,IF(Staffing!CJ$49&gt;0,MAX(1,ROUND((Staffing!CJ$49/Assumptions!$L97),0)),0))</f>
        <v>1</v>
      </c>
      <c r="CK103" s="52">
        <f>IF(Assumptions!$E$58&lt;=0,0,IF(Staffing!CK$49&gt;0,MAX(1,ROUND((Staffing!CK$49/Assumptions!$L97),0)),0))</f>
        <v>1</v>
      </c>
      <c r="CL103" s="52">
        <f>IF(Assumptions!$E$58&lt;=0,0,IF(Staffing!CL$49&gt;0,MAX(1,ROUND((Staffing!CL$49/Assumptions!$L97),0)),0))</f>
        <v>1</v>
      </c>
      <c r="CM103" s="52">
        <f>IF(Assumptions!$E$58&lt;=0,0,IF(Staffing!CM$49&gt;0,MAX(1,ROUND((Staffing!CM$49/Assumptions!$L97),0)),0))</f>
        <v>1</v>
      </c>
      <c r="CN103" s="52">
        <f>IF(Assumptions!$E$58&lt;=0,0,IF(Staffing!CN$49&gt;0,MAX(1,ROUND((Staffing!CN$49/Assumptions!$L97),0)),0))</f>
        <v>1</v>
      </c>
      <c r="CO103" s="52">
        <f>IF(Assumptions!$E$58&lt;=0,0,IF(Staffing!CO$49&gt;0,MAX(1,ROUND((Staffing!CO$49/Assumptions!$L97),0)),0))</f>
        <v>1</v>
      </c>
      <c r="CP103" s="52">
        <f>IF(Assumptions!$E$58&lt;=0,0,IF(Staffing!CP$49&gt;0,MAX(1,ROUND((Staffing!CP$49/Assumptions!$L97),0)),0))</f>
        <v>1</v>
      </c>
      <c r="CQ103" s="52">
        <f>IF(Assumptions!$E$58&lt;=0,0,IF(Staffing!CQ$49&gt;0,MAX(1,ROUND((Staffing!CQ$49/Assumptions!$L97),0)),0))</f>
        <v>1</v>
      </c>
      <c r="CR103" s="52">
        <f>IF(Assumptions!$E$58&lt;=0,0,IF(Staffing!CR$49&gt;0,MAX(1,ROUND((Staffing!CR$49/Assumptions!$L97),0)),0))</f>
        <v>1</v>
      </c>
      <c r="CS103" s="52">
        <f>IF(Assumptions!$E$58&lt;=0,0,IF(Staffing!CS$49&gt;0,MAX(1,ROUND((Staffing!CS$49/Assumptions!$L97),0)),0))</f>
        <v>1</v>
      </c>
      <c r="CT103" s="52">
        <f>IF(Assumptions!$E$58&lt;=0,0,IF(Staffing!CT$49&gt;0,MAX(1,ROUND((Staffing!CT$49/Assumptions!$L97),0)),0))</f>
        <v>1</v>
      </c>
      <c r="CU103" s="52">
        <f>IF(Assumptions!$E$58&lt;=0,0,IF(Staffing!CU$49&gt;0,MAX(1,ROUND((Staffing!CU$49/Assumptions!$L97),0)),0))</f>
        <v>1</v>
      </c>
      <c r="CV103" s="52">
        <f>IF(Assumptions!$E$58&lt;=0,0,IF(Staffing!CV$49&gt;0,MAX(1,ROUND((Staffing!CV$49/Assumptions!$L97),0)),0))</f>
        <v>1</v>
      </c>
      <c r="CW103" s="52">
        <f>IF(Assumptions!$E$58&lt;=0,0,IF(Staffing!CW$49&gt;0,MAX(1,ROUND((Staffing!CW$49/Assumptions!$L97),0)),0))</f>
        <v>1</v>
      </c>
      <c r="CX103" s="52">
        <f>IF(Assumptions!$E$58&lt;=0,0,IF(Staffing!CX$49&gt;0,MAX(1,ROUND((Staffing!CX$49/Assumptions!$L97),0)),0))</f>
        <v>1</v>
      </c>
      <c r="CY103" s="52">
        <f>IF(Assumptions!$E$58&lt;=0,0,IF(Staffing!CY$49&gt;0,MAX(1,ROUND((Staffing!CY$49/Assumptions!$L97),0)),0))</f>
        <v>1</v>
      </c>
      <c r="CZ103" s="52">
        <f>IF(Assumptions!$E$58&lt;=0,0,IF(Staffing!CZ$49&gt;0,MAX(1,ROUND((Staffing!CZ$49/Assumptions!$L97),0)),0))</f>
        <v>1</v>
      </c>
      <c r="DA103" s="52">
        <f>IF(Assumptions!$E$58&lt;=0,0,IF(Staffing!DA$49&gt;0,MAX(1,ROUND((Staffing!DA$49/Assumptions!$L97),0)),0))</f>
        <v>1</v>
      </c>
      <c r="DB103" s="52">
        <f>IF(Assumptions!$E$58&lt;=0,0,IF(Staffing!DB$49&gt;0,MAX(1,ROUND((Staffing!DB$49/Assumptions!$L97),0)),0))</f>
        <v>1</v>
      </c>
      <c r="DC103" s="52">
        <f>IF(Assumptions!$E$58&lt;=0,0,IF(Staffing!DC$49&gt;0,MAX(1,ROUND((Staffing!DC$49/Assumptions!$L97),0)),0))</f>
        <v>1</v>
      </c>
      <c r="DD103" s="52">
        <f>IF(Assumptions!$E$58&lt;=0,0,IF(Staffing!DD$49&gt;0,MAX(1,ROUND((Staffing!DD$49/Assumptions!$L97),0)),0))</f>
        <v>1</v>
      </c>
      <c r="DE103" s="52">
        <f>IF(Assumptions!$E$58&lt;=0,0,IF(Staffing!DE$49&gt;0,MAX(1,ROUND((Staffing!DE$49/Assumptions!$L97),0)),0))</f>
        <v>1</v>
      </c>
      <c r="DF103" s="52">
        <f>IF(Assumptions!$E$58&lt;=0,0,IF(Staffing!DF$49&gt;0,MAX(1,ROUND((Staffing!DF$49/Assumptions!$L97),0)),0))</f>
        <v>1</v>
      </c>
      <c r="DG103" s="52">
        <f>IF(Assumptions!$E$58&lt;=0,0,IF(Staffing!DG$49&gt;0,MAX(1,ROUND((Staffing!DG$49/Assumptions!$L97),0)),0))</f>
        <v>1</v>
      </c>
      <c r="DH103" s="52">
        <f>IF(Assumptions!$E$58&lt;=0,0,IF(Staffing!DH$49&gt;0,MAX(1,ROUND((Staffing!DH$49/Assumptions!$L97),0)),0))</f>
        <v>1</v>
      </c>
      <c r="DI103" s="52">
        <f>IF(Assumptions!$E$58&lt;=0,0,IF(Staffing!DI$49&gt;0,MAX(1,ROUND((Staffing!DI$49/Assumptions!$L97),0)),0))</f>
        <v>1</v>
      </c>
      <c r="DJ103" s="52">
        <f>IF(Assumptions!$E$58&lt;=0,0,IF(Staffing!DJ$49&gt;0,MAX(1,ROUND((Staffing!DJ$49/Assumptions!$L97),0)),0))</f>
        <v>1</v>
      </c>
      <c r="DK103" s="52">
        <f>IF(Assumptions!$E$58&lt;=0,0,IF(Staffing!DK$49&gt;0,MAX(1,ROUND((Staffing!DK$49/Assumptions!$L97),0)),0))</f>
        <v>1</v>
      </c>
      <c r="DL103" s="52">
        <f>IF(Assumptions!$E$58&lt;=0,0,IF(Staffing!DL$49&gt;0,MAX(1,ROUND((Staffing!DL$49/Assumptions!$L97),0)),0))</f>
        <v>1</v>
      </c>
      <c r="DM103" s="52">
        <f>IF(Assumptions!$E$58&lt;=0,0,IF(Staffing!DM$49&gt;0,MAX(1,ROUND((Staffing!DM$49/Assumptions!$L97),0)),0))</f>
        <v>1</v>
      </c>
      <c r="DN103" s="52">
        <f>IF(Assumptions!$E$58&lt;=0,0,IF(Staffing!DN$49&gt;0,MAX(1,ROUND((Staffing!DN$49/Assumptions!$L97),0)),0))</f>
        <v>1</v>
      </c>
      <c r="DO103" s="52">
        <f>IF(Assumptions!$E$58&lt;=0,0,IF(Staffing!DO$49&gt;0,MAX(1,ROUND((Staffing!DO$49/Assumptions!$L97),0)),0))</f>
        <v>1</v>
      </c>
      <c r="DP103" s="52">
        <f>IF(Assumptions!$E$58&lt;=0,0,IF(Staffing!DP$49&gt;0,MAX(1,ROUND((Staffing!DP$49/Assumptions!$L97),0)),0))</f>
        <v>1</v>
      </c>
      <c r="DQ103" s="52">
        <f>IF(Assumptions!$E$58&lt;=0,0,IF(Staffing!DQ$49&gt;0,MAX(1,ROUND((Staffing!DQ$49/Assumptions!$L97),0)),0))</f>
        <v>1</v>
      </c>
      <c r="DR103" s="52">
        <f>IF(Assumptions!$E$58&lt;=0,0,IF(Staffing!DR$49&gt;0,MAX(1,ROUND((Staffing!DR$49/Assumptions!$L97),0)),0))</f>
        <v>1</v>
      </c>
      <c r="DS103" s="52">
        <f>IF(Assumptions!$E$58&lt;=0,0,IF(Staffing!DS$49&gt;0,MAX(1,ROUND((Staffing!DS$49/Assumptions!$L97),0)),0))</f>
        <v>1</v>
      </c>
      <c r="DT103" s="52">
        <f>IF(Assumptions!$E$58&lt;=0,0,IF(Staffing!DT$49&gt;0,MAX(1,ROUND((Staffing!DT$49/Assumptions!$L97),0)),0))</f>
        <v>1</v>
      </c>
      <c r="DU103" s="52">
        <f>IF(Assumptions!$E$58&lt;=0,0,IF(Staffing!DU$49&gt;0,MAX(1,ROUND((Staffing!DU$49/Assumptions!$L97),0)),0))</f>
        <v>1</v>
      </c>
      <c r="DV103" s="52">
        <f>IF(Assumptions!$E$58&lt;=0,0,IF(Staffing!DV$49&gt;0,MAX(1,ROUND((Staffing!DV$49/Assumptions!$L97),0)),0))</f>
        <v>1</v>
      </c>
    </row>
    <row r="104" spans="4:126" outlineLevel="1">
      <c r="D104" s="1" t="s">
        <v>178</v>
      </c>
      <c r="F104" s="52">
        <f>IF(Assumptions!$E$58&lt;=0,0,IF(Staffing!F$49&gt;0,MAX(1,ROUND((Staffing!F$49/Assumptions!$L98),0)),0))</f>
        <v>0</v>
      </c>
      <c r="G104" s="52">
        <f>IF(Assumptions!$E$58&lt;=0,0,IF(Staffing!G$49&gt;0,MAX(1,ROUND((Staffing!G$49/Assumptions!$L98),0)),0))</f>
        <v>0</v>
      </c>
      <c r="H104" s="52">
        <f>IF(Assumptions!$E$58&lt;=0,0,IF(Staffing!H$49&gt;0,MAX(1,ROUND((Staffing!H$49/Assumptions!$L98),0)),0))</f>
        <v>0</v>
      </c>
      <c r="I104" s="52">
        <f>IF(Assumptions!$E$58&lt;=0,0,IF(Staffing!I$49&gt;0,MAX(1,ROUND((Staffing!I$49/Assumptions!$L98),0)),0))</f>
        <v>0</v>
      </c>
      <c r="J104" s="52">
        <f>IF(Assumptions!$E$58&lt;=0,0,IF(Staffing!J$49&gt;0,MAX(1,ROUND((Staffing!J$49/Assumptions!$L98),0)),0))</f>
        <v>0</v>
      </c>
      <c r="K104" s="52">
        <f>IF(Assumptions!$E$58&lt;=0,0,IF(Staffing!K$49&gt;0,MAX(1,ROUND((Staffing!K$49/Assumptions!$L98),0)),0))</f>
        <v>0</v>
      </c>
      <c r="L104" s="52">
        <f>IF(Assumptions!$E$58&lt;=0,0,IF(Staffing!L$49&gt;0,MAX(1,ROUND((Staffing!L$49/Assumptions!$L98),0)),0))</f>
        <v>0</v>
      </c>
      <c r="M104" s="52">
        <f>IF(Assumptions!$E$58&lt;=0,0,IF(Staffing!M$49&gt;0,MAX(1,ROUND((Staffing!M$49/Assumptions!$L98),0)),0))</f>
        <v>0</v>
      </c>
      <c r="N104" s="52">
        <f>IF(Assumptions!$E$58&lt;=0,0,IF(Staffing!N$49&gt;0,MAX(1,ROUND((Staffing!N$49/Assumptions!$L98),0)),0))</f>
        <v>0</v>
      </c>
      <c r="O104" s="52">
        <f>IF(Assumptions!$E$58&lt;=0,0,IF(Staffing!O$49&gt;0,MAX(1,ROUND((Staffing!O$49/Assumptions!$L98),0)),0))</f>
        <v>0</v>
      </c>
      <c r="P104" s="52">
        <f>IF(Assumptions!$E$58&lt;=0,0,IF(Staffing!P$49&gt;0,MAX(1,ROUND((Staffing!P$49/Assumptions!$L98),0)),0))</f>
        <v>0</v>
      </c>
      <c r="Q104" s="52">
        <f>IF(Assumptions!$E$58&lt;=0,0,IF(Staffing!Q$49&gt;0,MAX(1,ROUND((Staffing!Q$49/Assumptions!$L98),0)),0))</f>
        <v>0</v>
      </c>
      <c r="R104" s="52">
        <f>IF(Assumptions!$E$58&lt;=0,0,IF(Staffing!R$49&gt;0,MAX(1,ROUND((Staffing!R$49/Assumptions!$L98),0)),0))</f>
        <v>0</v>
      </c>
      <c r="S104" s="52">
        <f>IF(Assumptions!$E$58&lt;=0,0,IF(Staffing!S$49&gt;0,MAX(1,ROUND((Staffing!S$49/Assumptions!$L98),0)),0))</f>
        <v>0</v>
      </c>
      <c r="T104" s="52">
        <f>IF(Assumptions!$E$58&lt;=0,0,IF(Staffing!T$49&gt;0,MAX(1,ROUND((Staffing!T$49/Assumptions!$L98),0)),0))</f>
        <v>0</v>
      </c>
      <c r="U104" s="52">
        <f>IF(Assumptions!$E$58&lt;=0,0,IF(Staffing!U$49&gt;0,MAX(1,ROUND((Staffing!U$49/Assumptions!$L98),0)),0))</f>
        <v>0</v>
      </c>
      <c r="V104" s="52">
        <f>IF(Assumptions!$E$58&lt;=0,0,IF(Staffing!V$49&gt;0,MAX(1,ROUND((Staffing!V$49/Assumptions!$L98),0)),0))</f>
        <v>0</v>
      </c>
      <c r="W104" s="52">
        <f>IF(Assumptions!$E$58&lt;=0,0,IF(Staffing!W$49&gt;0,MAX(1,ROUND((Staffing!W$49/Assumptions!$L98),0)),0))</f>
        <v>0</v>
      </c>
      <c r="X104" s="52">
        <f>IF(Assumptions!$E$58&lt;=0,0,IF(Staffing!X$49&gt;0,MAX(1,ROUND((Staffing!X$49/Assumptions!$L98),0)),0))</f>
        <v>0</v>
      </c>
      <c r="Y104" s="52">
        <f>IF(Assumptions!$E$58&lt;=0,0,IF(Staffing!Y$49&gt;0,MAX(1,ROUND((Staffing!Y$49/Assumptions!$L98),0)),0))</f>
        <v>0</v>
      </c>
      <c r="Z104" s="52">
        <f>IF(Assumptions!$E$58&lt;=0,0,IF(Staffing!Z$49&gt;0,MAX(1,ROUND((Staffing!Z$49/Assumptions!$L98),0)),0))</f>
        <v>0</v>
      </c>
      <c r="AA104" s="52">
        <f>IF(Assumptions!$E$58&lt;=0,0,IF(Staffing!AA$49&gt;0,MAX(1,ROUND((Staffing!AA$49/Assumptions!$L98),0)),0))</f>
        <v>0</v>
      </c>
      <c r="AB104" s="52">
        <f>IF(Assumptions!$E$58&lt;=0,0,IF(Staffing!AB$49&gt;0,MAX(1,ROUND((Staffing!AB$49/Assumptions!$L98),0)),0))</f>
        <v>0</v>
      </c>
      <c r="AC104" s="52">
        <f>IF(Assumptions!$E$58&lt;=0,0,IF(Staffing!AC$49&gt;0,MAX(1,ROUND((Staffing!AC$49/Assumptions!$L98),0)),0))</f>
        <v>0</v>
      </c>
      <c r="AD104" s="52">
        <f>IF(Assumptions!$E$58&lt;=0,0,IF(Staffing!AD$49&gt;0,MAX(1,ROUND((Staffing!AD$49/Assumptions!$L98),0)),0))</f>
        <v>1</v>
      </c>
      <c r="AE104" s="52">
        <f>IF(Assumptions!$E$58&lt;=0,0,IF(Staffing!AE$49&gt;0,MAX(1,ROUND((Staffing!AE$49/Assumptions!$L98),0)),0))</f>
        <v>1</v>
      </c>
      <c r="AF104" s="52">
        <f>IF(Assumptions!$E$58&lt;=0,0,IF(Staffing!AF$49&gt;0,MAX(1,ROUND((Staffing!AF$49/Assumptions!$L98),0)),0))</f>
        <v>1</v>
      </c>
      <c r="AG104" s="52">
        <f>IF(Assumptions!$E$58&lt;=0,0,IF(Staffing!AG$49&gt;0,MAX(1,ROUND((Staffing!AG$49/Assumptions!$L98),0)),0))</f>
        <v>1</v>
      </c>
      <c r="AH104" s="52">
        <f>IF(Assumptions!$E$58&lt;=0,0,IF(Staffing!AH$49&gt;0,MAX(1,ROUND((Staffing!AH$49/Assumptions!$L98),0)),0))</f>
        <v>1</v>
      </c>
      <c r="AI104" s="52">
        <f>IF(Assumptions!$E$58&lt;=0,0,IF(Staffing!AI$49&gt;0,MAX(1,ROUND((Staffing!AI$49/Assumptions!$L98),0)),0))</f>
        <v>1</v>
      </c>
      <c r="AJ104" s="52">
        <f>IF(Assumptions!$E$58&lt;=0,0,IF(Staffing!AJ$49&gt;0,MAX(1,ROUND((Staffing!AJ$49/Assumptions!$L98),0)),0))</f>
        <v>1</v>
      </c>
      <c r="AK104" s="52">
        <f>IF(Assumptions!$E$58&lt;=0,0,IF(Staffing!AK$49&gt;0,MAX(1,ROUND((Staffing!AK$49/Assumptions!$L98),0)),0))</f>
        <v>1</v>
      </c>
      <c r="AL104" s="52">
        <f>IF(Assumptions!$E$58&lt;=0,0,IF(Staffing!AL$49&gt;0,MAX(1,ROUND((Staffing!AL$49/Assumptions!$L98),0)),0))</f>
        <v>1</v>
      </c>
      <c r="AM104" s="52">
        <f>IF(Assumptions!$E$58&lt;=0,0,IF(Staffing!AM$49&gt;0,MAX(1,ROUND((Staffing!AM$49/Assumptions!$L98),0)),0))</f>
        <v>1</v>
      </c>
      <c r="AN104" s="52">
        <f>IF(Assumptions!$E$58&lt;=0,0,IF(Staffing!AN$49&gt;0,MAX(1,ROUND((Staffing!AN$49/Assumptions!$L98),0)),0))</f>
        <v>1</v>
      </c>
      <c r="AO104" s="52">
        <f>IF(Assumptions!$E$58&lt;=0,0,IF(Staffing!AO$49&gt;0,MAX(1,ROUND((Staffing!AO$49/Assumptions!$L98),0)),0))</f>
        <v>1</v>
      </c>
      <c r="AP104" s="52">
        <f>IF(Assumptions!$E$58&lt;=0,0,IF(Staffing!AP$49&gt;0,MAX(1,ROUND((Staffing!AP$49/Assumptions!$L98),0)),0))</f>
        <v>1</v>
      </c>
      <c r="AQ104" s="52">
        <f>IF(Assumptions!$E$58&lt;=0,0,IF(Staffing!AQ$49&gt;0,MAX(1,ROUND((Staffing!AQ$49/Assumptions!$L98),0)),0))</f>
        <v>1</v>
      </c>
      <c r="AR104" s="52">
        <f>IF(Assumptions!$E$58&lt;=0,0,IF(Staffing!AR$49&gt;0,MAX(1,ROUND((Staffing!AR$49/Assumptions!$L98),0)),0))</f>
        <v>1</v>
      </c>
      <c r="AS104" s="52">
        <f>IF(Assumptions!$E$58&lt;=0,0,IF(Staffing!AS$49&gt;0,MAX(1,ROUND((Staffing!AS$49/Assumptions!$L98),0)),0))</f>
        <v>1</v>
      </c>
      <c r="AT104" s="52">
        <f>IF(Assumptions!$E$58&lt;=0,0,IF(Staffing!AT$49&gt;0,MAX(1,ROUND((Staffing!AT$49/Assumptions!$L98),0)),0))</f>
        <v>1</v>
      </c>
      <c r="AU104" s="52">
        <f>IF(Assumptions!$E$58&lt;=0,0,IF(Staffing!AU$49&gt;0,MAX(1,ROUND((Staffing!AU$49/Assumptions!$L98),0)),0))</f>
        <v>1</v>
      </c>
      <c r="AV104" s="52">
        <f>IF(Assumptions!$E$58&lt;=0,0,IF(Staffing!AV$49&gt;0,MAX(1,ROUND((Staffing!AV$49/Assumptions!$L98),0)),0))</f>
        <v>1</v>
      </c>
      <c r="AW104" s="52">
        <f>IF(Assumptions!$E$58&lt;=0,0,IF(Staffing!AW$49&gt;0,MAX(1,ROUND((Staffing!AW$49/Assumptions!$L98),0)),0))</f>
        <v>1</v>
      </c>
      <c r="AX104" s="52">
        <f>IF(Assumptions!$E$58&lt;=0,0,IF(Staffing!AX$49&gt;0,MAX(1,ROUND((Staffing!AX$49/Assumptions!$L98),0)),0))</f>
        <v>1</v>
      </c>
      <c r="AY104" s="52">
        <f>IF(Assumptions!$E$58&lt;=0,0,IF(Staffing!AY$49&gt;0,MAX(1,ROUND((Staffing!AY$49/Assumptions!$L98),0)),0))</f>
        <v>1</v>
      </c>
      <c r="AZ104" s="52">
        <f>IF(Assumptions!$E$58&lt;=0,0,IF(Staffing!AZ$49&gt;0,MAX(1,ROUND((Staffing!AZ$49/Assumptions!$L98),0)),0))</f>
        <v>1</v>
      </c>
      <c r="BA104" s="52">
        <f>IF(Assumptions!$E$58&lt;=0,0,IF(Staffing!BA$49&gt;0,MAX(1,ROUND((Staffing!BA$49/Assumptions!$L98),0)),0))</f>
        <v>1</v>
      </c>
      <c r="BB104" s="52">
        <f>IF(Assumptions!$E$58&lt;=0,0,IF(Staffing!BB$49&gt;0,MAX(1,ROUND((Staffing!BB$49/Assumptions!$L98),0)),0))</f>
        <v>1</v>
      </c>
      <c r="BC104" s="52">
        <f>IF(Assumptions!$E$58&lt;=0,0,IF(Staffing!BC$49&gt;0,MAX(1,ROUND((Staffing!BC$49/Assumptions!$L98),0)),0))</f>
        <v>1</v>
      </c>
      <c r="BD104" s="52">
        <f>IF(Assumptions!$E$58&lt;=0,0,IF(Staffing!BD$49&gt;0,MAX(1,ROUND((Staffing!BD$49/Assumptions!$L98),0)),0))</f>
        <v>1</v>
      </c>
      <c r="BE104" s="52">
        <f>IF(Assumptions!$E$58&lt;=0,0,IF(Staffing!BE$49&gt;0,MAX(1,ROUND((Staffing!BE$49/Assumptions!$L98),0)),0))</f>
        <v>1</v>
      </c>
      <c r="BF104" s="52">
        <f>IF(Assumptions!$E$58&lt;=0,0,IF(Staffing!BF$49&gt;0,MAX(1,ROUND((Staffing!BF$49/Assumptions!$L98),0)),0))</f>
        <v>1</v>
      </c>
      <c r="BG104" s="52">
        <f>IF(Assumptions!$E$58&lt;=0,0,IF(Staffing!BG$49&gt;0,MAX(1,ROUND((Staffing!BG$49/Assumptions!$L98),0)),0))</f>
        <v>1</v>
      </c>
      <c r="BH104" s="52">
        <f>IF(Assumptions!$E$58&lt;=0,0,IF(Staffing!BH$49&gt;0,MAX(1,ROUND((Staffing!BH$49/Assumptions!$L98),0)),0))</f>
        <v>1</v>
      </c>
      <c r="BI104" s="52">
        <f>IF(Assumptions!$E$58&lt;=0,0,IF(Staffing!BI$49&gt;0,MAX(1,ROUND((Staffing!BI$49/Assumptions!$L98),0)),0))</f>
        <v>1</v>
      </c>
      <c r="BJ104" s="52">
        <f>IF(Assumptions!$E$58&lt;=0,0,IF(Staffing!BJ$49&gt;0,MAX(1,ROUND((Staffing!BJ$49/Assumptions!$L98),0)),0))</f>
        <v>1</v>
      </c>
      <c r="BK104" s="52">
        <f>IF(Assumptions!$E$58&lt;=0,0,IF(Staffing!BK$49&gt;0,MAX(1,ROUND((Staffing!BK$49/Assumptions!$L98),0)),0))</f>
        <v>1</v>
      </c>
      <c r="BL104" s="52">
        <f>IF(Assumptions!$E$58&lt;=0,0,IF(Staffing!BL$49&gt;0,MAX(1,ROUND((Staffing!BL$49/Assumptions!$L98),0)),0))</f>
        <v>1</v>
      </c>
      <c r="BM104" s="52">
        <f>IF(Assumptions!$E$58&lt;=0,0,IF(Staffing!BM$49&gt;0,MAX(1,ROUND((Staffing!BM$49/Assumptions!$L98),0)),0))</f>
        <v>1</v>
      </c>
      <c r="BN104" s="52">
        <f>IF(Assumptions!$E$58&lt;=0,0,IF(Staffing!BN$49&gt;0,MAX(1,ROUND((Staffing!BN$49/Assumptions!$L98),0)),0))</f>
        <v>1</v>
      </c>
      <c r="BO104" s="52">
        <f>IF(Assumptions!$E$58&lt;=0,0,IF(Staffing!BO$49&gt;0,MAX(1,ROUND((Staffing!BO$49/Assumptions!$L98),0)),0))</f>
        <v>1</v>
      </c>
      <c r="BP104" s="52">
        <f>IF(Assumptions!$E$58&lt;=0,0,IF(Staffing!BP$49&gt;0,MAX(1,ROUND((Staffing!BP$49/Assumptions!$L98),0)),0))</f>
        <v>1</v>
      </c>
      <c r="BQ104" s="52">
        <f>IF(Assumptions!$E$58&lt;=0,0,IF(Staffing!BQ$49&gt;0,MAX(1,ROUND((Staffing!BQ$49/Assumptions!$L98),0)),0))</f>
        <v>1</v>
      </c>
      <c r="BR104" s="52">
        <f>IF(Assumptions!$E$58&lt;=0,0,IF(Staffing!BR$49&gt;0,MAX(1,ROUND((Staffing!BR$49/Assumptions!$L98),0)),0))</f>
        <v>1</v>
      </c>
      <c r="BS104" s="52">
        <f>IF(Assumptions!$E$58&lt;=0,0,IF(Staffing!BS$49&gt;0,MAX(1,ROUND((Staffing!BS$49/Assumptions!$L98),0)),0))</f>
        <v>1</v>
      </c>
      <c r="BT104" s="52">
        <f>IF(Assumptions!$E$58&lt;=0,0,IF(Staffing!BT$49&gt;0,MAX(1,ROUND((Staffing!BT$49/Assumptions!$L98),0)),0))</f>
        <v>1</v>
      </c>
      <c r="BU104" s="52">
        <f>IF(Assumptions!$E$58&lt;=0,0,IF(Staffing!BU$49&gt;0,MAX(1,ROUND((Staffing!BU$49/Assumptions!$L98),0)),0))</f>
        <v>1</v>
      </c>
      <c r="BV104" s="52">
        <f>IF(Assumptions!$E$58&lt;=0,0,IF(Staffing!BV$49&gt;0,MAX(1,ROUND((Staffing!BV$49/Assumptions!$L98),0)),0))</f>
        <v>1</v>
      </c>
      <c r="BW104" s="52">
        <f>IF(Assumptions!$E$58&lt;=0,0,IF(Staffing!BW$49&gt;0,MAX(1,ROUND((Staffing!BW$49/Assumptions!$L98),0)),0))</f>
        <v>1</v>
      </c>
      <c r="BX104" s="52">
        <f>IF(Assumptions!$E$58&lt;=0,0,IF(Staffing!BX$49&gt;0,MAX(1,ROUND((Staffing!BX$49/Assumptions!$L98),0)),0))</f>
        <v>1</v>
      </c>
      <c r="BY104" s="52">
        <f>IF(Assumptions!$E$58&lt;=0,0,IF(Staffing!BY$49&gt;0,MAX(1,ROUND((Staffing!BY$49/Assumptions!$L98),0)),0))</f>
        <v>1</v>
      </c>
      <c r="BZ104" s="52">
        <f>IF(Assumptions!$E$58&lt;=0,0,IF(Staffing!BZ$49&gt;0,MAX(1,ROUND((Staffing!BZ$49/Assumptions!$L98),0)),0))</f>
        <v>1</v>
      </c>
      <c r="CA104" s="52">
        <f>IF(Assumptions!$E$58&lt;=0,0,IF(Staffing!CA$49&gt;0,MAX(1,ROUND((Staffing!CA$49/Assumptions!$L98),0)),0))</f>
        <v>1</v>
      </c>
      <c r="CB104" s="52">
        <f>IF(Assumptions!$E$58&lt;=0,0,IF(Staffing!CB$49&gt;0,MAX(1,ROUND((Staffing!CB$49/Assumptions!$L98),0)),0))</f>
        <v>1</v>
      </c>
      <c r="CC104" s="52">
        <f>IF(Assumptions!$E$58&lt;=0,0,IF(Staffing!CC$49&gt;0,MAX(1,ROUND((Staffing!CC$49/Assumptions!$L98),0)),0))</f>
        <v>1</v>
      </c>
      <c r="CD104" s="52">
        <f>IF(Assumptions!$E$58&lt;=0,0,IF(Staffing!CD$49&gt;0,MAX(1,ROUND((Staffing!CD$49/Assumptions!$L98),0)),0))</f>
        <v>1</v>
      </c>
      <c r="CE104" s="52">
        <f>IF(Assumptions!$E$58&lt;=0,0,IF(Staffing!CE$49&gt;0,MAX(1,ROUND((Staffing!CE$49/Assumptions!$L98),0)),0))</f>
        <v>1</v>
      </c>
      <c r="CF104" s="52">
        <f>IF(Assumptions!$E$58&lt;=0,0,IF(Staffing!CF$49&gt;0,MAX(1,ROUND((Staffing!CF$49/Assumptions!$L98),0)),0))</f>
        <v>1</v>
      </c>
      <c r="CG104" s="52">
        <f>IF(Assumptions!$E$58&lt;=0,0,IF(Staffing!CG$49&gt;0,MAX(1,ROUND((Staffing!CG$49/Assumptions!$L98),0)),0))</f>
        <v>1</v>
      </c>
      <c r="CH104" s="52">
        <f>IF(Assumptions!$E$58&lt;=0,0,IF(Staffing!CH$49&gt;0,MAX(1,ROUND((Staffing!CH$49/Assumptions!$L98),0)),0))</f>
        <v>1</v>
      </c>
      <c r="CI104" s="52">
        <f>IF(Assumptions!$E$58&lt;=0,0,IF(Staffing!CI$49&gt;0,MAX(1,ROUND((Staffing!CI$49/Assumptions!$L98),0)),0))</f>
        <v>1</v>
      </c>
      <c r="CJ104" s="52">
        <f>IF(Assumptions!$E$58&lt;=0,0,IF(Staffing!CJ$49&gt;0,MAX(1,ROUND((Staffing!CJ$49/Assumptions!$L98),0)),0))</f>
        <v>1</v>
      </c>
      <c r="CK104" s="52">
        <f>IF(Assumptions!$E$58&lt;=0,0,IF(Staffing!CK$49&gt;0,MAX(1,ROUND((Staffing!CK$49/Assumptions!$L98),0)),0))</f>
        <v>1</v>
      </c>
      <c r="CL104" s="52">
        <f>IF(Assumptions!$E$58&lt;=0,0,IF(Staffing!CL$49&gt;0,MAX(1,ROUND((Staffing!CL$49/Assumptions!$L98),0)),0))</f>
        <v>1</v>
      </c>
      <c r="CM104" s="52">
        <f>IF(Assumptions!$E$58&lt;=0,0,IF(Staffing!CM$49&gt;0,MAX(1,ROUND((Staffing!CM$49/Assumptions!$L98),0)),0))</f>
        <v>1</v>
      </c>
      <c r="CN104" s="52">
        <f>IF(Assumptions!$E$58&lt;=0,0,IF(Staffing!CN$49&gt;0,MAX(1,ROUND((Staffing!CN$49/Assumptions!$L98),0)),0))</f>
        <v>1</v>
      </c>
      <c r="CO104" s="52">
        <f>IF(Assumptions!$E$58&lt;=0,0,IF(Staffing!CO$49&gt;0,MAX(1,ROUND((Staffing!CO$49/Assumptions!$L98),0)),0))</f>
        <v>1</v>
      </c>
      <c r="CP104" s="52">
        <f>IF(Assumptions!$E$58&lt;=0,0,IF(Staffing!CP$49&gt;0,MAX(1,ROUND((Staffing!CP$49/Assumptions!$L98),0)),0))</f>
        <v>1</v>
      </c>
      <c r="CQ104" s="52">
        <f>IF(Assumptions!$E$58&lt;=0,0,IF(Staffing!CQ$49&gt;0,MAX(1,ROUND((Staffing!CQ$49/Assumptions!$L98),0)),0))</f>
        <v>1</v>
      </c>
      <c r="CR104" s="52">
        <f>IF(Assumptions!$E$58&lt;=0,0,IF(Staffing!CR$49&gt;0,MAX(1,ROUND((Staffing!CR$49/Assumptions!$L98),0)),0))</f>
        <v>1</v>
      </c>
      <c r="CS104" s="52">
        <f>IF(Assumptions!$E$58&lt;=0,0,IF(Staffing!CS$49&gt;0,MAX(1,ROUND((Staffing!CS$49/Assumptions!$L98),0)),0))</f>
        <v>1</v>
      </c>
      <c r="CT104" s="52">
        <f>IF(Assumptions!$E$58&lt;=0,0,IF(Staffing!CT$49&gt;0,MAX(1,ROUND((Staffing!CT$49/Assumptions!$L98),0)),0))</f>
        <v>1</v>
      </c>
      <c r="CU104" s="52">
        <f>IF(Assumptions!$E$58&lt;=0,0,IF(Staffing!CU$49&gt;0,MAX(1,ROUND((Staffing!CU$49/Assumptions!$L98),0)),0))</f>
        <v>1</v>
      </c>
      <c r="CV104" s="52">
        <f>IF(Assumptions!$E$58&lt;=0,0,IF(Staffing!CV$49&gt;0,MAX(1,ROUND((Staffing!CV$49/Assumptions!$L98),0)),0))</f>
        <v>1</v>
      </c>
      <c r="CW104" s="52">
        <f>IF(Assumptions!$E$58&lt;=0,0,IF(Staffing!CW$49&gt;0,MAX(1,ROUND((Staffing!CW$49/Assumptions!$L98),0)),0))</f>
        <v>1</v>
      </c>
      <c r="CX104" s="52">
        <f>IF(Assumptions!$E$58&lt;=0,0,IF(Staffing!CX$49&gt;0,MAX(1,ROUND((Staffing!CX$49/Assumptions!$L98),0)),0))</f>
        <v>1</v>
      </c>
      <c r="CY104" s="52">
        <f>IF(Assumptions!$E$58&lt;=0,0,IF(Staffing!CY$49&gt;0,MAX(1,ROUND((Staffing!CY$49/Assumptions!$L98),0)),0))</f>
        <v>1</v>
      </c>
      <c r="CZ104" s="52">
        <f>IF(Assumptions!$E$58&lt;=0,0,IF(Staffing!CZ$49&gt;0,MAX(1,ROUND((Staffing!CZ$49/Assumptions!$L98),0)),0))</f>
        <v>1</v>
      </c>
      <c r="DA104" s="52">
        <f>IF(Assumptions!$E$58&lt;=0,0,IF(Staffing!DA$49&gt;0,MAX(1,ROUND((Staffing!DA$49/Assumptions!$L98),0)),0))</f>
        <v>1</v>
      </c>
      <c r="DB104" s="52">
        <f>IF(Assumptions!$E$58&lt;=0,0,IF(Staffing!DB$49&gt;0,MAX(1,ROUND((Staffing!DB$49/Assumptions!$L98),0)),0))</f>
        <v>1</v>
      </c>
      <c r="DC104" s="52">
        <f>IF(Assumptions!$E$58&lt;=0,0,IF(Staffing!DC$49&gt;0,MAX(1,ROUND((Staffing!DC$49/Assumptions!$L98),0)),0))</f>
        <v>1</v>
      </c>
      <c r="DD104" s="52">
        <f>IF(Assumptions!$E$58&lt;=0,0,IF(Staffing!DD$49&gt;0,MAX(1,ROUND((Staffing!DD$49/Assumptions!$L98),0)),0))</f>
        <v>1</v>
      </c>
      <c r="DE104" s="52">
        <f>IF(Assumptions!$E$58&lt;=0,0,IF(Staffing!DE$49&gt;0,MAX(1,ROUND((Staffing!DE$49/Assumptions!$L98),0)),0))</f>
        <v>1</v>
      </c>
      <c r="DF104" s="52">
        <f>IF(Assumptions!$E$58&lt;=0,0,IF(Staffing!DF$49&gt;0,MAX(1,ROUND((Staffing!DF$49/Assumptions!$L98),0)),0))</f>
        <v>1</v>
      </c>
      <c r="DG104" s="52">
        <f>IF(Assumptions!$E$58&lt;=0,0,IF(Staffing!DG$49&gt;0,MAX(1,ROUND((Staffing!DG$49/Assumptions!$L98),0)),0))</f>
        <v>1</v>
      </c>
      <c r="DH104" s="52">
        <f>IF(Assumptions!$E$58&lt;=0,0,IF(Staffing!DH$49&gt;0,MAX(1,ROUND((Staffing!DH$49/Assumptions!$L98),0)),0))</f>
        <v>1</v>
      </c>
      <c r="DI104" s="52">
        <f>IF(Assumptions!$E$58&lt;=0,0,IF(Staffing!DI$49&gt;0,MAX(1,ROUND((Staffing!DI$49/Assumptions!$L98),0)),0))</f>
        <v>1</v>
      </c>
      <c r="DJ104" s="52">
        <f>IF(Assumptions!$E$58&lt;=0,0,IF(Staffing!DJ$49&gt;0,MAX(1,ROUND((Staffing!DJ$49/Assumptions!$L98),0)),0))</f>
        <v>1</v>
      </c>
      <c r="DK104" s="52">
        <f>IF(Assumptions!$E$58&lt;=0,0,IF(Staffing!DK$49&gt;0,MAX(1,ROUND((Staffing!DK$49/Assumptions!$L98),0)),0))</f>
        <v>1</v>
      </c>
      <c r="DL104" s="52">
        <f>IF(Assumptions!$E$58&lt;=0,0,IF(Staffing!DL$49&gt;0,MAX(1,ROUND((Staffing!DL$49/Assumptions!$L98),0)),0))</f>
        <v>1</v>
      </c>
      <c r="DM104" s="52">
        <f>IF(Assumptions!$E$58&lt;=0,0,IF(Staffing!DM$49&gt;0,MAX(1,ROUND((Staffing!DM$49/Assumptions!$L98),0)),0))</f>
        <v>1</v>
      </c>
      <c r="DN104" s="52">
        <f>IF(Assumptions!$E$58&lt;=0,0,IF(Staffing!DN$49&gt;0,MAX(1,ROUND((Staffing!DN$49/Assumptions!$L98),0)),0))</f>
        <v>1</v>
      </c>
      <c r="DO104" s="52">
        <f>IF(Assumptions!$E$58&lt;=0,0,IF(Staffing!DO$49&gt;0,MAX(1,ROUND((Staffing!DO$49/Assumptions!$L98),0)),0))</f>
        <v>1</v>
      </c>
      <c r="DP104" s="52">
        <f>IF(Assumptions!$E$58&lt;=0,0,IF(Staffing!DP$49&gt;0,MAX(1,ROUND((Staffing!DP$49/Assumptions!$L98),0)),0))</f>
        <v>1</v>
      </c>
      <c r="DQ104" s="52">
        <f>IF(Assumptions!$E$58&lt;=0,0,IF(Staffing!DQ$49&gt;0,MAX(1,ROUND((Staffing!DQ$49/Assumptions!$L98),0)),0))</f>
        <v>1</v>
      </c>
      <c r="DR104" s="52">
        <f>IF(Assumptions!$E$58&lt;=0,0,IF(Staffing!DR$49&gt;0,MAX(1,ROUND((Staffing!DR$49/Assumptions!$L98),0)),0))</f>
        <v>1</v>
      </c>
      <c r="DS104" s="52">
        <f>IF(Assumptions!$E$58&lt;=0,0,IF(Staffing!DS$49&gt;0,MAX(1,ROUND((Staffing!DS$49/Assumptions!$L98),0)),0))</f>
        <v>1</v>
      </c>
      <c r="DT104" s="52">
        <f>IF(Assumptions!$E$58&lt;=0,0,IF(Staffing!DT$49&gt;0,MAX(1,ROUND((Staffing!DT$49/Assumptions!$L98),0)),0))</f>
        <v>1</v>
      </c>
      <c r="DU104" s="52">
        <f>IF(Assumptions!$E$58&lt;=0,0,IF(Staffing!DU$49&gt;0,MAX(1,ROUND((Staffing!DU$49/Assumptions!$L98),0)),0))</f>
        <v>1</v>
      </c>
      <c r="DV104" s="52">
        <f>IF(Assumptions!$E$58&lt;=0,0,IF(Staffing!DV$49&gt;0,MAX(1,ROUND((Staffing!DV$49/Assumptions!$L98),0)),0))</f>
        <v>1</v>
      </c>
    </row>
    <row r="105" spans="4:126" outlineLevel="1">
      <c r="D105" s="1" t="s">
        <v>179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2">
        <v>0</v>
      </c>
      <c r="DF105" s="52">
        <v>0</v>
      </c>
      <c r="DG105" s="52">
        <v>0</v>
      </c>
      <c r="DH105" s="52">
        <v>0</v>
      </c>
      <c r="DI105" s="52">
        <v>0</v>
      </c>
      <c r="DJ105" s="52">
        <v>0</v>
      </c>
      <c r="DK105" s="52">
        <v>0</v>
      </c>
      <c r="DL105" s="52">
        <v>0</v>
      </c>
      <c r="DM105" s="52">
        <v>0</v>
      </c>
      <c r="DN105" s="52">
        <v>0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v>0</v>
      </c>
      <c r="DU105" s="52">
        <v>0</v>
      </c>
      <c r="DV105" s="52">
        <v>0</v>
      </c>
    </row>
    <row r="106" spans="4:126" outlineLevel="1"/>
    <row r="107" spans="4:126" outlineLevel="1">
      <c r="D107" s="1" t="s">
        <v>259</v>
      </c>
    </row>
    <row r="108" spans="4:126" outlineLevel="1">
      <c r="D108" s="1" t="s">
        <v>174</v>
      </c>
      <c r="E108" s="52"/>
      <c r="F108" s="52">
        <f>IF(Assumptions!$E$57&lt;=0,0,IF(Staffing!F$48&gt;0,MAX(1,ROUND((Staffing!F$48/Assumptions!$L103),0)),0))</f>
        <v>0</v>
      </c>
      <c r="G108" s="52">
        <f>IF(Assumptions!$E$57&lt;=0,0,IF(Staffing!G$48&gt;0,MAX(1,ROUND((Staffing!G$48/Assumptions!$L103),0)),0))</f>
        <v>0</v>
      </c>
      <c r="H108" s="52">
        <f>IF(Assumptions!$E$57&lt;=0,0,IF(Staffing!H$48&gt;0,MAX(1,ROUND((Staffing!H$48/Assumptions!$L103),0)),0))</f>
        <v>0</v>
      </c>
      <c r="I108" s="52">
        <f>IF(Assumptions!$E$57&lt;=0,0,IF(Staffing!I$48&gt;0,MAX(1,ROUND((Staffing!I$48/Assumptions!$L103),0)),0))</f>
        <v>0</v>
      </c>
      <c r="J108" s="52">
        <f>IF(Assumptions!$E$57&lt;=0,0,IF(Staffing!J$48&gt;0,MAX(1,ROUND((Staffing!J$48/Assumptions!$L103),0)),0))</f>
        <v>0</v>
      </c>
      <c r="K108" s="52">
        <f>IF(Assumptions!$E$57&lt;=0,0,IF(Staffing!K$48&gt;0,MAX(1,ROUND((Staffing!K$48/Assumptions!$L103),0)),0))</f>
        <v>0</v>
      </c>
      <c r="L108" s="52">
        <f>IF(Assumptions!$E$57&lt;=0,0,IF(Staffing!L$48&gt;0,MAX(1,ROUND((Staffing!L$48/Assumptions!$L103),0)),0))</f>
        <v>0</v>
      </c>
      <c r="M108" s="52">
        <f>IF(Assumptions!$E$57&lt;=0,0,IF(Staffing!M$48&gt;0,MAX(1,ROUND((Staffing!M$48/Assumptions!$L103),0)),0))</f>
        <v>0</v>
      </c>
      <c r="N108" s="52">
        <f>IF(Assumptions!$E$57&lt;=0,0,IF(Staffing!N$48&gt;0,MAX(1,ROUND((Staffing!N$48/Assumptions!$L103),0)),0))</f>
        <v>0</v>
      </c>
      <c r="O108" s="52">
        <f>IF(Assumptions!$E$57&lt;=0,0,IF(Staffing!O$48&gt;0,MAX(1,ROUND((Staffing!O$48/Assumptions!$L103),0)),0))</f>
        <v>0</v>
      </c>
      <c r="P108" s="52">
        <f>IF(Assumptions!$E$57&lt;=0,0,IF(Staffing!P$48&gt;0,MAX(1,ROUND((Staffing!P$48/Assumptions!$L103),0)),0))</f>
        <v>0</v>
      </c>
      <c r="Q108" s="52">
        <f>IF(Assumptions!$E$57&lt;=0,0,IF(Staffing!Q$48&gt;0,MAX(1,ROUND((Staffing!Q$48/Assumptions!$L103),0)),0))</f>
        <v>0</v>
      </c>
      <c r="R108" s="52">
        <f>IF(Assumptions!$E$57&lt;=0,0,IF(Staffing!R$48&gt;0,MAX(1,ROUND((Staffing!R$48/Assumptions!$L103),0)),0))</f>
        <v>0</v>
      </c>
      <c r="S108" s="52">
        <f>IF(Assumptions!$E$57&lt;=0,0,IF(Staffing!S$48&gt;0,MAX(1,ROUND((Staffing!S$48/Assumptions!$L103),0)),0))</f>
        <v>0</v>
      </c>
      <c r="T108" s="52">
        <f>IF(Assumptions!$E$57&lt;=0,0,IF(Staffing!T$48&gt;0,MAX(1,ROUND((Staffing!T$48/Assumptions!$L103),0)),0))</f>
        <v>0</v>
      </c>
      <c r="U108" s="52">
        <f>IF(Assumptions!$E$57&lt;=0,0,IF(Staffing!U$48&gt;0,MAX(1,ROUND((Staffing!U$48/Assumptions!$L103),0)),0))</f>
        <v>0</v>
      </c>
      <c r="V108" s="52">
        <f>IF(Assumptions!$E$57&lt;=0,0,IF(Staffing!V$48&gt;0,MAX(1,ROUND((Staffing!V$48/Assumptions!$L103),0)),0))</f>
        <v>0</v>
      </c>
      <c r="W108" s="52">
        <f>IF(Assumptions!$E$57&lt;=0,0,IF(Staffing!W$48&gt;0,MAX(1,ROUND((Staffing!W$48/Assumptions!$L103),0)),0))</f>
        <v>0</v>
      </c>
      <c r="X108" s="52">
        <f>IF(Assumptions!$E$57&lt;=0,0,IF(Staffing!X$48&gt;0,MAX(1,ROUND((Staffing!X$48/Assumptions!$L103),0)),0))</f>
        <v>0</v>
      </c>
      <c r="Y108" s="52">
        <f>IF(Assumptions!$E$57&lt;=0,0,IF(Staffing!Y$48&gt;0,MAX(1,ROUND((Staffing!Y$48/Assumptions!$L103),0)),0))</f>
        <v>0</v>
      </c>
      <c r="Z108" s="52">
        <f>IF(Assumptions!$E$57&lt;=0,0,IF(Staffing!Z$48&gt;0,MAX(1,ROUND((Staffing!Z$48/Assumptions!$L103),0)),0))</f>
        <v>0</v>
      </c>
      <c r="AA108" s="52">
        <f>IF(Assumptions!$E$57&lt;=0,0,IF(Staffing!AA$48&gt;0,MAX(1,ROUND((Staffing!AA$48/Assumptions!$L103),0)),0))</f>
        <v>0</v>
      </c>
      <c r="AB108" s="52">
        <f>IF(Assumptions!$E$57&lt;=0,0,IF(Staffing!AB$48&gt;0,MAX(1,ROUND((Staffing!AB$48/Assumptions!$L103),0)),0))</f>
        <v>0</v>
      </c>
      <c r="AC108" s="52">
        <f>IF(Assumptions!$E$57&lt;=0,0,IF(Staffing!AC$48&gt;0,MAX(1,ROUND((Staffing!AC$48/Assumptions!$L103),0)),0))</f>
        <v>0</v>
      </c>
      <c r="AD108" s="52">
        <f>IF(Assumptions!$E$57&lt;=0,0,IF(Staffing!AD$48&gt;0,MAX(1,ROUND((Staffing!AD$48/Assumptions!$L103),0)),0))</f>
        <v>1</v>
      </c>
      <c r="AE108" s="52">
        <f>IF(Assumptions!$E$57&lt;=0,0,IF(Staffing!AE$48&gt;0,MAX(1,ROUND((Staffing!AE$48/Assumptions!$L103),0)),0))</f>
        <v>1</v>
      </c>
      <c r="AF108" s="52">
        <f>IF(Assumptions!$E$57&lt;=0,0,IF(Staffing!AF$48&gt;0,MAX(1,ROUND((Staffing!AF$48/Assumptions!$L103),0)),0))</f>
        <v>1</v>
      </c>
      <c r="AG108" s="52">
        <f>IF(Assumptions!$E$57&lt;=0,0,IF(Staffing!AG$48&gt;0,MAX(1,ROUND((Staffing!AG$48/Assumptions!$L103),0)),0))</f>
        <v>1</v>
      </c>
      <c r="AH108" s="52">
        <f>IF(Assumptions!$E$57&lt;=0,0,IF(Staffing!AH$48&gt;0,MAX(1,ROUND((Staffing!AH$48/Assumptions!$L103),0)),0))</f>
        <v>1</v>
      </c>
      <c r="AI108" s="52">
        <f>IF(Assumptions!$E$57&lt;=0,0,IF(Staffing!AI$48&gt;0,MAX(1,ROUND((Staffing!AI$48/Assumptions!$L103),0)),0))</f>
        <v>1</v>
      </c>
      <c r="AJ108" s="52">
        <f>IF(Assumptions!$E$57&lt;=0,0,IF(Staffing!AJ$48&gt;0,MAX(1,ROUND((Staffing!AJ$48/Assumptions!$L103),0)),0))</f>
        <v>1</v>
      </c>
      <c r="AK108" s="52">
        <f>IF(Assumptions!$E$57&lt;=0,0,IF(Staffing!AK$48&gt;0,MAX(1,ROUND((Staffing!AK$48/Assumptions!$L103),0)),0))</f>
        <v>1</v>
      </c>
      <c r="AL108" s="52">
        <f>IF(Assumptions!$E$57&lt;=0,0,IF(Staffing!AL$48&gt;0,MAX(1,ROUND((Staffing!AL$48/Assumptions!$L103),0)),0))</f>
        <v>1</v>
      </c>
      <c r="AM108" s="52">
        <f>IF(Assumptions!$E$57&lt;=0,0,IF(Staffing!AM$48&gt;0,MAX(1,ROUND((Staffing!AM$48/Assumptions!$L103),0)),0))</f>
        <v>1</v>
      </c>
      <c r="AN108" s="52">
        <f>IF(Assumptions!$E$57&lt;=0,0,IF(Staffing!AN$48&gt;0,MAX(1,ROUND((Staffing!AN$48/Assumptions!$L103),0)),0))</f>
        <v>1</v>
      </c>
      <c r="AO108" s="52">
        <f>IF(Assumptions!$E$57&lt;=0,0,IF(Staffing!AO$48&gt;0,MAX(1,ROUND((Staffing!AO$48/Assumptions!$L103),0)),0))</f>
        <v>1</v>
      </c>
      <c r="AP108" s="52">
        <f>IF(Assumptions!$E$57&lt;=0,0,IF(Staffing!AP$48&gt;0,MAX(1,ROUND((Staffing!AP$48/Assumptions!$L103),0)),0))</f>
        <v>1</v>
      </c>
      <c r="AQ108" s="52">
        <f>IF(Assumptions!$E$57&lt;=0,0,IF(Staffing!AQ$48&gt;0,MAX(1,ROUND((Staffing!AQ$48/Assumptions!$L103),0)),0))</f>
        <v>1</v>
      </c>
      <c r="AR108" s="52">
        <f>IF(Assumptions!$E$57&lt;=0,0,IF(Staffing!AR$48&gt;0,MAX(1,ROUND((Staffing!AR$48/Assumptions!$L103),0)),0))</f>
        <v>1</v>
      </c>
      <c r="AS108" s="52">
        <f>IF(Assumptions!$E$57&lt;=0,0,IF(Staffing!AS$48&gt;0,MAX(1,ROUND((Staffing!AS$48/Assumptions!$L103),0)),0))</f>
        <v>1</v>
      </c>
      <c r="AT108" s="52">
        <f>IF(Assumptions!$E$57&lt;=0,0,IF(Staffing!AT$48&gt;0,MAX(1,ROUND((Staffing!AT$48/Assumptions!$L103),0)),0))</f>
        <v>1</v>
      </c>
      <c r="AU108" s="52">
        <f>IF(Assumptions!$E$57&lt;=0,0,IF(Staffing!AU$48&gt;0,MAX(1,ROUND((Staffing!AU$48/Assumptions!$L103),0)),0))</f>
        <v>1</v>
      </c>
      <c r="AV108" s="52">
        <f>IF(Assumptions!$E$57&lt;=0,0,IF(Staffing!AV$48&gt;0,MAX(1,ROUND((Staffing!AV$48/Assumptions!$L103),0)),0))</f>
        <v>1</v>
      </c>
      <c r="AW108" s="52">
        <f>IF(Assumptions!$E$57&lt;=0,0,IF(Staffing!AW$48&gt;0,MAX(1,ROUND((Staffing!AW$48/Assumptions!$L103),0)),0))</f>
        <v>1</v>
      </c>
      <c r="AX108" s="52">
        <f>IF(Assumptions!$E$57&lt;=0,0,IF(Staffing!AX$48&gt;0,MAX(1,ROUND((Staffing!AX$48/Assumptions!$L103),0)),0))</f>
        <v>1</v>
      </c>
      <c r="AY108" s="52">
        <f>IF(Assumptions!$E$57&lt;=0,0,IF(Staffing!AY$48&gt;0,MAX(1,ROUND((Staffing!AY$48/Assumptions!$L103),0)),0))</f>
        <v>1</v>
      </c>
      <c r="AZ108" s="52">
        <f>IF(Assumptions!$E$57&lt;=0,0,IF(Staffing!AZ$48&gt;0,MAX(1,ROUND((Staffing!AZ$48/Assumptions!$L103),0)),0))</f>
        <v>1</v>
      </c>
      <c r="BA108" s="52">
        <f>IF(Assumptions!$E$57&lt;=0,0,IF(Staffing!BA$48&gt;0,MAX(1,ROUND((Staffing!BA$48/Assumptions!$L103),0)),0))</f>
        <v>1</v>
      </c>
      <c r="BB108" s="52">
        <f>IF(Assumptions!$E$57&lt;=0,0,IF(Staffing!BB$48&gt;0,MAX(1,ROUND((Staffing!BB$48/Assumptions!$L103),0)),0))</f>
        <v>1</v>
      </c>
      <c r="BC108" s="52">
        <f>IF(Assumptions!$E$57&lt;=0,0,IF(Staffing!BC$48&gt;0,MAX(1,ROUND((Staffing!BC$48/Assumptions!$L103),0)),0))</f>
        <v>1</v>
      </c>
      <c r="BD108" s="52">
        <f>IF(Assumptions!$E$57&lt;=0,0,IF(Staffing!BD$48&gt;0,MAX(1,ROUND((Staffing!BD$48/Assumptions!$L103),0)),0))</f>
        <v>1</v>
      </c>
      <c r="BE108" s="52">
        <f>IF(Assumptions!$E$57&lt;=0,0,IF(Staffing!BE$48&gt;0,MAX(1,ROUND((Staffing!BE$48/Assumptions!$L103),0)),0))</f>
        <v>1</v>
      </c>
      <c r="BF108" s="52">
        <f>IF(Assumptions!$E$57&lt;=0,0,IF(Staffing!BF$48&gt;0,MAX(1,ROUND((Staffing!BF$48/Assumptions!$L103),0)),0))</f>
        <v>1</v>
      </c>
      <c r="BG108" s="52">
        <f>IF(Assumptions!$E$57&lt;=0,0,IF(Staffing!BG$48&gt;0,MAX(1,ROUND((Staffing!BG$48/Assumptions!$L103),0)),0))</f>
        <v>1</v>
      </c>
      <c r="BH108" s="52">
        <f>IF(Assumptions!$E$57&lt;=0,0,IF(Staffing!BH$48&gt;0,MAX(1,ROUND((Staffing!BH$48/Assumptions!$L103),0)),0))</f>
        <v>1</v>
      </c>
      <c r="BI108" s="52">
        <f>IF(Assumptions!$E$57&lt;=0,0,IF(Staffing!BI$48&gt;0,MAX(1,ROUND((Staffing!BI$48/Assumptions!$L103),0)),0))</f>
        <v>1</v>
      </c>
      <c r="BJ108" s="52">
        <f>IF(Assumptions!$E$57&lt;=0,0,IF(Staffing!BJ$48&gt;0,MAX(1,ROUND((Staffing!BJ$48/Assumptions!$L103),0)),0))</f>
        <v>1</v>
      </c>
      <c r="BK108" s="52">
        <f>IF(Assumptions!$E$57&lt;=0,0,IF(Staffing!BK$48&gt;0,MAX(1,ROUND((Staffing!BK$48/Assumptions!$L103),0)),0))</f>
        <v>1</v>
      </c>
      <c r="BL108" s="52">
        <f>IF(Assumptions!$E$57&lt;=0,0,IF(Staffing!BL$48&gt;0,MAX(1,ROUND((Staffing!BL$48/Assumptions!$L103),0)),0))</f>
        <v>1</v>
      </c>
      <c r="BM108" s="52">
        <f>IF(Assumptions!$E$57&lt;=0,0,IF(Staffing!BM$48&gt;0,MAX(1,ROUND((Staffing!BM$48/Assumptions!$L103),0)),0))</f>
        <v>1</v>
      </c>
      <c r="BN108" s="52">
        <f>IF(Assumptions!$E$57&lt;=0,0,IF(Staffing!BN$48&gt;0,MAX(1,ROUND((Staffing!BN$48/Assumptions!$L103),0)),0))</f>
        <v>1</v>
      </c>
      <c r="BO108" s="52">
        <f>IF(Assumptions!$E$57&lt;=0,0,IF(Staffing!BO$48&gt;0,MAX(1,ROUND((Staffing!BO$48/Assumptions!$L103),0)),0))</f>
        <v>1</v>
      </c>
      <c r="BP108" s="52">
        <f>IF(Assumptions!$E$57&lt;=0,0,IF(Staffing!BP$48&gt;0,MAX(1,ROUND((Staffing!BP$48/Assumptions!$L103),0)),0))</f>
        <v>1</v>
      </c>
      <c r="BQ108" s="52">
        <f>IF(Assumptions!$E$57&lt;=0,0,IF(Staffing!BQ$48&gt;0,MAX(1,ROUND((Staffing!BQ$48/Assumptions!$L103),0)),0))</f>
        <v>1</v>
      </c>
      <c r="BR108" s="52">
        <f>IF(Assumptions!$E$57&lt;=0,0,IF(Staffing!BR$48&gt;0,MAX(1,ROUND((Staffing!BR$48/Assumptions!$L103),0)),0))</f>
        <v>1</v>
      </c>
      <c r="BS108" s="52">
        <f>IF(Assumptions!$E$57&lt;=0,0,IF(Staffing!BS$48&gt;0,MAX(1,ROUND((Staffing!BS$48/Assumptions!$L103),0)),0))</f>
        <v>1</v>
      </c>
      <c r="BT108" s="52">
        <f>IF(Assumptions!$E$57&lt;=0,0,IF(Staffing!BT$48&gt;0,MAX(1,ROUND((Staffing!BT$48/Assumptions!$L103),0)),0))</f>
        <v>1</v>
      </c>
      <c r="BU108" s="52">
        <f>IF(Assumptions!$E$57&lt;=0,0,IF(Staffing!BU$48&gt;0,MAX(1,ROUND((Staffing!BU$48/Assumptions!$L103),0)),0))</f>
        <v>1</v>
      </c>
      <c r="BV108" s="52">
        <f>IF(Assumptions!$E$57&lt;=0,0,IF(Staffing!BV$48&gt;0,MAX(1,ROUND((Staffing!BV$48/Assumptions!$L103),0)),0))</f>
        <v>1</v>
      </c>
      <c r="BW108" s="52">
        <f>IF(Assumptions!$E$57&lt;=0,0,IF(Staffing!BW$48&gt;0,MAX(1,ROUND((Staffing!BW$48/Assumptions!$L103),0)),0))</f>
        <v>1</v>
      </c>
      <c r="BX108" s="52">
        <f>IF(Assumptions!$E$57&lt;=0,0,IF(Staffing!BX$48&gt;0,MAX(1,ROUND((Staffing!BX$48/Assumptions!$L103),0)),0))</f>
        <v>1</v>
      </c>
      <c r="BY108" s="52">
        <f>IF(Assumptions!$E$57&lt;=0,0,IF(Staffing!BY$48&gt;0,MAX(1,ROUND((Staffing!BY$48/Assumptions!$L103),0)),0))</f>
        <v>1</v>
      </c>
      <c r="BZ108" s="52">
        <f>IF(Assumptions!$E$57&lt;=0,0,IF(Staffing!BZ$48&gt;0,MAX(1,ROUND((Staffing!BZ$48/Assumptions!$L103),0)),0))</f>
        <v>1</v>
      </c>
      <c r="CA108" s="52">
        <f>IF(Assumptions!$E$57&lt;=0,0,IF(Staffing!CA$48&gt;0,MAX(1,ROUND((Staffing!CA$48/Assumptions!$L103),0)),0))</f>
        <v>1</v>
      </c>
      <c r="CB108" s="52">
        <f>IF(Assumptions!$E$57&lt;=0,0,IF(Staffing!CB$48&gt;0,MAX(1,ROUND((Staffing!CB$48/Assumptions!$L103),0)),0))</f>
        <v>1</v>
      </c>
      <c r="CC108" s="52">
        <f>IF(Assumptions!$E$57&lt;=0,0,IF(Staffing!CC$48&gt;0,MAX(1,ROUND((Staffing!CC$48/Assumptions!$L103),0)),0))</f>
        <v>1</v>
      </c>
      <c r="CD108" s="52">
        <f>IF(Assumptions!$E$57&lt;=0,0,IF(Staffing!CD$48&gt;0,MAX(1,ROUND((Staffing!CD$48/Assumptions!$L103),0)),0))</f>
        <v>1</v>
      </c>
      <c r="CE108" s="52">
        <f>IF(Assumptions!$E$57&lt;=0,0,IF(Staffing!CE$48&gt;0,MAX(1,ROUND((Staffing!CE$48/Assumptions!$L103),0)),0))</f>
        <v>1</v>
      </c>
      <c r="CF108" s="52">
        <f>IF(Assumptions!$E$57&lt;=0,0,IF(Staffing!CF$48&gt;0,MAX(1,ROUND((Staffing!CF$48/Assumptions!$L103),0)),0))</f>
        <v>1</v>
      </c>
      <c r="CG108" s="52">
        <f>IF(Assumptions!$E$57&lt;=0,0,IF(Staffing!CG$48&gt;0,MAX(1,ROUND((Staffing!CG$48/Assumptions!$L103),0)),0))</f>
        <v>1</v>
      </c>
      <c r="CH108" s="52">
        <f>IF(Assumptions!$E$57&lt;=0,0,IF(Staffing!CH$48&gt;0,MAX(1,ROUND((Staffing!CH$48/Assumptions!$L103),0)),0))</f>
        <v>1</v>
      </c>
      <c r="CI108" s="52">
        <f>IF(Assumptions!$E$57&lt;=0,0,IF(Staffing!CI$48&gt;0,MAX(1,ROUND((Staffing!CI$48/Assumptions!$L103),0)),0))</f>
        <v>1</v>
      </c>
      <c r="CJ108" s="52">
        <f>IF(Assumptions!$E$57&lt;=0,0,IF(Staffing!CJ$48&gt;0,MAX(1,ROUND((Staffing!CJ$48/Assumptions!$L103),0)),0))</f>
        <v>1</v>
      </c>
      <c r="CK108" s="52">
        <f>IF(Assumptions!$E$57&lt;=0,0,IF(Staffing!CK$48&gt;0,MAX(1,ROUND((Staffing!CK$48/Assumptions!$L103),0)),0))</f>
        <v>1</v>
      </c>
      <c r="CL108" s="52">
        <f>IF(Assumptions!$E$57&lt;=0,0,IF(Staffing!CL$48&gt;0,MAX(1,ROUND((Staffing!CL$48/Assumptions!$L103),0)),0))</f>
        <v>1</v>
      </c>
      <c r="CM108" s="52">
        <f>IF(Assumptions!$E$57&lt;=0,0,IF(Staffing!CM$48&gt;0,MAX(1,ROUND((Staffing!CM$48/Assumptions!$L103),0)),0))</f>
        <v>1</v>
      </c>
      <c r="CN108" s="52">
        <f>IF(Assumptions!$E$57&lt;=0,0,IF(Staffing!CN$48&gt;0,MAX(1,ROUND((Staffing!CN$48/Assumptions!$L103),0)),0))</f>
        <v>1</v>
      </c>
      <c r="CO108" s="52">
        <f>IF(Assumptions!$E$57&lt;=0,0,IF(Staffing!CO$48&gt;0,MAX(1,ROUND((Staffing!CO$48/Assumptions!$L103),0)),0))</f>
        <v>1</v>
      </c>
      <c r="CP108" s="52">
        <f>IF(Assumptions!$E$57&lt;=0,0,IF(Staffing!CP$48&gt;0,MAX(1,ROUND((Staffing!CP$48/Assumptions!$L103),0)),0))</f>
        <v>1</v>
      </c>
      <c r="CQ108" s="52">
        <f>IF(Assumptions!$E$57&lt;=0,0,IF(Staffing!CQ$48&gt;0,MAX(1,ROUND((Staffing!CQ$48/Assumptions!$L103),0)),0))</f>
        <v>1</v>
      </c>
      <c r="CR108" s="52">
        <f>IF(Assumptions!$E$57&lt;=0,0,IF(Staffing!CR$48&gt;0,MAX(1,ROUND((Staffing!CR$48/Assumptions!$L103),0)),0))</f>
        <v>1</v>
      </c>
      <c r="CS108" s="52">
        <f>IF(Assumptions!$E$57&lt;=0,0,IF(Staffing!CS$48&gt;0,MAX(1,ROUND((Staffing!CS$48/Assumptions!$L103),0)),0))</f>
        <v>1</v>
      </c>
      <c r="CT108" s="52">
        <f>IF(Assumptions!$E$57&lt;=0,0,IF(Staffing!CT$48&gt;0,MAX(1,ROUND((Staffing!CT$48/Assumptions!$L103),0)),0))</f>
        <v>1</v>
      </c>
      <c r="CU108" s="52">
        <f>IF(Assumptions!$E$57&lt;=0,0,IF(Staffing!CU$48&gt;0,MAX(1,ROUND((Staffing!CU$48/Assumptions!$L103),0)),0))</f>
        <v>1</v>
      </c>
      <c r="CV108" s="52">
        <f>IF(Assumptions!$E$57&lt;=0,0,IF(Staffing!CV$48&gt;0,MAX(1,ROUND((Staffing!CV$48/Assumptions!$L103),0)),0))</f>
        <v>1</v>
      </c>
      <c r="CW108" s="52">
        <f>IF(Assumptions!$E$57&lt;=0,0,IF(Staffing!CW$48&gt;0,MAX(1,ROUND((Staffing!CW$48/Assumptions!$L103),0)),0))</f>
        <v>1</v>
      </c>
      <c r="CX108" s="52">
        <f>IF(Assumptions!$E$57&lt;=0,0,IF(Staffing!CX$48&gt;0,MAX(1,ROUND((Staffing!CX$48/Assumptions!$L103),0)),0))</f>
        <v>1</v>
      </c>
      <c r="CY108" s="52">
        <f>IF(Assumptions!$E$57&lt;=0,0,IF(Staffing!CY$48&gt;0,MAX(1,ROUND((Staffing!CY$48/Assumptions!$L103),0)),0))</f>
        <v>1</v>
      </c>
      <c r="CZ108" s="52">
        <f>IF(Assumptions!$E$57&lt;=0,0,IF(Staffing!CZ$48&gt;0,MAX(1,ROUND((Staffing!CZ$48/Assumptions!$L103),0)),0))</f>
        <v>1</v>
      </c>
      <c r="DA108" s="52">
        <f>IF(Assumptions!$E$57&lt;=0,0,IF(Staffing!DA$48&gt;0,MAX(1,ROUND((Staffing!DA$48/Assumptions!$L103),0)),0))</f>
        <v>1</v>
      </c>
      <c r="DB108" s="52">
        <f>IF(Assumptions!$E$57&lt;=0,0,IF(Staffing!DB$48&gt;0,MAX(1,ROUND((Staffing!DB$48/Assumptions!$L103),0)),0))</f>
        <v>1</v>
      </c>
      <c r="DC108" s="52">
        <f>IF(Assumptions!$E$57&lt;=0,0,IF(Staffing!DC$48&gt;0,MAX(1,ROUND((Staffing!DC$48/Assumptions!$L103),0)),0))</f>
        <v>1</v>
      </c>
      <c r="DD108" s="52">
        <f>IF(Assumptions!$E$57&lt;=0,0,IF(Staffing!DD$48&gt;0,MAX(1,ROUND((Staffing!DD$48/Assumptions!$L103),0)),0))</f>
        <v>1</v>
      </c>
      <c r="DE108" s="52">
        <f>IF(Assumptions!$E$57&lt;=0,0,IF(Staffing!DE$48&gt;0,MAX(1,ROUND((Staffing!DE$48/Assumptions!$L103),0)),0))</f>
        <v>1</v>
      </c>
      <c r="DF108" s="52">
        <f>IF(Assumptions!$E$57&lt;=0,0,IF(Staffing!DF$48&gt;0,MAX(1,ROUND((Staffing!DF$48/Assumptions!$L103),0)),0))</f>
        <v>1</v>
      </c>
      <c r="DG108" s="52">
        <f>IF(Assumptions!$E$57&lt;=0,0,IF(Staffing!DG$48&gt;0,MAX(1,ROUND((Staffing!DG$48/Assumptions!$L103),0)),0))</f>
        <v>1</v>
      </c>
      <c r="DH108" s="52">
        <f>IF(Assumptions!$E$57&lt;=0,0,IF(Staffing!DH$48&gt;0,MAX(1,ROUND((Staffing!DH$48/Assumptions!$L103),0)),0))</f>
        <v>1</v>
      </c>
      <c r="DI108" s="52">
        <f>IF(Assumptions!$E$57&lt;=0,0,IF(Staffing!DI$48&gt;0,MAX(1,ROUND((Staffing!DI$48/Assumptions!$L103),0)),0))</f>
        <v>1</v>
      </c>
      <c r="DJ108" s="52">
        <f>IF(Assumptions!$E$57&lt;=0,0,IF(Staffing!DJ$48&gt;0,MAX(1,ROUND((Staffing!DJ$48/Assumptions!$L103),0)),0))</f>
        <v>1</v>
      </c>
      <c r="DK108" s="52">
        <f>IF(Assumptions!$E$57&lt;=0,0,IF(Staffing!DK$48&gt;0,MAX(1,ROUND((Staffing!DK$48/Assumptions!$L103),0)),0))</f>
        <v>1</v>
      </c>
      <c r="DL108" s="52">
        <f>IF(Assumptions!$E$57&lt;=0,0,IF(Staffing!DL$48&gt;0,MAX(1,ROUND((Staffing!DL$48/Assumptions!$L103),0)),0))</f>
        <v>1</v>
      </c>
      <c r="DM108" s="52">
        <f>IF(Assumptions!$E$57&lt;=0,0,IF(Staffing!DM$48&gt;0,MAX(1,ROUND((Staffing!DM$48/Assumptions!$L103),0)),0))</f>
        <v>1</v>
      </c>
      <c r="DN108" s="52">
        <f>IF(Assumptions!$E$57&lt;=0,0,IF(Staffing!DN$48&gt;0,MAX(1,ROUND((Staffing!DN$48/Assumptions!$L103),0)),0))</f>
        <v>1</v>
      </c>
      <c r="DO108" s="52">
        <f>IF(Assumptions!$E$57&lt;=0,0,IF(Staffing!DO$48&gt;0,MAX(1,ROUND((Staffing!DO$48/Assumptions!$L103),0)),0))</f>
        <v>1</v>
      </c>
      <c r="DP108" s="52">
        <f>IF(Assumptions!$E$57&lt;=0,0,IF(Staffing!DP$48&gt;0,MAX(1,ROUND((Staffing!DP$48/Assumptions!$L103),0)),0))</f>
        <v>1</v>
      </c>
      <c r="DQ108" s="52">
        <f>IF(Assumptions!$E$57&lt;=0,0,IF(Staffing!DQ$48&gt;0,MAX(1,ROUND((Staffing!DQ$48/Assumptions!$L103),0)),0))</f>
        <v>1</v>
      </c>
      <c r="DR108" s="52">
        <f>IF(Assumptions!$E$57&lt;=0,0,IF(Staffing!DR$48&gt;0,MAX(1,ROUND((Staffing!DR$48/Assumptions!$L103),0)),0))</f>
        <v>1</v>
      </c>
      <c r="DS108" s="52">
        <f>IF(Assumptions!$E$57&lt;=0,0,IF(Staffing!DS$48&gt;0,MAX(1,ROUND((Staffing!DS$48/Assumptions!$L103),0)),0))</f>
        <v>1</v>
      </c>
      <c r="DT108" s="52">
        <f>IF(Assumptions!$E$57&lt;=0,0,IF(Staffing!DT$48&gt;0,MAX(1,ROUND((Staffing!DT$48/Assumptions!$L103),0)),0))</f>
        <v>1</v>
      </c>
      <c r="DU108" s="52">
        <f>IF(Assumptions!$E$57&lt;=0,0,IF(Staffing!DU$48&gt;0,MAX(1,ROUND((Staffing!DU$48/Assumptions!$L103),0)),0))</f>
        <v>1</v>
      </c>
      <c r="DV108" s="52">
        <f>IF(Assumptions!$E$57&lt;=0,0,IF(Staffing!DV$48&gt;0,MAX(1,ROUND((Staffing!DV$48/Assumptions!$L103),0)),0))</f>
        <v>1</v>
      </c>
    </row>
    <row r="109" spans="4:126" outlineLevel="1">
      <c r="D109" s="1" t="s">
        <v>175</v>
      </c>
      <c r="E109" s="52"/>
      <c r="F109" s="52">
        <f>IF(Assumptions!$E$57&lt;=0,0,IF(Staffing!F$48&gt;0,MAX(1,ROUND((Staffing!F$48/Assumptions!$L104),0)),0))</f>
        <v>0</v>
      </c>
      <c r="G109" s="52">
        <f>IF(Assumptions!$E$57&lt;=0,0,IF(Staffing!G$48&gt;0,MAX(1,ROUND((Staffing!G$48/Assumptions!$L104),0)),0))</f>
        <v>0</v>
      </c>
      <c r="H109" s="52">
        <f>IF(Assumptions!$E$57&lt;=0,0,IF(Staffing!H$48&gt;0,MAX(1,ROUND((Staffing!H$48/Assumptions!$L104),0)),0))</f>
        <v>0</v>
      </c>
      <c r="I109" s="52">
        <f>IF(Assumptions!$E$57&lt;=0,0,IF(Staffing!I$48&gt;0,MAX(1,ROUND((Staffing!I$48/Assumptions!$L104),0)),0))</f>
        <v>0</v>
      </c>
      <c r="J109" s="52">
        <f>IF(Assumptions!$E$57&lt;=0,0,IF(Staffing!J$48&gt;0,MAX(1,ROUND((Staffing!J$48/Assumptions!$L104),0)),0))</f>
        <v>0</v>
      </c>
      <c r="K109" s="52">
        <f>IF(Assumptions!$E$57&lt;=0,0,IF(Staffing!K$48&gt;0,MAX(1,ROUND((Staffing!K$48/Assumptions!$L104),0)),0))</f>
        <v>0</v>
      </c>
      <c r="L109" s="52">
        <f>IF(Assumptions!$E$57&lt;=0,0,IF(Staffing!L$48&gt;0,MAX(1,ROUND((Staffing!L$48/Assumptions!$L104),0)),0))</f>
        <v>0</v>
      </c>
      <c r="M109" s="52">
        <f>IF(Assumptions!$E$57&lt;=0,0,IF(Staffing!M$48&gt;0,MAX(1,ROUND((Staffing!M$48/Assumptions!$L104),0)),0))</f>
        <v>0</v>
      </c>
      <c r="N109" s="52">
        <f>IF(Assumptions!$E$57&lt;=0,0,IF(Staffing!N$48&gt;0,MAX(1,ROUND((Staffing!N$48/Assumptions!$L104),0)),0))</f>
        <v>0</v>
      </c>
      <c r="O109" s="52">
        <f>IF(Assumptions!$E$57&lt;=0,0,IF(Staffing!O$48&gt;0,MAX(1,ROUND((Staffing!O$48/Assumptions!$L104),0)),0))</f>
        <v>0</v>
      </c>
      <c r="P109" s="52">
        <f>IF(Assumptions!$E$57&lt;=0,0,IF(Staffing!P$48&gt;0,MAX(1,ROUND((Staffing!P$48/Assumptions!$L104),0)),0))</f>
        <v>0</v>
      </c>
      <c r="Q109" s="52">
        <f>IF(Assumptions!$E$57&lt;=0,0,IF(Staffing!Q$48&gt;0,MAX(1,ROUND((Staffing!Q$48/Assumptions!$L104),0)),0))</f>
        <v>0</v>
      </c>
      <c r="R109" s="52">
        <f>IF(Assumptions!$E$57&lt;=0,0,IF(Staffing!R$48&gt;0,MAX(1,ROUND((Staffing!R$48/Assumptions!$L104),0)),0))</f>
        <v>0</v>
      </c>
      <c r="S109" s="52">
        <f>IF(Assumptions!$E$57&lt;=0,0,IF(Staffing!S$48&gt;0,MAX(1,ROUND((Staffing!S$48/Assumptions!$L104),0)),0))</f>
        <v>0</v>
      </c>
      <c r="T109" s="52">
        <f>IF(Assumptions!$E$57&lt;=0,0,IF(Staffing!T$48&gt;0,MAX(1,ROUND((Staffing!T$48/Assumptions!$L104),0)),0))</f>
        <v>0</v>
      </c>
      <c r="U109" s="52">
        <f>IF(Assumptions!$E$57&lt;=0,0,IF(Staffing!U$48&gt;0,MAX(1,ROUND((Staffing!U$48/Assumptions!$L104),0)),0))</f>
        <v>0</v>
      </c>
      <c r="V109" s="52">
        <f>IF(Assumptions!$E$57&lt;=0,0,IF(Staffing!V$48&gt;0,MAX(1,ROUND((Staffing!V$48/Assumptions!$L104),0)),0))</f>
        <v>0</v>
      </c>
      <c r="W109" s="52">
        <f>IF(Assumptions!$E$57&lt;=0,0,IF(Staffing!W$48&gt;0,MAX(1,ROUND((Staffing!W$48/Assumptions!$L104),0)),0))</f>
        <v>0</v>
      </c>
      <c r="X109" s="52">
        <f>IF(Assumptions!$E$57&lt;=0,0,IF(Staffing!X$48&gt;0,MAX(1,ROUND((Staffing!X$48/Assumptions!$L104),0)),0))</f>
        <v>0</v>
      </c>
      <c r="Y109" s="52">
        <f>IF(Assumptions!$E$57&lt;=0,0,IF(Staffing!Y$48&gt;0,MAX(1,ROUND((Staffing!Y$48/Assumptions!$L104),0)),0))</f>
        <v>0</v>
      </c>
      <c r="Z109" s="52">
        <f>IF(Assumptions!$E$57&lt;=0,0,IF(Staffing!Z$48&gt;0,MAX(1,ROUND((Staffing!Z$48/Assumptions!$L104),0)),0))</f>
        <v>0</v>
      </c>
      <c r="AA109" s="52">
        <f>IF(Assumptions!$E$57&lt;=0,0,IF(Staffing!AA$48&gt;0,MAX(1,ROUND((Staffing!AA$48/Assumptions!$L104),0)),0))</f>
        <v>0</v>
      </c>
      <c r="AB109" s="52">
        <f>IF(Assumptions!$E$57&lt;=0,0,IF(Staffing!AB$48&gt;0,MAX(1,ROUND((Staffing!AB$48/Assumptions!$L104),0)),0))</f>
        <v>0</v>
      </c>
      <c r="AC109" s="52">
        <f>IF(Assumptions!$E$57&lt;=0,0,IF(Staffing!AC$48&gt;0,MAX(1,ROUND((Staffing!AC$48/Assumptions!$L104),0)),0))</f>
        <v>0</v>
      </c>
      <c r="AD109" s="52">
        <f>IF(Assumptions!$E$57&lt;=0,0,IF(Staffing!AD$48&gt;0,MAX(1,ROUND((Staffing!AD$48/Assumptions!$L104),0)),0))</f>
        <v>1</v>
      </c>
      <c r="AE109" s="52">
        <f>IF(Assumptions!$E$57&lt;=0,0,IF(Staffing!AE$48&gt;0,MAX(1,ROUND((Staffing!AE$48/Assumptions!$L104),0)),0))</f>
        <v>1</v>
      </c>
      <c r="AF109" s="52">
        <f>IF(Assumptions!$E$57&lt;=0,0,IF(Staffing!AF$48&gt;0,MAX(1,ROUND((Staffing!AF$48/Assumptions!$L104),0)),0))</f>
        <v>1</v>
      </c>
      <c r="AG109" s="52">
        <f>IF(Assumptions!$E$57&lt;=0,0,IF(Staffing!AG$48&gt;0,MAX(1,ROUND((Staffing!AG$48/Assumptions!$L104),0)),0))</f>
        <v>1</v>
      </c>
      <c r="AH109" s="52">
        <f>IF(Assumptions!$E$57&lt;=0,0,IF(Staffing!AH$48&gt;0,MAX(1,ROUND((Staffing!AH$48/Assumptions!$L104),0)),0))</f>
        <v>1</v>
      </c>
      <c r="AI109" s="52">
        <f>IF(Assumptions!$E$57&lt;=0,0,IF(Staffing!AI$48&gt;0,MAX(1,ROUND((Staffing!AI$48/Assumptions!$L104),0)),0))</f>
        <v>1</v>
      </c>
      <c r="AJ109" s="52">
        <f>IF(Assumptions!$E$57&lt;=0,0,IF(Staffing!AJ$48&gt;0,MAX(1,ROUND((Staffing!AJ$48/Assumptions!$L104),0)),0))</f>
        <v>1</v>
      </c>
      <c r="AK109" s="52">
        <f>IF(Assumptions!$E$57&lt;=0,0,IF(Staffing!AK$48&gt;0,MAX(1,ROUND((Staffing!AK$48/Assumptions!$L104),0)),0))</f>
        <v>1</v>
      </c>
      <c r="AL109" s="52">
        <f>IF(Assumptions!$E$57&lt;=0,0,IF(Staffing!AL$48&gt;0,MAX(1,ROUND((Staffing!AL$48/Assumptions!$L104),0)),0))</f>
        <v>1</v>
      </c>
      <c r="AM109" s="52">
        <f>IF(Assumptions!$E$57&lt;=0,0,IF(Staffing!AM$48&gt;0,MAX(1,ROUND((Staffing!AM$48/Assumptions!$L104),0)),0))</f>
        <v>1</v>
      </c>
      <c r="AN109" s="52">
        <f>IF(Assumptions!$E$57&lt;=0,0,IF(Staffing!AN$48&gt;0,MAX(1,ROUND((Staffing!AN$48/Assumptions!$L104),0)),0))</f>
        <v>1</v>
      </c>
      <c r="AO109" s="52">
        <f>IF(Assumptions!$E$57&lt;=0,0,IF(Staffing!AO$48&gt;0,MAX(1,ROUND((Staffing!AO$48/Assumptions!$L104),0)),0))</f>
        <v>1</v>
      </c>
      <c r="AP109" s="52">
        <f>IF(Assumptions!$E$57&lt;=0,0,IF(Staffing!AP$48&gt;0,MAX(1,ROUND((Staffing!AP$48/Assumptions!$L104),0)),0))</f>
        <v>1</v>
      </c>
      <c r="AQ109" s="52">
        <f>IF(Assumptions!$E$57&lt;=0,0,IF(Staffing!AQ$48&gt;0,MAX(1,ROUND((Staffing!AQ$48/Assumptions!$L104),0)),0))</f>
        <v>1</v>
      </c>
      <c r="AR109" s="52">
        <f>IF(Assumptions!$E$57&lt;=0,0,IF(Staffing!AR$48&gt;0,MAX(1,ROUND((Staffing!AR$48/Assumptions!$L104),0)),0))</f>
        <v>1</v>
      </c>
      <c r="AS109" s="52">
        <f>IF(Assumptions!$E$57&lt;=0,0,IF(Staffing!AS$48&gt;0,MAX(1,ROUND((Staffing!AS$48/Assumptions!$L104),0)),0))</f>
        <v>1</v>
      </c>
      <c r="AT109" s="52">
        <f>IF(Assumptions!$E$57&lt;=0,0,IF(Staffing!AT$48&gt;0,MAX(1,ROUND((Staffing!AT$48/Assumptions!$L104),0)),0))</f>
        <v>1</v>
      </c>
      <c r="AU109" s="52">
        <f>IF(Assumptions!$E$57&lt;=0,0,IF(Staffing!AU$48&gt;0,MAX(1,ROUND((Staffing!AU$48/Assumptions!$L104),0)),0))</f>
        <v>1</v>
      </c>
      <c r="AV109" s="52">
        <f>IF(Assumptions!$E$57&lt;=0,0,IF(Staffing!AV$48&gt;0,MAX(1,ROUND((Staffing!AV$48/Assumptions!$L104),0)),0))</f>
        <v>1</v>
      </c>
      <c r="AW109" s="52">
        <f>IF(Assumptions!$E$57&lt;=0,0,IF(Staffing!AW$48&gt;0,MAX(1,ROUND((Staffing!AW$48/Assumptions!$L104),0)),0))</f>
        <v>1</v>
      </c>
      <c r="AX109" s="52">
        <f>IF(Assumptions!$E$57&lt;=0,0,IF(Staffing!AX$48&gt;0,MAX(1,ROUND((Staffing!AX$48/Assumptions!$L104),0)),0))</f>
        <v>1</v>
      </c>
      <c r="AY109" s="52">
        <f>IF(Assumptions!$E$57&lt;=0,0,IF(Staffing!AY$48&gt;0,MAX(1,ROUND((Staffing!AY$48/Assumptions!$L104),0)),0))</f>
        <v>1</v>
      </c>
      <c r="AZ109" s="52">
        <f>IF(Assumptions!$E$57&lt;=0,0,IF(Staffing!AZ$48&gt;0,MAX(1,ROUND((Staffing!AZ$48/Assumptions!$L104),0)),0))</f>
        <v>1</v>
      </c>
      <c r="BA109" s="52">
        <f>IF(Assumptions!$E$57&lt;=0,0,IF(Staffing!BA$48&gt;0,MAX(1,ROUND((Staffing!BA$48/Assumptions!$L104),0)),0))</f>
        <v>1</v>
      </c>
      <c r="BB109" s="52">
        <f>IF(Assumptions!$E$57&lt;=0,0,IF(Staffing!BB$48&gt;0,MAX(1,ROUND((Staffing!BB$48/Assumptions!$L104),0)),0))</f>
        <v>1</v>
      </c>
      <c r="BC109" s="52">
        <f>IF(Assumptions!$E$57&lt;=0,0,IF(Staffing!BC$48&gt;0,MAX(1,ROUND((Staffing!BC$48/Assumptions!$L104),0)),0))</f>
        <v>1</v>
      </c>
      <c r="BD109" s="52">
        <f>IF(Assumptions!$E$57&lt;=0,0,IF(Staffing!BD$48&gt;0,MAX(1,ROUND((Staffing!BD$48/Assumptions!$L104),0)),0))</f>
        <v>1</v>
      </c>
      <c r="BE109" s="52">
        <f>IF(Assumptions!$E$57&lt;=0,0,IF(Staffing!BE$48&gt;0,MAX(1,ROUND((Staffing!BE$48/Assumptions!$L104),0)),0))</f>
        <v>1</v>
      </c>
      <c r="BF109" s="52">
        <f>IF(Assumptions!$E$57&lt;=0,0,IF(Staffing!BF$48&gt;0,MAX(1,ROUND((Staffing!BF$48/Assumptions!$L104),0)),0))</f>
        <v>1</v>
      </c>
      <c r="BG109" s="52">
        <f>IF(Assumptions!$E$57&lt;=0,0,IF(Staffing!BG$48&gt;0,MAX(1,ROUND((Staffing!BG$48/Assumptions!$L104),0)),0))</f>
        <v>1</v>
      </c>
      <c r="BH109" s="52">
        <f>IF(Assumptions!$E$57&lt;=0,0,IF(Staffing!BH$48&gt;0,MAX(1,ROUND((Staffing!BH$48/Assumptions!$L104),0)),0))</f>
        <v>1</v>
      </c>
      <c r="BI109" s="52">
        <f>IF(Assumptions!$E$57&lt;=0,0,IF(Staffing!BI$48&gt;0,MAX(1,ROUND((Staffing!BI$48/Assumptions!$L104),0)),0))</f>
        <v>1</v>
      </c>
      <c r="BJ109" s="52">
        <f>IF(Assumptions!$E$57&lt;=0,0,IF(Staffing!BJ$48&gt;0,MAX(1,ROUND((Staffing!BJ$48/Assumptions!$L104),0)),0))</f>
        <v>1</v>
      </c>
      <c r="BK109" s="52">
        <f>IF(Assumptions!$E$57&lt;=0,0,IF(Staffing!BK$48&gt;0,MAX(1,ROUND((Staffing!BK$48/Assumptions!$L104),0)),0))</f>
        <v>1</v>
      </c>
      <c r="BL109" s="52">
        <f>IF(Assumptions!$E$57&lt;=0,0,IF(Staffing!BL$48&gt;0,MAX(1,ROUND((Staffing!BL$48/Assumptions!$L104),0)),0))</f>
        <v>1</v>
      </c>
      <c r="BM109" s="52">
        <f>IF(Assumptions!$E$57&lt;=0,0,IF(Staffing!BM$48&gt;0,MAX(1,ROUND((Staffing!BM$48/Assumptions!$L104),0)),0))</f>
        <v>1</v>
      </c>
      <c r="BN109" s="52">
        <f>IF(Assumptions!$E$57&lt;=0,0,IF(Staffing!BN$48&gt;0,MAX(1,ROUND((Staffing!BN$48/Assumptions!$L104),0)),0))</f>
        <v>1</v>
      </c>
      <c r="BO109" s="52">
        <f>IF(Assumptions!$E$57&lt;=0,0,IF(Staffing!BO$48&gt;0,MAX(1,ROUND((Staffing!BO$48/Assumptions!$L104),0)),0))</f>
        <v>1</v>
      </c>
      <c r="BP109" s="52">
        <f>IF(Assumptions!$E$57&lt;=0,0,IF(Staffing!BP$48&gt;0,MAX(1,ROUND((Staffing!BP$48/Assumptions!$L104),0)),0))</f>
        <v>1</v>
      </c>
      <c r="BQ109" s="52">
        <f>IF(Assumptions!$E$57&lt;=0,0,IF(Staffing!BQ$48&gt;0,MAX(1,ROUND((Staffing!BQ$48/Assumptions!$L104),0)),0))</f>
        <v>1</v>
      </c>
      <c r="BR109" s="52">
        <f>IF(Assumptions!$E$57&lt;=0,0,IF(Staffing!BR$48&gt;0,MAX(1,ROUND((Staffing!BR$48/Assumptions!$L104),0)),0))</f>
        <v>1</v>
      </c>
      <c r="BS109" s="52">
        <f>IF(Assumptions!$E$57&lt;=0,0,IF(Staffing!BS$48&gt;0,MAX(1,ROUND((Staffing!BS$48/Assumptions!$L104),0)),0))</f>
        <v>1</v>
      </c>
      <c r="BT109" s="52">
        <f>IF(Assumptions!$E$57&lt;=0,0,IF(Staffing!BT$48&gt;0,MAX(1,ROUND((Staffing!BT$48/Assumptions!$L104),0)),0))</f>
        <v>1</v>
      </c>
      <c r="BU109" s="52">
        <f>IF(Assumptions!$E$57&lt;=0,0,IF(Staffing!BU$48&gt;0,MAX(1,ROUND((Staffing!BU$48/Assumptions!$L104),0)),0))</f>
        <v>1</v>
      </c>
      <c r="BV109" s="52">
        <f>IF(Assumptions!$E$57&lt;=0,0,IF(Staffing!BV$48&gt;0,MAX(1,ROUND((Staffing!BV$48/Assumptions!$L104),0)),0))</f>
        <v>1</v>
      </c>
      <c r="BW109" s="52">
        <f>IF(Assumptions!$E$57&lt;=0,0,IF(Staffing!BW$48&gt;0,MAX(1,ROUND((Staffing!BW$48/Assumptions!$L104),0)),0))</f>
        <v>1</v>
      </c>
      <c r="BX109" s="52">
        <f>IF(Assumptions!$E$57&lt;=0,0,IF(Staffing!BX$48&gt;0,MAX(1,ROUND((Staffing!BX$48/Assumptions!$L104),0)),0))</f>
        <v>1</v>
      </c>
      <c r="BY109" s="52">
        <f>IF(Assumptions!$E$57&lt;=0,0,IF(Staffing!BY$48&gt;0,MAX(1,ROUND((Staffing!BY$48/Assumptions!$L104),0)),0))</f>
        <v>1</v>
      </c>
      <c r="BZ109" s="52">
        <f>IF(Assumptions!$E$57&lt;=0,0,IF(Staffing!BZ$48&gt;0,MAX(1,ROUND((Staffing!BZ$48/Assumptions!$L104),0)),0))</f>
        <v>1</v>
      </c>
      <c r="CA109" s="52">
        <f>IF(Assumptions!$E$57&lt;=0,0,IF(Staffing!CA$48&gt;0,MAX(1,ROUND((Staffing!CA$48/Assumptions!$L104),0)),0))</f>
        <v>1</v>
      </c>
      <c r="CB109" s="52">
        <f>IF(Assumptions!$E$57&lt;=0,0,IF(Staffing!CB$48&gt;0,MAX(1,ROUND((Staffing!CB$48/Assumptions!$L104),0)),0))</f>
        <v>1</v>
      </c>
      <c r="CC109" s="52">
        <f>IF(Assumptions!$E$57&lt;=0,0,IF(Staffing!CC$48&gt;0,MAX(1,ROUND((Staffing!CC$48/Assumptions!$L104),0)),0))</f>
        <v>1</v>
      </c>
      <c r="CD109" s="52">
        <f>IF(Assumptions!$E$57&lt;=0,0,IF(Staffing!CD$48&gt;0,MAX(1,ROUND((Staffing!CD$48/Assumptions!$L104),0)),0))</f>
        <v>1</v>
      </c>
      <c r="CE109" s="52">
        <f>IF(Assumptions!$E$57&lt;=0,0,IF(Staffing!CE$48&gt;0,MAX(1,ROUND((Staffing!CE$48/Assumptions!$L104),0)),0))</f>
        <v>1</v>
      </c>
      <c r="CF109" s="52">
        <f>IF(Assumptions!$E$57&lt;=0,0,IF(Staffing!CF$48&gt;0,MAX(1,ROUND((Staffing!CF$48/Assumptions!$L104),0)),0))</f>
        <v>1</v>
      </c>
      <c r="CG109" s="52">
        <f>IF(Assumptions!$E$57&lt;=0,0,IF(Staffing!CG$48&gt;0,MAX(1,ROUND((Staffing!CG$48/Assumptions!$L104),0)),0))</f>
        <v>1</v>
      </c>
      <c r="CH109" s="52">
        <f>IF(Assumptions!$E$57&lt;=0,0,IF(Staffing!CH$48&gt;0,MAX(1,ROUND((Staffing!CH$48/Assumptions!$L104),0)),0))</f>
        <v>1</v>
      </c>
      <c r="CI109" s="52">
        <f>IF(Assumptions!$E$57&lt;=0,0,IF(Staffing!CI$48&gt;0,MAX(1,ROUND((Staffing!CI$48/Assumptions!$L104),0)),0))</f>
        <v>1</v>
      </c>
      <c r="CJ109" s="52">
        <f>IF(Assumptions!$E$57&lt;=0,0,IF(Staffing!CJ$48&gt;0,MAX(1,ROUND((Staffing!CJ$48/Assumptions!$L104),0)),0))</f>
        <v>1</v>
      </c>
      <c r="CK109" s="52">
        <f>IF(Assumptions!$E$57&lt;=0,0,IF(Staffing!CK$48&gt;0,MAX(1,ROUND((Staffing!CK$48/Assumptions!$L104),0)),0))</f>
        <v>1</v>
      </c>
      <c r="CL109" s="52">
        <f>IF(Assumptions!$E$57&lt;=0,0,IF(Staffing!CL$48&gt;0,MAX(1,ROUND((Staffing!CL$48/Assumptions!$L104),0)),0))</f>
        <v>1</v>
      </c>
      <c r="CM109" s="52">
        <f>IF(Assumptions!$E$57&lt;=0,0,IF(Staffing!CM$48&gt;0,MAX(1,ROUND((Staffing!CM$48/Assumptions!$L104),0)),0))</f>
        <v>1</v>
      </c>
      <c r="CN109" s="52">
        <f>IF(Assumptions!$E$57&lt;=0,0,IF(Staffing!CN$48&gt;0,MAX(1,ROUND((Staffing!CN$48/Assumptions!$L104),0)),0))</f>
        <v>1</v>
      </c>
      <c r="CO109" s="52">
        <f>IF(Assumptions!$E$57&lt;=0,0,IF(Staffing!CO$48&gt;0,MAX(1,ROUND((Staffing!CO$48/Assumptions!$L104),0)),0))</f>
        <v>1</v>
      </c>
      <c r="CP109" s="52">
        <f>IF(Assumptions!$E$57&lt;=0,0,IF(Staffing!CP$48&gt;0,MAX(1,ROUND((Staffing!CP$48/Assumptions!$L104),0)),0))</f>
        <v>1</v>
      </c>
      <c r="CQ109" s="52">
        <f>IF(Assumptions!$E$57&lt;=0,0,IF(Staffing!CQ$48&gt;0,MAX(1,ROUND((Staffing!CQ$48/Assumptions!$L104),0)),0))</f>
        <v>1</v>
      </c>
      <c r="CR109" s="52">
        <f>IF(Assumptions!$E$57&lt;=0,0,IF(Staffing!CR$48&gt;0,MAX(1,ROUND((Staffing!CR$48/Assumptions!$L104),0)),0))</f>
        <v>1</v>
      </c>
      <c r="CS109" s="52">
        <f>IF(Assumptions!$E$57&lt;=0,0,IF(Staffing!CS$48&gt;0,MAX(1,ROUND((Staffing!CS$48/Assumptions!$L104),0)),0))</f>
        <v>1</v>
      </c>
      <c r="CT109" s="52">
        <f>IF(Assumptions!$E$57&lt;=0,0,IF(Staffing!CT$48&gt;0,MAX(1,ROUND((Staffing!CT$48/Assumptions!$L104),0)),0))</f>
        <v>1</v>
      </c>
      <c r="CU109" s="52">
        <f>IF(Assumptions!$E$57&lt;=0,0,IF(Staffing!CU$48&gt;0,MAX(1,ROUND((Staffing!CU$48/Assumptions!$L104),0)),0))</f>
        <v>1</v>
      </c>
      <c r="CV109" s="52">
        <f>IF(Assumptions!$E$57&lt;=0,0,IF(Staffing!CV$48&gt;0,MAX(1,ROUND((Staffing!CV$48/Assumptions!$L104),0)),0))</f>
        <v>1</v>
      </c>
      <c r="CW109" s="52">
        <f>IF(Assumptions!$E$57&lt;=0,0,IF(Staffing!CW$48&gt;0,MAX(1,ROUND((Staffing!CW$48/Assumptions!$L104),0)),0))</f>
        <v>1</v>
      </c>
      <c r="CX109" s="52">
        <f>IF(Assumptions!$E$57&lt;=0,0,IF(Staffing!CX$48&gt;0,MAX(1,ROUND((Staffing!CX$48/Assumptions!$L104),0)),0))</f>
        <v>1</v>
      </c>
      <c r="CY109" s="52">
        <f>IF(Assumptions!$E$57&lt;=0,0,IF(Staffing!CY$48&gt;0,MAX(1,ROUND((Staffing!CY$48/Assumptions!$L104),0)),0))</f>
        <v>1</v>
      </c>
      <c r="CZ109" s="52">
        <f>IF(Assumptions!$E$57&lt;=0,0,IF(Staffing!CZ$48&gt;0,MAX(1,ROUND((Staffing!CZ$48/Assumptions!$L104),0)),0))</f>
        <v>1</v>
      </c>
      <c r="DA109" s="52">
        <f>IF(Assumptions!$E$57&lt;=0,0,IF(Staffing!DA$48&gt;0,MAX(1,ROUND((Staffing!DA$48/Assumptions!$L104),0)),0))</f>
        <v>1</v>
      </c>
      <c r="DB109" s="52">
        <f>IF(Assumptions!$E$57&lt;=0,0,IF(Staffing!DB$48&gt;0,MAX(1,ROUND((Staffing!DB$48/Assumptions!$L104),0)),0))</f>
        <v>1</v>
      </c>
      <c r="DC109" s="52">
        <f>IF(Assumptions!$E$57&lt;=0,0,IF(Staffing!DC$48&gt;0,MAX(1,ROUND((Staffing!DC$48/Assumptions!$L104),0)),0))</f>
        <v>1</v>
      </c>
      <c r="DD109" s="52">
        <f>IF(Assumptions!$E$57&lt;=0,0,IF(Staffing!DD$48&gt;0,MAX(1,ROUND((Staffing!DD$48/Assumptions!$L104),0)),0))</f>
        <v>1</v>
      </c>
      <c r="DE109" s="52">
        <f>IF(Assumptions!$E$57&lt;=0,0,IF(Staffing!DE$48&gt;0,MAX(1,ROUND((Staffing!DE$48/Assumptions!$L104),0)),0))</f>
        <v>1</v>
      </c>
      <c r="DF109" s="52">
        <f>IF(Assumptions!$E$57&lt;=0,0,IF(Staffing!DF$48&gt;0,MAX(1,ROUND((Staffing!DF$48/Assumptions!$L104),0)),0))</f>
        <v>1</v>
      </c>
      <c r="DG109" s="52">
        <f>IF(Assumptions!$E$57&lt;=0,0,IF(Staffing!DG$48&gt;0,MAX(1,ROUND((Staffing!DG$48/Assumptions!$L104),0)),0))</f>
        <v>1</v>
      </c>
      <c r="DH109" s="52">
        <f>IF(Assumptions!$E$57&lt;=0,0,IF(Staffing!DH$48&gt;0,MAX(1,ROUND((Staffing!DH$48/Assumptions!$L104),0)),0))</f>
        <v>1</v>
      </c>
      <c r="DI109" s="52">
        <f>IF(Assumptions!$E$57&lt;=0,0,IF(Staffing!DI$48&gt;0,MAX(1,ROUND((Staffing!DI$48/Assumptions!$L104),0)),0))</f>
        <v>1</v>
      </c>
      <c r="DJ109" s="52">
        <f>IF(Assumptions!$E$57&lt;=0,0,IF(Staffing!DJ$48&gt;0,MAX(1,ROUND((Staffing!DJ$48/Assumptions!$L104),0)),0))</f>
        <v>1</v>
      </c>
      <c r="DK109" s="52">
        <f>IF(Assumptions!$E$57&lt;=0,0,IF(Staffing!DK$48&gt;0,MAX(1,ROUND((Staffing!DK$48/Assumptions!$L104),0)),0))</f>
        <v>1</v>
      </c>
      <c r="DL109" s="52">
        <f>IF(Assumptions!$E$57&lt;=0,0,IF(Staffing!DL$48&gt;0,MAX(1,ROUND((Staffing!DL$48/Assumptions!$L104),0)),0))</f>
        <v>1</v>
      </c>
      <c r="DM109" s="52">
        <f>IF(Assumptions!$E$57&lt;=0,0,IF(Staffing!DM$48&gt;0,MAX(1,ROUND((Staffing!DM$48/Assumptions!$L104),0)),0))</f>
        <v>1</v>
      </c>
      <c r="DN109" s="52">
        <f>IF(Assumptions!$E$57&lt;=0,0,IF(Staffing!DN$48&gt;0,MAX(1,ROUND((Staffing!DN$48/Assumptions!$L104),0)),0))</f>
        <v>1</v>
      </c>
      <c r="DO109" s="52">
        <f>IF(Assumptions!$E$57&lt;=0,0,IF(Staffing!DO$48&gt;0,MAX(1,ROUND((Staffing!DO$48/Assumptions!$L104),0)),0))</f>
        <v>1</v>
      </c>
      <c r="DP109" s="52">
        <f>IF(Assumptions!$E$57&lt;=0,0,IF(Staffing!DP$48&gt;0,MAX(1,ROUND((Staffing!DP$48/Assumptions!$L104),0)),0))</f>
        <v>1</v>
      </c>
      <c r="DQ109" s="52">
        <f>IF(Assumptions!$E$57&lt;=0,0,IF(Staffing!DQ$48&gt;0,MAX(1,ROUND((Staffing!DQ$48/Assumptions!$L104),0)),0))</f>
        <v>1</v>
      </c>
      <c r="DR109" s="52">
        <f>IF(Assumptions!$E$57&lt;=0,0,IF(Staffing!DR$48&gt;0,MAX(1,ROUND((Staffing!DR$48/Assumptions!$L104),0)),0))</f>
        <v>1</v>
      </c>
      <c r="DS109" s="52">
        <f>IF(Assumptions!$E$57&lt;=0,0,IF(Staffing!DS$48&gt;0,MAX(1,ROUND((Staffing!DS$48/Assumptions!$L104),0)),0))</f>
        <v>1</v>
      </c>
      <c r="DT109" s="52">
        <f>IF(Assumptions!$E$57&lt;=0,0,IF(Staffing!DT$48&gt;0,MAX(1,ROUND((Staffing!DT$48/Assumptions!$L104),0)),0))</f>
        <v>1</v>
      </c>
      <c r="DU109" s="52">
        <f>IF(Assumptions!$E$57&lt;=0,0,IF(Staffing!DU$48&gt;0,MAX(1,ROUND((Staffing!DU$48/Assumptions!$L104),0)),0))</f>
        <v>1</v>
      </c>
      <c r="DV109" s="52">
        <f>IF(Assumptions!$E$57&lt;=0,0,IF(Staffing!DV$48&gt;0,MAX(1,ROUND((Staffing!DV$48/Assumptions!$L104),0)),0))</f>
        <v>1</v>
      </c>
    </row>
    <row r="110" spans="4:126" outlineLevel="1">
      <c r="D110" s="1" t="s">
        <v>176</v>
      </c>
      <c r="E110" s="52"/>
      <c r="F110" s="52">
        <f>IF(Assumptions!$E$57&lt;=0,0,IF(Staffing!F$48&gt;0,MAX(1,ROUND((Staffing!F$48/Assumptions!$L105),0)),0))</f>
        <v>0</v>
      </c>
      <c r="G110" s="52">
        <f>IF(Assumptions!$E$57&lt;=0,0,IF(Staffing!G$48&gt;0,MAX(1,ROUND((Staffing!G$48/Assumptions!$L105),0)),0))</f>
        <v>0</v>
      </c>
      <c r="H110" s="52">
        <f>IF(Assumptions!$E$57&lt;=0,0,IF(Staffing!H$48&gt;0,MAX(1,ROUND((Staffing!H$48/Assumptions!$L105),0)),0))</f>
        <v>0</v>
      </c>
      <c r="I110" s="52">
        <f>IF(Assumptions!$E$57&lt;=0,0,IF(Staffing!I$48&gt;0,MAX(1,ROUND((Staffing!I$48/Assumptions!$L105),0)),0))</f>
        <v>0</v>
      </c>
      <c r="J110" s="52">
        <f>IF(Assumptions!$E$57&lt;=0,0,IF(Staffing!J$48&gt;0,MAX(1,ROUND((Staffing!J$48/Assumptions!$L105),0)),0))</f>
        <v>0</v>
      </c>
      <c r="K110" s="52">
        <f>IF(Assumptions!$E$57&lt;=0,0,IF(Staffing!K$48&gt;0,MAX(1,ROUND((Staffing!K$48/Assumptions!$L105),0)),0))</f>
        <v>0</v>
      </c>
      <c r="L110" s="52">
        <f>IF(Assumptions!$E$57&lt;=0,0,IF(Staffing!L$48&gt;0,MAX(1,ROUND((Staffing!L$48/Assumptions!$L105),0)),0))</f>
        <v>0</v>
      </c>
      <c r="M110" s="52">
        <f>IF(Assumptions!$E$57&lt;=0,0,IF(Staffing!M$48&gt;0,MAX(1,ROUND((Staffing!M$48/Assumptions!$L105),0)),0))</f>
        <v>0</v>
      </c>
      <c r="N110" s="52">
        <f>IF(Assumptions!$E$57&lt;=0,0,IF(Staffing!N$48&gt;0,MAX(1,ROUND((Staffing!N$48/Assumptions!$L105),0)),0))</f>
        <v>0</v>
      </c>
      <c r="O110" s="52">
        <f>IF(Assumptions!$E$57&lt;=0,0,IF(Staffing!O$48&gt;0,MAX(1,ROUND((Staffing!O$48/Assumptions!$L105),0)),0))</f>
        <v>0</v>
      </c>
      <c r="P110" s="52">
        <f>IF(Assumptions!$E$57&lt;=0,0,IF(Staffing!P$48&gt;0,MAX(1,ROUND((Staffing!P$48/Assumptions!$L105),0)),0))</f>
        <v>0</v>
      </c>
      <c r="Q110" s="52">
        <f>IF(Assumptions!$E$57&lt;=0,0,IF(Staffing!Q$48&gt;0,MAX(1,ROUND((Staffing!Q$48/Assumptions!$L105),0)),0))</f>
        <v>0</v>
      </c>
      <c r="R110" s="52">
        <f>IF(Assumptions!$E$57&lt;=0,0,IF(Staffing!R$48&gt;0,MAX(1,ROUND((Staffing!R$48/Assumptions!$L105),0)),0))</f>
        <v>0</v>
      </c>
      <c r="S110" s="52">
        <f>IF(Assumptions!$E$57&lt;=0,0,IF(Staffing!S$48&gt;0,MAX(1,ROUND((Staffing!S$48/Assumptions!$L105),0)),0))</f>
        <v>0</v>
      </c>
      <c r="T110" s="52">
        <f>IF(Assumptions!$E$57&lt;=0,0,IF(Staffing!T$48&gt;0,MAX(1,ROUND((Staffing!T$48/Assumptions!$L105),0)),0))</f>
        <v>0</v>
      </c>
      <c r="U110" s="52">
        <f>IF(Assumptions!$E$57&lt;=0,0,IF(Staffing!U$48&gt;0,MAX(1,ROUND((Staffing!U$48/Assumptions!$L105),0)),0))</f>
        <v>0</v>
      </c>
      <c r="V110" s="52">
        <f>IF(Assumptions!$E$57&lt;=0,0,IF(Staffing!V$48&gt;0,MAX(1,ROUND((Staffing!V$48/Assumptions!$L105),0)),0))</f>
        <v>0</v>
      </c>
      <c r="W110" s="52">
        <f>IF(Assumptions!$E$57&lt;=0,0,IF(Staffing!W$48&gt;0,MAX(1,ROUND((Staffing!W$48/Assumptions!$L105),0)),0))</f>
        <v>0</v>
      </c>
      <c r="X110" s="52">
        <f>IF(Assumptions!$E$57&lt;=0,0,IF(Staffing!X$48&gt;0,MAX(1,ROUND((Staffing!X$48/Assumptions!$L105),0)),0))</f>
        <v>0</v>
      </c>
      <c r="Y110" s="52">
        <f>IF(Assumptions!$E$57&lt;=0,0,IF(Staffing!Y$48&gt;0,MAX(1,ROUND((Staffing!Y$48/Assumptions!$L105),0)),0))</f>
        <v>0</v>
      </c>
      <c r="Z110" s="52">
        <f>IF(Assumptions!$E$57&lt;=0,0,IF(Staffing!Z$48&gt;0,MAX(1,ROUND((Staffing!Z$48/Assumptions!$L105),0)),0))</f>
        <v>0</v>
      </c>
      <c r="AA110" s="52">
        <f>IF(Assumptions!$E$57&lt;=0,0,IF(Staffing!AA$48&gt;0,MAX(1,ROUND((Staffing!AA$48/Assumptions!$L105),0)),0))</f>
        <v>0</v>
      </c>
      <c r="AB110" s="52">
        <f>IF(Assumptions!$E$57&lt;=0,0,IF(Staffing!AB$48&gt;0,MAX(1,ROUND((Staffing!AB$48/Assumptions!$L105),0)),0))</f>
        <v>0</v>
      </c>
      <c r="AC110" s="52">
        <f>IF(Assumptions!$E$57&lt;=0,0,IF(Staffing!AC$48&gt;0,MAX(1,ROUND((Staffing!AC$48/Assumptions!$L105),0)),0))</f>
        <v>0</v>
      </c>
      <c r="AD110" s="52">
        <f>IF(Assumptions!$E$57&lt;=0,0,IF(Staffing!AD$48&gt;0,MAX(1,ROUND((Staffing!AD$48/Assumptions!$L105),0)),0))</f>
        <v>1</v>
      </c>
      <c r="AE110" s="52">
        <f>IF(Assumptions!$E$57&lt;=0,0,IF(Staffing!AE$48&gt;0,MAX(1,ROUND((Staffing!AE$48/Assumptions!$L105),0)),0))</f>
        <v>1</v>
      </c>
      <c r="AF110" s="52">
        <f>IF(Assumptions!$E$57&lt;=0,0,IF(Staffing!AF$48&gt;0,MAX(1,ROUND((Staffing!AF$48/Assumptions!$L105),0)),0))</f>
        <v>1</v>
      </c>
      <c r="AG110" s="52">
        <f>IF(Assumptions!$E$57&lt;=0,0,IF(Staffing!AG$48&gt;0,MAX(1,ROUND((Staffing!AG$48/Assumptions!$L105),0)),0))</f>
        <v>1</v>
      </c>
      <c r="AH110" s="52">
        <f>IF(Assumptions!$E$57&lt;=0,0,IF(Staffing!AH$48&gt;0,MAX(1,ROUND((Staffing!AH$48/Assumptions!$L105),0)),0))</f>
        <v>1</v>
      </c>
      <c r="AI110" s="52">
        <f>IF(Assumptions!$E$57&lt;=0,0,IF(Staffing!AI$48&gt;0,MAX(1,ROUND((Staffing!AI$48/Assumptions!$L105),0)),0))</f>
        <v>1</v>
      </c>
      <c r="AJ110" s="52">
        <f>IF(Assumptions!$E$57&lt;=0,0,IF(Staffing!AJ$48&gt;0,MAX(1,ROUND((Staffing!AJ$48/Assumptions!$L105),0)),0))</f>
        <v>1</v>
      </c>
      <c r="AK110" s="52">
        <f>IF(Assumptions!$E$57&lt;=0,0,IF(Staffing!AK$48&gt;0,MAX(1,ROUND((Staffing!AK$48/Assumptions!$L105),0)),0))</f>
        <v>1</v>
      </c>
      <c r="AL110" s="52">
        <f>IF(Assumptions!$E$57&lt;=0,0,IF(Staffing!AL$48&gt;0,MAX(1,ROUND((Staffing!AL$48/Assumptions!$L105),0)),0))</f>
        <v>1</v>
      </c>
      <c r="AM110" s="52">
        <f>IF(Assumptions!$E$57&lt;=0,0,IF(Staffing!AM$48&gt;0,MAX(1,ROUND((Staffing!AM$48/Assumptions!$L105),0)),0))</f>
        <v>1</v>
      </c>
      <c r="AN110" s="52">
        <f>IF(Assumptions!$E$57&lt;=0,0,IF(Staffing!AN$48&gt;0,MAX(1,ROUND((Staffing!AN$48/Assumptions!$L105),0)),0))</f>
        <v>1</v>
      </c>
      <c r="AO110" s="52">
        <f>IF(Assumptions!$E$57&lt;=0,0,IF(Staffing!AO$48&gt;0,MAX(1,ROUND((Staffing!AO$48/Assumptions!$L105),0)),0))</f>
        <v>1</v>
      </c>
      <c r="AP110" s="52">
        <f>IF(Assumptions!$E$57&lt;=0,0,IF(Staffing!AP$48&gt;0,MAX(1,ROUND((Staffing!AP$48/Assumptions!$L105),0)),0))</f>
        <v>1</v>
      </c>
      <c r="AQ110" s="52">
        <f>IF(Assumptions!$E$57&lt;=0,0,IF(Staffing!AQ$48&gt;0,MAX(1,ROUND((Staffing!AQ$48/Assumptions!$L105),0)),0))</f>
        <v>1</v>
      </c>
      <c r="AR110" s="52">
        <f>IF(Assumptions!$E$57&lt;=0,0,IF(Staffing!AR$48&gt;0,MAX(1,ROUND((Staffing!AR$48/Assumptions!$L105),0)),0))</f>
        <v>1</v>
      </c>
      <c r="AS110" s="52">
        <f>IF(Assumptions!$E$57&lt;=0,0,IF(Staffing!AS$48&gt;0,MAX(1,ROUND((Staffing!AS$48/Assumptions!$L105),0)),0))</f>
        <v>1</v>
      </c>
      <c r="AT110" s="52">
        <f>IF(Assumptions!$E$57&lt;=0,0,IF(Staffing!AT$48&gt;0,MAX(1,ROUND((Staffing!AT$48/Assumptions!$L105),0)),0))</f>
        <v>1</v>
      </c>
      <c r="AU110" s="52">
        <f>IF(Assumptions!$E$57&lt;=0,0,IF(Staffing!AU$48&gt;0,MAX(1,ROUND((Staffing!AU$48/Assumptions!$L105),0)),0))</f>
        <v>1</v>
      </c>
      <c r="AV110" s="52">
        <f>IF(Assumptions!$E$57&lt;=0,0,IF(Staffing!AV$48&gt;0,MAX(1,ROUND((Staffing!AV$48/Assumptions!$L105),0)),0))</f>
        <v>1</v>
      </c>
      <c r="AW110" s="52">
        <f>IF(Assumptions!$E$57&lt;=0,0,IF(Staffing!AW$48&gt;0,MAX(1,ROUND((Staffing!AW$48/Assumptions!$L105),0)),0))</f>
        <v>1</v>
      </c>
      <c r="AX110" s="52">
        <f>IF(Assumptions!$E$57&lt;=0,0,IF(Staffing!AX$48&gt;0,MAX(1,ROUND((Staffing!AX$48/Assumptions!$L105),0)),0))</f>
        <v>1</v>
      </c>
      <c r="AY110" s="52">
        <f>IF(Assumptions!$E$57&lt;=0,0,IF(Staffing!AY$48&gt;0,MAX(1,ROUND((Staffing!AY$48/Assumptions!$L105),0)),0))</f>
        <v>1</v>
      </c>
      <c r="AZ110" s="52">
        <f>IF(Assumptions!$E$57&lt;=0,0,IF(Staffing!AZ$48&gt;0,MAX(1,ROUND((Staffing!AZ$48/Assumptions!$L105),0)),0))</f>
        <v>1</v>
      </c>
      <c r="BA110" s="52">
        <f>IF(Assumptions!$E$57&lt;=0,0,IF(Staffing!BA$48&gt;0,MAX(1,ROUND((Staffing!BA$48/Assumptions!$L105),0)),0))</f>
        <v>1</v>
      </c>
      <c r="BB110" s="52">
        <f>IF(Assumptions!$E$57&lt;=0,0,IF(Staffing!BB$48&gt;0,MAX(1,ROUND((Staffing!BB$48/Assumptions!$L105),0)),0))</f>
        <v>1</v>
      </c>
      <c r="BC110" s="52">
        <f>IF(Assumptions!$E$57&lt;=0,0,IF(Staffing!BC$48&gt;0,MAX(1,ROUND((Staffing!BC$48/Assumptions!$L105),0)),0))</f>
        <v>1</v>
      </c>
      <c r="BD110" s="52">
        <f>IF(Assumptions!$E$57&lt;=0,0,IF(Staffing!BD$48&gt;0,MAX(1,ROUND((Staffing!BD$48/Assumptions!$L105),0)),0))</f>
        <v>1</v>
      </c>
      <c r="BE110" s="52">
        <f>IF(Assumptions!$E$57&lt;=0,0,IF(Staffing!BE$48&gt;0,MAX(1,ROUND((Staffing!BE$48/Assumptions!$L105),0)),0))</f>
        <v>1</v>
      </c>
      <c r="BF110" s="52">
        <f>IF(Assumptions!$E$57&lt;=0,0,IF(Staffing!BF$48&gt;0,MAX(1,ROUND((Staffing!BF$48/Assumptions!$L105),0)),0))</f>
        <v>1</v>
      </c>
      <c r="BG110" s="52">
        <f>IF(Assumptions!$E$57&lt;=0,0,IF(Staffing!BG$48&gt;0,MAX(1,ROUND((Staffing!BG$48/Assumptions!$L105),0)),0))</f>
        <v>1</v>
      </c>
      <c r="BH110" s="52">
        <f>IF(Assumptions!$E$57&lt;=0,0,IF(Staffing!BH$48&gt;0,MAX(1,ROUND((Staffing!BH$48/Assumptions!$L105),0)),0))</f>
        <v>1</v>
      </c>
      <c r="BI110" s="52">
        <f>IF(Assumptions!$E$57&lt;=0,0,IF(Staffing!BI$48&gt;0,MAX(1,ROUND((Staffing!BI$48/Assumptions!$L105),0)),0))</f>
        <v>1</v>
      </c>
      <c r="BJ110" s="52">
        <f>IF(Assumptions!$E$57&lt;=0,0,IF(Staffing!BJ$48&gt;0,MAX(1,ROUND((Staffing!BJ$48/Assumptions!$L105),0)),0))</f>
        <v>1</v>
      </c>
      <c r="BK110" s="52">
        <f>IF(Assumptions!$E$57&lt;=0,0,IF(Staffing!BK$48&gt;0,MAX(1,ROUND((Staffing!BK$48/Assumptions!$L105),0)),0))</f>
        <v>1</v>
      </c>
      <c r="BL110" s="52">
        <f>IF(Assumptions!$E$57&lt;=0,0,IF(Staffing!BL$48&gt;0,MAX(1,ROUND((Staffing!BL$48/Assumptions!$L105),0)),0))</f>
        <v>1</v>
      </c>
      <c r="BM110" s="52">
        <f>IF(Assumptions!$E$57&lt;=0,0,IF(Staffing!BM$48&gt;0,MAX(1,ROUND((Staffing!BM$48/Assumptions!$L105),0)),0))</f>
        <v>1</v>
      </c>
      <c r="BN110" s="52">
        <f>IF(Assumptions!$E$57&lt;=0,0,IF(Staffing!BN$48&gt;0,MAX(1,ROUND((Staffing!BN$48/Assumptions!$L105),0)),0))</f>
        <v>1</v>
      </c>
      <c r="BO110" s="52">
        <f>IF(Assumptions!$E$57&lt;=0,0,IF(Staffing!BO$48&gt;0,MAX(1,ROUND((Staffing!BO$48/Assumptions!$L105),0)),0))</f>
        <v>1</v>
      </c>
      <c r="BP110" s="52">
        <f>IF(Assumptions!$E$57&lt;=0,0,IF(Staffing!BP$48&gt;0,MAX(1,ROUND((Staffing!BP$48/Assumptions!$L105),0)),0))</f>
        <v>1</v>
      </c>
      <c r="BQ110" s="52">
        <f>IF(Assumptions!$E$57&lt;=0,0,IF(Staffing!BQ$48&gt;0,MAX(1,ROUND((Staffing!BQ$48/Assumptions!$L105),0)),0))</f>
        <v>1</v>
      </c>
      <c r="BR110" s="52">
        <f>IF(Assumptions!$E$57&lt;=0,0,IF(Staffing!BR$48&gt;0,MAX(1,ROUND((Staffing!BR$48/Assumptions!$L105),0)),0))</f>
        <v>1</v>
      </c>
      <c r="BS110" s="52">
        <f>IF(Assumptions!$E$57&lt;=0,0,IF(Staffing!BS$48&gt;0,MAX(1,ROUND((Staffing!BS$48/Assumptions!$L105),0)),0))</f>
        <v>1</v>
      </c>
      <c r="BT110" s="52">
        <f>IF(Assumptions!$E$57&lt;=0,0,IF(Staffing!BT$48&gt;0,MAX(1,ROUND((Staffing!BT$48/Assumptions!$L105),0)),0))</f>
        <v>1</v>
      </c>
      <c r="BU110" s="52">
        <f>IF(Assumptions!$E$57&lt;=0,0,IF(Staffing!BU$48&gt;0,MAX(1,ROUND((Staffing!BU$48/Assumptions!$L105),0)),0))</f>
        <v>1</v>
      </c>
      <c r="BV110" s="52">
        <f>IF(Assumptions!$E$57&lt;=0,0,IF(Staffing!BV$48&gt;0,MAX(1,ROUND((Staffing!BV$48/Assumptions!$L105),0)),0))</f>
        <v>1</v>
      </c>
      <c r="BW110" s="52">
        <f>IF(Assumptions!$E$57&lt;=0,0,IF(Staffing!BW$48&gt;0,MAX(1,ROUND((Staffing!BW$48/Assumptions!$L105),0)),0))</f>
        <v>1</v>
      </c>
      <c r="BX110" s="52">
        <f>IF(Assumptions!$E$57&lt;=0,0,IF(Staffing!BX$48&gt;0,MAX(1,ROUND((Staffing!BX$48/Assumptions!$L105),0)),0))</f>
        <v>1</v>
      </c>
      <c r="BY110" s="52">
        <f>IF(Assumptions!$E$57&lt;=0,0,IF(Staffing!BY$48&gt;0,MAX(1,ROUND((Staffing!BY$48/Assumptions!$L105),0)),0))</f>
        <v>1</v>
      </c>
      <c r="BZ110" s="52">
        <f>IF(Assumptions!$E$57&lt;=0,0,IF(Staffing!BZ$48&gt;0,MAX(1,ROUND((Staffing!BZ$48/Assumptions!$L105),0)),0))</f>
        <v>1</v>
      </c>
      <c r="CA110" s="52">
        <f>IF(Assumptions!$E$57&lt;=0,0,IF(Staffing!CA$48&gt;0,MAX(1,ROUND((Staffing!CA$48/Assumptions!$L105),0)),0))</f>
        <v>1</v>
      </c>
      <c r="CB110" s="52">
        <f>IF(Assumptions!$E$57&lt;=0,0,IF(Staffing!CB$48&gt;0,MAX(1,ROUND((Staffing!CB$48/Assumptions!$L105),0)),0))</f>
        <v>1</v>
      </c>
      <c r="CC110" s="52">
        <f>IF(Assumptions!$E$57&lt;=0,0,IF(Staffing!CC$48&gt;0,MAX(1,ROUND((Staffing!CC$48/Assumptions!$L105),0)),0))</f>
        <v>1</v>
      </c>
      <c r="CD110" s="52">
        <f>IF(Assumptions!$E$57&lt;=0,0,IF(Staffing!CD$48&gt;0,MAX(1,ROUND((Staffing!CD$48/Assumptions!$L105),0)),0))</f>
        <v>1</v>
      </c>
      <c r="CE110" s="52">
        <f>IF(Assumptions!$E$57&lt;=0,0,IF(Staffing!CE$48&gt;0,MAX(1,ROUND((Staffing!CE$48/Assumptions!$L105),0)),0))</f>
        <v>1</v>
      </c>
      <c r="CF110" s="52">
        <f>IF(Assumptions!$E$57&lt;=0,0,IF(Staffing!CF$48&gt;0,MAX(1,ROUND((Staffing!CF$48/Assumptions!$L105),0)),0))</f>
        <v>1</v>
      </c>
      <c r="CG110" s="52">
        <f>IF(Assumptions!$E$57&lt;=0,0,IF(Staffing!CG$48&gt;0,MAX(1,ROUND((Staffing!CG$48/Assumptions!$L105),0)),0))</f>
        <v>1</v>
      </c>
      <c r="CH110" s="52">
        <f>IF(Assumptions!$E$57&lt;=0,0,IF(Staffing!CH$48&gt;0,MAX(1,ROUND((Staffing!CH$48/Assumptions!$L105),0)),0))</f>
        <v>1</v>
      </c>
      <c r="CI110" s="52">
        <f>IF(Assumptions!$E$57&lt;=0,0,IF(Staffing!CI$48&gt;0,MAX(1,ROUND((Staffing!CI$48/Assumptions!$L105),0)),0))</f>
        <v>1</v>
      </c>
      <c r="CJ110" s="52">
        <f>IF(Assumptions!$E$57&lt;=0,0,IF(Staffing!CJ$48&gt;0,MAX(1,ROUND((Staffing!CJ$48/Assumptions!$L105),0)),0))</f>
        <v>1</v>
      </c>
      <c r="CK110" s="52">
        <f>IF(Assumptions!$E$57&lt;=0,0,IF(Staffing!CK$48&gt;0,MAX(1,ROUND((Staffing!CK$48/Assumptions!$L105),0)),0))</f>
        <v>1</v>
      </c>
      <c r="CL110" s="52">
        <f>IF(Assumptions!$E$57&lt;=0,0,IF(Staffing!CL$48&gt;0,MAX(1,ROUND((Staffing!CL$48/Assumptions!$L105),0)),0))</f>
        <v>1</v>
      </c>
      <c r="CM110" s="52">
        <f>IF(Assumptions!$E$57&lt;=0,0,IF(Staffing!CM$48&gt;0,MAX(1,ROUND((Staffing!CM$48/Assumptions!$L105),0)),0))</f>
        <v>1</v>
      </c>
      <c r="CN110" s="52">
        <f>IF(Assumptions!$E$57&lt;=0,0,IF(Staffing!CN$48&gt;0,MAX(1,ROUND((Staffing!CN$48/Assumptions!$L105),0)),0))</f>
        <v>1</v>
      </c>
      <c r="CO110" s="52">
        <f>IF(Assumptions!$E$57&lt;=0,0,IF(Staffing!CO$48&gt;0,MAX(1,ROUND((Staffing!CO$48/Assumptions!$L105),0)),0))</f>
        <v>1</v>
      </c>
      <c r="CP110" s="52">
        <f>IF(Assumptions!$E$57&lt;=0,0,IF(Staffing!CP$48&gt;0,MAX(1,ROUND((Staffing!CP$48/Assumptions!$L105),0)),0))</f>
        <v>1</v>
      </c>
      <c r="CQ110" s="52">
        <f>IF(Assumptions!$E$57&lt;=0,0,IF(Staffing!CQ$48&gt;0,MAX(1,ROUND((Staffing!CQ$48/Assumptions!$L105),0)),0))</f>
        <v>1</v>
      </c>
      <c r="CR110" s="52">
        <f>IF(Assumptions!$E$57&lt;=0,0,IF(Staffing!CR$48&gt;0,MAX(1,ROUND((Staffing!CR$48/Assumptions!$L105),0)),0))</f>
        <v>1</v>
      </c>
      <c r="CS110" s="52">
        <f>IF(Assumptions!$E$57&lt;=0,0,IF(Staffing!CS$48&gt;0,MAX(1,ROUND((Staffing!CS$48/Assumptions!$L105),0)),0))</f>
        <v>1</v>
      </c>
      <c r="CT110" s="52">
        <f>IF(Assumptions!$E$57&lt;=0,0,IF(Staffing!CT$48&gt;0,MAX(1,ROUND((Staffing!CT$48/Assumptions!$L105),0)),0))</f>
        <v>1</v>
      </c>
      <c r="CU110" s="52">
        <f>IF(Assumptions!$E$57&lt;=0,0,IF(Staffing!CU$48&gt;0,MAX(1,ROUND((Staffing!CU$48/Assumptions!$L105),0)),0))</f>
        <v>1</v>
      </c>
      <c r="CV110" s="52">
        <f>IF(Assumptions!$E$57&lt;=0,0,IF(Staffing!CV$48&gt;0,MAX(1,ROUND((Staffing!CV$48/Assumptions!$L105),0)),0))</f>
        <v>1</v>
      </c>
      <c r="CW110" s="52">
        <f>IF(Assumptions!$E$57&lt;=0,0,IF(Staffing!CW$48&gt;0,MAX(1,ROUND((Staffing!CW$48/Assumptions!$L105),0)),0))</f>
        <v>1</v>
      </c>
      <c r="CX110" s="52">
        <f>IF(Assumptions!$E$57&lt;=0,0,IF(Staffing!CX$48&gt;0,MAX(1,ROUND((Staffing!CX$48/Assumptions!$L105),0)),0))</f>
        <v>1</v>
      </c>
      <c r="CY110" s="52">
        <f>IF(Assumptions!$E$57&lt;=0,0,IF(Staffing!CY$48&gt;0,MAX(1,ROUND((Staffing!CY$48/Assumptions!$L105),0)),0))</f>
        <v>1</v>
      </c>
      <c r="CZ110" s="52">
        <f>IF(Assumptions!$E$57&lt;=0,0,IF(Staffing!CZ$48&gt;0,MAX(1,ROUND((Staffing!CZ$48/Assumptions!$L105),0)),0))</f>
        <v>1</v>
      </c>
      <c r="DA110" s="52">
        <f>IF(Assumptions!$E$57&lt;=0,0,IF(Staffing!DA$48&gt;0,MAX(1,ROUND((Staffing!DA$48/Assumptions!$L105),0)),0))</f>
        <v>1</v>
      </c>
      <c r="DB110" s="52">
        <f>IF(Assumptions!$E$57&lt;=0,0,IF(Staffing!DB$48&gt;0,MAX(1,ROUND((Staffing!DB$48/Assumptions!$L105),0)),0))</f>
        <v>1</v>
      </c>
      <c r="DC110" s="52">
        <f>IF(Assumptions!$E$57&lt;=0,0,IF(Staffing!DC$48&gt;0,MAX(1,ROUND((Staffing!DC$48/Assumptions!$L105),0)),0))</f>
        <v>1</v>
      </c>
      <c r="DD110" s="52">
        <f>IF(Assumptions!$E$57&lt;=0,0,IF(Staffing!DD$48&gt;0,MAX(1,ROUND((Staffing!DD$48/Assumptions!$L105),0)),0))</f>
        <v>1</v>
      </c>
      <c r="DE110" s="52">
        <f>IF(Assumptions!$E$57&lt;=0,0,IF(Staffing!DE$48&gt;0,MAX(1,ROUND((Staffing!DE$48/Assumptions!$L105),0)),0))</f>
        <v>1</v>
      </c>
      <c r="DF110" s="52">
        <f>IF(Assumptions!$E$57&lt;=0,0,IF(Staffing!DF$48&gt;0,MAX(1,ROUND((Staffing!DF$48/Assumptions!$L105),0)),0))</f>
        <v>1</v>
      </c>
      <c r="DG110" s="52">
        <f>IF(Assumptions!$E$57&lt;=0,0,IF(Staffing!DG$48&gt;0,MAX(1,ROUND((Staffing!DG$48/Assumptions!$L105),0)),0))</f>
        <v>1</v>
      </c>
      <c r="DH110" s="52">
        <f>IF(Assumptions!$E$57&lt;=0,0,IF(Staffing!DH$48&gt;0,MAX(1,ROUND((Staffing!DH$48/Assumptions!$L105),0)),0))</f>
        <v>1</v>
      </c>
      <c r="DI110" s="52">
        <f>IF(Assumptions!$E$57&lt;=0,0,IF(Staffing!DI$48&gt;0,MAX(1,ROUND((Staffing!DI$48/Assumptions!$L105),0)),0))</f>
        <v>1</v>
      </c>
      <c r="DJ110" s="52">
        <f>IF(Assumptions!$E$57&lt;=0,0,IF(Staffing!DJ$48&gt;0,MAX(1,ROUND((Staffing!DJ$48/Assumptions!$L105),0)),0))</f>
        <v>1</v>
      </c>
      <c r="DK110" s="52">
        <f>IF(Assumptions!$E$57&lt;=0,0,IF(Staffing!DK$48&gt;0,MAX(1,ROUND((Staffing!DK$48/Assumptions!$L105),0)),0))</f>
        <v>1</v>
      </c>
      <c r="DL110" s="52">
        <f>IF(Assumptions!$E$57&lt;=0,0,IF(Staffing!DL$48&gt;0,MAX(1,ROUND((Staffing!DL$48/Assumptions!$L105),0)),0))</f>
        <v>1</v>
      </c>
      <c r="DM110" s="52">
        <f>IF(Assumptions!$E$57&lt;=0,0,IF(Staffing!DM$48&gt;0,MAX(1,ROUND((Staffing!DM$48/Assumptions!$L105),0)),0))</f>
        <v>1</v>
      </c>
      <c r="DN110" s="52">
        <f>IF(Assumptions!$E$57&lt;=0,0,IF(Staffing!DN$48&gt;0,MAX(1,ROUND((Staffing!DN$48/Assumptions!$L105),0)),0))</f>
        <v>1</v>
      </c>
      <c r="DO110" s="52">
        <f>IF(Assumptions!$E$57&lt;=0,0,IF(Staffing!DO$48&gt;0,MAX(1,ROUND((Staffing!DO$48/Assumptions!$L105),0)),0))</f>
        <v>1</v>
      </c>
      <c r="DP110" s="52">
        <f>IF(Assumptions!$E$57&lt;=0,0,IF(Staffing!DP$48&gt;0,MAX(1,ROUND((Staffing!DP$48/Assumptions!$L105),0)),0))</f>
        <v>1</v>
      </c>
      <c r="DQ110" s="52">
        <f>IF(Assumptions!$E$57&lt;=0,0,IF(Staffing!DQ$48&gt;0,MAX(1,ROUND((Staffing!DQ$48/Assumptions!$L105),0)),0))</f>
        <v>1</v>
      </c>
      <c r="DR110" s="52">
        <f>IF(Assumptions!$E$57&lt;=0,0,IF(Staffing!DR$48&gt;0,MAX(1,ROUND((Staffing!DR$48/Assumptions!$L105),0)),0))</f>
        <v>1</v>
      </c>
      <c r="DS110" s="52">
        <f>IF(Assumptions!$E$57&lt;=0,0,IF(Staffing!DS$48&gt;0,MAX(1,ROUND((Staffing!DS$48/Assumptions!$L105),0)),0))</f>
        <v>1</v>
      </c>
      <c r="DT110" s="52">
        <f>IF(Assumptions!$E$57&lt;=0,0,IF(Staffing!DT$48&gt;0,MAX(1,ROUND((Staffing!DT$48/Assumptions!$L105),0)),0))</f>
        <v>1</v>
      </c>
      <c r="DU110" s="52">
        <f>IF(Assumptions!$E$57&lt;=0,0,IF(Staffing!DU$48&gt;0,MAX(1,ROUND((Staffing!DU$48/Assumptions!$L105),0)),0))</f>
        <v>1</v>
      </c>
      <c r="DV110" s="52">
        <f>IF(Assumptions!$E$57&lt;=0,0,IF(Staffing!DV$48&gt;0,MAX(1,ROUND((Staffing!DV$48/Assumptions!$L105),0)),0))</f>
        <v>1</v>
      </c>
    </row>
    <row r="111" spans="4:126" outlineLevel="1">
      <c r="D111" s="1" t="s">
        <v>177</v>
      </c>
      <c r="E111" s="52"/>
      <c r="F111" s="52">
        <f>IFERROR(IF(Assumptions!$E$58&lt;=0,0,IF(Staffing!F$49&gt;0,MAX(1,ROUND((Staffing!F$49/Assumptions!$L106),0)),0)),0)</f>
        <v>0</v>
      </c>
      <c r="G111" s="52">
        <f>IFERROR(IF(Assumptions!$E$58&lt;=0,0,IF(Staffing!G$49&gt;0,MAX(1,ROUND((Staffing!G$49/Assumptions!$L106),0)),0)),0)</f>
        <v>0</v>
      </c>
      <c r="H111" s="52">
        <f>IFERROR(IF(Assumptions!$E$58&lt;=0,0,IF(Staffing!H$49&gt;0,MAX(1,ROUND((Staffing!H$49/Assumptions!$L106),0)),0)),0)</f>
        <v>0</v>
      </c>
      <c r="I111" s="52">
        <f>IFERROR(IF(Assumptions!$E$58&lt;=0,0,IF(Staffing!I$49&gt;0,MAX(1,ROUND((Staffing!I$49/Assumptions!$L106),0)),0)),0)</f>
        <v>0</v>
      </c>
      <c r="J111" s="52">
        <f>IFERROR(IF(Assumptions!$E$58&lt;=0,0,IF(Staffing!J$49&gt;0,MAX(1,ROUND((Staffing!J$49/Assumptions!$L106),0)),0)),0)</f>
        <v>0</v>
      </c>
      <c r="K111" s="52">
        <f>IFERROR(IF(Assumptions!$E$58&lt;=0,0,IF(Staffing!K$49&gt;0,MAX(1,ROUND((Staffing!K$49/Assumptions!$L106),0)),0)),0)</f>
        <v>0</v>
      </c>
      <c r="L111" s="52">
        <f>IFERROR(IF(Assumptions!$E$58&lt;=0,0,IF(Staffing!L$49&gt;0,MAX(1,ROUND((Staffing!L$49/Assumptions!$L106),0)),0)),0)</f>
        <v>0</v>
      </c>
      <c r="M111" s="52">
        <f>IFERROR(IF(Assumptions!$E$58&lt;=0,0,IF(Staffing!M$49&gt;0,MAX(1,ROUND((Staffing!M$49/Assumptions!$L106),0)),0)),0)</f>
        <v>0</v>
      </c>
      <c r="N111" s="52">
        <f>IFERROR(IF(Assumptions!$E$58&lt;=0,0,IF(Staffing!N$49&gt;0,MAX(1,ROUND((Staffing!N$49/Assumptions!$L106),0)),0)),0)</f>
        <v>0</v>
      </c>
      <c r="O111" s="52">
        <f>IFERROR(IF(Assumptions!$E$58&lt;=0,0,IF(Staffing!O$49&gt;0,MAX(1,ROUND((Staffing!O$49/Assumptions!$L106),0)),0)),0)</f>
        <v>0</v>
      </c>
      <c r="P111" s="52">
        <f>IFERROR(IF(Assumptions!$E$58&lt;=0,0,IF(Staffing!P$49&gt;0,MAX(1,ROUND((Staffing!P$49/Assumptions!$L106),0)),0)),0)</f>
        <v>0</v>
      </c>
      <c r="Q111" s="52">
        <f>IFERROR(IF(Assumptions!$E$58&lt;=0,0,IF(Staffing!Q$49&gt;0,MAX(1,ROUND((Staffing!Q$49/Assumptions!$L106),0)),0)),0)</f>
        <v>0</v>
      </c>
      <c r="R111" s="52">
        <f>IFERROR(IF(Assumptions!$E$58&lt;=0,0,IF(Staffing!R$49&gt;0,MAX(1,ROUND((Staffing!R$49/Assumptions!$L106),0)),0)),0)</f>
        <v>0</v>
      </c>
      <c r="S111" s="52">
        <f>IFERROR(IF(Assumptions!$E$58&lt;=0,0,IF(Staffing!S$49&gt;0,MAX(1,ROUND((Staffing!S$49/Assumptions!$L106),0)),0)),0)</f>
        <v>0</v>
      </c>
      <c r="T111" s="52">
        <f>IFERROR(IF(Assumptions!$E$58&lt;=0,0,IF(Staffing!T$49&gt;0,MAX(1,ROUND((Staffing!T$49/Assumptions!$L106),0)),0)),0)</f>
        <v>0</v>
      </c>
      <c r="U111" s="52">
        <f>IFERROR(IF(Assumptions!$E$58&lt;=0,0,IF(Staffing!U$49&gt;0,MAX(1,ROUND((Staffing!U$49/Assumptions!$L106),0)),0)),0)</f>
        <v>0</v>
      </c>
      <c r="V111" s="52">
        <f>IFERROR(IF(Assumptions!$E$58&lt;=0,0,IF(Staffing!V$49&gt;0,MAX(1,ROUND((Staffing!V$49/Assumptions!$L106),0)),0)),0)</f>
        <v>0</v>
      </c>
      <c r="W111" s="52">
        <f>IFERROR(IF(Assumptions!$E$58&lt;=0,0,IF(Staffing!W$49&gt;0,MAX(1,ROUND((Staffing!W$49/Assumptions!$L106),0)),0)),0)</f>
        <v>0</v>
      </c>
      <c r="X111" s="52">
        <f>IFERROR(IF(Assumptions!$E$58&lt;=0,0,IF(Staffing!X$49&gt;0,MAX(1,ROUND((Staffing!X$49/Assumptions!$L106),0)),0)),0)</f>
        <v>0</v>
      </c>
      <c r="Y111" s="52">
        <f>IFERROR(IF(Assumptions!$E$58&lt;=0,0,IF(Staffing!Y$49&gt;0,MAX(1,ROUND((Staffing!Y$49/Assumptions!$L106),0)),0)),0)</f>
        <v>0</v>
      </c>
      <c r="Z111" s="52">
        <f>IFERROR(IF(Assumptions!$E$58&lt;=0,0,IF(Staffing!Z$49&gt;0,MAX(1,ROUND((Staffing!Z$49/Assumptions!$L106),0)),0)),0)</f>
        <v>0</v>
      </c>
      <c r="AA111" s="52">
        <f>IFERROR(IF(Assumptions!$E$58&lt;=0,0,IF(Staffing!AA$49&gt;0,MAX(1,ROUND((Staffing!AA$49/Assumptions!$L106),0)),0)),0)</f>
        <v>0</v>
      </c>
      <c r="AB111" s="52">
        <f>IFERROR(IF(Assumptions!$E$58&lt;=0,0,IF(Staffing!AB$49&gt;0,MAX(1,ROUND((Staffing!AB$49/Assumptions!$L106),0)),0)),0)</f>
        <v>0</v>
      </c>
      <c r="AC111" s="52">
        <f>IFERROR(IF(Assumptions!$E$58&lt;=0,0,IF(Staffing!AC$49&gt;0,MAX(1,ROUND((Staffing!AC$49/Assumptions!$L106),0)),0)),0)</f>
        <v>0</v>
      </c>
      <c r="AD111" s="52">
        <f>IFERROR(IF(Assumptions!$E$58&lt;=0,0,IF(Staffing!AD$49&gt;0,MAX(1,ROUND((Staffing!AD$49/Assumptions!$L106),0)),0)),0)</f>
        <v>0</v>
      </c>
      <c r="AE111" s="52">
        <f>IFERROR(IF(Assumptions!$E$58&lt;=0,0,IF(Staffing!AE$49&gt;0,MAX(1,ROUND((Staffing!AE$49/Assumptions!$L106),0)),0)),0)</f>
        <v>0</v>
      </c>
      <c r="AF111" s="52">
        <f>IFERROR(IF(Assumptions!$E$58&lt;=0,0,IF(Staffing!AF$49&gt;0,MAX(1,ROUND((Staffing!AF$49/Assumptions!$L106),0)),0)),0)</f>
        <v>0</v>
      </c>
      <c r="AG111" s="52">
        <f>IFERROR(IF(Assumptions!$E$58&lt;=0,0,IF(Staffing!AG$49&gt;0,MAX(1,ROUND((Staffing!AG$49/Assumptions!$L106),0)),0)),0)</f>
        <v>0</v>
      </c>
      <c r="AH111" s="52">
        <f>IFERROR(IF(Assumptions!$E$58&lt;=0,0,IF(Staffing!AH$49&gt;0,MAX(1,ROUND((Staffing!AH$49/Assumptions!$L106),0)),0)),0)</f>
        <v>0</v>
      </c>
      <c r="AI111" s="52">
        <f>IFERROR(IF(Assumptions!$E$58&lt;=0,0,IF(Staffing!AI$49&gt;0,MAX(1,ROUND((Staffing!AI$49/Assumptions!$L106),0)),0)),0)</f>
        <v>0</v>
      </c>
      <c r="AJ111" s="52">
        <f>IFERROR(IF(Assumptions!$E$58&lt;=0,0,IF(Staffing!AJ$49&gt;0,MAX(1,ROUND((Staffing!AJ$49/Assumptions!$L106),0)),0)),0)</f>
        <v>0</v>
      </c>
      <c r="AK111" s="52">
        <f>IFERROR(IF(Assumptions!$E$58&lt;=0,0,IF(Staffing!AK$49&gt;0,MAX(1,ROUND((Staffing!AK$49/Assumptions!$L106),0)),0)),0)</f>
        <v>0</v>
      </c>
      <c r="AL111" s="52">
        <f>IFERROR(IF(Assumptions!$E$58&lt;=0,0,IF(Staffing!AL$49&gt;0,MAX(1,ROUND((Staffing!AL$49/Assumptions!$L106),0)),0)),0)</f>
        <v>0</v>
      </c>
      <c r="AM111" s="52">
        <f>IFERROR(IF(Assumptions!$E$58&lt;=0,0,IF(Staffing!AM$49&gt;0,MAX(1,ROUND((Staffing!AM$49/Assumptions!$L106),0)),0)),0)</f>
        <v>0</v>
      </c>
      <c r="AN111" s="52">
        <f>IFERROR(IF(Assumptions!$E$58&lt;=0,0,IF(Staffing!AN$49&gt;0,MAX(1,ROUND((Staffing!AN$49/Assumptions!$L106),0)),0)),0)</f>
        <v>0</v>
      </c>
      <c r="AO111" s="52">
        <f>IFERROR(IF(Assumptions!$E$58&lt;=0,0,IF(Staffing!AO$49&gt;0,MAX(1,ROUND((Staffing!AO$49/Assumptions!$L106),0)),0)),0)</f>
        <v>0</v>
      </c>
      <c r="AP111" s="52">
        <f>IFERROR(IF(Assumptions!$E$58&lt;=0,0,IF(Staffing!AP$49&gt;0,MAX(1,ROUND((Staffing!AP$49/Assumptions!$L106),0)),0)),0)</f>
        <v>0</v>
      </c>
      <c r="AQ111" s="52">
        <f>IFERROR(IF(Assumptions!$E$58&lt;=0,0,IF(Staffing!AQ$49&gt;0,MAX(1,ROUND((Staffing!AQ$49/Assumptions!$L106),0)),0)),0)</f>
        <v>0</v>
      </c>
      <c r="AR111" s="52">
        <f>IFERROR(IF(Assumptions!$E$58&lt;=0,0,IF(Staffing!AR$49&gt;0,MAX(1,ROUND((Staffing!AR$49/Assumptions!$L106),0)),0)),0)</f>
        <v>0</v>
      </c>
      <c r="AS111" s="52">
        <f>IFERROR(IF(Assumptions!$E$58&lt;=0,0,IF(Staffing!AS$49&gt;0,MAX(1,ROUND((Staffing!AS$49/Assumptions!$L106),0)),0)),0)</f>
        <v>0</v>
      </c>
      <c r="AT111" s="52">
        <f>IFERROR(IF(Assumptions!$E$58&lt;=0,0,IF(Staffing!AT$49&gt;0,MAX(1,ROUND((Staffing!AT$49/Assumptions!$L106),0)),0)),0)</f>
        <v>0</v>
      </c>
      <c r="AU111" s="52">
        <f>IFERROR(IF(Assumptions!$E$58&lt;=0,0,IF(Staffing!AU$49&gt;0,MAX(1,ROUND((Staffing!AU$49/Assumptions!$L106),0)),0)),0)</f>
        <v>0</v>
      </c>
      <c r="AV111" s="52">
        <f>IFERROR(IF(Assumptions!$E$58&lt;=0,0,IF(Staffing!AV$49&gt;0,MAX(1,ROUND((Staffing!AV$49/Assumptions!$L106),0)),0)),0)</f>
        <v>0</v>
      </c>
      <c r="AW111" s="52">
        <f>IFERROR(IF(Assumptions!$E$58&lt;=0,0,IF(Staffing!AW$49&gt;0,MAX(1,ROUND((Staffing!AW$49/Assumptions!$L106),0)),0)),0)</f>
        <v>0</v>
      </c>
      <c r="AX111" s="52">
        <f>IFERROR(IF(Assumptions!$E$58&lt;=0,0,IF(Staffing!AX$49&gt;0,MAX(1,ROUND((Staffing!AX$49/Assumptions!$L106),0)),0)),0)</f>
        <v>0</v>
      </c>
      <c r="AY111" s="52">
        <f>IFERROR(IF(Assumptions!$E$58&lt;=0,0,IF(Staffing!AY$49&gt;0,MAX(1,ROUND((Staffing!AY$49/Assumptions!$L106),0)),0)),0)</f>
        <v>0</v>
      </c>
      <c r="AZ111" s="52">
        <f>IFERROR(IF(Assumptions!$E$58&lt;=0,0,IF(Staffing!AZ$49&gt;0,MAX(1,ROUND((Staffing!AZ$49/Assumptions!$L106),0)),0)),0)</f>
        <v>0</v>
      </c>
      <c r="BA111" s="52">
        <f>IFERROR(IF(Assumptions!$E$58&lt;=0,0,IF(Staffing!BA$49&gt;0,MAX(1,ROUND((Staffing!BA$49/Assumptions!$L106),0)),0)),0)</f>
        <v>0</v>
      </c>
      <c r="BB111" s="52">
        <f>IFERROR(IF(Assumptions!$E$58&lt;=0,0,IF(Staffing!BB$49&gt;0,MAX(1,ROUND((Staffing!BB$49/Assumptions!$L106),0)),0)),0)</f>
        <v>0</v>
      </c>
      <c r="BC111" s="52">
        <f>IFERROR(IF(Assumptions!$E$58&lt;=0,0,IF(Staffing!BC$49&gt;0,MAX(1,ROUND((Staffing!BC$49/Assumptions!$L106),0)),0)),0)</f>
        <v>0</v>
      </c>
      <c r="BD111" s="52">
        <f>IFERROR(IF(Assumptions!$E$58&lt;=0,0,IF(Staffing!BD$49&gt;0,MAX(1,ROUND((Staffing!BD$49/Assumptions!$L106),0)),0)),0)</f>
        <v>0</v>
      </c>
      <c r="BE111" s="52">
        <f>IFERROR(IF(Assumptions!$E$58&lt;=0,0,IF(Staffing!BE$49&gt;0,MAX(1,ROUND((Staffing!BE$49/Assumptions!$L106),0)),0)),0)</f>
        <v>0</v>
      </c>
      <c r="BF111" s="52">
        <f>IFERROR(IF(Assumptions!$E$58&lt;=0,0,IF(Staffing!BF$49&gt;0,MAX(1,ROUND((Staffing!BF$49/Assumptions!$L106),0)),0)),0)</f>
        <v>0</v>
      </c>
      <c r="BG111" s="52">
        <f>IFERROR(IF(Assumptions!$E$58&lt;=0,0,IF(Staffing!BG$49&gt;0,MAX(1,ROUND((Staffing!BG$49/Assumptions!$L106),0)),0)),0)</f>
        <v>0</v>
      </c>
      <c r="BH111" s="52">
        <f>IFERROR(IF(Assumptions!$E$58&lt;=0,0,IF(Staffing!BH$49&gt;0,MAX(1,ROUND((Staffing!BH$49/Assumptions!$L106),0)),0)),0)</f>
        <v>0</v>
      </c>
      <c r="BI111" s="52">
        <f>IFERROR(IF(Assumptions!$E$58&lt;=0,0,IF(Staffing!BI$49&gt;0,MAX(1,ROUND((Staffing!BI$49/Assumptions!$L106),0)),0)),0)</f>
        <v>0</v>
      </c>
      <c r="BJ111" s="52">
        <f>IFERROR(IF(Assumptions!$E$58&lt;=0,0,IF(Staffing!BJ$49&gt;0,MAX(1,ROUND((Staffing!BJ$49/Assumptions!$L106),0)),0)),0)</f>
        <v>0</v>
      </c>
      <c r="BK111" s="52">
        <f>IFERROR(IF(Assumptions!$E$58&lt;=0,0,IF(Staffing!BK$49&gt;0,MAX(1,ROUND((Staffing!BK$49/Assumptions!$L106),0)),0)),0)</f>
        <v>0</v>
      </c>
      <c r="BL111" s="52">
        <f>IFERROR(IF(Assumptions!$E$58&lt;=0,0,IF(Staffing!BL$49&gt;0,MAX(1,ROUND((Staffing!BL$49/Assumptions!$L106),0)),0)),0)</f>
        <v>0</v>
      </c>
      <c r="BM111" s="52">
        <f>IFERROR(IF(Assumptions!$E$58&lt;=0,0,IF(Staffing!BM$49&gt;0,MAX(1,ROUND((Staffing!BM$49/Assumptions!$L106),0)),0)),0)</f>
        <v>0</v>
      </c>
      <c r="BN111" s="52">
        <f>IFERROR(IF(Assumptions!$E$58&lt;=0,0,IF(Staffing!BN$49&gt;0,MAX(1,ROUND((Staffing!BN$49/Assumptions!$L106),0)),0)),0)</f>
        <v>0</v>
      </c>
      <c r="BO111" s="52">
        <f>IFERROR(IF(Assumptions!$E$58&lt;=0,0,IF(Staffing!BO$49&gt;0,MAX(1,ROUND((Staffing!BO$49/Assumptions!$L106),0)),0)),0)</f>
        <v>0</v>
      </c>
      <c r="BP111" s="52">
        <f>IFERROR(IF(Assumptions!$E$58&lt;=0,0,IF(Staffing!BP$49&gt;0,MAX(1,ROUND((Staffing!BP$49/Assumptions!$L106),0)),0)),0)</f>
        <v>0</v>
      </c>
      <c r="BQ111" s="52">
        <f>IFERROR(IF(Assumptions!$E$58&lt;=0,0,IF(Staffing!BQ$49&gt;0,MAX(1,ROUND((Staffing!BQ$49/Assumptions!$L106),0)),0)),0)</f>
        <v>0</v>
      </c>
      <c r="BR111" s="52">
        <f>IFERROR(IF(Assumptions!$E$58&lt;=0,0,IF(Staffing!BR$49&gt;0,MAX(1,ROUND((Staffing!BR$49/Assumptions!$L106),0)),0)),0)</f>
        <v>0</v>
      </c>
      <c r="BS111" s="52">
        <f>IFERROR(IF(Assumptions!$E$58&lt;=0,0,IF(Staffing!BS$49&gt;0,MAX(1,ROUND((Staffing!BS$49/Assumptions!$L106),0)),0)),0)</f>
        <v>0</v>
      </c>
      <c r="BT111" s="52">
        <f>IFERROR(IF(Assumptions!$E$58&lt;=0,0,IF(Staffing!BT$49&gt;0,MAX(1,ROUND((Staffing!BT$49/Assumptions!$L106),0)),0)),0)</f>
        <v>0</v>
      </c>
      <c r="BU111" s="52">
        <f>IFERROR(IF(Assumptions!$E$58&lt;=0,0,IF(Staffing!BU$49&gt;0,MAX(1,ROUND((Staffing!BU$49/Assumptions!$L106),0)),0)),0)</f>
        <v>0</v>
      </c>
      <c r="BV111" s="52">
        <f>IFERROR(IF(Assumptions!$E$58&lt;=0,0,IF(Staffing!BV$49&gt;0,MAX(1,ROUND((Staffing!BV$49/Assumptions!$L106),0)),0)),0)</f>
        <v>0</v>
      </c>
      <c r="BW111" s="52">
        <f>IFERROR(IF(Assumptions!$E$58&lt;=0,0,IF(Staffing!BW$49&gt;0,MAX(1,ROUND((Staffing!BW$49/Assumptions!$L106),0)),0)),0)</f>
        <v>0</v>
      </c>
      <c r="BX111" s="52">
        <f>IFERROR(IF(Assumptions!$E$58&lt;=0,0,IF(Staffing!BX$49&gt;0,MAX(1,ROUND((Staffing!BX$49/Assumptions!$L106),0)),0)),0)</f>
        <v>0</v>
      </c>
      <c r="BY111" s="52">
        <f>IFERROR(IF(Assumptions!$E$58&lt;=0,0,IF(Staffing!BY$49&gt;0,MAX(1,ROUND((Staffing!BY$49/Assumptions!$L106),0)),0)),0)</f>
        <v>0</v>
      </c>
      <c r="BZ111" s="52">
        <f>IFERROR(IF(Assumptions!$E$58&lt;=0,0,IF(Staffing!BZ$49&gt;0,MAX(1,ROUND((Staffing!BZ$49/Assumptions!$L106),0)),0)),0)</f>
        <v>0</v>
      </c>
      <c r="CA111" s="52">
        <f>IFERROR(IF(Assumptions!$E$58&lt;=0,0,IF(Staffing!CA$49&gt;0,MAX(1,ROUND((Staffing!CA$49/Assumptions!$L106),0)),0)),0)</f>
        <v>0</v>
      </c>
      <c r="CB111" s="52">
        <f>IFERROR(IF(Assumptions!$E$58&lt;=0,0,IF(Staffing!CB$49&gt;0,MAX(1,ROUND((Staffing!CB$49/Assumptions!$L106),0)),0)),0)</f>
        <v>0</v>
      </c>
      <c r="CC111" s="52">
        <f>IFERROR(IF(Assumptions!$E$58&lt;=0,0,IF(Staffing!CC$49&gt;0,MAX(1,ROUND((Staffing!CC$49/Assumptions!$L106),0)),0)),0)</f>
        <v>0</v>
      </c>
      <c r="CD111" s="52">
        <f>IFERROR(IF(Assumptions!$E$58&lt;=0,0,IF(Staffing!CD$49&gt;0,MAX(1,ROUND((Staffing!CD$49/Assumptions!$L106),0)),0)),0)</f>
        <v>0</v>
      </c>
      <c r="CE111" s="52">
        <f>IFERROR(IF(Assumptions!$E$58&lt;=0,0,IF(Staffing!CE$49&gt;0,MAX(1,ROUND((Staffing!CE$49/Assumptions!$L106),0)),0)),0)</f>
        <v>0</v>
      </c>
      <c r="CF111" s="52">
        <f>IFERROR(IF(Assumptions!$E$58&lt;=0,0,IF(Staffing!CF$49&gt;0,MAX(1,ROUND((Staffing!CF$49/Assumptions!$L106),0)),0)),0)</f>
        <v>0</v>
      </c>
      <c r="CG111" s="52">
        <f>IFERROR(IF(Assumptions!$E$58&lt;=0,0,IF(Staffing!CG$49&gt;0,MAX(1,ROUND((Staffing!CG$49/Assumptions!$L106),0)),0)),0)</f>
        <v>0</v>
      </c>
      <c r="CH111" s="52">
        <f>IFERROR(IF(Assumptions!$E$58&lt;=0,0,IF(Staffing!CH$49&gt;0,MAX(1,ROUND((Staffing!CH$49/Assumptions!$L106),0)),0)),0)</f>
        <v>0</v>
      </c>
      <c r="CI111" s="52">
        <f>IFERROR(IF(Assumptions!$E$58&lt;=0,0,IF(Staffing!CI$49&gt;0,MAX(1,ROUND((Staffing!CI$49/Assumptions!$L106),0)),0)),0)</f>
        <v>0</v>
      </c>
      <c r="CJ111" s="52">
        <f>IFERROR(IF(Assumptions!$E$58&lt;=0,0,IF(Staffing!CJ$49&gt;0,MAX(1,ROUND((Staffing!CJ$49/Assumptions!$L106),0)),0)),0)</f>
        <v>0</v>
      </c>
      <c r="CK111" s="52">
        <f>IFERROR(IF(Assumptions!$E$58&lt;=0,0,IF(Staffing!CK$49&gt;0,MAX(1,ROUND((Staffing!CK$49/Assumptions!$L106),0)),0)),0)</f>
        <v>0</v>
      </c>
      <c r="CL111" s="52">
        <f>IFERROR(IF(Assumptions!$E$58&lt;=0,0,IF(Staffing!CL$49&gt;0,MAX(1,ROUND((Staffing!CL$49/Assumptions!$L106),0)),0)),0)</f>
        <v>0</v>
      </c>
      <c r="CM111" s="52">
        <f>IFERROR(IF(Assumptions!$E$58&lt;=0,0,IF(Staffing!CM$49&gt;0,MAX(1,ROUND((Staffing!CM$49/Assumptions!$L106),0)),0)),0)</f>
        <v>0</v>
      </c>
      <c r="CN111" s="52">
        <f>IFERROR(IF(Assumptions!$E$58&lt;=0,0,IF(Staffing!CN$49&gt;0,MAX(1,ROUND((Staffing!CN$49/Assumptions!$L106),0)),0)),0)</f>
        <v>0</v>
      </c>
      <c r="CO111" s="52">
        <f>IFERROR(IF(Assumptions!$E$58&lt;=0,0,IF(Staffing!CO$49&gt;0,MAX(1,ROUND((Staffing!CO$49/Assumptions!$L106),0)),0)),0)</f>
        <v>0</v>
      </c>
      <c r="CP111" s="52">
        <f>IFERROR(IF(Assumptions!$E$58&lt;=0,0,IF(Staffing!CP$49&gt;0,MAX(1,ROUND((Staffing!CP$49/Assumptions!$L106),0)),0)),0)</f>
        <v>0</v>
      </c>
      <c r="CQ111" s="52">
        <f>IFERROR(IF(Assumptions!$E$58&lt;=0,0,IF(Staffing!CQ$49&gt;0,MAX(1,ROUND((Staffing!CQ$49/Assumptions!$L106),0)),0)),0)</f>
        <v>0</v>
      </c>
      <c r="CR111" s="52">
        <f>IFERROR(IF(Assumptions!$E$58&lt;=0,0,IF(Staffing!CR$49&gt;0,MAX(1,ROUND((Staffing!CR$49/Assumptions!$L106),0)),0)),0)</f>
        <v>0</v>
      </c>
      <c r="CS111" s="52">
        <f>IFERROR(IF(Assumptions!$E$58&lt;=0,0,IF(Staffing!CS$49&gt;0,MAX(1,ROUND((Staffing!CS$49/Assumptions!$L106),0)),0)),0)</f>
        <v>0</v>
      </c>
      <c r="CT111" s="52">
        <f>IFERROR(IF(Assumptions!$E$58&lt;=0,0,IF(Staffing!CT$49&gt;0,MAX(1,ROUND((Staffing!CT$49/Assumptions!$L106),0)),0)),0)</f>
        <v>0</v>
      </c>
      <c r="CU111" s="52">
        <f>IFERROR(IF(Assumptions!$E$58&lt;=0,0,IF(Staffing!CU$49&gt;0,MAX(1,ROUND((Staffing!CU$49/Assumptions!$L106),0)),0)),0)</f>
        <v>0</v>
      </c>
      <c r="CV111" s="52">
        <f>IFERROR(IF(Assumptions!$E$58&lt;=0,0,IF(Staffing!CV$49&gt;0,MAX(1,ROUND((Staffing!CV$49/Assumptions!$L106),0)),0)),0)</f>
        <v>0</v>
      </c>
      <c r="CW111" s="52">
        <f>IFERROR(IF(Assumptions!$E$58&lt;=0,0,IF(Staffing!CW$49&gt;0,MAX(1,ROUND((Staffing!CW$49/Assumptions!$L106),0)),0)),0)</f>
        <v>0</v>
      </c>
      <c r="CX111" s="52">
        <f>IFERROR(IF(Assumptions!$E$58&lt;=0,0,IF(Staffing!CX$49&gt;0,MAX(1,ROUND((Staffing!CX$49/Assumptions!$L106),0)),0)),0)</f>
        <v>0</v>
      </c>
      <c r="CY111" s="52">
        <f>IFERROR(IF(Assumptions!$E$58&lt;=0,0,IF(Staffing!CY$49&gt;0,MAX(1,ROUND((Staffing!CY$49/Assumptions!$L106),0)),0)),0)</f>
        <v>0</v>
      </c>
      <c r="CZ111" s="52">
        <f>IFERROR(IF(Assumptions!$E$58&lt;=0,0,IF(Staffing!CZ$49&gt;0,MAX(1,ROUND((Staffing!CZ$49/Assumptions!$L106),0)),0)),0)</f>
        <v>0</v>
      </c>
      <c r="DA111" s="52">
        <f>IFERROR(IF(Assumptions!$E$58&lt;=0,0,IF(Staffing!DA$49&gt;0,MAX(1,ROUND((Staffing!DA$49/Assumptions!$L106),0)),0)),0)</f>
        <v>0</v>
      </c>
      <c r="DB111" s="52">
        <f>IFERROR(IF(Assumptions!$E$58&lt;=0,0,IF(Staffing!DB$49&gt;0,MAX(1,ROUND((Staffing!DB$49/Assumptions!$L106),0)),0)),0)</f>
        <v>0</v>
      </c>
      <c r="DC111" s="52">
        <f>IFERROR(IF(Assumptions!$E$58&lt;=0,0,IF(Staffing!DC$49&gt;0,MAX(1,ROUND((Staffing!DC$49/Assumptions!$L106),0)),0)),0)</f>
        <v>0</v>
      </c>
      <c r="DD111" s="52">
        <f>IFERROR(IF(Assumptions!$E$58&lt;=0,0,IF(Staffing!DD$49&gt;0,MAX(1,ROUND((Staffing!DD$49/Assumptions!$L106),0)),0)),0)</f>
        <v>0</v>
      </c>
      <c r="DE111" s="52">
        <f>IFERROR(IF(Assumptions!$E$58&lt;=0,0,IF(Staffing!DE$49&gt;0,MAX(1,ROUND((Staffing!DE$49/Assumptions!$L106),0)),0)),0)</f>
        <v>0</v>
      </c>
      <c r="DF111" s="52">
        <f>IFERROR(IF(Assumptions!$E$58&lt;=0,0,IF(Staffing!DF$49&gt;0,MAX(1,ROUND((Staffing!DF$49/Assumptions!$L106),0)),0)),0)</f>
        <v>0</v>
      </c>
      <c r="DG111" s="52">
        <f>IFERROR(IF(Assumptions!$E$58&lt;=0,0,IF(Staffing!DG$49&gt;0,MAX(1,ROUND((Staffing!DG$49/Assumptions!$L106),0)),0)),0)</f>
        <v>0</v>
      </c>
      <c r="DH111" s="52">
        <f>IFERROR(IF(Assumptions!$E$58&lt;=0,0,IF(Staffing!DH$49&gt;0,MAX(1,ROUND((Staffing!DH$49/Assumptions!$L106),0)),0)),0)</f>
        <v>0</v>
      </c>
      <c r="DI111" s="52">
        <f>IFERROR(IF(Assumptions!$E$58&lt;=0,0,IF(Staffing!DI$49&gt;0,MAX(1,ROUND((Staffing!DI$49/Assumptions!$L106),0)),0)),0)</f>
        <v>0</v>
      </c>
      <c r="DJ111" s="52">
        <f>IFERROR(IF(Assumptions!$E$58&lt;=0,0,IF(Staffing!DJ$49&gt;0,MAX(1,ROUND((Staffing!DJ$49/Assumptions!$L106),0)),0)),0)</f>
        <v>0</v>
      </c>
      <c r="DK111" s="52">
        <f>IFERROR(IF(Assumptions!$E$58&lt;=0,0,IF(Staffing!DK$49&gt;0,MAX(1,ROUND((Staffing!DK$49/Assumptions!$L106),0)),0)),0)</f>
        <v>0</v>
      </c>
      <c r="DL111" s="52">
        <f>IFERROR(IF(Assumptions!$E$58&lt;=0,0,IF(Staffing!DL$49&gt;0,MAX(1,ROUND((Staffing!DL$49/Assumptions!$L106),0)),0)),0)</f>
        <v>0</v>
      </c>
      <c r="DM111" s="52">
        <f>IFERROR(IF(Assumptions!$E$58&lt;=0,0,IF(Staffing!DM$49&gt;0,MAX(1,ROUND((Staffing!DM$49/Assumptions!$L106),0)),0)),0)</f>
        <v>0</v>
      </c>
      <c r="DN111" s="52">
        <f>IFERROR(IF(Assumptions!$E$58&lt;=0,0,IF(Staffing!DN$49&gt;0,MAX(1,ROUND((Staffing!DN$49/Assumptions!$L106),0)),0)),0)</f>
        <v>0</v>
      </c>
      <c r="DO111" s="52">
        <f>IFERROR(IF(Assumptions!$E$58&lt;=0,0,IF(Staffing!DO$49&gt;0,MAX(1,ROUND((Staffing!DO$49/Assumptions!$L106),0)),0)),0)</f>
        <v>0</v>
      </c>
      <c r="DP111" s="52">
        <f>IFERROR(IF(Assumptions!$E$58&lt;=0,0,IF(Staffing!DP$49&gt;0,MAX(1,ROUND((Staffing!DP$49/Assumptions!$L106),0)),0)),0)</f>
        <v>0</v>
      </c>
      <c r="DQ111" s="52">
        <f>IFERROR(IF(Assumptions!$E$58&lt;=0,0,IF(Staffing!DQ$49&gt;0,MAX(1,ROUND((Staffing!DQ$49/Assumptions!$L106),0)),0)),0)</f>
        <v>0</v>
      </c>
      <c r="DR111" s="52">
        <f>IFERROR(IF(Assumptions!$E$58&lt;=0,0,IF(Staffing!DR$49&gt;0,MAX(1,ROUND((Staffing!DR$49/Assumptions!$L106),0)),0)),0)</f>
        <v>0</v>
      </c>
      <c r="DS111" s="52">
        <f>IFERROR(IF(Assumptions!$E$58&lt;=0,0,IF(Staffing!DS$49&gt;0,MAX(1,ROUND((Staffing!DS$49/Assumptions!$L106),0)),0)),0)</f>
        <v>0</v>
      </c>
      <c r="DT111" s="52">
        <f>IFERROR(IF(Assumptions!$E$58&lt;=0,0,IF(Staffing!DT$49&gt;0,MAX(1,ROUND((Staffing!DT$49/Assumptions!$L106),0)),0)),0)</f>
        <v>0</v>
      </c>
      <c r="DU111" s="52">
        <f>IFERROR(IF(Assumptions!$E$58&lt;=0,0,IF(Staffing!DU$49&gt;0,MAX(1,ROUND((Staffing!DU$49/Assumptions!$L106),0)),0)),0)</f>
        <v>0</v>
      </c>
      <c r="DV111" s="52">
        <f>IFERROR(IF(Assumptions!$E$58&lt;=0,0,IF(Staffing!DV$49&gt;0,MAX(1,ROUND((Staffing!DV$49/Assumptions!$L106),0)),0)),0)</f>
        <v>0</v>
      </c>
    </row>
    <row r="112" spans="4:126" outlineLevel="1">
      <c r="D112" s="1" t="s">
        <v>178</v>
      </c>
      <c r="E112" s="52"/>
      <c r="F112" s="52">
        <f>IFERROR(IF(Assumptions!$E$58&lt;=0,0,IF(Staffing!F$49&gt;0,MAX(1,ROUND((Staffing!F$49/Assumptions!$L107),0)),0)),0)</f>
        <v>0</v>
      </c>
      <c r="G112" s="52">
        <f>IFERROR(IF(Assumptions!$E$58&lt;=0,0,IF(Staffing!G$49&gt;0,MAX(1,ROUND((Staffing!G$49/Assumptions!$L107),0)),0)),0)</f>
        <v>0</v>
      </c>
      <c r="H112" s="52">
        <f>IFERROR(IF(Assumptions!$E$58&lt;=0,0,IF(Staffing!H$49&gt;0,MAX(1,ROUND((Staffing!H$49/Assumptions!$L107),0)),0)),0)</f>
        <v>0</v>
      </c>
      <c r="I112" s="52">
        <f>IFERROR(IF(Assumptions!$E$58&lt;=0,0,IF(Staffing!I$49&gt;0,MAX(1,ROUND((Staffing!I$49/Assumptions!$L107),0)),0)),0)</f>
        <v>0</v>
      </c>
      <c r="J112" s="52">
        <f>IFERROR(IF(Assumptions!$E$58&lt;=0,0,IF(Staffing!J$49&gt;0,MAX(1,ROUND((Staffing!J$49/Assumptions!$L107),0)),0)),0)</f>
        <v>0</v>
      </c>
      <c r="K112" s="52">
        <f>IFERROR(IF(Assumptions!$E$58&lt;=0,0,IF(Staffing!K$49&gt;0,MAX(1,ROUND((Staffing!K$49/Assumptions!$L107),0)),0)),0)</f>
        <v>0</v>
      </c>
      <c r="L112" s="52">
        <f>IFERROR(IF(Assumptions!$E$58&lt;=0,0,IF(Staffing!L$49&gt;0,MAX(1,ROUND((Staffing!L$49/Assumptions!$L107),0)),0)),0)</f>
        <v>0</v>
      </c>
      <c r="M112" s="52">
        <f>IFERROR(IF(Assumptions!$E$58&lt;=0,0,IF(Staffing!M$49&gt;0,MAX(1,ROUND((Staffing!M$49/Assumptions!$L107),0)),0)),0)</f>
        <v>0</v>
      </c>
      <c r="N112" s="52">
        <f>IFERROR(IF(Assumptions!$E$58&lt;=0,0,IF(Staffing!N$49&gt;0,MAX(1,ROUND((Staffing!N$49/Assumptions!$L107),0)),0)),0)</f>
        <v>0</v>
      </c>
      <c r="O112" s="52">
        <f>IFERROR(IF(Assumptions!$E$58&lt;=0,0,IF(Staffing!O$49&gt;0,MAX(1,ROUND((Staffing!O$49/Assumptions!$L107),0)),0)),0)</f>
        <v>0</v>
      </c>
      <c r="P112" s="52">
        <f>IFERROR(IF(Assumptions!$E$58&lt;=0,0,IF(Staffing!P$49&gt;0,MAX(1,ROUND((Staffing!P$49/Assumptions!$L107),0)),0)),0)</f>
        <v>0</v>
      </c>
      <c r="Q112" s="52">
        <f>IFERROR(IF(Assumptions!$E$58&lt;=0,0,IF(Staffing!Q$49&gt;0,MAX(1,ROUND((Staffing!Q$49/Assumptions!$L107),0)),0)),0)</f>
        <v>0</v>
      </c>
      <c r="R112" s="52">
        <f>IFERROR(IF(Assumptions!$E$58&lt;=0,0,IF(Staffing!R$49&gt;0,MAX(1,ROUND((Staffing!R$49/Assumptions!$L107),0)),0)),0)</f>
        <v>0</v>
      </c>
      <c r="S112" s="52">
        <f>IFERROR(IF(Assumptions!$E$58&lt;=0,0,IF(Staffing!S$49&gt;0,MAX(1,ROUND((Staffing!S$49/Assumptions!$L107),0)),0)),0)</f>
        <v>0</v>
      </c>
      <c r="T112" s="52">
        <f>IFERROR(IF(Assumptions!$E$58&lt;=0,0,IF(Staffing!T$49&gt;0,MAX(1,ROUND((Staffing!T$49/Assumptions!$L107),0)),0)),0)</f>
        <v>0</v>
      </c>
      <c r="U112" s="52">
        <f>IFERROR(IF(Assumptions!$E$58&lt;=0,0,IF(Staffing!U$49&gt;0,MAX(1,ROUND((Staffing!U$49/Assumptions!$L107),0)),0)),0)</f>
        <v>0</v>
      </c>
      <c r="V112" s="52">
        <f>IFERROR(IF(Assumptions!$E$58&lt;=0,0,IF(Staffing!V$49&gt;0,MAX(1,ROUND((Staffing!V$49/Assumptions!$L107),0)),0)),0)</f>
        <v>0</v>
      </c>
      <c r="W112" s="52">
        <f>IFERROR(IF(Assumptions!$E$58&lt;=0,0,IF(Staffing!W$49&gt;0,MAX(1,ROUND((Staffing!W$49/Assumptions!$L107),0)),0)),0)</f>
        <v>0</v>
      </c>
      <c r="X112" s="52">
        <f>IFERROR(IF(Assumptions!$E$58&lt;=0,0,IF(Staffing!X$49&gt;0,MAX(1,ROUND((Staffing!X$49/Assumptions!$L107),0)),0)),0)</f>
        <v>0</v>
      </c>
      <c r="Y112" s="52">
        <f>IFERROR(IF(Assumptions!$E$58&lt;=0,0,IF(Staffing!Y$49&gt;0,MAX(1,ROUND((Staffing!Y$49/Assumptions!$L107),0)),0)),0)</f>
        <v>0</v>
      </c>
      <c r="Z112" s="52">
        <f>IFERROR(IF(Assumptions!$E$58&lt;=0,0,IF(Staffing!Z$49&gt;0,MAX(1,ROUND((Staffing!Z$49/Assumptions!$L107),0)),0)),0)</f>
        <v>0</v>
      </c>
      <c r="AA112" s="52">
        <f>IFERROR(IF(Assumptions!$E$58&lt;=0,0,IF(Staffing!AA$49&gt;0,MAX(1,ROUND((Staffing!AA$49/Assumptions!$L107),0)),0)),0)</f>
        <v>0</v>
      </c>
      <c r="AB112" s="52">
        <f>IFERROR(IF(Assumptions!$E$58&lt;=0,0,IF(Staffing!AB$49&gt;0,MAX(1,ROUND((Staffing!AB$49/Assumptions!$L107),0)),0)),0)</f>
        <v>0</v>
      </c>
      <c r="AC112" s="52">
        <f>IFERROR(IF(Assumptions!$E$58&lt;=0,0,IF(Staffing!AC$49&gt;0,MAX(1,ROUND((Staffing!AC$49/Assumptions!$L107),0)),0)),0)</f>
        <v>0</v>
      </c>
      <c r="AD112" s="52">
        <f>IFERROR(IF(Assumptions!$E$58&lt;=0,0,IF(Staffing!AD$49&gt;0,MAX(1,ROUND((Staffing!AD$49/Assumptions!$L107),0)),0)),0)</f>
        <v>0</v>
      </c>
      <c r="AE112" s="52">
        <f>IFERROR(IF(Assumptions!$E$58&lt;=0,0,IF(Staffing!AE$49&gt;0,MAX(1,ROUND((Staffing!AE$49/Assumptions!$L107),0)),0)),0)</f>
        <v>0</v>
      </c>
      <c r="AF112" s="52">
        <f>IFERROR(IF(Assumptions!$E$58&lt;=0,0,IF(Staffing!AF$49&gt;0,MAX(1,ROUND((Staffing!AF$49/Assumptions!$L107),0)),0)),0)</f>
        <v>0</v>
      </c>
      <c r="AG112" s="52">
        <f>IFERROR(IF(Assumptions!$E$58&lt;=0,0,IF(Staffing!AG$49&gt;0,MAX(1,ROUND((Staffing!AG$49/Assumptions!$L107),0)),0)),0)</f>
        <v>0</v>
      </c>
      <c r="AH112" s="52">
        <f>IFERROR(IF(Assumptions!$E$58&lt;=0,0,IF(Staffing!AH$49&gt;0,MAX(1,ROUND((Staffing!AH$49/Assumptions!$L107),0)),0)),0)</f>
        <v>0</v>
      </c>
      <c r="AI112" s="52">
        <f>IFERROR(IF(Assumptions!$E$58&lt;=0,0,IF(Staffing!AI$49&gt;0,MAX(1,ROUND((Staffing!AI$49/Assumptions!$L107),0)),0)),0)</f>
        <v>0</v>
      </c>
      <c r="AJ112" s="52">
        <f>IFERROR(IF(Assumptions!$E$58&lt;=0,0,IF(Staffing!AJ$49&gt;0,MAX(1,ROUND((Staffing!AJ$49/Assumptions!$L107),0)),0)),0)</f>
        <v>0</v>
      </c>
      <c r="AK112" s="52">
        <f>IFERROR(IF(Assumptions!$E$58&lt;=0,0,IF(Staffing!AK$49&gt;0,MAX(1,ROUND((Staffing!AK$49/Assumptions!$L107),0)),0)),0)</f>
        <v>0</v>
      </c>
      <c r="AL112" s="52">
        <f>IFERROR(IF(Assumptions!$E$58&lt;=0,0,IF(Staffing!AL$49&gt;0,MAX(1,ROUND((Staffing!AL$49/Assumptions!$L107),0)),0)),0)</f>
        <v>0</v>
      </c>
      <c r="AM112" s="52">
        <f>IFERROR(IF(Assumptions!$E$58&lt;=0,0,IF(Staffing!AM$49&gt;0,MAX(1,ROUND((Staffing!AM$49/Assumptions!$L107),0)),0)),0)</f>
        <v>0</v>
      </c>
      <c r="AN112" s="52">
        <f>IFERROR(IF(Assumptions!$E$58&lt;=0,0,IF(Staffing!AN$49&gt;0,MAX(1,ROUND((Staffing!AN$49/Assumptions!$L107),0)),0)),0)</f>
        <v>0</v>
      </c>
      <c r="AO112" s="52">
        <f>IFERROR(IF(Assumptions!$E$58&lt;=0,0,IF(Staffing!AO$49&gt;0,MAX(1,ROUND((Staffing!AO$49/Assumptions!$L107),0)),0)),0)</f>
        <v>0</v>
      </c>
      <c r="AP112" s="52">
        <f>IFERROR(IF(Assumptions!$E$58&lt;=0,0,IF(Staffing!AP$49&gt;0,MAX(1,ROUND((Staffing!AP$49/Assumptions!$L107),0)),0)),0)</f>
        <v>0</v>
      </c>
      <c r="AQ112" s="52">
        <f>IFERROR(IF(Assumptions!$E$58&lt;=0,0,IF(Staffing!AQ$49&gt;0,MAX(1,ROUND((Staffing!AQ$49/Assumptions!$L107),0)),0)),0)</f>
        <v>0</v>
      </c>
      <c r="AR112" s="52">
        <f>IFERROR(IF(Assumptions!$E$58&lt;=0,0,IF(Staffing!AR$49&gt;0,MAX(1,ROUND((Staffing!AR$49/Assumptions!$L107),0)),0)),0)</f>
        <v>0</v>
      </c>
      <c r="AS112" s="52">
        <f>IFERROR(IF(Assumptions!$E$58&lt;=0,0,IF(Staffing!AS$49&gt;0,MAX(1,ROUND((Staffing!AS$49/Assumptions!$L107),0)),0)),0)</f>
        <v>0</v>
      </c>
      <c r="AT112" s="52">
        <f>IFERROR(IF(Assumptions!$E$58&lt;=0,0,IF(Staffing!AT$49&gt;0,MAX(1,ROUND((Staffing!AT$49/Assumptions!$L107),0)),0)),0)</f>
        <v>0</v>
      </c>
      <c r="AU112" s="52">
        <f>IFERROR(IF(Assumptions!$E$58&lt;=0,0,IF(Staffing!AU$49&gt;0,MAX(1,ROUND((Staffing!AU$49/Assumptions!$L107),0)),0)),0)</f>
        <v>0</v>
      </c>
      <c r="AV112" s="52">
        <f>IFERROR(IF(Assumptions!$E$58&lt;=0,0,IF(Staffing!AV$49&gt;0,MAX(1,ROUND((Staffing!AV$49/Assumptions!$L107),0)),0)),0)</f>
        <v>0</v>
      </c>
      <c r="AW112" s="52">
        <f>IFERROR(IF(Assumptions!$E$58&lt;=0,0,IF(Staffing!AW$49&gt;0,MAX(1,ROUND((Staffing!AW$49/Assumptions!$L107),0)),0)),0)</f>
        <v>0</v>
      </c>
      <c r="AX112" s="52">
        <f>IFERROR(IF(Assumptions!$E$58&lt;=0,0,IF(Staffing!AX$49&gt;0,MAX(1,ROUND((Staffing!AX$49/Assumptions!$L107),0)),0)),0)</f>
        <v>0</v>
      </c>
      <c r="AY112" s="52">
        <f>IFERROR(IF(Assumptions!$E$58&lt;=0,0,IF(Staffing!AY$49&gt;0,MAX(1,ROUND((Staffing!AY$49/Assumptions!$L107),0)),0)),0)</f>
        <v>0</v>
      </c>
      <c r="AZ112" s="52">
        <f>IFERROR(IF(Assumptions!$E$58&lt;=0,0,IF(Staffing!AZ$49&gt;0,MAX(1,ROUND((Staffing!AZ$49/Assumptions!$L107),0)),0)),0)</f>
        <v>0</v>
      </c>
      <c r="BA112" s="52">
        <f>IFERROR(IF(Assumptions!$E$58&lt;=0,0,IF(Staffing!BA$49&gt;0,MAX(1,ROUND((Staffing!BA$49/Assumptions!$L107),0)),0)),0)</f>
        <v>0</v>
      </c>
      <c r="BB112" s="52">
        <f>IFERROR(IF(Assumptions!$E$58&lt;=0,0,IF(Staffing!BB$49&gt;0,MAX(1,ROUND((Staffing!BB$49/Assumptions!$L107),0)),0)),0)</f>
        <v>0</v>
      </c>
      <c r="BC112" s="52">
        <f>IFERROR(IF(Assumptions!$E$58&lt;=0,0,IF(Staffing!BC$49&gt;0,MAX(1,ROUND((Staffing!BC$49/Assumptions!$L107),0)),0)),0)</f>
        <v>0</v>
      </c>
      <c r="BD112" s="52">
        <f>IFERROR(IF(Assumptions!$E$58&lt;=0,0,IF(Staffing!BD$49&gt;0,MAX(1,ROUND((Staffing!BD$49/Assumptions!$L107),0)),0)),0)</f>
        <v>0</v>
      </c>
      <c r="BE112" s="52">
        <f>IFERROR(IF(Assumptions!$E$58&lt;=0,0,IF(Staffing!BE$49&gt;0,MAX(1,ROUND((Staffing!BE$49/Assumptions!$L107),0)),0)),0)</f>
        <v>0</v>
      </c>
      <c r="BF112" s="52">
        <f>IFERROR(IF(Assumptions!$E$58&lt;=0,0,IF(Staffing!BF$49&gt;0,MAX(1,ROUND((Staffing!BF$49/Assumptions!$L107),0)),0)),0)</f>
        <v>0</v>
      </c>
      <c r="BG112" s="52">
        <f>IFERROR(IF(Assumptions!$E$58&lt;=0,0,IF(Staffing!BG$49&gt;0,MAX(1,ROUND((Staffing!BG$49/Assumptions!$L107),0)),0)),0)</f>
        <v>0</v>
      </c>
      <c r="BH112" s="52">
        <f>IFERROR(IF(Assumptions!$E$58&lt;=0,0,IF(Staffing!BH$49&gt;0,MAX(1,ROUND((Staffing!BH$49/Assumptions!$L107),0)),0)),0)</f>
        <v>0</v>
      </c>
      <c r="BI112" s="52">
        <f>IFERROR(IF(Assumptions!$E$58&lt;=0,0,IF(Staffing!BI$49&gt;0,MAX(1,ROUND((Staffing!BI$49/Assumptions!$L107),0)),0)),0)</f>
        <v>0</v>
      </c>
      <c r="BJ112" s="52">
        <f>IFERROR(IF(Assumptions!$E$58&lt;=0,0,IF(Staffing!BJ$49&gt;0,MAX(1,ROUND((Staffing!BJ$49/Assumptions!$L107),0)),0)),0)</f>
        <v>0</v>
      </c>
      <c r="BK112" s="52">
        <f>IFERROR(IF(Assumptions!$E$58&lt;=0,0,IF(Staffing!BK$49&gt;0,MAX(1,ROUND((Staffing!BK$49/Assumptions!$L107),0)),0)),0)</f>
        <v>0</v>
      </c>
      <c r="BL112" s="52">
        <f>IFERROR(IF(Assumptions!$E$58&lt;=0,0,IF(Staffing!BL$49&gt;0,MAX(1,ROUND((Staffing!BL$49/Assumptions!$L107),0)),0)),0)</f>
        <v>0</v>
      </c>
      <c r="BM112" s="52">
        <f>IFERROR(IF(Assumptions!$E$58&lt;=0,0,IF(Staffing!BM$49&gt;0,MAX(1,ROUND((Staffing!BM$49/Assumptions!$L107),0)),0)),0)</f>
        <v>0</v>
      </c>
      <c r="BN112" s="52">
        <f>IFERROR(IF(Assumptions!$E$58&lt;=0,0,IF(Staffing!BN$49&gt;0,MAX(1,ROUND((Staffing!BN$49/Assumptions!$L107),0)),0)),0)</f>
        <v>0</v>
      </c>
      <c r="BO112" s="52">
        <f>IFERROR(IF(Assumptions!$E$58&lt;=0,0,IF(Staffing!BO$49&gt;0,MAX(1,ROUND((Staffing!BO$49/Assumptions!$L107),0)),0)),0)</f>
        <v>0</v>
      </c>
      <c r="BP112" s="52">
        <f>IFERROR(IF(Assumptions!$E$58&lt;=0,0,IF(Staffing!BP$49&gt;0,MAX(1,ROUND((Staffing!BP$49/Assumptions!$L107),0)),0)),0)</f>
        <v>0</v>
      </c>
      <c r="BQ112" s="52">
        <f>IFERROR(IF(Assumptions!$E$58&lt;=0,0,IF(Staffing!BQ$49&gt;0,MAX(1,ROUND((Staffing!BQ$49/Assumptions!$L107),0)),0)),0)</f>
        <v>0</v>
      </c>
      <c r="BR112" s="52">
        <f>IFERROR(IF(Assumptions!$E$58&lt;=0,0,IF(Staffing!BR$49&gt;0,MAX(1,ROUND((Staffing!BR$49/Assumptions!$L107),0)),0)),0)</f>
        <v>0</v>
      </c>
      <c r="BS112" s="52">
        <f>IFERROR(IF(Assumptions!$E$58&lt;=0,0,IF(Staffing!BS$49&gt;0,MAX(1,ROUND((Staffing!BS$49/Assumptions!$L107),0)),0)),0)</f>
        <v>0</v>
      </c>
      <c r="BT112" s="52">
        <f>IFERROR(IF(Assumptions!$E$58&lt;=0,0,IF(Staffing!BT$49&gt;0,MAX(1,ROUND((Staffing!BT$49/Assumptions!$L107),0)),0)),0)</f>
        <v>0</v>
      </c>
      <c r="BU112" s="52">
        <f>IFERROR(IF(Assumptions!$E$58&lt;=0,0,IF(Staffing!BU$49&gt;0,MAX(1,ROUND((Staffing!BU$49/Assumptions!$L107),0)),0)),0)</f>
        <v>0</v>
      </c>
      <c r="BV112" s="52">
        <f>IFERROR(IF(Assumptions!$E$58&lt;=0,0,IF(Staffing!BV$49&gt;0,MAX(1,ROUND((Staffing!BV$49/Assumptions!$L107),0)),0)),0)</f>
        <v>0</v>
      </c>
      <c r="BW112" s="52">
        <f>IFERROR(IF(Assumptions!$E$58&lt;=0,0,IF(Staffing!BW$49&gt;0,MAX(1,ROUND((Staffing!BW$49/Assumptions!$L107),0)),0)),0)</f>
        <v>0</v>
      </c>
      <c r="BX112" s="52">
        <f>IFERROR(IF(Assumptions!$E$58&lt;=0,0,IF(Staffing!BX$49&gt;0,MAX(1,ROUND((Staffing!BX$49/Assumptions!$L107),0)),0)),0)</f>
        <v>0</v>
      </c>
      <c r="BY112" s="52">
        <f>IFERROR(IF(Assumptions!$E$58&lt;=0,0,IF(Staffing!BY$49&gt;0,MAX(1,ROUND((Staffing!BY$49/Assumptions!$L107),0)),0)),0)</f>
        <v>0</v>
      </c>
      <c r="BZ112" s="52">
        <f>IFERROR(IF(Assumptions!$E$58&lt;=0,0,IF(Staffing!BZ$49&gt;0,MAX(1,ROUND((Staffing!BZ$49/Assumptions!$L107),0)),0)),0)</f>
        <v>0</v>
      </c>
      <c r="CA112" s="52">
        <f>IFERROR(IF(Assumptions!$E$58&lt;=0,0,IF(Staffing!CA$49&gt;0,MAX(1,ROUND((Staffing!CA$49/Assumptions!$L107),0)),0)),0)</f>
        <v>0</v>
      </c>
      <c r="CB112" s="52">
        <f>IFERROR(IF(Assumptions!$E$58&lt;=0,0,IF(Staffing!CB$49&gt;0,MAX(1,ROUND((Staffing!CB$49/Assumptions!$L107),0)),0)),0)</f>
        <v>0</v>
      </c>
      <c r="CC112" s="52">
        <f>IFERROR(IF(Assumptions!$E$58&lt;=0,0,IF(Staffing!CC$49&gt;0,MAX(1,ROUND((Staffing!CC$49/Assumptions!$L107),0)),0)),0)</f>
        <v>0</v>
      </c>
      <c r="CD112" s="52">
        <f>IFERROR(IF(Assumptions!$E$58&lt;=0,0,IF(Staffing!CD$49&gt;0,MAX(1,ROUND((Staffing!CD$49/Assumptions!$L107),0)),0)),0)</f>
        <v>0</v>
      </c>
      <c r="CE112" s="52">
        <f>IFERROR(IF(Assumptions!$E$58&lt;=0,0,IF(Staffing!CE$49&gt;0,MAX(1,ROUND((Staffing!CE$49/Assumptions!$L107),0)),0)),0)</f>
        <v>0</v>
      </c>
      <c r="CF112" s="52">
        <f>IFERROR(IF(Assumptions!$E$58&lt;=0,0,IF(Staffing!CF$49&gt;0,MAX(1,ROUND((Staffing!CF$49/Assumptions!$L107),0)),0)),0)</f>
        <v>0</v>
      </c>
      <c r="CG112" s="52">
        <f>IFERROR(IF(Assumptions!$E$58&lt;=0,0,IF(Staffing!CG$49&gt;0,MAX(1,ROUND((Staffing!CG$49/Assumptions!$L107),0)),0)),0)</f>
        <v>0</v>
      </c>
      <c r="CH112" s="52">
        <f>IFERROR(IF(Assumptions!$E$58&lt;=0,0,IF(Staffing!CH$49&gt;0,MAX(1,ROUND((Staffing!CH$49/Assumptions!$L107),0)),0)),0)</f>
        <v>0</v>
      </c>
      <c r="CI112" s="52">
        <f>IFERROR(IF(Assumptions!$E$58&lt;=0,0,IF(Staffing!CI$49&gt;0,MAX(1,ROUND((Staffing!CI$49/Assumptions!$L107),0)),0)),0)</f>
        <v>0</v>
      </c>
      <c r="CJ112" s="52">
        <f>IFERROR(IF(Assumptions!$E$58&lt;=0,0,IF(Staffing!CJ$49&gt;0,MAX(1,ROUND((Staffing!CJ$49/Assumptions!$L107),0)),0)),0)</f>
        <v>0</v>
      </c>
      <c r="CK112" s="52">
        <f>IFERROR(IF(Assumptions!$E$58&lt;=0,0,IF(Staffing!CK$49&gt;0,MAX(1,ROUND((Staffing!CK$49/Assumptions!$L107),0)),0)),0)</f>
        <v>0</v>
      </c>
      <c r="CL112" s="52">
        <f>IFERROR(IF(Assumptions!$E$58&lt;=0,0,IF(Staffing!CL$49&gt;0,MAX(1,ROUND((Staffing!CL$49/Assumptions!$L107),0)),0)),0)</f>
        <v>0</v>
      </c>
      <c r="CM112" s="52">
        <f>IFERROR(IF(Assumptions!$E$58&lt;=0,0,IF(Staffing!CM$49&gt;0,MAX(1,ROUND((Staffing!CM$49/Assumptions!$L107),0)),0)),0)</f>
        <v>0</v>
      </c>
      <c r="CN112" s="52">
        <f>IFERROR(IF(Assumptions!$E$58&lt;=0,0,IF(Staffing!CN$49&gt;0,MAX(1,ROUND((Staffing!CN$49/Assumptions!$L107),0)),0)),0)</f>
        <v>0</v>
      </c>
      <c r="CO112" s="52">
        <f>IFERROR(IF(Assumptions!$E$58&lt;=0,0,IF(Staffing!CO$49&gt;0,MAX(1,ROUND((Staffing!CO$49/Assumptions!$L107),0)),0)),0)</f>
        <v>0</v>
      </c>
      <c r="CP112" s="52">
        <f>IFERROR(IF(Assumptions!$E$58&lt;=0,0,IF(Staffing!CP$49&gt;0,MAX(1,ROUND((Staffing!CP$49/Assumptions!$L107),0)),0)),0)</f>
        <v>0</v>
      </c>
      <c r="CQ112" s="52">
        <f>IFERROR(IF(Assumptions!$E$58&lt;=0,0,IF(Staffing!CQ$49&gt;0,MAX(1,ROUND((Staffing!CQ$49/Assumptions!$L107),0)),0)),0)</f>
        <v>0</v>
      </c>
      <c r="CR112" s="52">
        <f>IFERROR(IF(Assumptions!$E$58&lt;=0,0,IF(Staffing!CR$49&gt;0,MAX(1,ROUND((Staffing!CR$49/Assumptions!$L107),0)),0)),0)</f>
        <v>0</v>
      </c>
      <c r="CS112" s="52">
        <f>IFERROR(IF(Assumptions!$E$58&lt;=0,0,IF(Staffing!CS$49&gt;0,MAX(1,ROUND((Staffing!CS$49/Assumptions!$L107),0)),0)),0)</f>
        <v>0</v>
      </c>
      <c r="CT112" s="52">
        <f>IFERROR(IF(Assumptions!$E$58&lt;=0,0,IF(Staffing!CT$49&gt;0,MAX(1,ROUND((Staffing!CT$49/Assumptions!$L107),0)),0)),0)</f>
        <v>0</v>
      </c>
      <c r="CU112" s="52">
        <f>IFERROR(IF(Assumptions!$E$58&lt;=0,0,IF(Staffing!CU$49&gt;0,MAX(1,ROUND((Staffing!CU$49/Assumptions!$L107),0)),0)),0)</f>
        <v>0</v>
      </c>
      <c r="CV112" s="52">
        <f>IFERROR(IF(Assumptions!$E$58&lt;=0,0,IF(Staffing!CV$49&gt;0,MAX(1,ROUND((Staffing!CV$49/Assumptions!$L107),0)),0)),0)</f>
        <v>0</v>
      </c>
      <c r="CW112" s="52">
        <f>IFERROR(IF(Assumptions!$E$58&lt;=0,0,IF(Staffing!CW$49&gt;0,MAX(1,ROUND((Staffing!CW$49/Assumptions!$L107),0)),0)),0)</f>
        <v>0</v>
      </c>
      <c r="CX112" s="52">
        <f>IFERROR(IF(Assumptions!$E$58&lt;=0,0,IF(Staffing!CX$49&gt;0,MAX(1,ROUND((Staffing!CX$49/Assumptions!$L107),0)),0)),0)</f>
        <v>0</v>
      </c>
      <c r="CY112" s="52">
        <f>IFERROR(IF(Assumptions!$E$58&lt;=0,0,IF(Staffing!CY$49&gt;0,MAX(1,ROUND((Staffing!CY$49/Assumptions!$L107),0)),0)),0)</f>
        <v>0</v>
      </c>
      <c r="CZ112" s="52">
        <f>IFERROR(IF(Assumptions!$E$58&lt;=0,0,IF(Staffing!CZ$49&gt;0,MAX(1,ROUND((Staffing!CZ$49/Assumptions!$L107),0)),0)),0)</f>
        <v>0</v>
      </c>
      <c r="DA112" s="52">
        <f>IFERROR(IF(Assumptions!$E$58&lt;=0,0,IF(Staffing!DA$49&gt;0,MAX(1,ROUND((Staffing!DA$49/Assumptions!$L107),0)),0)),0)</f>
        <v>0</v>
      </c>
      <c r="DB112" s="52">
        <f>IFERROR(IF(Assumptions!$E$58&lt;=0,0,IF(Staffing!DB$49&gt;0,MAX(1,ROUND((Staffing!DB$49/Assumptions!$L107),0)),0)),0)</f>
        <v>0</v>
      </c>
      <c r="DC112" s="52">
        <f>IFERROR(IF(Assumptions!$E$58&lt;=0,0,IF(Staffing!DC$49&gt;0,MAX(1,ROUND((Staffing!DC$49/Assumptions!$L107),0)),0)),0)</f>
        <v>0</v>
      </c>
      <c r="DD112" s="52">
        <f>IFERROR(IF(Assumptions!$E$58&lt;=0,0,IF(Staffing!DD$49&gt;0,MAX(1,ROUND((Staffing!DD$49/Assumptions!$L107),0)),0)),0)</f>
        <v>0</v>
      </c>
      <c r="DE112" s="52">
        <f>IFERROR(IF(Assumptions!$E$58&lt;=0,0,IF(Staffing!DE$49&gt;0,MAX(1,ROUND((Staffing!DE$49/Assumptions!$L107),0)),0)),0)</f>
        <v>0</v>
      </c>
      <c r="DF112" s="52">
        <f>IFERROR(IF(Assumptions!$E$58&lt;=0,0,IF(Staffing!DF$49&gt;0,MAX(1,ROUND((Staffing!DF$49/Assumptions!$L107),0)),0)),0)</f>
        <v>0</v>
      </c>
      <c r="DG112" s="52">
        <f>IFERROR(IF(Assumptions!$E$58&lt;=0,0,IF(Staffing!DG$49&gt;0,MAX(1,ROUND((Staffing!DG$49/Assumptions!$L107),0)),0)),0)</f>
        <v>0</v>
      </c>
      <c r="DH112" s="52">
        <f>IFERROR(IF(Assumptions!$E$58&lt;=0,0,IF(Staffing!DH$49&gt;0,MAX(1,ROUND((Staffing!DH$49/Assumptions!$L107),0)),0)),0)</f>
        <v>0</v>
      </c>
      <c r="DI112" s="52">
        <f>IFERROR(IF(Assumptions!$E$58&lt;=0,0,IF(Staffing!DI$49&gt;0,MAX(1,ROUND((Staffing!DI$49/Assumptions!$L107),0)),0)),0)</f>
        <v>0</v>
      </c>
      <c r="DJ112" s="52">
        <f>IFERROR(IF(Assumptions!$E$58&lt;=0,0,IF(Staffing!DJ$49&gt;0,MAX(1,ROUND((Staffing!DJ$49/Assumptions!$L107),0)),0)),0)</f>
        <v>0</v>
      </c>
      <c r="DK112" s="52">
        <f>IFERROR(IF(Assumptions!$E$58&lt;=0,0,IF(Staffing!DK$49&gt;0,MAX(1,ROUND((Staffing!DK$49/Assumptions!$L107),0)),0)),0)</f>
        <v>0</v>
      </c>
      <c r="DL112" s="52">
        <f>IFERROR(IF(Assumptions!$E$58&lt;=0,0,IF(Staffing!DL$49&gt;0,MAX(1,ROUND((Staffing!DL$49/Assumptions!$L107),0)),0)),0)</f>
        <v>0</v>
      </c>
      <c r="DM112" s="52">
        <f>IFERROR(IF(Assumptions!$E$58&lt;=0,0,IF(Staffing!DM$49&gt;0,MAX(1,ROUND((Staffing!DM$49/Assumptions!$L107),0)),0)),0)</f>
        <v>0</v>
      </c>
      <c r="DN112" s="52">
        <f>IFERROR(IF(Assumptions!$E$58&lt;=0,0,IF(Staffing!DN$49&gt;0,MAX(1,ROUND((Staffing!DN$49/Assumptions!$L107),0)),0)),0)</f>
        <v>0</v>
      </c>
      <c r="DO112" s="52">
        <f>IFERROR(IF(Assumptions!$E$58&lt;=0,0,IF(Staffing!DO$49&gt;0,MAX(1,ROUND((Staffing!DO$49/Assumptions!$L107),0)),0)),0)</f>
        <v>0</v>
      </c>
      <c r="DP112" s="52">
        <f>IFERROR(IF(Assumptions!$E$58&lt;=0,0,IF(Staffing!DP$49&gt;0,MAX(1,ROUND((Staffing!DP$49/Assumptions!$L107),0)),0)),0)</f>
        <v>0</v>
      </c>
      <c r="DQ112" s="52">
        <f>IFERROR(IF(Assumptions!$E$58&lt;=0,0,IF(Staffing!DQ$49&gt;0,MAX(1,ROUND((Staffing!DQ$49/Assumptions!$L107),0)),0)),0)</f>
        <v>0</v>
      </c>
      <c r="DR112" s="52">
        <f>IFERROR(IF(Assumptions!$E$58&lt;=0,0,IF(Staffing!DR$49&gt;0,MAX(1,ROUND((Staffing!DR$49/Assumptions!$L107),0)),0)),0)</f>
        <v>0</v>
      </c>
      <c r="DS112" s="52">
        <f>IFERROR(IF(Assumptions!$E$58&lt;=0,0,IF(Staffing!DS$49&gt;0,MAX(1,ROUND((Staffing!DS$49/Assumptions!$L107),0)),0)),0)</f>
        <v>0</v>
      </c>
      <c r="DT112" s="52">
        <f>IFERROR(IF(Assumptions!$E$58&lt;=0,0,IF(Staffing!DT$49&gt;0,MAX(1,ROUND((Staffing!DT$49/Assumptions!$L107),0)),0)),0)</f>
        <v>0</v>
      </c>
      <c r="DU112" s="52">
        <f>IFERROR(IF(Assumptions!$E$58&lt;=0,0,IF(Staffing!DU$49&gt;0,MAX(1,ROUND((Staffing!DU$49/Assumptions!$L107),0)),0)),0)</f>
        <v>0</v>
      </c>
      <c r="DV112" s="52">
        <f>IFERROR(IF(Assumptions!$E$58&lt;=0,0,IF(Staffing!DV$49&gt;0,MAX(1,ROUND((Staffing!DV$49/Assumptions!$L107),0)),0)),0)</f>
        <v>0</v>
      </c>
    </row>
    <row r="113" spans="3:126" outlineLevel="1">
      <c r="D113" s="1" t="s">
        <v>179</v>
      </c>
      <c r="E113" s="52"/>
      <c r="F113" s="52">
        <f>IFERROR(IF(Assumptions!$E$58&lt;=0,0,IF(Staffing!F$49&gt;0,MAX(1,ROUND((Staffing!F$49/Assumptions!$L108),0)),0)),0)</f>
        <v>0</v>
      </c>
      <c r="G113" s="52">
        <f>IFERROR(IF(Assumptions!$E$58&lt;=0,0,IF(Staffing!G$49&gt;0,MAX(1,ROUND((Staffing!G$49/Assumptions!$L108),0)),0)),0)</f>
        <v>0</v>
      </c>
      <c r="H113" s="52">
        <f>IFERROR(IF(Assumptions!$E$58&lt;=0,0,IF(Staffing!H$49&gt;0,MAX(1,ROUND((Staffing!H$49/Assumptions!$L108),0)),0)),0)</f>
        <v>0</v>
      </c>
      <c r="I113" s="52">
        <f>IFERROR(IF(Assumptions!$E$58&lt;=0,0,IF(Staffing!I$49&gt;0,MAX(1,ROUND((Staffing!I$49/Assumptions!$L108),0)),0)),0)</f>
        <v>0</v>
      </c>
      <c r="J113" s="52">
        <f>IFERROR(IF(Assumptions!$E$58&lt;=0,0,IF(Staffing!J$49&gt;0,MAX(1,ROUND((Staffing!J$49/Assumptions!$L108),0)),0)),0)</f>
        <v>0</v>
      </c>
      <c r="K113" s="52">
        <f>IFERROR(IF(Assumptions!$E$58&lt;=0,0,IF(Staffing!K$49&gt;0,MAX(1,ROUND((Staffing!K$49/Assumptions!$L108),0)),0)),0)</f>
        <v>0</v>
      </c>
      <c r="L113" s="52">
        <f>IFERROR(IF(Assumptions!$E$58&lt;=0,0,IF(Staffing!L$49&gt;0,MAX(1,ROUND((Staffing!L$49/Assumptions!$L108),0)),0)),0)</f>
        <v>0</v>
      </c>
      <c r="M113" s="52">
        <f>IFERROR(IF(Assumptions!$E$58&lt;=0,0,IF(Staffing!M$49&gt;0,MAX(1,ROUND((Staffing!M$49/Assumptions!$L108),0)),0)),0)</f>
        <v>0</v>
      </c>
      <c r="N113" s="52">
        <f>IFERROR(IF(Assumptions!$E$58&lt;=0,0,IF(Staffing!N$49&gt;0,MAX(1,ROUND((Staffing!N$49/Assumptions!$L108),0)),0)),0)</f>
        <v>0</v>
      </c>
      <c r="O113" s="52">
        <f>IFERROR(IF(Assumptions!$E$58&lt;=0,0,IF(Staffing!O$49&gt;0,MAX(1,ROUND((Staffing!O$49/Assumptions!$L108),0)),0)),0)</f>
        <v>0</v>
      </c>
      <c r="P113" s="52">
        <f>IFERROR(IF(Assumptions!$E$58&lt;=0,0,IF(Staffing!P$49&gt;0,MAX(1,ROUND((Staffing!P$49/Assumptions!$L108),0)),0)),0)</f>
        <v>0</v>
      </c>
      <c r="Q113" s="52">
        <f>IFERROR(IF(Assumptions!$E$58&lt;=0,0,IF(Staffing!Q$49&gt;0,MAX(1,ROUND((Staffing!Q$49/Assumptions!$L108),0)),0)),0)</f>
        <v>0</v>
      </c>
      <c r="R113" s="52">
        <f>IFERROR(IF(Assumptions!$E$58&lt;=0,0,IF(Staffing!R$49&gt;0,MAX(1,ROUND((Staffing!R$49/Assumptions!$L108),0)),0)),0)</f>
        <v>0</v>
      </c>
      <c r="S113" s="52">
        <f>IFERROR(IF(Assumptions!$E$58&lt;=0,0,IF(Staffing!S$49&gt;0,MAX(1,ROUND((Staffing!S$49/Assumptions!$L108),0)),0)),0)</f>
        <v>0</v>
      </c>
      <c r="T113" s="52">
        <f>IFERROR(IF(Assumptions!$E$58&lt;=0,0,IF(Staffing!T$49&gt;0,MAX(1,ROUND((Staffing!T$49/Assumptions!$L108),0)),0)),0)</f>
        <v>0</v>
      </c>
      <c r="U113" s="52">
        <f>IFERROR(IF(Assumptions!$E$58&lt;=0,0,IF(Staffing!U$49&gt;0,MAX(1,ROUND((Staffing!U$49/Assumptions!$L108),0)),0)),0)</f>
        <v>0</v>
      </c>
      <c r="V113" s="52">
        <f>IFERROR(IF(Assumptions!$E$58&lt;=0,0,IF(Staffing!V$49&gt;0,MAX(1,ROUND((Staffing!V$49/Assumptions!$L108),0)),0)),0)</f>
        <v>0</v>
      </c>
      <c r="W113" s="52">
        <f>IFERROR(IF(Assumptions!$E$58&lt;=0,0,IF(Staffing!W$49&gt;0,MAX(1,ROUND((Staffing!W$49/Assumptions!$L108),0)),0)),0)</f>
        <v>0</v>
      </c>
      <c r="X113" s="52">
        <f>IFERROR(IF(Assumptions!$E$58&lt;=0,0,IF(Staffing!X$49&gt;0,MAX(1,ROUND((Staffing!X$49/Assumptions!$L108),0)),0)),0)</f>
        <v>0</v>
      </c>
      <c r="Y113" s="52">
        <f>IFERROR(IF(Assumptions!$E$58&lt;=0,0,IF(Staffing!Y$49&gt;0,MAX(1,ROUND((Staffing!Y$49/Assumptions!$L108),0)),0)),0)</f>
        <v>0</v>
      </c>
      <c r="Z113" s="52">
        <f>IFERROR(IF(Assumptions!$E$58&lt;=0,0,IF(Staffing!Z$49&gt;0,MAX(1,ROUND((Staffing!Z$49/Assumptions!$L108),0)),0)),0)</f>
        <v>0</v>
      </c>
      <c r="AA113" s="52">
        <f>IFERROR(IF(Assumptions!$E$58&lt;=0,0,IF(Staffing!AA$49&gt;0,MAX(1,ROUND((Staffing!AA$49/Assumptions!$L108),0)),0)),0)</f>
        <v>0</v>
      </c>
      <c r="AB113" s="52">
        <f>IFERROR(IF(Assumptions!$E$58&lt;=0,0,IF(Staffing!AB$49&gt;0,MAX(1,ROUND((Staffing!AB$49/Assumptions!$L108),0)),0)),0)</f>
        <v>0</v>
      </c>
      <c r="AC113" s="52">
        <f>IFERROR(IF(Assumptions!$E$58&lt;=0,0,IF(Staffing!AC$49&gt;0,MAX(1,ROUND((Staffing!AC$49/Assumptions!$L108),0)),0)),0)</f>
        <v>0</v>
      </c>
      <c r="AD113" s="52">
        <f>IFERROR(IF(Assumptions!$E$58&lt;=0,0,IF(Staffing!AD$49&gt;0,MAX(1,ROUND((Staffing!AD$49/Assumptions!$L108),0)),0)),0)</f>
        <v>0</v>
      </c>
      <c r="AE113" s="52">
        <f>IFERROR(IF(Assumptions!$E$58&lt;=0,0,IF(Staffing!AE$49&gt;0,MAX(1,ROUND((Staffing!AE$49/Assumptions!$L108),0)),0)),0)</f>
        <v>0</v>
      </c>
      <c r="AF113" s="52">
        <f>IFERROR(IF(Assumptions!$E$58&lt;=0,0,IF(Staffing!AF$49&gt;0,MAX(1,ROUND((Staffing!AF$49/Assumptions!$L108),0)),0)),0)</f>
        <v>0</v>
      </c>
      <c r="AG113" s="52">
        <f>IFERROR(IF(Assumptions!$E$58&lt;=0,0,IF(Staffing!AG$49&gt;0,MAX(1,ROUND((Staffing!AG$49/Assumptions!$L108),0)),0)),0)</f>
        <v>0</v>
      </c>
      <c r="AH113" s="52">
        <f>IFERROR(IF(Assumptions!$E$58&lt;=0,0,IF(Staffing!AH$49&gt;0,MAX(1,ROUND((Staffing!AH$49/Assumptions!$L108),0)),0)),0)</f>
        <v>0</v>
      </c>
      <c r="AI113" s="52">
        <f>IFERROR(IF(Assumptions!$E$58&lt;=0,0,IF(Staffing!AI$49&gt;0,MAX(1,ROUND((Staffing!AI$49/Assumptions!$L108),0)),0)),0)</f>
        <v>0</v>
      </c>
      <c r="AJ113" s="52">
        <f>IFERROR(IF(Assumptions!$E$58&lt;=0,0,IF(Staffing!AJ$49&gt;0,MAX(1,ROUND((Staffing!AJ$49/Assumptions!$L108),0)),0)),0)</f>
        <v>0</v>
      </c>
      <c r="AK113" s="52">
        <f>IFERROR(IF(Assumptions!$E$58&lt;=0,0,IF(Staffing!AK$49&gt;0,MAX(1,ROUND((Staffing!AK$49/Assumptions!$L108),0)),0)),0)</f>
        <v>0</v>
      </c>
      <c r="AL113" s="52">
        <f>IFERROR(IF(Assumptions!$E$58&lt;=0,0,IF(Staffing!AL$49&gt;0,MAX(1,ROUND((Staffing!AL$49/Assumptions!$L108),0)),0)),0)</f>
        <v>0</v>
      </c>
      <c r="AM113" s="52">
        <f>IFERROR(IF(Assumptions!$E$58&lt;=0,0,IF(Staffing!AM$49&gt;0,MAX(1,ROUND((Staffing!AM$49/Assumptions!$L108),0)),0)),0)</f>
        <v>0</v>
      </c>
      <c r="AN113" s="52">
        <f>IFERROR(IF(Assumptions!$E$58&lt;=0,0,IF(Staffing!AN$49&gt;0,MAX(1,ROUND((Staffing!AN$49/Assumptions!$L108),0)),0)),0)</f>
        <v>0</v>
      </c>
      <c r="AO113" s="52">
        <f>IFERROR(IF(Assumptions!$E$58&lt;=0,0,IF(Staffing!AO$49&gt;0,MAX(1,ROUND((Staffing!AO$49/Assumptions!$L108),0)),0)),0)</f>
        <v>0</v>
      </c>
      <c r="AP113" s="52">
        <f>IFERROR(IF(Assumptions!$E$58&lt;=0,0,IF(Staffing!AP$49&gt;0,MAX(1,ROUND((Staffing!AP$49/Assumptions!$L108),0)),0)),0)</f>
        <v>0</v>
      </c>
      <c r="AQ113" s="52">
        <f>IFERROR(IF(Assumptions!$E$58&lt;=0,0,IF(Staffing!AQ$49&gt;0,MAX(1,ROUND((Staffing!AQ$49/Assumptions!$L108),0)),0)),0)</f>
        <v>0</v>
      </c>
      <c r="AR113" s="52">
        <f>IFERROR(IF(Assumptions!$E$58&lt;=0,0,IF(Staffing!AR$49&gt;0,MAX(1,ROUND((Staffing!AR$49/Assumptions!$L108),0)),0)),0)</f>
        <v>0</v>
      </c>
      <c r="AS113" s="52">
        <f>IFERROR(IF(Assumptions!$E$58&lt;=0,0,IF(Staffing!AS$49&gt;0,MAX(1,ROUND((Staffing!AS$49/Assumptions!$L108),0)),0)),0)</f>
        <v>0</v>
      </c>
      <c r="AT113" s="52">
        <f>IFERROR(IF(Assumptions!$E$58&lt;=0,0,IF(Staffing!AT$49&gt;0,MAX(1,ROUND((Staffing!AT$49/Assumptions!$L108),0)),0)),0)</f>
        <v>0</v>
      </c>
      <c r="AU113" s="52">
        <f>IFERROR(IF(Assumptions!$E$58&lt;=0,0,IF(Staffing!AU$49&gt;0,MAX(1,ROUND((Staffing!AU$49/Assumptions!$L108),0)),0)),0)</f>
        <v>0</v>
      </c>
      <c r="AV113" s="52">
        <f>IFERROR(IF(Assumptions!$E$58&lt;=0,0,IF(Staffing!AV$49&gt;0,MAX(1,ROUND((Staffing!AV$49/Assumptions!$L108),0)),0)),0)</f>
        <v>0</v>
      </c>
      <c r="AW113" s="52">
        <f>IFERROR(IF(Assumptions!$E$58&lt;=0,0,IF(Staffing!AW$49&gt;0,MAX(1,ROUND((Staffing!AW$49/Assumptions!$L108),0)),0)),0)</f>
        <v>0</v>
      </c>
      <c r="AX113" s="52">
        <f>IFERROR(IF(Assumptions!$E$58&lt;=0,0,IF(Staffing!AX$49&gt;0,MAX(1,ROUND((Staffing!AX$49/Assumptions!$L108),0)),0)),0)</f>
        <v>0</v>
      </c>
      <c r="AY113" s="52">
        <f>IFERROR(IF(Assumptions!$E$58&lt;=0,0,IF(Staffing!AY$49&gt;0,MAX(1,ROUND((Staffing!AY$49/Assumptions!$L108),0)),0)),0)</f>
        <v>0</v>
      </c>
      <c r="AZ113" s="52">
        <f>IFERROR(IF(Assumptions!$E$58&lt;=0,0,IF(Staffing!AZ$49&gt;0,MAX(1,ROUND((Staffing!AZ$49/Assumptions!$L108),0)),0)),0)</f>
        <v>0</v>
      </c>
      <c r="BA113" s="52">
        <f>IFERROR(IF(Assumptions!$E$58&lt;=0,0,IF(Staffing!BA$49&gt;0,MAX(1,ROUND((Staffing!BA$49/Assumptions!$L108),0)),0)),0)</f>
        <v>0</v>
      </c>
      <c r="BB113" s="52">
        <f>IFERROR(IF(Assumptions!$E$58&lt;=0,0,IF(Staffing!BB$49&gt;0,MAX(1,ROUND((Staffing!BB$49/Assumptions!$L108),0)),0)),0)</f>
        <v>0</v>
      </c>
      <c r="BC113" s="52">
        <f>IFERROR(IF(Assumptions!$E$58&lt;=0,0,IF(Staffing!BC$49&gt;0,MAX(1,ROUND((Staffing!BC$49/Assumptions!$L108),0)),0)),0)</f>
        <v>0</v>
      </c>
      <c r="BD113" s="52">
        <f>IFERROR(IF(Assumptions!$E$58&lt;=0,0,IF(Staffing!BD$49&gt;0,MAX(1,ROUND((Staffing!BD$49/Assumptions!$L108),0)),0)),0)</f>
        <v>0</v>
      </c>
      <c r="BE113" s="52">
        <f>IFERROR(IF(Assumptions!$E$58&lt;=0,0,IF(Staffing!BE$49&gt;0,MAX(1,ROUND((Staffing!BE$49/Assumptions!$L108),0)),0)),0)</f>
        <v>0</v>
      </c>
      <c r="BF113" s="52">
        <f>IFERROR(IF(Assumptions!$E$58&lt;=0,0,IF(Staffing!BF$49&gt;0,MAX(1,ROUND((Staffing!BF$49/Assumptions!$L108),0)),0)),0)</f>
        <v>0</v>
      </c>
      <c r="BG113" s="52">
        <f>IFERROR(IF(Assumptions!$E$58&lt;=0,0,IF(Staffing!BG$49&gt;0,MAX(1,ROUND((Staffing!BG$49/Assumptions!$L108),0)),0)),0)</f>
        <v>0</v>
      </c>
      <c r="BH113" s="52">
        <f>IFERROR(IF(Assumptions!$E$58&lt;=0,0,IF(Staffing!BH$49&gt;0,MAX(1,ROUND((Staffing!BH$49/Assumptions!$L108),0)),0)),0)</f>
        <v>0</v>
      </c>
      <c r="BI113" s="52">
        <f>IFERROR(IF(Assumptions!$E$58&lt;=0,0,IF(Staffing!BI$49&gt;0,MAX(1,ROUND((Staffing!BI$49/Assumptions!$L108),0)),0)),0)</f>
        <v>0</v>
      </c>
      <c r="BJ113" s="52">
        <f>IFERROR(IF(Assumptions!$E$58&lt;=0,0,IF(Staffing!BJ$49&gt;0,MAX(1,ROUND((Staffing!BJ$49/Assumptions!$L108),0)),0)),0)</f>
        <v>0</v>
      </c>
      <c r="BK113" s="52">
        <f>IFERROR(IF(Assumptions!$E$58&lt;=0,0,IF(Staffing!BK$49&gt;0,MAX(1,ROUND((Staffing!BK$49/Assumptions!$L108),0)),0)),0)</f>
        <v>0</v>
      </c>
      <c r="BL113" s="52">
        <f>IFERROR(IF(Assumptions!$E$58&lt;=0,0,IF(Staffing!BL$49&gt;0,MAX(1,ROUND((Staffing!BL$49/Assumptions!$L108),0)),0)),0)</f>
        <v>0</v>
      </c>
      <c r="BM113" s="52">
        <f>IFERROR(IF(Assumptions!$E$58&lt;=0,0,IF(Staffing!BM$49&gt;0,MAX(1,ROUND((Staffing!BM$49/Assumptions!$L108),0)),0)),0)</f>
        <v>0</v>
      </c>
      <c r="BN113" s="52">
        <f>IFERROR(IF(Assumptions!$E$58&lt;=0,0,IF(Staffing!BN$49&gt;0,MAX(1,ROUND((Staffing!BN$49/Assumptions!$L108),0)),0)),0)</f>
        <v>0</v>
      </c>
      <c r="BO113" s="52">
        <f>IFERROR(IF(Assumptions!$E$58&lt;=0,0,IF(Staffing!BO$49&gt;0,MAX(1,ROUND((Staffing!BO$49/Assumptions!$L108),0)),0)),0)</f>
        <v>0</v>
      </c>
      <c r="BP113" s="52">
        <f>IFERROR(IF(Assumptions!$E$58&lt;=0,0,IF(Staffing!BP$49&gt;0,MAX(1,ROUND((Staffing!BP$49/Assumptions!$L108),0)),0)),0)</f>
        <v>0</v>
      </c>
      <c r="BQ113" s="52">
        <f>IFERROR(IF(Assumptions!$E$58&lt;=0,0,IF(Staffing!BQ$49&gt;0,MAX(1,ROUND((Staffing!BQ$49/Assumptions!$L108),0)),0)),0)</f>
        <v>0</v>
      </c>
      <c r="BR113" s="52">
        <f>IFERROR(IF(Assumptions!$E$58&lt;=0,0,IF(Staffing!BR$49&gt;0,MAX(1,ROUND((Staffing!BR$49/Assumptions!$L108),0)),0)),0)</f>
        <v>0</v>
      </c>
      <c r="BS113" s="52">
        <f>IFERROR(IF(Assumptions!$E$58&lt;=0,0,IF(Staffing!BS$49&gt;0,MAX(1,ROUND((Staffing!BS$49/Assumptions!$L108),0)),0)),0)</f>
        <v>0</v>
      </c>
      <c r="BT113" s="52">
        <f>IFERROR(IF(Assumptions!$E$58&lt;=0,0,IF(Staffing!BT$49&gt;0,MAX(1,ROUND((Staffing!BT$49/Assumptions!$L108),0)),0)),0)</f>
        <v>0</v>
      </c>
      <c r="BU113" s="52">
        <f>IFERROR(IF(Assumptions!$E$58&lt;=0,0,IF(Staffing!BU$49&gt;0,MAX(1,ROUND((Staffing!BU$49/Assumptions!$L108),0)),0)),0)</f>
        <v>0</v>
      </c>
      <c r="BV113" s="52">
        <f>IFERROR(IF(Assumptions!$E$58&lt;=0,0,IF(Staffing!BV$49&gt;0,MAX(1,ROUND((Staffing!BV$49/Assumptions!$L108),0)),0)),0)</f>
        <v>0</v>
      </c>
      <c r="BW113" s="52">
        <f>IFERROR(IF(Assumptions!$E$58&lt;=0,0,IF(Staffing!BW$49&gt;0,MAX(1,ROUND((Staffing!BW$49/Assumptions!$L108),0)),0)),0)</f>
        <v>0</v>
      </c>
      <c r="BX113" s="52">
        <f>IFERROR(IF(Assumptions!$E$58&lt;=0,0,IF(Staffing!BX$49&gt;0,MAX(1,ROUND((Staffing!BX$49/Assumptions!$L108),0)),0)),0)</f>
        <v>0</v>
      </c>
      <c r="BY113" s="52">
        <f>IFERROR(IF(Assumptions!$E$58&lt;=0,0,IF(Staffing!BY$49&gt;0,MAX(1,ROUND((Staffing!BY$49/Assumptions!$L108),0)),0)),0)</f>
        <v>0</v>
      </c>
      <c r="BZ113" s="52">
        <f>IFERROR(IF(Assumptions!$E$58&lt;=0,0,IF(Staffing!BZ$49&gt;0,MAX(1,ROUND((Staffing!BZ$49/Assumptions!$L108),0)),0)),0)</f>
        <v>0</v>
      </c>
      <c r="CA113" s="52">
        <f>IFERROR(IF(Assumptions!$E$58&lt;=0,0,IF(Staffing!CA$49&gt;0,MAX(1,ROUND((Staffing!CA$49/Assumptions!$L108),0)),0)),0)</f>
        <v>0</v>
      </c>
      <c r="CB113" s="52">
        <f>IFERROR(IF(Assumptions!$E$58&lt;=0,0,IF(Staffing!CB$49&gt;0,MAX(1,ROUND((Staffing!CB$49/Assumptions!$L108),0)),0)),0)</f>
        <v>0</v>
      </c>
      <c r="CC113" s="52">
        <f>IFERROR(IF(Assumptions!$E$58&lt;=0,0,IF(Staffing!CC$49&gt;0,MAX(1,ROUND((Staffing!CC$49/Assumptions!$L108),0)),0)),0)</f>
        <v>0</v>
      </c>
      <c r="CD113" s="52">
        <f>IFERROR(IF(Assumptions!$E$58&lt;=0,0,IF(Staffing!CD$49&gt;0,MAX(1,ROUND((Staffing!CD$49/Assumptions!$L108),0)),0)),0)</f>
        <v>0</v>
      </c>
      <c r="CE113" s="52">
        <f>IFERROR(IF(Assumptions!$E$58&lt;=0,0,IF(Staffing!CE$49&gt;0,MAX(1,ROUND((Staffing!CE$49/Assumptions!$L108),0)),0)),0)</f>
        <v>0</v>
      </c>
      <c r="CF113" s="52">
        <f>IFERROR(IF(Assumptions!$E$58&lt;=0,0,IF(Staffing!CF$49&gt;0,MAX(1,ROUND((Staffing!CF$49/Assumptions!$L108),0)),0)),0)</f>
        <v>0</v>
      </c>
      <c r="CG113" s="52">
        <f>IFERROR(IF(Assumptions!$E$58&lt;=0,0,IF(Staffing!CG$49&gt;0,MAX(1,ROUND((Staffing!CG$49/Assumptions!$L108),0)),0)),0)</f>
        <v>0</v>
      </c>
      <c r="CH113" s="52">
        <f>IFERROR(IF(Assumptions!$E$58&lt;=0,0,IF(Staffing!CH$49&gt;0,MAX(1,ROUND((Staffing!CH$49/Assumptions!$L108),0)),0)),0)</f>
        <v>0</v>
      </c>
      <c r="CI113" s="52">
        <f>IFERROR(IF(Assumptions!$E$58&lt;=0,0,IF(Staffing!CI$49&gt;0,MAX(1,ROUND((Staffing!CI$49/Assumptions!$L108),0)),0)),0)</f>
        <v>0</v>
      </c>
      <c r="CJ113" s="52">
        <f>IFERROR(IF(Assumptions!$E$58&lt;=0,0,IF(Staffing!CJ$49&gt;0,MAX(1,ROUND((Staffing!CJ$49/Assumptions!$L108),0)),0)),0)</f>
        <v>0</v>
      </c>
      <c r="CK113" s="52">
        <f>IFERROR(IF(Assumptions!$E$58&lt;=0,0,IF(Staffing!CK$49&gt;0,MAX(1,ROUND((Staffing!CK$49/Assumptions!$L108),0)),0)),0)</f>
        <v>0</v>
      </c>
      <c r="CL113" s="52">
        <f>IFERROR(IF(Assumptions!$E$58&lt;=0,0,IF(Staffing!CL$49&gt;0,MAX(1,ROUND((Staffing!CL$49/Assumptions!$L108),0)),0)),0)</f>
        <v>0</v>
      </c>
      <c r="CM113" s="52">
        <f>IFERROR(IF(Assumptions!$E$58&lt;=0,0,IF(Staffing!CM$49&gt;0,MAX(1,ROUND((Staffing!CM$49/Assumptions!$L108),0)),0)),0)</f>
        <v>0</v>
      </c>
      <c r="CN113" s="52">
        <f>IFERROR(IF(Assumptions!$E$58&lt;=0,0,IF(Staffing!CN$49&gt;0,MAX(1,ROUND((Staffing!CN$49/Assumptions!$L108),0)),0)),0)</f>
        <v>0</v>
      </c>
      <c r="CO113" s="52">
        <f>IFERROR(IF(Assumptions!$E$58&lt;=0,0,IF(Staffing!CO$49&gt;0,MAX(1,ROUND((Staffing!CO$49/Assumptions!$L108),0)),0)),0)</f>
        <v>0</v>
      </c>
      <c r="CP113" s="52">
        <f>IFERROR(IF(Assumptions!$E$58&lt;=0,0,IF(Staffing!CP$49&gt;0,MAX(1,ROUND((Staffing!CP$49/Assumptions!$L108),0)),0)),0)</f>
        <v>0</v>
      </c>
      <c r="CQ113" s="52">
        <f>IFERROR(IF(Assumptions!$E$58&lt;=0,0,IF(Staffing!CQ$49&gt;0,MAX(1,ROUND((Staffing!CQ$49/Assumptions!$L108),0)),0)),0)</f>
        <v>0</v>
      </c>
      <c r="CR113" s="52">
        <f>IFERROR(IF(Assumptions!$E$58&lt;=0,0,IF(Staffing!CR$49&gt;0,MAX(1,ROUND((Staffing!CR$49/Assumptions!$L108),0)),0)),0)</f>
        <v>0</v>
      </c>
      <c r="CS113" s="52">
        <f>IFERROR(IF(Assumptions!$E$58&lt;=0,0,IF(Staffing!CS$49&gt;0,MAX(1,ROUND((Staffing!CS$49/Assumptions!$L108),0)),0)),0)</f>
        <v>0</v>
      </c>
      <c r="CT113" s="52">
        <f>IFERROR(IF(Assumptions!$E$58&lt;=0,0,IF(Staffing!CT$49&gt;0,MAX(1,ROUND((Staffing!CT$49/Assumptions!$L108),0)),0)),0)</f>
        <v>0</v>
      </c>
      <c r="CU113" s="52">
        <f>IFERROR(IF(Assumptions!$E$58&lt;=0,0,IF(Staffing!CU$49&gt;0,MAX(1,ROUND((Staffing!CU$49/Assumptions!$L108),0)),0)),0)</f>
        <v>0</v>
      </c>
      <c r="CV113" s="52">
        <f>IFERROR(IF(Assumptions!$E$58&lt;=0,0,IF(Staffing!CV$49&gt;0,MAX(1,ROUND((Staffing!CV$49/Assumptions!$L108),0)),0)),0)</f>
        <v>0</v>
      </c>
      <c r="CW113" s="52">
        <f>IFERROR(IF(Assumptions!$E$58&lt;=0,0,IF(Staffing!CW$49&gt;0,MAX(1,ROUND((Staffing!CW$49/Assumptions!$L108),0)),0)),0)</f>
        <v>0</v>
      </c>
      <c r="CX113" s="52">
        <f>IFERROR(IF(Assumptions!$E$58&lt;=0,0,IF(Staffing!CX$49&gt;0,MAX(1,ROUND((Staffing!CX$49/Assumptions!$L108),0)),0)),0)</f>
        <v>0</v>
      </c>
      <c r="CY113" s="52">
        <f>IFERROR(IF(Assumptions!$E$58&lt;=0,0,IF(Staffing!CY$49&gt;0,MAX(1,ROUND((Staffing!CY$49/Assumptions!$L108),0)),0)),0)</f>
        <v>0</v>
      </c>
      <c r="CZ113" s="52">
        <f>IFERROR(IF(Assumptions!$E$58&lt;=0,0,IF(Staffing!CZ$49&gt;0,MAX(1,ROUND((Staffing!CZ$49/Assumptions!$L108),0)),0)),0)</f>
        <v>0</v>
      </c>
      <c r="DA113" s="52">
        <f>IFERROR(IF(Assumptions!$E$58&lt;=0,0,IF(Staffing!DA$49&gt;0,MAX(1,ROUND((Staffing!DA$49/Assumptions!$L108),0)),0)),0)</f>
        <v>0</v>
      </c>
      <c r="DB113" s="52">
        <f>IFERROR(IF(Assumptions!$E$58&lt;=0,0,IF(Staffing!DB$49&gt;0,MAX(1,ROUND((Staffing!DB$49/Assumptions!$L108),0)),0)),0)</f>
        <v>0</v>
      </c>
      <c r="DC113" s="52">
        <f>IFERROR(IF(Assumptions!$E$58&lt;=0,0,IF(Staffing!DC$49&gt;0,MAX(1,ROUND((Staffing!DC$49/Assumptions!$L108),0)),0)),0)</f>
        <v>0</v>
      </c>
      <c r="DD113" s="52">
        <f>IFERROR(IF(Assumptions!$E$58&lt;=0,0,IF(Staffing!DD$49&gt;0,MAX(1,ROUND((Staffing!DD$49/Assumptions!$L108),0)),0)),0)</f>
        <v>0</v>
      </c>
      <c r="DE113" s="52">
        <f>IFERROR(IF(Assumptions!$E$58&lt;=0,0,IF(Staffing!DE$49&gt;0,MAX(1,ROUND((Staffing!DE$49/Assumptions!$L108),0)),0)),0)</f>
        <v>0</v>
      </c>
      <c r="DF113" s="52">
        <f>IFERROR(IF(Assumptions!$E$58&lt;=0,0,IF(Staffing!DF$49&gt;0,MAX(1,ROUND((Staffing!DF$49/Assumptions!$L108),0)),0)),0)</f>
        <v>0</v>
      </c>
      <c r="DG113" s="52">
        <f>IFERROR(IF(Assumptions!$E$58&lt;=0,0,IF(Staffing!DG$49&gt;0,MAX(1,ROUND((Staffing!DG$49/Assumptions!$L108),0)),0)),0)</f>
        <v>0</v>
      </c>
      <c r="DH113" s="52">
        <f>IFERROR(IF(Assumptions!$E$58&lt;=0,0,IF(Staffing!DH$49&gt;0,MAX(1,ROUND((Staffing!DH$49/Assumptions!$L108),0)),0)),0)</f>
        <v>0</v>
      </c>
      <c r="DI113" s="52">
        <f>IFERROR(IF(Assumptions!$E$58&lt;=0,0,IF(Staffing!DI$49&gt;0,MAX(1,ROUND((Staffing!DI$49/Assumptions!$L108),0)),0)),0)</f>
        <v>0</v>
      </c>
      <c r="DJ113" s="52">
        <f>IFERROR(IF(Assumptions!$E$58&lt;=0,0,IF(Staffing!DJ$49&gt;0,MAX(1,ROUND((Staffing!DJ$49/Assumptions!$L108),0)),0)),0)</f>
        <v>0</v>
      </c>
      <c r="DK113" s="52">
        <f>IFERROR(IF(Assumptions!$E$58&lt;=0,0,IF(Staffing!DK$49&gt;0,MAX(1,ROUND((Staffing!DK$49/Assumptions!$L108),0)),0)),0)</f>
        <v>0</v>
      </c>
      <c r="DL113" s="52">
        <f>IFERROR(IF(Assumptions!$E$58&lt;=0,0,IF(Staffing!DL$49&gt;0,MAX(1,ROUND((Staffing!DL$49/Assumptions!$L108),0)),0)),0)</f>
        <v>0</v>
      </c>
      <c r="DM113" s="52">
        <f>IFERROR(IF(Assumptions!$E$58&lt;=0,0,IF(Staffing!DM$49&gt;0,MAX(1,ROUND((Staffing!DM$49/Assumptions!$L108),0)),0)),0)</f>
        <v>0</v>
      </c>
      <c r="DN113" s="52">
        <f>IFERROR(IF(Assumptions!$E$58&lt;=0,0,IF(Staffing!DN$49&gt;0,MAX(1,ROUND((Staffing!DN$49/Assumptions!$L108),0)),0)),0)</f>
        <v>0</v>
      </c>
      <c r="DO113" s="52">
        <f>IFERROR(IF(Assumptions!$E$58&lt;=0,0,IF(Staffing!DO$49&gt;0,MAX(1,ROUND((Staffing!DO$49/Assumptions!$L108),0)),0)),0)</f>
        <v>0</v>
      </c>
      <c r="DP113" s="52">
        <f>IFERROR(IF(Assumptions!$E$58&lt;=0,0,IF(Staffing!DP$49&gt;0,MAX(1,ROUND((Staffing!DP$49/Assumptions!$L108),0)),0)),0)</f>
        <v>0</v>
      </c>
      <c r="DQ113" s="52">
        <f>IFERROR(IF(Assumptions!$E$58&lt;=0,0,IF(Staffing!DQ$49&gt;0,MAX(1,ROUND((Staffing!DQ$49/Assumptions!$L108),0)),0)),0)</f>
        <v>0</v>
      </c>
      <c r="DR113" s="52">
        <f>IFERROR(IF(Assumptions!$E$58&lt;=0,0,IF(Staffing!DR$49&gt;0,MAX(1,ROUND((Staffing!DR$49/Assumptions!$L108),0)),0)),0)</f>
        <v>0</v>
      </c>
      <c r="DS113" s="52">
        <f>IFERROR(IF(Assumptions!$E$58&lt;=0,0,IF(Staffing!DS$49&gt;0,MAX(1,ROUND((Staffing!DS$49/Assumptions!$L108),0)),0)),0)</f>
        <v>0</v>
      </c>
      <c r="DT113" s="52">
        <f>IFERROR(IF(Assumptions!$E$58&lt;=0,0,IF(Staffing!DT$49&gt;0,MAX(1,ROUND((Staffing!DT$49/Assumptions!$L108),0)),0)),0)</f>
        <v>0</v>
      </c>
      <c r="DU113" s="52">
        <f>IFERROR(IF(Assumptions!$E$58&lt;=0,0,IF(Staffing!DU$49&gt;0,MAX(1,ROUND((Staffing!DU$49/Assumptions!$L108),0)),0)),0)</f>
        <v>0</v>
      </c>
      <c r="DV113" s="52">
        <f>IFERROR(IF(Assumptions!$E$58&lt;=0,0,IF(Staffing!DV$49&gt;0,MAX(1,ROUND((Staffing!DV$49/Assumptions!$L108),0)),0)),0)</f>
        <v>0</v>
      </c>
    </row>
    <row r="114" spans="3:126" outlineLevel="1"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</row>
    <row r="115" spans="3:126">
      <c r="C115" s="65" t="s">
        <v>58</v>
      </c>
      <c r="D115" s="95" t="s">
        <v>142</v>
      </c>
      <c r="E115" s="67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</row>
    <row r="116" spans="3:126">
      <c r="C116" s="1" t="s">
        <v>33</v>
      </c>
      <c r="D116" s="1" t="s">
        <v>153</v>
      </c>
      <c r="E116" s="51"/>
      <c r="F116" s="20">
        <f t="shared" ref="F116:AK116" si="59">F12*F56*(2080/12)</f>
        <v>0</v>
      </c>
      <c r="G116" s="20">
        <f t="shared" si="59"/>
        <v>0</v>
      </c>
      <c r="H116" s="20">
        <f t="shared" si="59"/>
        <v>0</v>
      </c>
      <c r="I116" s="20">
        <f t="shared" si="59"/>
        <v>0</v>
      </c>
      <c r="J116" s="20">
        <f t="shared" si="59"/>
        <v>0</v>
      </c>
      <c r="K116" s="20">
        <f t="shared" si="59"/>
        <v>0</v>
      </c>
      <c r="L116" s="20">
        <f t="shared" si="59"/>
        <v>0</v>
      </c>
      <c r="M116" s="20">
        <f t="shared" si="59"/>
        <v>0</v>
      </c>
      <c r="N116" s="20">
        <f t="shared" si="59"/>
        <v>0</v>
      </c>
      <c r="O116" s="20">
        <f t="shared" si="59"/>
        <v>0</v>
      </c>
      <c r="P116" s="20">
        <f t="shared" si="59"/>
        <v>0</v>
      </c>
      <c r="Q116" s="20">
        <f t="shared" si="59"/>
        <v>0</v>
      </c>
      <c r="R116" s="20">
        <f t="shared" si="59"/>
        <v>0</v>
      </c>
      <c r="S116" s="20">
        <f t="shared" si="59"/>
        <v>0</v>
      </c>
      <c r="T116" s="20">
        <f t="shared" si="59"/>
        <v>0</v>
      </c>
      <c r="U116" s="20">
        <f t="shared" si="59"/>
        <v>0</v>
      </c>
      <c r="V116" s="20">
        <f t="shared" si="59"/>
        <v>0</v>
      </c>
      <c r="W116" s="20">
        <f t="shared" si="59"/>
        <v>0</v>
      </c>
      <c r="X116" s="20">
        <f t="shared" si="59"/>
        <v>0</v>
      </c>
      <c r="Y116" s="20">
        <f t="shared" si="59"/>
        <v>0</v>
      </c>
      <c r="Z116" s="20">
        <f t="shared" si="59"/>
        <v>0</v>
      </c>
      <c r="AA116" s="20">
        <f t="shared" si="59"/>
        <v>0</v>
      </c>
      <c r="AB116" s="20">
        <f t="shared" si="59"/>
        <v>0</v>
      </c>
      <c r="AC116" s="20">
        <f t="shared" si="59"/>
        <v>0</v>
      </c>
      <c r="AD116" s="20">
        <f t="shared" si="59"/>
        <v>15298.178000000002</v>
      </c>
      <c r="AE116" s="20">
        <f t="shared" si="59"/>
        <v>15298.178000000002</v>
      </c>
      <c r="AF116" s="20">
        <f t="shared" si="59"/>
        <v>15298.178000000002</v>
      </c>
      <c r="AG116" s="20">
        <f t="shared" si="59"/>
        <v>15298.178000000002</v>
      </c>
      <c r="AH116" s="20">
        <f t="shared" si="59"/>
        <v>15298.178000000002</v>
      </c>
      <c r="AI116" s="20">
        <f t="shared" si="59"/>
        <v>15298.178000000002</v>
      </c>
      <c r="AJ116" s="20">
        <f t="shared" si="59"/>
        <v>15298.178000000002</v>
      </c>
      <c r="AK116" s="20">
        <f t="shared" si="59"/>
        <v>15757.123340000002</v>
      </c>
      <c r="AL116" s="20">
        <f t="shared" ref="AL116:BQ116" si="60">AL12*AL56*(2080/12)</f>
        <v>15757.123340000002</v>
      </c>
      <c r="AM116" s="20">
        <f t="shared" si="60"/>
        <v>15757.123340000002</v>
      </c>
      <c r="AN116" s="20">
        <f t="shared" si="60"/>
        <v>15757.123340000002</v>
      </c>
      <c r="AO116" s="20">
        <f t="shared" si="60"/>
        <v>15757.123340000002</v>
      </c>
      <c r="AP116" s="20">
        <f t="shared" si="60"/>
        <v>15757.123340000002</v>
      </c>
      <c r="AQ116" s="20">
        <f t="shared" si="60"/>
        <v>15757.123340000002</v>
      </c>
      <c r="AR116" s="20">
        <f t="shared" si="60"/>
        <v>15757.123340000002</v>
      </c>
      <c r="AS116" s="20">
        <f t="shared" si="60"/>
        <v>15757.123340000002</v>
      </c>
      <c r="AT116" s="20">
        <f t="shared" si="60"/>
        <v>15757.123340000002</v>
      </c>
      <c r="AU116" s="20">
        <f t="shared" si="60"/>
        <v>15757.123340000002</v>
      </c>
      <c r="AV116" s="20">
        <f t="shared" si="60"/>
        <v>15757.123340000002</v>
      </c>
      <c r="AW116" s="20">
        <f t="shared" si="60"/>
        <v>16229.837040200004</v>
      </c>
      <c r="AX116" s="20">
        <f t="shared" si="60"/>
        <v>16229.837040200004</v>
      </c>
      <c r="AY116" s="20">
        <f t="shared" si="60"/>
        <v>16229.837040200004</v>
      </c>
      <c r="AZ116" s="20">
        <f t="shared" si="60"/>
        <v>16229.837040200004</v>
      </c>
      <c r="BA116" s="20">
        <f t="shared" si="60"/>
        <v>16229.837040200004</v>
      </c>
      <c r="BB116" s="20">
        <f t="shared" si="60"/>
        <v>16229.837040200004</v>
      </c>
      <c r="BC116" s="20">
        <f t="shared" si="60"/>
        <v>16229.837040200004</v>
      </c>
      <c r="BD116" s="20">
        <f t="shared" si="60"/>
        <v>16229.837040200004</v>
      </c>
      <c r="BE116" s="20">
        <f t="shared" si="60"/>
        <v>16229.837040200004</v>
      </c>
      <c r="BF116" s="20">
        <f t="shared" si="60"/>
        <v>16229.837040200004</v>
      </c>
      <c r="BG116" s="20">
        <f t="shared" si="60"/>
        <v>16229.837040200004</v>
      </c>
      <c r="BH116" s="20">
        <f t="shared" si="60"/>
        <v>16229.837040200004</v>
      </c>
      <c r="BI116" s="20">
        <f t="shared" si="60"/>
        <v>16716.732151406002</v>
      </c>
      <c r="BJ116" s="20">
        <f t="shared" si="60"/>
        <v>16716.732151406002</v>
      </c>
      <c r="BK116" s="20">
        <f t="shared" si="60"/>
        <v>16716.732151406002</v>
      </c>
      <c r="BL116" s="20">
        <f t="shared" si="60"/>
        <v>16716.732151406002</v>
      </c>
      <c r="BM116" s="20">
        <f t="shared" si="60"/>
        <v>16716.732151406002</v>
      </c>
      <c r="BN116" s="20">
        <f t="shared" si="60"/>
        <v>16716.732151406002</v>
      </c>
      <c r="BO116" s="20">
        <f t="shared" si="60"/>
        <v>16716.732151406002</v>
      </c>
      <c r="BP116" s="20">
        <f t="shared" si="60"/>
        <v>16716.732151406002</v>
      </c>
      <c r="BQ116" s="20">
        <f t="shared" si="60"/>
        <v>16716.732151406002</v>
      </c>
      <c r="BR116" s="20">
        <f t="shared" ref="BR116:CW116" si="61">BR12*BR56*(2080/12)</f>
        <v>16716.732151406002</v>
      </c>
      <c r="BS116" s="20">
        <f t="shared" si="61"/>
        <v>16716.732151406002</v>
      </c>
      <c r="BT116" s="20">
        <f t="shared" si="61"/>
        <v>16716.732151406002</v>
      </c>
      <c r="BU116" s="20">
        <f t="shared" si="61"/>
        <v>17218.234115948184</v>
      </c>
      <c r="BV116" s="20">
        <f t="shared" si="61"/>
        <v>17218.234115948184</v>
      </c>
      <c r="BW116" s="20">
        <f t="shared" si="61"/>
        <v>17218.234115948184</v>
      </c>
      <c r="BX116" s="20">
        <f t="shared" si="61"/>
        <v>17218.234115948184</v>
      </c>
      <c r="BY116" s="20">
        <f t="shared" si="61"/>
        <v>17218.234115948184</v>
      </c>
      <c r="BZ116" s="20">
        <f t="shared" si="61"/>
        <v>17218.234115948184</v>
      </c>
      <c r="CA116" s="20">
        <f t="shared" si="61"/>
        <v>17218.234115948184</v>
      </c>
      <c r="CB116" s="20">
        <f t="shared" si="61"/>
        <v>17218.234115948184</v>
      </c>
      <c r="CC116" s="20">
        <f t="shared" si="61"/>
        <v>17218.234115948184</v>
      </c>
      <c r="CD116" s="20">
        <f t="shared" si="61"/>
        <v>17218.234115948184</v>
      </c>
      <c r="CE116" s="20">
        <f t="shared" si="61"/>
        <v>17218.234115948184</v>
      </c>
      <c r="CF116" s="20">
        <f t="shared" si="61"/>
        <v>17218.234115948184</v>
      </c>
      <c r="CG116" s="20">
        <f t="shared" si="61"/>
        <v>17734.781139426632</v>
      </c>
      <c r="CH116" s="20">
        <f t="shared" si="61"/>
        <v>17734.781139426632</v>
      </c>
      <c r="CI116" s="20">
        <f t="shared" si="61"/>
        <v>17734.781139426632</v>
      </c>
      <c r="CJ116" s="20">
        <f t="shared" si="61"/>
        <v>17734.781139426632</v>
      </c>
      <c r="CK116" s="20">
        <f t="shared" si="61"/>
        <v>17734.781139426632</v>
      </c>
      <c r="CL116" s="20">
        <f t="shared" si="61"/>
        <v>17734.781139426632</v>
      </c>
      <c r="CM116" s="20">
        <f t="shared" si="61"/>
        <v>17734.781139426632</v>
      </c>
      <c r="CN116" s="20">
        <f t="shared" si="61"/>
        <v>17734.781139426632</v>
      </c>
      <c r="CO116" s="20">
        <f t="shared" si="61"/>
        <v>17734.781139426632</v>
      </c>
      <c r="CP116" s="20">
        <f t="shared" si="61"/>
        <v>17734.781139426632</v>
      </c>
      <c r="CQ116" s="20">
        <f t="shared" si="61"/>
        <v>17734.781139426632</v>
      </c>
      <c r="CR116" s="20">
        <f t="shared" si="61"/>
        <v>17734.781139426632</v>
      </c>
      <c r="CS116" s="20">
        <f t="shared" si="61"/>
        <v>18266.824573609429</v>
      </c>
      <c r="CT116" s="20">
        <f t="shared" si="61"/>
        <v>18266.824573609429</v>
      </c>
      <c r="CU116" s="20">
        <f t="shared" si="61"/>
        <v>18266.824573609429</v>
      </c>
      <c r="CV116" s="20">
        <f t="shared" si="61"/>
        <v>18266.824573609429</v>
      </c>
      <c r="CW116" s="20">
        <f t="shared" si="61"/>
        <v>18266.824573609429</v>
      </c>
      <c r="CX116" s="20">
        <f t="shared" ref="CX116:DV116" si="62">CX12*CX56*(2080/12)</f>
        <v>18266.824573609429</v>
      </c>
      <c r="CY116" s="20">
        <f t="shared" si="62"/>
        <v>18266.824573609429</v>
      </c>
      <c r="CZ116" s="20">
        <f t="shared" si="62"/>
        <v>18266.824573609429</v>
      </c>
      <c r="DA116" s="20">
        <f t="shared" si="62"/>
        <v>18266.824573609429</v>
      </c>
      <c r="DB116" s="20">
        <f t="shared" si="62"/>
        <v>18266.824573609429</v>
      </c>
      <c r="DC116" s="20">
        <f t="shared" si="62"/>
        <v>18266.824573609429</v>
      </c>
      <c r="DD116" s="20">
        <f t="shared" si="62"/>
        <v>18266.824573609429</v>
      </c>
      <c r="DE116" s="20">
        <f t="shared" si="62"/>
        <v>18814.829310817713</v>
      </c>
      <c r="DF116" s="20">
        <f t="shared" si="62"/>
        <v>18814.829310817713</v>
      </c>
      <c r="DG116" s="20">
        <f t="shared" si="62"/>
        <v>18814.829310817713</v>
      </c>
      <c r="DH116" s="20">
        <f t="shared" si="62"/>
        <v>18814.829310817713</v>
      </c>
      <c r="DI116" s="20">
        <f t="shared" si="62"/>
        <v>18814.829310817713</v>
      </c>
      <c r="DJ116" s="20">
        <f t="shared" si="62"/>
        <v>18814.829310817713</v>
      </c>
      <c r="DK116" s="20">
        <f t="shared" si="62"/>
        <v>18814.829310817713</v>
      </c>
      <c r="DL116" s="20">
        <f t="shared" si="62"/>
        <v>18814.829310817713</v>
      </c>
      <c r="DM116" s="20">
        <f t="shared" si="62"/>
        <v>18814.829310817713</v>
      </c>
      <c r="DN116" s="20">
        <f t="shared" si="62"/>
        <v>18814.829310817713</v>
      </c>
      <c r="DO116" s="20">
        <f t="shared" si="62"/>
        <v>18814.829310817713</v>
      </c>
      <c r="DP116" s="20">
        <f t="shared" si="62"/>
        <v>18814.829310817713</v>
      </c>
      <c r="DQ116" s="20">
        <f t="shared" si="62"/>
        <v>19379.274190142245</v>
      </c>
      <c r="DR116" s="20">
        <f t="shared" si="62"/>
        <v>19379.274190142245</v>
      </c>
      <c r="DS116" s="20">
        <f t="shared" si="62"/>
        <v>19379.274190142245</v>
      </c>
      <c r="DT116" s="20">
        <f t="shared" si="62"/>
        <v>19379.274190142245</v>
      </c>
      <c r="DU116" s="20">
        <f t="shared" si="62"/>
        <v>19379.274190142245</v>
      </c>
      <c r="DV116" s="20">
        <f t="shared" si="62"/>
        <v>19379.274190142245</v>
      </c>
    </row>
    <row r="117" spans="3:126">
      <c r="C117" s="1" t="s">
        <v>33</v>
      </c>
      <c r="D117" s="1" t="s">
        <v>610</v>
      </c>
      <c r="E117" s="51"/>
      <c r="F117" s="20">
        <f t="shared" ref="F117:AK117" si="63">F13*F57*(2080/12)</f>
        <v>0</v>
      </c>
      <c r="G117" s="20">
        <f t="shared" si="63"/>
        <v>0</v>
      </c>
      <c r="H117" s="20">
        <f t="shared" si="63"/>
        <v>0</v>
      </c>
      <c r="I117" s="20">
        <f t="shared" si="63"/>
        <v>0</v>
      </c>
      <c r="J117" s="20">
        <f t="shared" si="63"/>
        <v>0</v>
      </c>
      <c r="K117" s="20">
        <f t="shared" si="63"/>
        <v>0</v>
      </c>
      <c r="L117" s="20">
        <f t="shared" si="63"/>
        <v>0</v>
      </c>
      <c r="M117" s="20">
        <f t="shared" si="63"/>
        <v>0</v>
      </c>
      <c r="N117" s="20">
        <f t="shared" si="63"/>
        <v>0</v>
      </c>
      <c r="O117" s="20">
        <f t="shared" si="63"/>
        <v>0</v>
      </c>
      <c r="P117" s="20">
        <f t="shared" si="63"/>
        <v>0</v>
      </c>
      <c r="Q117" s="20">
        <f t="shared" si="63"/>
        <v>0</v>
      </c>
      <c r="R117" s="20">
        <f t="shared" si="63"/>
        <v>0</v>
      </c>
      <c r="S117" s="20">
        <f t="shared" si="63"/>
        <v>0</v>
      </c>
      <c r="T117" s="20">
        <f t="shared" si="63"/>
        <v>0</v>
      </c>
      <c r="U117" s="20">
        <f t="shared" si="63"/>
        <v>0</v>
      </c>
      <c r="V117" s="20">
        <f t="shared" si="63"/>
        <v>0</v>
      </c>
      <c r="W117" s="20">
        <f t="shared" si="63"/>
        <v>0</v>
      </c>
      <c r="X117" s="20">
        <f t="shared" si="63"/>
        <v>0</v>
      </c>
      <c r="Y117" s="20">
        <f t="shared" si="63"/>
        <v>0</v>
      </c>
      <c r="Z117" s="20">
        <f t="shared" si="63"/>
        <v>0</v>
      </c>
      <c r="AA117" s="20">
        <f t="shared" si="63"/>
        <v>0</v>
      </c>
      <c r="AB117" s="20">
        <f t="shared" si="63"/>
        <v>0</v>
      </c>
      <c r="AC117" s="20">
        <f t="shared" si="63"/>
        <v>0</v>
      </c>
      <c r="AD117" s="20">
        <f t="shared" si="63"/>
        <v>0</v>
      </c>
      <c r="AE117" s="20">
        <f t="shared" si="63"/>
        <v>0</v>
      </c>
      <c r="AF117" s="20">
        <f t="shared" si="63"/>
        <v>0</v>
      </c>
      <c r="AG117" s="20">
        <f t="shared" si="63"/>
        <v>0</v>
      </c>
      <c r="AH117" s="20">
        <f t="shared" si="63"/>
        <v>0</v>
      </c>
      <c r="AI117" s="20">
        <f t="shared" si="63"/>
        <v>0</v>
      </c>
      <c r="AJ117" s="20">
        <f t="shared" si="63"/>
        <v>0</v>
      </c>
      <c r="AK117" s="20">
        <f t="shared" si="63"/>
        <v>0</v>
      </c>
      <c r="AL117" s="20">
        <f t="shared" ref="AL117:BQ117" si="64">AL13*AL57*(2080/12)</f>
        <v>0</v>
      </c>
      <c r="AM117" s="20">
        <f t="shared" si="64"/>
        <v>0</v>
      </c>
      <c r="AN117" s="20">
        <f t="shared" si="64"/>
        <v>0</v>
      </c>
      <c r="AO117" s="20">
        <f t="shared" si="64"/>
        <v>0</v>
      </c>
      <c r="AP117" s="20">
        <f t="shared" si="64"/>
        <v>0</v>
      </c>
      <c r="AQ117" s="20">
        <f t="shared" si="64"/>
        <v>0</v>
      </c>
      <c r="AR117" s="20">
        <f t="shared" si="64"/>
        <v>0</v>
      </c>
      <c r="AS117" s="20">
        <f t="shared" si="64"/>
        <v>0</v>
      </c>
      <c r="AT117" s="20">
        <f t="shared" si="64"/>
        <v>0</v>
      </c>
      <c r="AU117" s="20">
        <f t="shared" si="64"/>
        <v>0</v>
      </c>
      <c r="AV117" s="20">
        <f t="shared" si="64"/>
        <v>0</v>
      </c>
      <c r="AW117" s="20">
        <f t="shared" si="64"/>
        <v>0</v>
      </c>
      <c r="AX117" s="20">
        <f t="shared" si="64"/>
        <v>0</v>
      </c>
      <c r="AY117" s="20">
        <f t="shared" si="64"/>
        <v>0</v>
      </c>
      <c r="AZ117" s="20">
        <f t="shared" si="64"/>
        <v>0</v>
      </c>
      <c r="BA117" s="20">
        <f t="shared" si="64"/>
        <v>0</v>
      </c>
      <c r="BB117" s="20">
        <f t="shared" si="64"/>
        <v>0</v>
      </c>
      <c r="BC117" s="20">
        <f t="shared" si="64"/>
        <v>0</v>
      </c>
      <c r="BD117" s="20">
        <f t="shared" si="64"/>
        <v>0</v>
      </c>
      <c r="BE117" s="20">
        <f t="shared" si="64"/>
        <v>0</v>
      </c>
      <c r="BF117" s="20">
        <f t="shared" si="64"/>
        <v>0</v>
      </c>
      <c r="BG117" s="20">
        <f t="shared" si="64"/>
        <v>0</v>
      </c>
      <c r="BH117" s="20">
        <f t="shared" si="64"/>
        <v>0</v>
      </c>
      <c r="BI117" s="20">
        <f t="shared" si="64"/>
        <v>0</v>
      </c>
      <c r="BJ117" s="20">
        <f t="shared" si="64"/>
        <v>0</v>
      </c>
      <c r="BK117" s="20">
        <f t="shared" si="64"/>
        <v>0</v>
      </c>
      <c r="BL117" s="20">
        <f t="shared" si="64"/>
        <v>0</v>
      </c>
      <c r="BM117" s="20">
        <f t="shared" si="64"/>
        <v>0</v>
      </c>
      <c r="BN117" s="20">
        <f t="shared" si="64"/>
        <v>0</v>
      </c>
      <c r="BO117" s="20">
        <f t="shared" si="64"/>
        <v>0</v>
      </c>
      <c r="BP117" s="20">
        <f t="shared" si="64"/>
        <v>0</v>
      </c>
      <c r="BQ117" s="20">
        <f t="shared" si="64"/>
        <v>0</v>
      </c>
      <c r="BR117" s="20">
        <f t="shared" ref="BR117:CW117" si="65">BR13*BR57*(2080/12)</f>
        <v>0</v>
      </c>
      <c r="BS117" s="20">
        <f t="shared" si="65"/>
        <v>0</v>
      </c>
      <c r="BT117" s="20">
        <f t="shared" si="65"/>
        <v>0</v>
      </c>
      <c r="BU117" s="20">
        <f t="shared" si="65"/>
        <v>0</v>
      </c>
      <c r="BV117" s="20">
        <f t="shared" si="65"/>
        <v>0</v>
      </c>
      <c r="BW117" s="20">
        <f t="shared" si="65"/>
        <v>0</v>
      </c>
      <c r="BX117" s="20">
        <f t="shared" si="65"/>
        <v>0</v>
      </c>
      <c r="BY117" s="20">
        <f t="shared" si="65"/>
        <v>0</v>
      </c>
      <c r="BZ117" s="20">
        <f t="shared" si="65"/>
        <v>0</v>
      </c>
      <c r="CA117" s="20">
        <f t="shared" si="65"/>
        <v>0</v>
      </c>
      <c r="CB117" s="20">
        <f t="shared" si="65"/>
        <v>0</v>
      </c>
      <c r="CC117" s="20">
        <f t="shared" si="65"/>
        <v>0</v>
      </c>
      <c r="CD117" s="20">
        <f t="shared" si="65"/>
        <v>0</v>
      </c>
      <c r="CE117" s="20">
        <f t="shared" si="65"/>
        <v>0</v>
      </c>
      <c r="CF117" s="20">
        <f t="shared" si="65"/>
        <v>0</v>
      </c>
      <c r="CG117" s="20">
        <f t="shared" si="65"/>
        <v>0</v>
      </c>
      <c r="CH117" s="20">
        <f t="shared" si="65"/>
        <v>0</v>
      </c>
      <c r="CI117" s="20">
        <f t="shared" si="65"/>
        <v>0</v>
      </c>
      <c r="CJ117" s="20">
        <f t="shared" si="65"/>
        <v>0</v>
      </c>
      <c r="CK117" s="20">
        <f t="shared" si="65"/>
        <v>0</v>
      </c>
      <c r="CL117" s="20">
        <f t="shared" si="65"/>
        <v>0</v>
      </c>
      <c r="CM117" s="20">
        <f t="shared" si="65"/>
        <v>0</v>
      </c>
      <c r="CN117" s="20">
        <f t="shared" si="65"/>
        <v>0</v>
      </c>
      <c r="CO117" s="20">
        <f t="shared" si="65"/>
        <v>0</v>
      </c>
      <c r="CP117" s="20">
        <f t="shared" si="65"/>
        <v>0</v>
      </c>
      <c r="CQ117" s="20">
        <f t="shared" si="65"/>
        <v>0</v>
      </c>
      <c r="CR117" s="20">
        <f t="shared" si="65"/>
        <v>0</v>
      </c>
      <c r="CS117" s="20">
        <f t="shared" si="65"/>
        <v>0</v>
      </c>
      <c r="CT117" s="20">
        <f t="shared" si="65"/>
        <v>0</v>
      </c>
      <c r="CU117" s="20">
        <f t="shared" si="65"/>
        <v>0</v>
      </c>
      <c r="CV117" s="20">
        <f t="shared" si="65"/>
        <v>0</v>
      </c>
      <c r="CW117" s="20">
        <f t="shared" si="65"/>
        <v>0</v>
      </c>
      <c r="CX117" s="20">
        <f t="shared" ref="CX117:DV117" si="66">CX13*CX57*(2080/12)</f>
        <v>0</v>
      </c>
      <c r="CY117" s="20">
        <f t="shared" si="66"/>
        <v>0</v>
      </c>
      <c r="CZ117" s="20">
        <f t="shared" si="66"/>
        <v>0</v>
      </c>
      <c r="DA117" s="20">
        <f t="shared" si="66"/>
        <v>0</v>
      </c>
      <c r="DB117" s="20">
        <f t="shared" si="66"/>
        <v>0</v>
      </c>
      <c r="DC117" s="20">
        <f t="shared" si="66"/>
        <v>0</v>
      </c>
      <c r="DD117" s="20">
        <f t="shared" si="66"/>
        <v>0</v>
      </c>
      <c r="DE117" s="20">
        <f t="shared" si="66"/>
        <v>0</v>
      </c>
      <c r="DF117" s="20">
        <f t="shared" si="66"/>
        <v>0</v>
      </c>
      <c r="DG117" s="20">
        <f t="shared" si="66"/>
        <v>0</v>
      </c>
      <c r="DH117" s="20">
        <f t="shared" si="66"/>
        <v>0</v>
      </c>
      <c r="DI117" s="20">
        <f t="shared" si="66"/>
        <v>0</v>
      </c>
      <c r="DJ117" s="20">
        <f t="shared" si="66"/>
        <v>0</v>
      </c>
      <c r="DK117" s="20">
        <f t="shared" si="66"/>
        <v>0</v>
      </c>
      <c r="DL117" s="20">
        <f t="shared" si="66"/>
        <v>0</v>
      </c>
      <c r="DM117" s="20">
        <f t="shared" si="66"/>
        <v>0</v>
      </c>
      <c r="DN117" s="20">
        <f t="shared" si="66"/>
        <v>0</v>
      </c>
      <c r="DO117" s="20">
        <f t="shared" si="66"/>
        <v>0</v>
      </c>
      <c r="DP117" s="20">
        <f t="shared" si="66"/>
        <v>0</v>
      </c>
      <c r="DQ117" s="20">
        <f t="shared" si="66"/>
        <v>0</v>
      </c>
      <c r="DR117" s="20">
        <f t="shared" si="66"/>
        <v>0</v>
      </c>
      <c r="DS117" s="20">
        <f t="shared" si="66"/>
        <v>0</v>
      </c>
      <c r="DT117" s="20">
        <f t="shared" si="66"/>
        <v>0</v>
      </c>
      <c r="DU117" s="20">
        <f t="shared" si="66"/>
        <v>0</v>
      </c>
      <c r="DV117" s="20">
        <f t="shared" si="66"/>
        <v>0</v>
      </c>
    </row>
    <row r="118" spans="3:126">
      <c r="C118" s="1" t="s">
        <v>33</v>
      </c>
      <c r="D118" s="1" t="s">
        <v>154</v>
      </c>
      <c r="E118" s="51"/>
      <c r="F118" s="20">
        <f t="shared" ref="F118:AK118" si="67">F14*F58*(2080/12)</f>
        <v>0</v>
      </c>
      <c r="G118" s="20">
        <f t="shared" si="67"/>
        <v>0</v>
      </c>
      <c r="H118" s="20">
        <f t="shared" si="67"/>
        <v>0</v>
      </c>
      <c r="I118" s="20">
        <f t="shared" si="67"/>
        <v>0</v>
      </c>
      <c r="J118" s="20">
        <f t="shared" si="67"/>
        <v>0</v>
      </c>
      <c r="K118" s="20">
        <f t="shared" si="67"/>
        <v>0</v>
      </c>
      <c r="L118" s="20">
        <f t="shared" si="67"/>
        <v>0</v>
      </c>
      <c r="M118" s="20">
        <f t="shared" si="67"/>
        <v>0</v>
      </c>
      <c r="N118" s="20">
        <f t="shared" si="67"/>
        <v>0</v>
      </c>
      <c r="O118" s="20">
        <f t="shared" si="67"/>
        <v>0</v>
      </c>
      <c r="P118" s="20">
        <f t="shared" si="67"/>
        <v>0</v>
      </c>
      <c r="Q118" s="20">
        <f t="shared" si="67"/>
        <v>0</v>
      </c>
      <c r="R118" s="20">
        <f t="shared" si="67"/>
        <v>0</v>
      </c>
      <c r="S118" s="20">
        <f t="shared" si="67"/>
        <v>0</v>
      </c>
      <c r="T118" s="20">
        <f t="shared" si="67"/>
        <v>0</v>
      </c>
      <c r="U118" s="20">
        <f t="shared" si="67"/>
        <v>0</v>
      </c>
      <c r="V118" s="20">
        <f t="shared" si="67"/>
        <v>0</v>
      </c>
      <c r="W118" s="20">
        <f t="shared" si="67"/>
        <v>0</v>
      </c>
      <c r="X118" s="20">
        <f t="shared" si="67"/>
        <v>0</v>
      </c>
      <c r="Y118" s="20">
        <f t="shared" si="67"/>
        <v>0</v>
      </c>
      <c r="Z118" s="20">
        <f t="shared" si="67"/>
        <v>0</v>
      </c>
      <c r="AA118" s="20">
        <f t="shared" si="67"/>
        <v>0</v>
      </c>
      <c r="AB118" s="20">
        <f t="shared" si="67"/>
        <v>0</v>
      </c>
      <c r="AC118" s="20">
        <f t="shared" si="67"/>
        <v>0</v>
      </c>
      <c r="AD118" s="20">
        <f t="shared" si="67"/>
        <v>6692.9528750000009</v>
      </c>
      <c r="AE118" s="20">
        <f t="shared" si="67"/>
        <v>6692.9528750000009</v>
      </c>
      <c r="AF118" s="20">
        <f t="shared" si="67"/>
        <v>6692.9528750000009</v>
      </c>
      <c r="AG118" s="20">
        <f t="shared" si="67"/>
        <v>6692.9528750000009</v>
      </c>
      <c r="AH118" s="20">
        <f t="shared" si="67"/>
        <v>6692.9528750000009</v>
      </c>
      <c r="AI118" s="20">
        <f t="shared" si="67"/>
        <v>6692.9528750000009</v>
      </c>
      <c r="AJ118" s="20">
        <f t="shared" si="67"/>
        <v>6692.9528750000009</v>
      </c>
      <c r="AK118" s="20">
        <f t="shared" si="67"/>
        <v>6893.7414612500006</v>
      </c>
      <c r="AL118" s="20">
        <f t="shared" ref="AL118:BQ118" si="68">AL14*AL58*(2080/12)</f>
        <v>6893.7414612500006</v>
      </c>
      <c r="AM118" s="20">
        <f t="shared" si="68"/>
        <v>6893.7414612500006</v>
      </c>
      <c r="AN118" s="20">
        <f t="shared" si="68"/>
        <v>6893.7414612500006</v>
      </c>
      <c r="AO118" s="20">
        <f t="shared" si="68"/>
        <v>6893.7414612500006</v>
      </c>
      <c r="AP118" s="20">
        <f t="shared" si="68"/>
        <v>6893.7414612500006</v>
      </c>
      <c r="AQ118" s="20">
        <f t="shared" si="68"/>
        <v>6893.7414612500006</v>
      </c>
      <c r="AR118" s="20">
        <f t="shared" si="68"/>
        <v>6893.7414612500006</v>
      </c>
      <c r="AS118" s="20">
        <f t="shared" si="68"/>
        <v>6893.7414612500006</v>
      </c>
      <c r="AT118" s="20">
        <f t="shared" si="68"/>
        <v>6893.7414612500006</v>
      </c>
      <c r="AU118" s="20">
        <f t="shared" si="68"/>
        <v>6893.7414612500006</v>
      </c>
      <c r="AV118" s="20">
        <f t="shared" si="68"/>
        <v>6893.7414612500006</v>
      </c>
      <c r="AW118" s="20">
        <f t="shared" si="68"/>
        <v>7100.5537050875</v>
      </c>
      <c r="AX118" s="20">
        <f t="shared" si="68"/>
        <v>7100.5537050875</v>
      </c>
      <c r="AY118" s="20">
        <f t="shared" si="68"/>
        <v>7100.5537050875</v>
      </c>
      <c r="AZ118" s="20">
        <f t="shared" si="68"/>
        <v>7100.5537050875</v>
      </c>
      <c r="BA118" s="20">
        <f t="shared" si="68"/>
        <v>7100.5537050875</v>
      </c>
      <c r="BB118" s="20">
        <f t="shared" si="68"/>
        <v>7100.5537050875</v>
      </c>
      <c r="BC118" s="20">
        <f t="shared" si="68"/>
        <v>7100.5537050875</v>
      </c>
      <c r="BD118" s="20">
        <f t="shared" si="68"/>
        <v>7100.5537050875</v>
      </c>
      <c r="BE118" s="20">
        <f t="shared" si="68"/>
        <v>7100.5537050875</v>
      </c>
      <c r="BF118" s="20">
        <f t="shared" si="68"/>
        <v>7100.5537050875</v>
      </c>
      <c r="BG118" s="20">
        <f t="shared" si="68"/>
        <v>7100.5537050875</v>
      </c>
      <c r="BH118" s="20">
        <f t="shared" si="68"/>
        <v>7100.5537050875</v>
      </c>
      <c r="BI118" s="20">
        <f t="shared" si="68"/>
        <v>7313.5703162401251</v>
      </c>
      <c r="BJ118" s="20">
        <f t="shared" si="68"/>
        <v>7313.5703162401251</v>
      </c>
      <c r="BK118" s="20">
        <f t="shared" si="68"/>
        <v>7313.5703162401251</v>
      </c>
      <c r="BL118" s="20">
        <f t="shared" si="68"/>
        <v>7313.5703162401251</v>
      </c>
      <c r="BM118" s="20">
        <f t="shared" si="68"/>
        <v>7313.5703162401251</v>
      </c>
      <c r="BN118" s="20">
        <f t="shared" si="68"/>
        <v>7313.5703162401251</v>
      </c>
      <c r="BO118" s="20">
        <f t="shared" si="68"/>
        <v>7313.5703162401251</v>
      </c>
      <c r="BP118" s="20">
        <f t="shared" si="68"/>
        <v>7313.5703162401251</v>
      </c>
      <c r="BQ118" s="20">
        <f t="shared" si="68"/>
        <v>7313.5703162401251</v>
      </c>
      <c r="BR118" s="20">
        <f t="shared" ref="BR118:CW118" si="69">BR14*BR58*(2080/12)</f>
        <v>7313.5703162401251</v>
      </c>
      <c r="BS118" s="20">
        <f t="shared" si="69"/>
        <v>7313.5703162401251</v>
      </c>
      <c r="BT118" s="20">
        <f t="shared" si="69"/>
        <v>7313.5703162401251</v>
      </c>
      <c r="BU118" s="20">
        <f t="shared" si="69"/>
        <v>7532.9774257273293</v>
      </c>
      <c r="BV118" s="20">
        <f t="shared" si="69"/>
        <v>7532.9774257273293</v>
      </c>
      <c r="BW118" s="20">
        <f t="shared" si="69"/>
        <v>7532.9774257273293</v>
      </c>
      <c r="BX118" s="20">
        <f t="shared" si="69"/>
        <v>7532.9774257273293</v>
      </c>
      <c r="BY118" s="20">
        <f t="shared" si="69"/>
        <v>7532.9774257273293</v>
      </c>
      <c r="BZ118" s="20">
        <f t="shared" si="69"/>
        <v>7532.9774257273293</v>
      </c>
      <c r="CA118" s="20">
        <f t="shared" si="69"/>
        <v>7532.9774257273293</v>
      </c>
      <c r="CB118" s="20">
        <f t="shared" si="69"/>
        <v>7532.9774257273293</v>
      </c>
      <c r="CC118" s="20">
        <f t="shared" si="69"/>
        <v>7532.9774257273293</v>
      </c>
      <c r="CD118" s="20">
        <f t="shared" si="69"/>
        <v>7532.9774257273293</v>
      </c>
      <c r="CE118" s="20">
        <f t="shared" si="69"/>
        <v>7532.9774257273293</v>
      </c>
      <c r="CF118" s="20">
        <f t="shared" si="69"/>
        <v>7532.9774257273293</v>
      </c>
      <c r="CG118" s="20">
        <f t="shared" si="69"/>
        <v>7758.9667484991505</v>
      </c>
      <c r="CH118" s="20">
        <f t="shared" si="69"/>
        <v>7758.9667484991505</v>
      </c>
      <c r="CI118" s="20">
        <f t="shared" si="69"/>
        <v>7758.9667484991505</v>
      </c>
      <c r="CJ118" s="20">
        <f t="shared" si="69"/>
        <v>7758.9667484991505</v>
      </c>
      <c r="CK118" s="20">
        <f t="shared" si="69"/>
        <v>7758.9667484991505</v>
      </c>
      <c r="CL118" s="20">
        <f t="shared" si="69"/>
        <v>7758.9667484991505</v>
      </c>
      <c r="CM118" s="20">
        <f t="shared" si="69"/>
        <v>7758.9667484991505</v>
      </c>
      <c r="CN118" s="20">
        <f t="shared" si="69"/>
        <v>7758.9667484991505</v>
      </c>
      <c r="CO118" s="20">
        <f t="shared" si="69"/>
        <v>7758.9667484991505</v>
      </c>
      <c r="CP118" s="20">
        <f t="shared" si="69"/>
        <v>7758.9667484991505</v>
      </c>
      <c r="CQ118" s="20">
        <f t="shared" si="69"/>
        <v>7758.9667484991505</v>
      </c>
      <c r="CR118" s="20">
        <f t="shared" si="69"/>
        <v>7758.9667484991505</v>
      </c>
      <c r="CS118" s="20">
        <f t="shared" si="69"/>
        <v>7991.7357509541243</v>
      </c>
      <c r="CT118" s="20">
        <f t="shared" si="69"/>
        <v>7991.7357509541243</v>
      </c>
      <c r="CU118" s="20">
        <f t="shared" si="69"/>
        <v>7991.7357509541243</v>
      </c>
      <c r="CV118" s="20">
        <f t="shared" si="69"/>
        <v>7991.7357509541243</v>
      </c>
      <c r="CW118" s="20">
        <f t="shared" si="69"/>
        <v>7991.7357509541243</v>
      </c>
      <c r="CX118" s="20">
        <f t="shared" ref="CX118:DV118" si="70">CX14*CX58*(2080/12)</f>
        <v>7991.7357509541243</v>
      </c>
      <c r="CY118" s="20">
        <f t="shared" si="70"/>
        <v>7991.7357509541243</v>
      </c>
      <c r="CZ118" s="20">
        <f t="shared" si="70"/>
        <v>7991.7357509541243</v>
      </c>
      <c r="DA118" s="20">
        <f t="shared" si="70"/>
        <v>7991.7357509541243</v>
      </c>
      <c r="DB118" s="20">
        <f t="shared" si="70"/>
        <v>7991.7357509541243</v>
      </c>
      <c r="DC118" s="20">
        <f t="shared" si="70"/>
        <v>7991.7357509541243</v>
      </c>
      <c r="DD118" s="20">
        <f t="shared" si="70"/>
        <v>7991.7357509541243</v>
      </c>
      <c r="DE118" s="20">
        <f t="shared" si="70"/>
        <v>8231.4878234827484</v>
      </c>
      <c r="DF118" s="20">
        <f t="shared" si="70"/>
        <v>8231.4878234827484</v>
      </c>
      <c r="DG118" s="20">
        <f t="shared" si="70"/>
        <v>8231.4878234827484</v>
      </c>
      <c r="DH118" s="20">
        <f t="shared" si="70"/>
        <v>8231.4878234827484</v>
      </c>
      <c r="DI118" s="20">
        <f t="shared" si="70"/>
        <v>8231.4878234827484</v>
      </c>
      <c r="DJ118" s="20">
        <f t="shared" si="70"/>
        <v>8231.4878234827484</v>
      </c>
      <c r="DK118" s="20">
        <f t="shared" si="70"/>
        <v>8231.4878234827484</v>
      </c>
      <c r="DL118" s="20">
        <f t="shared" si="70"/>
        <v>8231.4878234827484</v>
      </c>
      <c r="DM118" s="20">
        <f t="shared" si="70"/>
        <v>8231.4878234827484</v>
      </c>
      <c r="DN118" s="20">
        <f t="shared" si="70"/>
        <v>8231.4878234827484</v>
      </c>
      <c r="DO118" s="20">
        <f t="shared" si="70"/>
        <v>8231.4878234827484</v>
      </c>
      <c r="DP118" s="20">
        <f t="shared" si="70"/>
        <v>8231.4878234827484</v>
      </c>
      <c r="DQ118" s="20">
        <f t="shared" si="70"/>
        <v>8478.4324581872315</v>
      </c>
      <c r="DR118" s="20">
        <f t="shared" si="70"/>
        <v>8478.4324581872315</v>
      </c>
      <c r="DS118" s="20">
        <f t="shared" si="70"/>
        <v>8478.4324581872315</v>
      </c>
      <c r="DT118" s="20">
        <f t="shared" si="70"/>
        <v>8478.4324581872315</v>
      </c>
      <c r="DU118" s="20">
        <f t="shared" si="70"/>
        <v>8478.4324581872315</v>
      </c>
      <c r="DV118" s="20">
        <f t="shared" si="70"/>
        <v>8478.4324581872315</v>
      </c>
    </row>
    <row r="119" spans="3:126">
      <c r="C119" s="1" t="s">
        <v>33</v>
      </c>
      <c r="D119" s="1" t="s">
        <v>155</v>
      </c>
      <c r="E119" s="51"/>
      <c r="F119" s="20">
        <f t="shared" ref="F119:AK119" si="71">F15*F59*(2080/12)</f>
        <v>0</v>
      </c>
      <c r="G119" s="20">
        <f t="shared" si="71"/>
        <v>0</v>
      </c>
      <c r="H119" s="20">
        <f t="shared" si="71"/>
        <v>0</v>
      </c>
      <c r="I119" s="20">
        <f t="shared" si="71"/>
        <v>0</v>
      </c>
      <c r="J119" s="20">
        <f t="shared" si="71"/>
        <v>0</v>
      </c>
      <c r="K119" s="20">
        <f t="shared" si="71"/>
        <v>0</v>
      </c>
      <c r="L119" s="20">
        <f t="shared" si="71"/>
        <v>0</v>
      </c>
      <c r="M119" s="20">
        <f t="shared" si="71"/>
        <v>0</v>
      </c>
      <c r="N119" s="20">
        <f t="shared" si="71"/>
        <v>0</v>
      </c>
      <c r="O119" s="20">
        <f t="shared" si="71"/>
        <v>0</v>
      </c>
      <c r="P119" s="20">
        <f t="shared" si="71"/>
        <v>0</v>
      </c>
      <c r="Q119" s="20">
        <f t="shared" si="71"/>
        <v>0</v>
      </c>
      <c r="R119" s="20">
        <f t="shared" si="71"/>
        <v>0</v>
      </c>
      <c r="S119" s="20">
        <f t="shared" si="71"/>
        <v>0</v>
      </c>
      <c r="T119" s="20">
        <f t="shared" si="71"/>
        <v>0</v>
      </c>
      <c r="U119" s="20">
        <f t="shared" si="71"/>
        <v>0</v>
      </c>
      <c r="V119" s="20">
        <f t="shared" si="71"/>
        <v>0</v>
      </c>
      <c r="W119" s="20">
        <f t="shared" si="71"/>
        <v>0</v>
      </c>
      <c r="X119" s="20">
        <f t="shared" si="71"/>
        <v>0</v>
      </c>
      <c r="Y119" s="20">
        <f t="shared" si="71"/>
        <v>0</v>
      </c>
      <c r="Z119" s="20">
        <f t="shared" si="71"/>
        <v>0</v>
      </c>
      <c r="AA119" s="20">
        <f t="shared" si="71"/>
        <v>0</v>
      </c>
      <c r="AB119" s="20">
        <f t="shared" si="71"/>
        <v>0</v>
      </c>
      <c r="AC119" s="20">
        <f t="shared" si="71"/>
        <v>0</v>
      </c>
      <c r="AD119" s="20">
        <f t="shared" si="71"/>
        <v>14064.532926080001</v>
      </c>
      <c r="AE119" s="20">
        <f t="shared" si="71"/>
        <v>14064.532926080001</v>
      </c>
      <c r="AF119" s="20">
        <f t="shared" si="71"/>
        <v>14064.532926080001</v>
      </c>
      <c r="AG119" s="20">
        <f t="shared" si="71"/>
        <v>14064.532926080001</v>
      </c>
      <c r="AH119" s="20">
        <f t="shared" si="71"/>
        <v>14064.532926080001</v>
      </c>
      <c r="AI119" s="20">
        <f t="shared" si="71"/>
        <v>14064.532926080001</v>
      </c>
      <c r="AJ119" s="20">
        <f t="shared" si="71"/>
        <v>14064.532926080001</v>
      </c>
      <c r="AK119" s="20">
        <f t="shared" si="71"/>
        <v>14486.468913862402</v>
      </c>
      <c r="AL119" s="20">
        <f t="shared" ref="AL119:BQ119" si="72">AL15*AL59*(2080/12)</f>
        <v>14486.468913862402</v>
      </c>
      <c r="AM119" s="20">
        <f t="shared" si="72"/>
        <v>14486.468913862402</v>
      </c>
      <c r="AN119" s="20">
        <f t="shared" si="72"/>
        <v>14486.468913862402</v>
      </c>
      <c r="AO119" s="20">
        <f t="shared" si="72"/>
        <v>14486.468913862402</v>
      </c>
      <c r="AP119" s="20">
        <f t="shared" si="72"/>
        <v>14486.468913862402</v>
      </c>
      <c r="AQ119" s="20">
        <f t="shared" si="72"/>
        <v>14486.468913862402</v>
      </c>
      <c r="AR119" s="20">
        <f t="shared" si="72"/>
        <v>14486.468913862402</v>
      </c>
      <c r="AS119" s="20">
        <f t="shared" si="72"/>
        <v>14486.468913862402</v>
      </c>
      <c r="AT119" s="20">
        <f t="shared" si="72"/>
        <v>14486.468913862402</v>
      </c>
      <c r="AU119" s="20">
        <f t="shared" si="72"/>
        <v>14486.468913862402</v>
      </c>
      <c r="AV119" s="20">
        <f t="shared" si="72"/>
        <v>14486.468913862402</v>
      </c>
      <c r="AW119" s="20">
        <f t="shared" si="72"/>
        <v>14921.062981278272</v>
      </c>
      <c r="AX119" s="20">
        <f t="shared" si="72"/>
        <v>14921.062981278272</v>
      </c>
      <c r="AY119" s="20">
        <f t="shared" si="72"/>
        <v>14921.062981278272</v>
      </c>
      <c r="AZ119" s="20">
        <f t="shared" si="72"/>
        <v>14921.062981278272</v>
      </c>
      <c r="BA119" s="20">
        <f t="shared" si="72"/>
        <v>14921.062981278272</v>
      </c>
      <c r="BB119" s="20">
        <f t="shared" si="72"/>
        <v>14921.062981278272</v>
      </c>
      <c r="BC119" s="20">
        <f t="shared" si="72"/>
        <v>14921.062981278272</v>
      </c>
      <c r="BD119" s="20">
        <f t="shared" si="72"/>
        <v>14921.062981278272</v>
      </c>
      <c r="BE119" s="20">
        <f t="shared" si="72"/>
        <v>14921.062981278272</v>
      </c>
      <c r="BF119" s="20">
        <f t="shared" si="72"/>
        <v>14921.062981278272</v>
      </c>
      <c r="BG119" s="20">
        <f t="shared" si="72"/>
        <v>14921.062981278272</v>
      </c>
      <c r="BH119" s="20">
        <f t="shared" si="72"/>
        <v>14921.062981278272</v>
      </c>
      <c r="BI119" s="20">
        <f t="shared" si="72"/>
        <v>15368.694870716621</v>
      </c>
      <c r="BJ119" s="20">
        <f t="shared" si="72"/>
        <v>15368.694870716621</v>
      </c>
      <c r="BK119" s="20">
        <f t="shared" si="72"/>
        <v>15368.694870716621</v>
      </c>
      <c r="BL119" s="20">
        <f t="shared" si="72"/>
        <v>15368.694870716621</v>
      </c>
      <c r="BM119" s="20">
        <f t="shared" si="72"/>
        <v>15368.694870716621</v>
      </c>
      <c r="BN119" s="20">
        <f t="shared" si="72"/>
        <v>15368.694870716621</v>
      </c>
      <c r="BO119" s="20">
        <f t="shared" si="72"/>
        <v>15368.694870716621</v>
      </c>
      <c r="BP119" s="20">
        <f t="shared" si="72"/>
        <v>15368.694870716621</v>
      </c>
      <c r="BQ119" s="20">
        <f t="shared" si="72"/>
        <v>15368.694870716621</v>
      </c>
      <c r="BR119" s="20">
        <f t="shared" ref="BR119:CW119" si="73">BR15*BR59*(2080/12)</f>
        <v>15368.694870716621</v>
      </c>
      <c r="BS119" s="20">
        <f t="shared" si="73"/>
        <v>15368.694870716621</v>
      </c>
      <c r="BT119" s="20">
        <f t="shared" si="73"/>
        <v>15368.694870716621</v>
      </c>
      <c r="BU119" s="20">
        <f t="shared" si="73"/>
        <v>15829.755716838123</v>
      </c>
      <c r="BV119" s="20">
        <f t="shared" si="73"/>
        <v>15829.755716838123</v>
      </c>
      <c r="BW119" s="20">
        <f t="shared" si="73"/>
        <v>15829.755716838123</v>
      </c>
      <c r="BX119" s="20">
        <f t="shared" si="73"/>
        <v>15829.755716838123</v>
      </c>
      <c r="BY119" s="20">
        <f t="shared" si="73"/>
        <v>15829.755716838123</v>
      </c>
      <c r="BZ119" s="20">
        <f t="shared" si="73"/>
        <v>15829.755716838123</v>
      </c>
      <c r="CA119" s="20">
        <f t="shared" si="73"/>
        <v>15829.755716838123</v>
      </c>
      <c r="CB119" s="20">
        <f t="shared" si="73"/>
        <v>15829.755716838123</v>
      </c>
      <c r="CC119" s="20">
        <f t="shared" si="73"/>
        <v>15829.755716838123</v>
      </c>
      <c r="CD119" s="20">
        <f t="shared" si="73"/>
        <v>15829.755716838123</v>
      </c>
      <c r="CE119" s="20">
        <f t="shared" si="73"/>
        <v>15829.755716838123</v>
      </c>
      <c r="CF119" s="20">
        <f t="shared" si="73"/>
        <v>15829.755716838123</v>
      </c>
      <c r="CG119" s="20">
        <f t="shared" si="73"/>
        <v>16304.648388343268</v>
      </c>
      <c r="CH119" s="20">
        <f t="shared" si="73"/>
        <v>16304.648388343268</v>
      </c>
      <c r="CI119" s="20">
        <f t="shared" si="73"/>
        <v>16304.648388343268</v>
      </c>
      <c r="CJ119" s="20">
        <f t="shared" si="73"/>
        <v>16304.648388343268</v>
      </c>
      <c r="CK119" s="20">
        <f t="shared" si="73"/>
        <v>16304.648388343268</v>
      </c>
      <c r="CL119" s="20">
        <f t="shared" si="73"/>
        <v>16304.648388343268</v>
      </c>
      <c r="CM119" s="20">
        <f t="shared" si="73"/>
        <v>16304.648388343268</v>
      </c>
      <c r="CN119" s="20">
        <f t="shared" si="73"/>
        <v>16304.648388343268</v>
      </c>
      <c r="CO119" s="20">
        <f t="shared" si="73"/>
        <v>16304.648388343268</v>
      </c>
      <c r="CP119" s="20">
        <f t="shared" si="73"/>
        <v>16304.648388343268</v>
      </c>
      <c r="CQ119" s="20">
        <f t="shared" si="73"/>
        <v>16304.648388343268</v>
      </c>
      <c r="CR119" s="20">
        <f t="shared" si="73"/>
        <v>16304.648388343268</v>
      </c>
      <c r="CS119" s="20">
        <f t="shared" si="73"/>
        <v>16793.787839993565</v>
      </c>
      <c r="CT119" s="20">
        <f t="shared" si="73"/>
        <v>16793.787839993565</v>
      </c>
      <c r="CU119" s="20">
        <f t="shared" si="73"/>
        <v>16793.787839993565</v>
      </c>
      <c r="CV119" s="20">
        <f t="shared" si="73"/>
        <v>16793.787839993565</v>
      </c>
      <c r="CW119" s="20">
        <f t="shared" si="73"/>
        <v>16793.787839993565</v>
      </c>
      <c r="CX119" s="20">
        <f t="shared" ref="CX119:DV119" si="74">CX15*CX59*(2080/12)</f>
        <v>16793.787839993565</v>
      </c>
      <c r="CY119" s="20">
        <f t="shared" si="74"/>
        <v>16793.787839993565</v>
      </c>
      <c r="CZ119" s="20">
        <f t="shared" si="74"/>
        <v>16793.787839993565</v>
      </c>
      <c r="DA119" s="20">
        <f t="shared" si="74"/>
        <v>16793.787839993565</v>
      </c>
      <c r="DB119" s="20">
        <f t="shared" si="74"/>
        <v>16793.787839993565</v>
      </c>
      <c r="DC119" s="20">
        <f t="shared" si="74"/>
        <v>16793.787839993565</v>
      </c>
      <c r="DD119" s="20">
        <f t="shared" si="74"/>
        <v>16793.787839993565</v>
      </c>
      <c r="DE119" s="20">
        <f t="shared" si="74"/>
        <v>17297.601475193373</v>
      </c>
      <c r="DF119" s="20">
        <f t="shared" si="74"/>
        <v>17297.601475193373</v>
      </c>
      <c r="DG119" s="20">
        <f t="shared" si="74"/>
        <v>17297.601475193373</v>
      </c>
      <c r="DH119" s="20">
        <f t="shared" si="74"/>
        <v>17297.601475193373</v>
      </c>
      <c r="DI119" s="20">
        <f t="shared" si="74"/>
        <v>17297.601475193373</v>
      </c>
      <c r="DJ119" s="20">
        <f t="shared" si="74"/>
        <v>17297.601475193373</v>
      </c>
      <c r="DK119" s="20">
        <f t="shared" si="74"/>
        <v>17297.601475193373</v>
      </c>
      <c r="DL119" s="20">
        <f t="shared" si="74"/>
        <v>17297.601475193373</v>
      </c>
      <c r="DM119" s="20">
        <f t="shared" si="74"/>
        <v>17297.601475193373</v>
      </c>
      <c r="DN119" s="20">
        <f t="shared" si="74"/>
        <v>17297.601475193373</v>
      </c>
      <c r="DO119" s="20">
        <f t="shared" si="74"/>
        <v>17297.601475193373</v>
      </c>
      <c r="DP119" s="20">
        <f t="shared" si="74"/>
        <v>17297.601475193373</v>
      </c>
      <c r="DQ119" s="20">
        <f t="shared" si="74"/>
        <v>17816.529519449174</v>
      </c>
      <c r="DR119" s="20">
        <f t="shared" si="74"/>
        <v>17816.529519449174</v>
      </c>
      <c r="DS119" s="20">
        <f t="shared" si="74"/>
        <v>17816.529519449174</v>
      </c>
      <c r="DT119" s="20">
        <f t="shared" si="74"/>
        <v>17816.529519449174</v>
      </c>
      <c r="DU119" s="20">
        <f t="shared" si="74"/>
        <v>17816.529519449174</v>
      </c>
      <c r="DV119" s="20">
        <f t="shared" si="74"/>
        <v>17816.529519449174</v>
      </c>
    </row>
    <row r="120" spans="3:126">
      <c r="C120" s="1" t="s">
        <v>28</v>
      </c>
      <c r="D120" s="1" t="s">
        <v>151</v>
      </c>
      <c r="E120" s="51"/>
      <c r="F120" s="20">
        <f t="shared" ref="F120:AK120" si="75">F16*F60*(2080/12)</f>
        <v>0</v>
      </c>
      <c r="G120" s="20">
        <f t="shared" si="75"/>
        <v>0</v>
      </c>
      <c r="H120" s="20">
        <f t="shared" si="75"/>
        <v>0</v>
      </c>
      <c r="I120" s="20">
        <f t="shared" si="75"/>
        <v>0</v>
      </c>
      <c r="J120" s="20">
        <f t="shared" si="75"/>
        <v>0</v>
      </c>
      <c r="K120" s="20">
        <f t="shared" si="75"/>
        <v>0</v>
      </c>
      <c r="L120" s="20">
        <f t="shared" si="75"/>
        <v>0</v>
      </c>
      <c r="M120" s="20">
        <f t="shared" si="75"/>
        <v>0</v>
      </c>
      <c r="N120" s="20">
        <f t="shared" si="75"/>
        <v>0</v>
      </c>
      <c r="O120" s="20">
        <f t="shared" si="75"/>
        <v>0</v>
      </c>
      <c r="P120" s="20">
        <f t="shared" si="75"/>
        <v>0</v>
      </c>
      <c r="Q120" s="20">
        <f t="shared" si="75"/>
        <v>0</v>
      </c>
      <c r="R120" s="20">
        <f t="shared" si="75"/>
        <v>0</v>
      </c>
      <c r="S120" s="20">
        <f t="shared" si="75"/>
        <v>0</v>
      </c>
      <c r="T120" s="20">
        <f t="shared" si="75"/>
        <v>0</v>
      </c>
      <c r="U120" s="20">
        <f t="shared" si="75"/>
        <v>0</v>
      </c>
      <c r="V120" s="20">
        <f t="shared" si="75"/>
        <v>0</v>
      </c>
      <c r="W120" s="20">
        <f t="shared" si="75"/>
        <v>0</v>
      </c>
      <c r="X120" s="20">
        <f t="shared" si="75"/>
        <v>0</v>
      </c>
      <c r="Y120" s="20">
        <f t="shared" si="75"/>
        <v>0</v>
      </c>
      <c r="Z120" s="20">
        <f t="shared" si="75"/>
        <v>0</v>
      </c>
      <c r="AA120" s="20">
        <f t="shared" si="75"/>
        <v>0</v>
      </c>
      <c r="AB120" s="20">
        <f t="shared" si="75"/>
        <v>0</v>
      </c>
      <c r="AC120" s="20">
        <f t="shared" si="75"/>
        <v>0</v>
      </c>
      <c r="AD120" s="20">
        <f t="shared" si="75"/>
        <v>15298.178000000002</v>
      </c>
      <c r="AE120" s="20">
        <f t="shared" si="75"/>
        <v>15298.178000000002</v>
      </c>
      <c r="AF120" s="20">
        <f t="shared" si="75"/>
        <v>15298.178000000002</v>
      </c>
      <c r="AG120" s="20">
        <f t="shared" si="75"/>
        <v>15298.178000000002</v>
      </c>
      <c r="AH120" s="20">
        <f t="shared" si="75"/>
        <v>15298.178000000002</v>
      </c>
      <c r="AI120" s="20">
        <f t="shared" si="75"/>
        <v>15298.178000000002</v>
      </c>
      <c r="AJ120" s="20">
        <f t="shared" si="75"/>
        <v>15298.178000000002</v>
      </c>
      <c r="AK120" s="20">
        <f t="shared" si="75"/>
        <v>15757.123340000002</v>
      </c>
      <c r="AL120" s="20">
        <f t="shared" ref="AL120:BQ120" si="76">AL16*AL60*(2080/12)</f>
        <v>15757.123340000002</v>
      </c>
      <c r="AM120" s="20">
        <f t="shared" si="76"/>
        <v>15757.123340000002</v>
      </c>
      <c r="AN120" s="20">
        <f t="shared" si="76"/>
        <v>15757.123340000002</v>
      </c>
      <c r="AO120" s="20">
        <f t="shared" si="76"/>
        <v>15757.123340000002</v>
      </c>
      <c r="AP120" s="20">
        <f t="shared" si="76"/>
        <v>15757.123340000002</v>
      </c>
      <c r="AQ120" s="20">
        <f t="shared" si="76"/>
        <v>15757.123340000002</v>
      </c>
      <c r="AR120" s="20">
        <f t="shared" si="76"/>
        <v>15757.123340000002</v>
      </c>
      <c r="AS120" s="20">
        <f t="shared" si="76"/>
        <v>15757.123340000002</v>
      </c>
      <c r="AT120" s="20">
        <f t="shared" si="76"/>
        <v>15757.123340000002</v>
      </c>
      <c r="AU120" s="20">
        <f t="shared" si="76"/>
        <v>15757.123340000002</v>
      </c>
      <c r="AV120" s="20">
        <f t="shared" si="76"/>
        <v>15757.123340000002</v>
      </c>
      <c r="AW120" s="20">
        <f t="shared" si="76"/>
        <v>16229.837040200004</v>
      </c>
      <c r="AX120" s="20">
        <f t="shared" si="76"/>
        <v>16229.837040200004</v>
      </c>
      <c r="AY120" s="20">
        <f t="shared" si="76"/>
        <v>16229.837040200004</v>
      </c>
      <c r="AZ120" s="20">
        <f t="shared" si="76"/>
        <v>16229.837040200004</v>
      </c>
      <c r="BA120" s="20">
        <f t="shared" si="76"/>
        <v>16229.837040200004</v>
      </c>
      <c r="BB120" s="20">
        <f t="shared" si="76"/>
        <v>16229.837040200004</v>
      </c>
      <c r="BC120" s="20">
        <f t="shared" si="76"/>
        <v>16229.837040200004</v>
      </c>
      <c r="BD120" s="20">
        <f t="shared" si="76"/>
        <v>16229.837040200004</v>
      </c>
      <c r="BE120" s="20">
        <f t="shared" si="76"/>
        <v>16229.837040200004</v>
      </c>
      <c r="BF120" s="20">
        <f t="shared" si="76"/>
        <v>16229.837040200004</v>
      </c>
      <c r="BG120" s="20">
        <f t="shared" si="76"/>
        <v>16229.837040200004</v>
      </c>
      <c r="BH120" s="20">
        <f t="shared" si="76"/>
        <v>16229.837040200004</v>
      </c>
      <c r="BI120" s="20">
        <f t="shared" si="76"/>
        <v>8358.3660757030011</v>
      </c>
      <c r="BJ120" s="20">
        <f t="shared" si="76"/>
        <v>8358.3660757030011</v>
      </c>
      <c r="BK120" s="20">
        <f t="shared" si="76"/>
        <v>8358.3660757030011</v>
      </c>
      <c r="BL120" s="20">
        <f t="shared" si="76"/>
        <v>8358.3660757030011</v>
      </c>
      <c r="BM120" s="20">
        <f t="shared" si="76"/>
        <v>8358.3660757030011</v>
      </c>
      <c r="BN120" s="20">
        <f t="shared" si="76"/>
        <v>8358.3660757030011</v>
      </c>
      <c r="BO120" s="20">
        <f t="shared" si="76"/>
        <v>8358.3660757030011</v>
      </c>
      <c r="BP120" s="20">
        <f t="shared" si="76"/>
        <v>8358.3660757030011</v>
      </c>
      <c r="BQ120" s="20">
        <f t="shared" si="76"/>
        <v>8358.3660757030011</v>
      </c>
      <c r="BR120" s="20">
        <f t="shared" ref="BR120:CW120" si="77">BR16*BR60*(2080/12)</f>
        <v>8358.3660757030011</v>
      </c>
      <c r="BS120" s="20">
        <f t="shared" si="77"/>
        <v>8358.3660757030011</v>
      </c>
      <c r="BT120" s="20">
        <f t="shared" si="77"/>
        <v>8358.3660757030011</v>
      </c>
      <c r="BU120" s="20">
        <f t="shared" si="77"/>
        <v>8609.1170579740919</v>
      </c>
      <c r="BV120" s="20">
        <f t="shared" si="77"/>
        <v>8609.1170579740919</v>
      </c>
      <c r="BW120" s="20">
        <f t="shared" si="77"/>
        <v>8609.1170579740919</v>
      </c>
      <c r="BX120" s="20">
        <f t="shared" si="77"/>
        <v>8609.1170579740919</v>
      </c>
      <c r="BY120" s="20">
        <f t="shared" si="77"/>
        <v>8609.1170579740919</v>
      </c>
      <c r="BZ120" s="20">
        <f t="shared" si="77"/>
        <v>8609.1170579740919</v>
      </c>
      <c r="CA120" s="20">
        <f t="shared" si="77"/>
        <v>8609.1170579740919</v>
      </c>
      <c r="CB120" s="20">
        <f t="shared" si="77"/>
        <v>8609.1170579740919</v>
      </c>
      <c r="CC120" s="20">
        <f t="shared" si="77"/>
        <v>8609.1170579740919</v>
      </c>
      <c r="CD120" s="20">
        <f t="shared" si="77"/>
        <v>8609.1170579740919</v>
      </c>
      <c r="CE120" s="20">
        <f t="shared" si="77"/>
        <v>8609.1170579740919</v>
      </c>
      <c r="CF120" s="20">
        <f t="shared" si="77"/>
        <v>8609.1170579740919</v>
      </c>
      <c r="CG120" s="20">
        <f t="shared" si="77"/>
        <v>8867.3905697133159</v>
      </c>
      <c r="CH120" s="20">
        <f t="shared" si="77"/>
        <v>8867.3905697133159</v>
      </c>
      <c r="CI120" s="20">
        <f t="shared" si="77"/>
        <v>8867.3905697133159</v>
      </c>
      <c r="CJ120" s="20">
        <f t="shared" si="77"/>
        <v>8867.3905697133159</v>
      </c>
      <c r="CK120" s="20">
        <f t="shared" si="77"/>
        <v>8867.3905697133159</v>
      </c>
      <c r="CL120" s="20">
        <f t="shared" si="77"/>
        <v>8867.3905697133159</v>
      </c>
      <c r="CM120" s="20">
        <f t="shared" si="77"/>
        <v>8867.3905697133159</v>
      </c>
      <c r="CN120" s="20">
        <f t="shared" si="77"/>
        <v>8867.3905697133159</v>
      </c>
      <c r="CO120" s="20">
        <f t="shared" si="77"/>
        <v>8867.3905697133159</v>
      </c>
      <c r="CP120" s="20">
        <f t="shared" si="77"/>
        <v>8867.3905697133159</v>
      </c>
      <c r="CQ120" s="20">
        <f t="shared" si="77"/>
        <v>8867.3905697133159</v>
      </c>
      <c r="CR120" s="20">
        <f t="shared" si="77"/>
        <v>8867.3905697133159</v>
      </c>
      <c r="CS120" s="20">
        <f t="shared" si="77"/>
        <v>9133.4122868047143</v>
      </c>
      <c r="CT120" s="20">
        <f t="shared" si="77"/>
        <v>9133.4122868047143</v>
      </c>
      <c r="CU120" s="20">
        <f t="shared" si="77"/>
        <v>9133.4122868047143</v>
      </c>
      <c r="CV120" s="20">
        <f t="shared" si="77"/>
        <v>9133.4122868047143</v>
      </c>
      <c r="CW120" s="20">
        <f t="shared" si="77"/>
        <v>9133.4122868047143</v>
      </c>
      <c r="CX120" s="20">
        <f t="shared" ref="CX120:DV120" si="78">CX16*CX60*(2080/12)</f>
        <v>9133.4122868047143</v>
      </c>
      <c r="CY120" s="20">
        <f t="shared" si="78"/>
        <v>9133.4122868047143</v>
      </c>
      <c r="CZ120" s="20">
        <f t="shared" si="78"/>
        <v>9133.4122868047143</v>
      </c>
      <c r="DA120" s="20">
        <f t="shared" si="78"/>
        <v>9133.4122868047143</v>
      </c>
      <c r="DB120" s="20">
        <f t="shared" si="78"/>
        <v>9133.4122868047143</v>
      </c>
      <c r="DC120" s="20">
        <f t="shared" si="78"/>
        <v>9133.4122868047143</v>
      </c>
      <c r="DD120" s="20">
        <f t="shared" si="78"/>
        <v>9133.4122868047143</v>
      </c>
      <c r="DE120" s="20">
        <f t="shared" si="78"/>
        <v>9407.4146554088566</v>
      </c>
      <c r="DF120" s="20">
        <f t="shared" si="78"/>
        <v>9407.4146554088566</v>
      </c>
      <c r="DG120" s="20">
        <f t="shared" si="78"/>
        <v>9407.4146554088566</v>
      </c>
      <c r="DH120" s="20">
        <f t="shared" si="78"/>
        <v>9407.4146554088566</v>
      </c>
      <c r="DI120" s="20">
        <f t="shared" si="78"/>
        <v>9407.4146554088566</v>
      </c>
      <c r="DJ120" s="20">
        <f t="shared" si="78"/>
        <v>9407.4146554088566</v>
      </c>
      <c r="DK120" s="20">
        <f t="shared" si="78"/>
        <v>9407.4146554088566</v>
      </c>
      <c r="DL120" s="20">
        <f t="shared" si="78"/>
        <v>9407.4146554088566</v>
      </c>
      <c r="DM120" s="20">
        <f t="shared" si="78"/>
        <v>9407.4146554088566</v>
      </c>
      <c r="DN120" s="20">
        <f t="shared" si="78"/>
        <v>9407.4146554088566</v>
      </c>
      <c r="DO120" s="20">
        <f t="shared" si="78"/>
        <v>9407.4146554088566</v>
      </c>
      <c r="DP120" s="20">
        <f t="shared" si="78"/>
        <v>9407.4146554088566</v>
      </c>
      <c r="DQ120" s="20">
        <f t="shared" si="78"/>
        <v>9689.6370950711225</v>
      </c>
      <c r="DR120" s="20">
        <f t="shared" si="78"/>
        <v>9689.6370950711225</v>
      </c>
      <c r="DS120" s="20">
        <f t="shared" si="78"/>
        <v>9689.6370950711225</v>
      </c>
      <c r="DT120" s="20">
        <f t="shared" si="78"/>
        <v>9689.6370950711225</v>
      </c>
      <c r="DU120" s="20">
        <f t="shared" si="78"/>
        <v>9689.6370950711225</v>
      </c>
      <c r="DV120" s="20">
        <f t="shared" si="78"/>
        <v>9689.6370950711225</v>
      </c>
    </row>
    <row r="121" spans="3:126">
      <c r="C121" s="1" t="s">
        <v>28</v>
      </c>
      <c r="D121" s="1" t="s">
        <v>611</v>
      </c>
      <c r="E121" s="51"/>
      <c r="F121" s="20">
        <f t="shared" ref="F121:AK121" si="79">F17*F61*(2080/12)</f>
        <v>0</v>
      </c>
      <c r="G121" s="20">
        <f t="shared" si="79"/>
        <v>0</v>
      </c>
      <c r="H121" s="20">
        <f t="shared" si="79"/>
        <v>0</v>
      </c>
      <c r="I121" s="20">
        <f t="shared" si="79"/>
        <v>0</v>
      </c>
      <c r="J121" s="20">
        <f t="shared" si="79"/>
        <v>0</v>
      </c>
      <c r="K121" s="20">
        <f t="shared" si="79"/>
        <v>0</v>
      </c>
      <c r="L121" s="20">
        <f t="shared" si="79"/>
        <v>0</v>
      </c>
      <c r="M121" s="20">
        <f t="shared" si="79"/>
        <v>0</v>
      </c>
      <c r="N121" s="20">
        <f t="shared" si="79"/>
        <v>0</v>
      </c>
      <c r="O121" s="20">
        <f t="shared" si="79"/>
        <v>0</v>
      </c>
      <c r="P121" s="20">
        <f t="shared" si="79"/>
        <v>0</v>
      </c>
      <c r="Q121" s="20">
        <f t="shared" si="79"/>
        <v>0</v>
      </c>
      <c r="R121" s="20">
        <f t="shared" si="79"/>
        <v>0</v>
      </c>
      <c r="S121" s="20">
        <f t="shared" si="79"/>
        <v>0</v>
      </c>
      <c r="T121" s="20">
        <f t="shared" si="79"/>
        <v>0</v>
      </c>
      <c r="U121" s="20">
        <f t="shared" si="79"/>
        <v>0</v>
      </c>
      <c r="V121" s="20">
        <f t="shared" si="79"/>
        <v>0</v>
      </c>
      <c r="W121" s="20">
        <f t="shared" si="79"/>
        <v>0</v>
      </c>
      <c r="X121" s="20">
        <f t="shared" si="79"/>
        <v>0</v>
      </c>
      <c r="Y121" s="20">
        <f t="shared" si="79"/>
        <v>0</v>
      </c>
      <c r="Z121" s="20">
        <f t="shared" si="79"/>
        <v>0</v>
      </c>
      <c r="AA121" s="20">
        <f t="shared" si="79"/>
        <v>0</v>
      </c>
      <c r="AB121" s="20">
        <f t="shared" si="79"/>
        <v>0</v>
      </c>
      <c r="AC121" s="20">
        <f t="shared" si="79"/>
        <v>0</v>
      </c>
      <c r="AD121" s="20">
        <f t="shared" si="79"/>
        <v>5060.6919187499998</v>
      </c>
      <c r="AE121" s="20">
        <f t="shared" si="79"/>
        <v>5060.6919187499998</v>
      </c>
      <c r="AF121" s="20">
        <f t="shared" si="79"/>
        <v>5060.6919187499998</v>
      </c>
      <c r="AG121" s="20">
        <f t="shared" si="79"/>
        <v>5060.6919187499998</v>
      </c>
      <c r="AH121" s="20">
        <f t="shared" si="79"/>
        <v>5060.6919187499998</v>
      </c>
      <c r="AI121" s="20">
        <f t="shared" si="79"/>
        <v>5060.6919187499998</v>
      </c>
      <c r="AJ121" s="20">
        <f t="shared" si="79"/>
        <v>5060.6919187499998</v>
      </c>
      <c r="AK121" s="20">
        <f t="shared" si="79"/>
        <v>5212.5126763125008</v>
      </c>
      <c r="AL121" s="20">
        <f t="shared" ref="AL121:BQ121" si="80">AL17*AL61*(2080/12)</f>
        <v>5212.5126763125008</v>
      </c>
      <c r="AM121" s="20">
        <f t="shared" si="80"/>
        <v>5212.5126763125008</v>
      </c>
      <c r="AN121" s="20">
        <f t="shared" si="80"/>
        <v>5212.5126763125008</v>
      </c>
      <c r="AO121" s="20">
        <f t="shared" si="80"/>
        <v>5212.5126763125008</v>
      </c>
      <c r="AP121" s="20">
        <f t="shared" si="80"/>
        <v>5212.5126763125008</v>
      </c>
      <c r="AQ121" s="20">
        <f t="shared" si="80"/>
        <v>5212.5126763125008</v>
      </c>
      <c r="AR121" s="20">
        <f t="shared" si="80"/>
        <v>5212.5126763125008</v>
      </c>
      <c r="AS121" s="20">
        <f t="shared" si="80"/>
        <v>5212.5126763125008</v>
      </c>
      <c r="AT121" s="20">
        <f t="shared" si="80"/>
        <v>5212.5126763125008</v>
      </c>
      <c r="AU121" s="20">
        <f t="shared" si="80"/>
        <v>5212.5126763125008</v>
      </c>
      <c r="AV121" s="20">
        <f t="shared" si="80"/>
        <v>5212.5126763125008</v>
      </c>
      <c r="AW121" s="20">
        <f t="shared" si="80"/>
        <v>5368.8880566018752</v>
      </c>
      <c r="AX121" s="20">
        <f t="shared" si="80"/>
        <v>5368.8880566018752</v>
      </c>
      <c r="AY121" s="20">
        <f t="shared" si="80"/>
        <v>5368.8880566018752</v>
      </c>
      <c r="AZ121" s="20">
        <f t="shared" si="80"/>
        <v>5368.8880566018752</v>
      </c>
      <c r="BA121" s="20">
        <f t="shared" si="80"/>
        <v>5368.8880566018752</v>
      </c>
      <c r="BB121" s="20">
        <f t="shared" si="80"/>
        <v>5368.8880566018752</v>
      </c>
      <c r="BC121" s="20">
        <f t="shared" si="80"/>
        <v>5368.8880566018752</v>
      </c>
      <c r="BD121" s="20">
        <f t="shared" si="80"/>
        <v>5368.8880566018752</v>
      </c>
      <c r="BE121" s="20">
        <f t="shared" si="80"/>
        <v>5368.8880566018752</v>
      </c>
      <c r="BF121" s="20">
        <f t="shared" si="80"/>
        <v>5368.8880566018752</v>
      </c>
      <c r="BG121" s="20">
        <f t="shared" si="80"/>
        <v>5368.8880566018752</v>
      </c>
      <c r="BH121" s="20">
        <f t="shared" si="80"/>
        <v>5368.8880566018752</v>
      </c>
      <c r="BI121" s="20">
        <f t="shared" si="80"/>
        <v>0</v>
      </c>
      <c r="BJ121" s="20">
        <f t="shared" si="80"/>
        <v>0</v>
      </c>
      <c r="BK121" s="20">
        <f t="shared" si="80"/>
        <v>0</v>
      </c>
      <c r="BL121" s="20">
        <f t="shared" si="80"/>
        <v>0</v>
      </c>
      <c r="BM121" s="20">
        <f t="shared" si="80"/>
        <v>0</v>
      </c>
      <c r="BN121" s="20">
        <f t="shared" si="80"/>
        <v>0</v>
      </c>
      <c r="BO121" s="20">
        <f t="shared" si="80"/>
        <v>0</v>
      </c>
      <c r="BP121" s="20">
        <f t="shared" si="80"/>
        <v>0</v>
      </c>
      <c r="BQ121" s="20">
        <f t="shared" si="80"/>
        <v>0</v>
      </c>
      <c r="BR121" s="20">
        <f t="shared" ref="BR121:CW121" si="81">BR17*BR61*(2080/12)</f>
        <v>0</v>
      </c>
      <c r="BS121" s="20">
        <f t="shared" si="81"/>
        <v>0</v>
      </c>
      <c r="BT121" s="20">
        <f t="shared" si="81"/>
        <v>0</v>
      </c>
      <c r="BU121" s="20">
        <f t="shared" si="81"/>
        <v>0</v>
      </c>
      <c r="BV121" s="20">
        <f t="shared" si="81"/>
        <v>0</v>
      </c>
      <c r="BW121" s="20">
        <f t="shared" si="81"/>
        <v>0</v>
      </c>
      <c r="BX121" s="20">
        <f t="shared" si="81"/>
        <v>0</v>
      </c>
      <c r="BY121" s="20">
        <f t="shared" si="81"/>
        <v>0</v>
      </c>
      <c r="BZ121" s="20">
        <f t="shared" si="81"/>
        <v>0</v>
      </c>
      <c r="CA121" s="20">
        <f t="shared" si="81"/>
        <v>0</v>
      </c>
      <c r="CB121" s="20">
        <f t="shared" si="81"/>
        <v>0</v>
      </c>
      <c r="CC121" s="20">
        <f t="shared" si="81"/>
        <v>0</v>
      </c>
      <c r="CD121" s="20">
        <f t="shared" si="81"/>
        <v>0</v>
      </c>
      <c r="CE121" s="20">
        <f t="shared" si="81"/>
        <v>0</v>
      </c>
      <c r="CF121" s="20">
        <f t="shared" si="81"/>
        <v>0</v>
      </c>
      <c r="CG121" s="20">
        <f t="shared" si="81"/>
        <v>0</v>
      </c>
      <c r="CH121" s="20">
        <f t="shared" si="81"/>
        <v>0</v>
      </c>
      <c r="CI121" s="20">
        <f t="shared" si="81"/>
        <v>0</v>
      </c>
      <c r="CJ121" s="20">
        <f t="shared" si="81"/>
        <v>0</v>
      </c>
      <c r="CK121" s="20">
        <f t="shared" si="81"/>
        <v>0</v>
      </c>
      <c r="CL121" s="20">
        <f t="shared" si="81"/>
        <v>0</v>
      </c>
      <c r="CM121" s="20">
        <f t="shared" si="81"/>
        <v>0</v>
      </c>
      <c r="CN121" s="20">
        <f t="shared" si="81"/>
        <v>0</v>
      </c>
      <c r="CO121" s="20">
        <f t="shared" si="81"/>
        <v>0</v>
      </c>
      <c r="CP121" s="20">
        <f t="shared" si="81"/>
        <v>0</v>
      </c>
      <c r="CQ121" s="20">
        <f t="shared" si="81"/>
        <v>0</v>
      </c>
      <c r="CR121" s="20">
        <f t="shared" si="81"/>
        <v>0</v>
      </c>
      <c r="CS121" s="20">
        <f t="shared" si="81"/>
        <v>0</v>
      </c>
      <c r="CT121" s="20">
        <f t="shared" si="81"/>
        <v>0</v>
      </c>
      <c r="CU121" s="20">
        <f t="shared" si="81"/>
        <v>0</v>
      </c>
      <c r="CV121" s="20">
        <f t="shared" si="81"/>
        <v>0</v>
      </c>
      <c r="CW121" s="20">
        <f t="shared" si="81"/>
        <v>0</v>
      </c>
      <c r="CX121" s="20">
        <f t="shared" ref="CX121:DV121" si="82">CX17*CX61*(2080/12)</f>
        <v>0</v>
      </c>
      <c r="CY121" s="20">
        <f t="shared" si="82"/>
        <v>0</v>
      </c>
      <c r="CZ121" s="20">
        <f t="shared" si="82"/>
        <v>0</v>
      </c>
      <c r="DA121" s="20">
        <f t="shared" si="82"/>
        <v>0</v>
      </c>
      <c r="DB121" s="20">
        <f t="shared" si="82"/>
        <v>0</v>
      </c>
      <c r="DC121" s="20">
        <f t="shared" si="82"/>
        <v>0</v>
      </c>
      <c r="DD121" s="20">
        <f t="shared" si="82"/>
        <v>0</v>
      </c>
      <c r="DE121" s="20">
        <f t="shared" si="82"/>
        <v>0</v>
      </c>
      <c r="DF121" s="20">
        <f t="shared" si="82"/>
        <v>0</v>
      </c>
      <c r="DG121" s="20">
        <f t="shared" si="82"/>
        <v>0</v>
      </c>
      <c r="DH121" s="20">
        <f t="shared" si="82"/>
        <v>0</v>
      </c>
      <c r="DI121" s="20">
        <f t="shared" si="82"/>
        <v>0</v>
      </c>
      <c r="DJ121" s="20">
        <f t="shared" si="82"/>
        <v>0</v>
      </c>
      <c r="DK121" s="20">
        <f t="shared" si="82"/>
        <v>0</v>
      </c>
      <c r="DL121" s="20">
        <f t="shared" si="82"/>
        <v>0</v>
      </c>
      <c r="DM121" s="20">
        <f t="shared" si="82"/>
        <v>0</v>
      </c>
      <c r="DN121" s="20">
        <f t="shared" si="82"/>
        <v>0</v>
      </c>
      <c r="DO121" s="20">
        <f t="shared" si="82"/>
        <v>0</v>
      </c>
      <c r="DP121" s="20">
        <f t="shared" si="82"/>
        <v>0</v>
      </c>
      <c r="DQ121" s="20">
        <f t="shared" si="82"/>
        <v>0</v>
      </c>
      <c r="DR121" s="20">
        <f t="shared" si="82"/>
        <v>0</v>
      </c>
      <c r="DS121" s="20">
        <f t="shared" si="82"/>
        <v>0</v>
      </c>
      <c r="DT121" s="20">
        <f t="shared" si="82"/>
        <v>0</v>
      </c>
      <c r="DU121" s="20">
        <f t="shared" si="82"/>
        <v>0</v>
      </c>
      <c r="DV121" s="20">
        <f t="shared" si="82"/>
        <v>0</v>
      </c>
    </row>
    <row r="122" spans="3:126">
      <c r="C122" s="1" t="s">
        <v>43</v>
      </c>
      <c r="D122" s="1" t="s">
        <v>612</v>
      </c>
      <c r="E122" s="51"/>
      <c r="F122" s="20">
        <f t="shared" ref="F122:AK122" si="83">F18*F62*(2080/12)</f>
        <v>0</v>
      </c>
      <c r="G122" s="20">
        <f t="shared" si="83"/>
        <v>0</v>
      </c>
      <c r="H122" s="20">
        <f t="shared" si="83"/>
        <v>0</v>
      </c>
      <c r="I122" s="20">
        <f t="shared" si="83"/>
        <v>0</v>
      </c>
      <c r="J122" s="20">
        <f t="shared" si="83"/>
        <v>0</v>
      </c>
      <c r="K122" s="20">
        <f t="shared" si="83"/>
        <v>0</v>
      </c>
      <c r="L122" s="20">
        <f t="shared" si="83"/>
        <v>0</v>
      </c>
      <c r="M122" s="20">
        <f t="shared" si="83"/>
        <v>0</v>
      </c>
      <c r="N122" s="20">
        <f t="shared" si="83"/>
        <v>0</v>
      </c>
      <c r="O122" s="20">
        <f t="shared" si="83"/>
        <v>0</v>
      </c>
      <c r="P122" s="20">
        <f t="shared" si="83"/>
        <v>0</v>
      </c>
      <c r="Q122" s="20">
        <f t="shared" si="83"/>
        <v>0</v>
      </c>
      <c r="R122" s="20">
        <f t="shared" si="83"/>
        <v>0</v>
      </c>
      <c r="S122" s="20">
        <f t="shared" si="83"/>
        <v>0</v>
      </c>
      <c r="T122" s="20">
        <f t="shared" si="83"/>
        <v>0</v>
      </c>
      <c r="U122" s="20">
        <f t="shared" si="83"/>
        <v>0</v>
      </c>
      <c r="V122" s="20">
        <f t="shared" si="83"/>
        <v>0</v>
      </c>
      <c r="W122" s="20">
        <f t="shared" si="83"/>
        <v>0</v>
      </c>
      <c r="X122" s="20">
        <f t="shared" si="83"/>
        <v>0</v>
      </c>
      <c r="Y122" s="20">
        <f t="shared" si="83"/>
        <v>0</v>
      </c>
      <c r="Z122" s="20">
        <f t="shared" si="83"/>
        <v>0</v>
      </c>
      <c r="AA122" s="20">
        <f t="shared" si="83"/>
        <v>0</v>
      </c>
      <c r="AB122" s="20">
        <f t="shared" si="83"/>
        <v>0</v>
      </c>
      <c r="AC122" s="20">
        <f t="shared" si="83"/>
        <v>0</v>
      </c>
      <c r="AD122" s="20">
        <f t="shared" si="83"/>
        <v>13385.905750000002</v>
      </c>
      <c r="AE122" s="20">
        <f t="shared" si="83"/>
        <v>13385.905750000002</v>
      </c>
      <c r="AF122" s="20">
        <f t="shared" si="83"/>
        <v>13385.905750000002</v>
      </c>
      <c r="AG122" s="20">
        <f t="shared" si="83"/>
        <v>13385.905750000002</v>
      </c>
      <c r="AH122" s="20">
        <f t="shared" si="83"/>
        <v>13385.905750000002</v>
      </c>
      <c r="AI122" s="20">
        <f t="shared" si="83"/>
        <v>13385.905750000002</v>
      </c>
      <c r="AJ122" s="20">
        <f t="shared" si="83"/>
        <v>13385.905750000002</v>
      </c>
      <c r="AK122" s="20">
        <f t="shared" si="83"/>
        <v>13787.482922500001</v>
      </c>
      <c r="AL122" s="20">
        <f t="shared" ref="AL122:BQ122" si="84">AL18*AL62*(2080/12)</f>
        <v>13787.482922500001</v>
      </c>
      <c r="AM122" s="20">
        <f t="shared" si="84"/>
        <v>13787.482922500001</v>
      </c>
      <c r="AN122" s="20">
        <f t="shared" si="84"/>
        <v>13787.482922500001</v>
      </c>
      <c r="AO122" s="20">
        <f t="shared" si="84"/>
        <v>13787.482922500001</v>
      </c>
      <c r="AP122" s="20">
        <f t="shared" si="84"/>
        <v>13787.482922500001</v>
      </c>
      <c r="AQ122" s="20">
        <f t="shared" si="84"/>
        <v>13787.482922500001</v>
      </c>
      <c r="AR122" s="20">
        <f t="shared" si="84"/>
        <v>13787.482922500001</v>
      </c>
      <c r="AS122" s="20">
        <f t="shared" si="84"/>
        <v>13787.482922500001</v>
      </c>
      <c r="AT122" s="20">
        <f t="shared" si="84"/>
        <v>13787.482922500001</v>
      </c>
      <c r="AU122" s="20">
        <f t="shared" si="84"/>
        <v>13787.482922500001</v>
      </c>
      <c r="AV122" s="20">
        <f t="shared" si="84"/>
        <v>13787.482922500001</v>
      </c>
      <c r="AW122" s="20">
        <f t="shared" si="84"/>
        <v>14201.107410175</v>
      </c>
      <c r="AX122" s="20">
        <f t="shared" si="84"/>
        <v>14201.107410175</v>
      </c>
      <c r="AY122" s="20">
        <f t="shared" si="84"/>
        <v>14201.107410175</v>
      </c>
      <c r="AZ122" s="20">
        <f t="shared" si="84"/>
        <v>14201.107410175</v>
      </c>
      <c r="BA122" s="20">
        <f t="shared" si="84"/>
        <v>14201.107410175</v>
      </c>
      <c r="BB122" s="20">
        <f t="shared" si="84"/>
        <v>14201.107410175</v>
      </c>
      <c r="BC122" s="20">
        <f t="shared" si="84"/>
        <v>14201.107410175</v>
      </c>
      <c r="BD122" s="20">
        <f t="shared" si="84"/>
        <v>14201.107410175</v>
      </c>
      <c r="BE122" s="20">
        <f t="shared" si="84"/>
        <v>14201.107410175</v>
      </c>
      <c r="BF122" s="20">
        <f t="shared" si="84"/>
        <v>14201.107410175</v>
      </c>
      <c r="BG122" s="20">
        <f t="shared" si="84"/>
        <v>14201.107410175</v>
      </c>
      <c r="BH122" s="20">
        <f t="shared" si="84"/>
        <v>14201.107410175</v>
      </c>
      <c r="BI122" s="20">
        <f t="shared" si="84"/>
        <v>14627.14063248025</v>
      </c>
      <c r="BJ122" s="20">
        <f t="shared" si="84"/>
        <v>14627.14063248025</v>
      </c>
      <c r="BK122" s="20">
        <f t="shared" si="84"/>
        <v>14627.14063248025</v>
      </c>
      <c r="BL122" s="20">
        <f t="shared" si="84"/>
        <v>14627.14063248025</v>
      </c>
      <c r="BM122" s="20">
        <f t="shared" si="84"/>
        <v>14627.14063248025</v>
      </c>
      <c r="BN122" s="20">
        <f t="shared" si="84"/>
        <v>14627.14063248025</v>
      </c>
      <c r="BO122" s="20">
        <f t="shared" si="84"/>
        <v>14627.14063248025</v>
      </c>
      <c r="BP122" s="20">
        <f t="shared" si="84"/>
        <v>14627.14063248025</v>
      </c>
      <c r="BQ122" s="20">
        <f t="shared" si="84"/>
        <v>14627.14063248025</v>
      </c>
      <c r="BR122" s="20">
        <f t="shared" ref="BR122:CW122" si="85">BR18*BR62*(2080/12)</f>
        <v>14627.14063248025</v>
      </c>
      <c r="BS122" s="20">
        <f t="shared" si="85"/>
        <v>14627.14063248025</v>
      </c>
      <c r="BT122" s="20">
        <f t="shared" si="85"/>
        <v>14627.14063248025</v>
      </c>
      <c r="BU122" s="20">
        <f t="shared" si="85"/>
        <v>15065.954851454659</v>
      </c>
      <c r="BV122" s="20">
        <f t="shared" si="85"/>
        <v>15065.954851454659</v>
      </c>
      <c r="BW122" s="20">
        <f t="shared" si="85"/>
        <v>15065.954851454659</v>
      </c>
      <c r="BX122" s="20">
        <f t="shared" si="85"/>
        <v>15065.954851454659</v>
      </c>
      <c r="BY122" s="20">
        <f t="shared" si="85"/>
        <v>15065.954851454659</v>
      </c>
      <c r="BZ122" s="20">
        <f t="shared" si="85"/>
        <v>15065.954851454659</v>
      </c>
      <c r="CA122" s="20">
        <f t="shared" si="85"/>
        <v>15065.954851454659</v>
      </c>
      <c r="CB122" s="20">
        <f t="shared" si="85"/>
        <v>15065.954851454659</v>
      </c>
      <c r="CC122" s="20">
        <f t="shared" si="85"/>
        <v>15065.954851454659</v>
      </c>
      <c r="CD122" s="20">
        <f t="shared" si="85"/>
        <v>15065.954851454659</v>
      </c>
      <c r="CE122" s="20">
        <f t="shared" si="85"/>
        <v>15065.954851454659</v>
      </c>
      <c r="CF122" s="20">
        <f t="shared" si="85"/>
        <v>15065.954851454659</v>
      </c>
      <c r="CG122" s="20">
        <f t="shared" si="85"/>
        <v>15517.933496998301</v>
      </c>
      <c r="CH122" s="20">
        <f t="shared" si="85"/>
        <v>15517.933496998301</v>
      </c>
      <c r="CI122" s="20">
        <f t="shared" si="85"/>
        <v>15517.933496998301</v>
      </c>
      <c r="CJ122" s="20">
        <f t="shared" si="85"/>
        <v>15517.933496998301</v>
      </c>
      <c r="CK122" s="20">
        <f t="shared" si="85"/>
        <v>15517.933496998301</v>
      </c>
      <c r="CL122" s="20">
        <f t="shared" si="85"/>
        <v>15517.933496998301</v>
      </c>
      <c r="CM122" s="20">
        <f t="shared" si="85"/>
        <v>15517.933496998301</v>
      </c>
      <c r="CN122" s="20">
        <f t="shared" si="85"/>
        <v>15517.933496998301</v>
      </c>
      <c r="CO122" s="20">
        <f t="shared" si="85"/>
        <v>15517.933496998301</v>
      </c>
      <c r="CP122" s="20">
        <f t="shared" si="85"/>
        <v>15517.933496998301</v>
      </c>
      <c r="CQ122" s="20">
        <f t="shared" si="85"/>
        <v>15517.933496998301</v>
      </c>
      <c r="CR122" s="20">
        <f t="shared" si="85"/>
        <v>15517.933496998301</v>
      </c>
      <c r="CS122" s="20">
        <f t="shared" si="85"/>
        <v>15983.471501908249</v>
      </c>
      <c r="CT122" s="20">
        <f t="shared" si="85"/>
        <v>15983.471501908249</v>
      </c>
      <c r="CU122" s="20">
        <f t="shared" si="85"/>
        <v>15983.471501908249</v>
      </c>
      <c r="CV122" s="20">
        <f t="shared" si="85"/>
        <v>15983.471501908249</v>
      </c>
      <c r="CW122" s="20">
        <f t="shared" si="85"/>
        <v>15983.471501908249</v>
      </c>
      <c r="CX122" s="20">
        <f t="shared" ref="CX122:DV122" si="86">CX18*CX62*(2080/12)</f>
        <v>15983.471501908249</v>
      </c>
      <c r="CY122" s="20">
        <f t="shared" si="86"/>
        <v>15983.471501908249</v>
      </c>
      <c r="CZ122" s="20">
        <f t="shared" si="86"/>
        <v>15983.471501908249</v>
      </c>
      <c r="DA122" s="20">
        <f t="shared" si="86"/>
        <v>15983.471501908249</v>
      </c>
      <c r="DB122" s="20">
        <f t="shared" si="86"/>
        <v>15983.471501908249</v>
      </c>
      <c r="DC122" s="20">
        <f t="shared" si="86"/>
        <v>15983.471501908249</v>
      </c>
      <c r="DD122" s="20">
        <f t="shared" si="86"/>
        <v>15983.471501908249</v>
      </c>
      <c r="DE122" s="20">
        <f t="shared" si="86"/>
        <v>16462.975646965497</v>
      </c>
      <c r="DF122" s="20">
        <f t="shared" si="86"/>
        <v>16462.975646965497</v>
      </c>
      <c r="DG122" s="20">
        <f t="shared" si="86"/>
        <v>16462.975646965497</v>
      </c>
      <c r="DH122" s="20">
        <f t="shared" si="86"/>
        <v>16462.975646965497</v>
      </c>
      <c r="DI122" s="20">
        <f t="shared" si="86"/>
        <v>16462.975646965497</v>
      </c>
      <c r="DJ122" s="20">
        <f t="shared" si="86"/>
        <v>16462.975646965497</v>
      </c>
      <c r="DK122" s="20">
        <f t="shared" si="86"/>
        <v>16462.975646965497</v>
      </c>
      <c r="DL122" s="20">
        <f t="shared" si="86"/>
        <v>16462.975646965497</v>
      </c>
      <c r="DM122" s="20">
        <f t="shared" si="86"/>
        <v>16462.975646965497</v>
      </c>
      <c r="DN122" s="20">
        <f t="shared" si="86"/>
        <v>16462.975646965497</v>
      </c>
      <c r="DO122" s="20">
        <f t="shared" si="86"/>
        <v>16462.975646965497</v>
      </c>
      <c r="DP122" s="20">
        <f t="shared" si="86"/>
        <v>16462.975646965497</v>
      </c>
      <c r="DQ122" s="20">
        <f t="shared" si="86"/>
        <v>16956.864916374463</v>
      </c>
      <c r="DR122" s="20">
        <f t="shared" si="86"/>
        <v>16956.864916374463</v>
      </c>
      <c r="DS122" s="20">
        <f t="shared" si="86"/>
        <v>16956.864916374463</v>
      </c>
      <c r="DT122" s="20">
        <f t="shared" si="86"/>
        <v>16956.864916374463</v>
      </c>
      <c r="DU122" s="20">
        <f t="shared" si="86"/>
        <v>16956.864916374463</v>
      </c>
      <c r="DV122" s="20">
        <f t="shared" si="86"/>
        <v>16956.864916374463</v>
      </c>
    </row>
    <row r="123" spans="3:126">
      <c r="C123" s="1" t="s">
        <v>43</v>
      </c>
      <c r="D123" s="1" t="s">
        <v>613</v>
      </c>
      <c r="E123" s="51"/>
      <c r="F123" s="20">
        <f t="shared" ref="F123:AK123" si="87">F19*F63*(2080/12)</f>
        <v>0</v>
      </c>
      <c r="G123" s="20">
        <f t="shared" si="87"/>
        <v>0</v>
      </c>
      <c r="H123" s="20">
        <f t="shared" si="87"/>
        <v>0</v>
      </c>
      <c r="I123" s="20">
        <f t="shared" si="87"/>
        <v>0</v>
      </c>
      <c r="J123" s="20">
        <f t="shared" si="87"/>
        <v>0</v>
      </c>
      <c r="K123" s="20">
        <f t="shared" si="87"/>
        <v>0</v>
      </c>
      <c r="L123" s="20">
        <f t="shared" si="87"/>
        <v>0</v>
      </c>
      <c r="M123" s="20">
        <f t="shared" si="87"/>
        <v>0</v>
      </c>
      <c r="N123" s="20">
        <f t="shared" si="87"/>
        <v>0</v>
      </c>
      <c r="O123" s="20">
        <f t="shared" si="87"/>
        <v>0</v>
      </c>
      <c r="P123" s="20">
        <f t="shared" si="87"/>
        <v>0</v>
      </c>
      <c r="Q123" s="20">
        <f t="shared" si="87"/>
        <v>0</v>
      </c>
      <c r="R123" s="20">
        <f t="shared" si="87"/>
        <v>0</v>
      </c>
      <c r="S123" s="20">
        <f t="shared" si="87"/>
        <v>0</v>
      </c>
      <c r="T123" s="20">
        <f t="shared" si="87"/>
        <v>0</v>
      </c>
      <c r="U123" s="20">
        <f t="shared" si="87"/>
        <v>0</v>
      </c>
      <c r="V123" s="20">
        <f t="shared" si="87"/>
        <v>0</v>
      </c>
      <c r="W123" s="20">
        <f t="shared" si="87"/>
        <v>0</v>
      </c>
      <c r="X123" s="20">
        <f t="shared" si="87"/>
        <v>0</v>
      </c>
      <c r="Y123" s="20">
        <f t="shared" si="87"/>
        <v>0</v>
      </c>
      <c r="Z123" s="20">
        <f t="shared" si="87"/>
        <v>0</v>
      </c>
      <c r="AA123" s="20">
        <f t="shared" si="87"/>
        <v>0</v>
      </c>
      <c r="AB123" s="20">
        <f t="shared" si="87"/>
        <v>0</v>
      </c>
      <c r="AC123" s="20">
        <f t="shared" si="87"/>
        <v>0</v>
      </c>
      <c r="AD123" s="20">
        <f t="shared" si="87"/>
        <v>0</v>
      </c>
      <c r="AE123" s="20">
        <f t="shared" si="87"/>
        <v>0</v>
      </c>
      <c r="AF123" s="20">
        <f t="shared" si="87"/>
        <v>0</v>
      </c>
      <c r="AG123" s="20">
        <f t="shared" si="87"/>
        <v>0</v>
      </c>
      <c r="AH123" s="20">
        <f t="shared" si="87"/>
        <v>0</v>
      </c>
      <c r="AI123" s="20">
        <f t="shared" si="87"/>
        <v>0</v>
      </c>
      <c r="AJ123" s="20">
        <f t="shared" si="87"/>
        <v>0</v>
      </c>
      <c r="AK123" s="20">
        <f t="shared" si="87"/>
        <v>0</v>
      </c>
      <c r="AL123" s="20">
        <f t="shared" ref="AL123:BQ123" si="88">AL19*AL63*(2080/12)</f>
        <v>0</v>
      </c>
      <c r="AM123" s="20">
        <f t="shared" si="88"/>
        <v>0</v>
      </c>
      <c r="AN123" s="20">
        <f t="shared" si="88"/>
        <v>0</v>
      </c>
      <c r="AO123" s="20">
        <f t="shared" si="88"/>
        <v>0</v>
      </c>
      <c r="AP123" s="20">
        <f t="shared" si="88"/>
        <v>0</v>
      </c>
      <c r="AQ123" s="20">
        <f t="shared" si="88"/>
        <v>0</v>
      </c>
      <c r="AR123" s="20">
        <f t="shared" si="88"/>
        <v>0</v>
      </c>
      <c r="AS123" s="20">
        <f t="shared" si="88"/>
        <v>0</v>
      </c>
      <c r="AT123" s="20">
        <f t="shared" si="88"/>
        <v>0</v>
      </c>
      <c r="AU123" s="20">
        <f t="shared" si="88"/>
        <v>0</v>
      </c>
      <c r="AV123" s="20">
        <f t="shared" si="88"/>
        <v>0</v>
      </c>
      <c r="AW123" s="20">
        <f t="shared" si="88"/>
        <v>0</v>
      </c>
      <c r="AX123" s="20">
        <f t="shared" si="88"/>
        <v>0</v>
      </c>
      <c r="AY123" s="20">
        <f t="shared" si="88"/>
        <v>0</v>
      </c>
      <c r="AZ123" s="20">
        <f t="shared" si="88"/>
        <v>0</v>
      </c>
      <c r="BA123" s="20">
        <f t="shared" si="88"/>
        <v>0</v>
      </c>
      <c r="BB123" s="20">
        <f t="shared" si="88"/>
        <v>0</v>
      </c>
      <c r="BC123" s="20">
        <f t="shared" si="88"/>
        <v>0</v>
      </c>
      <c r="BD123" s="20">
        <f t="shared" si="88"/>
        <v>0</v>
      </c>
      <c r="BE123" s="20">
        <f t="shared" si="88"/>
        <v>0</v>
      </c>
      <c r="BF123" s="20">
        <f t="shared" si="88"/>
        <v>0</v>
      </c>
      <c r="BG123" s="20">
        <f t="shared" si="88"/>
        <v>0</v>
      </c>
      <c r="BH123" s="20">
        <f t="shared" si="88"/>
        <v>0</v>
      </c>
      <c r="BI123" s="20">
        <f t="shared" si="88"/>
        <v>0</v>
      </c>
      <c r="BJ123" s="20">
        <f t="shared" si="88"/>
        <v>0</v>
      </c>
      <c r="BK123" s="20">
        <f t="shared" si="88"/>
        <v>0</v>
      </c>
      <c r="BL123" s="20">
        <f t="shared" si="88"/>
        <v>0</v>
      </c>
      <c r="BM123" s="20">
        <f t="shared" si="88"/>
        <v>0</v>
      </c>
      <c r="BN123" s="20">
        <f t="shared" si="88"/>
        <v>0</v>
      </c>
      <c r="BO123" s="20">
        <f t="shared" si="88"/>
        <v>0</v>
      </c>
      <c r="BP123" s="20">
        <f t="shared" si="88"/>
        <v>0</v>
      </c>
      <c r="BQ123" s="20">
        <f t="shared" si="88"/>
        <v>0</v>
      </c>
      <c r="BR123" s="20">
        <f t="shared" ref="BR123:CW123" si="89">BR19*BR63*(2080/12)</f>
        <v>0</v>
      </c>
      <c r="BS123" s="20">
        <f t="shared" si="89"/>
        <v>0</v>
      </c>
      <c r="BT123" s="20">
        <f t="shared" si="89"/>
        <v>0</v>
      </c>
      <c r="BU123" s="20">
        <f t="shared" si="89"/>
        <v>0</v>
      </c>
      <c r="BV123" s="20">
        <f t="shared" si="89"/>
        <v>0</v>
      </c>
      <c r="BW123" s="20">
        <f t="shared" si="89"/>
        <v>0</v>
      </c>
      <c r="BX123" s="20">
        <f t="shared" si="89"/>
        <v>0</v>
      </c>
      <c r="BY123" s="20">
        <f t="shared" si="89"/>
        <v>0</v>
      </c>
      <c r="BZ123" s="20">
        <f t="shared" si="89"/>
        <v>0</v>
      </c>
      <c r="CA123" s="20">
        <f t="shared" si="89"/>
        <v>0</v>
      </c>
      <c r="CB123" s="20">
        <f t="shared" si="89"/>
        <v>0</v>
      </c>
      <c r="CC123" s="20">
        <f t="shared" si="89"/>
        <v>0</v>
      </c>
      <c r="CD123" s="20">
        <f t="shared" si="89"/>
        <v>0</v>
      </c>
      <c r="CE123" s="20">
        <f t="shared" si="89"/>
        <v>0</v>
      </c>
      <c r="CF123" s="20">
        <f t="shared" si="89"/>
        <v>0</v>
      </c>
      <c r="CG123" s="20">
        <f t="shared" si="89"/>
        <v>0</v>
      </c>
      <c r="CH123" s="20">
        <f t="shared" si="89"/>
        <v>0</v>
      </c>
      <c r="CI123" s="20">
        <f t="shared" si="89"/>
        <v>0</v>
      </c>
      <c r="CJ123" s="20">
        <f t="shared" si="89"/>
        <v>0</v>
      </c>
      <c r="CK123" s="20">
        <f t="shared" si="89"/>
        <v>0</v>
      </c>
      <c r="CL123" s="20">
        <f t="shared" si="89"/>
        <v>0</v>
      </c>
      <c r="CM123" s="20">
        <f t="shared" si="89"/>
        <v>0</v>
      </c>
      <c r="CN123" s="20">
        <f t="shared" si="89"/>
        <v>0</v>
      </c>
      <c r="CO123" s="20">
        <f t="shared" si="89"/>
        <v>0</v>
      </c>
      <c r="CP123" s="20">
        <f t="shared" si="89"/>
        <v>0</v>
      </c>
      <c r="CQ123" s="20">
        <f t="shared" si="89"/>
        <v>0</v>
      </c>
      <c r="CR123" s="20">
        <f t="shared" si="89"/>
        <v>0</v>
      </c>
      <c r="CS123" s="20">
        <f t="shared" si="89"/>
        <v>0</v>
      </c>
      <c r="CT123" s="20">
        <f t="shared" si="89"/>
        <v>0</v>
      </c>
      <c r="CU123" s="20">
        <f t="shared" si="89"/>
        <v>0</v>
      </c>
      <c r="CV123" s="20">
        <f t="shared" si="89"/>
        <v>0</v>
      </c>
      <c r="CW123" s="20">
        <f t="shared" si="89"/>
        <v>0</v>
      </c>
      <c r="CX123" s="20">
        <f t="shared" ref="CX123:DV123" si="90">CX19*CX63*(2080/12)</f>
        <v>0</v>
      </c>
      <c r="CY123" s="20">
        <f t="shared" si="90"/>
        <v>0</v>
      </c>
      <c r="CZ123" s="20">
        <f t="shared" si="90"/>
        <v>0</v>
      </c>
      <c r="DA123" s="20">
        <f t="shared" si="90"/>
        <v>0</v>
      </c>
      <c r="DB123" s="20">
        <f t="shared" si="90"/>
        <v>0</v>
      </c>
      <c r="DC123" s="20">
        <f t="shared" si="90"/>
        <v>0</v>
      </c>
      <c r="DD123" s="20">
        <f t="shared" si="90"/>
        <v>0</v>
      </c>
      <c r="DE123" s="20">
        <f t="shared" si="90"/>
        <v>0</v>
      </c>
      <c r="DF123" s="20">
        <f t="shared" si="90"/>
        <v>0</v>
      </c>
      <c r="DG123" s="20">
        <f t="shared" si="90"/>
        <v>0</v>
      </c>
      <c r="DH123" s="20">
        <f t="shared" si="90"/>
        <v>0</v>
      </c>
      <c r="DI123" s="20">
        <f t="shared" si="90"/>
        <v>0</v>
      </c>
      <c r="DJ123" s="20">
        <f t="shared" si="90"/>
        <v>0</v>
      </c>
      <c r="DK123" s="20">
        <f t="shared" si="90"/>
        <v>0</v>
      </c>
      <c r="DL123" s="20">
        <f t="shared" si="90"/>
        <v>0</v>
      </c>
      <c r="DM123" s="20">
        <f t="shared" si="90"/>
        <v>0</v>
      </c>
      <c r="DN123" s="20">
        <f t="shared" si="90"/>
        <v>0</v>
      </c>
      <c r="DO123" s="20">
        <f t="shared" si="90"/>
        <v>0</v>
      </c>
      <c r="DP123" s="20">
        <f t="shared" si="90"/>
        <v>0</v>
      </c>
      <c r="DQ123" s="20">
        <f t="shared" si="90"/>
        <v>0</v>
      </c>
      <c r="DR123" s="20">
        <f t="shared" si="90"/>
        <v>0</v>
      </c>
      <c r="DS123" s="20">
        <f t="shared" si="90"/>
        <v>0</v>
      </c>
      <c r="DT123" s="20">
        <f t="shared" si="90"/>
        <v>0</v>
      </c>
      <c r="DU123" s="20">
        <f t="shared" si="90"/>
        <v>0</v>
      </c>
      <c r="DV123" s="20">
        <f t="shared" si="90"/>
        <v>0</v>
      </c>
    </row>
    <row r="124" spans="3:126">
      <c r="C124" s="1" t="s">
        <v>43</v>
      </c>
      <c r="D124" s="1" t="s">
        <v>145</v>
      </c>
      <c r="E124" s="51"/>
      <c r="F124" s="20">
        <f t="shared" ref="F124:AK124" si="91">F20*F64*(2080/12)</f>
        <v>0</v>
      </c>
      <c r="G124" s="20">
        <f t="shared" si="91"/>
        <v>0</v>
      </c>
      <c r="H124" s="20">
        <f t="shared" si="91"/>
        <v>0</v>
      </c>
      <c r="I124" s="20">
        <f t="shared" si="91"/>
        <v>0</v>
      </c>
      <c r="J124" s="20">
        <f t="shared" si="91"/>
        <v>0</v>
      </c>
      <c r="K124" s="20">
        <f t="shared" si="91"/>
        <v>0</v>
      </c>
      <c r="L124" s="20">
        <f t="shared" si="91"/>
        <v>0</v>
      </c>
      <c r="M124" s="20">
        <f t="shared" si="91"/>
        <v>0</v>
      </c>
      <c r="N124" s="20">
        <f t="shared" si="91"/>
        <v>0</v>
      </c>
      <c r="O124" s="20">
        <f t="shared" si="91"/>
        <v>0</v>
      </c>
      <c r="P124" s="20">
        <f t="shared" si="91"/>
        <v>0</v>
      </c>
      <c r="Q124" s="20">
        <f t="shared" si="91"/>
        <v>0</v>
      </c>
      <c r="R124" s="20">
        <f t="shared" si="91"/>
        <v>0</v>
      </c>
      <c r="S124" s="20">
        <f t="shared" si="91"/>
        <v>0</v>
      </c>
      <c r="T124" s="20">
        <f t="shared" si="91"/>
        <v>0</v>
      </c>
      <c r="U124" s="20">
        <f t="shared" si="91"/>
        <v>0</v>
      </c>
      <c r="V124" s="20">
        <f t="shared" si="91"/>
        <v>0</v>
      </c>
      <c r="W124" s="20">
        <f t="shared" si="91"/>
        <v>0</v>
      </c>
      <c r="X124" s="20">
        <f t="shared" si="91"/>
        <v>0</v>
      </c>
      <c r="Y124" s="20">
        <f t="shared" si="91"/>
        <v>0</v>
      </c>
      <c r="Z124" s="20">
        <f t="shared" si="91"/>
        <v>0</v>
      </c>
      <c r="AA124" s="20">
        <f t="shared" si="91"/>
        <v>0</v>
      </c>
      <c r="AB124" s="20">
        <f t="shared" si="91"/>
        <v>0</v>
      </c>
      <c r="AC124" s="20">
        <f t="shared" si="91"/>
        <v>0</v>
      </c>
      <c r="AD124" s="20">
        <f t="shared" si="91"/>
        <v>4524.4361435000001</v>
      </c>
      <c r="AE124" s="20">
        <f t="shared" si="91"/>
        <v>4524.4361435000001</v>
      </c>
      <c r="AF124" s="20">
        <f t="shared" si="91"/>
        <v>4524.4361435000001</v>
      </c>
      <c r="AG124" s="20">
        <f t="shared" si="91"/>
        <v>4524.4361435000001</v>
      </c>
      <c r="AH124" s="20">
        <f t="shared" si="91"/>
        <v>4524.4361435000001</v>
      </c>
      <c r="AI124" s="20">
        <f t="shared" si="91"/>
        <v>4524.4361435000001</v>
      </c>
      <c r="AJ124" s="20">
        <f t="shared" si="91"/>
        <v>4524.4361435000001</v>
      </c>
      <c r="AK124" s="20">
        <f t="shared" si="91"/>
        <v>4660.1692278050004</v>
      </c>
      <c r="AL124" s="20">
        <f t="shared" ref="AL124:BQ124" si="92">AL20*AL64*(2080/12)</f>
        <v>4660.1692278050004</v>
      </c>
      <c r="AM124" s="20">
        <f t="shared" si="92"/>
        <v>4660.1692278050004</v>
      </c>
      <c r="AN124" s="20">
        <f t="shared" si="92"/>
        <v>4660.1692278050004</v>
      </c>
      <c r="AO124" s="20">
        <f t="shared" si="92"/>
        <v>4660.1692278050004</v>
      </c>
      <c r="AP124" s="20">
        <f t="shared" si="92"/>
        <v>4660.1692278050004</v>
      </c>
      <c r="AQ124" s="20">
        <f t="shared" si="92"/>
        <v>4660.1692278050004</v>
      </c>
      <c r="AR124" s="20">
        <f t="shared" si="92"/>
        <v>4660.1692278050004</v>
      </c>
      <c r="AS124" s="20">
        <f t="shared" si="92"/>
        <v>4660.1692278050004</v>
      </c>
      <c r="AT124" s="20">
        <f t="shared" si="92"/>
        <v>4660.1692278050004</v>
      </c>
      <c r="AU124" s="20">
        <f t="shared" si="92"/>
        <v>4660.1692278050004</v>
      </c>
      <c r="AV124" s="20">
        <f t="shared" si="92"/>
        <v>4660.1692278050004</v>
      </c>
      <c r="AW124" s="20">
        <f t="shared" si="92"/>
        <v>4799.9743046391504</v>
      </c>
      <c r="AX124" s="20">
        <f t="shared" si="92"/>
        <v>4799.9743046391504</v>
      </c>
      <c r="AY124" s="20">
        <f t="shared" si="92"/>
        <v>4799.9743046391504</v>
      </c>
      <c r="AZ124" s="20">
        <f t="shared" si="92"/>
        <v>4799.9743046391504</v>
      </c>
      <c r="BA124" s="20">
        <f t="shared" si="92"/>
        <v>4799.9743046391504</v>
      </c>
      <c r="BB124" s="20">
        <f t="shared" si="92"/>
        <v>4799.9743046391504</v>
      </c>
      <c r="BC124" s="20">
        <f t="shared" si="92"/>
        <v>4799.9743046391504</v>
      </c>
      <c r="BD124" s="20">
        <f t="shared" si="92"/>
        <v>4799.9743046391504</v>
      </c>
      <c r="BE124" s="20">
        <f t="shared" si="92"/>
        <v>4799.9743046391504</v>
      </c>
      <c r="BF124" s="20">
        <f t="shared" si="92"/>
        <v>4799.9743046391504</v>
      </c>
      <c r="BG124" s="20">
        <f t="shared" si="92"/>
        <v>4799.9743046391504</v>
      </c>
      <c r="BH124" s="20">
        <f t="shared" si="92"/>
        <v>4799.9743046391504</v>
      </c>
      <c r="BI124" s="20">
        <f t="shared" si="92"/>
        <v>4943.973533778325</v>
      </c>
      <c r="BJ124" s="20">
        <f t="shared" si="92"/>
        <v>4943.973533778325</v>
      </c>
      <c r="BK124" s="20">
        <f t="shared" si="92"/>
        <v>4943.973533778325</v>
      </c>
      <c r="BL124" s="20">
        <f t="shared" si="92"/>
        <v>4943.973533778325</v>
      </c>
      <c r="BM124" s="20">
        <f t="shared" si="92"/>
        <v>4943.973533778325</v>
      </c>
      <c r="BN124" s="20">
        <f t="shared" si="92"/>
        <v>4943.973533778325</v>
      </c>
      <c r="BO124" s="20">
        <f t="shared" si="92"/>
        <v>4943.973533778325</v>
      </c>
      <c r="BP124" s="20">
        <f t="shared" si="92"/>
        <v>4943.973533778325</v>
      </c>
      <c r="BQ124" s="20">
        <f t="shared" si="92"/>
        <v>4943.973533778325</v>
      </c>
      <c r="BR124" s="20">
        <f t="shared" ref="BR124:CW124" si="93">BR20*BR64*(2080/12)</f>
        <v>4943.973533778325</v>
      </c>
      <c r="BS124" s="20">
        <f t="shared" si="93"/>
        <v>4943.973533778325</v>
      </c>
      <c r="BT124" s="20">
        <f t="shared" si="93"/>
        <v>4943.973533778325</v>
      </c>
      <c r="BU124" s="20">
        <f t="shared" si="93"/>
        <v>5092.2927397916746</v>
      </c>
      <c r="BV124" s="20">
        <f t="shared" si="93"/>
        <v>5092.2927397916746</v>
      </c>
      <c r="BW124" s="20">
        <f t="shared" si="93"/>
        <v>5092.2927397916746</v>
      </c>
      <c r="BX124" s="20">
        <f t="shared" si="93"/>
        <v>5092.2927397916746</v>
      </c>
      <c r="BY124" s="20">
        <f t="shared" si="93"/>
        <v>5092.2927397916746</v>
      </c>
      <c r="BZ124" s="20">
        <f t="shared" si="93"/>
        <v>5092.2927397916746</v>
      </c>
      <c r="CA124" s="20">
        <f t="shared" si="93"/>
        <v>5092.2927397916746</v>
      </c>
      <c r="CB124" s="20">
        <f t="shared" si="93"/>
        <v>5092.2927397916746</v>
      </c>
      <c r="CC124" s="20">
        <f t="shared" si="93"/>
        <v>5092.2927397916746</v>
      </c>
      <c r="CD124" s="20">
        <f t="shared" si="93"/>
        <v>5092.2927397916746</v>
      </c>
      <c r="CE124" s="20">
        <f t="shared" si="93"/>
        <v>5092.2927397916746</v>
      </c>
      <c r="CF124" s="20">
        <f t="shared" si="93"/>
        <v>5092.2927397916746</v>
      </c>
      <c r="CG124" s="20">
        <f t="shared" si="93"/>
        <v>5245.0615219854253</v>
      </c>
      <c r="CH124" s="20">
        <f t="shared" si="93"/>
        <v>5245.0615219854253</v>
      </c>
      <c r="CI124" s="20">
        <f t="shared" si="93"/>
        <v>5245.0615219854253</v>
      </c>
      <c r="CJ124" s="20">
        <f t="shared" si="93"/>
        <v>5245.0615219854253</v>
      </c>
      <c r="CK124" s="20">
        <f t="shared" si="93"/>
        <v>5245.0615219854253</v>
      </c>
      <c r="CL124" s="20">
        <f t="shared" si="93"/>
        <v>5245.0615219854253</v>
      </c>
      <c r="CM124" s="20">
        <f t="shared" si="93"/>
        <v>5245.0615219854253</v>
      </c>
      <c r="CN124" s="20">
        <f t="shared" si="93"/>
        <v>5245.0615219854253</v>
      </c>
      <c r="CO124" s="20">
        <f t="shared" si="93"/>
        <v>5245.0615219854253</v>
      </c>
      <c r="CP124" s="20">
        <f t="shared" si="93"/>
        <v>5245.0615219854253</v>
      </c>
      <c r="CQ124" s="20">
        <f t="shared" si="93"/>
        <v>5245.0615219854253</v>
      </c>
      <c r="CR124" s="20">
        <f t="shared" si="93"/>
        <v>5245.0615219854253</v>
      </c>
      <c r="CS124" s="20">
        <f t="shared" si="93"/>
        <v>5402.4133676449883</v>
      </c>
      <c r="CT124" s="20">
        <f t="shared" si="93"/>
        <v>5402.4133676449883</v>
      </c>
      <c r="CU124" s="20">
        <f t="shared" si="93"/>
        <v>5402.4133676449883</v>
      </c>
      <c r="CV124" s="20">
        <f t="shared" si="93"/>
        <v>5402.4133676449883</v>
      </c>
      <c r="CW124" s="20">
        <f t="shared" si="93"/>
        <v>5402.4133676449883</v>
      </c>
      <c r="CX124" s="20">
        <f t="shared" ref="CX124:DV124" si="94">CX20*CX64*(2080/12)</f>
        <v>5402.4133676449883</v>
      </c>
      <c r="CY124" s="20">
        <f t="shared" si="94"/>
        <v>5402.4133676449883</v>
      </c>
      <c r="CZ124" s="20">
        <f t="shared" si="94"/>
        <v>5402.4133676449883</v>
      </c>
      <c r="DA124" s="20">
        <f t="shared" si="94"/>
        <v>5402.4133676449883</v>
      </c>
      <c r="DB124" s="20">
        <f t="shared" si="94"/>
        <v>5402.4133676449883</v>
      </c>
      <c r="DC124" s="20">
        <f t="shared" si="94"/>
        <v>5402.4133676449883</v>
      </c>
      <c r="DD124" s="20">
        <f t="shared" si="94"/>
        <v>5402.4133676449883</v>
      </c>
      <c r="DE124" s="20">
        <f t="shared" si="94"/>
        <v>5564.485768674338</v>
      </c>
      <c r="DF124" s="20">
        <f t="shared" si="94"/>
        <v>5564.485768674338</v>
      </c>
      <c r="DG124" s="20">
        <f t="shared" si="94"/>
        <v>5564.485768674338</v>
      </c>
      <c r="DH124" s="20">
        <f t="shared" si="94"/>
        <v>5564.485768674338</v>
      </c>
      <c r="DI124" s="20">
        <f t="shared" si="94"/>
        <v>5564.485768674338</v>
      </c>
      <c r="DJ124" s="20">
        <f t="shared" si="94"/>
        <v>5564.485768674338</v>
      </c>
      <c r="DK124" s="20">
        <f t="shared" si="94"/>
        <v>5564.485768674338</v>
      </c>
      <c r="DL124" s="20">
        <f t="shared" si="94"/>
        <v>5564.485768674338</v>
      </c>
      <c r="DM124" s="20">
        <f t="shared" si="94"/>
        <v>5564.485768674338</v>
      </c>
      <c r="DN124" s="20">
        <f t="shared" si="94"/>
        <v>5564.485768674338</v>
      </c>
      <c r="DO124" s="20">
        <f t="shared" si="94"/>
        <v>5564.485768674338</v>
      </c>
      <c r="DP124" s="20">
        <f t="shared" si="94"/>
        <v>5564.485768674338</v>
      </c>
      <c r="DQ124" s="20">
        <f t="shared" si="94"/>
        <v>5731.420341734568</v>
      </c>
      <c r="DR124" s="20">
        <f t="shared" si="94"/>
        <v>5731.420341734568</v>
      </c>
      <c r="DS124" s="20">
        <f t="shared" si="94"/>
        <v>5731.420341734568</v>
      </c>
      <c r="DT124" s="20">
        <f t="shared" si="94"/>
        <v>5731.420341734568</v>
      </c>
      <c r="DU124" s="20">
        <f t="shared" si="94"/>
        <v>5731.420341734568</v>
      </c>
      <c r="DV124" s="20">
        <f t="shared" si="94"/>
        <v>5731.420341734568</v>
      </c>
    </row>
    <row r="125" spans="3:126">
      <c r="C125" s="1" t="s">
        <v>61</v>
      </c>
      <c r="D125" s="1" t="s">
        <v>156</v>
      </c>
      <c r="E125" s="51"/>
      <c r="F125" s="20">
        <f t="shared" ref="F125:AK125" si="95">F21*F65*(2080/12)</f>
        <v>0</v>
      </c>
      <c r="G125" s="20">
        <f t="shared" si="95"/>
        <v>0</v>
      </c>
      <c r="H125" s="20">
        <f t="shared" si="95"/>
        <v>0</v>
      </c>
      <c r="I125" s="20">
        <f t="shared" si="95"/>
        <v>0</v>
      </c>
      <c r="J125" s="20">
        <f t="shared" si="95"/>
        <v>0</v>
      </c>
      <c r="K125" s="20">
        <f t="shared" si="95"/>
        <v>0</v>
      </c>
      <c r="L125" s="20">
        <f t="shared" si="95"/>
        <v>0</v>
      </c>
      <c r="M125" s="20">
        <f t="shared" si="95"/>
        <v>0</v>
      </c>
      <c r="N125" s="20">
        <f t="shared" si="95"/>
        <v>0</v>
      </c>
      <c r="O125" s="20">
        <f t="shared" si="95"/>
        <v>0</v>
      </c>
      <c r="P125" s="20">
        <f t="shared" si="95"/>
        <v>0</v>
      </c>
      <c r="Q125" s="20">
        <f t="shared" si="95"/>
        <v>0</v>
      </c>
      <c r="R125" s="20">
        <f t="shared" si="95"/>
        <v>0</v>
      </c>
      <c r="S125" s="20">
        <f t="shared" si="95"/>
        <v>0</v>
      </c>
      <c r="T125" s="20">
        <f t="shared" si="95"/>
        <v>0</v>
      </c>
      <c r="U125" s="20">
        <f t="shared" si="95"/>
        <v>0</v>
      </c>
      <c r="V125" s="20">
        <f t="shared" si="95"/>
        <v>0</v>
      </c>
      <c r="W125" s="20">
        <f t="shared" si="95"/>
        <v>0</v>
      </c>
      <c r="X125" s="20">
        <f t="shared" si="95"/>
        <v>0</v>
      </c>
      <c r="Y125" s="20">
        <f t="shared" si="95"/>
        <v>0</v>
      </c>
      <c r="Z125" s="20">
        <f t="shared" si="95"/>
        <v>0</v>
      </c>
      <c r="AA125" s="20">
        <f t="shared" si="95"/>
        <v>0</v>
      </c>
      <c r="AB125" s="20">
        <f t="shared" si="95"/>
        <v>0</v>
      </c>
      <c r="AC125" s="20">
        <f t="shared" si="95"/>
        <v>0</v>
      </c>
      <c r="AD125" s="20">
        <f t="shared" si="95"/>
        <v>7649.0890000000009</v>
      </c>
      <c r="AE125" s="20">
        <f t="shared" si="95"/>
        <v>7649.0890000000009</v>
      </c>
      <c r="AF125" s="20">
        <f t="shared" si="95"/>
        <v>7649.0890000000009</v>
      </c>
      <c r="AG125" s="20">
        <f t="shared" si="95"/>
        <v>7649.0890000000009</v>
      </c>
      <c r="AH125" s="20">
        <f t="shared" si="95"/>
        <v>7649.0890000000009</v>
      </c>
      <c r="AI125" s="20">
        <f t="shared" si="95"/>
        <v>7649.0890000000009</v>
      </c>
      <c r="AJ125" s="20">
        <f t="shared" si="95"/>
        <v>7649.0890000000009</v>
      </c>
      <c r="AK125" s="20">
        <f t="shared" si="95"/>
        <v>7878.561670000001</v>
      </c>
      <c r="AL125" s="20">
        <f t="shared" ref="AL125:BQ125" si="96">AL21*AL65*(2080/12)</f>
        <v>7878.561670000001</v>
      </c>
      <c r="AM125" s="20">
        <f t="shared" si="96"/>
        <v>7878.561670000001</v>
      </c>
      <c r="AN125" s="20">
        <f t="shared" si="96"/>
        <v>7878.561670000001</v>
      </c>
      <c r="AO125" s="20">
        <f t="shared" si="96"/>
        <v>7878.561670000001</v>
      </c>
      <c r="AP125" s="20">
        <f t="shared" si="96"/>
        <v>7878.561670000001</v>
      </c>
      <c r="AQ125" s="20">
        <f t="shared" si="96"/>
        <v>7878.561670000001</v>
      </c>
      <c r="AR125" s="20">
        <f t="shared" si="96"/>
        <v>7878.561670000001</v>
      </c>
      <c r="AS125" s="20">
        <f t="shared" si="96"/>
        <v>7878.561670000001</v>
      </c>
      <c r="AT125" s="20">
        <f t="shared" si="96"/>
        <v>7878.561670000001</v>
      </c>
      <c r="AU125" s="20">
        <f t="shared" si="96"/>
        <v>7878.561670000001</v>
      </c>
      <c r="AV125" s="20">
        <f t="shared" si="96"/>
        <v>7878.561670000001</v>
      </c>
      <c r="AW125" s="20">
        <f t="shared" si="96"/>
        <v>8114.9185201000018</v>
      </c>
      <c r="AX125" s="20">
        <f t="shared" si="96"/>
        <v>8114.9185201000018</v>
      </c>
      <c r="AY125" s="20">
        <f t="shared" si="96"/>
        <v>8114.9185201000018</v>
      </c>
      <c r="AZ125" s="20">
        <f t="shared" si="96"/>
        <v>8114.9185201000018</v>
      </c>
      <c r="BA125" s="20">
        <f t="shared" si="96"/>
        <v>8114.9185201000018</v>
      </c>
      <c r="BB125" s="20">
        <f t="shared" si="96"/>
        <v>8114.9185201000018</v>
      </c>
      <c r="BC125" s="20">
        <f t="shared" si="96"/>
        <v>8114.9185201000018</v>
      </c>
      <c r="BD125" s="20">
        <f t="shared" si="96"/>
        <v>8114.9185201000018</v>
      </c>
      <c r="BE125" s="20">
        <f t="shared" si="96"/>
        <v>8114.9185201000018</v>
      </c>
      <c r="BF125" s="20">
        <f t="shared" si="96"/>
        <v>8114.9185201000018</v>
      </c>
      <c r="BG125" s="20">
        <f t="shared" si="96"/>
        <v>8114.9185201000018</v>
      </c>
      <c r="BH125" s="20">
        <f t="shared" si="96"/>
        <v>8114.9185201000018</v>
      </c>
      <c r="BI125" s="20">
        <f t="shared" si="96"/>
        <v>8358.3660757030011</v>
      </c>
      <c r="BJ125" s="20">
        <f t="shared" si="96"/>
        <v>8358.3660757030011</v>
      </c>
      <c r="BK125" s="20">
        <f t="shared" si="96"/>
        <v>8358.3660757030011</v>
      </c>
      <c r="BL125" s="20">
        <f t="shared" si="96"/>
        <v>8358.3660757030011</v>
      </c>
      <c r="BM125" s="20">
        <f t="shared" si="96"/>
        <v>8358.3660757030011</v>
      </c>
      <c r="BN125" s="20">
        <f t="shared" si="96"/>
        <v>8358.3660757030011</v>
      </c>
      <c r="BO125" s="20">
        <f t="shared" si="96"/>
        <v>8358.3660757030011</v>
      </c>
      <c r="BP125" s="20">
        <f t="shared" si="96"/>
        <v>8358.3660757030011</v>
      </c>
      <c r="BQ125" s="20">
        <f t="shared" si="96"/>
        <v>8358.3660757030011</v>
      </c>
      <c r="BR125" s="20">
        <f t="shared" ref="BR125:CW125" si="97">BR21*BR65*(2080/12)</f>
        <v>8358.3660757030011</v>
      </c>
      <c r="BS125" s="20">
        <f t="shared" si="97"/>
        <v>8358.3660757030011</v>
      </c>
      <c r="BT125" s="20">
        <f t="shared" si="97"/>
        <v>8358.3660757030011</v>
      </c>
      <c r="BU125" s="20">
        <f t="shared" si="97"/>
        <v>8609.1170579740919</v>
      </c>
      <c r="BV125" s="20">
        <f t="shared" si="97"/>
        <v>8609.1170579740919</v>
      </c>
      <c r="BW125" s="20">
        <f t="shared" si="97"/>
        <v>8609.1170579740919</v>
      </c>
      <c r="BX125" s="20">
        <f t="shared" si="97"/>
        <v>8609.1170579740919</v>
      </c>
      <c r="BY125" s="20">
        <f t="shared" si="97"/>
        <v>8609.1170579740919</v>
      </c>
      <c r="BZ125" s="20">
        <f t="shared" si="97"/>
        <v>8609.1170579740919</v>
      </c>
      <c r="CA125" s="20">
        <f t="shared" si="97"/>
        <v>8609.1170579740919</v>
      </c>
      <c r="CB125" s="20">
        <f t="shared" si="97"/>
        <v>8609.1170579740919</v>
      </c>
      <c r="CC125" s="20">
        <f t="shared" si="97"/>
        <v>8609.1170579740919</v>
      </c>
      <c r="CD125" s="20">
        <f t="shared" si="97"/>
        <v>8609.1170579740919</v>
      </c>
      <c r="CE125" s="20">
        <f t="shared" si="97"/>
        <v>8609.1170579740919</v>
      </c>
      <c r="CF125" s="20">
        <f t="shared" si="97"/>
        <v>8609.1170579740919</v>
      </c>
      <c r="CG125" s="20">
        <f t="shared" si="97"/>
        <v>8867.3905697133159</v>
      </c>
      <c r="CH125" s="20">
        <f t="shared" si="97"/>
        <v>8867.3905697133159</v>
      </c>
      <c r="CI125" s="20">
        <f t="shared" si="97"/>
        <v>8867.3905697133159</v>
      </c>
      <c r="CJ125" s="20">
        <f t="shared" si="97"/>
        <v>8867.3905697133159</v>
      </c>
      <c r="CK125" s="20">
        <f t="shared" si="97"/>
        <v>8867.3905697133159</v>
      </c>
      <c r="CL125" s="20">
        <f t="shared" si="97"/>
        <v>8867.3905697133159</v>
      </c>
      <c r="CM125" s="20">
        <f t="shared" si="97"/>
        <v>8867.3905697133159</v>
      </c>
      <c r="CN125" s="20">
        <f t="shared" si="97"/>
        <v>8867.3905697133159</v>
      </c>
      <c r="CO125" s="20">
        <f t="shared" si="97"/>
        <v>8867.3905697133159</v>
      </c>
      <c r="CP125" s="20">
        <f t="shared" si="97"/>
        <v>8867.3905697133159</v>
      </c>
      <c r="CQ125" s="20">
        <f t="shared" si="97"/>
        <v>8867.3905697133159</v>
      </c>
      <c r="CR125" s="20">
        <f t="shared" si="97"/>
        <v>8867.3905697133159</v>
      </c>
      <c r="CS125" s="20">
        <f t="shared" si="97"/>
        <v>9133.4122868047143</v>
      </c>
      <c r="CT125" s="20">
        <f t="shared" si="97"/>
        <v>9133.4122868047143</v>
      </c>
      <c r="CU125" s="20">
        <f t="shared" si="97"/>
        <v>9133.4122868047143</v>
      </c>
      <c r="CV125" s="20">
        <f t="shared" si="97"/>
        <v>9133.4122868047143</v>
      </c>
      <c r="CW125" s="20">
        <f t="shared" si="97"/>
        <v>9133.4122868047143</v>
      </c>
      <c r="CX125" s="20">
        <f t="shared" ref="CX125:DV125" si="98">CX21*CX65*(2080/12)</f>
        <v>9133.4122868047143</v>
      </c>
      <c r="CY125" s="20">
        <f t="shared" si="98"/>
        <v>9133.4122868047143</v>
      </c>
      <c r="CZ125" s="20">
        <f t="shared" si="98"/>
        <v>9133.4122868047143</v>
      </c>
      <c r="DA125" s="20">
        <f t="shared" si="98"/>
        <v>9133.4122868047143</v>
      </c>
      <c r="DB125" s="20">
        <f t="shared" si="98"/>
        <v>9133.4122868047143</v>
      </c>
      <c r="DC125" s="20">
        <f t="shared" si="98"/>
        <v>9133.4122868047143</v>
      </c>
      <c r="DD125" s="20">
        <f t="shared" si="98"/>
        <v>9133.4122868047143</v>
      </c>
      <c r="DE125" s="20">
        <f t="shared" si="98"/>
        <v>9407.4146554088566</v>
      </c>
      <c r="DF125" s="20">
        <f t="shared" si="98"/>
        <v>9407.4146554088566</v>
      </c>
      <c r="DG125" s="20">
        <f t="shared" si="98"/>
        <v>9407.4146554088566</v>
      </c>
      <c r="DH125" s="20">
        <f t="shared" si="98"/>
        <v>9407.4146554088566</v>
      </c>
      <c r="DI125" s="20">
        <f t="shared" si="98"/>
        <v>9407.4146554088566</v>
      </c>
      <c r="DJ125" s="20">
        <f t="shared" si="98"/>
        <v>9407.4146554088566</v>
      </c>
      <c r="DK125" s="20">
        <f t="shared" si="98"/>
        <v>9407.4146554088566</v>
      </c>
      <c r="DL125" s="20">
        <f t="shared" si="98"/>
        <v>9407.4146554088566</v>
      </c>
      <c r="DM125" s="20">
        <f t="shared" si="98"/>
        <v>9407.4146554088566</v>
      </c>
      <c r="DN125" s="20">
        <f t="shared" si="98"/>
        <v>9407.4146554088566</v>
      </c>
      <c r="DO125" s="20">
        <f t="shared" si="98"/>
        <v>9407.4146554088566</v>
      </c>
      <c r="DP125" s="20">
        <f t="shared" si="98"/>
        <v>9407.4146554088566</v>
      </c>
      <c r="DQ125" s="20">
        <f t="shared" si="98"/>
        <v>9689.6370950711225</v>
      </c>
      <c r="DR125" s="20">
        <f t="shared" si="98"/>
        <v>9689.6370950711225</v>
      </c>
      <c r="DS125" s="20">
        <f t="shared" si="98"/>
        <v>9689.6370950711225</v>
      </c>
      <c r="DT125" s="20">
        <f t="shared" si="98"/>
        <v>9689.6370950711225</v>
      </c>
      <c r="DU125" s="20">
        <f t="shared" si="98"/>
        <v>9689.6370950711225</v>
      </c>
      <c r="DV125" s="20">
        <f t="shared" si="98"/>
        <v>9689.6370950711225</v>
      </c>
    </row>
    <row r="126" spans="3:126">
      <c r="C126" s="1" t="s">
        <v>61</v>
      </c>
      <c r="D126" s="1" t="s">
        <v>157</v>
      </c>
      <c r="E126" s="51"/>
      <c r="F126" s="20">
        <f t="shared" ref="F126:AK126" si="99">F22*F66*(2080/12)</f>
        <v>0</v>
      </c>
      <c r="G126" s="20">
        <f t="shared" si="99"/>
        <v>0</v>
      </c>
      <c r="H126" s="20">
        <f t="shared" si="99"/>
        <v>0</v>
      </c>
      <c r="I126" s="20">
        <f t="shared" si="99"/>
        <v>0</v>
      </c>
      <c r="J126" s="20">
        <f t="shared" si="99"/>
        <v>0</v>
      </c>
      <c r="K126" s="20">
        <f t="shared" si="99"/>
        <v>0</v>
      </c>
      <c r="L126" s="20">
        <f t="shared" si="99"/>
        <v>0</v>
      </c>
      <c r="M126" s="20">
        <f t="shared" si="99"/>
        <v>0</v>
      </c>
      <c r="N126" s="20">
        <f t="shared" si="99"/>
        <v>0</v>
      </c>
      <c r="O126" s="20">
        <f t="shared" si="99"/>
        <v>0</v>
      </c>
      <c r="P126" s="20">
        <f t="shared" si="99"/>
        <v>0</v>
      </c>
      <c r="Q126" s="20">
        <f t="shared" si="99"/>
        <v>0</v>
      </c>
      <c r="R126" s="20">
        <f t="shared" si="99"/>
        <v>0</v>
      </c>
      <c r="S126" s="20">
        <f t="shared" si="99"/>
        <v>0</v>
      </c>
      <c r="T126" s="20">
        <f t="shared" si="99"/>
        <v>0</v>
      </c>
      <c r="U126" s="20">
        <f t="shared" si="99"/>
        <v>0</v>
      </c>
      <c r="V126" s="20">
        <f t="shared" si="99"/>
        <v>0</v>
      </c>
      <c r="W126" s="20">
        <f t="shared" si="99"/>
        <v>0</v>
      </c>
      <c r="X126" s="20">
        <f t="shared" si="99"/>
        <v>0</v>
      </c>
      <c r="Y126" s="20">
        <f t="shared" si="99"/>
        <v>0</v>
      </c>
      <c r="Z126" s="20">
        <f t="shared" si="99"/>
        <v>0</v>
      </c>
      <c r="AA126" s="20">
        <f t="shared" si="99"/>
        <v>0</v>
      </c>
      <c r="AB126" s="20">
        <f t="shared" si="99"/>
        <v>0</v>
      </c>
      <c r="AC126" s="20">
        <f t="shared" si="99"/>
        <v>0</v>
      </c>
      <c r="AD126" s="20">
        <f t="shared" si="99"/>
        <v>0</v>
      </c>
      <c r="AE126" s="20">
        <f t="shared" si="99"/>
        <v>0</v>
      </c>
      <c r="AF126" s="20">
        <f t="shared" si="99"/>
        <v>0</v>
      </c>
      <c r="AG126" s="20">
        <f t="shared" si="99"/>
        <v>0</v>
      </c>
      <c r="AH126" s="20">
        <f t="shared" si="99"/>
        <v>0</v>
      </c>
      <c r="AI126" s="20">
        <f t="shared" si="99"/>
        <v>0</v>
      </c>
      <c r="AJ126" s="20">
        <f t="shared" si="99"/>
        <v>0</v>
      </c>
      <c r="AK126" s="20">
        <f t="shared" si="99"/>
        <v>0</v>
      </c>
      <c r="AL126" s="20">
        <f t="shared" ref="AL126:BQ126" si="100">AL22*AL66*(2080/12)</f>
        <v>0</v>
      </c>
      <c r="AM126" s="20">
        <f t="shared" si="100"/>
        <v>0</v>
      </c>
      <c r="AN126" s="20">
        <f t="shared" si="100"/>
        <v>0</v>
      </c>
      <c r="AO126" s="20">
        <f t="shared" si="100"/>
        <v>0</v>
      </c>
      <c r="AP126" s="20">
        <f t="shared" si="100"/>
        <v>0</v>
      </c>
      <c r="AQ126" s="20">
        <f t="shared" si="100"/>
        <v>0</v>
      </c>
      <c r="AR126" s="20">
        <f t="shared" si="100"/>
        <v>0</v>
      </c>
      <c r="AS126" s="20">
        <f t="shared" si="100"/>
        <v>0</v>
      </c>
      <c r="AT126" s="20">
        <f t="shared" si="100"/>
        <v>0</v>
      </c>
      <c r="AU126" s="20">
        <f t="shared" si="100"/>
        <v>0</v>
      </c>
      <c r="AV126" s="20">
        <f t="shared" si="100"/>
        <v>0</v>
      </c>
      <c r="AW126" s="20">
        <f t="shared" si="100"/>
        <v>0</v>
      </c>
      <c r="AX126" s="20">
        <f t="shared" si="100"/>
        <v>0</v>
      </c>
      <c r="AY126" s="20">
        <f t="shared" si="100"/>
        <v>0</v>
      </c>
      <c r="AZ126" s="20">
        <f t="shared" si="100"/>
        <v>0</v>
      </c>
      <c r="BA126" s="20">
        <f t="shared" si="100"/>
        <v>0</v>
      </c>
      <c r="BB126" s="20">
        <f t="shared" si="100"/>
        <v>0</v>
      </c>
      <c r="BC126" s="20">
        <f t="shared" si="100"/>
        <v>0</v>
      </c>
      <c r="BD126" s="20">
        <f t="shared" si="100"/>
        <v>0</v>
      </c>
      <c r="BE126" s="20">
        <f t="shared" si="100"/>
        <v>0</v>
      </c>
      <c r="BF126" s="20">
        <f t="shared" si="100"/>
        <v>0</v>
      </c>
      <c r="BG126" s="20">
        <f t="shared" si="100"/>
        <v>0</v>
      </c>
      <c r="BH126" s="20">
        <f t="shared" si="100"/>
        <v>0</v>
      </c>
      <c r="BI126" s="20">
        <f t="shared" si="100"/>
        <v>4998.3029132703959</v>
      </c>
      <c r="BJ126" s="20">
        <f t="shared" si="100"/>
        <v>4998.3029132703959</v>
      </c>
      <c r="BK126" s="20">
        <f t="shared" si="100"/>
        <v>4998.3029132703959</v>
      </c>
      <c r="BL126" s="20">
        <f t="shared" si="100"/>
        <v>4998.3029132703959</v>
      </c>
      <c r="BM126" s="20">
        <f t="shared" si="100"/>
        <v>4998.3029132703959</v>
      </c>
      <c r="BN126" s="20">
        <f t="shared" si="100"/>
        <v>4998.3029132703959</v>
      </c>
      <c r="BO126" s="20">
        <f t="shared" si="100"/>
        <v>4998.3029132703959</v>
      </c>
      <c r="BP126" s="20">
        <f t="shared" si="100"/>
        <v>4998.3029132703959</v>
      </c>
      <c r="BQ126" s="20">
        <f t="shared" si="100"/>
        <v>4998.3029132703959</v>
      </c>
      <c r="BR126" s="20">
        <f t="shared" ref="BR126:CW126" si="101">BR22*BR66*(2080/12)</f>
        <v>4998.3029132703959</v>
      </c>
      <c r="BS126" s="20">
        <f t="shared" si="101"/>
        <v>4998.3029132703959</v>
      </c>
      <c r="BT126" s="20">
        <f t="shared" si="101"/>
        <v>4998.3029132703959</v>
      </c>
      <c r="BU126" s="20">
        <f t="shared" si="101"/>
        <v>5148.2520006685072</v>
      </c>
      <c r="BV126" s="20">
        <f t="shared" si="101"/>
        <v>5148.2520006685072</v>
      </c>
      <c r="BW126" s="20">
        <f t="shared" si="101"/>
        <v>5148.2520006685072</v>
      </c>
      <c r="BX126" s="20">
        <f t="shared" si="101"/>
        <v>5148.2520006685072</v>
      </c>
      <c r="BY126" s="20">
        <f t="shared" si="101"/>
        <v>5148.2520006685072</v>
      </c>
      <c r="BZ126" s="20">
        <f t="shared" si="101"/>
        <v>5148.2520006685072</v>
      </c>
      <c r="CA126" s="20">
        <f t="shared" si="101"/>
        <v>5148.2520006685072</v>
      </c>
      <c r="CB126" s="20">
        <f t="shared" si="101"/>
        <v>5148.2520006685072</v>
      </c>
      <c r="CC126" s="20">
        <f t="shared" si="101"/>
        <v>5148.2520006685072</v>
      </c>
      <c r="CD126" s="20">
        <f t="shared" si="101"/>
        <v>5148.2520006685072</v>
      </c>
      <c r="CE126" s="20">
        <f t="shared" si="101"/>
        <v>5148.2520006685072</v>
      </c>
      <c r="CF126" s="20">
        <f t="shared" si="101"/>
        <v>5148.2520006685072</v>
      </c>
      <c r="CG126" s="20">
        <f t="shared" si="101"/>
        <v>5302.699560688563</v>
      </c>
      <c r="CH126" s="20">
        <f t="shared" si="101"/>
        <v>5302.699560688563</v>
      </c>
      <c r="CI126" s="20">
        <f t="shared" si="101"/>
        <v>5302.699560688563</v>
      </c>
      <c r="CJ126" s="20">
        <f t="shared" si="101"/>
        <v>5302.699560688563</v>
      </c>
      <c r="CK126" s="20">
        <f t="shared" si="101"/>
        <v>5302.699560688563</v>
      </c>
      <c r="CL126" s="20">
        <f t="shared" si="101"/>
        <v>5302.699560688563</v>
      </c>
      <c r="CM126" s="20">
        <f t="shared" si="101"/>
        <v>5302.699560688563</v>
      </c>
      <c r="CN126" s="20">
        <f t="shared" si="101"/>
        <v>5302.699560688563</v>
      </c>
      <c r="CO126" s="20">
        <f t="shared" si="101"/>
        <v>5302.699560688563</v>
      </c>
      <c r="CP126" s="20">
        <f t="shared" si="101"/>
        <v>5302.699560688563</v>
      </c>
      <c r="CQ126" s="20">
        <f t="shared" si="101"/>
        <v>5302.699560688563</v>
      </c>
      <c r="CR126" s="20">
        <f t="shared" si="101"/>
        <v>5302.699560688563</v>
      </c>
      <c r="CS126" s="20">
        <f t="shared" si="101"/>
        <v>5461.78054750922</v>
      </c>
      <c r="CT126" s="20">
        <f t="shared" si="101"/>
        <v>5461.78054750922</v>
      </c>
      <c r="CU126" s="20">
        <f t="shared" si="101"/>
        <v>5461.78054750922</v>
      </c>
      <c r="CV126" s="20">
        <f t="shared" si="101"/>
        <v>5461.78054750922</v>
      </c>
      <c r="CW126" s="20">
        <f t="shared" si="101"/>
        <v>5461.78054750922</v>
      </c>
      <c r="CX126" s="20">
        <f t="shared" ref="CX126:DV126" si="102">CX22*CX66*(2080/12)</f>
        <v>5461.78054750922</v>
      </c>
      <c r="CY126" s="20">
        <f t="shared" si="102"/>
        <v>5461.78054750922</v>
      </c>
      <c r="CZ126" s="20">
        <f t="shared" si="102"/>
        <v>5461.78054750922</v>
      </c>
      <c r="DA126" s="20">
        <f t="shared" si="102"/>
        <v>5461.78054750922</v>
      </c>
      <c r="DB126" s="20">
        <f t="shared" si="102"/>
        <v>5461.78054750922</v>
      </c>
      <c r="DC126" s="20">
        <f t="shared" si="102"/>
        <v>5461.78054750922</v>
      </c>
      <c r="DD126" s="20">
        <f t="shared" si="102"/>
        <v>5461.78054750922</v>
      </c>
      <c r="DE126" s="20">
        <f t="shared" si="102"/>
        <v>5625.633963934496</v>
      </c>
      <c r="DF126" s="20">
        <f t="shared" si="102"/>
        <v>5625.633963934496</v>
      </c>
      <c r="DG126" s="20">
        <f t="shared" si="102"/>
        <v>5625.633963934496</v>
      </c>
      <c r="DH126" s="20">
        <f t="shared" si="102"/>
        <v>5625.633963934496</v>
      </c>
      <c r="DI126" s="20">
        <f t="shared" si="102"/>
        <v>5625.633963934496</v>
      </c>
      <c r="DJ126" s="20">
        <f t="shared" si="102"/>
        <v>5625.633963934496</v>
      </c>
      <c r="DK126" s="20">
        <f t="shared" si="102"/>
        <v>5625.633963934496</v>
      </c>
      <c r="DL126" s="20">
        <f t="shared" si="102"/>
        <v>5625.633963934496</v>
      </c>
      <c r="DM126" s="20">
        <f t="shared" si="102"/>
        <v>5625.633963934496</v>
      </c>
      <c r="DN126" s="20">
        <f t="shared" si="102"/>
        <v>5625.633963934496</v>
      </c>
      <c r="DO126" s="20">
        <f t="shared" si="102"/>
        <v>5625.633963934496</v>
      </c>
      <c r="DP126" s="20">
        <f t="shared" si="102"/>
        <v>5625.633963934496</v>
      </c>
      <c r="DQ126" s="20">
        <f t="shared" si="102"/>
        <v>5794.4029828525317</v>
      </c>
      <c r="DR126" s="20">
        <f t="shared" si="102"/>
        <v>5794.4029828525317</v>
      </c>
      <c r="DS126" s="20">
        <f t="shared" si="102"/>
        <v>5794.4029828525317</v>
      </c>
      <c r="DT126" s="20">
        <f t="shared" si="102"/>
        <v>5794.4029828525317</v>
      </c>
      <c r="DU126" s="20">
        <f t="shared" si="102"/>
        <v>5794.4029828525317</v>
      </c>
      <c r="DV126" s="20">
        <f t="shared" si="102"/>
        <v>5794.4029828525317</v>
      </c>
    </row>
    <row r="127" spans="3:126">
      <c r="C127" s="1" t="s">
        <v>46</v>
      </c>
      <c r="D127" s="1" t="s">
        <v>146</v>
      </c>
      <c r="E127" s="51"/>
      <c r="F127" s="20">
        <f t="shared" ref="F127:AK127" si="103">F23*F67*(2080/12)</f>
        <v>0</v>
      </c>
      <c r="G127" s="20">
        <f t="shared" si="103"/>
        <v>0</v>
      </c>
      <c r="H127" s="20">
        <f t="shared" si="103"/>
        <v>0</v>
      </c>
      <c r="I127" s="20">
        <f t="shared" si="103"/>
        <v>0</v>
      </c>
      <c r="J127" s="20">
        <f t="shared" si="103"/>
        <v>0</v>
      </c>
      <c r="K127" s="20">
        <f t="shared" si="103"/>
        <v>0</v>
      </c>
      <c r="L127" s="20">
        <f t="shared" si="103"/>
        <v>0</v>
      </c>
      <c r="M127" s="20">
        <f t="shared" si="103"/>
        <v>0</v>
      </c>
      <c r="N127" s="20">
        <f t="shared" si="103"/>
        <v>0</v>
      </c>
      <c r="O127" s="20">
        <f t="shared" si="103"/>
        <v>0</v>
      </c>
      <c r="P127" s="20">
        <f t="shared" si="103"/>
        <v>0</v>
      </c>
      <c r="Q127" s="20">
        <f t="shared" si="103"/>
        <v>0</v>
      </c>
      <c r="R127" s="20">
        <f t="shared" si="103"/>
        <v>0</v>
      </c>
      <c r="S127" s="20">
        <f t="shared" si="103"/>
        <v>0</v>
      </c>
      <c r="T127" s="20">
        <f t="shared" si="103"/>
        <v>0</v>
      </c>
      <c r="U127" s="20">
        <f t="shared" si="103"/>
        <v>0</v>
      </c>
      <c r="V127" s="20">
        <f t="shared" si="103"/>
        <v>0</v>
      </c>
      <c r="W127" s="20">
        <f t="shared" si="103"/>
        <v>0</v>
      </c>
      <c r="X127" s="20">
        <f t="shared" si="103"/>
        <v>0</v>
      </c>
      <c r="Y127" s="20">
        <f t="shared" si="103"/>
        <v>0</v>
      </c>
      <c r="Z127" s="20">
        <f t="shared" si="103"/>
        <v>0</v>
      </c>
      <c r="AA127" s="20">
        <f t="shared" si="103"/>
        <v>0</v>
      </c>
      <c r="AB127" s="20">
        <f t="shared" si="103"/>
        <v>0</v>
      </c>
      <c r="AC127" s="20">
        <f t="shared" si="103"/>
        <v>0</v>
      </c>
      <c r="AD127" s="20">
        <f t="shared" si="103"/>
        <v>7649.0890000000009</v>
      </c>
      <c r="AE127" s="20">
        <f t="shared" si="103"/>
        <v>7649.0890000000009</v>
      </c>
      <c r="AF127" s="20">
        <f t="shared" si="103"/>
        <v>7649.0890000000009</v>
      </c>
      <c r="AG127" s="20">
        <f t="shared" si="103"/>
        <v>7649.0890000000009</v>
      </c>
      <c r="AH127" s="20">
        <f t="shared" si="103"/>
        <v>7649.0890000000009</v>
      </c>
      <c r="AI127" s="20">
        <f t="shared" si="103"/>
        <v>7649.0890000000009</v>
      </c>
      <c r="AJ127" s="20">
        <f t="shared" si="103"/>
        <v>7649.0890000000009</v>
      </c>
      <c r="AK127" s="20">
        <f t="shared" si="103"/>
        <v>7878.561670000001</v>
      </c>
      <c r="AL127" s="20">
        <f t="shared" ref="AL127:BQ127" si="104">AL23*AL67*(2080/12)</f>
        <v>7878.561670000001</v>
      </c>
      <c r="AM127" s="20">
        <f t="shared" si="104"/>
        <v>7878.561670000001</v>
      </c>
      <c r="AN127" s="20">
        <f t="shared" si="104"/>
        <v>7878.561670000001</v>
      </c>
      <c r="AO127" s="20">
        <f t="shared" si="104"/>
        <v>7878.561670000001</v>
      </c>
      <c r="AP127" s="20">
        <f t="shared" si="104"/>
        <v>7878.561670000001</v>
      </c>
      <c r="AQ127" s="20">
        <f t="shared" si="104"/>
        <v>7878.561670000001</v>
      </c>
      <c r="AR127" s="20">
        <f t="shared" si="104"/>
        <v>7878.561670000001</v>
      </c>
      <c r="AS127" s="20">
        <f t="shared" si="104"/>
        <v>7878.561670000001</v>
      </c>
      <c r="AT127" s="20">
        <f t="shared" si="104"/>
        <v>7878.561670000001</v>
      </c>
      <c r="AU127" s="20">
        <f t="shared" si="104"/>
        <v>7878.561670000001</v>
      </c>
      <c r="AV127" s="20">
        <f t="shared" si="104"/>
        <v>7878.561670000001</v>
      </c>
      <c r="AW127" s="20">
        <f t="shared" si="104"/>
        <v>8114.9185201000018</v>
      </c>
      <c r="AX127" s="20">
        <f t="shared" si="104"/>
        <v>8114.9185201000018</v>
      </c>
      <c r="AY127" s="20">
        <f t="shared" si="104"/>
        <v>8114.9185201000018</v>
      </c>
      <c r="AZ127" s="20">
        <f t="shared" si="104"/>
        <v>8114.9185201000018</v>
      </c>
      <c r="BA127" s="20">
        <f t="shared" si="104"/>
        <v>8114.9185201000018</v>
      </c>
      <c r="BB127" s="20">
        <f t="shared" si="104"/>
        <v>8114.9185201000018</v>
      </c>
      <c r="BC127" s="20">
        <f t="shared" si="104"/>
        <v>8114.9185201000018</v>
      </c>
      <c r="BD127" s="20">
        <f t="shared" si="104"/>
        <v>8114.9185201000018</v>
      </c>
      <c r="BE127" s="20">
        <f t="shared" si="104"/>
        <v>8114.9185201000018</v>
      </c>
      <c r="BF127" s="20">
        <f t="shared" si="104"/>
        <v>8114.9185201000018</v>
      </c>
      <c r="BG127" s="20">
        <f t="shared" si="104"/>
        <v>8114.9185201000018</v>
      </c>
      <c r="BH127" s="20">
        <f t="shared" si="104"/>
        <v>8114.9185201000018</v>
      </c>
      <c r="BI127" s="20">
        <f t="shared" si="104"/>
        <v>8358.3660757030011</v>
      </c>
      <c r="BJ127" s="20">
        <f t="shared" si="104"/>
        <v>8358.3660757030011</v>
      </c>
      <c r="BK127" s="20">
        <f t="shared" si="104"/>
        <v>8358.3660757030011</v>
      </c>
      <c r="BL127" s="20">
        <f t="shared" si="104"/>
        <v>8358.3660757030011</v>
      </c>
      <c r="BM127" s="20">
        <f t="shared" si="104"/>
        <v>8358.3660757030011</v>
      </c>
      <c r="BN127" s="20">
        <f t="shared" si="104"/>
        <v>8358.3660757030011</v>
      </c>
      <c r="BO127" s="20">
        <f t="shared" si="104"/>
        <v>8358.3660757030011</v>
      </c>
      <c r="BP127" s="20">
        <f t="shared" si="104"/>
        <v>8358.3660757030011</v>
      </c>
      <c r="BQ127" s="20">
        <f t="shared" si="104"/>
        <v>8358.3660757030011</v>
      </c>
      <c r="BR127" s="20">
        <f t="shared" ref="BR127:CW127" si="105">BR23*BR67*(2080/12)</f>
        <v>8358.3660757030011</v>
      </c>
      <c r="BS127" s="20">
        <f t="shared" si="105"/>
        <v>8358.3660757030011</v>
      </c>
      <c r="BT127" s="20">
        <f t="shared" si="105"/>
        <v>8358.3660757030011</v>
      </c>
      <c r="BU127" s="20">
        <f t="shared" si="105"/>
        <v>8609.1170579740919</v>
      </c>
      <c r="BV127" s="20">
        <f t="shared" si="105"/>
        <v>8609.1170579740919</v>
      </c>
      <c r="BW127" s="20">
        <f t="shared" si="105"/>
        <v>8609.1170579740919</v>
      </c>
      <c r="BX127" s="20">
        <f t="shared" si="105"/>
        <v>8609.1170579740919</v>
      </c>
      <c r="BY127" s="20">
        <f t="shared" si="105"/>
        <v>8609.1170579740919</v>
      </c>
      <c r="BZ127" s="20">
        <f t="shared" si="105"/>
        <v>8609.1170579740919</v>
      </c>
      <c r="CA127" s="20">
        <f t="shared" si="105"/>
        <v>8609.1170579740919</v>
      </c>
      <c r="CB127" s="20">
        <f t="shared" si="105"/>
        <v>8609.1170579740919</v>
      </c>
      <c r="CC127" s="20">
        <f t="shared" si="105"/>
        <v>8609.1170579740919</v>
      </c>
      <c r="CD127" s="20">
        <f t="shared" si="105"/>
        <v>8609.1170579740919</v>
      </c>
      <c r="CE127" s="20">
        <f t="shared" si="105"/>
        <v>8609.1170579740919</v>
      </c>
      <c r="CF127" s="20">
        <f t="shared" si="105"/>
        <v>8609.1170579740919</v>
      </c>
      <c r="CG127" s="20">
        <f t="shared" si="105"/>
        <v>8867.3905697133159</v>
      </c>
      <c r="CH127" s="20">
        <f t="shared" si="105"/>
        <v>8867.3905697133159</v>
      </c>
      <c r="CI127" s="20">
        <f t="shared" si="105"/>
        <v>8867.3905697133159</v>
      </c>
      <c r="CJ127" s="20">
        <f t="shared" si="105"/>
        <v>8867.3905697133159</v>
      </c>
      <c r="CK127" s="20">
        <f t="shared" si="105"/>
        <v>8867.3905697133159</v>
      </c>
      <c r="CL127" s="20">
        <f t="shared" si="105"/>
        <v>8867.3905697133159</v>
      </c>
      <c r="CM127" s="20">
        <f t="shared" si="105"/>
        <v>8867.3905697133159</v>
      </c>
      <c r="CN127" s="20">
        <f t="shared" si="105"/>
        <v>8867.3905697133159</v>
      </c>
      <c r="CO127" s="20">
        <f t="shared" si="105"/>
        <v>8867.3905697133159</v>
      </c>
      <c r="CP127" s="20">
        <f t="shared" si="105"/>
        <v>8867.3905697133159</v>
      </c>
      <c r="CQ127" s="20">
        <f t="shared" si="105"/>
        <v>8867.3905697133159</v>
      </c>
      <c r="CR127" s="20">
        <f t="shared" si="105"/>
        <v>8867.3905697133159</v>
      </c>
      <c r="CS127" s="20">
        <f t="shared" si="105"/>
        <v>9133.4122868047143</v>
      </c>
      <c r="CT127" s="20">
        <f t="shared" si="105"/>
        <v>9133.4122868047143</v>
      </c>
      <c r="CU127" s="20">
        <f t="shared" si="105"/>
        <v>9133.4122868047143</v>
      </c>
      <c r="CV127" s="20">
        <f t="shared" si="105"/>
        <v>9133.4122868047143</v>
      </c>
      <c r="CW127" s="20">
        <f t="shared" si="105"/>
        <v>9133.4122868047143</v>
      </c>
      <c r="CX127" s="20">
        <f t="shared" ref="CX127:DV127" si="106">CX23*CX67*(2080/12)</f>
        <v>9133.4122868047143</v>
      </c>
      <c r="CY127" s="20">
        <f t="shared" si="106"/>
        <v>9133.4122868047143</v>
      </c>
      <c r="CZ127" s="20">
        <f t="shared" si="106"/>
        <v>9133.4122868047143</v>
      </c>
      <c r="DA127" s="20">
        <f t="shared" si="106"/>
        <v>9133.4122868047143</v>
      </c>
      <c r="DB127" s="20">
        <f t="shared" si="106"/>
        <v>9133.4122868047143</v>
      </c>
      <c r="DC127" s="20">
        <f t="shared" si="106"/>
        <v>9133.4122868047143</v>
      </c>
      <c r="DD127" s="20">
        <f t="shared" si="106"/>
        <v>9133.4122868047143</v>
      </c>
      <c r="DE127" s="20">
        <f t="shared" si="106"/>
        <v>9407.4146554088566</v>
      </c>
      <c r="DF127" s="20">
        <f t="shared" si="106"/>
        <v>9407.4146554088566</v>
      </c>
      <c r="DG127" s="20">
        <f t="shared" si="106"/>
        <v>9407.4146554088566</v>
      </c>
      <c r="DH127" s="20">
        <f t="shared" si="106"/>
        <v>9407.4146554088566</v>
      </c>
      <c r="DI127" s="20">
        <f t="shared" si="106"/>
        <v>9407.4146554088566</v>
      </c>
      <c r="DJ127" s="20">
        <f t="shared" si="106"/>
        <v>9407.4146554088566</v>
      </c>
      <c r="DK127" s="20">
        <f t="shared" si="106"/>
        <v>9407.4146554088566</v>
      </c>
      <c r="DL127" s="20">
        <f t="shared" si="106"/>
        <v>9407.4146554088566</v>
      </c>
      <c r="DM127" s="20">
        <f t="shared" si="106"/>
        <v>9407.4146554088566</v>
      </c>
      <c r="DN127" s="20">
        <f t="shared" si="106"/>
        <v>9407.4146554088566</v>
      </c>
      <c r="DO127" s="20">
        <f t="shared" si="106"/>
        <v>9407.4146554088566</v>
      </c>
      <c r="DP127" s="20">
        <f t="shared" si="106"/>
        <v>9407.4146554088566</v>
      </c>
      <c r="DQ127" s="20">
        <f t="shared" si="106"/>
        <v>9689.6370950711225</v>
      </c>
      <c r="DR127" s="20">
        <f t="shared" si="106"/>
        <v>9689.6370950711225</v>
      </c>
      <c r="DS127" s="20">
        <f t="shared" si="106"/>
        <v>9689.6370950711225</v>
      </c>
      <c r="DT127" s="20">
        <f t="shared" si="106"/>
        <v>9689.6370950711225</v>
      </c>
      <c r="DU127" s="20">
        <f t="shared" si="106"/>
        <v>9689.6370950711225</v>
      </c>
      <c r="DV127" s="20">
        <f t="shared" si="106"/>
        <v>9689.6370950711225</v>
      </c>
    </row>
    <row r="128" spans="3:126">
      <c r="C128" s="1" t="s">
        <v>46</v>
      </c>
      <c r="D128" s="1" t="s">
        <v>614</v>
      </c>
      <c r="E128" s="51"/>
      <c r="F128" s="20">
        <f t="shared" ref="F128:AK128" si="107">F24*F68*(2080/12)</f>
        <v>0</v>
      </c>
      <c r="G128" s="20">
        <f t="shared" si="107"/>
        <v>0</v>
      </c>
      <c r="H128" s="20">
        <f t="shared" si="107"/>
        <v>0</v>
      </c>
      <c r="I128" s="20">
        <f t="shared" si="107"/>
        <v>0</v>
      </c>
      <c r="J128" s="20">
        <f t="shared" si="107"/>
        <v>0</v>
      </c>
      <c r="K128" s="20">
        <f t="shared" si="107"/>
        <v>0</v>
      </c>
      <c r="L128" s="20">
        <f t="shared" si="107"/>
        <v>0</v>
      </c>
      <c r="M128" s="20">
        <f t="shared" si="107"/>
        <v>0</v>
      </c>
      <c r="N128" s="20">
        <f t="shared" si="107"/>
        <v>0</v>
      </c>
      <c r="O128" s="20">
        <f t="shared" si="107"/>
        <v>0</v>
      </c>
      <c r="P128" s="20">
        <f t="shared" si="107"/>
        <v>0</v>
      </c>
      <c r="Q128" s="20">
        <f t="shared" si="107"/>
        <v>0</v>
      </c>
      <c r="R128" s="20">
        <f t="shared" si="107"/>
        <v>0</v>
      </c>
      <c r="S128" s="20">
        <f t="shared" si="107"/>
        <v>0</v>
      </c>
      <c r="T128" s="20">
        <f t="shared" si="107"/>
        <v>0</v>
      </c>
      <c r="U128" s="20">
        <f t="shared" si="107"/>
        <v>0</v>
      </c>
      <c r="V128" s="20">
        <f t="shared" si="107"/>
        <v>0</v>
      </c>
      <c r="W128" s="20">
        <f t="shared" si="107"/>
        <v>0</v>
      </c>
      <c r="X128" s="20">
        <f t="shared" si="107"/>
        <v>0</v>
      </c>
      <c r="Y128" s="20">
        <f t="shared" si="107"/>
        <v>0</v>
      </c>
      <c r="Z128" s="20">
        <f t="shared" si="107"/>
        <v>0</v>
      </c>
      <c r="AA128" s="20">
        <f t="shared" si="107"/>
        <v>0</v>
      </c>
      <c r="AB128" s="20">
        <f t="shared" si="107"/>
        <v>0</v>
      </c>
      <c r="AC128" s="20">
        <f t="shared" si="107"/>
        <v>0</v>
      </c>
      <c r="AD128" s="20">
        <f t="shared" si="107"/>
        <v>6214.8848125000004</v>
      </c>
      <c r="AE128" s="20">
        <f t="shared" si="107"/>
        <v>6214.8848125000004</v>
      </c>
      <c r="AF128" s="20">
        <f t="shared" si="107"/>
        <v>6214.8848125000004</v>
      </c>
      <c r="AG128" s="20">
        <f t="shared" si="107"/>
        <v>6214.8848125000004</v>
      </c>
      <c r="AH128" s="20">
        <f t="shared" si="107"/>
        <v>6214.8848125000004</v>
      </c>
      <c r="AI128" s="20">
        <f t="shared" si="107"/>
        <v>6214.8848125000004</v>
      </c>
      <c r="AJ128" s="20">
        <f t="shared" si="107"/>
        <v>6214.8848125000004</v>
      </c>
      <c r="AK128" s="20">
        <f t="shared" si="107"/>
        <v>6401.3313568750009</v>
      </c>
      <c r="AL128" s="20">
        <f t="shared" ref="AL128:BQ128" si="108">AL24*AL68*(2080/12)</f>
        <v>6401.3313568750009</v>
      </c>
      <c r="AM128" s="20">
        <f t="shared" si="108"/>
        <v>6401.3313568750009</v>
      </c>
      <c r="AN128" s="20">
        <f t="shared" si="108"/>
        <v>6401.3313568750009</v>
      </c>
      <c r="AO128" s="20">
        <f t="shared" si="108"/>
        <v>6401.3313568750009</v>
      </c>
      <c r="AP128" s="20">
        <f t="shared" si="108"/>
        <v>6401.3313568750009</v>
      </c>
      <c r="AQ128" s="20">
        <f t="shared" si="108"/>
        <v>6401.3313568750009</v>
      </c>
      <c r="AR128" s="20">
        <f t="shared" si="108"/>
        <v>6401.3313568750009</v>
      </c>
      <c r="AS128" s="20">
        <f t="shared" si="108"/>
        <v>6401.3313568750009</v>
      </c>
      <c r="AT128" s="20">
        <f t="shared" si="108"/>
        <v>6401.3313568750009</v>
      </c>
      <c r="AU128" s="20">
        <f t="shared" si="108"/>
        <v>6401.3313568750009</v>
      </c>
      <c r="AV128" s="20">
        <f t="shared" si="108"/>
        <v>6401.3313568750009</v>
      </c>
      <c r="AW128" s="20">
        <f t="shared" si="108"/>
        <v>6593.3712975812505</v>
      </c>
      <c r="AX128" s="20">
        <f t="shared" si="108"/>
        <v>6593.3712975812505</v>
      </c>
      <c r="AY128" s="20">
        <f t="shared" si="108"/>
        <v>6593.3712975812505</v>
      </c>
      <c r="AZ128" s="20">
        <f t="shared" si="108"/>
        <v>6593.3712975812505</v>
      </c>
      <c r="BA128" s="20">
        <f t="shared" si="108"/>
        <v>6593.3712975812505</v>
      </c>
      <c r="BB128" s="20">
        <f t="shared" si="108"/>
        <v>6593.3712975812505</v>
      </c>
      <c r="BC128" s="20">
        <f t="shared" si="108"/>
        <v>6593.3712975812505</v>
      </c>
      <c r="BD128" s="20">
        <f t="shared" si="108"/>
        <v>6593.3712975812505</v>
      </c>
      <c r="BE128" s="20">
        <f t="shared" si="108"/>
        <v>6593.3712975812505</v>
      </c>
      <c r="BF128" s="20">
        <f t="shared" si="108"/>
        <v>6593.3712975812505</v>
      </c>
      <c r="BG128" s="20">
        <f t="shared" si="108"/>
        <v>6593.3712975812505</v>
      </c>
      <c r="BH128" s="20">
        <f t="shared" si="108"/>
        <v>6593.3712975812505</v>
      </c>
      <c r="BI128" s="20">
        <f t="shared" si="108"/>
        <v>6791.1724365086884</v>
      </c>
      <c r="BJ128" s="20">
        <f t="shared" si="108"/>
        <v>6791.1724365086884</v>
      </c>
      <c r="BK128" s="20">
        <f t="shared" si="108"/>
        <v>6791.1724365086884</v>
      </c>
      <c r="BL128" s="20">
        <f t="shared" si="108"/>
        <v>6791.1724365086884</v>
      </c>
      <c r="BM128" s="20">
        <f t="shared" si="108"/>
        <v>6791.1724365086884</v>
      </c>
      <c r="BN128" s="20">
        <f t="shared" si="108"/>
        <v>6791.1724365086884</v>
      </c>
      <c r="BO128" s="20">
        <f t="shared" si="108"/>
        <v>6791.1724365086884</v>
      </c>
      <c r="BP128" s="20">
        <f t="shared" si="108"/>
        <v>6791.1724365086884</v>
      </c>
      <c r="BQ128" s="20">
        <f t="shared" si="108"/>
        <v>6791.1724365086884</v>
      </c>
      <c r="BR128" s="20">
        <f t="shared" ref="BR128:CW128" si="109">BR24*BR68*(2080/12)</f>
        <v>6791.1724365086884</v>
      </c>
      <c r="BS128" s="20">
        <f t="shared" si="109"/>
        <v>6791.1724365086884</v>
      </c>
      <c r="BT128" s="20">
        <f t="shared" si="109"/>
        <v>6791.1724365086884</v>
      </c>
      <c r="BU128" s="20">
        <f t="shared" si="109"/>
        <v>6994.9076096039498</v>
      </c>
      <c r="BV128" s="20">
        <f t="shared" si="109"/>
        <v>6994.9076096039498</v>
      </c>
      <c r="BW128" s="20">
        <f t="shared" si="109"/>
        <v>6994.9076096039498</v>
      </c>
      <c r="BX128" s="20">
        <f t="shared" si="109"/>
        <v>6994.9076096039498</v>
      </c>
      <c r="BY128" s="20">
        <f t="shared" si="109"/>
        <v>6994.9076096039498</v>
      </c>
      <c r="BZ128" s="20">
        <f t="shared" si="109"/>
        <v>6994.9076096039498</v>
      </c>
      <c r="CA128" s="20">
        <f t="shared" si="109"/>
        <v>6994.9076096039498</v>
      </c>
      <c r="CB128" s="20">
        <f t="shared" si="109"/>
        <v>6994.9076096039498</v>
      </c>
      <c r="CC128" s="20">
        <f t="shared" si="109"/>
        <v>6994.9076096039498</v>
      </c>
      <c r="CD128" s="20">
        <f t="shared" si="109"/>
        <v>6994.9076096039498</v>
      </c>
      <c r="CE128" s="20">
        <f t="shared" si="109"/>
        <v>6994.9076096039498</v>
      </c>
      <c r="CF128" s="20">
        <f t="shared" si="109"/>
        <v>6994.9076096039498</v>
      </c>
      <c r="CG128" s="20">
        <f t="shared" si="109"/>
        <v>7204.7548378920683</v>
      </c>
      <c r="CH128" s="20">
        <f t="shared" si="109"/>
        <v>7204.7548378920683</v>
      </c>
      <c r="CI128" s="20">
        <f t="shared" si="109"/>
        <v>7204.7548378920683</v>
      </c>
      <c r="CJ128" s="20">
        <f t="shared" si="109"/>
        <v>7204.7548378920683</v>
      </c>
      <c r="CK128" s="20">
        <f t="shared" si="109"/>
        <v>7204.7548378920683</v>
      </c>
      <c r="CL128" s="20">
        <f t="shared" si="109"/>
        <v>7204.7548378920683</v>
      </c>
      <c r="CM128" s="20">
        <f t="shared" si="109"/>
        <v>7204.7548378920683</v>
      </c>
      <c r="CN128" s="20">
        <f t="shared" si="109"/>
        <v>7204.7548378920683</v>
      </c>
      <c r="CO128" s="20">
        <f t="shared" si="109"/>
        <v>7204.7548378920683</v>
      </c>
      <c r="CP128" s="20">
        <f t="shared" si="109"/>
        <v>7204.7548378920683</v>
      </c>
      <c r="CQ128" s="20">
        <f t="shared" si="109"/>
        <v>7204.7548378920683</v>
      </c>
      <c r="CR128" s="20">
        <f t="shared" si="109"/>
        <v>7204.7548378920683</v>
      </c>
      <c r="CS128" s="20">
        <f t="shared" si="109"/>
        <v>7420.8974830288307</v>
      </c>
      <c r="CT128" s="20">
        <f t="shared" si="109"/>
        <v>7420.8974830288307</v>
      </c>
      <c r="CU128" s="20">
        <f t="shared" si="109"/>
        <v>7420.8974830288307</v>
      </c>
      <c r="CV128" s="20">
        <f t="shared" si="109"/>
        <v>7420.8974830288307</v>
      </c>
      <c r="CW128" s="20">
        <f t="shared" si="109"/>
        <v>7420.8974830288307</v>
      </c>
      <c r="CX128" s="20">
        <f t="shared" ref="CX128:DV128" si="110">CX24*CX68*(2080/12)</f>
        <v>7420.8974830288307</v>
      </c>
      <c r="CY128" s="20">
        <f t="shared" si="110"/>
        <v>7420.8974830288307</v>
      </c>
      <c r="CZ128" s="20">
        <f t="shared" si="110"/>
        <v>7420.8974830288307</v>
      </c>
      <c r="DA128" s="20">
        <f t="shared" si="110"/>
        <v>7420.8974830288307</v>
      </c>
      <c r="DB128" s="20">
        <f t="shared" si="110"/>
        <v>7420.8974830288307</v>
      </c>
      <c r="DC128" s="20">
        <f t="shared" si="110"/>
        <v>7420.8974830288307</v>
      </c>
      <c r="DD128" s="20">
        <f t="shared" si="110"/>
        <v>7420.8974830288307</v>
      </c>
      <c r="DE128" s="20">
        <f t="shared" si="110"/>
        <v>7643.5244075196952</v>
      </c>
      <c r="DF128" s="20">
        <f t="shared" si="110"/>
        <v>7643.5244075196952</v>
      </c>
      <c r="DG128" s="20">
        <f t="shared" si="110"/>
        <v>7643.5244075196952</v>
      </c>
      <c r="DH128" s="20">
        <f t="shared" si="110"/>
        <v>7643.5244075196952</v>
      </c>
      <c r="DI128" s="20">
        <f t="shared" si="110"/>
        <v>7643.5244075196952</v>
      </c>
      <c r="DJ128" s="20">
        <f t="shared" si="110"/>
        <v>7643.5244075196952</v>
      </c>
      <c r="DK128" s="20">
        <f t="shared" si="110"/>
        <v>7643.5244075196952</v>
      </c>
      <c r="DL128" s="20">
        <f t="shared" si="110"/>
        <v>7643.5244075196952</v>
      </c>
      <c r="DM128" s="20">
        <f t="shared" si="110"/>
        <v>7643.5244075196952</v>
      </c>
      <c r="DN128" s="20">
        <f t="shared" si="110"/>
        <v>7643.5244075196952</v>
      </c>
      <c r="DO128" s="20">
        <f t="shared" si="110"/>
        <v>7643.5244075196952</v>
      </c>
      <c r="DP128" s="20">
        <f t="shared" si="110"/>
        <v>7643.5244075196952</v>
      </c>
      <c r="DQ128" s="20">
        <f t="shared" si="110"/>
        <v>7872.8301397452869</v>
      </c>
      <c r="DR128" s="20">
        <f t="shared" si="110"/>
        <v>7872.8301397452869</v>
      </c>
      <c r="DS128" s="20">
        <f t="shared" si="110"/>
        <v>7872.8301397452869</v>
      </c>
      <c r="DT128" s="20">
        <f t="shared" si="110"/>
        <v>7872.8301397452869</v>
      </c>
      <c r="DU128" s="20">
        <f t="shared" si="110"/>
        <v>7872.8301397452869</v>
      </c>
      <c r="DV128" s="20">
        <f t="shared" si="110"/>
        <v>7872.8301397452869</v>
      </c>
    </row>
    <row r="129" spans="3:126">
      <c r="C129" s="1" t="s">
        <v>46</v>
      </c>
      <c r="D129" s="1" t="s">
        <v>615</v>
      </c>
      <c r="E129" s="51"/>
      <c r="F129" s="20">
        <f t="shared" ref="F129:AK129" si="111">F25*F69*(2080/12)</f>
        <v>0</v>
      </c>
      <c r="G129" s="20">
        <f t="shared" si="111"/>
        <v>0</v>
      </c>
      <c r="H129" s="20">
        <f t="shared" si="111"/>
        <v>0</v>
      </c>
      <c r="I129" s="20">
        <f t="shared" si="111"/>
        <v>0</v>
      </c>
      <c r="J129" s="20">
        <f t="shared" si="111"/>
        <v>0</v>
      </c>
      <c r="K129" s="20">
        <f t="shared" si="111"/>
        <v>0</v>
      </c>
      <c r="L129" s="20">
        <f t="shared" si="111"/>
        <v>0</v>
      </c>
      <c r="M129" s="20">
        <f t="shared" si="111"/>
        <v>0</v>
      </c>
      <c r="N129" s="20">
        <f t="shared" si="111"/>
        <v>0</v>
      </c>
      <c r="O129" s="20">
        <f t="shared" si="111"/>
        <v>0</v>
      </c>
      <c r="P129" s="20">
        <f t="shared" si="111"/>
        <v>0</v>
      </c>
      <c r="Q129" s="20">
        <f t="shared" si="111"/>
        <v>0</v>
      </c>
      <c r="R129" s="20">
        <f t="shared" si="111"/>
        <v>0</v>
      </c>
      <c r="S129" s="20">
        <f t="shared" si="111"/>
        <v>0</v>
      </c>
      <c r="T129" s="20">
        <f t="shared" si="111"/>
        <v>0</v>
      </c>
      <c r="U129" s="20">
        <f t="shared" si="111"/>
        <v>0</v>
      </c>
      <c r="V129" s="20">
        <f t="shared" si="111"/>
        <v>0</v>
      </c>
      <c r="W129" s="20">
        <f t="shared" si="111"/>
        <v>0</v>
      </c>
      <c r="X129" s="20">
        <f t="shared" si="111"/>
        <v>0</v>
      </c>
      <c r="Y129" s="20">
        <f t="shared" si="111"/>
        <v>0</v>
      </c>
      <c r="Z129" s="20">
        <f t="shared" si="111"/>
        <v>0</v>
      </c>
      <c r="AA129" s="20">
        <f t="shared" si="111"/>
        <v>0</v>
      </c>
      <c r="AB129" s="20">
        <f t="shared" si="111"/>
        <v>0</v>
      </c>
      <c r="AC129" s="20">
        <f t="shared" si="111"/>
        <v>0</v>
      </c>
      <c r="AD129" s="20">
        <f t="shared" si="111"/>
        <v>0</v>
      </c>
      <c r="AE129" s="20">
        <f t="shared" si="111"/>
        <v>715.9547303999999</v>
      </c>
      <c r="AF129" s="20">
        <f t="shared" si="111"/>
        <v>2863.8189216000005</v>
      </c>
      <c r="AG129" s="20">
        <f t="shared" si="111"/>
        <v>4295.7283824000015</v>
      </c>
      <c r="AH129" s="20">
        <f t="shared" si="111"/>
        <v>5369.6604780000007</v>
      </c>
      <c r="AI129" s="20">
        <f t="shared" si="111"/>
        <v>6801.5699388000003</v>
      </c>
      <c r="AJ129" s="20">
        <f t="shared" si="111"/>
        <v>7875.5020344000013</v>
      </c>
      <c r="AK129" s="20">
        <f t="shared" si="111"/>
        <v>9217.9171539000017</v>
      </c>
      <c r="AL129" s="20">
        <f t="shared" ref="AL129:BQ129" si="112">AL25*AL69*(2080/12)</f>
        <v>10324.067212368001</v>
      </c>
      <c r="AM129" s="20">
        <f t="shared" si="112"/>
        <v>11430.217270836001</v>
      </c>
      <c r="AN129" s="20">
        <f t="shared" si="112"/>
        <v>12536.367329304005</v>
      </c>
      <c r="AO129" s="20">
        <f t="shared" si="112"/>
        <v>13642.517387772004</v>
      </c>
      <c r="AP129" s="20">
        <f t="shared" si="112"/>
        <v>14748.667446240002</v>
      </c>
      <c r="AQ129" s="20">
        <f t="shared" si="112"/>
        <v>15854.817504708002</v>
      </c>
      <c r="AR129" s="20">
        <f t="shared" si="112"/>
        <v>16592.250877020004</v>
      </c>
      <c r="AS129" s="20">
        <f t="shared" si="112"/>
        <v>17698.400935488004</v>
      </c>
      <c r="AT129" s="20">
        <f t="shared" si="112"/>
        <v>18435.834307800003</v>
      </c>
      <c r="AU129" s="20">
        <f t="shared" si="112"/>
        <v>19173.267680112003</v>
      </c>
      <c r="AV129" s="20">
        <f t="shared" si="112"/>
        <v>20279.417738580003</v>
      </c>
      <c r="AW129" s="20">
        <f t="shared" si="112"/>
        <v>21647.356644218766</v>
      </c>
      <c r="AX129" s="20">
        <f t="shared" si="112"/>
        <v>22406.913017700124</v>
      </c>
      <c r="AY129" s="20">
        <f t="shared" si="112"/>
        <v>23166.469391181483</v>
      </c>
      <c r="AZ129" s="20">
        <f t="shared" si="112"/>
        <v>23926.025764662845</v>
      </c>
      <c r="BA129" s="20">
        <f t="shared" si="112"/>
        <v>24685.582138144204</v>
      </c>
      <c r="BB129" s="20">
        <f t="shared" si="112"/>
        <v>24685.582138144204</v>
      </c>
      <c r="BC129" s="20">
        <f t="shared" si="112"/>
        <v>25065.360324884885</v>
      </c>
      <c r="BD129" s="20">
        <f t="shared" si="112"/>
        <v>25445.138511625562</v>
      </c>
      <c r="BE129" s="20">
        <f t="shared" si="112"/>
        <v>25445.138511625562</v>
      </c>
      <c r="BF129" s="20">
        <f t="shared" si="112"/>
        <v>25824.916698366244</v>
      </c>
      <c r="BG129" s="20">
        <f t="shared" si="112"/>
        <v>25824.916698366244</v>
      </c>
      <c r="BH129" s="20">
        <f t="shared" si="112"/>
        <v>25824.916698366244</v>
      </c>
      <c r="BI129" s="20">
        <f t="shared" si="112"/>
        <v>26990.83573166014</v>
      </c>
      <c r="BJ129" s="20">
        <f t="shared" si="112"/>
        <v>26990.83573166014</v>
      </c>
      <c r="BK129" s="20">
        <f t="shared" si="112"/>
        <v>26990.83573166014</v>
      </c>
      <c r="BL129" s="20">
        <f t="shared" si="112"/>
        <v>26990.83573166014</v>
      </c>
      <c r="BM129" s="20">
        <f t="shared" si="112"/>
        <v>26990.83573166014</v>
      </c>
      <c r="BN129" s="20">
        <f t="shared" si="112"/>
        <v>26990.83573166014</v>
      </c>
      <c r="BO129" s="20">
        <f t="shared" si="112"/>
        <v>26990.83573166014</v>
      </c>
      <c r="BP129" s="20">
        <f t="shared" si="112"/>
        <v>26990.83573166014</v>
      </c>
      <c r="BQ129" s="20">
        <f t="shared" si="112"/>
        <v>26990.83573166014</v>
      </c>
      <c r="BR129" s="20">
        <f t="shared" ref="BR129:CW129" si="113">BR25*BR69*(2080/12)</f>
        <v>26990.83573166014</v>
      </c>
      <c r="BS129" s="20">
        <f t="shared" si="113"/>
        <v>26990.83573166014</v>
      </c>
      <c r="BT129" s="20">
        <f t="shared" si="113"/>
        <v>26990.83573166014</v>
      </c>
      <c r="BU129" s="20">
        <f t="shared" si="113"/>
        <v>27800.56080360994</v>
      </c>
      <c r="BV129" s="20">
        <f t="shared" si="113"/>
        <v>27800.56080360994</v>
      </c>
      <c r="BW129" s="20">
        <f t="shared" si="113"/>
        <v>27800.56080360994</v>
      </c>
      <c r="BX129" s="20">
        <f t="shared" si="113"/>
        <v>27800.56080360994</v>
      </c>
      <c r="BY129" s="20">
        <f t="shared" si="113"/>
        <v>27800.56080360994</v>
      </c>
      <c r="BZ129" s="20">
        <f t="shared" si="113"/>
        <v>27800.56080360994</v>
      </c>
      <c r="CA129" s="20">
        <f t="shared" si="113"/>
        <v>27800.56080360994</v>
      </c>
      <c r="CB129" s="20">
        <f t="shared" si="113"/>
        <v>27800.56080360994</v>
      </c>
      <c r="CC129" s="20">
        <f t="shared" si="113"/>
        <v>27800.56080360994</v>
      </c>
      <c r="CD129" s="20">
        <f t="shared" si="113"/>
        <v>27800.56080360994</v>
      </c>
      <c r="CE129" s="20">
        <f t="shared" si="113"/>
        <v>27800.56080360994</v>
      </c>
      <c r="CF129" s="20">
        <f t="shared" si="113"/>
        <v>27800.56080360994</v>
      </c>
      <c r="CG129" s="20">
        <f t="shared" si="113"/>
        <v>28634.577627718241</v>
      </c>
      <c r="CH129" s="20">
        <f t="shared" si="113"/>
        <v>28634.577627718241</v>
      </c>
      <c r="CI129" s="20">
        <f t="shared" si="113"/>
        <v>28634.577627718241</v>
      </c>
      <c r="CJ129" s="20">
        <f t="shared" si="113"/>
        <v>28634.577627718241</v>
      </c>
      <c r="CK129" s="20">
        <f t="shared" si="113"/>
        <v>28634.577627718241</v>
      </c>
      <c r="CL129" s="20">
        <f t="shared" si="113"/>
        <v>28634.577627718241</v>
      </c>
      <c r="CM129" s="20">
        <f t="shared" si="113"/>
        <v>28634.577627718241</v>
      </c>
      <c r="CN129" s="20">
        <f t="shared" si="113"/>
        <v>28634.577627718241</v>
      </c>
      <c r="CO129" s="20">
        <f t="shared" si="113"/>
        <v>28634.577627718241</v>
      </c>
      <c r="CP129" s="20">
        <f t="shared" si="113"/>
        <v>28634.577627718241</v>
      </c>
      <c r="CQ129" s="20">
        <f t="shared" si="113"/>
        <v>28634.577627718241</v>
      </c>
      <c r="CR129" s="20">
        <f t="shared" si="113"/>
        <v>28634.577627718241</v>
      </c>
      <c r="CS129" s="20">
        <f t="shared" si="113"/>
        <v>29493.614956549787</v>
      </c>
      <c r="CT129" s="20">
        <f t="shared" si="113"/>
        <v>29493.614956549787</v>
      </c>
      <c r="CU129" s="20">
        <f t="shared" si="113"/>
        <v>29493.614956549787</v>
      </c>
      <c r="CV129" s="20">
        <f t="shared" si="113"/>
        <v>29493.614956549787</v>
      </c>
      <c r="CW129" s="20">
        <f t="shared" si="113"/>
        <v>29493.614956549787</v>
      </c>
      <c r="CX129" s="20">
        <f t="shared" ref="CX129:DV129" si="114">CX25*CX69*(2080/12)</f>
        <v>29493.614956549787</v>
      </c>
      <c r="CY129" s="20">
        <f t="shared" si="114"/>
        <v>29493.614956549787</v>
      </c>
      <c r="CZ129" s="20">
        <f t="shared" si="114"/>
        <v>29493.614956549787</v>
      </c>
      <c r="DA129" s="20">
        <f t="shared" si="114"/>
        <v>29493.614956549787</v>
      </c>
      <c r="DB129" s="20">
        <f t="shared" si="114"/>
        <v>29493.614956549787</v>
      </c>
      <c r="DC129" s="20">
        <f t="shared" si="114"/>
        <v>29493.614956549787</v>
      </c>
      <c r="DD129" s="20">
        <f t="shared" si="114"/>
        <v>29493.614956549787</v>
      </c>
      <c r="DE129" s="20">
        <f t="shared" si="114"/>
        <v>30378.423405246282</v>
      </c>
      <c r="DF129" s="20">
        <f t="shared" si="114"/>
        <v>30378.423405246282</v>
      </c>
      <c r="DG129" s="20">
        <f t="shared" si="114"/>
        <v>30378.423405246282</v>
      </c>
      <c r="DH129" s="20">
        <f t="shared" si="114"/>
        <v>30378.423405246282</v>
      </c>
      <c r="DI129" s="20">
        <f t="shared" si="114"/>
        <v>30378.423405246282</v>
      </c>
      <c r="DJ129" s="20">
        <f t="shared" si="114"/>
        <v>30378.423405246282</v>
      </c>
      <c r="DK129" s="20">
        <f t="shared" si="114"/>
        <v>30378.423405246282</v>
      </c>
      <c r="DL129" s="20">
        <f t="shared" si="114"/>
        <v>30378.423405246282</v>
      </c>
      <c r="DM129" s="20">
        <f t="shared" si="114"/>
        <v>30378.423405246282</v>
      </c>
      <c r="DN129" s="20">
        <f t="shared" si="114"/>
        <v>30378.423405246282</v>
      </c>
      <c r="DO129" s="20">
        <f t="shared" si="114"/>
        <v>30378.423405246282</v>
      </c>
      <c r="DP129" s="20">
        <f t="shared" si="114"/>
        <v>30378.423405246282</v>
      </c>
      <c r="DQ129" s="20">
        <f t="shared" si="114"/>
        <v>31289.776107403675</v>
      </c>
      <c r="DR129" s="20">
        <f t="shared" si="114"/>
        <v>31289.776107403675</v>
      </c>
      <c r="DS129" s="20">
        <f t="shared" si="114"/>
        <v>31289.776107403675</v>
      </c>
      <c r="DT129" s="20">
        <f t="shared" si="114"/>
        <v>31289.776107403675</v>
      </c>
      <c r="DU129" s="20">
        <f t="shared" si="114"/>
        <v>31289.776107403675</v>
      </c>
      <c r="DV129" s="20">
        <f t="shared" si="114"/>
        <v>31289.776107403675</v>
      </c>
    </row>
    <row r="130" spans="3:126">
      <c r="C130" s="1" t="s">
        <v>46</v>
      </c>
      <c r="D130" s="1" t="s">
        <v>616</v>
      </c>
      <c r="E130" s="51"/>
      <c r="F130" s="20">
        <f t="shared" ref="F130:AK130" si="115">F26*F70*(2080/12)</f>
        <v>0</v>
      </c>
      <c r="G130" s="20">
        <f t="shared" si="115"/>
        <v>0</v>
      </c>
      <c r="H130" s="20">
        <f t="shared" si="115"/>
        <v>0</v>
      </c>
      <c r="I130" s="20">
        <f t="shared" si="115"/>
        <v>0</v>
      </c>
      <c r="J130" s="20">
        <f t="shared" si="115"/>
        <v>0</v>
      </c>
      <c r="K130" s="20">
        <f t="shared" si="115"/>
        <v>0</v>
      </c>
      <c r="L130" s="20">
        <f t="shared" si="115"/>
        <v>0</v>
      </c>
      <c r="M130" s="20">
        <f t="shared" si="115"/>
        <v>0</v>
      </c>
      <c r="N130" s="20">
        <f t="shared" si="115"/>
        <v>0</v>
      </c>
      <c r="O130" s="20">
        <f t="shared" si="115"/>
        <v>0</v>
      </c>
      <c r="P130" s="20">
        <f t="shared" si="115"/>
        <v>0</v>
      </c>
      <c r="Q130" s="20">
        <f t="shared" si="115"/>
        <v>0</v>
      </c>
      <c r="R130" s="20">
        <f t="shared" si="115"/>
        <v>0</v>
      </c>
      <c r="S130" s="20">
        <f t="shared" si="115"/>
        <v>0</v>
      </c>
      <c r="T130" s="20">
        <f t="shared" si="115"/>
        <v>0</v>
      </c>
      <c r="U130" s="20">
        <f t="shared" si="115"/>
        <v>0</v>
      </c>
      <c r="V130" s="20">
        <f t="shared" si="115"/>
        <v>0</v>
      </c>
      <c r="W130" s="20">
        <f t="shared" si="115"/>
        <v>0</v>
      </c>
      <c r="X130" s="20">
        <f t="shared" si="115"/>
        <v>0</v>
      </c>
      <c r="Y130" s="20">
        <f t="shared" si="115"/>
        <v>0</v>
      </c>
      <c r="Z130" s="20">
        <f t="shared" si="115"/>
        <v>0</v>
      </c>
      <c r="AA130" s="20">
        <f t="shared" si="115"/>
        <v>0</v>
      </c>
      <c r="AB130" s="20">
        <f t="shared" si="115"/>
        <v>0</v>
      </c>
      <c r="AC130" s="20">
        <f t="shared" si="115"/>
        <v>0</v>
      </c>
      <c r="AD130" s="20">
        <f t="shared" si="115"/>
        <v>596.62894200000017</v>
      </c>
      <c r="AE130" s="20">
        <f t="shared" si="115"/>
        <v>1789.8868260000002</v>
      </c>
      <c r="AF130" s="20">
        <f t="shared" si="115"/>
        <v>2386.5157680000007</v>
      </c>
      <c r="AG130" s="20">
        <f t="shared" si="115"/>
        <v>2983.1447100000005</v>
      </c>
      <c r="AH130" s="20">
        <f t="shared" si="115"/>
        <v>3579.7736520000003</v>
      </c>
      <c r="AI130" s="20">
        <f t="shared" si="115"/>
        <v>3878.0881230000005</v>
      </c>
      <c r="AJ130" s="20">
        <f t="shared" si="115"/>
        <v>4474.7170650000007</v>
      </c>
      <c r="AK130" s="20">
        <f t="shared" si="115"/>
        <v>4916.2224820800011</v>
      </c>
      <c r="AL130" s="20">
        <f t="shared" ref="AL130:BQ130" si="116">AL26*AL70*(2080/12)</f>
        <v>5530.7502923400007</v>
      </c>
      <c r="AM130" s="20">
        <f t="shared" si="116"/>
        <v>5838.0141974700009</v>
      </c>
      <c r="AN130" s="20">
        <f t="shared" si="116"/>
        <v>6452.5420077300014</v>
      </c>
      <c r="AO130" s="20">
        <f t="shared" si="116"/>
        <v>6759.8059128600016</v>
      </c>
      <c r="AP130" s="20">
        <f t="shared" si="116"/>
        <v>7067.069817990001</v>
      </c>
      <c r="AQ130" s="20">
        <f t="shared" si="116"/>
        <v>7681.5976282500023</v>
      </c>
      <c r="AR130" s="20">
        <f t="shared" si="116"/>
        <v>7988.8615333800017</v>
      </c>
      <c r="AS130" s="20">
        <f t="shared" si="116"/>
        <v>8296.1254385100019</v>
      </c>
      <c r="AT130" s="20">
        <f t="shared" si="116"/>
        <v>8603.3893436400012</v>
      </c>
      <c r="AU130" s="20">
        <f t="shared" si="116"/>
        <v>8910.6532487700006</v>
      </c>
      <c r="AV130" s="20">
        <f t="shared" si="116"/>
        <v>9217.9171539000017</v>
      </c>
      <c r="AW130" s="20">
        <f t="shared" si="116"/>
        <v>10127.418313084801</v>
      </c>
      <c r="AX130" s="20">
        <f t="shared" si="116"/>
        <v>10443.9001353687</v>
      </c>
      <c r="AY130" s="20">
        <f t="shared" si="116"/>
        <v>10760.3819576526</v>
      </c>
      <c r="AZ130" s="20">
        <f t="shared" si="116"/>
        <v>11076.863779936501</v>
      </c>
      <c r="BA130" s="20">
        <f t="shared" si="116"/>
        <v>11076.863779936501</v>
      </c>
      <c r="BB130" s="20">
        <f t="shared" si="116"/>
        <v>11393.345602220401</v>
      </c>
      <c r="BC130" s="20">
        <f t="shared" si="116"/>
        <v>11393.345602220401</v>
      </c>
      <c r="BD130" s="20">
        <f t="shared" si="116"/>
        <v>11393.345602220401</v>
      </c>
      <c r="BE130" s="20">
        <f t="shared" si="116"/>
        <v>11393.345602220401</v>
      </c>
      <c r="BF130" s="20">
        <f t="shared" si="116"/>
        <v>11709.827424504303</v>
      </c>
      <c r="BG130" s="20">
        <f t="shared" si="116"/>
        <v>11709.827424504303</v>
      </c>
      <c r="BH130" s="20">
        <f t="shared" si="116"/>
        <v>11709.827424504303</v>
      </c>
      <c r="BI130" s="20">
        <f t="shared" si="116"/>
        <v>12061.122247239433</v>
      </c>
      <c r="BJ130" s="20">
        <f t="shared" si="116"/>
        <v>12061.122247239433</v>
      </c>
      <c r="BK130" s="20">
        <f t="shared" si="116"/>
        <v>12061.122247239433</v>
      </c>
      <c r="BL130" s="20">
        <f t="shared" si="116"/>
        <v>12061.122247239433</v>
      </c>
      <c r="BM130" s="20">
        <f t="shared" si="116"/>
        <v>12061.122247239433</v>
      </c>
      <c r="BN130" s="20">
        <f t="shared" si="116"/>
        <v>12061.122247239433</v>
      </c>
      <c r="BO130" s="20">
        <f t="shared" si="116"/>
        <v>12061.122247239433</v>
      </c>
      <c r="BP130" s="20">
        <f t="shared" si="116"/>
        <v>12061.122247239433</v>
      </c>
      <c r="BQ130" s="20">
        <f t="shared" si="116"/>
        <v>12061.122247239433</v>
      </c>
      <c r="BR130" s="20">
        <f t="shared" ref="BR130:CW130" si="117">BR26*BR70*(2080/12)</f>
        <v>12061.122247239433</v>
      </c>
      <c r="BS130" s="20">
        <f t="shared" si="117"/>
        <v>12061.122247239433</v>
      </c>
      <c r="BT130" s="20">
        <f t="shared" si="117"/>
        <v>12061.122247239433</v>
      </c>
      <c r="BU130" s="20">
        <f t="shared" si="117"/>
        <v>12422.955914656615</v>
      </c>
      <c r="BV130" s="20">
        <f t="shared" si="117"/>
        <v>12422.955914656615</v>
      </c>
      <c r="BW130" s="20">
        <f t="shared" si="117"/>
        <v>12422.955914656615</v>
      </c>
      <c r="BX130" s="20">
        <f t="shared" si="117"/>
        <v>12422.955914656615</v>
      </c>
      <c r="BY130" s="20">
        <f t="shared" si="117"/>
        <v>12422.955914656615</v>
      </c>
      <c r="BZ130" s="20">
        <f t="shared" si="117"/>
        <v>12422.955914656615</v>
      </c>
      <c r="CA130" s="20">
        <f t="shared" si="117"/>
        <v>12422.955914656615</v>
      </c>
      <c r="CB130" s="20">
        <f t="shared" si="117"/>
        <v>12422.955914656615</v>
      </c>
      <c r="CC130" s="20">
        <f t="shared" si="117"/>
        <v>12422.955914656615</v>
      </c>
      <c r="CD130" s="20">
        <f t="shared" si="117"/>
        <v>12422.955914656615</v>
      </c>
      <c r="CE130" s="20">
        <f t="shared" si="117"/>
        <v>12422.955914656615</v>
      </c>
      <c r="CF130" s="20">
        <f t="shared" si="117"/>
        <v>12422.955914656615</v>
      </c>
      <c r="CG130" s="20">
        <f t="shared" si="117"/>
        <v>12795.644592096312</v>
      </c>
      <c r="CH130" s="20">
        <f t="shared" si="117"/>
        <v>12795.644592096312</v>
      </c>
      <c r="CI130" s="20">
        <f t="shared" si="117"/>
        <v>12795.644592096312</v>
      </c>
      <c r="CJ130" s="20">
        <f t="shared" si="117"/>
        <v>12795.644592096312</v>
      </c>
      <c r="CK130" s="20">
        <f t="shared" si="117"/>
        <v>12795.644592096312</v>
      </c>
      <c r="CL130" s="20">
        <f t="shared" si="117"/>
        <v>12795.644592096312</v>
      </c>
      <c r="CM130" s="20">
        <f t="shared" si="117"/>
        <v>12795.644592096312</v>
      </c>
      <c r="CN130" s="20">
        <f t="shared" si="117"/>
        <v>12795.644592096312</v>
      </c>
      <c r="CO130" s="20">
        <f t="shared" si="117"/>
        <v>12795.644592096312</v>
      </c>
      <c r="CP130" s="20">
        <f t="shared" si="117"/>
        <v>12795.644592096312</v>
      </c>
      <c r="CQ130" s="20">
        <f t="shared" si="117"/>
        <v>12795.644592096312</v>
      </c>
      <c r="CR130" s="20">
        <f t="shared" si="117"/>
        <v>12795.644592096312</v>
      </c>
      <c r="CS130" s="20">
        <f t="shared" si="117"/>
        <v>13179.513929859206</v>
      </c>
      <c r="CT130" s="20">
        <f t="shared" si="117"/>
        <v>13179.513929859206</v>
      </c>
      <c r="CU130" s="20">
        <f t="shared" si="117"/>
        <v>13179.513929859206</v>
      </c>
      <c r="CV130" s="20">
        <f t="shared" si="117"/>
        <v>13179.513929859206</v>
      </c>
      <c r="CW130" s="20">
        <f t="shared" si="117"/>
        <v>13179.513929859206</v>
      </c>
      <c r="CX130" s="20">
        <f t="shared" ref="CX130:DV130" si="118">CX26*CX70*(2080/12)</f>
        <v>13179.513929859206</v>
      </c>
      <c r="CY130" s="20">
        <f t="shared" si="118"/>
        <v>13179.513929859206</v>
      </c>
      <c r="CZ130" s="20">
        <f t="shared" si="118"/>
        <v>13179.513929859206</v>
      </c>
      <c r="DA130" s="20">
        <f t="shared" si="118"/>
        <v>13179.513929859206</v>
      </c>
      <c r="DB130" s="20">
        <f t="shared" si="118"/>
        <v>13179.513929859206</v>
      </c>
      <c r="DC130" s="20">
        <f t="shared" si="118"/>
        <v>13179.513929859206</v>
      </c>
      <c r="DD130" s="20">
        <f t="shared" si="118"/>
        <v>13179.513929859206</v>
      </c>
      <c r="DE130" s="20">
        <f t="shared" si="118"/>
        <v>13574.899347754979</v>
      </c>
      <c r="DF130" s="20">
        <f t="shared" si="118"/>
        <v>13574.899347754979</v>
      </c>
      <c r="DG130" s="20">
        <f t="shared" si="118"/>
        <v>13574.899347754979</v>
      </c>
      <c r="DH130" s="20">
        <f t="shared" si="118"/>
        <v>13574.899347754979</v>
      </c>
      <c r="DI130" s="20">
        <f t="shared" si="118"/>
        <v>13574.899347754979</v>
      </c>
      <c r="DJ130" s="20">
        <f t="shared" si="118"/>
        <v>13574.899347754979</v>
      </c>
      <c r="DK130" s="20">
        <f t="shared" si="118"/>
        <v>13574.899347754979</v>
      </c>
      <c r="DL130" s="20">
        <f t="shared" si="118"/>
        <v>13574.899347754979</v>
      </c>
      <c r="DM130" s="20">
        <f t="shared" si="118"/>
        <v>13574.899347754979</v>
      </c>
      <c r="DN130" s="20">
        <f t="shared" si="118"/>
        <v>13574.899347754979</v>
      </c>
      <c r="DO130" s="20">
        <f t="shared" si="118"/>
        <v>13574.899347754979</v>
      </c>
      <c r="DP130" s="20">
        <f t="shared" si="118"/>
        <v>13574.899347754979</v>
      </c>
      <c r="DQ130" s="20">
        <f t="shared" si="118"/>
        <v>13982.146328187631</v>
      </c>
      <c r="DR130" s="20">
        <f t="shared" si="118"/>
        <v>13982.146328187631</v>
      </c>
      <c r="DS130" s="20">
        <f t="shared" si="118"/>
        <v>13982.146328187631</v>
      </c>
      <c r="DT130" s="20">
        <f t="shared" si="118"/>
        <v>13982.146328187631</v>
      </c>
      <c r="DU130" s="20">
        <f t="shared" si="118"/>
        <v>13982.146328187631</v>
      </c>
      <c r="DV130" s="20">
        <f t="shared" si="118"/>
        <v>13982.146328187631</v>
      </c>
    </row>
    <row r="131" spans="3:126">
      <c r="C131" s="1" t="s">
        <v>46</v>
      </c>
      <c r="D131" s="1" t="s">
        <v>617</v>
      </c>
      <c r="E131" s="51"/>
      <c r="F131" s="20">
        <f t="shared" ref="F131:AK131" si="119">F27*F71*(2080/12)</f>
        <v>0</v>
      </c>
      <c r="G131" s="20">
        <f t="shared" si="119"/>
        <v>0</v>
      </c>
      <c r="H131" s="20">
        <f t="shared" si="119"/>
        <v>0</v>
      </c>
      <c r="I131" s="20">
        <f t="shared" si="119"/>
        <v>0</v>
      </c>
      <c r="J131" s="20">
        <f t="shared" si="119"/>
        <v>0</v>
      </c>
      <c r="K131" s="20">
        <f t="shared" si="119"/>
        <v>0</v>
      </c>
      <c r="L131" s="20">
        <f t="shared" si="119"/>
        <v>0</v>
      </c>
      <c r="M131" s="20">
        <f t="shared" si="119"/>
        <v>0</v>
      </c>
      <c r="N131" s="20">
        <f t="shared" si="119"/>
        <v>0</v>
      </c>
      <c r="O131" s="20">
        <f t="shared" si="119"/>
        <v>0</v>
      </c>
      <c r="P131" s="20">
        <f t="shared" si="119"/>
        <v>0</v>
      </c>
      <c r="Q131" s="20">
        <f t="shared" si="119"/>
        <v>0</v>
      </c>
      <c r="R131" s="20">
        <f t="shared" si="119"/>
        <v>0</v>
      </c>
      <c r="S131" s="20">
        <f t="shared" si="119"/>
        <v>0</v>
      </c>
      <c r="T131" s="20">
        <f t="shared" si="119"/>
        <v>0</v>
      </c>
      <c r="U131" s="20">
        <f t="shared" si="119"/>
        <v>0</v>
      </c>
      <c r="V131" s="20">
        <f t="shared" si="119"/>
        <v>0</v>
      </c>
      <c r="W131" s="20">
        <f t="shared" si="119"/>
        <v>0</v>
      </c>
      <c r="X131" s="20">
        <f t="shared" si="119"/>
        <v>0</v>
      </c>
      <c r="Y131" s="20">
        <f t="shared" si="119"/>
        <v>0</v>
      </c>
      <c r="Z131" s="20">
        <f t="shared" si="119"/>
        <v>0</v>
      </c>
      <c r="AA131" s="20">
        <f t="shared" si="119"/>
        <v>0</v>
      </c>
      <c r="AB131" s="20">
        <f t="shared" si="119"/>
        <v>0</v>
      </c>
      <c r="AC131" s="20">
        <f t="shared" si="119"/>
        <v>0</v>
      </c>
      <c r="AD131" s="20">
        <f t="shared" si="119"/>
        <v>4971.9078500000005</v>
      </c>
      <c r="AE131" s="20">
        <f t="shared" si="119"/>
        <v>4971.9078500000005</v>
      </c>
      <c r="AF131" s="20">
        <f t="shared" si="119"/>
        <v>4971.9078500000005</v>
      </c>
      <c r="AG131" s="20">
        <f t="shared" si="119"/>
        <v>4971.9078500000005</v>
      </c>
      <c r="AH131" s="20">
        <f t="shared" si="119"/>
        <v>4971.9078500000005</v>
      </c>
      <c r="AI131" s="20">
        <f t="shared" si="119"/>
        <v>4971.9078500000005</v>
      </c>
      <c r="AJ131" s="20">
        <f t="shared" si="119"/>
        <v>4971.9078500000005</v>
      </c>
      <c r="AK131" s="20">
        <f t="shared" si="119"/>
        <v>5121.0650855000013</v>
      </c>
      <c r="AL131" s="20">
        <f t="shared" ref="AL131:BQ131" si="120">AL27*AL71*(2080/12)</f>
        <v>5121.0650855000013</v>
      </c>
      <c r="AM131" s="20">
        <f t="shared" si="120"/>
        <v>5121.0650855000013</v>
      </c>
      <c r="AN131" s="20">
        <f t="shared" si="120"/>
        <v>5121.0650855000013</v>
      </c>
      <c r="AO131" s="20">
        <f t="shared" si="120"/>
        <v>5121.0650855000013</v>
      </c>
      <c r="AP131" s="20">
        <f t="shared" si="120"/>
        <v>5121.0650855000013</v>
      </c>
      <c r="AQ131" s="20">
        <f t="shared" si="120"/>
        <v>5121.0650855000013</v>
      </c>
      <c r="AR131" s="20">
        <f t="shared" si="120"/>
        <v>5121.0650855000013</v>
      </c>
      <c r="AS131" s="20">
        <f t="shared" si="120"/>
        <v>5121.0650855000013</v>
      </c>
      <c r="AT131" s="20">
        <f t="shared" si="120"/>
        <v>5121.0650855000013</v>
      </c>
      <c r="AU131" s="20">
        <f t="shared" si="120"/>
        <v>5121.0650855000013</v>
      </c>
      <c r="AV131" s="20">
        <f t="shared" si="120"/>
        <v>5121.0650855000013</v>
      </c>
      <c r="AW131" s="20">
        <f t="shared" si="120"/>
        <v>5274.6970380650009</v>
      </c>
      <c r="AX131" s="20">
        <f t="shared" si="120"/>
        <v>5274.6970380650009</v>
      </c>
      <c r="AY131" s="20">
        <f t="shared" si="120"/>
        <v>5274.6970380650009</v>
      </c>
      <c r="AZ131" s="20">
        <f t="shared" si="120"/>
        <v>5274.6970380650009</v>
      </c>
      <c r="BA131" s="20">
        <f t="shared" si="120"/>
        <v>5274.6970380650009</v>
      </c>
      <c r="BB131" s="20">
        <f t="shared" si="120"/>
        <v>5274.6970380650009</v>
      </c>
      <c r="BC131" s="20">
        <f t="shared" si="120"/>
        <v>5274.6970380650009</v>
      </c>
      <c r="BD131" s="20">
        <f t="shared" si="120"/>
        <v>5274.6970380650009</v>
      </c>
      <c r="BE131" s="20">
        <f t="shared" si="120"/>
        <v>5274.6970380650009</v>
      </c>
      <c r="BF131" s="20">
        <f t="shared" si="120"/>
        <v>5274.6970380650009</v>
      </c>
      <c r="BG131" s="20">
        <f t="shared" si="120"/>
        <v>5274.6970380650009</v>
      </c>
      <c r="BH131" s="20">
        <f t="shared" si="120"/>
        <v>5274.6970380650009</v>
      </c>
      <c r="BI131" s="20">
        <f t="shared" si="120"/>
        <v>5432.9379492069511</v>
      </c>
      <c r="BJ131" s="20">
        <f t="shared" si="120"/>
        <v>5432.9379492069511</v>
      </c>
      <c r="BK131" s="20">
        <f t="shared" si="120"/>
        <v>5432.9379492069511</v>
      </c>
      <c r="BL131" s="20">
        <f t="shared" si="120"/>
        <v>5432.9379492069511</v>
      </c>
      <c r="BM131" s="20">
        <f t="shared" si="120"/>
        <v>5432.9379492069511</v>
      </c>
      <c r="BN131" s="20">
        <f t="shared" si="120"/>
        <v>5432.9379492069511</v>
      </c>
      <c r="BO131" s="20">
        <f t="shared" si="120"/>
        <v>5432.9379492069511</v>
      </c>
      <c r="BP131" s="20">
        <f t="shared" si="120"/>
        <v>5432.9379492069511</v>
      </c>
      <c r="BQ131" s="20">
        <f t="shared" si="120"/>
        <v>5432.9379492069511</v>
      </c>
      <c r="BR131" s="20">
        <f t="shared" ref="BR131:CW131" si="121">BR27*BR71*(2080/12)</f>
        <v>5432.9379492069511</v>
      </c>
      <c r="BS131" s="20">
        <f t="shared" si="121"/>
        <v>5432.9379492069511</v>
      </c>
      <c r="BT131" s="20">
        <f t="shared" si="121"/>
        <v>5432.9379492069511</v>
      </c>
      <c r="BU131" s="20">
        <f t="shared" si="121"/>
        <v>5595.9260876831595</v>
      </c>
      <c r="BV131" s="20">
        <f t="shared" si="121"/>
        <v>5595.9260876831595</v>
      </c>
      <c r="BW131" s="20">
        <f t="shared" si="121"/>
        <v>5595.9260876831595</v>
      </c>
      <c r="BX131" s="20">
        <f t="shared" si="121"/>
        <v>5595.9260876831595</v>
      </c>
      <c r="BY131" s="20">
        <f t="shared" si="121"/>
        <v>5595.9260876831595</v>
      </c>
      <c r="BZ131" s="20">
        <f t="shared" si="121"/>
        <v>5595.9260876831595</v>
      </c>
      <c r="CA131" s="20">
        <f t="shared" si="121"/>
        <v>5595.9260876831595</v>
      </c>
      <c r="CB131" s="20">
        <f t="shared" si="121"/>
        <v>5595.9260876831595</v>
      </c>
      <c r="CC131" s="20">
        <f t="shared" si="121"/>
        <v>5595.9260876831595</v>
      </c>
      <c r="CD131" s="20">
        <f t="shared" si="121"/>
        <v>5595.9260876831595</v>
      </c>
      <c r="CE131" s="20">
        <f t="shared" si="121"/>
        <v>5595.9260876831595</v>
      </c>
      <c r="CF131" s="20">
        <f t="shared" si="121"/>
        <v>5595.9260876831595</v>
      </c>
      <c r="CG131" s="20">
        <f t="shared" si="121"/>
        <v>5763.8038703136554</v>
      </c>
      <c r="CH131" s="20">
        <f t="shared" si="121"/>
        <v>5763.8038703136554</v>
      </c>
      <c r="CI131" s="20">
        <f t="shared" si="121"/>
        <v>5763.8038703136554</v>
      </c>
      <c r="CJ131" s="20">
        <f t="shared" si="121"/>
        <v>5763.8038703136554</v>
      </c>
      <c r="CK131" s="20">
        <f t="shared" si="121"/>
        <v>5763.8038703136554</v>
      </c>
      <c r="CL131" s="20">
        <f t="shared" si="121"/>
        <v>5763.8038703136554</v>
      </c>
      <c r="CM131" s="20">
        <f t="shared" si="121"/>
        <v>5763.8038703136554</v>
      </c>
      <c r="CN131" s="20">
        <f t="shared" si="121"/>
        <v>5763.8038703136554</v>
      </c>
      <c r="CO131" s="20">
        <f t="shared" si="121"/>
        <v>5763.8038703136554</v>
      </c>
      <c r="CP131" s="20">
        <f t="shared" si="121"/>
        <v>5763.8038703136554</v>
      </c>
      <c r="CQ131" s="20">
        <f t="shared" si="121"/>
        <v>5763.8038703136554</v>
      </c>
      <c r="CR131" s="20">
        <f t="shared" si="121"/>
        <v>5763.8038703136554</v>
      </c>
      <c r="CS131" s="20">
        <f t="shared" si="121"/>
        <v>5936.7179864230648</v>
      </c>
      <c r="CT131" s="20">
        <f t="shared" si="121"/>
        <v>5936.7179864230648</v>
      </c>
      <c r="CU131" s="20">
        <f t="shared" si="121"/>
        <v>5936.7179864230648</v>
      </c>
      <c r="CV131" s="20">
        <f t="shared" si="121"/>
        <v>5936.7179864230648</v>
      </c>
      <c r="CW131" s="20">
        <f t="shared" si="121"/>
        <v>5936.7179864230648</v>
      </c>
      <c r="CX131" s="20">
        <f t="shared" ref="CX131:DV131" si="122">CX27*CX71*(2080/12)</f>
        <v>5936.7179864230648</v>
      </c>
      <c r="CY131" s="20">
        <f t="shared" si="122"/>
        <v>5936.7179864230648</v>
      </c>
      <c r="CZ131" s="20">
        <f t="shared" si="122"/>
        <v>5936.7179864230648</v>
      </c>
      <c r="DA131" s="20">
        <f t="shared" si="122"/>
        <v>5936.7179864230648</v>
      </c>
      <c r="DB131" s="20">
        <f t="shared" si="122"/>
        <v>5936.7179864230648</v>
      </c>
      <c r="DC131" s="20">
        <f t="shared" si="122"/>
        <v>5936.7179864230648</v>
      </c>
      <c r="DD131" s="20">
        <f t="shared" si="122"/>
        <v>5936.7179864230648</v>
      </c>
      <c r="DE131" s="20">
        <f t="shared" si="122"/>
        <v>6114.8195260157572</v>
      </c>
      <c r="DF131" s="20">
        <f t="shared" si="122"/>
        <v>6114.8195260157572</v>
      </c>
      <c r="DG131" s="20">
        <f t="shared" si="122"/>
        <v>6114.8195260157572</v>
      </c>
      <c r="DH131" s="20">
        <f t="shared" si="122"/>
        <v>6114.8195260157572</v>
      </c>
      <c r="DI131" s="20">
        <f t="shared" si="122"/>
        <v>6114.8195260157572</v>
      </c>
      <c r="DJ131" s="20">
        <f t="shared" si="122"/>
        <v>6114.8195260157572</v>
      </c>
      <c r="DK131" s="20">
        <f t="shared" si="122"/>
        <v>6114.8195260157572</v>
      </c>
      <c r="DL131" s="20">
        <f t="shared" si="122"/>
        <v>6114.8195260157572</v>
      </c>
      <c r="DM131" s="20">
        <f t="shared" si="122"/>
        <v>6114.8195260157572</v>
      </c>
      <c r="DN131" s="20">
        <f t="shared" si="122"/>
        <v>6114.8195260157572</v>
      </c>
      <c r="DO131" s="20">
        <f t="shared" si="122"/>
        <v>6114.8195260157572</v>
      </c>
      <c r="DP131" s="20">
        <f t="shared" si="122"/>
        <v>6114.8195260157572</v>
      </c>
      <c r="DQ131" s="20">
        <f t="shared" si="122"/>
        <v>6298.2641117962294</v>
      </c>
      <c r="DR131" s="20">
        <f t="shared" si="122"/>
        <v>6298.2641117962294</v>
      </c>
      <c r="DS131" s="20">
        <f t="shared" si="122"/>
        <v>6298.2641117962294</v>
      </c>
      <c r="DT131" s="20">
        <f t="shared" si="122"/>
        <v>6298.2641117962294</v>
      </c>
      <c r="DU131" s="20">
        <f t="shared" si="122"/>
        <v>6298.2641117962294</v>
      </c>
      <c r="DV131" s="20">
        <f t="shared" si="122"/>
        <v>6298.2641117962294</v>
      </c>
    </row>
    <row r="132" spans="3:126">
      <c r="C132" s="1" t="s">
        <v>46</v>
      </c>
      <c r="D132" s="1" t="s">
        <v>618</v>
      </c>
      <c r="E132" s="51"/>
      <c r="F132" s="20">
        <f t="shared" ref="F132:AK132" si="123">F28*F72*(2080/12)</f>
        <v>0</v>
      </c>
      <c r="G132" s="20">
        <f t="shared" si="123"/>
        <v>0</v>
      </c>
      <c r="H132" s="20">
        <f t="shared" si="123"/>
        <v>0</v>
      </c>
      <c r="I132" s="20">
        <f t="shared" si="123"/>
        <v>0</v>
      </c>
      <c r="J132" s="20">
        <f t="shared" si="123"/>
        <v>0</v>
      </c>
      <c r="K132" s="20">
        <f t="shared" si="123"/>
        <v>0</v>
      </c>
      <c r="L132" s="20">
        <f t="shared" si="123"/>
        <v>0</v>
      </c>
      <c r="M132" s="20">
        <f t="shared" si="123"/>
        <v>0</v>
      </c>
      <c r="N132" s="20">
        <f t="shared" si="123"/>
        <v>0</v>
      </c>
      <c r="O132" s="20">
        <f t="shared" si="123"/>
        <v>0</v>
      </c>
      <c r="P132" s="20">
        <f t="shared" si="123"/>
        <v>0</v>
      </c>
      <c r="Q132" s="20">
        <f t="shared" si="123"/>
        <v>0</v>
      </c>
      <c r="R132" s="20">
        <f t="shared" si="123"/>
        <v>0</v>
      </c>
      <c r="S132" s="20">
        <f t="shared" si="123"/>
        <v>0</v>
      </c>
      <c r="T132" s="20">
        <f t="shared" si="123"/>
        <v>0</v>
      </c>
      <c r="U132" s="20">
        <f t="shared" si="123"/>
        <v>0</v>
      </c>
      <c r="V132" s="20">
        <f t="shared" si="123"/>
        <v>0</v>
      </c>
      <c r="W132" s="20">
        <f t="shared" si="123"/>
        <v>0</v>
      </c>
      <c r="X132" s="20">
        <f t="shared" si="123"/>
        <v>0</v>
      </c>
      <c r="Y132" s="20">
        <f t="shared" si="123"/>
        <v>0</v>
      </c>
      <c r="Z132" s="20">
        <f t="shared" si="123"/>
        <v>0</v>
      </c>
      <c r="AA132" s="20">
        <f t="shared" si="123"/>
        <v>0</v>
      </c>
      <c r="AB132" s="20">
        <f t="shared" si="123"/>
        <v>0</v>
      </c>
      <c r="AC132" s="20">
        <f t="shared" si="123"/>
        <v>0</v>
      </c>
      <c r="AD132" s="20">
        <f t="shared" si="123"/>
        <v>1272.8084096000002</v>
      </c>
      <c r="AE132" s="20">
        <f t="shared" si="123"/>
        <v>1272.8084096000002</v>
      </c>
      <c r="AF132" s="20">
        <f t="shared" si="123"/>
        <v>1272.8084096000002</v>
      </c>
      <c r="AG132" s="20">
        <f t="shared" si="123"/>
        <v>1272.8084096000002</v>
      </c>
      <c r="AH132" s="20">
        <f t="shared" si="123"/>
        <v>1272.8084096000002</v>
      </c>
      <c r="AI132" s="20">
        <f t="shared" si="123"/>
        <v>1272.8084096000002</v>
      </c>
      <c r="AJ132" s="20">
        <f t="shared" si="123"/>
        <v>1272.8084096000002</v>
      </c>
      <c r="AK132" s="20">
        <f t="shared" si="123"/>
        <v>1310.9926618880004</v>
      </c>
      <c r="AL132" s="20">
        <f t="shared" ref="AL132:BQ132" si="124">AL28*AL72*(2080/12)</f>
        <v>1310.9926618880004</v>
      </c>
      <c r="AM132" s="20">
        <f t="shared" si="124"/>
        <v>1310.9926618880004</v>
      </c>
      <c r="AN132" s="20">
        <f t="shared" si="124"/>
        <v>1310.9926618880004</v>
      </c>
      <c r="AO132" s="20">
        <f t="shared" si="124"/>
        <v>1310.9926618880004</v>
      </c>
      <c r="AP132" s="20">
        <f t="shared" si="124"/>
        <v>1310.9926618880004</v>
      </c>
      <c r="AQ132" s="20">
        <f t="shared" si="124"/>
        <v>1310.9926618880004</v>
      </c>
      <c r="AR132" s="20">
        <f t="shared" si="124"/>
        <v>1310.9926618880004</v>
      </c>
      <c r="AS132" s="20">
        <f t="shared" si="124"/>
        <v>1310.9926618880004</v>
      </c>
      <c r="AT132" s="20">
        <f t="shared" si="124"/>
        <v>1310.9926618880004</v>
      </c>
      <c r="AU132" s="20">
        <f t="shared" si="124"/>
        <v>1310.9926618880004</v>
      </c>
      <c r="AV132" s="20">
        <f t="shared" si="124"/>
        <v>1310.9926618880004</v>
      </c>
      <c r="AW132" s="20">
        <f t="shared" si="124"/>
        <v>1350.3224417446402</v>
      </c>
      <c r="AX132" s="20">
        <f t="shared" si="124"/>
        <v>1350.3224417446402</v>
      </c>
      <c r="AY132" s="20">
        <f t="shared" si="124"/>
        <v>1350.3224417446402</v>
      </c>
      <c r="AZ132" s="20">
        <f t="shared" si="124"/>
        <v>1350.3224417446402</v>
      </c>
      <c r="BA132" s="20">
        <f t="shared" si="124"/>
        <v>1350.3224417446402</v>
      </c>
      <c r="BB132" s="20">
        <f t="shared" si="124"/>
        <v>1350.3224417446402</v>
      </c>
      <c r="BC132" s="20">
        <f t="shared" si="124"/>
        <v>1350.3224417446402</v>
      </c>
      <c r="BD132" s="20">
        <f t="shared" si="124"/>
        <v>1350.3224417446402</v>
      </c>
      <c r="BE132" s="20">
        <f t="shared" si="124"/>
        <v>1350.3224417446402</v>
      </c>
      <c r="BF132" s="20">
        <f t="shared" si="124"/>
        <v>1350.3224417446402</v>
      </c>
      <c r="BG132" s="20">
        <f t="shared" si="124"/>
        <v>1350.3224417446402</v>
      </c>
      <c r="BH132" s="20">
        <f t="shared" si="124"/>
        <v>1350.3224417446402</v>
      </c>
      <c r="BI132" s="20">
        <f t="shared" si="124"/>
        <v>1390.8321149969795</v>
      </c>
      <c r="BJ132" s="20">
        <f t="shared" si="124"/>
        <v>1390.8321149969795</v>
      </c>
      <c r="BK132" s="20">
        <f t="shared" si="124"/>
        <v>1390.8321149969795</v>
      </c>
      <c r="BL132" s="20">
        <f t="shared" si="124"/>
        <v>1390.8321149969795</v>
      </c>
      <c r="BM132" s="20">
        <f t="shared" si="124"/>
        <v>1390.8321149969795</v>
      </c>
      <c r="BN132" s="20">
        <f t="shared" si="124"/>
        <v>1390.8321149969795</v>
      </c>
      <c r="BO132" s="20">
        <f t="shared" si="124"/>
        <v>1390.8321149969795</v>
      </c>
      <c r="BP132" s="20">
        <f t="shared" si="124"/>
        <v>1390.8321149969795</v>
      </c>
      <c r="BQ132" s="20">
        <f t="shared" si="124"/>
        <v>1390.8321149969795</v>
      </c>
      <c r="BR132" s="20">
        <f t="shared" ref="BR132:CW132" si="125">BR28*BR72*(2080/12)</f>
        <v>1390.8321149969795</v>
      </c>
      <c r="BS132" s="20">
        <f t="shared" si="125"/>
        <v>1390.8321149969795</v>
      </c>
      <c r="BT132" s="20">
        <f t="shared" si="125"/>
        <v>1390.8321149969795</v>
      </c>
      <c r="BU132" s="20">
        <f t="shared" si="125"/>
        <v>1432.5570784468889</v>
      </c>
      <c r="BV132" s="20">
        <f t="shared" si="125"/>
        <v>1432.5570784468889</v>
      </c>
      <c r="BW132" s="20">
        <f t="shared" si="125"/>
        <v>1432.5570784468889</v>
      </c>
      <c r="BX132" s="20">
        <f t="shared" si="125"/>
        <v>1432.5570784468889</v>
      </c>
      <c r="BY132" s="20">
        <f t="shared" si="125"/>
        <v>1432.5570784468889</v>
      </c>
      <c r="BZ132" s="20">
        <f t="shared" si="125"/>
        <v>1432.5570784468889</v>
      </c>
      <c r="CA132" s="20">
        <f t="shared" si="125"/>
        <v>1432.5570784468889</v>
      </c>
      <c r="CB132" s="20">
        <f t="shared" si="125"/>
        <v>1432.5570784468889</v>
      </c>
      <c r="CC132" s="20">
        <f t="shared" si="125"/>
        <v>1432.5570784468889</v>
      </c>
      <c r="CD132" s="20">
        <f t="shared" si="125"/>
        <v>1432.5570784468889</v>
      </c>
      <c r="CE132" s="20">
        <f t="shared" si="125"/>
        <v>1432.5570784468889</v>
      </c>
      <c r="CF132" s="20">
        <f t="shared" si="125"/>
        <v>1432.5570784468889</v>
      </c>
      <c r="CG132" s="20">
        <f t="shared" si="125"/>
        <v>1475.5337908002957</v>
      </c>
      <c r="CH132" s="20">
        <f t="shared" si="125"/>
        <v>1475.5337908002957</v>
      </c>
      <c r="CI132" s="20">
        <f t="shared" si="125"/>
        <v>1475.5337908002957</v>
      </c>
      <c r="CJ132" s="20">
        <f t="shared" si="125"/>
        <v>1475.5337908002957</v>
      </c>
      <c r="CK132" s="20">
        <f t="shared" si="125"/>
        <v>1475.5337908002957</v>
      </c>
      <c r="CL132" s="20">
        <f t="shared" si="125"/>
        <v>1475.5337908002957</v>
      </c>
      <c r="CM132" s="20">
        <f t="shared" si="125"/>
        <v>1475.5337908002957</v>
      </c>
      <c r="CN132" s="20">
        <f t="shared" si="125"/>
        <v>1475.5337908002957</v>
      </c>
      <c r="CO132" s="20">
        <f t="shared" si="125"/>
        <v>1475.5337908002957</v>
      </c>
      <c r="CP132" s="20">
        <f t="shared" si="125"/>
        <v>1475.5337908002957</v>
      </c>
      <c r="CQ132" s="20">
        <f t="shared" si="125"/>
        <v>1475.5337908002957</v>
      </c>
      <c r="CR132" s="20">
        <f t="shared" si="125"/>
        <v>1475.5337908002957</v>
      </c>
      <c r="CS132" s="20">
        <f t="shared" si="125"/>
        <v>1519.7998045243046</v>
      </c>
      <c r="CT132" s="20">
        <f t="shared" si="125"/>
        <v>1519.7998045243046</v>
      </c>
      <c r="CU132" s="20">
        <f t="shared" si="125"/>
        <v>1519.7998045243046</v>
      </c>
      <c r="CV132" s="20">
        <f t="shared" si="125"/>
        <v>1519.7998045243046</v>
      </c>
      <c r="CW132" s="20">
        <f t="shared" si="125"/>
        <v>1519.7998045243046</v>
      </c>
      <c r="CX132" s="20">
        <f t="shared" ref="CX132:DV132" si="126">CX28*CX72*(2080/12)</f>
        <v>1519.7998045243046</v>
      </c>
      <c r="CY132" s="20">
        <f t="shared" si="126"/>
        <v>1519.7998045243046</v>
      </c>
      <c r="CZ132" s="20">
        <f t="shared" si="126"/>
        <v>1519.7998045243046</v>
      </c>
      <c r="DA132" s="20">
        <f t="shared" si="126"/>
        <v>1519.7998045243046</v>
      </c>
      <c r="DB132" s="20">
        <f t="shared" si="126"/>
        <v>1519.7998045243046</v>
      </c>
      <c r="DC132" s="20">
        <f t="shared" si="126"/>
        <v>1519.7998045243046</v>
      </c>
      <c r="DD132" s="20">
        <f t="shared" si="126"/>
        <v>1519.7998045243046</v>
      </c>
      <c r="DE132" s="20">
        <f t="shared" si="126"/>
        <v>1565.3937986600338</v>
      </c>
      <c r="DF132" s="20">
        <f t="shared" si="126"/>
        <v>1565.3937986600338</v>
      </c>
      <c r="DG132" s="20">
        <f t="shared" si="126"/>
        <v>1565.3937986600338</v>
      </c>
      <c r="DH132" s="20">
        <f t="shared" si="126"/>
        <v>1565.3937986600338</v>
      </c>
      <c r="DI132" s="20">
        <f t="shared" si="126"/>
        <v>1565.3937986600338</v>
      </c>
      <c r="DJ132" s="20">
        <f t="shared" si="126"/>
        <v>1565.3937986600338</v>
      </c>
      <c r="DK132" s="20">
        <f t="shared" si="126"/>
        <v>1565.3937986600338</v>
      </c>
      <c r="DL132" s="20">
        <f t="shared" si="126"/>
        <v>1565.3937986600338</v>
      </c>
      <c r="DM132" s="20">
        <f t="shared" si="126"/>
        <v>1565.3937986600338</v>
      </c>
      <c r="DN132" s="20">
        <f t="shared" si="126"/>
        <v>1565.3937986600338</v>
      </c>
      <c r="DO132" s="20">
        <f t="shared" si="126"/>
        <v>1565.3937986600338</v>
      </c>
      <c r="DP132" s="20">
        <f t="shared" si="126"/>
        <v>1565.3937986600338</v>
      </c>
      <c r="DQ132" s="20">
        <f t="shared" si="126"/>
        <v>1612.3556126198348</v>
      </c>
      <c r="DR132" s="20">
        <f t="shared" si="126"/>
        <v>1612.3556126198348</v>
      </c>
      <c r="DS132" s="20">
        <f t="shared" si="126"/>
        <v>1612.3556126198348</v>
      </c>
      <c r="DT132" s="20">
        <f t="shared" si="126"/>
        <v>1612.3556126198348</v>
      </c>
      <c r="DU132" s="20">
        <f t="shared" si="126"/>
        <v>1612.3556126198348</v>
      </c>
      <c r="DV132" s="20">
        <f t="shared" si="126"/>
        <v>1612.3556126198348</v>
      </c>
    </row>
    <row r="133" spans="3:126">
      <c r="C133" s="1" t="s">
        <v>46</v>
      </c>
      <c r="D133" s="1" t="s">
        <v>149</v>
      </c>
      <c r="E133" s="51"/>
      <c r="F133" s="20">
        <f t="shared" ref="F133:AK133" si="127">F29*F73*(2080/12)</f>
        <v>0</v>
      </c>
      <c r="G133" s="20">
        <f t="shared" si="127"/>
        <v>0</v>
      </c>
      <c r="H133" s="20">
        <f t="shared" si="127"/>
        <v>0</v>
      </c>
      <c r="I133" s="20">
        <f t="shared" si="127"/>
        <v>0</v>
      </c>
      <c r="J133" s="20">
        <f t="shared" si="127"/>
        <v>0</v>
      </c>
      <c r="K133" s="20">
        <f t="shared" si="127"/>
        <v>0</v>
      </c>
      <c r="L133" s="20">
        <f t="shared" si="127"/>
        <v>0</v>
      </c>
      <c r="M133" s="20">
        <f t="shared" si="127"/>
        <v>0</v>
      </c>
      <c r="N133" s="20">
        <f t="shared" si="127"/>
        <v>0</v>
      </c>
      <c r="O133" s="20">
        <f t="shared" si="127"/>
        <v>0</v>
      </c>
      <c r="P133" s="20">
        <f t="shared" si="127"/>
        <v>0</v>
      </c>
      <c r="Q133" s="20">
        <f t="shared" si="127"/>
        <v>0</v>
      </c>
      <c r="R133" s="20">
        <f t="shared" si="127"/>
        <v>0</v>
      </c>
      <c r="S133" s="20">
        <f t="shared" si="127"/>
        <v>0</v>
      </c>
      <c r="T133" s="20">
        <f t="shared" si="127"/>
        <v>0</v>
      </c>
      <c r="U133" s="20">
        <f t="shared" si="127"/>
        <v>0</v>
      </c>
      <c r="V133" s="20">
        <f t="shared" si="127"/>
        <v>0</v>
      </c>
      <c r="W133" s="20">
        <f t="shared" si="127"/>
        <v>0</v>
      </c>
      <c r="X133" s="20">
        <f t="shared" si="127"/>
        <v>0</v>
      </c>
      <c r="Y133" s="20">
        <f t="shared" si="127"/>
        <v>0</v>
      </c>
      <c r="Z133" s="20">
        <f t="shared" si="127"/>
        <v>0</v>
      </c>
      <c r="AA133" s="20">
        <f t="shared" si="127"/>
        <v>0</v>
      </c>
      <c r="AB133" s="20">
        <f t="shared" si="127"/>
        <v>0</v>
      </c>
      <c r="AC133" s="20">
        <f t="shared" si="127"/>
        <v>0</v>
      </c>
      <c r="AD133" s="20">
        <f t="shared" si="127"/>
        <v>2088.2012970000001</v>
      </c>
      <c r="AE133" s="20">
        <f t="shared" si="127"/>
        <v>5966.289420000001</v>
      </c>
      <c r="AF133" s="20">
        <f t="shared" si="127"/>
        <v>8949.4341300000015</v>
      </c>
      <c r="AG133" s="20">
        <f t="shared" si="127"/>
        <v>10739.320956000001</v>
      </c>
      <c r="AH133" s="20">
        <f t="shared" si="127"/>
        <v>12529.207782000001</v>
      </c>
      <c r="AI133" s="20">
        <f t="shared" si="127"/>
        <v>14319.094608000001</v>
      </c>
      <c r="AJ133" s="20">
        <f t="shared" si="127"/>
        <v>15810.666963</v>
      </c>
      <c r="AK133" s="20">
        <f t="shared" si="127"/>
        <v>17821.306497540001</v>
      </c>
      <c r="AL133" s="20">
        <f t="shared" ref="AL133:BQ133" si="128">AL29*AL73*(2080/12)</f>
        <v>19664.889928320004</v>
      </c>
      <c r="AM133" s="20">
        <f t="shared" si="128"/>
        <v>21201.209453970005</v>
      </c>
      <c r="AN133" s="20">
        <f t="shared" si="128"/>
        <v>22430.265074490006</v>
      </c>
      <c r="AO133" s="20">
        <f t="shared" si="128"/>
        <v>23966.584600140006</v>
      </c>
      <c r="AP133" s="20">
        <f t="shared" si="128"/>
        <v>25502.904125790006</v>
      </c>
      <c r="AQ133" s="20">
        <f t="shared" si="128"/>
        <v>26731.959746310004</v>
      </c>
      <c r="AR133" s="20">
        <f t="shared" si="128"/>
        <v>27961.015366830004</v>
      </c>
      <c r="AS133" s="20">
        <f t="shared" si="128"/>
        <v>29497.334892480005</v>
      </c>
      <c r="AT133" s="20">
        <f t="shared" si="128"/>
        <v>30726.390513000009</v>
      </c>
      <c r="AU133" s="20">
        <f t="shared" si="128"/>
        <v>31648.182228390007</v>
      </c>
      <c r="AV133" s="20">
        <f t="shared" si="128"/>
        <v>32877.237848910001</v>
      </c>
      <c r="AW133" s="20">
        <f t="shared" si="128"/>
        <v>35129.482273512898</v>
      </c>
      <c r="AX133" s="20">
        <f t="shared" si="128"/>
        <v>36395.409562648507</v>
      </c>
      <c r="AY133" s="20">
        <f t="shared" si="128"/>
        <v>37344.855029500206</v>
      </c>
      <c r="AZ133" s="20">
        <f t="shared" si="128"/>
        <v>38294.300496351905</v>
      </c>
      <c r="BA133" s="20">
        <f t="shared" si="128"/>
        <v>38927.264140919702</v>
      </c>
      <c r="BB133" s="20">
        <f t="shared" si="128"/>
        <v>39560.227785487499</v>
      </c>
      <c r="BC133" s="20">
        <f t="shared" si="128"/>
        <v>39876.709607771401</v>
      </c>
      <c r="BD133" s="20">
        <f t="shared" si="128"/>
        <v>40193.191430055296</v>
      </c>
      <c r="BE133" s="20">
        <f t="shared" si="128"/>
        <v>40509.673252339206</v>
      </c>
      <c r="BF133" s="20">
        <f t="shared" si="128"/>
        <v>40826.155074623108</v>
      </c>
      <c r="BG133" s="20">
        <f t="shared" si="128"/>
        <v>40826.155074623108</v>
      </c>
      <c r="BH133" s="20">
        <f t="shared" si="128"/>
        <v>41142.636896907003</v>
      </c>
      <c r="BI133" s="20">
        <f t="shared" si="128"/>
        <v>42376.916003814222</v>
      </c>
      <c r="BJ133" s="20">
        <f t="shared" si="128"/>
        <v>42376.916003814222</v>
      </c>
      <c r="BK133" s="20">
        <f t="shared" si="128"/>
        <v>42376.916003814222</v>
      </c>
      <c r="BL133" s="20">
        <f t="shared" si="128"/>
        <v>42376.916003814222</v>
      </c>
      <c r="BM133" s="20">
        <f t="shared" si="128"/>
        <v>42376.916003814222</v>
      </c>
      <c r="BN133" s="20">
        <f t="shared" si="128"/>
        <v>42376.916003814222</v>
      </c>
      <c r="BO133" s="20">
        <f t="shared" si="128"/>
        <v>42376.916003814222</v>
      </c>
      <c r="BP133" s="20">
        <f t="shared" si="128"/>
        <v>42376.916003814222</v>
      </c>
      <c r="BQ133" s="20">
        <f t="shared" si="128"/>
        <v>42376.916003814222</v>
      </c>
      <c r="BR133" s="20">
        <f t="shared" ref="BR133:CW133" si="129">BR29*BR73*(2080/12)</f>
        <v>42376.916003814222</v>
      </c>
      <c r="BS133" s="20">
        <f t="shared" si="129"/>
        <v>42376.916003814222</v>
      </c>
      <c r="BT133" s="20">
        <f t="shared" si="129"/>
        <v>42376.916003814222</v>
      </c>
      <c r="BU133" s="20">
        <f t="shared" si="129"/>
        <v>43648.223483928647</v>
      </c>
      <c r="BV133" s="20">
        <f t="shared" si="129"/>
        <v>43648.223483928647</v>
      </c>
      <c r="BW133" s="20">
        <f t="shared" si="129"/>
        <v>43648.223483928647</v>
      </c>
      <c r="BX133" s="20">
        <f t="shared" si="129"/>
        <v>43648.223483928647</v>
      </c>
      <c r="BY133" s="20">
        <f t="shared" si="129"/>
        <v>43648.223483928647</v>
      </c>
      <c r="BZ133" s="20">
        <f t="shared" si="129"/>
        <v>43648.223483928647</v>
      </c>
      <c r="CA133" s="20">
        <f t="shared" si="129"/>
        <v>43648.223483928647</v>
      </c>
      <c r="CB133" s="20">
        <f t="shared" si="129"/>
        <v>43648.223483928647</v>
      </c>
      <c r="CC133" s="20">
        <f t="shared" si="129"/>
        <v>43648.223483928647</v>
      </c>
      <c r="CD133" s="20">
        <f t="shared" si="129"/>
        <v>43648.223483928647</v>
      </c>
      <c r="CE133" s="20">
        <f t="shared" si="129"/>
        <v>43648.223483928647</v>
      </c>
      <c r="CF133" s="20">
        <f t="shared" si="129"/>
        <v>43648.223483928647</v>
      </c>
      <c r="CG133" s="20">
        <f t="shared" si="129"/>
        <v>44957.670188446507</v>
      </c>
      <c r="CH133" s="20">
        <f t="shared" si="129"/>
        <v>44957.670188446507</v>
      </c>
      <c r="CI133" s="20">
        <f t="shared" si="129"/>
        <v>44957.670188446507</v>
      </c>
      <c r="CJ133" s="20">
        <f t="shared" si="129"/>
        <v>44957.670188446507</v>
      </c>
      <c r="CK133" s="20">
        <f t="shared" si="129"/>
        <v>44957.670188446507</v>
      </c>
      <c r="CL133" s="20">
        <f t="shared" si="129"/>
        <v>44957.670188446507</v>
      </c>
      <c r="CM133" s="20">
        <f t="shared" si="129"/>
        <v>44957.670188446507</v>
      </c>
      <c r="CN133" s="20">
        <f t="shared" si="129"/>
        <v>44957.670188446507</v>
      </c>
      <c r="CO133" s="20">
        <f t="shared" si="129"/>
        <v>44957.670188446507</v>
      </c>
      <c r="CP133" s="20">
        <f t="shared" si="129"/>
        <v>44957.670188446507</v>
      </c>
      <c r="CQ133" s="20">
        <f t="shared" si="129"/>
        <v>44957.670188446507</v>
      </c>
      <c r="CR133" s="20">
        <f t="shared" si="129"/>
        <v>44957.670188446507</v>
      </c>
      <c r="CS133" s="20">
        <f t="shared" si="129"/>
        <v>46306.400294099905</v>
      </c>
      <c r="CT133" s="20">
        <f t="shared" si="129"/>
        <v>46306.400294099905</v>
      </c>
      <c r="CU133" s="20">
        <f t="shared" si="129"/>
        <v>46306.400294099905</v>
      </c>
      <c r="CV133" s="20">
        <f t="shared" si="129"/>
        <v>46306.400294099905</v>
      </c>
      <c r="CW133" s="20">
        <f t="shared" si="129"/>
        <v>46306.400294099905</v>
      </c>
      <c r="CX133" s="20">
        <f t="shared" ref="CX133:DV133" si="130">CX29*CX73*(2080/12)</f>
        <v>46306.400294099905</v>
      </c>
      <c r="CY133" s="20">
        <f t="shared" si="130"/>
        <v>46306.400294099905</v>
      </c>
      <c r="CZ133" s="20">
        <f t="shared" si="130"/>
        <v>46306.400294099905</v>
      </c>
      <c r="DA133" s="20">
        <f t="shared" si="130"/>
        <v>46306.400294099905</v>
      </c>
      <c r="DB133" s="20">
        <f t="shared" si="130"/>
        <v>46306.400294099905</v>
      </c>
      <c r="DC133" s="20">
        <f t="shared" si="130"/>
        <v>46306.400294099905</v>
      </c>
      <c r="DD133" s="20">
        <f t="shared" si="130"/>
        <v>46306.400294099905</v>
      </c>
      <c r="DE133" s="20">
        <f t="shared" si="130"/>
        <v>47695.592302922902</v>
      </c>
      <c r="DF133" s="20">
        <f t="shared" si="130"/>
        <v>47695.592302922902</v>
      </c>
      <c r="DG133" s="20">
        <f t="shared" si="130"/>
        <v>47695.592302922902</v>
      </c>
      <c r="DH133" s="20">
        <f t="shared" si="130"/>
        <v>47695.592302922902</v>
      </c>
      <c r="DI133" s="20">
        <f t="shared" si="130"/>
        <v>47695.592302922902</v>
      </c>
      <c r="DJ133" s="20">
        <f t="shared" si="130"/>
        <v>47695.592302922902</v>
      </c>
      <c r="DK133" s="20">
        <f t="shared" si="130"/>
        <v>47695.592302922902</v>
      </c>
      <c r="DL133" s="20">
        <f t="shared" si="130"/>
        <v>47695.592302922902</v>
      </c>
      <c r="DM133" s="20">
        <f t="shared" si="130"/>
        <v>47695.592302922902</v>
      </c>
      <c r="DN133" s="20">
        <f t="shared" si="130"/>
        <v>47695.592302922902</v>
      </c>
      <c r="DO133" s="20">
        <f t="shared" si="130"/>
        <v>47695.592302922902</v>
      </c>
      <c r="DP133" s="20">
        <f t="shared" si="130"/>
        <v>47695.592302922902</v>
      </c>
      <c r="DQ133" s="20">
        <f t="shared" si="130"/>
        <v>49126.460072010588</v>
      </c>
      <c r="DR133" s="20">
        <f t="shared" si="130"/>
        <v>49126.460072010588</v>
      </c>
      <c r="DS133" s="20">
        <f t="shared" si="130"/>
        <v>49126.460072010588</v>
      </c>
      <c r="DT133" s="20">
        <f t="shared" si="130"/>
        <v>49126.460072010588</v>
      </c>
      <c r="DU133" s="20">
        <f t="shared" si="130"/>
        <v>49126.460072010588</v>
      </c>
      <c r="DV133" s="20">
        <f t="shared" si="130"/>
        <v>49126.460072010588</v>
      </c>
    </row>
    <row r="134" spans="3:126">
      <c r="C134" s="1" t="s">
        <v>46</v>
      </c>
      <c r="D134" s="1" t="s">
        <v>619</v>
      </c>
      <c r="E134" s="51"/>
      <c r="F134" s="20">
        <f t="shared" ref="F134:AK134" si="131">F30*F74*(2080/12)</f>
        <v>0</v>
      </c>
      <c r="G134" s="20">
        <f t="shared" si="131"/>
        <v>0</v>
      </c>
      <c r="H134" s="20">
        <f t="shared" si="131"/>
        <v>0</v>
      </c>
      <c r="I134" s="20">
        <f t="shared" si="131"/>
        <v>0</v>
      </c>
      <c r="J134" s="20">
        <f t="shared" si="131"/>
        <v>0</v>
      </c>
      <c r="K134" s="20">
        <f t="shared" si="131"/>
        <v>0</v>
      </c>
      <c r="L134" s="20">
        <f t="shared" si="131"/>
        <v>0</v>
      </c>
      <c r="M134" s="20">
        <f t="shared" si="131"/>
        <v>0</v>
      </c>
      <c r="N134" s="20">
        <f t="shared" si="131"/>
        <v>0</v>
      </c>
      <c r="O134" s="20">
        <f t="shared" si="131"/>
        <v>0</v>
      </c>
      <c r="P134" s="20">
        <f t="shared" si="131"/>
        <v>0</v>
      </c>
      <c r="Q134" s="20">
        <f t="shared" si="131"/>
        <v>0</v>
      </c>
      <c r="R134" s="20">
        <f t="shared" si="131"/>
        <v>0</v>
      </c>
      <c r="S134" s="20">
        <f t="shared" si="131"/>
        <v>0</v>
      </c>
      <c r="T134" s="20">
        <f t="shared" si="131"/>
        <v>0</v>
      </c>
      <c r="U134" s="20">
        <f t="shared" si="131"/>
        <v>0</v>
      </c>
      <c r="V134" s="20">
        <f t="shared" si="131"/>
        <v>0</v>
      </c>
      <c r="W134" s="20">
        <f t="shared" si="131"/>
        <v>0</v>
      </c>
      <c r="X134" s="20">
        <f t="shared" si="131"/>
        <v>0</v>
      </c>
      <c r="Y134" s="20">
        <f t="shared" si="131"/>
        <v>0</v>
      </c>
      <c r="Z134" s="20">
        <f t="shared" si="131"/>
        <v>0</v>
      </c>
      <c r="AA134" s="20">
        <f t="shared" si="131"/>
        <v>0</v>
      </c>
      <c r="AB134" s="20">
        <f t="shared" si="131"/>
        <v>0</v>
      </c>
      <c r="AC134" s="20">
        <f t="shared" si="131"/>
        <v>0</v>
      </c>
      <c r="AD134" s="20">
        <f t="shared" si="131"/>
        <v>0</v>
      </c>
      <c r="AE134" s="20">
        <f t="shared" si="131"/>
        <v>0</v>
      </c>
      <c r="AF134" s="20">
        <f t="shared" si="131"/>
        <v>0</v>
      </c>
      <c r="AG134" s="20">
        <f t="shared" si="131"/>
        <v>0</v>
      </c>
      <c r="AH134" s="20">
        <f t="shared" si="131"/>
        <v>0</v>
      </c>
      <c r="AI134" s="20">
        <f t="shared" si="131"/>
        <v>0</v>
      </c>
      <c r="AJ134" s="20">
        <f t="shared" si="131"/>
        <v>0</v>
      </c>
      <c r="AK134" s="20">
        <f t="shared" si="131"/>
        <v>0</v>
      </c>
      <c r="AL134" s="20">
        <f t="shared" ref="AL134:BQ134" si="132">AL30*AL74*(2080/12)</f>
        <v>0</v>
      </c>
      <c r="AM134" s="20">
        <f t="shared" si="132"/>
        <v>0</v>
      </c>
      <c r="AN134" s="20">
        <f t="shared" si="132"/>
        <v>0</v>
      </c>
      <c r="AO134" s="20">
        <f t="shared" si="132"/>
        <v>0</v>
      </c>
      <c r="AP134" s="20">
        <f t="shared" si="132"/>
        <v>0</v>
      </c>
      <c r="AQ134" s="20">
        <f t="shared" si="132"/>
        <v>0</v>
      </c>
      <c r="AR134" s="20">
        <f t="shared" si="132"/>
        <v>0</v>
      </c>
      <c r="AS134" s="20">
        <f t="shared" si="132"/>
        <v>0</v>
      </c>
      <c r="AT134" s="20">
        <f t="shared" si="132"/>
        <v>0</v>
      </c>
      <c r="AU134" s="20">
        <f t="shared" si="132"/>
        <v>0</v>
      </c>
      <c r="AV134" s="20">
        <f t="shared" si="132"/>
        <v>0</v>
      </c>
      <c r="AW134" s="20">
        <f t="shared" si="132"/>
        <v>0</v>
      </c>
      <c r="AX134" s="20">
        <f t="shared" si="132"/>
        <v>0</v>
      </c>
      <c r="AY134" s="20">
        <f t="shared" si="132"/>
        <v>0</v>
      </c>
      <c r="AZ134" s="20">
        <f t="shared" si="132"/>
        <v>0</v>
      </c>
      <c r="BA134" s="20">
        <f t="shared" si="132"/>
        <v>0</v>
      </c>
      <c r="BB134" s="20">
        <f t="shared" si="132"/>
        <v>0</v>
      </c>
      <c r="BC134" s="20">
        <f t="shared" si="132"/>
        <v>0</v>
      </c>
      <c r="BD134" s="20">
        <f t="shared" si="132"/>
        <v>0</v>
      </c>
      <c r="BE134" s="20">
        <f t="shared" si="132"/>
        <v>0</v>
      </c>
      <c r="BF134" s="20">
        <f t="shared" si="132"/>
        <v>0</v>
      </c>
      <c r="BG134" s="20">
        <f t="shared" si="132"/>
        <v>0</v>
      </c>
      <c r="BH134" s="20">
        <f t="shared" si="132"/>
        <v>0</v>
      </c>
      <c r="BI134" s="20">
        <f t="shared" si="132"/>
        <v>0</v>
      </c>
      <c r="BJ134" s="20">
        <f t="shared" si="132"/>
        <v>0</v>
      </c>
      <c r="BK134" s="20">
        <f t="shared" si="132"/>
        <v>0</v>
      </c>
      <c r="BL134" s="20">
        <f t="shared" si="132"/>
        <v>0</v>
      </c>
      <c r="BM134" s="20">
        <f t="shared" si="132"/>
        <v>0</v>
      </c>
      <c r="BN134" s="20">
        <f t="shared" si="132"/>
        <v>0</v>
      </c>
      <c r="BO134" s="20">
        <f t="shared" si="132"/>
        <v>0</v>
      </c>
      <c r="BP134" s="20">
        <f t="shared" si="132"/>
        <v>0</v>
      </c>
      <c r="BQ134" s="20">
        <f t="shared" si="132"/>
        <v>0</v>
      </c>
      <c r="BR134" s="20">
        <f t="shared" ref="BR134:CW134" si="133">BR30*BR74*(2080/12)</f>
        <v>0</v>
      </c>
      <c r="BS134" s="20">
        <f t="shared" si="133"/>
        <v>0</v>
      </c>
      <c r="BT134" s="20">
        <f t="shared" si="133"/>
        <v>0</v>
      </c>
      <c r="BU134" s="20">
        <f t="shared" si="133"/>
        <v>0</v>
      </c>
      <c r="BV134" s="20">
        <f t="shared" si="133"/>
        <v>0</v>
      </c>
      <c r="BW134" s="20">
        <f t="shared" si="133"/>
        <v>0</v>
      </c>
      <c r="BX134" s="20">
        <f t="shared" si="133"/>
        <v>0</v>
      </c>
      <c r="BY134" s="20">
        <f t="shared" si="133"/>
        <v>0</v>
      </c>
      <c r="BZ134" s="20">
        <f t="shared" si="133"/>
        <v>0</v>
      </c>
      <c r="CA134" s="20">
        <f t="shared" si="133"/>
        <v>0</v>
      </c>
      <c r="CB134" s="20">
        <f t="shared" si="133"/>
        <v>0</v>
      </c>
      <c r="CC134" s="20">
        <f t="shared" si="133"/>
        <v>0</v>
      </c>
      <c r="CD134" s="20">
        <f t="shared" si="133"/>
        <v>0</v>
      </c>
      <c r="CE134" s="20">
        <f t="shared" si="133"/>
        <v>0</v>
      </c>
      <c r="CF134" s="20">
        <f t="shared" si="133"/>
        <v>0</v>
      </c>
      <c r="CG134" s="20">
        <f t="shared" si="133"/>
        <v>0</v>
      </c>
      <c r="CH134" s="20">
        <f t="shared" si="133"/>
        <v>0</v>
      </c>
      <c r="CI134" s="20">
        <f t="shared" si="133"/>
        <v>0</v>
      </c>
      <c r="CJ134" s="20">
        <f t="shared" si="133"/>
        <v>0</v>
      </c>
      <c r="CK134" s="20">
        <f t="shared" si="133"/>
        <v>0</v>
      </c>
      <c r="CL134" s="20">
        <f t="shared" si="133"/>
        <v>0</v>
      </c>
      <c r="CM134" s="20">
        <f t="shared" si="133"/>
        <v>0</v>
      </c>
      <c r="CN134" s="20">
        <f t="shared" si="133"/>
        <v>0</v>
      </c>
      <c r="CO134" s="20">
        <f t="shared" si="133"/>
        <v>0</v>
      </c>
      <c r="CP134" s="20">
        <f t="shared" si="133"/>
        <v>0</v>
      </c>
      <c r="CQ134" s="20">
        <f t="shared" si="133"/>
        <v>0</v>
      </c>
      <c r="CR134" s="20">
        <f t="shared" si="133"/>
        <v>0</v>
      </c>
      <c r="CS134" s="20">
        <f t="shared" si="133"/>
        <v>0</v>
      </c>
      <c r="CT134" s="20">
        <f t="shared" si="133"/>
        <v>0</v>
      </c>
      <c r="CU134" s="20">
        <f t="shared" si="133"/>
        <v>0</v>
      </c>
      <c r="CV134" s="20">
        <f t="shared" si="133"/>
        <v>0</v>
      </c>
      <c r="CW134" s="20">
        <f t="shared" si="133"/>
        <v>0</v>
      </c>
      <c r="CX134" s="20">
        <f t="shared" ref="CX134:DV134" si="134">CX30*CX74*(2080/12)</f>
        <v>0</v>
      </c>
      <c r="CY134" s="20">
        <f t="shared" si="134"/>
        <v>0</v>
      </c>
      <c r="CZ134" s="20">
        <f t="shared" si="134"/>
        <v>0</v>
      </c>
      <c r="DA134" s="20">
        <f t="shared" si="134"/>
        <v>0</v>
      </c>
      <c r="DB134" s="20">
        <f t="shared" si="134"/>
        <v>0</v>
      </c>
      <c r="DC134" s="20">
        <f t="shared" si="134"/>
        <v>0</v>
      </c>
      <c r="DD134" s="20">
        <f t="shared" si="134"/>
        <v>0</v>
      </c>
      <c r="DE134" s="20">
        <f t="shared" si="134"/>
        <v>0</v>
      </c>
      <c r="DF134" s="20">
        <f t="shared" si="134"/>
        <v>0</v>
      </c>
      <c r="DG134" s="20">
        <f t="shared" si="134"/>
        <v>0</v>
      </c>
      <c r="DH134" s="20">
        <f t="shared" si="134"/>
        <v>0</v>
      </c>
      <c r="DI134" s="20">
        <f t="shared" si="134"/>
        <v>0</v>
      </c>
      <c r="DJ134" s="20">
        <f t="shared" si="134"/>
        <v>0</v>
      </c>
      <c r="DK134" s="20">
        <f t="shared" si="134"/>
        <v>0</v>
      </c>
      <c r="DL134" s="20">
        <f t="shared" si="134"/>
        <v>0</v>
      </c>
      <c r="DM134" s="20">
        <f t="shared" si="134"/>
        <v>0</v>
      </c>
      <c r="DN134" s="20">
        <f t="shared" si="134"/>
        <v>0</v>
      </c>
      <c r="DO134" s="20">
        <f t="shared" si="134"/>
        <v>0</v>
      </c>
      <c r="DP134" s="20">
        <f t="shared" si="134"/>
        <v>0</v>
      </c>
      <c r="DQ134" s="20">
        <f t="shared" si="134"/>
        <v>0</v>
      </c>
      <c r="DR134" s="20">
        <f t="shared" si="134"/>
        <v>0</v>
      </c>
      <c r="DS134" s="20">
        <f t="shared" si="134"/>
        <v>0</v>
      </c>
      <c r="DT134" s="20">
        <f t="shared" si="134"/>
        <v>0</v>
      </c>
      <c r="DU134" s="20">
        <f t="shared" si="134"/>
        <v>0</v>
      </c>
      <c r="DV134" s="20">
        <f t="shared" si="134"/>
        <v>0</v>
      </c>
    </row>
    <row r="135" spans="3:126">
      <c r="C135" s="1" t="s">
        <v>46</v>
      </c>
      <c r="D135" s="1" t="s">
        <v>620</v>
      </c>
      <c r="E135" s="51"/>
      <c r="F135" s="20">
        <f t="shared" ref="F135:AK135" si="135">F31*F75*(2080/12)</f>
        <v>0</v>
      </c>
      <c r="G135" s="20">
        <f t="shared" si="135"/>
        <v>0</v>
      </c>
      <c r="H135" s="20">
        <f t="shared" si="135"/>
        <v>0</v>
      </c>
      <c r="I135" s="20">
        <f t="shared" si="135"/>
        <v>0</v>
      </c>
      <c r="J135" s="20">
        <f t="shared" si="135"/>
        <v>0</v>
      </c>
      <c r="K135" s="20">
        <f t="shared" si="135"/>
        <v>0</v>
      </c>
      <c r="L135" s="20">
        <f t="shared" si="135"/>
        <v>0</v>
      </c>
      <c r="M135" s="20">
        <f t="shared" si="135"/>
        <v>0</v>
      </c>
      <c r="N135" s="20">
        <f t="shared" si="135"/>
        <v>0</v>
      </c>
      <c r="O135" s="20">
        <f t="shared" si="135"/>
        <v>0</v>
      </c>
      <c r="P135" s="20">
        <f t="shared" si="135"/>
        <v>0</v>
      </c>
      <c r="Q135" s="20">
        <f t="shared" si="135"/>
        <v>0</v>
      </c>
      <c r="R135" s="20">
        <f t="shared" si="135"/>
        <v>0</v>
      </c>
      <c r="S135" s="20">
        <f t="shared" si="135"/>
        <v>0</v>
      </c>
      <c r="T135" s="20">
        <f t="shared" si="135"/>
        <v>0</v>
      </c>
      <c r="U135" s="20">
        <f t="shared" si="135"/>
        <v>0</v>
      </c>
      <c r="V135" s="20">
        <f t="shared" si="135"/>
        <v>0</v>
      </c>
      <c r="W135" s="20">
        <f t="shared" si="135"/>
        <v>0</v>
      </c>
      <c r="X135" s="20">
        <f t="shared" si="135"/>
        <v>0</v>
      </c>
      <c r="Y135" s="20">
        <f t="shared" si="135"/>
        <v>0</v>
      </c>
      <c r="Z135" s="20">
        <f t="shared" si="135"/>
        <v>0</v>
      </c>
      <c r="AA135" s="20">
        <f t="shared" si="135"/>
        <v>0</v>
      </c>
      <c r="AB135" s="20">
        <f t="shared" si="135"/>
        <v>0</v>
      </c>
      <c r="AC135" s="20">
        <f t="shared" si="135"/>
        <v>0</v>
      </c>
      <c r="AD135" s="20">
        <f t="shared" si="135"/>
        <v>0</v>
      </c>
      <c r="AE135" s="20">
        <f t="shared" si="135"/>
        <v>0</v>
      </c>
      <c r="AF135" s="20">
        <f t="shared" si="135"/>
        <v>0</v>
      </c>
      <c r="AG135" s="20">
        <f t="shared" si="135"/>
        <v>0</v>
      </c>
      <c r="AH135" s="20">
        <f t="shared" si="135"/>
        <v>0</v>
      </c>
      <c r="AI135" s="20">
        <f t="shared" si="135"/>
        <v>0</v>
      </c>
      <c r="AJ135" s="20">
        <f t="shared" si="135"/>
        <v>0</v>
      </c>
      <c r="AK135" s="20">
        <f t="shared" si="135"/>
        <v>0</v>
      </c>
      <c r="AL135" s="20">
        <f t="shared" ref="AL135:BQ135" si="136">AL31*AL75*(2080/12)</f>
        <v>0</v>
      </c>
      <c r="AM135" s="20">
        <f t="shared" si="136"/>
        <v>0</v>
      </c>
      <c r="AN135" s="20">
        <f t="shared" si="136"/>
        <v>0</v>
      </c>
      <c r="AO135" s="20">
        <f t="shared" si="136"/>
        <v>0</v>
      </c>
      <c r="AP135" s="20">
        <f t="shared" si="136"/>
        <v>0</v>
      </c>
      <c r="AQ135" s="20">
        <f t="shared" si="136"/>
        <v>0</v>
      </c>
      <c r="AR135" s="20">
        <f t="shared" si="136"/>
        <v>0</v>
      </c>
      <c r="AS135" s="20">
        <f t="shared" si="136"/>
        <v>0</v>
      </c>
      <c r="AT135" s="20">
        <f t="shared" si="136"/>
        <v>0</v>
      </c>
      <c r="AU135" s="20">
        <f t="shared" si="136"/>
        <v>0</v>
      </c>
      <c r="AV135" s="20">
        <f t="shared" si="136"/>
        <v>0</v>
      </c>
      <c r="AW135" s="20">
        <f t="shared" si="136"/>
        <v>0</v>
      </c>
      <c r="AX135" s="20">
        <f t="shared" si="136"/>
        <v>0</v>
      </c>
      <c r="AY135" s="20">
        <f t="shared" si="136"/>
        <v>0</v>
      </c>
      <c r="AZ135" s="20">
        <f t="shared" si="136"/>
        <v>0</v>
      </c>
      <c r="BA135" s="20">
        <f t="shared" si="136"/>
        <v>0</v>
      </c>
      <c r="BB135" s="20">
        <f t="shared" si="136"/>
        <v>0</v>
      </c>
      <c r="BC135" s="20">
        <f t="shared" si="136"/>
        <v>0</v>
      </c>
      <c r="BD135" s="20">
        <f t="shared" si="136"/>
        <v>0</v>
      </c>
      <c r="BE135" s="20">
        <f t="shared" si="136"/>
        <v>0</v>
      </c>
      <c r="BF135" s="20">
        <f t="shared" si="136"/>
        <v>0</v>
      </c>
      <c r="BG135" s="20">
        <f t="shared" si="136"/>
        <v>0</v>
      </c>
      <c r="BH135" s="20">
        <f t="shared" si="136"/>
        <v>0</v>
      </c>
      <c r="BI135" s="20">
        <f t="shared" si="136"/>
        <v>0</v>
      </c>
      <c r="BJ135" s="20">
        <f t="shared" si="136"/>
        <v>0</v>
      </c>
      <c r="BK135" s="20">
        <f t="shared" si="136"/>
        <v>0</v>
      </c>
      <c r="BL135" s="20">
        <f t="shared" si="136"/>
        <v>0</v>
      </c>
      <c r="BM135" s="20">
        <f t="shared" si="136"/>
        <v>0</v>
      </c>
      <c r="BN135" s="20">
        <f t="shared" si="136"/>
        <v>0</v>
      </c>
      <c r="BO135" s="20">
        <f t="shared" si="136"/>
        <v>0</v>
      </c>
      <c r="BP135" s="20">
        <f t="shared" si="136"/>
        <v>0</v>
      </c>
      <c r="BQ135" s="20">
        <f t="shared" si="136"/>
        <v>0</v>
      </c>
      <c r="BR135" s="20">
        <f t="shared" ref="BR135:CW135" si="137">BR31*BR75*(2080/12)</f>
        <v>0</v>
      </c>
      <c r="BS135" s="20">
        <f t="shared" si="137"/>
        <v>0</v>
      </c>
      <c r="BT135" s="20">
        <f t="shared" si="137"/>
        <v>0</v>
      </c>
      <c r="BU135" s="20">
        <f t="shared" si="137"/>
        <v>0</v>
      </c>
      <c r="BV135" s="20">
        <f t="shared" si="137"/>
        <v>0</v>
      </c>
      <c r="BW135" s="20">
        <f t="shared" si="137"/>
        <v>0</v>
      </c>
      <c r="BX135" s="20">
        <f t="shared" si="137"/>
        <v>0</v>
      </c>
      <c r="BY135" s="20">
        <f t="shared" si="137"/>
        <v>0</v>
      </c>
      <c r="BZ135" s="20">
        <f t="shared" si="137"/>
        <v>0</v>
      </c>
      <c r="CA135" s="20">
        <f t="shared" si="137"/>
        <v>0</v>
      </c>
      <c r="CB135" s="20">
        <f t="shared" si="137"/>
        <v>0</v>
      </c>
      <c r="CC135" s="20">
        <f t="shared" si="137"/>
        <v>0</v>
      </c>
      <c r="CD135" s="20">
        <f t="shared" si="137"/>
        <v>0</v>
      </c>
      <c r="CE135" s="20">
        <f t="shared" si="137"/>
        <v>0</v>
      </c>
      <c r="CF135" s="20">
        <f t="shared" si="137"/>
        <v>0</v>
      </c>
      <c r="CG135" s="20">
        <f t="shared" si="137"/>
        <v>0</v>
      </c>
      <c r="CH135" s="20">
        <f t="shared" si="137"/>
        <v>0</v>
      </c>
      <c r="CI135" s="20">
        <f t="shared" si="137"/>
        <v>0</v>
      </c>
      <c r="CJ135" s="20">
        <f t="shared" si="137"/>
        <v>0</v>
      </c>
      <c r="CK135" s="20">
        <f t="shared" si="137"/>
        <v>0</v>
      </c>
      <c r="CL135" s="20">
        <f t="shared" si="137"/>
        <v>0</v>
      </c>
      <c r="CM135" s="20">
        <f t="shared" si="137"/>
        <v>0</v>
      </c>
      <c r="CN135" s="20">
        <f t="shared" si="137"/>
        <v>0</v>
      </c>
      <c r="CO135" s="20">
        <f t="shared" si="137"/>
        <v>0</v>
      </c>
      <c r="CP135" s="20">
        <f t="shared" si="137"/>
        <v>0</v>
      </c>
      <c r="CQ135" s="20">
        <f t="shared" si="137"/>
        <v>0</v>
      </c>
      <c r="CR135" s="20">
        <f t="shared" si="137"/>
        <v>0</v>
      </c>
      <c r="CS135" s="20">
        <f t="shared" si="137"/>
        <v>0</v>
      </c>
      <c r="CT135" s="20">
        <f t="shared" si="137"/>
        <v>0</v>
      </c>
      <c r="CU135" s="20">
        <f t="shared" si="137"/>
        <v>0</v>
      </c>
      <c r="CV135" s="20">
        <f t="shared" si="137"/>
        <v>0</v>
      </c>
      <c r="CW135" s="20">
        <f t="shared" si="137"/>
        <v>0</v>
      </c>
      <c r="CX135" s="20">
        <f t="shared" ref="CX135:DV135" si="138">CX31*CX75*(2080/12)</f>
        <v>0</v>
      </c>
      <c r="CY135" s="20">
        <f t="shared" si="138"/>
        <v>0</v>
      </c>
      <c r="CZ135" s="20">
        <f t="shared" si="138"/>
        <v>0</v>
      </c>
      <c r="DA135" s="20">
        <f t="shared" si="138"/>
        <v>0</v>
      </c>
      <c r="DB135" s="20">
        <f t="shared" si="138"/>
        <v>0</v>
      </c>
      <c r="DC135" s="20">
        <f t="shared" si="138"/>
        <v>0</v>
      </c>
      <c r="DD135" s="20">
        <f t="shared" si="138"/>
        <v>0</v>
      </c>
      <c r="DE135" s="20">
        <f t="shared" si="138"/>
        <v>0</v>
      </c>
      <c r="DF135" s="20">
        <f t="shared" si="138"/>
        <v>0</v>
      </c>
      <c r="DG135" s="20">
        <f t="shared" si="138"/>
        <v>0</v>
      </c>
      <c r="DH135" s="20">
        <f t="shared" si="138"/>
        <v>0</v>
      </c>
      <c r="DI135" s="20">
        <f t="shared" si="138"/>
        <v>0</v>
      </c>
      <c r="DJ135" s="20">
        <f t="shared" si="138"/>
        <v>0</v>
      </c>
      <c r="DK135" s="20">
        <f t="shared" si="138"/>
        <v>0</v>
      </c>
      <c r="DL135" s="20">
        <f t="shared" si="138"/>
        <v>0</v>
      </c>
      <c r="DM135" s="20">
        <f t="shared" si="138"/>
        <v>0</v>
      </c>
      <c r="DN135" s="20">
        <f t="shared" si="138"/>
        <v>0</v>
      </c>
      <c r="DO135" s="20">
        <f t="shared" si="138"/>
        <v>0</v>
      </c>
      <c r="DP135" s="20">
        <f t="shared" si="138"/>
        <v>0</v>
      </c>
      <c r="DQ135" s="20">
        <f t="shared" si="138"/>
        <v>0</v>
      </c>
      <c r="DR135" s="20">
        <f t="shared" si="138"/>
        <v>0</v>
      </c>
      <c r="DS135" s="20">
        <f t="shared" si="138"/>
        <v>0</v>
      </c>
      <c r="DT135" s="20">
        <f t="shared" si="138"/>
        <v>0</v>
      </c>
      <c r="DU135" s="20">
        <f t="shared" si="138"/>
        <v>0</v>
      </c>
      <c r="DV135" s="20">
        <f t="shared" si="138"/>
        <v>0</v>
      </c>
    </row>
    <row r="136" spans="3:126">
      <c r="C136" s="1" t="s">
        <v>36</v>
      </c>
      <c r="D136" s="1" t="s">
        <v>576</v>
      </c>
      <c r="E136" s="51"/>
      <c r="F136" s="20">
        <f t="shared" ref="F136:AK136" si="139">F32*F76*(2080/12)</f>
        <v>0</v>
      </c>
      <c r="G136" s="20">
        <f t="shared" si="139"/>
        <v>0</v>
      </c>
      <c r="H136" s="20">
        <f t="shared" si="139"/>
        <v>0</v>
      </c>
      <c r="I136" s="20">
        <f t="shared" si="139"/>
        <v>0</v>
      </c>
      <c r="J136" s="20">
        <f t="shared" si="139"/>
        <v>0</v>
      </c>
      <c r="K136" s="20">
        <f t="shared" si="139"/>
        <v>0</v>
      </c>
      <c r="L136" s="20">
        <f t="shared" si="139"/>
        <v>0</v>
      </c>
      <c r="M136" s="20">
        <f t="shared" si="139"/>
        <v>0</v>
      </c>
      <c r="N136" s="20">
        <f t="shared" si="139"/>
        <v>0</v>
      </c>
      <c r="O136" s="20">
        <f t="shared" si="139"/>
        <v>0</v>
      </c>
      <c r="P136" s="20">
        <f t="shared" si="139"/>
        <v>0</v>
      </c>
      <c r="Q136" s="20">
        <f t="shared" si="139"/>
        <v>0</v>
      </c>
      <c r="R136" s="20">
        <f t="shared" si="139"/>
        <v>0</v>
      </c>
      <c r="S136" s="20">
        <f t="shared" si="139"/>
        <v>0</v>
      </c>
      <c r="T136" s="20">
        <f t="shared" si="139"/>
        <v>0</v>
      </c>
      <c r="U136" s="20">
        <f t="shared" si="139"/>
        <v>0</v>
      </c>
      <c r="V136" s="20">
        <f t="shared" si="139"/>
        <v>0</v>
      </c>
      <c r="W136" s="20">
        <f t="shared" si="139"/>
        <v>0</v>
      </c>
      <c r="X136" s="20">
        <f t="shared" si="139"/>
        <v>0</v>
      </c>
      <c r="Y136" s="20">
        <f t="shared" si="139"/>
        <v>0</v>
      </c>
      <c r="Z136" s="20">
        <f t="shared" si="139"/>
        <v>0</v>
      </c>
      <c r="AA136" s="20">
        <f t="shared" si="139"/>
        <v>0</v>
      </c>
      <c r="AB136" s="20">
        <f t="shared" si="139"/>
        <v>0</v>
      </c>
      <c r="AC136" s="20">
        <f t="shared" si="139"/>
        <v>0</v>
      </c>
      <c r="AD136" s="20">
        <f t="shared" si="139"/>
        <v>0</v>
      </c>
      <c r="AE136" s="20">
        <f t="shared" si="139"/>
        <v>0</v>
      </c>
      <c r="AF136" s="20">
        <f t="shared" si="139"/>
        <v>0</v>
      </c>
      <c r="AG136" s="20">
        <f t="shared" si="139"/>
        <v>0</v>
      </c>
      <c r="AH136" s="20">
        <f t="shared" si="139"/>
        <v>0</v>
      </c>
      <c r="AI136" s="20">
        <f t="shared" si="139"/>
        <v>0</v>
      </c>
      <c r="AJ136" s="20">
        <f t="shared" si="139"/>
        <v>0</v>
      </c>
      <c r="AK136" s="20">
        <f t="shared" si="139"/>
        <v>0</v>
      </c>
      <c r="AL136" s="20">
        <f t="shared" ref="AL136:BQ136" si="140">AL32*AL76*(2080/12)</f>
        <v>0</v>
      </c>
      <c r="AM136" s="20">
        <f t="shared" si="140"/>
        <v>0</v>
      </c>
      <c r="AN136" s="20">
        <f t="shared" si="140"/>
        <v>0</v>
      </c>
      <c r="AO136" s="20">
        <f t="shared" si="140"/>
        <v>0</v>
      </c>
      <c r="AP136" s="20">
        <f t="shared" si="140"/>
        <v>0</v>
      </c>
      <c r="AQ136" s="20">
        <f t="shared" si="140"/>
        <v>0</v>
      </c>
      <c r="AR136" s="20">
        <f t="shared" si="140"/>
        <v>0</v>
      </c>
      <c r="AS136" s="20">
        <f t="shared" si="140"/>
        <v>0</v>
      </c>
      <c r="AT136" s="20">
        <f t="shared" si="140"/>
        <v>0</v>
      </c>
      <c r="AU136" s="20">
        <f t="shared" si="140"/>
        <v>0</v>
      </c>
      <c r="AV136" s="20">
        <f t="shared" si="140"/>
        <v>0</v>
      </c>
      <c r="AW136" s="20">
        <f t="shared" si="140"/>
        <v>0</v>
      </c>
      <c r="AX136" s="20">
        <f t="shared" si="140"/>
        <v>0</v>
      </c>
      <c r="AY136" s="20">
        <f t="shared" si="140"/>
        <v>0</v>
      </c>
      <c r="AZ136" s="20">
        <f t="shared" si="140"/>
        <v>0</v>
      </c>
      <c r="BA136" s="20">
        <f t="shared" si="140"/>
        <v>0</v>
      </c>
      <c r="BB136" s="20">
        <f t="shared" si="140"/>
        <v>0</v>
      </c>
      <c r="BC136" s="20">
        <f t="shared" si="140"/>
        <v>0</v>
      </c>
      <c r="BD136" s="20">
        <f t="shared" si="140"/>
        <v>0</v>
      </c>
      <c r="BE136" s="20">
        <f t="shared" si="140"/>
        <v>0</v>
      </c>
      <c r="BF136" s="20">
        <f t="shared" si="140"/>
        <v>0</v>
      </c>
      <c r="BG136" s="20">
        <f t="shared" si="140"/>
        <v>0</v>
      </c>
      <c r="BH136" s="20">
        <f t="shared" si="140"/>
        <v>0</v>
      </c>
      <c r="BI136" s="20">
        <f t="shared" si="140"/>
        <v>0</v>
      </c>
      <c r="BJ136" s="20">
        <f t="shared" si="140"/>
        <v>0</v>
      </c>
      <c r="BK136" s="20">
        <f t="shared" si="140"/>
        <v>0</v>
      </c>
      <c r="BL136" s="20">
        <f t="shared" si="140"/>
        <v>0</v>
      </c>
      <c r="BM136" s="20">
        <f t="shared" si="140"/>
        <v>0</v>
      </c>
      <c r="BN136" s="20">
        <f t="shared" si="140"/>
        <v>0</v>
      </c>
      <c r="BO136" s="20">
        <f t="shared" si="140"/>
        <v>0</v>
      </c>
      <c r="BP136" s="20">
        <f t="shared" si="140"/>
        <v>0</v>
      </c>
      <c r="BQ136" s="20">
        <f t="shared" si="140"/>
        <v>0</v>
      </c>
      <c r="BR136" s="20">
        <f t="shared" ref="BR136:CW136" si="141">BR32*BR76*(2080/12)</f>
        <v>0</v>
      </c>
      <c r="BS136" s="20">
        <f t="shared" si="141"/>
        <v>0</v>
      </c>
      <c r="BT136" s="20">
        <f t="shared" si="141"/>
        <v>0</v>
      </c>
      <c r="BU136" s="20">
        <f t="shared" si="141"/>
        <v>0</v>
      </c>
      <c r="BV136" s="20">
        <f t="shared" si="141"/>
        <v>0</v>
      </c>
      <c r="BW136" s="20">
        <f t="shared" si="141"/>
        <v>0</v>
      </c>
      <c r="BX136" s="20">
        <f t="shared" si="141"/>
        <v>0</v>
      </c>
      <c r="BY136" s="20">
        <f t="shared" si="141"/>
        <v>0</v>
      </c>
      <c r="BZ136" s="20">
        <f t="shared" si="141"/>
        <v>0</v>
      </c>
      <c r="CA136" s="20">
        <f t="shared" si="141"/>
        <v>0</v>
      </c>
      <c r="CB136" s="20">
        <f t="shared" si="141"/>
        <v>0</v>
      </c>
      <c r="CC136" s="20">
        <f t="shared" si="141"/>
        <v>0</v>
      </c>
      <c r="CD136" s="20">
        <f t="shared" si="141"/>
        <v>0</v>
      </c>
      <c r="CE136" s="20">
        <f t="shared" si="141"/>
        <v>0</v>
      </c>
      <c r="CF136" s="20">
        <f t="shared" si="141"/>
        <v>0</v>
      </c>
      <c r="CG136" s="20">
        <f t="shared" si="141"/>
        <v>0</v>
      </c>
      <c r="CH136" s="20">
        <f t="shared" si="141"/>
        <v>0</v>
      </c>
      <c r="CI136" s="20">
        <f t="shared" si="141"/>
        <v>0</v>
      </c>
      <c r="CJ136" s="20">
        <f t="shared" si="141"/>
        <v>0</v>
      </c>
      <c r="CK136" s="20">
        <f t="shared" si="141"/>
        <v>0</v>
      </c>
      <c r="CL136" s="20">
        <f t="shared" si="141"/>
        <v>0</v>
      </c>
      <c r="CM136" s="20">
        <f t="shared" si="141"/>
        <v>0</v>
      </c>
      <c r="CN136" s="20">
        <f t="shared" si="141"/>
        <v>0</v>
      </c>
      <c r="CO136" s="20">
        <f t="shared" si="141"/>
        <v>0</v>
      </c>
      <c r="CP136" s="20">
        <f t="shared" si="141"/>
        <v>0</v>
      </c>
      <c r="CQ136" s="20">
        <f t="shared" si="141"/>
        <v>0</v>
      </c>
      <c r="CR136" s="20">
        <f t="shared" si="141"/>
        <v>0</v>
      </c>
      <c r="CS136" s="20">
        <f t="shared" si="141"/>
        <v>0</v>
      </c>
      <c r="CT136" s="20">
        <f t="shared" si="141"/>
        <v>0</v>
      </c>
      <c r="CU136" s="20">
        <f t="shared" si="141"/>
        <v>0</v>
      </c>
      <c r="CV136" s="20">
        <f t="shared" si="141"/>
        <v>0</v>
      </c>
      <c r="CW136" s="20">
        <f t="shared" si="141"/>
        <v>0</v>
      </c>
      <c r="CX136" s="20">
        <f t="shared" ref="CX136:DV136" si="142">CX32*CX76*(2080/12)</f>
        <v>0</v>
      </c>
      <c r="CY136" s="20">
        <f t="shared" si="142"/>
        <v>0</v>
      </c>
      <c r="CZ136" s="20">
        <f t="shared" si="142"/>
        <v>0</v>
      </c>
      <c r="DA136" s="20">
        <f t="shared" si="142"/>
        <v>0</v>
      </c>
      <c r="DB136" s="20">
        <f t="shared" si="142"/>
        <v>0</v>
      </c>
      <c r="DC136" s="20">
        <f t="shared" si="142"/>
        <v>0</v>
      </c>
      <c r="DD136" s="20">
        <f t="shared" si="142"/>
        <v>0</v>
      </c>
      <c r="DE136" s="20">
        <f t="shared" si="142"/>
        <v>0</v>
      </c>
      <c r="DF136" s="20">
        <f t="shared" si="142"/>
        <v>0</v>
      </c>
      <c r="DG136" s="20">
        <f t="shared" si="142"/>
        <v>0</v>
      </c>
      <c r="DH136" s="20">
        <f t="shared" si="142"/>
        <v>0</v>
      </c>
      <c r="DI136" s="20">
        <f t="shared" si="142"/>
        <v>0</v>
      </c>
      <c r="DJ136" s="20">
        <f t="shared" si="142"/>
        <v>0</v>
      </c>
      <c r="DK136" s="20">
        <f t="shared" si="142"/>
        <v>0</v>
      </c>
      <c r="DL136" s="20">
        <f t="shared" si="142"/>
        <v>0</v>
      </c>
      <c r="DM136" s="20">
        <f t="shared" si="142"/>
        <v>0</v>
      </c>
      <c r="DN136" s="20">
        <f t="shared" si="142"/>
        <v>0</v>
      </c>
      <c r="DO136" s="20">
        <f t="shared" si="142"/>
        <v>0</v>
      </c>
      <c r="DP136" s="20">
        <f t="shared" si="142"/>
        <v>0</v>
      </c>
      <c r="DQ136" s="20">
        <f t="shared" si="142"/>
        <v>0</v>
      </c>
      <c r="DR136" s="20">
        <f t="shared" si="142"/>
        <v>0</v>
      </c>
      <c r="DS136" s="20">
        <f t="shared" si="142"/>
        <v>0</v>
      </c>
      <c r="DT136" s="20">
        <f t="shared" si="142"/>
        <v>0</v>
      </c>
      <c r="DU136" s="20">
        <f t="shared" si="142"/>
        <v>0</v>
      </c>
      <c r="DV136" s="20">
        <f t="shared" si="142"/>
        <v>0</v>
      </c>
    </row>
    <row r="137" spans="3:126">
      <c r="C137" s="1" t="s">
        <v>36</v>
      </c>
      <c r="D137" s="1" t="s">
        <v>621</v>
      </c>
      <c r="E137" s="51"/>
      <c r="F137" s="20">
        <f t="shared" ref="F137:AK137" si="143">F33*F77*(2080/12)</f>
        <v>0</v>
      </c>
      <c r="G137" s="20">
        <f t="shared" si="143"/>
        <v>0</v>
      </c>
      <c r="H137" s="20">
        <f t="shared" si="143"/>
        <v>0</v>
      </c>
      <c r="I137" s="20">
        <f t="shared" si="143"/>
        <v>0</v>
      </c>
      <c r="J137" s="20">
        <f t="shared" si="143"/>
        <v>0</v>
      </c>
      <c r="K137" s="20">
        <f t="shared" si="143"/>
        <v>0</v>
      </c>
      <c r="L137" s="20">
        <f t="shared" si="143"/>
        <v>0</v>
      </c>
      <c r="M137" s="20">
        <f t="shared" si="143"/>
        <v>0</v>
      </c>
      <c r="N137" s="20">
        <f t="shared" si="143"/>
        <v>0</v>
      </c>
      <c r="O137" s="20">
        <f t="shared" si="143"/>
        <v>0</v>
      </c>
      <c r="P137" s="20">
        <f t="shared" si="143"/>
        <v>0</v>
      </c>
      <c r="Q137" s="20">
        <f t="shared" si="143"/>
        <v>0</v>
      </c>
      <c r="R137" s="20">
        <f t="shared" si="143"/>
        <v>0</v>
      </c>
      <c r="S137" s="20">
        <f t="shared" si="143"/>
        <v>0</v>
      </c>
      <c r="T137" s="20">
        <f t="shared" si="143"/>
        <v>0</v>
      </c>
      <c r="U137" s="20">
        <f t="shared" si="143"/>
        <v>0</v>
      </c>
      <c r="V137" s="20">
        <f t="shared" si="143"/>
        <v>0</v>
      </c>
      <c r="W137" s="20">
        <f t="shared" si="143"/>
        <v>0</v>
      </c>
      <c r="X137" s="20">
        <f t="shared" si="143"/>
        <v>0</v>
      </c>
      <c r="Y137" s="20">
        <f t="shared" si="143"/>
        <v>0</v>
      </c>
      <c r="Z137" s="20">
        <f t="shared" si="143"/>
        <v>0</v>
      </c>
      <c r="AA137" s="20">
        <f t="shared" si="143"/>
        <v>0</v>
      </c>
      <c r="AB137" s="20">
        <f t="shared" si="143"/>
        <v>0</v>
      </c>
      <c r="AC137" s="20">
        <f t="shared" si="143"/>
        <v>0</v>
      </c>
      <c r="AD137" s="20">
        <f t="shared" si="143"/>
        <v>20882.01297</v>
      </c>
      <c r="AE137" s="20">
        <f t="shared" si="143"/>
        <v>20882.01297</v>
      </c>
      <c r="AF137" s="20">
        <f t="shared" si="143"/>
        <v>20882.01297</v>
      </c>
      <c r="AG137" s="20">
        <f t="shared" si="143"/>
        <v>20882.01297</v>
      </c>
      <c r="AH137" s="20">
        <f t="shared" si="143"/>
        <v>20882.01297</v>
      </c>
      <c r="AI137" s="20">
        <f t="shared" si="143"/>
        <v>20882.01297</v>
      </c>
      <c r="AJ137" s="20">
        <f t="shared" si="143"/>
        <v>20882.01297</v>
      </c>
      <c r="AK137" s="20">
        <f t="shared" si="143"/>
        <v>21508.473359100004</v>
      </c>
      <c r="AL137" s="20">
        <f t="shared" ref="AL137:BQ137" si="144">AL33*AL77*(2080/12)</f>
        <v>21508.473359100004</v>
      </c>
      <c r="AM137" s="20">
        <f t="shared" si="144"/>
        <v>21508.473359100004</v>
      </c>
      <c r="AN137" s="20">
        <f t="shared" si="144"/>
        <v>21508.473359100004</v>
      </c>
      <c r="AO137" s="20">
        <f t="shared" si="144"/>
        <v>21508.473359100004</v>
      </c>
      <c r="AP137" s="20">
        <f t="shared" si="144"/>
        <v>21508.473359100004</v>
      </c>
      <c r="AQ137" s="20">
        <f t="shared" si="144"/>
        <v>21508.473359100004</v>
      </c>
      <c r="AR137" s="20">
        <f t="shared" si="144"/>
        <v>21508.473359100004</v>
      </c>
      <c r="AS137" s="20">
        <f t="shared" si="144"/>
        <v>21508.473359100004</v>
      </c>
      <c r="AT137" s="20">
        <f t="shared" si="144"/>
        <v>21508.473359100004</v>
      </c>
      <c r="AU137" s="20">
        <f t="shared" si="144"/>
        <v>21508.473359100004</v>
      </c>
      <c r="AV137" s="20">
        <f t="shared" si="144"/>
        <v>21508.473359100004</v>
      </c>
      <c r="AW137" s="20">
        <f t="shared" si="144"/>
        <v>22153.727559873001</v>
      </c>
      <c r="AX137" s="20">
        <f t="shared" si="144"/>
        <v>22153.727559873001</v>
      </c>
      <c r="AY137" s="20">
        <f t="shared" si="144"/>
        <v>22153.727559873001</v>
      </c>
      <c r="AZ137" s="20">
        <f t="shared" si="144"/>
        <v>22153.727559873001</v>
      </c>
      <c r="BA137" s="20">
        <f t="shared" si="144"/>
        <v>22153.727559873001</v>
      </c>
      <c r="BB137" s="20">
        <f t="shared" si="144"/>
        <v>22153.727559873001</v>
      </c>
      <c r="BC137" s="20">
        <f t="shared" si="144"/>
        <v>22153.727559873001</v>
      </c>
      <c r="BD137" s="20">
        <f t="shared" si="144"/>
        <v>22153.727559873001</v>
      </c>
      <c r="BE137" s="20">
        <f t="shared" si="144"/>
        <v>22153.727559873001</v>
      </c>
      <c r="BF137" s="20">
        <f t="shared" si="144"/>
        <v>22153.727559873001</v>
      </c>
      <c r="BG137" s="20">
        <f t="shared" si="144"/>
        <v>22153.727559873001</v>
      </c>
      <c r="BH137" s="20">
        <f t="shared" si="144"/>
        <v>22153.727559873001</v>
      </c>
      <c r="BI137" s="20">
        <f t="shared" si="144"/>
        <v>22818.339386669195</v>
      </c>
      <c r="BJ137" s="20">
        <f t="shared" si="144"/>
        <v>22818.339386669195</v>
      </c>
      <c r="BK137" s="20">
        <f t="shared" si="144"/>
        <v>22818.339386669195</v>
      </c>
      <c r="BL137" s="20">
        <f t="shared" si="144"/>
        <v>22818.339386669195</v>
      </c>
      <c r="BM137" s="20">
        <f t="shared" si="144"/>
        <v>22818.339386669195</v>
      </c>
      <c r="BN137" s="20">
        <f t="shared" si="144"/>
        <v>22818.339386669195</v>
      </c>
      <c r="BO137" s="20">
        <f t="shared" si="144"/>
        <v>22818.339386669195</v>
      </c>
      <c r="BP137" s="20">
        <f t="shared" si="144"/>
        <v>22818.339386669195</v>
      </c>
      <c r="BQ137" s="20">
        <f t="shared" si="144"/>
        <v>22818.339386669195</v>
      </c>
      <c r="BR137" s="20">
        <f t="shared" ref="BR137:CW137" si="145">BR33*BR77*(2080/12)</f>
        <v>22818.339386669195</v>
      </c>
      <c r="BS137" s="20">
        <f t="shared" si="145"/>
        <v>22818.339386669195</v>
      </c>
      <c r="BT137" s="20">
        <f t="shared" si="145"/>
        <v>22818.339386669195</v>
      </c>
      <c r="BU137" s="20">
        <f t="shared" si="145"/>
        <v>23502.889568269275</v>
      </c>
      <c r="BV137" s="20">
        <f t="shared" si="145"/>
        <v>23502.889568269275</v>
      </c>
      <c r="BW137" s="20">
        <f t="shared" si="145"/>
        <v>23502.889568269275</v>
      </c>
      <c r="BX137" s="20">
        <f t="shared" si="145"/>
        <v>23502.889568269275</v>
      </c>
      <c r="BY137" s="20">
        <f t="shared" si="145"/>
        <v>23502.889568269275</v>
      </c>
      <c r="BZ137" s="20">
        <f t="shared" si="145"/>
        <v>23502.889568269275</v>
      </c>
      <c r="CA137" s="20">
        <f t="shared" si="145"/>
        <v>23502.889568269275</v>
      </c>
      <c r="CB137" s="20">
        <f t="shared" si="145"/>
        <v>23502.889568269275</v>
      </c>
      <c r="CC137" s="20">
        <f t="shared" si="145"/>
        <v>23502.889568269275</v>
      </c>
      <c r="CD137" s="20">
        <f t="shared" si="145"/>
        <v>23502.889568269275</v>
      </c>
      <c r="CE137" s="20">
        <f t="shared" si="145"/>
        <v>23502.889568269275</v>
      </c>
      <c r="CF137" s="20">
        <f t="shared" si="145"/>
        <v>23502.889568269275</v>
      </c>
      <c r="CG137" s="20">
        <f t="shared" si="145"/>
        <v>24207.97625531735</v>
      </c>
      <c r="CH137" s="20">
        <f t="shared" si="145"/>
        <v>24207.97625531735</v>
      </c>
      <c r="CI137" s="20">
        <f t="shared" si="145"/>
        <v>24207.97625531735</v>
      </c>
      <c r="CJ137" s="20">
        <f t="shared" si="145"/>
        <v>24207.97625531735</v>
      </c>
      <c r="CK137" s="20">
        <f t="shared" si="145"/>
        <v>24207.97625531735</v>
      </c>
      <c r="CL137" s="20">
        <f t="shared" si="145"/>
        <v>24207.97625531735</v>
      </c>
      <c r="CM137" s="20">
        <f t="shared" si="145"/>
        <v>24207.97625531735</v>
      </c>
      <c r="CN137" s="20">
        <f t="shared" si="145"/>
        <v>24207.97625531735</v>
      </c>
      <c r="CO137" s="20">
        <f t="shared" si="145"/>
        <v>24207.97625531735</v>
      </c>
      <c r="CP137" s="20">
        <f t="shared" si="145"/>
        <v>24207.97625531735</v>
      </c>
      <c r="CQ137" s="20">
        <f t="shared" si="145"/>
        <v>24207.97625531735</v>
      </c>
      <c r="CR137" s="20">
        <f t="shared" si="145"/>
        <v>24207.97625531735</v>
      </c>
      <c r="CS137" s="20">
        <f t="shared" si="145"/>
        <v>24934.215542976872</v>
      </c>
      <c r="CT137" s="20">
        <f t="shared" si="145"/>
        <v>24934.215542976872</v>
      </c>
      <c r="CU137" s="20">
        <f t="shared" si="145"/>
        <v>24934.215542976872</v>
      </c>
      <c r="CV137" s="20">
        <f t="shared" si="145"/>
        <v>24934.215542976872</v>
      </c>
      <c r="CW137" s="20">
        <f t="shared" si="145"/>
        <v>24934.215542976872</v>
      </c>
      <c r="CX137" s="20">
        <f t="shared" ref="CX137:DV137" si="146">CX33*CX77*(2080/12)</f>
        <v>24934.215542976872</v>
      </c>
      <c r="CY137" s="20">
        <f t="shared" si="146"/>
        <v>24934.215542976872</v>
      </c>
      <c r="CZ137" s="20">
        <f t="shared" si="146"/>
        <v>24934.215542976872</v>
      </c>
      <c r="DA137" s="20">
        <f t="shared" si="146"/>
        <v>24934.215542976872</v>
      </c>
      <c r="DB137" s="20">
        <f t="shared" si="146"/>
        <v>24934.215542976872</v>
      </c>
      <c r="DC137" s="20">
        <f t="shared" si="146"/>
        <v>24934.215542976872</v>
      </c>
      <c r="DD137" s="20">
        <f t="shared" si="146"/>
        <v>24934.215542976872</v>
      </c>
      <c r="DE137" s="20">
        <f t="shared" si="146"/>
        <v>25682.242009266178</v>
      </c>
      <c r="DF137" s="20">
        <f t="shared" si="146"/>
        <v>25682.242009266178</v>
      </c>
      <c r="DG137" s="20">
        <f t="shared" si="146"/>
        <v>25682.242009266178</v>
      </c>
      <c r="DH137" s="20">
        <f t="shared" si="146"/>
        <v>25682.242009266178</v>
      </c>
      <c r="DI137" s="20">
        <f t="shared" si="146"/>
        <v>25682.242009266178</v>
      </c>
      <c r="DJ137" s="20">
        <f t="shared" si="146"/>
        <v>25682.242009266178</v>
      </c>
      <c r="DK137" s="20">
        <f t="shared" si="146"/>
        <v>25682.242009266178</v>
      </c>
      <c r="DL137" s="20">
        <f t="shared" si="146"/>
        <v>25682.242009266178</v>
      </c>
      <c r="DM137" s="20">
        <f t="shared" si="146"/>
        <v>25682.242009266178</v>
      </c>
      <c r="DN137" s="20">
        <f t="shared" si="146"/>
        <v>25682.242009266178</v>
      </c>
      <c r="DO137" s="20">
        <f t="shared" si="146"/>
        <v>25682.242009266178</v>
      </c>
      <c r="DP137" s="20">
        <f t="shared" si="146"/>
        <v>25682.242009266178</v>
      </c>
      <c r="DQ137" s="20">
        <f t="shared" si="146"/>
        <v>26452.709269544164</v>
      </c>
      <c r="DR137" s="20">
        <f t="shared" si="146"/>
        <v>26452.709269544164</v>
      </c>
      <c r="DS137" s="20">
        <f t="shared" si="146"/>
        <v>26452.709269544164</v>
      </c>
      <c r="DT137" s="20">
        <f t="shared" si="146"/>
        <v>26452.709269544164</v>
      </c>
      <c r="DU137" s="20">
        <f t="shared" si="146"/>
        <v>26452.709269544164</v>
      </c>
      <c r="DV137" s="20">
        <f t="shared" si="146"/>
        <v>26452.709269544164</v>
      </c>
    </row>
    <row r="138" spans="3:126">
      <c r="C138" s="1" t="s">
        <v>36</v>
      </c>
      <c r="D138" s="1" t="s">
        <v>622</v>
      </c>
      <c r="E138" s="51"/>
      <c r="F138" s="20">
        <f t="shared" ref="F138:AK138" si="147">F34*F78*(2080/12)</f>
        <v>0</v>
      </c>
      <c r="G138" s="20">
        <f t="shared" si="147"/>
        <v>0</v>
      </c>
      <c r="H138" s="20">
        <f t="shared" si="147"/>
        <v>0</v>
      </c>
      <c r="I138" s="20">
        <f t="shared" si="147"/>
        <v>0</v>
      </c>
      <c r="J138" s="20">
        <f t="shared" si="147"/>
        <v>0</v>
      </c>
      <c r="K138" s="20">
        <f t="shared" si="147"/>
        <v>0</v>
      </c>
      <c r="L138" s="20">
        <f t="shared" si="147"/>
        <v>0</v>
      </c>
      <c r="M138" s="20">
        <f t="shared" si="147"/>
        <v>0</v>
      </c>
      <c r="N138" s="20">
        <f t="shared" si="147"/>
        <v>0</v>
      </c>
      <c r="O138" s="20">
        <f t="shared" si="147"/>
        <v>0</v>
      </c>
      <c r="P138" s="20">
        <f t="shared" si="147"/>
        <v>0</v>
      </c>
      <c r="Q138" s="20">
        <f t="shared" si="147"/>
        <v>0</v>
      </c>
      <c r="R138" s="20">
        <f t="shared" si="147"/>
        <v>0</v>
      </c>
      <c r="S138" s="20">
        <f t="shared" si="147"/>
        <v>0</v>
      </c>
      <c r="T138" s="20">
        <f t="shared" si="147"/>
        <v>0</v>
      </c>
      <c r="U138" s="20">
        <f t="shared" si="147"/>
        <v>0</v>
      </c>
      <c r="V138" s="20">
        <f t="shared" si="147"/>
        <v>0</v>
      </c>
      <c r="W138" s="20">
        <f t="shared" si="147"/>
        <v>0</v>
      </c>
      <c r="X138" s="20">
        <f t="shared" si="147"/>
        <v>0</v>
      </c>
      <c r="Y138" s="20">
        <f t="shared" si="147"/>
        <v>0</v>
      </c>
      <c r="Z138" s="20">
        <f t="shared" si="147"/>
        <v>0</v>
      </c>
      <c r="AA138" s="20">
        <f t="shared" si="147"/>
        <v>0</v>
      </c>
      <c r="AB138" s="20">
        <f t="shared" si="147"/>
        <v>0</v>
      </c>
      <c r="AC138" s="20">
        <f t="shared" si="147"/>
        <v>0</v>
      </c>
      <c r="AD138" s="20">
        <f t="shared" si="147"/>
        <v>0</v>
      </c>
      <c r="AE138" s="20">
        <f t="shared" si="147"/>
        <v>0</v>
      </c>
      <c r="AF138" s="20">
        <f t="shared" si="147"/>
        <v>0</v>
      </c>
      <c r="AG138" s="20">
        <f t="shared" si="147"/>
        <v>0</v>
      </c>
      <c r="AH138" s="20">
        <f t="shared" si="147"/>
        <v>0</v>
      </c>
      <c r="AI138" s="20">
        <f t="shared" si="147"/>
        <v>0</v>
      </c>
      <c r="AJ138" s="20">
        <f t="shared" si="147"/>
        <v>0</v>
      </c>
      <c r="AK138" s="20">
        <f t="shared" si="147"/>
        <v>0</v>
      </c>
      <c r="AL138" s="20">
        <f t="shared" ref="AL138:BQ138" si="148">AL34*AL78*(2080/12)</f>
        <v>0</v>
      </c>
      <c r="AM138" s="20">
        <f t="shared" si="148"/>
        <v>0</v>
      </c>
      <c r="AN138" s="20">
        <f t="shared" si="148"/>
        <v>0</v>
      </c>
      <c r="AO138" s="20">
        <f t="shared" si="148"/>
        <v>0</v>
      </c>
      <c r="AP138" s="20">
        <f t="shared" si="148"/>
        <v>0</v>
      </c>
      <c r="AQ138" s="20">
        <f t="shared" si="148"/>
        <v>0</v>
      </c>
      <c r="AR138" s="20">
        <f t="shared" si="148"/>
        <v>0</v>
      </c>
      <c r="AS138" s="20">
        <f t="shared" si="148"/>
        <v>0</v>
      </c>
      <c r="AT138" s="20">
        <f t="shared" si="148"/>
        <v>0</v>
      </c>
      <c r="AU138" s="20">
        <f t="shared" si="148"/>
        <v>0</v>
      </c>
      <c r="AV138" s="20">
        <f t="shared" si="148"/>
        <v>0</v>
      </c>
      <c r="AW138" s="20">
        <f t="shared" si="148"/>
        <v>0</v>
      </c>
      <c r="AX138" s="20">
        <f t="shared" si="148"/>
        <v>0</v>
      </c>
      <c r="AY138" s="20">
        <f t="shared" si="148"/>
        <v>0</v>
      </c>
      <c r="AZ138" s="20">
        <f t="shared" si="148"/>
        <v>0</v>
      </c>
      <c r="BA138" s="20">
        <f t="shared" si="148"/>
        <v>0</v>
      </c>
      <c r="BB138" s="20">
        <f t="shared" si="148"/>
        <v>0</v>
      </c>
      <c r="BC138" s="20">
        <f t="shared" si="148"/>
        <v>0</v>
      </c>
      <c r="BD138" s="20">
        <f t="shared" si="148"/>
        <v>0</v>
      </c>
      <c r="BE138" s="20">
        <f t="shared" si="148"/>
        <v>0</v>
      </c>
      <c r="BF138" s="20">
        <f t="shared" si="148"/>
        <v>0</v>
      </c>
      <c r="BG138" s="20">
        <f t="shared" si="148"/>
        <v>0</v>
      </c>
      <c r="BH138" s="20">
        <f t="shared" si="148"/>
        <v>0</v>
      </c>
      <c r="BI138" s="20">
        <f t="shared" si="148"/>
        <v>0</v>
      </c>
      <c r="BJ138" s="20">
        <f t="shared" si="148"/>
        <v>0</v>
      </c>
      <c r="BK138" s="20">
        <f t="shared" si="148"/>
        <v>0</v>
      </c>
      <c r="BL138" s="20">
        <f t="shared" si="148"/>
        <v>0</v>
      </c>
      <c r="BM138" s="20">
        <f t="shared" si="148"/>
        <v>0</v>
      </c>
      <c r="BN138" s="20">
        <f t="shared" si="148"/>
        <v>0</v>
      </c>
      <c r="BO138" s="20">
        <f t="shared" si="148"/>
        <v>0</v>
      </c>
      <c r="BP138" s="20">
        <f t="shared" si="148"/>
        <v>0</v>
      </c>
      <c r="BQ138" s="20">
        <f t="shared" si="148"/>
        <v>0</v>
      </c>
      <c r="BR138" s="20">
        <f t="shared" ref="BR138:CW138" si="149">BR34*BR78*(2080/12)</f>
        <v>0</v>
      </c>
      <c r="BS138" s="20">
        <f t="shared" si="149"/>
        <v>0</v>
      </c>
      <c r="BT138" s="20">
        <f t="shared" si="149"/>
        <v>0</v>
      </c>
      <c r="BU138" s="20">
        <f t="shared" si="149"/>
        <v>0</v>
      </c>
      <c r="BV138" s="20">
        <f t="shared" si="149"/>
        <v>0</v>
      </c>
      <c r="BW138" s="20">
        <f t="shared" si="149"/>
        <v>0</v>
      </c>
      <c r="BX138" s="20">
        <f t="shared" si="149"/>
        <v>0</v>
      </c>
      <c r="BY138" s="20">
        <f t="shared" si="149"/>
        <v>0</v>
      </c>
      <c r="BZ138" s="20">
        <f t="shared" si="149"/>
        <v>0</v>
      </c>
      <c r="CA138" s="20">
        <f t="shared" si="149"/>
        <v>0</v>
      </c>
      <c r="CB138" s="20">
        <f t="shared" si="149"/>
        <v>0</v>
      </c>
      <c r="CC138" s="20">
        <f t="shared" si="149"/>
        <v>0</v>
      </c>
      <c r="CD138" s="20">
        <f t="shared" si="149"/>
        <v>0</v>
      </c>
      <c r="CE138" s="20">
        <f t="shared" si="149"/>
        <v>0</v>
      </c>
      <c r="CF138" s="20">
        <f t="shared" si="149"/>
        <v>0</v>
      </c>
      <c r="CG138" s="20">
        <f t="shared" si="149"/>
        <v>0</v>
      </c>
      <c r="CH138" s="20">
        <f t="shared" si="149"/>
        <v>0</v>
      </c>
      <c r="CI138" s="20">
        <f t="shared" si="149"/>
        <v>0</v>
      </c>
      <c r="CJ138" s="20">
        <f t="shared" si="149"/>
        <v>0</v>
      </c>
      <c r="CK138" s="20">
        <f t="shared" si="149"/>
        <v>0</v>
      </c>
      <c r="CL138" s="20">
        <f t="shared" si="149"/>
        <v>0</v>
      </c>
      <c r="CM138" s="20">
        <f t="shared" si="149"/>
        <v>0</v>
      </c>
      <c r="CN138" s="20">
        <f t="shared" si="149"/>
        <v>0</v>
      </c>
      <c r="CO138" s="20">
        <f t="shared" si="149"/>
        <v>0</v>
      </c>
      <c r="CP138" s="20">
        <f t="shared" si="149"/>
        <v>0</v>
      </c>
      <c r="CQ138" s="20">
        <f t="shared" si="149"/>
        <v>0</v>
      </c>
      <c r="CR138" s="20">
        <f t="shared" si="149"/>
        <v>0</v>
      </c>
      <c r="CS138" s="20">
        <f t="shared" si="149"/>
        <v>0</v>
      </c>
      <c r="CT138" s="20">
        <f t="shared" si="149"/>
        <v>0</v>
      </c>
      <c r="CU138" s="20">
        <f t="shared" si="149"/>
        <v>0</v>
      </c>
      <c r="CV138" s="20">
        <f t="shared" si="149"/>
        <v>0</v>
      </c>
      <c r="CW138" s="20">
        <f t="shared" si="149"/>
        <v>0</v>
      </c>
      <c r="CX138" s="20">
        <f t="shared" ref="CX138:DV138" si="150">CX34*CX78*(2080/12)</f>
        <v>0</v>
      </c>
      <c r="CY138" s="20">
        <f t="shared" si="150"/>
        <v>0</v>
      </c>
      <c r="CZ138" s="20">
        <f t="shared" si="150"/>
        <v>0</v>
      </c>
      <c r="DA138" s="20">
        <f t="shared" si="150"/>
        <v>0</v>
      </c>
      <c r="DB138" s="20">
        <f t="shared" si="150"/>
        <v>0</v>
      </c>
      <c r="DC138" s="20">
        <f t="shared" si="150"/>
        <v>0</v>
      </c>
      <c r="DD138" s="20">
        <f t="shared" si="150"/>
        <v>0</v>
      </c>
      <c r="DE138" s="20">
        <f t="shared" si="150"/>
        <v>0</v>
      </c>
      <c r="DF138" s="20">
        <f t="shared" si="150"/>
        <v>0</v>
      </c>
      <c r="DG138" s="20">
        <f t="shared" si="150"/>
        <v>0</v>
      </c>
      <c r="DH138" s="20">
        <f t="shared" si="150"/>
        <v>0</v>
      </c>
      <c r="DI138" s="20">
        <f t="shared" si="150"/>
        <v>0</v>
      </c>
      <c r="DJ138" s="20">
        <f t="shared" si="150"/>
        <v>0</v>
      </c>
      <c r="DK138" s="20">
        <f t="shared" si="150"/>
        <v>0</v>
      </c>
      <c r="DL138" s="20">
        <f t="shared" si="150"/>
        <v>0</v>
      </c>
      <c r="DM138" s="20">
        <f t="shared" si="150"/>
        <v>0</v>
      </c>
      <c r="DN138" s="20">
        <f t="shared" si="150"/>
        <v>0</v>
      </c>
      <c r="DO138" s="20">
        <f t="shared" si="150"/>
        <v>0</v>
      </c>
      <c r="DP138" s="20">
        <f t="shared" si="150"/>
        <v>0</v>
      </c>
      <c r="DQ138" s="20">
        <f t="shared" si="150"/>
        <v>0</v>
      </c>
      <c r="DR138" s="20">
        <f t="shared" si="150"/>
        <v>0</v>
      </c>
      <c r="DS138" s="20">
        <f t="shared" si="150"/>
        <v>0</v>
      </c>
      <c r="DT138" s="20">
        <f t="shared" si="150"/>
        <v>0</v>
      </c>
      <c r="DU138" s="20">
        <f t="shared" si="150"/>
        <v>0</v>
      </c>
      <c r="DV138" s="20">
        <f t="shared" si="150"/>
        <v>0</v>
      </c>
    </row>
    <row r="139" spans="3:126">
      <c r="C139" s="1" t="s">
        <v>49</v>
      </c>
      <c r="D139" s="1" t="s">
        <v>159</v>
      </c>
      <c r="E139" s="51"/>
      <c r="F139" s="20">
        <f t="shared" ref="F139:AK139" si="151">F35*F79*(2080/12)</f>
        <v>0</v>
      </c>
      <c r="G139" s="20">
        <f t="shared" si="151"/>
        <v>0</v>
      </c>
      <c r="H139" s="20">
        <f t="shared" si="151"/>
        <v>0</v>
      </c>
      <c r="I139" s="20">
        <f t="shared" si="151"/>
        <v>0</v>
      </c>
      <c r="J139" s="20">
        <f t="shared" si="151"/>
        <v>0</v>
      </c>
      <c r="K139" s="20">
        <f t="shared" si="151"/>
        <v>0</v>
      </c>
      <c r="L139" s="20">
        <f t="shared" si="151"/>
        <v>0</v>
      </c>
      <c r="M139" s="20">
        <f t="shared" si="151"/>
        <v>0</v>
      </c>
      <c r="N139" s="20">
        <f t="shared" si="151"/>
        <v>0</v>
      </c>
      <c r="O139" s="20">
        <f t="shared" si="151"/>
        <v>0</v>
      </c>
      <c r="P139" s="20">
        <f t="shared" si="151"/>
        <v>0</v>
      </c>
      <c r="Q139" s="20">
        <f t="shared" si="151"/>
        <v>0</v>
      </c>
      <c r="R139" s="20">
        <f t="shared" si="151"/>
        <v>0</v>
      </c>
      <c r="S139" s="20">
        <f t="shared" si="151"/>
        <v>0</v>
      </c>
      <c r="T139" s="20">
        <f t="shared" si="151"/>
        <v>0</v>
      </c>
      <c r="U139" s="20">
        <f t="shared" si="151"/>
        <v>0</v>
      </c>
      <c r="V139" s="20">
        <f t="shared" si="151"/>
        <v>0</v>
      </c>
      <c r="W139" s="20">
        <f t="shared" si="151"/>
        <v>0</v>
      </c>
      <c r="X139" s="20">
        <f t="shared" si="151"/>
        <v>0</v>
      </c>
      <c r="Y139" s="20">
        <f t="shared" si="151"/>
        <v>0</v>
      </c>
      <c r="Z139" s="20">
        <f t="shared" si="151"/>
        <v>0</v>
      </c>
      <c r="AA139" s="20">
        <f t="shared" si="151"/>
        <v>0</v>
      </c>
      <c r="AB139" s="20">
        <f t="shared" si="151"/>
        <v>0</v>
      </c>
      <c r="AC139" s="20">
        <f t="shared" si="151"/>
        <v>0</v>
      </c>
      <c r="AD139" s="20">
        <f t="shared" si="151"/>
        <v>10517.497375000001</v>
      </c>
      <c r="AE139" s="20">
        <f t="shared" si="151"/>
        <v>10517.497375000001</v>
      </c>
      <c r="AF139" s="20">
        <f t="shared" si="151"/>
        <v>10517.497375000001</v>
      </c>
      <c r="AG139" s="20">
        <f t="shared" si="151"/>
        <v>10517.497375000001</v>
      </c>
      <c r="AH139" s="20">
        <f t="shared" si="151"/>
        <v>10517.497375000001</v>
      </c>
      <c r="AI139" s="20">
        <f t="shared" si="151"/>
        <v>10517.497375000001</v>
      </c>
      <c r="AJ139" s="20">
        <f t="shared" si="151"/>
        <v>10517.497375000001</v>
      </c>
      <c r="AK139" s="20">
        <f t="shared" si="151"/>
        <v>10833.022296250003</v>
      </c>
      <c r="AL139" s="20">
        <f t="shared" ref="AL139:BQ139" si="152">AL35*AL79*(2080/12)</f>
        <v>10833.022296250003</v>
      </c>
      <c r="AM139" s="20">
        <f t="shared" si="152"/>
        <v>10833.022296250003</v>
      </c>
      <c r="AN139" s="20">
        <f t="shared" si="152"/>
        <v>10833.022296250003</v>
      </c>
      <c r="AO139" s="20">
        <f t="shared" si="152"/>
        <v>10833.022296250003</v>
      </c>
      <c r="AP139" s="20">
        <f t="shared" si="152"/>
        <v>10833.022296250003</v>
      </c>
      <c r="AQ139" s="20">
        <f t="shared" si="152"/>
        <v>10833.022296250003</v>
      </c>
      <c r="AR139" s="20">
        <f t="shared" si="152"/>
        <v>10833.022296250003</v>
      </c>
      <c r="AS139" s="20">
        <f t="shared" si="152"/>
        <v>10833.022296250003</v>
      </c>
      <c r="AT139" s="20">
        <f t="shared" si="152"/>
        <v>10833.022296250003</v>
      </c>
      <c r="AU139" s="20">
        <f t="shared" si="152"/>
        <v>10833.022296250003</v>
      </c>
      <c r="AV139" s="20">
        <f t="shared" si="152"/>
        <v>10833.022296250003</v>
      </c>
      <c r="AW139" s="20">
        <f t="shared" si="152"/>
        <v>11158.012965137503</v>
      </c>
      <c r="AX139" s="20">
        <f t="shared" si="152"/>
        <v>11158.012965137503</v>
      </c>
      <c r="AY139" s="20">
        <f t="shared" si="152"/>
        <v>11158.012965137503</v>
      </c>
      <c r="AZ139" s="20">
        <f t="shared" si="152"/>
        <v>11158.012965137503</v>
      </c>
      <c r="BA139" s="20">
        <f t="shared" si="152"/>
        <v>11158.012965137503</v>
      </c>
      <c r="BB139" s="20">
        <f t="shared" si="152"/>
        <v>11158.012965137503</v>
      </c>
      <c r="BC139" s="20">
        <f t="shared" si="152"/>
        <v>11158.012965137503</v>
      </c>
      <c r="BD139" s="20">
        <f t="shared" si="152"/>
        <v>11158.012965137503</v>
      </c>
      <c r="BE139" s="20">
        <f t="shared" si="152"/>
        <v>11158.012965137503</v>
      </c>
      <c r="BF139" s="20">
        <f t="shared" si="152"/>
        <v>11158.012965137503</v>
      </c>
      <c r="BG139" s="20">
        <f t="shared" si="152"/>
        <v>11158.012965137503</v>
      </c>
      <c r="BH139" s="20">
        <f t="shared" si="152"/>
        <v>11158.012965137503</v>
      </c>
      <c r="BI139" s="20">
        <f t="shared" si="152"/>
        <v>11492.753354091627</v>
      </c>
      <c r="BJ139" s="20">
        <f t="shared" si="152"/>
        <v>11492.753354091627</v>
      </c>
      <c r="BK139" s="20">
        <f t="shared" si="152"/>
        <v>11492.753354091627</v>
      </c>
      <c r="BL139" s="20">
        <f t="shared" si="152"/>
        <v>11492.753354091627</v>
      </c>
      <c r="BM139" s="20">
        <f t="shared" si="152"/>
        <v>11492.753354091627</v>
      </c>
      <c r="BN139" s="20">
        <f t="shared" si="152"/>
        <v>11492.753354091627</v>
      </c>
      <c r="BO139" s="20">
        <f t="shared" si="152"/>
        <v>11492.753354091627</v>
      </c>
      <c r="BP139" s="20">
        <f t="shared" si="152"/>
        <v>11492.753354091627</v>
      </c>
      <c r="BQ139" s="20">
        <f t="shared" si="152"/>
        <v>11492.753354091627</v>
      </c>
      <c r="BR139" s="20">
        <f t="shared" ref="BR139:CW139" si="153">BR35*BR79*(2080/12)</f>
        <v>11492.753354091627</v>
      </c>
      <c r="BS139" s="20">
        <f t="shared" si="153"/>
        <v>11492.753354091627</v>
      </c>
      <c r="BT139" s="20">
        <f t="shared" si="153"/>
        <v>11492.753354091627</v>
      </c>
      <c r="BU139" s="20">
        <f t="shared" si="153"/>
        <v>11837.535954714374</v>
      </c>
      <c r="BV139" s="20">
        <f t="shared" si="153"/>
        <v>11837.535954714374</v>
      </c>
      <c r="BW139" s="20">
        <f t="shared" si="153"/>
        <v>11837.535954714374</v>
      </c>
      <c r="BX139" s="20">
        <f t="shared" si="153"/>
        <v>11837.535954714374</v>
      </c>
      <c r="BY139" s="20">
        <f t="shared" si="153"/>
        <v>11837.535954714374</v>
      </c>
      <c r="BZ139" s="20">
        <f t="shared" si="153"/>
        <v>11837.535954714374</v>
      </c>
      <c r="CA139" s="20">
        <f t="shared" si="153"/>
        <v>11837.535954714374</v>
      </c>
      <c r="CB139" s="20">
        <f t="shared" si="153"/>
        <v>11837.535954714374</v>
      </c>
      <c r="CC139" s="20">
        <f t="shared" si="153"/>
        <v>11837.535954714374</v>
      </c>
      <c r="CD139" s="20">
        <f t="shared" si="153"/>
        <v>11837.535954714374</v>
      </c>
      <c r="CE139" s="20">
        <f t="shared" si="153"/>
        <v>11837.535954714374</v>
      </c>
      <c r="CF139" s="20">
        <f t="shared" si="153"/>
        <v>11837.535954714374</v>
      </c>
      <c r="CG139" s="20">
        <f t="shared" si="153"/>
        <v>12192.662033355809</v>
      </c>
      <c r="CH139" s="20">
        <f t="shared" si="153"/>
        <v>12192.662033355809</v>
      </c>
      <c r="CI139" s="20">
        <f t="shared" si="153"/>
        <v>12192.662033355809</v>
      </c>
      <c r="CJ139" s="20">
        <f t="shared" si="153"/>
        <v>12192.662033355809</v>
      </c>
      <c r="CK139" s="20">
        <f t="shared" si="153"/>
        <v>12192.662033355809</v>
      </c>
      <c r="CL139" s="20">
        <f t="shared" si="153"/>
        <v>12192.662033355809</v>
      </c>
      <c r="CM139" s="20">
        <f t="shared" si="153"/>
        <v>12192.662033355809</v>
      </c>
      <c r="CN139" s="20">
        <f t="shared" si="153"/>
        <v>12192.662033355809</v>
      </c>
      <c r="CO139" s="20">
        <f t="shared" si="153"/>
        <v>12192.662033355809</v>
      </c>
      <c r="CP139" s="20">
        <f t="shared" si="153"/>
        <v>12192.662033355809</v>
      </c>
      <c r="CQ139" s="20">
        <f t="shared" si="153"/>
        <v>12192.662033355809</v>
      </c>
      <c r="CR139" s="20">
        <f t="shared" si="153"/>
        <v>12192.662033355809</v>
      </c>
      <c r="CS139" s="20">
        <f t="shared" si="153"/>
        <v>12558.441894356483</v>
      </c>
      <c r="CT139" s="20">
        <f t="shared" si="153"/>
        <v>12558.441894356483</v>
      </c>
      <c r="CU139" s="20">
        <f t="shared" si="153"/>
        <v>12558.441894356483</v>
      </c>
      <c r="CV139" s="20">
        <f t="shared" si="153"/>
        <v>12558.441894356483</v>
      </c>
      <c r="CW139" s="20">
        <f t="shared" si="153"/>
        <v>12558.441894356483</v>
      </c>
      <c r="CX139" s="20">
        <f t="shared" ref="CX139:DV139" si="154">CX35*CX79*(2080/12)</f>
        <v>12558.441894356483</v>
      </c>
      <c r="CY139" s="20">
        <f t="shared" si="154"/>
        <v>12558.441894356483</v>
      </c>
      <c r="CZ139" s="20">
        <f t="shared" si="154"/>
        <v>12558.441894356483</v>
      </c>
      <c r="DA139" s="20">
        <f t="shared" si="154"/>
        <v>12558.441894356483</v>
      </c>
      <c r="DB139" s="20">
        <f t="shared" si="154"/>
        <v>12558.441894356483</v>
      </c>
      <c r="DC139" s="20">
        <f t="shared" si="154"/>
        <v>12558.441894356483</v>
      </c>
      <c r="DD139" s="20">
        <f t="shared" si="154"/>
        <v>12558.441894356483</v>
      </c>
      <c r="DE139" s="20">
        <f t="shared" si="154"/>
        <v>12935.195151187178</v>
      </c>
      <c r="DF139" s="20">
        <f t="shared" si="154"/>
        <v>12935.195151187178</v>
      </c>
      <c r="DG139" s="20">
        <f t="shared" si="154"/>
        <v>12935.195151187178</v>
      </c>
      <c r="DH139" s="20">
        <f t="shared" si="154"/>
        <v>12935.195151187178</v>
      </c>
      <c r="DI139" s="20">
        <f t="shared" si="154"/>
        <v>12935.195151187178</v>
      </c>
      <c r="DJ139" s="20">
        <f t="shared" si="154"/>
        <v>12935.195151187178</v>
      </c>
      <c r="DK139" s="20">
        <f t="shared" si="154"/>
        <v>12935.195151187178</v>
      </c>
      <c r="DL139" s="20">
        <f t="shared" si="154"/>
        <v>12935.195151187178</v>
      </c>
      <c r="DM139" s="20">
        <f t="shared" si="154"/>
        <v>12935.195151187178</v>
      </c>
      <c r="DN139" s="20">
        <f t="shared" si="154"/>
        <v>12935.195151187178</v>
      </c>
      <c r="DO139" s="20">
        <f t="shared" si="154"/>
        <v>12935.195151187178</v>
      </c>
      <c r="DP139" s="20">
        <f t="shared" si="154"/>
        <v>12935.195151187178</v>
      </c>
      <c r="DQ139" s="20">
        <f t="shared" si="154"/>
        <v>13323.251005722794</v>
      </c>
      <c r="DR139" s="20">
        <f t="shared" si="154"/>
        <v>13323.251005722794</v>
      </c>
      <c r="DS139" s="20">
        <f t="shared" si="154"/>
        <v>13323.251005722794</v>
      </c>
      <c r="DT139" s="20">
        <f t="shared" si="154"/>
        <v>13323.251005722794</v>
      </c>
      <c r="DU139" s="20">
        <f t="shared" si="154"/>
        <v>13323.251005722794</v>
      </c>
      <c r="DV139" s="20">
        <f t="shared" si="154"/>
        <v>13323.251005722794</v>
      </c>
    </row>
    <row r="140" spans="3:126">
      <c r="C140" s="1" t="s">
        <v>49</v>
      </c>
      <c r="D140" s="1" t="s">
        <v>160</v>
      </c>
      <c r="E140" s="51"/>
      <c r="F140" s="20">
        <f t="shared" ref="F140:AK140" si="155">F36*F80*(2080/12)</f>
        <v>0</v>
      </c>
      <c r="G140" s="20">
        <f t="shared" si="155"/>
        <v>0</v>
      </c>
      <c r="H140" s="20">
        <f t="shared" si="155"/>
        <v>0</v>
      </c>
      <c r="I140" s="20">
        <f t="shared" si="155"/>
        <v>0</v>
      </c>
      <c r="J140" s="20">
        <f t="shared" si="155"/>
        <v>0</v>
      </c>
      <c r="K140" s="20">
        <f t="shared" si="155"/>
        <v>0</v>
      </c>
      <c r="L140" s="20">
        <f t="shared" si="155"/>
        <v>0</v>
      </c>
      <c r="M140" s="20">
        <f t="shared" si="155"/>
        <v>0</v>
      </c>
      <c r="N140" s="20">
        <f t="shared" si="155"/>
        <v>0</v>
      </c>
      <c r="O140" s="20">
        <f t="shared" si="155"/>
        <v>0</v>
      </c>
      <c r="P140" s="20">
        <f t="shared" si="155"/>
        <v>0</v>
      </c>
      <c r="Q140" s="20">
        <f t="shared" si="155"/>
        <v>0</v>
      </c>
      <c r="R140" s="20">
        <f t="shared" si="155"/>
        <v>0</v>
      </c>
      <c r="S140" s="20">
        <f t="shared" si="155"/>
        <v>0</v>
      </c>
      <c r="T140" s="20">
        <f t="shared" si="155"/>
        <v>0</v>
      </c>
      <c r="U140" s="20">
        <f t="shared" si="155"/>
        <v>0</v>
      </c>
      <c r="V140" s="20">
        <f t="shared" si="155"/>
        <v>0</v>
      </c>
      <c r="W140" s="20">
        <f t="shared" si="155"/>
        <v>0</v>
      </c>
      <c r="X140" s="20">
        <f t="shared" si="155"/>
        <v>0</v>
      </c>
      <c r="Y140" s="20">
        <f t="shared" si="155"/>
        <v>0</v>
      </c>
      <c r="Z140" s="20">
        <f t="shared" si="155"/>
        <v>0</v>
      </c>
      <c r="AA140" s="20">
        <f t="shared" si="155"/>
        <v>0</v>
      </c>
      <c r="AB140" s="20">
        <f t="shared" si="155"/>
        <v>0</v>
      </c>
      <c r="AC140" s="20">
        <f t="shared" si="155"/>
        <v>0</v>
      </c>
      <c r="AD140" s="20">
        <f t="shared" si="155"/>
        <v>0</v>
      </c>
      <c r="AE140" s="20">
        <f t="shared" si="155"/>
        <v>0</v>
      </c>
      <c r="AF140" s="20">
        <f t="shared" si="155"/>
        <v>0</v>
      </c>
      <c r="AG140" s="20">
        <f t="shared" si="155"/>
        <v>0</v>
      </c>
      <c r="AH140" s="20">
        <f t="shared" si="155"/>
        <v>0</v>
      </c>
      <c r="AI140" s="20">
        <f t="shared" si="155"/>
        <v>0</v>
      </c>
      <c r="AJ140" s="20">
        <f t="shared" si="155"/>
        <v>0</v>
      </c>
      <c r="AK140" s="20">
        <f t="shared" si="155"/>
        <v>0</v>
      </c>
      <c r="AL140" s="20">
        <f t="shared" ref="AL140:BQ140" si="156">AL36*AL80*(2080/12)</f>
        <v>0</v>
      </c>
      <c r="AM140" s="20">
        <f t="shared" si="156"/>
        <v>0</v>
      </c>
      <c r="AN140" s="20">
        <f t="shared" si="156"/>
        <v>0</v>
      </c>
      <c r="AO140" s="20">
        <f t="shared" si="156"/>
        <v>0</v>
      </c>
      <c r="AP140" s="20">
        <f t="shared" si="156"/>
        <v>0</v>
      </c>
      <c r="AQ140" s="20">
        <f t="shared" si="156"/>
        <v>0</v>
      </c>
      <c r="AR140" s="20">
        <f t="shared" si="156"/>
        <v>0</v>
      </c>
      <c r="AS140" s="20">
        <f t="shared" si="156"/>
        <v>0</v>
      </c>
      <c r="AT140" s="20">
        <f t="shared" si="156"/>
        <v>0</v>
      </c>
      <c r="AU140" s="20">
        <f t="shared" si="156"/>
        <v>0</v>
      </c>
      <c r="AV140" s="20">
        <f t="shared" si="156"/>
        <v>0</v>
      </c>
      <c r="AW140" s="20">
        <f t="shared" si="156"/>
        <v>0</v>
      </c>
      <c r="AX140" s="20">
        <f t="shared" si="156"/>
        <v>0</v>
      </c>
      <c r="AY140" s="20">
        <f t="shared" si="156"/>
        <v>0</v>
      </c>
      <c r="AZ140" s="20">
        <f t="shared" si="156"/>
        <v>0</v>
      </c>
      <c r="BA140" s="20">
        <f t="shared" si="156"/>
        <v>0</v>
      </c>
      <c r="BB140" s="20">
        <f t="shared" si="156"/>
        <v>0</v>
      </c>
      <c r="BC140" s="20">
        <f t="shared" si="156"/>
        <v>0</v>
      </c>
      <c r="BD140" s="20">
        <f t="shared" si="156"/>
        <v>0</v>
      </c>
      <c r="BE140" s="20">
        <f t="shared" si="156"/>
        <v>0</v>
      </c>
      <c r="BF140" s="20">
        <f t="shared" si="156"/>
        <v>0</v>
      </c>
      <c r="BG140" s="20">
        <f t="shared" si="156"/>
        <v>0</v>
      </c>
      <c r="BH140" s="20">
        <f t="shared" si="156"/>
        <v>0</v>
      </c>
      <c r="BI140" s="20">
        <f t="shared" si="156"/>
        <v>0</v>
      </c>
      <c r="BJ140" s="20">
        <f t="shared" si="156"/>
        <v>0</v>
      </c>
      <c r="BK140" s="20">
        <f t="shared" si="156"/>
        <v>0</v>
      </c>
      <c r="BL140" s="20">
        <f t="shared" si="156"/>
        <v>0</v>
      </c>
      <c r="BM140" s="20">
        <f t="shared" si="156"/>
        <v>0</v>
      </c>
      <c r="BN140" s="20">
        <f t="shared" si="156"/>
        <v>0</v>
      </c>
      <c r="BO140" s="20">
        <f t="shared" si="156"/>
        <v>0</v>
      </c>
      <c r="BP140" s="20">
        <f t="shared" si="156"/>
        <v>0</v>
      </c>
      <c r="BQ140" s="20">
        <f t="shared" si="156"/>
        <v>0</v>
      </c>
      <c r="BR140" s="20">
        <f t="shared" ref="BR140:CW140" si="157">BR36*BR80*(2080/12)</f>
        <v>0</v>
      </c>
      <c r="BS140" s="20">
        <f t="shared" si="157"/>
        <v>0</v>
      </c>
      <c r="BT140" s="20">
        <f t="shared" si="157"/>
        <v>0</v>
      </c>
      <c r="BU140" s="20">
        <f t="shared" si="157"/>
        <v>0</v>
      </c>
      <c r="BV140" s="20">
        <f t="shared" si="157"/>
        <v>0</v>
      </c>
      <c r="BW140" s="20">
        <f t="shared" si="157"/>
        <v>0</v>
      </c>
      <c r="BX140" s="20">
        <f t="shared" si="157"/>
        <v>0</v>
      </c>
      <c r="BY140" s="20">
        <f t="shared" si="157"/>
        <v>0</v>
      </c>
      <c r="BZ140" s="20">
        <f t="shared" si="157"/>
        <v>0</v>
      </c>
      <c r="CA140" s="20">
        <f t="shared" si="157"/>
        <v>0</v>
      </c>
      <c r="CB140" s="20">
        <f t="shared" si="157"/>
        <v>0</v>
      </c>
      <c r="CC140" s="20">
        <f t="shared" si="157"/>
        <v>0</v>
      </c>
      <c r="CD140" s="20">
        <f t="shared" si="157"/>
        <v>0</v>
      </c>
      <c r="CE140" s="20">
        <f t="shared" si="157"/>
        <v>0</v>
      </c>
      <c r="CF140" s="20">
        <f t="shared" si="157"/>
        <v>0</v>
      </c>
      <c r="CG140" s="20">
        <f t="shared" si="157"/>
        <v>0</v>
      </c>
      <c r="CH140" s="20">
        <f t="shared" si="157"/>
        <v>0</v>
      </c>
      <c r="CI140" s="20">
        <f t="shared" si="157"/>
        <v>0</v>
      </c>
      <c r="CJ140" s="20">
        <f t="shared" si="157"/>
        <v>0</v>
      </c>
      <c r="CK140" s="20">
        <f t="shared" si="157"/>
        <v>0</v>
      </c>
      <c r="CL140" s="20">
        <f t="shared" si="157"/>
        <v>0</v>
      </c>
      <c r="CM140" s="20">
        <f t="shared" si="157"/>
        <v>0</v>
      </c>
      <c r="CN140" s="20">
        <f t="shared" si="157"/>
        <v>0</v>
      </c>
      <c r="CO140" s="20">
        <f t="shared" si="157"/>
        <v>0</v>
      </c>
      <c r="CP140" s="20">
        <f t="shared" si="157"/>
        <v>0</v>
      </c>
      <c r="CQ140" s="20">
        <f t="shared" si="157"/>
        <v>0</v>
      </c>
      <c r="CR140" s="20">
        <f t="shared" si="157"/>
        <v>0</v>
      </c>
      <c r="CS140" s="20">
        <f t="shared" si="157"/>
        <v>0</v>
      </c>
      <c r="CT140" s="20">
        <f t="shared" si="157"/>
        <v>0</v>
      </c>
      <c r="CU140" s="20">
        <f t="shared" si="157"/>
        <v>0</v>
      </c>
      <c r="CV140" s="20">
        <f t="shared" si="157"/>
        <v>0</v>
      </c>
      <c r="CW140" s="20">
        <f t="shared" si="157"/>
        <v>0</v>
      </c>
      <c r="CX140" s="20">
        <f t="shared" ref="CX140:DV140" si="158">CX36*CX80*(2080/12)</f>
        <v>0</v>
      </c>
      <c r="CY140" s="20">
        <f t="shared" si="158"/>
        <v>0</v>
      </c>
      <c r="CZ140" s="20">
        <f t="shared" si="158"/>
        <v>0</v>
      </c>
      <c r="DA140" s="20">
        <f t="shared" si="158"/>
        <v>0</v>
      </c>
      <c r="DB140" s="20">
        <f t="shared" si="158"/>
        <v>0</v>
      </c>
      <c r="DC140" s="20">
        <f t="shared" si="158"/>
        <v>0</v>
      </c>
      <c r="DD140" s="20">
        <f t="shared" si="158"/>
        <v>0</v>
      </c>
      <c r="DE140" s="20">
        <f t="shared" si="158"/>
        <v>0</v>
      </c>
      <c r="DF140" s="20">
        <f t="shared" si="158"/>
        <v>0</v>
      </c>
      <c r="DG140" s="20">
        <f t="shared" si="158"/>
        <v>0</v>
      </c>
      <c r="DH140" s="20">
        <f t="shared" si="158"/>
        <v>0</v>
      </c>
      <c r="DI140" s="20">
        <f t="shared" si="158"/>
        <v>0</v>
      </c>
      <c r="DJ140" s="20">
        <f t="shared" si="158"/>
        <v>0</v>
      </c>
      <c r="DK140" s="20">
        <f t="shared" si="158"/>
        <v>0</v>
      </c>
      <c r="DL140" s="20">
        <f t="shared" si="158"/>
        <v>0</v>
      </c>
      <c r="DM140" s="20">
        <f t="shared" si="158"/>
        <v>0</v>
      </c>
      <c r="DN140" s="20">
        <f t="shared" si="158"/>
        <v>0</v>
      </c>
      <c r="DO140" s="20">
        <f t="shared" si="158"/>
        <v>0</v>
      </c>
      <c r="DP140" s="20">
        <f t="shared" si="158"/>
        <v>0</v>
      </c>
      <c r="DQ140" s="20">
        <f t="shared" si="158"/>
        <v>0</v>
      </c>
      <c r="DR140" s="20">
        <f t="shared" si="158"/>
        <v>0</v>
      </c>
      <c r="DS140" s="20">
        <f t="shared" si="158"/>
        <v>0</v>
      </c>
      <c r="DT140" s="20">
        <f t="shared" si="158"/>
        <v>0</v>
      </c>
      <c r="DU140" s="20">
        <f t="shared" si="158"/>
        <v>0</v>
      </c>
      <c r="DV140" s="20">
        <f t="shared" si="158"/>
        <v>0</v>
      </c>
    </row>
    <row r="141" spans="3:126">
      <c r="C141" s="1" t="s">
        <v>49</v>
      </c>
      <c r="D141" s="1" t="s">
        <v>623</v>
      </c>
      <c r="E141" s="51"/>
      <c r="F141" s="20">
        <f t="shared" ref="F141:AK141" si="159">F37*F81*(2080/12)</f>
        <v>0</v>
      </c>
      <c r="G141" s="20">
        <f t="shared" si="159"/>
        <v>0</v>
      </c>
      <c r="H141" s="20">
        <f t="shared" si="159"/>
        <v>0</v>
      </c>
      <c r="I141" s="20">
        <f t="shared" si="159"/>
        <v>0</v>
      </c>
      <c r="J141" s="20">
        <f t="shared" si="159"/>
        <v>0</v>
      </c>
      <c r="K141" s="20">
        <f t="shared" si="159"/>
        <v>0</v>
      </c>
      <c r="L141" s="20">
        <f t="shared" si="159"/>
        <v>0</v>
      </c>
      <c r="M141" s="20">
        <f t="shared" si="159"/>
        <v>0</v>
      </c>
      <c r="N141" s="20">
        <f t="shared" si="159"/>
        <v>0</v>
      </c>
      <c r="O141" s="20">
        <f t="shared" si="159"/>
        <v>0</v>
      </c>
      <c r="P141" s="20">
        <f t="shared" si="159"/>
        <v>0</v>
      </c>
      <c r="Q141" s="20">
        <f t="shared" si="159"/>
        <v>0</v>
      </c>
      <c r="R141" s="20">
        <f t="shared" si="159"/>
        <v>0</v>
      </c>
      <c r="S141" s="20">
        <f t="shared" si="159"/>
        <v>0</v>
      </c>
      <c r="T141" s="20">
        <f t="shared" si="159"/>
        <v>0</v>
      </c>
      <c r="U141" s="20">
        <f t="shared" si="159"/>
        <v>0</v>
      </c>
      <c r="V141" s="20">
        <f t="shared" si="159"/>
        <v>0</v>
      </c>
      <c r="W141" s="20">
        <f t="shared" si="159"/>
        <v>0</v>
      </c>
      <c r="X141" s="20">
        <f t="shared" si="159"/>
        <v>0</v>
      </c>
      <c r="Y141" s="20">
        <f t="shared" si="159"/>
        <v>0</v>
      </c>
      <c r="Z141" s="20">
        <f t="shared" si="159"/>
        <v>0</v>
      </c>
      <c r="AA141" s="20">
        <f t="shared" si="159"/>
        <v>0</v>
      </c>
      <c r="AB141" s="20">
        <f t="shared" si="159"/>
        <v>0</v>
      </c>
      <c r="AC141" s="20">
        <f t="shared" si="159"/>
        <v>0</v>
      </c>
      <c r="AD141" s="20">
        <f t="shared" si="159"/>
        <v>6692.9528750000009</v>
      </c>
      <c r="AE141" s="20">
        <f t="shared" si="159"/>
        <v>6692.9528750000009</v>
      </c>
      <c r="AF141" s="20">
        <f t="shared" si="159"/>
        <v>6692.9528750000009</v>
      </c>
      <c r="AG141" s="20">
        <f t="shared" si="159"/>
        <v>6692.9528750000009</v>
      </c>
      <c r="AH141" s="20">
        <f t="shared" si="159"/>
        <v>6692.9528750000009</v>
      </c>
      <c r="AI141" s="20">
        <f t="shared" si="159"/>
        <v>6692.9528750000009</v>
      </c>
      <c r="AJ141" s="20">
        <f t="shared" si="159"/>
        <v>6692.9528750000009</v>
      </c>
      <c r="AK141" s="20">
        <f t="shared" si="159"/>
        <v>6893.7414612500006</v>
      </c>
      <c r="AL141" s="20">
        <f t="shared" ref="AL141:BQ141" si="160">AL37*AL81*(2080/12)</f>
        <v>6893.7414612500006</v>
      </c>
      <c r="AM141" s="20">
        <f t="shared" si="160"/>
        <v>6893.7414612500006</v>
      </c>
      <c r="AN141" s="20">
        <f t="shared" si="160"/>
        <v>6893.7414612500006</v>
      </c>
      <c r="AO141" s="20">
        <f t="shared" si="160"/>
        <v>6893.7414612500006</v>
      </c>
      <c r="AP141" s="20">
        <f t="shared" si="160"/>
        <v>6893.7414612500006</v>
      </c>
      <c r="AQ141" s="20">
        <f t="shared" si="160"/>
        <v>6893.7414612500006</v>
      </c>
      <c r="AR141" s="20">
        <f t="shared" si="160"/>
        <v>6893.7414612500006</v>
      </c>
      <c r="AS141" s="20">
        <f t="shared" si="160"/>
        <v>6893.7414612500006</v>
      </c>
      <c r="AT141" s="20">
        <f t="shared" si="160"/>
        <v>6893.7414612500006</v>
      </c>
      <c r="AU141" s="20">
        <f t="shared" si="160"/>
        <v>6893.7414612500006</v>
      </c>
      <c r="AV141" s="20">
        <f t="shared" si="160"/>
        <v>6893.7414612500006</v>
      </c>
      <c r="AW141" s="20">
        <f t="shared" si="160"/>
        <v>7100.5537050875</v>
      </c>
      <c r="AX141" s="20">
        <f t="shared" si="160"/>
        <v>7100.5537050875</v>
      </c>
      <c r="AY141" s="20">
        <f t="shared" si="160"/>
        <v>7100.5537050875</v>
      </c>
      <c r="AZ141" s="20">
        <f t="shared" si="160"/>
        <v>7100.5537050875</v>
      </c>
      <c r="BA141" s="20">
        <f t="shared" si="160"/>
        <v>7100.5537050875</v>
      </c>
      <c r="BB141" s="20">
        <f t="shared" si="160"/>
        <v>7100.5537050875</v>
      </c>
      <c r="BC141" s="20">
        <f t="shared" si="160"/>
        <v>7100.5537050875</v>
      </c>
      <c r="BD141" s="20">
        <f t="shared" si="160"/>
        <v>7100.5537050875</v>
      </c>
      <c r="BE141" s="20">
        <f t="shared" si="160"/>
        <v>7100.5537050875</v>
      </c>
      <c r="BF141" s="20">
        <f t="shared" si="160"/>
        <v>7100.5537050875</v>
      </c>
      <c r="BG141" s="20">
        <f t="shared" si="160"/>
        <v>7100.5537050875</v>
      </c>
      <c r="BH141" s="20">
        <f t="shared" si="160"/>
        <v>7100.5537050875</v>
      </c>
      <c r="BI141" s="20">
        <f t="shared" si="160"/>
        <v>7313.5703162401251</v>
      </c>
      <c r="BJ141" s="20">
        <f t="shared" si="160"/>
        <v>7313.5703162401251</v>
      </c>
      <c r="BK141" s="20">
        <f t="shared" si="160"/>
        <v>7313.5703162401251</v>
      </c>
      <c r="BL141" s="20">
        <f t="shared" si="160"/>
        <v>7313.5703162401251</v>
      </c>
      <c r="BM141" s="20">
        <f t="shared" si="160"/>
        <v>7313.5703162401251</v>
      </c>
      <c r="BN141" s="20">
        <f t="shared" si="160"/>
        <v>7313.5703162401251</v>
      </c>
      <c r="BO141" s="20">
        <f t="shared" si="160"/>
        <v>7313.5703162401251</v>
      </c>
      <c r="BP141" s="20">
        <f t="shared" si="160"/>
        <v>7313.5703162401251</v>
      </c>
      <c r="BQ141" s="20">
        <f t="shared" si="160"/>
        <v>7313.5703162401251</v>
      </c>
      <c r="BR141" s="20">
        <f t="shared" ref="BR141:CW141" si="161">BR37*BR81*(2080/12)</f>
        <v>7313.5703162401251</v>
      </c>
      <c r="BS141" s="20">
        <f t="shared" si="161"/>
        <v>7313.5703162401251</v>
      </c>
      <c r="BT141" s="20">
        <f t="shared" si="161"/>
        <v>7313.5703162401251</v>
      </c>
      <c r="BU141" s="20">
        <f t="shared" si="161"/>
        <v>7532.9774257273293</v>
      </c>
      <c r="BV141" s="20">
        <f t="shared" si="161"/>
        <v>7532.9774257273293</v>
      </c>
      <c r="BW141" s="20">
        <f t="shared" si="161"/>
        <v>7532.9774257273293</v>
      </c>
      <c r="BX141" s="20">
        <f t="shared" si="161"/>
        <v>7532.9774257273293</v>
      </c>
      <c r="BY141" s="20">
        <f t="shared" si="161"/>
        <v>7532.9774257273293</v>
      </c>
      <c r="BZ141" s="20">
        <f t="shared" si="161"/>
        <v>7532.9774257273293</v>
      </c>
      <c r="CA141" s="20">
        <f t="shared" si="161"/>
        <v>7532.9774257273293</v>
      </c>
      <c r="CB141" s="20">
        <f t="shared" si="161"/>
        <v>7532.9774257273293</v>
      </c>
      <c r="CC141" s="20">
        <f t="shared" si="161"/>
        <v>7532.9774257273293</v>
      </c>
      <c r="CD141" s="20">
        <f t="shared" si="161"/>
        <v>7532.9774257273293</v>
      </c>
      <c r="CE141" s="20">
        <f t="shared" si="161"/>
        <v>7532.9774257273293</v>
      </c>
      <c r="CF141" s="20">
        <f t="shared" si="161"/>
        <v>7532.9774257273293</v>
      </c>
      <c r="CG141" s="20">
        <f t="shared" si="161"/>
        <v>7758.9667484991505</v>
      </c>
      <c r="CH141" s="20">
        <f t="shared" si="161"/>
        <v>7758.9667484991505</v>
      </c>
      <c r="CI141" s="20">
        <f t="shared" si="161"/>
        <v>7758.9667484991505</v>
      </c>
      <c r="CJ141" s="20">
        <f t="shared" si="161"/>
        <v>7758.9667484991505</v>
      </c>
      <c r="CK141" s="20">
        <f t="shared" si="161"/>
        <v>7758.9667484991505</v>
      </c>
      <c r="CL141" s="20">
        <f t="shared" si="161"/>
        <v>7758.9667484991505</v>
      </c>
      <c r="CM141" s="20">
        <f t="shared" si="161"/>
        <v>7758.9667484991505</v>
      </c>
      <c r="CN141" s="20">
        <f t="shared" si="161"/>
        <v>7758.9667484991505</v>
      </c>
      <c r="CO141" s="20">
        <f t="shared" si="161"/>
        <v>7758.9667484991505</v>
      </c>
      <c r="CP141" s="20">
        <f t="shared" si="161"/>
        <v>7758.9667484991505</v>
      </c>
      <c r="CQ141" s="20">
        <f t="shared" si="161"/>
        <v>7758.9667484991505</v>
      </c>
      <c r="CR141" s="20">
        <f t="shared" si="161"/>
        <v>7758.9667484991505</v>
      </c>
      <c r="CS141" s="20">
        <f t="shared" si="161"/>
        <v>7991.7357509541243</v>
      </c>
      <c r="CT141" s="20">
        <f t="shared" si="161"/>
        <v>7991.7357509541243</v>
      </c>
      <c r="CU141" s="20">
        <f t="shared" si="161"/>
        <v>7991.7357509541243</v>
      </c>
      <c r="CV141" s="20">
        <f t="shared" si="161"/>
        <v>7991.7357509541243</v>
      </c>
      <c r="CW141" s="20">
        <f t="shared" si="161"/>
        <v>7991.7357509541243</v>
      </c>
      <c r="CX141" s="20">
        <f t="shared" ref="CX141:DV141" si="162">CX37*CX81*(2080/12)</f>
        <v>7991.7357509541243</v>
      </c>
      <c r="CY141" s="20">
        <f t="shared" si="162"/>
        <v>7991.7357509541243</v>
      </c>
      <c r="CZ141" s="20">
        <f t="shared" si="162"/>
        <v>7991.7357509541243</v>
      </c>
      <c r="DA141" s="20">
        <f t="shared" si="162"/>
        <v>7991.7357509541243</v>
      </c>
      <c r="DB141" s="20">
        <f t="shared" si="162"/>
        <v>7991.7357509541243</v>
      </c>
      <c r="DC141" s="20">
        <f t="shared" si="162"/>
        <v>7991.7357509541243</v>
      </c>
      <c r="DD141" s="20">
        <f t="shared" si="162"/>
        <v>7991.7357509541243</v>
      </c>
      <c r="DE141" s="20">
        <f t="shared" si="162"/>
        <v>8231.4878234827484</v>
      </c>
      <c r="DF141" s="20">
        <f t="shared" si="162"/>
        <v>8231.4878234827484</v>
      </c>
      <c r="DG141" s="20">
        <f t="shared" si="162"/>
        <v>8231.4878234827484</v>
      </c>
      <c r="DH141" s="20">
        <f t="shared" si="162"/>
        <v>8231.4878234827484</v>
      </c>
      <c r="DI141" s="20">
        <f t="shared" si="162"/>
        <v>8231.4878234827484</v>
      </c>
      <c r="DJ141" s="20">
        <f t="shared" si="162"/>
        <v>8231.4878234827484</v>
      </c>
      <c r="DK141" s="20">
        <f t="shared" si="162"/>
        <v>8231.4878234827484</v>
      </c>
      <c r="DL141" s="20">
        <f t="shared" si="162"/>
        <v>8231.4878234827484</v>
      </c>
      <c r="DM141" s="20">
        <f t="shared" si="162"/>
        <v>8231.4878234827484</v>
      </c>
      <c r="DN141" s="20">
        <f t="shared" si="162"/>
        <v>8231.4878234827484</v>
      </c>
      <c r="DO141" s="20">
        <f t="shared" si="162"/>
        <v>8231.4878234827484</v>
      </c>
      <c r="DP141" s="20">
        <f t="shared" si="162"/>
        <v>8231.4878234827484</v>
      </c>
      <c r="DQ141" s="20">
        <f t="shared" si="162"/>
        <v>8478.4324581872315</v>
      </c>
      <c r="DR141" s="20">
        <f t="shared" si="162"/>
        <v>8478.4324581872315</v>
      </c>
      <c r="DS141" s="20">
        <f t="shared" si="162"/>
        <v>8478.4324581872315</v>
      </c>
      <c r="DT141" s="20">
        <f t="shared" si="162"/>
        <v>8478.4324581872315</v>
      </c>
      <c r="DU141" s="20">
        <f t="shared" si="162"/>
        <v>8478.4324581872315</v>
      </c>
      <c r="DV141" s="20">
        <f t="shared" si="162"/>
        <v>8478.4324581872315</v>
      </c>
    </row>
    <row r="142" spans="3:126">
      <c r="C142" s="1" t="s">
        <v>49</v>
      </c>
      <c r="D142" s="1" t="s">
        <v>624</v>
      </c>
      <c r="E142" s="51"/>
      <c r="F142" s="20">
        <f t="shared" ref="F142:AK142" si="163">F38*F82*(2080/12)</f>
        <v>0</v>
      </c>
      <c r="G142" s="20">
        <f t="shared" si="163"/>
        <v>0</v>
      </c>
      <c r="H142" s="20">
        <f t="shared" si="163"/>
        <v>0</v>
      </c>
      <c r="I142" s="20">
        <f t="shared" si="163"/>
        <v>0</v>
      </c>
      <c r="J142" s="20">
        <f t="shared" si="163"/>
        <v>0</v>
      </c>
      <c r="K142" s="20">
        <f t="shared" si="163"/>
        <v>0</v>
      </c>
      <c r="L142" s="20">
        <f t="shared" si="163"/>
        <v>0</v>
      </c>
      <c r="M142" s="20">
        <f t="shared" si="163"/>
        <v>0</v>
      </c>
      <c r="N142" s="20">
        <f t="shared" si="163"/>
        <v>0</v>
      </c>
      <c r="O142" s="20">
        <f t="shared" si="163"/>
        <v>0</v>
      </c>
      <c r="P142" s="20">
        <f t="shared" si="163"/>
        <v>0</v>
      </c>
      <c r="Q142" s="20">
        <f t="shared" si="163"/>
        <v>0</v>
      </c>
      <c r="R142" s="20">
        <f t="shared" si="163"/>
        <v>0</v>
      </c>
      <c r="S142" s="20">
        <f t="shared" si="163"/>
        <v>0</v>
      </c>
      <c r="T142" s="20">
        <f t="shared" si="163"/>
        <v>0</v>
      </c>
      <c r="U142" s="20">
        <f t="shared" si="163"/>
        <v>0</v>
      </c>
      <c r="V142" s="20">
        <f t="shared" si="163"/>
        <v>0</v>
      </c>
      <c r="W142" s="20">
        <f t="shared" si="163"/>
        <v>0</v>
      </c>
      <c r="X142" s="20">
        <f t="shared" si="163"/>
        <v>0</v>
      </c>
      <c r="Y142" s="20">
        <f t="shared" si="163"/>
        <v>0</v>
      </c>
      <c r="Z142" s="20">
        <f t="shared" si="163"/>
        <v>0</v>
      </c>
      <c r="AA142" s="20">
        <f t="shared" si="163"/>
        <v>0</v>
      </c>
      <c r="AB142" s="20">
        <f t="shared" si="163"/>
        <v>0</v>
      </c>
      <c r="AC142" s="20">
        <f t="shared" si="163"/>
        <v>0</v>
      </c>
      <c r="AD142" s="20">
        <f t="shared" si="163"/>
        <v>23387.854526399991</v>
      </c>
      <c r="AE142" s="20">
        <f t="shared" si="163"/>
        <v>23387.854526399991</v>
      </c>
      <c r="AF142" s="20">
        <f t="shared" si="163"/>
        <v>23387.854526399991</v>
      </c>
      <c r="AG142" s="20">
        <f t="shared" si="163"/>
        <v>23387.854526399991</v>
      </c>
      <c r="AH142" s="20">
        <f t="shared" si="163"/>
        <v>23387.854526399991</v>
      </c>
      <c r="AI142" s="20">
        <f t="shared" si="163"/>
        <v>23387.854526399991</v>
      </c>
      <c r="AJ142" s="20">
        <f t="shared" si="163"/>
        <v>23387.854526399991</v>
      </c>
      <c r="AK142" s="20">
        <f t="shared" si="163"/>
        <v>24089.490162191996</v>
      </c>
      <c r="AL142" s="20">
        <f t="shared" ref="AL142:BQ142" si="164">AL38*AL82*(2080/12)</f>
        <v>24089.490162191996</v>
      </c>
      <c r="AM142" s="20">
        <f t="shared" si="164"/>
        <v>24089.490162191996</v>
      </c>
      <c r="AN142" s="20">
        <f t="shared" si="164"/>
        <v>24089.490162191996</v>
      </c>
      <c r="AO142" s="20">
        <f t="shared" si="164"/>
        <v>24089.490162191996</v>
      </c>
      <c r="AP142" s="20">
        <f t="shared" si="164"/>
        <v>24089.490162191996</v>
      </c>
      <c r="AQ142" s="20">
        <f t="shared" si="164"/>
        <v>24089.490162191996</v>
      </c>
      <c r="AR142" s="20">
        <f t="shared" si="164"/>
        <v>24089.490162191996</v>
      </c>
      <c r="AS142" s="20">
        <f t="shared" si="164"/>
        <v>24089.490162191996</v>
      </c>
      <c r="AT142" s="20">
        <f t="shared" si="164"/>
        <v>24089.490162191996</v>
      </c>
      <c r="AU142" s="20">
        <f t="shared" si="164"/>
        <v>24089.490162191996</v>
      </c>
      <c r="AV142" s="20">
        <f t="shared" si="164"/>
        <v>24089.490162191996</v>
      </c>
      <c r="AW142" s="20">
        <f t="shared" si="164"/>
        <v>24812.174867057758</v>
      </c>
      <c r="AX142" s="20">
        <f t="shared" si="164"/>
        <v>24812.174867057758</v>
      </c>
      <c r="AY142" s="20">
        <f t="shared" si="164"/>
        <v>24812.174867057758</v>
      </c>
      <c r="AZ142" s="20">
        <f t="shared" si="164"/>
        <v>24812.174867057758</v>
      </c>
      <c r="BA142" s="20">
        <f t="shared" si="164"/>
        <v>24812.174867057758</v>
      </c>
      <c r="BB142" s="20">
        <f t="shared" si="164"/>
        <v>24812.174867057758</v>
      </c>
      <c r="BC142" s="20">
        <f t="shared" si="164"/>
        <v>24812.174867057758</v>
      </c>
      <c r="BD142" s="20">
        <f t="shared" si="164"/>
        <v>24812.174867057758</v>
      </c>
      <c r="BE142" s="20">
        <f t="shared" si="164"/>
        <v>24812.174867057758</v>
      </c>
      <c r="BF142" s="20">
        <f t="shared" si="164"/>
        <v>24812.174867057758</v>
      </c>
      <c r="BG142" s="20">
        <f t="shared" si="164"/>
        <v>24812.174867057758</v>
      </c>
      <c r="BH142" s="20">
        <f t="shared" si="164"/>
        <v>24812.174867057758</v>
      </c>
      <c r="BI142" s="20">
        <f t="shared" si="164"/>
        <v>25556.540113069488</v>
      </c>
      <c r="BJ142" s="20">
        <f t="shared" si="164"/>
        <v>25556.540113069488</v>
      </c>
      <c r="BK142" s="20">
        <f t="shared" si="164"/>
        <v>25556.540113069488</v>
      </c>
      <c r="BL142" s="20">
        <f t="shared" si="164"/>
        <v>25556.540113069488</v>
      </c>
      <c r="BM142" s="20">
        <f t="shared" si="164"/>
        <v>25556.540113069488</v>
      </c>
      <c r="BN142" s="20">
        <f t="shared" si="164"/>
        <v>25556.540113069488</v>
      </c>
      <c r="BO142" s="20">
        <f t="shared" si="164"/>
        <v>25556.540113069488</v>
      </c>
      <c r="BP142" s="20">
        <f t="shared" si="164"/>
        <v>25556.540113069488</v>
      </c>
      <c r="BQ142" s="20">
        <f t="shared" si="164"/>
        <v>25556.540113069488</v>
      </c>
      <c r="BR142" s="20">
        <f t="shared" ref="BR142:CW142" si="165">BR38*BR82*(2080/12)</f>
        <v>25556.540113069488</v>
      </c>
      <c r="BS142" s="20">
        <f t="shared" si="165"/>
        <v>25556.540113069488</v>
      </c>
      <c r="BT142" s="20">
        <f t="shared" si="165"/>
        <v>25556.540113069488</v>
      </c>
      <c r="BU142" s="20">
        <f t="shared" si="165"/>
        <v>26323.236316461578</v>
      </c>
      <c r="BV142" s="20">
        <f t="shared" si="165"/>
        <v>26323.236316461578</v>
      </c>
      <c r="BW142" s="20">
        <f t="shared" si="165"/>
        <v>26323.236316461578</v>
      </c>
      <c r="BX142" s="20">
        <f t="shared" si="165"/>
        <v>26323.236316461578</v>
      </c>
      <c r="BY142" s="20">
        <f t="shared" si="165"/>
        <v>26323.236316461578</v>
      </c>
      <c r="BZ142" s="20">
        <f t="shared" si="165"/>
        <v>26323.236316461578</v>
      </c>
      <c r="CA142" s="20">
        <f t="shared" si="165"/>
        <v>26323.236316461578</v>
      </c>
      <c r="CB142" s="20">
        <f t="shared" si="165"/>
        <v>26323.236316461578</v>
      </c>
      <c r="CC142" s="20">
        <f t="shared" si="165"/>
        <v>26323.236316461578</v>
      </c>
      <c r="CD142" s="20">
        <f t="shared" si="165"/>
        <v>26323.236316461578</v>
      </c>
      <c r="CE142" s="20">
        <f t="shared" si="165"/>
        <v>26323.236316461578</v>
      </c>
      <c r="CF142" s="20">
        <f t="shared" si="165"/>
        <v>26323.236316461578</v>
      </c>
      <c r="CG142" s="20">
        <f t="shared" si="165"/>
        <v>27112.933405955424</v>
      </c>
      <c r="CH142" s="20">
        <f t="shared" si="165"/>
        <v>27112.933405955424</v>
      </c>
      <c r="CI142" s="20">
        <f t="shared" si="165"/>
        <v>27112.933405955424</v>
      </c>
      <c r="CJ142" s="20">
        <f t="shared" si="165"/>
        <v>27112.933405955424</v>
      </c>
      <c r="CK142" s="20">
        <f t="shared" si="165"/>
        <v>27112.933405955424</v>
      </c>
      <c r="CL142" s="20">
        <f t="shared" si="165"/>
        <v>27112.933405955424</v>
      </c>
      <c r="CM142" s="20">
        <f t="shared" si="165"/>
        <v>27112.933405955424</v>
      </c>
      <c r="CN142" s="20">
        <f t="shared" si="165"/>
        <v>27112.933405955424</v>
      </c>
      <c r="CO142" s="20">
        <f t="shared" si="165"/>
        <v>27112.933405955424</v>
      </c>
      <c r="CP142" s="20">
        <f t="shared" si="165"/>
        <v>27112.933405955424</v>
      </c>
      <c r="CQ142" s="20">
        <f t="shared" si="165"/>
        <v>27112.933405955424</v>
      </c>
      <c r="CR142" s="20">
        <f t="shared" si="165"/>
        <v>27112.933405955424</v>
      </c>
      <c r="CS142" s="20">
        <f t="shared" si="165"/>
        <v>27926.321408134092</v>
      </c>
      <c r="CT142" s="20">
        <f t="shared" si="165"/>
        <v>27926.321408134092</v>
      </c>
      <c r="CU142" s="20">
        <f t="shared" si="165"/>
        <v>27926.321408134092</v>
      </c>
      <c r="CV142" s="20">
        <f t="shared" si="165"/>
        <v>27926.321408134092</v>
      </c>
      <c r="CW142" s="20">
        <f t="shared" si="165"/>
        <v>27926.321408134092</v>
      </c>
      <c r="CX142" s="20">
        <f t="shared" ref="CX142:DV142" si="166">CX38*CX82*(2080/12)</f>
        <v>27926.321408134092</v>
      </c>
      <c r="CY142" s="20">
        <f t="shared" si="166"/>
        <v>27926.321408134092</v>
      </c>
      <c r="CZ142" s="20">
        <f t="shared" si="166"/>
        <v>27926.321408134092</v>
      </c>
      <c r="DA142" s="20">
        <f t="shared" si="166"/>
        <v>27926.321408134092</v>
      </c>
      <c r="DB142" s="20">
        <f t="shared" si="166"/>
        <v>27926.321408134092</v>
      </c>
      <c r="DC142" s="20">
        <f t="shared" si="166"/>
        <v>27926.321408134092</v>
      </c>
      <c r="DD142" s="20">
        <f t="shared" si="166"/>
        <v>27926.321408134092</v>
      </c>
      <c r="DE142" s="20">
        <f t="shared" si="166"/>
        <v>28764.111050378113</v>
      </c>
      <c r="DF142" s="20">
        <f t="shared" si="166"/>
        <v>28764.111050378113</v>
      </c>
      <c r="DG142" s="20">
        <f t="shared" si="166"/>
        <v>28764.111050378113</v>
      </c>
      <c r="DH142" s="20">
        <f t="shared" si="166"/>
        <v>28764.111050378113</v>
      </c>
      <c r="DI142" s="20">
        <f t="shared" si="166"/>
        <v>28764.111050378113</v>
      </c>
      <c r="DJ142" s="20">
        <f t="shared" si="166"/>
        <v>28764.111050378113</v>
      </c>
      <c r="DK142" s="20">
        <f t="shared" si="166"/>
        <v>28764.111050378113</v>
      </c>
      <c r="DL142" s="20">
        <f t="shared" si="166"/>
        <v>28764.111050378113</v>
      </c>
      <c r="DM142" s="20">
        <f t="shared" si="166"/>
        <v>28764.111050378113</v>
      </c>
      <c r="DN142" s="20">
        <f t="shared" si="166"/>
        <v>28764.111050378113</v>
      </c>
      <c r="DO142" s="20">
        <f t="shared" si="166"/>
        <v>28764.111050378113</v>
      </c>
      <c r="DP142" s="20">
        <f t="shared" si="166"/>
        <v>28764.111050378113</v>
      </c>
      <c r="DQ142" s="20">
        <f t="shared" si="166"/>
        <v>29627.034381889454</v>
      </c>
      <c r="DR142" s="20">
        <f t="shared" si="166"/>
        <v>29627.034381889454</v>
      </c>
      <c r="DS142" s="20">
        <f t="shared" si="166"/>
        <v>29627.034381889454</v>
      </c>
      <c r="DT142" s="20">
        <f t="shared" si="166"/>
        <v>29627.034381889454</v>
      </c>
      <c r="DU142" s="20">
        <f t="shared" si="166"/>
        <v>29627.034381889454</v>
      </c>
      <c r="DV142" s="20">
        <f t="shared" si="166"/>
        <v>29627.034381889454</v>
      </c>
    </row>
    <row r="143" spans="3:126">
      <c r="C143" s="1" t="s">
        <v>49</v>
      </c>
      <c r="D143" s="1" t="s">
        <v>162</v>
      </c>
      <c r="E143" s="51"/>
      <c r="F143" s="20">
        <f t="shared" ref="F143:AK143" si="167">F39*F83*(2080/12)</f>
        <v>0</v>
      </c>
      <c r="G143" s="20">
        <f t="shared" si="167"/>
        <v>0</v>
      </c>
      <c r="H143" s="20">
        <f t="shared" si="167"/>
        <v>0</v>
      </c>
      <c r="I143" s="20">
        <f t="shared" si="167"/>
        <v>0</v>
      </c>
      <c r="J143" s="20">
        <f t="shared" si="167"/>
        <v>0</v>
      </c>
      <c r="K143" s="20">
        <f t="shared" si="167"/>
        <v>0</v>
      </c>
      <c r="L143" s="20">
        <f t="shared" si="167"/>
        <v>0</v>
      </c>
      <c r="M143" s="20">
        <f t="shared" si="167"/>
        <v>0</v>
      </c>
      <c r="N143" s="20">
        <f t="shared" si="167"/>
        <v>0</v>
      </c>
      <c r="O143" s="20">
        <f t="shared" si="167"/>
        <v>0</v>
      </c>
      <c r="P143" s="20">
        <f t="shared" si="167"/>
        <v>0</v>
      </c>
      <c r="Q143" s="20">
        <f t="shared" si="167"/>
        <v>0</v>
      </c>
      <c r="R143" s="20">
        <f t="shared" si="167"/>
        <v>0</v>
      </c>
      <c r="S143" s="20">
        <f t="shared" si="167"/>
        <v>0</v>
      </c>
      <c r="T143" s="20">
        <f t="shared" si="167"/>
        <v>0</v>
      </c>
      <c r="U143" s="20">
        <f t="shared" si="167"/>
        <v>0</v>
      </c>
      <c r="V143" s="20">
        <f t="shared" si="167"/>
        <v>0</v>
      </c>
      <c r="W143" s="20">
        <f t="shared" si="167"/>
        <v>0</v>
      </c>
      <c r="X143" s="20">
        <f t="shared" si="167"/>
        <v>0</v>
      </c>
      <c r="Y143" s="20">
        <f t="shared" si="167"/>
        <v>0</v>
      </c>
      <c r="Z143" s="20">
        <f t="shared" si="167"/>
        <v>0</v>
      </c>
      <c r="AA143" s="20">
        <f t="shared" si="167"/>
        <v>0</v>
      </c>
      <c r="AB143" s="20">
        <f t="shared" si="167"/>
        <v>0</v>
      </c>
      <c r="AC143" s="20">
        <f t="shared" si="167"/>
        <v>0</v>
      </c>
      <c r="AD143" s="20">
        <f t="shared" si="167"/>
        <v>29168.526053333335</v>
      </c>
      <c r="AE143" s="20">
        <f t="shared" si="167"/>
        <v>29168.526053333335</v>
      </c>
      <c r="AF143" s="20">
        <f t="shared" si="167"/>
        <v>29168.526053333335</v>
      </c>
      <c r="AG143" s="20">
        <f t="shared" si="167"/>
        <v>29168.526053333335</v>
      </c>
      <c r="AH143" s="20">
        <f t="shared" si="167"/>
        <v>29168.526053333335</v>
      </c>
      <c r="AI143" s="20">
        <f t="shared" si="167"/>
        <v>29168.526053333335</v>
      </c>
      <c r="AJ143" s="20">
        <f t="shared" si="167"/>
        <v>29168.526053333335</v>
      </c>
      <c r="AK143" s="20">
        <f t="shared" si="167"/>
        <v>30043.581834933335</v>
      </c>
      <c r="AL143" s="20">
        <f t="shared" ref="AL143:BQ143" si="168">AL39*AL83*(2080/12)</f>
        <v>30043.581834933335</v>
      </c>
      <c r="AM143" s="20">
        <f t="shared" si="168"/>
        <v>30043.581834933335</v>
      </c>
      <c r="AN143" s="20">
        <f t="shared" si="168"/>
        <v>30043.581834933335</v>
      </c>
      <c r="AO143" s="20">
        <f t="shared" si="168"/>
        <v>30043.581834933335</v>
      </c>
      <c r="AP143" s="20">
        <f t="shared" si="168"/>
        <v>30043.581834933335</v>
      </c>
      <c r="AQ143" s="20">
        <f t="shared" si="168"/>
        <v>30043.581834933335</v>
      </c>
      <c r="AR143" s="20">
        <f t="shared" si="168"/>
        <v>30043.581834933335</v>
      </c>
      <c r="AS143" s="20">
        <f t="shared" si="168"/>
        <v>42061.01456890667</v>
      </c>
      <c r="AT143" s="20">
        <f t="shared" si="168"/>
        <v>42061.01456890667</v>
      </c>
      <c r="AU143" s="20">
        <f t="shared" si="168"/>
        <v>42061.01456890667</v>
      </c>
      <c r="AV143" s="20">
        <f t="shared" si="168"/>
        <v>42061.01456890667</v>
      </c>
      <c r="AW143" s="20">
        <f t="shared" si="168"/>
        <v>43322.845005973868</v>
      </c>
      <c r="AX143" s="20">
        <f t="shared" si="168"/>
        <v>43322.845005973868</v>
      </c>
      <c r="AY143" s="20">
        <f t="shared" si="168"/>
        <v>43322.845005973868</v>
      </c>
      <c r="AZ143" s="20">
        <f t="shared" si="168"/>
        <v>43322.845005973868</v>
      </c>
      <c r="BA143" s="20">
        <f t="shared" si="168"/>
        <v>43322.845005973868</v>
      </c>
      <c r="BB143" s="20">
        <f t="shared" si="168"/>
        <v>43322.845005973868</v>
      </c>
      <c r="BC143" s="20">
        <f t="shared" si="168"/>
        <v>43322.845005973868</v>
      </c>
      <c r="BD143" s="20">
        <f t="shared" si="168"/>
        <v>43322.845005973868</v>
      </c>
      <c r="BE143" s="20">
        <f t="shared" si="168"/>
        <v>43322.845005973868</v>
      </c>
      <c r="BF143" s="20">
        <f t="shared" si="168"/>
        <v>43322.845005973868</v>
      </c>
      <c r="BG143" s="20">
        <f t="shared" si="168"/>
        <v>43322.845005973868</v>
      </c>
      <c r="BH143" s="20">
        <f t="shared" si="168"/>
        <v>43322.845005973868</v>
      </c>
      <c r="BI143" s="20">
        <f t="shared" si="168"/>
        <v>44622.530356153082</v>
      </c>
      <c r="BJ143" s="20">
        <f t="shared" si="168"/>
        <v>44622.530356153082</v>
      </c>
      <c r="BK143" s="20">
        <f t="shared" si="168"/>
        <v>44622.530356153082</v>
      </c>
      <c r="BL143" s="20">
        <f t="shared" si="168"/>
        <v>44622.530356153082</v>
      </c>
      <c r="BM143" s="20">
        <f t="shared" si="168"/>
        <v>44622.530356153082</v>
      </c>
      <c r="BN143" s="20">
        <f t="shared" si="168"/>
        <v>44622.530356153082</v>
      </c>
      <c r="BO143" s="20">
        <f t="shared" si="168"/>
        <v>44622.530356153082</v>
      </c>
      <c r="BP143" s="20">
        <f t="shared" si="168"/>
        <v>44622.530356153082</v>
      </c>
      <c r="BQ143" s="20">
        <f t="shared" si="168"/>
        <v>44622.530356153082</v>
      </c>
      <c r="BR143" s="20">
        <f t="shared" ref="BR143:CW143" si="169">BR39*BR83*(2080/12)</f>
        <v>44622.530356153082</v>
      </c>
      <c r="BS143" s="20">
        <f t="shared" si="169"/>
        <v>44622.530356153082</v>
      </c>
      <c r="BT143" s="20">
        <f t="shared" si="169"/>
        <v>44622.530356153082</v>
      </c>
      <c r="BU143" s="20">
        <f t="shared" si="169"/>
        <v>45961.206266837675</v>
      </c>
      <c r="BV143" s="20">
        <f t="shared" si="169"/>
        <v>45961.206266837675</v>
      </c>
      <c r="BW143" s="20">
        <f t="shared" si="169"/>
        <v>45961.206266837675</v>
      </c>
      <c r="BX143" s="20">
        <f t="shared" si="169"/>
        <v>45961.206266837675</v>
      </c>
      <c r="BY143" s="20">
        <f t="shared" si="169"/>
        <v>45961.206266837675</v>
      </c>
      <c r="BZ143" s="20">
        <f t="shared" si="169"/>
        <v>45961.206266837675</v>
      </c>
      <c r="CA143" s="20">
        <f t="shared" si="169"/>
        <v>45961.206266837675</v>
      </c>
      <c r="CB143" s="20">
        <f t="shared" si="169"/>
        <v>45961.206266837675</v>
      </c>
      <c r="CC143" s="20">
        <f t="shared" si="169"/>
        <v>45961.206266837675</v>
      </c>
      <c r="CD143" s="20">
        <f t="shared" si="169"/>
        <v>45961.206266837675</v>
      </c>
      <c r="CE143" s="20">
        <f t="shared" si="169"/>
        <v>45961.206266837675</v>
      </c>
      <c r="CF143" s="20">
        <f t="shared" si="169"/>
        <v>45961.206266837675</v>
      </c>
      <c r="CG143" s="20">
        <f t="shared" si="169"/>
        <v>47340.042454842813</v>
      </c>
      <c r="CH143" s="20">
        <f t="shared" si="169"/>
        <v>47340.042454842813</v>
      </c>
      <c r="CI143" s="20">
        <f t="shared" si="169"/>
        <v>47340.042454842813</v>
      </c>
      <c r="CJ143" s="20">
        <f t="shared" si="169"/>
        <v>47340.042454842813</v>
      </c>
      <c r="CK143" s="20">
        <f t="shared" si="169"/>
        <v>47340.042454842813</v>
      </c>
      <c r="CL143" s="20">
        <f t="shared" si="169"/>
        <v>47340.042454842813</v>
      </c>
      <c r="CM143" s="20">
        <f t="shared" si="169"/>
        <v>47340.042454842813</v>
      </c>
      <c r="CN143" s="20">
        <f t="shared" si="169"/>
        <v>47340.042454842813</v>
      </c>
      <c r="CO143" s="20">
        <f t="shared" si="169"/>
        <v>47340.042454842813</v>
      </c>
      <c r="CP143" s="20">
        <f t="shared" si="169"/>
        <v>47340.042454842813</v>
      </c>
      <c r="CQ143" s="20">
        <f t="shared" si="169"/>
        <v>47340.042454842813</v>
      </c>
      <c r="CR143" s="20">
        <f t="shared" si="169"/>
        <v>47340.042454842813</v>
      </c>
      <c r="CS143" s="20">
        <f t="shared" si="169"/>
        <v>48760.243728488102</v>
      </c>
      <c r="CT143" s="20">
        <f t="shared" si="169"/>
        <v>48760.243728488102</v>
      </c>
      <c r="CU143" s="20">
        <f t="shared" si="169"/>
        <v>48760.243728488102</v>
      </c>
      <c r="CV143" s="20">
        <f t="shared" si="169"/>
        <v>48760.243728488102</v>
      </c>
      <c r="CW143" s="20">
        <f t="shared" si="169"/>
        <v>48760.243728488102</v>
      </c>
      <c r="CX143" s="20">
        <f t="shared" ref="CX143:DV143" si="170">CX39*CX83*(2080/12)</f>
        <v>48760.243728488102</v>
      </c>
      <c r="CY143" s="20">
        <f t="shared" si="170"/>
        <v>48760.243728488102</v>
      </c>
      <c r="CZ143" s="20">
        <f t="shared" si="170"/>
        <v>48760.243728488102</v>
      </c>
      <c r="DA143" s="20">
        <f t="shared" si="170"/>
        <v>48760.243728488102</v>
      </c>
      <c r="DB143" s="20">
        <f t="shared" si="170"/>
        <v>48760.243728488102</v>
      </c>
      <c r="DC143" s="20">
        <f t="shared" si="170"/>
        <v>48760.243728488102</v>
      </c>
      <c r="DD143" s="20">
        <f t="shared" si="170"/>
        <v>48760.243728488102</v>
      </c>
      <c r="DE143" s="20">
        <f t="shared" si="170"/>
        <v>50223.051040342747</v>
      </c>
      <c r="DF143" s="20">
        <f t="shared" si="170"/>
        <v>50223.051040342747</v>
      </c>
      <c r="DG143" s="20">
        <f t="shared" si="170"/>
        <v>50223.051040342747</v>
      </c>
      <c r="DH143" s="20">
        <f t="shared" si="170"/>
        <v>50223.051040342747</v>
      </c>
      <c r="DI143" s="20">
        <f t="shared" si="170"/>
        <v>50223.051040342747</v>
      </c>
      <c r="DJ143" s="20">
        <f t="shared" si="170"/>
        <v>50223.051040342747</v>
      </c>
      <c r="DK143" s="20">
        <f t="shared" si="170"/>
        <v>50223.051040342747</v>
      </c>
      <c r="DL143" s="20">
        <f t="shared" si="170"/>
        <v>50223.051040342747</v>
      </c>
      <c r="DM143" s="20">
        <f t="shared" si="170"/>
        <v>50223.051040342747</v>
      </c>
      <c r="DN143" s="20">
        <f t="shared" si="170"/>
        <v>50223.051040342747</v>
      </c>
      <c r="DO143" s="20">
        <f t="shared" si="170"/>
        <v>50223.051040342747</v>
      </c>
      <c r="DP143" s="20">
        <f t="shared" si="170"/>
        <v>50223.051040342747</v>
      </c>
      <c r="DQ143" s="20">
        <f t="shared" si="170"/>
        <v>51729.742571553019</v>
      </c>
      <c r="DR143" s="20">
        <f t="shared" si="170"/>
        <v>51729.742571553019</v>
      </c>
      <c r="DS143" s="20">
        <f t="shared" si="170"/>
        <v>51729.742571553019</v>
      </c>
      <c r="DT143" s="20">
        <f t="shared" si="170"/>
        <v>51729.742571553019</v>
      </c>
      <c r="DU143" s="20">
        <f t="shared" si="170"/>
        <v>51729.742571553019</v>
      </c>
      <c r="DV143" s="20">
        <f t="shared" si="170"/>
        <v>51729.742571553019</v>
      </c>
    </row>
    <row r="144" spans="3:126">
      <c r="C144" s="1" t="s">
        <v>49</v>
      </c>
      <c r="D144" s="1" t="s">
        <v>161</v>
      </c>
      <c r="E144" s="51"/>
      <c r="F144" s="20">
        <f t="shared" ref="F144:AK144" si="171">F40*F84*(2080/12)</f>
        <v>0</v>
      </c>
      <c r="G144" s="20">
        <f t="shared" si="171"/>
        <v>0</v>
      </c>
      <c r="H144" s="20">
        <f t="shared" si="171"/>
        <v>0</v>
      </c>
      <c r="I144" s="20">
        <f t="shared" si="171"/>
        <v>0</v>
      </c>
      <c r="J144" s="20">
        <f t="shared" si="171"/>
        <v>0</v>
      </c>
      <c r="K144" s="20">
        <f t="shared" si="171"/>
        <v>0</v>
      </c>
      <c r="L144" s="20">
        <f t="shared" si="171"/>
        <v>0</v>
      </c>
      <c r="M144" s="20">
        <f t="shared" si="171"/>
        <v>0</v>
      </c>
      <c r="N144" s="20">
        <f t="shared" si="171"/>
        <v>0</v>
      </c>
      <c r="O144" s="20">
        <f t="shared" si="171"/>
        <v>0</v>
      </c>
      <c r="P144" s="20">
        <f t="shared" si="171"/>
        <v>0</v>
      </c>
      <c r="Q144" s="20">
        <f t="shared" si="171"/>
        <v>0</v>
      </c>
      <c r="R144" s="20">
        <f t="shared" si="171"/>
        <v>0</v>
      </c>
      <c r="S144" s="20">
        <f t="shared" si="171"/>
        <v>0</v>
      </c>
      <c r="T144" s="20">
        <f t="shared" si="171"/>
        <v>0</v>
      </c>
      <c r="U144" s="20">
        <f t="shared" si="171"/>
        <v>0</v>
      </c>
      <c r="V144" s="20">
        <f t="shared" si="171"/>
        <v>0</v>
      </c>
      <c r="W144" s="20">
        <f t="shared" si="171"/>
        <v>0</v>
      </c>
      <c r="X144" s="20">
        <f t="shared" si="171"/>
        <v>0</v>
      </c>
      <c r="Y144" s="20">
        <f t="shared" si="171"/>
        <v>0</v>
      </c>
      <c r="Z144" s="20">
        <f t="shared" si="171"/>
        <v>0</v>
      </c>
      <c r="AA144" s="20">
        <f t="shared" si="171"/>
        <v>0</v>
      </c>
      <c r="AB144" s="20">
        <f t="shared" si="171"/>
        <v>0</v>
      </c>
      <c r="AC144" s="20">
        <f t="shared" si="171"/>
        <v>0</v>
      </c>
      <c r="AD144" s="20">
        <f t="shared" si="171"/>
        <v>29433.694471999992</v>
      </c>
      <c r="AE144" s="20">
        <f t="shared" si="171"/>
        <v>29433.694471999992</v>
      </c>
      <c r="AF144" s="20">
        <f t="shared" si="171"/>
        <v>29433.694471999992</v>
      </c>
      <c r="AG144" s="20">
        <f t="shared" si="171"/>
        <v>29433.694471999992</v>
      </c>
      <c r="AH144" s="20">
        <f t="shared" si="171"/>
        <v>29433.694471999992</v>
      </c>
      <c r="AI144" s="20">
        <f t="shared" si="171"/>
        <v>29433.694471999992</v>
      </c>
      <c r="AJ144" s="20">
        <f t="shared" si="171"/>
        <v>29433.694471999992</v>
      </c>
      <c r="AK144" s="20">
        <f t="shared" si="171"/>
        <v>45475.057959240003</v>
      </c>
      <c r="AL144" s="20">
        <f t="shared" ref="AL144:BQ144" si="172">AL40*AL84*(2080/12)</f>
        <v>45475.057959240003</v>
      </c>
      <c r="AM144" s="20">
        <f t="shared" si="172"/>
        <v>45475.057959240003</v>
      </c>
      <c r="AN144" s="20">
        <f t="shared" si="172"/>
        <v>50527.842176933336</v>
      </c>
      <c r="AO144" s="20">
        <f t="shared" si="172"/>
        <v>50527.842176933336</v>
      </c>
      <c r="AP144" s="20">
        <f t="shared" si="172"/>
        <v>50527.842176933336</v>
      </c>
      <c r="AQ144" s="20">
        <f t="shared" si="172"/>
        <v>50527.842176933336</v>
      </c>
      <c r="AR144" s="20">
        <f t="shared" si="172"/>
        <v>50527.842176933336</v>
      </c>
      <c r="AS144" s="20">
        <f t="shared" si="172"/>
        <v>60633.410612319996</v>
      </c>
      <c r="AT144" s="20">
        <f t="shared" si="172"/>
        <v>65686.194830013337</v>
      </c>
      <c r="AU144" s="20">
        <f t="shared" si="172"/>
        <v>65686.194830013337</v>
      </c>
      <c r="AV144" s="20">
        <f t="shared" si="172"/>
        <v>65686.194830013337</v>
      </c>
      <c r="AW144" s="20">
        <f t="shared" si="172"/>
        <v>67656.780674913738</v>
      </c>
      <c r="AX144" s="20">
        <f t="shared" si="172"/>
        <v>67656.780674913738</v>
      </c>
      <c r="AY144" s="20">
        <f t="shared" si="172"/>
        <v>72861.148419137869</v>
      </c>
      <c r="AZ144" s="20">
        <f t="shared" si="172"/>
        <v>72861.148419137869</v>
      </c>
      <c r="BA144" s="20">
        <f t="shared" si="172"/>
        <v>78065.516163362016</v>
      </c>
      <c r="BB144" s="20">
        <f t="shared" si="172"/>
        <v>78065.516163362016</v>
      </c>
      <c r="BC144" s="20">
        <f t="shared" si="172"/>
        <v>78065.516163362016</v>
      </c>
      <c r="BD144" s="20">
        <f t="shared" si="172"/>
        <v>78065.516163362016</v>
      </c>
      <c r="BE144" s="20">
        <f t="shared" si="172"/>
        <v>88474.251651810278</v>
      </c>
      <c r="BF144" s="20">
        <f t="shared" si="172"/>
        <v>88474.251651810278</v>
      </c>
      <c r="BG144" s="20">
        <f t="shared" si="172"/>
        <v>88474.251651810278</v>
      </c>
      <c r="BH144" s="20">
        <f t="shared" si="172"/>
        <v>88474.251651810278</v>
      </c>
      <c r="BI144" s="20">
        <f t="shared" si="172"/>
        <v>91128.479201364578</v>
      </c>
      <c r="BJ144" s="20">
        <f t="shared" si="172"/>
        <v>91128.479201364578</v>
      </c>
      <c r="BK144" s="20">
        <f t="shared" si="172"/>
        <v>91128.479201364578</v>
      </c>
      <c r="BL144" s="20">
        <f t="shared" si="172"/>
        <v>91128.479201364578</v>
      </c>
      <c r="BM144" s="20">
        <f t="shared" si="172"/>
        <v>91128.479201364578</v>
      </c>
      <c r="BN144" s="20">
        <f t="shared" si="172"/>
        <v>91128.479201364578</v>
      </c>
      <c r="BO144" s="20">
        <f t="shared" si="172"/>
        <v>91128.479201364578</v>
      </c>
      <c r="BP144" s="20">
        <f t="shared" si="172"/>
        <v>91128.479201364578</v>
      </c>
      <c r="BQ144" s="20">
        <f t="shared" si="172"/>
        <v>91128.479201364578</v>
      </c>
      <c r="BR144" s="20">
        <f t="shared" ref="BR144:CW144" si="173">BR40*BR84*(2080/12)</f>
        <v>91128.479201364578</v>
      </c>
      <c r="BS144" s="20">
        <f t="shared" si="173"/>
        <v>91128.479201364578</v>
      </c>
      <c r="BT144" s="20">
        <f t="shared" si="173"/>
        <v>91128.479201364578</v>
      </c>
      <c r="BU144" s="20">
        <f t="shared" si="173"/>
        <v>93862.33357740553</v>
      </c>
      <c r="BV144" s="20">
        <f t="shared" si="173"/>
        <v>93862.33357740553</v>
      </c>
      <c r="BW144" s="20">
        <f t="shared" si="173"/>
        <v>93862.33357740553</v>
      </c>
      <c r="BX144" s="20">
        <f t="shared" si="173"/>
        <v>93862.33357740553</v>
      </c>
      <c r="BY144" s="20">
        <f t="shared" si="173"/>
        <v>93862.33357740553</v>
      </c>
      <c r="BZ144" s="20">
        <f t="shared" si="173"/>
        <v>93862.33357740553</v>
      </c>
      <c r="CA144" s="20">
        <f t="shared" si="173"/>
        <v>93862.33357740553</v>
      </c>
      <c r="CB144" s="20">
        <f t="shared" si="173"/>
        <v>93862.33357740553</v>
      </c>
      <c r="CC144" s="20">
        <f t="shared" si="173"/>
        <v>93862.33357740553</v>
      </c>
      <c r="CD144" s="20">
        <f t="shared" si="173"/>
        <v>93862.33357740553</v>
      </c>
      <c r="CE144" s="20">
        <f t="shared" si="173"/>
        <v>93862.33357740553</v>
      </c>
      <c r="CF144" s="20">
        <f t="shared" si="173"/>
        <v>93862.33357740553</v>
      </c>
      <c r="CG144" s="20">
        <f t="shared" si="173"/>
        <v>96678.203584727686</v>
      </c>
      <c r="CH144" s="20">
        <f t="shared" si="173"/>
        <v>96678.203584727686</v>
      </c>
      <c r="CI144" s="20">
        <f t="shared" si="173"/>
        <v>96678.203584727686</v>
      </c>
      <c r="CJ144" s="20">
        <f t="shared" si="173"/>
        <v>96678.203584727686</v>
      </c>
      <c r="CK144" s="20">
        <f t="shared" si="173"/>
        <v>96678.203584727686</v>
      </c>
      <c r="CL144" s="20">
        <f t="shared" si="173"/>
        <v>96678.203584727686</v>
      </c>
      <c r="CM144" s="20">
        <f t="shared" si="173"/>
        <v>96678.203584727686</v>
      </c>
      <c r="CN144" s="20">
        <f t="shared" si="173"/>
        <v>96678.203584727686</v>
      </c>
      <c r="CO144" s="20">
        <f t="shared" si="173"/>
        <v>96678.203584727686</v>
      </c>
      <c r="CP144" s="20">
        <f t="shared" si="173"/>
        <v>96678.203584727686</v>
      </c>
      <c r="CQ144" s="20">
        <f t="shared" si="173"/>
        <v>96678.203584727686</v>
      </c>
      <c r="CR144" s="20">
        <f t="shared" si="173"/>
        <v>96678.203584727686</v>
      </c>
      <c r="CS144" s="20">
        <f t="shared" si="173"/>
        <v>99578.549692269517</v>
      </c>
      <c r="CT144" s="20">
        <f t="shared" si="173"/>
        <v>99578.549692269517</v>
      </c>
      <c r="CU144" s="20">
        <f t="shared" si="173"/>
        <v>99578.549692269517</v>
      </c>
      <c r="CV144" s="20">
        <f t="shared" si="173"/>
        <v>99578.549692269517</v>
      </c>
      <c r="CW144" s="20">
        <f t="shared" si="173"/>
        <v>99578.549692269517</v>
      </c>
      <c r="CX144" s="20">
        <f t="shared" ref="CX144:DV144" si="174">CX40*CX84*(2080/12)</f>
        <v>99578.549692269517</v>
      </c>
      <c r="CY144" s="20">
        <f t="shared" si="174"/>
        <v>99578.549692269517</v>
      </c>
      <c r="CZ144" s="20">
        <f t="shared" si="174"/>
        <v>99578.549692269517</v>
      </c>
      <c r="DA144" s="20">
        <f t="shared" si="174"/>
        <v>99578.549692269517</v>
      </c>
      <c r="DB144" s="20">
        <f t="shared" si="174"/>
        <v>99578.549692269517</v>
      </c>
      <c r="DC144" s="20">
        <f t="shared" si="174"/>
        <v>99578.549692269517</v>
      </c>
      <c r="DD144" s="20">
        <f t="shared" si="174"/>
        <v>99578.549692269517</v>
      </c>
      <c r="DE144" s="20">
        <f t="shared" si="174"/>
        <v>102565.90618303762</v>
      </c>
      <c r="DF144" s="20">
        <f t="shared" si="174"/>
        <v>102565.90618303762</v>
      </c>
      <c r="DG144" s="20">
        <f t="shared" si="174"/>
        <v>102565.90618303762</v>
      </c>
      <c r="DH144" s="20">
        <f t="shared" si="174"/>
        <v>102565.90618303762</v>
      </c>
      <c r="DI144" s="20">
        <f t="shared" si="174"/>
        <v>102565.90618303762</v>
      </c>
      <c r="DJ144" s="20">
        <f t="shared" si="174"/>
        <v>102565.90618303762</v>
      </c>
      <c r="DK144" s="20">
        <f t="shared" si="174"/>
        <v>102565.90618303762</v>
      </c>
      <c r="DL144" s="20">
        <f t="shared" si="174"/>
        <v>102565.90618303762</v>
      </c>
      <c r="DM144" s="20">
        <f t="shared" si="174"/>
        <v>102565.90618303762</v>
      </c>
      <c r="DN144" s="20">
        <f t="shared" si="174"/>
        <v>102565.90618303762</v>
      </c>
      <c r="DO144" s="20">
        <f t="shared" si="174"/>
        <v>102565.90618303762</v>
      </c>
      <c r="DP144" s="20">
        <f t="shared" si="174"/>
        <v>102565.90618303762</v>
      </c>
      <c r="DQ144" s="20">
        <f t="shared" si="174"/>
        <v>105642.88336852874</v>
      </c>
      <c r="DR144" s="20">
        <f t="shared" si="174"/>
        <v>105642.88336852874</v>
      </c>
      <c r="DS144" s="20">
        <f t="shared" si="174"/>
        <v>105642.88336852874</v>
      </c>
      <c r="DT144" s="20">
        <f t="shared" si="174"/>
        <v>105642.88336852874</v>
      </c>
      <c r="DU144" s="20">
        <f t="shared" si="174"/>
        <v>105642.88336852874</v>
      </c>
      <c r="DV144" s="20">
        <f t="shared" si="174"/>
        <v>105642.88336852874</v>
      </c>
    </row>
    <row r="145" spans="3:126">
      <c r="C145" s="1" t="s">
        <v>49</v>
      </c>
      <c r="D145" s="1" t="s">
        <v>173</v>
      </c>
      <c r="E145" s="51"/>
      <c r="F145" s="20">
        <f t="shared" ref="F145:AK145" si="175">F41*F85*(2080/12)</f>
        <v>0</v>
      </c>
      <c r="G145" s="20">
        <f t="shared" si="175"/>
        <v>0</v>
      </c>
      <c r="H145" s="20">
        <f t="shared" si="175"/>
        <v>0</v>
      </c>
      <c r="I145" s="20">
        <f t="shared" si="175"/>
        <v>0</v>
      </c>
      <c r="J145" s="20">
        <f t="shared" si="175"/>
        <v>0</v>
      </c>
      <c r="K145" s="20">
        <f t="shared" si="175"/>
        <v>0</v>
      </c>
      <c r="L145" s="20">
        <f t="shared" si="175"/>
        <v>0</v>
      </c>
      <c r="M145" s="20">
        <f t="shared" si="175"/>
        <v>0</v>
      </c>
      <c r="N145" s="20">
        <f t="shared" si="175"/>
        <v>0</v>
      </c>
      <c r="O145" s="20">
        <f t="shared" si="175"/>
        <v>0</v>
      </c>
      <c r="P145" s="20">
        <f t="shared" si="175"/>
        <v>0</v>
      </c>
      <c r="Q145" s="20">
        <f t="shared" si="175"/>
        <v>0</v>
      </c>
      <c r="R145" s="20">
        <f t="shared" si="175"/>
        <v>0</v>
      </c>
      <c r="S145" s="20">
        <f t="shared" si="175"/>
        <v>0</v>
      </c>
      <c r="T145" s="20">
        <f t="shared" si="175"/>
        <v>0</v>
      </c>
      <c r="U145" s="20">
        <f t="shared" si="175"/>
        <v>0</v>
      </c>
      <c r="V145" s="20">
        <f t="shared" si="175"/>
        <v>0</v>
      </c>
      <c r="W145" s="20">
        <f t="shared" si="175"/>
        <v>0</v>
      </c>
      <c r="X145" s="20">
        <f t="shared" si="175"/>
        <v>0</v>
      </c>
      <c r="Y145" s="20">
        <f t="shared" si="175"/>
        <v>0</v>
      </c>
      <c r="Z145" s="20">
        <f t="shared" si="175"/>
        <v>0</v>
      </c>
      <c r="AA145" s="20">
        <f t="shared" si="175"/>
        <v>0</v>
      </c>
      <c r="AB145" s="20">
        <f t="shared" si="175"/>
        <v>0</v>
      </c>
      <c r="AC145" s="20">
        <f t="shared" si="175"/>
        <v>0</v>
      </c>
      <c r="AD145" s="20">
        <f t="shared" si="175"/>
        <v>7649.0890000000009</v>
      </c>
      <c r="AE145" s="20">
        <f t="shared" si="175"/>
        <v>7649.0890000000009</v>
      </c>
      <c r="AF145" s="20">
        <f t="shared" si="175"/>
        <v>7649.0890000000009</v>
      </c>
      <c r="AG145" s="20">
        <f t="shared" si="175"/>
        <v>7649.0890000000009</v>
      </c>
      <c r="AH145" s="20">
        <f t="shared" si="175"/>
        <v>7649.0890000000009</v>
      </c>
      <c r="AI145" s="20">
        <f t="shared" si="175"/>
        <v>7649.0890000000009</v>
      </c>
      <c r="AJ145" s="20">
        <f t="shared" si="175"/>
        <v>7649.0890000000009</v>
      </c>
      <c r="AK145" s="20">
        <f t="shared" si="175"/>
        <v>7878.561670000001</v>
      </c>
      <c r="AL145" s="20">
        <f t="shared" ref="AL145:BQ145" si="176">AL41*AL85*(2080/12)</f>
        <v>7878.561670000001</v>
      </c>
      <c r="AM145" s="20">
        <f t="shared" si="176"/>
        <v>7878.561670000001</v>
      </c>
      <c r="AN145" s="20">
        <f t="shared" si="176"/>
        <v>7878.561670000001</v>
      </c>
      <c r="AO145" s="20">
        <f t="shared" si="176"/>
        <v>7878.561670000001</v>
      </c>
      <c r="AP145" s="20">
        <f t="shared" si="176"/>
        <v>7878.561670000001</v>
      </c>
      <c r="AQ145" s="20">
        <f t="shared" si="176"/>
        <v>7878.561670000001</v>
      </c>
      <c r="AR145" s="20">
        <f t="shared" si="176"/>
        <v>7878.561670000001</v>
      </c>
      <c r="AS145" s="20">
        <f t="shared" si="176"/>
        <v>7878.561670000001</v>
      </c>
      <c r="AT145" s="20">
        <f t="shared" si="176"/>
        <v>7878.561670000001</v>
      </c>
      <c r="AU145" s="20">
        <f t="shared" si="176"/>
        <v>7878.561670000001</v>
      </c>
      <c r="AV145" s="20">
        <f t="shared" si="176"/>
        <v>7878.561670000001</v>
      </c>
      <c r="AW145" s="20">
        <f t="shared" si="176"/>
        <v>8114.9185201000018</v>
      </c>
      <c r="AX145" s="20">
        <f t="shared" si="176"/>
        <v>8114.9185201000018</v>
      </c>
      <c r="AY145" s="20">
        <f t="shared" si="176"/>
        <v>8114.9185201000018</v>
      </c>
      <c r="AZ145" s="20">
        <f t="shared" si="176"/>
        <v>8114.9185201000018</v>
      </c>
      <c r="BA145" s="20">
        <f t="shared" si="176"/>
        <v>8114.9185201000018</v>
      </c>
      <c r="BB145" s="20">
        <f t="shared" si="176"/>
        <v>8114.9185201000018</v>
      </c>
      <c r="BC145" s="20">
        <f t="shared" si="176"/>
        <v>8114.9185201000018</v>
      </c>
      <c r="BD145" s="20">
        <f t="shared" si="176"/>
        <v>8114.9185201000018</v>
      </c>
      <c r="BE145" s="20">
        <f t="shared" si="176"/>
        <v>8114.9185201000018</v>
      </c>
      <c r="BF145" s="20">
        <f t="shared" si="176"/>
        <v>8114.9185201000018</v>
      </c>
      <c r="BG145" s="20">
        <f t="shared" si="176"/>
        <v>8114.9185201000018</v>
      </c>
      <c r="BH145" s="20">
        <f t="shared" si="176"/>
        <v>8114.9185201000018</v>
      </c>
      <c r="BI145" s="20">
        <f t="shared" si="176"/>
        <v>8358.3660757030011</v>
      </c>
      <c r="BJ145" s="20">
        <f t="shared" si="176"/>
        <v>8358.3660757030011</v>
      </c>
      <c r="BK145" s="20">
        <f t="shared" si="176"/>
        <v>8358.3660757030011</v>
      </c>
      <c r="BL145" s="20">
        <f t="shared" si="176"/>
        <v>8358.3660757030011</v>
      </c>
      <c r="BM145" s="20">
        <f t="shared" si="176"/>
        <v>8358.3660757030011</v>
      </c>
      <c r="BN145" s="20">
        <f t="shared" si="176"/>
        <v>8358.3660757030011</v>
      </c>
      <c r="BO145" s="20">
        <f t="shared" si="176"/>
        <v>8358.3660757030011</v>
      </c>
      <c r="BP145" s="20">
        <f t="shared" si="176"/>
        <v>8358.3660757030011</v>
      </c>
      <c r="BQ145" s="20">
        <f t="shared" si="176"/>
        <v>8358.3660757030011</v>
      </c>
      <c r="BR145" s="20">
        <f t="shared" ref="BR145:CW145" si="177">BR41*BR85*(2080/12)</f>
        <v>8358.3660757030011</v>
      </c>
      <c r="BS145" s="20">
        <f t="shared" si="177"/>
        <v>8358.3660757030011</v>
      </c>
      <c r="BT145" s="20">
        <f t="shared" si="177"/>
        <v>8358.3660757030011</v>
      </c>
      <c r="BU145" s="20">
        <f t="shared" si="177"/>
        <v>8609.1170579740919</v>
      </c>
      <c r="BV145" s="20">
        <f t="shared" si="177"/>
        <v>8609.1170579740919</v>
      </c>
      <c r="BW145" s="20">
        <f t="shared" si="177"/>
        <v>8609.1170579740919</v>
      </c>
      <c r="BX145" s="20">
        <f t="shared" si="177"/>
        <v>8609.1170579740919</v>
      </c>
      <c r="BY145" s="20">
        <f t="shared" si="177"/>
        <v>8609.1170579740919</v>
      </c>
      <c r="BZ145" s="20">
        <f t="shared" si="177"/>
        <v>8609.1170579740919</v>
      </c>
      <c r="CA145" s="20">
        <f t="shared" si="177"/>
        <v>8609.1170579740919</v>
      </c>
      <c r="CB145" s="20">
        <f t="shared" si="177"/>
        <v>8609.1170579740919</v>
      </c>
      <c r="CC145" s="20">
        <f t="shared" si="177"/>
        <v>8609.1170579740919</v>
      </c>
      <c r="CD145" s="20">
        <f t="shared" si="177"/>
        <v>8609.1170579740919</v>
      </c>
      <c r="CE145" s="20">
        <f t="shared" si="177"/>
        <v>8609.1170579740919</v>
      </c>
      <c r="CF145" s="20">
        <f t="shared" si="177"/>
        <v>8609.1170579740919</v>
      </c>
      <c r="CG145" s="20">
        <f t="shared" si="177"/>
        <v>8867.3905697133159</v>
      </c>
      <c r="CH145" s="20">
        <f t="shared" si="177"/>
        <v>8867.3905697133159</v>
      </c>
      <c r="CI145" s="20">
        <f t="shared" si="177"/>
        <v>8867.3905697133159</v>
      </c>
      <c r="CJ145" s="20">
        <f t="shared" si="177"/>
        <v>8867.3905697133159</v>
      </c>
      <c r="CK145" s="20">
        <f t="shared" si="177"/>
        <v>8867.3905697133159</v>
      </c>
      <c r="CL145" s="20">
        <f t="shared" si="177"/>
        <v>8867.3905697133159</v>
      </c>
      <c r="CM145" s="20">
        <f t="shared" si="177"/>
        <v>8867.3905697133159</v>
      </c>
      <c r="CN145" s="20">
        <f t="shared" si="177"/>
        <v>8867.3905697133159</v>
      </c>
      <c r="CO145" s="20">
        <f t="shared" si="177"/>
        <v>8867.3905697133159</v>
      </c>
      <c r="CP145" s="20">
        <f t="shared" si="177"/>
        <v>8867.3905697133159</v>
      </c>
      <c r="CQ145" s="20">
        <f t="shared" si="177"/>
        <v>8867.3905697133159</v>
      </c>
      <c r="CR145" s="20">
        <f t="shared" si="177"/>
        <v>8867.3905697133159</v>
      </c>
      <c r="CS145" s="20">
        <f t="shared" si="177"/>
        <v>9133.4122868047143</v>
      </c>
      <c r="CT145" s="20">
        <f t="shared" si="177"/>
        <v>9133.4122868047143</v>
      </c>
      <c r="CU145" s="20">
        <f t="shared" si="177"/>
        <v>9133.4122868047143</v>
      </c>
      <c r="CV145" s="20">
        <f t="shared" si="177"/>
        <v>9133.4122868047143</v>
      </c>
      <c r="CW145" s="20">
        <f t="shared" si="177"/>
        <v>9133.4122868047143</v>
      </c>
      <c r="CX145" s="20">
        <f t="shared" ref="CX145:DV145" si="178">CX41*CX85*(2080/12)</f>
        <v>9133.4122868047143</v>
      </c>
      <c r="CY145" s="20">
        <f t="shared" si="178"/>
        <v>9133.4122868047143</v>
      </c>
      <c r="CZ145" s="20">
        <f t="shared" si="178"/>
        <v>9133.4122868047143</v>
      </c>
      <c r="DA145" s="20">
        <f t="shared" si="178"/>
        <v>9133.4122868047143</v>
      </c>
      <c r="DB145" s="20">
        <f t="shared" si="178"/>
        <v>9133.4122868047143</v>
      </c>
      <c r="DC145" s="20">
        <f t="shared" si="178"/>
        <v>9133.4122868047143</v>
      </c>
      <c r="DD145" s="20">
        <f t="shared" si="178"/>
        <v>9133.4122868047143</v>
      </c>
      <c r="DE145" s="20">
        <f t="shared" si="178"/>
        <v>9407.4146554088566</v>
      </c>
      <c r="DF145" s="20">
        <f t="shared" si="178"/>
        <v>9407.4146554088566</v>
      </c>
      <c r="DG145" s="20">
        <f t="shared" si="178"/>
        <v>9407.4146554088566</v>
      </c>
      <c r="DH145" s="20">
        <f t="shared" si="178"/>
        <v>9407.4146554088566</v>
      </c>
      <c r="DI145" s="20">
        <f t="shared" si="178"/>
        <v>9407.4146554088566</v>
      </c>
      <c r="DJ145" s="20">
        <f t="shared" si="178"/>
        <v>9407.4146554088566</v>
      </c>
      <c r="DK145" s="20">
        <f t="shared" si="178"/>
        <v>9407.4146554088566</v>
      </c>
      <c r="DL145" s="20">
        <f t="shared" si="178"/>
        <v>9407.4146554088566</v>
      </c>
      <c r="DM145" s="20">
        <f t="shared" si="178"/>
        <v>9407.4146554088566</v>
      </c>
      <c r="DN145" s="20">
        <f t="shared" si="178"/>
        <v>9407.4146554088566</v>
      </c>
      <c r="DO145" s="20">
        <f t="shared" si="178"/>
        <v>9407.4146554088566</v>
      </c>
      <c r="DP145" s="20">
        <f t="shared" si="178"/>
        <v>9407.4146554088566</v>
      </c>
      <c r="DQ145" s="20">
        <f t="shared" si="178"/>
        <v>9689.6370950711225</v>
      </c>
      <c r="DR145" s="20">
        <f t="shared" si="178"/>
        <v>9689.6370950711225</v>
      </c>
      <c r="DS145" s="20">
        <f t="shared" si="178"/>
        <v>9689.6370950711225</v>
      </c>
      <c r="DT145" s="20">
        <f t="shared" si="178"/>
        <v>9689.6370950711225</v>
      </c>
      <c r="DU145" s="20">
        <f t="shared" si="178"/>
        <v>9689.6370950711225</v>
      </c>
      <c r="DV145" s="20">
        <f t="shared" si="178"/>
        <v>9689.6370950711225</v>
      </c>
    </row>
    <row r="146" spans="3:126">
      <c r="C146" s="1" t="s">
        <v>49</v>
      </c>
      <c r="D146" s="1" t="s">
        <v>625</v>
      </c>
      <c r="E146" s="51"/>
      <c r="F146" s="20">
        <f t="shared" ref="F146:AK146" si="179">F42*F86*(2080/12)</f>
        <v>0</v>
      </c>
      <c r="G146" s="20">
        <f t="shared" si="179"/>
        <v>0</v>
      </c>
      <c r="H146" s="20">
        <f t="shared" si="179"/>
        <v>0</v>
      </c>
      <c r="I146" s="20">
        <f t="shared" si="179"/>
        <v>0</v>
      </c>
      <c r="J146" s="20">
        <f t="shared" si="179"/>
        <v>0</v>
      </c>
      <c r="K146" s="20">
        <f t="shared" si="179"/>
        <v>0</v>
      </c>
      <c r="L146" s="20">
        <f t="shared" si="179"/>
        <v>0</v>
      </c>
      <c r="M146" s="20">
        <f t="shared" si="179"/>
        <v>0</v>
      </c>
      <c r="N146" s="20">
        <f t="shared" si="179"/>
        <v>0</v>
      </c>
      <c r="O146" s="20">
        <f t="shared" si="179"/>
        <v>0</v>
      </c>
      <c r="P146" s="20">
        <f t="shared" si="179"/>
        <v>0</v>
      </c>
      <c r="Q146" s="20">
        <f t="shared" si="179"/>
        <v>0</v>
      </c>
      <c r="R146" s="20">
        <f t="shared" si="179"/>
        <v>0</v>
      </c>
      <c r="S146" s="20">
        <f t="shared" si="179"/>
        <v>0</v>
      </c>
      <c r="T146" s="20">
        <f t="shared" si="179"/>
        <v>0</v>
      </c>
      <c r="U146" s="20">
        <f t="shared" si="179"/>
        <v>0</v>
      </c>
      <c r="V146" s="20">
        <f t="shared" si="179"/>
        <v>0</v>
      </c>
      <c r="W146" s="20">
        <f t="shared" si="179"/>
        <v>0</v>
      </c>
      <c r="X146" s="20">
        <f t="shared" si="179"/>
        <v>0</v>
      </c>
      <c r="Y146" s="20">
        <f t="shared" si="179"/>
        <v>0</v>
      </c>
      <c r="Z146" s="20">
        <f t="shared" si="179"/>
        <v>0</v>
      </c>
      <c r="AA146" s="20">
        <f t="shared" si="179"/>
        <v>0</v>
      </c>
      <c r="AB146" s="20">
        <f t="shared" si="179"/>
        <v>0</v>
      </c>
      <c r="AC146" s="20">
        <f t="shared" si="179"/>
        <v>0</v>
      </c>
      <c r="AD146" s="20">
        <f t="shared" si="179"/>
        <v>0</v>
      </c>
      <c r="AE146" s="20">
        <f t="shared" si="179"/>
        <v>0</v>
      </c>
      <c r="AF146" s="20">
        <f t="shared" si="179"/>
        <v>0</v>
      </c>
      <c r="AG146" s="20">
        <f t="shared" si="179"/>
        <v>0</v>
      </c>
      <c r="AH146" s="20">
        <f t="shared" si="179"/>
        <v>0</v>
      </c>
      <c r="AI146" s="20">
        <f t="shared" si="179"/>
        <v>0</v>
      </c>
      <c r="AJ146" s="20">
        <f t="shared" si="179"/>
        <v>0</v>
      </c>
      <c r="AK146" s="20">
        <f t="shared" si="179"/>
        <v>0</v>
      </c>
      <c r="AL146" s="20">
        <f t="shared" ref="AL146:BQ146" si="180">AL42*AL86*(2080/12)</f>
        <v>0</v>
      </c>
      <c r="AM146" s="20">
        <f t="shared" si="180"/>
        <v>0</v>
      </c>
      <c r="AN146" s="20">
        <f t="shared" si="180"/>
        <v>0</v>
      </c>
      <c r="AO146" s="20">
        <f t="shared" si="180"/>
        <v>0</v>
      </c>
      <c r="AP146" s="20">
        <f t="shared" si="180"/>
        <v>0</v>
      </c>
      <c r="AQ146" s="20">
        <f t="shared" si="180"/>
        <v>0</v>
      </c>
      <c r="AR146" s="20">
        <f t="shared" si="180"/>
        <v>0</v>
      </c>
      <c r="AS146" s="20">
        <f t="shared" si="180"/>
        <v>0</v>
      </c>
      <c r="AT146" s="20">
        <f t="shared" si="180"/>
        <v>0</v>
      </c>
      <c r="AU146" s="20">
        <f t="shared" si="180"/>
        <v>0</v>
      </c>
      <c r="AV146" s="20">
        <f t="shared" si="180"/>
        <v>0</v>
      </c>
      <c r="AW146" s="20">
        <f t="shared" si="180"/>
        <v>0</v>
      </c>
      <c r="AX146" s="20">
        <f t="shared" si="180"/>
        <v>0</v>
      </c>
      <c r="AY146" s="20">
        <f t="shared" si="180"/>
        <v>0</v>
      </c>
      <c r="AZ146" s="20">
        <f t="shared" si="180"/>
        <v>0</v>
      </c>
      <c r="BA146" s="20">
        <f t="shared" si="180"/>
        <v>0</v>
      </c>
      <c r="BB146" s="20">
        <f t="shared" si="180"/>
        <v>0</v>
      </c>
      <c r="BC146" s="20">
        <f t="shared" si="180"/>
        <v>0</v>
      </c>
      <c r="BD146" s="20">
        <f t="shared" si="180"/>
        <v>0</v>
      </c>
      <c r="BE146" s="20">
        <f t="shared" si="180"/>
        <v>0</v>
      </c>
      <c r="BF146" s="20">
        <f t="shared" si="180"/>
        <v>0</v>
      </c>
      <c r="BG146" s="20">
        <f t="shared" si="180"/>
        <v>0</v>
      </c>
      <c r="BH146" s="20">
        <f t="shared" si="180"/>
        <v>0</v>
      </c>
      <c r="BI146" s="20">
        <f t="shared" si="180"/>
        <v>0</v>
      </c>
      <c r="BJ146" s="20">
        <f t="shared" si="180"/>
        <v>0</v>
      </c>
      <c r="BK146" s="20">
        <f t="shared" si="180"/>
        <v>0</v>
      </c>
      <c r="BL146" s="20">
        <f t="shared" si="180"/>
        <v>0</v>
      </c>
      <c r="BM146" s="20">
        <f t="shared" si="180"/>
        <v>0</v>
      </c>
      <c r="BN146" s="20">
        <f t="shared" si="180"/>
        <v>0</v>
      </c>
      <c r="BO146" s="20">
        <f t="shared" si="180"/>
        <v>0</v>
      </c>
      <c r="BP146" s="20">
        <f t="shared" si="180"/>
        <v>0</v>
      </c>
      <c r="BQ146" s="20">
        <f t="shared" si="180"/>
        <v>0</v>
      </c>
      <c r="BR146" s="20">
        <f t="shared" ref="BR146:CW146" si="181">BR42*BR86*(2080/12)</f>
        <v>0</v>
      </c>
      <c r="BS146" s="20">
        <f t="shared" si="181"/>
        <v>0</v>
      </c>
      <c r="BT146" s="20">
        <f t="shared" si="181"/>
        <v>0</v>
      </c>
      <c r="BU146" s="20">
        <f t="shared" si="181"/>
        <v>0</v>
      </c>
      <c r="BV146" s="20">
        <f t="shared" si="181"/>
        <v>0</v>
      </c>
      <c r="BW146" s="20">
        <f t="shared" si="181"/>
        <v>0</v>
      </c>
      <c r="BX146" s="20">
        <f t="shared" si="181"/>
        <v>0</v>
      </c>
      <c r="BY146" s="20">
        <f t="shared" si="181"/>
        <v>0</v>
      </c>
      <c r="BZ146" s="20">
        <f t="shared" si="181"/>
        <v>0</v>
      </c>
      <c r="CA146" s="20">
        <f t="shared" si="181"/>
        <v>0</v>
      </c>
      <c r="CB146" s="20">
        <f t="shared" si="181"/>
        <v>0</v>
      </c>
      <c r="CC146" s="20">
        <f t="shared" si="181"/>
        <v>0</v>
      </c>
      <c r="CD146" s="20">
        <f t="shared" si="181"/>
        <v>0</v>
      </c>
      <c r="CE146" s="20">
        <f t="shared" si="181"/>
        <v>0</v>
      </c>
      <c r="CF146" s="20">
        <f t="shared" si="181"/>
        <v>0</v>
      </c>
      <c r="CG146" s="20">
        <f t="shared" si="181"/>
        <v>0</v>
      </c>
      <c r="CH146" s="20">
        <f t="shared" si="181"/>
        <v>0</v>
      </c>
      <c r="CI146" s="20">
        <f t="shared" si="181"/>
        <v>0</v>
      </c>
      <c r="CJ146" s="20">
        <f t="shared" si="181"/>
        <v>0</v>
      </c>
      <c r="CK146" s="20">
        <f t="shared" si="181"/>
        <v>0</v>
      </c>
      <c r="CL146" s="20">
        <f t="shared" si="181"/>
        <v>0</v>
      </c>
      <c r="CM146" s="20">
        <f t="shared" si="181"/>
        <v>0</v>
      </c>
      <c r="CN146" s="20">
        <f t="shared" si="181"/>
        <v>0</v>
      </c>
      <c r="CO146" s="20">
        <f t="shared" si="181"/>
        <v>0</v>
      </c>
      <c r="CP146" s="20">
        <f t="shared" si="181"/>
        <v>0</v>
      </c>
      <c r="CQ146" s="20">
        <f t="shared" si="181"/>
        <v>0</v>
      </c>
      <c r="CR146" s="20">
        <f t="shared" si="181"/>
        <v>0</v>
      </c>
      <c r="CS146" s="20">
        <f t="shared" si="181"/>
        <v>0</v>
      </c>
      <c r="CT146" s="20">
        <f t="shared" si="181"/>
        <v>0</v>
      </c>
      <c r="CU146" s="20">
        <f t="shared" si="181"/>
        <v>0</v>
      </c>
      <c r="CV146" s="20">
        <f t="shared" si="181"/>
        <v>0</v>
      </c>
      <c r="CW146" s="20">
        <f t="shared" si="181"/>
        <v>0</v>
      </c>
      <c r="CX146" s="20">
        <f t="shared" ref="CX146:DV146" si="182">CX42*CX86*(2080/12)</f>
        <v>0</v>
      </c>
      <c r="CY146" s="20">
        <f t="shared" si="182"/>
        <v>0</v>
      </c>
      <c r="CZ146" s="20">
        <f t="shared" si="182"/>
        <v>0</v>
      </c>
      <c r="DA146" s="20">
        <f t="shared" si="182"/>
        <v>0</v>
      </c>
      <c r="DB146" s="20">
        <f t="shared" si="182"/>
        <v>0</v>
      </c>
      <c r="DC146" s="20">
        <f t="shared" si="182"/>
        <v>0</v>
      </c>
      <c r="DD146" s="20">
        <f t="shared" si="182"/>
        <v>0</v>
      </c>
      <c r="DE146" s="20">
        <f t="shared" si="182"/>
        <v>0</v>
      </c>
      <c r="DF146" s="20">
        <f t="shared" si="182"/>
        <v>0</v>
      </c>
      <c r="DG146" s="20">
        <f t="shared" si="182"/>
        <v>0</v>
      </c>
      <c r="DH146" s="20">
        <f t="shared" si="182"/>
        <v>0</v>
      </c>
      <c r="DI146" s="20">
        <f t="shared" si="182"/>
        <v>0</v>
      </c>
      <c r="DJ146" s="20">
        <f t="shared" si="182"/>
        <v>0</v>
      </c>
      <c r="DK146" s="20">
        <f t="shared" si="182"/>
        <v>0</v>
      </c>
      <c r="DL146" s="20">
        <f t="shared" si="182"/>
        <v>0</v>
      </c>
      <c r="DM146" s="20">
        <f t="shared" si="182"/>
        <v>0</v>
      </c>
      <c r="DN146" s="20">
        <f t="shared" si="182"/>
        <v>0</v>
      </c>
      <c r="DO146" s="20">
        <f t="shared" si="182"/>
        <v>0</v>
      </c>
      <c r="DP146" s="20">
        <f t="shared" si="182"/>
        <v>0</v>
      </c>
      <c r="DQ146" s="20">
        <f t="shared" si="182"/>
        <v>0</v>
      </c>
      <c r="DR146" s="20">
        <f t="shared" si="182"/>
        <v>0</v>
      </c>
      <c r="DS146" s="20">
        <f t="shared" si="182"/>
        <v>0</v>
      </c>
      <c r="DT146" s="20">
        <f t="shared" si="182"/>
        <v>0</v>
      </c>
      <c r="DU146" s="20">
        <f t="shared" si="182"/>
        <v>0</v>
      </c>
      <c r="DV146" s="20">
        <f t="shared" si="182"/>
        <v>0</v>
      </c>
    </row>
    <row r="147" spans="3:126">
      <c r="C147" s="4" t="str">
        <f t="shared" ref="C147:D149" si="183">C43</f>
        <v>Life Enrichment</v>
      </c>
      <c r="D147" s="4" t="str">
        <f t="shared" si="183"/>
        <v>Security</v>
      </c>
      <c r="E147" s="51"/>
      <c r="F147" s="20">
        <f t="shared" ref="F147:AK147" si="184">F43*F87*(2080/12)</f>
        <v>0</v>
      </c>
      <c r="G147" s="20">
        <f t="shared" si="184"/>
        <v>0</v>
      </c>
      <c r="H147" s="20">
        <f t="shared" si="184"/>
        <v>0</v>
      </c>
      <c r="I147" s="20">
        <f t="shared" si="184"/>
        <v>0</v>
      </c>
      <c r="J147" s="20">
        <f t="shared" si="184"/>
        <v>0</v>
      </c>
      <c r="K147" s="20">
        <f t="shared" si="184"/>
        <v>0</v>
      </c>
      <c r="L147" s="20">
        <f t="shared" si="184"/>
        <v>0</v>
      </c>
      <c r="M147" s="20">
        <f t="shared" si="184"/>
        <v>0</v>
      </c>
      <c r="N147" s="20">
        <f t="shared" si="184"/>
        <v>0</v>
      </c>
      <c r="O147" s="20">
        <f t="shared" si="184"/>
        <v>0</v>
      </c>
      <c r="P147" s="20">
        <f t="shared" si="184"/>
        <v>0</v>
      </c>
      <c r="Q147" s="20">
        <f t="shared" si="184"/>
        <v>0</v>
      </c>
      <c r="R147" s="20">
        <f t="shared" si="184"/>
        <v>0</v>
      </c>
      <c r="S147" s="20">
        <f t="shared" si="184"/>
        <v>0</v>
      </c>
      <c r="T147" s="20">
        <f t="shared" si="184"/>
        <v>0</v>
      </c>
      <c r="U147" s="20">
        <f t="shared" si="184"/>
        <v>0</v>
      </c>
      <c r="V147" s="20">
        <f t="shared" si="184"/>
        <v>0</v>
      </c>
      <c r="W147" s="20">
        <f t="shared" si="184"/>
        <v>0</v>
      </c>
      <c r="X147" s="20">
        <f t="shared" si="184"/>
        <v>0</v>
      </c>
      <c r="Y147" s="20">
        <f t="shared" si="184"/>
        <v>0</v>
      </c>
      <c r="Z147" s="20">
        <f t="shared" si="184"/>
        <v>0</v>
      </c>
      <c r="AA147" s="20">
        <f t="shared" si="184"/>
        <v>0</v>
      </c>
      <c r="AB147" s="20">
        <f t="shared" si="184"/>
        <v>0</v>
      </c>
      <c r="AC147" s="20">
        <f t="shared" si="184"/>
        <v>0</v>
      </c>
      <c r="AD147" s="20">
        <f t="shared" si="184"/>
        <v>4524.4361435000001</v>
      </c>
      <c r="AE147" s="20">
        <f t="shared" si="184"/>
        <v>4524.4361435000001</v>
      </c>
      <c r="AF147" s="20">
        <f t="shared" si="184"/>
        <v>4524.4361435000001</v>
      </c>
      <c r="AG147" s="20">
        <f t="shared" si="184"/>
        <v>4524.4361435000001</v>
      </c>
      <c r="AH147" s="20">
        <f t="shared" si="184"/>
        <v>4524.4361435000001</v>
      </c>
      <c r="AI147" s="20">
        <f t="shared" si="184"/>
        <v>4524.4361435000001</v>
      </c>
      <c r="AJ147" s="20">
        <f t="shared" si="184"/>
        <v>4524.4361435000001</v>
      </c>
      <c r="AK147" s="20">
        <f t="shared" si="184"/>
        <v>4660.1692278050004</v>
      </c>
      <c r="AL147" s="20">
        <f t="shared" ref="AL147:BQ147" si="185">AL43*AL87*(2080/12)</f>
        <v>4660.1692278050004</v>
      </c>
      <c r="AM147" s="20">
        <f t="shared" si="185"/>
        <v>4660.1692278050004</v>
      </c>
      <c r="AN147" s="20">
        <f t="shared" si="185"/>
        <v>4660.1692278050004</v>
      </c>
      <c r="AO147" s="20">
        <f t="shared" si="185"/>
        <v>4660.1692278050004</v>
      </c>
      <c r="AP147" s="20">
        <f t="shared" si="185"/>
        <v>4660.1692278050004</v>
      </c>
      <c r="AQ147" s="20">
        <f t="shared" si="185"/>
        <v>4660.1692278050004</v>
      </c>
      <c r="AR147" s="20">
        <f t="shared" si="185"/>
        <v>4660.1692278050004</v>
      </c>
      <c r="AS147" s="20">
        <f t="shared" si="185"/>
        <v>4660.1692278050004</v>
      </c>
      <c r="AT147" s="20">
        <f t="shared" si="185"/>
        <v>4660.1692278050004</v>
      </c>
      <c r="AU147" s="20">
        <f t="shared" si="185"/>
        <v>4660.1692278050004</v>
      </c>
      <c r="AV147" s="20">
        <f t="shared" si="185"/>
        <v>4660.1692278050004</v>
      </c>
      <c r="AW147" s="20">
        <f t="shared" si="185"/>
        <v>4799.9743046391504</v>
      </c>
      <c r="AX147" s="20">
        <f t="shared" si="185"/>
        <v>4799.9743046391504</v>
      </c>
      <c r="AY147" s="20">
        <f t="shared" si="185"/>
        <v>4799.9743046391504</v>
      </c>
      <c r="AZ147" s="20">
        <f t="shared" si="185"/>
        <v>4799.9743046391504</v>
      </c>
      <c r="BA147" s="20">
        <f t="shared" si="185"/>
        <v>4799.9743046391504</v>
      </c>
      <c r="BB147" s="20">
        <f t="shared" si="185"/>
        <v>4799.9743046391504</v>
      </c>
      <c r="BC147" s="20">
        <f t="shared" si="185"/>
        <v>4799.9743046391504</v>
      </c>
      <c r="BD147" s="20">
        <f t="shared" si="185"/>
        <v>4799.9743046391504</v>
      </c>
      <c r="BE147" s="20">
        <f t="shared" si="185"/>
        <v>4799.9743046391504</v>
      </c>
      <c r="BF147" s="20">
        <f t="shared" si="185"/>
        <v>4799.9743046391504</v>
      </c>
      <c r="BG147" s="20">
        <f t="shared" si="185"/>
        <v>4799.9743046391504</v>
      </c>
      <c r="BH147" s="20">
        <f t="shared" si="185"/>
        <v>4799.9743046391504</v>
      </c>
      <c r="BI147" s="20">
        <f t="shared" si="185"/>
        <v>4943.973533778325</v>
      </c>
      <c r="BJ147" s="20">
        <f t="shared" si="185"/>
        <v>4943.973533778325</v>
      </c>
      <c r="BK147" s="20">
        <f t="shared" si="185"/>
        <v>4943.973533778325</v>
      </c>
      <c r="BL147" s="20">
        <f t="shared" si="185"/>
        <v>4943.973533778325</v>
      </c>
      <c r="BM147" s="20">
        <f t="shared" si="185"/>
        <v>4943.973533778325</v>
      </c>
      <c r="BN147" s="20">
        <f t="shared" si="185"/>
        <v>4943.973533778325</v>
      </c>
      <c r="BO147" s="20">
        <f t="shared" si="185"/>
        <v>4943.973533778325</v>
      </c>
      <c r="BP147" s="20">
        <f t="shared" si="185"/>
        <v>4943.973533778325</v>
      </c>
      <c r="BQ147" s="20">
        <f t="shared" si="185"/>
        <v>4943.973533778325</v>
      </c>
      <c r="BR147" s="20">
        <f t="shared" ref="BR147:CW147" si="186">BR43*BR87*(2080/12)</f>
        <v>4943.973533778325</v>
      </c>
      <c r="BS147" s="20">
        <f t="shared" si="186"/>
        <v>4943.973533778325</v>
      </c>
      <c r="BT147" s="20">
        <f t="shared" si="186"/>
        <v>4943.973533778325</v>
      </c>
      <c r="BU147" s="20">
        <f t="shared" si="186"/>
        <v>5092.2927397916746</v>
      </c>
      <c r="BV147" s="20">
        <f t="shared" si="186"/>
        <v>5092.2927397916746</v>
      </c>
      <c r="BW147" s="20">
        <f t="shared" si="186"/>
        <v>5092.2927397916746</v>
      </c>
      <c r="BX147" s="20">
        <f t="shared" si="186"/>
        <v>5092.2927397916746</v>
      </c>
      <c r="BY147" s="20">
        <f t="shared" si="186"/>
        <v>5092.2927397916746</v>
      </c>
      <c r="BZ147" s="20">
        <f t="shared" si="186"/>
        <v>5092.2927397916746</v>
      </c>
      <c r="CA147" s="20">
        <f t="shared" si="186"/>
        <v>5092.2927397916746</v>
      </c>
      <c r="CB147" s="20">
        <f t="shared" si="186"/>
        <v>5092.2927397916746</v>
      </c>
      <c r="CC147" s="20">
        <f t="shared" si="186"/>
        <v>5092.2927397916746</v>
      </c>
      <c r="CD147" s="20">
        <f t="shared" si="186"/>
        <v>5092.2927397916746</v>
      </c>
      <c r="CE147" s="20">
        <f t="shared" si="186"/>
        <v>5092.2927397916746</v>
      </c>
      <c r="CF147" s="20">
        <f t="shared" si="186"/>
        <v>5092.2927397916746</v>
      </c>
      <c r="CG147" s="20">
        <f t="shared" si="186"/>
        <v>5245.0615219854253</v>
      </c>
      <c r="CH147" s="20">
        <f t="shared" si="186"/>
        <v>5245.0615219854253</v>
      </c>
      <c r="CI147" s="20">
        <f t="shared" si="186"/>
        <v>5245.0615219854253</v>
      </c>
      <c r="CJ147" s="20">
        <f t="shared" si="186"/>
        <v>5245.0615219854253</v>
      </c>
      <c r="CK147" s="20">
        <f t="shared" si="186"/>
        <v>5245.0615219854253</v>
      </c>
      <c r="CL147" s="20">
        <f t="shared" si="186"/>
        <v>5245.0615219854253</v>
      </c>
      <c r="CM147" s="20">
        <f t="shared" si="186"/>
        <v>5245.0615219854253</v>
      </c>
      <c r="CN147" s="20">
        <f t="shared" si="186"/>
        <v>5245.0615219854253</v>
      </c>
      <c r="CO147" s="20">
        <f t="shared" si="186"/>
        <v>5245.0615219854253</v>
      </c>
      <c r="CP147" s="20">
        <f t="shared" si="186"/>
        <v>5245.0615219854253</v>
      </c>
      <c r="CQ147" s="20">
        <f t="shared" si="186"/>
        <v>5245.0615219854253</v>
      </c>
      <c r="CR147" s="20">
        <f t="shared" si="186"/>
        <v>5245.0615219854253</v>
      </c>
      <c r="CS147" s="20">
        <f t="shared" si="186"/>
        <v>5402.4133676449883</v>
      </c>
      <c r="CT147" s="20">
        <f t="shared" si="186"/>
        <v>5402.4133676449883</v>
      </c>
      <c r="CU147" s="20">
        <f t="shared" si="186"/>
        <v>5402.4133676449883</v>
      </c>
      <c r="CV147" s="20">
        <f t="shared" si="186"/>
        <v>5402.4133676449883</v>
      </c>
      <c r="CW147" s="20">
        <f t="shared" si="186"/>
        <v>5402.4133676449883</v>
      </c>
      <c r="CX147" s="20">
        <f t="shared" ref="CX147:DV147" si="187">CX43*CX87*(2080/12)</f>
        <v>5402.4133676449883</v>
      </c>
      <c r="CY147" s="20">
        <f t="shared" si="187"/>
        <v>5402.4133676449883</v>
      </c>
      <c r="CZ147" s="20">
        <f t="shared" si="187"/>
        <v>5402.4133676449883</v>
      </c>
      <c r="DA147" s="20">
        <f t="shared" si="187"/>
        <v>5402.4133676449883</v>
      </c>
      <c r="DB147" s="20">
        <f t="shared" si="187"/>
        <v>5402.4133676449883</v>
      </c>
      <c r="DC147" s="20">
        <f t="shared" si="187"/>
        <v>5402.4133676449883</v>
      </c>
      <c r="DD147" s="20">
        <f t="shared" si="187"/>
        <v>5402.4133676449883</v>
      </c>
      <c r="DE147" s="20">
        <f t="shared" si="187"/>
        <v>5564.485768674338</v>
      </c>
      <c r="DF147" s="20">
        <f t="shared" si="187"/>
        <v>5564.485768674338</v>
      </c>
      <c r="DG147" s="20">
        <f t="shared" si="187"/>
        <v>5564.485768674338</v>
      </c>
      <c r="DH147" s="20">
        <f t="shared" si="187"/>
        <v>5564.485768674338</v>
      </c>
      <c r="DI147" s="20">
        <f t="shared" si="187"/>
        <v>5564.485768674338</v>
      </c>
      <c r="DJ147" s="20">
        <f t="shared" si="187"/>
        <v>5564.485768674338</v>
      </c>
      <c r="DK147" s="20">
        <f t="shared" si="187"/>
        <v>5564.485768674338</v>
      </c>
      <c r="DL147" s="20">
        <f t="shared" si="187"/>
        <v>5564.485768674338</v>
      </c>
      <c r="DM147" s="20">
        <f t="shared" si="187"/>
        <v>5564.485768674338</v>
      </c>
      <c r="DN147" s="20">
        <f t="shared" si="187"/>
        <v>5564.485768674338</v>
      </c>
      <c r="DO147" s="20">
        <f t="shared" si="187"/>
        <v>5564.485768674338</v>
      </c>
      <c r="DP147" s="20">
        <f t="shared" si="187"/>
        <v>5564.485768674338</v>
      </c>
      <c r="DQ147" s="20">
        <f t="shared" si="187"/>
        <v>5731.420341734568</v>
      </c>
      <c r="DR147" s="20">
        <f t="shared" si="187"/>
        <v>5731.420341734568</v>
      </c>
      <c r="DS147" s="20">
        <f t="shared" si="187"/>
        <v>5731.420341734568</v>
      </c>
      <c r="DT147" s="20">
        <f t="shared" si="187"/>
        <v>5731.420341734568</v>
      </c>
      <c r="DU147" s="20">
        <f t="shared" si="187"/>
        <v>5731.420341734568</v>
      </c>
      <c r="DV147" s="20">
        <f t="shared" si="187"/>
        <v>5731.420341734568</v>
      </c>
    </row>
    <row r="148" spans="3:126">
      <c r="C148" s="4">
        <f t="shared" si="183"/>
        <v>0</v>
      </c>
      <c r="D148" s="4">
        <f t="shared" si="183"/>
        <v>0</v>
      </c>
      <c r="E148" s="51"/>
      <c r="F148" s="20">
        <f t="shared" ref="F148:AK148" si="188">F44*F88*(2080/12)</f>
        <v>0</v>
      </c>
      <c r="G148" s="20">
        <f t="shared" si="188"/>
        <v>0</v>
      </c>
      <c r="H148" s="20">
        <f t="shared" si="188"/>
        <v>0</v>
      </c>
      <c r="I148" s="20">
        <f t="shared" si="188"/>
        <v>0</v>
      </c>
      <c r="J148" s="20">
        <f t="shared" si="188"/>
        <v>0</v>
      </c>
      <c r="K148" s="20">
        <f t="shared" si="188"/>
        <v>0</v>
      </c>
      <c r="L148" s="20">
        <f t="shared" si="188"/>
        <v>0</v>
      </c>
      <c r="M148" s="20">
        <f t="shared" si="188"/>
        <v>0</v>
      </c>
      <c r="N148" s="20">
        <f t="shared" si="188"/>
        <v>0</v>
      </c>
      <c r="O148" s="20">
        <f t="shared" si="188"/>
        <v>0</v>
      </c>
      <c r="P148" s="20">
        <f t="shared" si="188"/>
        <v>0</v>
      </c>
      <c r="Q148" s="20">
        <f t="shared" si="188"/>
        <v>0</v>
      </c>
      <c r="R148" s="20">
        <f t="shared" si="188"/>
        <v>0</v>
      </c>
      <c r="S148" s="20">
        <f t="shared" si="188"/>
        <v>0</v>
      </c>
      <c r="T148" s="20">
        <f t="shared" si="188"/>
        <v>0</v>
      </c>
      <c r="U148" s="20">
        <f t="shared" si="188"/>
        <v>0</v>
      </c>
      <c r="V148" s="20">
        <f t="shared" si="188"/>
        <v>0</v>
      </c>
      <c r="W148" s="20">
        <f t="shared" si="188"/>
        <v>0</v>
      </c>
      <c r="X148" s="20">
        <f t="shared" si="188"/>
        <v>0</v>
      </c>
      <c r="Y148" s="20">
        <f t="shared" si="188"/>
        <v>0</v>
      </c>
      <c r="Z148" s="20">
        <f t="shared" si="188"/>
        <v>0</v>
      </c>
      <c r="AA148" s="20">
        <f t="shared" si="188"/>
        <v>0</v>
      </c>
      <c r="AB148" s="20">
        <f t="shared" si="188"/>
        <v>0</v>
      </c>
      <c r="AC148" s="20">
        <f t="shared" si="188"/>
        <v>0</v>
      </c>
      <c r="AD148" s="20">
        <f t="shared" si="188"/>
        <v>0</v>
      </c>
      <c r="AE148" s="20">
        <f t="shared" si="188"/>
        <v>0</v>
      </c>
      <c r="AF148" s="20">
        <f t="shared" si="188"/>
        <v>0</v>
      </c>
      <c r="AG148" s="20">
        <f t="shared" si="188"/>
        <v>0</v>
      </c>
      <c r="AH148" s="20">
        <f t="shared" si="188"/>
        <v>0</v>
      </c>
      <c r="AI148" s="20">
        <f t="shared" si="188"/>
        <v>0</v>
      </c>
      <c r="AJ148" s="20">
        <f t="shared" si="188"/>
        <v>0</v>
      </c>
      <c r="AK148" s="20">
        <f t="shared" si="188"/>
        <v>0</v>
      </c>
      <c r="AL148" s="20">
        <f t="shared" ref="AL148:BQ148" si="189">AL44*AL88*(2080/12)</f>
        <v>0</v>
      </c>
      <c r="AM148" s="20">
        <f t="shared" si="189"/>
        <v>0</v>
      </c>
      <c r="AN148" s="20">
        <f t="shared" si="189"/>
        <v>0</v>
      </c>
      <c r="AO148" s="20">
        <f t="shared" si="189"/>
        <v>0</v>
      </c>
      <c r="AP148" s="20">
        <f t="shared" si="189"/>
        <v>0</v>
      </c>
      <c r="AQ148" s="20">
        <f t="shared" si="189"/>
        <v>0</v>
      </c>
      <c r="AR148" s="20">
        <f t="shared" si="189"/>
        <v>0</v>
      </c>
      <c r="AS148" s="20">
        <f t="shared" si="189"/>
        <v>0</v>
      </c>
      <c r="AT148" s="20">
        <f t="shared" si="189"/>
        <v>0</v>
      </c>
      <c r="AU148" s="20">
        <f t="shared" si="189"/>
        <v>0</v>
      </c>
      <c r="AV148" s="20">
        <f t="shared" si="189"/>
        <v>0</v>
      </c>
      <c r="AW148" s="20">
        <f t="shared" si="189"/>
        <v>0</v>
      </c>
      <c r="AX148" s="20">
        <f t="shared" si="189"/>
        <v>0</v>
      </c>
      <c r="AY148" s="20">
        <f t="shared" si="189"/>
        <v>0</v>
      </c>
      <c r="AZ148" s="20">
        <f t="shared" si="189"/>
        <v>0</v>
      </c>
      <c r="BA148" s="20">
        <f t="shared" si="189"/>
        <v>0</v>
      </c>
      <c r="BB148" s="20">
        <f t="shared" si="189"/>
        <v>0</v>
      </c>
      <c r="BC148" s="20">
        <f t="shared" si="189"/>
        <v>0</v>
      </c>
      <c r="BD148" s="20">
        <f t="shared" si="189"/>
        <v>0</v>
      </c>
      <c r="BE148" s="20">
        <f t="shared" si="189"/>
        <v>0</v>
      </c>
      <c r="BF148" s="20">
        <f t="shared" si="189"/>
        <v>0</v>
      </c>
      <c r="BG148" s="20">
        <f t="shared" si="189"/>
        <v>0</v>
      </c>
      <c r="BH148" s="20">
        <f t="shared" si="189"/>
        <v>0</v>
      </c>
      <c r="BI148" s="20">
        <f t="shared" si="189"/>
        <v>0</v>
      </c>
      <c r="BJ148" s="20">
        <f t="shared" si="189"/>
        <v>0</v>
      </c>
      <c r="BK148" s="20">
        <f t="shared" si="189"/>
        <v>0</v>
      </c>
      <c r="BL148" s="20">
        <f t="shared" si="189"/>
        <v>0</v>
      </c>
      <c r="BM148" s="20">
        <f t="shared" si="189"/>
        <v>0</v>
      </c>
      <c r="BN148" s="20">
        <f t="shared" si="189"/>
        <v>0</v>
      </c>
      <c r="BO148" s="20">
        <f t="shared" si="189"/>
        <v>0</v>
      </c>
      <c r="BP148" s="20">
        <f t="shared" si="189"/>
        <v>0</v>
      </c>
      <c r="BQ148" s="20">
        <f t="shared" si="189"/>
        <v>0</v>
      </c>
      <c r="BR148" s="20">
        <f t="shared" ref="BR148:CW148" si="190">BR44*BR88*(2080/12)</f>
        <v>0</v>
      </c>
      <c r="BS148" s="20">
        <f t="shared" si="190"/>
        <v>0</v>
      </c>
      <c r="BT148" s="20">
        <f t="shared" si="190"/>
        <v>0</v>
      </c>
      <c r="BU148" s="20">
        <f t="shared" si="190"/>
        <v>0</v>
      </c>
      <c r="BV148" s="20">
        <f t="shared" si="190"/>
        <v>0</v>
      </c>
      <c r="BW148" s="20">
        <f t="shared" si="190"/>
        <v>0</v>
      </c>
      <c r="BX148" s="20">
        <f t="shared" si="190"/>
        <v>0</v>
      </c>
      <c r="BY148" s="20">
        <f t="shared" si="190"/>
        <v>0</v>
      </c>
      <c r="BZ148" s="20">
        <f t="shared" si="190"/>
        <v>0</v>
      </c>
      <c r="CA148" s="20">
        <f t="shared" si="190"/>
        <v>0</v>
      </c>
      <c r="CB148" s="20">
        <f t="shared" si="190"/>
        <v>0</v>
      </c>
      <c r="CC148" s="20">
        <f t="shared" si="190"/>
        <v>0</v>
      </c>
      <c r="CD148" s="20">
        <f t="shared" si="190"/>
        <v>0</v>
      </c>
      <c r="CE148" s="20">
        <f t="shared" si="190"/>
        <v>0</v>
      </c>
      <c r="CF148" s="20">
        <f t="shared" si="190"/>
        <v>0</v>
      </c>
      <c r="CG148" s="20">
        <f t="shared" si="190"/>
        <v>0</v>
      </c>
      <c r="CH148" s="20">
        <f t="shared" si="190"/>
        <v>0</v>
      </c>
      <c r="CI148" s="20">
        <f t="shared" si="190"/>
        <v>0</v>
      </c>
      <c r="CJ148" s="20">
        <f t="shared" si="190"/>
        <v>0</v>
      </c>
      <c r="CK148" s="20">
        <f t="shared" si="190"/>
        <v>0</v>
      </c>
      <c r="CL148" s="20">
        <f t="shared" si="190"/>
        <v>0</v>
      </c>
      <c r="CM148" s="20">
        <f t="shared" si="190"/>
        <v>0</v>
      </c>
      <c r="CN148" s="20">
        <f t="shared" si="190"/>
        <v>0</v>
      </c>
      <c r="CO148" s="20">
        <f t="shared" si="190"/>
        <v>0</v>
      </c>
      <c r="CP148" s="20">
        <f t="shared" si="190"/>
        <v>0</v>
      </c>
      <c r="CQ148" s="20">
        <f t="shared" si="190"/>
        <v>0</v>
      </c>
      <c r="CR148" s="20">
        <f t="shared" si="190"/>
        <v>0</v>
      </c>
      <c r="CS148" s="20">
        <f t="shared" si="190"/>
        <v>0</v>
      </c>
      <c r="CT148" s="20">
        <f t="shared" si="190"/>
        <v>0</v>
      </c>
      <c r="CU148" s="20">
        <f t="shared" si="190"/>
        <v>0</v>
      </c>
      <c r="CV148" s="20">
        <f t="shared" si="190"/>
        <v>0</v>
      </c>
      <c r="CW148" s="20">
        <f t="shared" si="190"/>
        <v>0</v>
      </c>
      <c r="CX148" s="20">
        <f t="shared" ref="CX148:DV148" si="191">CX44*CX88*(2080/12)</f>
        <v>0</v>
      </c>
      <c r="CY148" s="20">
        <f t="shared" si="191"/>
        <v>0</v>
      </c>
      <c r="CZ148" s="20">
        <f t="shared" si="191"/>
        <v>0</v>
      </c>
      <c r="DA148" s="20">
        <f t="shared" si="191"/>
        <v>0</v>
      </c>
      <c r="DB148" s="20">
        <f t="shared" si="191"/>
        <v>0</v>
      </c>
      <c r="DC148" s="20">
        <f t="shared" si="191"/>
        <v>0</v>
      </c>
      <c r="DD148" s="20">
        <f t="shared" si="191"/>
        <v>0</v>
      </c>
      <c r="DE148" s="20">
        <f t="shared" si="191"/>
        <v>0</v>
      </c>
      <c r="DF148" s="20">
        <f t="shared" si="191"/>
        <v>0</v>
      </c>
      <c r="DG148" s="20">
        <f t="shared" si="191"/>
        <v>0</v>
      </c>
      <c r="DH148" s="20">
        <f t="shared" si="191"/>
        <v>0</v>
      </c>
      <c r="DI148" s="20">
        <f t="shared" si="191"/>
        <v>0</v>
      </c>
      <c r="DJ148" s="20">
        <f t="shared" si="191"/>
        <v>0</v>
      </c>
      <c r="DK148" s="20">
        <f t="shared" si="191"/>
        <v>0</v>
      </c>
      <c r="DL148" s="20">
        <f t="shared" si="191"/>
        <v>0</v>
      </c>
      <c r="DM148" s="20">
        <f t="shared" si="191"/>
        <v>0</v>
      </c>
      <c r="DN148" s="20">
        <f t="shared" si="191"/>
        <v>0</v>
      </c>
      <c r="DO148" s="20">
        <f t="shared" si="191"/>
        <v>0</v>
      </c>
      <c r="DP148" s="20">
        <f t="shared" si="191"/>
        <v>0</v>
      </c>
      <c r="DQ148" s="20">
        <f t="shared" si="191"/>
        <v>0</v>
      </c>
      <c r="DR148" s="20">
        <f t="shared" si="191"/>
        <v>0</v>
      </c>
      <c r="DS148" s="20">
        <f t="shared" si="191"/>
        <v>0</v>
      </c>
      <c r="DT148" s="20">
        <f t="shared" si="191"/>
        <v>0</v>
      </c>
      <c r="DU148" s="20">
        <f t="shared" si="191"/>
        <v>0</v>
      </c>
      <c r="DV148" s="20">
        <f t="shared" si="191"/>
        <v>0</v>
      </c>
    </row>
    <row r="149" spans="3:126">
      <c r="C149" s="4">
        <f t="shared" si="183"/>
        <v>0</v>
      </c>
      <c r="D149" s="4">
        <f t="shared" si="183"/>
        <v>0</v>
      </c>
      <c r="E149" s="51"/>
      <c r="F149" s="20">
        <f t="shared" ref="F149:AK149" si="192">F45*F89*(2080/12)</f>
        <v>0</v>
      </c>
      <c r="G149" s="20">
        <f t="shared" si="192"/>
        <v>0</v>
      </c>
      <c r="H149" s="20">
        <f t="shared" si="192"/>
        <v>0</v>
      </c>
      <c r="I149" s="20">
        <f t="shared" si="192"/>
        <v>0</v>
      </c>
      <c r="J149" s="20">
        <f t="shared" si="192"/>
        <v>0</v>
      </c>
      <c r="K149" s="20">
        <f t="shared" si="192"/>
        <v>0</v>
      </c>
      <c r="L149" s="20">
        <f t="shared" si="192"/>
        <v>0</v>
      </c>
      <c r="M149" s="20">
        <f t="shared" si="192"/>
        <v>0</v>
      </c>
      <c r="N149" s="20">
        <f t="shared" si="192"/>
        <v>0</v>
      </c>
      <c r="O149" s="20">
        <f t="shared" si="192"/>
        <v>0</v>
      </c>
      <c r="P149" s="20">
        <f t="shared" si="192"/>
        <v>0</v>
      </c>
      <c r="Q149" s="20">
        <f t="shared" si="192"/>
        <v>0</v>
      </c>
      <c r="R149" s="20">
        <f t="shared" si="192"/>
        <v>0</v>
      </c>
      <c r="S149" s="20">
        <f t="shared" si="192"/>
        <v>0</v>
      </c>
      <c r="T149" s="20">
        <f t="shared" si="192"/>
        <v>0</v>
      </c>
      <c r="U149" s="20">
        <f t="shared" si="192"/>
        <v>0</v>
      </c>
      <c r="V149" s="20">
        <f t="shared" si="192"/>
        <v>0</v>
      </c>
      <c r="W149" s="20">
        <f t="shared" si="192"/>
        <v>0</v>
      </c>
      <c r="X149" s="20">
        <f t="shared" si="192"/>
        <v>0</v>
      </c>
      <c r="Y149" s="20">
        <f t="shared" si="192"/>
        <v>0</v>
      </c>
      <c r="Z149" s="20">
        <f t="shared" si="192"/>
        <v>0</v>
      </c>
      <c r="AA149" s="20">
        <f t="shared" si="192"/>
        <v>0</v>
      </c>
      <c r="AB149" s="20">
        <f t="shared" si="192"/>
        <v>0</v>
      </c>
      <c r="AC149" s="20">
        <f t="shared" si="192"/>
        <v>0</v>
      </c>
      <c r="AD149" s="20">
        <f t="shared" si="192"/>
        <v>0</v>
      </c>
      <c r="AE149" s="20">
        <f t="shared" si="192"/>
        <v>0</v>
      </c>
      <c r="AF149" s="20">
        <f t="shared" si="192"/>
        <v>0</v>
      </c>
      <c r="AG149" s="20">
        <f t="shared" si="192"/>
        <v>0</v>
      </c>
      <c r="AH149" s="20">
        <f t="shared" si="192"/>
        <v>0</v>
      </c>
      <c r="AI149" s="20">
        <f t="shared" si="192"/>
        <v>0</v>
      </c>
      <c r="AJ149" s="20">
        <f t="shared" si="192"/>
        <v>0</v>
      </c>
      <c r="AK149" s="20">
        <f t="shared" si="192"/>
        <v>0</v>
      </c>
      <c r="AL149" s="20">
        <f t="shared" ref="AL149:BQ149" si="193">AL45*AL89*(2080/12)</f>
        <v>0</v>
      </c>
      <c r="AM149" s="20">
        <f t="shared" si="193"/>
        <v>0</v>
      </c>
      <c r="AN149" s="20">
        <f t="shared" si="193"/>
        <v>0</v>
      </c>
      <c r="AO149" s="20">
        <f t="shared" si="193"/>
        <v>0</v>
      </c>
      <c r="AP149" s="20">
        <f t="shared" si="193"/>
        <v>0</v>
      </c>
      <c r="AQ149" s="20">
        <f t="shared" si="193"/>
        <v>0</v>
      </c>
      <c r="AR149" s="20">
        <f t="shared" si="193"/>
        <v>0</v>
      </c>
      <c r="AS149" s="20">
        <f t="shared" si="193"/>
        <v>0</v>
      </c>
      <c r="AT149" s="20">
        <f t="shared" si="193"/>
        <v>0</v>
      </c>
      <c r="AU149" s="20">
        <f t="shared" si="193"/>
        <v>0</v>
      </c>
      <c r="AV149" s="20">
        <f t="shared" si="193"/>
        <v>0</v>
      </c>
      <c r="AW149" s="20">
        <f t="shared" si="193"/>
        <v>0</v>
      </c>
      <c r="AX149" s="20">
        <f t="shared" si="193"/>
        <v>0</v>
      </c>
      <c r="AY149" s="20">
        <f t="shared" si="193"/>
        <v>0</v>
      </c>
      <c r="AZ149" s="20">
        <f t="shared" si="193"/>
        <v>0</v>
      </c>
      <c r="BA149" s="20">
        <f t="shared" si="193"/>
        <v>0</v>
      </c>
      <c r="BB149" s="20">
        <f t="shared" si="193"/>
        <v>0</v>
      </c>
      <c r="BC149" s="20">
        <f t="shared" si="193"/>
        <v>0</v>
      </c>
      <c r="BD149" s="20">
        <f t="shared" si="193"/>
        <v>0</v>
      </c>
      <c r="BE149" s="20">
        <f t="shared" si="193"/>
        <v>0</v>
      </c>
      <c r="BF149" s="20">
        <f t="shared" si="193"/>
        <v>0</v>
      </c>
      <c r="BG149" s="20">
        <f t="shared" si="193"/>
        <v>0</v>
      </c>
      <c r="BH149" s="20">
        <f t="shared" si="193"/>
        <v>0</v>
      </c>
      <c r="BI149" s="20">
        <f t="shared" si="193"/>
        <v>0</v>
      </c>
      <c r="BJ149" s="20">
        <f t="shared" si="193"/>
        <v>0</v>
      </c>
      <c r="BK149" s="20">
        <f t="shared" si="193"/>
        <v>0</v>
      </c>
      <c r="BL149" s="20">
        <f t="shared" si="193"/>
        <v>0</v>
      </c>
      <c r="BM149" s="20">
        <f t="shared" si="193"/>
        <v>0</v>
      </c>
      <c r="BN149" s="20">
        <f t="shared" si="193"/>
        <v>0</v>
      </c>
      <c r="BO149" s="20">
        <f t="shared" si="193"/>
        <v>0</v>
      </c>
      <c r="BP149" s="20">
        <f t="shared" si="193"/>
        <v>0</v>
      </c>
      <c r="BQ149" s="20">
        <f t="shared" si="193"/>
        <v>0</v>
      </c>
      <c r="BR149" s="20">
        <f t="shared" ref="BR149:CW149" si="194">BR45*BR89*(2080/12)</f>
        <v>0</v>
      </c>
      <c r="BS149" s="20">
        <f t="shared" si="194"/>
        <v>0</v>
      </c>
      <c r="BT149" s="20">
        <f t="shared" si="194"/>
        <v>0</v>
      </c>
      <c r="BU149" s="20">
        <f t="shared" si="194"/>
        <v>0</v>
      </c>
      <c r="BV149" s="20">
        <f t="shared" si="194"/>
        <v>0</v>
      </c>
      <c r="BW149" s="20">
        <f t="shared" si="194"/>
        <v>0</v>
      </c>
      <c r="BX149" s="20">
        <f t="shared" si="194"/>
        <v>0</v>
      </c>
      <c r="BY149" s="20">
        <f t="shared" si="194"/>
        <v>0</v>
      </c>
      <c r="BZ149" s="20">
        <f t="shared" si="194"/>
        <v>0</v>
      </c>
      <c r="CA149" s="20">
        <f t="shared" si="194"/>
        <v>0</v>
      </c>
      <c r="CB149" s="20">
        <f t="shared" si="194"/>
        <v>0</v>
      </c>
      <c r="CC149" s="20">
        <f t="shared" si="194"/>
        <v>0</v>
      </c>
      <c r="CD149" s="20">
        <f t="shared" si="194"/>
        <v>0</v>
      </c>
      <c r="CE149" s="20">
        <f t="shared" si="194"/>
        <v>0</v>
      </c>
      <c r="CF149" s="20">
        <f t="shared" si="194"/>
        <v>0</v>
      </c>
      <c r="CG149" s="20">
        <f t="shared" si="194"/>
        <v>0</v>
      </c>
      <c r="CH149" s="20">
        <f t="shared" si="194"/>
        <v>0</v>
      </c>
      <c r="CI149" s="20">
        <f t="shared" si="194"/>
        <v>0</v>
      </c>
      <c r="CJ149" s="20">
        <f t="shared" si="194"/>
        <v>0</v>
      </c>
      <c r="CK149" s="20">
        <f t="shared" si="194"/>
        <v>0</v>
      </c>
      <c r="CL149" s="20">
        <f t="shared" si="194"/>
        <v>0</v>
      </c>
      <c r="CM149" s="20">
        <f t="shared" si="194"/>
        <v>0</v>
      </c>
      <c r="CN149" s="20">
        <f t="shared" si="194"/>
        <v>0</v>
      </c>
      <c r="CO149" s="20">
        <f t="shared" si="194"/>
        <v>0</v>
      </c>
      <c r="CP149" s="20">
        <f t="shared" si="194"/>
        <v>0</v>
      </c>
      <c r="CQ149" s="20">
        <f t="shared" si="194"/>
        <v>0</v>
      </c>
      <c r="CR149" s="20">
        <f t="shared" si="194"/>
        <v>0</v>
      </c>
      <c r="CS149" s="20">
        <f t="shared" si="194"/>
        <v>0</v>
      </c>
      <c r="CT149" s="20">
        <f t="shared" si="194"/>
        <v>0</v>
      </c>
      <c r="CU149" s="20">
        <f t="shared" si="194"/>
        <v>0</v>
      </c>
      <c r="CV149" s="20">
        <f t="shared" si="194"/>
        <v>0</v>
      </c>
      <c r="CW149" s="20">
        <f t="shared" si="194"/>
        <v>0</v>
      </c>
      <c r="CX149" s="20">
        <f t="shared" ref="CX149:DV149" si="195">CX45*CX89*(2080/12)</f>
        <v>0</v>
      </c>
      <c r="CY149" s="20">
        <f t="shared" si="195"/>
        <v>0</v>
      </c>
      <c r="CZ149" s="20">
        <f t="shared" si="195"/>
        <v>0</v>
      </c>
      <c r="DA149" s="20">
        <f t="shared" si="195"/>
        <v>0</v>
      </c>
      <c r="DB149" s="20">
        <f t="shared" si="195"/>
        <v>0</v>
      </c>
      <c r="DC149" s="20">
        <f t="shared" si="195"/>
        <v>0</v>
      </c>
      <c r="DD149" s="20">
        <f t="shared" si="195"/>
        <v>0</v>
      </c>
      <c r="DE149" s="20">
        <f t="shared" si="195"/>
        <v>0</v>
      </c>
      <c r="DF149" s="20">
        <f t="shared" si="195"/>
        <v>0</v>
      </c>
      <c r="DG149" s="20">
        <f t="shared" si="195"/>
        <v>0</v>
      </c>
      <c r="DH149" s="20">
        <f t="shared" si="195"/>
        <v>0</v>
      </c>
      <c r="DI149" s="20">
        <f t="shared" si="195"/>
        <v>0</v>
      </c>
      <c r="DJ149" s="20">
        <f t="shared" si="195"/>
        <v>0</v>
      </c>
      <c r="DK149" s="20">
        <f t="shared" si="195"/>
        <v>0</v>
      </c>
      <c r="DL149" s="20">
        <f t="shared" si="195"/>
        <v>0</v>
      </c>
      <c r="DM149" s="20">
        <f t="shared" si="195"/>
        <v>0</v>
      </c>
      <c r="DN149" s="20">
        <f t="shared" si="195"/>
        <v>0</v>
      </c>
      <c r="DO149" s="20">
        <f t="shared" si="195"/>
        <v>0</v>
      </c>
      <c r="DP149" s="20">
        <f t="shared" si="195"/>
        <v>0</v>
      </c>
      <c r="DQ149" s="20">
        <f t="shared" si="195"/>
        <v>0</v>
      </c>
      <c r="DR149" s="20">
        <f t="shared" si="195"/>
        <v>0</v>
      </c>
      <c r="DS149" s="20">
        <f t="shared" si="195"/>
        <v>0</v>
      </c>
      <c r="DT149" s="20">
        <f t="shared" si="195"/>
        <v>0</v>
      </c>
      <c r="DU149" s="20">
        <f t="shared" si="195"/>
        <v>0</v>
      </c>
      <c r="DV149" s="20">
        <f t="shared" si="195"/>
        <v>0</v>
      </c>
    </row>
    <row r="150" spans="3:126"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</row>
    <row r="151" spans="3:126">
      <c r="D151" s="1" t="s">
        <v>187</v>
      </c>
      <c r="E151" s="9">
        <v>1</v>
      </c>
    </row>
    <row r="153" spans="3:126">
      <c r="C153" s="65" t="s">
        <v>58</v>
      </c>
      <c r="D153" s="95" t="s">
        <v>142</v>
      </c>
      <c r="E153" s="67" t="s">
        <v>186</v>
      </c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</row>
    <row r="154" spans="3:126">
      <c r="C154" s="1" t="s">
        <v>33</v>
      </c>
      <c r="D154" s="1" t="s">
        <v>153</v>
      </c>
      <c r="E154" s="68">
        <v>0.2</v>
      </c>
      <c r="F154" s="20">
        <f t="shared" ref="F154:AK154" si="196">IF($E154=0,0,$E154*$E$151*F116)</f>
        <v>0</v>
      </c>
      <c r="G154" s="20">
        <f t="shared" si="196"/>
        <v>0</v>
      </c>
      <c r="H154" s="20">
        <f t="shared" si="196"/>
        <v>0</v>
      </c>
      <c r="I154" s="20">
        <f t="shared" si="196"/>
        <v>0</v>
      </c>
      <c r="J154" s="20">
        <f t="shared" si="196"/>
        <v>0</v>
      </c>
      <c r="K154" s="20">
        <f t="shared" si="196"/>
        <v>0</v>
      </c>
      <c r="L154" s="20">
        <f t="shared" si="196"/>
        <v>0</v>
      </c>
      <c r="M154" s="20">
        <f t="shared" si="196"/>
        <v>0</v>
      </c>
      <c r="N154" s="20">
        <f t="shared" si="196"/>
        <v>0</v>
      </c>
      <c r="O154" s="20">
        <f t="shared" si="196"/>
        <v>0</v>
      </c>
      <c r="P154" s="20">
        <f t="shared" si="196"/>
        <v>0</v>
      </c>
      <c r="Q154" s="20">
        <f t="shared" si="196"/>
        <v>0</v>
      </c>
      <c r="R154" s="20">
        <f t="shared" si="196"/>
        <v>0</v>
      </c>
      <c r="S154" s="20">
        <f t="shared" si="196"/>
        <v>0</v>
      </c>
      <c r="T154" s="20">
        <f t="shared" si="196"/>
        <v>0</v>
      </c>
      <c r="U154" s="20">
        <f t="shared" si="196"/>
        <v>0</v>
      </c>
      <c r="V154" s="20">
        <f t="shared" si="196"/>
        <v>0</v>
      </c>
      <c r="W154" s="20">
        <f t="shared" si="196"/>
        <v>0</v>
      </c>
      <c r="X154" s="20">
        <f t="shared" si="196"/>
        <v>0</v>
      </c>
      <c r="Y154" s="20">
        <f t="shared" si="196"/>
        <v>0</v>
      </c>
      <c r="Z154" s="20">
        <f t="shared" si="196"/>
        <v>0</v>
      </c>
      <c r="AA154" s="20">
        <f t="shared" si="196"/>
        <v>0</v>
      </c>
      <c r="AB154" s="20">
        <f t="shared" si="196"/>
        <v>0</v>
      </c>
      <c r="AC154" s="20">
        <f t="shared" si="196"/>
        <v>0</v>
      </c>
      <c r="AD154" s="20">
        <f t="shared" si="196"/>
        <v>3059.6356000000005</v>
      </c>
      <c r="AE154" s="20">
        <f t="shared" si="196"/>
        <v>3059.6356000000005</v>
      </c>
      <c r="AF154" s="20">
        <f t="shared" si="196"/>
        <v>3059.6356000000005</v>
      </c>
      <c r="AG154" s="20">
        <f t="shared" si="196"/>
        <v>3059.6356000000005</v>
      </c>
      <c r="AH154" s="20">
        <f t="shared" si="196"/>
        <v>3059.6356000000005</v>
      </c>
      <c r="AI154" s="20">
        <f t="shared" si="196"/>
        <v>3059.6356000000005</v>
      </c>
      <c r="AJ154" s="20">
        <f t="shared" si="196"/>
        <v>3059.6356000000005</v>
      </c>
      <c r="AK154" s="20">
        <f t="shared" si="196"/>
        <v>3151.4246680000006</v>
      </c>
      <c r="AL154" s="20">
        <f t="shared" ref="AL154:BQ154" si="197">IF($E154=0,0,$E154*$E$151*AL116)</f>
        <v>3151.4246680000006</v>
      </c>
      <c r="AM154" s="20">
        <f t="shared" si="197"/>
        <v>3151.4246680000006</v>
      </c>
      <c r="AN154" s="20">
        <f t="shared" si="197"/>
        <v>3151.4246680000006</v>
      </c>
      <c r="AO154" s="20">
        <f t="shared" si="197"/>
        <v>3151.4246680000006</v>
      </c>
      <c r="AP154" s="20">
        <f t="shared" si="197"/>
        <v>3151.4246680000006</v>
      </c>
      <c r="AQ154" s="20">
        <f t="shared" si="197"/>
        <v>3151.4246680000006</v>
      </c>
      <c r="AR154" s="20">
        <f t="shared" si="197"/>
        <v>3151.4246680000006</v>
      </c>
      <c r="AS154" s="20">
        <f t="shared" si="197"/>
        <v>3151.4246680000006</v>
      </c>
      <c r="AT154" s="20">
        <f t="shared" si="197"/>
        <v>3151.4246680000006</v>
      </c>
      <c r="AU154" s="20">
        <f t="shared" si="197"/>
        <v>3151.4246680000006</v>
      </c>
      <c r="AV154" s="20">
        <f t="shared" si="197"/>
        <v>3151.4246680000006</v>
      </c>
      <c r="AW154" s="20">
        <f t="shared" si="197"/>
        <v>3245.9674080400009</v>
      </c>
      <c r="AX154" s="20">
        <f t="shared" si="197"/>
        <v>3245.9674080400009</v>
      </c>
      <c r="AY154" s="20">
        <f t="shared" si="197"/>
        <v>3245.9674080400009</v>
      </c>
      <c r="AZ154" s="20">
        <f t="shared" si="197"/>
        <v>3245.9674080400009</v>
      </c>
      <c r="BA154" s="20">
        <f t="shared" si="197"/>
        <v>3245.9674080400009</v>
      </c>
      <c r="BB154" s="20">
        <f t="shared" si="197"/>
        <v>3245.9674080400009</v>
      </c>
      <c r="BC154" s="20">
        <f t="shared" si="197"/>
        <v>3245.9674080400009</v>
      </c>
      <c r="BD154" s="20">
        <f t="shared" si="197"/>
        <v>3245.9674080400009</v>
      </c>
      <c r="BE154" s="20">
        <f t="shared" si="197"/>
        <v>3245.9674080400009</v>
      </c>
      <c r="BF154" s="20">
        <f t="shared" si="197"/>
        <v>3245.9674080400009</v>
      </c>
      <c r="BG154" s="20">
        <f t="shared" si="197"/>
        <v>3245.9674080400009</v>
      </c>
      <c r="BH154" s="20">
        <f t="shared" si="197"/>
        <v>3245.9674080400009</v>
      </c>
      <c r="BI154" s="20">
        <f t="shared" si="197"/>
        <v>3343.3464302812008</v>
      </c>
      <c r="BJ154" s="20">
        <f t="shared" si="197"/>
        <v>3343.3464302812008</v>
      </c>
      <c r="BK154" s="20">
        <f t="shared" si="197"/>
        <v>3343.3464302812008</v>
      </c>
      <c r="BL154" s="20">
        <f t="shared" si="197"/>
        <v>3343.3464302812008</v>
      </c>
      <c r="BM154" s="20">
        <f t="shared" si="197"/>
        <v>3343.3464302812008</v>
      </c>
      <c r="BN154" s="20">
        <f t="shared" si="197"/>
        <v>3343.3464302812008</v>
      </c>
      <c r="BO154" s="20">
        <f t="shared" si="197"/>
        <v>3343.3464302812008</v>
      </c>
      <c r="BP154" s="20">
        <f t="shared" si="197"/>
        <v>3343.3464302812008</v>
      </c>
      <c r="BQ154" s="20">
        <f t="shared" si="197"/>
        <v>3343.3464302812008</v>
      </c>
      <c r="BR154" s="20">
        <f t="shared" ref="BR154:CW154" si="198">IF($E154=0,0,$E154*$E$151*BR116)</f>
        <v>3343.3464302812008</v>
      </c>
      <c r="BS154" s="20">
        <f t="shared" si="198"/>
        <v>3343.3464302812008</v>
      </c>
      <c r="BT154" s="20">
        <f t="shared" si="198"/>
        <v>3343.3464302812008</v>
      </c>
      <c r="BU154" s="20">
        <f t="shared" si="198"/>
        <v>3443.646823189637</v>
      </c>
      <c r="BV154" s="20">
        <f t="shared" si="198"/>
        <v>3443.646823189637</v>
      </c>
      <c r="BW154" s="20">
        <f t="shared" si="198"/>
        <v>3443.646823189637</v>
      </c>
      <c r="BX154" s="20">
        <f t="shared" si="198"/>
        <v>3443.646823189637</v>
      </c>
      <c r="BY154" s="20">
        <f t="shared" si="198"/>
        <v>3443.646823189637</v>
      </c>
      <c r="BZ154" s="20">
        <f t="shared" si="198"/>
        <v>3443.646823189637</v>
      </c>
      <c r="CA154" s="20">
        <f t="shared" si="198"/>
        <v>3443.646823189637</v>
      </c>
      <c r="CB154" s="20">
        <f t="shared" si="198"/>
        <v>3443.646823189637</v>
      </c>
      <c r="CC154" s="20">
        <f t="shared" si="198"/>
        <v>3443.646823189637</v>
      </c>
      <c r="CD154" s="20">
        <f t="shared" si="198"/>
        <v>3443.646823189637</v>
      </c>
      <c r="CE154" s="20">
        <f t="shared" si="198"/>
        <v>3443.646823189637</v>
      </c>
      <c r="CF154" s="20">
        <f t="shared" si="198"/>
        <v>3443.646823189637</v>
      </c>
      <c r="CG154" s="20">
        <f t="shared" si="198"/>
        <v>3546.9562278853264</v>
      </c>
      <c r="CH154" s="20">
        <f t="shared" si="198"/>
        <v>3546.9562278853264</v>
      </c>
      <c r="CI154" s="20">
        <f t="shared" si="198"/>
        <v>3546.9562278853264</v>
      </c>
      <c r="CJ154" s="20">
        <f t="shared" si="198"/>
        <v>3546.9562278853264</v>
      </c>
      <c r="CK154" s="20">
        <f t="shared" si="198"/>
        <v>3546.9562278853264</v>
      </c>
      <c r="CL154" s="20">
        <f t="shared" si="198"/>
        <v>3546.9562278853264</v>
      </c>
      <c r="CM154" s="20">
        <f t="shared" si="198"/>
        <v>3546.9562278853264</v>
      </c>
      <c r="CN154" s="20">
        <f t="shared" si="198"/>
        <v>3546.9562278853264</v>
      </c>
      <c r="CO154" s="20">
        <f t="shared" si="198"/>
        <v>3546.9562278853264</v>
      </c>
      <c r="CP154" s="20">
        <f t="shared" si="198"/>
        <v>3546.9562278853264</v>
      </c>
      <c r="CQ154" s="20">
        <f t="shared" si="198"/>
        <v>3546.9562278853264</v>
      </c>
      <c r="CR154" s="20">
        <f t="shared" si="198"/>
        <v>3546.9562278853264</v>
      </c>
      <c r="CS154" s="20">
        <f t="shared" si="198"/>
        <v>3653.3649147218857</v>
      </c>
      <c r="CT154" s="20">
        <f t="shared" si="198"/>
        <v>3653.3649147218857</v>
      </c>
      <c r="CU154" s="20">
        <f t="shared" si="198"/>
        <v>3653.3649147218857</v>
      </c>
      <c r="CV154" s="20">
        <f t="shared" si="198"/>
        <v>3653.3649147218857</v>
      </c>
      <c r="CW154" s="20">
        <f t="shared" si="198"/>
        <v>3653.3649147218857</v>
      </c>
      <c r="CX154" s="20">
        <f t="shared" ref="CX154:DV154" si="199">IF($E154=0,0,$E154*$E$151*CX116)</f>
        <v>3653.3649147218857</v>
      </c>
      <c r="CY154" s="20">
        <f t="shared" si="199"/>
        <v>3653.3649147218857</v>
      </c>
      <c r="CZ154" s="20">
        <f t="shared" si="199"/>
        <v>3653.3649147218857</v>
      </c>
      <c r="DA154" s="20">
        <f t="shared" si="199"/>
        <v>3653.3649147218857</v>
      </c>
      <c r="DB154" s="20">
        <f t="shared" si="199"/>
        <v>3653.3649147218857</v>
      </c>
      <c r="DC154" s="20">
        <f t="shared" si="199"/>
        <v>3653.3649147218857</v>
      </c>
      <c r="DD154" s="20">
        <f t="shared" si="199"/>
        <v>3653.3649147218857</v>
      </c>
      <c r="DE154" s="20">
        <f t="shared" si="199"/>
        <v>3762.9658621635426</v>
      </c>
      <c r="DF154" s="20">
        <f t="shared" si="199"/>
        <v>3762.9658621635426</v>
      </c>
      <c r="DG154" s="20">
        <f t="shared" si="199"/>
        <v>3762.9658621635426</v>
      </c>
      <c r="DH154" s="20">
        <f t="shared" si="199"/>
        <v>3762.9658621635426</v>
      </c>
      <c r="DI154" s="20">
        <f t="shared" si="199"/>
        <v>3762.9658621635426</v>
      </c>
      <c r="DJ154" s="20">
        <f t="shared" si="199"/>
        <v>3762.9658621635426</v>
      </c>
      <c r="DK154" s="20">
        <f t="shared" si="199"/>
        <v>3762.9658621635426</v>
      </c>
      <c r="DL154" s="20">
        <f t="shared" si="199"/>
        <v>3762.9658621635426</v>
      </c>
      <c r="DM154" s="20">
        <f t="shared" si="199"/>
        <v>3762.9658621635426</v>
      </c>
      <c r="DN154" s="20">
        <f t="shared" si="199"/>
        <v>3762.9658621635426</v>
      </c>
      <c r="DO154" s="20">
        <f t="shared" si="199"/>
        <v>3762.9658621635426</v>
      </c>
      <c r="DP154" s="20">
        <f t="shared" si="199"/>
        <v>3762.9658621635426</v>
      </c>
      <c r="DQ154" s="20">
        <f t="shared" si="199"/>
        <v>3875.8548380284492</v>
      </c>
      <c r="DR154" s="20">
        <f t="shared" si="199"/>
        <v>3875.8548380284492</v>
      </c>
      <c r="DS154" s="20">
        <f t="shared" si="199"/>
        <v>3875.8548380284492</v>
      </c>
      <c r="DT154" s="20">
        <f t="shared" si="199"/>
        <v>3875.8548380284492</v>
      </c>
      <c r="DU154" s="20">
        <f t="shared" si="199"/>
        <v>3875.8548380284492</v>
      </c>
      <c r="DV154" s="20">
        <f t="shared" si="199"/>
        <v>3875.8548380284492</v>
      </c>
    </row>
    <row r="155" spans="3:126">
      <c r="C155" s="1" t="s">
        <v>33</v>
      </c>
      <c r="D155" s="1" t="s">
        <v>610</v>
      </c>
      <c r="E155" s="68">
        <v>0</v>
      </c>
      <c r="F155" s="20">
        <f t="shared" ref="F155:AK156" si="200">IF($E155=0,0,$E155*$E$151*F117)</f>
        <v>0</v>
      </c>
      <c r="G155" s="20">
        <f t="shared" si="200"/>
        <v>0</v>
      </c>
      <c r="H155" s="20">
        <f t="shared" si="200"/>
        <v>0</v>
      </c>
      <c r="I155" s="20">
        <f t="shared" si="200"/>
        <v>0</v>
      </c>
      <c r="J155" s="20">
        <f t="shared" si="200"/>
        <v>0</v>
      </c>
      <c r="K155" s="20">
        <f t="shared" si="200"/>
        <v>0</v>
      </c>
      <c r="L155" s="20">
        <f t="shared" si="200"/>
        <v>0</v>
      </c>
      <c r="M155" s="20">
        <f t="shared" si="200"/>
        <v>0</v>
      </c>
      <c r="N155" s="20">
        <f t="shared" si="200"/>
        <v>0</v>
      </c>
      <c r="O155" s="20">
        <f t="shared" si="200"/>
        <v>0</v>
      </c>
      <c r="P155" s="20">
        <f t="shared" si="200"/>
        <v>0</v>
      </c>
      <c r="Q155" s="20">
        <f t="shared" si="200"/>
        <v>0</v>
      </c>
      <c r="R155" s="20">
        <f t="shared" si="200"/>
        <v>0</v>
      </c>
      <c r="S155" s="20">
        <f t="shared" si="200"/>
        <v>0</v>
      </c>
      <c r="T155" s="20">
        <f t="shared" si="200"/>
        <v>0</v>
      </c>
      <c r="U155" s="20">
        <f t="shared" si="200"/>
        <v>0</v>
      </c>
      <c r="V155" s="20">
        <f t="shared" si="200"/>
        <v>0</v>
      </c>
      <c r="W155" s="20">
        <f t="shared" si="200"/>
        <v>0</v>
      </c>
      <c r="X155" s="20">
        <f t="shared" si="200"/>
        <v>0</v>
      </c>
      <c r="Y155" s="20">
        <f t="shared" si="200"/>
        <v>0</v>
      </c>
      <c r="Z155" s="20">
        <f t="shared" si="200"/>
        <v>0</v>
      </c>
      <c r="AA155" s="20">
        <f t="shared" si="200"/>
        <v>0</v>
      </c>
      <c r="AB155" s="20">
        <f t="shared" si="200"/>
        <v>0</v>
      </c>
      <c r="AC155" s="20">
        <f t="shared" si="200"/>
        <v>0</v>
      </c>
      <c r="AD155" s="20">
        <f t="shared" si="200"/>
        <v>0</v>
      </c>
      <c r="AE155" s="20">
        <f t="shared" si="200"/>
        <v>0</v>
      </c>
      <c r="AF155" s="20">
        <f t="shared" si="200"/>
        <v>0</v>
      </c>
      <c r="AG155" s="20">
        <f t="shared" si="200"/>
        <v>0</v>
      </c>
      <c r="AH155" s="20">
        <f t="shared" si="200"/>
        <v>0</v>
      </c>
      <c r="AI155" s="20">
        <f t="shared" si="200"/>
        <v>0</v>
      </c>
      <c r="AJ155" s="20">
        <f t="shared" si="200"/>
        <v>0</v>
      </c>
      <c r="AK155" s="20">
        <f t="shared" si="200"/>
        <v>0</v>
      </c>
      <c r="AL155" s="20">
        <f t="shared" ref="AL155:BQ156" si="201">IF($E155=0,0,$E155*$E$151*AL117)</f>
        <v>0</v>
      </c>
      <c r="AM155" s="20">
        <f t="shared" si="201"/>
        <v>0</v>
      </c>
      <c r="AN155" s="20">
        <f t="shared" si="201"/>
        <v>0</v>
      </c>
      <c r="AO155" s="20">
        <f t="shared" si="201"/>
        <v>0</v>
      </c>
      <c r="AP155" s="20">
        <f t="shared" si="201"/>
        <v>0</v>
      </c>
      <c r="AQ155" s="20">
        <f t="shared" si="201"/>
        <v>0</v>
      </c>
      <c r="AR155" s="20">
        <f t="shared" si="201"/>
        <v>0</v>
      </c>
      <c r="AS155" s="20">
        <f t="shared" si="201"/>
        <v>0</v>
      </c>
      <c r="AT155" s="20">
        <f t="shared" si="201"/>
        <v>0</v>
      </c>
      <c r="AU155" s="20">
        <f t="shared" si="201"/>
        <v>0</v>
      </c>
      <c r="AV155" s="20">
        <f t="shared" si="201"/>
        <v>0</v>
      </c>
      <c r="AW155" s="20">
        <f t="shared" si="201"/>
        <v>0</v>
      </c>
      <c r="AX155" s="20">
        <f t="shared" si="201"/>
        <v>0</v>
      </c>
      <c r="AY155" s="20">
        <f t="shared" si="201"/>
        <v>0</v>
      </c>
      <c r="AZ155" s="20">
        <f t="shared" si="201"/>
        <v>0</v>
      </c>
      <c r="BA155" s="20">
        <f t="shared" si="201"/>
        <v>0</v>
      </c>
      <c r="BB155" s="20">
        <f t="shared" si="201"/>
        <v>0</v>
      </c>
      <c r="BC155" s="20">
        <f t="shared" si="201"/>
        <v>0</v>
      </c>
      <c r="BD155" s="20">
        <f t="shared" si="201"/>
        <v>0</v>
      </c>
      <c r="BE155" s="20">
        <f t="shared" si="201"/>
        <v>0</v>
      </c>
      <c r="BF155" s="20">
        <f t="shared" si="201"/>
        <v>0</v>
      </c>
      <c r="BG155" s="20">
        <f t="shared" si="201"/>
        <v>0</v>
      </c>
      <c r="BH155" s="20">
        <f t="shared" si="201"/>
        <v>0</v>
      </c>
      <c r="BI155" s="20">
        <f t="shared" si="201"/>
        <v>0</v>
      </c>
      <c r="BJ155" s="20">
        <f t="shared" si="201"/>
        <v>0</v>
      </c>
      <c r="BK155" s="20">
        <f t="shared" si="201"/>
        <v>0</v>
      </c>
      <c r="BL155" s="20">
        <f t="shared" si="201"/>
        <v>0</v>
      </c>
      <c r="BM155" s="20">
        <f t="shared" si="201"/>
        <v>0</v>
      </c>
      <c r="BN155" s="20">
        <f t="shared" si="201"/>
        <v>0</v>
      </c>
      <c r="BO155" s="20">
        <f t="shared" si="201"/>
        <v>0</v>
      </c>
      <c r="BP155" s="20">
        <f t="shared" si="201"/>
        <v>0</v>
      </c>
      <c r="BQ155" s="20">
        <f t="shared" si="201"/>
        <v>0</v>
      </c>
      <c r="BR155" s="20">
        <f t="shared" ref="BR155:CW156" si="202">IF($E155=0,0,$E155*$E$151*BR117)</f>
        <v>0</v>
      </c>
      <c r="BS155" s="20">
        <f t="shared" si="202"/>
        <v>0</v>
      </c>
      <c r="BT155" s="20">
        <f t="shared" si="202"/>
        <v>0</v>
      </c>
      <c r="BU155" s="20">
        <f t="shared" si="202"/>
        <v>0</v>
      </c>
      <c r="BV155" s="20">
        <f t="shared" si="202"/>
        <v>0</v>
      </c>
      <c r="BW155" s="20">
        <f t="shared" si="202"/>
        <v>0</v>
      </c>
      <c r="BX155" s="20">
        <f t="shared" si="202"/>
        <v>0</v>
      </c>
      <c r="BY155" s="20">
        <f t="shared" si="202"/>
        <v>0</v>
      </c>
      <c r="BZ155" s="20">
        <f t="shared" si="202"/>
        <v>0</v>
      </c>
      <c r="CA155" s="20">
        <f t="shared" si="202"/>
        <v>0</v>
      </c>
      <c r="CB155" s="20">
        <f t="shared" si="202"/>
        <v>0</v>
      </c>
      <c r="CC155" s="20">
        <f t="shared" si="202"/>
        <v>0</v>
      </c>
      <c r="CD155" s="20">
        <f t="shared" si="202"/>
        <v>0</v>
      </c>
      <c r="CE155" s="20">
        <f t="shared" si="202"/>
        <v>0</v>
      </c>
      <c r="CF155" s="20">
        <f t="shared" si="202"/>
        <v>0</v>
      </c>
      <c r="CG155" s="20">
        <f t="shared" si="202"/>
        <v>0</v>
      </c>
      <c r="CH155" s="20">
        <f t="shared" si="202"/>
        <v>0</v>
      </c>
      <c r="CI155" s="20">
        <f t="shared" si="202"/>
        <v>0</v>
      </c>
      <c r="CJ155" s="20">
        <f t="shared" si="202"/>
        <v>0</v>
      </c>
      <c r="CK155" s="20">
        <f t="shared" si="202"/>
        <v>0</v>
      </c>
      <c r="CL155" s="20">
        <f t="shared" si="202"/>
        <v>0</v>
      </c>
      <c r="CM155" s="20">
        <f t="shared" si="202"/>
        <v>0</v>
      </c>
      <c r="CN155" s="20">
        <f t="shared" si="202"/>
        <v>0</v>
      </c>
      <c r="CO155" s="20">
        <f t="shared" si="202"/>
        <v>0</v>
      </c>
      <c r="CP155" s="20">
        <f t="shared" si="202"/>
        <v>0</v>
      </c>
      <c r="CQ155" s="20">
        <f t="shared" si="202"/>
        <v>0</v>
      </c>
      <c r="CR155" s="20">
        <f t="shared" si="202"/>
        <v>0</v>
      </c>
      <c r="CS155" s="20">
        <f t="shared" si="202"/>
        <v>0</v>
      </c>
      <c r="CT155" s="20">
        <f t="shared" si="202"/>
        <v>0</v>
      </c>
      <c r="CU155" s="20">
        <f t="shared" si="202"/>
        <v>0</v>
      </c>
      <c r="CV155" s="20">
        <f t="shared" si="202"/>
        <v>0</v>
      </c>
      <c r="CW155" s="20">
        <f t="shared" si="202"/>
        <v>0</v>
      </c>
      <c r="CX155" s="20">
        <f t="shared" ref="CX155:DV156" si="203">IF($E155=0,0,$E155*$E$151*CX117)</f>
        <v>0</v>
      </c>
      <c r="CY155" s="20">
        <f t="shared" si="203"/>
        <v>0</v>
      </c>
      <c r="CZ155" s="20">
        <f t="shared" si="203"/>
        <v>0</v>
      </c>
      <c r="DA155" s="20">
        <f t="shared" si="203"/>
        <v>0</v>
      </c>
      <c r="DB155" s="20">
        <f t="shared" si="203"/>
        <v>0</v>
      </c>
      <c r="DC155" s="20">
        <f t="shared" si="203"/>
        <v>0</v>
      </c>
      <c r="DD155" s="20">
        <f t="shared" si="203"/>
        <v>0</v>
      </c>
      <c r="DE155" s="20">
        <f t="shared" si="203"/>
        <v>0</v>
      </c>
      <c r="DF155" s="20">
        <f t="shared" si="203"/>
        <v>0</v>
      </c>
      <c r="DG155" s="20">
        <f t="shared" si="203"/>
        <v>0</v>
      </c>
      <c r="DH155" s="20">
        <f t="shared" si="203"/>
        <v>0</v>
      </c>
      <c r="DI155" s="20">
        <f t="shared" si="203"/>
        <v>0</v>
      </c>
      <c r="DJ155" s="20">
        <f t="shared" si="203"/>
        <v>0</v>
      </c>
      <c r="DK155" s="20">
        <f t="shared" si="203"/>
        <v>0</v>
      </c>
      <c r="DL155" s="20">
        <f t="shared" si="203"/>
        <v>0</v>
      </c>
      <c r="DM155" s="20">
        <f t="shared" si="203"/>
        <v>0</v>
      </c>
      <c r="DN155" s="20">
        <f t="shared" si="203"/>
        <v>0</v>
      </c>
      <c r="DO155" s="20">
        <f t="shared" si="203"/>
        <v>0</v>
      </c>
      <c r="DP155" s="20">
        <f t="shared" si="203"/>
        <v>0</v>
      </c>
      <c r="DQ155" s="20">
        <f t="shared" si="203"/>
        <v>0</v>
      </c>
      <c r="DR155" s="20">
        <f t="shared" si="203"/>
        <v>0</v>
      </c>
      <c r="DS155" s="20">
        <f t="shared" si="203"/>
        <v>0</v>
      </c>
      <c r="DT155" s="20">
        <f t="shared" si="203"/>
        <v>0</v>
      </c>
      <c r="DU155" s="20">
        <f t="shared" si="203"/>
        <v>0</v>
      </c>
      <c r="DV155" s="20">
        <f t="shared" si="203"/>
        <v>0</v>
      </c>
    </row>
    <row r="156" spans="3:126">
      <c r="C156" s="1" t="s">
        <v>33</v>
      </c>
      <c r="D156" s="1" t="s">
        <v>154</v>
      </c>
      <c r="E156" s="68">
        <v>0.05</v>
      </c>
      <c r="F156" s="20">
        <f t="shared" si="200"/>
        <v>0</v>
      </c>
      <c r="G156" s="20">
        <f t="shared" si="200"/>
        <v>0</v>
      </c>
      <c r="H156" s="20">
        <f t="shared" si="200"/>
        <v>0</v>
      </c>
      <c r="I156" s="20">
        <f t="shared" si="200"/>
        <v>0</v>
      </c>
      <c r="J156" s="20">
        <f t="shared" si="200"/>
        <v>0</v>
      </c>
      <c r="K156" s="20">
        <f t="shared" si="200"/>
        <v>0</v>
      </c>
      <c r="L156" s="20">
        <f t="shared" si="200"/>
        <v>0</v>
      </c>
      <c r="M156" s="20">
        <f t="shared" si="200"/>
        <v>0</v>
      </c>
      <c r="N156" s="20">
        <f t="shared" si="200"/>
        <v>0</v>
      </c>
      <c r="O156" s="20">
        <f t="shared" si="200"/>
        <v>0</v>
      </c>
      <c r="P156" s="20">
        <f t="shared" si="200"/>
        <v>0</v>
      </c>
      <c r="Q156" s="20">
        <f t="shared" si="200"/>
        <v>0</v>
      </c>
      <c r="R156" s="20">
        <f t="shared" si="200"/>
        <v>0</v>
      </c>
      <c r="S156" s="20">
        <f t="shared" si="200"/>
        <v>0</v>
      </c>
      <c r="T156" s="20">
        <f t="shared" si="200"/>
        <v>0</v>
      </c>
      <c r="U156" s="20">
        <f t="shared" si="200"/>
        <v>0</v>
      </c>
      <c r="V156" s="20">
        <f t="shared" si="200"/>
        <v>0</v>
      </c>
      <c r="W156" s="20">
        <f t="shared" si="200"/>
        <v>0</v>
      </c>
      <c r="X156" s="20">
        <f t="shared" si="200"/>
        <v>0</v>
      </c>
      <c r="Y156" s="20">
        <f t="shared" si="200"/>
        <v>0</v>
      </c>
      <c r="Z156" s="20">
        <f t="shared" si="200"/>
        <v>0</v>
      </c>
      <c r="AA156" s="20">
        <f t="shared" si="200"/>
        <v>0</v>
      </c>
      <c r="AB156" s="20">
        <f t="shared" si="200"/>
        <v>0</v>
      </c>
      <c r="AC156" s="20">
        <f t="shared" si="200"/>
        <v>0</v>
      </c>
      <c r="AD156" s="20">
        <f t="shared" si="200"/>
        <v>334.64764375000004</v>
      </c>
      <c r="AE156" s="20">
        <f t="shared" si="200"/>
        <v>334.64764375000004</v>
      </c>
      <c r="AF156" s="20">
        <f t="shared" si="200"/>
        <v>334.64764375000004</v>
      </c>
      <c r="AG156" s="20">
        <f t="shared" si="200"/>
        <v>334.64764375000004</v>
      </c>
      <c r="AH156" s="20">
        <f t="shared" si="200"/>
        <v>334.64764375000004</v>
      </c>
      <c r="AI156" s="20">
        <f t="shared" si="200"/>
        <v>334.64764375000004</v>
      </c>
      <c r="AJ156" s="20">
        <f t="shared" si="200"/>
        <v>334.64764375000004</v>
      </c>
      <c r="AK156" s="20">
        <f t="shared" si="200"/>
        <v>344.68707306250008</v>
      </c>
      <c r="AL156" s="20">
        <f t="shared" si="201"/>
        <v>344.68707306250008</v>
      </c>
      <c r="AM156" s="20">
        <f t="shared" si="201"/>
        <v>344.68707306250008</v>
      </c>
      <c r="AN156" s="20">
        <f t="shared" si="201"/>
        <v>344.68707306250008</v>
      </c>
      <c r="AO156" s="20">
        <f t="shared" si="201"/>
        <v>344.68707306250008</v>
      </c>
      <c r="AP156" s="20">
        <f t="shared" si="201"/>
        <v>344.68707306250008</v>
      </c>
      <c r="AQ156" s="20">
        <f t="shared" si="201"/>
        <v>344.68707306250008</v>
      </c>
      <c r="AR156" s="20">
        <f t="shared" si="201"/>
        <v>344.68707306250008</v>
      </c>
      <c r="AS156" s="20">
        <f t="shared" si="201"/>
        <v>344.68707306250008</v>
      </c>
      <c r="AT156" s="20">
        <f t="shared" si="201"/>
        <v>344.68707306250008</v>
      </c>
      <c r="AU156" s="20">
        <f t="shared" si="201"/>
        <v>344.68707306250008</v>
      </c>
      <c r="AV156" s="20">
        <f t="shared" si="201"/>
        <v>344.68707306250008</v>
      </c>
      <c r="AW156" s="20">
        <f t="shared" si="201"/>
        <v>355.027685254375</v>
      </c>
      <c r="AX156" s="20">
        <f t="shared" si="201"/>
        <v>355.027685254375</v>
      </c>
      <c r="AY156" s="20">
        <f t="shared" si="201"/>
        <v>355.027685254375</v>
      </c>
      <c r="AZ156" s="20">
        <f t="shared" si="201"/>
        <v>355.027685254375</v>
      </c>
      <c r="BA156" s="20">
        <f t="shared" si="201"/>
        <v>355.027685254375</v>
      </c>
      <c r="BB156" s="20">
        <f t="shared" si="201"/>
        <v>355.027685254375</v>
      </c>
      <c r="BC156" s="20">
        <f t="shared" si="201"/>
        <v>355.027685254375</v>
      </c>
      <c r="BD156" s="20">
        <f t="shared" si="201"/>
        <v>355.027685254375</v>
      </c>
      <c r="BE156" s="20">
        <f t="shared" si="201"/>
        <v>355.027685254375</v>
      </c>
      <c r="BF156" s="20">
        <f t="shared" si="201"/>
        <v>355.027685254375</v>
      </c>
      <c r="BG156" s="20">
        <f t="shared" si="201"/>
        <v>355.027685254375</v>
      </c>
      <c r="BH156" s="20">
        <f t="shared" si="201"/>
        <v>355.027685254375</v>
      </c>
      <c r="BI156" s="20">
        <f t="shared" si="201"/>
        <v>365.67851581200625</v>
      </c>
      <c r="BJ156" s="20">
        <f t="shared" si="201"/>
        <v>365.67851581200625</v>
      </c>
      <c r="BK156" s="20">
        <f t="shared" si="201"/>
        <v>365.67851581200625</v>
      </c>
      <c r="BL156" s="20">
        <f t="shared" si="201"/>
        <v>365.67851581200625</v>
      </c>
      <c r="BM156" s="20">
        <f t="shared" si="201"/>
        <v>365.67851581200625</v>
      </c>
      <c r="BN156" s="20">
        <f t="shared" si="201"/>
        <v>365.67851581200625</v>
      </c>
      <c r="BO156" s="20">
        <f t="shared" si="201"/>
        <v>365.67851581200625</v>
      </c>
      <c r="BP156" s="20">
        <f t="shared" si="201"/>
        <v>365.67851581200625</v>
      </c>
      <c r="BQ156" s="20">
        <f t="shared" si="201"/>
        <v>365.67851581200625</v>
      </c>
      <c r="BR156" s="20">
        <f t="shared" si="202"/>
        <v>365.67851581200625</v>
      </c>
      <c r="BS156" s="20">
        <f t="shared" si="202"/>
        <v>365.67851581200625</v>
      </c>
      <c r="BT156" s="20">
        <f t="shared" si="202"/>
        <v>365.67851581200625</v>
      </c>
      <c r="BU156" s="20">
        <f t="shared" si="202"/>
        <v>376.6488712863665</v>
      </c>
      <c r="BV156" s="20">
        <f t="shared" si="202"/>
        <v>376.6488712863665</v>
      </c>
      <c r="BW156" s="20">
        <f t="shared" si="202"/>
        <v>376.6488712863665</v>
      </c>
      <c r="BX156" s="20">
        <f t="shared" si="202"/>
        <v>376.6488712863665</v>
      </c>
      <c r="BY156" s="20">
        <f t="shared" si="202"/>
        <v>376.6488712863665</v>
      </c>
      <c r="BZ156" s="20">
        <f t="shared" si="202"/>
        <v>376.6488712863665</v>
      </c>
      <c r="CA156" s="20">
        <f t="shared" si="202"/>
        <v>376.6488712863665</v>
      </c>
      <c r="CB156" s="20">
        <f t="shared" si="202"/>
        <v>376.6488712863665</v>
      </c>
      <c r="CC156" s="20">
        <f t="shared" si="202"/>
        <v>376.6488712863665</v>
      </c>
      <c r="CD156" s="20">
        <f t="shared" si="202"/>
        <v>376.6488712863665</v>
      </c>
      <c r="CE156" s="20">
        <f t="shared" si="202"/>
        <v>376.6488712863665</v>
      </c>
      <c r="CF156" s="20">
        <f t="shared" si="202"/>
        <v>376.6488712863665</v>
      </c>
      <c r="CG156" s="20">
        <f t="shared" si="202"/>
        <v>387.94833742495757</v>
      </c>
      <c r="CH156" s="20">
        <f t="shared" si="202"/>
        <v>387.94833742495757</v>
      </c>
      <c r="CI156" s="20">
        <f t="shared" si="202"/>
        <v>387.94833742495757</v>
      </c>
      <c r="CJ156" s="20">
        <f t="shared" si="202"/>
        <v>387.94833742495757</v>
      </c>
      <c r="CK156" s="20">
        <f t="shared" si="202"/>
        <v>387.94833742495757</v>
      </c>
      <c r="CL156" s="20">
        <f t="shared" si="202"/>
        <v>387.94833742495757</v>
      </c>
      <c r="CM156" s="20">
        <f t="shared" si="202"/>
        <v>387.94833742495757</v>
      </c>
      <c r="CN156" s="20">
        <f t="shared" si="202"/>
        <v>387.94833742495757</v>
      </c>
      <c r="CO156" s="20">
        <f t="shared" si="202"/>
        <v>387.94833742495757</v>
      </c>
      <c r="CP156" s="20">
        <f t="shared" si="202"/>
        <v>387.94833742495757</v>
      </c>
      <c r="CQ156" s="20">
        <f t="shared" si="202"/>
        <v>387.94833742495757</v>
      </c>
      <c r="CR156" s="20">
        <f t="shared" si="202"/>
        <v>387.94833742495757</v>
      </c>
      <c r="CS156" s="20">
        <f t="shared" si="202"/>
        <v>399.58678754770625</v>
      </c>
      <c r="CT156" s="20">
        <f t="shared" si="202"/>
        <v>399.58678754770625</v>
      </c>
      <c r="CU156" s="20">
        <f t="shared" si="202"/>
        <v>399.58678754770625</v>
      </c>
      <c r="CV156" s="20">
        <f t="shared" si="202"/>
        <v>399.58678754770625</v>
      </c>
      <c r="CW156" s="20">
        <f t="shared" si="202"/>
        <v>399.58678754770625</v>
      </c>
      <c r="CX156" s="20">
        <f t="shared" si="203"/>
        <v>399.58678754770625</v>
      </c>
      <c r="CY156" s="20">
        <f t="shared" si="203"/>
        <v>399.58678754770625</v>
      </c>
      <c r="CZ156" s="20">
        <f t="shared" si="203"/>
        <v>399.58678754770625</v>
      </c>
      <c r="DA156" s="20">
        <f t="shared" si="203"/>
        <v>399.58678754770625</v>
      </c>
      <c r="DB156" s="20">
        <f t="shared" si="203"/>
        <v>399.58678754770625</v>
      </c>
      <c r="DC156" s="20">
        <f t="shared" si="203"/>
        <v>399.58678754770625</v>
      </c>
      <c r="DD156" s="20">
        <f t="shared" si="203"/>
        <v>399.58678754770625</v>
      </c>
      <c r="DE156" s="20">
        <f t="shared" si="203"/>
        <v>411.57439117413742</v>
      </c>
      <c r="DF156" s="20">
        <f t="shared" si="203"/>
        <v>411.57439117413742</v>
      </c>
      <c r="DG156" s="20">
        <f t="shared" si="203"/>
        <v>411.57439117413742</v>
      </c>
      <c r="DH156" s="20">
        <f t="shared" si="203"/>
        <v>411.57439117413742</v>
      </c>
      <c r="DI156" s="20">
        <f t="shared" si="203"/>
        <v>411.57439117413742</v>
      </c>
      <c r="DJ156" s="20">
        <f t="shared" si="203"/>
        <v>411.57439117413742</v>
      </c>
      <c r="DK156" s="20">
        <f t="shared" si="203"/>
        <v>411.57439117413742</v>
      </c>
      <c r="DL156" s="20">
        <f t="shared" si="203"/>
        <v>411.57439117413742</v>
      </c>
      <c r="DM156" s="20">
        <f t="shared" si="203"/>
        <v>411.57439117413742</v>
      </c>
      <c r="DN156" s="20">
        <f t="shared" si="203"/>
        <v>411.57439117413742</v>
      </c>
      <c r="DO156" s="20">
        <f t="shared" si="203"/>
        <v>411.57439117413742</v>
      </c>
      <c r="DP156" s="20">
        <f t="shared" si="203"/>
        <v>411.57439117413742</v>
      </c>
      <c r="DQ156" s="20">
        <f t="shared" si="203"/>
        <v>423.92162290936159</v>
      </c>
      <c r="DR156" s="20">
        <f t="shared" si="203"/>
        <v>423.92162290936159</v>
      </c>
      <c r="DS156" s="20">
        <f t="shared" si="203"/>
        <v>423.92162290936159</v>
      </c>
      <c r="DT156" s="20">
        <f t="shared" si="203"/>
        <v>423.92162290936159</v>
      </c>
      <c r="DU156" s="20">
        <f t="shared" si="203"/>
        <v>423.92162290936159</v>
      </c>
      <c r="DV156" s="20">
        <f t="shared" si="203"/>
        <v>423.92162290936159</v>
      </c>
    </row>
    <row r="157" spans="3:126">
      <c r="C157" s="1" t="s">
        <v>33</v>
      </c>
      <c r="D157" s="1" t="s">
        <v>155</v>
      </c>
      <c r="E157" s="68">
        <v>0</v>
      </c>
      <c r="F157" s="20">
        <f t="shared" ref="F157:AK157" si="204">IF($E157=0,0,$E157*$E$151*F119)</f>
        <v>0</v>
      </c>
      <c r="G157" s="20">
        <f t="shared" si="204"/>
        <v>0</v>
      </c>
      <c r="H157" s="20">
        <f t="shared" si="204"/>
        <v>0</v>
      </c>
      <c r="I157" s="20">
        <f t="shared" si="204"/>
        <v>0</v>
      </c>
      <c r="J157" s="20">
        <f t="shared" si="204"/>
        <v>0</v>
      </c>
      <c r="K157" s="20">
        <f t="shared" si="204"/>
        <v>0</v>
      </c>
      <c r="L157" s="20">
        <f t="shared" si="204"/>
        <v>0</v>
      </c>
      <c r="M157" s="20">
        <f t="shared" si="204"/>
        <v>0</v>
      </c>
      <c r="N157" s="20">
        <f t="shared" si="204"/>
        <v>0</v>
      </c>
      <c r="O157" s="20">
        <f t="shared" si="204"/>
        <v>0</v>
      </c>
      <c r="P157" s="20">
        <f t="shared" si="204"/>
        <v>0</v>
      </c>
      <c r="Q157" s="20">
        <f t="shared" si="204"/>
        <v>0</v>
      </c>
      <c r="R157" s="20">
        <f t="shared" si="204"/>
        <v>0</v>
      </c>
      <c r="S157" s="20">
        <f t="shared" si="204"/>
        <v>0</v>
      </c>
      <c r="T157" s="20">
        <f t="shared" si="204"/>
        <v>0</v>
      </c>
      <c r="U157" s="20">
        <f t="shared" si="204"/>
        <v>0</v>
      </c>
      <c r="V157" s="20">
        <f t="shared" si="204"/>
        <v>0</v>
      </c>
      <c r="W157" s="20">
        <f t="shared" si="204"/>
        <v>0</v>
      </c>
      <c r="X157" s="20">
        <f t="shared" si="204"/>
        <v>0</v>
      </c>
      <c r="Y157" s="20">
        <f t="shared" si="204"/>
        <v>0</v>
      </c>
      <c r="Z157" s="20">
        <f t="shared" si="204"/>
        <v>0</v>
      </c>
      <c r="AA157" s="20">
        <f t="shared" si="204"/>
        <v>0</v>
      </c>
      <c r="AB157" s="20">
        <f t="shared" si="204"/>
        <v>0</v>
      </c>
      <c r="AC157" s="20">
        <f t="shared" si="204"/>
        <v>0</v>
      </c>
      <c r="AD157" s="20">
        <f t="shared" si="204"/>
        <v>0</v>
      </c>
      <c r="AE157" s="20">
        <f t="shared" si="204"/>
        <v>0</v>
      </c>
      <c r="AF157" s="20">
        <f t="shared" si="204"/>
        <v>0</v>
      </c>
      <c r="AG157" s="20">
        <f t="shared" si="204"/>
        <v>0</v>
      </c>
      <c r="AH157" s="20">
        <f t="shared" si="204"/>
        <v>0</v>
      </c>
      <c r="AI157" s="20">
        <f t="shared" si="204"/>
        <v>0</v>
      </c>
      <c r="AJ157" s="20">
        <f t="shared" si="204"/>
        <v>0</v>
      </c>
      <c r="AK157" s="20">
        <f t="shared" si="204"/>
        <v>0</v>
      </c>
      <c r="AL157" s="20">
        <f t="shared" ref="AL157:BQ157" si="205">IF($E157=0,0,$E157*$E$151*AL119)</f>
        <v>0</v>
      </c>
      <c r="AM157" s="20">
        <f t="shared" si="205"/>
        <v>0</v>
      </c>
      <c r="AN157" s="20">
        <f t="shared" si="205"/>
        <v>0</v>
      </c>
      <c r="AO157" s="20">
        <f t="shared" si="205"/>
        <v>0</v>
      </c>
      <c r="AP157" s="20">
        <f t="shared" si="205"/>
        <v>0</v>
      </c>
      <c r="AQ157" s="20">
        <f t="shared" si="205"/>
        <v>0</v>
      </c>
      <c r="AR157" s="20">
        <f t="shared" si="205"/>
        <v>0</v>
      </c>
      <c r="AS157" s="20">
        <f t="shared" si="205"/>
        <v>0</v>
      </c>
      <c r="AT157" s="20">
        <f t="shared" si="205"/>
        <v>0</v>
      </c>
      <c r="AU157" s="20">
        <f t="shared" si="205"/>
        <v>0</v>
      </c>
      <c r="AV157" s="20">
        <f t="shared" si="205"/>
        <v>0</v>
      </c>
      <c r="AW157" s="20">
        <f t="shared" si="205"/>
        <v>0</v>
      </c>
      <c r="AX157" s="20">
        <f t="shared" si="205"/>
        <v>0</v>
      </c>
      <c r="AY157" s="20">
        <f t="shared" si="205"/>
        <v>0</v>
      </c>
      <c r="AZ157" s="20">
        <f t="shared" si="205"/>
        <v>0</v>
      </c>
      <c r="BA157" s="20">
        <f t="shared" si="205"/>
        <v>0</v>
      </c>
      <c r="BB157" s="20">
        <f t="shared" si="205"/>
        <v>0</v>
      </c>
      <c r="BC157" s="20">
        <f t="shared" si="205"/>
        <v>0</v>
      </c>
      <c r="BD157" s="20">
        <f t="shared" si="205"/>
        <v>0</v>
      </c>
      <c r="BE157" s="20">
        <f t="shared" si="205"/>
        <v>0</v>
      </c>
      <c r="BF157" s="20">
        <f t="shared" si="205"/>
        <v>0</v>
      </c>
      <c r="BG157" s="20">
        <f t="shared" si="205"/>
        <v>0</v>
      </c>
      <c r="BH157" s="20">
        <f t="shared" si="205"/>
        <v>0</v>
      </c>
      <c r="BI157" s="20">
        <f t="shared" si="205"/>
        <v>0</v>
      </c>
      <c r="BJ157" s="20">
        <f t="shared" si="205"/>
        <v>0</v>
      </c>
      <c r="BK157" s="20">
        <f t="shared" si="205"/>
        <v>0</v>
      </c>
      <c r="BL157" s="20">
        <f t="shared" si="205"/>
        <v>0</v>
      </c>
      <c r="BM157" s="20">
        <f t="shared" si="205"/>
        <v>0</v>
      </c>
      <c r="BN157" s="20">
        <f t="shared" si="205"/>
        <v>0</v>
      </c>
      <c r="BO157" s="20">
        <f t="shared" si="205"/>
        <v>0</v>
      </c>
      <c r="BP157" s="20">
        <f t="shared" si="205"/>
        <v>0</v>
      </c>
      <c r="BQ157" s="20">
        <f t="shared" si="205"/>
        <v>0</v>
      </c>
      <c r="BR157" s="20">
        <f t="shared" ref="BR157:CW157" si="206">IF($E157=0,0,$E157*$E$151*BR119)</f>
        <v>0</v>
      </c>
      <c r="BS157" s="20">
        <f t="shared" si="206"/>
        <v>0</v>
      </c>
      <c r="BT157" s="20">
        <f t="shared" si="206"/>
        <v>0</v>
      </c>
      <c r="BU157" s="20">
        <f t="shared" si="206"/>
        <v>0</v>
      </c>
      <c r="BV157" s="20">
        <f t="shared" si="206"/>
        <v>0</v>
      </c>
      <c r="BW157" s="20">
        <f t="shared" si="206"/>
        <v>0</v>
      </c>
      <c r="BX157" s="20">
        <f t="shared" si="206"/>
        <v>0</v>
      </c>
      <c r="BY157" s="20">
        <f t="shared" si="206"/>
        <v>0</v>
      </c>
      <c r="BZ157" s="20">
        <f t="shared" si="206"/>
        <v>0</v>
      </c>
      <c r="CA157" s="20">
        <f t="shared" si="206"/>
        <v>0</v>
      </c>
      <c r="CB157" s="20">
        <f t="shared" si="206"/>
        <v>0</v>
      </c>
      <c r="CC157" s="20">
        <f t="shared" si="206"/>
        <v>0</v>
      </c>
      <c r="CD157" s="20">
        <f t="shared" si="206"/>
        <v>0</v>
      </c>
      <c r="CE157" s="20">
        <f t="shared" si="206"/>
        <v>0</v>
      </c>
      <c r="CF157" s="20">
        <f t="shared" si="206"/>
        <v>0</v>
      </c>
      <c r="CG157" s="20">
        <f t="shared" si="206"/>
        <v>0</v>
      </c>
      <c r="CH157" s="20">
        <f t="shared" si="206"/>
        <v>0</v>
      </c>
      <c r="CI157" s="20">
        <f t="shared" si="206"/>
        <v>0</v>
      </c>
      <c r="CJ157" s="20">
        <f t="shared" si="206"/>
        <v>0</v>
      </c>
      <c r="CK157" s="20">
        <f t="shared" si="206"/>
        <v>0</v>
      </c>
      <c r="CL157" s="20">
        <f t="shared" si="206"/>
        <v>0</v>
      </c>
      <c r="CM157" s="20">
        <f t="shared" si="206"/>
        <v>0</v>
      </c>
      <c r="CN157" s="20">
        <f t="shared" si="206"/>
        <v>0</v>
      </c>
      <c r="CO157" s="20">
        <f t="shared" si="206"/>
        <v>0</v>
      </c>
      <c r="CP157" s="20">
        <f t="shared" si="206"/>
        <v>0</v>
      </c>
      <c r="CQ157" s="20">
        <f t="shared" si="206"/>
        <v>0</v>
      </c>
      <c r="CR157" s="20">
        <f t="shared" si="206"/>
        <v>0</v>
      </c>
      <c r="CS157" s="20">
        <f t="shared" si="206"/>
        <v>0</v>
      </c>
      <c r="CT157" s="20">
        <f t="shared" si="206"/>
        <v>0</v>
      </c>
      <c r="CU157" s="20">
        <f t="shared" si="206"/>
        <v>0</v>
      </c>
      <c r="CV157" s="20">
        <f t="shared" si="206"/>
        <v>0</v>
      </c>
      <c r="CW157" s="20">
        <f t="shared" si="206"/>
        <v>0</v>
      </c>
      <c r="CX157" s="20">
        <f t="shared" ref="CX157:DV157" si="207">IF($E157=0,0,$E157*$E$151*CX119)</f>
        <v>0</v>
      </c>
      <c r="CY157" s="20">
        <f t="shared" si="207"/>
        <v>0</v>
      </c>
      <c r="CZ157" s="20">
        <f t="shared" si="207"/>
        <v>0</v>
      </c>
      <c r="DA157" s="20">
        <f t="shared" si="207"/>
        <v>0</v>
      </c>
      <c r="DB157" s="20">
        <f t="shared" si="207"/>
        <v>0</v>
      </c>
      <c r="DC157" s="20">
        <f t="shared" si="207"/>
        <v>0</v>
      </c>
      <c r="DD157" s="20">
        <f t="shared" si="207"/>
        <v>0</v>
      </c>
      <c r="DE157" s="20">
        <f t="shared" si="207"/>
        <v>0</v>
      </c>
      <c r="DF157" s="20">
        <f t="shared" si="207"/>
        <v>0</v>
      </c>
      <c r="DG157" s="20">
        <f t="shared" si="207"/>
        <v>0</v>
      </c>
      <c r="DH157" s="20">
        <f t="shared" si="207"/>
        <v>0</v>
      </c>
      <c r="DI157" s="20">
        <f t="shared" si="207"/>
        <v>0</v>
      </c>
      <c r="DJ157" s="20">
        <f t="shared" si="207"/>
        <v>0</v>
      </c>
      <c r="DK157" s="20">
        <f t="shared" si="207"/>
        <v>0</v>
      </c>
      <c r="DL157" s="20">
        <f t="shared" si="207"/>
        <v>0</v>
      </c>
      <c r="DM157" s="20">
        <f t="shared" si="207"/>
        <v>0</v>
      </c>
      <c r="DN157" s="20">
        <f t="shared" si="207"/>
        <v>0</v>
      </c>
      <c r="DO157" s="20">
        <f t="shared" si="207"/>
        <v>0</v>
      </c>
      <c r="DP157" s="20">
        <f t="shared" si="207"/>
        <v>0</v>
      </c>
      <c r="DQ157" s="20">
        <f t="shared" si="207"/>
        <v>0</v>
      </c>
      <c r="DR157" s="20">
        <f t="shared" si="207"/>
        <v>0</v>
      </c>
      <c r="DS157" s="20">
        <f t="shared" si="207"/>
        <v>0</v>
      </c>
      <c r="DT157" s="20">
        <f t="shared" si="207"/>
        <v>0</v>
      </c>
      <c r="DU157" s="20">
        <f t="shared" si="207"/>
        <v>0</v>
      </c>
      <c r="DV157" s="20">
        <f t="shared" si="207"/>
        <v>0</v>
      </c>
    </row>
    <row r="158" spans="3:126">
      <c r="C158" s="1" t="s">
        <v>28</v>
      </c>
      <c r="D158" s="1" t="s">
        <v>151</v>
      </c>
      <c r="E158" s="68">
        <v>0</v>
      </c>
      <c r="F158" s="20">
        <f t="shared" ref="F158:AK158" si="208">IF($E158=0,0,$E158*$E$151*F120)</f>
        <v>0</v>
      </c>
      <c r="G158" s="20">
        <f t="shared" si="208"/>
        <v>0</v>
      </c>
      <c r="H158" s="20">
        <f t="shared" si="208"/>
        <v>0</v>
      </c>
      <c r="I158" s="20">
        <f t="shared" si="208"/>
        <v>0</v>
      </c>
      <c r="J158" s="20">
        <f t="shared" si="208"/>
        <v>0</v>
      </c>
      <c r="K158" s="20">
        <f t="shared" si="208"/>
        <v>0</v>
      </c>
      <c r="L158" s="20">
        <f t="shared" si="208"/>
        <v>0</v>
      </c>
      <c r="M158" s="20">
        <f t="shared" si="208"/>
        <v>0</v>
      </c>
      <c r="N158" s="20">
        <f t="shared" si="208"/>
        <v>0</v>
      </c>
      <c r="O158" s="20">
        <f t="shared" si="208"/>
        <v>0</v>
      </c>
      <c r="P158" s="20">
        <f t="shared" si="208"/>
        <v>0</v>
      </c>
      <c r="Q158" s="20">
        <f t="shared" si="208"/>
        <v>0</v>
      </c>
      <c r="R158" s="20">
        <f t="shared" si="208"/>
        <v>0</v>
      </c>
      <c r="S158" s="20">
        <f t="shared" si="208"/>
        <v>0</v>
      </c>
      <c r="T158" s="20">
        <f t="shared" si="208"/>
        <v>0</v>
      </c>
      <c r="U158" s="20">
        <f t="shared" si="208"/>
        <v>0</v>
      </c>
      <c r="V158" s="20">
        <f t="shared" si="208"/>
        <v>0</v>
      </c>
      <c r="W158" s="20">
        <f t="shared" si="208"/>
        <v>0</v>
      </c>
      <c r="X158" s="20">
        <f t="shared" si="208"/>
        <v>0</v>
      </c>
      <c r="Y158" s="20">
        <f t="shared" si="208"/>
        <v>0</v>
      </c>
      <c r="Z158" s="20">
        <f t="shared" si="208"/>
        <v>0</v>
      </c>
      <c r="AA158" s="20">
        <f t="shared" si="208"/>
        <v>0</v>
      </c>
      <c r="AB158" s="20">
        <f t="shared" si="208"/>
        <v>0</v>
      </c>
      <c r="AC158" s="20">
        <f t="shared" si="208"/>
        <v>0</v>
      </c>
      <c r="AD158" s="20">
        <f t="shared" si="208"/>
        <v>0</v>
      </c>
      <c r="AE158" s="20">
        <f t="shared" si="208"/>
        <v>0</v>
      </c>
      <c r="AF158" s="20">
        <f t="shared" si="208"/>
        <v>0</v>
      </c>
      <c r="AG158" s="20">
        <f t="shared" si="208"/>
        <v>0</v>
      </c>
      <c r="AH158" s="20">
        <f t="shared" si="208"/>
        <v>0</v>
      </c>
      <c r="AI158" s="20">
        <f t="shared" si="208"/>
        <v>0</v>
      </c>
      <c r="AJ158" s="20">
        <f t="shared" si="208"/>
        <v>0</v>
      </c>
      <c r="AK158" s="20">
        <f t="shared" si="208"/>
        <v>0</v>
      </c>
      <c r="AL158" s="20">
        <f t="shared" ref="AL158:BQ158" si="209">IF($E158=0,0,$E158*$E$151*AL120)</f>
        <v>0</v>
      </c>
      <c r="AM158" s="20">
        <f t="shared" si="209"/>
        <v>0</v>
      </c>
      <c r="AN158" s="20">
        <f t="shared" si="209"/>
        <v>0</v>
      </c>
      <c r="AO158" s="20">
        <f t="shared" si="209"/>
        <v>0</v>
      </c>
      <c r="AP158" s="20">
        <f t="shared" si="209"/>
        <v>0</v>
      </c>
      <c r="AQ158" s="20">
        <f t="shared" si="209"/>
        <v>0</v>
      </c>
      <c r="AR158" s="20">
        <f t="shared" si="209"/>
        <v>0</v>
      </c>
      <c r="AS158" s="20">
        <f t="shared" si="209"/>
        <v>0</v>
      </c>
      <c r="AT158" s="20">
        <f t="shared" si="209"/>
        <v>0</v>
      </c>
      <c r="AU158" s="20">
        <f t="shared" si="209"/>
        <v>0</v>
      </c>
      <c r="AV158" s="20">
        <f t="shared" si="209"/>
        <v>0</v>
      </c>
      <c r="AW158" s="20">
        <f t="shared" si="209"/>
        <v>0</v>
      </c>
      <c r="AX158" s="20">
        <f t="shared" si="209"/>
        <v>0</v>
      </c>
      <c r="AY158" s="20">
        <f t="shared" si="209"/>
        <v>0</v>
      </c>
      <c r="AZ158" s="20">
        <f t="shared" si="209"/>
        <v>0</v>
      </c>
      <c r="BA158" s="20">
        <f t="shared" si="209"/>
        <v>0</v>
      </c>
      <c r="BB158" s="20">
        <f t="shared" si="209"/>
        <v>0</v>
      </c>
      <c r="BC158" s="20">
        <f t="shared" si="209"/>
        <v>0</v>
      </c>
      <c r="BD158" s="20">
        <f t="shared" si="209"/>
        <v>0</v>
      </c>
      <c r="BE158" s="20">
        <f t="shared" si="209"/>
        <v>0</v>
      </c>
      <c r="BF158" s="20">
        <f t="shared" si="209"/>
        <v>0</v>
      </c>
      <c r="BG158" s="20">
        <f t="shared" si="209"/>
        <v>0</v>
      </c>
      <c r="BH158" s="20">
        <f t="shared" si="209"/>
        <v>0</v>
      </c>
      <c r="BI158" s="20">
        <f t="shared" si="209"/>
        <v>0</v>
      </c>
      <c r="BJ158" s="20">
        <f t="shared" si="209"/>
        <v>0</v>
      </c>
      <c r="BK158" s="20">
        <f t="shared" si="209"/>
        <v>0</v>
      </c>
      <c r="BL158" s="20">
        <f t="shared" si="209"/>
        <v>0</v>
      </c>
      <c r="BM158" s="20">
        <f t="shared" si="209"/>
        <v>0</v>
      </c>
      <c r="BN158" s="20">
        <f t="shared" si="209"/>
        <v>0</v>
      </c>
      <c r="BO158" s="20">
        <f t="shared" si="209"/>
        <v>0</v>
      </c>
      <c r="BP158" s="20">
        <f t="shared" si="209"/>
        <v>0</v>
      </c>
      <c r="BQ158" s="20">
        <f t="shared" si="209"/>
        <v>0</v>
      </c>
      <c r="BR158" s="20">
        <f t="shared" ref="BR158:CW158" si="210">IF($E158=0,0,$E158*$E$151*BR120)</f>
        <v>0</v>
      </c>
      <c r="BS158" s="20">
        <f t="shared" si="210"/>
        <v>0</v>
      </c>
      <c r="BT158" s="20">
        <f t="shared" si="210"/>
        <v>0</v>
      </c>
      <c r="BU158" s="20">
        <f t="shared" si="210"/>
        <v>0</v>
      </c>
      <c r="BV158" s="20">
        <f t="shared" si="210"/>
        <v>0</v>
      </c>
      <c r="BW158" s="20">
        <f t="shared" si="210"/>
        <v>0</v>
      </c>
      <c r="BX158" s="20">
        <f t="shared" si="210"/>
        <v>0</v>
      </c>
      <c r="BY158" s="20">
        <f t="shared" si="210"/>
        <v>0</v>
      </c>
      <c r="BZ158" s="20">
        <f t="shared" si="210"/>
        <v>0</v>
      </c>
      <c r="CA158" s="20">
        <f t="shared" si="210"/>
        <v>0</v>
      </c>
      <c r="CB158" s="20">
        <f t="shared" si="210"/>
        <v>0</v>
      </c>
      <c r="CC158" s="20">
        <f t="shared" si="210"/>
        <v>0</v>
      </c>
      <c r="CD158" s="20">
        <f t="shared" si="210"/>
        <v>0</v>
      </c>
      <c r="CE158" s="20">
        <f t="shared" si="210"/>
        <v>0</v>
      </c>
      <c r="CF158" s="20">
        <f t="shared" si="210"/>
        <v>0</v>
      </c>
      <c r="CG158" s="20">
        <f t="shared" si="210"/>
        <v>0</v>
      </c>
      <c r="CH158" s="20">
        <f t="shared" si="210"/>
        <v>0</v>
      </c>
      <c r="CI158" s="20">
        <f t="shared" si="210"/>
        <v>0</v>
      </c>
      <c r="CJ158" s="20">
        <f t="shared" si="210"/>
        <v>0</v>
      </c>
      <c r="CK158" s="20">
        <f t="shared" si="210"/>
        <v>0</v>
      </c>
      <c r="CL158" s="20">
        <f t="shared" si="210"/>
        <v>0</v>
      </c>
      <c r="CM158" s="20">
        <f t="shared" si="210"/>
        <v>0</v>
      </c>
      <c r="CN158" s="20">
        <f t="shared" si="210"/>
        <v>0</v>
      </c>
      <c r="CO158" s="20">
        <f t="shared" si="210"/>
        <v>0</v>
      </c>
      <c r="CP158" s="20">
        <f t="shared" si="210"/>
        <v>0</v>
      </c>
      <c r="CQ158" s="20">
        <f t="shared" si="210"/>
        <v>0</v>
      </c>
      <c r="CR158" s="20">
        <f t="shared" si="210"/>
        <v>0</v>
      </c>
      <c r="CS158" s="20">
        <f t="shared" si="210"/>
        <v>0</v>
      </c>
      <c r="CT158" s="20">
        <f t="shared" si="210"/>
        <v>0</v>
      </c>
      <c r="CU158" s="20">
        <f t="shared" si="210"/>
        <v>0</v>
      </c>
      <c r="CV158" s="20">
        <f t="shared" si="210"/>
        <v>0</v>
      </c>
      <c r="CW158" s="20">
        <f t="shared" si="210"/>
        <v>0</v>
      </c>
      <c r="CX158" s="20">
        <f t="shared" ref="CX158:DV158" si="211">IF($E158=0,0,$E158*$E$151*CX120)</f>
        <v>0</v>
      </c>
      <c r="CY158" s="20">
        <f t="shared" si="211"/>
        <v>0</v>
      </c>
      <c r="CZ158" s="20">
        <f t="shared" si="211"/>
        <v>0</v>
      </c>
      <c r="DA158" s="20">
        <f t="shared" si="211"/>
        <v>0</v>
      </c>
      <c r="DB158" s="20">
        <f t="shared" si="211"/>
        <v>0</v>
      </c>
      <c r="DC158" s="20">
        <f t="shared" si="211"/>
        <v>0</v>
      </c>
      <c r="DD158" s="20">
        <f t="shared" si="211"/>
        <v>0</v>
      </c>
      <c r="DE158" s="20">
        <f t="shared" si="211"/>
        <v>0</v>
      </c>
      <c r="DF158" s="20">
        <f t="shared" si="211"/>
        <v>0</v>
      </c>
      <c r="DG158" s="20">
        <f t="shared" si="211"/>
        <v>0</v>
      </c>
      <c r="DH158" s="20">
        <f t="shared" si="211"/>
        <v>0</v>
      </c>
      <c r="DI158" s="20">
        <f t="shared" si="211"/>
        <v>0</v>
      </c>
      <c r="DJ158" s="20">
        <f t="shared" si="211"/>
        <v>0</v>
      </c>
      <c r="DK158" s="20">
        <f t="shared" si="211"/>
        <v>0</v>
      </c>
      <c r="DL158" s="20">
        <f t="shared" si="211"/>
        <v>0</v>
      </c>
      <c r="DM158" s="20">
        <f t="shared" si="211"/>
        <v>0</v>
      </c>
      <c r="DN158" s="20">
        <f t="shared" si="211"/>
        <v>0</v>
      </c>
      <c r="DO158" s="20">
        <f t="shared" si="211"/>
        <v>0</v>
      </c>
      <c r="DP158" s="20">
        <f t="shared" si="211"/>
        <v>0</v>
      </c>
      <c r="DQ158" s="20">
        <f t="shared" si="211"/>
        <v>0</v>
      </c>
      <c r="DR158" s="20">
        <f t="shared" si="211"/>
        <v>0</v>
      </c>
      <c r="DS158" s="20">
        <f t="shared" si="211"/>
        <v>0</v>
      </c>
      <c r="DT158" s="20">
        <f t="shared" si="211"/>
        <v>0</v>
      </c>
      <c r="DU158" s="20">
        <f t="shared" si="211"/>
        <v>0</v>
      </c>
      <c r="DV158" s="20">
        <f t="shared" si="211"/>
        <v>0</v>
      </c>
    </row>
    <row r="159" spans="3:126">
      <c r="C159" s="1" t="s">
        <v>28</v>
      </c>
      <c r="D159" s="1" t="s">
        <v>611</v>
      </c>
      <c r="E159" s="68">
        <v>0</v>
      </c>
      <c r="F159" s="20">
        <f t="shared" ref="F159:AK159" si="212">IF($E159=0,0,$E159*$E$151*F121)</f>
        <v>0</v>
      </c>
      <c r="G159" s="20">
        <f t="shared" si="212"/>
        <v>0</v>
      </c>
      <c r="H159" s="20">
        <f t="shared" si="212"/>
        <v>0</v>
      </c>
      <c r="I159" s="20">
        <f t="shared" si="212"/>
        <v>0</v>
      </c>
      <c r="J159" s="20">
        <f t="shared" si="212"/>
        <v>0</v>
      </c>
      <c r="K159" s="20">
        <f t="shared" si="212"/>
        <v>0</v>
      </c>
      <c r="L159" s="20">
        <f t="shared" si="212"/>
        <v>0</v>
      </c>
      <c r="M159" s="20">
        <f t="shared" si="212"/>
        <v>0</v>
      </c>
      <c r="N159" s="20">
        <f t="shared" si="212"/>
        <v>0</v>
      </c>
      <c r="O159" s="20">
        <f t="shared" si="212"/>
        <v>0</v>
      </c>
      <c r="P159" s="20">
        <f t="shared" si="212"/>
        <v>0</v>
      </c>
      <c r="Q159" s="20">
        <f t="shared" si="212"/>
        <v>0</v>
      </c>
      <c r="R159" s="20">
        <f t="shared" si="212"/>
        <v>0</v>
      </c>
      <c r="S159" s="20">
        <f t="shared" si="212"/>
        <v>0</v>
      </c>
      <c r="T159" s="20">
        <f t="shared" si="212"/>
        <v>0</v>
      </c>
      <c r="U159" s="20">
        <f t="shared" si="212"/>
        <v>0</v>
      </c>
      <c r="V159" s="20">
        <f t="shared" si="212"/>
        <v>0</v>
      </c>
      <c r="W159" s="20">
        <f t="shared" si="212"/>
        <v>0</v>
      </c>
      <c r="X159" s="20">
        <f t="shared" si="212"/>
        <v>0</v>
      </c>
      <c r="Y159" s="20">
        <f t="shared" si="212"/>
        <v>0</v>
      </c>
      <c r="Z159" s="20">
        <f t="shared" si="212"/>
        <v>0</v>
      </c>
      <c r="AA159" s="20">
        <f t="shared" si="212"/>
        <v>0</v>
      </c>
      <c r="AB159" s="20">
        <f t="shared" si="212"/>
        <v>0</v>
      </c>
      <c r="AC159" s="20">
        <f t="shared" si="212"/>
        <v>0</v>
      </c>
      <c r="AD159" s="20">
        <f t="shared" si="212"/>
        <v>0</v>
      </c>
      <c r="AE159" s="20">
        <f t="shared" si="212"/>
        <v>0</v>
      </c>
      <c r="AF159" s="20">
        <f t="shared" si="212"/>
        <v>0</v>
      </c>
      <c r="AG159" s="20">
        <f t="shared" si="212"/>
        <v>0</v>
      </c>
      <c r="AH159" s="20">
        <f t="shared" si="212"/>
        <v>0</v>
      </c>
      <c r="AI159" s="20">
        <f t="shared" si="212"/>
        <v>0</v>
      </c>
      <c r="AJ159" s="20">
        <f t="shared" si="212"/>
        <v>0</v>
      </c>
      <c r="AK159" s="20">
        <f t="shared" si="212"/>
        <v>0</v>
      </c>
      <c r="AL159" s="20">
        <f t="shared" ref="AL159:BQ159" si="213">IF($E159=0,0,$E159*$E$151*AL121)</f>
        <v>0</v>
      </c>
      <c r="AM159" s="20">
        <f t="shared" si="213"/>
        <v>0</v>
      </c>
      <c r="AN159" s="20">
        <f t="shared" si="213"/>
        <v>0</v>
      </c>
      <c r="AO159" s="20">
        <f t="shared" si="213"/>
        <v>0</v>
      </c>
      <c r="AP159" s="20">
        <f t="shared" si="213"/>
        <v>0</v>
      </c>
      <c r="AQ159" s="20">
        <f t="shared" si="213"/>
        <v>0</v>
      </c>
      <c r="AR159" s="20">
        <f t="shared" si="213"/>
        <v>0</v>
      </c>
      <c r="AS159" s="20">
        <f t="shared" si="213"/>
        <v>0</v>
      </c>
      <c r="AT159" s="20">
        <f t="shared" si="213"/>
        <v>0</v>
      </c>
      <c r="AU159" s="20">
        <f t="shared" si="213"/>
        <v>0</v>
      </c>
      <c r="AV159" s="20">
        <f t="shared" si="213"/>
        <v>0</v>
      </c>
      <c r="AW159" s="20">
        <f t="shared" si="213"/>
        <v>0</v>
      </c>
      <c r="AX159" s="20">
        <f t="shared" si="213"/>
        <v>0</v>
      </c>
      <c r="AY159" s="20">
        <f t="shared" si="213"/>
        <v>0</v>
      </c>
      <c r="AZ159" s="20">
        <f t="shared" si="213"/>
        <v>0</v>
      </c>
      <c r="BA159" s="20">
        <f t="shared" si="213"/>
        <v>0</v>
      </c>
      <c r="BB159" s="20">
        <f t="shared" si="213"/>
        <v>0</v>
      </c>
      <c r="BC159" s="20">
        <f t="shared" si="213"/>
        <v>0</v>
      </c>
      <c r="BD159" s="20">
        <f t="shared" si="213"/>
        <v>0</v>
      </c>
      <c r="BE159" s="20">
        <f t="shared" si="213"/>
        <v>0</v>
      </c>
      <c r="BF159" s="20">
        <f t="shared" si="213"/>
        <v>0</v>
      </c>
      <c r="BG159" s="20">
        <f t="shared" si="213"/>
        <v>0</v>
      </c>
      <c r="BH159" s="20">
        <f t="shared" si="213"/>
        <v>0</v>
      </c>
      <c r="BI159" s="20">
        <f t="shared" si="213"/>
        <v>0</v>
      </c>
      <c r="BJ159" s="20">
        <f t="shared" si="213"/>
        <v>0</v>
      </c>
      <c r="BK159" s="20">
        <f t="shared" si="213"/>
        <v>0</v>
      </c>
      <c r="BL159" s="20">
        <f t="shared" si="213"/>
        <v>0</v>
      </c>
      <c r="BM159" s="20">
        <f t="shared" si="213"/>
        <v>0</v>
      </c>
      <c r="BN159" s="20">
        <f t="shared" si="213"/>
        <v>0</v>
      </c>
      <c r="BO159" s="20">
        <f t="shared" si="213"/>
        <v>0</v>
      </c>
      <c r="BP159" s="20">
        <f t="shared" si="213"/>
        <v>0</v>
      </c>
      <c r="BQ159" s="20">
        <f t="shared" si="213"/>
        <v>0</v>
      </c>
      <c r="BR159" s="20">
        <f t="shared" ref="BR159:CW159" si="214">IF($E159=0,0,$E159*$E$151*BR121)</f>
        <v>0</v>
      </c>
      <c r="BS159" s="20">
        <f t="shared" si="214"/>
        <v>0</v>
      </c>
      <c r="BT159" s="20">
        <f t="shared" si="214"/>
        <v>0</v>
      </c>
      <c r="BU159" s="20">
        <f t="shared" si="214"/>
        <v>0</v>
      </c>
      <c r="BV159" s="20">
        <f t="shared" si="214"/>
        <v>0</v>
      </c>
      <c r="BW159" s="20">
        <f t="shared" si="214"/>
        <v>0</v>
      </c>
      <c r="BX159" s="20">
        <f t="shared" si="214"/>
        <v>0</v>
      </c>
      <c r="BY159" s="20">
        <f t="shared" si="214"/>
        <v>0</v>
      </c>
      <c r="BZ159" s="20">
        <f t="shared" si="214"/>
        <v>0</v>
      </c>
      <c r="CA159" s="20">
        <f t="shared" si="214"/>
        <v>0</v>
      </c>
      <c r="CB159" s="20">
        <f t="shared" si="214"/>
        <v>0</v>
      </c>
      <c r="CC159" s="20">
        <f t="shared" si="214"/>
        <v>0</v>
      </c>
      <c r="CD159" s="20">
        <f t="shared" si="214"/>
        <v>0</v>
      </c>
      <c r="CE159" s="20">
        <f t="shared" si="214"/>
        <v>0</v>
      </c>
      <c r="CF159" s="20">
        <f t="shared" si="214"/>
        <v>0</v>
      </c>
      <c r="CG159" s="20">
        <f t="shared" si="214"/>
        <v>0</v>
      </c>
      <c r="CH159" s="20">
        <f t="shared" si="214"/>
        <v>0</v>
      </c>
      <c r="CI159" s="20">
        <f t="shared" si="214"/>
        <v>0</v>
      </c>
      <c r="CJ159" s="20">
        <f t="shared" si="214"/>
        <v>0</v>
      </c>
      <c r="CK159" s="20">
        <f t="shared" si="214"/>
        <v>0</v>
      </c>
      <c r="CL159" s="20">
        <f t="shared" si="214"/>
        <v>0</v>
      </c>
      <c r="CM159" s="20">
        <f t="shared" si="214"/>
        <v>0</v>
      </c>
      <c r="CN159" s="20">
        <f t="shared" si="214"/>
        <v>0</v>
      </c>
      <c r="CO159" s="20">
        <f t="shared" si="214"/>
        <v>0</v>
      </c>
      <c r="CP159" s="20">
        <f t="shared" si="214"/>
        <v>0</v>
      </c>
      <c r="CQ159" s="20">
        <f t="shared" si="214"/>
        <v>0</v>
      </c>
      <c r="CR159" s="20">
        <f t="shared" si="214"/>
        <v>0</v>
      </c>
      <c r="CS159" s="20">
        <f t="shared" si="214"/>
        <v>0</v>
      </c>
      <c r="CT159" s="20">
        <f t="shared" si="214"/>
        <v>0</v>
      </c>
      <c r="CU159" s="20">
        <f t="shared" si="214"/>
        <v>0</v>
      </c>
      <c r="CV159" s="20">
        <f t="shared" si="214"/>
        <v>0</v>
      </c>
      <c r="CW159" s="20">
        <f t="shared" si="214"/>
        <v>0</v>
      </c>
      <c r="CX159" s="20">
        <f t="shared" ref="CX159:DV159" si="215">IF($E159=0,0,$E159*$E$151*CX121)</f>
        <v>0</v>
      </c>
      <c r="CY159" s="20">
        <f t="shared" si="215"/>
        <v>0</v>
      </c>
      <c r="CZ159" s="20">
        <f t="shared" si="215"/>
        <v>0</v>
      </c>
      <c r="DA159" s="20">
        <f t="shared" si="215"/>
        <v>0</v>
      </c>
      <c r="DB159" s="20">
        <f t="shared" si="215"/>
        <v>0</v>
      </c>
      <c r="DC159" s="20">
        <f t="shared" si="215"/>
        <v>0</v>
      </c>
      <c r="DD159" s="20">
        <f t="shared" si="215"/>
        <v>0</v>
      </c>
      <c r="DE159" s="20">
        <f t="shared" si="215"/>
        <v>0</v>
      </c>
      <c r="DF159" s="20">
        <f t="shared" si="215"/>
        <v>0</v>
      </c>
      <c r="DG159" s="20">
        <f t="shared" si="215"/>
        <v>0</v>
      </c>
      <c r="DH159" s="20">
        <f t="shared" si="215"/>
        <v>0</v>
      </c>
      <c r="DI159" s="20">
        <f t="shared" si="215"/>
        <v>0</v>
      </c>
      <c r="DJ159" s="20">
        <f t="shared" si="215"/>
        <v>0</v>
      </c>
      <c r="DK159" s="20">
        <f t="shared" si="215"/>
        <v>0</v>
      </c>
      <c r="DL159" s="20">
        <f t="shared" si="215"/>
        <v>0</v>
      </c>
      <c r="DM159" s="20">
        <f t="shared" si="215"/>
        <v>0</v>
      </c>
      <c r="DN159" s="20">
        <f t="shared" si="215"/>
        <v>0</v>
      </c>
      <c r="DO159" s="20">
        <f t="shared" si="215"/>
        <v>0</v>
      </c>
      <c r="DP159" s="20">
        <f t="shared" si="215"/>
        <v>0</v>
      </c>
      <c r="DQ159" s="20">
        <f t="shared" si="215"/>
        <v>0</v>
      </c>
      <c r="DR159" s="20">
        <f t="shared" si="215"/>
        <v>0</v>
      </c>
      <c r="DS159" s="20">
        <f t="shared" si="215"/>
        <v>0</v>
      </c>
      <c r="DT159" s="20">
        <f t="shared" si="215"/>
        <v>0</v>
      </c>
      <c r="DU159" s="20">
        <f t="shared" si="215"/>
        <v>0</v>
      </c>
      <c r="DV159" s="20">
        <f t="shared" si="215"/>
        <v>0</v>
      </c>
    </row>
    <row r="160" spans="3:126">
      <c r="C160" s="1" t="s">
        <v>43</v>
      </c>
      <c r="D160" s="1" t="s">
        <v>612</v>
      </c>
      <c r="E160" s="68">
        <v>0.05</v>
      </c>
      <c r="F160" s="20">
        <f t="shared" ref="F160:AK160" si="216">IF($E160=0,0,$E160*$E$151*F122)</f>
        <v>0</v>
      </c>
      <c r="G160" s="20">
        <f t="shared" si="216"/>
        <v>0</v>
      </c>
      <c r="H160" s="20">
        <f t="shared" si="216"/>
        <v>0</v>
      </c>
      <c r="I160" s="20">
        <f t="shared" si="216"/>
        <v>0</v>
      </c>
      <c r="J160" s="20">
        <f t="shared" si="216"/>
        <v>0</v>
      </c>
      <c r="K160" s="20">
        <f t="shared" si="216"/>
        <v>0</v>
      </c>
      <c r="L160" s="20">
        <f t="shared" si="216"/>
        <v>0</v>
      </c>
      <c r="M160" s="20">
        <f t="shared" si="216"/>
        <v>0</v>
      </c>
      <c r="N160" s="20">
        <f t="shared" si="216"/>
        <v>0</v>
      </c>
      <c r="O160" s="20">
        <f t="shared" si="216"/>
        <v>0</v>
      </c>
      <c r="P160" s="20">
        <f t="shared" si="216"/>
        <v>0</v>
      </c>
      <c r="Q160" s="20">
        <f t="shared" si="216"/>
        <v>0</v>
      </c>
      <c r="R160" s="20">
        <f t="shared" si="216"/>
        <v>0</v>
      </c>
      <c r="S160" s="20">
        <f t="shared" si="216"/>
        <v>0</v>
      </c>
      <c r="T160" s="20">
        <f t="shared" si="216"/>
        <v>0</v>
      </c>
      <c r="U160" s="20">
        <f t="shared" si="216"/>
        <v>0</v>
      </c>
      <c r="V160" s="20">
        <f t="shared" si="216"/>
        <v>0</v>
      </c>
      <c r="W160" s="20">
        <f t="shared" si="216"/>
        <v>0</v>
      </c>
      <c r="X160" s="20">
        <f t="shared" si="216"/>
        <v>0</v>
      </c>
      <c r="Y160" s="20">
        <f t="shared" si="216"/>
        <v>0</v>
      </c>
      <c r="Z160" s="20">
        <f t="shared" si="216"/>
        <v>0</v>
      </c>
      <c r="AA160" s="20">
        <f t="shared" si="216"/>
        <v>0</v>
      </c>
      <c r="AB160" s="20">
        <f t="shared" si="216"/>
        <v>0</v>
      </c>
      <c r="AC160" s="20">
        <f t="shared" si="216"/>
        <v>0</v>
      </c>
      <c r="AD160" s="20">
        <f t="shared" si="216"/>
        <v>669.29528750000009</v>
      </c>
      <c r="AE160" s="20">
        <f t="shared" si="216"/>
        <v>669.29528750000009</v>
      </c>
      <c r="AF160" s="20">
        <f t="shared" si="216"/>
        <v>669.29528750000009</v>
      </c>
      <c r="AG160" s="20">
        <f t="shared" si="216"/>
        <v>669.29528750000009</v>
      </c>
      <c r="AH160" s="20">
        <f t="shared" si="216"/>
        <v>669.29528750000009</v>
      </c>
      <c r="AI160" s="20">
        <f t="shared" si="216"/>
        <v>669.29528750000009</v>
      </c>
      <c r="AJ160" s="20">
        <f t="shared" si="216"/>
        <v>669.29528750000009</v>
      </c>
      <c r="AK160" s="20">
        <f t="shared" si="216"/>
        <v>689.37414612500015</v>
      </c>
      <c r="AL160" s="20">
        <f t="shared" ref="AL160:BQ160" si="217">IF($E160=0,0,$E160*$E$151*AL122)</f>
        <v>689.37414612500015</v>
      </c>
      <c r="AM160" s="20">
        <f t="shared" si="217"/>
        <v>689.37414612500015</v>
      </c>
      <c r="AN160" s="20">
        <f t="shared" si="217"/>
        <v>689.37414612500015</v>
      </c>
      <c r="AO160" s="20">
        <f t="shared" si="217"/>
        <v>689.37414612500015</v>
      </c>
      <c r="AP160" s="20">
        <f t="shared" si="217"/>
        <v>689.37414612500015</v>
      </c>
      <c r="AQ160" s="20">
        <f t="shared" si="217"/>
        <v>689.37414612500015</v>
      </c>
      <c r="AR160" s="20">
        <f t="shared" si="217"/>
        <v>689.37414612500015</v>
      </c>
      <c r="AS160" s="20">
        <f t="shared" si="217"/>
        <v>689.37414612500015</v>
      </c>
      <c r="AT160" s="20">
        <f t="shared" si="217"/>
        <v>689.37414612500015</v>
      </c>
      <c r="AU160" s="20">
        <f t="shared" si="217"/>
        <v>689.37414612500015</v>
      </c>
      <c r="AV160" s="20">
        <f t="shared" si="217"/>
        <v>689.37414612500015</v>
      </c>
      <c r="AW160" s="20">
        <f t="shared" si="217"/>
        <v>710.05537050875</v>
      </c>
      <c r="AX160" s="20">
        <f t="shared" si="217"/>
        <v>710.05537050875</v>
      </c>
      <c r="AY160" s="20">
        <f t="shared" si="217"/>
        <v>710.05537050875</v>
      </c>
      <c r="AZ160" s="20">
        <f t="shared" si="217"/>
        <v>710.05537050875</v>
      </c>
      <c r="BA160" s="20">
        <f t="shared" si="217"/>
        <v>710.05537050875</v>
      </c>
      <c r="BB160" s="20">
        <f t="shared" si="217"/>
        <v>710.05537050875</v>
      </c>
      <c r="BC160" s="20">
        <f t="shared" si="217"/>
        <v>710.05537050875</v>
      </c>
      <c r="BD160" s="20">
        <f t="shared" si="217"/>
        <v>710.05537050875</v>
      </c>
      <c r="BE160" s="20">
        <f t="shared" si="217"/>
        <v>710.05537050875</v>
      </c>
      <c r="BF160" s="20">
        <f t="shared" si="217"/>
        <v>710.05537050875</v>
      </c>
      <c r="BG160" s="20">
        <f t="shared" si="217"/>
        <v>710.05537050875</v>
      </c>
      <c r="BH160" s="20">
        <f t="shared" si="217"/>
        <v>710.05537050875</v>
      </c>
      <c r="BI160" s="20">
        <f t="shared" si="217"/>
        <v>731.35703162401251</v>
      </c>
      <c r="BJ160" s="20">
        <f t="shared" si="217"/>
        <v>731.35703162401251</v>
      </c>
      <c r="BK160" s="20">
        <f t="shared" si="217"/>
        <v>731.35703162401251</v>
      </c>
      <c r="BL160" s="20">
        <f t="shared" si="217"/>
        <v>731.35703162401251</v>
      </c>
      <c r="BM160" s="20">
        <f t="shared" si="217"/>
        <v>731.35703162401251</v>
      </c>
      <c r="BN160" s="20">
        <f t="shared" si="217"/>
        <v>731.35703162401251</v>
      </c>
      <c r="BO160" s="20">
        <f t="shared" si="217"/>
        <v>731.35703162401251</v>
      </c>
      <c r="BP160" s="20">
        <f t="shared" si="217"/>
        <v>731.35703162401251</v>
      </c>
      <c r="BQ160" s="20">
        <f t="shared" si="217"/>
        <v>731.35703162401251</v>
      </c>
      <c r="BR160" s="20">
        <f t="shared" ref="BR160:CW160" si="218">IF($E160=0,0,$E160*$E$151*BR122)</f>
        <v>731.35703162401251</v>
      </c>
      <c r="BS160" s="20">
        <f t="shared" si="218"/>
        <v>731.35703162401251</v>
      </c>
      <c r="BT160" s="20">
        <f t="shared" si="218"/>
        <v>731.35703162401251</v>
      </c>
      <c r="BU160" s="20">
        <f t="shared" si="218"/>
        <v>753.297742572733</v>
      </c>
      <c r="BV160" s="20">
        <f t="shared" si="218"/>
        <v>753.297742572733</v>
      </c>
      <c r="BW160" s="20">
        <f t="shared" si="218"/>
        <v>753.297742572733</v>
      </c>
      <c r="BX160" s="20">
        <f t="shared" si="218"/>
        <v>753.297742572733</v>
      </c>
      <c r="BY160" s="20">
        <f t="shared" si="218"/>
        <v>753.297742572733</v>
      </c>
      <c r="BZ160" s="20">
        <f t="shared" si="218"/>
        <v>753.297742572733</v>
      </c>
      <c r="CA160" s="20">
        <f t="shared" si="218"/>
        <v>753.297742572733</v>
      </c>
      <c r="CB160" s="20">
        <f t="shared" si="218"/>
        <v>753.297742572733</v>
      </c>
      <c r="CC160" s="20">
        <f t="shared" si="218"/>
        <v>753.297742572733</v>
      </c>
      <c r="CD160" s="20">
        <f t="shared" si="218"/>
        <v>753.297742572733</v>
      </c>
      <c r="CE160" s="20">
        <f t="shared" si="218"/>
        <v>753.297742572733</v>
      </c>
      <c r="CF160" s="20">
        <f t="shared" si="218"/>
        <v>753.297742572733</v>
      </c>
      <c r="CG160" s="20">
        <f t="shared" si="218"/>
        <v>775.89667484991514</v>
      </c>
      <c r="CH160" s="20">
        <f t="shared" si="218"/>
        <v>775.89667484991514</v>
      </c>
      <c r="CI160" s="20">
        <f t="shared" si="218"/>
        <v>775.89667484991514</v>
      </c>
      <c r="CJ160" s="20">
        <f t="shared" si="218"/>
        <v>775.89667484991514</v>
      </c>
      <c r="CK160" s="20">
        <f t="shared" si="218"/>
        <v>775.89667484991514</v>
      </c>
      <c r="CL160" s="20">
        <f t="shared" si="218"/>
        <v>775.89667484991514</v>
      </c>
      <c r="CM160" s="20">
        <f t="shared" si="218"/>
        <v>775.89667484991514</v>
      </c>
      <c r="CN160" s="20">
        <f t="shared" si="218"/>
        <v>775.89667484991514</v>
      </c>
      <c r="CO160" s="20">
        <f t="shared" si="218"/>
        <v>775.89667484991514</v>
      </c>
      <c r="CP160" s="20">
        <f t="shared" si="218"/>
        <v>775.89667484991514</v>
      </c>
      <c r="CQ160" s="20">
        <f t="shared" si="218"/>
        <v>775.89667484991514</v>
      </c>
      <c r="CR160" s="20">
        <f t="shared" si="218"/>
        <v>775.89667484991514</v>
      </c>
      <c r="CS160" s="20">
        <f t="shared" si="218"/>
        <v>799.1735750954125</v>
      </c>
      <c r="CT160" s="20">
        <f t="shared" si="218"/>
        <v>799.1735750954125</v>
      </c>
      <c r="CU160" s="20">
        <f t="shared" si="218"/>
        <v>799.1735750954125</v>
      </c>
      <c r="CV160" s="20">
        <f t="shared" si="218"/>
        <v>799.1735750954125</v>
      </c>
      <c r="CW160" s="20">
        <f t="shared" si="218"/>
        <v>799.1735750954125</v>
      </c>
      <c r="CX160" s="20">
        <f t="shared" ref="CX160:DV160" si="219">IF($E160=0,0,$E160*$E$151*CX122)</f>
        <v>799.1735750954125</v>
      </c>
      <c r="CY160" s="20">
        <f t="shared" si="219"/>
        <v>799.1735750954125</v>
      </c>
      <c r="CZ160" s="20">
        <f t="shared" si="219"/>
        <v>799.1735750954125</v>
      </c>
      <c r="DA160" s="20">
        <f t="shared" si="219"/>
        <v>799.1735750954125</v>
      </c>
      <c r="DB160" s="20">
        <f t="shared" si="219"/>
        <v>799.1735750954125</v>
      </c>
      <c r="DC160" s="20">
        <f t="shared" si="219"/>
        <v>799.1735750954125</v>
      </c>
      <c r="DD160" s="20">
        <f t="shared" si="219"/>
        <v>799.1735750954125</v>
      </c>
      <c r="DE160" s="20">
        <f t="shared" si="219"/>
        <v>823.14878234827484</v>
      </c>
      <c r="DF160" s="20">
        <f t="shared" si="219"/>
        <v>823.14878234827484</v>
      </c>
      <c r="DG160" s="20">
        <f t="shared" si="219"/>
        <v>823.14878234827484</v>
      </c>
      <c r="DH160" s="20">
        <f t="shared" si="219"/>
        <v>823.14878234827484</v>
      </c>
      <c r="DI160" s="20">
        <f t="shared" si="219"/>
        <v>823.14878234827484</v>
      </c>
      <c r="DJ160" s="20">
        <f t="shared" si="219"/>
        <v>823.14878234827484</v>
      </c>
      <c r="DK160" s="20">
        <f t="shared" si="219"/>
        <v>823.14878234827484</v>
      </c>
      <c r="DL160" s="20">
        <f t="shared" si="219"/>
        <v>823.14878234827484</v>
      </c>
      <c r="DM160" s="20">
        <f t="shared" si="219"/>
        <v>823.14878234827484</v>
      </c>
      <c r="DN160" s="20">
        <f t="shared" si="219"/>
        <v>823.14878234827484</v>
      </c>
      <c r="DO160" s="20">
        <f t="shared" si="219"/>
        <v>823.14878234827484</v>
      </c>
      <c r="DP160" s="20">
        <f t="shared" si="219"/>
        <v>823.14878234827484</v>
      </c>
      <c r="DQ160" s="20">
        <f t="shared" si="219"/>
        <v>847.84324581872318</v>
      </c>
      <c r="DR160" s="20">
        <f t="shared" si="219"/>
        <v>847.84324581872318</v>
      </c>
      <c r="DS160" s="20">
        <f t="shared" si="219"/>
        <v>847.84324581872318</v>
      </c>
      <c r="DT160" s="20">
        <f t="shared" si="219"/>
        <v>847.84324581872318</v>
      </c>
      <c r="DU160" s="20">
        <f t="shared" si="219"/>
        <v>847.84324581872318</v>
      </c>
      <c r="DV160" s="20">
        <f t="shared" si="219"/>
        <v>847.84324581872318</v>
      </c>
    </row>
    <row r="161" spans="3:126">
      <c r="C161" s="1" t="s">
        <v>43</v>
      </c>
      <c r="D161" s="1" t="s">
        <v>613</v>
      </c>
      <c r="E161" s="68">
        <v>0</v>
      </c>
      <c r="F161" s="20">
        <f t="shared" ref="F161:AK161" si="220">IF($E161=0,0,$E161*$E$151*F123)</f>
        <v>0</v>
      </c>
      <c r="G161" s="20">
        <f t="shared" si="220"/>
        <v>0</v>
      </c>
      <c r="H161" s="20">
        <f t="shared" si="220"/>
        <v>0</v>
      </c>
      <c r="I161" s="20">
        <f t="shared" si="220"/>
        <v>0</v>
      </c>
      <c r="J161" s="20">
        <f t="shared" si="220"/>
        <v>0</v>
      </c>
      <c r="K161" s="20">
        <f t="shared" si="220"/>
        <v>0</v>
      </c>
      <c r="L161" s="20">
        <f t="shared" si="220"/>
        <v>0</v>
      </c>
      <c r="M161" s="20">
        <f t="shared" si="220"/>
        <v>0</v>
      </c>
      <c r="N161" s="20">
        <f t="shared" si="220"/>
        <v>0</v>
      </c>
      <c r="O161" s="20">
        <f t="shared" si="220"/>
        <v>0</v>
      </c>
      <c r="P161" s="20">
        <f t="shared" si="220"/>
        <v>0</v>
      </c>
      <c r="Q161" s="20">
        <f t="shared" si="220"/>
        <v>0</v>
      </c>
      <c r="R161" s="20">
        <f t="shared" si="220"/>
        <v>0</v>
      </c>
      <c r="S161" s="20">
        <f t="shared" si="220"/>
        <v>0</v>
      </c>
      <c r="T161" s="20">
        <f t="shared" si="220"/>
        <v>0</v>
      </c>
      <c r="U161" s="20">
        <f t="shared" si="220"/>
        <v>0</v>
      </c>
      <c r="V161" s="20">
        <f t="shared" si="220"/>
        <v>0</v>
      </c>
      <c r="W161" s="20">
        <f t="shared" si="220"/>
        <v>0</v>
      </c>
      <c r="X161" s="20">
        <f t="shared" si="220"/>
        <v>0</v>
      </c>
      <c r="Y161" s="20">
        <f t="shared" si="220"/>
        <v>0</v>
      </c>
      <c r="Z161" s="20">
        <f t="shared" si="220"/>
        <v>0</v>
      </c>
      <c r="AA161" s="20">
        <f t="shared" si="220"/>
        <v>0</v>
      </c>
      <c r="AB161" s="20">
        <f t="shared" si="220"/>
        <v>0</v>
      </c>
      <c r="AC161" s="20">
        <f t="shared" si="220"/>
        <v>0</v>
      </c>
      <c r="AD161" s="20">
        <f t="shared" si="220"/>
        <v>0</v>
      </c>
      <c r="AE161" s="20">
        <f t="shared" si="220"/>
        <v>0</v>
      </c>
      <c r="AF161" s="20">
        <f t="shared" si="220"/>
        <v>0</v>
      </c>
      <c r="AG161" s="20">
        <f t="shared" si="220"/>
        <v>0</v>
      </c>
      <c r="AH161" s="20">
        <f t="shared" si="220"/>
        <v>0</v>
      </c>
      <c r="AI161" s="20">
        <f t="shared" si="220"/>
        <v>0</v>
      </c>
      <c r="AJ161" s="20">
        <f t="shared" si="220"/>
        <v>0</v>
      </c>
      <c r="AK161" s="20">
        <f t="shared" si="220"/>
        <v>0</v>
      </c>
      <c r="AL161" s="20">
        <f t="shared" ref="AL161:BQ161" si="221">IF($E161=0,0,$E161*$E$151*AL123)</f>
        <v>0</v>
      </c>
      <c r="AM161" s="20">
        <f t="shared" si="221"/>
        <v>0</v>
      </c>
      <c r="AN161" s="20">
        <f t="shared" si="221"/>
        <v>0</v>
      </c>
      <c r="AO161" s="20">
        <f t="shared" si="221"/>
        <v>0</v>
      </c>
      <c r="AP161" s="20">
        <f t="shared" si="221"/>
        <v>0</v>
      </c>
      <c r="AQ161" s="20">
        <f t="shared" si="221"/>
        <v>0</v>
      </c>
      <c r="AR161" s="20">
        <f t="shared" si="221"/>
        <v>0</v>
      </c>
      <c r="AS161" s="20">
        <f t="shared" si="221"/>
        <v>0</v>
      </c>
      <c r="AT161" s="20">
        <f t="shared" si="221"/>
        <v>0</v>
      </c>
      <c r="AU161" s="20">
        <f t="shared" si="221"/>
        <v>0</v>
      </c>
      <c r="AV161" s="20">
        <f t="shared" si="221"/>
        <v>0</v>
      </c>
      <c r="AW161" s="20">
        <f t="shared" si="221"/>
        <v>0</v>
      </c>
      <c r="AX161" s="20">
        <f t="shared" si="221"/>
        <v>0</v>
      </c>
      <c r="AY161" s="20">
        <f t="shared" si="221"/>
        <v>0</v>
      </c>
      <c r="AZ161" s="20">
        <f t="shared" si="221"/>
        <v>0</v>
      </c>
      <c r="BA161" s="20">
        <f t="shared" si="221"/>
        <v>0</v>
      </c>
      <c r="BB161" s="20">
        <f t="shared" si="221"/>
        <v>0</v>
      </c>
      <c r="BC161" s="20">
        <f t="shared" si="221"/>
        <v>0</v>
      </c>
      <c r="BD161" s="20">
        <f t="shared" si="221"/>
        <v>0</v>
      </c>
      <c r="BE161" s="20">
        <f t="shared" si="221"/>
        <v>0</v>
      </c>
      <c r="BF161" s="20">
        <f t="shared" si="221"/>
        <v>0</v>
      </c>
      <c r="BG161" s="20">
        <f t="shared" si="221"/>
        <v>0</v>
      </c>
      <c r="BH161" s="20">
        <f t="shared" si="221"/>
        <v>0</v>
      </c>
      <c r="BI161" s="20">
        <f t="shared" si="221"/>
        <v>0</v>
      </c>
      <c r="BJ161" s="20">
        <f t="shared" si="221"/>
        <v>0</v>
      </c>
      <c r="BK161" s="20">
        <f t="shared" si="221"/>
        <v>0</v>
      </c>
      <c r="BL161" s="20">
        <f t="shared" si="221"/>
        <v>0</v>
      </c>
      <c r="BM161" s="20">
        <f t="shared" si="221"/>
        <v>0</v>
      </c>
      <c r="BN161" s="20">
        <f t="shared" si="221"/>
        <v>0</v>
      </c>
      <c r="BO161" s="20">
        <f t="shared" si="221"/>
        <v>0</v>
      </c>
      <c r="BP161" s="20">
        <f t="shared" si="221"/>
        <v>0</v>
      </c>
      <c r="BQ161" s="20">
        <f t="shared" si="221"/>
        <v>0</v>
      </c>
      <c r="BR161" s="20">
        <f t="shared" ref="BR161:CW161" si="222">IF($E161=0,0,$E161*$E$151*BR123)</f>
        <v>0</v>
      </c>
      <c r="BS161" s="20">
        <f t="shared" si="222"/>
        <v>0</v>
      </c>
      <c r="BT161" s="20">
        <f t="shared" si="222"/>
        <v>0</v>
      </c>
      <c r="BU161" s="20">
        <f t="shared" si="222"/>
        <v>0</v>
      </c>
      <c r="BV161" s="20">
        <f t="shared" si="222"/>
        <v>0</v>
      </c>
      <c r="BW161" s="20">
        <f t="shared" si="222"/>
        <v>0</v>
      </c>
      <c r="BX161" s="20">
        <f t="shared" si="222"/>
        <v>0</v>
      </c>
      <c r="BY161" s="20">
        <f t="shared" si="222"/>
        <v>0</v>
      </c>
      <c r="BZ161" s="20">
        <f t="shared" si="222"/>
        <v>0</v>
      </c>
      <c r="CA161" s="20">
        <f t="shared" si="222"/>
        <v>0</v>
      </c>
      <c r="CB161" s="20">
        <f t="shared" si="222"/>
        <v>0</v>
      </c>
      <c r="CC161" s="20">
        <f t="shared" si="222"/>
        <v>0</v>
      </c>
      <c r="CD161" s="20">
        <f t="shared" si="222"/>
        <v>0</v>
      </c>
      <c r="CE161" s="20">
        <f t="shared" si="222"/>
        <v>0</v>
      </c>
      <c r="CF161" s="20">
        <f t="shared" si="222"/>
        <v>0</v>
      </c>
      <c r="CG161" s="20">
        <f t="shared" si="222"/>
        <v>0</v>
      </c>
      <c r="CH161" s="20">
        <f t="shared" si="222"/>
        <v>0</v>
      </c>
      <c r="CI161" s="20">
        <f t="shared" si="222"/>
        <v>0</v>
      </c>
      <c r="CJ161" s="20">
        <f t="shared" si="222"/>
        <v>0</v>
      </c>
      <c r="CK161" s="20">
        <f t="shared" si="222"/>
        <v>0</v>
      </c>
      <c r="CL161" s="20">
        <f t="shared" si="222"/>
        <v>0</v>
      </c>
      <c r="CM161" s="20">
        <f t="shared" si="222"/>
        <v>0</v>
      </c>
      <c r="CN161" s="20">
        <f t="shared" si="222"/>
        <v>0</v>
      </c>
      <c r="CO161" s="20">
        <f t="shared" si="222"/>
        <v>0</v>
      </c>
      <c r="CP161" s="20">
        <f t="shared" si="222"/>
        <v>0</v>
      </c>
      <c r="CQ161" s="20">
        <f t="shared" si="222"/>
        <v>0</v>
      </c>
      <c r="CR161" s="20">
        <f t="shared" si="222"/>
        <v>0</v>
      </c>
      <c r="CS161" s="20">
        <f t="shared" si="222"/>
        <v>0</v>
      </c>
      <c r="CT161" s="20">
        <f t="shared" si="222"/>
        <v>0</v>
      </c>
      <c r="CU161" s="20">
        <f t="shared" si="222"/>
        <v>0</v>
      </c>
      <c r="CV161" s="20">
        <f t="shared" si="222"/>
        <v>0</v>
      </c>
      <c r="CW161" s="20">
        <f t="shared" si="222"/>
        <v>0</v>
      </c>
      <c r="CX161" s="20">
        <f t="shared" ref="CX161:DV161" si="223">IF($E161=0,0,$E161*$E$151*CX123)</f>
        <v>0</v>
      </c>
      <c r="CY161" s="20">
        <f t="shared" si="223"/>
        <v>0</v>
      </c>
      <c r="CZ161" s="20">
        <f t="shared" si="223"/>
        <v>0</v>
      </c>
      <c r="DA161" s="20">
        <f t="shared" si="223"/>
        <v>0</v>
      </c>
      <c r="DB161" s="20">
        <f t="shared" si="223"/>
        <v>0</v>
      </c>
      <c r="DC161" s="20">
        <f t="shared" si="223"/>
        <v>0</v>
      </c>
      <c r="DD161" s="20">
        <f t="shared" si="223"/>
        <v>0</v>
      </c>
      <c r="DE161" s="20">
        <f t="shared" si="223"/>
        <v>0</v>
      </c>
      <c r="DF161" s="20">
        <f t="shared" si="223"/>
        <v>0</v>
      </c>
      <c r="DG161" s="20">
        <f t="shared" si="223"/>
        <v>0</v>
      </c>
      <c r="DH161" s="20">
        <f t="shared" si="223"/>
        <v>0</v>
      </c>
      <c r="DI161" s="20">
        <f t="shared" si="223"/>
        <v>0</v>
      </c>
      <c r="DJ161" s="20">
        <f t="shared" si="223"/>
        <v>0</v>
      </c>
      <c r="DK161" s="20">
        <f t="shared" si="223"/>
        <v>0</v>
      </c>
      <c r="DL161" s="20">
        <f t="shared" si="223"/>
        <v>0</v>
      </c>
      <c r="DM161" s="20">
        <f t="shared" si="223"/>
        <v>0</v>
      </c>
      <c r="DN161" s="20">
        <f t="shared" si="223"/>
        <v>0</v>
      </c>
      <c r="DO161" s="20">
        <f t="shared" si="223"/>
        <v>0</v>
      </c>
      <c r="DP161" s="20">
        <f t="shared" si="223"/>
        <v>0</v>
      </c>
      <c r="DQ161" s="20">
        <f t="shared" si="223"/>
        <v>0</v>
      </c>
      <c r="DR161" s="20">
        <f t="shared" si="223"/>
        <v>0</v>
      </c>
      <c r="DS161" s="20">
        <f t="shared" si="223"/>
        <v>0</v>
      </c>
      <c r="DT161" s="20">
        <f t="shared" si="223"/>
        <v>0</v>
      </c>
      <c r="DU161" s="20">
        <f t="shared" si="223"/>
        <v>0</v>
      </c>
      <c r="DV161" s="20">
        <f t="shared" si="223"/>
        <v>0</v>
      </c>
    </row>
    <row r="162" spans="3:126">
      <c r="C162" s="1" t="s">
        <v>43</v>
      </c>
      <c r="D162" s="1" t="s">
        <v>145</v>
      </c>
      <c r="E162" s="68">
        <v>0</v>
      </c>
      <c r="F162" s="20">
        <f t="shared" ref="F162:AK162" si="224">IF($E162=0,0,$E162*$E$151*F124)</f>
        <v>0</v>
      </c>
      <c r="G162" s="20">
        <f t="shared" si="224"/>
        <v>0</v>
      </c>
      <c r="H162" s="20">
        <f t="shared" si="224"/>
        <v>0</v>
      </c>
      <c r="I162" s="20">
        <f t="shared" si="224"/>
        <v>0</v>
      </c>
      <c r="J162" s="20">
        <f t="shared" si="224"/>
        <v>0</v>
      </c>
      <c r="K162" s="20">
        <f t="shared" si="224"/>
        <v>0</v>
      </c>
      <c r="L162" s="20">
        <f t="shared" si="224"/>
        <v>0</v>
      </c>
      <c r="M162" s="20">
        <f t="shared" si="224"/>
        <v>0</v>
      </c>
      <c r="N162" s="20">
        <f t="shared" si="224"/>
        <v>0</v>
      </c>
      <c r="O162" s="20">
        <f t="shared" si="224"/>
        <v>0</v>
      </c>
      <c r="P162" s="20">
        <f t="shared" si="224"/>
        <v>0</v>
      </c>
      <c r="Q162" s="20">
        <f t="shared" si="224"/>
        <v>0</v>
      </c>
      <c r="R162" s="20">
        <f t="shared" si="224"/>
        <v>0</v>
      </c>
      <c r="S162" s="20">
        <f t="shared" si="224"/>
        <v>0</v>
      </c>
      <c r="T162" s="20">
        <f t="shared" si="224"/>
        <v>0</v>
      </c>
      <c r="U162" s="20">
        <f t="shared" si="224"/>
        <v>0</v>
      </c>
      <c r="V162" s="20">
        <f t="shared" si="224"/>
        <v>0</v>
      </c>
      <c r="W162" s="20">
        <f t="shared" si="224"/>
        <v>0</v>
      </c>
      <c r="X162" s="20">
        <f t="shared" si="224"/>
        <v>0</v>
      </c>
      <c r="Y162" s="20">
        <f t="shared" si="224"/>
        <v>0</v>
      </c>
      <c r="Z162" s="20">
        <f t="shared" si="224"/>
        <v>0</v>
      </c>
      <c r="AA162" s="20">
        <f t="shared" si="224"/>
        <v>0</v>
      </c>
      <c r="AB162" s="20">
        <f t="shared" si="224"/>
        <v>0</v>
      </c>
      <c r="AC162" s="20">
        <f t="shared" si="224"/>
        <v>0</v>
      </c>
      <c r="AD162" s="20">
        <f t="shared" si="224"/>
        <v>0</v>
      </c>
      <c r="AE162" s="20">
        <f t="shared" si="224"/>
        <v>0</v>
      </c>
      <c r="AF162" s="20">
        <f t="shared" si="224"/>
        <v>0</v>
      </c>
      <c r="AG162" s="20">
        <f t="shared" si="224"/>
        <v>0</v>
      </c>
      <c r="AH162" s="20">
        <f t="shared" si="224"/>
        <v>0</v>
      </c>
      <c r="AI162" s="20">
        <f t="shared" si="224"/>
        <v>0</v>
      </c>
      <c r="AJ162" s="20">
        <f t="shared" si="224"/>
        <v>0</v>
      </c>
      <c r="AK162" s="20">
        <f t="shared" si="224"/>
        <v>0</v>
      </c>
      <c r="AL162" s="20">
        <f t="shared" ref="AL162:BQ162" si="225">IF($E162=0,0,$E162*$E$151*AL124)</f>
        <v>0</v>
      </c>
      <c r="AM162" s="20">
        <f t="shared" si="225"/>
        <v>0</v>
      </c>
      <c r="AN162" s="20">
        <f t="shared" si="225"/>
        <v>0</v>
      </c>
      <c r="AO162" s="20">
        <f t="shared" si="225"/>
        <v>0</v>
      </c>
      <c r="AP162" s="20">
        <f t="shared" si="225"/>
        <v>0</v>
      </c>
      <c r="AQ162" s="20">
        <f t="shared" si="225"/>
        <v>0</v>
      </c>
      <c r="AR162" s="20">
        <f t="shared" si="225"/>
        <v>0</v>
      </c>
      <c r="AS162" s="20">
        <f t="shared" si="225"/>
        <v>0</v>
      </c>
      <c r="AT162" s="20">
        <f t="shared" si="225"/>
        <v>0</v>
      </c>
      <c r="AU162" s="20">
        <f t="shared" si="225"/>
        <v>0</v>
      </c>
      <c r="AV162" s="20">
        <f t="shared" si="225"/>
        <v>0</v>
      </c>
      <c r="AW162" s="20">
        <f t="shared" si="225"/>
        <v>0</v>
      </c>
      <c r="AX162" s="20">
        <f t="shared" si="225"/>
        <v>0</v>
      </c>
      <c r="AY162" s="20">
        <f t="shared" si="225"/>
        <v>0</v>
      </c>
      <c r="AZ162" s="20">
        <f t="shared" si="225"/>
        <v>0</v>
      </c>
      <c r="BA162" s="20">
        <f t="shared" si="225"/>
        <v>0</v>
      </c>
      <c r="BB162" s="20">
        <f t="shared" si="225"/>
        <v>0</v>
      </c>
      <c r="BC162" s="20">
        <f t="shared" si="225"/>
        <v>0</v>
      </c>
      <c r="BD162" s="20">
        <f t="shared" si="225"/>
        <v>0</v>
      </c>
      <c r="BE162" s="20">
        <f t="shared" si="225"/>
        <v>0</v>
      </c>
      <c r="BF162" s="20">
        <f t="shared" si="225"/>
        <v>0</v>
      </c>
      <c r="BG162" s="20">
        <f t="shared" si="225"/>
        <v>0</v>
      </c>
      <c r="BH162" s="20">
        <f t="shared" si="225"/>
        <v>0</v>
      </c>
      <c r="BI162" s="20">
        <f t="shared" si="225"/>
        <v>0</v>
      </c>
      <c r="BJ162" s="20">
        <f t="shared" si="225"/>
        <v>0</v>
      </c>
      <c r="BK162" s="20">
        <f t="shared" si="225"/>
        <v>0</v>
      </c>
      <c r="BL162" s="20">
        <f t="shared" si="225"/>
        <v>0</v>
      </c>
      <c r="BM162" s="20">
        <f t="shared" si="225"/>
        <v>0</v>
      </c>
      <c r="BN162" s="20">
        <f t="shared" si="225"/>
        <v>0</v>
      </c>
      <c r="BO162" s="20">
        <f t="shared" si="225"/>
        <v>0</v>
      </c>
      <c r="BP162" s="20">
        <f t="shared" si="225"/>
        <v>0</v>
      </c>
      <c r="BQ162" s="20">
        <f t="shared" si="225"/>
        <v>0</v>
      </c>
      <c r="BR162" s="20">
        <f t="shared" ref="BR162:CW162" si="226">IF($E162=0,0,$E162*$E$151*BR124)</f>
        <v>0</v>
      </c>
      <c r="BS162" s="20">
        <f t="shared" si="226"/>
        <v>0</v>
      </c>
      <c r="BT162" s="20">
        <f t="shared" si="226"/>
        <v>0</v>
      </c>
      <c r="BU162" s="20">
        <f t="shared" si="226"/>
        <v>0</v>
      </c>
      <c r="BV162" s="20">
        <f t="shared" si="226"/>
        <v>0</v>
      </c>
      <c r="BW162" s="20">
        <f t="shared" si="226"/>
        <v>0</v>
      </c>
      <c r="BX162" s="20">
        <f t="shared" si="226"/>
        <v>0</v>
      </c>
      <c r="BY162" s="20">
        <f t="shared" si="226"/>
        <v>0</v>
      </c>
      <c r="BZ162" s="20">
        <f t="shared" si="226"/>
        <v>0</v>
      </c>
      <c r="CA162" s="20">
        <f t="shared" si="226"/>
        <v>0</v>
      </c>
      <c r="CB162" s="20">
        <f t="shared" si="226"/>
        <v>0</v>
      </c>
      <c r="CC162" s="20">
        <f t="shared" si="226"/>
        <v>0</v>
      </c>
      <c r="CD162" s="20">
        <f t="shared" si="226"/>
        <v>0</v>
      </c>
      <c r="CE162" s="20">
        <f t="shared" si="226"/>
        <v>0</v>
      </c>
      <c r="CF162" s="20">
        <f t="shared" si="226"/>
        <v>0</v>
      </c>
      <c r="CG162" s="20">
        <f t="shared" si="226"/>
        <v>0</v>
      </c>
      <c r="CH162" s="20">
        <f t="shared" si="226"/>
        <v>0</v>
      </c>
      <c r="CI162" s="20">
        <f t="shared" si="226"/>
        <v>0</v>
      </c>
      <c r="CJ162" s="20">
        <f t="shared" si="226"/>
        <v>0</v>
      </c>
      <c r="CK162" s="20">
        <f t="shared" si="226"/>
        <v>0</v>
      </c>
      <c r="CL162" s="20">
        <f t="shared" si="226"/>
        <v>0</v>
      </c>
      <c r="CM162" s="20">
        <f t="shared" si="226"/>
        <v>0</v>
      </c>
      <c r="CN162" s="20">
        <f t="shared" si="226"/>
        <v>0</v>
      </c>
      <c r="CO162" s="20">
        <f t="shared" si="226"/>
        <v>0</v>
      </c>
      <c r="CP162" s="20">
        <f t="shared" si="226"/>
        <v>0</v>
      </c>
      <c r="CQ162" s="20">
        <f t="shared" si="226"/>
        <v>0</v>
      </c>
      <c r="CR162" s="20">
        <f t="shared" si="226"/>
        <v>0</v>
      </c>
      <c r="CS162" s="20">
        <f t="shared" si="226"/>
        <v>0</v>
      </c>
      <c r="CT162" s="20">
        <f t="shared" si="226"/>
        <v>0</v>
      </c>
      <c r="CU162" s="20">
        <f t="shared" si="226"/>
        <v>0</v>
      </c>
      <c r="CV162" s="20">
        <f t="shared" si="226"/>
        <v>0</v>
      </c>
      <c r="CW162" s="20">
        <f t="shared" si="226"/>
        <v>0</v>
      </c>
      <c r="CX162" s="20">
        <f t="shared" ref="CX162:DV162" si="227">IF($E162=0,0,$E162*$E$151*CX124)</f>
        <v>0</v>
      </c>
      <c r="CY162" s="20">
        <f t="shared" si="227"/>
        <v>0</v>
      </c>
      <c r="CZ162" s="20">
        <f t="shared" si="227"/>
        <v>0</v>
      </c>
      <c r="DA162" s="20">
        <f t="shared" si="227"/>
        <v>0</v>
      </c>
      <c r="DB162" s="20">
        <f t="shared" si="227"/>
        <v>0</v>
      </c>
      <c r="DC162" s="20">
        <f t="shared" si="227"/>
        <v>0</v>
      </c>
      <c r="DD162" s="20">
        <f t="shared" si="227"/>
        <v>0</v>
      </c>
      <c r="DE162" s="20">
        <f t="shared" si="227"/>
        <v>0</v>
      </c>
      <c r="DF162" s="20">
        <f t="shared" si="227"/>
        <v>0</v>
      </c>
      <c r="DG162" s="20">
        <f t="shared" si="227"/>
        <v>0</v>
      </c>
      <c r="DH162" s="20">
        <f t="shared" si="227"/>
        <v>0</v>
      </c>
      <c r="DI162" s="20">
        <f t="shared" si="227"/>
        <v>0</v>
      </c>
      <c r="DJ162" s="20">
        <f t="shared" si="227"/>
        <v>0</v>
      </c>
      <c r="DK162" s="20">
        <f t="shared" si="227"/>
        <v>0</v>
      </c>
      <c r="DL162" s="20">
        <f t="shared" si="227"/>
        <v>0</v>
      </c>
      <c r="DM162" s="20">
        <f t="shared" si="227"/>
        <v>0</v>
      </c>
      <c r="DN162" s="20">
        <f t="shared" si="227"/>
        <v>0</v>
      </c>
      <c r="DO162" s="20">
        <f t="shared" si="227"/>
        <v>0</v>
      </c>
      <c r="DP162" s="20">
        <f t="shared" si="227"/>
        <v>0</v>
      </c>
      <c r="DQ162" s="20">
        <f t="shared" si="227"/>
        <v>0</v>
      </c>
      <c r="DR162" s="20">
        <f t="shared" si="227"/>
        <v>0</v>
      </c>
      <c r="DS162" s="20">
        <f t="shared" si="227"/>
        <v>0</v>
      </c>
      <c r="DT162" s="20">
        <f t="shared" si="227"/>
        <v>0</v>
      </c>
      <c r="DU162" s="20">
        <f t="shared" si="227"/>
        <v>0</v>
      </c>
      <c r="DV162" s="20">
        <f t="shared" si="227"/>
        <v>0</v>
      </c>
    </row>
    <row r="163" spans="3:126">
      <c r="C163" s="1" t="s">
        <v>61</v>
      </c>
      <c r="D163" s="1" t="s">
        <v>156</v>
      </c>
      <c r="E163" s="68">
        <v>0.05</v>
      </c>
      <c r="F163" s="20">
        <f t="shared" ref="F163:AK163" si="228">IF($E163=0,0,$E163*$E$151*F125)</f>
        <v>0</v>
      </c>
      <c r="G163" s="20">
        <f t="shared" si="228"/>
        <v>0</v>
      </c>
      <c r="H163" s="20">
        <f t="shared" si="228"/>
        <v>0</v>
      </c>
      <c r="I163" s="20">
        <f t="shared" si="228"/>
        <v>0</v>
      </c>
      <c r="J163" s="20">
        <f t="shared" si="228"/>
        <v>0</v>
      </c>
      <c r="K163" s="20">
        <f t="shared" si="228"/>
        <v>0</v>
      </c>
      <c r="L163" s="20">
        <f t="shared" si="228"/>
        <v>0</v>
      </c>
      <c r="M163" s="20">
        <f t="shared" si="228"/>
        <v>0</v>
      </c>
      <c r="N163" s="20">
        <f t="shared" si="228"/>
        <v>0</v>
      </c>
      <c r="O163" s="20">
        <f t="shared" si="228"/>
        <v>0</v>
      </c>
      <c r="P163" s="20">
        <f t="shared" si="228"/>
        <v>0</v>
      </c>
      <c r="Q163" s="20">
        <f t="shared" si="228"/>
        <v>0</v>
      </c>
      <c r="R163" s="20">
        <f t="shared" si="228"/>
        <v>0</v>
      </c>
      <c r="S163" s="20">
        <f t="shared" si="228"/>
        <v>0</v>
      </c>
      <c r="T163" s="20">
        <f t="shared" si="228"/>
        <v>0</v>
      </c>
      <c r="U163" s="20">
        <f t="shared" si="228"/>
        <v>0</v>
      </c>
      <c r="V163" s="20">
        <f t="shared" si="228"/>
        <v>0</v>
      </c>
      <c r="W163" s="20">
        <f t="shared" si="228"/>
        <v>0</v>
      </c>
      <c r="X163" s="20">
        <f t="shared" si="228"/>
        <v>0</v>
      </c>
      <c r="Y163" s="20">
        <f t="shared" si="228"/>
        <v>0</v>
      </c>
      <c r="Z163" s="20">
        <f t="shared" si="228"/>
        <v>0</v>
      </c>
      <c r="AA163" s="20">
        <f t="shared" si="228"/>
        <v>0</v>
      </c>
      <c r="AB163" s="20">
        <f t="shared" si="228"/>
        <v>0</v>
      </c>
      <c r="AC163" s="20">
        <f t="shared" si="228"/>
        <v>0</v>
      </c>
      <c r="AD163" s="20">
        <f t="shared" si="228"/>
        <v>382.45445000000007</v>
      </c>
      <c r="AE163" s="20">
        <f t="shared" si="228"/>
        <v>382.45445000000007</v>
      </c>
      <c r="AF163" s="20">
        <f t="shared" si="228"/>
        <v>382.45445000000007</v>
      </c>
      <c r="AG163" s="20">
        <f t="shared" si="228"/>
        <v>382.45445000000007</v>
      </c>
      <c r="AH163" s="20">
        <f t="shared" si="228"/>
        <v>382.45445000000007</v>
      </c>
      <c r="AI163" s="20">
        <f t="shared" si="228"/>
        <v>382.45445000000007</v>
      </c>
      <c r="AJ163" s="20">
        <f t="shared" si="228"/>
        <v>382.45445000000007</v>
      </c>
      <c r="AK163" s="20">
        <f t="shared" si="228"/>
        <v>393.92808350000007</v>
      </c>
      <c r="AL163" s="20">
        <f t="shared" ref="AL163:BQ163" si="229">IF($E163=0,0,$E163*$E$151*AL125)</f>
        <v>393.92808350000007</v>
      </c>
      <c r="AM163" s="20">
        <f t="shared" si="229"/>
        <v>393.92808350000007</v>
      </c>
      <c r="AN163" s="20">
        <f t="shared" si="229"/>
        <v>393.92808350000007</v>
      </c>
      <c r="AO163" s="20">
        <f t="shared" si="229"/>
        <v>393.92808350000007</v>
      </c>
      <c r="AP163" s="20">
        <f t="shared" si="229"/>
        <v>393.92808350000007</v>
      </c>
      <c r="AQ163" s="20">
        <f t="shared" si="229"/>
        <v>393.92808350000007</v>
      </c>
      <c r="AR163" s="20">
        <f t="shared" si="229"/>
        <v>393.92808350000007</v>
      </c>
      <c r="AS163" s="20">
        <f t="shared" si="229"/>
        <v>393.92808350000007</v>
      </c>
      <c r="AT163" s="20">
        <f t="shared" si="229"/>
        <v>393.92808350000007</v>
      </c>
      <c r="AU163" s="20">
        <f t="shared" si="229"/>
        <v>393.92808350000007</v>
      </c>
      <c r="AV163" s="20">
        <f t="shared" si="229"/>
        <v>393.92808350000007</v>
      </c>
      <c r="AW163" s="20">
        <f t="shared" si="229"/>
        <v>405.74592600500011</v>
      </c>
      <c r="AX163" s="20">
        <f t="shared" si="229"/>
        <v>405.74592600500011</v>
      </c>
      <c r="AY163" s="20">
        <f t="shared" si="229"/>
        <v>405.74592600500011</v>
      </c>
      <c r="AZ163" s="20">
        <f t="shared" si="229"/>
        <v>405.74592600500011</v>
      </c>
      <c r="BA163" s="20">
        <f t="shared" si="229"/>
        <v>405.74592600500011</v>
      </c>
      <c r="BB163" s="20">
        <f t="shared" si="229"/>
        <v>405.74592600500011</v>
      </c>
      <c r="BC163" s="20">
        <f t="shared" si="229"/>
        <v>405.74592600500011</v>
      </c>
      <c r="BD163" s="20">
        <f t="shared" si="229"/>
        <v>405.74592600500011</v>
      </c>
      <c r="BE163" s="20">
        <f t="shared" si="229"/>
        <v>405.74592600500011</v>
      </c>
      <c r="BF163" s="20">
        <f t="shared" si="229"/>
        <v>405.74592600500011</v>
      </c>
      <c r="BG163" s="20">
        <f t="shared" si="229"/>
        <v>405.74592600500011</v>
      </c>
      <c r="BH163" s="20">
        <f t="shared" si="229"/>
        <v>405.74592600500011</v>
      </c>
      <c r="BI163" s="20">
        <f t="shared" si="229"/>
        <v>417.9183037851501</v>
      </c>
      <c r="BJ163" s="20">
        <f t="shared" si="229"/>
        <v>417.9183037851501</v>
      </c>
      <c r="BK163" s="20">
        <f t="shared" si="229"/>
        <v>417.9183037851501</v>
      </c>
      <c r="BL163" s="20">
        <f t="shared" si="229"/>
        <v>417.9183037851501</v>
      </c>
      <c r="BM163" s="20">
        <f t="shared" si="229"/>
        <v>417.9183037851501</v>
      </c>
      <c r="BN163" s="20">
        <f t="shared" si="229"/>
        <v>417.9183037851501</v>
      </c>
      <c r="BO163" s="20">
        <f t="shared" si="229"/>
        <v>417.9183037851501</v>
      </c>
      <c r="BP163" s="20">
        <f t="shared" si="229"/>
        <v>417.9183037851501</v>
      </c>
      <c r="BQ163" s="20">
        <f t="shared" si="229"/>
        <v>417.9183037851501</v>
      </c>
      <c r="BR163" s="20">
        <f t="shared" ref="BR163:CW163" si="230">IF($E163=0,0,$E163*$E$151*BR125)</f>
        <v>417.9183037851501</v>
      </c>
      <c r="BS163" s="20">
        <f t="shared" si="230"/>
        <v>417.9183037851501</v>
      </c>
      <c r="BT163" s="20">
        <f t="shared" si="230"/>
        <v>417.9183037851501</v>
      </c>
      <c r="BU163" s="20">
        <f t="shared" si="230"/>
        <v>430.45585289870462</v>
      </c>
      <c r="BV163" s="20">
        <f t="shared" si="230"/>
        <v>430.45585289870462</v>
      </c>
      <c r="BW163" s="20">
        <f t="shared" si="230"/>
        <v>430.45585289870462</v>
      </c>
      <c r="BX163" s="20">
        <f t="shared" si="230"/>
        <v>430.45585289870462</v>
      </c>
      <c r="BY163" s="20">
        <f t="shared" si="230"/>
        <v>430.45585289870462</v>
      </c>
      <c r="BZ163" s="20">
        <f t="shared" si="230"/>
        <v>430.45585289870462</v>
      </c>
      <c r="CA163" s="20">
        <f t="shared" si="230"/>
        <v>430.45585289870462</v>
      </c>
      <c r="CB163" s="20">
        <f t="shared" si="230"/>
        <v>430.45585289870462</v>
      </c>
      <c r="CC163" s="20">
        <f t="shared" si="230"/>
        <v>430.45585289870462</v>
      </c>
      <c r="CD163" s="20">
        <f t="shared" si="230"/>
        <v>430.45585289870462</v>
      </c>
      <c r="CE163" s="20">
        <f t="shared" si="230"/>
        <v>430.45585289870462</v>
      </c>
      <c r="CF163" s="20">
        <f t="shared" si="230"/>
        <v>430.45585289870462</v>
      </c>
      <c r="CG163" s="20">
        <f t="shared" si="230"/>
        <v>443.3695284856658</v>
      </c>
      <c r="CH163" s="20">
        <f t="shared" si="230"/>
        <v>443.3695284856658</v>
      </c>
      <c r="CI163" s="20">
        <f t="shared" si="230"/>
        <v>443.3695284856658</v>
      </c>
      <c r="CJ163" s="20">
        <f t="shared" si="230"/>
        <v>443.3695284856658</v>
      </c>
      <c r="CK163" s="20">
        <f t="shared" si="230"/>
        <v>443.3695284856658</v>
      </c>
      <c r="CL163" s="20">
        <f t="shared" si="230"/>
        <v>443.3695284856658</v>
      </c>
      <c r="CM163" s="20">
        <f t="shared" si="230"/>
        <v>443.3695284856658</v>
      </c>
      <c r="CN163" s="20">
        <f t="shared" si="230"/>
        <v>443.3695284856658</v>
      </c>
      <c r="CO163" s="20">
        <f t="shared" si="230"/>
        <v>443.3695284856658</v>
      </c>
      <c r="CP163" s="20">
        <f t="shared" si="230"/>
        <v>443.3695284856658</v>
      </c>
      <c r="CQ163" s="20">
        <f t="shared" si="230"/>
        <v>443.3695284856658</v>
      </c>
      <c r="CR163" s="20">
        <f t="shared" si="230"/>
        <v>443.3695284856658</v>
      </c>
      <c r="CS163" s="20">
        <f t="shared" si="230"/>
        <v>456.67061434023572</v>
      </c>
      <c r="CT163" s="20">
        <f t="shared" si="230"/>
        <v>456.67061434023572</v>
      </c>
      <c r="CU163" s="20">
        <f t="shared" si="230"/>
        <v>456.67061434023572</v>
      </c>
      <c r="CV163" s="20">
        <f t="shared" si="230"/>
        <v>456.67061434023572</v>
      </c>
      <c r="CW163" s="20">
        <f t="shared" si="230"/>
        <v>456.67061434023572</v>
      </c>
      <c r="CX163" s="20">
        <f t="shared" ref="CX163:DV163" si="231">IF($E163=0,0,$E163*$E$151*CX125)</f>
        <v>456.67061434023572</v>
      </c>
      <c r="CY163" s="20">
        <f t="shared" si="231"/>
        <v>456.67061434023572</v>
      </c>
      <c r="CZ163" s="20">
        <f t="shared" si="231"/>
        <v>456.67061434023572</v>
      </c>
      <c r="DA163" s="20">
        <f t="shared" si="231"/>
        <v>456.67061434023572</v>
      </c>
      <c r="DB163" s="20">
        <f t="shared" si="231"/>
        <v>456.67061434023572</v>
      </c>
      <c r="DC163" s="20">
        <f t="shared" si="231"/>
        <v>456.67061434023572</v>
      </c>
      <c r="DD163" s="20">
        <f t="shared" si="231"/>
        <v>456.67061434023572</v>
      </c>
      <c r="DE163" s="20">
        <f t="shared" si="231"/>
        <v>470.37073277044283</v>
      </c>
      <c r="DF163" s="20">
        <f t="shared" si="231"/>
        <v>470.37073277044283</v>
      </c>
      <c r="DG163" s="20">
        <f t="shared" si="231"/>
        <v>470.37073277044283</v>
      </c>
      <c r="DH163" s="20">
        <f t="shared" si="231"/>
        <v>470.37073277044283</v>
      </c>
      <c r="DI163" s="20">
        <f t="shared" si="231"/>
        <v>470.37073277044283</v>
      </c>
      <c r="DJ163" s="20">
        <f t="shared" si="231"/>
        <v>470.37073277044283</v>
      </c>
      <c r="DK163" s="20">
        <f t="shared" si="231"/>
        <v>470.37073277044283</v>
      </c>
      <c r="DL163" s="20">
        <f t="shared" si="231"/>
        <v>470.37073277044283</v>
      </c>
      <c r="DM163" s="20">
        <f t="shared" si="231"/>
        <v>470.37073277044283</v>
      </c>
      <c r="DN163" s="20">
        <f t="shared" si="231"/>
        <v>470.37073277044283</v>
      </c>
      <c r="DO163" s="20">
        <f t="shared" si="231"/>
        <v>470.37073277044283</v>
      </c>
      <c r="DP163" s="20">
        <f t="shared" si="231"/>
        <v>470.37073277044283</v>
      </c>
      <c r="DQ163" s="20">
        <f t="shared" si="231"/>
        <v>484.48185475355615</v>
      </c>
      <c r="DR163" s="20">
        <f t="shared" si="231"/>
        <v>484.48185475355615</v>
      </c>
      <c r="DS163" s="20">
        <f t="shared" si="231"/>
        <v>484.48185475355615</v>
      </c>
      <c r="DT163" s="20">
        <f t="shared" si="231"/>
        <v>484.48185475355615</v>
      </c>
      <c r="DU163" s="20">
        <f t="shared" si="231"/>
        <v>484.48185475355615</v>
      </c>
      <c r="DV163" s="20">
        <f t="shared" si="231"/>
        <v>484.48185475355615</v>
      </c>
    </row>
    <row r="164" spans="3:126">
      <c r="C164" s="1" t="s">
        <v>61</v>
      </c>
      <c r="D164" s="1" t="s">
        <v>157</v>
      </c>
      <c r="E164" s="68">
        <v>0</v>
      </c>
      <c r="F164" s="20">
        <f t="shared" ref="F164:AK164" si="232">IF($E164=0,0,$E164*$E$151*F126)</f>
        <v>0</v>
      </c>
      <c r="G164" s="20">
        <f t="shared" si="232"/>
        <v>0</v>
      </c>
      <c r="H164" s="20">
        <f t="shared" si="232"/>
        <v>0</v>
      </c>
      <c r="I164" s="20">
        <f t="shared" si="232"/>
        <v>0</v>
      </c>
      <c r="J164" s="20">
        <f t="shared" si="232"/>
        <v>0</v>
      </c>
      <c r="K164" s="20">
        <f t="shared" si="232"/>
        <v>0</v>
      </c>
      <c r="L164" s="20">
        <f t="shared" si="232"/>
        <v>0</v>
      </c>
      <c r="M164" s="20">
        <f t="shared" si="232"/>
        <v>0</v>
      </c>
      <c r="N164" s="20">
        <f t="shared" si="232"/>
        <v>0</v>
      </c>
      <c r="O164" s="20">
        <f t="shared" si="232"/>
        <v>0</v>
      </c>
      <c r="P164" s="20">
        <f t="shared" si="232"/>
        <v>0</v>
      </c>
      <c r="Q164" s="20">
        <f t="shared" si="232"/>
        <v>0</v>
      </c>
      <c r="R164" s="20">
        <f t="shared" si="232"/>
        <v>0</v>
      </c>
      <c r="S164" s="20">
        <f t="shared" si="232"/>
        <v>0</v>
      </c>
      <c r="T164" s="20">
        <f t="shared" si="232"/>
        <v>0</v>
      </c>
      <c r="U164" s="20">
        <f t="shared" si="232"/>
        <v>0</v>
      </c>
      <c r="V164" s="20">
        <f t="shared" si="232"/>
        <v>0</v>
      </c>
      <c r="W164" s="20">
        <f t="shared" si="232"/>
        <v>0</v>
      </c>
      <c r="X164" s="20">
        <f t="shared" si="232"/>
        <v>0</v>
      </c>
      <c r="Y164" s="20">
        <f t="shared" si="232"/>
        <v>0</v>
      </c>
      <c r="Z164" s="20">
        <f t="shared" si="232"/>
        <v>0</v>
      </c>
      <c r="AA164" s="20">
        <f t="shared" si="232"/>
        <v>0</v>
      </c>
      <c r="AB164" s="20">
        <f t="shared" si="232"/>
        <v>0</v>
      </c>
      <c r="AC164" s="20">
        <f t="shared" si="232"/>
        <v>0</v>
      </c>
      <c r="AD164" s="20">
        <f t="shared" si="232"/>
        <v>0</v>
      </c>
      <c r="AE164" s="20">
        <f t="shared" si="232"/>
        <v>0</v>
      </c>
      <c r="AF164" s="20">
        <f t="shared" si="232"/>
        <v>0</v>
      </c>
      <c r="AG164" s="20">
        <f t="shared" si="232"/>
        <v>0</v>
      </c>
      <c r="AH164" s="20">
        <f t="shared" si="232"/>
        <v>0</v>
      </c>
      <c r="AI164" s="20">
        <f t="shared" si="232"/>
        <v>0</v>
      </c>
      <c r="AJ164" s="20">
        <f t="shared" si="232"/>
        <v>0</v>
      </c>
      <c r="AK164" s="20">
        <f t="shared" si="232"/>
        <v>0</v>
      </c>
      <c r="AL164" s="20">
        <f t="shared" ref="AL164:BQ164" si="233">IF($E164=0,0,$E164*$E$151*AL126)</f>
        <v>0</v>
      </c>
      <c r="AM164" s="20">
        <f t="shared" si="233"/>
        <v>0</v>
      </c>
      <c r="AN164" s="20">
        <f t="shared" si="233"/>
        <v>0</v>
      </c>
      <c r="AO164" s="20">
        <f t="shared" si="233"/>
        <v>0</v>
      </c>
      <c r="AP164" s="20">
        <f t="shared" si="233"/>
        <v>0</v>
      </c>
      <c r="AQ164" s="20">
        <f t="shared" si="233"/>
        <v>0</v>
      </c>
      <c r="AR164" s="20">
        <f t="shared" si="233"/>
        <v>0</v>
      </c>
      <c r="AS164" s="20">
        <f t="shared" si="233"/>
        <v>0</v>
      </c>
      <c r="AT164" s="20">
        <f t="shared" si="233"/>
        <v>0</v>
      </c>
      <c r="AU164" s="20">
        <f t="shared" si="233"/>
        <v>0</v>
      </c>
      <c r="AV164" s="20">
        <f t="shared" si="233"/>
        <v>0</v>
      </c>
      <c r="AW164" s="20">
        <f t="shared" si="233"/>
        <v>0</v>
      </c>
      <c r="AX164" s="20">
        <f t="shared" si="233"/>
        <v>0</v>
      </c>
      <c r="AY164" s="20">
        <f t="shared" si="233"/>
        <v>0</v>
      </c>
      <c r="AZ164" s="20">
        <f t="shared" si="233"/>
        <v>0</v>
      </c>
      <c r="BA164" s="20">
        <f t="shared" si="233"/>
        <v>0</v>
      </c>
      <c r="BB164" s="20">
        <f t="shared" si="233"/>
        <v>0</v>
      </c>
      <c r="BC164" s="20">
        <f t="shared" si="233"/>
        <v>0</v>
      </c>
      <c r="BD164" s="20">
        <f t="shared" si="233"/>
        <v>0</v>
      </c>
      <c r="BE164" s="20">
        <f t="shared" si="233"/>
        <v>0</v>
      </c>
      <c r="BF164" s="20">
        <f t="shared" si="233"/>
        <v>0</v>
      </c>
      <c r="BG164" s="20">
        <f t="shared" si="233"/>
        <v>0</v>
      </c>
      <c r="BH164" s="20">
        <f t="shared" si="233"/>
        <v>0</v>
      </c>
      <c r="BI164" s="20">
        <f t="shared" si="233"/>
        <v>0</v>
      </c>
      <c r="BJ164" s="20">
        <f t="shared" si="233"/>
        <v>0</v>
      </c>
      <c r="BK164" s="20">
        <f t="shared" si="233"/>
        <v>0</v>
      </c>
      <c r="BL164" s="20">
        <f t="shared" si="233"/>
        <v>0</v>
      </c>
      <c r="BM164" s="20">
        <f t="shared" si="233"/>
        <v>0</v>
      </c>
      <c r="BN164" s="20">
        <f t="shared" si="233"/>
        <v>0</v>
      </c>
      <c r="BO164" s="20">
        <f t="shared" si="233"/>
        <v>0</v>
      </c>
      <c r="BP164" s="20">
        <f t="shared" si="233"/>
        <v>0</v>
      </c>
      <c r="BQ164" s="20">
        <f t="shared" si="233"/>
        <v>0</v>
      </c>
      <c r="BR164" s="20">
        <f t="shared" ref="BR164:CW164" si="234">IF($E164=0,0,$E164*$E$151*BR126)</f>
        <v>0</v>
      </c>
      <c r="BS164" s="20">
        <f t="shared" si="234"/>
        <v>0</v>
      </c>
      <c r="BT164" s="20">
        <f t="shared" si="234"/>
        <v>0</v>
      </c>
      <c r="BU164" s="20">
        <f t="shared" si="234"/>
        <v>0</v>
      </c>
      <c r="BV164" s="20">
        <f t="shared" si="234"/>
        <v>0</v>
      </c>
      <c r="BW164" s="20">
        <f t="shared" si="234"/>
        <v>0</v>
      </c>
      <c r="BX164" s="20">
        <f t="shared" si="234"/>
        <v>0</v>
      </c>
      <c r="BY164" s="20">
        <f t="shared" si="234"/>
        <v>0</v>
      </c>
      <c r="BZ164" s="20">
        <f t="shared" si="234"/>
        <v>0</v>
      </c>
      <c r="CA164" s="20">
        <f t="shared" si="234"/>
        <v>0</v>
      </c>
      <c r="CB164" s="20">
        <f t="shared" si="234"/>
        <v>0</v>
      </c>
      <c r="CC164" s="20">
        <f t="shared" si="234"/>
        <v>0</v>
      </c>
      <c r="CD164" s="20">
        <f t="shared" si="234"/>
        <v>0</v>
      </c>
      <c r="CE164" s="20">
        <f t="shared" si="234"/>
        <v>0</v>
      </c>
      <c r="CF164" s="20">
        <f t="shared" si="234"/>
        <v>0</v>
      </c>
      <c r="CG164" s="20">
        <f t="shared" si="234"/>
        <v>0</v>
      </c>
      <c r="CH164" s="20">
        <f t="shared" si="234"/>
        <v>0</v>
      </c>
      <c r="CI164" s="20">
        <f t="shared" si="234"/>
        <v>0</v>
      </c>
      <c r="CJ164" s="20">
        <f t="shared" si="234"/>
        <v>0</v>
      </c>
      <c r="CK164" s="20">
        <f t="shared" si="234"/>
        <v>0</v>
      </c>
      <c r="CL164" s="20">
        <f t="shared" si="234"/>
        <v>0</v>
      </c>
      <c r="CM164" s="20">
        <f t="shared" si="234"/>
        <v>0</v>
      </c>
      <c r="CN164" s="20">
        <f t="shared" si="234"/>
        <v>0</v>
      </c>
      <c r="CO164" s="20">
        <f t="shared" si="234"/>
        <v>0</v>
      </c>
      <c r="CP164" s="20">
        <f t="shared" si="234"/>
        <v>0</v>
      </c>
      <c r="CQ164" s="20">
        <f t="shared" si="234"/>
        <v>0</v>
      </c>
      <c r="CR164" s="20">
        <f t="shared" si="234"/>
        <v>0</v>
      </c>
      <c r="CS164" s="20">
        <f t="shared" si="234"/>
        <v>0</v>
      </c>
      <c r="CT164" s="20">
        <f t="shared" si="234"/>
        <v>0</v>
      </c>
      <c r="CU164" s="20">
        <f t="shared" si="234"/>
        <v>0</v>
      </c>
      <c r="CV164" s="20">
        <f t="shared" si="234"/>
        <v>0</v>
      </c>
      <c r="CW164" s="20">
        <f t="shared" si="234"/>
        <v>0</v>
      </c>
      <c r="CX164" s="20">
        <f t="shared" ref="CX164:DV164" si="235">IF($E164=0,0,$E164*$E$151*CX126)</f>
        <v>0</v>
      </c>
      <c r="CY164" s="20">
        <f t="shared" si="235"/>
        <v>0</v>
      </c>
      <c r="CZ164" s="20">
        <f t="shared" si="235"/>
        <v>0</v>
      </c>
      <c r="DA164" s="20">
        <f t="shared" si="235"/>
        <v>0</v>
      </c>
      <c r="DB164" s="20">
        <f t="shared" si="235"/>
        <v>0</v>
      </c>
      <c r="DC164" s="20">
        <f t="shared" si="235"/>
        <v>0</v>
      </c>
      <c r="DD164" s="20">
        <f t="shared" si="235"/>
        <v>0</v>
      </c>
      <c r="DE164" s="20">
        <f t="shared" si="235"/>
        <v>0</v>
      </c>
      <c r="DF164" s="20">
        <f t="shared" si="235"/>
        <v>0</v>
      </c>
      <c r="DG164" s="20">
        <f t="shared" si="235"/>
        <v>0</v>
      </c>
      <c r="DH164" s="20">
        <f t="shared" si="235"/>
        <v>0</v>
      </c>
      <c r="DI164" s="20">
        <f t="shared" si="235"/>
        <v>0</v>
      </c>
      <c r="DJ164" s="20">
        <f t="shared" si="235"/>
        <v>0</v>
      </c>
      <c r="DK164" s="20">
        <f t="shared" si="235"/>
        <v>0</v>
      </c>
      <c r="DL164" s="20">
        <f t="shared" si="235"/>
        <v>0</v>
      </c>
      <c r="DM164" s="20">
        <f t="shared" si="235"/>
        <v>0</v>
      </c>
      <c r="DN164" s="20">
        <f t="shared" si="235"/>
        <v>0</v>
      </c>
      <c r="DO164" s="20">
        <f t="shared" si="235"/>
        <v>0</v>
      </c>
      <c r="DP164" s="20">
        <f t="shared" si="235"/>
        <v>0</v>
      </c>
      <c r="DQ164" s="20">
        <f t="shared" si="235"/>
        <v>0</v>
      </c>
      <c r="DR164" s="20">
        <f t="shared" si="235"/>
        <v>0</v>
      </c>
      <c r="DS164" s="20">
        <f t="shared" si="235"/>
        <v>0</v>
      </c>
      <c r="DT164" s="20">
        <f t="shared" si="235"/>
        <v>0</v>
      </c>
      <c r="DU164" s="20">
        <f t="shared" si="235"/>
        <v>0</v>
      </c>
      <c r="DV164" s="20">
        <f t="shared" si="235"/>
        <v>0</v>
      </c>
    </row>
    <row r="165" spans="3:126">
      <c r="C165" s="1" t="s">
        <v>46</v>
      </c>
      <c r="D165" s="1" t="s">
        <v>146</v>
      </c>
      <c r="E165" s="68">
        <v>0.05</v>
      </c>
      <c r="F165" s="20">
        <f t="shared" ref="F165:AK165" si="236">IF($E165=0,0,$E165*$E$151*F127)</f>
        <v>0</v>
      </c>
      <c r="G165" s="20">
        <f t="shared" si="236"/>
        <v>0</v>
      </c>
      <c r="H165" s="20">
        <f t="shared" si="236"/>
        <v>0</v>
      </c>
      <c r="I165" s="20">
        <f t="shared" si="236"/>
        <v>0</v>
      </c>
      <c r="J165" s="20">
        <f t="shared" si="236"/>
        <v>0</v>
      </c>
      <c r="K165" s="20">
        <f t="shared" si="236"/>
        <v>0</v>
      </c>
      <c r="L165" s="20">
        <f t="shared" si="236"/>
        <v>0</v>
      </c>
      <c r="M165" s="20">
        <f t="shared" si="236"/>
        <v>0</v>
      </c>
      <c r="N165" s="20">
        <f t="shared" si="236"/>
        <v>0</v>
      </c>
      <c r="O165" s="20">
        <f t="shared" si="236"/>
        <v>0</v>
      </c>
      <c r="P165" s="20">
        <f t="shared" si="236"/>
        <v>0</v>
      </c>
      <c r="Q165" s="20">
        <f t="shared" si="236"/>
        <v>0</v>
      </c>
      <c r="R165" s="20">
        <f t="shared" si="236"/>
        <v>0</v>
      </c>
      <c r="S165" s="20">
        <f t="shared" si="236"/>
        <v>0</v>
      </c>
      <c r="T165" s="20">
        <f t="shared" si="236"/>
        <v>0</v>
      </c>
      <c r="U165" s="20">
        <f t="shared" si="236"/>
        <v>0</v>
      </c>
      <c r="V165" s="20">
        <f t="shared" si="236"/>
        <v>0</v>
      </c>
      <c r="W165" s="20">
        <f t="shared" si="236"/>
        <v>0</v>
      </c>
      <c r="X165" s="20">
        <f t="shared" si="236"/>
        <v>0</v>
      </c>
      <c r="Y165" s="20">
        <f t="shared" si="236"/>
        <v>0</v>
      </c>
      <c r="Z165" s="20">
        <f t="shared" si="236"/>
        <v>0</v>
      </c>
      <c r="AA165" s="20">
        <f t="shared" si="236"/>
        <v>0</v>
      </c>
      <c r="AB165" s="20">
        <f t="shared" si="236"/>
        <v>0</v>
      </c>
      <c r="AC165" s="20">
        <f t="shared" si="236"/>
        <v>0</v>
      </c>
      <c r="AD165" s="20">
        <f t="shared" si="236"/>
        <v>382.45445000000007</v>
      </c>
      <c r="AE165" s="20">
        <f t="shared" si="236"/>
        <v>382.45445000000007</v>
      </c>
      <c r="AF165" s="20">
        <f t="shared" si="236"/>
        <v>382.45445000000007</v>
      </c>
      <c r="AG165" s="20">
        <f t="shared" si="236"/>
        <v>382.45445000000007</v>
      </c>
      <c r="AH165" s="20">
        <f t="shared" si="236"/>
        <v>382.45445000000007</v>
      </c>
      <c r="AI165" s="20">
        <f t="shared" si="236"/>
        <v>382.45445000000007</v>
      </c>
      <c r="AJ165" s="20">
        <f t="shared" si="236"/>
        <v>382.45445000000007</v>
      </c>
      <c r="AK165" s="20">
        <f t="shared" si="236"/>
        <v>393.92808350000007</v>
      </c>
      <c r="AL165" s="20">
        <f t="shared" ref="AL165:BQ165" si="237">IF($E165=0,0,$E165*$E$151*AL127)</f>
        <v>393.92808350000007</v>
      </c>
      <c r="AM165" s="20">
        <f t="shared" si="237"/>
        <v>393.92808350000007</v>
      </c>
      <c r="AN165" s="20">
        <f t="shared" si="237"/>
        <v>393.92808350000007</v>
      </c>
      <c r="AO165" s="20">
        <f t="shared" si="237"/>
        <v>393.92808350000007</v>
      </c>
      <c r="AP165" s="20">
        <f t="shared" si="237"/>
        <v>393.92808350000007</v>
      </c>
      <c r="AQ165" s="20">
        <f t="shared" si="237"/>
        <v>393.92808350000007</v>
      </c>
      <c r="AR165" s="20">
        <f t="shared" si="237"/>
        <v>393.92808350000007</v>
      </c>
      <c r="AS165" s="20">
        <f t="shared" si="237"/>
        <v>393.92808350000007</v>
      </c>
      <c r="AT165" s="20">
        <f t="shared" si="237"/>
        <v>393.92808350000007</v>
      </c>
      <c r="AU165" s="20">
        <f t="shared" si="237"/>
        <v>393.92808350000007</v>
      </c>
      <c r="AV165" s="20">
        <f t="shared" si="237"/>
        <v>393.92808350000007</v>
      </c>
      <c r="AW165" s="20">
        <f t="shared" si="237"/>
        <v>405.74592600500011</v>
      </c>
      <c r="AX165" s="20">
        <f t="shared" si="237"/>
        <v>405.74592600500011</v>
      </c>
      <c r="AY165" s="20">
        <f t="shared" si="237"/>
        <v>405.74592600500011</v>
      </c>
      <c r="AZ165" s="20">
        <f t="shared" si="237"/>
        <v>405.74592600500011</v>
      </c>
      <c r="BA165" s="20">
        <f t="shared" si="237"/>
        <v>405.74592600500011</v>
      </c>
      <c r="BB165" s="20">
        <f t="shared" si="237"/>
        <v>405.74592600500011</v>
      </c>
      <c r="BC165" s="20">
        <f t="shared" si="237"/>
        <v>405.74592600500011</v>
      </c>
      <c r="BD165" s="20">
        <f t="shared" si="237"/>
        <v>405.74592600500011</v>
      </c>
      <c r="BE165" s="20">
        <f t="shared" si="237"/>
        <v>405.74592600500011</v>
      </c>
      <c r="BF165" s="20">
        <f t="shared" si="237"/>
        <v>405.74592600500011</v>
      </c>
      <c r="BG165" s="20">
        <f t="shared" si="237"/>
        <v>405.74592600500011</v>
      </c>
      <c r="BH165" s="20">
        <f t="shared" si="237"/>
        <v>405.74592600500011</v>
      </c>
      <c r="BI165" s="20">
        <f t="shared" si="237"/>
        <v>417.9183037851501</v>
      </c>
      <c r="BJ165" s="20">
        <f t="shared" si="237"/>
        <v>417.9183037851501</v>
      </c>
      <c r="BK165" s="20">
        <f t="shared" si="237"/>
        <v>417.9183037851501</v>
      </c>
      <c r="BL165" s="20">
        <f t="shared" si="237"/>
        <v>417.9183037851501</v>
      </c>
      <c r="BM165" s="20">
        <f t="shared" si="237"/>
        <v>417.9183037851501</v>
      </c>
      <c r="BN165" s="20">
        <f t="shared" si="237"/>
        <v>417.9183037851501</v>
      </c>
      <c r="BO165" s="20">
        <f t="shared" si="237"/>
        <v>417.9183037851501</v>
      </c>
      <c r="BP165" s="20">
        <f t="shared" si="237"/>
        <v>417.9183037851501</v>
      </c>
      <c r="BQ165" s="20">
        <f t="shared" si="237"/>
        <v>417.9183037851501</v>
      </c>
      <c r="BR165" s="20">
        <f t="shared" ref="BR165:CW165" si="238">IF($E165=0,0,$E165*$E$151*BR127)</f>
        <v>417.9183037851501</v>
      </c>
      <c r="BS165" s="20">
        <f t="shared" si="238"/>
        <v>417.9183037851501</v>
      </c>
      <c r="BT165" s="20">
        <f t="shared" si="238"/>
        <v>417.9183037851501</v>
      </c>
      <c r="BU165" s="20">
        <f t="shared" si="238"/>
        <v>430.45585289870462</v>
      </c>
      <c r="BV165" s="20">
        <f t="shared" si="238"/>
        <v>430.45585289870462</v>
      </c>
      <c r="BW165" s="20">
        <f t="shared" si="238"/>
        <v>430.45585289870462</v>
      </c>
      <c r="BX165" s="20">
        <f t="shared" si="238"/>
        <v>430.45585289870462</v>
      </c>
      <c r="BY165" s="20">
        <f t="shared" si="238"/>
        <v>430.45585289870462</v>
      </c>
      <c r="BZ165" s="20">
        <f t="shared" si="238"/>
        <v>430.45585289870462</v>
      </c>
      <c r="CA165" s="20">
        <f t="shared" si="238"/>
        <v>430.45585289870462</v>
      </c>
      <c r="CB165" s="20">
        <f t="shared" si="238"/>
        <v>430.45585289870462</v>
      </c>
      <c r="CC165" s="20">
        <f t="shared" si="238"/>
        <v>430.45585289870462</v>
      </c>
      <c r="CD165" s="20">
        <f t="shared" si="238"/>
        <v>430.45585289870462</v>
      </c>
      <c r="CE165" s="20">
        <f t="shared" si="238"/>
        <v>430.45585289870462</v>
      </c>
      <c r="CF165" s="20">
        <f t="shared" si="238"/>
        <v>430.45585289870462</v>
      </c>
      <c r="CG165" s="20">
        <f t="shared" si="238"/>
        <v>443.3695284856658</v>
      </c>
      <c r="CH165" s="20">
        <f t="shared" si="238"/>
        <v>443.3695284856658</v>
      </c>
      <c r="CI165" s="20">
        <f t="shared" si="238"/>
        <v>443.3695284856658</v>
      </c>
      <c r="CJ165" s="20">
        <f t="shared" si="238"/>
        <v>443.3695284856658</v>
      </c>
      <c r="CK165" s="20">
        <f t="shared" si="238"/>
        <v>443.3695284856658</v>
      </c>
      <c r="CL165" s="20">
        <f t="shared" si="238"/>
        <v>443.3695284856658</v>
      </c>
      <c r="CM165" s="20">
        <f t="shared" si="238"/>
        <v>443.3695284856658</v>
      </c>
      <c r="CN165" s="20">
        <f t="shared" si="238"/>
        <v>443.3695284856658</v>
      </c>
      <c r="CO165" s="20">
        <f t="shared" si="238"/>
        <v>443.3695284856658</v>
      </c>
      <c r="CP165" s="20">
        <f t="shared" si="238"/>
        <v>443.3695284856658</v>
      </c>
      <c r="CQ165" s="20">
        <f t="shared" si="238"/>
        <v>443.3695284856658</v>
      </c>
      <c r="CR165" s="20">
        <f t="shared" si="238"/>
        <v>443.3695284856658</v>
      </c>
      <c r="CS165" s="20">
        <f t="shared" si="238"/>
        <v>456.67061434023572</v>
      </c>
      <c r="CT165" s="20">
        <f t="shared" si="238"/>
        <v>456.67061434023572</v>
      </c>
      <c r="CU165" s="20">
        <f t="shared" si="238"/>
        <v>456.67061434023572</v>
      </c>
      <c r="CV165" s="20">
        <f t="shared" si="238"/>
        <v>456.67061434023572</v>
      </c>
      <c r="CW165" s="20">
        <f t="shared" si="238"/>
        <v>456.67061434023572</v>
      </c>
      <c r="CX165" s="20">
        <f t="shared" ref="CX165:DV165" si="239">IF($E165=0,0,$E165*$E$151*CX127)</f>
        <v>456.67061434023572</v>
      </c>
      <c r="CY165" s="20">
        <f t="shared" si="239"/>
        <v>456.67061434023572</v>
      </c>
      <c r="CZ165" s="20">
        <f t="shared" si="239"/>
        <v>456.67061434023572</v>
      </c>
      <c r="DA165" s="20">
        <f t="shared" si="239"/>
        <v>456.67061434023572</v>
      </c>
      <c r="DB165" s="20">
        <f t="shared" si="239"/>
        <v>456.67061434023572</v>
      </c>
      <c r="DC165" s="20">
        <f t="shared" si="239"/>
        <v>456.67061434023572</v>
      </c>
      <c r="DD165" s="20">
        <f t="shared" si="239"/>
        <v>456.67061434023572</v>
      </c>
      <c r="DE165" s="20">
        <f t="shared" si="239"/>
        <v>470.37073277044283</v>
      </c>
      <c r="DF165" s="20">
        <f t="shared" si="239"/>
        <v>470.37073277044283</v>
      </c>
      <c r="DG165" s="20">
        <f t="shared" si="239"/>
        <v>470.37073277044283</v>
      </c>
      <c r="DH165" s="20">
        <f t="shared" si="239"/>
        <v>470.37073277044283</v>
      </c>
      <c r="DI165" s="20">
        <f t="shared" si="239"/>
        <v>470.37073277044283</v>
      </c>
      <c r="DJ165" s="20">
        <f t="shared" si="239"/>
        <v>470.37073277044283</v>
      </c>
      <c r="DK165" s="20">
        <f t="shared" si="239"/>
        <v>470.37073277044283</v>
      </c>
      <c r="DL165" s="20">
        <f t="shared" si="239"/>
        <v>470.37073277044283</v>
      </c>
      <c r="DM165" s="20">
        <f t="shared" si="239"/>
        <v>470.37073277044283</v>
      </c>
      <c r="DN165" s="20">
        <f t="shared" si="239"/>
        <v>470.37073277044283</v>
      </c>
      <c r="DO165" s="20">
        <f t="shared" si="239"/>
        <v>470.37073277044283</v>
      </c>
      <c r="DP165" s="20">
        <f t="shared" si="239"/>
        <v>470.37073277044283</v>
      </c>
      <c r="DQ165" s="20">
        <f t="shared" si="239"/>
        <v>484.48185475355615</v>
      </c>
      <c r="DR165" s="20">
        <f t="shared" si="239"/>
        <v>484.48185475355615</v>
      </c>
      <c r="DS165" s="20">
        <f t="shared" si="239"/>
        <v>484.48185475355615</v>
      </c>
      <c r="DT165" s="20">
        <f t="shared" si="239"/>
        <v>484.48185475355615</v>
      </c>
      <c r="DU165" s="20">
        <f t="shared" si="239"/>
        <v>484.48185475355615</v>
      </c>
      <c r="DV165" s="20">
        <f t="shared" si="239"/>
        <v>484.48185475355615</v>
      </c>
    </row>
    <row r="166" spans="3:126">
      <c r="C166" s="1" t="s">
        <v>46</v>
      </c>
      <c r="D166" s="1" t="s">
        <v>614</v>
      </c>
      <c r="E166" s="68">
        <v>0.05</v>
      </c>
      <c r="F166" s="20">
        <f t="shared" ref="F166:AK166" si="240">IF($E166=0,0,$E166*$E$151*F128)</f>
        <v>0</v>
      </c>
      <c r="G166" s="20">
        <f t="shared" si="240"/>
        <v>0</v>
      </c>
      <c r="H166" s="20">
        <f t="shared" si="240"/>
        <v>0</v>
      </c>
      <c r="I166" s="20">
        <f t="shared" si="240"/>
        <v>0</v>
      </c>
      <c r="J166" s="20">
        <f t="shared" si="240"/>
        <v>0</v>
      </c>
      <c r="K166" s="20">
        <f t="shared" si="240"/>
        <v>0</v>
      </c>
      <c r="L166" s="20">
        <f t="shared" si="240"/>
        <v>0</v>
      </c>
      <c r="M166" s="20">
        <f t="shared" si="240"/>
        <v>0</v>
      </c>
      <c r="N166" s="20">
        <f t="shared" si="240"/>
        <v>0</v>
      </c>
      <c r="O166" s="20">
        <f t="shared" si="240"/>
        <v>0</v>
      </c>
      <c r="P166" s="20">
        <f t="shared" si="240"/>
        <v>0</v>
      </c>
      <c r="Q166" s="20">
        <f t="shared" si="240"/>
        <v>0</v>
      </c>
      <c r="R166" s="20">
        <f t="shared" si="240"/>
        <v>0</v>
      </c>
      <c r="S166" s="20">
        <f t="shared" si="240"/>
        <v>0</v>
      </c>
      <c r="T166" s="20">
        <f t="shared" si="240"/>
        <v>0</v>
      </c>
      <c r="U166" s="20">
        <f t="shared" si="240"/>
        <v>0</v>
      </c>
      <c r="V166" s="20">
        <f t="shared" si="240"/>
        <v>0</v>
      </c>
      <c r="W166" s="20">
        <f t="shared" si="240"/>
        <v>0</v>
      </c>
      <c r="X166" s="20">
        <f t="shared" si="240"/>
        <v>0</v>
      </c>
      <c r="Y166" s="20">
        <f t="shared" si="240"/>
        <v>0</v>
      </c>
      <c r="Z166" s="20">
        <f t="shared" si="240"/>
        <v>0</v>
      </c>
      <c r="AA166" s="20">
        <f t="shared" si="240"/>
        <v>0</v>
      </c>
      <c r="AB166" s="20">
        <f t="shared" si="240"/>
        <v>0</v>
      </c>
      <c r="AC166" s="20">
        <f t="shared" si="240"/>
        <v>0</v>
      </c>
      <c r="AD166" s="20">
        <f t="shared" si="240"/>
        <v>310.74424062500003</v>
      </c>
      <c r="AE166" s="20">
        <f t="shared" si="240"/>
        <v>310.74424062500003</v>
      </c>
      <c r="AF166" s="20">
        <f t="shared" si="240"/>
        <v>310.74424062500003</v>
      </c>
      <c r="AG166" s="20">
        <f t="shared" si="240"/>
        <v>310.74424062500003</v>
      </c>
      <c r="AH166" s="20">
        <f t="shared" si="240"/>
        <v>310.74424062500003</v>
      </c>
      <c r="AI166" s="20">
        <f t="shared" si="240"/>
        <v>310.74424062500003</v>
      </c>
      <c r="AJ166" s="20">
        <f t="shared" si="240"/>
        <v>310.74424062500003</v>
      </c>
      <c r="AK166" s="20">
        <f t="shared" si="240"/>
        <v>320.06656784375008</v>
      </c>
      <c r="AL166" s="20">
        <f t="shared" ref="AL166:BQ166" si="241">IF($E166=0,0,$E166*$E$151*AL128)</f>
        <v>320.06656784375008</v>
      </c>
      <c r="AM166" s="20">
        <f t="shared" si="241"/>
        <v>320.06656784375008</v>
      </c>
      <c r="AN166" s="20">
        <f t="shared" si="241"/>
        <v>320.06656784375008</v>
      </c>
      <c r="AO166" s="20">
        <f t="shared" si="241"/>
        <v>320.06656784375008</v>
      </c>
      <c r="AP166" s="20">
        <f t="shared" si="241"/>
        <v>320.06656784375008</v>
      </c>
      <c r="AQ166" s="20">
        <f t="shared" si="241"/>
        <v>320.06656784375008</v>
      </c>
      <c r="AR166" s="20">
        <f t="shared" si="241"/>
        <v>320.06656784375008</v>
      </c>
      <c r="AS166" s="20">
        <f t="shared" si="241"/>
        <v>320.06656784375008</v>
      </c>
      <c r="AT166" s="20">
        <f t="shared" si="241"/>
        <v>320.06656784375008</v>
      </c>
      <c r="AU166" s="20">
        <f t="shared" si="241"/>
        <v>320.06656784375008</v>
      </c>
      <c r="AV166" s="20">
        <f t="shared" si="241"/>
        <v>320.06656784375008</v>
      </c>
      <c r="AW166" s="20">
        <f t="shared" si="241"/>
        <v>329.66856487906256</v>
      </c>
      <c r="AX166" s="20">
        <f t="shared" si="241"/>
        <v>329.66856487906256</v>
      </c>
      <c r="AY166" s="20">
        <f t="shared" si="241"/>
        <v>329.66856487906256</v>
      </c>
      <c r="AZ166" s="20">
        <f t="shared" si="241"/>
        <v>329.66856487906256</v>
      </c>
      <c r="BA166" s="20">
        <f t="shared" si="241"/>
        <v>329.66856487906256</v>
      </c>
      <c r="BB166" s="20">
        <f t="shared" si="241"/>
        <v>329.66856487906256</v>
      </c>
      <c r="BC166" s="20">
        <f t="shared" si="241"/>
        <v>329.66856487906256</v>
      </c>
      <c r="BD166" s="20">
        <f t="shared" si="241"/>
        <v>329.66856487906256</v>
      </c>
      <c r="BE166" s="20">
        <f t="shared" si="241"/>
        <v>329.66856487906256</v>
      </c>
      <c r="BF166" s="20">
        <f t="shared" si="241"/>
        <v>329.66856487906256</v>
      </c>
      <c r="BG166" s="20">
        <f t="shared" si="241"/>
        <v>329.66856487906256</v>
      </c>
      <c r="BH166" s="20">
        <f t="shared" si="241"/>
        <v>329.66856487906256</v>
      </c>
      <c r="BI166" s="20">
        <f t="shared" si="241"/>
        <v>339.55862182543444</v>
      </c>
      <c r="BJ166" s="20">
        <f t="shared" si="241"/>
        <v>339.55862182543444</v>
      </c>
      <c r="BK166" s="20">
        <f t="shared" si="241"/>
        <v>339.55862182543444</v>
      </c>
      <c r="BL166" s="20">
        <f t="shared" si="241"/>
        <v>339.55862182543444</v>
      </c>
      <c r="BM166" s="20">
        <f t="shared" si="241"/>
        <v>339.55862182543444</v>
      </c>
      <c r="BN166" s="20">
        <f t="shared" si="241"/>
        <v>339.55862182543444</v>
      </c>
      <c r="BO166" s="20">
        <f t="shared" si="241"/>
        <v>339.55862182543444</v>
      </c>
      <c r="BP166" s="20">
        <f t="shared" si="241"/>
        <v>339.55862182543444</v>
      </c>
      <c r="BQ166" s="20">
        <f t="shared" si="241"/>
        <v>339.55862182543444</v>
      </c>
      <c r="BR166" s="20">
        <f t="shared" ref="BR166:CW166" si="242">IF($E166=0,0,$E166*$E$151*BR128)</f>
        <v>339.55862182543444</v>
      </c>
      <c r="BS166" s="20">
        <f t="shared" si="242"/>
        <v>339.55862182543444</v>
      </c>
      <c r="BT166" s="20">
        <f t="shared" si="242"/>
        <v>339.55862182543444</v>
      </c>
      <c r="BU166" s="20">
        <f t="shared" si="242"/>
        <v>349.74538048019753</v>
      </c>
      <c r="BV166" s="20">
        <f t="shared" si="242"/>
        <v>349.74538048019753</v>
      </c>
      <c r="BW166" s="20">
        <f t="shared" si="242"/>
        <v>349.74538048019753</v>
      </c>
      <c r="BX166" s="20">
        <f t="shared" si="242"/>
        <v>349.74538048019753</v>
      </c>
      <c r="BY166" s="20">
        <f t="shared" si="242"/>
        <v>349.74538048019753</v>
      </c>
      <c r="BZ166" s="20">
        <f t="shared" si="242"/>
        <v>349.74538048019753</v>
      </c>
      <c r="CA166" s="20">
        <f t="shared" si="242"/>
        <v>349.74538048019753</v>
      </c>
      <c r="CB166" s="20">
        <f t="shared" si="242"/>
        <v>349.74538048019753</v>
      </c>
      <c r="CC166" s="20">
        <f t="shared" si="242"/>
        <v>349.74538048019753</v>
      </c>
      <c r="CD166" s="20">
        <f t="shared" si="242"/>
        <v>349.74538048019753</v>
      </c>
      <c r="CE166" s="20">
        <f t="shared" si="242"/>
        <v>349.74538048019753</v>
      </c>
      <c r="CF166" s="20">
        <f t="shared" si="242"/>
        <v>349.74538048019753</v>
      </c>
      <c r="CG166" s="20">
        <f t="shared" si="242"/>
        <v>360.23774189460346</v>
      </c>
      <c r="CH166" s="20">
        <f t="shared" si="242"/>
        <v>360.23774189460346</v>
      </c>
      <c r="CI166" s="20">
        <f t="shared" si="242"/>
        <v>360.23774189460346</v>
      </c>
      <c r="CJ166" s="20">
        <f t="shared" si="242"/>
        <v>360.23774189460346</v>
      </c>
      <c r="CK166" s="20">
        <f t="shared" si="242"/>
        <v>360.23774189460346</v>
      </c>
      <c r="CL166" s="20">
        <f t="shared" si="242"/>
        <v>360.23774189460346</v>
      </c>
      <c r="CM166" s="20">
        <f t="shared" si="242"/>
        <v>360.23774189460346</v>
      </c>
      <c r="CN166" s="20">
        <f t="shared" si="242"/>
        <v>360.23774189460346</v>
      </c>
      <c r="CO166" s="20">
        <f t="shared" si="242"/>
        <v>360.23774189460346</v>
      </c>
      <c r="CP166" s="20">
        <f t="shared" si="242"/>
        <v>360.23774189460346</v>
      </c>
      <c r="CQ166" s="20">
        <f t="shared" si="242"/>
        <v>360.23774189460346</v>
      </c>
      <c r="CR166" s="20">
        <f t="shared" si="242"/>
        <v>360.23774189460346</v>
      </c>
      <c r="CS166" s="20">
        <f t="shared" si="242"/>
        <v>371.04487415144155</v>
      </c>
      <c r="CT166" s="20">
        <f t="shared" si="242"/>
        <v>371.04487415144155</v>
      </c>
      <c r="CU166" s="20">
        <f t="shared" si="242"/>
        <v>371.04487415144155</v>
      </c>
      <c r="CV166" s="20">
        <f t="shared" si="242"/>
        <v>371.04487415144155</v>
      </c>
      <c r="CW166" s="20">
        <f t="shared" si="242"/>
        <v>371.04487415144155</v>
      </c>
      <c r="CX166" s="20">
        <f t="shared" ref="CX166:DV166" si="243">IF($E166=0,0,$E166*$E$151*CX128)</f>
        <v>371.04487415144155</v>
      </c>
      <c r="CY166" s="20">
        <f t="shared" si="243"/>
        <v>371.04487415144155</v>
      </c>
      <c r="CZ166" s="20">
        <f t="shared" si="243"/>
        <v>371.04487415144155</v>
      </c>
      <c r="DA166" s="20">
        <f t="shared" si="243"/>
        <v>371.04487415144155</v>
      </c>
      <c r="DB166" s="20">
        <f t="shared" si="243"/>
        <v>371.04487415144155</v>
      </c>
      <c r="DC166" s="20">
        <f t="shared" si="243"/>
        <v>371.04487415144155</v>
      </c>
      <c r="DD166" s="20">
        <f t="shared" si="243"/>
        <v>371.04487415144155</v>
      </c>
      <c r="DE166" s="20">
        <f t="shared" si="243"/>
        <v>382.17622037598477</v>
      </c>
      <c r="DF166" s="20">
        <f t="shared" si="243"/>
        <v>382.17622037598477</v>
      </c>
      <c r="DG166" s="20">
        <f t="shared" si="243"/>
        <v>382.17622037598477</v>
      </c>
      <c r="DH166" s="20">
        <f t="shared" si="243"/>
        <v>382.17622037598477</v>
      </c>
      <c r="DI166" s="20">
        <f t="shared" si="243"/>
        <v>382.17622037598477</v>
      </c>
      <c r="DJ166" s="20">
        <f t="shared" si="243"/>
        <v>382.17622037598477</v>
      </c>
      <c r="DK166" s="20">
        <f t="shared" si="243"/>
        <v>382.17622037598477</v>
      </c>
      <c r="DL166" s="20">
        <f t="shared" si="243"/>
        <v>382.17622037598477</v>
      </c>
      <c r="DM166" s="20">
        <f t="shared" si="243"/>
        <v>382.17622037598477</v>
      </c>
      <c r="DN166" s="20">
        <f t="shared" si="243"/>
        <v>382.17622037598477</v>
      </c>
      <c r="DO166" s="20">
        <f t="shared" si="243"/>
        <v>382.17622037598477</v>
      </c>
      <c r="DP166" s="20">
        <f t="shared" si="243"/>
        <v>382.17622037598477</v>
      </c>
      <c r="DQ166" s="20">
        <f t="shared" si="243"/>
        <v>393.64150698726439</v>
      </c>
      <c r="DR166" s="20">
        <f t="shared" si="243"/>
        <v>393.64150698726439</v>
      </c>
      <c r="DS166" s="20">
        <f t="shared" si="243"/>
        <v>393.64150698726439</v>
      </c>
      <c r="DT166" s="20">
        <f t="shared" si="243"/>
        <v>393.64150698726439</v>
      </c>
      <c r="DU166" s="20">
        <f t="shared" si="243"/>
        <v>393.64150698726439</v>
      </c>
      <c r="DV166" s="20">
        <f t="shared" si="243"/>
        <v>393.64150698726439</v>
      </c>
    </row>
    <row r="167" spans="3:126">
      <c r="C167" s="1" t="s">
        <v>46</v>
      </c>
      <c r="D167" s="1" t="s">
        <v>615</v>
      </c>
      <c r="E167" s="68">
        <v>0</v>
      </c>
      <c r="F167" s="20">
        <f t="shared" ref="F167:AK167" si="244">IF($E167=0,0,$E167*$E$151*F129)</f>
        <v>0</v>
      </c>
      <c r="G167" s="20">
        <f t="shared" si="244"/>
        <v>0</v>
      </c>
      <c r="H167" s="20">
        <f t="shared" si="244"/>
        <v>0</v>
      </c>
      <c r="I167" s="20">
        <f t="shared" si="244"/>
        <v>0</v>
      </c>
      <c r="J167" s="20">
        <f t="shared" si="244"/>
        <v>0</v>
      </c>
      <c r="K167" s="20">
        <f t="shared" si="244"/>
        <v>0</v>
      </c>
      <c r="L167" s="20">
        <f t="shared" si="244"/>
        <v>0</v>
      </c>
      <c r="M167" s="20">
        <f t="shared" si="244"/>
        <v>0</v>
      </c>
      <c r="N167" s="20">
        <f t="shared" si="244"/>
        <v>0</v>
      </c>
      <c r="O167" s="20">
        <f t="shared" si="244"/>
        <v>0</v>
      </c>
      <c r="P167" s="20">
        <f t="shared" si="244"/>
        <v>0</v>
      </c>
      <c r="Q167" s="20">
        <f t="shared" si="244"/>
        <v>0</v>
      </c>
      <c r="R167" s="20">
        <f t="shared" si="244"/>
        <v>0</v>
      </c>
      <c r="S167" s="20">
        <f t="shared" si="244"/>
        <v>0</v>
      </c>
      <c r="T167" s="20">
        <f t="shared" si="244"/>
        <v>0</v>
      </c>
      <c r="U167" s="20">
        <f t="shared" si="244"/>
        <v>0</v>
      </c>
      <c r="V167" s="20">
        <f t="shared" si="244"/>
        <v>0</v>
      </c>
      <c r="W167" s="20">
        <f t="shared" si="244"/>
        <v>0</v>
      </c>
      <c r="X167" s="20">
        <f t="shared" si="244"/>
        <v>0</v>
      </c>
      <c r="Y167" s="20">
        <f t="shared" si="244"/>
        <v>0</v>
      </c>
      <c r="Z167" s="20">
        <f t="shared" si="244"/>
        <v>0</v>
      </c>
      <c r="AA167" s="20">
        <f t="shared" si="244"/>
        <v>0</v>
      </c>
      <c r="AB167" s="20">
        <f t="shared" si="244"/>
        <v>0</v>
      </c>
      <c r="AC167" s="20">
        <f t="shared" si="244"/>
        <v>0</v>
      </c>
      <c r="AD167" s="20">
        <f t="shared" si="244"/>
        <v>0</v>
      </c>
      <c r="AE167" s="20">
        <f t="shared" si="244"/>
        <v>0</v>
      </c>
      <c r="AF167" s="20">
        <f t="shared" si="244"/>
        <v>0</v>
      </c>
      <c r="AG167" s="20">
        <f t="shared" si="244"/>
        <v>0</v>
      </c>
      <c r="AH167" s="20">
        <f t="shared" si="244"/>
        <v>0</v>
      </c>
      <c r="AI167" s="20">
        <f t="shared" si="244"/>
        <v>0</v>
      </c>
      <c r="AJ167" s="20">
        <f t="shared" si="244"/>
        <v>0</v>
      </c>
      <c r="AK167" s="20">
        <f t="shared" si="244"/>
        <v>0</v>
      </c>
      <c r="AL167" s="20">
        <f t="shared" ref="AL167:BQ167" si="245">IF($E167=0,0,$E167*$E$151*AL129)</f>
        <v>0</v>
      </c>
      <c r="AM167" s="20">
        <f t="shared" si="245"/>
        <v>0</v>
      </c>
      <c r="AN167" s="20">
        <f t="shared" si="245"/>
        <v>0</v>
      </c>
      <c r="AO167" s="20">
        <f t="shared" si="245"/>
        <v>0</v>
      </c>
      <c r="AP167" s="20">
        <f t="shared" si="245"/>
        <v>0</v>
      </c>
      <c r="AQ167" s="20">
        <f t="shared" si="245"/>
        <v>0</v>
      </c>
      <c r="AR167" s="20">
        <f t="shared" si="245"/>
        <v>0</v>
      </c>
      <c r="AS167" s="20">
        <f t="shared" si="245"/>
        <v>0</v>
      </c>
      <c r="AT167" s="20">
        <f t="shared" si="245"/>
        <v>0</v>
      </c>
      <c r="AU167" s="20">
        <f t="shared" si="245"/>
        <v>0</v>
      </c>
      <c r="AV167" s="20">
        <f t="shared" si="245"/>
        <v>0</v>
      </c>
      <c r="AW167" s="20">
        <f t="shared" si="245"/>
        <v>0</v>
      </c>
      <c r="AX167" s="20">
        <f t="shared" si="245"/>
        <v>0</v>
      </c>
      <c r="AY167" s="20">
        <f t="shared" si="245"/>
        <v>0</v>
      </c>
      <c r="AZ167" s="20">
        <f t="shared" si="245"/>
        <v>0</v>
      </c>
      <c r="BA167" s="20">
        <f t="shared" si="245"/>
        <v>0</v>
      </c>
      <c r="BB167" s="20">
        <f t="shared" si="245"/>
        <v>0</v>
      </c>
      <c r="BC167" s="20">
        <f t="shared" si="245"/>
        <v>0</v>
      </c>
      <c r="BD167" s="20">
        <f t="shared" si="245"/>
        <v>0</v>
      </c>
      <c r="BE167" s="20">
        <f t="shared" si="245"/>
        <v>0</v>
      </c>
      <c r="BF167" s="20">
        <f t="shared" si="245"/>
        <v>0</v>
      </c>
      <c r="BG167" s="20">
        <f t="shared" si="245"/>
        <v>0</v>
      </c>
      <c r="BH167" s="20">
        <f t="shared" si="245"/>
        <v>0</v>
      </c>
      <c r="BI167" s="20">
        <f t="shared" si="245"/>
        <v>0</v>
      </c>
      <c r="BJ167" s="20">
        <f t="shared" si="245"/>
        <v>0</v>
      </c>
      <c r="BK167" s="20">
        <f t="shared" si="245"/>
        <v>0</v>
      </c>
      <c r="BL167" s="20">
        <f t="shared" si="245"/>
        <v>0</v>
      </c>
      <c r="BM167" s="20">
        <f t="shared" si="245"/>
        <v>0</v>
      </c>
      <c r="BN167" s="20">
        <f t="shared" si="245"/>
        <v>0</v>
      </c>
      <c r="BO167" s="20">
        <f t="shared" si="245"/>
        <v>0</v>
      </c>
      <c r="BP167" s="20">
        <f t="shared" si="245"/>
        <v>0</v>
      </c>
      <c r="BQ167" s="20">
        <f t="shared" si="245"/>
        <v>0</v>
      </c>
      <c r="BR167" s="20">
        <f t="shared" ref="BR167:CW167" si="246">IF($E167=0,0,$E167*$E$151*BR129)</f>
        <v>0</v>
      </c>
      <c r="BS167" s="20">
        <f t="shared" si="246"/>
        <v>0</v>
      </c>
      <c r="BT167" s="20">
        <f t="shared" si="246"/>
        <v>0</v>
      </c>
      <c r="BU167" s="20">
        <f t="shared" si="246"/>
        <v>0</v>
      </c>
      <c r="BV167" s="20">
        <f t="shared" si="246"/>
        <v>0</v>
      </c>
      <c r="BW167" s="20">
        <f t="shared" si="246"/>
        <v>0</v>
      </c>
      <c r="BX167" s="20">
        <f t="shared" si="246"/>
        <v>0</v>
      </c>
      <c r="BY167" s="20">
        <f t="shared" si="246"/>
        <v>0</v>
      </c>
      <c r="BZ167" s="20">
        <f t="shared" si="246"/>
        <v>0</v>
      </c>
      <c r="CA167" s="20">
        <f t="shared" si="246"/>
        <v>0</v>
      </c>
      <c r="CB167" s="20">
        <f t="shared" si="246"/>
        <v>0</v>
      </c>
      <c r="CC167" s="20">
        <f t="shared" si="246"/>
        <v>0</v>
      </c>
      <c r="CD167" s="20">
        <f t="shared" si="246"/>
        <v>0</v>
      </c>
      <c r="CE167" s="20">
        <f t="shared" si="246"/>
        <v>0</v>
      </c>
      <c r="CF167" s="20">
        <f t="shared" si="246"/>
        <v>0</v>
      </c>
      <c r="CG167" s="20">
        <f t="shared" si="246"/>
        <v>0</v>
      </c>
      <c r="CH167" s="20">
        <f t="shared" si="246"/>
        <v>0</v>
      </c>
      <c r="CI167" s="20">
        <f t="shared" si="246"/>
        <v>0</v>
      </c>
      <c r="CJ167" s="20">
        <f t="shared" si="246"/>
        <v>0</v>
      </c>
      <c r="CK167" s="20">
        <f t="shared" si="246"/>
        <v>0</v>
      </c>
      <c r="CL167" s="20">
        <f t="shared" si="246"/>
        <v>0</v>
      </c>
      <c r="CM167" s="20">
        <f t="shared" si="246"/>
        <v>0</v>
      </c>
      <c r="CN167" s="20">
        <f t="shared" si="246"/>
        <v>0</v>
      </c>
      <c r="CO167" s="20">
        <f t="shared" si="246"/>
        <v>0</v>
      </c>
      <c r="CP167" s="20">
        <f t="shared" si="246"/>
        <v>0</v>
      </c>
      <c r="CQ167" s="20">
        <f t="shared" si="246"/>
        <v>0</v>
      </c>
      <c r="CR167" s="20">
        <f t="shared" si="246"/>
        <v>0</v>
      </c>
      <c r="CS167" s="20">
        <f t="shared" si="246"/>
        <v>0</v>
      </c>
      <c r="CT167" s="20">
        <f t="shared" si="246"/>
        <v>0</v>
      </c>
      <c r="CU167" s="20">
        <f t="shared" si="246"/>
        <v>0</v>
      </c>
      <c r="CV167" s="20">
        <f t="shared" si="246"/>
        <v>0</v>
      </c>
      <c r="CW167" s="20">
        <f t="shared" si="246"/>
        <v>0</v>
      </c>
      <c r="CX167" s="20">
        <f t="shared" ref="CX167:DV167" si="247">IF($E167=0,0,$E167*$E$151*CX129)</f>
        <v>0</v>
      </c>
      <c r="CY167" s="20">
        <f t="shared" si="247"/>
        <v>0</v>
      </c>
      <c r="CZ167" s="20">
        <f t="shared" si="247"/>
        <v>0</v>
      </c>
      <c r="DA167" s="20">
        <f t="shared" si="247"/>
        <v>0</v>
      </c>
      <c r="DB167" s="20">
        <f t="shared" si="247"/>
        <v>0</v>
      </c>
      <c r="DC167" s="20">
        <f t="shared" si="247"/>
        <v>0</v>
      </c>
      <c r="DD167" s="20">
        <f t="shared" si="247"/>
        <v>0</v>
      </c>
      <c r="DE167" s="20">
        <f t="shared" si="247"/>
        <v>0</v>
      </c>
      <c r="DF167" s="20">
        <f t="shared" si="247"/>
        <v>0</v>
      </c>
      <c r="DG167" s="20">
        <f t="shared" si="247"/>
        <v>0</v>
      </c>
      <c r="DH167" s="20">
        <f t="shared" si="247"/>
        <v>0</v>
      </c>
      <c r="DI167" s="20">
        <f t="shared" si="247"/>
        <v>0</v>
      </c>
      <c r="DJ167" s="20">
        <f t="shared" si="247"/>
        <v>0</v>
      </c>
      <c r="DK167" s="20">
        <f t="shared" si="247"/>
        <v>0</v>
      </c>
      <c r="DL167" s="20">
        <f t="shared" si="247"/>
        <v>0</v>
      </c>
      <c r="DM167" s="20">
        <f t="shared" si="247"/>
        <v>0</v>
      </c>
      <c r="DN167" s="20">
        <f t="shared" si="247"/>
        <v>0</v>
      </c>
      <c r="DO167" s="20">
        <f t="shared" si="247"/>
        <v>0</v>
      </c>
      <c r="DP167" s="20">
        <f t="shared" si="247"/>
        <v>0</v>
      </c>
      <c r="DQ167" s="20">
        <f t="shared" si="247"/>
        <v>0</v>
      </c>
      <c r="DR167" s="20">
        <f t="shared" si="247"/>
        <v>0</v>
      </c>
      <c r="DS167" s="20">
        <f t="shared" si="247"/>
        <v>0</v>
      </c>
      <c r="DT167" s="20">
        <f t="shared" si="247"/>
        <v>0</v>
      </c>
      <c r="DU167" s="20">
        <f t="shared" si="247"/>
        <v>0</v>
      </c>
      <c r="DV167" s="20">
        <f t="shared" si="247"/>
        <v>0</v>
      </c>
    </row>
    <row r="168" spans="3:126">
      <c r="C168" s="1" t="s">
        <v>46</v>
      </c>
      <c r="D168" s="1" t="s">
        <v>616</v>
      </c>
      <c r="E168" s="68">
        <v>0</v>
      </c>
      <c r="F168" s="20">
        <f t="shared" ref="F168:AK168" si="248">IF($E168=0,0,$E168*$E$151*F130)</f>
        <v>0</v>
      </c>
      <c r="G168" s="20">
        <f t="shared" si="248"/>
        <v>0</v>
      </c>
      <c r="H168" s="20">
        <f t="shared" si="248"/>
        <v>0</v>
      </c>
      <c r="I168" s="20">
        <f t="shared" si="248"/>
        <v>0</v>
      </c>
      <c r="J168" s="20">
        <f t="shared" si="248"/>
        <v>0</v>
      </c>
      <c r="K168" s="20">
        <f t="shared" si="248"/>
        <v>0</v>
      </c>
      <c r="L168" s="20">
        <f t="shared" si="248"/>
        <v>0</v>
      </c>
      <c r="M168" s="20">
        <f t="shared" si="248"/>
        <v>0</v>
      </c>
      <c r="N168" s="20">
        <f t="shared" si="248"/>
        <v>0</v>
      </c>
      <c r="O168" s="20">
        <f t="shared" si="248"/>
        <v>0</v>
      </c>
      <c r="P168" s="20">
        <f t="shared" si="248"/>
        <v>0</v>
      </c>
      <c r="Q168" s="20">
        <f t="shared" si="248"/>
        <v>0</v>
      </c>
      <c r="R168" s="20">
        <f t="shared" si="248"/>
        <v>0</v>
      </c>
      <c r="S168" s="20">
        <f t="shared" si="248"/>
        <v>0</v>
      </c>
      <c r="T168" s="20">
        <f t="shared" si="248"/>
        <v>0</v>
      </c>
      <c r="U168" s="20">
        <f t="shared" si="248"/>
        <v>0</v>
      </c>
      <c r="V168" s="20">
        <f t="shared" si="248"/>
        <v>0</v>
      </c>
      <c r="W168" s="20">
        <f t="shared" si="248"/>
        <v>0</v>
      </c>
      <c r="X168" s="20">
        <f t="shared" si="248"/>
        <v>0</v>
      </c>
      <c r="Y168" s="20">
        <f t="shared" si="248"/>
        <v>0</v>
      </c>
      <c r="Z168" s="20">
        <f t="shared" si="248"/>
        <v>0</v>
      </c>
      <c r="AA168" s="20">
        <f t="shared" si="248"/>
        <v>0</v>
      </c>
      <c r="AB168" s="20">
        <f t="shared" si="248"/>
        <v>0</v>
      </c>
      <c r="AC168" s="20">
        <f t="shared" si="248"/>
        <v>0</v>
      </c>
      <c r="AD168" s="20">
        <f t="shared" si="248"/>
        <v>0</v>
      </c>
      <c r="AE168" s="20">
        <f t="shared" si="248"/>
        <v>0</v>
      </c>
      <c r="AF168" s="20">
        <f t="shared" si="248"/>
        <v>0</v>
      </c>
      <c r="AG168" s="20">
        <f t="shared" si="248"/>
        <v>0</v>
      </c>
      <c r="AH168" s="20">
        <f t="shared" si="248"/>
        <v>0</v>
      </c>
      <c r="AI168" s="20">
        <f t="shared" si="248"/>
        <v>0</v>
      </c>
      <c r="AJ168" s="20">
        <f t="shared" si="248"/>
        <v>0</v>
      </c>
      <c r="AK168" s="20">
        <f t="shared" si="248"/>
        <v>0</v>
      </c>
      <c r="AL168" s="20">
        <f t="shared" ref="AL168:BQ168" si="249">IF($E168=0,0,$E168*$E$151*AL130)</f>
        <v>0</v>
      </c>
      <c r="AM168" s="20">
        <f t="shared" si="249"/>
        <v>0</v>
      </c>
      <c r="AN168" s="20">
        <f t="shared" si="249"/>
        <v>0</v>
      </c>
      <c r="AO168" s="20">
        <f t="shared" si="249"/>
        <v>0</v>
      </c>
      <c r="AP168" s="20">
        <f t="shared" si="249"/>
        <v>0</v>
      </c>
      <c r="AQ168" s="20">
        <f t="shared" si="249"/>
        <v>0</v>
      </c>
      <c r="AR168" s="20">
        <f t="shared" si="249"/>
        <v>0</v>
      </c>
      <c r="AS168" s="20">
        <f t="shared" si="249"/>
        <v>0</v>
      </c>
      <c r="AT168" s="20">
        <f t="shared" si="249"/>
        <v>0</v>
      </c>
      <c r="AU168" s="20">
        <f t="shared" si="249"/>
        <v>0</v>
      </c>
      <c r="AV168" s="20">
        <f t="shared" si="249"/>
        <v>0</v>
      </c>
      <c r="AW168" s="20">
        <f t="shared" si="249"/>
        <v>0</v>
      </c>
      <c r="AX168" s="20">
        <f t="shared" si="249"/>
        <v>0</v>
      </c>
      <c r="AY168" s="20">
        <f t="shared" si="249"/>
        <v>0</v>
      </c>
      <c r="AZ168" s="20">
        <f t="shared" si="249"/>
        <v>0</v>
      </c>
      <c r="BA168" s="20">
        <f t="shared" si="249"/>
        <v>0</v>
      </c>
      <c r="BB168" s="20">
        <f t="shared" si="249"/>
        <v>0</v>
      </c>
      <c r="BC168" s="20">
        <f t="shared" si="249"/>
        <v>0</v>
      </c>
      <c r="BD168" s="20">
        <f t="shared" si="249"/>
        <v>0</v>
      </c>
      <c r="BE168" s="20">
        <f t="shared" si="249"/>
        <v>0</v>
      </c>
      <c r="BF168" s="20">
        <f t="shared" si="249"/>
        <v>0</v>
      </c>
      <c r="BG168" s="20">
        <f t="shared" si="249"/>
        <v>0</v>
      </c>
      <c r="BH168" s="20">
        <f t="shared" si="249"/>
        <v>0</v>
      </c>
      <c r="BI168" s="20">
        <f t="shared" si="249"/>
        <v>0</v>
      </c>
      <c r="BJ168" s="20">
        <f t="shared" si="249"/>
        <v>0</v>
      </c>
      <c r="BK168" s="20">
        <f t="shared" si="249"/>
        <v>0</v>
      </c>
      <c r="BL168" s="20">
        <f t="shared" si="249"/>
        <v>0</v>
      </c>
      <c r="BM168" s="20">
        <f t="shared" si="249"/>
        <v>0</v>
      </c>
      <c r="BN168" s="20">
        <f t="shared" si="249"/>
        <v>0</v>
      </c>
      <c r="BO168" s="20">
        <f t="shared" si="249"/>
        <v>0</v>
      </c>
      <c r="BP168" s="20">
        <f t="shared" si="249"/>
        <v>0</v>
      </c>
      <c r="BQ168" s="20">
        <f t="shared" si="249"/>
        <v>0</v>
      </c>
      <c r="BR168" s="20">
        <f t="shared" ref="BR168:CW168" si="250">IF($E168=0,0,$E168*$E$151*BR130)</f>
        <v>0</v>
      </c>
      <c r="BS168" s="20">
        <f t="shared" si="250"/>
        <v>0</v>
      </c>
      <c r="BT168" s="20">
        <f t="shared" si="250"/>
        <v>0</v>
      </c>
      <c r="BU168" s="20">
        <f t="shared" si="250"/>
        <v>0</v>
      </c>
      <c r="BV168" s="20">
        <f t="shared" si="250"/>
        <v>0</v>
      </c>
      <c r="BW168" s="20">
        <f t="shared" si="250"/>
        <v>0</v>
      </c>
      <c r="BX168" s="20">
        <f t="shared" si="250"/>
        <v>0</v>
      </c>
      <c r="BY168" s="20">
        <f t="shared" si="250"/>
        <v>0</v>
      </c>
      <c r="BZ168" s="20">
        <f t="shared" si="250"/>
        <v>0</v>
      </c>
      <c r="CA168" s="20">
        <f t="shared" si="250"/>
        <v>0</v>
      </c>
      <c r="CB168" s="20">
        <f t="shared" si="250"/>
        <v>0</v>
      </c>
      <c r="CC168" s="20">
        <f t="shared" si="250"/>
        <v>0</v>
      </c>
      <c r="CD168" s="20">
        <f t="shared" si="250"/>
        <v>0</v>
      </c>
      <c r="CE168" s="20">
        <f t="shared" si="250"/>
        <v>0</v>
      </c>
      <c r="CF168" s="20">
        <f t="shared" si="250"/>
        <v>0</v>
      </c>
      <c r="CG168" s="20">
        <f t="shared" si="250"/>
        <v>0</v>
      </c>
      <c r="CH168" s="20">
        <f t="shared" si="250"/>
        <v>0</v>
      </c>
      <c r="CI168" s="20">
        <f t="shared" si="250"/>
        <v>0</v>
      </c>
      <c r="CJ168" s="20">
        <f t="shared" si="250"/>
        <v>0</v>
      </c>
      <c r="CK168" s="20">
        <f t="shared" si="250"/>
        <v>0</v>
      </c>
      <c r="CL168" s="20">
        <f t="shared" si="250"/>
        <v>0</v>
      </c>
      <c r="CM168" s="20">
        <f t="shared" si="250"/>
        <v>0</v>
      </c>
      <c r="CN168" s="20">
        <f t="shared" si="250"/>
        <v>0</v>
      </c>
      <c r="CO168" s="20">
        <f t="shared" si="250"/>
        <v>0</v>
      </c>
      <c r="CP168" s="20">
        <f t="shared" si="250"/>
        <v>0</v>
      </c>
      <c r="CQ168" s="20">
        <f t="shared" si="250"/>
        <v>0</v>
      </c>
      <c r="CR168" s="20">
        <f t="shared" si="250"/>
        <v>0</v>
      </c>
      <c r="CS168" s="20">
        <f t="shared" si="250"/>
        <v>0</v>
      </c>
      <c r="CT168" s="20">
        <f t="shared" si="250"/>
        <v>0</v>
      </c>
      <c r="CU168" s="20">
        <f t="shared" si="250"/>
        <v>0</v>
      </c>
      <c r="CV168" s="20">
        <f t="shared" si="250"/>
        <v>0</v>
      </c>
      <c r="CW168" s="20">
        <f t="shared" si="250"/>
        <v>0</v>
      </c>
      <c r="CX168" s="20">
        <f t="shared" ref="CX168:DV168" si="251">IF($E168=0,0,$E168*$E$151*CX130)</f>
        <v>0</v>
      </c>
      <c r="CY168" s="20">
        <f t="shared" si="251"/>
        <v>0</v>
      </c>
      <c r="CZ168" s="20">
        <f t="shared" si="251"/>
        <v>0</v>
      </c>
      <c r="DA168" s="20">
        <f t="shared" si="251"/>
        <v>0</v>
      </c>
      <c r="DB168" s="20">
        <f t="shared" si="251"/>
        <v>0</v>
      </c>
      <c r="DC168" s="20">
        <f t="shared" si="251"/>
        <v>0</v>
      </c>
      <c r="DD168" s="20">
        <f t="shared" si="251"/>
        <v>0</v>
      </c>
      <c r="DE168" s="20">
        <f t="shared" si="251"/>
        <v>0</v>
      </c>
      <c r="DF168" s="20">
        <f t="shared" si="251"/>
        <v>0</v>
      </c>
      <c r="DG168" s="20">
        <f t="shared" si="251"/>
        <v>0</v>
      </c>
      <c r="DH168" s="20">
        <f t="shared" si="251"/>
        <v>0</v>
      </c>
      <c r="DI168" s="20">
        <f t="shared" si="251"/>
        <v>0</v>
      </c>
      <c r="DJ168" s="20">
        <f t="shared" si="251"/>
        <v>0</v>
      </c>
      <c r="DK168" s="20">
        <f t="shared" si="251"/>
        <v>0</v>
      </c>
      <c r="DL168" s="20">
        <f t="shared" si="251"/>
        <v>0</v>
      </c>
      <c r="DM168" s="20">
        <f t="shared" si="251"/>
        <v>0</v>
      </c>
      <c r="DN168" s="20">
        <f t="shared" si="251"/>
        <v>0</v>
      </c>
      <c r="DO168" s="20">
        <f t="shared" si="251"/>
        <v>0</v>
      </c>
      <c r="DP168" s="20">
        <f t="shared" si="251"/>
        <v>0</v>
      </c>
      <c r="DQ168" s="20">
        <f t="shared" si="251"/>
        <v>0</v>
      </c>
      <c r="DR168" s="20">
        <f t="shared" si="251"/>
        <v>0</v>
      </c>
      <c r="DS168" s="20">
        <f t="shared" si="251"/>
        <v>0</v>
      </c>
      <c r="DT168" s="20">
        <f t="shared" si="251"/>
        <v>0</v>
      </c>
      <c r="DU168" s="20">
        <f t="shared" si="251"/>
        <v>0</v>
      </c>
      <c r="DV168" s="20">
        <f t="shared" si="251"/>
        <v>0</v>
      </c>
    </row>
    <row r="169" spans="3:126">
      <c r="C169" s="1" t="s">
        <v>46</v>
      </c>
      <c r="D169" s="1" t="s">
        <v>617</v>
      </c>
      <c r="E169" s="68">
        <v>0</v>
      </c>
      <c r="F169" s="20">
        <f t="shared" ref="F169:AK169" si="252">IF($E169=0,0,$E169*$E$151*F131)</f>
        <v>0</v>
      </c>
      <c r="G169" s="20">
        <f t="shared" si="252"/>
        <v>0</v>
      </c>
      <c r="H169" s="20">
        <f t="shared" si="252"/>
        <v>0</v>
      </c>
      <c r="I169" s="20">
        <f t="shared" si="252"/>
        <v>0</v>
      </c>
      <c r="J169" s="20">
        <f t="shared" si="252"/>
        <v>0</v>
      </c>
      <c r="K169" s="20">
        <f t="shared" si="252"/>
        <v>0</v>
      </c>
      <c r="L169" s="20">
        <f t="shared" si="252"/>
        <v>0</v>
      </c>
      <c r="M169" s="20">
        <f t="shared" si="252"/>
        <v>0</v>
      </c>
      <c r="N169" s="20">
        <f t="shared" si="252"/>
        <v>0</v>
      </c>
      <c r="O169" s="20">
        <f t="shared" si="252"/>
        <v>0</v>
      </c>
      <c r="P169" s="20">
        <f t="shared" si="252"/>
        <v>0</v>
      </c>
      <c r="Q169" s="20">
        <f t="shared" si="252"/>
        <v>0</v>
      </c>
      <c r="R169" s="20">
        <f t="shared" si="252"/>
        <v>0</v>
      </c>
      <c r="S169" s="20">
        <f t="shared" si="252"/>
        <v>0</v>
      </c>
      <c r="T169" s="20">
        <f t="shared" si="252"/>
        <v>0</v>
      </c>
      <c r="U169" s="20">
        <f t="shared" si="252"/>
        <v>0</v>
      </c>
      <c r="V169" s="20">
        <f t="shared" si="252"/>
        <v>0</v>
      </c>
      <c r="W169" s="20">
        <f t="shared" si="252"/>
        <v>0</v>
      </c>
      <c r="X169" s="20">
        <f t="shared" si="252"/>
        <v>0</v>
      </c>
      <c r="Y169" s="20">
        <f t="shared" si="252"/>
        <v>0</v>
      </c>
      <c r="Z169" s="20">
        <f t="shared" si="252"/>
        <v>0</v>
      </c>
      <c r="AA169" s="20">
        <f t="shared" si="252"/>
        <v>0</v>
      </c>
      <c r="AB169" s="20">
        <f t="shared" si="252"/>
        <v>0</v>
      </c>
      <c r="AC169" s="20">
        <f t="shared" si="252"/>
        <v>0</v>
      </c>
      <c r="AD169" s="20">
        <f t="shared" si="252"/>
        <v>0</v>
      </c>
      <c r="AE169" s="20">
        <f t="shared" si="252"/>
        <v>0</v>
      </c>
      <c r="AF169" s="20">
        <f t="shared" si="252"/>
        <v>0</v>
      </c>
      <c r="AG169" s="20">
        <f t="shared" si="252"/>
        <v>0</v>
      </c>
      <c r="AH169" s="20">
        <f t="shared" si="252"/>
        <v>0</v>
      </c>
      <c r="AI169" s="20">
        <f t="shared" si="252"/>
        <v>0</v>
      </c>
      <c r="AJ169" s="20">
        <f t="shared" si="252"/>
        <v>0</v>
      </c>
      <c r="AK169" s="20">
        <f t="shared" si="252"/>
        <v>0</v>
      </c>
      <c r="AL169" s="20">
        <f t="shared" ref="AL169:BR169" si="253">IF($E169=0,0,$E169*$E$151*AL131)</f>
        <v>0</v>
      </c>
      <c r="AM169" s="20">
        <f t="shared" si="253"/>
        <v>0</v>
      </c>
      <c r="AN169" s="20">
        <f t="shared" si="253"/>
        <v>0</v>
      </c>
      <c r="AO169" s="20">
        <f t="shared" si="253"/>
        <v>0</v>
      </c>
      <c r="AP169" s="20">
        <f t="shared" si="253"/>
        <v>0</v>
      </c>
      <c r="AQ169" s="20">
        <f t="shared" si="253"/>
        <v>0</v>
      </c>
      <c r="AR169" s="20">
        <f t="shared" si="253"/>
        <v>0</v>
      </c>
      <c r="AS169" s="20">
        <f t="shared" si="253"/>
        <v>0</v>
      </c>
      <c r="AT169" s="20">
        <f t="shared" si="253"/>
        <v>0</v>
      </c>
      <c r="AU169" s="20">
        <f t="shared" si="253"/>
        <v>0</v>
      </c>
      <c r="AV169" s="20">
        <f t="shared" si="253"/>
        <v>0</v>
      </c>
      <c r="AW169" s="20">
        <f t="shared" si="253"/>
        <v>0</v>
      </c>
      <c r="AX169" s="20">
        <f t="shared" si="253"/>
        <v>0</v>
      </c>
      <c r="AY169" s="20">
        <f t="shared" si="253"/>
        <v>0</v>
      </c>
      <c r="AZ169" s="20">
        <f t="shared" si="253"/>
        <v>0</v>
      </c>
      <c r="BA169" s="20">
        <f t="shared" si="253"/>
        <v>0</v>
      </c>
      <c r="BB169" s="20">
        <f t="shared" si="253"/>
        <v>0</v>
      </c>
      <c r="BC169" s="20">
        <f t="shared" si="253"/>
        <v>0</v>
      </c>
      <c r="BD169" s="20">
        <f t="shared" si="253"/>
        <v>0</v>
      </c>
      <c r="BE169" s="20">
        <f t="shared" si="253"/>
        <v>0</v>
      </c>
      <c r="BF169" s="20">
        <f t="shared" si="253"/>
        <v>0</v>
      </c>
      <c r="BG169" s="20">
        <f t="shared" si="253"/>
        <v>0</v>
      </c>
      <c r="BH169" s="20">
        <f t="shared" si="253"/>
        <v>0</v>
      </c>
      <c r="BI169" s="20">
        <f t="shared" si="253"/>
        <v>0</v>
      </c>
      <c r="BJ169" s="20">
        <f t="shared" si="253"/>
        <v>0</v>
      </c>
      <c r="BK169" s="20">
        <f t="shared" si="253"/>
        <v>0</v>
      </c>
      <c r="BL169" s="20">
        <f t="shared" si="253"/>
        <v>0</v>
      </c>
      <c r="BM169" s="20">
        <f t="shared" si="253"/>
        <v>0</v>
      </c>
      <c r="BN169" s="20">
        <f t="shared" si="253"/>
        <v>0</v>
      </c>
      <c r="BO169" s="20">
        <f t="shared" si="253"/>
        <v>0</v>
      </c>
      <c r="BP169" s="20">
        <f t="shared" si="253"/>
        <v>0</v>
      </c>
      <c r="BQ169" s="20">
        <f t="shared" si="253"/>
        <v>0</v>
      </c>
      <c r="BR169" s="20">
        <f t="shared" si="253"/>
        <v>0</v>
      </c>
      <c r="BS169" s="20">
        <f t="shared" ref="BS169:CX169" si="254">IF($E169=0,0,$E169*$E$151*BS131)</f>
        <v>0</v>
      </c>
      <c r="BT169" s="20">
        <f t="shared" si="254"/>
        <v>0</v>
      </c>
      <c r="BU169" s="20">
        <f t="shared" si="254"/>
        <v>0</v>
      </c>
      <c r="BV169" s="20">
        <f t="shared" si="254"/>
        <v>0</v>
      </c>
      <c r="BW169" s="20">
        <f t="shared" si="254"/>
        <v>0</v>
      </c>
      <c r="BX169" s="20">
        <f t="shared" si="254"/>
        <v>0</v>
      </c>
      <c r="BY169" s="20">
        <f t="shared" si="254"/>
        <v>0</v>
      </c>
      <c r="BZ169" s="20">
        <f t="shared" si="254"/>
        <v>0</v>
      </c>
      <c r="CA169" s="20">
        <f t="shared" si="254"/>
        <v>0</v>
      </c>
      <c r="CB169" s="20">
        <f t="shared" si="254"/>
        <v>0</v>
      </c>
      <c r="CC169" s="20">
        <f t="shared" si="254"/>
        <v>0</v>
      </c>
      <c r="CD169" s="20">
        <f t="shared" si="254"/>
        <v>0</v>
      </c>
      <c r="CE169" s="20">
        <f t="shared" si="254"/>
        <v>0</v>
      </c>
      <c r="CF169" s="20">
        <f t="shared" si="254"/>
        <v>0</v>
      </c>
      <c r="CG169" s="20">
        <f t="shared" si="254"/>
        <v>0</v>
      </c>
      <c r="CH169" s="20">
        <f t="shared" si="254"/>
        <v>0</v>
      </c>
      <c r="CI169" s="20">
        <f t="shared" si="254"/>
        <v>0</v>
      </c>
      <c r="CJ169" s="20">
        <f t="shared" si="254"/>
        <v>0</v>
      </c>
      <c r="CK169" s="20">
        <f t="shared" si="254"/>
        <v>0</v>
      </c>
      <c r="CL169" s="20">
        <f t="shared" si="254"/>
        <v>0</v>
      </c>
      <c r="CM169" s="20">
        <f t="shared" si="254"/>
        <v>0</v>
      </c>
      <c r="CN169" s="20">
        <f t="shared" si="254"/>
        <v>0</v>
      </c>
      <c r="CO169" s="20">
        <f t="shared" si="254"/>
        <v>0</v>
      </c>
      <c r="CP169" s="20">
        <f t="shared" si="254"/>
        <v>0</v>
      </c>
      <c r="CQ169" s="20">
        <f t="shared" si="254"/>
        <v>0</v>
      </c>
      <c r="CR169" s="20">
        <f t="shared" si="254"/>
        <v>0</v>
      </c>
      <c r="CS169" s="20">
        <f t="shared" si="254"/>
        <v>0</v>
      </c>
      <c r="CT169" s="20">
        <f t="shared" si="254"/>
        <v>0</v>
      </c>
      <c r="CU169" s="20">
        <f t="shared" si="254"/>
        <v>0</v>
      </c>
      <c r="CV169" s="20">
        <f t="shared" si="254"/>
        <v>0</v>
      </c>
      <c r="CW169" s="20">
        <f t="shared" si="254"/>
        <v>0</v>
      </c>
      <c r="CX169" s="20">
        <f t="shared" si="254"/>
        <v>0</v>
      </c>
      <c r="CY169" s="20">
        <f t="shared" ref="CY169:DU169" si="255">IF($E169=0,0,$E169*$E$151*CY131)</f>
        <v>0</v>
      </c>
      <c r="CZ169" s="20">
        <f t="shared" si="255"/>
        <v>0</v>
      </c>
      <c r="DA169" s="20">
        <f t="shared" si="255"/>
        <v>0</v>
      </c>
      <c r="DB169" s="20">
        <f t="shared" si="255"/>
        <v>0</v>
      </c>
      <c r="DC169" s="20">
        <f t="shared" si="255"/>
        <v>0</v>
      </c>
      <c r="DD169" s="20">
        <f t="shared" si="255"/>
        <v>0</v>
      </c>
      <c r="DE169" s="20">
        <f t="shared" si="255"/>
        <v>0</v>
      </c>
      <c r="DF169" s="20">
        <f t="shared" si="255"/>
        <v>0</v>
      </c>
      <c r="DG169" s="20">
        <f t="shared" si="255"/>
        <v>0</v>
      </c>
      <c r="DH169" s="20">
        <f t="shared" si="255"/>
        <v>0</v>
      </c>
      <c r="DI169" s="20">
        <f t="shared" si="255"/>
        <v>0</v>
      </c>
      <c r="DJ169" s="20">
        <f t="shared" si="255"/>
        <v>0</v>
      </c>
      <c r="DK169" s="20">
        <f t="shared" si="255"/>
        <v>0</v>
      </c>
      <c r="DL169" s="20">
        <f t="shared" si="255"/>
        <v>0</v>
      </c>
      <c r="DM169" s="20">
        <f t="shared" si="255"/>
        <v>0</v>
      </c>
      <c r="DN169" s="20">
        <f t="shared" si="255"/>
        <v>0</v>
      </c>
      <c r="DO169" s="20">
        <f t="shared" si="255"/>
        <v>0</v>
      </c>
      <c r="DP169" s="20">
        <f t="shared" si="255"/>
        <v>0</v>
      </c>
      <c r="DQ169" s="20">
        <f t="shared" si="255"/>
        <v>0</v>
      </c>
      <c r="DR169" s="20">
        <f t="shared" si="255"/>
        <v>0</v>
      </c>
      <c r="DS169" s="20">
        <f t="shared" si="255"/>
        <v>0</v>
      </c>
      <c r="DT169" s="20">
        <f t="shared" si="255"/>
        <v>0</v>
      </c>
      <c r="DU169" s="20">
        <f t="shared" si="255"/>
        <v>0</v>
      </c>
      <c r="DV169" s="20">
        <f t="shared" ref="DV169" si="256">IF($E169=0,0,$E169*$E$151*DV131)</f>
        <v>0</v>
      </c>
    </row>
    <row r="170" spans="3:126">
      <c r="C170" s="1" t="s">
        <v>46</v>
      </c>
      <c r="D170" s="1" t="s">
        <v>618</v>
      </c>
      <c r="E170" s="68">
        <v>0</v>
      </c>
      <c r="F170" s="20">
        <f t="shared" ref="F170:AK170" si="257">IF($E170=0,0,$E170*$E$151*F132)</f>
        <v>0</v>
      </c>
      <c r="G170" s="20">
        <f t="shared" si="257"/>
        <v>0</v>
      </c>
      <c r="H170" s="20">
        <f t="shared" si="257"/>
        <v>0</v>
      </c>
      <c r="I170" s="20">
        <f t="shared" si="257"/>
        <v>0</v>
      </c>
      <c r="J170" s="20">
        <f t="shared" si="257"/>
        <v>0</v>
      </c>
      <c r="K170" s="20">
        <f t="shared" si="257"/>
        <v>0</v>
      </c>
      <c r="L170" s="20">
        <f t="shared" si="257"/>
        <v>0</v>
      </c>
      <c r="M170" s="20">
        <f t="shared" si="257"/>
        <v>0</v>
      </c>
      <c r="N170" s="20">
        <f t="shared" si="257"/>
        <v>0</v>
      </c>
      <c r="O170" s="20">
        <f t="shared" si="257"/>
        <v>0</v>
      </c>
      <c r="P170" s="20">
        <f t="shared" si="257"/>
        <v>0</v>
      </c>
      <c r="Q170" s="20">
        <f t="shared" si="257"/>
        <v>0</v>
      </c>
      <c r="R170" s="20">
        <f t="shared" si="257"/>
        <v>0</v>
      </c>
      <c r="S170" s="20">
        <f t="shared" si="257"/>
        <v>0</v>
      </c>
      <c r="T170" s="20">
        <f t="shared" si="257"/>
        <v>0</v>
      </c>
      <c r="U170" s="20">
        <f t="shared" si="257"/>
        <v>0</v>
      </c>
      <c r="V170" s="20">
        <f t="shared" si="257"/>
        <v>0</v>
      </c>
      <c r="W170" s="20">
        <f t="shared" si="257"/>
        <v>0</v>
      </c>
      <c r="X170" s="20">
        <f t="shared" si="257"/>
        <v>0</v>
      </c>
      <c r="Y170" s="20">
        <f t="shared" si="257"/>
        <v>0</v>
      </c>
      <c r="Z170" s="20">
        <f t="shared" si="257"/>
        <v>0</v>
      </c>
      <c r="AA170" s="20">
        <f t="shared" si="257"/>
        <v>0</v>
      </c>
      <c r="AB170" s="20">
        <f t="shared" si="257"/>
        <v>0</v>
      </c>
      <c r="AC170" s="20">
        <f t="shared" si="257"/>
        <v>0</v>
      </c>
      <c r="AD170" s="20">
        <f t="shared" si="257"/>
        <v>0</v>
      </c>
      <c r="AE170" s="20">
        <f t="shared" si="257"/>
        <v>0</v>
      </c>
      <c r="AF170" s="20">
        <f t="shared" si="257"/>
        <v>0</v>
      </c>
      <c r="AG170" s="20">
        <f t="shared" si="257"/>
        <v>0</v>
      </c>
      <c r="AH170" s="20">
        <f t="shared" si="257"/>
        <v>0</v>
      </c>
      <c r="AI170" s="20">
        <f t="shared" si="257"/>
        <v>0</v>
      </c>
      <c r="AJ170" s="20">
        <f t="shared" si="257"/>
        <v>0</v>
      </c>
      <c r="AK170" s="20">
        <f t="shared" si="257"/>
        <v>0</v>
      </c>
      <c r="AL170" s="20">
        <f t="shared" ref="AL170:BR170" si="258">IF($E170=0,0,$E170*$E$151*AL132)</f>
        <v>0</v>
      </c>
      <c r="AM170" s="20">
        <f t="shared" si="258"/>
        <v>0</v>
      </c>
      <c r="AN170" s="20">
        <f t="shared" si="258"/>
        <v>0</v>
      </c>
      <c r="AO170" s="20">
        <f t="shared" si="258"/>
        <v>0</v>
      </c>
      <c r="AP170" s="20">
        <f t="shared" si="258"/>
        <v>0</v>
      </c>
      <c r="AQ170" s="20">
        <f t="shared" si="258"/>
        <v>0</v>
      </c>
      <c r="AR170" s="20">
        <f t="shared" si="258"/>
        <v>0</v>
      </c>
      <c r="AS170" s="20">
        <f t="shared" si="258"/>
        <v>0</v>
      </c>
      <c r="AT170" s="20">
        <f t="shared" si="258"/>
        <v>0</v>
      </c>
      <c r="AU170" s="20">
        <f t="shared" si="258"/>
        <v>0</v>
      </c>
      <c r="AV170" s="20">
        <f t="shared" si="258"/>
        <v>0</v>
      </c>
      <c r="AW170" s="20">
        <f t="shared" si="258"/>
        <v>0</v>
      </c>
      <c r="AX170" s="20">
        <f t="shared" si="258"/>
        <v>0</v>
      </c>
      <c r="AY170" s="20">
        <f t="shared" si="258"/>
        <v>0</v>
      </c>
      <c r="AZ170" s="20">
        <f t="shared" si="258"/>
        <v>0</v>
      </c>
      <c r="BA170" s="20">
        <f t="shared" si="258"/>
        <v>0</v>
      </c>
      <c r="BB170" s="20">
        <f t="shared" si="258"/>
        <v>0</v>
      </c>
      <c r="BC170" s="20">
        <f t="shared" si="258"/>
        <v>0</v>
      </c>
      <c r="BD170" s="20">
        <f t="shared" si="258"/>
        <v>0</v>
      </c>
      <c r="BE170" s="20">
        <f t="shared" si="258"/>
        <v>0</v>
      </c>
      <c r="BF170" s="20">
        <f t="shared" si="258"/>
        <v>0</v>
      </c>
      <c r="BG170" s="20">
        <f t="shared" si="258"/>
        <v>0</v>
      </c>
      <c r="BH170" s="20">
        <f t="shared" si="258"/>
        <v>0</v>
      </c>
      <c r="BI170" s="20">
        <f t="shared" si="258"/>
        <v>0</v>
      </c>
      <c r="BJ170" s="20">
        <f t="shared" si="258"/>
        <v>0</v>
      </c>
      <c r="BK170" s="20">
        <f t="shared" si="258"/>
        <v>0</v>
      </c>
      <c r="BL170" s="20">
        <f t="shared" si="258"/>
        <v>0</v>
      </c>
      <c r="BM170" s="20">
        <f t="shared" si="258"/>
        <v>0</v>
      </c>
      <c r="BN170" s="20">
        <f t="shared" si="258"/>
        <v>0</v>
      </c>
      <c r="BO170" s="20">
        <f t="shared" si="258"/>
        <v>0</v>
      </c>
      <c r="BP170" s="20">
        <f t="shared" si="258"/>
        <v>0</v>
      </c>
      <c r="BQ170" s="20">
        <f t="shared" si="258"/>
        <v>0</v>
      </c>
      <c r="BR170" s="20">
        <f t="shared" si="258"/>
        <v>0</v>
      </c>
      <c r="BS170" s="20">
        <f t="shared" ref="BS170:CX170" si="259">IF($E170=0,0,$E170*$E$151*BS132)</f>
        <v>0</v>
      </c>
      <c r="BT170" s="20">
        <f t="shared" si="259"/>
        <v>0</v>
      </c>
      <c r="BU170" s="20">
        <f t="shared" si="259"/>
        <v>0</v>
      </c>
      <c r="BV170" s="20">
        <f t="shared" si="259"/>
        <v>0</v>
      </c>
      <c r="BW170" s="20">
        <f t="shared" si="259"/>
        <v>0</v>
      </c>
      <c r="BX170" s="20">
        <f t="shared" si="259"/>
        <v>0</v>
      </c>
      <c r="BY170" s="20">
        <f t="shared" si="259"/>
        <v>0</v>
      </c>
      <c r="BZ170" s="20">
        <f t="shared" si="259"/>
        <v>0</v>
      </c>
      <c r="CA170" s="20">
        <f t="shared" si="259"/>
        <v>0</v>
      </c>
      <c r="CB170" s="20">
        <f t="shared" si="259"/>
        <v>0</v>
      </c>
      <c r="CC170" s="20">
        <f t="shared" si="259"/>
        <v>0</v>
      </c>
      <c r="CD170" s="20">
        <f t="shared" si="259"/>
        <v>0</v>
      </c>
      <c r="CE170" s="20">
        <f t="shared" si="259"/>
        <v>0</v>
      </c>
      <c r="CF170" s="20">
        <f t="shared" si="259"/>
        <v>0</v>
      </c>
      <c r="CG170" s="20">
        <f t="shared" si="259"/>
        <v>0</v>
      </c>
      <c r="CH170" s="20">
        <f t="shared" si="259"/>
        <v>0</v>
      </c>
      <c r="CI170" s="20">
        <f t="shared" si="259"/>
        <v>0</v>
      </c>
      <c r="CJ170" s="20">
        <f t="shared" si="259"/>
        <v>0</v>
      </c>
      <c r="CK170" s="20">
        <f t="shared" si="259"/>
        <v>0</v>
      </c>
      <c r="CL170" s="20">
        <f t="shared" si="259"/>
        <v>0</v>
      </c>
      <c r="CM170" s="20">
        <f t="shared" si="259"/>
        <v>0</v>
      </c>
      <c r="CN170" s="20">
        <f t="shared" si="259"/>
        <v>0</v>
      </c>
      <c r="CO170" s="20">
        <f t="shared" si="259"/>
        <v>0</v>
      </c>
      <c r="CP170" s="20">
        <f t="shared" si="259"/>
        <v>0</v>
      </c>
      <c r="CQ170" s="20">
        <f t="shared" si="259"/>
        <v>0</v>
      </c>
      <c r="CR170" s="20">
        <f t="shared" si="259"/>
        <v>0</v>
      </c>
      <c r="CS170" s="20">
        <f t="shared" si="259"/>
        <v>0</v>
      </c>
      <c r="CT170" s="20">
        <f t="shared" si="259"/>
        <v>0</v>
      </c>
      <c r="CU170" s="20">
        <f t="shared" si="259"/>
        <v>0</v>
      </c>
      <c r="CV170" s="20">
        <f t="shared" si="259"/>
        <v>0</v>
      </c>
      <c r="CW170" s="20">
        <f t="shared" si="259"/>
        <v>0</v>
      </c>
      <c r="CX170" s="20">
        <f t="shared" si="259"/>
        <v>0</v>
      </c>
      <c r="CY170" s="20">
        <f t="shared" ref="CY170:DU170" si="260">IF($E170=0,0,$E170*$E$151*CY132)</f>
        <v>0</v>
      </c>
      <c r="CZ170" s="20">
        <f t="shared" si="260"/>
        <v>0</v>
      </c>
      <c r="DA170" s="20">
        <f t="shared" si="260"/>
        <v>0</v>
      </c>
      <c r="DB170" s="20">
        <f t="shared" si="260"/>
        <v>0</v>
      </c>
      <c r="DC170" s="20">
        <f t="shared" si="260"/>
        <v>0</v>
      </c>
      <c r="DD170" s="20">
        <f t="shared" si="260"/>
        <v>0</v>
      </c>
      <c r="DE170" s="20">
        <f t="shared" si="260"/>
        <v>0</v>
      </c>
      <c r="DF170" s="20">
        <f t="shared" si="260"/>
        <v>0</v>
      </c>
      <c r="DG170" s="20">
        <f t="shared" si="260"/>
        <v>0</v>
      </c>
      <c r="DH170" s="20">
        <f t="shared" si="260"/>
        <v>0</v>
      </c>
      <c r="DI170" s="20">
        <f t="shared" si="260"/>
        <v>0</v>
      </c>
      <c r="DJ170" s="20">
        <f t="shared" si="260"/>
        <v>0</v>
      </c>
      <c r="DK170" s="20">
        <f t="shared" si="260"/>
        <v>0</v>
      </c>
      <c r="DL170" s="20">
        <f t="shared" si="260"/>
        <v>0</v>
      </c>
      <c r="DM170" s="20">
        <f t="shared" si="260"/>
        <v>0</v>
      </c>
      <c r="DN170" s="20">
        <f t="shared" si="260"/>
        <v>0</v>
      </c>
      <c r="DO170" s="20">
        <f t="shared" si="260"/>
        <v>0</v>
      </c>
      <c r="DP170" s="20">
        <f t="shared" si="260"/>
        <v>0</v>
      </c>
      <c r="DQ170" s="20">
        <f t="shared" si="260"/>
        <v>0</v>
      </c>
      <c r="DR170" s="20">
        <f t="shared" si="260"/>
        <v>0</v>
      </c>
      <c r="DS170" s="20">
        <f t="shared" si="260"/>
        <v>0</v>
      </c>
      <c r="DT170" s="20">
        <f t="shared" si="260"/>
        <v>0</v>
      </c>
      <c r="DU170" s="20">
        <f t="shared" si="260"/>
        <v>0</v>
      </c>
      <c r="DV170" s="20">
        <f t="shared" ref="DV170" si="261">IF($E170=0,0,$E170*$E$151*DV132)</f>
        <v>0</v>
      </c>
    </row>
    <row r="171" spans="3:126">
      <c r="C171" s="1" t="s">
        <v>46</v>
      </c>
      <c r="D171" s="1" t="s">
        <v>149</v>
      </c>
      <c r="E171" s="68">
        <v>0</v>
      </c>
      <c r="F171" s="20">
        <f t="shared" ref="F171:AK171" si="262">IF($E171=0,0,$E171*$E$151*F133)</f>
        <v>0</v>
      </c>
      <c r="G171" s="20">
        <f t="shared" si="262"/>
        <v>0</v>
      </c>
      <c r="H171" s="20">
        <f t="shared" si="262"/>
        <v>0</v>
      </c>
      <c r="I171" s="20">
        <f t="shared" si="262"/>
        <v>0</v>
      </c>
      <c r="J171" s="20">
        <f t="shared" si="262"/>
        <v>0</v>
      </c>
      <c r="K171" s="20">
        <f t="shared" si="262"/>
        <v>0</v>
      </c>
      <c r="L171" s="20">
        <f t="shared" si="262"/>
        <v>0</v>
      </c>
      <c r="M171" s="20">
        <f t="shared" si="262"/>
        <v>0</v>
      </c>
      <c r="N171" s="20">
        <f t="shared" si="262"/>
        <v>0</v>
      </c>
      <c r="O171" s="20">
        <f t="shared" si="262"/>
        <v>0</v>
      </c>
      <c r="P171" s="20">
        <f t="shared" si="262"/>
        <v>0</v>
      </c>
      <c r="Q171" s="20">
        <f t="shared" si="262"/>
        <v>0</v>
      </c>
      <c r="R171" s="20">
        <f t="shared" si="262"/>
        <v>0</v>
      </c>
      <c r="S171" s="20">
        <f t="shared" si="262"/>
        <v>0</v>
      </c>
      <c r="T171" s="20">
        <f t="shared" si="262"/>
        <v>0</v>
      </c>
      <c r="U171" s="20">
        <f t="shared" si="262"/>
        <v>0</v>
      </c>
      <c r="V171" s="20">
        <f t="shared" si="262"/>
        <v>0</v>
      </c>
      <c r="W171" s="20">
        <f t="shared" si="262"/>
        <v>0</v>
      </c>
      <c r="X171" s="20">
        <f t="shared" si="262"/>
        <v>0</v>
      </c>
      <c r="Y171" s="20">
        <f t="shared" si="262"/>
        <v>0</v>
      </c>
      <c r="Z171" s="20">
        <f t="shared" si="262"/>
        <v>0</v>
      </c>
      <c r="AA171" s="20">
        <f t="shared" si="262"/>
        <v>0</v>
      </c>
      <c r="AB171" s="20">
        <f t="shared" si="262"/>
        <v>0</v>
      </c>
      <c r="AC171" s="20">
        <f t="shared" si="262"/>
        <v>0</v>
      </c>
      <c r="AD171" s="20">
        <f t="shared" si="262"/>
        <v>0</v>
      </c>
      <c r="AE171" s="20">
        <f t="shared" si="262"/>
        <v>0</v>
      </c>
      <c r="AF171" s="20">
        <f t="shared" si="262"/>
        <v>0</v>
      </c>
      <c r="AG171" s="20">
        <f t="shared" si="262"/>
        <v>0</v>
      </c>
      <c r="AH171" s="20">
        <f t="shared" si="262"/>
        <v>0</v>
      </c>
      <c r="AI171" s="20">
        <f t="shared" si="262"/>
        <v>0</v>
      </c>
      <c r="AJ171" s="20">
        <f t="shared" si="262"/>
        <v>0</v>
      </c>
      <c r="AK171" s="20">
        <f t="shared" si="262"/>
        <v>0</v>
      </c>
      <c r="AL171" s="20">
        <f t="shared" ref="AL171:BR171" si="263">IF($E171=0,0,$E171*$E$151*AL133)</f>
        <v>0</v>
      </c>
      <c r="AM171" s="20">
        <f t="shared" si="263"/>
        <v>0</v>
      </c>
      <c r="AN171" s="20">
        <f t="shared" si="263"/>
        <v>0</v>
      </c>
      <c r="AO171" s="20">
        <f t="shared" si="263"/>
        <v>0</v>
      </c>
      <c r="AP171" s="20">
        <f t="shared" si="263"/>
        <v>0</v>
      </c>
      <c r="AQ171" s="20">
        <f t="shared" si="263"/>
        <v>0</v>
      </c>
      <c r="AR171" s="20">
        <f t="shared" si="263"/>
        <v>0</v>
      </c>
      <c r="AS171" s="20">
        <f t="shared" si="263"/>
        <v>0</v>
      </c>
      <c r="AT171" s="20">
        <f t="shared" si="263"/>
        <v>0</v>
      </c>
      <c r="AU171" s="20">
        <f t="shared" si="263"/>
        <v>0</v>
      </c>
      <c r="AV171" s="20">
        <f t="shared" si="263"/>
        <v>0</v>
      </c>
      <c r="AW171" s="20">
        <f t="shared" si="263"/>
        <v>0</v>
      </c>
      <c r="AX171" s="20">
        <f t="shared" si="263"/>
        <v>0</v>
      </c>
      <c r="AY171" s="20">
        <f t="shared" si="263"/>
        <v>0</v>
      </c>
      <c r="AZ171" s="20">
        <f t="shared" si="263"/>
        <v>0</v>
      </c>
      <c r="BA171" s="20">
        <f t="shared" si="263"/>
        <v>0</v>
      </c>
      <c r="BB171" s="20">
        <f t="shared" si="263"/>
        <v>0</v>
      </c>
      <c r="BC171" s="20">
        <f t="shared" si="263"/>
        <v>0</v>
      </c>
      <c r="BD171" s="20">
        <f t="shared" si="263"/>
        <v>0</v>
      </c>
      <c r="BE171" s="20">
        <f t="shared" si="263"/>
        <v>0</v>
      </c>
      <c r="BF171" s="20">
        <f t="shared" si="263"/>
        <v>0</v>
      </c>
      <c r="BG171" s="20">
        <f t="shared" si="263"/>
        <v>0</v>
      </c>
      <c r="BH171" s="20">
        <f t="shared" si="263"/>
        <v>0</v>
      </c>
      <c r="BI171" s="20">
        <f t="shared" si="263"/>
        <v>0</v>
      </c>
      <c r="BJ171" s="20">
        <f t="shared" si="263"/>
        <v>0</v>
      </c>
      <c r="BK171" s="20">
        <f t="shared" si="263"/>
        <v>0</v>
      </c>
      <c r="BL171" s="20">
        <f t="shared" si="263"/>
        <v>0</v>
      </c>
      <c r="BM171" s="20">
        <f t="shared" si="263"/>
        <v>0</v>
      </c>
      <c r="BN171" s="20">
        <f t="shared" si="263"/>
        <v>0</v>
      </c>
      <c r="BO171" s="20">
        <f t="shared" si="263"/>
        <v>0</v>
      </c>
      <c r="BP171" s="20">
        <f t="shared" si="263"/>
        <v>0</v>
      </c>
      <c r="BQ171" s="20">
        <f t="shared" si="263"/>
        <v>0</v>
      </c>
      <c r="BR171" s="20">
        <f t="shared" si="263"/>
        <v>0</v>
      </c>
      <c r="BS171" s="20">
        <f t="shared" ref="BS171:CX171" si="264">IF($E171=0,0,$E171*$E$151*BS133)</f>
        <v>0</v>
      </c>
      <c r="BT171" s="20">
        <f t="shared" si="264"/>
        <v>0</v>
      </c>
      <c r="BU171" s="20">
        <f t="shared" si="264"/>
        <v>0</v>
      </c>
      <c r="BV171" s="20">
        <f t="shared" si="264"/>
        <v>0</v>
      </c>
      <c r="BW171" s="20">
        <f t="shared" si="264"/>
        <v>0</v>
      </c>
      <c r="BX171" s="20">
        <f t="shared" si="264"/>
        <v>0</v>
      </c>
      <c r="BY171" s="20">
        <f t="shared" si="264"/>
        <v>0</v>
      </c>
      <c r="BZ171" s="20">
        <f t="shared" si="264"/>
        <v>0</v>
      </c>
      <c r="CA171" s="20">
        <f t="shared" si="264"/>
        <v>0</v>
      </c>
      <c r="CB171" s="20">
        <f t="shared" si="264"/>
        <v>0</v>
      </c>
      <c r="CC171" s="20">
        <f t="shared" si="264"/>
        <v>0</v>
      </c>
      <c r="CD171" s="20">
        <f t="shared" si="264"/>
        <v>0</v>
      </c>
      <c r="CE171" s="20">
        <f t="shared" si="264"/>
        <v>0</v>
      </c>
      <c r="CF171" s="20">
        <f t="shared" si="264"/>
        <v>0</v>
      </c>
      <c r="CG171" s="20">
        <f t="shared" si="264"/>
        <v>0</v>
      </c>
      <c r="CH171" s="20">
        <f t="shared" si="264"/>
        <v>0</v>
      </c>
      <c r="CI171" s="20">
        <f t="shared" si="264"/>
        <v>0</v>
      </c>
      <c r="CJ171" s="20">
        <f t="shared" si="264"/>
        <v>0</v>
      </c>
      <c r="CK171" s="20">
        <f t="shared" si="264"/>
        <v>0</v>
      </c>
      <c r="CL171" s="20">
        <f t="shared" si="264"/>
        <v>0</v>
      </c>
      <c r="CM171" s="20">
        <f t="shared" si="264"/>
        <v>0</v>
      </c>
      <c r="CN171" s="20">
        <f t="shared" si="264"/>
        <v>0</v>
      </c>
      <c r="CO171" s="20">
        <f t="shared" si="264"/>
        <v>0</v>
      </c>
      <c r="CP171" s="20">
        <f t="shared" si="264"/>
        <v>0</v>
      </c>
      <c r="CQ171" s="20">
        <f t="shared" si="264"/>
        <v>0</v>
      </c>
      <c r="CR171" s="20">
        <f t="shared" si="264"/>
        <v>0</v>
      </c>
      <c r="CS171" s="20">
        <f t="shared" si="264"/>
        <v>0</v>
      </c>
      <c r="CT171" s="20">
        <f t="shared" si="264"/>
        <v>0</v>
      </c>
      <c r="CU171" s="20">
        <f t="shared" si="264"/>
        <v>0</v>
      </c>
      <c r="CV171" s="20">
        <f t="shared" si="264"/>
        <v>0</v>
      </c>
      <c r="CW171" s="20">
        <f t="shared" si="264"/>
        <v>0</v>
      </c>
      <c r="CX171" s="20">
        <f t="shared" si="264"/>
        <v>0</v>
      </c>
      <c r="CY171" s="20">
        <f t="shared" ref="CY171:DU171" si="265">IF($E171=0,0,$E171*$E$151*CY133)</f>
        <v>0</v>
      </c>
      <c r="CZ171" s="20">
        <f t="shared" si="265"/>
        <v>0</v>
      </c>
      <c r="DA171" s="20">
        <f t="shared" si="265"/>
        <v>0</v>
      </c>
      <c r="DB171" s="20">
        <f t="shared" si="265"/>
        <v>0</v>
      </c>
      <c r="DC171" s="20">
        <f t="shared" si="265"/>
        <v>0</v>
      </c>
      <c r="DD171" s="20">
        <f t="shared" si="265"/>
        <v>0</v>
      </c>
      <c r="DE171" s="20">
        <f t="shared" si="265"/>
        <v>0</v>
      </c>
      <c r="DF171" s="20">
        <f t="shared" si="265"/>
        <v>0</v>
      </c>
      <c r="DG171" s="20">
        <f t="shared" si="265"/>
        <v>0</v>
      </c>
      <c r="DH171" s="20">
        <f t="shared" si="265"/>
        <v>0</v>
      </c>
      <c r="DI171" s="20">
        <f t="shared" si="265"/>
        <v>0</v>
      </c>
      <c r="DJ171" s="20">
        <f t="shared" si="265"/>
        <v>0</v>
      </c>
      <c r="DK171" s="20">
        <f t="shared" si="265"/>
        <v>0</v>
      </c>
      <c r="DL171" s="20">
        <f t="shared" si="265"/>
        <v>0</v>
      </c>
      <c r="DM171" s="20">
        <f t="shared" si="265"/>
        <v>0</v>
      </c>
      <c r="DN171" s="20">
        <f t="shared" si="265"/>
        <v>0</v>
      </c>
      <c r="DO171" s="20">
        <f t="shared" si="265"/>
        <v>0</v>
      </c>
      <c r="DP171" s="20">
        <f t="shared" si="265"/>
        <v>0</v>
      </c>
      <c r="DQ171" s="20">
        <f t="shared" si="265"/>
        <v>0</v>
      </c>
      <c r="DR171" s="20">
        <f t="shared" si="265"/>
        <v>0</v>
      </c>
      <c r="DS171" s="20">
        <f t="shared" si="265"/>
        <v>0</v>
      </c>
      <c r="DT171" s="20">
        <f t="shared" si="265"/>
        <v>0</v>
      </c>
      <c r="DU171" s="20">
        <f t="shared" si="265"/>
        <v>0</v>
      </c>
      <c r="DV171" s="20">
        <f t="shared" ref="DV171" si="266">IF($E171=0,0,$E171*$E$151*DV133)</f>
        <v>0</v>
      </c>
    </row>
    <row r="172" spans="3:126">
      <c r="C172" s="1" t="s">
        <v>46</v>
      </c>
      <c r="D172" s="1" t="s">
        <v>619</v>
      </c>
      <c r="E172" s="68">
        <v>0</v>
      </c>
      <c r="F172" s="20">
        <f t="shared" ref="F172:AK172" si="267">IF($E172=0,0,$E172*$E$151*F134)</f>
        <v>0</v>
      </c>
      <c r="G172" s="20">
        <f t="shared" si="267"/>
        <v>0</v>
      </c>
      <c r="H172" s="20">
        <f t="shared" si="267"/>
        <v>0</v>
      </c>
      <c r="I172" s="20">
        <f t="shared" si="267"/>
        <v>0</v>
      </c>
      <c r="J172" s="20">
        <f t="shared" si="267"/>
        <v>0</v>
      </c>
      <c r="K172" s="20">
        <f t="shared" si="267"/>
        <v>0</v>
      </c>
      <c r="L172" s="20">
        <f t="shared" si="267"/>
        <v>0</v>
      </c>
      <c r="M172" s="20">
        <f t="shared" si="267"/>
        <v>0</v>
      </c>
      <c r="N172" s="20">
        <f t="shared" si="267"/>
        <v>0</v>
      </c>
      <c r="O172" s="20">
        <f t="shared" si="267"/>
        <v>0</v>
      </c>
      <c r="P172" s="20">
        <f t="shared" si="267"/>
        <v>0</v>
      </c>
      <c r="Q172" s="20">
        <f t="shared" si="267"/>
        <v>0</v>
      </c>
      <c r="R172" s="20">
        <f t="shared" si="267"/>
        <v>0</v>
      </c>
      <c r="S172" s="20">
        <f t="shared" si="267"/>
        <v>0</v>
      </c>
      <c r="T172" s="20">
        <f t="shared" si="267"/>
        <v>0</v>
      </c>
      <c r="U172" s="20">
        <f t="shared" si="267"/>
        <v>0</v>
      </c>
      <c r="V172" s="20">
        <f t="shared" si="267"/>
        <v>0</v>
      </c>
      <c r="W172" s="20">
        <f t="shared" si="267"/>
        <v>0</v>
      </c>
      <c r="X172" s="20">
        <f t="shared" si="267"/>
        <v>0</v>
      </c>
      <c r="Y172" s="20">
        <f t="shared" si="267"/>
        <v>0</v>
      </c>
      <c r="Z172" s="20">
        <f t="shared" si="267"/>
        <v>0</v>
      </c>
      <c r="AA172" s="20">
        <f t="shared" si="267"/>
        <v>0</v>
      </c>
      <c r="AB172" s="20">
        <f t="shared" si="267"/>
        <v>0</v>
      </c>
      <c r="AC172" s="20">
        <f t="shared" si="267"/>
        <v>0</v>
      </c>
      <c r="AD172" s="20">
        <f t="shared" si="267"/>
        <v>0</v>
      </c>
      <c r="AE172" s="20">
        <f t="shared" si="267"/>
        <v>0</v>
      </c>
      <c r="AF172" s="20">
        <f t="shared" si="267"/>
        <v>0</v>
      </c>
      <c r="AG172" s="20">
        <f t="shared" si="267"/>
        <v>0</v>
      </c>
      <c r="AH172" s="20">
        <f t="shared" si="267"/>
        <v>0</v>
      </c>
      <c r="AI172" s="20">
        <f t="shared" si="267"/>
        <v>0</v>
      </c>
      <c r="AJ172" s="20">
        <f t="shared" si="267"/>
        <v>0</v>
      </c>
      <c r="AK172" s="20">
        <f t="shared" si="267"/>
        <v>0</v>
      </c>
      <c r="AL172" s="20">
        <f t="shared" ref="AL172:BR172" si="268">IF($E172=0,0,$E172*$E$151*AL134)</f>
        <v>0</v>
      </c>
      <c r="AM172" s="20">
        <f t="shared" si="268"/>
        <v>0</v>
      </c>
      <c r="AN172" s="20">
        <f t="shared" si="268"/>
        <v>0</v>
      </c>
      <c r="AO172" s="20">
        <f t="shared" si="268"/>
        <v>0</v>
      </c>
      <c r="AP172" s="20">
        <f t="shared" si="268"/>
        <v>0</v>
      </c>
      <c r="AQ172" s="20">
        <f t="shared" si="268"/>
        <v>0</v>
      </c>
      <c r="AR172" s="20">
        <f t="shared" si="268"/>
        <v>0</v>
      </c>
      <c r="AS172" s="20">
        <f t="shared" si="268"/>
        <v>0</v>
      </c>
      <c r="AT172" s="20">
        <f t="shared" si="268"/>
        <v>0</v>
      </c>
      <c r="AU172" s="20">
        <f t="shared" si="268"/>
        <v>0</v>
      </c>
      <c r="AV172" s="20">
        <f t="shared" si="268"/>
        <v>0</v>
      </c>
      <c r="AW172" s="20">
        <f t="shared" si="268"/>
        <v>0</v>
      </c>
      <c r="AX172" s="20">
        <f t="shared" si="268"/>
        <v>0</v>
      </c>
      <c r="AY172" s="20">
        <f t="shared" si="268"/>
        <v>0</v>
      </c>
      <c r="AZ172" s="20">
        <f t="shared" si="268"/>
        <v>0</v>
      </c>
      <c r="BA172" s="20">
        <f t="shared" si="268"/>
        <v>0</v>
      </c>
      <c r="BB172" s="20">
        <f t="shared" si="268"/>
        <v>0</v>
      </c>
      <c r="BC172" s="20">
        <f t="shared" si="268"/>
        <v>0</v>
      </c>
      <c r="BD172" s="20">
        <f t="shared" si="268"/>
        <v>0</v>
      </c>
      <c r="BE172" s="20">
        <f t="shared" si="268"/>
        <v>0</v>
      </c>
      <c r="BF172" s="20">
        <f t="shared" si="268"/>
        <v>0</v>
      </c>
      <c r="BG172" s="20">
        <f t="shared" si="268"/>
        <v>0</v>
      </c>
      <c r="BH172" s="20">
        <f t="shared" si="268"/>
        <v>0</v>
      </c>
      <c r="BI172" s="20">
        <f t="shared" si="268"/>
        <v>0</v>
      </c>
      <c r="BJ172" s="20">
        <f t="shared" si="268"/>
        <v>0</v>
      </c>
      <c r="BK172" s="20">
        <f t="shared" si="268"/>
        <v>0</v>
      </c>
      <c r="BL172" s="20">
        <f t="shared" si="268"/>
        <v>0</v>
      </c>
      <c r="BM172" s="20">
        <f t="shared" si="268"/>
        <v>0</v>
      </c>
      <c r="BN172" s="20">
        <f t="shared" si="268"/>
        <v>0</v>
      </c>
      <c r="BO172" s="20">
        <f t="shared" si="268"/>
        <v>0</v>
      </c>
      <c r="BP172" s="20">
        <f t="shared" si="268"/>
        <v>0</v>
      </c>
      <c r="BQ172" s="20">
        <f t="shared" si="268"/>
        <v>0</v>
      </c>
      <c r="BR172" s="20">
        <f t="shared" si="268"/>
        <v>0</v>
      </c>
      <c r="BS172" s="20">
        <f t="shared" ref="BS172:CX172" si="269">IF($E172=0,0,$E172*$E$151*BS134)</f>
        <v>0</v>
      </c>
      <c r="BT172" s="20">
        <f t="shared" si="269"/>
        <v>0</v>
      </c>
      <c r="BU172" s="20">
        <f t="shared" si="269"/>
        <v>0</v>
      </c>
      <c r="BV172" s="20">
        <f t="shared" si="269"/>
        <v>0</v>
      </c>
      <c r="BW172" s="20">
        <f t="shared" si="269"/>
        <v>0</v>
      </c>
      <c r="BX172" s="20">
        <f t="shared" si="269"/>
        <v>0</v>
      </c>
      <c r="BY172" s="20">
        <f t="shared" si="269"/>
        <v>0</v>
      </c>
      <c r="BZ172" s="20">
        <f t="shared" si="269"/>
        <v>0</v>
      </c>
      <c r="CA172" s="20">
        <f t="shared" si="269"/>
        <v>0</v>
      </c>
      <c r="CB172" s="20">
        <f t="shared" si="269"/>
        <v>0</v>
      </c>
      <c r="CC172" s="20">
        <f t="shared" si="269"/>
        <v>0</v>
      </c>
      <c r="CD172" s="20">
        <f t="shared" si="269"/>
        <v>0</v>
      </c>
      <c r="CE172" s="20">
        <f t="shared" si="269"/>
        <v>0</v>
      </c>
      <c r="CF172" s="20">
        <f t="shared" si="269"/>
        <v>0</v>
      </c>
      <c r="CG172" s="20">
        <f t="shared" si="269"/>
        <v>0</v>
      </c>
      <c r="CH172" s="20">
        <f t="shared" si="269"/>
        <v>0</v>
      </c>
      <c r="CI172" s="20">
        <f t="shared" si="269"/>
        <v>0</v>
      </c>
      <c r="CJ172" s="20">
        <f t="shared" si="269"/>
        <v>0</v>
      </c>
      <c r="CK172" s="20">
        <f t="shared" si="269"/>
        <v>0</v>
      </c>
      <c r="CL172" s="20">
        <f t="shared" si="269"/>
        <v>0</v>
      </c>
      <c r="CM172" s="20">
        <f t="shared" si="269"/>
        <v>0</v>
      </c>
      <c r="CN172" s="20">
        <f t="shared" si="269"/>
        <v>0</v>
      </c>
      <c r="CO172" s="20">
        <f t="shared" si="269"/>
        <v>0</v>
      </c>
      <c r="CP172" s="20">
        <f t="shared" si="269"/>
        <v>0</v>
      </c>
      <c r="CQ172" s="20">
        <f t="shared" si="269"/>
        <v>0</v>
      </c>
      <c r="CR172" s="20">
        <f t="shared" si="269"/>
        <v>0</v>
      </c>
      <c r="CS172" s="20">
        <f t="shared" si="269"/>
        <v>0</v>
      </c>
      <c r="CT172" s="20">
        <f t="shared" si="269"/>
        <v>0</v>
      </c>
      <c r="CU172" s="20">
        <f t="shared" si="269"/>
        <v>0</v>
      </c>
      <c r="CV172" s="20">
        <f t="shared" si="269"/>
        <v>0</v>
      </c>
      <c r="CW172" s="20">
        <f t="shared" si="269"/>
        <v>0</v>
      </c>
      <c r="CX172" s="20">
        <f t="shared" si="269"/>
        <v>0</v>
      </c>
      <c r="CY172" s="20">
        <f t="shared" ref="CY172:DU172" si="270">IF($E172=0,0,$E172*$E$151*CY134)</f>
        <v>0</v>
      </c>
      <c r="CZ172" s="20">
        <f t="shared" si="270"/>
        <v>0</v>
      </c>
      <c r="DA172" s="20">
        <f t="shared" si="270"/>
        <v>0</v>
      </c>
      <c r="DB172" s="20">
        <f t="shared" si="270"/>
        <v>0</v>
      </c>
      <c r="DC172" s="20">
        <f t="shared" si="270"/>
        <v>0</v>
      </c>
      <c r="DD172" s="20">
        <f t="shared" si="270"/>
        <v>0</v>
      </c>
      <c r="DE172" s="20">
        <f t="shared" si="270"/>
        <v>0</v>
      </c>
      <c r="DF172" s="20">
        <f t="shared" si="270"/>
        <v>0</v>
      </c>
      <c r="DG172" s="20">
        <f t="shared" si="270"/>
        <v>0</v>
      </c>
      <c r="DH172" s="20">
        <f t="shared" si="270"/>
        <v>0</v>
      </c>
      <c r="DI172" s="20">
        <f t="shared" si="270"/>
        <v>0</v>
      </c>
      <c r="DJ172" s="20">
        <f t="shared" si="270"/>
        <v>0</v>
      </c>
      <c r="DK172" s="20">
        <f t="shared" si="270"/>
        <v>0</v>
      </c>
      <c r="DL172" s="20">
        <f t="shared" si="270"/>
        <v>0</v>
      </c>
      <c r="DM172" s="20">
        <f t="shared" si="270"/>
        <v>0</v>
      </c>
      <c r="DN172" s="20">
        <f t="shared" si="270"/>
        <v>0</v>
      </c>
      <c r="DO172" s="20">
        <f t="shared" si="270"/>
        <v>0</v>
      </c>
      <c r="DP172" s="20">
        <f t="shared" si="270"/>
        <v>0</v>
      </c>
      <c r="DQ172" s="20">
        <f t="shared" si="270"/>
        <v>0</v>
      </c>
      <c r="DR172" s="20">
        <f t="shared" si="270"/>
        <v>0</v>
      </c>
      <c r="DS172" s="20">
        <f t="shared" si="270"/>
        <v>0</v>
      </c>
      <c r="DT172" s="20">
        <f t="shared" si="270"/>
        <v>0</v>
      </c>
      <c r="DU172" s="20">
        <f t="shared" si="270"/>
        <v>0</v>
      </c>
      <c r="DV172" s="20">
        <f t="shared" ref="DV172" si="271">IF($E172=0,0,$E172*$E$151*DV134)</f>
        <v>0</v>
      </c>
    </row>
    <row r="173" spans="3:126">
      <c r="C173" s="1" t="s">
        <v>46</v>
      </c>
      <c r="D173" s="1" t="s">
        <v>620</v>
      </c>
      <c r="E173" s="68">
        <v>0</v>
      </c>
      <c r="F173" s="20">
        <f t="shared" ref="F173:AK173" si="272">IF($E173=0,0,$E173*$E$151*F135)</f>
        <v>0</v>
      </c>
      <c r="G173" s="20">
        <f t="shared" si="272"/>
        <v>0</v>
      </c>
      <c r="H173" s="20">
        <f t="shared" si="272"/>
        <v>0</v>
      </c>
      <c r="I173" s="20">
        <f t="shared" si="272"/>
        <v>0</v>
      </c>
      <c r="J173" s="20">
        <f t="shared" si="272"/>
        <v>0</v>
      </c>
      <c r="K173" s="20">
        <f t="shared" si="272"/>
        <v>0</v>
      </c>
      <c r="L173" s="20">
        <f t="shared" si="272"/>
        <v>0</v>
      </c>
      <c r="M173" s="20">
        <f t="shared" si="272"/>
        <v>0</v>
      </c>
      <c r="N173" s="20">
        <f t="shared" si="272"/>
        <v>0</v>
      </c>
      <c r="O173" s="20">
        <f t="shared" si="272"/>
        <v>0</v>
      </c>
      <c r="P173" s="20">
        <f t="shared" si="272"/>
        <v>0</v>
      </c>
      <c r="Q173" s="20">
        <f t="shared" si="272"/>
        <v>0</v>
      </c>
      <c r="R173" s="20">
        <f t="shared" si="272"/>
        <v>0</v>
      </c>
      <c r="S173" s="20">
        <f t="shared" si="272"/>
        <v>0</v>
      </c>
      <c r="T173" s="20">
        <f t="shared" si="272"/>
        <v>0</v>
      </c>
      <c r="U173" s="20">
        <f t="shared" si="272"/>
        <v>0</v>
      </c>
      <c r="V173" s="20">
        <f t="shared" si="272"/>
        <v>0</v>
      </c>
      <c r="W173" s="20">
        <f t="shared" si="272"/>
        <v>0</v>
      </c>
      <c r="X173" s="20">
        <f t="shared" si="272"/>
        <v>0</v>
      </c>
      <c r="Y173" s="20">
        <f t="shared" si="272"/>
        <v>0</v>
      </c>
      <c r="Z173" s="20">
        <f t="shared" si="272"/>
        <v>0</v>
      </c>
      <c r="AA173" s="20">
        <f t="shared" si="272"/>
        <v>0</v>
      </c>
      <c r="AB173" s="20">
        <f t="shared" si="272"/>
        <v>0</v>
      </c>
      <c r="AC173" s="20">
        <f t="shared" si="272"/>
        <v>0</v>
      </c>
      <c r="AD173" s="20">
        <f t="shared" si="272"/>
        <v>0</v>
      </c>
      <c r="AE173" s="20">
        <f t="shared" si="272"/>
        <v>0</v>
      </c>
      <c r="AF173" s="20">
        <f t="shared" si="272"/>
        <v>0</v>
      </c>
      <c r="AG173" s="20">
        <f t="shared" si="272"/>
        <v>0</v>
      </c>
      <c r="AH173" s="20">
        <f t="shared" si="272"/>
        <v>0</v>
      </c>
      <c r="AI173" s="20">
        <f t="shared" si="272"/>
        <v>0</v>
      </c>
      <c r="AJ173" s="20">
        <f t="shared" si="272"/>
        <v>0</v>
      </c>
      <c r="AK173" s="20">
        <f t="shared" si="272"/>
        <v>0</v>
      </c>
      <c r="AL173" s="20">
        <f t="shared" ref="AL173:BR173" si="273">IF($E173=0,0,$E173*$E$151*AL135)</f>
        <v>0</v>
      </c>
      <c r="AM173" s="20">
        <f t="shared" si="273"/>
        <v>0</v>
      </c>
      <c r="AN173" s="20">
        <f t="shared" si="273"/>
        <v>0</v>
      </c>
      <c r="AO173" s="20">
        <f t="shared" si="273"/>
        <v>0</v>
      </c>
      <c r="AP173" s="20">
        <f t="shared" si="273"/>
        <v>0</v>
      </c>
      <c r="AQ173" s="20">
        <f t="shared" si="273"/>
        <v>0</v>
      </c>
      <c r="AR173" s="20">
        <f t="shared" si="273"/>
        <v>0</v>
      </c>
      <c r="AS173" s="20">
        <f t="shared" si="273"/>
        <v>0</v>
      </c>
      <c r="AT173" s="20">
        <f t="shared" si="273"/>
        <v>0</v>
      </c>
      <c r="AU173" s="20">
        <f t="shared" si="273"/>
        <v>0</v>
      </c>
      <c r="AV173" s="20">
        <f t="shared" si="273"/>
        <v>0</v>
      </c>
      <c r="AW173" s="20">
        <f t="shared" si="273"/>
        <v>0</v>
      </c>
      <c r="AX173" s="20">
        <f t="shared" si="273"/>
        <v>0</v>
      </c>
      <c r="AY173" s="20">
        <f t="shared" si="273"/>
        <v>0</v>
      </c>
      <c r="AZ173" s="20">
        <f t="shared" si="273"/>
        <v>0</v>
      </c>
      <c r="BA173" s="20">
        <f t="shared" si="273"/>
        <v>0</v>
      </c>
      <c r="BB173" s="20">
        <f t="shared" si="273"/>
        <v>0</v>
      </c>
      <c r="BC173" s="20">
        <f t="shared" si="273"/>
        <v>0</v>
      </c>
      <c r="BD173" s="20">
        <f t="shared" si="273"/>
        <v>0</v>
      </c>
      <c r="BE173" s="20">
        <f t="shared" si="273"/>
        <v>0</v>
      </c>
      <c r="BF173" s="20">
        <f t="shared" si="273"/>
        <v>0</v>
      </c>
      <c r="BG173" s="20">
        <f t="shared" si="273"/>
        <v>0</v>
      </c>
      <c r="BH173" s="20">
        <f t="shared" si="273"/>
        <v>0</v>
      </c>
      <c r="BI173" s="20">
        <f t="shared" si="273"/>
        <v>0</v>
      </c>
      <c r="BJ173" s="20">
        <f t="shared" si="273"/>
        <v>0</v>
      </c>
      <c r="BK173" s="20">
        <f t="shared" si="273"/>
        <v>0</v>
      </c>
      <c r="BL173" s="20">
        <f t="shared" si="273"/>
        <v>0</v>
      </c>
      <c r="BM173" s="20">
        <f t="shared" si="273"/>
        <v>0</v>
      </c>
      <c r="BN173" s="20">
        <f t="shared" si="273"/>
        <v>0</v>
      </c>
      <c r="BO173" s="20">
        <f t="shared" si="273"/>
        <v>0</v>
      </c>
      <c r="BP173" s="20">
        <f t="shared" si="273"/>
        <v>0</v>
      </c>
      <c r="BQ173" s="20">
        <f t="shared" si="273"/>
        <v>0</v>
      </c>
      <c r="BR173" s="20">
        <f t="shared" si="273"/>
        <v>0</v>
      </c>
      <c r="BS173" s="20">
        <f t="shared" ref="BS173:CX173" si="274">IF($E173=0,0,$E173*$E$151*BS135)</f>
        <v>0</v>
      </c>
      <c r="BT173" s="20">
        <f t="shared" si="274"/>
        <v>0</v>
      </c>
      <c r="BU173" s="20">
        <f t="shared" si="274"/>
        <v>0</v>
      </c>
      <c r="BV173" s="20">
        <f t="shared" si="274"/>
        <v>0</v>
      </c>
      <c r="BW173" s="20">
        <f t="shared" si="274"/>
        <v>0</v>
      </c>
      <c r="BX173" s="20">
        <f t="shared" si="274"/>
        <v>0</v>
      </c>
      <c r="BY173" s="20">
        <f t="shared" si="274"/>
        <v>0</v>
      </c>
      <c r="BZ173" s="20">
        <f t="shared" si="274"/>
        <v>0</v>
      </c>
      <c r="CA173" s="20">
        <f t="shared" si="274"/>
        <v>0</v>
      </c>
      <c r="CB173" s="20">
        <f t="shared" si="274"/>
        <v>0</v>
      </c>
      <c r="CC173" s="20">
        <f t="shared" si="274"/>
        <v>0</v>
      </c>
      <c r="CD173" s="20">
        <f t="shared" si="274"/>
        <v>0</v>
      </c>
      <c r="CE173" s="20">
        <f t="shared" si="274"/>
        <v>0</v>
      </c>
      <c r="CF173" s="20">
        <f t="shared" si="274"/>
        <v>0</v>
      </c>
      <c r="CG173" s="20">
        <f t="shared" si="274"/>
        <v>0</v>
      </c>
      <c r="CH173" s="20">
        <f t="shared" si="274"/>
        <v>0</v>
      </c>
      <c r="CI173" s="20">
        <f t="shared" si="274"/>
        <v>0</v>
      </c>
      <c r="CJ173" s="20">
        <f t="shared" si="274"/>
        <v>0</v>
      </c>
      <c r="CK173" s="20">
        <f t="shared" si="274"/>
        <v>0</v>
      </c>
      <c r="CL173" s="20">
        <f t="shared" si="274"/>
        <v>0</v>
      </c>
      <c r="CM173" s="20">
        <f t="shared" si="274"/>
        <v>0</v>
      </c>
      <c r="CN173" s="20">
        <f t="shared" si="274"/>
        <v>0</v>
      </c>
      <c r="CO173" s="20">
        <f t="shared" si="274"/>
        <v>0</v>
      </c>
      <c r="CP173" s="20">
        <f t="shared" si="274"/>
        <v>0</v>
      </c>
      <c r="CQ173" s="20">
        <f t="shared" si="274"/>
        <v>0</v>
      </c>
      <c r="CR173" s="20">
        <f t="shared" si="274"/>
        <v>0</v>
      </c>
      <c r="CS173" s="20">
        <f t="shared" si="274"/>
        <v>0</v>
      </c>
      <c r="CT173" s="20">
        <f t="shared" si="274"/>
        <v>0</v>
      </c>
      <c r="CU173" s="20">
        <f t="shared" si="274"/>
        <v>0</v>
      </c>
      <c r="CV173" s="20">
        <f t="shared" si="274"/>
        <v>0</v>
      </c>
      <c r="CW173" s="20">
        <f t="shared" si="274"/>
        <v>0</v>
      </c>
      <c r="CX173" s="20">
        <f t="shared" si="274"/>
        <v>0</v>
      </c>
      <c r="CY173" s="20">
        <f t="shared" ref="CY173:DU173" si="275">IF($E173=0,0,$E173*$E$151*CY135)</f>
        <v>0</v>
      </c>
      <c r="CZ173" s="20">
        <f t="shared" si="275"/>
        <v>0</v>
      </c>
      <c r="DA173" s="20">
        <f t="shared" si="275"/>
        <v>0</v>
      </c>
      <c r="DB173" s="20">
        <f t="shared" si="275"/>
        <v>0</v>
      </c>
      <c r="DC173" s="20">
        <f t="shared" si="275"/>
        <v>0</v>
      </c>
      <c r="DD173" s="20">
        <f t="shared" si="275"/>
        <v>0</v>
      </c>
      <c r="DE173" s="20">
        <f t="shared" si="275"/>
        <v>0</v>
      </c>
      <c r="DF173" s="20">
        <f t="shared" si="275"/>
        <v>0</v>
      </c>
      <c r="DG173" s="20">
        <f t="shared" si="275"/>
        <v>0</v>
      </c>
      <c r="DH173" s="20">
        <f t="shared" si="275"/>
        <v>0</v>
      </c>
      <c r="DI173" s="20">
        <f t="shared" si="275"/>
        <v>0</v>
      </c>
      <c r="DJ173" s="20">
        <f t="shared" si="275"/>
        <v>0</v>
      </c>
      <c r="DK173" s="20">
        <f t="shared" si="275"/>
        <v>0</v>
      </c>
      <c r="DL173" s="20">
        <f t="shared" si="275"/>
        <v>0</v>
      </c>
      <c r="DM173" s="20">
        <f t="shared" si="275"/>
        <v>0</v>
      </c>
      <c r="DN173" s="20">
        <f t="shared" si="275"/>
        <v>0</v>
      </c>
      <c r="DO173" s="20">
        <f t="shared" si="275"/>
        <v>0</v>
      </c>
      <c r="DP173" s="20">
        <f t="shared" si="275"/>
        <v>0</v>
      </c>
      <c r="DQ173" s="20">
        <f t="shared" si="275"/>
        <v>0</v>
      </c>
      <c r="DR173" s="20">
        <f t="shared" si="275"/>
        <v>0</v>
      </c>
      <c r="DS173" s="20">
        <f t="shared" si="275"/>
        <v>0</v>
      </c>
      <c r="DT173" s="20">
        <f t="shared" si="275"/>
        <v>0</v>
      </c>
      <c r="DU173" s="20">
        <f t="shared" si="275"/>
        <v>0</v>
      </c>
      <c r="DV173" s="20">
        <f t="shared" ref="DV173" si="276">IF($E173=0,0,$E173*$E$151*DV135)</f>
        <v>0</v>
      </c>
    </row>
    <row r="174" spans="3:126">
      <c r="C174" s="1" t="s">
        <v>36</v>
      </c>
      <c r="D174" s="1" t="s">
        <v>576</v>
      </c>
      <c r="E174" s="68">
        <v>0</v>
      </c>
      <c r="F174" s="20">
        <f t="shared" ref="F174:AK174" si="277">IF($E174=0,0,$E174*$E$151*F136)</f>
        <v>0</v>
      </c>
      <c r="G174" s="20">
        <f t="shared" si="277"/>
        <v>0</v>
      </c>
      <c r="H174" s="20">
        <f t="shared" si="277"/>
        <v>0</v>
      </c>
      <c r="I174" s="20">
        <f t="shared" si="277"/>
        <v>0</v>
      </c>
      <c r="J174" s="20">
        <f t="shared" si="277"/>
        <v>0</v>
      </c>
      <c r="K174" s="20">
        <f t="shared" si="277"/>
        <v>0</v>
      </c>
      <c r="L174" s="20">
        <f t="shared" si="277"/>
        <v>0</v>
      </c>
      <c r="M174" s="20">
        <f t="shared" si="277"/>
        <v>0</v>
      </c>
      <c r="N174" s="20">
        <f t="shared" si="277"/>
        <v>0</v>
      </c>
      <c r="O174" s="20">
        <f t="shared" si="277"/>
        <v>0</v>
      </c>
      <c r="P174" s="20">
        <f t="shared" si="277"/>
        <v>0</v>
      </c>
      <c r="Q174" s="20">
        <f t="shared" si="277"/>
        <v>0</v>
      </c>
      <c r="R174" s="20">
        <f t="shared" si="277"/>
        <v>0</v>
      </c>
      <c r="S174" s="20">
        <f t="shared" si="277"/>
        <v>0</v>
      </c>
      <c r="T174" s="20">
        <f t="shared" si="277"/>
        <v>0</v>
      </c>
      <c r="U174" s="20">
        <f t="shared" si="277"/>
        <v>0</v>
      </c>
      <c r="V174" s="20">
        <f t="shared" si="277"/>
        <v>0</v>
      </c>
      <c r="W174" s="20">
        <f t="shared" si="277"/>
        <v>0</v>
      </c>
      <c r="X174" s="20">
        <f t="shared" si="277"/>
        <v>0</v>
      </c>
      <c r="Y174" s="20">
        <f t="shared" si="277"/>
        <v>0</v>
      </c>
      <c r="Z174" s="20">
        <f t="shared" si="277"/>
        <v>0</v>
      </c>
      <c r="AA174" s="20">
        <f t="shared" si="277"/>
        <v>0</v>
      </c>
      <c r="AB174" s="20">
        <f t="shared" si="277"/>
        <v>0</v>
      </c>
      <c r="AC174" s="20">
        <f t="shared" si="277"/>
        <v>0</v>
      </c>
      <c r="AD174" s="20">
        <f t="shared" si="277"/>
        <v>0</v>
      </c>
      <c r="AE174" s="20">
        <f t="shared" si="277"/>
        <v>0</v>
      </c>
      <c r="AF174" s="20">
        <f t="shared" si="277"/>
        <v>0</v>
      </c>
      <c r="AG174" s="20">
        <f t="shared" si="277"/>
        <v>0</v>
      </c>
      <c r="AH174" s="20">
        <f t="shared" si="277"/>
        <v>0</v>
      </c>
      <c r="AI174" s="20">
        <f t="shared" si="277"/>
        <v>0</v>
      </c>
      <c r="AJ174" s="20">
        <f t="shared" si="277"/>
        <v>0</v>
      </c>
      <c r="AK174" s="20">
        <f t="shared" si="277"/>
        <v>0</v>
      </c>
      <c r="AL174" s="20">
        <f t="shared" ref="AL174:BR174" si="278">IF($E174=0,0,$E174*$E$151*AL136)</f>
        <v>0</v>
      </c>
      <c r="AM174" s="20">
        <f t="shared" si="278"/>
        <v>0</v>
      </c>
      <c r="AN174" s="20">
        <f t="shared" si="278"/>
        <v>0</v>
      </c>
      <c r="AO174" s="20">
        <f t="shared" si="278"/>
        <v>0</v>
      </c>
      <c r="AP174" s="20">
        <f t="shared" si="278"/>
        <v>0</v>
      </c>
      <c r="AQ174" s="20">
        <f t="shared" si="278"/>
        <v>0</v>
      </c>
      <c r="AR174" s="20">
        <f t="shared" si="278"/>
        <v>0</v>
      </c>
      <c r="AS174" s="20">
        <f t="shared" si="278"/>
        <v>0</v>
      </c>
      <c r="AT174" s="20">
        <f t="shared" si="278"/>
        <v>0</v>
      </c>
      <c r="AU174" s="20">
        <f t="shared" si="278"/>
        <v>0</v>
      </c>
      <c r="AV174" s="20">
        <f t="shared" si="278"/>
        <v>0</v>
      </c>
      <c r="AW174" s="20">
        <f t="shared" si="278"/>
        <v>0</v>
      </c>
      <c r="AX174" s="20">
        <f t="shared" si="278"/>
        <v>0</v>
      </c>
      <c r="AY174" s="20">
        <f t="shared" si="278"/>
        <v>0</v>
      </c>
      <c r="AZ174" s="20">
        <f t="shared" si="278"/>
        <v>0</v>
      </c>
      <c r="BA174" s="20">
        <f t="shared" si="278"/>
        <v>0</v>
      </c>
      <c r="BB174" s="20">
        <f t="shared" si="278"/>
        <v>0</v>
      </c>
      <c r="BC174" s="20">
        <f t="shared" si="278"/>
        <v>0</v>
      </c>
      <c r="BD174" s="20">
        <f t="shared" si="278"/>
        <v>0</v>
      </c>
      <c r="BE174" s="20">
        <f t="shared" si="278"/>
        <v>0</v>
      </c>
      <c r="BF174" s="20">
        <f t="shared" si="278"/>
        <v>0</v>
      </c>
      <c r="BG174" s="20">
        <f t="shared" si="278"/>
        <v>0</v>
      </c>
      <c r="BH174" s="20">
        <f t="shared" si="278"/>
        <v>0</v>
      </c>
      <c r="BI174" s="20">
        <f t="shared" si="278"/>
        <v>0</v>
      </c>
      <c r="BJ174" s="20">
        <f t="shared" si="278"/>
        <v>0</v>
      </c>
      <c r="BK174" s="20">
        <f t="shared" si="278"/>
        <v>0</v>
      </c>
      <c r="BL174" s="20">
        <f t="shared" si="278"/>
        <v>0</v>
      </c>
      <c r="BM174" s="20">
        <f t="shared" si="278"/>
        <v>0</v>
      </c>
      <c r="BN174" s="20">
        <f t="shared" si="278"/>
        <v>0</v>
      </c>
      <c r="BO174" s="20">
        <f t="shared" si="278"/>
        <v>0</v>
      </c>
      <c r="BP174" s="20">
        <f t="shared" si="278"/>
        <v>0</v>
      </c>
      <c r="BQ174" s="20">
        <f t="shared" si="278"/>
        <v>0</v>
      </c>
      <c r="BR174" s="20">
        <f t="shared" si="278"/>
        <v>0</v>
      </c>
      <c r="BS174" s="20">
        <f t="shared" ref="BS174:CX174" si="279">IF($E174=0,0,$E174*$E$151*BS136)</f>
        <v>0</v>
      </c>
      <c r="BT174" s="20">
        <f t="shared" si="279"/>
        <v>0</v>
      </c>
      <c r="BU174" s="20">
        <f t="shared" si="279"/>
        <v>0</v>
      </c>
      <c r="BV174" s="20">
        <f t="shared" si="279"/>
        <v>0</v>
      </c>
      <c r="BW174" s="20">
        <f t="shared" si="279"/>
        <v>0</v>
      </c>
      <c r="BX174" s="20">
        <f t="shared" si="279"/>
        <v>0</v>
      </c>
      <c r="BY174" s="20">
        <f t="shared" si="279"/>
        <v>0</v>
      </c>
      <c r="BZ174" s="20">
        <f t="shared" si="279"/>
        <v>0</v>
      </c>
      <c r="CA174" s="20">
        <f t="shared" si="279"/>
        <v>0</v>
      </c>
      <c r="CB174" s="20">
        <f t="shared" si="279"/>
        <v>0</v>
      </c>
      <c r="CC174" s="20">
        <f t="shared" si="279"/>
        <v>0</v>
      </c>
      <c r="CD174" s="20">
        <f t="shared" si="279"/>
        <v>0</v>
      </c>
      <c r="CE174" s="20">
        <f t="shared" si="279"/>
        <v>0</v>
      </c>
      <c r="CF174" s="20">
        <f t="shared" si="279"/>
        <v>0</v>
      </c>
      <c r="CG174" s="20">
        <f t="shared" si="279"/>
        <v>0</v>
      </c>
      <c r="CH174" s="20">
        <f t="shared" si="279"/>
        <v>0</v>
      </c>
      <c r="CI174" s="20">
        <f t="shared" si="279"/>
        <v>0</v>
      </c>
      <c r="CJ174" s="20">
        <f t="shared" si="279"/>
        <v>0</v>
      </c>
      <c r="CK174" s="20">
        <f t="shared" si="279"/>
        <v>0</v>
      </c>
      <c r="CL174" s="20">
        <f t="shared" si="279"/>
        <v>0</v>
      </c>
      <c r="CM174" s="20">
        <f t="shared" si="279"/>
        <v>0</v>
      </c>
      <c r="CN174" s="20">
        <f t="shared" si="279"/>
        <v>0</v>
      </c>
      <c r="CO174" s="20">
        <f t="shared" si="279"/>
        <v>0</v>
      </c>
      <c r="CP174" s="20">
        <f t="shared" si="279"/>
        <v>0</v>
      </c>
      <c r="CQ174" s="20">
        <f t="shared" si="279"/>
        <v>0</v>
      </c>
      <c r="CR174" s="20">
        <f t="shared" si="279"/>
        <v>0</v>
      </c>
      <c r="CS174" s="20">
        <f t="shared" si="279"/>
        <v>0</v>
      </c>
      <c r="CT174" s="20">
        <f t="shared" si="279"/>
        <v>0</v>
      </c>
      <c r="CU174" s="20">
        <f t="shared" si="279"/>
        <v>0</v>
      </c>
      <c r="CV174" s="20">
        <f t="shared" si="279"/>
        <v>0</v>
      </c>
      <c r="CW174" s="20">
        <f t="shared" si="279"/>
        <v>0</v>
      </c>
      <c r="CX174" s="20">
        <f t="shared" si="279"/>
        <v>0</v>
      </c>
      <c r="CY174" s="20">
        <f t="shared" ref="CY174:DU174" si="280">IF($E174=0,0,$E174*$E$151*CY136)</f>
        <v>0</v>
      </c>
      <c r="CZ174" s="20">
        <f t="shared" si="280"/>
        <v>0</v>
      </c>
      <c r="DA174" s="20">
        <f t="shared" si="280"/>
        <v>0</v>
      </c>
      <c r="DB174" s="20">
        <f t="shared" si="280"/>
        <v>0</v>
      </c>
      <c r="DC174" s="20">
        <f t="shared" si="280"/>
        <v>0</v>
      </c>
      <c r="DD174" s="20">
        <f t="shared" si="280"/>
        <v>0</v>
      </c>
      <c r="DE174" s="20">
        <f t="shared" si="280"/>
        <v>0</v>
      </c>
      <c r="DF174" s="20">
        <f t="shared" si="280"/>
        <v>0</v>
      </c>
      <c r="DG174" s="20">
        <f t="shared" si="280"/>
        <v>0</v>
      </c>
      <c r="DH174" s="20">
        <f t="shared" si="280"/>
        <v>0</v>
      </c>
      <c r="DI174" s="20">
        <f t="shared" si="280"/>
        <v>0</v>
      </c>
      <c r="DJ174" s="20">
        <f t="shared" si="280"/>
        <v>0</v>
      </c>
      <c r="DK174" s="20">
        <f t="shared" si="280"/>
        <v>0</v>
      </c>
      <c r="DL174" s="20">
        <f t="shared" si="280"/>
        <v>0</v>
      </c>
      <c r="DM174" s="20">
        <f t="shared" si="280"/>
        <v>0</v>
      </c>
      <c r="DN174" s="20">
        <f t="shared" si="280"/>
        <v>0</v>
      </c>
      <c r="DO174" s="20">
        <f t="shared" si="280"/>
        <v>0</v>
      </c>
      <c r="DP174" s="20">
        <f t="shared" si="280"/>
        <v>0</v>
      </c>
      <c r="DQ174" s="20">
        <f t="shared" si="280"/>
        <v>0</v>
      </c>
      <c r="DR174" s="20">
        <f t="shared" si="280"/>
        <v>0</v>
      </c>
      <c r="DS174" s="20">
        <f t="shared" si="280"/>
        <v>0</v>
      </c>
      <c r="DT174" s="20">
        <f t="shared" si="280"/>
        <v>0</v>
      </c>
      <c r="DU174" s="20">
        <f t="shared" si="280"/>
        <v>0</v>
      </c>
      <c r="DV174" s="20">
        <f t="shared" ref="DV174" si="281">IF($E174=0,0,$E174*$E$151*DV136)</f>
        <v>0</v>
      </c>
    </row>
    <row r="175" spans="3:126">
      <c r="C175" s="1" t="s">
        <v>36</v>
      </c>
      <c r="D175" s="1" t="s">
        <v>621</v>
      </c>
      <c r="E175" s="68">
        <v>0</v>
      </c>
      <c r="F175" s="20">
        <f t="shared" ref="F175:AK175" si="282">IF($E175=0,0,$E175*$E$151*F137)</f>
        <v>0</v>
      </c>
      <c r="G175" s="20">
        <f t="shared" si="282"/>
        <v>0</v>
      </c>
      <c r="H175" s="20">
        <f t="shared" si="282"/>
        <v>0</v>
      </c>
      <c r="I175" s="20">
        <f t="shared" si="282"/>
        <v>0</v>
      </c>
      <c r="J175" s="20">
        <f t="shared" si="282"/>
        <v>0</v>
      </c>
      <c r="K175" s="20">
        <f t="shared" si="282"/>
        <v>0</v>
      </c>
      <c r="L175" s="20">
        <f t="shared" si="282"/>
        <v>0</v>
      </c>
      <c r="M175" s="20">
        <f t="shared" si="282"/>
        <v>0</v>
      </c>
      <c r="N175" s="20">
        <f t="shared" si="282"/>
        <v>0</v>
      </c>
      <c r="O175" s="20">
        <f t="shared" si="282"/>
        <v>0</v>
      </c>
      <c r="P175" s="20">
        <f t="shared" si="282"/>
        <v>0</v>
      </c>
      <c r="Q175" s="20">
        <f t="shared" si="282"/>
        <v>0</v>
      </c>
      <c r="R175" s="20">
        <f t="shared" si="282"/>
        <v>0</v>
      </c>
      <c r="S175" s="20">
        <f t="shared" si="282"/>
        <v>0</v>
      </c>
      <c r="T175" s="20">
        <f t="shared" si="282"/>
        <v>0</v>
      </c>
      <c r="U175" s="20">
        <f t="shared" si="282"/>
        <v>0</v>
      </c>
      <c r="V175" s="20">
        <f t="shared" si="282"/>
        <v>0</v>
      </c>
      <c r="W175" s="20">
        <f t="shared" si="282"/>
        <v>0</v>
      </c>
      <c r="X175" s="20">
        <f t="shared" si="282"/>
        <v>0</v>
      </c>
      <c r="Y175" s="20">
        <f t="shared" si="282"/>
        <v>0</v>
      </c>
      <c r="Z175" s="20">
        <f t="shared" si="282"/>
        <v>0</v>
      </c>
      <c r="AA175" s="20">
        <f t="shared" si="282"/>
        <v>0</v>
      </c>
      <c r="AB175" s="20">
        <f t="shared" si="282"/>
        <v>0</v>
      </c>
      <c r="AC175" s="20">
        <f t="shared" si="282"/>
        <v>0</v>
      </c>
      <c r="AD175" s="20">
        <f t="shared" si="282"/>
        <v>0</v>
      </c>
      <c r="AE175" s="20">
        <f t="shared" si="282"/>
        <v>0</v>
      </c>
      <c r="AF175" s="20">
        <f t="shared" si="282"/>
        <v>0</v>
      </c>
      <c r="AG175" s="20">
        <f t="shared" si="282"/>
        <v>0</v>
      </c>
      <c r="AH175" s="20">
        <f t="shared" si="282"/>
        <v>0</v>
      </c>
      <c r="AI175" s="20">
        <f t="shared" si="282"/>
        <v>0</v>
      </c>
      <c r="AJ175" s="20">
        <f t="shared" si="282"/>
        <v>0</v>
      </c>
      <c r="AK175" s="20">
        <f t="shared" si="282"/>
        <v>0</v>
      </c>
      <c r="AL175" s="20">
        <f t="shared" ref="AL175:BR175" si="283">IF($E175=0,0,$E175*$E$151*AL137)</f>
        <v>0</v>
      </c>
      <c r="AM175" s="20">
        <f t="shared" si="283"/>
        <v>0</v>
      </c>
      <c r="AN175" s="20">
        <f t="shared" si="283"/>
        <v>0</v>
      </c>
      <c r="AO175" s="20">
        <f t="shared" si="283"/>
        <v>0</v>
      </c>
      <c r="AP175" s="20">
        <f t="shared" si="283"/>
        <v>0</v>
      </c>
      <c r="AQ175" s="20">
        <f t="shared" si="283"/>
        <v>0</v>
      </c>
      <c r="AR175" s="20">
        <f t="shared" si="283"/>
        <v>0</v>
      </c>
      <c r="AS175" s="20">
        <f t="shared" si="283"/>
        <v>0</v>
      </c>
      <c r="AT175" s="20">
        <f t="shared" si="283"/>
        <v>0</v>
      </c>
      <c r="AU175" s="20">
        <f t="shared" si="283"/>
        <v>0</v>
      </c>
      <c r="AV175" s="20">
        <f t="shared" si="283"/>
        <v>0</v>
      </c>
      <c r="AW175" s="20">
        <f t="shared" si="283"/>
        <v>0</v>
      </c>
      <c r="AX175" s="20">
        <f t="shared" si="283"/>
        <v>0</v>
      </c>
      <c r="AY175" s="20">
        <f t="shared" si="283"/>
        <v>0</v>
      </c>
      <c r="AZ175" s="20">
        <f t="shared" si="283"/>
        <v>0</v>
      </c>
      <c r="BA175" s="20">
        <f t="shared" si="283"/>
        <v>0</v>
      </c>
      <c r="BB175" s="20">
        <f t="shared" si="283"/>
        <v>0</v>
      </c>
      <c r="BC175" s="20">
        <f t="shared" si="283"/>
        <v>0</v>
      </c>
      <c r="BD175" s="20">
        <f t="shared" si="283"/>
        <v>0</v>
      </c>
      <c r="BE175" s="20">
        <f t="shared" si="283"/>
        <v>0</v>
      </c>
      <c r="BF175" s="20">
        <f t="shared" si="283"/>
        <v>0</v>
      </c>
      <c r="BG175" s="20">
        <f t="shared" si="283"/>
        <v>0</v>
      </c>
      <c r="BH175" s="20">
        <f t="shared" si="283"/>
        <v>0</v>
      </c>
      <c r="BI175" s="20">
        <f t="shared" si="283"/>
        <v>0</v>
      </c>
      <c r="BJ175" s="20">
        <f t="shared" si="283"/>
        <v>0</v>
      </c>
      <c r="BK175" s="20">
        <f t="shared" si="283"/>
        <v>0</v>
      </c>
      <c r="BL175" s="20">
        <f t="shared" si="283"/>
        <v>0</v>
      </c>
      <c r="BM175" s="20">
        <f t="shared" si="283"/>
        <v>0</v>
      </c>
      <c r="BN175" s="20">
        <f t="shared" si="283"/>
        <v>0</v>
      </c>
      <c r="BO175" s="20">
        <f t="shared" si="283"/>
        <v>0</v>
      </c>
      <c r="BP175" s="20">
        <f t="shared" si="283"/>
        <v>0</v>
      </c>
      <c r="BQ175" s="20">
        <f t="shared" si="283"/>
        <v>0</v>
      </c>
      <c r="BR175" s="20">
        <f t="shared" si="283"/>
        <v>0</v>
      </c>
      <c r="BS175" s="20">
        <f t="shared" ref="BS175:CX175" si="284">IF($E175=0,0,$E175*$E$151*BS137)</f>
        <v>0</v>
      </c>
      <c r="BT175" s="20">
        <f t="shared" si="284"/>
        <v>0</v>
      </c>
      <c r="BU175" s="20">
        <f t="shared" si="284"/>
        <v>0</v>
      </c>
      <c r="BV175" s="20">
        <f t="shared" si="284"/>
        <v>0</v>
      </c>
      <c r="BW175" s="20">
        <f t="shared" si="284"/>
        <v>0</v>
      </c>
      <c r="BX175" s="20">
        <f t="shared" si="284"/>
        <v>0</v>
      </c>
      <c r="BY175" s="20">
        <f t="shared" si="284"/>
        <v>0</v>
      </c>
      <c r="BZ175" s="20">
        <f t="shared" si="284"/>
        <v>0</v>
      </c>
      <c r="CA175" s="20">
        <f t="shared" si="284"/>
        <v>0</v>
      </c>
      <c r="CB175" s="20">
        <f t="shared" si="284"/>
        <v>0</v>
      </c>
      <c r="CC175" s="20">
        <f t="shared" si="284"/>
        <v>0</v>
      </c>
      <c r="CD175" s="20">
        <f t="shared" si="284"/>
        <v>0</v>
      </c>
      <c r="CE175" s="20">
        <f t="shared" si="284"/>
        <v>0</v>
      </c>
      <c r="CF175" s="20">
        <f t="shared" si="284"/>
        <v>0</v>
      </c>
      <c r="CG175" s="20">
        <f t="shared" si="284"/>
        <v>0</v>
      </c>
      <c r="CH175" s="20">
        <f t="shared" si="284"/>
        <v>0</v>
      </c>
      <c r="CI175" s="20">
        <f t="shared" si="284"/>
        <v>0</v>
      </c>
      <c r="CJ175" s="20">
        <f t="shared" si="284"/>
        <v>0</v>
      </c>
      <c r="CK175" s="20">
        <f t="shared" si="284"/>
        <v>0</v>
      </c>
      <c r="CL175" s="20">
        <f t="shared" si="284"/>
        <v>0</v>
      </c>
      <c r="CM175" s="20">
        <f t="shared" si="284"/>
        <v>0</v>
      </c>
      <c r="CN175" s="20">
        <f t="shared" si="284"/>
        <v>0</v>
      </c>
      <c r="CO175" s="20">
        <f t="shared" si="284"/>
        <v>0</v>
      </c>
      <c r="CP175" s="20">
        <f t="shared" si="284"/>
        <v>0</v>
      </c>
      <c r="CQ175" s="20">
        <f t="shared" si="284"/>
        <v>0</v>
      </c>
      <c r="CR175" s="20">
        <f t="shared" si="284"/>
        <v>0</v>
      </c>
      <c r="CS175" s="20">
        <f t="shared" si="284"/>
        <v>0</v>
      </c>
      <c r="CT175" s="20">
        <f t="shared" si="284"/>
        <v>0</v>
      </c>
      <c r="CU175" s="20">
        <f t="shared" si="284"/>
        <v>0</v>
      </c>
      <c r="CV175" s="20">
        <f t="shared" si="284"/>
        <v>0</v>
      </c>
      <c r="CW175" s="20">
        <f t="shared" si="284"/>
        <v>0</v>
      </c>
      <c r="CX175" s="20">
        <f t="shared" si="284"/>
        <v>0</v>
      </c>
      <c r="CY175" s="20">
        <f t="shared" ref="CY175:DU175" si="285">IF($E175=0,0,$E175*$E$151*CY137)</f>
        <v>0</v>
      </c>
      <c r="CZ175" s="20">
        <f t="shared" si="285"/>
        <v>0</v>
      </c>
      <c r="DA175" s="20">
        <f t="shared" si="285"/>
        <v>0</v>
      </c>
      <c r="DB175" s="20">
        <f t="shared" si="285"/>
        <v>0</v>
      </c>
      <c r="DC175" s="20">
        <f t="shared" si="285"/>
        <v>0</v>
      </c>
      <c r="DD175" s="20">
        <f t="shared" si="285"/>
        <v>0</v>
      </c>
      <c r="DE175" s="20">
        <f t="shared" si="285"/>
        <v>0</v>
      </c>
      <c r="DF175" s="20">
        <f t="shared" si="285"/>
        <v>0</v>
      </c>
      <c r="DG175" s="20">
        <f t="shared" si="285"/>
        <v>0</v>
      </c>
      <c r="DH175" s="20">
        <f t="shared" si="285"/>
        <v>0</v>
      </c>
      <c r="DI175" s="20">
        <f t="shared" si="285"/>
        <v>0</v>
      </c>
      <c r="DJ175" s="20">
        <f t="shared" si="285"/>
        <v>0</v>
      </c>
      <c r="DK175" s="20">
        <f t="shared" si="285"/>
        <v>0</v>
      </c>
      <c r="DL175" s="20">
        <f t="shared" si="285"/>
        <v>0</v>
      </c>
      <c r="DM175" s="20">
        <f t="shared" si="285"/>
        <v>0</v>
      </c>
      <c r="DN175" s="20">
        <f t="shared" si="285"/>
        <v>0</v>
      </c>
      <c r="DO175" s="20">
        <f t="shared" si="285"/>
        <v>0</v>
      </c>
      <c r="DP175" s="20">
        <f t="shared" si="285"/>
        <v>0</v>
      </c>
      <c r="DQ175" s="20">
        <f t="shared" si="285"/>
        <v>0</v>
      </c>
      <c r="DR175" s="20">
        <f t="shared" si="285"/>
        <v>0</v>
      </c>
      <c r="DS175" s="20">
        <f t="shared" si="285"/>
        <v>0</v>
      </c>
      <c r="DT175" s="20">
        <f t="shared" si="285"/>
        <v>0</v>
      </c>
      <c r="DU175" s="20">
        <f t="shared" si="285"/>
        <v>0</v>
      </c>
      <c r="DV175" s="20">
        <f t="shared" ref="DV175" si="286">IF($E175=0,0,$E175*$E$151*DV137)</f>
        <v>0</v>
      </c>
    </row>
    <row r="176" spans="3:126">
      <c r="C176" s="1" t="s">
        <v>36</v>
      </c>
      <c r="D176" s="1" t="s">
        <v>622</v>
      </c>
      <c r="E176" s="68">
        <v>0</v>
      </c>
      <c r="F176" s="20">
        <f t="shared" ref="F176:AK176" si="287">IF($E176=0,0,$E176*$E$151*F138)</f>
        <v>0</v>
      </c>
      <c r="G176" s="20">
        <f t="shared" si="287"/>
        <v>0</v>
      </c>
      <c r="H176" s="20">
        <f t="shared" si="287"/>
        <v>0</v>
      </c>
      <c r="I176" s="20">
        <f t="shared" si="287"/>
        <v>0</v>
      </c>
      <c r="J176" s="20">
        <f t="shared" si="287"/>
        <v>0</v>
      </c>
      <c r="K176" s="20">
        <f t="shared" si="287"/>
        <v>0</v>
      </c>
      <c r="L176" s="20">
        <f t="shared" si="287"/>
        <v>0</v>
      </c>
      <c r="M176" s="20">
        <f t="shared" si="287"/>
        <v>0</v>
      </c>
      <c r="N176" s="20">
        <f t="shared" si="287"/>
        <v>0</v>
      </c>
      <c r="O176" s="20">
        <f t="shared" si="287"/>
        <v>0</v>
      </c>
      <c r="P176" s="20">
        <f t="shared" si="287"/>
        <v>0</v>
      </c>
      <c r="Q176" s="20">
        <f t="shared" si="287"/>
        <v>0</v>
      </c>
      <c r="R176" s="20">
        <f t="shared" si="287"/>
        <v>0</v>
      </c>
      <c r="S176" s="20">
        <f t="shared" si="287"/>
        <v>0</v>
      </c>
      <c r="T176" s="20">
        <f t="shared" si="287"/>
        <v>0</v>
      </c>
      <c r="U176" s="20">
        <f t="shared" si="287"/>
        <v>0</v>
      </c>
      <c r="V176" s="20">
        <f t="shared" si="287"/>
        <v>0</v>
      </c>
      <c r="W176" s="20">
        <f t="shared" si="287"/>
        <v>0</v>
      </c>
      <c r="X176" s="20">
        <f t="shared" si="287"/>
        <v>0</v>
      </c>
      <c r="Y176" s="20">
        <f t="shared" si="287"/>
        <v>0</v>
      </c>
      <c r="Z176" s="20">
        <f t="shared" si="287"/>
        <v>0</v>
      </c>
      <c r="AA176" s="20">
        <f t="shared" si="287"/>
        <v>0</v>
      </c>
      <c r="AB176" s="20">
        <f t="shared" si="287"/>
        <v>0</v>
      </c>
      <c r="AC176" s="20">
        <f t="shared" si="287"/>
        <v>0</v>
      </c>
      <c r="AD176" s="20">
        <f t="shared" si="287"/>
        <v>0</v>
      </c>
      <c r="AE176" s="20">
        <f t="shared" si="287"/>
        <v>0</v>
      </c>
      <c r="AF176" s="20">
        <f t="shared" si="287"/>
        <v>0</v>
      </c>
      <c r="AG176" s="20">
        <f t="shared" si="287"/>
        <v>0</v>
      </c>
      <c r="AH176" s="20">
        <f t="shared" si="287"/>
        <v>0</v>
      </c>
      <c r="AI176" s="20">
        <f t="shared" si="287"/>
        <v>0</v>
      </c>
      <c r="AJ176" s="20">
        <f t="shared" si="287"/>
        <v>0</v>
      </c>
      <c r="AK176" s="20">
        <f t="shared" si="287"/>
        <v>0</v>
      </c>
      <c r="AL176" s="20">
        <f t="shared" ref="AL176:BR176" si="288">IF($E176=0,0,$E176*$E$151*AL138)</f>
        <v>0</v>
      </c>
      <c r="AM176" s="20">
        <f t="shared" si="288"/>
        <v>0</v>
      </c>
      <c r="AN176" s="20">
        <f t="shared" si="288"/>
        <v>0</v>
      </c>
      <c r="AO176" s="20">
        <f t="shared" si="288"/>
        <v>0</v>
      </c>
      <c r="AP176" s="20">
        <f t="shared" si="288"/>
        <v>0</v>
      </c>
      <c r="AQ176" s="20">
        <f t="shared" si="288"/>
        <v>0</v>
      </c>
      <c r="AR176" s="20">
        <f t="shared" si="288"/>
        <v>0</v>
      </c>
      <c r="AS176" s="20">
        <f t="shared" si="288"/>
        <v>0</v>
      </c>
      <c r="AT176" s="20">
        <f t="shared" si="288"/>
        <v>0</v>
      </c>
      <c r="AU176" s="20">
        <f t="shared" si="288"/>
        <v>0</v>
      </c>
      <c r="AV176" s="20">
        <f t="shared" si="288"/>
        <v>0</v>
      </c>
      <c r="AW176" s="20">
        <f t="shared" si="288"/>
        <v>0</v>
      </c>
      <c r="AX176" s="20">
        <f t="shared" si="288"/>
        <v>0</v>
      </c>
      <c r="AY176" s="20">
        <f t="shared" si="288"/>
        <v>0</v>
      </c>
      <c r="AZ176" s="20">
        <f t="shared" si="288"/>
        <v>0</v>
      </c>
      <c r="BA176" s="20">
        <f t="shared" si="288"/>
        <v>0</v>
      </c>
      <c r="BB176" s="20">
        <f t="shared" si="288"/>
        <v>0</v>
      </c>
      <c r="BC176" s="20">
        <f t="shared" si="288"/>
        <v>0</v>
      </c>
      <c r="BD176" s="20">
        <f t="shared" si="288"/>
        <v>0</v>
      </c>
      <c r="BE176" s="20">
        <f t="shared" si="288"/>
        <v>0</v>
      </c>
      <c r="BF176" s="20">
        <f t="shared" si="288"/>
        <v>0</v>
      </c>
      <c r="BG176" s="20">
        <f t="shared" si="288"/>
        <v>0</v>
      </c>
      <c r="BH176" s="20">
        <f t="shared" si="288"/>
        <v>0</v>
      </c>
      <c r="BI176" s="20">
        <f t="shared" si="288"/>
        <v>0</v>
      </c>
      <c r="BJ176" s="20">
        <f t="shared" si="288"/>
        <v>0</v>
      </c>
      <c r="BK176" s="20">
        <f t="shared" si="288"/>
        <v>0</v>
      </c>
      <c r="BL176" s="20">
        <f t="shared" si="288"/>
        <v>0</v>
      </c>
      <c r="BM176" s="20">
        <f t="shared" si="288"/>
        <v>0</v>
      </c>
      <c r="BN176" s="20">
        <f t="shared" si="288"/>
        <v>0</v>
      </c>
      <c r="BO176" s="20">
        <f t="shared" si="288"/>
        <v>0</v>
      </c>
      <c r="BP176" s="20">
        <f t="shared" si="288"/>
        <v>0</v>
      </c>
      <c r="BQ176" s="20">
        <f t="shared" si="288"/>
        <v>0</v>
      </c>
      <c r="BR176" s="20">
        <f t="shared" si="288"/>
        <v>0</v>
      </c>
      <c r="BS176" s="20">
        <f t="shared" ref="BS176:CX176" si="289">IF($E176=0,0,$E176*$E$151*BS138)</f>
        <v>0</v>
      </c>
      <c r="BT176" s="20">
        <f t="shared" si="289"/>
        <v>0</v>
      </c>
      <c r="BU176" s="20">
        <f t="shared" si="289"/>
        <v>0</v>
      </c>
      <c r="BV176" s="20">
        <f t="shared" si="289"/>
        <v>0</v>
      </c>
      <c r="BW176" s="20">
        <f t="shared" si="289"/>
        <v>0</v>
      </c>
      <c r="BX176" s="20">
        <f t="shared" si="289"/>
        <v>0</v>
      </c>
      <c r="BY176" s="20">
        <f t="shared" si="289"/>
        <v>0</v>
      </c>
      <c r="BZ176" s="20">
        <f t="shared" si="289"/>
        <v>0</v>
      </c>
      <c r="CA176" s="20">
        <f t="shared" si="289"/>
        <v>0</v>
      </c>
      <c r="CB176" s="20">
        <f t="shared" si="289"/>
        <v>0</v>
      </c>
      <c r="CC176" s="20">
        <f t="shared" si="289"/>
        <v>0</v>
      </c>
      <c r="CD176" s="20">
        <f t="shared" si="289"/>
        <v>0</v>
      </c>
      <c r="CE176" s="20">
        <f t="shared" si="289"/>
        <v>0</v>
      </c>
      <c r="CF176" s="20">
        <f t="shared" si="289"/>
        <v>0</v>
      </c>
      <c r="CG176" s="20">
        <f t="shared" si="289"/>
        <v>0</v>
      </c>
      <c r="CH176" s="20">
        <f t="shared" si="289"/>
        <v>0</v>
      </c>
      <c r="CI176" s="20">
        <f t="shared" si="289"/>
        <v>0</v>
      </c>
      <c r="CJ176" s="20">
        <f t="shared" si="289"/>
        <v>0</v>
      </c>
      <c r="CK176" s="20">
        <f t="shared" si="289"/>
        <v>0</v>
      </c>
      <c r="CL176" s="20">
        <f t="shared" si="289"/>
        <v>0</v>
      </c>
      <c r="CM176" s="20">
        <f t="shared" si="289"/>
        <v>0</v>
      </c>
      <c r="CN176" s="20">
        <f t="shared" si="289"/>
        <v>0</v>
      </c>
      <c r="CO176" s="20">
        <f t="shared" si="289"/>
        <v>0</v>
      </c>
      <c r="CP176" s="20">
        <f t="shared" si="289"/>
        <v>0</v>
      </c>
      <c r="CQ176" s="20">
        <f t="shared" si="289"/>
        <v>0</v>
      </c>
      <c r="CR176" s="20">
        <f t="shared" si="289"/>
        <v>0</v>
      </c>
      <c r="CS176" s="20">
        <f t="shared" si="289"/>
        <v>0</v>
      </c>
      <c r="CT176" s="20">
        <f t="shared" si="289"/>
        <v>0</v>
      </c>
      <c r="CU176" s="20">
        <f t="shared" si="289"/>
        <v>0</v>
      </c>
      <c r="CV176" s="20">
        <f t="shared" si="289"/>
        <v>0</v>
      </c>
      <c r="CW176" s="20">
        <f t="shared" si="289"/>
        <v>0</v>
      </c>
      <c r="CX176" s="20">
        <f t="shared" si="289"/>
        <v>0</v>
      </c>
      <c r="CY176" s="20">
        <f t="shared" ref="CY176:DU176" si="290">IF($E176=0,0,$E176*$E$151*CY138)</f>
        <v>0</v>
      </c>
      <c r="CZ176" s="20">
        <f t="shared" si="290"/>
        <v>0</v>
      </c>
      <c r="DA176" s="20">
        <f t="shared" si="290"/>
        <v>0</v>
      </c>
      <c r="DB176" s="20">
        <f t="shared" si="290"/>
        <v>0</v>
      </c>
      <c r="DC176" s="20">
        <f t="shared" si="290"/>
        <v>0</v>
      </c>
      <c r="DD176" s="20">
        <f t="shared" si="290"/>
        <v>0</v>
      </c>
      <c r="DE176" s="20">
        <f t="shared" si="290"/>
        <v>0</v>
      </c>
      <c r="DF176" s="20">
        <f t="shared" si="290"/>
        <v>0</v>
      </c>
      <c r="DG176" s="20">
        <f t="shared" si="290"/>
        <v>0</v>
      </c>
      <c r="DH176" s="20">
        <f t="shared" si="290"/>
        <v>0</v>
      </c>
      <c r="DI176" s="20">
        <f t="shared" si="290"/>
        <v>0</v>
      </c>
      <c r="DJ176" s="20">
        <f t="shared" si="290"/>
        <v>0</v>
      </c>
      <c r="DK176" s="20">
        <f t="shared" si="290"/>
        <v>0</v>
      </c>
      <c r="DL176" s="20">
        <f t="shared" si="290"/>
        <v>0</v>
      </c>
      <c r="DM176" s="20">
        <f t="shared" si="290"/>
        <v>0</v>
      </c>
      <c r="DN176" s="20">
        <f t="shared" si="290"/>
        <v>0</v>
      </c>
      <c r="DO176" s="20">
        <f t="shared" si="290"/>
        <v>0</v>
      </c>
      <c r="DP176" s="20">
        <f t="shared" si="290"/>
        <v>0</v>
      </c>
      <c r="DQ176" s="20">
        <f t="shared" si="290"/>
        <v>0</v>
      </c>
      <c r="DR176" s="20">
        <f t="shared" si="290"/>
        <v>0</v>
      </c>
      <c r="DS176" s="20">
        <f t="shared" si="290"/>
        <v>0</v>
      </c>
      <c r="DT176" s="20">
        <f t="shared" si="290"/>
        <v>0</v>
      </c>
      <c r="DU176" s="20">
        <f t="shared" si="290"/>
        <v>0</v>
      </c>
      <c r="DV176" s="20">
        <f t="shared" ref="DV176" si="291">IF($E176=0,0,$E176*$E$151*DV138)</f>
        <v>0</v>
      </c>
    </row>
    <row r="177" spans="3:126">
      <c r="C177" s="1" t="s">
        <v>49</v>
      </c>
      <c r="D177" s="1" t="s">
        <v>159</v>
      </c>
      <c r="E177" s="68">
        <v>0.05</v>
      </c>
      <c r="F177" s="20">
        <f t="shared" ref="F177:AK177" si="292">IF($E177=0,0,$E177*$E$151*F139)</f>
        <v>0</v>
      </c>
      <c r="G177" s="20">
        <f t="shared" si="292"/>
        <v>0</v>
      </c>
      <c r="H177" s="20">
        <f t="shared" si="292"/>
        <v>0</v>
      </c>
      <c r="I177" s="20">
        <f t="shared" si="292"/>
        <v>0</v>
      </c>
      <c r="J177" s="20">
        <f t="shared" si="292"/>
        <v>0</v>
      </c>
      <c r="K177" s="20">
        <f t="shared" si="292"/>
        <v>0</v>
      </c>
      <c r="L177" s="20">
        <f t="shared" si="292"/>
        <v>0</v>
      </c>
      <c r="M177" s="20">
        <f t="shared" si="292"/>
        <v>0</v>
      </c>
      <c r="N177" s="20">
        <f t="shared" si="292"/>
        <v>0</v>
      </c>
      <c r="O177" s="20">
        <f t="shared" si="292"/>
        <v>0</v>
      </c>
      <c r="P177" s="20">
        <f t="shared" si="292"/>
        <v>0</v>
      </c>
      <c r="Q177" s="20">
        <f t="shared" si="292"/>
        <v>0</v>
      </c>
      <c r="R177" s="20">
        <f t="shared" si="292"/>
        <v>0</v>
      </c>
      <c r="S177" s="20">
        <f t="shared" si="292"/>
        <v>0</v>
      </c>
      <c r="T177" s="20">
        <f t="shared" si="292"/>
        <v>0</v>
      </c>
      <c r="U177" s="20">
        <f t="shared" si="292"/>
        <v>0</v>
      </c>
      <c r="V177" s="20">
        <f t="shared" si="292"/>
        <v>0</v>
      </c>
      <c r="W177" s="20">
        <f t="shared" si="292"/>
        <v>0</v>
      </c>
      <c r="X177" s="20">
        <f t="shared" si="292"/>
        <v>0</v>
      </c>
      <c r="Y177" s="20">
        <f t="shared" si="292"/>
        <v>0</v>
      </c>
      <c r="Z177" s="20">
        <f t="shared" si="292"/>
        <v>0</v>
      </c>
      <c r="AA177" s="20">
        <f t="shared" si="292"/>
        <v>0</v>
      </c>
      <c r="AB177" s="20">
        <f t="shared" si="292"/>
        <v>0</v>
      </c>
      <c r="AC177" s="20">
        <f t="shared" si="292"/>
        <v>0</v>
      </c>
      <c r="AD177" s="20">
        <f t="shared" si="292"/>
        <v>525.87486875000002</v>
      </c>
      <c r="AE177" s="20">
        <f t="shared" si="292"/>
        <v>525.87486875000002</v>
      </c>
      <c r="AF177" s="20">
        <f t="shared" si="292"/>
        <v>525.87486875000002</v>
      </c>
      <c r="AG177" s="20">
        <f t="shared" si="292"/>
        <v>525.87486875000002</v>
      </c>
      <c r="AH177" s="20">
        <f t="shared" si="292"/>
        <v>525.87486875000002</v>
      </c>
      <c r="AI177" s="20">
        <f t="shared" si="292"/>
        <v>525.87486875000002</v>
      </c>
      <c r="AJ177" s="20">
        <f t="shared" si="292"/>
        <v>525.87486875000002</v>
      </c>
      <c r="AK177" s="20">
        <f t="shared" si="292"/>
        <v>541.65111481250017</v>
      </c>
      <c r="AL177" s="20">
        <f t="shared" ref="AL177:BR177" si="293">IF($E177=0,0,$E177*$E$151*AL139)</f>
        <v>541.65111481250017</v>
      </c>
      <c r="AM177" s="20">
        <f t="shared" si="293"/>
        <v>541.65111481250017</v>
      </c>
      <c r="AN177" s="20">
        <f t="shared" si="293"/>
        <v>541.65111481250017</v>
      </c>
      <c r="AO177" s="20">
        <f t="shared" si="293"/>
        <v>541.65111481250017</v>
      </c>
      <c r="AP177" s="20">
        <f t="shared" si="293"/>
        <v>541.65111481250017</v>
      </c>
      <c r="AQ177" s="20">
        <f t="shared" si="293"/>
        <v>541.65111481250017</v>
      </c>
      <c r="AR177" s="20">
        <f t="shared" si="293"/>
        <v>541.65111481250017</v>
      </c>
      <c r="AS177" s="20">
        <f t="shared" si="293"/>
        <v>541.65111481250017</v>
      </c>
      <c r="AT177" s="20">
        <f t="shared" si="293"/>
        <v>541.65111481250017</v>
      </c>
      <c r="AU177" s="20">
        <f t="shared" si="293"/>
        <v>541.65111481250017</v>
      </c>
      <c r="AV177" s="20">
        <f t="shared" si="293"/>
        <v>541.65111481250017</v>
      </c>
      <c r="AW177" s="20">
        <f t="shared" si="293"/>
        <v>557.90064825687512</v>
      </c>
      <c r="AX177" s="20">
        <f t="shared" si="293"/>
        <v>557.90064825687512</v>
      </c>
      <c r="AY177" s="20">
        <f t="shared" si="293"/>
        <v>557.90064825687512</v>
      </c>
      <c r="AZ177" s="20">
        <f t="shared" si="293"/>
        <v>557.90064825687512</v>
      </c>
      <c r="BA177" s="20">
        <f t="shared" si="293"/>
        <v>557.90064825687512</v>
      </c>
      <c r="BB177" s="20">
        <f t="shared" si="293"/>
        <v>557.90064825687512</v>
      </c>
      <c r="BC177" s="20">
        <f t="shared" si="293"/>
        <v>557.90064825687512</v>
      </c>
      <c r="BD177" s="20">
        <f t="shared" si="293"/>
        <v>557.90064825687512</v>
      </c>
      <c r="BE177" s="20">
        <f t="shared" si="293"/>
        <v>557.90064825687512</v>
      </c>
      <c r="BF177" s="20">
        <f t="shared" si="293"/>
        <v>557.90064825687512</v>
      </c>
      <c r="BG177" s="20">
        <f t="shared" si="293"/>
        <v>557.90064825687512</v>
      </c>
      <c r="BH177" s="20">
        <f t="shared" si="293"/>
        <v>557.90064825687512</v>
      </c>
      <c r="BI177" s="20">
        <f t="shared" si="293"/>
        <v>574.6376677045813</v>
      </c>
      <c r="BJ177" s="20">
        <f t="shared" si="293"/>
        <v>574.6376677045813</v>
      </c>
      <c r="BK177" s="20">
        <f t="shared" si="293"/>
        <v>574.6376677045813</v>
      </c>
      <c r="BL177" s="20">
        <f t="shared" si="293"/>
        <v>574.6376677045813</v>
      </c>
      <c r="BM177" s="20">
        <f t="shared" si="293"/>
        <v>574.6376677045813</v>
      </c>
      <c r="BN177" s="20">
        <f t="shared" si="293"/>
        <v>574.6376677045813</v>
      </c>
      <c r="BO177" s="20">
        <f t="shared" si="293"/>
        <v>574.6376677045813</v>
      </c>
      <c r="BP177" s="20">
        <f t="shared" si="293"/>
        <v>574.6376677045813</v>
      </c>
      <c r="BQ177" s="20">
        <f t="shared" si="293"/>
        <v>574.6376677045813</v>
      </c>
      <c r="BR177" s="20">
        <f t="shared" si="293"/>
        <v>574.6376677045813</v>
      </c>
      <c r="BS177" s="20">
        <f t="shared" ref="BS177:CX177" si="294">IF($E177=0,0,$E177*$E$151*BS139)</f>
        <v>574.6376677045813</v>
      </c>
      <c r="BT177" s="20">
        <f t="shared" si="294"/>
        <v>574.6376677045813</v>
      </c>
      <c r="BU177" s="20">
        <f t="shared" si="294"/>
        <v>591.8767977357187</v>
      </c>
      <c r="BV177" s="20">
        <f t="shared" si="294"/>
        <v>591.8767977357187</v>
      </c>
      <c r="BW177" s="20">
        <f t="shared" si="294"/>
        <v>591.8767977357187</v>
      </c>
      <c r="BX177" s="20">
        <f t="shared" si="294"/>
        <v>591.8767977357187</v>
      </c>
      <c r="BY177" s="20">
        <f t="shared" si="294"/>
        <v>591.8767977357187</v>
      </c>
      <c r="BZ177" s="20">
        <f t="shared" si="294"/>
        <v>591.8767977357187</v>
      </c>
      <c r="CA177" s="20">
        <f t="shared" si="294"/>
        <v>591.8767977357187</v>
      </c>
      <c r="CB177" s="20">
        <f t="shared" si="294"/>
        <v>591.8767977357187</v>
      </c>
      <c r="CC177" s="20">
        <f t="shared" si="294"/>
        <v>591.8767977357187</v>
      </c>
      <c r="CD177" s="20">
        <f t="shared" si="294"/>
        <v>591.8767977357187</v>
      </c>
      <c r="CE177" s="20">
        <f t="shared" si="294"/>
        <v>591.8767977357187</v>
      </c>
      <c r="CF177" s="20">
        <f t="shared" si="294"/>
        <v>591.8767977357187</v>
      </c>
      <c r="CG177" s="20">
        <f t="shared" si="294"/>
        <v>609.63310166779047</v>
      </c>
      <c r="CH177" s="20">
        <f t="shared" si="294"/>
        <v>609.63310166779047</v>
      </c>
      <c r="CI177" s="20">
        <f t="shared" si="294"/>
        <v>609.63310166779047</v>
      </c>
      <c r="CJ177" s="20">
        <f t="shared" si="294"/>
        <v>609.63310166779047</v>
      </c>
      <c r="CK177" s="20">
        <f t="shared" si="294"/>
        <v>609.63310166779047</v>
      </c>
      <c r="CL177" s="20">
        <f t="shared" si="294"/>
        <v>609.63310166779047</v>
      </c>
      <c r="CM177" s="20">
        <f t="shared" si="294"/>
        <v>609.63310166779047</v>
      </c>
      <c r="CN177" s="20">
        <f t="shared" si="294"/>
        <v>609.63310166779047</v>
      </c>
      <c r="CO177" s="20">
        <f t="shared" si="294"/>
        <v>609.63310166779047</v>
      </c>
      <c r="CP177" s="20">
        <f t="shared" si="294"/>
        <v>609.63310166779047</v>
      </c>
      <c r="CQ177" s="20">
        <f t="shared" si="294"/>
        <v>609.63310166779047</v>
      </c>
      <c r="CR177" s="20">
        <f t="shared" si="294"/>
        <v>609.63310166779047</v>
      </c>
      <c r="CS177" s="20">
        <f t="shared" si="294"/>
        <v>627.92209471782417</v>
      </c>
      <c r="CT177" s="20">
        <f t="shared" si="294"/>
        <v>627.92209471782417</v>
      </c>
      <c r="CU177" s="20">
        <f t="shared" si="294"/>
        <v>627.92209471782417</v>
      </c>
      <c r="CV177" s="20">
        <f t="shared" si="294"/>
        <v>627.92209471782417</v>
      </c>
      <c r="CW177" s="20">
        <f t="shared" si="294"/>
        <v>627.92209471782417</v>
      </c>
      <c r="CX177" s="20">
        <f t="shared" si="294"/>
        <v>627.92209471782417</v>
      </c>
      <c r="CY177" s="20">
        <f t="shared" ref="CY177:DU177" si="295">IF($E177=0,0,$E177*$E$151*CY139)</f>
        <v>627.92209471782417</v>
      </c>
      <c r="CZ177" s="20">
        <f t="shared" si="295"/>
        <v>627.92209471782417</v>
      </c>
      <c r="DA177" s="20">
        <f t="shared" si="295"/>
        <v>627.92209471782417</v>
      </c>
      <c r="DB177" s="20">
        <f t="shared" si="295"/>
        <v>627.92209471782417</v>
      </c>
      <c r="DC177" s="20">
        <f t="shared" si="295"/>
        <v>627.92209471782417</v>
      </c>
      <c r="DD177" s="20">
        <f t="shared" si="295"/>
        <v>627.92209471782417</v>
      </c>
      <c r="DE177" s="20">
        <f t="shared" si="295"/>
        <v>646.75975755935895</v>
      </c>
      <c r="DF177" s="20">
        <f t="shared" si="295"/>
        <v>646.75975755935895</v>
      </c>
      <c r="DG177" s="20">
        <f t="shared" si="295"/>
        <v>646.75975755935895</v>
      </c>
      <c r="DH177" s="20">
        <f t="shared" si="295"/>
        <v>646.75975755935895</v>
      </c>
      <c r="DI177" s="20">
        <f t="shared" si="295"/>
        <v>646.75975755935895</v>
      </c>
      <c r="DJ177" s="20">
        <f t="shared" si="295"/>
        <v>646.75975755935895</v>
      </c>
      <c r="DK177" s="20">
        <f t="shared" si="295"/>
        <v>646.75975755935895</v>
      </c>
      <c r="DL177" s="20">
        <f t="shared" si="295"/>
        <v>646.75975755935895</v>
      </c>
      <c r="DM177" s="20">
        <f t="shared" si="295"/>
        <v>646.75975755935895</v>
      </c>
      <c r="DN177" s="20">
        <f t="shared" si="295"/>
        <v>646.75975755935895</v>
      </c>
      <c r="DO177" s="20">
        <f t="shared" si="295"/>
        <v>646.75975755935895</v>
      </c>
      <c r="DP177" s="20">
        <f t="shared" si="295"/>
        <v>646.75975755935895</v>
      </c>
      <c r="DQ177" s="20">
        <f t="shared" si="295"/>
        <v>666.16255028613978</v>
      </c>
      <c r="DR177" s="20">
        <f t="shared" si="295"/>
        <v>666.16255028613978</v>
      </c>
      <c r="DS177" s="20">
        <f t="shared" si="295"/>
        <v>666.16255028613978</v>
      </c>
      <c r="DT177" s="20">
        <f t="shared" si="295"/>
        <v>666.16255028613978</v>
      </c>
      <c r="DU177" s="20">
        <f t="shared" si="295"/>
        <v>666.16255028613978</v>
      </c>
      <c r="DV177" s="20">
        <f t="shared" ref="DV177" si="296">IF($E177=0,0,$E177*$E$151*DV139)</f>
        <v>666.16255028613978</v>
      </c>
    </row>
    <row r="178" spans="3:126">
      <c r="C178" s="1" t="s">
        <v>49</v>
      </c>
      <c r="D178" s="1" t="s">
        <v>160</v>
      </c>
      <c r="E178" s="68">
        <v>0</v>
      </c>
      <c r="F178" s="20">
        <f t="shared" ref="F178:AK178" si="297">IF($E178=0,0,$E178*$E$151*F140)</f>
        <v>0</v>
      </c>
      <c r="G178" s="20">
        <f t="shared" si="297"/>
        <v>0</v>
      </c>
      <c r="H178" s="20">
        <f t="shared" si="297"/>
        <v>0</v>
      </c>
      <c r="I178" s="20">
        <f t="shared" si="297"/>
        <v>0</v>
      </c>
      <c r="J178" s="20">
        <f t="shared" si="297"/>
        <v>0</v>
      </c>
      <c r="K178" s="20">
        <f t="shared" si="297"/>
        <v>0</v>
      </c>
      <c r="L178" s="20">
        <f t="shared" si="297"/>
        <v>0</v>
      </c>
      <c r="M178" s="20">
        <f t="shared" si="297"/>
        <v>0</v>
      </c>
      <c r="N178" s="20">
        <f t="shared" si="297"/>
        <v>0</v>
      </c>
      <c r="O178" s="20">
        <f t="shared" si="297"/>
        <v>0</v>
      </c>
      <c r="P178" s="20">
        <f t="shared" si="297"/>
        <v>0</v>
      </c>
      <c r="Q178" s="20">
        <f t="shared" si="297"/>
        <v>0</v>
      </c>
      <c r="R178" s="20">
        <f t="shared" si="297"/>
        <v>0</v>
      </c>
      <c r="S178" s="20">
        <f t="shared" si="297"/>
        <v>0</v>
      </c>
      <c r="T178" s="20">
        <f t="shared" si="297"/>
        <v>0</v>
      </c>
      <c r="U178" s="20">
        <f t="shared" si="297"/>
        <v>0</v>
      </c>
      <c r="V178" s="20">
        <f t="shared" si="297"/>
        <v>0</v>
      </c>
      <c r="W178" s="20">
        <f t="shared" si="297"/>
        <v>0</v>
      </c>
      <c r="X178" s="20">
        <f t="shared" si="297"/>
        <v>0</v>
      </c>
      <c r="Y178" s="20">
        <f t="shared" si="297"/>
        <v>0</v>
      </c>
      <c r="Z178" s="20">
        <f t="shared" si="297"/>
        <v>0</v>
      </c>
      <c r="AA178" s="20">
        <f t="shared" si="297"/>
        <v>0</v>
      </c>
      <c r="AB178" s="20">
        <f t="shared" si="297"/>
        <v>0</v>
      </c>
      <c r="AC178" s="20">
        <f t="shared" si="297"/>
        <v>0</v>
      </c>
      <c r="AD178" s="20">
        <f t="shared" si="297"/>
        <v>0</v>
      </c>
      <c r="AE178" s="20">
        <f t="shared" si="297"/>
        <v>0</v>
      </c>
      <c r="AF178" s="20">
        <f t="shared" si="297"/>
        <v>0</v>
      </c>
      <c r="AG178" s="20">
        <f t="shared" si="297"/>
        <v>0</v>
      </c>
      <c r="AH178" s="20">
        <f t="shared" si="297"/>
        <v>0</v>
      </c>
      <c r="AI178" s="20">
        <f t="shared" si="297"/>
        <v>0</v>
      </c>
      <c r="AJ178" s="20">
        <f t="shared" si="297"/>
        <v>0</v>
      </c>
      <c r="AK178" s="20">
        <f t="shared" si="297"/>
        <v>0</v>
      </c>
      <c r="AL178" s="20">
        <f t="shared" ref="AL178:BR178" si="298">IF($E178=0,0,$E178*$E$151*AL140)</f>
        <v>0</v>
      </c>
      <c r="AM178" s="20">
        <f t="shared" si="298"/>
        <v>0</v>
      </c>
      <c r="AN178" s="20">
        <f t="shared" si="298"/>
        <v>0</v>
      </c>
      <c r="AO178" s="20">
        <f t="shared" si="298"/>
        <v>0</v>
      </c>
      <c r="AP178" s="20">
        <f t="shared" si="298"/>
        <v>0</v>
      </c>
      <c r="AQ178" s="20">
        <f t="shared" si="298"/>
        <v>0</v>
      </c>
      <c r="AR178" s="20">
        <f t="shared" si="298"/>
        <v>0</v>
      </c>
      <c r="AS178" s="20">
        <f t="shared" si="298"/>
        <v>0</v>
      </c>
      <c r="AT178" s="20">
        <f t="shared" si="298"/>
        <v>0</v>
      </c>
      <c r="AU178" s="20">
        <f t="shared" si="298"/>
        <v>0</v>
      </c>
      <c r="AV178" s="20">
        <f t="shared" si="298"/>
        <v>0</v>
      </c>
      <c r="AW178" s="20">
        <f t="shared" si="298"/>
        <v>0</v>
      </c>
      <c r="AX178" s="20">
        <f t="shared" si="298"/>
        <v>0</v>
      </c>
      <c r="AY178" s="20">
        <f t="shared" si="298"/>
        <v>0</v>
      </c>
      <c r="AZ178" s="20">
        <f t="shared" si="298"/>
        <v>0</v>
      </c>
      <c r="BA178" s="20">
        <f t="shared" si="298"/>
        <v>0</v>
      </c>
      <c r="BB178" s="20">
        <f t="shared" si="298"/>
        <v>0</v>
      </c>
      <c r="BC178" s="20">
        <f t="shared" si="298"/>
        <v>0</v>
      </c>
      <c r="BD178" s="20">
        <f t="shared" si="298"/>
        <v>0</v>
      </c>
      <c r="BE178" s="20">
        <f t="shared" si="298"/>
        <v>0</v>
      </c>
      <c r="BF178" s="20">
        <f t="shared" si="298"/>
        <v>0</v>
      </c>
      <c r="BG178" s="20">
        <f t="shared" si="298"/>
        <v>0</v>
      </c>
      <c r="BH178" s="20">
        <f t="shared" si="298"/>
        <v>0</v>
      </c>
      <c r="BI178" s="20">
        <f t="shared" si="298"/>
        <v>0</v>
      </c>
      <c r="BJ178" s="20">
        <f t="shared" si="298"/>
        <v>0</v>
      </c>
      <c r="BK178" s="20">
        <f t="shared" si="298"/>
        <v>0</v>
      </c>
      <c r="BL178" s="20">
        <f t="shared" si="298"/>
        <v>0</v>
      </c>
      <c r="BM178" s="20">
        <f t="shared" si="298"/>
        <v>0</v>
      </c>
      <c r="BN178" s="20">
        <f t="shared" si="298"/>
        <v>0</v>
      </c>
      <c r="BO178" s="20">
        <f t="shared" si="298"/>
        <v>0</v>
      </c>
      <c r="BP178" s="20">
        <f t="shared" si="298"/>
        <v>0</v>
      </c>
      <c r="BQ178" s="20">
        <f t="shared" si="298"/>
        <v>0</v>
      </c>
      <c r="BR178" s="20">
        <f t="shared" si="298"/>
        <v>0</v>
      </c>
      <c r="BS178" s="20">
        <f t="shared" ref="BS178:CX178" si="299">IF($E178=0,0,$E178*$E$151*BS140)</f>
        <v>0</v>
      </c>
      <c r="BT178" s="20">
        <f t="shared" si="299"/>
        <v>0</v>
      </c>
      <c r="BU178" s="20">
        <f t="shared" si="299"/>
        <v>0</v>
      </c>
      <c r="BV178" s="20">
        <f t="shared" si="299"/>
        <v>0</v>
      </c>
      <c r="BW178" s="20">
        <f t="shared" si="299"/>
        <v>0</v>
      </c>
      <c r="BX178" s="20">
        <f t="shared" si="299"/>
        <v>0</v>
      </c>
      <c r="BY178" s="20">
        <f t="shared" si="299"/>
        <v>0</v>
      </c>
      <c r="BZ178" s="20">
        <f t="shared" si="299"/>
        <v>0</v>
      </c>
      <c r="CA178" s="20">
        <f t="shared" si="299"/>
        <v>0</v>
      </c>
      <c r="CB178" s="20">
        <f t="shared" si="299"/>
        <v>0</v>
      </c>
      <c r="CC178" s="20">
        <f t="shared" si="299"/>
        <v>0</v>
      </c>
      <c r="CD178" s="20">
        <f t="shared" si="299"/>
        <v>0</v>
      </c>
      <c r="CE178" s="20">
        <f t="shared" si="299"/>
        <v>0</v>
      </c>
      <c r="CF178" s="20">
        <f t="shared" si="299"/>
        <v>0</v>
      </c>
      <c r="CG178" s="20">
        <f t="shared" si="299"/>
        <v>0</v>
      </c>
      <c r="CH178" s="20">
        <f t="shared" si="299"/>
        <v>0</v>
      </c>
      <c r="CI178" s="20">
        <f t="shared" si="299"/>
        <v>0</v>
      </c>
      <c r="CJ178" s="20">
        <f t="shared" si="299"/>
        <v>0</v>
      </c>
      <c r="CK178" s="20">
        <f t="shared" si="299"/>
        <v>0</v>
      </c>
      <c r="CL178" s="20">
        <f t="shared" si="299"/>
        <v>0</v>
      </c>
      <c r="CM178" s="20">
        <f t="shared" si="299"/>
        <v>0</v>
      </c>
      <c r="CN178" s="20">
        <f t="shared" si="299"/>
        <v>0</v>
      </c>
      <c r="CO178" s="20">
        <f t="shared" si="299"/>
        <v>0</v>
      </c>
      <c r="CP178" s="20">
        <f t="shared" si="299"/>
        <v>0</v>
      </c>
      <c r="CQ178" s="20">
        <f t="shared" si="299"/>
        <v>0</v>
      </c>
      <c r="CR178" s="20">
        <f t="shared" si="299"/>
        <v>0</v>
      </c>
      <c r="CS178" s="20">
        <f t="shared" si="299"/>
        <v>0</v>
      </c>
      <c r="CT178" s="20">
        <f t="shared" si="299"/>
        <v>0</v>
      </c>
      <c r="CU178" s="20">
        <f t="shared" si="299"/>
        <v>0</v>
      </c>
      <c r="CV178" s="20">
        <f t="shared" si="299"/>
        <v>0</v>
      </c>
      <c r="CW178" s="20">
        <f t="shared" si="299"/>
        <v>0</v>
      </c>
      <c r="CX178" s="20">
        <f t="shared" si="299"/>
        <v>0</v>
      </c>
      <c r="CY178" s="20">
        <f t="shared" ref="CY178:DU178" si="300">IF($E178=0,0,$E178*$E$151*CY140)</f>
        <v>0</v>
      </c>
      <c r="CZ178" s="20">
        <f t="shared" si="300"/>
        <v>0</v>
      </c>
      <c r="DA178" s="20">
        <f t="shared" si="300"/>
        <v>0</v>
      </c>
      <c r="DB178" s="20">
        <f t="shared" si="300"/>
        <v>0</v>
      </c>
      <c r="DC178" s="20">
        <f t="shared" si="300"/>
        <v>0</v>
      </c>
      <c r="DD178" s="20">
        <f t="shared" si="300"/>
        <v>0</v>
      </c>
      <c r="DE178" s="20">
        <f t="shared" si="300"/>
        <v>0</v>
      </c>
      <c r="DF178" s="20">
        <f t="shared" si="300"/>
        <v>0</v>
      </c>
      <c r="DG178" s="20">
        <f t="shared" si="300"/>
        <v>0</v>
      </c>
      <c r="DH178" s="20">
        <f t="shared" si="300"/>
        <v>0</v>
      </c>
      <c r="DI178" s="20">
        <f t="shared" si="300"/>
        <v>0</v>
      </c>
      <c r="DJ178" s="20">
        <f t="shared" si="300"/>
        <v>0</v>
      </c>
      <c r="DK178" s="20">
        <f t="shared" si="300"/>
        <v>0</v>
      </c>
      <c r="DL178" s="20">
        <f t="shared" si="300"/>
        <v>0</v>
      </c>
      <c r="DM178" s="20">
        <f t="shared" si="300"/>
        <v>0</v>
      </c>
      <c r="DN178" s="20">
        <f t="shared" si="300"/>
        <v>0</v>
      </c>
      <c r="DO178" s="20">
        <f t="shared" si="300"/>
        <v>0</v>
      </c>
      <c r="DP178" s="20">
        <f t="shared" si="300"/>
        <v>0</v>
      </c>
      <c r="DQ178" s="20">
        <f t="shared" si="300"/>
        <v>0</v>
      </c>
      <c r="DR178" s="20">
        <f t="shared" si="300"/>
        <v>0</v>
      </c>
      <c r="DS178" s="20">
        <f t="shared" si="300"/>
        <v>0</v>
      </c>
      <c r="DT178" s="20">
        <f t="shared" si="300"/>
        <v>0</v>
      </c>
      <c r="DU178" s="20">
        <f t="shared" si="300"/>
        <v>0</v>
      </c>
      <c r="DV178" s="20">
        <f t="shared" ref="DV178" si="301">IF($E178=0,0,$E178*$E$151*DV140)</f>
        <v>0</v>
      </c>
    </row>
    <row r="179" spans="3:126">
      <c r="C179" s="1" t="s">
        <v>49</v>
      </c>
      <c r="D179" s="1" t="s">
        <v>623</v>
      </c>
      <c r="E179" s="68">
        <v>0.05</v>
      </c>
      <c r="F179" s="20">
        <f t="shared" ref="F179:AK179" si="302">IF($E179=0,0,$E179*$E$151*F141)</f>
        <v>0</v>
      </c>
      <c r="G179" s="20">
        <f t="shared" si="302"/>
        <v>0</v>
      </c>
      <c r="H179" s="20">
        <f t="shared" si="302"/>
        <v>0</v>
      </c>
      <c r="I179" s="20">
        <f t="shared" si="302"/>
        <v>0</v>
      </c>
      <c r="J179" s="20">
        <f t="shared" si="302"/>
        <v>0</v>
      </c>
      <c r="K179" s="20">
        <f t="shared" si="302"/>
        <v>0</v>
      </c>
      <c r="L179" s="20">
        <f t="shared" si="302"/>
        <v>0</v>
      </c>
      <c r="M179" s="20">
        <f t="shared" si="302"/>
        <v>0</v>
      </c>
      <c r="N179" s="20">
        <f t="shared" si="302"/>
        <v>0</v>
      </c>
      <c r="O179" s="20">
        <f t="shared" si="302"/>
        <v>0</v>
      </c>
      <c r="P179" s="20">
        <f t="shared" si="302"/>
        <v>0</v>
      </c>
      <c r="Q179" s="20">
        <f t="shared" si="302"/>
        <v>0</v>
      </c>
      <c r="R179" s="20">
        <f t="shared" si="302"/>
        <v>0</v>
      </c>
      <c r="S179" s="20">
        <f t="shared" si="302"/>
        <v>0</v>
      </c>
      <c r="T179" s="20">
        <f t="shared" si="302"/>
        <v>0</v>
      </c>
      <c r="U179" s="20">
        <f t="shared" si="302"/>
        <v>0</v>
      </c>
      <c r="V179" s="20">
        <f t="shared" si="302"/>
        <v>0</v>
      </c>
      <c r="W179" s="20">
        <f t="shared" si="302"/>
        <v>0</v>
      </c>
      <c r="X179" s="20">
        <f t="shared" si="302"/>
        <v>0</v>
      </c>
      <c r="Y179" s="20">
        <f t="shared" si="302"/>
        <v>0</v>
      </c>
      <c r="Z179" s="20">
        <f t="shared" si="302"/>
        <v>0</v>
      </c>
      <c r="AA179" s="20">
        <f t="shared" si="302"/>
        <v>0</v>
      </c>
      <c r="AB179" s="20">
        <f t="shared" si="302"/>
        <v>0</v>
      </c>
      <c r="AC179" s="20">
        <f t="shared" si="302"/>
        <v>0</v>
      </c>
      <c r="AD179" s="20">
        <f t="shared" si="302"/>
        <v>334.64764375000004</v>
      </c>
      <c r="AE179" s="20">
        <f t="shared" si="302"/>
        <v>334.64764375000004</v>
      </c>
      <c r="AF179" s="20">
        <f t="shared" si="302"/>
        <v>334.64764375000004</v>
      </c>
      <c r="AG179" s="20">
        <f t="shared" si="302"/>
        <v>334.64764375000004</v>
      </c>
      <c r="AH179" s="20">
        <f t="shared" si="302"/>
        <v>334.64764375000004</v>
      </c>
      <c r="AI179" s="20">
        <f t="shared" si="302"/>
        <v>334.64764375000004</v>
      </c>
      <c r="AJ179" s="20">
        <f t="shared" si="302"/>
        <v>334.64764375000004</v>
      </c>
      <c r="AK179" s="20">
        <f t="shared" si="302"/>
        <v>344.68707306250008</v>
      </c>
      <c r="AL179" s="20">
        <f t="shared" ref="AL179:BR179" si="303">IF($E179=0,0,$E179*$E$151*AL141)</f>
        <v>344.68707306250008</v>
      </c>
      <c r="AM179" s="20">
        <f t="shared" si="303"/>
        <v>344.68707306250008</v>
      </c>
      <c r="AN179" s="20">
        <f t="shared" si="303"/>
        <v>344.68707306250008</v>
      </c>
      <c r="AO179" s="20">
        <f t="shared" si="303"/>
        <v>344.68707306250008</v>
      </c>
      <c r="AP179" s="20">
        <f t="shared" si="303"/>
        <v>344.68707306250008</v>
      </c>
      <c r="AQ179" s="20">
        <f t="shared" si="303"/>
        <v>344.68707306250008</v>
      </c>
      <c r="AR179" s="20">
        <f t="shared" si="303"/>
        <v>344.68707306250008</v>
      </c>
      <c r="AS179" s="20">
        <f t="shared" si="303"/>
        <v>344.68707306250008</v>
      </c>
      <c r="AT179" s="20">
        <f t="shared" si="303"/>
        <v>344.68707306250008</v>
      </c>
      <c r="AU179" s="20">
        <f t="shared" si="303"/>
        <v>344.68707306250008</v>
      </c>
      <c r="AV179" s="20">
        <f t="shared" si="303"/>
        <v>344.68707306250008</v>
      </c>
      <c r="AW179" s="20">
        <f t="shared" si="303"/>
        <v>355.027685254375</v>
      </c>
      <c r="AX179" s="20">
        <f t="shared" si="303"/>
        <v>355.027685254375</v>
      </c>
      <c r="AY179" s="20">
        <f t="shared" si="303"/>
        <v>355.027685254375</v>
      </c>
      <c r="AZ179" s="20">
        <f t="shared" si="303"/>
        <v>355.027685254375</v>
      </c>
      <c r="BA179" s="20">
        <f t="shared" si="303"/>
        <v>355.027685254375</v>
      </c>
      <c r="BB179" s="20">
        <f t="shared" si="303"/>
        <v>355.027685254375</v>
      </c>
      <c r="BC179" s="20">
        <f t="shared" si="303"/>
        <v>355.027685254375</v>
      </c>
      <c r="BD179" s="20">
        <f t="shared" si="303"/>
        <v>355.027685254375</v>
      </c>
      <c r="BE179" s="20">
        <f t="shared" si="303"/>
        <v>355.027685254375</v>
      </c>
      <c r="BF179" s="20">
        <f t="shared" si="303"/>
        <v>355.027685254375</v>
      </c>
      <c r="BG179" s="20">
        <f t="shared" si="303"/>
        <v>355.027685254375</v>
      </c>
      <c r="BH179" s="20">
        <f t="shared" si="303"/>
        <v>355.027685254375</v>
      </c>
      <c r="BI179" s="20">
        <f t="shared" si="303"/>
        <v>365.67851581200625</v>
      </c>
      <c r="BJ179" s="20">
        <f t="shared" si="303"/>
        <v>365.67851581200625</v>
      </c>
      <c r="BK179" s="20">
        <f t="shared" si="303"/>
        <v>365.67851581200625</v>
      </c>
      <c r="BL179" s="20">
        <f t="shared" si="303"/>
        <v>365.67851581200625</v>
      </c>
      <c r="BM179" s="20">
        <f t="shared" si="303"/>
        <v>365.67851581200625</v>
      </c>
      <c r="BN179" s="20">
        <f t="shared" si="303"/>
        <v>365.67851581200625</v>
      </c>
      <c r="BO179" s="20">
        <f t="shared" si="303"/>
        <v>365.67851581200625</v>
      </c>
      <c r="BP179" s="20">
        <f t="shared" si="303"/>
        <v>365.67851581200625</v>
      </c>
      <c r="BQ179" s="20">
        <f t="shared" si="303"/>
        <v>365.67851581200625</v>
      </c>
      <c r="BR179" s="20">
        <f t="shared" si="303"/>
        <v>365.67851581200625</v>
      </c>
      <c r="BS179" s="20">
        <f t="shared" ref="BS179:CX179" si="304">IF($E179=0,0,$E179*$E$151*BS141)</f>
        <v>365.67851581200625</v>
      </c>
      <c r="BT179" s="20">
        <f t="shared" si="304"/>
        <v>365.67851581200625</v>
      </c>
      <c r="BU179" s="20">
        <f t="shared" si="304"/>
        <v>376.6488712863665</v>
      </c>
      <c r="BV179" s="20">
        <f t="shared" si="304"/>
        <v>376.6488712863665</v>
      </c>
      <c r="BW179" s="20">
        <f t="shared" si="304"/>
        <v>376.6488712863665</v>
      </c>
      <c r="BX179" s="20">
        <f t="shared" si="304"/>
        <v>376.6488712863665</v>
      </c>
      <c r="BY179" s="20">
        <f t="shared" si="304"/>
        <v>376.6488712863665</v>
      </c>
      <c r="BZ179" s="20">
        <f t="shared" si="304"/>
        <v>376.6488712863665</v>
      </c>
      <c r="CA179" s="20">
        <f t="shared" si="304"/>
        <v>376.6488712863665</v>
      </c>
      <c r="CB179" s="20">
        <f t="shared" si="304"/>
        <v>376.6488712863665</v>
      </c>
      <c r="CC179" s="20">
        <f t="shared" si="304"/>
        <v>376.6488712863665</v>
      </c>
      <c r="CD179" s="20">
        <f t="shared" si="304"/>
        <v>376.6488712863665</v>
      </c>
      <c r="CE179" s="20">
        <f t="shared" si="304"/>
        <v>376.6488712863665</v>
      </c>
      <c r="CF179" s="20">
        <f t="shared" si="304"/>
        <v>376.6488712863665</v>
      </c>
      <c r="CG179" s="20">
        <f t="shared" si="304"/>
        <v>387.94833742495757</v>
      </c>
      <c r="CH179" s="20">
        <f t="shared" si="304"/>
        <v>387.94833742495757</v>
      </c>
      <c r="CI179" s="20">
        <f t="shared" si="304"/>
        <v>387.94833742495757</v>
      </c>
      <c r="CJ179" s="20">
        <f t="shared" si="304"/>
        <v>387.94833742495757</v>
      </c>
      <c r="CK179" s="20">
        <f t="shared" si="304"/>
        <v>387.94833742495757</v>
      </c>
      <c r="CL179" s="20">
        <f t="shared" si="304"/>
        <v>387.94833742495757</v>
      </c>
      <c r="CM179" s="20">
        <f t="shared" si="304"/>
        <v>387.94833742495757</v>
      </c>
      <c r="CN179" s="20">
        <f t="shared" si="304"/>
        <v>387.94833742495757</v>
      </c>
      <c r="CO179" s="20">
        <f t="shared" si="304"/>
        <v>387.94833742495757</v>
      </c>
      <c r="CP179" s="20">
        <f t="shared" si="304"/>
        <v>387.94833742495757</v>
      </c>
      <c r="CQ179" s="20">
        <f t="shared" si="304"/>
        <v>387.94833742495757</v>
      </c>
      <c r="CR179" s="20">
        <f t="shared" si="304"/>
        <v>387.94833742495757</v>
      </c>
      <c r="CS179" s="20">
        <f t="shared" si="304"/>
        <v>399.58678754770625</v>
      </c>
      <c r="CT179" s="20">
        <f t="shared" si="304"/>
        <v>399.58678754770625</v>
      </c>
      <c r="CU179" s="20">
        <f t="shared" si="304"/>
        <v>399.58678754770625</v>
      </c>
      <c r="CV179" s="20">
        <f t="shared" si="304"/>
        <v>399.58678754770625</v>
      </c>
      <c r="CW179" s="20">
        <f t="shared" si="304"/>
        <v>399.58678754770625</v>
      </c>
      <c r="CX179" s="20">
        <f t="shared" si="304"/>
        <v>399.58678754770625</v>
      </c>
      <c r="CY179" s="20">
        <f t="shared" ref="CY179:DU179" si="305">IF($E179=0,0,$E179*$E$151*CY141)</f>
        <v>399.58678754770625</v>
      </c>
      <c r="CZ179" s="20">
        <f t="shared" si="305"/>
        <v>399.58678754770625</v>
      </c>
      <c r="DA179" s="20">
        <f t="shared" si="305"/>
        <v>399.58678754770625</v>
      </c>
      <c r="DB179" s="20">
        <f t="shared" si="305"/>
        <v>399.58678754770625</v>
      </c>
      <c r="DC179" s="20">
        <f t="shared" si="305"/>
        <v>399.58678754770625</v>
      </c>
      <c r="DD179" s="20">
        <f t="shared" si="305"/>
        <v>399.58678754770625</v>
      </c>
      <c r="DE179" s="20">
        <f t="shared" si="305"/>
        <v>411.57439117413742</v>
      </c>
      <c r="DF179" s="20">
        <f t="shared" si="305"/>
        <v>411.57439117413742</v>
      </c>
      <c r="DG179" s="20">
        <f t="shared" si="305"/>
        <v>411.57439117413742</v>
      </c>
      <c r="DH179" s="20">
        <f t="shared" si="305"/>
        <v>411.57439117413742</v>
      </c>
      <c r="DI179" s="20">
        <f t="shared" si="305"/>
        <v>411.57439117413742</v>
      </c>
      <c r="DJ179" s="20">
        <f t="shared" si="305"/>
        <v>411.57439117413742</v>
      </c>
      <c r="DK179" s="20">
        <f t="shared" si="305"/>
        <v>411.57439117413742</v>
      </c>
      <c r="DL179" s="20">
        <f t="shared" si="305"/>
        <v>411.57439117413742</v>
      </c>
      <c r="DM179" s="20">
        <f t="shared" si="305"/>
        <v>411.57439117413742</v>
      </c>
      <c r="DN179" s="20">
        <f t="shared" si="305"/>
        <v>411.57439117413742</v>
      </c>
      <c r="DO179" s="20">
        <f t="shared" si="305"/>
        <v>411.57439117413742</v>
      </c>
      <c r="DP179" s="20">
        <f t="shared" si="305"/>
        <v>411.57439117413742</v>
      </c>
      <c r="DQ179" s="20">
        <f t="shared" si="305"/>
        <v>423.92162290936159</v>
      </c>
      <c r="DR179" s="20">
        <f t="shared" si="305"/>
        <v>423.92162290936159</v>
      </c>
      <c r="DS179" s="20">
        <f t="shared" si="305"/>
        <v>423.92162290936159</v>
      </c>
      <c r="DT179" s="20">
        <f t="shared" si="305"/>
        <v>423.92162290936159</v>
      </c>
      <c r="DU179" s="20">
        <f t="shared" si="305"/>
        <v>423.92162290936159</v>
      </c>
      <c r="DV179" s="20">
        <f t="shared" ref="DV179" si="306">IF($E179=0,0,$E179*$E$151*DV141)</f>
        <v>423.92162290936159</v>
      </c>
    </row>
    <row r="180" spans="3:126">
      <c r="C180" s="1" t="s">
        <v>49</v>
      </c>
      <c r="D180" s="1" t="s">
        <v>624</v>
      </c>
      <c r="E180" s="68">
        <v>0</v>
      </c>
      <c r="F180" s="20">
        <f t="shared" ref="F180:AK180" si="307">IF($E180=0,0,$E180*$E$151*F142)</f>
        <v>0</v>
      </c>
      <c r="G180" s="20">
        <f t="shared" si="307"/>
        <v>0</v>
      </c>
      <c r="H180" s="20">
        <f t="shared" si="307"/>
        <v>0</v>
      </c>
      <c r="I180" s="20">
        <f t="shared" si="307"/>
        <v>0</v>
      </c>
      <c r="J180" s="20">
        <f t="shared" si="307"/>
        <v>0</v>
      </c>
      <c r="K180" s="20">
        <f t="shared" si="307"/>
        <v>0</v>
      </c>
      <c r="L180" s="20">
        <f t="shared" si="307"/>
        <v>0</v>
      </c>
      <c r="M180" s="20">
        <f t="shared" si="307"/>
        <v>0</v>
      </c>
      <c r="N180" s="20">
        <f t="shared" si="307"/>
        <v>0</v>
      </c>
      <c r="O180" s="20">
        <f t="shared" si="307"/>
        <v>0</v>
      </c>
      <c r="P180" s="20">
        <f t="shared" si="307"/>
        <v>0</v>
      </c>
      <c r="Q180" s="20">
        <f t="shared" si="307"/>
        <v>0</v>
      </c>
      <c r="R180" s="20">
        <f t="shared" si="307"/>
        <v>0</v>
      </c>
      <c r="S180" s="20">
        <f t="shared" si="307"/>
        <v>0</v>
      </c>
      <c r="T180" s="20">
        <f t="shared" si="307"/>
        <v>0</v>
      </c>
      <c r="U180" s="20">
        <f t="shared" si="307"/>
        <v>0</v>
      </c>
      <c r="V180" s="20">
        <f t="shared" si="307"/>
        <v>0</v>
      </c>
      <c r="W180" s="20">
        <f t="shared" si="307"/>
        <v>0</v>
      </c>
      <c r="X180" s="20">
        <f t="shared" si="307"/>
        <v>0</v>
      </c>
      <c r="Y180" s="20">
        <f t="shared" si="307"/>
        <v>0</v>
      </c>
      <c r="Z180" s="20">
        <f t="shared" si="307"/>
        <v>0</v>
      </c>
      <c r="AA180" s="20">
        <f t="shared" si="307"/>
        <v>0</v>
      </c>
      <c r="AB180" s="20">
        <f t="shared" si="307"/>
        <v>0</v>
      </c>
      <c r="AC180" s="20">
        <f t="shared" si="307"/>
        <v>0</v>
      </c>
      <c r="AD180" s="20">
        <f t="shared" si="307"/>
        <v>0</v>
      </c>
      <c r="AE180" s="20">
        <f t="shared" si="307"/>
        <v>0</v>
      </c>
      <c r="AF180" s="20">
        <f t="shared" si="307"/>
        <v>0</v>
      </c>
      <c r="AG180" s="20">
        <f t="shared" si="307"/>
        <v>0</v>
      </c>
      <c r="AH180" s="20">
        <f t="shared" si="307"/>
        <v>0</v>
      </c>
      <c r="AI180" s="20">
        <f t="shared" si="307"/>
        <v>0</v>
      </c>
      <c r="AJ180" s="20">
        <f t="shared" si="307"/>
        <v>0</v>
      </c>
      <c r="AK180" s="20">
        <f t="shared" si="307"/>
        <v>0</v>
      </c>
      <c r="AL180" s="20">
        <f t="shared" ref="AL180:BR180" si="308">IF($E180=0,0,$E180*$E$151*AL142)</f>
        <v>0</v>
      </c>
      <c r="AM180" s="20">
        <f t="shared" si="308"/>
        <v>0</v>
      </c>
      <c r="AN180" s="20">
        <f t="shared" si="308"/>
        <v>0</v>
      </c>
      <c r="AO180" s="20">
        <f t="shared" si="308"/>
        <v>0</v>
      </c>
      <c r="AP180" s="20">
        <f t="shared" si="308"/>
        <v>0</v>
      </c>
      <c r="AQ180" s="20">
        <f t="shared" si="308"/>
        <v>0</v>
      </c>
      <c r="AR180" s="20">
        <f t="shared" si="308"/>
        <v>0</v>
      </c>
      <c r="AS180" s="20">
        <f t="shared" si="308"/>
        <v>0</v>
      </c>
      <c r="AT180" s="20">
        <f t="shared" si="308"/>
        <v>0</v>
      </c>
      <c r="AU180" s="20">
        <f t="shared" si="308"/>
        <v>0</v>
      </c>
      <c r="AV180" s="20">
        <f t="shared" si="308"/>
        <v>0</v>
      </c>
      <c r="AW180" s="20">
        <f t="shared" si="308"/>
        <v>0</v>
      </c>
      <c r="AX180" s="20">
        <f t="shared" si="308"/>
        <v>0</v>
      </c>
      <c r="AY180" s="20">
        <f t="shared" si="308"/>
        <v>0</v>
      </c>
      <c r="AZ180" s="20">
        <f t="shared" si="308"/>
        <v>0</v>
      </c>
      <c r="BA180" s="20">
        <f t="shared" si="308"/>
        <v>0</v>
      </c>
      <c r="BB180" s="20">
        <f t="shared" si="308"/>
        <v>0</v>
      </c>
      <c r="BC180" s="20">
        <f t="shared" si="308"/>
        <v>0</v>
      </c>
      <c r="BD180" s="20">
        <f t="shared" si="308"/>
        <v>0</v>
      </c>
      <c r="BE180" s="20">
        <f t="shared" si="308"/>
        <v>0</v>
      </c>
      <c r="BF180" s="20">
        <f t="shared" si="308"/>
        <v>0</v>
      </c>
      <c r="BG180" s="20">
        <f t="shared" si="308"/>
        <v>0</v>
      </c>
      <c r="BH180" s="20">
        <f t="shared" si="308"/>
        <v>0</v>
      </c>
      <c r="BI180" s="20">
        <f t="shared" si="308"/>
        <v>0</v>
      </c>
      <c r="BJ180" s="20">
        <f t="shared" si="308"/>
        <v>0</v>
      </c>
      <c r="BK180" s="20">
        <f t="shared" si="308"/>
        <v>0</v>
      </c>
      <c r="BL180" s="20">
        <f t="shared" si="308"/>
        <v>0</v>
      </c>
      <c r="BM180" s="20">
        <f t="shared" si="308"/>
        <v>0</v>
      </c>
      <c r="BN180" s="20">
        <f t="shared" si="308"/>
        <v>0</v>
      </c>
      <c r="BO180" s="20">
        <f t="shared" si="308"/>
        <v>0</v>
      </c>
      <c r="BP180" s="20">
        <f t="shared" si="308"/>
        <v>0</v>
      </c>
      <c r="BQ180" s="20">
        <f t="shared" si="308"/>
        <v>0</v>
      </c>
      <c r="BR180" s="20">
        <f t="shared" si="308"/>
        <v>0</v>
      </c>
      <c r="BS180" s="20">
        <f t="shared" ref="BS180:CX180" si="309">IF($E180=0,0,$E180*$E$151*BS142)</f>
        <v>0</v>
      </c>
      <c r="BT180" s="20">
        <f t="shared" si="309"/>
        <v>0</v>
      </c>
      <c r="BU180" s="20">
        <f t="shared" si="309"/>
        <v>0</v>
      </c>
      <c r="BV180" s="20">
        <f t="shared" si="309"/>
        <v>0</v>
      </c>
      <c r="BW180" s="20">
        <f t="shared" si="309"/>
        <v>0</v>
      </c>
      <c r="BX180" s="20">
        <f t="shared" si="309"/>
        <v>0</v>
      </c>
      <c r="BY180" s="20">
        <f t="shared" si="309"/>
        <v>0</v>
      </c>
      <c r="BZ180" s="20">
        <f t="shared" si="309"/>
        <v>0</v>
      </c>
      <c r="CA180" s="20">
        <f t="shared" si="309"/>
        <v>0</v>
      </c>
      <c r="CB180" s="20">
        <f t="shared" si="309"/>
        <v>0</v>
      </c>
      <c r="CC180" s="20">
        <f t="shared" si="309"/>
        <v>0</v>
      </c>
      <c r="CD180" s="20">
        <f t="shared" si="309"/>
        <v>0</v>
      </c>
      <c r="CE180" s="20">
        <f t="shared" si="309"/>
        <v>0</v>
      </c>
      <c r="CF180" s="20">
        <f t="shared" si="309"/>
        <v>0</v>
      </c>
      <c r="CG180" s="20">
        <f t="shared" si="309"/>
        <v>0</v>
      </c>
      <c r="CH180" s="20">
        <f t="shared" si="309"/>
        <v>0</v>
      </c>
      <c r="CI180" s="20">
        <f t="shared" si="309"/>
        <v>0</v>
      </c>
      <c r="CJ180" s="20">
        <f t="shared" si="309"/>
        <v>0</v>
      </c>
      <c r="CK180" s="20">
        <f t="shared" si="309"/>
        <v>0</v>
      </c>
      <c r="CL180" s="20">
        <f t="shared" si="309"/>
        <v>0</v>
      </c>
      <c r="CM180" s="20">
        <f t="shared" si="309"/>
        <v>0</v>
      </c>
      <c r="CN180" s="20">
        <f t="shared" si="309"/>
        <v>0</v>
      </c>
      <c r="CO180" s="20">
        <f t="shared" si="309"/>
        <v>0</v>
      </c>
      <c r="CP180" s="20">
        <f t="shared" si="309"/>
        <v>0</v>
      </c>
      <c r="CQ180" s="20">
        <f t="shared" si="309"/>
        <v>0</v>
      </c>
      <c r="CR180" s="20">
        <f t="shared" si="309"/>
        <v>0</v>
      </c>
      <c r="CS180" s="20">
        <f t="shared" si="309"/>
        <v>0</v>
      </c>
      <c r="CT180" s="20">
        <f t="shared" si="309"/>
        <v>0</v>
      </c>
      <c r="CU180" s="20">
        <f t="shared" si="309"/>
        <v>0</v>
      </c>
      <c r="CV180" s="20">
        <f t="shared" si="309"/>
        <v>0</v>
      </c>
      <c r="CW180" s="20">
        <f t="shared" si="309"/>
        <v>0</v>
      </c>
      <c r="CX180" s="20">
        <f t="shared" si="309"/>
        <v>0</v>
      </c>
      <c r="CY180" s="20">
        <f t="shared" ref="CY180:DU180" si="310">IF($E180=0,0,$E180*$E$151*CY142)</f>
        <v>0</v>
      </c>
      <c r="CZ180" s="20">
        <f t="shared" si="310"/>
        <v>0</v>
      </c>
      <c r="DA180" s="20">
        <f t="shared" si="310"/>
        <v>0</v>
      </c>
      <c r="DB180" s="20">
        <f t="shared" si="310"/>
        <v>0</v>
      </c>
      <c r="DC180" s="20">
        <f t="shared" si="310"/>
        <v>0</v>
      </c>
      <c r="DD180" s="20">
        <f t="shared" si="310"/>
        <v>0</v>
      </c>
      <c r="DE180" s="20">
        <f t="shared" si="310"/>
        <v>0</v>
      </c>
      <c r="DF180" s="20">
        <f t="shared" si="310"/>
        <v>0</v>
      </c>
      <c r="DG180" s="20">
        <f t="shared" si="310"/>
        <v>0</v>
      </c>
      <c r="DH180" s="20">
        <f t="shared" si="310"/>
        <v>0</v>
      </c>
      <c r="DI180" s="20">
        <f t="shared" si="310"/>
        <v>0</v>
      </c>
      <c r="DJ180" s="20">
        <f t="shared" si="310"/>
        <v>0</v>
      </c>
      <c r="DK180" s="20">
        <f t="shared" si="310"/>
        <v>0</v>
      </c>
      <c r="DL180" s="20">
        <f t="shared" si="310"/>
        <v>0</v>
      </c>
      <c r="DM180" s="20">
        <f t="shared" si="310"/>
        <v>0</v>
      </c>
      <c r="DN180" s="20">
        <f t="shared" si="310"/>
        <v>0</v>
      </c>
      <c r="DO180" s="20">
        <f t="shared" si="310"/>
        <v>0</v>
      </c>
      <c r="DP180" s="20">
        <f t="shared" si="310"/>
        <v>0</v>
      </c>
      <c r="DQ180" s="20">
        <f t="shared" si="310"/>
        <v>0</v>
      </c>
      <c r="DR180" s="20">
        <f t="shared" si="310"/>
        <v>0</v>
      </c>
      <c r="DS180" s="20">
        <f t="shared" si="310"/>
        <v>0</v>
      </c>
      <c r="DT180" s="20">
        <f t="shared" si="310"/>
        <v>0</v>
      </c>
      <c r="DU180" s="20">
        <f t="shared" si="310"/>
        <v>0</v>
      </c>
      <c r="DV180" s="20">
        <f t="shared" ref="DV180" si="311">IF($E180=0,0,$E180*$E$151*DV142)</f>
        <v>0</v>
      </c>
    </row>
    <row r="181" spans="3:126">
      <c r="C181" s="1" t="s">
        <v>49</v>
      </c>
      <c r="D181" s="1" t="s">
        <v>162</v>
      </c>
      <c r="E181" s="68">
        <v>0</v>
      </c>
      <c r="F181" s="20">
        <f t="shared" ref="F181:AK181" si="312">IF($E181=0,0,$E181*$E$151*F143)</f>
        <v>0</v>
      </c>
      <c r="G181" s="20">
        <f t="shared" si="312"/>
        <v>0</v>
      </c>
      <c r="H181" s="20">
        <f t="shared" si="312"/>
        <v>0</v>
      </c>
      <c r="I181" s="20">
        <f t="shared" si="312"/>
        <v>0</v>
      </c>
      <c r="J181" s="20">
        <f t="shared" si="312"/>
        <v>0</v>
      </c>
      <c r="K181" s="20">
        <f t="shared" si="312"/>
        <v>0</v>
      </c>
      <c r="L181" s="20">
        <f t="shared" si="312"/>
        <v>0</v>
      </c>
      <c r="M181" s="20">
        <f t="shared" si="312"/>
        <v>0</v>
      </c>
      <c r="N181" s="20">
        <f t="shared" si="312"/>
        <v>0</v>
      </c>
      <c r="O181" s="20">
        <f t="shared" si="312"/>
        <v>0</v>
      </c>
      <c r="P181" s="20">
        <f t="shared" si="312"/>
        <v>0</v>
      </c>
      <c r="Q181" s="20">
        <f t="shared" si="312"/>
        <v>0</v>
      </c>
      <c r="R181" s="20">
        <f t="shared" si="312"/>
        <v>0</v>
      </c>
      <c r="S181" s="20">
        <f t="shared" si="312"/>
        <v>0</v>
      </c>
      <c r="T181" s="20">
        <f t="shared" si="312"/>
        <v>0</v>
      </c>
      <c r="U181" s="20">
        <f t="shared" si="312"/>
        <v>0</v>
      </c>
      <c r="V181" s="20">
        <f t="shared" si="312"/>
        <v>0</v>
      </c>
      <c r="W181" s="20">
        <f t="shared" si="312"/>
        <v>0</v>
      </c>
      <c r="X181" s="20">
        <f t="shared" si="312"/>
        <v>0</v>
      </c>
      <c r="Y181" s="20">
        <f t="shared" si="312"/>
        <v>0</v>
      </c>
      <c r="Z181" s="20">
        <f t="shared" si="312"/>
        <v>0</v>
      </c>
      <c r="AA181" s="20">
        <f t="shared" si="312"/>
        <v>0</v>
      </c>
      <c r="AB181" s="20">
        <f t="shared" si="312"/>
        <v>0</v>
      </c>
      <c r="AC181" s="20">
        <f t="shared" si="312"/>
        <v>0</v>
      </c>
      <c r="AD181" s="20">
        <f t="shared" si="312"/>
        <v>0</v>
      </c>
      <c r="AE181" s="20">
        <f t="shared" si="312"/>
        <v>0</v>
      </c>
      <c r="AF181" s="20">
        <f t="shared" si="312"/>
        <v>0</v>
      </c>
      <c r="AG181" s="20">
        <f t="shared" si="312"/>
        <v>0</v>
      </c>
      <c r="AH181" s="20">
        <f t="shared" si="312"/>
        <v>0</v>
      </c>
      <c r="AI181" s="20">
        <f t="shared" si="312"/>
        <v>0</v>
      </c>
      <c r="AJ181" s="20">
        <f t="shared" si="312"/>
        <v>0</v>
      </c>
      <c r="AK181" s="20">
        <f t="shared" si="312"/>
        <v>0</v>
      </c>
      <c r="AL181" s="20">
        <f t="shared" ref="AL181:BR181" si="313">IF($E181=0,0,$E181*$E$151*AL143)</f>
        <v>0</v>
      </c>
      <c r="AM181" s="20">
        <f t="shared" si="313"/>
        <v>0</v>
      </c>
      <c r="AN181" s="20">
        <f t="shared" si="313"/>
        <v>0</v>
      </c>
      <c r="AO181" s="20">
        <f t="shared" si="313"/>
        <v>0</v>
      </c>
      <c r="AP181" s="20">
        <f t="shared" si="313"/>
        <v>0</v>
      </c>
      <c r="AQ181" s="20">
        <f t="shared" si="313"/>
        <v>0</v>
      </c>
      <c r="AR181" s="20">
        <f t="shared" si="313"/>
        <v>0</v>
      </c>
      <c r="AS181" s="20">
        <f t="shared" si="313"/>
        <v>0</v>
      </c>
      <c r="AT181" s="20">
        <f t="shared" si="313"/>
        <v>0</v>
      </c>
      <c r="AU181" s="20">
        <f t="shared" si="313"/>
        <v>0</v>
      </c>
      <c r="AV181" s="20">
        <f t="shared" si="313"/>
        <v>0</v>
      </c>
      <c r="AW181" s="20">
        <f t="shared" si="313"/>
        <v>0</v>
      </c>
      <c r="AX181" s="20">
        <f t="shared" si="313"/>
        <v>0</v>
      </c>
      <c r="AY181" s="20">
        <f t="shared" si="313"/>
        <v>0</v>
      </c>
      <c r="AZ181" s="20">
        <f t="shared" si="313"/>
        <v>0</v>
      </c>
      <c r="BA181" s="20">
        <f t="shared" si="313"/>
        <v>0</v>
      </c>
      <c r="BB181" s="20">
        <f t="shared" si="313"/>
        <v>0</v>
      </c>
      <c r="BC181" s="20">
        <f t="shared" si="313"/>
        <v>0</v>
      </c>
      <c r="BD181" s="20">
        <f t="shared" si="313"/>
        <v>0</v>
      </c>
      <c r="BE181" s="20">
        <f t="shared" si="313"/>
        <v>0</v>
      </c>
      <c r="BF181" s="20">
        <f t="shared" si="313"/>
        <v>0</v>
      </c>
      <c r="BG181" s="20">
        <f t="shared" si="313"/>
        <v>0</v>
      </c>
      <c r="BH181" s="20">
        <f t="shared" si="313"/>
        <v>0</v>
      </c>
      <c r="BI181" s="20">
        <f t="shared" si="313"/>
        <v>0</v>
      </c>
      <c r="BJ181" s="20">
        <f t="shared" si="313"/>
        <v>0</v>
      </c>
      <c r="BK181" s="20">
        <f t="shared" si="313"/>
        <v>0</v>
      </c>
      <c r="BL181" s="20">
        <f t="shared" si="313"/>
        <v>0</v>
      </c>
      <c r="BM181" s="20">
        <f t="shared" si="313"/>
        <v>0</v>
      </c>
      <c r="BN181" s="20">
        <f t="shared" si="313"/>
        <v>0</v>
      </c>
      <c r="BO181" s="20">
        <f t="shared" si="313"/>
        <v>0</v>
      </c>
      <c r="BP181" s="20">
        <f t="shared" si="313"/>
        <v>0</v>
      </c>
      <c r="BQ181" s="20">
        <f t="shared" si="313"/>
        <v>0</v>
      </c>
      <c r="BR181" s="20">
        <f t="shared" si="313"/>
        <v>0</v>
      </c>
      <c r="BS181" s="20">
        <f t="shared" ref="BS181:CX181" si="314">IF($E181=0,0,$E181*$E$151*BS143)</f>
        <v>0</v>
      </c>
      <c r="BT181" s="20">
        <f t="shared" si="314"/>
        <v>0</v>
      </c>
      <c r="BU181" s="20">
        <f t="shared" si="314"/>
        <v>0</v>
      </c>
      <c r="BV181" s="20">
        <f t="shared" si="314"/>
        <v>0</v>
      </c>
      <c r="BW181" s="20">
        <f t="shared" si="314"/>
        <v>0</v>
      </c>
      <c r="BX181" s="20">
        <f t="shared" si="314"/>
        <v>0</v>
      </c>
      <c r="BY181" s="20">
        <f t="shared" si="314"/>
        <v>0</v>
      </c>
      <c r="BZ181" s="20">
        <f t="shared" si="314"/>
        <v>0</v>
      </c>
      <c r="CA181" s="20">
        <f t="shared" si="314"/>
        <v>0</v>
      </c>
      <c r="CB181" s="20">
        <f t="shared" si="314"/>
        <v>0</v>
      </c>
      <c r="CC181" s="20">
        <f t="shared" si="314"/>
        <v>0</v>
      </c>
      <c r="CD181" s="20">
        <f t="shared" si="314"/>
        <v>0</v>
      </c>
      <c r="CE181" s="20">
        <f t="shared" si="314"/>
        <v>0</v>
      </c>
      <c r="CF181" s="20">
        <f t="shared" si="314"/>
        <v>0</v>
      </c>
      <c r="CG181" s="20">
        <f t="shared" si="314"/>
        <v>0</v>
      </c>
      <c r="CH181" s="20">
        <f t="shared" si="314"/>
        <v>0</v>
      </c>
      <c r="CI181" s="20">
        <f t="shared" si="314"/>
        <v>0</v>
      </c>
      <c r="CJ181" s="20">
        <f t="shared" si="314"/>
        <v>0</v>
      </c>
      <c r="CK181" s="20">
        <f t="shared" si="314"/>
        <v>0</v>
      </c>
      <c r="CL181" s="20">
        <f t="shared" si="314"/>
        <v>0</v>
      </c>
      <c r="CM181" s="20">
        <f t="shared" si="314"/>
        <v>0</v>
      </c>
      <c r="CN181" s="20">
        <f t="shared" si="314"/>
        <v>0</v>
      </c>
      <c r="CO181" s="20">
        <f t="shared" si="314"/>
        <v>0</v>
      </c>
      <c r="CP181" s="20">
        <f t="shared" si="314"/>
        <v>0</v>
      </c>
      <c r="CQ181" s="20">
        <f t="shared" si="314"/>
        <v>0</v>
      </c>
      <c r="CR181" s="20">
        <f t="shared" si="314"/>
        <v>0</v>
      </c>
      <c r="CS181" s="20">
        <f t="shared" si="314"/>
        <v>0</v>
      </c>
      <c r="CT181" s="20">
        <f t="shared" si="314"/>
        <v>0</v>
      </c>
      <c r="CU181" s="20">
        <f t="shared" si="314"/>
        <v>0</v>
      </c>
      <c r="CV181" s="20">
        <f t="shared" si="314"/>
        <v>0</v>
      </c>
      <c r="CW181" s="20">
        <f t="shared" si="314"/>
        <v>0</v>
      </c>
      <c r="CX181" s="20">
        <f t="shared" si="314"/>
        <v>0</v>
      </c>
      <c r="CY181" s="20">
        <f t="shared" ref="CY181:DU181" si="315">IF($E181=0,0,$E181*$E$151*CY143)</f>
        <v>0</v>
      </c>
      <c r="CZ181" s="20">
        <f t="shared" si="315"/>
        <v>0</v>
      </c>
      <c r="DA181" s="20">
        <f t="shared" si="315"/>
        <v>0</v>
      </c>
      <c r="DB181" s="20">
        <f t="shared" si="315"/>
        <v>0</v>
      </c>
      <c r="DC181" s="20">
        <f t="shared" si="315"/>
        <v>0</v>
      </c>
      <c r="DD181" s="20">
        <f t="shared" si="315"/>
        <v>0</v>
      </c>
      <c r="DE181" s="20">
        <f t="shared" si="315"/>
        <v>0</v>
      </c>
      <c r="DF181" s="20">
        <f t="shared" si="315"/>
        <v>0</v>
      </c>
      <c r="DG181" s="20">
        <f t="shared" si="315"/>
        <v>0</v>
      </c>
      <c r="DH181" s="20">
        <f t="shared" si="315"/>
        <v>0</v>
      </c>
      <c r="DI181" s="20">
        <f t="shared" si="315"/>
        <v>0</v>
      </c>
      <c r="DJ181" s="20">
        <f t="shared" si="315"/>
        <v>0</v>
      </c>
      <c r="DK181" s="20">
        <f t="shared" si="315"/>
        <v>0</v>
      </c>
      <c r="DL181" s="20">
        <f t="shared" si="315"/>
        <v>0</v>
      </c>
      <c r="DM181" s="20">
        <f t="shared" si="315"/>
        <v>0</v>
      </c>
      <c r="DN181" s="20">
        <f t="shared" si="315"/>
        <v>0</v>
      </c>
      <c r="DO181" s="20">
        <f t="shared" si="315"/>
        <v>0</v>
      </c>
      <c r="DP181" s="20">
        <f t="shared" si="315"/>
        <v>0</v>
      </c>
      <c r="DQ181" s="20">
        <f t="shared" si="315"/>
        <v>0</v>
      </c>
      <c r="DR181" s="20">
        <f t="shared" si="315"/>
        <v>0</v>
      </c>
      <c r="DS181" s="20">
        <f t="shared" si="315"/>
        <v>0</v>
      </c>
      <c r="DT181" s="20">
        <f t="shared" si="315"/>
        <v>0</v>
      </c>
      <c r="DU181" s="20">
        <f t="shared" si="315"/>
        <v>0</v>
      </c>
      <c r="DV181" s="20">
        <f t="shared" ref="DV181" si="316">IF($E181=0,0,$E181*$E$151*DV143)</f>
        <v>0</v>
      </c>
    </row>
    <row r="182" spans="3:126">
      <c r="C182" s="1" t="s">
        <v>49</v>
      </c>
      <c r="D182" s="1" t="s">
        <v>161</v>
      </c>
      <c r="E182" s="68">
        <v>0</v>
      </c>
      <c r="F182" s="20">
        <f t="shared" ref="F182:AK182" si="317">IF($E182=0,0,$E182*$E$151*F144)</f>
        <v>0</v>
      </c>
      <c r="G182" s="20">
        <f t="shared" si="317"/>
        <v>0</v>
      </c>
      <c r="H182" s="20">
        <f t="shared" si="317"/>
        <v>0</v>
      </c>
      <c r="I182" s="20">
        <f t="shared" si="317"/>
        <v>0</v>
      </c>
      <c r="J182" s="20">
        <f t="shared" si="317"/>
        <v>0</v>
      </c>
      <c r="K182" s="20">
        <f t="shared" si="317"/>
        <v>0</v>
      </c>
      <c r="L182" s="20">
        <f t="shared" si="317"/>
        <v>0</v>
      </c>
      <c r="M182" s="20">
        <f t="shared" si="317"/>
        <v>0</v>
      </c>
      <c r="N182" s="20">
        <f t="shared" si="317"/>
        <v>0</v>
      </c>
      <c r="O182" s="20">
        <f t="shared" si="317"/>
        <v>0</v>
      </c>
      <c r="P182" s="20">
        <f t="shared" si="317"/>
        <v>0</v>
      </c>
      <c r="Q182" s="20">
        <f t="shared" si="317"/>
        <v>0</v>
      </c>
      <c r="R182" s="20">
        <f t="shared" si="317"/>
        <v>0</v>
      </c>
      <c r="S182" s="20">
        <f t="shared" si="317"/>
        <v>0</v>
      </c>
      <c r="T182" s="20">
        <f t="shared" si="317"/>
        <v>0</v>
      </c>
      <c r="U182" s="20">
        <f t="shared" si="317"/>
        <v>0</v>
      </c>
      <c r="V182" s="20">
        <f t="shared" si="317"/>
        <v>0</v>
      </c>
      <c r="W182" s="20">
        <f t="shared" si="317"/>
        <v>0</v>
      </c>
      <c r="X182" s="20">
        <f t="shared" si="317"/>
        <v>0</v>
      </c>
      <c r="Y182" s="20">
        <f t="shared" si="317"/>
        <v>0</v>
      </c>
      <c r="Z182" s="20">
        <f t="shared" si="317"/>
        <v>0</v>
      </c>
      <c r="AA182" s="20">
        <f t="shared" si="317"/>
        <v>0</v>
      </c>
      <c r="AB182" s="20">
        <f t="shared" si="317"/>
        <v>0</v>
      </c>
      <c r="AC182" s="20">
        <f t="shared" si="317"/>
        <v>0</v>
      </c>
      <c r="AD182" s="20">
        <f t="shared" si="317"/>
        <v>0</v>
      </c>
      <c r="AE182" s="20">
        <f t="shared" si="317"/>
        <v>0</v>
      </c>
      <c r="AF182" s="20">
        <f t="shared" si="317"/>
        <v>0</v>
      </c>
      <c r="AG182" s="20">
        <f t="shared" si="317"/>
        <v>0</v>
      </c>
      <c r="AH182" s="20">
        <f t="shared" si="317"/>
        <v>0</v>
      </c>
      <c r="AI182" s="20">
        <f t="shared" si="317"/>
        <v>0</v>
      </c>
      <c r="AJ182" s="20">
        <f t="shared" si="317"/>
        <v>0</v>
      </c>
      <c r="AK182" s="20">
        <f t="shared" si="317"/>
        <v>0</v>
      </c>
      <c r="AL182" s="20">
        <f t="shared" ref="AL182:BR182" si="318">IF($E182=0,0,$E182*$E$151*AL144)</f>
        <v>0</v>
      </c>
      <c r="AM182" s="20">
        <f t="shared" si="318"/>
        <v>0</v>
      </c>
      <c r="AN182" s="20">
        <f t="shared" si="318"/>
        <v>0</v>
      </c>
      <c r="AO182" s="20">
        <f t="shared" si="318"/>
        <v>0</v>
      </c>
      <c r="AP182" s="20">
        <f t="shared" si="318"/>
        <v>0</v>
      </c>
      <c r="AQ182" s="20">
        <f t="shared" si="318"/>
        <v>0</v>
      </c>
      <c r="AR182" s="20">
        <f t="shared" si="318"/>
        <v>0</v>
      </c>
      <c r="AS182" s="20">
        <f t="shared" si="318"/>
        <v>0</v>
      </c>
      <c r="AT182" s="20">
        <f t="shared" si="318"/>
        <v>0</v>
      </c>
      <c r="AU182" s="20">
        <f t="shared" si="318"/>
        <v>0</v>
      </c>
      <c r="AV182" s="20">
        <f t="shared" si="318"/>
        <v>0</v>
      </c>
      <c r="AW182" s="20">
        <f t="shared" si="318"/>
        <v>0</v>
      </c>
      <c r="AX182" s="20">
        <f t="shared" si="318"/>
        <v>0</v>
      </c>
      <c r="AY182" s="20">
        <f t="shared" si="318"/>
        <v>0</v>
      </c>
      <c r="AZ182" s="20">
        <f t="shared" si="318"/>
        <v>0</v>
      </c>
      <c r="BA182" s="20">
        <f t="shared" si="318"/>
        <v>0</v>
      </c>
      <c r="BB182" s="20">
        <f t="shared" si="318"/>
        <v>0</v>
      </c>
      <c r="BC182" s="20">
        <f t="shared" si="318"/>
        <v>0</v>
      </c>
      <c r="BD182" s="20">
        <f t="shared" si="318"/>
        <v>0</v>
      </c>
      <c r="BE182" s="20">
        <f t="shared" si="318"/>
        <v>0</v>
      </c>
      <c r="BF182" s="20">
        <f t="shared" si="318"/>
        <v>0</v>
      </c>
      <c r="BG182" s="20">
        <f t="shared" si="318"/>
        <v>0</v>
      </c>
      <c r="BH182" s="20">
        <f t="shared" si="318"/>
        <v>0</v>
      </c>
      <c r="BI182" s="20">
        <f t="shared" si="318"/>
        <v>0</v>
      </c>
      <c r="BJ182" s="20">
        <f t="shared" si="318"/>
        <v>0</v>
      </c>
      <c r="BK182" s="20">
        <f t="shared" si="318"/>
        <v>0</v>
      </c>
      <c r="BL182" s="20">
        <f t="shared" si="318"/>
        <v>0</v>
      </c>
      <c r="BM182" s="20">
        <f t="shared" si="318"/>
        <v>0</v>
      </c>
      <c r="BN182" s="20">
        <f t="shared" si="318"/>
        <v>0</v>
      </c>
      <c r="BO182" s="20">
        <f t="shared" si="318"/>
        <v>0</v>
      </c>
      <c r="BP182" s="20">
        <f t="shared" si="318"/>
        <v>0</v>
      </c>
      <c r="BQ182" s="20">
        <f t="shared" si="318"/>
        <v>0</v>
      </c>
      <c r="BR182" s="20">
        <f t="shared" si="318"/>
        <v>0</v>
      </c>
      <c r="BS182" s="20">
        <f t="shared" ref="BS182:CX182" si="319">IF($E182=0,0,$E182*$E$151*BS144)</f>
        <v>0</v>
      </c>
      <c r="BT182" s="20">
        <f t="shared" si="319"/>
        <v>0</v>
      </c>
      <c r="BU182" s="20">
        <f t="shared" si="319"/>
        <v>0</v>
      </c>
      <c r="BV182" s="20">
        <f t="shared" si="319"/>
        <v>0</v>
      </c>
      <c r="BW182" s="20">
        <f t="shared" si="319"/>
        <v>0</v>
      </c>
      <c r="BX182" s="20">
        <f t="shared" si="319"/>
        <v>0</v>
      </c>
      <c r="BY182" s="20">
        <f t="shared" si="319"/>
        <v>0</v>
      </c>
      <c r="BZ182" s="20">
        <f t="shared" si="319"/>
        <v>0</v>
      </c>
      <c r="CA182" s="20">
        <f t="shared" si="319"/>
        <v>0</v>
      </c>
      <c r="CB182" s="20">
        <f t="shared" si="319"/>
        <v>0</v>
      </c>
      <c r="CC182" s="20">
        <f t="shared" si="319"/>
        <v>0</v>
      </c>
      <c r="CD182" s="20">
        <f t="shared" si="319"/>
        <v>0</v>
      </c>
      <c r="CE182" s="20">
        <f t="shared" si="319"/>
        <v>0</v>
      </c>
      <c r="CF182" s="20">
        <f t="shared" si="319"/>
        <v>0</v>
      </c>
      <c r="CG182" s="20">
        <f t="shared" si="319"/>
        <v>0</v>
      </c>
      <c r="CH182" s="20">
        <f t="shared" si="319"/>
        <v>0</v>
      </c>
      <c r="CI182" s="20">
        <f t="shared" si="319"/>
        <v>0</v>
      </c>
      <c r="CJ182" s="20">
        <f t="shared" si="319"/>
        <v>0</v>
      </c>
      <c r="CK182" s="20">
        <f t="shared" si="319"/>
        <v>0</v>
      </c>
      <c r="CL182" s="20">
        <f t="shared" si="319"/>
        <v>0</v>
      </c>
      <c r="CM182" s="20">
        <f t="shared" si="319"/>
        <v>0</v>
      </c>
      <c r="CN182" s="20">
        <f t="shared" si="319"/>
        <v>0</v>
      </c>
      <c r="CO182" s="20">
        <f t="shared" si="319"/>
        <v>0</v>
      </c>
      <c r="CP182" s="20">
        <f t="shared" si="319"/>
        <v>0</v>
      </c>
      <c r="CQ182" s="20">
        <f t="shared" si="319"/>
        <v>0</v>
      </c>
      <c r="CR182" s="20">
        <f t="shared" si="319"/>
        <v>0</v>
      </c>
      <c r="CS182" s="20">
        <f t="shared" si="319"/>
        <v>0</v>
      </c>
      <c r="CT182" s="20">
        <f t="shared" si="319"/>
        <v>0</v>
      </c>
      <c r="CU182" s="20">
        <f t="shared" si="319"/>
        <v>0</v>
      </c>
      <c r="CV182" s="20">
        <f t="shared" si="319"/>
        <v>0</v>
      </c>
      <c r="CW182" s="20">
        <f t="shared" si="319"/>
        <v>0</v>
      </c>
      <c r="CX182" s="20">
        <f t="shared" si="319"/>
        <v>0</v>
      </c>
      <c r="CY182" s="20">
        <f t="shared" ref="CY182:DU182" si="320">IF($E182=0,0,$E182*$E$151*CY144)</f>
        <v>0</v>
      </c>
      <c r="CZ182" s="20">
        <f t="shared" si="320"/>
        <v>0</v>
      </c>
      <c r="DA182" s="20">
        <f t="shared" si="320"/>
        <v>0</v>
      </c>
      <c r="DB182" s="20">
        <f t="shared" si="320"/>
        <v>0</v>
      </c>
      <c r="DC182" s="20">
        <f t="shared" si="320"/>
        <v>0</v>
      </c>
      <c r="DD182" s="20">
        <f t="shared" si="320"/>
        <v>0</v>
      </c>
      <c r="DE182" s="20">
        <f t="shared" si="320"/>
        <v>0</v>
      </c>
      <c r="DF182" s="20">
        <f t="shared" si="320"/>
        <v>0</v>
      </c>
      <c r="DG182" s="20">
        <f t="shared" si="320"/>
        <v>0</v>
      </c>
      <c r="DH182" s="20">
        <f t="shared" si="320"/>
        <v>0</v>
      </c>
      <c r="DI182" s="20">
        <f t="shared" si="320"/>
        <v>0</v>
      </c>
      <c r="DJ182" s="20">
        <f t="shared" si="320"/>
        <v>0</v>
      </c>
      <c r="DK182" s="20">
        <f t="shared" si="320"/>
        <v>0</v>
      </c>
      <c r="DL182" s="20">
        <f t="shared" si="320"/>
        <v>0</v>
      </c>
      <c r="DM182" s="20">
        <f t="shared" si="320"/>
        <v>0</v>
      </c>
      <c r="DN182" s="20">
        <f t="shared" si="320"/>
        <v>0</v>
      </c>
      <c r="DO182" s="20">
        <f t="shared" si="320"/>
        <v>0</v>
      </c>
      <c r="DP182" s="20">
        <f t="shared" si="320"/>
        <v>0</v>
      </c>
      <c r="DQ182" s="20">
        <f t="shared" si="320"/>
        <v>0</v>
      </c>
      <c r="DR182" s="20">
        <f t="shared" si="320"/>
        <v>0</v>
      </c>
      <c r="DS182" s="20">
        <f t="shared" si="320"/>
        <v>0</v>
      </c>
      <c r="DT182" s="20">
        <f t="shared" si="320"/>
        <v>0</v>
      </c>
      <c r="DU182" s="20">
        <f t="shared" si="320"/>
        <v>0</v>
      </c>
      <c r="DV182" s="20">
        <f t="shared" ref="DV182" si="321">IF($E182=0,0,$E182*$E$151*DV144)</f>
        <v>0</v>
      </c>
    </row>
    <row r="183" spans="3:126">
      <c r="C183" s="1" t="s">
        <v>49</v>
      </c>
      <c r="D183" s="1" t="s">
        <v>173</v>
      </c>
      <c r="E183" s="68">
        <v>0.05</v>
      </c>
      <c r="F183" s="20">
        <f t="shared" ref="F183:AK183" si="322">IF($E183=0,0,$E183*$E$151*F145)</f>
        <v>0</v>
      </c>
      <c r="G183" s="20">
        <f t="shared" si="322"/>
        <v>0</v>
      </c>
      <c r="H183" s="20">
        <f t="shared" si="322"/>
        <v>0</v>
      </c>
      <c r="I183" s="20">
        <f t="shared" si="322"/>
        <v>0</v>
      </c>
      <c r="J183" s="20">
        <f t="shared" si="322"/>
        <v>0</v>
      </c>
      <c r="K183" s="20">
        <f t="shared" si="322"/>
        <v>0</v>
      </c>
      <c r="L183" s="20">
        <f t="shared" si="322"/>
        <v>0</v>
      </c>
      <c r="M183" s="20">
        <f t="shared" si="322"/>
        <v>0</v>
      </c>
      <c r="N183" s="20">
        <f t="shared" si="322"/>
        <v>0</v>
      </c>
      <c r="O183" s="20">
        <f t="shared" si="322"/>
        <v>0</v>
      </c>
      <c r="P183" s="20">
        <f t="shared" si="322"/>
        <v>0</v>
      </c>
      <c r="Q183" s="20">
        <f t="shared" si="322"/>
        <v>0</v>
      </c>
      <c r="R183" s="20">
        <f t="shared" si="322"/>
        <v>0</v>
      </c>
      <c r="S183" s="20">
        <f t="shared" si="322"/>
        <v>0</v>
      </c>
      <c r="T183" s="20">
        <f t="shared" si="322"/>
        <v>0</v>
      </c>
      <c r="U183" s="20">
        <f t="shared" si="322"/>
        <v>0</v>
      </c>
      <c r="V183" s="20">
        <f t="shared" si="322"/>
        <v>0</v>
      </c>
      <c r="W183" s="20">
        <f t="shared" si="322"/>
        <v>0</v>
      </c>
      <c r="X183" s="20">
        <f t="shared" si="322"/>
        <v>0</v>
      </c>
      <c r="Y183" s="20">
        <f t="shared" si="322"/>
        <v>0</v>
      </c>
      <c r="Z183" s="20">
        <f t="shared" si="322"/>
        <v>0</v>
      </c>
      <c r="AA183" s="20">
        <f t="shared" si="322"/>
        <v>0</v>
      </c>
      <c r="AB183" s="20">
        <f t="shared" si="322"/>
        <v>0</v>
      </c>
      <c r="AC183" s="20">
        <f t="shared" si="322"/>
        <v>0</v>
      </c>
      <c r="AD183" s="20">
        <f t="shared" si="322"/>
        <v>382.45445000000007</v>
      </c>
      <c r="AE183" s="20">
        <f t="shared" si="322"/>
        <v>382.45445000000007</v>
      </c>
      <c r="AF183" s="20">
        <f t="shared" si="322"/>
        <v>382.45445000000007</v>
      </c>
      <c r="AG183" s="20">
        <f t="shared" si="322"/>
        <v>382.45445000000007</v>
      </c>
      <c r="AH183" s="20">
        <f t="shared" si="322"/>
        <v>382.45445000000007</v>
      </c>
      <c r="AI183" s="20">
        <f t="shared" si="322"/>
        <v>382.45445000000007</v>
      </c>
      <c r="AJ183" s="20">
        <f t="shared" si="322"/>
        <v>382.45445000000007</v>
      </c>
      <c r="AK183" s="20">
        <f t="shared" si="322"/>
        <v>393.92808350000007</v>
      </c>
      <c r="AL183" s="20">
        <f t="shared" ref="AL183:BR183" si="323">IF($E183=0,0,$E183*$E$151*AL145)</f>
        <v>393.92808350000007</v>
      </c>
      <c r="AM183" s="20">
        <f t="shared" si="323"/>
        <v>393.92808350000007</v>
      </c>
      <c r="AN183" s="20">
        <f t="shared" si="323"/>
        <v>393.92808350000007</v>
      </c>
      <c r="AO183" s="20">
        <f t="shared" si="323"/>
        <v>393.92808350000007</v>
      </c>
      <c r="AP183" s="20">
        <f t="shared" si="323"/>
        <v>393.92808350000007</v>
      </c>
      <c r="AQ183" s="20">
        <f t="shared" si="323"/>
        <v>393.92808350000007</v>
      </c>
      <c r="AR183" s="20">
        <f t="shared" si="323"/>
        <v>393.92808350000007</v>
      </c>
      <c r="AS183" s="20">
        <f t="shared" si="323"/>
        <v>393.92808350000007</v>
      </c>
      <c r="AT183" s="20">
        <f t="shared" si="323"/>
        <v>393.92808350000007</v>
      </c>
      <c r="AU183" s="20">
        <f t="shared" si="323"/>
        <v>393.92808350000007</v>
      </c>
      <c r="AV183" s="20">
        <f t="shared" si="323"/>
        <v>393.92808350000007</v>
      </c>
      <c r="AW183" s="20">
        <f t="shared" si="323"/>
        <v>405.74592600500011</v>
      </c>
      <c r="AX183" s="20">
        <f t="shared" si="323"/>
        <v>405.74592600500011</v>
      </c>
      <c r="AY183" s="20">
        <f t="shared" si="323"/>
        <v>405.74592600500011</v>
      </c>
      <c r="AZ183" s="20">
        <f t="shared" si="323"/>
        <v>405.74592600500011</v>
      </c>
      <c r="BA183" s="20">
        <f t="shared" si="323"/>
        <v>405.74592600500011</v>
      </c>
      <c r="BB183" s="20">
        <f t="shared" si="323"/>
        <v>405.74592600500011</v>
      </c>
      <c r="BC183" s="20">
        <f t="shared" si="323"/>
        <v>405.74592600500011</v>
      </c>
      <c r="BD183" s="20">
        <f t="shared" si="323"/>
        <v>405.74592600500011</v>
      </c>
      <c r="BE183" s="20">
        <f t="shared" si="323"/>
        <v>405.74592600500011</v>
      </c>
      <c r="BF183" s="20">
        <f t="shared" si="323"/>
        <v>405.74592600500011</v>
      </c>
      <c r="BG183" s="20">
        <f t="shared" si="323"/>
        <v>405.74592600500011</v>
      </c>
      <c r="BH183" s="20">
        <f t="shared" si="323"/>
        <v>405.74592600500011</v>
      </c>
      <c r="BI183" s="20">
        <f t="shared" si="323"/>
        <v>417.9183037851501</v>
      </c>
      <c r="BJ183" s="20">
        <f t="shared" si="323"/>
        <v>417.9183037851501</v>
      </c>
      <c r="BK183" s="20">
        <f t="shared" si="323"/>
        <v>417.9183037851501</v>
      </c>
      <c r="BL183" s="20">
        <f t="shared" si="323"/>
        <v>417.9183037851501</v>
      </c>
      <c r="BM183" s="20">
        <f t="shared" si="323"/>
        <v>417.9183037851501</v>
      </c>
      <c r="BN183" s="20">
        <f t="shared" si="323"/>
        <v>417.9183037851501</v>
      </c>
      <c r="BO183" s="20">
        <f t="shared" si="323"/>
        <v>417.9183037851501</v>
      </c>
      <c r="BP183" s="20">
        <f t="shared" si="323"/>
        <v>417.9183037851501</v>
      </c>
      <c r="BQ183" s="20">
        <f t="shared" si="323"/>
        <v>417.9183037851501</v>
      </c>
      <c r="BR183" s="20">
        <f t="shared" si="323"/>
        <v>417.9183037851501</v>
      </c>
      <c r="BS183" s="20">
        <f t="shared" ref="BS183:CX183" si="324">IF($E183=0,0,$E183*$E$151*BS145)</f>
        <v>417.9183037851501</v>
      </c>
      <c r="BT183" s="20">
        <f t="shared" si="324"/>
        <v>417.9183037851501</v>
      </c>
      <c r="BU183" s="20">
        <f t="shared" si="324"/>
        <v>430.45585289870462</v>
      </c>
      <c r="BV183" s="20">
        <f t="shared" si="324"/>
        <v>430.45585289870462</v>
      </c>
      <c r="BW183" s="20">
        <f t="shared" si="324"/>
        <v>430.45585289870462</v>
      </c>
      <c r="BX183" s="20">
        <f t="shared" si="324"/>
        <v>430.45585289870462</v>
      </c>
      <c r="BY183" s="20">
        <f t="shared" si="324"/>
        <v>430.45585289870462</v>
      </c>
      <c r="BZ183" s="20">
        <f t="shared" si="324"/>
        <v>430.45585289870462</v>
      </c>
      <c r="CA183" s="20">
        <f t="shared" si="324"/>
        <v>430.45585289870462</v>
      </c>
      <c r="CB183" s="20">
        <f t="shared" si="324"/>
        <v>430.45585289870462</v>
      </c>
      <c r="CC183" s="20">
        <f t="shared" si="324"/>
        <v>430.45585289870462</v>
      </c>
      <c r="CD183" s="20">
        <f t="shared" si="324"/>
        <v>430.45585289870462</v>
      </c>
      <c r="CE183" s="20">
        <f t="shared" si="324"/>
        <v>430.45585289870462</v>
      </c>
      <c r="CF183" s="20">
        <f t="shared" si="324"/>
        <v>430.45585289870462</v>
      </c>
      <c r="CG183" s="20">
        <f t="shared" si="324"/>
        <v>443.3695284856658</v>
      </c>
      <c r="CH183" s="20">
        <f t="shared" si="324"/>
        <v>443.3695284856658</v>
      </c>
      <c r="CI183" s="20">
        <f t="shared" si="324"/>
        <v>443.3695284856658</v>
      </c>
      <c r="CJ183" s="20">
        <f t="shared" si="324"/>
        <v>443.3695284856658</v>
      </c>
      <c r="CK183" s="20">
        <f t="shared" si="324"/>
        <v>443.3695284856658</v>
      </c>
      <c r="CL183" s="20">
        <f t="shared" si="324"/>
        <v>443.3695284856658</v>
      </c>
      <c r="CM183" s="20">
        <f t="shared" si="324"/>
        <v>443.3695284856658</v>
      </c>
      <c r="CN183" s="20">
        <f t="shared" si="324"/>
        <v>443.3695284856658</v>
      </c>
      <c r="CO183" s="20">
        <f t="shared" si="324"/>
        <v>443.3695284856658</v>
      </c>
      <c r="CP183" s="20">
        <f t="shared" si="324"/>
        <v>443.3695284856658</v>
      </c>
      <c r="CQ183" s="20">
        <f t="shared" si="324"/>
        <v>443.3695284856658</v>
      </c>
      <c r="CR183" s="20">
        <f t="shared" si="324"/>
        <v>443.3695284856658</v>
      </c>
      <c r="CS183" s="20">
        <f t="shared" si="324"/>
        <v>456.67061434023572</v>
      </c>
      <c r="CT183" s="20">
        <f t="shared" si="324"/>
        <v>456.67061434023572</v>
      </c>
      <c r="CU183" s="20">
        <f t="shared" si="324"/>
        <v>456.67061434023572</v>
      </c>
      <c r="CV183" s="20">
        <f t="shared" si="324"/>
        <v>456.67061434023572</v>
      </c>
      <c r="CW183" s="20">
        <f t="shared" si="324"/>
        <v>456.67061434023572</v>
      </c>
      <c r="CX183" s="20">
        <f t="shared" si="324"/>
        <v>456.67061434023572</v>
      </c>
      <c r="CY183" s="20">
        <f t="shared" ref="CY183:DU183" si="325">IF($E183=0,0,$E183*$E$151*CY145)</f>
        <v>456.67061434023572</v>
      </c>
      <c r="CZ183" s="20">
        <f t="shared" si="325"/>
        <v>456.67061434023572</v>
      </c>
      <c r="DA183" s="20">
        <f t="shared" si="325"/>
        <v>456.67061434023572</v>
      </c>
      <c r="DB183" s="20">
        <f t="shared" si="325"/>
        <v>456.67061434023572</v>
      </c>
      <c r="DC183" s="20">
        <f t="shared" si="325"/>
        <v>456.67061434023572</v>
      </c>
      <c r="DD183" s="20">
        <f t="shared" si="325"/>
        <v>456.67061434023572</v>
      </c>
      <c r="DE183" s="20">
        <f t="shared" si="325"/>
        <v>470.37073277044283</v>
      </c>
      <c r="DF183" s="20">
        <f t="shared" si="325"/>
        <v>470.37073277044283</v>
      </c>
      <c r="DG183" s="20">
        <f t="shared" si="325"/>
        <v>470.37073277044283</v>
      </c>
      <c r="DH183" s="20">
        <f t="shared" si="325"/>
        <v>470.37073277044283</v>
      </c>
      <c r="DI183" s="20">
        <f t="shared" si="325"/>
        <v>470.37073277044283</v>
      </c>
      <c r="DJ183" s="20">
        <f t="shared" si="325"/>
        <v>470.37073277044283</v>
      </c>
      <c r="DK183" s="20">
        <f t="shared" si="325"/>
        <v>470.37073277044283</v>
      </c>
      <c r="DL183" s="20">
        <f t="shared" si="325"/>
        <v>470.37073277044283</v>
      </c>
      <c r="DM183" s="20">
        <f t="shared" si="325"/>
        <v>470.37073277044283</v>
      </c>
      <c r="DN183" s="20">
        <f t="shared" si="325"/>
        <v>470.37073277044283</v>
      </c>
      <c r="DO183" s="20">
        <f t="shared" si="325"/>
        <v>470.37073277044283</v>
      </c>
      <c r="DP183" s="20">
        <f t="shared" si="325"/>
        <v>470.37073277044283</v>
      </c>
      <c r="DQ183" s="20">
        <f t="shared" si="325"/>
        <v>484.48185475355615</v>
      </c>
      <c r="DR183" s="20">
        <f t="shared" si="325"/>
        <v>484.48185475355615</v>
      </c>
      <c r="DS183" s="20">
        <f t="shared" si="325"/>
        <v>484.48185475355615</v>
      </c>
      <c r="DT183" s="20">
        <f t="shared" si="325"/>
        <v>484.48185475355615</v>
      </c>
      <c r="DU183" s="20">
        <f t="shared" si="325"/>
        <v>484.48185475355615</v>
      </c>
      <c r="DV183" s="20">
        <f t="shared" ref="DV183" si="326">IF($E183=0,0,$E183*$E$151*DV145)</f>
        <v>484.48185475355615</v>
      </c>
    </row>
    <row r="184" spans="3:126">
      <c r="C184" s="1" t="s">
        <v>49</v>
      </c>
      <c r="D184" s="1" t="s">
        <v>625</v>
      </c>
      <c r="E184" s="68">
        <v>0</v>
      </c>
      <c r="F184" s="20">
        <f t="shared" ref="F184:AK184" si="327">IF($E184=0,0,$E184*$E$151*F146)</f>
        <v>0</v>
      </c>
      <c r="G184" s="20">
        <f t="shared" si="327"/>
        <v>0</v>
      </c>
      <c r="H184" s="20">
        <f t="shared" si="327"/>
        <v>0</v>
      </c>
      <c r="I184" s="20">
        <f t="shared" si="327"/>
        <v>0</v>
      </c>
      <c r="J184" s="20">
        <f t="shared" si="327"/>
        <v>0</v>
      </c>
      <c r="K184" s="20">
        <f t="shared" si="327"/>
        <v>0</v>
      </c>
      <c r="L184" s="20">
        <f t="shared" si="327"/>
        <v>0</v>
      </c>
      <c r="M184" s="20">
        <f t="shared" si="327"/>
        <v>0</v>
      </c>
      <c r="N184" s="20">
        <f t="shared" si="327"/>
        <v>0</v>
      </c>
      <c r="O184" s="20">
        <f t="shared" si="327"/>
        <v>0</v>
      </c>
      <c r="P184" s="20">
        <f t="shared" si="327"/>
        <v>0</v>
      </c>
      <c r="Q184" s="20">
        <f t="shared" si="327"/>
        <v>0</v>
      </c>
      <c r="R184" s="20">
        <f t="shared" si="327"/>
        <v>0</v>
      </c>
      <c r="S184" s="20">
        <f t="shared" si="327"/>
        <v>0</v>
      </c>
      <c r="T184" s="20">
        <f t="shared" si="327"/>
        <v>0</v>
      </c>
      <c r="U184" s="20">
        <f t="shared" si="327"/>
        <v>0</v>
      </c>
      <c r="V184" s="20">
        <f t="shared" si="327"/>
        <v>0</v>
      </c>
      <c r="W184" s="20">
        <f t="shared" si="327"/>
        <v>0</v>
      </c>
      <c r="X184" s="20">
        <f t="shared" si="327"/>
        <v>0</v>
      </c>
      <c r="Y184" s="20">
        <f t="shared" si="327"/>
        <v>0</v>
      </c>
      <c r="Z184" s="20">
        <f t="shared" si="327"/>
        <v>0</v>
      </c>
      <c r="AA184" s="20">
        <f t="shared" si="327"/>
        <v>0</v>
      </c>
      <c r="AB184" s="20">
        <f t="shared" si="327"/>
        <v>0</v>
      </c>
      <c r="AC184" s="20">
        <f t="shared" si="327"/>
        <v>0</v>
      </c>
      <c r="AD184" s="20">
        <f t="shared" si="327"/>
        <v>0</v>
      </c>
      <c r="AE184" s="20">
        <f t="shared" si="327"/>
        <v>0</v>
      </c>
      <c r="AF184" s="20">
        <f t="shared" si="327"/>
        <v>0</v>
      </c>
      <c r="AG184" s="20">
        <f t="shared" si="327"/>
        <v>0</v>
      </c>
      <c r="AH184" s="20">
        <f t="shared" si="327"/>
        <v>0</v>
      </c>
      <c r="AI184" s="20">
        <f t="shared" si="327"/>
        <v>0</v>
      </c>
      <c r="AJ184" s="20">
        <f t="shared" si="327"/>
        <v>0</v>
      </c>
      <c r="AK184" s="20">
        <f t="shared" si="327"/>
        <v>0</v>
      </c>
      <c r="AL184" s="20">
        <f t="shared" ref="AL184:BR184" si="328">IF($E184=0,0,$E184*$E$151*AL146)</f>
        <v>0</v>
      </c>
      <c r="AM184" s="20">
        <f t="shared" si="328"/>
        <v>0</v>
      </c>
      <c r="AN184" s="20">
        <f t="shared" si="328"/>
        <v>0</v>
      </c>
      <c r="AO184" s="20">
        <f t="shared" si="328"/>
        <v>0</v>
      </c>
      <c r="AP184" s="20">
        <f t="shared" si="328"/>
        <v>0</v>
      </c>
      <c r="AQ184" s="20">
        <f t="shared" si="328"/>
        <v>0</v>
      </c>
      <c r="AR184" s="20">
        <f t="shared" si="328"/>
        <v>0</v>
      </c>
      <c r="AS184" s="20">
        <f t="shared" si="328"/>
        <v>0</v>
      </c>
      <c r="AT184" s="20">
        <f t="shared" si="328"/>
        <v>0</v>
      </c>
      <c r="AU184" s="20">
        <f t="shared" si="328"/>
        <v>0</v>
      </c>
      <c r="AV184" s="20">
        <f t="shared" si="328"/>
        <v>0</v>
      </c>
      <c r="AW184" s="20">
        <f t="shared" si="328"/>
        <v>0</v>
      </c>
      <c r="AX184" s="20">
        <f t="shared" si="328"/>
        <v>0</v>
      </c>
      <c r="AY184" s="20">
        <f t="shared" si="328"/>
        <v>0</v>
      </c>
      <c r="AZ184" s="20">
        <f t="shared" si="328"/>
        <v>0</v>
      </c>
      <c r="BA184" s="20">
        <f t="shared" si="328"/>
        <v>0</v>
      </c>
      <c r="BB184" s="20">
        <f t="shared" si="328"/>
        <v>0</v>
      </c>
      <c r="BC184" s="20">
        <f t="shared" si="328"/>
        <v>0</v>
      </c>
      <c r="BD184" s="20">
        <f t="shared" si="328"/>
        <v>0</v>
      </c>
      <c r="BE184" s="20">
        <f t="shared" si="328"/>
        <v>0</v>
      </c>
      <c r="BF184" s="20">
        <f t="shared" si="328"/>
        <v>0</v>
      </c>
      <c r="BG184" s="20">
        <f t="shared" si="328"/>
        <v>0</v>
      </c>
      <c r="BH184" s="20">
        <f t="shared" si="328"/>
        <v>0</v>
      </c>
      <c r="BI184" s="20">
        <f t="shared" si="328"/>
        <v>0</v>
      </c>
      <c r="BJ184" s="20">
        <f t="shared" si="328"/>
        <v>0</v>
      </c>
      <c r="BK184" s="20">
        <f t="shared" si="328"/>
        <v>0</v>
      </c>
      <c r="BL184" s="20">
        <f t="shared" si="328"/>
        <v>0</v>
      </c>
      <c r="BM184" s="20">
        <f t="shared" si="328"/>
        <v>0</v>
      </c>
      <c r="BN184" s="20">
        <f t="shared" si="328"/>
        <v>0</v>
      </c>
      <c r="BO184" s="20">
        <f t="shared" si="328"/>
        <v>0</v>
      </c>
      <c r="BP184" s="20">
        <f t="shared" si="328"/>
        <v>0</v>
      </c>
      <c r="BQ184" s="20">
        <f t="shared" si="328"/>
        <v>0</v>
      </c>
      <c r="BR184" s="20">
        <f t="shared" si="328"/>
        <v>0</v>
      </c>
      <c r="BS184" s="20">
        <f t="shared" ref="BS184:CX184" si="329">IF($E184=0,0,$E184*$E$151*BS146)</f>
        <v>0</v>
      </c>
      <c r="BT184" s="20">
        <f t="shared" si="329"/>
        <v>0</v>
      </c>
      <c r="BU184" s="20">
        <f t="shared" si="329"/>
        <v>0</v>
      </c>
      <c r="BV184" s="20">
        <f t="shared" si="329"/>
        <v>0</v>
      </c>
      <c r="BW184" s="20">
        <f t="shared" si="329"/>
        <v>0</v>
      </c>
      <c r="BX184" s="20">
        <f t="shared" si="329"/>
        <v>0</v>
      </c>
      <c r="BY184" s="20">
        <f t="shared" si="329"/>
        <v>0</v>
      </c>
      <c r="BZ184" s="20">
        <f t="shared" si="329"/>
        <v>0</v>
      </c>
      <c r="CA184" s="20">
        <f t="shared" si="329"/>
        <v>0</v>
      </c>
      <c r="CB184" s="20">
        <f t="shared" si="329"/>
        <v>0</v>
      </c>
      <c r="CC184" s="20">
        <f t="shared" si="329"/>
        <v>0</v>
      </c>
      <c r="CD184" s="20">
        <f t="shared" si="329"/>
        <v>0</v>
      </c>
      <c r="CE184" s="20">
        <f t="shared" si="329"/>
        <v>0</v>
      </c>
      <c r="CF184" s="20">
        <f t="shared" si="329"/>
        <v>0</v>
      </c>
      <c r="CG184" s="20">
        <f t="shared" si="329"/>
        <v>0</v>
      </c>
      <c r="CH184" s="20">
        <f t="shared" si="329"/>
        <v>0</v>
      </c>
      <c r="CI184" s="20">
        <f t="shared" si="329"/>
        <v>0</v>
      </c>
      <c r="CJ184" s="20">
        <f t="shared" si="329"/>
        <v>0</v>
      </c>
      <c r="CK184" s="20">
        <f t="shared" si="329"/>
        <v>0</v>
      </c>
      <c r="CL184" s="20">
        <f t="shared" si="329"/>
        <v>0</v>
      </c>
      <c r="CM184" s="20">
        <f t="shared" si="329"/>
        <v>0</v>
      </c>
      <c r="CN184" s="20">
        <f t="shared" si="329"/>
        <v>0</v>
      </c>
      <c r="CO184" s="20">
        <f t="shared" si="329"/>
        <v>0</v>
      </c>
      <c r="CP184" s="20">
        <f t="shared" si="329"/>
        <v>0</v>
      </c>
      <c r="CQ184" s="20">
        <f t="shared" si="329"/>
        <v>0</v>
      </c>
      <c r="CR184" s="20">
        <f t="shared" si="329"/>
        <v>0</v>
      </c>
      <c r="CS184" s="20">
        <f t="shared" si="329"/>
        <v>0</v>
      </c>
      <c r="CT184" s="20">
        <f t="shared" si="329"/>
        <v>0</v>
      </c>
      <c r="CU184" s="20">
        <f t="shared" si="329"/>
        <v>0</v>
      </c>
      <c r="CV184" s="20">
        <f t="shared" si="329"/>
        <v>0</v>
      </c>
      <c r="CW184" s="20">
        <f t="shared" si="329"/>
        <v>0</v>
      </c>
      <c r="CX184" s="20">
        <f t="shared" si="329"/>
        <v>0</v>
      </c>
      <c r="CY184" s="20">
        <f t="shared" ref="CY184:DU184" si="330">IF($E184=0,0,$E184*$E$151*CY146)</f>
        <v>0</v>
      </c>
      <c r="CZ184" s="20">
        <f t="shared" si="330"/>
        <v>0</v>
      </c>
      <c r="DA184" s="20">
        <f t="shared" si="330"/>
        <v>0</v>
      </c>
      <c r="DB184" s="20">
        <f t="shared" si="330"/>
        <v>0</v>
      </c>
      <c r="DC184" s="20">
        <f t="shared" si="330"/>
        <v>0</v>
      </c>
      <c r="DD184" s="20">
        <f t="shared" si="330"/>
        <v>0</v>
      </c>
      <c r="DE184" s="20">
        <f t="shared" si="330"/>
        <v>0</v>
      </c>
      <c r="DF184" s="20">
        <f t="shared" si="330"/>
        <v>0</v>
      </c>
      <c r="DG184" s="20">
        <f t="shared" si="330"/>
        <v>0</v>
      </c>
      <c r="DH184" s="20">
        <f t="shared" si="330"/>
        <v>0</v>
      </c>
      <c r="DI184" s="20">
        <f t="shared" si="330"/>
        <v>0</v>
      </c>
      <c r="DJ184" s="20">
        <f t="shared" si="330"/>
        <v>0</v>
      </c>
      <c r="DK184" s="20">
        <f t="shared" si="330"/>
        <v>0</v>
      </c>
      <c r="DL184" s="20">
        <f t="shared" si="330"/>
        <v>0</v>
      </c>
      <c r="DM184" s="20">
        <f t="shared" si="330"/>
        <v>0</v>
      </c>
      <c r="DN184" s="20">
        <f t="shared" si="330"/>
        <v>0</v>
      </c>
      <c r="DO184" s="20">
        <f t="shared" si="330"/>
        <v>0</v>
      </c>
      <c r="DP184" s="20">
        <f t="shared" si="330"/>
        <v>0</v>
      </c>
      <c r="DQ184" s="20">
        <f t="shared" si="330"/>
        <v>0</v>
      </c>
      <c r="DR184" s="20">
        <f t="shared" si="330"/>
        <v>0</v>
      </c>
      <c r="DS184" s="20">
        <f t="shared" si="330"/>
        <v>0</v>
      </c>
      <c r="DT184" s="20">
        <f t="shared" si="330"/>
        <v>0</v>
      </c>
      <c r="DU184" s="20">
        <f t="shared" si="330"/>
        <v>0</v>
      </c>
      <c r="DV184" s="20">
        <f t="shared" ref="DV184" si="331">IF($E184=0,0,$E184*$E$151*DV146)</f>
        <v>0</v>
      </c>
    </row>
    <row r="185" spans="3:126">
      <c r="C185" s="4" t="str">
        <f t="shared" ref="C185:D187" si="332">C43</f>
        <v>Life Enrichment</v>
      </c>
      <c r="D185" s="4" t="str">
        <f t="shared" si="332"/>
        <v>Security</v>
      </c>
      <c r="E185" s="68">
        <v>0</v>
      </c>
      <c r="F185" s="20">
        <f>IF($E185=0,0,$E185*$E$151*F147)</f>
        <v>0</v>
      </c>
      <c r="G185" s="20">
        <f t="shared" ref="G185:AL185" si="333">IF($E185=0,0,$E185*$E$151*G147)</f>
        <v>0</v>
      </c>
      <c r="H185" s="20">
        <f t="shared" si="333"/>
        <v>0</v>
      </c>
      <c r="I185" s="20">
        <f t="shared" si="333"/>
        <v>0</v>
      </c>
      <c r="J185" s="20">
        <f t="shared" si="333"/>
        <v>0</v>
      </c>
      <c r="K185" s="20">
        <f t="shared" si="333"/>
        <v>0</v>
      </c>
      <c r="L185" s="20">
        <f t="shared" si="333"/>
        <v>0</v>
      </c>
      <c r="M185" s="20">
        <f t="shared" si="333"/>
        <v>0</v>
      </c>
      <c r="N185" s="20">
        <f t="shared" si="333"/>
        <v>0</v>
      </c>
      <c r="O185" s="20">
        <f t="shared" si="333"/>
        <v>0</v>
      </c>
      <c r="P185" s="20">
        <f t="shared" si="333"/>
        <v>0</v>
      </c>
      <c r="Q185" s="20">
        <f t="shared" si="333"/>
        <v>0</v>
      </c>
      <c r="R185" s="20">
        <f t="shared" si="333"/>
        <v>0</v>
      </c>
      <c r="S185" s="20">
        <f t="shared" si="333"/>
        <v>0</v>
      </c>
      <c r="T185" s="20">
        <f t="shared" si="333"/>
        <v>0</v>
      </c>
      <c r="U185" s="20">
        <f t="shared" si="333"/>
        <v>0</v>
      </c>
      <c r="V185" s="20">
        <f t="shared" si="333"/>
        <v>0</v>
      </c>
      <c r="W185" s="20">
        <f t="shared" si="333"/>
        <v>0</v>
      </c>
      <c r="X185" s="20">
        <f t="shared" si="333"/>
        <v>0</v>
      </c>
      <c r="Y185" s="20">
        <f t="shared" si="333"/>
        <v>0</v>
      </c>
      <c r="Z185" s="20">
        <f t="shared" si="333"/>
        <v>0</v>
      </c>
      <c r="AA185" s="20">
        <f t="shared" si="333"/>
        <v>0</v>
      </c>
      <c r="AB185" s="20">
        <f t="shared" si="333"/>
        <v>0</v>
      </c>
      <c r="AC185" s="20">
        <f t="shared" si="333"/>
        <v>0</v>
      </c>
      <c r="AD185" s="20">
        <f t="shared" si="333"/>
        <v>0</v>
      </c>
      <c r="AE185" s="20">
        <f t="shared" si="333"/>
        <v>0</v>
      </c>
      <c r="AF185" s="20">
        <f t="shared" si="333"/>
        <v>0</v>
      </c>
      <c r="AG185" s="20">
        <f t="shared" si="333"/>
        <v>0</v>
      </c>
      <c r="AH185" s="20">
        <f t="shared" si="333"/>
        <v>0</v>
      </c>
      <c r="AI185" s="20">
        <f t="shared" si="333"/>
        <v>0</v>
      </c>
      <c r="AJ185" s="20">
        <f t="shared" si="333"/>
        <v>0</v>
      </c>
      <c r="AK185" s="20">
        <f t="shared" si="333"/>
        <v>0</v>
      </c>
      <c r="AL185" s="20">
        <f t="shared" si="333"/>
        <v>0</v>
      </c>
      <c r="AM185" s="20">
        <f t="shared" ref="AM185:BR185" si="334">IF($E185=0,0,$E185*$E$151*AM147)</f>
        <v>0</v>
      </c>
      <c r="AN185" s="20">
        <f t="shared" si="334"/>
        <v>0</v>
      </c>
      <c r="AO185" s="20">
        <f t="shared" si="334"/>
        <v>0</v>
      </c>
      <c r="AP185" s="20">
        <f t="shared" si="334"/>
        <v>0</v>
      </c>
      <c r="AQ185" s="20">
        <f t="shared" si="334"/>
        <v>0</v>
      </c>
      <c r="AR185" s="20">
        <f t="shared" si="334"/>
        <v>0</v>
      </c>
      <c r="AS185" s="20">
        <f t="shared" si="334"/>
        <v>0</v>
      </c>
      <c r="AT185" s="20">
        <f t="shared" si="334"/>
        <v>0</v>
      </c>
      <c r="AU185" s="20">
        <f t="shared" si="334"/>
        <v>0</v>
      </c>
      <c r="AV185" s="20">
        <f t="shared" si="334"/>
        <v>0</v>
      </c>
      <c r="AW185" s="20">
        <f t="shared" si="334"/>
        <v>0</v>
      </c>
      <c r="AX185" s="20">
        <f t="shared" si="334"/>
        <v>0</v>
      </c>
      <c r="AY185" s="20">
        <f t="shared" si="334"/>
        <v>0</v>
      </c>
      <c r="AZ185" s="20">
        <f t="shared" si="334"/>
        <v>0</v>
      </c>
      <c r="BA185" s="20">
        <f t="shared" si="334"/>
        <v>0</v>
      </c>
      <c r="BB185" s="20">
        <f t="shared" si="334"/>
        <v>0</v>
      </c>
      <c r="BC185" s="20">
        <f t="shared" si="334"/>
        <v>0</v>
      </c>
      <c r="BD185" s="20">
        <f t="shared" si="334"/>
        <v>0</v>
      </c>
      <c r="BE185" s="20">
        <f t="shared" si="334"/>
        <v>0</v>
      </c>
      <c r="BF185" s="20">
        <f t="shared" si="334"/>
        <v>0</v>
      </c>
      <c r="BG185" s="20">
        <f t="shared" si="334"/>
        <v>0</v>
      </c>
      <c r="BH185" s="20">
        <f t="shared" si="334"/>
        <v>0</v>
      </c>
      <c r="BI185" s="20">
        <f t="shared" si="334"/>
        <v>0</v>
      </c>
      <c r="BJ185" s="20">
        <f t="shared" si="334"/>
        <v>0</v>
      </c>
      <c r="BK185" s="20">
        <f t="shared" si="334"/>
        <v>0</v>
      </c>
      <c r="BL185" s="20">
        <f t="shared" si="334"/>
        <v>0</v>
      </c>
      <c r="BM185" s="20">
        <f t="shared" si="334"/>
        <v>0</v>
      </c>
      <c r="BN185" s="20">
        <f t="shared" si="334"/>
        <v>0</v>
      </c>
      <c r="BO185" s="20">
        <f t="shared" si="334"/>
        <v>0</v>
      </c>
      <c r="BP185" s="20">
        <f t="shared" si="334"/>
        <v>0</v>
      </c>
      <c r="BQ185" s="20">
        <f t="shared" si="334"/>
        <v>0</v>
      </c>
      <c r="BR185" s="20">
        <f t="shared" si="334"/>
        <v>0</v>
      </c>
      <c r="BS185" s="20">
        <f t="shared" ref="BS185:CX185" si="335">IF($E185=0,0,$E185*$E$151*BS147)</f>
        <v>0</v>
      </c>
      <c r="BT185" s="20">
        <f t="shared" si="335"/>
        <v>0</v>
      </c>
      <c r="BU185" s="20">
        <f t="shared" si="335"/>
        <v>0</v>
      </c>
      <c r="BV185" s="20">
        <f t="shared" si="335"/>
        <v>0</v>
      </c>
      <c r="BW185" s="20">
        <f t="shared" si="335"/>
        <v>0</v>
      </c>
      <c r="BX185" s="20">
        <f t="shared" si="335"/>
        <v>0</v>
      </c>
      <c r="BY185" s="20">
        <f t="shared" si="335"/>
        <v>0</v>
      </c>
      <c r="BZ185" s="20">
        <f t="shared" si="335"/>
        <v>0</v>
      </c>
      <c r="CA185" s="20">
        <f t="shared" si="335"/>
        <v>0</v>
      </c>
      <c r="CB185" s="20">
        <f t="shared" si="335"/>
        <v>0</v>
      </c>
      <c r="CC185" s="20">
        <f t="shared" si="335"/>
        <v>0</v>
      </c>
      <c r="CD185" s="20">
        <f t="shared" si="335"/>
        <v>0</v>
      </c>
      <c r="CE185" s="20">
        <f t="shared" si="335"/>
        <v>0</v>
      </c>
      <c r="CF185" s="20">
        <f t="shared" si="335"/>
        <v>0</v>
      </c>
      <c r="CG185" s="20">
        <f t="shared" si="335"/>
        <v>0</v>
      </c>
      <c r="CH185" s="20">
        <f t="shared" si="335"/>
        <v>0</v>
      </c>
      <c r="CI185" s="20">
        <f t="shared" si="335"/>
        <v>0</v>
      </c>
      <c r="CJ185" s="20">
        <f t="shared" si="335"/>
        <v>0</v>
      </c>
      <c r="CK185" s="20">
        <f t="shared" si="335"/>
        <v>0</v>
      </c>
      <c r="CL185" s="20">
        <f t="shared" si="335"/>
        <v>0</v>
      </c>
      <c r="CM185" s="20">
        <f t="shared" si="335"/>
        <v>0</v>
      </c>
      <c r="CN185" s="20">
        <f t="shared" si="335"/>
        <v>0</v>
      </c>
      <c r="CO185" s="20">
        <f t="shared" si="335"/>
        <v>0</v>
      </c>
      <c r="CP185" s="20">
        <f t="shared" si="335"/>
        <v>0</v>
      </c>
      <c r="CQ185" s="20">
        <f t="shared" si="335"/>
        <v>0</v>
      </c>
      <c r="CR185" s="20">
        <f t="shared" si="335"/>
        <v>0</v>
      </c>
      <c r="CS185" s="20">
        <f t="shared" si="335"/>
        <v>0</v>
      </c>
      <c r="CT185" s="20">
        <f t="shared" si="335"/>
        <v>0</v>
      </c>
      <c r="CU185" s="20">
        <f t="shared" si="335"/>
        <v>0</v>
      </c>
      <c r="CV185" s="20">
        <f t="shared" si="335"/>
        <v>0</v>
      </c>
      <c r="CW185" s="20">
        <f t="shared" si="335"/>
        <v>0</v>
      </c>
      <c r="CX185" s="20">
        <f t="shared" si="335"/>
        <v>0</v>
      </c>
      <c r="CY185" s="20">
        <f t="shared" ref="CY185:DU185" si="336">IF($E185=0,0,$E185*$E$151*CY147)</f>
        <v>0</v>
      </c>
      <c r="CZ185" s="20">
        <f t="shared" si="336"/>
        <v>0</v>
      </c>
      <c r="DA185" s="20">
        <f t="shared" si="336"/>
        <v>0</v>
      </c>
      <c r="DB185" s="20">
        <f t="shared" si="336"/>
        <v>0</v>
      </c>
      <c r="DC185" s="20">
        <f t="shared" si="336"/>
        <v>0</v>
      </c>
      <c r="DD185" s="20">
        <f t="shared" si="336"/>
        <v>0</v>
      </c>
      <c r="DE185" s="20">
        <f t="shared" si="336"/>
        <v>0</v>
      </c>
      <c r="DF185" s="20">
        <f t="shared" si="336"/>
        <v>0</v>
      </c>
      <c r="DG185" s="20">
        <f t="shared" si="336"/>
        <v>0</v>
      </c>
      <c r="DH185" s="20">
        <f t="shared" si="336"/>
        <v>0</v>
      </c>
      <c r="DI185" s="20">
        <f t="shared" si="336"/>
        <v>0</v>
      </c>
      <c r="DJ185" s="20">
        <f t="shared" si="336"/>
        <v>0</v>
      </c>
      <c r="DK185" s="20">
        <f t="shared" si="336"/>
        <v>0</v>
      </c>
      <c r="DL185" s="20">
        <f t="shared" si="336"/>
        <v>0</v>
      </c>
      <c r="DM185" s="20">
        <f t="shared" si="336"/>
        <v>0</v>
      </c>
      <c r="DN185" s="20">
        <f t="shared" si="336"/>
        <v>0</v>
      </c>
      <c r="DO185" s="20">
        <f t="shared" si="336"/>
        <v>0</v>
      </c>
      <c r="DP185" s="20">
        <f t="shared" si="336"/>
        <v>0</v>
      </c>
      <c r="DQ185" s="20">
        <f t="shared" si="336"/>
        <v>0</v>
      </c>
      <c r="DR185" s="20">
        <f t="shared" si="336"/>
        <v>0</v>
      </c>
      <c r="DS185" s="20">
        <f t="shared" si="336"/>
        <v>0</v>
      </c>
      <c r="DT185" s="20">
        <f t="shared" si="336"/>
        <v>0</v>
      </c>
      <c r="DU185" s="20">
        <f t="shared" si="336"/>
        <v>0</v>
      </c>
      <c r="DV185" s="20">
        <f t="shared" ref="DV185" si="337">IF($E185=0,0,$E185*$E$151*DV147)</f>
        <v>0</v>
      </c>
    </row>
    <row r="186" spans="3:126">
      <c r="C186" s="4">
        <f t="shared" si="332"/>
        <v>0</v>
      </c>
      <c r="D186" s="4">
        <f t="shared" si="332"/>
        <v>0</v>
      </c>
      <c r="E186" s="68">
        <v>0</v>
      </c>
      <c r="F186" s="20">
        <f>IF($E186=0,0,$E186*$E$151*F148)</f>
        <v>0</v>
      </c>
      <c r="G186" s="20">
        <f t="shared" ref="G186:AL186" si="338">IF($E186=0,0,$E186*$E$151*G148)</f>
        <v>0</v>
      </c>
      <c r="H186" s="20">
        <f t="shared" si="338"/>
        <v>0</v>
      </c>
      <c r="I186" s="20">
        <f t="shared" si="338"/>
        <v>0</v>
      </c>
      <c r="J186" s="20">
        <f t="shared" si="338"/>
        <v>0</v>
      </c>
      <c r="K186" s="20">
        <f t="shared" si="338"/>
        <v>0</v>
      </c>
      <c r="L186" s="20">
        <f t="shared" si="338"/>
        <v>0</v>
      </c>
      <c r="M186" s="20">
        <f t="shared" si="338"/>
        <v>0</v>
      </c>
      <c r="N186" s="20">
        <f t="shared" si="338"/>
        <v>0</v>
      </c>
      <c r="O186" s="20">
        <f t="shared" si="338"/>
        <v>0</v>
      </c>
      <c r="P186" s="20">
        <f t="shared" si="338"/>
        <v>0</v>
      </c>
      <c r="Q186" s="20">
        <f t="shared" si="338"/>
        <v>0</v>
      </c>
      <c r="R186" s="20">
        <f t="shared" si="338"/>
        <v>0</v>
      </c>
      <c r="S186" s="20">
        <f t="shared" si="338"/>
        <v>0</v>
      </c>
      <c r="T186" s="20">
        <f t="shared" si="338"/>
        <v>0</v>
      </c>
      <c r="U186" s="20">
        <f t="shared" si="338"/>
        <v>0</v>
      </c>
      <c r="V186" s="20">
        <f t="shared" si="338"/>
        <v>0</v>
      </c>
      <c r="W186" s="20">
        <f t="shared" si="338"/>
        <v>0</v>
      </c>
      <c r="X186" s="20">
        <f t="shared" si="338"/>
        <v>0</v>
      </c>
      <c r="Y186" s="20">
        <f t="shared" si="338"/>
        <v>0</v>
      </c>
      <c r="Z186" s="20">
        <f t="shared" si="338"/>
        <v>0</v>
      </c>
      <c r="AA186" s="20">
        <f t="shared" si="338"/>
        <v>0</v>
      </c>
      <c r="AB186" s="20">
        <f t="shared" si="338"/>
        <v>0</v>
      </c>
      <c r="AC186" s="20">
        <f t="shared" si="338"/>
        <v>0</v>
      </c>
      <c r="AD186" s="20">
        <f t="shared" si="338"/>
        <v>0</v>
      </c>
      <c r="AE186" s="20">
        <f t="shared" si="338"/>
        <v>0</v>
      </c>
      <c r="AF186" s="20">
        <f t="shared" si="338"/>
        <v>0</v>
      </c>
      <c r="AG186" s="20">
        <f t="shared" si="338"/>
        <v>0</v>
      </c>
      <c r="AH186" s="20">
        <f t="shared" si="338"/>
        <v>0</v>
      </c>
      <c r="AI186" s="20">
        <f t="shared" si="338"/>
        <v>0</v>
      </c>
      <c r="AJ186" s="20">
        <f t="shared" si="338"/>
        <v>0</v>
      </c>
      <c r="AK186" s="20">
        <f t="shared" si="338"/>
        <v>0</v>
      </c>
      <c r="AL186" s="20">
        <f t="shared" si="338"/>
        <v>0</v>
      </c>
      <c r="AM186" s="20">
        <f t="shared" ref="AM186:BR186" si="339">IF($E186=0,0,$E186*$E$151*AM148)</f>
        <v>0</v>
      </c>
      <c r="AN186" s="20">
        <f t="shared" si="339"/>
        <v>0</v>
      </c>
      <c r="AO186" s="20">
        <f t="shared" si="339"/>
        <v>0</v>
      </c>
      <c r="AP186" s="20">
        <f t="shared" si="339"/>
        <v>0</v>
      </c>
      <c r="AQ186" s="20">
        <f t="shared" si="339"/>
        <v>0</v>
      </c>
      <c r="AR186" s="20">
        <f t="shared" si="339"/>
        <v>0</v>
      </c>
      <c r="AS186" s="20">
        <f t="shared" si="339"/>
        <v>0</v>
      </c>
      <c r="AT186" s="20">
        <f t="shared" si="339"/>
        <v>0</v>
      </c>
      <c r="AU186" s="20">
        <f t="shared" si="339"/>
        <v>0</v>
      </c>
      <c r="AV186" s="20">
        <f t="shared" si="339"/>
        <v>0</v>
      </c>
      <c r="AW186" s="20">
        <f t="shared" si="339"/>
        <v>0</v>
      </c>
      <c r="AX186" s="20">
        <f t="shared" si="339"/>
        <v>0</v>
      </c>
      <c r="AY186" s="20">
        <f t="shared" si="339"/>
        <v>0</v>
      </c>
      <c r="AZ186" s="20">
        <f t="shared" si="339"/>
        <v>0</v>
      </c>
      <c r="BA186" s="20">
        <f t="shared" si="339"/>
        <v>0</v>
      </c>
      <c r="BB186" s="20">
        <f t="shared" si="339"/>
        <v>0</v>
      </c>
      <c r="BC186" s="20">
        <f t="shared" si="339"/>
        <v>0</v>
      </c>
      <c r="BD186" s="20">
        <f t="shared" si="339"/>
        <v>0</v>
      </c>
      <c r="BE186" s="20">
        <f t="shared" si="339"/>
        <v>0</v>
      </c>
      <c r="BF186" s="20">
        <f t="shared" si="339"/>
        <v>0</v>
      </c>
      <c r="BG186" s="20">
        <f t="shared" si="339"/>
        <v>0</v>
      </c>
      <c r="BH186" s="20">
        <f t="shared" si="339"/>
        <v>0</v>
      </c>
      <c r="BI186" s="20">
        <f t="shared" si="339"/>
        <v>0</v>
      </c>
      <c r="BJ186" s="20">
        <f t="shared" si="339"/>
        <v>0</v>
      </c>
      <c r="BK186" s="20">
        <f t="shared" si="339"/>
        <v>0</v>
      </c>
      <c r="BL186" s="20">
        <f t="shared" si="339"/>
        <v>0</v>
      </c>
      <c r="BM186" s="20">
        <f t="shared" si="339"/>
        <v>0</v>
      </c>
      <c r="BN186" s="20">
        <f t="shared" si="339"/>
        <v>0</v>
      </c>
      <c r="BO186" s="20">
        <f t="shared" si="339"/>
        <v>0</v>
      </c>
      <c r="BP186" s="20">
        <f t="shared" si="339"/>
        <v>0</v>
      </c>
      <c r="BQ186" s="20">
        <f t="shared" si="339"/>
        <v>0</v>
      </c>
      <c r="BR186" s="20">
        <f t="shared" si="339"/>
        <v>0</v>
      </c>
      <c r="BS186" s="20">
        <f t="shared" ref="BS186:CX186" si="340">IF($E186=0,0,$E186*$E$151*BS148)</f>
        <v>0</v>
      </c>
      <c r="BT186" s="20">
        <f t="shared" si="340"/>
        <v>0</v>
      </c>
      <c r="BU186" s="20">
        <f t="shared" si="340"/>
        <v>0</v>
      </c>
      <c r="BV186" s="20">
        <f t="shared" si="340"/>
        <v>0</v>
      </c>
      <c r="BW186" s="20">
        <f t="shared" si="340"/>
        <v>0</v>
      </c>
      <c r="BX186" s="20">
        <f t="shared" si="340"/>
        <v>0</v>
      </c>
      <c r="BY186" s="20">
        <f t="shared" si="340"/>
        <v>0</v>
      </c>
      <c r="BZ186" s="20">
        <f t="shared" si="340"/>
        <v>0</v>
      </c>
      <c r="CA186" s="20">
        <f t="shared" si="340"/>
        <v>0</v>
      </c>
      <c r="CB186" s="20">
        <f t="shared" si="340"/>
        <v>0</v>
      </c>
      <c r="CC186" s="20">
        <f t="shared" si="340"/>
        <v>0</v>
      </c>
      <c r="CD186" s="20">
        <f t="shared" si="340"/>
        <v>0</v>
      </c>
      <c r="CE186" s="20">
        <f t="shared" si="340"/>
        <v>0</v>
      </c>
      <c r="CF186" s="20">
        <f t="shared" si="340"/>
        <v>0</v>
      </c>
      <c r="CG186" s="20">
        <f t="shared" si="340"/>
        <v>0</v>
      </c>
      <c r="CH186" s="20">
        <f t="shared" si="340"/>
        <v>0</v>
      </c>
      <c r="CI186" s="20">
        <f t="shared" si="340"/>
        <v>0</v>
      </c>
      <c r="CJ186" s="20">
        <f t="shared" si="340"/>
        <v>0</v>
      </c>
      <c r="CK186" s="20">
        <f t="shared" si="340"/>
        <v>0</v>
      </c>
      <c r="CL186" s="20">
        <f t="shared" si="340"/>
        <v>0</v>
      </c>
      <c r="CM186" s="20">
        <f t="shared" si="340"/>
        <v>0</v>
      </c>
      <c r="CN186" s="20">
        <f t="shared" si="340"/>
        <v>0</v>
      </c>
      <c r="CO186" s="20">
        <f t="shared" si="340"/>
        <v>0</v>
      </c>
      <c r="CP186" s="20">
        <f t="shared" si="340"/>
        <v>0</v>
      </c>
      <c r="CQ186" s="20">
        <f t="shared" si="340"/>
        <v>0</v>
      </c>
      <c r="CR186" s="20">
        <f t="shared" si="340"/>
        <v>0</v>
      </c>
      <c r="CS186" s="20">
        <f t="shared" si="340"/>
        <v>0</v>
      </c>
      <c r="CT186" s="20">
        <f t="shared" si="340"/>
        <v>0</v>
      </c>
      <c r="CU186" s="20">
        <f t="shared" si="340"/>
        <v>0</v>
      </c>
      <c r="CV186" s="20">
        <f t="shared" si="340"/>
        <v>0</v>
      </c>
      <c r="CW186" s="20">
        <f t="shared" si="340"/>
        <v>0</v>
      </c>
      <c r="CX186" s="20">
        <f t="shared" si="340"/>
        <v>0</v>
      </c>
      <c r="CY186" s="20">
        <f t="shared" ref="CY186:DU186" si="341">IF($E186=0,0,$E186*$E$151*CY148)</f>
        <v>0</v>
      </c>
      <c r="CZ186" s="20">
        <f t="shared" si="341"/>
        <v>0</v>
      </c>
      <c r="DA186" s="20">
        <f t="shared" si="341"/>
        <v>0</v>
      </c>
      <c r="DB186" s="20">
        <f t="shared" si="341"/>
        <v>0</v>
      </c>
      <c r="DC186" s="20">
        <f t="shared" si="341"/>
        <v>0</v>
      </c>
      <c r="DD186" s="20">
        <f t="shared" si="341"/>
        <v>0</v>
      </c>
      <c r="DE186" s="20">
        <f t="shared" si="341"/>
        <v>0</v>
      </c>
      <c r="DF186" s="20">
        <f t="shared" si="341"/>
        <v>0</v>
      </c>
      <c r="DG186" s="20">
        <f t="shared" si="341"/>
        <v>0</v>
      </c>
      <c r="DH186" s="20">
        <f t="shared" si="341"/>
        <v>0</v>
      </c>
      <c r="DI186" s="20">
        <f t="shared" si="341"/>
        <v>0</v>
      </c>
      <c r="DJ186" s="20">
        <f t="shared" si="341"/>
        <v>0</v>
      </c>
      <c r="DK186" s="20">
        <f t="shared" si="341"/>
        <v>0</v>
      </c>
      <c r="DL186" s="20">
        <f t="shared" si="341"/>
        <v>0</v>
      </c>
      <c r="DM186" s="20">
        <f t="shared" si="341"/>
        <v>0</v>
      </c>
      <c r="DN186" s="20">
        <f t="shared" si="341"/>
        <v>0</v>
      </c>
      <c r="DO186" s="20">
        <f t="shared" si="341"/>
        <v>0</v>
      </c>
      <c r="DP186" s="20">
        <f t="shared" si="341"/>
        <v>0</v>
      </c>
      <c r="DQ186" s="20">
        <f t="shared" si="341"/>
        <v>0</v>
      </c>
      <c r="DR186" s="20">
        <f t="shared" si="341"/>
        <v>0</v>
      </c>
      <c r="DS186" s="20">
        <f t="shared" si="341"/>
        <v>0</v>
      </c>
      <c r="DT186" s="20">
        <f t="shared" si="341"/>
        <v>0</v>
      </c>
      <c r="DU186" s="20">
        <f t="shared" si="341"/>
        <v>0</v>
      </c>
      <c r="DV186" s="20">
        <f t="shared" ref="DV186" si="342">IF($E186=0,0,$E186*$E$151*DV148)</f>
        <v>0</v>
      </c>
    </row>
    <row r="187" spans="3:126">
      <c r="C187" s="4">
        <f t="shared" si="332"/>
        <v>0</v>
      </c>
      <c r="D187" s="4">
        <f t="shared" si="332"/>
        <v>0</v>
      </c>
      <c r="E187" s="68">
        <v>0</v>
      </c>
      <c r="F187" s="20">
        <f>IF($E187=0,0,$E187*$E$151*F149)</f>
        <v>0</v>
      </c>
      <c r="G187" s="20">
        <f t="shared" ref="G187:AL187" si="343">IF($E187=0,0,$E187*$E$151*G149)</f>
        <v>0</v>
      </c>
      <c r="H187" s="20">
        <f t="shared" si="343"/>
        <v>0</v>
      </c>
      <c r="I187" s="20">
        <f t="shared" si="343"/>
        <v>0</v>
      </c>
      <c r="J187" s="20">
        <f t="shared" si="343"/>
        <v>0</v>
      </c>
      <c r="K187" s="20">
        <f t="shared" si="343"/>
        <v>0</v>
      </c>
      <c r="L187" s="20">
        <f t="shared" si="343"/>
        <v>0</v>
      </c>
      <c r="M187" s="20">
        <f t="shared" si="343"/>
        <v>0</v>
      </c>
      <c r="N187" s="20">
        <f t="shared" si="343"/>
        <v>0</v>
      </c>
      <c r="O187" s="20">
        <f t="shared" si="343"/>
        <v>0</v>
      </c>
      <c r="P187" s="20">
        <f t="shared" si="343"/>
        <v>0</v>
      </c>
      <c r="Q187" s="20">
        <f t="shared" si="343"/>
        <v>0</v>
      </c>
      <c r="R187" s="20">
        <f t="shared" si="343"/>
        <v>0</v>
      </c>
      <c r="S187" s="20">
        <f t="shared" si="343"/>
        <v>0</v>
      </c>
      <c r="T187" s="20">
        <f t="shared" si="343"/>
        <v>0</v>
      </c>
      <c r="U187" s="20">
        <f t="shared" si="343"/>
        <v>0</v>
      </c>
      <c r="V187" s="20">
        <f t="shared" si="343"/>
        <v>0</v>
      </c>
      <c r="W187" s="20">
        <f t="shared" si="343"/>
        <v>0</v>
      </c>
      <c r="X187" s="20">
        <f t="shared" si="343"/>
        <v>0</v>
      </c>
      <c r="Y187" s="20">
        <f t="shared" si="343"/>
        <v>0</v>
      </c>
      <c r="Z187" s="20">
        <f t="shared" si="343"/>
        <v>0</v>
      </c>
      <c r="AA187" s="20">
        <f t="shared" si="343"/>
        <v>0</v>
      </c>
      <c r="AB187" s="20">
        <f t="shared" si="343"/>
        <v>0</v>
      </c>
      <c r="AC187" s="20">
        <f t="shared" si="343"/>
        <v>0</v>
      </c>
      <c r="AD187" s="20">
        <f t="shared" si="343"/>
        <v>0</v>
      </c>
      <c r="AE187" s="20">
        <f t="shared" si="343"/>
        <v>0</v>
      </c>
      <c r="AF187" s="20">
        <f t="shared" si="343"/>
        <v>0</v>
      </c>
      <c r="AG187" s="20">
        <f t="shared" si="343"/>
        <v>0</v>
      </c>
      <c r="AH187" s="20">
        <f t="shared" si="343"/>
        <v>0</v>
      </c>
      <c r="AI187" s="20">
        <f t="shared" si="343"/>
        <v>0</v>
      </c>
      <c r="AJ187" s="20">
        <f t="shared" si="343"/>
        <v>0</v>
      </c>
      <c r="AK187" s="20">
        <f t="shared" si="343"/>
        <v>0</v>
      </c>
      <c r="AL187" s="20">
        <f t="shared" si="343"/>
        <v>0</v>
      </c>
      <c r="AM187" s="20">
        <f t="shared" ref="AM187:BR187" si="344">IF($E187=0,0,$E187*$E$151*AM149)</f>
        <v>0</v>
      </c>
      <c r="AN187" s="20">
        <f t="shared" si="344"/>
        <v>0</v>
      </c>
      <c r="AO187" s="20">
        <f t="shared" si="344"/>
        <v>0</v>
      </c>
      <c r="AP187" s="20">
        <f t="shared" si="344"/>
        <v>0</v>
      </c>
      <c r="AQ187" s="20">
        <f t="shared" si="344"/>
        <v>0</v>
      </c>
      <c r="AR187" s="20">
        <f t="shared" si="344"/>
        <v>0</v>
      </c>
      <c r="AS187" s="20">
        <f t="shared" si="344"/>
        <v>0</v>
      </c>
      <c r="AT187" s="20">
        <f t="shared" si="344"/>
        <v>0</v>
      </c>
      <c r="AU187" s="20">
        <f t="shared" si="344"/>
        <v>0</v>
      </c>
      <c r="AV187" s="20">
        <f t="shared" si="344"/>
        <v>0</v>
      </c>
      <c r="AW187" s="20">
        <f t="shared" si="344"/>
        <v>0</v>
      </c>
      <c r="AX187" s="20">
        <f t="shared" si="344"/>
        <v>0</v>
      </c>
      <c r="AY187" s="20">
        <f t="shared" si="344"/>
        <v>0</v>
      </c>
      <c r="AZ187" s="20">
        <f t="shared" si="344"/>
        <v>0</v>
      </c>
      <c r="BA187" s="20">
        <f t="shared" si="344"/>
        <v>0</v>
      </c>
      <c r="BB187" s="20">
        <f t="shared" si="344"/>
        <v>0</v>
      </c>
      <c r="BC187" s="20">
        <f t="shared" si="344"/>
        <v>0</v>
      </c>
      <c r="BD187" s="20">
        <f t="shared" si="344"/>
        <v>0</v>
      </c>
      <c r="BE187" s="20">
        <f t="shared" si="344"/>
        <v>0</v>
      </c>
      <c r="BF187" s="20">
        <f t="shared" si="344"/>
        <v>0</v>
      </c>
      <c r="BG187" s="20">
        <f t="shared" si="344"/>
        <v>0</v>
      </c>
      <c r="BH187" s="20">
        <f t="shared" si="344"/>
        <v>0</v>
      </c>
      <c r="BI187" s="20">
        <f t="shared" si="344"/>
        <v>0</v>
      </c>
      <c r="BJ187" s="20">
        <f t="shared" si="344"/>
        <v>0</v>
      </c>
      <c r="BK187" s="20">
        <f t="shared" si="344"/>
        <v>0</v>
      </c>
      <c r="BL187" s="20">
        <f t="shared" si="344"/>
        <v>0</v>
      </c>
      <c r="BM187" s="20">
        <f t="shared" si="344"/>
        <v>0</v>
      </c>
      <c r="BN187" s="20">
        <f t="shared" si="344"/>
        <v>0</v>
      </c>
      <c r="BO187" s="20">
        <f t="shared" si="344"/>
        <v>0</v>
      </c>
      <c r="BP187" s="20">
        <f t="shared" si="344"/>
        <v>0</v>
      </c>
      <c r="BQ187" s="20">
        <f t="shared" si="344"/>
        <v>0</v>
      </c>
      <c r="BR187" s="20">
        <f t="shared" si="344"/>
        <v>0</v>
      </c>
      <c r="BS187" s="20">
        <f t="shared" ref="BS187:CX187" si="345">IF($E187=0,0,$E187*$E$151*BS149)</f>
        <v>0</v>
      </c>
      <c r="BT187" s="20">
        <f t="shared" si="345"/>
        <v>0</v>
      </c>
      <c r="BU187" s="20">
        <f t="shared" si="345"/>
        <v>0</v>
      </c>
      <c r="BV187" s="20">
        <f t="shared" si="345"/>
        <v>0</v>
      </c>
      <c r="BW187" s="20">
        <f t="shared" si="345"/>
        <v>0</v>
      </c>
      <c r="BX187" s="20">
        <f t="shared" si="345"/>
        <v>0</v>
      </c>
      <c r="BY187" s="20">
        <f t="shared" si="345"/>
        <v>0</v>
      </c>
      <c r="BZ187" s="20">
        <f t="shared" si="345"/>
        <v>0</v>
      </c>
      <c r="CA187" s="20">
        <f t="shared" si="345"/>
        <v>0</v>
      </c>
      <c r="CB187" s="20">
        <f t="shared" si="345"/>
        <v>0</v>
      </c>
      <c r="CC187" s="20">
        <f t="shared" si="345"/>
        <v>0</v>
      </c>
      <c r="CD187" s="20">
        <f t="shared" si="345"/>
        <v>0</v>
      </c>
      <c r="CE187" s="20">
        <f t="shared" si="345"/>
        <v>0</v>
      </c>
      <c r="CF187" s="20">
        <f t="shared" si="345"/>
        <v>0</v>
      </c>
      <c r="CG187" s="20">
        <f t="shared" si="345"/>
        <v>0</v>
      </c>
      <c r="CH187" s="20">
        <f t="shared" si="345"/>
        <v>0</v>
      </c>
      <c r="CI187" s="20">
        <f t="shared" si="345"/>
        <v>0</v>
      </c>
      <c r="CJ187" s="20">
        <f t="shared" si="345"/>
        <v>0</v>
      </c>
      <c r="CK187" s="20">
        <f t="shared" si="345"/>
        <v>0</v>
      </c>
      <c r="CL187" s="20">
        <f t="shared" si="345"/>
        <v>0</v>
      </c>
      <c r="CM187" s="20">
        <f t="shared" si="345"/>
        <v>0</v>
      </c>
      <c r="CN187" s="20">
        <f t="shared" si="345"/>
        <v>0</v>
      </c>
      <c r="CO187" s="20">
        <f t="shared" si="345"/>
        <v>0</v>
      </c>
      <c r="CP187" s="20">
        <f t="shared" si="345"/>
        <v>0</v>
      </c>
      <c r="CQ187" s="20">
        <f t="shared" si="345"/>
        <v>0</v>
      </c>
      <c r="CR187" s="20">
        <f t="shared" si="345"/>
        <v>0</v>
      </c>
      <c r="CS187" s="20">
        <f t="shared" si="345"/>
        <v>0</v>
      </c>
      <c r="CT187" s="20">
        <f t="shared" si="345"/>
        <v>0</v>
      </c>
      <c r="CU187" s="20">
        <f t="shared" si="345"/>
        <v>0</v>
      </c>
      <c r="CV187" s="20">
        <f t="shared" si="345"/>
        <v>0</v>
      </c>
      <c r="CW187" s="20">
        <f t="shared" si="345"/>
        <v>0</v>
      </c>
      <c r="CX187" s="20">
        <f t="shared" si="345"/>
        <v>0</v>
      </c>
      <c r="CY187" s="20">
        <f t="shared" ref="CY187:DU187" si="346">IF($E187=0,0,$E187*$E$151*CY149)</f>
        <v>0</v>
      </c>
      <c r="CZ187" s="20">
        <f t="shared" si="346"/>
        <v>0</v>
      </c>
      <c r="DA187" s="20">
        <f t="shared" si="346"/>
        <v>0</v>
      </c>
      <c r="DB187" s="20">
        <f t="shared" si="346"/>
        <v>0</v>
      </c>
      <c r="DC187" s="20">
        <f t="shared" si="346"/>
        <v>0</v>
      </c>
      <c r="DD187" s="20">
        <f t="shared" si="346"/>
        <v>0</v>
      </c>
      <c r="DE187" s="20">
        <f t="shared" si="346"/>
        <v>0</v>
      </c>
      <c r="DF187" s="20">
        <f t="shared" si="346"/>
        <v>0</v>
      </c>
      <c r="DG187" s="20">
        <f t="shared" si="346"/>
        <v>0</v>
      </c>
      <c r="DH187" s="20">
        <f t="shared" si="346"/>
        <v>0</v>
      </c>
      <c r="DI187" s="20">
        <f t="shared" si="346"/>
        <v>0</v>
      </c>
      <c r="DJ187" s="20">
        <f t="shared" si="346"/>
        <v>0</v>
      </c>
      <c r="DK187" s="20">
        <f t="shared" si="346"/>
        <v>0</v>
      </c>
      <c r="DL187" s="20">
        <f t="shared" si="346"/>
        <v>0</v>
      </c>
      <c r="DM187" s="20">
        <f t="shared" si="346"/>
        <v>0</v>
      </c>
      <c r="DN187" s="20">
        <f t="shared" si="346"/>
        <v>0</v>
      </c>
      <c r="DO187" s="20">
        <f t="shared" si="346"/>
        <v>0</v>
      </c>
      <c r="DP187" s="20">
        <f t="shared" si="346"/>
        <v>0</v>
      </c>
      <c r="DQ187" s="20">
        <f t="shared" si="346"/>
        <v>0</v>
      </c>
      <c r="DR187" s="20">
        <f t="shared" si="346"/>
        <v>0</v>
      </c>
      <c r="DS187" s="20">
        <f t="shared" si="346"/>
        <v>0</v>
      </c>
      <c r="DT187" s="20">
        <f t="shared" si="346"/>
        <v>0</v>
      </c>
      <c r="DU187" s="20">
        <f t="shared" si="346"/>
        <v>0</v>
      </c>
      <c r="DV187" s="20">
        <f t="shared" ref="DV187" si="347">IF($E187=0,0,$E187*$E$151*DV149)</f>
        <v>0</v>
      </c>
    </row>
  </sheetData>
  <conditionalFormatting sqref="C12:D42">
    <cfRule type="expression" dxfId="22" priority="19">
      <formula>MOD(ROW(),2)=0</formula>
    </cfRule>
  </conditionalFormatting>
  <conditionalFormatting sqref="C56:D89">
    <cfRule type="expression" dxfId="21" priority="16">
      <formula>MOD(ROW(),2)=0</formula>
    </cfRule>
  </conditionalFormatting>
  <conditionalFormatting sqref="C154:D187">
    <cfRule type="expression" dxfId="20" priority="5">
      <formula>MOD(ROW(),2)=0</formula>
    </cfRule>
  </conditionalFormatting>
  <conditionalFormatting sqref="C116:DV149">
    <cfRule type="expression" dxfId="19" priority="6">
      <formula>MOD(ROW(),2)=0</formula>
    </cfRule>
  </conditionalFormatting>
  <conditionalFormatting sqref="E61">
    <cfRule type="expression" dxfId="18" priority="4">
      <formula>MOD(ROW(),2)=0</formula>
    </cfRule>
  </conditionalFormatting>
  <conditionalFormatting sqref="E80">
    <cfRule type="expression" dxfId="17" priority="14">
      <formula>MOD(ROW(),2)=0</formula>
    </cfRule>
  </conditionalFormatting>
  <conditionalFormatting sqref="E82:E84">
    <cfRule type="expression" dxfId="16" priority="11">
      <formula>MOD(ROW(),2)=0</formula>
    </cfRule>
  </conditionalFormatting>
  <conditionalFormatting sqref="F12:DV45">
    <cfRule type="expression" dxfId="15" priority="26">
      <formula>MOD(ROW(),2)=0</formula>
    </cfRule>
  </conditionalFormatting>
  <conditionalFormatting sqref="F56:DV89">
    <cfRule type="expression" dxfId="14" priority="1">
      <formula>MOD(ROW(),2)=0</formula>
    </cfRule>
  </conditionalFormatting>
  <conditionalFormatting sqref="F154:DV187">
    <cfRule type="expression" dxfId="13" priority="27">
      <formula>MOD(ROW(),2)=0</formula>
    </cfRule>
  </conditionalFormatting>
  <conditionalFormatting sqref="DV35:DV45">
    <cfRule type="expression" dxfId="12" priority="30">
      <formula>MOD(ROW(),2)=0</formula>
    </cfRule>
  </conditionalFormatting>
  <dataValidations count="1">
    <dataValidation type="list" allowBlank="1" showInputMessage="1" showErrorMessage="1" sqref="C43:C45" xr:uid="{244FE4D3-CB07-4BE5-BE09-25D82CB1408A}">
      <formula1>"Life Enrichment,Culinary,Sales,Administrative,Housekeeping,R&amp;M,Wellness"</formula1>
    </dataValidation>
  </dataValidations>
  <pageMargins left="0.7" right="0.7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4EE7-6642-4160-9C1A-A7A95C1C8CB0}">
  <dimension ref="B2:M21"/>
  <sheetViews>
    <sheetView showGridLines="0" view="pageBreakPreview" zoomScale="130" zoomScaleNormal="100" zoomScaleSheetLayoutView="130" workbookViewId="0">
      <selection activeCell="C12" sqref="C12"/>
    </sheetView>
  </sheetViews>
  <sheetFormatPr defaultColWidth="9.140625" defaultRowHeight="13.5"/>
  <cols>
    <col min="1" max="1" width="4.28515625" style="1" customWidth="1"/>
    <col min="2" max="2" width="25.7109375" style="1" bestFit="1" customWidth="1"/>
    <col min="3" max="3" width="12.140625" style="1" bestFit="1" customWidth="1"/>
    <col min="4" max="13" width="12.28515625" style="1" bestFit="1" customWidth="1"/>
    <col min="14" max="16384" width="9.140625" style="1"/>
  </cols>
  <sheetData>
    <row r="2" spans="2:13">
      <c r="B2" s="65" t="s">
        <v>105</v>
      </c>
      <c r="C2" s="67">
        <f>YEAR(C3)</f>
        <v>2026</v>
      </c>
      <c r="D2" s="67">
        <f>YEAR(D3)</f>
        <v>2027</v>
      </c>
      <c r="E2" s="67">
        <f t="shared" ref="E2:G2" si="0">YEAR(E3)</f>
        <v>2028</v>
      </c>
      <c r="F2" s="67">
        <f t="shared" si="0"/>
        <v>2029</v>
      </c>
      <c r="G2" s="67">
        <f t="shared" si="0"/>
        <v>2030</v>
      </c>
      <c r="H2" s="67">
        <f t="shared" ref="H2" si="1">YEAR(H3)</f>
        <v>2031</v>
      </c>
      <c r="I2" s="67">
        <f t="shared" ref="I2" si="2">YEAR(I3)</f>
        <v>2032</v>
      </c>
      <c r="J2" s="67">
        <f t="shared" ref="J2" si="3">YEAR(J3)</f>
        <v>2033</v>
      </c>
      <c r="K2" s="67">
        <f t="shared" ref="K2" si="4">YEAR(K3)</f>
        <v>2034</v>
      </c>
      <c r="L2" s="67">
        <f t="shared" ref="L2:M2" si="5">YEAR(L3)</f>
        <v>2035</v>
      </c>
      <c r="M2" s="67">
        <f t="shared" si="5"/>
        <v>2036</v>
      </c>
    </row>
    <row r="3" spans="2:13">
      <c r="B3" s="65" t="s">
        <v>316</v>
      </c>
      <c r="C3" s="181">
        <f>Assumptions!$D$14</f>
        <v>46174</v>
      </c>
      <c r="D3" s="181">
        <f>EOMONTH(C3,12)</f>
        <v>46568</v>
      </c>
      <c r="E3" s="181">
        <f t="shared" ref="E3:G3" si="6">EOMONTH(D3,12)</f>
        <v>46934</v>
      </c>
      <c r="F3" s="181">
        <f t="shared" si="6"/>
        <v>47299</v>
      </c>
      <c r="G3" s="181">
        <f t="shared" si="6"/>
        <v>47664</v>
      </c>
      <c r="H3" s="181">
        <f t="shared" ref="H3:M3" si="7">EOMONTH(G3,12)</f>
        <v>48029</v>
      </c>
      <c r="I3" s="181">
        <f t="shared" si="7"/>
        <v>48395</v>
      </c>
      <c r="J3" s="181">
        <f t="shared" si="7"/>
        <v>48760</v>
      </c>
      <c r="K3" s="181">
        <f t="shared" si="7"/>
        <v>49125</v>
      </c>
      <c r="L3" s="181">
        <f t="shared" si="7"/>
        <v>49490</v>
      </c>
      <c r="M3" s="181">
        <f t="shared" si="7"/>
        <v>49856</v>
      </c>
    </row>
    <row r="4" spans="2:13">
      <c r="B4" s="163" t="s">
        <v>519</v>
      </c>
      <c r="C4" s="183">
        <f>INDEX('Development Costs'!$Q$8:$EG$11,1,MATCH(EOMONTH('Real Estate Taxes'!C3,0),'Development Costs'!$Q$11:$EG$11,0))</f>
        <v>0</v>
      </c>
      <c r="D4" s="183">
        <f>INDEX('Development Costs'!$Q$8:$EG$11,1,MATCH(EOMONTH('Real Estate Taxes'!D3,0),'Development Costs'!$Q$11:$EG$11,0))</f>
        <v>0.37000000000000005</v>
      </c>
      <c r="E4" s="183">
        <f>INDEX('Development Costs'!$Q$8:$EG$11,1,MATCH(EOMONTH('Real Estate Taxes'!E3,0),'Development Costs'!$Q$11:$EG$11,0))</f>
        <v>1.0000000000000002</v>
      </c>
      <c r="F4" s="183">
        <f>INDEX('Development Costs'!$Q$8:$EG$11,1,MATCH(EOMONTH('Real Estate Taxes'!F3,0),'Development Costs'!$Q$11:$EG$11,0))</f>
        <v>1.0000000000000002</v>
      </c>
      <c r="G4" s="183">
        <f>INDEX('Development Costs'!$Q$8:$EG$11,1,MATCH(EOMONTH('Real Estate Taxes'!G3,0),'Development Costs'!$Q$11:$EG$11,0))</f>
        <v>1.0000000000000002</v>
      </c>
      <c r="H4" s="183">
        <f>INDEX('Development Costs'!$Q$8:$EG$11,1,MATCH(EOMONTH('Real Estate Taxes'!H3,0),'Development Costs'!$Q$11:$EG$11,0))</f>
        <v>1.0000000000000002</v>
      </c>
      <c r="I4" s="183">
        <f>INDEX('Development Costs'!$Q$8:$EG$11,1,MATCH(EOMONTH('Real Estate Taxes'!I3,0),'Development Costs'!$Q$11:$EG$11,0))</f>
        <v>1.0000000000000002</v>
      </c>
      <c r="J4" s="183">
        <f>INDEX('Development Costs'!$Q$8:$EG$11,1,MATCH(EOMONTH('Real Estate Taxes'!J3,0),'Development Costs'!$Q$11:$EG$11,0))</f>
        <v>1.0000000000000002</v>
      </c>
      <c r="K4" s="183">
        <f>INDEX('Development Costs'!$Q$8:$EG$11,1,MATCH(EOMONTH('Real Estate Taxes'!K3,0),'Development Costs'!$Q$11:$EG$11,0))</f>
        <v>1.0000000000000002</v>
      </c>
      <c r="L4" s="183">
        <f>INDEX('Development Costs'!$Q$8:$EG$11,1,MATCH(EOMONTH('Real Estate Taxes'!L3,0),'Development Costs'!$Q$11:$EG$11,0))</f>
        <v>1.0000000000000002</v>
      </c>
      <c r="M4" s="183">
        <f>INDEX('Development Costs'!$Q$8:$EG$11,1,MATCH(EOMONTH('Real Estate Taxes'!M3,0),'Development Costs'!$Q$11:$EG$11,0))</f>
        <v>1.0000000000000002</v>
      </c>
    </row>
    <row r="5" spans="2:13">
      <c r="B5" s="1" t="s">
        <v>516</v>
      </c>
      <c r="C5" s="71">
        <v>10000000</v>
      </c>
      <c r="D5" s="71">
        <v>10000000</v>
      </c>
      <c r="E5" s="71">
        <v>50000000</v>
      </c>
      <c r="F5" s="71">
        <f>E5*1.02</f>
        <v>51000000</v>
      </c>
      <c r="G5" s="71">
        <f t="shared" ref="G5:M5" si="8">F5*1.02</f>
        <v>52020000</v>
      </c>
      <c r="H5" s="71">
        <f t="shared" si="8"/>
        <v>53060400</v>
      </c>
      <c r="I5" s="71">
        <f t="shared" si="8"/>
        <v>54121608</v>
      </c>
      <c r="J5" s="71">
        <f t="shared" si="8"/>
        <v>55204040.160000004</v>
      </c>
      <c r="K5" s="71">
        <f t="shared" si="8"/>
        <v>56308120.963200003</v>
      </c>
      <c r="L5" s="71">
        <f t="shared" si="8"/>
        <v>57434283.382464007</v>
      </c>
      <c r="M5" s="71">
        <f t="shared" si="8"/>
        <v>58582969.050113291</v>
      </c>
    </row>
    <row r="6" spans="2:13">
      <c r="B6" s="54" t="s">
        <v>520</v>
      </c>
      <c r="C6" s="182">
        <f>C5/'Investment Summary'!$D$11</f>
        <v>54054.054054054053</v>
      </c>
      <c r="D6" s="182">
        <f>D5/'Investment Summary'!$D$11</f>
        <v>54054.054054054053</v>
      </c>
      <c r="E6" s="182">
        <f>E5/'Investment Summary'!$D$11</f>
        <v>270270.2702702703</v>
      </c>
      <c r="F6" s="182">
        <f>F5/'Investment Summary'!$D$11</f>
        <v>275675.67567567568</v>
      </c>
      <c r="G6" s="182">
        <f>G5/'Investment Summary'!$D$11</f>
        <v>281189.18918918917</v>
      </c>
      <c r="H6" s="182">
        <f>H5/'Investment Summary'!$D$11</f>
        <v>286812.97297297296</v>
      </c>
      <c r="I6" s="182">
        <f>I5/'Investment Summary'!$D$11</f>
        <v>292549.23243243241</v>
      </c>
      <c r="J6" s="182">
        <f>J5/'Investment Summary'!$D$11</f>
        <v>298400.21708108112</v>
      </c>
      <c r="K6" s="182">
        <f>K5/'Investment Summary'!$D$11</f>
        <v>304368.22142270271</v>
      </c>
      <c r="L6" s="182">
        <f>L5/'Investment Summary'!$D$11</f>
        <v>310455.58585115679</v>
      </c>
      <c r="M6" s="182">
        <f>M5/'Investment Summary'!$D$11</f>
        <v>316664.69756817992</v>
      </c>
    </row>
    <row r="7" spans="2:13">
      <c r="B7" s="1" t="s">
        <v>517</v>
      </c>
      <c r="C7" s="71">
        <f>C5</f>
        <v>10000000</v>
      </c>
      <c r="D7" s="71">
        <f t="shared" ref="D7:M7" si="9">D5</f>
        <v>10000000</v>
      </c>
      <c r="E7" s="71">
        <f t="shared" si="9"/>
        <v>50000000</v>
      </c>
      <c r="F7" s="71">
        <f t="shared" si="9"/>
        <v>51000000</v>
      </c>
      <c r="G7" s="71">
        <f t="shared" si="9"/>
        <v>52020000</v>
      </c>
      <c r="H7" s="71">
        <f t="shared" si="9"/>
        <v>53060400</v>
      </c>
      <c r="I7" s="71">
        <f t="shared" si="9"/>
        <v>54121608</v>
      </c>
      <c r="J7" s="71">
        <f t="shared" si="9"/>
        <v>55204040.160000004</v>
      </c>
      <c r="K7" s="71">
        <f t="shared" si="9"/>
        <v>56308120.963200003</v>
      </c>
      <c r="L7" s="71">
        <f t="shared" si="9"/>
        <v>57434283.382464007</v>
      </c>
      <c r="M7" s="71">
        <f t="shared" si="9"/>
        <v>58582969.050113291</v>
      </c>
    </row>
    <row r="8" spans="2:13">
      <c r="B8" s="54" t="s">
        <v>521</v>
      </c>
      <c r="C8" s="182">
        <f>C7/'Investment Summary'!$D$11</f>
        <v>54054.054054054053</v>
      </c>
      <c r="D8" s="182">
        <f>D7/'Investment Summary'!$D$11</f>
        <v>54054.054054054053</v>
      </c>
      <c r="E8" s="182">
        <f>E7/'Investment Summary'!$D$11</f>
        <v>270270.2702702703</v>
      </c>
      <c r="F8" s="182">
        <f>F7/'Investment Summary'!$D$11</f>
        <v>275675.67567567568</v>
      </c>
      <c r="G8" s="182">
        <f>G7/'Investment Summary'!$D$11</f>
        <v>281189.18918918917</v>
      </c>
      <c r="H8" s="182">
        <f>H7/'Investment Summary'!$D$11</f>
        <v>286812.97297297296</v>
      </c>
      <c r="I8" s="182">
        <f>I7/'Investment Summary'!$D$11</f>
        <v>292549.23243243241</v>
      </c>
      <c r="J8" s="182">
        <f>J7/'Investment Summary'!$D$11</f>
        <v>298400.21708108112</v>
      </c>
      <c r="K8" s="182">
        <f>K7/'Investment Summary'!$D$11</f>
        <v>304368.22142270271</v>
      </c>
      <c r="L8" s="182">
        <f>L7/'Investment Summary'!$D$11</f>
        <v>310455.58585115679</v>
      </c>
      <c r="M8" s="182">
        <f>M7/'Investment Summary'!$D$11</f>
        <v>316664.69756817992</v>
      </c>
    </row>
    <row r="9" spans="2:13">
      <c r="B9" s="1" t="s">
        <v>518</v>
      </c>
      <c r="C9" s="401">
        <v>0.02</v>
      </c>
      <c r="D9" s="401">
        <v>0.02</v>
      </c>
      <c r="E9" s="401">
        <v>0.02</v>
      </c>
      <c r="F9" s="401">
        <v>0.02</v>
      </c>
      <c r="G9" s="401">
        <v>0.02</v>
      </c>
      <c r="H9" s="401">
        <v>0.02</v>
      </c>
      <c r="I9" s="401">
        <v>0.02</v>
      </c>
      <c r="J9" s="401">
        <v>0.02</v>
      </c>
      <c r="K9" s="401">
        <v>0.02</v>
      </c>
      <c r="L9" s="401">
        <v>0.02</v>
      </c>
      <c r="M9" s="401">
        <v>0.02</v>
      </c>
    </row>
    <row r="10" spans="2:13">
      <c r="B10" s="1" t="s">
        <v>637</v>
      </c>
      <c r="C10" s="71">
        <f>C9*C7</f>
        <v>200000</v>
      </c>
      <c r="D10" s="71">
        <f t="shared" ref="D10:M10" si="10">D9*D7</f>
        <v>200000</v>
      </c>
      <c r="E10" s="71">
        <f t="shared" si="10"/>
        <v>1000000</v>
      </c>
      <c r="F10" s="71">
        <f t="shared" si="10"/>
        <v>1020000</v>
      </c>
      <c r="G10" s="71">
        <f t="shared" si="10"/>
        <v>1040400</v>
      </c>
      <c r="H10" s="71">
        <f t="shared" si="10"/>
        <v>1061208</v>
      </c>
      <c r="I10" s="71">
        <f t="shared" si="10"/>
        <v>1082432.1599999999</v>
      </c>
      <c r="J10" s="71">
        <f t="shared" si="10"/>
        <v>1104080.8032000002</v>
      </c>
      <c r="K10" s="71">
        <f t="shared" si="10"/>
        <v>1126162.4192640001</v>
      </c>
      <c r="L10" s="71">
        <f t="shared" si="10"/>
        <v>1148685.66764928</v>
      </c>
      <c r="M10" s="71">
        <f t="shared" si="10"/>
        <v>1171659.3810022657</v>
      </c>
    </row>
    <row r="11" spans="2:13">
      <c r="B11" s="54" t="s">
        <v>309</v>
      </c>
      <c r="C11" s="182">
        <f>C10/'Investment Summary'!$D$11</f>
        <v>1081.081081081081</v>
      </c>
      <c r="D11" s="182">
        <f>D10/'Investment Summary'!$D$11</f>
        <v>1081.081081081081</v>
      </c>
      <c r="E11" s="182">
        <f>E10/'Investment Summary'!$D$11</f>
        <v>5405.405405405405</v>
      </c>
      <c r="F11" s="182">
        <f>F10/'Investment Summary'!$D$11</f>
        <v>5513.5135135135133</v>
      </c>
      <c r="G11" s="182">
        <f>G10/'Investment Summary'!$D$11</f>
        <v>5623.7837837837842</v>
      </c>
      <c r="H11" s="182">
        <f>H10/'Investment Summary'!$D$11</f>
        <v>5736.2594594594593</v>
      </c>
      <c r="I11" s="182">
        <f>I10/'Investment Summary'!$D$11</f>
        <v>5850.9846486486485</v>
      </c>
      <c r="J11" s="182">
        <f>J10/'Investment Summary'!$D$11</f>
        <v>5968.0043416216231</v>
      </c>
      <c r="K11" s="182">
        <f>K10/'Investment Summary'!$D$11</f>
        <v>6087.3644284540551</v>
      </c>
      <c r="L11" s="182">
        <f>L10/'Investment Summary'!$D$11</f>
        <v>6209.1117170231355</v>
      </c>
      <c r="M11" s="182">
        <f>M10/'Investment Summary'!$D$11</f>
        <v>6333.2939513635984</v>
      </c>
    </row>
    <row r="12" spans="2:13"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2:13" ht="15.75">
      <c r="C13" s="75" t="s">
        <v>568</v>
      </c>
      <c r="D13" s="77"/>
      <c r="F13" s="19"/>
    </row>
    <row r="14" spans="2:13">
      <c r="C14" s="78" t="s">
        <v>458</v>
      </c>
      <c r="D14" s="133">
        <f>'Investment Summary'!$M$7</f>
        <v>0.14207963347434999</v>
      </c>
      <c r="F14" s="99"/>
    </row>
    <row r="15" spans="2:13">
      <c r="C15" s="84" t="s">
        <v>460</v>
      </c>
      <c r="D15" s="224">
        <f ca="1">'Investment Summary'!$M$8</f>
        <v>0.28919991850852966</v>
      </c>
    </row>
    <row r="17" spans="2:5">
      <c r="B17" s="1" t="s">
        <v>686</v>
      </c>
    </row>
    <row r="18" spans="2:5">
      <c r="B18" s="1" t="s">
        <v>687</v>
      </c>
    </row>
    <row r="19" spans="2:5">
      <c r="B19" s="1" t="s">
        <v>751</v>
      </c>
      <c r="E19" s="445"/>
    </row>
    <row r="20" spans="2:5">
      <c r="B20" s="1" t="s">
        <v>688</v>
      </c>
      <c r="E20" s="445"/>
    </row>
    <row r="21" spans="2:5">
      <c r="B21" s="1" t="s">
        <v>689</v>
      </c>
    </row>
  </sheetData>
  <pageMargins left="0.7" right="0.7" top="0.75" bottom="0.75" header="0.3" footer="0.3"/>
  <pageSetup scale="5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E985C-6B5B-476A-AA28-56D8FC294993}">
  <dimension ref="B2:F125"/>
  <sheetViews>
    <sheetView showGridLines="0" view="pageBreakPreview" topLeftCell="A13" zoomScaleNormal="100" zoomScaleSheetLayoutView="100" workbookViewId="0">
      <selection activeCell="D5" sqref="D5:D14"/>
    </sheetView>
  </sheetViews>
  <sheetFormatPr defaultColWidth="9.140625" defaultRowHeight="13.5"/>
  <cols>
    <col min="1" max="1" width="3" style="1" customWidth="1"/>
    <col min="2" max="2" width="13.28515625" style="3" customWidth="1"/>
    <col min="3" max="3" width="14.28515625" style="3" bestFit="1" customWidth="1"/>
    <col min="4" max="4" width="34.28515625" style="3" bestFit="1" customWidth="1"/>
    <col min="5" max="5" width="11.7109375" style="3" bestFit="1" customWidth="1"/>
    <col min="6" max="6" width="14.85546875" style="3" bestFit="1" customWidth="1"/>
    <col min="7" max="16384" width="9.140625" style="1"/>
  </cols>
  <sheetData>
    <row r="2" spans="2:6">
      <c r="B2" s="3" t="s">
        <v>562</v>
      </c>
      <c r="C2" s="72">
        <v>45821</v>
      </c>
    </row>
    <row r="4" spans="2:6">
      <c r="B4" s="67" t="s">
        <v>316</v>
      </c>
      <c r="C4" s="67" t="s">
        <v>558</v>
      </c>
      <c r="D4" s="67" t="s">
        <v>555</v>
      </c>
      <c r="E4" s="67" t="s">
        <v>556</v>
      </c>
      <c r="F4" s="67" t="s">
        <v>557</v>
      </c>
    </row>
    <row r="5" spans="2:6">
      <c r="B5" s="72">
        <v>45824</v>
      </c>
      <c r="C5" s="149">
        <f>EOMONTH(B5,0)</f>
        <v>45838</v>
      </c>
      <c r="D5" s="69">
        <v>4.3099999999999999E-2</v>
      </c>
      <c r="E5" s="69">
        <v>2.5000000000000001E-3</v>
      </c>
      <c r="F5" s="221">
        <f>D5+E5</f>
        <v>4.5600000000000002E-2</v>
      </c>
    </row>
    <row r="6" spans="2:6">
      <c r="B6" s="72">
        <v>45854</v>
      </c>
      <c r="C6" s="149">
        <f t="shared" ref="C6:C69" si="0">EOMONTH(B6,0)</f>
        <v>45869</v>
      </c>
      <c r="D6" s="69">
        <v>4.2900000000000001E-2</v>
      </c>
      <c r="E6" s="69">
        <v>2.5000000000000001E-3</v>
      </c>
      <c r="F6" s="221">
        <f t="shared" ref="F6:F69" si="1">D6+E6</f>
        <v>4.5400000000000003E-2</v>
      </c>
    </row>
    <row r="7" spans="2:6">
      <c r="B7" s="72">
        <v>45887</v>
      </c>
      <c r="C7" s="149">
        <f t="shared" si="0"/>
        <v>45900</v>
      </c>
      <c r="D7" s="69">
        <v>4.2500000000000003E-2</v>
      </c>
      <c r="E7" s="69">
        <v>2.5000000000000001E-3</v>
      </c>
      <c r="F7" s="221">
        <f t="shared" si="1"/>
        <v>4.5000000000000005E-2</v>
      </c>
    </row>
    <row r="8" spans="2:6">
      <c r="B8" s="72">
        <v>45916</v>
      </c>
      <c r="C8" s="149">
        <f t="shared" si="0"/>
        <v>45930</v>
      </c>
      <c r="D8" s="69">
        <v>4.1700000000000001E-2</v>
      </c>
      <c r="E8" s="69">
        <v>2.5000000000000001E-3</v>
      </c>
      <c r="F8" s="221">
        <f t="shared" si="1"/>
        <v>4.4200000000000003E-2</v>
      </c>
    </row>
    <row r="9" spans="2:6">
      <c r="B9" s="72">
        <v>45946</v>
      </c>
      <c r="C9" s="149">
        <f t="shared" si="0"/>
        <v>45961</v>
      </c>
      <c r="D9" s="69">
        <v>4.07E-2</v>
      </c>
      <c r="E9" s="69">
        <v>2.5000000000000001E-3</v>
      </c>
      <c r="F9" s="221">
        <f t="shared" si="1"/>
        <v>4.3200000000000002E-2</v>
      </c>
    </row>
    <row r="10" spans="2:6">
      <c r="B10" s="72">
        <v>45978</v>
      </c>
      <c r="C10" s="149">
        <f t="shared" si="0"/>
        <v>45991</v>
      </c>
      <c r="D10" s="69">
        <v>3.9600000000000003E-2</v>
      </c>
      <c r="E10" s="69">
        <v>2.5000000000000001E-3</v>
      </c>
      <c r="F10" s="221">
        <f t="shared" si="1"/>
        <v>4.2100000000000005E-2</v>
      </c>
    </row>
    <row r="11" spans="2:6">
      <c r="B11" s="72">
        <v>46007</v>
      </c>
      <c r="C11" s="149">
        <f t="shared" si="0"/>
        <v>46022</v>
      </c>
      <c r="D11" s="69">
        <v>3.7999999999999999E-2</v>
      </c>
      <c r="E11" s="69">
        <v>2.5000000000000001E-3</v>
      </c>
      <c r="F11" s="221">
        <f t="shared" si="1"/>
        <v>4.0500000000000001E-2</v>
      </c>
    </row>
    <row r="12" spans="2:6">
      <c r="B12" s="72">
        <v>46038</v>
      </c>
      <c r="C12" s="149">
        <f t="shared" si="0"/>
        <v>46053</v>
      </c>
      <c r="D12" s="69">
        <v>3.7999999999999999E-2</v>
      </c>
      <c r="E12" s="69">
        <v>2.5000000000000001E-3</v>
      </c>
      <c r="F12" s="221">
        <f t="shared" si="1"/>
        <v>4.0500000000000001E-2</v>
      </c>
    </row>
    <row r="13" spans="2:6">
      <c r="B13" s="72">
        <v>46070</v>
      </c>
      <c r="C13" s="149">
        <f t="shared" si="0"/>
        <v>46081</v>
      </c>
      <c r="D13" s="69">
        <v>3.7999999999999999E-2</v>
      </c>
      <c r="E13" s="69">
        <v>2.5000000000000001E-3</v>
      </c>
      <c r="F13" s="221">
        <f t="shared" si="1"/>
        <v>4.0500000000000001E-2</v>
      </c>
    </row>
    <row r="14" spans="2:6">
      <c r="B14" s="72">
        <v>46097</v>
      </c>
      <c r="C14" s="149">
        <f t="shared" si="0"/>
        <v>46112</v>
      </c>
      <c r="D14" s="69">
        <v>3.5900000000000001E-2</v>
      </c>
      <c r="E14" s="69">
        <v>2.5000000000000001E-3</v>
      </c>
      <c r="F14" s="221">
        <f t="shared" si="1"/>
        <v>3.8400000000000004E-2</v>
      </c>
    </row>
    <row r="15" spans="2:6">
      <c r="B15" s="72">
        <v>46128</v>
      </c>
      <c r="C15" s="149">
        <f t="shared" si="0"/>
        <v>46142</v>
      </c>
      <c r="D15" s="69">
        <v>3.5799999999999998E-2</v>
      </c>
      <c r="E15" s="69">
        <v>2.5000000000000001E-3</v>
      </c>
      <c r="F15" s="221">
        <f t="shared" si="1"/>
        <v>3.8300000000000001E-2</v>
      </c>
    </row>
    <row r="16" spans="2:6">
      <c r="B16" s="72">
        <v>46160</v>
      </c>
      <c r="C16" s="149">
        <f t="shared" si="0"/>
        <v>46173</v>
      </c>
      <c r="D16" s="69">
        <v>3.5700000000000003E-2</v>
      </c>
      <c r="E16" s="69">
        <v>2.5000000000000001E-3</v>
      </c>
      <c r="F16" s="221">
        <f t="shared" si="1"/>
        <v>3.8200000000000005E-2</v>
      </c>
    </row>
    <row r="17" spans="2:6">
      <c r="B17" s="72">
        <v>46189</v>
      </c>
      <c r="C17" s="149">
        <f t="shared" si="0"/>
        <v>46203</v>
      </c>
      <c r="D17" s="69">
        <v>3.4000000000000002E-2</v>
      </c>
      <c r="E17" s="69">
        <v>2.5000000000000001E-3</v>
      </c>
      <c r="F17" s="221">
        <f t="shared" si="1"/>
        <v>3.6500000000000005E-2</v>
      </c>
    </row>
    <row r="18" spans="2:6">
      <c r="B18" s="72">
        <v>46219</v>
      </c>
      <c r="C18" s="149">
        <f t="shared" si="0"/>
        <v>46234</v>
      </c>
      <c r="D18" s="69">
        <v>3.39E-2</v>
      </c>
      <c r="E18" s="69">
        <v>2.5000000000000001E-3</v>
      </c>
      <c r="F18" s="221">
        <f t="shared" si="1"/>
        <v>3.6400000000000002E-2</v>
      </c>
    </row>
    <row r="19" spans="2:6">
      <c r="B19" s="72">
        <v>46251</v>
      </c>
      <c r="C19" s="149">
        <f t="shared" si="0"/>
        <v>46265</v>
      </c>
      <c r="D19" s="69">
        <v>3.39E-2</v>
      </c>
      <c r="E19" s="69">
        <v>2.5000000000000001E-3</v>
      </c>
      <c r="F19" s="221">
        <f t="shared" si="1"/>
        <v>3.6400000000000002E-2</v>
      </c>
    </row>
    <row r="20" spans="2:6">
      <c r="B20" s="72">
        <v>46281</v>
      </c>
      <c r="C20" s="149">
        <f t="shared" si="0"/>
        <v>46295</v>
      </c>
      <c r="D20" s="69">
        <v>3.3099999999999997E-2</v>
      </c>
      <c r="E20" s="69">
        <v>2.5000000000000001E-3</v>
      </c>
      <c r="F20" s="221">
        <f t="shared" si="1"/>
        <v>3.56E-2</v>
      </c>
    </row>
    <row r="21" spans="2:6">
      <c r="B21" s="72">
        <v>46311</v>
      </c>
      <c r="C21" s="149">
        <f t="shared" si="0"/>
        <v>46326</v>
      </c>
      <c r="D21" s="69">
        <v>3.2899999999999999E-2</v>
      </c>
      <c r="E21" s="69">
        <v>2.5000000000000001E-3</v>
      </c>
      <c r="F21" s="221">
        <f t="shared" si="1"/>
        <v>3.5400000000000001E-2</v>
      </c>
    </row>
    <row r="22" spans="2:6">
      <c r="B22" s="72">
        <v>46342</v>
      </c>
      <c r="C22" s="149">
        <f t="shared" si="0"/>
        <v>46356</v>
      </c>
      <c r="D22" s="69">
        <v>3.27E-2</v>
      </c>
      <c r="E22" s="69">
        <v>2.5000000000000001E-3</v>
      </c>
      <c r="F22" s="221">
        <f t="shared" si="1"/>
        <v>3.5200000000000002E-2</v>
      </c>
    </row>
    <row r="23" spans="2:6">
      <c r="B23" s="72">
        <v>46372</v>
      </c>
      <c r="C23" s="149">
        <f t="shared" si="0"/>
        <v>46387</v>
      </c>
      <c r="D23" s="69">
        <v>3.2599999999999997E-2</v>
      </c>
      <c r="E23" s="69">
        <v>2.5000000000000001E-3</v>
      </c>
      <c r="F23" s="221">
        <f t="shared" si="1"/>
        <v>3.5099999999999999E-2</v>
      </c>
    </row>
    <row r="24" spans="2:6">
      <c r="B24" s="72">
        <v>46406</v>
      </c>
      <c r="C24" s="149">
        <f t="shared" si="0"/>
        <v>46418</v>
      </c>
      <c r="D24" s="69">
        <v>3.2500000000000001E-2</v>
      </c>
      <c r="E24" s="69">
        <v>2.5000000000000001E-3</v>
      </c>
      <c r="F24" s="221">
        <f t="shared" si="1"/>
        <v>3.5000000000000003E-2</v>
      </c>
    </row>
    <row r="25" spans="2:6">
      <c r="B25" s="72">
        <v>46434</v>
      </c>
      <c r="C25" s="149">
        <f t="shared" si="0"/>
        <v>46446</v>
      </c>
      <c r="D25" s="69">
        <v>3.2500000000000001E-2</v>
      </c>
      <c r="E25" s="69">
        <v>2.5000000000000001E-3</v>
      </c>
      <c r="F25" s="221">
        <f t="shared" si="1"/>
        <v>3.5000000000000003E-2</v>
      </c>
    </row>
    <row r="26" spans="2:6">
      <c r="B26" s="72">
        <v>46462</v>
      </c>
      <c r="C26" s="149">
        <f t="shared" si="0"/>
        <v>46477</v>
      </c>
      <c r="D26" s="69">
        <v>3.2500000000000001E-2</v>
      </c>
      <c r="E26" s="69">
        <v>2.5000000000000001E-3</v>
      </c>
      <c r="F26" s="221">
        <f t="shared" si="1"/>
        <v>3.5000000000000003E-2</v>
      </c>
    </row>
    <row r="27" spans="2:6">
      <c r="B27" s="72">
        <v>46493</v>
      </c>
      <c r="C27" s="149">
        <f t="shared" si="0"/>
        <v>46507</v>
      </c>
      <c r="D27" s="69">
        <v>3.2500000000000001E-2</v>
      </c>
      <c r="E27" s="69">
        <v>2.5000000000000001E-3</v>
      </c>
      <c r="F27" s="221">
        <f t="shared" si="1"/>
        <v>3.5000000000000003E-2</v>
      </c>
    </row>
    <row r="28" spans="2:6">
      <c r="B28" s="72">
        <v>46524</v>
      </c>
      <c r="C28" s="149">
        <f t="shared" si="0"/>
        <v>46538</v>
      </c>
      <c r="D28" s="69">
        <v>3.2599999999999997E-2</v>
      </c>
      <c r="E28" s="69">
        <v>2.5000000000000001E-3</v>
      </c>
      <c r="F28" s="221">
        <f t="shared" si="1"/>
        <v>3.5099999999999999E-2</v>
      </c>
    </row>
    <row r="29" spans="2:6">
      <c r="B29" s="72">
        <v>46554</v>
      </c>
      <c r="C29" s="149">
        <f t="shared" si="0"/>
        <v>46568</v>
      </c>
      <c r="D29" s="69">
        <v>3.2800000000000003E-2</v>
      </c>
      <c r="E29" s="69">
        <v>2.5000000000000001E-3</v>
      </c>
      <c r="F29" s="221">
        <f t="shared" si="1"/>
        <v>3.5300000000000005E-2</v>
      </c>
    </row>
    <row r="30" spans="2:6">
      <c r="B30" s="72">
        <v>46584</v>
      </c>
      <c r="C30" s="149">
        <f t="shared" si="0"/>
        <v>46599</v>
      </c>
      <c r="D30" s="69">
        <v>3.2899999999999999E-2</v>
      </c>
      <c r="E30" s="69">
        <v>2.5000000000000001E-3</v>
      </c>
      <c r="F30" s="221">
        <f t="shared" si="1"/>
        <v>3.5400000000000001E-2</v>
      </c>
    </row>
    <row r="31" spans="2:6">
      <c r="B31" s="72">
        <v>46615</v>
      </c>
      <c r="C31" s="149">
        <f t="shared" si="0"/>
        <v>46630</v>
      </c>
      <c r="D31" s="69">
        <v>3.3099999999999997E-2</v>
      </c>
      <c r="E31" s="69">
        <v>2.5000000000000001E-3</v>
      </c>
      <c r="F31" s="221">
        <f t="shared" si="1"/>
        <v>3.56E-2</v>
      </c>
    </row>
    <row r="32" spans="2:6">
      <c r="B32" s="72">
        <v>46646</v>
      </c>
      <c r="C32" s="149">
        <f t="shared" si="0"/>
        <v>46660</v>
      </c>
      <c r="D32" s="69">
        <v>3.3300000000000003E-2</v>
      </c>
      <c r="E32" s="69">
        <v>2.5000000000000001E-3</v>
      </c>
      <c r="F32" s="221">
        <f t="shared" si="1"/>
        <v>3.5800000000000005E-2</v>
      </c>
    </row>
    <row r="33" spans="2:6">
      <c r="B33" s="72">
        <v>46678</v>
      </c>
      <c r="C33" s="149">
        <f t="shared" si="0"/>
        <v>46691</v>
      </c>
      <c r="D33" s="69">
        <v>3.3399999999999999E-2</v>
      </c>
      <c r="E33" s="69">
        <v>2.5000000000000001E-3</v>
      </c>
      <c r="F33" s="221">
        <f t="shared" si="1"/>
        <v>3.5900000000000001E-2</v>
      </c>
    </row>
    <row r="34" spans="2:6">
      <c r="B34" s="72">
        <v>46707</v>
      </c>
      <c r="C34" s="149">
        <f t="shared" si="0"/>
        <v>46721</v>
      </c>
      <c r="D34" s="69">
        <v>3.3500000000000002E-2</v>
      </c>
      <c r="E34" s="69">
        <v>2.5000000000000001E-3</v>
      </c>
      <c r="F34" s="221">
        <f t="shared" si="1"/>
        <v>3.6000000000000004E-2</v>
      </c>
    </row>
    <row r="35" spans="2:6">
      <c r="B35" s="72">
        <v>46737</v>
      </c>
      <c r="C35" s="149">
        <f t="shared" si="0"/>
        <v>46752</v>
      </c>
      <c r="D35" s="69">
        <v>3.3700000000000001E-2</v>
      </c>
      <c r="E35" s="69">
        <v>2.5000000000000001E-3</v>
      </c>
      <c r="F35" s="221">
        <f t="shared" si="1"/>
        <v>3.6200000000000003E-2</v>
      </c>
    </row>
    <row r="36" spans="2:6">
      <c r="B36" s="72">
        <v>46770</v>
      </c>
      <c r="C36" s="149">
        <f t="shared" si="0"/>
        <v>46783</v>
      </c>
      <c r="D36" s="69">
        <v>3.3799999999999997E-2</v>
      </c>
      <c r="E36" s="69">
        <v>2.5000000000000001E-3</v>
      </c>
      <c r="F36" s="221">
        <f t="shared" si="1"/>
        <v>3.6299999999999999E-2</v>
      </c>
    </row>
    <row r="37" spans="2:6">
      <c r="B37" s="72">
        <v>46799</v>
      </c>
      <c r="C37" s="149">
        <f t="shared" si="0"/>
        <v>46812</v>
      </c>
      <c r="D37" s="69">
        <v>3.39E-2</v>
      </c>
      <c r="E37" s="69">
        <v>2.5000000000000001E-3</v>
      </c>
      <c r="F37" s="221">
        <f t="shared" si="1"/>
        <v>3.6400000000000002E-2</v>
      </c>
    </row>
    <row r="38" spans="2:6">
      <c r="B38" s="72">
        <v>46828</v>
      </c>
      <c r="C38" s="149">
        <f t="shared" si="0"/>
        <v>46843</v>
      </c>
      <c r="D38" s="69">
        <v>3.4099999999999998E-2</v>
      </c>
      <c r="E38" s="69">
        <v>2.5000000000000001E-3</v>
      </c>
      <c r="F38" s="221">
        <f t="shared" si="1"/>
        <v>3.6600000000000001E-2</v>
      </c>
    </row>
    <row r="39" spans="2:6">
      <c r="B39" s="72">
        <v>46860</v>
      </c>
      <c r="C39" s="149">
        <f t="shared" si="0"/>
        <v>46873</v>
      </c>
      <c r="D39" s="69">
        <v>3.4200000000000001E-2</v>
      </c>
      <c r="E39" s="69">
        <v>2.5000000000000001E-3</v>
      </c>
      <c r="F39" s="221">
        <f t="shared" si="1"/>
        <v>3.6700000000000003E-2</v>
      </c>
    </row>
    <row r="40" spans="2:6">
      <c r="B40" s="72">
        <v>46889</v>
      </c>
      <c r="C40" s="149">
        <f t="shared" si="0"/>
        <v>46904</v>
      </c>
      <c r="D40" s="69">
        <v>3.4299999999999997E-2</v>
      </c>
      <c r="E40" s="69">
        <v>2.5000000000000001E-3</v>
      </c>
      <c r="F40" s="221">
        <f t="shared" si="1"/>
        <v>3.6799999999999999E-2</v>
      </c>
    </row>
    <row r="41" spans="2:6">
      <c r="B41" s="72">
        <v>46920</v>
      </c>
      <c r="C41" s="149">
        <f t="shared" si="0"/>
        <v>46934</v>
      </c>
      <c r="D41" s="69">
        <v>3.44E-2</v>
      </c>
      <c r="E41" s="69">
        <v>2.5000000000000001E-3</v>
      </c>
      <c r="F41" s="221">
        <f t="shared" si="1"/>
        <v>3.6900000000000002E-2</v>
      </c>
    </row>
    <row r="42" spans="2:6">
      <c r="B42" s="72">
        <v>46951</v>
      </c>
      <c r="C42" s="149">
        <f t="shared" si="0"/>
        <v>46965</v>
      </c>
      <c r="D42" s="69">
        <v>3.4599999999999999E-2</v>
      </c>
      <c r="E42" s="69">
        <v>2.5000000000000001E-3</v>
      </c>
      <c r="F42" s="221">
        <f t="shared" si="1"/>
        <v>3.7100000000000001E-2</v>
      </c>
    </row>
    <row r="43" spans="2:6">
      <c r="B43" s="72">
        <v>46981</v>
      </c>
      <c r="C43" s="149">
        <f t="shared" si="0"/>
        <v>46996</v>
      </c>
      <c r="D43" s="69">
        <v>3.4700000000000002E-2</v>
      </c>
      <c r="E43" s="69">
        <v>2.5000000000000001E-3</v>
      </c>
      <c r="F43" s="221">
        <f t="shared" si="1"/>
        <v>3.7200000000000004E-2</v>
      </c>
    </row>
    <row r="44" spans="2:6">
      <c r="B44" s="72">
        <v>47014</v>
      </c>
      <c r="C44" s="149">
        <f t="shared" si="0"/>
        <v>47026</v>
      </c>
      <c r="D44" s="69">
        <v>3.4799999999999998E-2</v>
      </c>
      <c r="E44" s="69">
        <v>2.5000000000000001E-3</v>
      </c>
      <c r="F44" s="221">
        <f t="shared" si="1"/>
        <v>3.73E-2</v>
      </c>
    </row>
    <row r="45" spans="2:6">
      <c r="B45" s="72">
        <v>47042</v>
      </c>
      <c r="C45" s="149">
        <f t="shared" si="0"/>
        <v>47057</v>
      </c>
      <c r="D45" s="69">
        <v>3.49E-2</v>
      </c>
      <c r="E45" s="69">
        <v>2.5000000000000001E-3</v>
      </c>
      <c r="F45" s="221">
        <f t="shared" si="1"/>
        <v>3.7400000000000003E-2</v>
      </c>
    </row>
    <row r="46" spans="2:6">
      <c r="B46" s="72">
        <v>47073</v>
      </c>
      <c r="C46" s="149">
        <f t="shared" si="0"/>
        <v>47087</v>
      </c>
      <c r="D46" s="69">
        <v>3.5000000000000003E-2</v>
      </c>
      <c r="E46" s="69">
        <v>2.5000000000000001E-3</v>
      </c>
      <c r="F46" s="221">
        <f t="shared" si="1"/>
        <v>3.7500000000000006E-2</v>
      </c>
    </row>
    <row r="47" spans="2:6">
      <c r="B47" s="72">
        <v>47105</v>
      </c>
      <c r="C47" s="149">
        <f t="shared" si="0"/>
        <v>47118</v>
      </c>
      <c r="D47" s="69">
        <v>3.5200000000000002E-2</v>
      </c>
      <c r="E47" s="69">
        <v>2.5000000000000001E-3</v>
      </c>
      <c r="F47" s="221">
        <f t="shared" si="1"/>
        <v>3.7700000000000004E-2</v>
      </c>
    </row>
    <row r="48" spans="2:6">
      <c r="B48" s="72">
        <v>47134</v>
      </c>
      <c r="C48" s="149">
        <f t="shared" si="0"/>
        <v>47149</v>
      </c>
      <c r="D48" s="69">
        <v>3.5299999999999998E-2</v>
      </c>
      <c r="E48" s="69">
        <v>2.5000000000000001E-3</v>
      </c>
      <c r="F48" s="221">
        <f t="shared" si="1"/>
        <v>3.78E-2</v>
      </c>
    </row>
    <row r="49" spans="2:6">
      <c r="B49" s="72">
        <v>47165</v>
      </c>
      <c r="C49" s="149">
        <f t="shared" si="0"/>
        <v>47177</v>
      </c>
      <c r="D49" s="69">
        <v>3.5400000000000001E-2</v>
      </c>
      <c r="E49" s="69">
        <v>2.5000000000000001E-3</v>
      </c>
      <c r="F49" s="221">
        <f t="shared" si="1"/>
        <v>3.7900000000000003E-2</v>
      </c>
    </row>
    <row r="50" spans="2:6">
      <c r="B50" s="72">
        <v>47193</v>
      </c>
      <c r="C50" s="149">
        <f t="shared" si="0"/>
        <v>47208</v>
      </c>
      <c r="D50" s="69">
        <v>3.5499999999999997E-2</v>
      </c>
      <c r="E50" s="69">
        <v>2.5000000000000001E-3</v>
      </c>
      <c r="F50" s="221">
        <f t="shared" si="1"/>
        <v>3.7999999999999999E-2</v>
      </c>
    </row>
    <row r="51" spans="2:6">
      <c r="B51" s="72">
        <v>47224</v>
      </c>
      <c r="C51" s="149">
        <f t="shared" si="0"/>
        <v>47238</v>
      </c>
      <c r="D51" s="69">
        <v>3.56E-2</v>
      </c>
      <c r="E51" s="69">
        <v>2.5000000000000001E-3</v>
      </c>
      <c r="F51" s="221">
        <f t="shared" si="1"/>
        <v>3.8100000000000002E-2</v>
      </c>
    </row>
    <row r="52" spans="2:6">
      <c r="B52" s="72">
        <v>47254</v>
      </c>
      <c r="C52" s="149">
        <f t="shared" si="0"/>
        <v>47269</v>
      </c>
      <c r="D52" s="69">
        <v>3.5700000000000003E-2</v>
      </c>
      <c r="E52" s="69">
        <v>2.5000000000000001E-3</v>
      </c>
      <c r="F52" s="221">
        <f t="shared" si="1"/>
        <v>3.8200000000000005E-2</v>
      </c>
    </row>
    <row r="53" spans="2:6">
      <c r="B53" s="72">
        <v>47287</v>
      </c>
      <c r="C53" s="149">
        <f t="shared" si="0"/>
        <v>47299</v>
      </c>
      <c r="D53" s="69">
        <v>3.5799999999999998E-2</v>
      </c>
      <c r="E53" s="69">
        <v>2.5000000000000001E-3</v>
      </c>
      <c r="F53" s="221">
        <f t="shared" si="1"/>
        <v>3.8300000000000001E-2</v>
      </c>
    </row>
    <row r="54" spans="2:6">
      <c r="B54" s="72">
        <v>47315</v>
      </c>
      <c r="C54" s="149">
        <f t="shared" si="0"/>
        <v>47330</v>
      </c>
      <c r="D54" s="69">
        <v>3.5999999999999997E-2</v>
      </c>
      <c r="E54" s="69">
        <v>2.5000000000000001E-3</v>
      </c>
      <c r="F54" s="221">
        <f t="shared" si="1"/>
        <v>3.85E-2</v>
      </c>
    </row>
    <row r="55" spans="2:6">
      <c r="B55" s="72">
        <v>47346</v>
      </c>
      <c r="C55" s="149">
        <f t="shared" si="0"/>
        <v>47361</v>
      </c>
      <c r="D55" s="69">
        <v>3.61E-2</v>
      </c>
      <c r="E55" s="69">
        <v>2.5000000000000001E-3</v>
      </c>
      <c r="F55" s="221">
        <f t="shared" si="1"/>
        <v>3.8600000000000002E-2</v>
      </c>
    </row>
    <row r="56" spans="2:6">
      <c r="B56" s="72">
        <v>47378</v>
      </c>
      <c r="C56" s="149">
        <f t="shared" si="0"/>
        <v>47391</v>
      </c>
      <c r="D56" s="69">
        <v>3.6200000000000003E-2</v>
      </c>
      <c r="E56" s="69">
        <v>2.5000000000000001E-3</v>
      </c>
      <c r="F56" s="221">
        <f t="shared" si="1"/>
        <v>3.8700000000000005E-2</v>
      </c>
    </row>
    <row r="57" spans="2:6">
      <c r="B57" s="72">
        <v>47407</v>
      </c>
      <c r="C57" s="149">
        <f t="shared" si="0"/>
        <v>47422</v>
      </c>
      <c r="D57" s="69">
        <v>3.6299999999999999E-2</v>
      </c>
      <c r="E57" s="69">
        <v>2.5000000000000001E-3</v>
      </c>
      <c r="F57" s="221">
        <f t="shared" si="1"/>
        <v>3.8800000000000001E-2</v>
      </c>
    </row>
    <row r="58" spans="2:6">
      <c r="B58" s="72">
        <v>47438</v>
      </c>
      <c r="C58" s="149">
        <f t="shared" si="0"/>
        <v>47452</v>
      </c>
      <c r="D58" s="69">
        <v>3.6499999999999998E-2</v>
      </c>
      <c r="E58" s="69">
        <v>2.5000000000000001E-3</v>
      </c>
      <c r="F58" s="221">
        <f t="shared" si="1"/>
        <v>3.9E-2</v>
      </c>
    </row>
    <row r="59" spans="2:6">
      <c r="B59" s="72">
        <v>47469</v>
      </c>
      <c r="C59" s="149">
        <f t="shared" si="0"/>
        <v>47483</v>
      </c>
      <c r="D59" s="69">
        <v>3.6600000000000001E-2</v>
      </c>
      <c r="E59" s="69">
        <v>2.5000000000000001E-3</v>
      </c>
      <c r="F59" s="221">
        <f t="shared" si="1"/>
        <v>3.9100000000000003E-2</v>
      </c>
    </row>
    <row r="60" spans="2:6">
      <c r="B60" s="72">
        <v>47499</v>
      </c>
      <c r="C60" s="149">
        <f t="shared" si="0"/>
        <v>47514</v>
      </c>
      <c r="D60" s="69">
        <v>3.6799999999999999E-2</v>
      </c>
      <c r="E60" s="69">
        <v>2.5000000000000001E-3</v>
      </c>
      <c r="F60" s="221">
        <f t="shared" si="1"/>
        <v>3.9300000000000002E-2</v>
      </c>
    </row>
    <row r="61" spans="2:6">
      <c r="B61" s="72">
        <v>47533</v>
      </c>
      <c r="C61" s="149">
        <f t="shared" si="0"/>
        <v>47542</v>
      </c>
      <c r="D61" s="69">
        <v>3.6900000000000002E-2</v>
      </c>
      <c r="E61" s="69">
        <v>2.5000000000000001E-3</v>
      </c>
      <c r="F61" s="221">
        <f t="shared" si="1"/>
        <v>3.9400000000000004E-2</v>
      </c>
    </row>
    <row r="62" spans="2:6">
      <c r="B62" s="72">
        <v>47560</v>
      </c>
      <c r="C62" s="149">
        <f t="shared" si="0"/>
        <v>47573</v>
      </c>
      <c r="D62" s="69">
        <v>3.6999999999999998E-2</v>
      </c>
      <c r="E62" s="69">
        <v>2.5000000000000001E-3</v>
      </c>
      <c r="F62" s="221">
        <f t="shared" si="1"/>
        <v>3.95E-2</v>
      </c>
    </row>
    <row r="63" spans="2:6">
      <c r="B63" s="72">
        <v>47589</v>
      </c>
      <c r="C63" s="149">
        <f t="shared" si="0"/>
        <v>47603</v>
      </c>
      <c r="D63" s="69">
        <v>3.7199999999999997E-2</v>
      </c>
      <c r="E63" s="69">
        <v>2.5000000000000001E-3</v>
      </c>
      <c r="F63" s="221">
        <f t="shared" si="1"/>
        <v>3.9699999999999999E-2</v>
      </c>
    </row>
    <row r="64" spans="2:6">
      <c r="B64" s="72">
        <v>47619</v>
      </c>
      <c r="C64" s="149">
        <f t="shared" si="0"/>
        <v>47634</v>
      </c>
      <c r="D64" s="69">
        <v>3.73E-2</v>
      </c>
      <c r="E64" s="69">
        <v>2.5000000000000001E-3</v>
      </c>
      <c r="F64" s="221">
        <f t="shared" si="1"/>
        <v>3.9800000000000002E-2</v>
      </c>
    </row>
    <row r="65" spans="2:6">
      <c r="B65" s="72">
        <v>47651</v>
      </c>
      <c r="C65" s="149">
        <f t="shared" si="0"/>
        <v>47664</v>
      </c>
      <c r="D65" s="69">
        <v>3.7499999999999999E-2</v>
      </c>
      <c r="E65" s="69">
        <v>2.5000000000000001E-3</v>
      </c>
      <c r="F65" s="221">
        <f t="shared" si="1"/>
        <v>0.04</v>
      </c>
    </row>
    <row r="66" spans="2:6">
      <c r="B66" s="72">
        <v>47680</v>
      </c>
      <c r="C66" s="149">
        <f t="shared" si="0"/>
        <v>47695</v>
      </c>
      <c r="D66" s="69">
        <v>3.7600000000000001E-2</v>
      </c>
      <c r="E66" s="69">
        <v>2.5000000000000001E-3</v>
      </c>
      <c r="F66" s="221">
        <f t="shared" si="1"/>
        <v>4.0100000000000004E-2</v>
      </c>
    </row>
    <row r="67" spans="2:6">
      <c r="B67" s="72">
        <v>47711</v>
      </c>
      <c r="C67" s="149">
        <f t="shared" si="0"/>
        <v>47726</v>
      </c>
      <c r="D67" s="69">
        <v>3.78E-2</v>
      </c>
      <c r="E67" s="69">
        <v>2.5000000000000001E-3</v>
      </c>
      <c r="F67" s="221">
        <f t="shared" si="1"/>
        <v>4.0300000000000002E-2</v>
      </c>
    </row>
    <row r="68" spans="2:6">
      <c r="B68" s="72">
        <v>47742</v>
      </c>
      <c r="C68" s="149">
        <f t="shared" si="0"/>
        <v>47756</v>
      </c>
      <c r="D68" s="69">
        <v>3.7900000000000003E-2</v>
      </c>
      <c r="E68" s="69">
        <v>2.5000000000000001E-3</v>
      </c>
      <c r="F68" s="221">
        <f t="shared" si="1"/>
        <v>4.0400000000000005E-2</v>
      </c>
    </row>
    <row r="69" spans="2:6">
      <c r="B69" s="72">
        <v>47772</v>
      </c>
      <c r="C69" s="149">
        <f t="shared" si="0"/>
        <v>47787</v>
      </c>
      <c r="D69" s="69">
        <v>3.8100000000000002E-2</v>
      </c>
      <c r="E69" s="69">
        <v>2.5000000000000001E-3</v>
      </c>
      <c r="F69" s="221">
        <f t="shared" si="1"/>
        <v>4.0600000000000004E-2</v>
      </c>
    </row>
    <row r="70" spans="2:6">
      <c r="B70" s="72">
        <v>47805</v>
      </c>
      <c r="C70" s="149">
        <f t="shared" ref="C70:C125" si="2">EOMONTH(B70,0)</f>
        <v>47817</v>
      </c>
      <c r="D70" s="69">
        <v>3.8199999999999998E-2</v>
      </c>
      <c r="E70" s="69">
        <v>2.5000000000000001E-3</v>
      </c>
      <c r="F70" s="221">
        <f t="shared" ref="F70:F125" si="3">D70+E70</f>
        <v>4.07E-2</v>
      </c>
    </row>
    <row r="71" spans="2:6">
      <c r="B71" s="72">
        <v>47833</v>
      </c>
      <c r="C71" s="149">
        <f t="shared" si="2"/>
        <v>47848</v>
      </c>
      <c r="D71" s="69">
        <v>3.8300000000000001E-2</v>
      </c>
      <c r="E71" s="69">
        <v>2.5000000000000001E-3</v>
      </c>
      <c r="F71" s="221">
        <f t="shared" si="3"/>
        <v>4.0800000000000003E-2</v>
      </c>
    </row>
    <row r="72" spans="2:6">
      <c r="B72" s="72">
        <v>47864</v>
      </c>
      <c r="C72" s="149">
        <f t="shared" si="2"/>
        <v>47879</v>
      </c>
      <c r="D72" s="69">
        <v>3.85E-2</v>
      </c>
      <c r="E72" s="69">
        <v>2.5000000000000001E-3</v>
      </c>
      <c r="F72" s="221">
        <f t="shared" si="3"/>
        <v>4.1000000000000002E-2</v>
      </c>
    </row>
    <row r="73" spans="2:6">
      <c r="B73" s="72">
        <v>47897</v>
      </c>
      <c r="C73" s="149">
        <f t="shared" si="2"/>
        <v>47907</v>
      </c>
      <c r="D73" s="69">
        <v>3.8600000000000002E-2</v>
      </c>
      <c r="E73" s="69">
        <v>2.5000000000000001E-3</v>
      </c>
      <c r="F73" s="221">
        <f t="shared" si="3"/>
        <v>4.1100000000000005E-2</v>
      </c>
    </row>
    <row r="74" spans="2:6">
      <c r="B74" s="72">
        <v>47924</v>
      </c>
      <c r="C74" s="149">
        <f t="shared" si="2"/>
        <v>47938</v>
      </c>
      <c r="D74" s="69">
        <v>3.8699999999999998E-2</v>
      </c>
      <c r="E74" s="69">
        <v>2.5000000000000001E-3</v>
      </c>
      <c r="F74" s="221">
        <f t="shared" si="3"/>
        <v>4.1200000000000001E-2</v>
      </c>
    </row>
    <row r="75" spans="2:6">
      <c r="B75" s="72">
        <v>47954</v>
      </c>
      <c r="C75" s="149">
        <f t="shared" si="2"/>
        <v>47968</v>
      </c>
      <c r="D75" s="69">
        <v>3.8800000000000001E-2</v>
      </c>
      <c r="E75" s="69">
        <v>2.5000000000000001E-3</v>
      </c>
      <c r="F75" s="221">
        <f t="shared" si="3"/>
        <v>4.1300000000000003E-2</v>
      </c>
    </row>
    <row r="76" spans="2:6">
      <c r="B76" s="72">
        <v>47984</v>
      </c>
      <c r="C76" s="149">
        <f t="shared" si="2"/>
        <v>47999</v>
      </c>
      <c r="D76" s="69">
        <v>3.8899999999999997E-2</v>
      </c>
      <c r="E76" s="69">
        <v>2.5000000000000001E-3</v>
      </c>
      <c r="F76" s="221">
        <f t="shared" si="3"/>
        <v>4.1399999999999999E-2</v>
      </c>
    </row>
    <row r="77" spans="2:6">
      <c r="B77" s="72">
        <v>48015</v>
      </c>
      <c r="C77" s="149">
        <f t="shared" si="2"/>
        <v>48029</v>
      </c>
      <c r="D77" s="69">
        <v>3.9E-2</v>
      </c>
      <c r="E77" s="69">
        <v>2.5000000000000001E-3</v>
      </c>
      <c r="F77" s="221">
        <f t="shared" si="3"/>
        <v>4.1500000000000002E-2</v>
      </c>
    </row>
    <row r="78" spans="2:6">
      <c r="B78" s="72">
        <v>48045</v>
      </c>
      <c r="C78" s="149">
        <f t="shared" si="2"/>
        <v>48060</v>
      </c>
      <c r="D78" s="69">
        <v>3.9100000000000003E-2</v>
      </c>
      <c r="E78" s="69">
        <v>2.5000000000000001E-3</v>
      </c>
      <c r="F78" s="221">
        <f t="shared" si="3"/>
        <v>4.1600000000000005E-2</v>
      </c>
    </row>
    <row r="79" spans="2:6">
      <c r="B79" s="72">
        <v>48078</v>
      </c>
      <c r="C79" s="149">
        <f t="shared" si="2"/>
        <v>48091</v>
      </c>
      <c r="D79" s="69">
        <v>3.9300000000000002E-2</v>
      </c>
      <c r="E79" s="69">
        <v>2.5000000000000001E-3</v>
      </c>
      <c r="F79" s="221">
        <f t="shared" si="3"/>
        <v>4.1800000000000004E-2</v>
      </c>
    </row>
    <row r="80" spans="2:6">
      <c r="B80" s="72">
        <v>48107</v>
      </c>
      <c r="C80" s="149">
        <f t="shared" si="2"/>
        <v>48121</v>
      </c>
      <c r="D80" s="69">
        <v>3.9300000000000002E-2</v>
      </c>
      <c r="E80" s="69">
        <v>2.5000000000000001E-3</v>
      </c>
      <c r="F80" s="221">
        <f t="shared" si="3"/>
        <v>4.1800000000000004E-2</v>
      </c>
    </row>
    <row r="81" spans="2:6">
      <c r="B81" s="72">
        <v>48137</v>
      </c>
      <c r="C81" s="149">
        <f t="shared" si="2"/>
        <v>48152</v>
      </c>
      <c r="D81" s="69">
        <v>3.95E-2</v>
      </c>
      <c r="E81" s="69">
        <v>2.5000000000000001E-3</v>
      </c>
      <c r="F81" s="221">
        <f t="shared" si="3"/>
        <v>4.2000000000000003E-2</v>
      </c>
    </row>
    <row r="82" spans="2:6">
      <c r="B82" s="72">
        <v>48169</v>
      </c>
      <c r="C82" s="149">
        <f t="shared" si="2"/>
        <v>48182</v>
      </c>
      <c r="D82" s="69">
        <v>3.95E-2</v>
      </c>
      <c r="E82" s="69">
        <v>2.5000000000000001E-3</v>
      </c>
      <c r="F82" s="221">
        <f t="shared" si="3"/>
        <v>4.2000000000000003E-2</v>
      </c>
    </row>
    <row r="83" spans="2:6">
      <c r="B83" s="72">
        <v>48198</v>
      </c>
      <c r="C83" s="149">
        <f t="shared" si="2"/>
        <v>48213</v>
      </c>
      <c r="D83" s="69">
        <v>3.9600000000000003E-2</v>
      </c>
      <c r="E83" s="69">
        <v>2.5000000000000001E-3</v>
      </c>
      <c r="F83" s="221">
        <f t="shared" si="3"/>
        <v>4.2100000000000005E-2</v>
      </c>
    </row>
    <row r="84" spans="2:6">
      <c r="B84" s="72">
        <v>48229</v>
      </c>
      <c r="C84" s="149">
        <f t="shared" si="2"/>
        <v>48244</v>
      </c>
      <c r="D84" s="69">
        <v>3.9699999999999999E-2</v>
      </c>
      <c r="E84" s="69">
        <v>2.5000000000000001E-3</v>
      </c>
      <c r="F84" s="221">
        <f t="shared" si="3"/>
        <v>4.2200000000000001E-2</v>
      </c>
    </row>
    <row r="85" spans="2:6">
      <c r="B85" s="72">
        <v>48261</v>
      </c>
      <c r="C85" s="149">
        <f t="shared" si="2"/>
        <v>48273</v>
      </c>
      <c r="D85" s="69">
        <v>3.9800000000000002E-2</v>
      </c>
      <c r="E85" s="69">
        <v>2.5000000000000001E-3</v>
      </c>
      <c r="F85" s="221">
        <f t="shared" si="3"/>
        <v>4.2300000000000004E-2</v>
      </c>
    </row>
    <row r="86" spans="2:6">
      <c r="B86" s="72">
        <v>48289</v>
      </c>
      <c r="C86" s="149">
        <f t="shared" si="2"/>
        <v>48304</v>
      </c>
      <c r="D86" s="69">
        <v>3.9899999999999998E-2</v>
      </c>
      <c r="E86" s="69">
        <v>2.5000000000000001E-3</v>
      </c>
      <c r="F86" s="221">
        <f t="shared" si="3"/>
        <v>4.24E-2</v>
      </c>
    </row>
    <row r="87" spans="2:6">
      <c r="B87" s="72">
        <v>48320</v>
      </c>
      <c r="C87" s="149">
        <f t="shared" si="2"/>
        <v>48334</v>
      </c>
      <c r="D87" s="69">
        <v>0.04</v>
      </c>
      <c r="E87" s="69">
        <v>2.5000000000000001E-3</v>
      </c>
      <c r="F87" s="221">
        <f t="shared" si="3"/>
        <v>4.2500000000000003E-2</v>
      </c>
    </row>
    <row r="88" spans="2:6">
      <c r="B88" s="72">
        <v>48351</v>
      </c>
      <c r="C88" s="149">
        <f t="shared" si="2"/>
        <v>48365</v>
      </c>
      <c r="D88" s="69">
        <v>4.0099999999999997E-2</v>
      </c>
      <c r="E88" s="69">
        <v>2.5000000000000001E-3</v>
      </c>
      <c r="F88" s="221">
        <f t="shared" si="3"/>
        <v>4.2599999999999999E-2</v>
      </c>
    </row>
    <row r="89" spans="2:6">
      <c r="B89" s="72">
        <v>48381</v>
      </c>
      <c r="C89" s="149">
        <f t="shared" si="2"/>
        <v>48395</v>
      </c>
      <c r="D89" s="69">
        <v>4.0099999999999997E-2</v>
      </c>
      <c r="E89" s="69">
        <v>2.5000000000000001E-3</v>
      </c>
      <c r="F89" s="221">
        <f t="shared" si="3"/>
        <v>4.2599999999999999E-2</v>
      </c>
    </row>
    <row r="90" spans="2:6">
      <c r="B90" s="72">
        <v>48411</v>
      </c>
      <c r="C90" s="149">
        <f t="shared" si="2"/>
        <v>48426</v>
      </c>
      <c r="D90" s="69">
        <v>4.02E-2</v>
      </c>
      <c r="E90" s="69">
        <v>2.5000000000000001E-3</v>
      </c>
      <c r="F90" s="221">
        <f t="shared" si="3"/>
        <v>4.2700000000000002E-2</v>
      </c>
    </row>
    <row r="91" spans="2:6">
      <c r="B91" s="72">
        <v>48442</v>
      </c>
      <c r="C91" s="149">
        <f t="shared" si="2"/>
        <v>48457</v>
      </c>
      <c r="D91" s="69">
        <v>4.0300000000000002E-2</v>
      </c>
      <c r="E91" s="69">
        <v>2.5000000000000001E-3</v>
      </c>
      <c r="F91" s="221">
        <f t="shared" si="3"/>
        <v>4.2800000000000005E-2</v>
      </c>
    </row>
    <row r="92" spans="2:6">
      <c r="B92" s="72">
        <v>48473</v>
      </c>
      <c r="C92" s="149">
        <f t="shared" si="2"/>
        <v>48487</v>
      </c>
      <c r="D92" s="69">
        <v>4.0399999999999998E-2</v>
      </c>
      <c r="E92" s="69">
        <v>2.5000000000000001E-3</v>
      </c>
      <c r="F92" s="221">
        <f t="shared" si="3"/>
        <v>4.2900000000000001E-2</v>
      </c>
    </row>
    <row r="93" spans="2:6">
      <c r="B93" s="72">
        <v>48505</v>
      </c>
      <c r="C93" s="149">
        <f t="shared" si="2"/>
        <v>48518</v>
      </c>
      <c r="D93" s="69">
        <v>4.0399999999999998E-2</v>
      </c>
      <c r="E93" s="69">
        <v>2.5000000000000001E-3</v>
      </c>
      <c r="F93" s="221">
        <f t="shared" si="3"/>
        <v>4.2900000000000001E-2</v>
      </c>
    </row>
    <row r="94" spans="2:6">
      <c r="B94" s="72">
        <v>48534</v>
      </c>
      <c r="C94" s="149">
        <f t="shared" si="2"/>
        <v>48548</v>
      </c>
      <c r="D94" s="69">
        <v>4.0500000000000001E-2</v>
      </c>
      <c r="E94" s="69">
        <v>2.5000000000000001E-3</v>
      </c>
      <c r="F94" s="221">
        <f t="shared" si="3"/>
        <v>4.3000000000000003E-2</v>
      </c>
    </row>
    <row r="95" spans="2:6">
      <c r="B95" s="72">
        <v>48564</v>
      </c>
      <c r="C95" s="149">
        <f t="shared" si="2"/>
        <v>48579</v>
      </c>
      <c r="D95" s="69">
        <v>4.0599999999999997E-2</v>
      </c>
      <c r="E95" s="69">
        <v>2.5000000000000001E-3</v>
      </c>
      <c r="F95" s="221">
        <f t="shared" si="3"/>
        <v>4.3099999999999999E-2</v>
      </c>
    </row>
    <row r="96" spans="2:6">
      <c r="B96" s="72">
        <v>48597</v>
      </c>
      <c r="C96" s="149">
        <f t="shared" si="2"/>
        <v>48610</v>
      </c>
      <c r="D96" s="69">
        <v>4.0599999999999997E-2</v>
      </c>
      <c r="E96" s="69">
        <v>2.5000000000000001E-3</v>
      </c>
      <c r="F96" s="221">
        <f t="shared" si="3"/>
        <v>4.3099999999999999E-2</v>
      </c>
    </row>
    <row r="97" spans="2:6">
      <c r="B97" s="72">
        <v>48626</v>
      </c>
      <c r="C97" s="149">
        <f t="shared" si="2"/>
        <v>48638</v>
      </c>
      <c r="D97" s="69">
        <v>4.07E-2</v>
      </c>
      <c r="E97" s="69">
        <v>2.5000000000000001E-3</v>
      </c>
      <c r="F97" s="221">
        <f t="shared" si="3"/>
        <v>4.3200000000000002E-2</v>
      </c>
    </row>
    <row r="98" spans="2:6">
      <c r="B98" s="72">
        <v>48654</v>
      </c>
      <c r="C98" s="149">
        <f t="shared" si="2"/>
        <v>48669</v>
      </c>
      <c r="D98" s="69">
        <v>4.0800000000000003E-2</v>
      </c>
      <c r="E98" s="69">
        <v>2.5000000000000001E-3</v>
      </c>
      <c r="F98" s="221">
        <f t="shared" si="3"/>
        <v>4.3300000000000005E-2</v>
      </c>
    </row>
    <row r="99" spans="2:6">
      <c r="B99" s="72">
        <v>48687</v>
      </c>
      <c r="C99" s="149">
        <f t="shared" si="2"/>
        <v>48699</v>
      </c>
      <c r="D99" s="69">
        <v>4.0899999999999999E-2</v>
      </c>
      <c r="E99" s="69">
        <v>2.5000000000000001E-3</v>
      </c>
      <c r="F99" s="221">
        <f t="shared" si="3"/>
        <v>4.3400000000000001E-2</v>
      </c>
    </row>
    <row r="100" spans="2:6">
      <c r="B100" s="72">
        <v>48715</v>
      </c>
      <c r="C100" s="149">
        <f t="shared" si="2"/>
        <v>48730</v>
      </c>
      <c r="D100" s="69">
        <v>4.0899999999999999E-2</v>
      </c>
      <c r="E100" s="69">
        <v>2.5000000000000001E-3</v>
      </c>
      <c r="F100" s="221">
        <f t="shared" si="3"/>
        <v>4.3400000000000001E-2</v>
      </c>
    </row>
    <row r="101" spans="2:6">
      <c r="B101" s="72">
        <v>48746</v>
      </c>
      <c r="C101" s="149">
        <f t="shared" si="2"/>
        <v>48760</v>
      </c>
      <c r="D101" s="69">
        <v>4.1000000000000002E-2</v>
      </c>
      <c r="E101" s="69">
        <v>2.5000000000000001E-3</v>
      </c>
      <c r="F101" s="221">
        <f t="shared" si="3"/>
        <v>4.3500000000000004E-2</v>
      </c>
    </row>
    <row r="102" spans="2:6">
      <c r="B102" s="72">
        <v>48778</v>
      </c>
      <c r="C102" s="149">
        <f t="shared" si="2"/>
        <v>48791</v>
      </c>
      <c r="D102" s="69">
        <v>4.1099999999999998E-2</v>
      </c>
      <c r="E102" s="69">
        <v>2.5000000000000001E-3</v>
      </c>
      <c r="F102" s="221">
        <f t="shared" si="3"/>
        <v>4.36E-2</v>
      </c>
    </row>
    <row r="103" spans="2:6">
      <c r="B103" s="72">
        <v>48807</v>
      </c>
      <c r="C103" s="149">
        <f t="shared" si="2"/>
        <v>48822</v>
      </c>
      <c r="D103" s="69">
        <v>4.1099999999999998E-2</v>
      </c>
      <c r="E103" s="69">
        <v>2.5000000000000001E-3</v>
      </c>
      <c r="F103" s="221">
        <f t="shared" si="3"/>
        <v>4.36E-2</v>
      </c>
    </row>
    <row r="104" spans="2:6">
      <c r="B104" s="72">
        <v>48838</v>
      </c>
      <c r="C104" s="149">
        <f t="shared" si="2"/>
        <v>48852</v>
      </c>
      <c r="D104" s="69">
        <v>4.1200000000000001E-2</v>
      </c>
      <c r="E104" s="69">
        <v>2.5000000000000001E-3</v>
      </c>
      <c r="F104" s="221">
        <f t="shared" si="3"/>
        <v>4.3700000000000003E-2</v>
      </c>
    </row>
    <row r="105" spans="2:6">
      <c r="B105" s="72">
        <v>48869</v>
      </c>
      <c r="C105" s="149">
        <f t="shared" si="2"/>
        <v>48883</v>
      </c>
      <c r="D105" s="69">
        <v>4.1300000000000003E-2</v>
      </c>
      <c r="E105" s="69">
        <v>2.5000000000000001E-3</v>
      </c>
      <c r="F105" s="221">
        <f t="shared" si="3"/>
        <v>4.3800000000000006E-2</v>
      </c>
    </row>
    <row r="106" spans="2:6">
      <c r="B106" s="72">
        <v>48899</v>
      </c>
      <c r="C106" s="149">
        <f t="shared" si="2"/>
        <v>48913</v>
      </c>
      <c r="D106" s="69">
        <v>4.1399999999999999E-2</v>
      </c>
      <c r="E106" s="69">
        <v>2.5000000000000001E-3</v>
      </c>
      <c r="F106" s="221">
        <f t="shared" si="3"/>
        <v>4.3900000000000002E-2</v>
      </c>
    </row>
    <row r="107" spans="2:6">
      <c r="B107" s="72">
        <v>48929</v>
      </c>
      <c r="C107" s="149">
        <f t="shared" si="2"/>
        <v>48944</v>
      </c>
      <c r="D107" s="69">
        <v>4.1399999999999999E-2</v>
      </c>
      <c r="E107" s="69">
        <v>2.5000000000000001E-3</v>
      </c>
      <c r="F107" s="221">
        <f t="shared" si="3"/>
        <v>4.3900000000000002E-2</v>
      </c>
    </row>
    <row r="108" spans="2:6">
      <c r="B108" s="72">
        <v>48961</v>
      </c>
      <c r="C108" s="149">
        <f t="shared" si="2"/>
        <v>48975</v>
      </c>
      <c r="D108" s="69">
        <v>4.1500000000000002E-2</v>
      </c>
      <c r="E108" s="69">
        <v>2.5000000000000001E-3</v>
      </c>
      <c r="F108" s="221">
        <f t="shared" si="3"/>
        <v>4.4000000000000004E-2</v>
      </c>
    </row>
    <row r="109" spans="2:6">
      <c r="B109" s="72">
        <v>48991</v>
      </c>
      <c r="C109" s="149">
        <f t="shared" si="2"/>
        <v>49003</v>
      </c>
      <c r="D109" s="69">
        <v>4.1599999999999998E-2</v>
      </c>
      <c r="E109" s="69">
        <v>2.5000000000000001E-3</v>
      </c>
      <c r="F109" s="221">
        <f t="shared" si="3"/>
        <v>4.41E-2</v>
      </c>
    </row>
    <row r="110" spans="2:6">
      <c r="B110" s="72">
        <v>49019</v>
      </c>
      <c r="C110" s="149">
        <f t="shared" si="2"/>
        <v>49034</v>
      </c>
      <c r="D110" s="69">
        <v>4.1700000000000001E-2</v>
      </c>
      <c r="E110" s="69">
        <v>2.5000000000000001E-3</v>
      </c>
      <c r="F110" s="221">
        <f t="shared" si="3"/>
        <v>4.4200000000000003E-2</v>
      </c>
    </row>
    <row r="111" spans="2:6">
      <c r="B111" s="72">
        <v>49051</v>
      </c>
      <c r="C111" s="149">
        <f t="shared" si="2"/>
        <v>49064</v>
      </c>
      <c r="D111" s="69">
        <v>4.1700000000000001E-2</v>
      </c>
      <c r="E111" s="69">
        <v>2.5000000000000001E-3</v>
      </c>
      <c r="F111" s="221">
        <f t="shared" si="3"/>
        <v>4.4200000000000003E-2</v>
      </c>
    </row>
    <row r="112" spans="2:6">
      <c r="B112" s="72">
        <v>49080</v>
      </c>
      <c r="C112" s="149">
        <f t="shared" si="2"/>
        <v>49095</v>
      </c>
      <c r="D112" s="69">
        <v>4.1799999999999997E-2</v>
      </c>
      <c r="E112" s="69">
        <v>2.5000000000000001E-3</v>
      </c>
      <c r="F112" s="221">
        <f t="shared" si="3"/>
        <v>4.4299999999999999E-2</v>
      </c>
    </row>
    <row r="113" spans="2:6">
      <c r="B113" s="72">
        <v>49111</v>
      </c>
      <c r="C113" s="149">
        <f t="shared" si="2"/>
        <v>49125</v>
      </c>
      <c r="D113" s="69">
        <v>4.19E-2</v>
      </c>
      <c r="E113" s="69">
        <v>2.5000000000000001E-3</v>
      </c>
      <c r="F113" s="221">
        <f t="shared" si="3"/>
        <v>4.4400000000000002E-2</v>
      </c>
    </row>
    <row r="114" spans="2:6">
      <c r="B114" s="72">
        <v>49142</v>
      </c>
      <c r="C114" s="149">
        <f t="shared" si="2"/>
        <v>49156</v>
      </c>
      <c r="D114" s="69">
        <v>4.19E-2</v>
      </c>
      <c r="E114" s="69">
        <v>2.5000000000000001E-3</v>
      </c>
      <c r="F114" s="221">
        <f t="shared" si="3"/>
        <v>4.4400000000000002E-2</v>
      </c>
    </row>
    <row r="115" spans="2:6">
      <c r="B115" s="72">
        <v>49172</v>
      </c>
      <c r="C115" s="149">
        <f t="shared" si="2"/>
        <v>49187</v>
      </c>
      <c r="D115" s="69">
        <v>4.2000000000000003E-2</v>
      </c>
      <c r="E115" s="69">
        <v>2.5000000000000001E-3</v>
      </c>
      <c r="F115" s="221">
        <f t="shared" si="3"/>
        <v>4.4500000000000005E-2</v>
      </c>
    </row>
    <row r="116" spans="2:6">
      <c r="B116" s="72">
        <v>49205</v>
      </c>
      <c r="C116" s="149">
        <f t="shared" si="2"/>
        <v>49217</v>
      </c>
      <c r="D116" s="69">
        <v>4.2099999999999999E-2</v>
      </c>
      <c r="E116" s="69">
        <v>2.5000000000000001E-3</v>
      </c>
      <c r="F116" s="221">
        <f t="shared" si="3"/>
        <v>4.4600000000000001E-2</v>
      </c>
    </row>
    <row r="117" spans="2:6">
      <c r="B117" s="72">
        <v>49233</v>
      </c>
      <c r="C117" s="149">
        <f t="shared" si="2"/>
        <v>49248</v>
      </c>
      <c r="D117" s="69">
        <v>4.2200000000000001E-2</v>
      </c>
      <c r="E117" s="69">
        <v>2.5000000000000001E-3</v>
      </c>
      <c r="F117" s="221">
        <f t="shared" si="3"/>
        <v>4.4700000000000004E-2</v>
      </c>
    </row>
    <row r="118" spans="2:6">
      <c r="B118" s="72">
        <v>49264</v>
      </c>
      <c r="C118" s="149">
        <f t="shared" si="2"/>
        <v>49278</v>
      </c>
      <c r="D118" s="69">
        <v>4.2200000000000001E-2</v>
      </c>
      <c r="E118" s="69">
        <v>2.5000000000000001E-3</v>
      </c>
      <c r="F118" s="221">
        <f t="shared" si="3"/>
        <v>4.4700000000000004E-2</v>
      </c>
    </row>
    <row r="119" spans="2:6">
      <c r="B119" s="72">
        <v>49296</v>
      </c>
      <c r="C119" s="149">
        <f t="shared" si="2"/>
        <v>49309</v>
      </c>
      <c r="D119" s="69">
        <v>4.2299999999999997E-2</v>
      </c>
      <c r="E119" s="69">
        <v>2.5000000000000001E-3</v>
      </c>
      <c r="F119" s="221">
        <f t="shared" si="3"/>
        <v>4.48E-2</v>
      </c>
    </row>
    <row r="120" spans="2:6">
      <c r="B120" s="72">
        <v>49325</v>
      </c>
      <c r="C120" s="149">
        <f t="shared" si="2"/>
        <v>49340</v>
      </c>
      <c r="D120" s="69">
        <v>4.24E-2</v>
      </c>
      <c r="E120" s="69">
        <v>2.5000000000000001E-3</v>
      </c>
      <c r="F120" s="221">
        <f t="shared" si="3"/>
        <v>4.4900000000000002E-2</v>
      </c>
    </row>
    <row r="121" spans="2:6">
      <c r="B121" s="72">
        <v>49356</v>
      </c>
      <c r="C121" s="149">
        <f t="shared" si="2"/>
        <v>49368</v>
      </c>
      <c r="D121" s="69">
        <v>4.24E-2</v>
      </c>
      <c r="E121" s="69">
        <v>2.5000000000000001E-3</v>
      </c>
      <c r="F121" s="221">
        <f t="shared" si="3"/>
        <v>4.4900000000000002E-2</v>
      </c>
    </row>
    <row r="122" spans="2:6">
      <c r="B122" s="72">
        <v>49384</v>
      </c>
      <c r="C122" s="149">
        <f t="shared" si="2"/>
        <v>49399</v>
      </c>
      <c r="D122" s="69">
        <v>4.2500000000000003E-2</v>
      </c>
      <c r="E122" s="69">
        <v>2.5000000000000001E-3</v>
      </c>
      <c r="F122" s="221">
        <f t="shared" si="3"/>
        <v>4.5000000000000005E-2</v>
      </c>
    </row>
    <row r="123" spans="2:6">
      <c r="B123" s="72">
        <v>49415</v>
      </c>
      <c r="C123" s="149">
        <f t="shared" si="2"/>
        <v>49429</v>
      </c>
      <c r="D123" s="69">
        <v>4.2599999999999999E-2</v>
      </c>
      <c r="E123" s="69">
        <v>2.5000000000000001E-3</v>
      </c>
      <c r="F123" s="221">
        <f t="shared" si="3"/>
        <v>4.5100000000000001E-2</v>
      </c>
    </row>
    <row r="124" spans="2:6">
      <c r="B124" s="72">
        <v>49445</v>
      </c>
      <c r="C124" s="149">
        <f t="shared" si="2"/>
        <v>49460</v>
      </c>
      <c r="D124" s="69">
        <v>4.2700000000000002E-2</v>
      </c>
      <c r="E124" s="69">
        <v>2.5000000000000001E-3</v>
      </c>
      <c r="F124" s="221">
        <f t="shared" si="3"/>
        <v>4.5200000000000004E-2</v>
      </c>
    </row>
    <row r="125" spans="2:6">
      <c r="B125" s="72">
        <v>49478</v>
      </c>
      <c r="C125" s="149">
        <f t="shared" si="2"/>
        <v>49490</v>
      </c>
      <c r="D125" s="69">
        <v>4.2700000000000002E-2</v>
      </c>
      <c r="E125" s="69">
        <v>2.5000000000000001E-3</v>
      </c>
      <c r="F125" s="221">
        <f t="shared" si="3"/>
        <v>4.5200000000000004E-2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271-D4A2-4C21-836B-7C4DF69E62D2}">
  <dimension ref="A1"/>
  <sheetViews>
    <sheetView workbookViewId="0">
      <selection sqref="A1:XFD1048576"/>
    </sheetView>
  </sheetViews>
  <sheetFormatPr defaultColWidth="9.140625" defaultRowHeight="15"/>
  <cols>
    <col min="1" max="16384" width="9.140625" style="43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4B51D-7830-4688-A5A1-E8006B99591F}">
  <dimension ref="A2:ER99"/>
  <sheetViews>
    <sheetView showGridLines="0" view="pageBreakPreview" zoomScale="85" zoomScaleNormal="100" zoomScaleSheetLayoutView="85" workbookViewId="0">
      <pane xSplit="5" ySplit="9" topLeftCell="V48" activePane="bottomRight" state="frozen"/>
      <selection activeCell="D1" sqref="D1"/>
      <selection pane="topRight" activeCell="F1" sqref="F1"/>
      <selection pane="bottomLeft" activeCell="D6" sqref="D6"/>
      <selection pane="bottomRight" activeCell="AL50" sqref="AL50"/>
    </sheetView>
  </sheetViews>
  <sheetFormatPr defaultColWidth="9.140625" defaultRowHeight="13.5" outlineLevelCol="1"/>
  <cols>
    <col min="1" max="1" width="9.28515625" style="1" hidden="1" customWidth="1" outlineLevel="1"/>
    <col min="2" max="2" width="10.140625" style="1" hidden="1" customWidth="1" outlineLevel="1"/>
    <col min="3" max="3" width="5" style="1" hidden="1" customWidth="1" outlineLevel="1"/>
    <col min="4" max="4" width="3.5703125" style="1" customWidth="1" collapsed="1"/>
    <col min="5" max="5" width="32.28515625" style="1" bestFit="1" customWidth="1"/>
    <col min="6" max="14" width="10.7109375" style="7" bestFit="1" customWidth="1"/>
    <col min="15" max="17" width="11.85546875" style="7" bestFit="1" customWidth="1"/>
    <col min="18" max="26" width="10.7109375" style="7" bestFit="1" customWidth="1"/>
    <col min="27" max="29" width="11.85546875" style="7" bestFit="1" customWidth="1"/>
    <col min="30" max="38" width="10.7109375" style="7" bestFit="1" customWidth="1"/>
    <col min="39" max="41" width="11.85546875" style="7" bestFit="1" customWidth="1"/>
    <col min="42" max="50" width="10.7109375" style="7" bestFit="1" customWidth="1"/>
    <col min="51" max="53" width="11.85546875" style="7" bestFit="1" customWidth="1"/>
    <col min="54" max="62" width="10.7109375" style="7" bestFit="1" customWidth="1"/>
    <col min="63" max="65" width="11.85546875" style="7" bestFit="1" customWidth="1"/>
    <col min="66" max="74" width="10.7109375" style="7" bestFit="1" customWidth="1"/>
    <col min="75" max="77" width="11.85546875" style="7" bestFit="1" customWidth="1"/>
    <col min="78" max="86" width="10.7109375" style="7" bestFit="1" customWidth="1"/>
    <col min="87" max="89" width="11.85546875" style="7" bestFit="1" customWidth="1"/>
    <col min="90" max="98" width="10.7109375" style="7" bestFit="1" customWidth="1"/>
    <col min="99" max="101" width="11.85546875" style="7" bestFit="1" customWidth="1"/>
    <col min="102" max="110" width="10.7109375" style="7" bestFit="1" customWidth="1"/>
    <col min="111" max="113" width="11.85546875" style="7" bestFit="1" customWidth="1"/>
    <col min="114" max="122" width="10.7109375" style="7" bestFit="1" customWidth="1"/>
    <col min="123" max="126" width="11.85546875" style="7" bestFit="1" customWidth="1"/>
    <col min="127" max="16384" width="9.140625" style="7"/>
  </cols>
  <sheetData>
    <row r="2" spans="5:148">
      <c r="E2" s="1" t="s">
        <v>588</v>
      </c>
      <c r="F2" s="7">
        <f>ROUNDUP(F3/12,0)</f>
        <v>0</v>
      </c>
      <c r="G2" s="7">
        <f t="shared" ref="G2:BR2" si="0">ROUNDUP(G3/12,0)</f>
        <v>0</v>
      </c>
      <c r="H2" s="7">
        <f t="shared" si="0"/>
        <v>0</v>
      </c>
      <c r="I2" s="7">
        <f t="shared" si="0"/>
        <v>0</v>
      </c>
      <c r="J2" s="7">
        <f t="shared" si="0"/>
        <v>0</v>
      </c>
      <c r="K2" s="7">
        <f t="shared" si="0"/>
        <v>0</v>
      </c>
      <c r="L2" s="7">
        <f t="shared" si="0"/>
        <v>0</v>
      </c>
      <c r="M2" s="7">
        <f t="shared" si="0"/>
        <v>0</v>
      </c>
      <c r="N2" s="7">
        <f t="shared" si="0"/>
        <v>0</v>
      </c>
      <c r="O2" s="7">
        <f t="shared" si="0"/>
        <v>0</v>
      </c>
      <c r="P2" s="7">
        <f t="shared" si="0"/>
        <v>0</v>
      </c>
      <c r="Q2" s="7">
        <f t="shared" si="0"/>
        <v>0</v>
      </c>
      <c r="R2" s="7">
        <f t="shared" si="0"/>
        <v>0</v>
      </c>
      <c r="S2" s="7">
        <f t="shared" si="0"/>
        <v>0</v>
      </c>
      <c r="T2" s="7">
        <f t="shared" si="0"/>
        <v>0</v>
      </c>
      <c r="U2" s="7">
        <f t="shared" si="0"/>
        <v>0</v>
      </c>
      <c r="V2" s="7">
        <f t="shared" si="0"/>
        <v>0</v>
      </c>
      <c r="W2" s="7">
        <f t="shared" si="0"/>
        <v>0</v>
      </c>
      <c r="X2" s="7">
        <f t="shared" si="0"/>
        <v>0</v>
      </c>
      <c r="Y2" s="7">
        <f t="shared" si="0"/>
        <v>0</v>
      </c>
      <c r="Z2" s="7">
        <f t="shared" si="0"/>
        <v>0</v>
      </c>
      <c r="AA2" s="7">
        <f t="shared" si="0"/>
        <v>0</v>
      </c>
      <c r="AB2" s="7">
        <f t="shared" si="0"/>
        <v>0</v>
      </c>
      <c r="AC2" s="7">
        <f t="shared" si="0"/>
        <v>0</v>
      </c>
      <c r="AD2" s="7">
        <f t="shared" si="0"/>
        <v>1</v>
      </c>
      <c r="AE2" s="7">
        <f t="shared" si="0"/>
        <v>1</v>
      </c>
      <c r="AF2" s="7">
        <f t="shared" si="0"/>
        <v>1</v>
      </c>
      <c r="AG2" s="7">
        <f t="shared" si="0"/>
        <v>1</v>
      </c>
      <c r="AH2" s="7">
        <f t="shared" si="0"/>
        <v>1</v>
      </c>
      <c r="AI2" s="7">
        <f t="shared" si="0"/>
        <v>1</v>
      </c>
      <c r="AJ2" s="7">
        <f t="shared" si="0"/>
        <v>1</v>
      </c>
      <c r="AK2" s="7">
        <f t="shared" si="0"/>
        <v>1</v>
      </c>
      <c r="AL2" s="7">
        <f t="shared" si="0"/>
        <v>1</v>
      </c>
      <c r="AM2" s="7">
        <f t="shared" si="0"/>
        <v>1</v>
      </c>
      <c r="AN2" s="7">
        <f t="shared" si="0"/>
        <v>1</v>
      </c>
      <c r="AO2" s="7">
        <f t="shared" si="0"/>
        <v>1</v>
      </c>
      <c r="AP2" s="7">
        <f t="shared" si="0"/>
        <v>2</v>
      </c>
      <c r="AQ2" s="7">
        <f t="shared" si="0"/>
        <v>2</v>
      </c>
      <c r="AR2" s="7">
        <f t="shared" si="0"/>
        <v>2</v>
      </c>
      <c r="AS2" s="7">
        <f t="shared" si="0"/>
        <v>2</v>
      </c>
      <c r="AT2" s="7">
        <f t="shared" si="0"/>
        <v>2</v>
      </c>
      <c r="AU2" s="7">
        <f t="shared" si="0"/>
        <v>2</v>
      </c>
      <c r="AV2" s="7">
        <f t="shared" si="0"/>
        <v>2</v>
      </c>
      <c r="AW2" s="7">
        <f t="shared" si="0"/>
        <v>2</v>
      </c>
      <c r="AX2" s="7">
        <f t="shared" si="0"/>
        <v>2</v>
      </c>
      <c r="AY2" s="7">
        <f t="shared" si="0"/>
        <v>2</v>
      </c>
      <c r="AZ2" s="7">
        <f t="shared" si="0"/>
        <v>2</v>
      </c>
      <c r="BA2" s="7">
        <f t="shared" si="0"/>
        <v>2</v>
      </c>
      <c r="BB2" s="7">
        <f t="shared" si="0"/>
        <v>3</v>
      </c>
      <c r="BC2" s="7">
        <f t="shared" si="0"/>
        <v>3</v>
      </c>
      <c r="BD2" s="7">
        <f t="shared" si="0"/>
        <v>3</v>
      </c>
      <c r="BE2" s="7">
        <f t="shared" si="0"/>
        <v>3</v>
      </c>
      <c r="BF2" s="7">
        <f t="shared" si="0"/>
        <v>3</v>
      </c>
      <c r="BG2" s="7">
        <f t="shared" si="0"/>
        <v>3</v>
      </c>
      <c r="BH2" s="7">
        <f t="shared" si="0"/>
        <v>3</v>
      </c>
      <c r="BI2" s="7">
        <f t="shared" si="0"/>
        <v>3</v>
      </c>
      <c r="BJ2" s="7">
        <f t="shared" si="0"/>
        <v>3</v>
      </c>
      <c r="BK2" s="7">
        <f t="shared" si="0"/>
        <v>3</v>
      </c>
      <c r="BL2" s="7">
        <f t="shared" si="0"/>
        <v>3</v>
      </c>
      <c r="BM2" s="7">
        <f t="shared" si="0"/>
        <v>3</v>
      </c>
      <c r="BN2" s="7">
        <f t="shared" si="0"/>
        <v>4</v>
      </c>
      <c r="BO2" s="7">
        <f t="shared" si="0"/>
        <v>4</v>
      </c>
      <c r="BP2" s="7">
        <f t="shared" si="0"/>
        <v>4</v>
      </c>
      <c r="BQ2" s="7">
        <f t="shared" si="0"/>
        <v>4</v>
      </c>
      <c r="BR2" s="7">
        <f t="shared" si="0"/>
        <v>4</v>
      </c>
      <c r="BS2" s="7">
        <f t="shared" ref="BS2:DV2" si="1">ROUNDUP(BS3/12,0)</f>
        <v>4</v>
      </c>
      <c r="BT2" s="7">
        <f t="shared" si="1"/>
        <v>4</v>
      </c>
      <c r="BU2" s="7">
        <f t="shared" si="1"/>
        <v>4</v>
      </c>
      <c r="BV2" s="7">
        <f t="shared" si="1"/>
        <v>4</v>
      </c>
      <c r="BW2" s="7">
        <f t="shared" si="1"/>
        <v>4</v>
      </c>
      <c r="BX2" s="7">
        <f t="shared" si="1"/>
        <v>4</v>
      </c>
      <c r="BY2" s="7">
        <f t="shared" si="1"/>
        <v>4</v>
      </c>
      <c r="BZ2" s="7">
        <f t="shared" si="1"/>
        <v>5</v>
      </c>
      <c r="CA2" s="7">
        <f t="shared" si="1"/>
        <v>5</v>
      </c>
      <c r="CB2" s="7">
        <f t="shared" si="1"/>
        <v>5</v>
      </c>
      <c r="CC2" s="7">
        <f t="shared" si="1"/>
        <v>5</v>
      </c>
      <c r="CD2" s="7">
        <f t="shared" si="1"/>
        <v>5</v>
      </c>
      <c r="CE2" s="7">
        <f t="shared" si="1"/>
        <v>5</v>
      </c>
      <c r="CF2" s="7">
        <f t="shared" si="1"/>
        <v>5</v>
      </c>
      <c r="CG2" s="7">
        <f t="shared" si="1"/>
        <v>5</v>
      </c>
      <c r="CH2" s="7">
        <f t="shared" si="1"/>
        <v>5</v>
      </c>
      <c r="CI2" s="7">
        <f t="shared" si="1"/>
        <v>5</v>
      </c>
      <c r="CJ2" s="7">
        <f t="shared" si="1"/>
        <v>5</v>
      </c>
      <c r="CK2" s="7">
        <f t="shared" si="1"/>
        <v>5</v>
      </c>
      <c r="CL2" s="7">
        <f t="shared" si="1"/>
        <v>6</v>
      </c>
      <c r="CM2" s="7">
        <f t="shared" si="1"/>
        <v>6</v>
      </c>
      <c r="CN2" s="7">
        <f t="shared" si="1"/>
        <v>6</v>
      </c>
      <c r="CO2" s="7">
        <f t="shared" si="1"/>
        <v>6</v>
      </c>
      <c r="CP2" s="7">
        <f t="shared" si="1"/>
        <v>6</v>
      </c>
      <c r="CQ2" s="7">
        <f t="shared" si="1"/>
        <v>6</v>
      </c>
      <c r="CR2" s="7">
        <f t="shared" si="1"/>
        <v>6</v>
      </c>
      <c r="CS2" s="7">
        <f t="shared" si="1"/>
        <v>6</v>
      </c>
      <c r="CT2" s="7">
        <f t="shared" si="1"/>
        <v>6</v>
      </c>
      <c r="CU2" s="7">
        <f t="shared" si="1"/>
        <v>6</v>
      </c>
      <c r="CV2" s="7">
        <f t="shared" si="1"/>
        <v>6</v>
      </c>
      <c r="CW2" s="7">
        <f t="shared" si="1"/>
        <v>6</v>
      </c>
      <c r="CX2" s="7">
        <f t="shared" si="1"/>
        <v>7</v>
      </c>
      <c r="CY2" s="7">
        <f t="shared" si="1"/>
        <v>7</v>
      </c>
      <c r="CZ2" s="7">
        <f t="shared" si="1"/>
        <v>7</v>
      </c>
      <c r="DA2" s="7">
        <f t="shared" si="1"/>
        <v>7</v>
      </c>
      <c r="DB2" s="7">
        <f t="shared" si="1"/>
        <v>7</v>
      </c>
      <c r="DC2" s="7">
        <f t="shared" si="1"/>
        <v>7</v>
      </c>
      <c r="DD2" s="7">
        <f t="shared" si="1"/>
        <v>7</v>
      </c>
      <c r="DE2" s="7">
        <f t="shared" si="1"/>
        <v>7</v>
      </c>
      <c r="DF2" s="7">
        <f t="shared" si="1"/>
        <v>7</v>
      </c>
      <c r="DG2" s="7">
        <f t="shared" si="1"/>
        <v>7</v>
      </c>
      <c r="DH2" s="7">
        <f t="shared" si="1"/>
        <v>7</v>
      </c>
      <c r="DI2" s="7">
        <f t="shared" si="1"/>
        <v>7</v>
      </c>
      <c r="DJ2" s="7">
        <f t="shared" si="1"/>
        <v>8</v>
      </c>
      <c r="DK2" s="7">
        <f t="shared" si="1"/>
        <v>8</v>
      </c>
      <c r="DL2" s="7">
        <f t="shared" si="1"/>
        <v>8</v>
      </c>
      <c r="DM2" s="7">
        <f t="shared" si="1"/>
        <v>8</v>
      </c>
      <c r="DN2" s="7">
        <f t="shared" si="1"/>
        <v>8</v>
      </c>
      <c r="DO2" s="7">
        <f t="shared" si="1"/>
        <v>8</v>
      </c>
      <c r="DP2" s="7">
        <f t="shared" si="1"/>
        <v>8</v>
      </c>
      <c r="DQ2" s="7">
        <f t="shared" si="1"/>
        <v>8</v>
      </c>
      <c r="DR2" s="7">
        <f t="shared" si="1"/>
        <v>8</v>
      </c>
      <c r="DS2" s="7">
        <f t="shared" si="1"/>
        <v>8</v>
      </c>
      <c r="DT2" s="7">
        <f t="shared" si="1"/>
        <v>8</v>
      </c>
      <c r="DU2" s="7">
        <f t="shared" si="1"/>
        <v>8</v>
      </c>
      <c r="DV2" s="7">
        <f t="shared" si="1"/>
        <v>9</v>
      </c>
    </row>
    <row r="3" spans="5:148">
      <c r="E3" s="1" t="s">
        <v>589</v>
      </c>
      <c r="F3" s="7">
        <f>IF(F8=Assumptions!$D$20,1,IF(F8&lt;Assumptions!$D$20,0,E3+1))</f>
        <v>0</v>
      </c>
      <c r="G3" s="7">
        <f>IF(G8=Assumptions!$D$20,1,IF(G8&lt;Assumptions!$D$20,0,F3+1))</f>
        <v>0</v>
      </c>
      <c r="H3" s="7">
        <f>IF(H8=Assumptions!$D$20,1,IF(H8&lt;Assumptions!$D$20,0,G3+1))</f>
        <v>0</v>
      </c>
      <c r="I3" s="7">
        <f>IF(I8=Assumptions!$D$20,1,IF(I8&lt;Assumptions!$D$20,0,H3+1))</f>
        <v>0</v>
      </c>
      <c r="J3" s="7">
        <f>IF(J8=Assumptions!$D$20,1,IF(J8&lt;Assumptions!$D$20,0,I3+1))</f>
        <v>0</v>
      </c>
      <c r="K3" s="7">
        <f>IF(K8=Assumptions!$D$20,1,IF(K8&lt;Assumptions!$D$20,0,J3+1))</f>
        <v>0</v>
      </c>
      <c r="L3" s="7">
        <f>IF(L8=Assumptions!$D$20,1,IF(L8&lt;Assumptions!$D$20,0,K3+1))</f>
        <v>0</v>
      </c>
      <c r="M3" s="7">
        <f>IF(M8=Assumptions!$D$20,1,IF(M8&lt;Assumptions!$D$20,0,L3+1))</f>
        <v>0</v>
      </c>
      <c r="N3" s="7">
        <f>IF(N8=Assumptions!$D$20,1,IF(N8&lt;Assumptions!$D$20,0,M3+1))</f>
        <v>0</v>
      </c>
      <c r="O3" s="7">
        <f>IF(O8=Assumptions!$D$20,1,IF(O8&lt;Assumptions!$D$20,0,N3+1))</f>
        <v>0</v>
      </c>
      <c r="P3" s="7">
        <f>IF(P8=Assumptions!$D$20,1,IF(P8&lt;Assumptions!$D$20,0,O3+1))</f>
        <v>0</v>
      </c>
      <c r="Q3" s="7">
        <f>IF(Q8=Assumptions!$D$20,1,IF(Q8&lt;Assumptions!$D$20,0,P3+1))</f>
        <v>0</v>
      </c>
      <c r="R3" s="7">
        <f>IF(R8=Assumptions!$D$20,1,IF(R8&lt;Assumptions!$D$20,0,Q3+1))</f>
        <v>0</v>
      </c>
      <c r="S3" s="7">
        <f>IF(S8=Assumptions!$D$20,1,IF(S8&lt;Assumptions!$D$20,0,R3+1))</f>
        <v>0</v>
      </c>
      <c r="T3" s="7">
        <f>IF(T8=Assumptions!$D$20,1,IF(T8&lt;Assumptions!$D$20,0,S3+1))</f>
        <v>0</v>
      </c>
      <c r="U3" s="7">
        <f>IF(U8=Assumptions!$D$20,1,IF(U8&lt;Assumptions!$D$20,0,T3+1))</f>
        <v>0</v>
      </c>
      <c r="V3" s="7">
        <f>IF(V8=Assumptions!$D$20,1,IF(V8&lt;Assumptions!$D$20,0,U3+1))</f>
        <v>0</v>
      </c>
      <c r="W3" s="7">
        <f>IF(W8=Assumptions!$D$20,1,IF(W8&lt;Assumptions!$D$20,0,V3+1))</f>
        <v>0</v>
      </c>
      <c r="X3" s="7">
        <f>IF(X8=Assumptions!$D$20,1,IF(X8&lt;Assumptions!$D$20,0,W3+1))</f>
        <v>0</v>
      </c>
      <c r="Y3" s="7">
        <f>IF(Y8=Assumptions!$D$20,1,IF(Y8&lt;Assumptions!$D$20,0,X3+1))</f>
        <v>0</v>
      </c>
      <c r="Z3" s="7">
        <f>IF(Z8=Assumptions!$D$20,1,IF(Z8&lt;Assumptions!$D$20,0,Y3+1))</f>
        <v>0</v>
      </c>
      <c r="AA3" s="7">
        <f>IF(AA8=Assumptions!$D$20,1,IF(AA8&lt;Assumptions!$D$20,0,Z3+1))</f>
        <v>0</v>
      </c>
      <c r="AB3" s="7">
        <f>IF(AB8=Assumptions!$D$20,1,IF(AB8&lt;Assumptions!$D$20,0,AA3+1))</f>
        <v>0</v>
      </c>
      <c r="AC3" s="7">
        <f>IF(AC8=Assumptions!$D$20,1,IF(AC8&lt;Assumptions!$D$20,0,AB3+1))</f>
        <v>0</v>
      </c>
      <c r="AD3" s="7">
        <f>IF(AD8=Assumptions!$D$20,1,IF(AD8&lt;Assumptions!$D$20,0,AC3+1))</f>
        <v>1</v>
      </c>
      <c r="AE3" s="7">
        <f>IF(AE8=Assumptions!$D$20,1,IF(AE8&lt;Assumptions!$D$20,0,AD3+1))</f>
        <v>2</v>
      </c>
      <c r="AF3" s="7">
        <f>IF(AF8=Assumptions!$D$20,1,IF(AF8&lt;Assumptions!$D$20,0,AE3+1))</f>
        <v>3</v>
      </c>
      <c r="AG3" s="7">
        <f>IF(AG8=Assumptions!$D$20,1,IF(AG8&lt;Assumptions!$D$20,0,AF3+1))</f>
        <v>4</v>
      </c>
      <c r="AH3" s="7">
        <f>IF(AH8=Assumptions!$D$20,1,IF(AH8&lt;Assumptions!$D$20,0,AG3+1))</f>
        <v>5</v>
      </c>
      <c r="AI3" s="7">
        <f>IF(AI8=Assumptions!$D$20,1,IF(AI8&lt;Assumptions!$D$20,0,AH3+1))</f>
        <v>6</v>
      </c>
      <c r="AJ3" s="7">
        <f>IF(AJ8=Assumptions!$D$20,1,IF(AJ8&lt;Assumptions!$D$20,0,AI3+1))</f>
        <v>7</v>
      </c>
      <c r="AK3" s="7">
        <f>IF(AK8=Assumptions!$D$20,1,IF(AK8&lt;Assumptions!$D$20,0,AJ3+1))</f>
        <v>8</v>
      </c>
      <c r="AL3" s="7">
        <f>IF(AL8=Assumptions!$D$20,1,IF(AL8&lt;Assumptions!$D$20,0,AK3+1))</f>
        <v>9</v>
      </c>
      <c r="AM3" s="7">
        <f>IF(AM8=Assumptions!$D$20,1,IF(AM8&lt;Assumptions!$D$20,0,AL3+1))</f>
        <v>10</v>
      </c>
      <c r="AN3" s="7">
        <f>IF(AN8=Assumptions!$D$20,1,IF(AN8&lt;Assumptions!$D$20,0,AM3+1))</f>
        <v>11</v>
      </c>
      <c r="AO3" s="7">
        <f>IF(AO8=Assumptions!$D$20,1,IF(AO8&lt;Assumptions!$D$20,0,AN3+1))</f>
        <v>12</v>
      </c>
      <c r="AP3" s="7">
        <f>IF(AP8=Assumptions!$D$20,1,IF(AP8&lt;Assumptions!$D$20,0,AO3+1))</f>
        <v>13</v>
      </c>
      <c r="AQ3" s="7">
        <f>IF(AQ8=Assumptions!$D$20,1,IF(AQ8&lt;Assumptions!$D$20,0,AP3+1))</f>
        <v>14</v>
      </c>
      <c r="AR3" s="7">
        <f>IF(AR8=Assumptions!$D$20,1,IF(AR8&lt;Assumptions!$D$20,0,AQ3+1))</f>
        <v>15</v>
      </c>
      <c r="AS3" s="7">
        <f>IF(AS8=Assumptions!$D$20,1,IF(AS8&lt;Assumptions!$D$20,0,AR3+1))</f>
        <v>16</v>
      </c>
      <c r="AT3" s="7">
        <f>IF(AT8=Assumptions!$D$20,1,IF(AT8&lt;Assumptions!$D$20,0,AS3+1))</f>
        <v>17</v>
      </c>
      <c r="AU3" s="7">
        <f>IF(AU8=Assumptions!$D$20,1,IF(AU8&lt;Assumptions!$D$20,0,AT3+1))</f>
        <v>18</v>
      </c>
      <c r="AV3" s="7">
        <f>IF(AV8=Assumptions!$D$20,1,IF(AV8&lt;Assumptions!$D$20,0,AU3+1))</f>
        <v>19</v>
      </c>
      <c r="AW3" s="7">
        <f>IF(AW8=Assumptions!$D$20,1,IF(AW8&lt;Assumptions!$D$20,0,AV3+1))</f>
        <v>20</v>
      </c>
      <c r="AX3" s="7">
        <f>IF(AX8=Assumptions!$D$20,1,IF(AX8&lt;Assumptions!$D$20,0,AW3+1))</f>
        <v>21</v>
      </c>
      <c r="AY3" s="7">
        <f>IF(AY8=Assumptions!$D$20,1,IF(AY8&lt;Assumptions!$D$20,0,AX3+1))</f>
        <v>22</v>
      </c>
      <c r="AZ3" s="7">
        <f>IF(AZ8=Assumptions!$D$20,1,IF(AZ8&lt;Assumptions!$D$20,0,AY3+1))</f>
        <v>23</v>
      </c>
      <c r="BA3" s="7">
        <f>IF(BA8=Assumptions!$D$20,1,IF(BA8&lt;Assumptions!$D$20,0,AZ3+1))</f>
        <v>24</v>
      </c>
      <c r="BB3" s="7">
        <f>IF(BB8=Assumptions!$D$20,1,IF(BB8&lt;Assumptions!$D$20,0,BA3+1))</f>
        <v>25</v>
      </c>
      <c r="BC3" s="7">
        <f>IF(BC8=Assumptions!$D$20,1,IF(BC8&lt;Assumptions!$D$20,0,BB3+1))</f>
        <v>26</v>
      </c>
      <c r="BD3" s="7">
        <f>IF(BD8=Assumptions!$D$20,1,IF(BD8&lt;Assumptions!$D$20,0,BC3+1))</f>
        <v>27</v>
      </c>
      <c r="BE3" s="7">
        <f>IF(BE8=Assumptions!$D$20,1,IF(BE8&lt;Assumptions!$D$20,0,BD3+1))</f>
        <v>28</v>
      </c>
      <c r="BF3" s="7">
        <f>IF(BF8=Assumptions!$D$20,1,IF(BF8&lt;Assumptions!$D$20,0,BE3+1))</f>
        <v>29</v>
      </c>
      <c r="BG3" s="7">
        <f>IF(BG8=Assumptions!$D$20,1,IF(BG8&lt;Assumptions!$D$20,0,BF3+1))</f>
        <v>30</v>
      </c>
      <c r="BH3" s="7">
        <f>IF(BH8=Assumptions!$D$20,1,IF(BH8&lt;Assumptions!$D$20,0,BG3+1))</f>
        <v>31</v>
      </c>
      <c r="BI3" s="7">
        <f>IF(BI8=Assumptions!$D$20,1,IF(BI8&lt;Assumptions!$D$20,0,BH3+1))</f>
        <v>32</v>
      </c>
      <c r="BJ3" s="7">
        <f>IF(BJ8=Assumptions!$D$20,1,IF(BJ8&lt;Assumptions!$D$20,0,BI3+1))</f>
        <v>33</v>
      </c>
      <c r="BK3" s="7">
        <f>IF(BK8=Assumptions!$D$20,1,IF(BK8&lt;Assumptions!$D$20,0,BJ3+1))</f>
        <v>34</v>
      </c>
      <c r="BL3" s="7">
        <f>IF(BL8=Assumptions!$D$20,1,IF(BL8&lt;Assumptions!$D$20,0,BK3+1))</f>
        <v>35</v>
      </c>
      <c r="BM3" s="7">
        <f>IF(BM8=Assumptions!$D$20,1,IF(BM8&lt;Assumptions!$D$20,0,BL3+1))</f>
        <v>36</v>
      </c>
      <c r="BN3" s="7">
        <f>IF(BN8=Assumptions!$D$20,1,IF(BN8&lt;Assumptions!$D$20,0,BM3+1))</f>
        <v>37</v>
      </c>
      <c r="BO3" s="7">
        <f>IF(BO8=Assumptions!$D$20,1,IF(BO8&lt;Assumptions!$D$20,0,BN3+1))</f>
        <v>38</v>
      </c>
      <c r="BP3" s="7">
        <f>IF(BP8=Assumptions!$D$20,1,IF(BP8&lt;Assumptions!$D$20,0,BO3+1))</f>
        <v>39</v>
      </c>
      <c r="BQ3" s="7">
        <f>IF(BQ8=Assumptions!$D$20,1,IF(BQ8&lt;Assumptions!$D$20,0,BP3+1))</f>
        <v>40</v>
      </c>
      <c r="BR3" s="7">
        <f>IF(BR8=Assumptions!$D$20,1,IF(BR8&lt;Assumptions!$D$20,0,BQ3+1))</f>
        <v>41</v>
      </c>
      <c r="BS3" s="7">
        <f>IF(BS8=Assumptions!$D$20,1,IF(BS8&lt;Assumptions!$D$20,0,BR3+1))</f>
        <v>42</v>
      </c>
      <c r="BT3" s="7">
        <f>IF(BT8=Assumptions!$D$20,1,IF(BT8&lt;Assumptions!$D$20,0,BS3+1))</f>
        <v>43</v>
      </c>
      <c r="BU3" s="7">
        <f>IF(BU8=Assumptions!$D$20,1,IF(BU8&lt;Assumptions!$D$20,0,BT3+1))</f>
        <v>44</v>
      </c>
      <c r="BV3" s="7">
        <f>IF(BV8=Assumptions!$D$20,1,IF(BV8&lt;Assumptions!$D$20,0,BU3+1))</f>
        <v>45</v>
      </c>
      <c r="BW3" s="7">
        <f>IF(BW8=Assumptions!$D$20,1,IF(BW8&lt;Assumptions!$D$20,0,BV3+1))</f>
        <v>46</v>
      </c>
      <c r="BX3" s="7">
        <f>IF(BX8=Assumptions!$D$20,1,IF(BX8&lt;Assumptions!$D$20,0,BW3+1))</f>
        <v>47</v>
      </c>
      <c r="BY3" s="7">
        <f>IF(BY8=Assumptions!$D$20,1,IF(BY8&lt;Assumptions!$D$20,0,BX3+1))</f>
        <v>48</v>
      </c>
      <c r="BZ3" s="7">
        <f>IF(BZ8=Assumptions!$D$20,1,IF(BZ8&lt;Assumptions!$D$20,0,BY3+1))</f>
        <v>49</v>
      </c>
      <c r="CA3" s="7">
        <f>IF(CA8=Assumptions!$D$20,1,IF(CA8&lt;Assumptions!$D$20,0,BZ3+1))</f>
        <v>50</v>
      </c>
      <c r="CB3" s="7">
        <f>IF(CB8=Assumptions!$D$20,1,IF(CB8&lt;Assumptions!$D$20,0,CA3+1))</f>
        <v>51</v>
      </c>
      <c r="CC3" s="7">
        <f>IF(CC8=Assumptions!$D$20,1,IF(CC8&lt;Assumptions!$D$20,0,CB3+1))</f>
        <v>52</v>
      </c>
      <c r="CD3" s="7">
        <f>IF(CD8=Assumptions!$D$20,1,IF(CD8&lt;Assumptions!$D$20,0,CC3+1))</f>
        <v>53</v>
      </c>
      <c r="CE3" s="7">
        <f>IF(CE8=Assumptions!$D$20,1,IF(CE8&lt;Assumptions!$D$20,0,CD3+1))</f>
        <v>54</v>
      </c>
      <c r="CF3" s="7">
        <f>IF(CF8=Assumptions!$D$20,1,IF(CF8&lt;Assumptions!$D$20,0,CE3+1))</f>
        <v>55</v>
      </c>
      <c r="CG3" s="7">
        <f>IF(CG8=Assumptions!$D$20,1,IF(CG8&lt;Assumptions!$D$20,0,CF3+1))</f>
        <v>56</v>
      </c>
      <c r="CH3" s="7">
        <f>IF(CH8=Assumptions!$D$20,1,IF(CH8&lt;Assumptions!$D$20,0,CG3+1))</f>
        <v>57</v>
      </c>
      <c r="CI3" s="7">
        <f>IF(CI8=Assumptions!$D$20,1,IF(CI8&lt;Assumptions!$D$20,0,CH3+1))</f>
        <v>58</v>
      </c>
      <c r="CJ3" s="7">
        <f>IF(CJ8=Assumptions!$D$20,1,IF(CJ8&lt;Assumptions!$D$20,0,CI3+1))</f>
        <v>59</v>
      </c>
      <c r="CK3" s="7">
        <f>IF(CK8=Assumptions!$D$20,1,IF(CK8&lt;Assumptions!$D$20,0,CJ3+1))</f>
        <v>60</v>
      </c>
      <c r="CL3" s="7">
        <f>IF(CL8=Assumptions!$D$20,1,IF(CL8&lt;Assumptions!$D$20,0,CK3+1))</f>
        <v>61</v>
      </c>
      <c r="CM3" s="7">
        <f>IF(CM8=Assumptions!$D$20,1,IF(CM8&lt;Assumptions!$D$20,0,CL3+1))</f>
        <v>62</v>
      </c>
      <c r="CN3" s="7">
        <f>IF(CN8=Assumptions!$D$20,1,IF(CN8&lt;Assumptions!$D$20,0,CM3+1))</f>
        <v>63</v>
      </c>
      <c r="CO3" s="7">
        <f>IF(CO8=Assumptions!$D$20,1,IF(CO8&lt;Assumptions!$D$20,0,CN3+1))</f>
        <v>64</v>
      </c>
      <c r="CP3" s="7">
        <f>IF(CP8=Assumptions!$D$20,1,IF(CP8&lt;Assumptions!$D$20,0,CO3+1))</f>
        <v>65</v>
      </c>
      <c r="CQ3" s="7">
        <f>IF(CQ8=Assumptions!$D$20,1,IF(CQ8&lt;Assumptions!$D$20,0,CP3+1))</f>
        <v>66</v>
      </c>
      <c r="CR3" s="7">
        <f>IF(CR8=Assumptions!$D$20,1,IF(CR8&lt;Assumptions!$D$20,0,CQ3+1))</f>
        <v>67</v>
      </c>
      <c r="CS3" s="7">
        <f>IF(CS8=Assumptions!$D$20,1,IF(CS8&lt;Assumptions!$D$20,0,CR3+1))</f>
        <v>68</v>
      </c>
      <c r="CT3" s="7">
        <f>IF(CT8=Assumptions!$D$20,1,IF(CT8&lt;Assumptions!$D$20,0,CS3+1))</f>
        <v>69</v>
      </c>
      <c r="CU3" s="7">
        <f>IF(CU8=Assumptions!$D$20,1,IF(CU8&lt;Assumptions!$D$20,0,CT3+1))</f>
        <v>70</v>
      </c>
      <c r="CV3" s="7">
        <f>IF(CV8=Assumptions!$D$20,1,IF(CV8&lt;Assumptions!$D$20,0,CU3+1))</f>
        <v>71</v>
      </c>
      <c r="CW3" s="7">
        <f>IF(CW8=Assumptions!$D$20,1,IF(CW8&lt;Assumptions!$D$20,0,CV3+1))</f>
        <v>72</v>
      </c>
      <c r="CX3" s="7">
        <f>IF(CX8=Assumptions!$D$20,1,IF(CX8&lt;Assumptions!$D$20,0,CW3+1))</f>
        <v>73</v>
      </c>
      <c r="CY3" s="7">
        <f>IF(CY8=Assumptions!$D$20,1,IF(CY8&lt;Assumptions!$D$20,0,CX3+1))</f>
        <v>74</v>
      </c>
      <c r="CZ3" s="7">
        <f>IF(CZ8=Assumptions!$D$20,1,IF(CZ8&lt;Assumptions!$D$20,0,CY3+1))</f>
        <v>75</v>
      </c>
      <c r="DA3" s="7">
        <f>IF(DA8=Assumptions!$D$20,1,IF(DA8&lt;Assumptions!$D$20,0,CZ3+1))</f>
        <v>76</v>
      </c>
      <c r="DB3" s="7">
        <f>IF(DB8=Assumptions!$D$20,1,IF(DB8&lt;Assumptions!$D$20,0,DA3+1))</f>
        <v>77</v>
      </c>
      <c r="DC3" s="7">
        <f>IF(DC8=Assumptions!$D$20,1,IF(DC8&lt;Assumptions!$D$20,0,DB3+1))</f>
        <v>78</v>
      </c>
      <c r="DD3" s="7">
        <f>IF(DD8=Assumptions!$D$20,1,IF(DD8&lt;Assumptions!$D$20,0,DC3+1))</f>
        <v>79</v>
      </c>
      <c r="DE3" s="7">
        <f>IF(DE8=Assumptions!$D$20,1,IF(DE8&lt;Assumptions!$D$20,0,DD3+1))</f>
        <v>80</v>
      </c>
      <c r="DF3" s="7">
        <f>IF(DF8=Assumptions!$D$20,1,IF(DF8&lt;Assumptions!$D$20,0,DE3+1))</f>
        <v>81</v>
      </c>
      <c r="DG3" s="7">
        <f>IF(DG8=Assumptions!$D$20,1,IF(DG8&lt;Assumptions!$D$20,0,DF3+1))</f>
        <v>82</v>
      </c>
      <c r="DH3" s="7">
        <f>IF(DH8=Assumptions!$D$20,1,IF(DH8&lt;Assumptions!$D$20,0,DG3+1))</f>
        <v>83</v>
      </c>
      <c r="DI3" s="7">
        <f>IF(DI8=Assumptions!$D$20,1,IF(DI8&lt;Assumptions!$D$20,0,DH3+1))</f>
        <v>84</v>
      </c>
      <c r="DJ3" s="7">
        <f>IF(DJ8=Assumptions!$D$20,1,IF(DJ8&lt;Assumptions!$D$20,0,DI3+1))</f>
        <v>85</v>
      </c>
      <c r="DK3" s="7">
        <f>IF(DK8=Assumptions!$D$20,1,IF(DK8&lt;Assumptions!$D$20,0,DJ3+1))</f>
        <v>86</v>
      </c>
      <c r="DL3" s="7">
        <f>IF(DL8=Assumptions!$D$20,1,IF(DL8&lt;Assumptions!$D$20,0,DK3+1))</f>
        <v>87</v>
      </c>
      <c r="DM3" s="7">
        <f>IF(DM8=Assumptions!$D$20,1,IF(DM8&lt;Assumptions!$D$20,0,DL3+1))</f>
        <v>88</v>
      </c>
      <c r="DN3" s="7">
        <f>IF(DN8=Assumptions!$D$20,1,IF(DN8&lt;Assumptions!$D$20,0,DM3+1))</f>
        <v>89</v>
      </c>
      <c r="DO3" s="7">
        <f>IF(DO8=Assumptions!$D$20,1,IF(DO8&lt;Assumptions!$D$20,0,DN3+1))</f>
        <v>90</v>
      </c>
      <c r="DP3" s="7">
        <f>IF(DP8=Assumptions!$D$20,1,IF(DP8&lt;Assumptions!$D$20,0,DO3+1))</f>
        <v>91</v>
      </c>
      <c r="DQ3" s="7">
        <f>IF(DQ8=Assumptions!$D$20,1,IF(DQ8&lt;Assumptions!$D$20,0,DP3+1))</f>
        <v>92</v>
      </c>
      <c r="DR3" s="7">
        <f>IF(DR8=Assumptions!$D$20,1,IF(DR8&lt;Assumptions!$D$20,0,DQ3+1))</f>
        <v>93</v>
      </c>
      <c r="DS3" s="7">
        <f>IF(DS8=Assumptions!$D$20,1,IF(DS8&lt;Assumptions!$D$20,0,DR3+1))</f>
        <v>94</v>
      </c>
      <c r="DT3" s="7">
        <f>IF(DT8=Assumptions!$D$20,1,IF(DT8&lt;Assumptions!$D$20,0,DS3+1))</f>
        <v>95</v>
      </c>
      <c r="DU3" s="7">
        <f>IF(DU8=Assumptions!$D$20,1,IF(DU8&lt;Assumptions!$D$20,0,DT3+1))</f>
        <v>96</v>
      </c>
      <c r="DV3" s="7">
        <f>IF(DV8=Assumptions!$D$20,1,IF(DV8&lt;Assumptions!$D$20,0,DU3+1))</f>
        <v>97</v>
      </c>
    </row>
    <row r="4" spans="5:148">
      <c r="E4" s="1" t="s">
        <v>242</v>
      </c>
      <c r="F4" s="15">
        <f>1+INDEX(Assumptions!$O$33:$O$43,MATCH(F6,Assumptions!$N$33:$N$43,0))</f>
        <v>1.03</v>
      </c>
      <c r="G4" s="15">
        <f>IF(F6=G6,F4,F4*(1+INDEX(Assumptions!$O$33:$O$43,MATCH(G6,Assumptions!$N$33:$N$43,0))))</f>
        <v>1.03</v>
      </c>
      <c r="H4" s="15">
        <f>IF(G6=H6,G4,G4*(1+INDEX(Assumptions!$O$33:$O$43,MATCH(H6,Assumptions!$N$33:$N$43,0))))</f>
        <v>1.03</v>
      </c>
      <c r="I4" s="15">
        <f>IF(H6=I6,H4,H4*(1+INDEX(Assumptions!$O$33:$O$43,MATCH(I6,Assumptions!$N$33:$N$43,0))))</f>
        <v>1.03</v>
      </c>
      <c r="J4" s="15">
        <f>IF(I6=J6,I4,I4*(1+INDEX(Assumptions!$O$33:$O$43,MATCH(J6,Assumptions!$N$33:$N$43,0))))</f>
        <v>1.03</v>
      </c>
      <c r="K4" s="15">
        <f>IF(J6=K6,J4,J4*(1+INDEX(Assumptions!$O$33:$O$43,MATCH(K6,Assumptions!$N$33:$N$43,0))))</f>
        <v>1.03</v>
      </c>
      <c r="L4" s="15">
        <f>IF(K6=L6,K4,K4*(1+INDEX(Assumptions!$O$33:$O$43,MATCH(L6,Assumptions!$N$33:$N$43,0))))</f>
        <v>1.03</v>
      </c>
      <c r="M4" s="15">
        <f>IF(L6=M6,L4,L4*(1+INDEX(Assumptions!$O$33:$O$43,MATCH(M6,Assumptions!$N$33:$N$43,0))))</f>
        <v>1.0609</v>
      </c>
      <c r="N4" s="15">
        <f>IF(M6=N6,M4,M4*(1+INDEX(Assumptions!$O$33:$O$43,MATCH(N6,Assumptions!$N$33:$N$43,0))))</f>
        <v>1.0609</v>
      </c>
      <c r="O4" s="15">
        <f>IF(N6=O6,N4,N4*(1+INDEX(Assumptions!$O$33:$O$43,MATCH(O6,Assumptions!$N$33:$N$43,0))))</f>
        <v>1.0609</v>
      </c>
      <c r="P4" s="15">
        <f>IF(O6=P6,O4,O4*(1+INDEX(Assumptions!$O$33:$O$43,MATCH(P6,Assumptions!$N$33:$N$43,0))))</f>
        <v>1.0609</v>
      </c>
      <c r="Q4" s="15">
        <f>IF(P6=Q6,P4,P4*(1+INDEX(Assumptions!$O$33:$O$43,MATCH(Q6,Assumptions!$N$33:$N$43,0))))</f>
        <v>1.0609</v>
      </c>
      <c r="R4" s="15">
        <f>IF(Q6=R6,Q4,Q4*(1+INDEX(Assumptions!$O$33:$O$43,MATCH(R6,Assumptions!$N$33:$N$43,0))))</f>
        <v>1.0609</v>
      </c>
      <c r="S4" s="15">
        <f>IF(R6=S6,R4,R4*(1+INDEX(Assumptions!$O$33:$O$43,MATCH(S6,Assumptions!$N$33:$N$43,0))))</f>
        <v>1.0609</v>
      </c>
      <c r="T4" s="15">
        <f>IF(S6=T6,S4,S4*(1+INDEX(Assumptions!$O$33:$O$43,MATCH(T6,Assumptions!$N$33:$N$43,0))))</f>
        <v>1.0609</v>
      </c>
      <c r="U4" s="15">
        <f>IF(T6=U6,T4,T4*(1+INDEX(Assumptions!$O$33:$O$43,MATCH(U6,Assumptions!$N$33:$N$43,0))))</f>
        <v>1.0609</v>
      </c>
      <c r="V4" s="15">
        <f>IF(U6=V6,U4,U4*(1+INDEX(Assumptions!$O$33:$O$43,MATCH(V6,Assumptions!$N$33:$N$43,0))))</f>
        <v>1.0609</v>
      </c>
      <c r="W4" s="15">
        <f>IF(V6=W6,V4,V4*(1+INDEX(Assumptions!$O$33:$O$43,MATCH(W6,Assumptions!$N$33:$N$43,0))))</f>
        <v>1.0609</v>
      </c>
      <c r="X4" s="15">
        <f>IF(W6=X6,W4,W4*(1+INDEX(Assumptions!$O$33:$O$43,MATCH(X6,Assumptions!$N$33:$N$43,0))))</f>
        <v>1.0609</v>
      </c>
      <c r="Y4" s="15">
        <f>IF(X6=Y6,X4,X4*(1+INDEX(Assumptions!$O$33:$O$43,MATCH(Y6,Assumptions!$N$33:$N$43,0))))</f>
        <v>1.092727</v>
      </c>
      <c r="Z4" s="15">
        <f>IF(Y6=Z6,Y4,Y4*(1+INDEX(Assumptions!$O$33:$O$43,MATCH(Z6,Assumptions!$N$33:$N$43,0))))</f>
        <v>1.092727</v>
      </c>
      <c r="AA4" s="15">
        <f>IF(Z6=AA6,Z4,Z4*(1+INDEX(Assumptions!$O$33:$O$43,MATCH(AA6,Assumptions!$N$33:$N$43,0))))</f>
        <v>1.092727</v>
      </c>
      <c r="AB4" s="15">
        <f>IF(AA6=AB6,AA4,AA4*(1+INDEX(Assumptions!$O$33:$O$43,MATCH(AB6,Assumptions!$N$33:$N$43,0))))</f>
        <v>1.092727</v>
      </c>
      <c r="AC4" s="15">
        <f>IF(AB6=AC6,AB4,AB4*(1+INDEX(Assumptions!$O$33:$O$43,MATCH(AC6,Assumptions!$N$33:$N$43,0))))</f>
        <v>1.092727</v>
      </c>
      <c r="AD4" s="15">
        <f>IF(AC6=AD6,AC4,AC4*(1+INDEX(Assumptions!$O$33:$O$43,MATCH(AD6,Assumptions!$N$33:$N$43,0))))</f>
        <v>1.092727</v>
      </c>
      <c r="AE4" s="15">
        <f>IF(AD6=AE6,AD4,AD4*(1+INDEX(Assumptions!$O$33:$O$43,MATCH(AE6,Assumptions!$N$33:$N$43,0))))</f>
        <v>1.092727</v>
      </c>
      <c r="AF4" s="15">
        <f>IF(AE6=AF6,AE4,AE4*(1+INDEX(Assumptions!$O$33:$O$43,MATCH(AF6,Assumptions!$N$33:$N$43,0))))</f>
        <v>1.092727</v>
      </c>
      <c r="AG4" s="15">
        <f>IF(AF6=AG6,AF4,AF4*(1+INDEX(Assumptions!$O$33:$O$43,MATCH(AG6,Assumptions!$N$33:$N$43,0))))</f>
        <v>1.092727</v>
      </c>
      <c r="AH4" s="15">
        <f>IF(AG6=AH6,AG4,AG4*(1+INDEX(Assumptions!$O$33:$O$43,MATCH(AH6,Assumptions!$N$33:$N$43,0))))</f>
        <v>1.092727</v>
      </c>
      <c r="AI4" s="15">
        <f>IF(AH6=AI6,AH4,AH4*(1+INDEX(Assumptions!$O$33:$O$43,MATCH(AI6,Assumptions!$N$33:$N$43,0))))</f>
        <v>1.092727</v>
      </c>
      <c r="AJ4" s="15">
        <f>IF(AI6=AJ6,AI4,AI4*(1+INDEX(Assumptions!$O$33:$O$43,MATCH(AJ6,Assumptions!$N$33:$N$43,0))))</f>
        <v>1.092727</v>
      </c>
      <c r="AK4" s="15">
        <f>IF(AJ6=AK6,AJ4,AJ4*(1+INDEX(Assumptions!$O$33:$O$43,MATCH(AK6,Assumptions!$N$33:$N$43,0))))</f>
        <v>1.1255088100000001</v>
      </c>
      <c r="AL4" s="15">
        <f>IF(AK6=AL6,AK4,AK4*(1+INDEX(Assumptions!$O$33:$O$43,MATCH(AL6,Assumptions!$N$33:$N$43,0))))</f>
        <v>1.1255088100000001</v>
      </c>
      <c r="AM4" s="15">
        <f>IF(AL6=AM6,AL4,AL4*(1+INDEX(Assumptions!$O$33:$O$43,MATCH(AM6,Assumptions!$N$33:$N$43,0))))</f>
        <v>1.1255088100000001</v>
      </c>
      <c r="AN4" s="15">
        <f>IF(AM6=AN6,AM4,AM4*(1+INDEX(Assumptions!$O$33:$O$43,MATCH(AN6,Assumptions!$N$33:$N$43,0))))</f>
        <v>1.1255088100000001</v>
      </c>
      <c r="AO4" s="15">
        <f>IF(AN6=AO6,AN4,AN4*(1+INDEX(Assumptions!$O$33:$O$43,MATCH(AO6,Assumptions!$N$33:$N$43,0))))</f>
        <v>1.1255088100000001</v>
      </c>
      <c r="AP4" s="15">
        <f>IF(AO6=AP6,AO4,AO4*(1+INDEX(Assumptions!$O$33:$O$43,MATCH(AP6,Assumptions!$N$33:$N$43,0))))</f>
        <v>1.1255088100000001</v>
      </c>
      <c r="AQ4" s="15">
        <f>IF(AP6=AQ6,AP4,AP4*(1+INDEX(Assumptions!$O$33:$O$43,MATCH(AQ6,Assumptions!$N$33:$N$43,0))))</f>
        <v>1.1255088100000001</v>
      </c>
      <c r="AR4" s="15">
        <f>IF(AQ6=AR6,AQ4,AQ4*(1+INDEX(Assumptions!$O$33:$O$43,MATCH(AR6,Assumptions!$N$33:$N$43,0))))</f>
        <v>1.1255088100000001</v>
      </c>
      <c r="AS4" s="15">
        <f>IF(AR6=AS6,AR4,AR4*(1+INDEX(Assumptions!$O$33:$O$43,MATCH(AS6,Assumptions!$N$33:$N$43,0))))</f>
        <v>1.1255088100000001</v>
      </c>
      <c r="AT4" s="15">
        <f>IF(AS6=AT6,AS4,AS4*(1+INDEX(Assumptions!$O$33:$O$43,MATCH(AT6,Assumptions!$N$33:$N$43,0))))</f>
        <v>1.1255088100000001</v>
      </c>
      <c r="AU4" s="15">
        <f>IF(AT6=AU6,AT4,AT4*(1+INDEX(Assumptions!$O$33:$O$43,MATCH(AU6,Assumptions!$N$33:$N$43,0))))</f>
        <v>1.1255088100000001</v>
      </c>
      <c r="AV4" s="15">
        <f>IF(AU6=AV6,AU4,AU4*(1+INDEX(Assumptions!$O$33:$O$43,MATCH(AV6,Assumptions!$N$33:$N$43,0))))</f>
        <v>1.1255088100000001</v>
      </c>
      <c r="AW4" s="15">
        <f>IF(AV6=AW6,AV4,AV4*(1+INDEX(Assumptions!$O$33:$O$43,MATCH(AW6,Assumptions!$N$33:$N$43,0))))</f>
        <v>1.1592740743000001</v>
      </c>
      <c r="AX4" s="15">
        <f>IF(AW6=AX6,AW4,AW4*(1+INDEX(Assumptions!$O$33:$O$43,MATCH(AX6,Assumptions!$N$33:$N$43,0))))</f>
        <v>1.1592740743000001</v>
      </c>
      <c r="AY4" s="15">
        <f>IF(AX6=AY6,AX4,AX4*(1+INDEX(Assumptions!$O$33:$O$43,MATCH(AY6,Assumptions!$N$33:$N$43,0))))</f>
        <v>1.1592740743000001</v>
      </c>
      <c r="AZ4" s="15">
        <f>IF(AY6=AZ6,AY4,AY4*(1+INDEX(Assumptions!$O$33:$O$43,MATCH(AZ6,Assumptions!$N$33:$N$43,0))))</f>
        <v>1.1592740743000001</v>
      </c>
      <c r="BA4" s="15">
        <f>IF(AZ6=BA6,AZ4,AZ4*(1+INDEX(Assumptions!$O$33:$O$43,MATCH(BA6,Assumptions!$N$33:$N$43,0))))</f>
        <v>1.1592740743000001</v>
      </c>
      <c r="BB4" s="15">
        <f>IF(BA6=BB6,BA4,BA4*(1+INDEX(Assumptions!$O$33:$O$43,MATCH(BB6,Assumptions!$N$33:$N$43,0))))</f>
        <v>1.1592740743000001</v>
      </c>
      <c r="BC4" s="15">
        <f>IF(BB6=BC6,BB4,BB4*(1+INDEX(Assumptions!$O$33:$O$43,MATCH(BC6,Assumptions!$N$33:$N$43,0))))</f>
        <v>1.1592740743000001</v>
      </c>
      <c r="BD4" s="15">
        <f>IF(BC6=BD6,BC4,BC4*(1+INDEX(Assumptions!$O$33:$O$43,MATCH(BD6,Assumptions!$N$33:$N$43,0))))</f>
        <v>1.1592740743000001</v>
      </c>
      <c r="BE4" s="15">
        <f>IF(BD6=BE6,BD4,BD4*(1+INDEX(Assumptions!$O$33:$O$43,MATCH(BE6,Assumptions!$N$33:$N$43,0))))</f>
        <v>1.1592740743000001</v>
      </c>
      <c r="BF4" s="15">
        <f>IF(BE6=BF6,BE4,BE4*(1+INDEX(Assumptions!$O$33:$O$43,MATCH(BF6,Assumptions!$N$33:$N$43,0))))</f>
        <v>1.1592740743000001</v>
      </c>
      <c r="BG4" s="15">
        <f>IF(BF6=BG6,BF4,BF4*(1+INDEX(Assumptions!$O$33:$O$43,MATCH(BG6,Assumptions!$N$33:$N$43,0))))</f>
        <v>1.1592740743000001</v>
      </c>
      <c r="BH4" s="15">
        <f>IF(BG6=BH6,BG4,BG4*(1+INDEX(Assumptions!$O$33:$O$43,MATCH(BH6,Assumptions!$N$33:$N$43,0))))</f>
        <v>1.1592740743000001</v>
      </c>
      <c r="BI4" s="15">
        <f>IF(BH6=BI6,BH4,BH4*(1+INDEX(Assumptions!$O$33:$O$43,MATCH(BI6,Assumptions!$N$33:$N$43,0))))</f>
        <v>1.1940522965290001</v>
      </c>
      <c r="BJ4" s="15">
        <f>IF(BI6=BJ6,BI4,BI4*(1+INDEX(Assumptions!$O$33:$O$43,MATCH(BJ6,Assumptions!$N$33:$N$43,0))))</f>
        <v>1.1940522965290001</v>
      </c>
      <c r="BK4" s="15">
        <f>IF(BJ6=BK6,BJ4,BJ4*(1+INDEX(Assumptions!$O$33:$O$43,MATCH(BK6,Assumptions!$N$33:$N$43,0))))</f>
        <v>1.1940522965290001</v>
      </c>
      <c r="BL4" s="15">
        <f>IF(BK6=BL6,BK4,BK4*(1+INDEX(Assumptions!$O$33:$O$43,MATCH(BL6,Assumptions!$N$33:$N$43,0))))</f>
        <v>1.1940522965290001</v>
      </c>
      <c r="BM4" s="15">
        <f>IF(BL6=BM6,BL4,BL4*(1+INDEX(Assumptions!$O$33:$O$43,MATCH(BM6,Assumptions!$N$33:$N$43,0))))</f>
        <v>1.1940522965290001</v>
      </c>
      <c r="BN4" s="15">
        <f>IF(BM6=BN6,BM4,BM4*(1+INDEX(Assumptions!$O$33:$O$43,MATCH(BN6,Assumptions!$N$33:$N$43,0))))</f>
        <v>1.1940522965290001</v>
      </c>
      <c r="BO4" s="15">
        <f>IF(BN6=BO6,BN4,BN4*(1+INDEX(Assumptions!$O$33:$O$43,MATCH(BO6,Assumptions!$N$33:$N$43,0))))</f>
        <v>1.1940522965290001</v>
      </c>
      <c r="BP4" s="15">
        <f>IF(BO6=BP6,BO4,BO4*(1+INDEX(Assumptions!$O$33:$O$43,MATCH(BP6,Assumptions!$N$33:$N$43,0))))</f>
        <v>1.1940522965290001</v>
      </c>
      <c r="BQ4" s="15">
        <f>IF(BP6=BQ6,BP4,BP4*(1+INDEX(Assumptions!$O$33:$O$43,MATCH(BQ6,Assumptions!$N$33:$N$43,0))))</f>
        <v>1.1940522965290001</v>
      </c>
      <c r="BR4" s="15">
        <f>IF(BQ6=BR6,BQ4,BQ4*(1+INDEX(Assumptions!$O$33:$O$43,MATCH(BR6,Assumptions!$N$33:$N$43,0))))</f>
        <v>1.1940522965290001</v>
      </c>
      <c r="BS4" s="15">
        <f>IF(BR6=BS6,BR4,BR4*(1+INDEX(Assumptions!$O$33:$O$43,MATCH(BS6,Assumptions!$N$33:$N$43,0))))</f>
        <v>1.1940522965290001</v>
      </c>
      <c r="BT4" s="15">
        <f>IF(BS6=BT6,BS4,BS4*(1+INDEX(Assumptions!$O$33:$O$43,MATCH(BT6,Assumptions!$N$33:$N$43,0))))</f>
        <v>1.1940522965290001</v>
      </c>
      <c r="BU4" s="15">
        <f>IF(BT6=BU6,BT4,BT4*(1+INDEX(Assumptions!$O$33:$O$43,MATCH(BU6,Assumptions!$N$33:$N$43,0))))</f>
        <v>1.2298738654248702</v>
      </c>
      <c r="BV4" s="15">
        <f>IF(BU6=BV6,BU4,BU4*(1+INDEX(Assumptions!$O$33:$O$43,MATCH(BV6,Assumptions!$N$33:$N$43,0))))</f>
        <v>1.2298738654248702</v>
      </c>
      <c r="BW4" s="15">
        <f>IF(BV6=BW6,BV4,BV4*(1+INDEX(Assumptions!$O$33:$O$43,MATCH(BW6,Assumptions!$N$33:$N$43,0))))</f>
        <v>1.2298738654248702</v>
      </c>
      <c r="BX4" s="15">
        <f>IF(BW6=BX6,BW4,BW4*(1+INDEX(Assumptions!$O$33:$O$43,MATCH(BX6,Assumptions!$N$33:$N$43,0))))</f>
        <v>1.2298738654248702</v>
      </c>
      <c r="BY4" s="15">
        <f>IF(BX6=BY6,BX4,BX4*(1+INDEX(Assumptions!$O$33:$O$43,MATCH(BY6,Assumptions!$N$33:$N$43,0))))</f>
        <v>1.2298738654248702</v>
      </c>
      <c r="BZ4" s="15">
        <f>IF(BY6=BZ6,BY4,BY4*(1+INDEX(Assumptions!$O$33:$O$43,MATCH(BZ6,Assumptions!$N$33:$N$43,0))))</f>
        <v>1.2298738654248702</v>
      </c>
      <c r="CA4" s="15">
        <f>IF(BZ6=CA6,BZ4,BZ4*(1+INDEX(Assumptions!$O$33:$O$43,MATCH(CA6,Assumptions!$N$33:$N$43,0))))</f>
        <v>1.2298738654248702</v>
      </c>
      <c r="CB4" s="15">
        <f>IF(CA6=CB6,CA4,CA4*(1+INDEX(Assumptions!$O$33:$O$43,MATCH(CB6,Assumptions!$N$33:$N$43,0))))</f>
        <v>1.2298738654248702</v>
      </c>
      <c r="CC4" s="15">
        <f>IF(CB6=CC6,CB4,CB4*(1+INDEX(Assumptions!$O$33:$O$43,MATCH(CC6,Assumptions!$N$33:$N$43,0))))</f>
        <v>1.2298738654248702</v>
      </c>
      <c r="CD4" s="15">
        <f>IF(CC6=CD6,CC4,CC4*(1+INDEX(Assumptions!$O$33:$O$43,MATCH(CD6,Assumptions!$N$33:$N$43,0))))</f>
        <v>1.2298738654248702</v>
      </c>
      <c r="CE4" s="15">
        <f>IF(CD6=CE6,CD4,CD4*(1+INDEX(Assumptions!$O$33:$O$43,MATCH(CE6,Assumptions!$N$33:$N$43,0))))</f>
        <v>1.2298738654248702</v>
      </c>
      <c r="CF4" s="15">
        <f>IF(CE6=CF6,CE4,CE4*(1+INDEX(Assumptions!$O$33:$O$43,MATCH(CF6,Assumptions!$N$33:$N$43,0))))</f>
        <v>1.2298738654248702</v>
      </c>
      <c r="CG4" s="15">
        <f>IF(CF6=CG6,CF4,CF4*(1+INDEX(Assumptions!$O$33:$O$43,MATCH(CG6,Assumptions!$N$33:$N$43,0))))</f>
        <v>1.2667700813876164</v>
      </c>
      <c r="CH4" s="15">
        <f>IF(CG6=CH6,CG4,CG4*(1+INDEX(Assumptions!$O$33:$O$43,MATCH(CH6,Assumptions!$N$33:$N$43,0))))</f>
        <v>1.2667700813876164</v>
      </c>
      <c r="CI4" s="15">
        <f>IF(CH6=CI6,CH4,CH4*(1+INDEX(Assumptions!$O$33:$O$43,MATCH(CI6,Assumptions!$N$33:$N$43,0))))</f>
        <v>1.2667700813876164</v>
      </c>
      <c r="CJ4" s="15">
        <f>IF(CI6=CJ6,CI4,CI4*(1+INDEX(Assumptions!$O$33:$O$43,MATCH(CJ6,Assumptions!$N$33:$N$43,0))))</f>
        <v>1.2667700813876164</v>
      </c>
      <c r="CK4" s="15">
        <f>IF(CJ6=CK6,CJ4,CJ4*(1+INDEX(Assumptions!$O$33:$O$43,MATCH(CK6,Assumptions!$N$33:$N$43,0))))</f>
        <v>1.2667700813876164</v>
      </c>
      <c r="CL4" s="15">
        <f>IF(CK6=CL6,CK4,CK4*(1+INDEX(Assumptions!$O$33:$O$43,MATCH(CL6,Assumptions!$N$33:$N$43,0))))</f>
        <v>1.2667700813876164</v>
      </c>
      <c r="CM4" s="15">
        <f>IF(CL6=CM6,CL4,CL4*(1+INDEX(Assumptions!$O$33:$O$43,MATCH(CM6,Assumptions!$N$33:$N$43,0))))</f>
        <v>1.2667700813876164</v>
      </c>
      <c r="CN4" s="15">
        <f>IF(CM6=CN6,CM4,CM4*(1+INDEX(Assumptions!$O$33:$O$43,MATCH(CN6,Assumptions!$N$33:$N$43,0))))</f>
        <v>1.2667700813876164</v>
      </c>
      <c r="CO4" s="15">
        <f>IF(CN6=CO6,CN4,CN4*(1+INDEX(Assumptions!$O$33:$O$43,MATCH(CO6,Assumptions!$N$33:$N$43,0))))</f>
        <v>1.2667700813876164</v>
      </c>
      <c r="CP4" s="15">
        <f>IF(CO6=CP6,CO4,CO4*(1+INDEX(Assumptions!$O$33:$O$43,MATCH(CP6,Assumptions!$N$33:$N$43,0))))</f>
        <v>1.2667700813876164</v>
      </c>
      <c r="CQ4" s="15">
        <f>IF(CP6=CQ6,CP4,CP4*(1+INDEX(Assumptions!$O$33:$O$43,MATCH(CQ6,Assumptions!$N$33:$N$43,0))))</f>
        <v>1.2667700813876164</v>
      </c>
      <c r="CR4" s="15">
        <f>IF(CQ6=CR6,CQ4,CQ4*(1+INDEX(Assumptions!$O$33:$O$43,MATCH(CR6,Assumptions!$N$33:$N$43,0))))</f>
        <v>1.2667700813876164</v>
      </c>
      <c r="CS4" s="15">
        <f>IF(CR6=CS6,CR4,CR4*(1+INDEX(Assumptions!$O$33:$O$43,MATCH(CS6,Assumptions!$N$33:$N$43,0))))</f>
        <v>1.3047731838292449</v>
      </c>
      <c r="CT4" s="15">
        <f>IF(CS6=CT6,CS4,CS4*(1+INDEX(Assumptions!$O$33:$O$43,MATCH(CT6,Assumptions!$N$33:$N$43,0))))</f>
        <v>1.3047731838292449</v>
      </c>
      <c r="CU4" s="15">
        <f>IF(CT6=CU6,CT4,CT4*(1+INDEX(Assumptions!$O$33:$O$43,MATCH(CU6,Assumptions!$N$33:$N$43,0))))</f>
        <v>1.3047731838292449</v>
      </c>
      <c r="CV4" s="15">
        <f>IF(CU6=CV6,CU4,CU4*(1+INDEX(Assumptions!$O$33:$O$43,MATCH(CV6,Assumptions!$N$33:$N$43,0))))</f>
        <v>1.3047731838292449</v>
      </c>
      <c r="CW4" s="15">
        <f>IF(CV6=CW6,CV4,CV4*(1+INDEX(Assumptions!$O$33:$O$43,MATCH(CW6,Assumptions!$N$33:$N$43,0))))</f>
        <v>1.3047731838292449</v>
      </c>
      <c r="CX4" s="15">
        <f>IF(CW6=CX6,CW4,CW4*(1+INDEX(Assumptions!$O$33:$O$43,MATCH(CX6,Assumptions!$N$33:$N$43,0))))</f>
        <v>1.3047731838292449</v>
      </c>
      <c r="CY4" s="15">
        <f>IF(CX6=CY6,CX4,CX4*(1+INDEX(Assumptions!$O$33:$O$43,MATCH(CY6,Assumptions!$N$33:$N$43,0))))</f>
        <v>1.3047731838292449</v>
      </c>
      <c r="CZ4" s="15">
        <f>IF(CY6=CZ6,CY4,CY4*(1+INDEX(Assumptions!$O$33:$O$43,MATCH(CZ6,Assumptions!$N$33:$N$43,0))))</f>
        <v>1.3047731838292449</v>
      </c>
      <c r="DA4" s="15">
        <f>IF(CZ6=DA6,CZ4,CZ4*(1+INDEX(Assumptions!$O$33:$O$43,MATCH(DA6,Assumptions!$N$33:$N$43,0))))</f>
        <v>1.3047731838292449</v>
      </c>
      <c r="DB4" s="15">
        <f>IF(DA6=DB6,DA4,DA4*(1+INDEX(Assumptions!$O$33:$O$43,MATCH(DB6,Assumptions!$N$33:$N$43,0))))</f>
        <v>1.3047731838292449</v>
      </c>
      <c r="DC4" s="15">
        <f>IF(DB6=DC6,DB4,DB4*(1+INDEX(Assumptions!$O$33:$O$43,MATCH(DC6,Assumptions!$N$33:$N$43,0))))</f>
        <v>1.3047731838292449</v>
      </c>
      <c r="DD4" s="15">
        <f>IF(DC6=DD6,DC4,DC4*(1+INDEX(Assumptions!$O$33:$O$43,MATCH(DD6,Assumptions!$N$33:$N$43,0))))</f>
        <v>1.3047731838292449</v>
      </c>
      <c r="DE4" s="15">
        <f>IF(DD6=DE6,DD4,DD4*(1+INDEX(Assumptions!$O$33:$O$43,MATCH(DE6,Assumptions!$N$33:$N$43,0))))</f>
        <v>1.3439163793441222</v>
      </c>
      <c r="DF4" s="15">
        <f>IF(DE6=DF6,DE4,DE4*(1+INDEX(Assumptions!$O$33:$O$43,MATCH(DF6,Assumptions!$N$33:$N$43,0))))</f>
        <v>1.3439163793441222</v>
      </c>
      <c r="DG4" s="15">
        <f>IF(DF6=DG6,DF4,DF4*(1+INDEX(Assumptions!$O$33:$O$43,MATCH(DG6,Assumptions!$N$33:$N$43,0))))</f>
        <v>1.3439163793441222</v>
      </c>
      <c r="DH4" s="15">
        <f>IF(DG6=DH6,DG4,DG4*(1+INDEX(Assumptions!$O$33:$O$43,MATCH(DH6,Assumptions!$N$33:$N$43,0))))</f>
        <v>1.3439163793441222</v>
      </c>
      <c r="DI4" s="15">
        <f>IF(DH6=DI6,DH4,DH4*(1+INDEX(Assumptions!$O$33:$O$43,MATCH(DI6,Assumptions!$N$33:$N$43,0))))</f>
        <v>1.3439163793441222</v>
      </c>
      <c r="DJ4" s="15">
        <f>IF(DI6=DJ6,DI4,DI4*(1+INDEX(Assumptions!$O$33:$O$43,MATCH(DJ6,Assumptions!$N$33:$N$43,0))))</f>
        <v>1.3439163793441222</v>
      </c>
      <c r="DK4" s="15">
        <f>IF(DJ6=DK6,DJ4,DJ4*(1+INDEX(Assumptions!$O$33:$O$43,MATCH(DK6,Assumptions!$N$33:$N$43,0))))</f>
        <v>1.3439163793441222</v>
      </c>
      <c r="DL4" s="15">
        <f>IF(DK6=DL6,DK4,DK4*(1+INDEX(Assumptions!$O$33:$O$43,MATCH(DL6,Assumptions!$N$33:$N$43,0))))</f>
        <v>1.3439163793441222</v>
      </c>
      <c r="DM4" s="15">
        <f>IF(DL6=DM6,DL4,DL4*(1+INDEX(Assumptions!$O$33:$O$43,MATCH(DM6,Assumptions!$N$33:$N$43,0))))</f>
        <v>1.3439163793441222</v>
      </c>
      <c r="DN4" s="15">
        <f>IF(DM6=DN6,DM4,DM4*(1+INDEX(Assumptions!$O$33:$O$43,MATCH(DN6,Assumptions!$N$33:$N$43,0))))</f>
        <v>1.3439163793441222</v>
      </c>
      <c r="DO4" s="15">
        <f>IF(DN6=DO6,DN4,DN4*(1+INDEX(Assumptions!$O$33:$O$43,MATCH(DO6,Assumptions!$N$33:$N$43,0))))</f>
        <v>1.3439163793441222</v>
      </c>
      <c r="DP4" s="15">
        <f>IF(DO6=DP6,DO4,DO4*(1+INDEX(Assumptions!$O$33:$O$43,MATCH(DP6,Assumptions!$N$33:$N$43,0))))</f>
        <v>1.3439163793441222</v>
      </c>
      <c r="DQ4" s="15">
        <f>IF(DP6=DQ6,DP4,DP4*(1+INDEX(Assumptions!$O$33:$O$43,MATCH(DQ6,Assumptions!$N$33:$N$43,0))))</f>
        <v>1.3842338707244459</v>
      </c>
      <c r="DR4" s="15">
        <f>IF(DQ6=DR6,DQ4,DQ4*(1+INDEX(Assumptions!$O$33:$O$43,MATCH(DR6,Assumptions!$N$33:$N$43,0))))</f>
        <v>1.3842338707244459</v>
      </c>
      <c r="DS4" s="15">
        <f>IF(DR6=DS6,DR4,DR4*(1+INDEX(Assumptions!$O$33:$O$43,MATCH(DS6,Assumptions!$N$33:$N$43,0))))</f>
        <v>1.3842338707244459</v>
      </c>
      <c r="DT4" s="15">
        <f>IF(DS6=DT6,DS4,DS4*(1+INDEX(Assumptions!$O$33:$O$43,MATCH(DT6,Assumptions!$N$33:$N$43,0))))</f>
        <v>1.3842338707244459</v>
      </c>
      <c r="DU4" s="15">
        <f>IF(DT6=DU6,DT4,DT4*(1+INDEX(Assumptions!$O$33:$O$43,MATCH(DU6,Assumptions!$N$33:$N$43,0))))</f>
        <v>1.3842338707244459</v>
      </c>
      <c r="DV4" s="15">
        <f>IF(DU6=DV6,DU4,DU4*(1+INDEX(Assumptions!$O$33:$O$43,MATCH(DV6,Assumptions!$N$33:$N$43,0))))</f>
        <v>1.3842338707244459</v>
      </c>
    </row>
    <row r="5" spans="5:148">
      <c r="E5" s="1" t="s">
        <v>243</v>
      </c>
      <c r="F5" s="15">
        <f>1+INDEX(Assumptions!$P$33:$P$43,MATCH(F6,Assumptions!$N$33:$N$43,0))</f>
        <v>1.03</v>
      </c>
      <c r="G5" s="15">
        <f>IF(F6=G6,F5,F5*(1+INDEX(Assumptions!$P$33:$P$43,MATCH(G6,Assumptions!$N$33:$N$43,0))))</f>
        <v>1.03</v>
      </c>
      <c r="H5" s="15">
        <f>IF(G6=H6,G5,G5*(1+INDEX(Assumptions!$P$33:$P$43,MATCH(H6,Assumptions!$N$33:$N$43,0))))</f>
        <v>1.03</v>
      </c>
      <c r="I5" s="15">
        <f>IF(H6=I6,H5,H5*(1+INDEX(Assumptions!$P$33:$P$43,MATCH(I6,Assumptions!$N$33:$N$43,0))))</f>
        <v>1.03</v>
      </c>
      <c r="J5" s="15">
        <f>IF(I6=J6,I5,I5*(1+INDEX(Assumptions!$P$33:$P$43,MATCH(J6,Assumptions!$N$33:$N$43,0))))</f>
        <v>1.03</v>
      </c>
      <c r="K5" s="15">
        <f>IF(J6=K6,J5,J5*(1+INDEX(Assumptions!$P$33:$P$43,MATCH(K6,Assumptions!$N$33:$N$43,0))))</f>
        <v>1.03</v>
      </c>
      <c r="L5" s="15">
        <f>IF(K6=L6,K5,K5*(1+INDEX(Assumptions!$P$33:$P$43,MATCH(L6,Assumptions!$N$33:$N$43,0))))</f>
        <v>1.03</v>
      </c>
      <c r="M5" s="15">
        <f>IF(L6=M6,L5,L5*(1+INDEX(Assumptions!$P$33:$P$43,MATCH(M6,Assumptions!$N$33:$N$43,0))))</f>
        <v>1.0609</v>
      </c>
      <c r="N5" s="15">
        <f>IF(M6=N6,M5,M5*(1+INDEX(Assumptions!$P$33:$P$43,MATCH(N6,Assumptions!$N$33:$N$43,0))))</f>
        <v>1.0609</v>
      </c>
      <c r="O5" s="15">
        <f>IF(N6=O6,N5,N5*(1+INDEX(Assumptions!$P$33:$P$43,MATCH(O6,Assumptions!$N$33:$N$43,0))))</f>
        <v>1.0609</v>
      </c>
      <c r="P5" s="15">
        <f>IF(O6=P6,O5,O5*(1+INDEX(Assumptions!$P$33:$P$43,MATCH(P6,Assumptions!$N$33:$N$43,0))))</f>
        <v>1.0609</v>
      </c>
      <c r="Q5" s="15">
        <f>IF(P6=Q6,P5,P5*(1+INDEX(Assumptions!$P$33:$P$43,MATCH(Q6,Assumptions!$N$33:$N$43,0))))</f>
        <v>1.0609</v>
      </c>
      <c r="R5" s="15">
        <f>IF(Q6=R6,Q5,Q5*(1+INDEX(Assumptions!$P$33:$P$43,MATCH(R6,Assumptions!$N$33:$N$43,0))))</f>
        <v>1.0609</v>
      </c>
      <c r="S5" s="15">
        <f>IF(R6=S6,R5,R5*(1+INDEX(Assumptions!$P$33:$P$43,MATCH(S6,Assumptions!$N$33:$N$43,0))))</f>
        <v>1.0609</v>
      </c>
      <c r="T5" s="15">
        <f>IF(S6=T6,S5,S5*(1+INDEX(Assumptions!$P$33:$P$43,MATCH(T6,Assumptions!$N$33:$N$43,0))))</f>
        <v>1.0609</v>
      </c>
      <c r="U5" s="15">
        <f>IF(T6=U6,T5,T5*(1+INDEX(Assumptions!$P$33:$P$43,MATCH(U6,Assumptions!$N$33:$N$43,0))))</f>
        <v>1.0609</v>
      </c>
      <c r="V5" s="15">
        <f>IF(U6=V6,U5,U5*(1+INDEX(Assumptions!$P$33:$P$43,MATCH(V6,Assumptions!$N$33:$N$43,0))))</f>
        <v>1.0609</v>
      </c>
      <c r="W5" s="15">
        <f>IF(V6=W6,V5,V5*(1+INDEX(Assumptions!$P$33:$P$43,MATCH(W6,Assumptions!$N$33:$N$43,0))))</f>
        <v>1.0609</v>
      </c>
      <c r="X5" s="15">
        <f>IF(W6=X6,W5,W5*(1+INDEX(Assumptions!$P$33:$P$43,MATCH(X6,Assumptions!$N$33:$N$43,0))))</f>
        <v>1.0609</v>
      </c>
      <c r="Y5" s="15">
        <f>IF(X6=Y6,X5,X5*(1+INDEX(Assumptions!$P$33:$P$43,MATCH(Y6,Assumptions!$N$33:$N$43,0))))</f>
        <v>1.092727</v>
      </c>
      <c r="Z5" s="15">
        <f>IF(Y6=Z6,Y5,Y5*(1+INDEX(Assumptions!$P$33:$P$43,MATCH(Z6,Assumptions!$N$33:$N$43,0))))</f>
        <v>1.092727</v>
      </c>
      <c r="AA5" s="15">
        <f>IF(Z6=AA6,Z5,Z5*(1+INDEX(Assumptions!$P$33:$P$43,MATCH(AA6,Assumptions!$N$33:$N$43,0))))</f>
        <v>1.092727</v>
      </c>
      <c r="AB5" s="15">
        <f>IF(AA6=AB6,AA5,AA5*(1+INDEX(Assumptions!$P$33:$P$43,MATCH(AB6,Assumptions!$N$33:$N$43,0))))</f>
        <v>1.092727</v>
      </c>
      <c r="AC5" s="15">
        <f>IF(AB6=AC6,AB5,AB5*(1+INDEX(Assumptions!$P$33:$P$43,MATCH(AC6,Assumptions!$N$33:$N$43,0))))</f>
        <v>1.092727</v>
      </c>
      <c r="AD5" s="15">
        <f>IF(AC6=AD6,AC5,AC5*(1+INDEX(Assumptions!$P$33:$P$43,MATCH(AD6,Assumptions!$N$33:$N$43,0))))</f>
        <v>1.092727</v>
      </c>
      <c r="AE5" s="15">
        <f>IF(AD6=AE6,AD5,AD5*(1+INDEX(Assumptions!$P$33:$P$43,MATCH(AE6,Assumptions!$N$33:$N$43,0))))</f>
        <v>1.092727</v>
      </c>
      <c r="AF5" s="15">
        <f>IF(AE6=AF6,AE5,AE5*(1+INDEX(Assumptions!$P$33:$P$43,MATCH(AF6,Assumptions!$N$33:$N$43,0))))</f>
        <v>1.092727</v>
      </c>
      <c r="AG5" s="15">
        <f>IF(AF6=AG6,AF5,AF5*(1+INDEX(Assumptions!$P$33:$P$43,MATCH(AG6,Assumptions!$N$33:$N$43,0))))</f>
        <v>1.092727</v>
      </c>
      <c r="AH5" s="15">
        <f>IF(AG6=AH6,AG5,AG5*(1+INDEX(Assumptions!$P$33:$P$43,MATCH(AH6,Assumptions!$N$33:$N$43,0))))</f>
        <v>1.092727</v>
      </c>
      <c r="AI5" s="15">
        <f>IF(AH6=AI6,AH5,AH5*(1+INDEX(Assumptions!$P$33:$P$43,MATCH(AI6,Assumptions!$N$33:$N$43,0))))</f>
        <v>1.092727</v>
      </c>
      <c r="AJ5" s="15">
        <f>IF(AI6=AJ6,AI5,AI5*(1+INDEX(Assumptions!$P$33:$P$43,MATCH(AJ6,Assumptions!$N$33:$N$43,0))))</f>
        <v>1.092727</v>
      </c>
      <c r="AK5" s="15">
        <f>IF(AJ6=AK6,AJ5,AJ5*(1+INDEX(Assumptions!$P$33:$P$43,MATCH(AK6,Assumptions!$N$33:$N$43,0))))</f>
        <v>1.1255088100000001</v>
      </c>
      <c r="AL5" s="15">
        <f>IF(AK6=AL6,AK5,AK5*(1+INDEX(Assumptions!$P$33:$P$43,MATCH(AL6,Assumptions!$N$33:$N$43,0))))</f>
        <v>1.1255088100000001</v>
      </c>
      <c r="AM5" s="15">
        <f>IF(AL6=AM6,AL5,AL5*(1+INDEX(Assumptions!$P$33:$P$43,MATCH(AM6,Assumptions!$N$33:$N$43,0))))</f>
        <v>1.1255088100000001</v>
      </c>
      <c r="AN5" s="15">
        <f>IF(AM6=AN6,AM5,AM5*(1+INDEX(Assumptions!$P$33:$P$43,MATCH(AN6,Assumptions!$N$33:$N$43,0))))</f>
        <v>1.1255088100000001</v>
      </c>
      <c r="AO5" s="15">
        <f>IF(AN6=AO6,AN5,AN5*(1+INDEX(Assumptions!$P$33:$P$43,MATCH(AO6,Assumptions!$N$33:$N$43,0))))</f>
        <v>1.1255088100000001</v>
      </c>
      <c r="AP5" s="15">
        <f>IF(AO6=AP6,AO5,AO5*(1+INDEX(Assumptions!$P$33:$P$43,MATCH(AP6,Assumptions!$N$33:$N$43,0))))</f>
        <v>1.1255088100000001</v>
      </c>
      <c r="AQ5" s="15">
        <f>IF(AP6=AQ6,AP5,AP5*(1+INDEX(Assumptions!$P$33:$P$43,MATCH(AQ6,Assumptions!$N$33:$N$43,0))))</f>
        <v>1.1255088100000001</v>
      </c>
      <c r="AR5" s="15">
        <f>IF(AQ6=AR6,AQ5,AQ5*(1+INDEX(Assumptions!$P$33:$P$43,MATCH(AR6,Assumptions!$N$33:$N$43,0))))</f>
        <v>1.1255088100000001</v>
      </c>
      <c r="AS5" s="15">
        <f>IF(AR6=AS6,AR5,AR5*(1+INDEX(Assumptions!$P$33:$P$43,MATCH(AS6,Assumptions!$N$33:$N$43,0))))</f>
        <v>1.1255088100000001</v>
      </c>
      <c r="AT5" s="15">
        <f>IF(AS6=AT6,AS5,AS5*(1+INDEX(Assumptions!$P$33:$P$43,MATCH(AT6,Assumptions!$N$33:$N$43,0))))</f>
        <v>1.1255088100000001</v>
      </c>
      <c r="AU5" s="15">
        <f>IF(AT6=AU6,AT5,AT5*(1+INDEX(Assumptions!$P$33:$P$43,MATCH(AU6,Assumptions!$N$33:$N$43,0))))</f>
        <v>1.1255088100000001</v>
      </c>
      <c r="AV5" s="15">
        <f>IF(AU6=AV6,AU5,AU5*(1+INDEX(Assumptions!$P$33:$P$43,MATCH(AV6,Assumptions!$N$33:$N$43,0))))</f>
        <v>1.1255088100000001</v>
      </c>
      <c r="AW5" s="15">
        <f>IF(AV6=AW6,AV5,AV5*(1+INDEX(Assumptions!$P$33:$P$43,MATCH(AW6,Assumptions!$N$33:$N$43,0))))</f>
        <v>1.1592740743000001</v>
      </c>
      <c r="AX5" s="15">
        <f>IF(AW6=AX6,AW5,AW5*(1+INDEX(Assumptions!$P$33:$P$43,MATCH(AX6,Assumptions!$N$33:$N$43,0))))</f>
        <v>1.1592740743000001</v>
      </c>
      <c r="AY5" s="15">
        <f>IF(AX6=AY6,AX5,AX5*(1+INDEX(Assumptions!$P$33:$P$43,MATCH(AY6,Assumptions!$N$33:$N$43,0))))</f>
        <v>1.1592740743000001</v>
      </c>
      <c r="AZ5" s="15">
        <f>IF(AY6=AZ6,AY5,AY5*(1+INDEX(Assumptions!$P$33:$P$43,MATCH(AZ6,Assumptions!$N$33:$N$43,0))))</f>
        <v>1.1592740743000001</v>
      </c>
      <c r="BA5" s="15">
        <f>IF(AZ6=BA6,AZ5,AZ5*(1+INDEX(Assumptions!$P$33:$P$43,MATCH(BA6,Assumptions!$N$33:$N$43,0))))</f>
        <v>1.1592740743000001</v>
      </c>
      <c r="BB5" s="15">
        <f>IF(BA6=BB6,BA5,BA5*(1+INDEX(Assumptions!$P$33:$P$43,MATCH(BB6,Assumptions!$N$33:$N$43,0))))</f>
        <v>1.1592740743000001</v>
      </c>
      <c r="BC5" s="15">
        <f>IF(BB6=BC6,BB5,BB5*(1+INDEX(Assumptions!$P$33:$P$43,MATCH(BC6,Assumptions!$N$33:$N$43,0))))</f>
        <v>1.1592740743000001</v>
      </c>
      <c r="BD5" s="15">
        <f>IF(BC6=BD6,BC5,BC5*(1+INDEX(Assumptions!$P$33:$P$43,MATCH(BD6,Assumptions!$N$33:$N$43,0))))</f>
        <v>1.1592740743000001</v>
      </c>
      <c r="BE5" s="15">
        <f>IF(BD6=BE6,BD5,BD5*(1+INDEX(Assumptions!$P$33:$P$43,MATCH(BE6,Assumptions!$N$33:$N$43,0))))</f>
        <v>1.1592740743000001</v>
      </c>
      <c r="BF5" s="15">
        <f>IF(BE6=BF6,BE5,BE5*(1+INDEX(Assumptions!$P$33:$P$43,MATCH(BF6,Assumptions!$N$33:$N$43,0))))</f>
        <v>1.1592740743000001</v>
      </c>
      <c r="BG5" s="15">
        <f>IF(BF6=BG6,BF5,BF5*(1+INDEX(Assumptions!$P$33:$P$43,MATCH(BG6,Assumptions!$N$33:$N$43,0))))</f>
        <v>1.1592740743000001</v>
      </c>
      <c r="BH5" s="15">
        <f>IF(BG6=BH6,BG5,BG5*(1+INDEX(Assumptions!$P$33:$P$43,MATCH(BH6,Assumptions!$N$33:$N$43,0))))</f>
        <v>1.1592740743000001</v>
      </c>
      <c r="BI5" s="15">
        <f>IF(BH6=BI6,BH5,BH5*(1+INDEX(Assumptions!$P$33:$P$43,MATCH(BI6,Assumptions!$N$33:$N$43,0))))</f>
        <v>1.1940522965290001</v>
      </c>
      <c r="BJ5" s="15">
        <f>IF(BI6=BJ6,BI5,BI5*(1+INDEX(Assumptions!$P$33:$P$43,MATCH(BJ6,Assumptions!$N$33:$N$43,0))))</f>
        <v>1.1940522965290001</v>
      </c>
      <c r="BK5" s="15">
        <f>IF(BJ6=BK6,BJ5,BJ5*(1+INDEX(Assumptions!$P$33:$P$43,MATCH(BK6,Assumptions!$N$33:$N$43,0))))</f>
        <v>1.1940522965290001</v>
      </c>
      <c r="BL5" s="15">
        <f>IF(BK6=BL6,BK5,BK5*(1+INDEX(Assumptions!$P$33:$P$43,MATCH(BL6,Assumptions!$N$33:$N$43,0))))</f>
        <v>1.1940522965290001</v>
      </c>
      <c r="BM5" s="15">
        <f>IF(BL6=BM6,BL5,BL5*(1+INDEX(Assumptions!$P$33:$P$43,MATCH(BM6,Assumptions!$N$33:$N$43,0))))</f>
        <v>1.1940522965290001</v>
      </c>
      <c r="BN5" s="15">
        <f>IF(BM6=BN6,BM5,BM5*(1+INDEX(Assumptions!$P$33:$P$43,MATCH(BN6,Assumptions!$N$33:$N$43,0))))</f>
        <v>1.1940522965290001</v>
      </c>
      <c r="BO5" s="15">
        <f>IF(BN6=BO6,BN5,BN5*(1+INDEX(Assumptions!$P$33:$P$43,MATCH(BO6,Assumptions!$N$33:$N$43,0))))</f>
        <v>1.1940522965290001</v>
      </c>
      <c r="BP5" s="15">
        <f>IF(BO6=BP6,BO5,BO5*(1+INDEX(Assumptions!$P$33:$P$43,MATCH(BP6,Assumptions!$N$33:$N$43,0))))</f>
        <v>1.1940522965290001</v>
      </c>
      <c r="BQ5" s="15">
        <f>IF(BP6=BQ6,BP5,BP5*(1+INDEX(Assumptions!$P$33:$P$43,MATCH(BQ6,Assumptions!$N$33:$N$43,0))))</f>
        <v>1.1940522965290001</v>
      </c>
      <c r="BR5" s="15">
        <f>IF(BQ6=BR6,BQ5,BQ5*(1+INDEX(Assumptions!$P$33:$P$43,MATCH(BR6,Assumptions!$N$33:$N$43,0))))</f>
        <v>1.1940522965290001</v>
      </c>
      <c r="BS5" s="15">
        <f>IF(BR6=BS6,BR5,BR5*(1+INDEX(Assumptions!$P$33:$P$43,MATCH(BS6,Assumptions!$N$33:$N$43,0))))</f>
        <v>1.1940522965290001</v>
      </c>
      <c r="BT5" s="15">
        <f>IF(BS6=BT6,BS5,BS5*(1+INDEX(Assumptions!$P$33:$P$43,MATCH(BT6,Assumptions!$N$33:$N$43,0))))</f>
        <v>1.1940522965290001</v>
      </c>
      <c r="BU5" s="15">
        <f>IF(BT6=BU6,BT5,BT5*(1+INDEX(Assumptions!$P$33:$P$43,MATCH(BU6,Assumptions!$N$33:$N$43,0))))</f>
        <v>1.2298738654248702</v>
      </c>
      <c r="BV5" s="15">
        <f>IF(BU6=BV6,BU5,BU5*(1+INDEX(Assumptions!$P$33:$P$43,MATCH(BV6,Assumptions!$N$33:$N$43,0))))</f>
        <v>1.2298738654248702</v>
      </c>
      <c r="BW5" s="15">
        <f>IF(BV6=BW6,BV5,BV5*(1+INDEX(Assumptions!$P$33:$P$43,MATCH(BW6,Assumptions!$N$33:$N$43,0))))</f>
        <v>1.2298738654248702</v>
      </c>
      <c r="BX5" s="15">
        <f>IF(BW6=BX6,BW5,BW5*(1+INDEX(Assumptions!$P$33:$P$43,MATCH(BX6,Assumptions!$N$33:$N$43,0))))</f>
        <v>1.2298738654248702</v>
      </c>
      <c r="BY5" s="15">
        <f>IF(BX6=BY6,BX5,BX5*(1+INDEX(Assumptions!$P$33:$P$43,MATCH(BY6,Assumptions!$N$33:$N$43,0))))</f>
        <v>1.2298738654248702</v>
      </c>
      <c r="BZ5" s="15">
        <f>IF(BY6=BZ6,BY5,BY5*(1+INDEX(Assumptions!$P$33:$P$43,MATCH(BZ6,Assumptions!$N$33:$N$43,0))))</f>
        <v>1.2298738654248702</v>
      </c>
      <c r="CA5" s="15">
        <f>IF(BZ6=CA6,BZ5,BZ5*(1+INDEX(Assumptions!$P$33:$P$43,MATCH(CA6,Assumptions!$N$33:$N$43,0))))</f>
        <v>1.2298738654248702</v>
      </c>
      <c r="CB5" s="15">
        <f>IF(CA6=CB6,CA5,CA5*(1+INDEX(Assumptions!$P$33:$P$43,MATCH(CB6,Assumptions!$N$33:$N$43,0))))</f>
        <v>1.2298738654248702</v>
      </c>
      <c r="CC5" s="15">
        <f>IF(CB6=CC6,CB5,CB5*(1+INDEX(Assumptions!$P$33:$P$43,MATCH(CC6,Assumptions!$N$33:$N$43,0))))</f>
        <v>1.2298738654248702</v>
      </c>
      <c r="CD5" s="15">
        <f>IF(CC6=CD6,CC5,CC5*(1+INDEX(Assumptions!$P$33:$P$43,MATCH(CD6,Assumptions!$N$33:$N$43,0))))</f>
        <v>1.2298738654248702</v>
      </c>
      <c r="CE5" s="15">
        <f>IF(CD6=CE6,CD5,CD5*(1+INDEX(Assumptions!$P$33:$P$43,MATCH(CE6,Assumptions!$N$33:$N$43,0))))</f>
        <v>1.2298738654248702</v>
      </c>
      <c r="CF5" s="15">
        <f>IF(CE6=CF6,CE5,CE5*(1+INDEX(Assumptions!$P$33:$P$43,MATCH(CF6,Assumptions!$N$33:$N$43,0))))</f>
        <v>1.2298738654248702</v>
      </c>
      <c r="CG5" s="15">
        <f>IF(CF6=CG6,CF5,CF5*(1+INDEX(Assumptions!$P$33:$P$43,MATCH(CG6,Assumptions!$N$33:$N$43,0))))</f>
        <v>1.2667700813876164</v>
      </c>
      <c r="CH5" s="15">
        <f>IF(CG6=CH6,CG5,CG5*(1+INDEX(Assumptions!$P$33:$P$43,MATCH(CH6,Assumptions!$N$33:$N$43,0))))</f>
        <v>1.2667700813876164</v>
      </c>
      <c r="CI5" s="15">
        <f>IF(CH6=CI6,CH5,CH5*(1+INDEX(Assumptions!$P$33:$P$43,MATCH(CI6,Assumptions!$N$33:$N$43,0))))</f>
        <v>1.2667700813876164</v>
      </c>
      <c r="CJ5" s="15">
        <f>IF(CI6=CJ6,CI5,CI5*(1+INDEX(Assumptions!$P$33:$P$43,MATCH(CJ6,Assumptions!$N$33:$N$43,0))))</f>
        <v>1.2667700813876164</v>
      </c>
      <c r="CK5" s="15">
        <f>IF(CJ6=CK6,CJ5,CJ5*(1+INDEX(Assumptions!$P$33:$P$43,MATCH(CK6,Assumptions!$N$33:$N$43,0))))</f>
        <v>1.2667700813876164</v>
      </c>
      <c r="CL5" s="15">
        <f>IF(CK6=CL6,CK5,CK5*(1+INDEX(Assumptions!$P$33:$P$43,MATCH(CL6,Assumptions!$N$33:$N$43,0))))</f>
        <v>1.2667700813876164</v>
      </c>
      <c r="CM5" s="15">
        <f>IF(CL6=CM6,CL5,CL5*(1+INDEX(Assumptions!$P$33:$P$43,MATCH(CM6,Assumptions!$N$33:$N$43,0))))</f>
        <v>1.2667700813876164</v>
      </c>
      <c r="CN5" s="15">
        <f>IF(CM6=CN6,CM5,CM5*(1+INDEX(Assumptions!$P$33:$P$43,MATCH(CN6,Assumptions!$N$33:$N$43,0))))</f>
        <v>1.2667700813876164</v>
      </c>
      <c r="CO5" s="15">
        <f>IF(CN6=CO6,CN5,CN5*(1+INDEX(Assumptions!$P$33:$P$43,MATCH(CO6,Assumptions!$N$33:$N$43,0))))</f>
        <v>1.2667700813876164</v>
      </c>
      <c r="CP5" s="15">
        <f>IF(CO6=CP6,CO5,CO5*(1+INDEX(Assumptions!$P$33:$P$43,MATCH(CP6,Assumptions!$N$33:$N$43,0))))</f>
        <v>1.2667700813876164</v>
      </c>
      <c r="CQ5" s="15">
        <f>IF(CP6=CQ6,CP5,CP5*(1+INDEX(Assumptions!$P$33:$P$43,MATCH(CQ6,Assumptions!$N$33:$N$43,0))))</f>
        <v>1.2667700813876164</v>
      </c>
      <c r="CR5" s="15">
        <f>IF(CQ6=CR6,CQ5,CQ5*(1+INDEX(Assumptions!$P$33:$P$43,MATCH(CR6,Assumptions!$N$33:$N$43,0))))</f>
        <v>1.2667700813876164</v>
      </c>
      <c r="CS5" s="15">
        <f>IF(CR6=CS6,CR5,CR5*(1+INDEX(Assumptions!$P$33:$P$43,MATCH(CS6,Assumptions!$N$33:$N$43,0))))</f>
        <v>1.3047731838292449</v>
      </c>
      <c r="CT5" s="15">
        <f>IF(CS6=CT6,CS5,CS5*(1+INDEX(Assumptions!$P$33:$P$43,MATCH(CT6,Assumptions!$N$33:$N$43,0))))</f>
        <v>1.3047731838292449</v>
      </c>
      <c r="CU5" s="15">
        <f>IF(CT6=CU6,CT5,CT5*(1+INDEX(Assumptions!$P$33:$P$43,MATCH(CU6,Assumptions!$N$33:$N$43,0))))</f>
        <v>1.3047731838292449</v>
      </c>
      <c r="CV5" s="15">
        <f>IF(CU6=CV6,CU5,CU5*(1+INDEX(Assumptions!$P$33:$P$43,MATCH(CV6,Assumptions!$N$33:$N$43,0))))</f>
        <v>1.3047731838292449</v>
      </c>
      <c r="CW5" s="15">
        <f>IF(CV6=CW6,CV5,CV5*(1+INDEX(Assumptions!$P$33:$P$43,MATCH(CW6,Assumptions!$N$33:$N$43,0))))</f>
        <v>1.3047731838292449</v>
      </c>
      <c r="CX5" s="15">
        <f>IF(CW6=CX6,CW5,CW5*(1+INDEX(Assumptions!$P$33:$P$43,MATCH(CX6,Assumptions!$N$33:$N$43,0))))</f>
        <v>1.3047731838292449</v>
      </c>
      <c r="CY5" s="15">
        <f>IF(CX6=CY6,CX5,CX5*(1+INDEX(Assumptions!$P$33:$P$43,MATCH(CY6,Assumptions!$N$33:$N$43,0))))</f>
        <v>1.3047731838292449</v>
      </c>
      <c r="CZ5" s="15">
        <f>IF(CY6=CZ6,CY5,CY5*(1+INDEX(Assumptions!$P$33:$P$43,MATCH(CZ6,Assumptions!$N$33:$N$43,0))))</f>
        <v>1.3047731838292449</v>
      </c>
      <c r="DA5" s="15">
        <f>IF(CZ6=DA6,CZ5,CZ5*(1+INDEX(Assumptions!$P$33:$P$43,MATCH(DA6,Assumptions!$N$33:$N$43,0))))</f>
        <v>1.3047731838292449</v>
      </c>
      <c r="DB5" s="15">
        <f>IF(DA6=DB6,DA5,DA5*(1+INDEX(Assumptions!$P$33:$P$43,MATCH(DB6,Assumptions!$N$33:$N$43,0))))</f>
        <v>1.3047731838292449</v>
      </c>
      <c r="DC5" s="15">
        <f>IF(DB6=DC6,DB5,DB5*(1+INDEX(Assumptions!$P$33:$P$43,MATCH(DC6,Assumptions!$N$33:$N$43,0))))</f>
        <v>1.3047731838292449</v>
      </c>
      <c r="DD5" s="15">
        <f>IF(DC6=DD6,DC5,DC5*(1+INDEX(Assumptions!$P$33:$P$43,MATCH(DD6,Assumptions!$N$33:$N$43,0))))</f>
        <v>1.3047731838292449</v>
      </c>
      <c r="DE5" s="15">
        <f>IF(DD6=DE6,DD5,DD5*(1+INDEX(Assumptions!$P$33:$P$43,MATCH(DE6,Assumptions!$N$33:$N$43,0))))</f>
        <v>1.3439163793441222</v>
      </c>
      <c r="DF5" s="15">
        <f>IF(DE6=DF6,DE5,DE5*(1+INDEX(Assumptions!$P$33:$P$43,MATCH(DF6,Assumptions!$N$33:$N$43,0))))</f>
        <v>1.3439163793441222</v>
      </c>
      <c r="DG5" s="15">
        <f>IF(DF6=DG6,DF5,DF5*(1+INDEX(Assumptions!$P$33:$P$43,MATCH(DG6,Assumptions!$N$33:$N$43,0))))</f>
        <v>1.3439163793441222</v>
      </c>
      <c r="DH5" s="15">
        <f>IF(DG6=DH6,DG5,DG5*(1+INDEX(Assumptions!$P$33:$P$43,MATCH(DH6,Assumptions!$N$33:$N$43,0))))</f>
        <v>1.3439163793441222</v>
      </c>
      <c r="DI5" s="15">
        <f>IF(DH6=DI6,DH5,DH5*(1+INDEX(Assumptions!$P$33:$P$43,MATCH(DI6,Assumptions!$N$33:$N$43,0))))</f>
        <v>1.3439163793441222</v>
      </c>
      <c r="DJ5" s="15">
        <f>IF(DI6=DJ6,DI5,DI5*(1+INDEX(Assumptions!$P$33:$P$43,MATCH(DJ6,Assumptions!$N$33:$N$43,0))))</f>
        <v>1.3439163793441222</v>
      </c>
      <c r="DK5" s="15">
        <f>IF(DJ6=DK6,DJ5,DJ5*(1+INDEX(Assumptions!$P$33:$P$43,MATCH(DK6,Assumptions!$N$33:$N$43,0))))</f>
        <v>1.3439163793441222</v>
      </c>
      <c r="DL5" s="15">
        <f>IF(DK6=DL6,DK5,DK5*(1+INDEX(Assumptions!$P$33:$P$43,MATCH(DL6,Assumptions!$N$33:$N$43,0))))</f>
        <v>1.3439163793441222</v>
      </c>
      <c r="DM5" s="15">
        <f>IF(DL6=DM6,DL5,DL5*(1+INDEX(Assumptions!$P$33:$P$43,MATCH(DM6,Assumptions!$N$33:$N$43,0))))</f>
        <v>1.3439163793441222</v>
      </c>
      <c r="DN5" s="15">
        <f>IF(DM6=DN6,DM5,DM5*(1+INDEX(Assumptions!$P$33:$P$43,MATCH(DN6,Assumptions!$N$33:$N$43,0))))</f>
        <v>1.3439163793441222</v>
      </c>
      <c r="DO5" s="15">
        <f>IF(DN6=DO6,DN5,DN5*(1+INDEX(Assumptions!$P$33:$P$43,MATCH(DO6,Assumptions!$N$33:$N$43,0))))</f>
        <v>1.3439163793441222</v>
      </c>
      <c r="DP5" s="15">
        <f>IF(DO6=DP6,DO5,DO5*(1+INDEX(Assumptions!$P$33:$P$43,MATCH(DP6,Assumptions!$N$33:$N$43,0))))</f>
        <v>1.3439163793441222</v>
      </c>
      <c r="DQ5" s="15">
        <f>IF(DP6=DQ6,DP5,DP5*(1+INDEX(Assumptions!$P$33:$P$43,MATCH(DQ6,Assumptions!$N$33:$N$43,0))))</f>
        <v>1.3842338707244459</v>
      </c>
      <c r="DR5" s="15">
        <f>IF(DQ6=DR6,DQ5,DQ5*(1+INDEX(Assumptions!$P$33:$P$43,MATCH(DR6,Assumptions!$N$33:$N$43,0))))</f>
        <v>1.3842338707244459</v>
      </c>
      <c r="DS5" s="15">
        <f>IF(DR6=DS6,DR5,DR5*(1+INDEX(Assumptions!$P$33:$P$43,MATCH(DS6,Assumptions!$N$33:$N$43,0))))</f>
        <v>1.3842338707244459</v>
      </c>
      <c r="DT5" s="15">
        <f>IF(DS6=DT6,DS5,DS5*(1+INDEX(Assumptions!$P$33:$P$43,MATCH(DT6,Assumptions!$N$33:$N$43,0))))</f>
        <v>1.3842338707244459</v>
      </c>
      <c r="DU5" s="15">
        <f>IF(DT6=DU6,DT5,DT5*(1+INDEX(Assumptions!$P$33:$P$43,MATCH(DU6,Assumptions!$N$33:$N$43,0))))</f>
        <v>1.3842338707244459</v>
      </c>
      <c r="DV5" s="15">
        <f>IF(DU6=DV6,DU5,DU5*(1+INDEX(Assumptions!$P$33:$P$43,MATCH(DV6,Assumptions!$N$33:$N$43,0))))</f>
        <v>1.3842338707244459</v>
      </c>
    </row>
    <row r="6" spans="5:148">
      <c r="E6" s="1" t="s">
        <v>105</v>
      </c>
      <c r="F6" s="7">
        <f>YEAR(F8)</f>
        <v>2026</v>
      </c>
      <c r="G6" s="7">
        <f t="shared" ref="G6:BR6" si="2">YEAR(G8)</f>
        <v>2026</v>
      </c>
      <c r="H6" s="7">
        <f t="shared" si="2"/>
        <v>2026</v>
      </c>
      <c r="I6" s="7">
        <f t="shared" si="2"/>
        <v>2026</v>
      </c>
      <c r="J6" s="7">
        <f t="shared" si="2"/>
        <v>2026</v>
      </c>
      <c r="K6" s="7">
        <f t="shared" si="2"/>
        <v>2026</v>
      </c>
      <c r="L6" s="7">
        <f t="shared" si="2"/>
        <v>2026</v>
      </c>
      <c r="M6" s="7">
        <f t="shared" si="2"/>
        <v>2027</v>
      </c>
      <c r="N6" s="7">
        <f t="shared" si="2"/>
        <v>2027</v>
      </c>
      <c r="O6" s="7">
        <f t="shared" si="2"/>
        <v>2027</v>
      </c>
      <c r="P6" s="7">
        <f t="shared" si="2"/>
        <v>2027</v>
      </c>
      <c r="Q6" s="7">
        <f t="shared" si="2"/>
        <v>2027</v>
      </c>
      <c r="R6" s="7">
        <f t="shared" si="2"/>
        <v>2027</v>
      </c>
      <c r="S6" s="7">
        <f t="shared" si="2"/>
        <v>2027</v>
      </c>
      <c r="T6" s="7">
        <f t="shared" si="2"/>
        <v>2027</v>
      </c>
      <c r="U6" s="7">
        <f t="shared" si="2"/>
        <v>2027</v>
      </c>
      <c r="V6" s="7">
        <f t="shared" si="2"/>
        <v>2027</v>
      </c>
      <c r="W6" s="7">
        <f t="shared" si="2"/>
        <v>2027</v>
      </c>
      <c r="X6" s="7">
        <f t="shared" si="2"/>
        <v>2027</v>
      </c>
      <c r="Y6" s="7">
        <f t="shared" si="2"/>
        <v>2028</v>
      </c>
      <c r="Z6" s="7">
        <f t="shared" si="2"/>
        <v>2028</v>
      </c>
      <c r="AA6" s="7">
        <f t="shared" si="2"/>
        <v>2028</v>
      </c>
      <c r="AB6" s="7">
        <f t="shared" si="2"/>
        <v>2028</v>
      </c>
      <c r="AC6" s="7">
        <f t="shared" si="2"/>
        <v>2028</v>
      </c>
      <c r="AD6" s="7">
        <f t="shared" si="2"/>
        <v>2028</v>
      </c>
      <c r="AE6" s="7">
        <f t="shared" si="2"/>
        <v>2028</v>
      </c>
      <c r="AF6" s="7">
        <f t="shared" si="2"/>
        <v>2028</v>
      </c>
      <c r="AG6" s="7">
        <f t="shared" si="2"/>
        <v>2028</v>
      </c>
      <c r="AH6" s="7">
        <f t="shared" si="2"/>
        <v>2028</v>
      </c>
      <c r="AI6" s="7">
        <f t="shared" si="2"/>
        <v>2028</v>
      </c>
      <c r="AJ6" s="7">
        <f t="shared" si="2"/>
        <v>2028</v>
      </c>
      <c r="AK6" s="7">
        <f t="shared" si="2"/>
        <v>2029</v>
      </c>
      <c r="AL6" s="7">
        <f t="shared" si="2"/>
        <v>2029</v>
      </c>
      <c r="AM6" s="7">
        <f t="shared" si="2"/>
        <v>2029</v>
      </c>
      <c r="AN6" s="7">
        <f t="shared" si="2"/>
        <v>2029</v>
      </c>
      <c r="AO6" s="7">
        <f t="shared" si="2"/>
        <v>2029</v>
      </c>
      <c r="AP6" s="7">
        <f t="shared" si="2"/>
        <v>2029</v>
      </c>
      <c r="AQ6" s="7">
        <f t="shared" si="2"/>
        <v>2029</v>
      </c>
      <c r="AR6" s="7">
        <f t="shared" si="2"/>
        <v>2029</v>
      </c>
      <c r="AS6" s="7">
        <f t="shared" si="2"/>
        <v>2029</v>
      </c>
      <c r="AT6" s="7">
        <f t="shared" si="2"/>
        <v>2029</v>
      </c>
      <c r="AU6" s="7">
        <f t="shared" si="2"/>
        <v>2029</v>
      </c>
      <c r="AV6" s="7">
        <f t="shared" si="2"/>
        <v>2029</v>
      </c>
      <c r="AW6" s="7">
        <f t="shared" si="2"/>
        <v>2030</v>
      </c>
      <c r="AX6" s="7">
        <f t="shared" si="2"/>
        <v>2030</v>
      </c>
      <c r="AY6" s="7">
        <f t="shared" si="2"/>
        <v>2030</v>
      </c>
      <c r="AZ6" s="7">
        <f t="shared" si="2"/>
        <v>2030</v>
      </c>
      <c r="BA6" s="7">
        <f t="shared" si="2"/>
        <v>2030</v>
      </c>
      <c r="BB6" s="7">
        <f t="shared" si="2"/>
        <v>2030</v>
      </c>
      <c r="BC6" s="7">
        <f t="shared" si="2"/>
        <v>2030</v>
      </c>
      <c r="BD6" s="7">
        <f t="shared" si="2"/>
        <v>2030</v>
      </c>
      <c r="BE6" s="7">
        <f t="shared" si="2"/>
        <v>2030</v>
      </c>
      <c r="BF6" s="7">
        <f t="shared" si="2"/>
        <v>2030</v>
      </c>
      <c r="BG6" s="7">
        <f t="shared" si="2"/>
        <v>2030</v>
      </c>
      <c r="BH6" s="7">
        <f t="shared" si="2"/>
        <v>2030</v>
      </c>
      <c r="BI6" s="7">
        <f t="shared" si="2"/>
        <v>2031</v>
      </c>
      <c r="BJ6" s="7">
        <f t="shared" si="2"/>
        <v>2031</v>
      </c>
      <c r="BK6" s="7">
        <f t="shared" si="2"/>
        <v>2031</v>
      </c>
      <c r="BL6" s="7">
        <f t="shared" si="2"/>
        <v>2031</v>
      </c>
      <c r="BM6" s="7">
        <f t="shared" si="2"/>
        <v>2031</v>
      </c>
      <c r="BN6" s="7">
        <f t="shared" si="2"/>
        <v>2031</v>
      </c>
      <c r="BO6" s="7">
        <f t="shared" si="2"/>
        <v>2031</v>
      </c>
      <c r="BP6" s="7">
        <f t="shared" si="2"/>
        <v>2031</v>
      </c>
      <c r="BQ6" s="7">
        <f t="shared" si="2"/>
        <v>2031</v>
      </c>
      <c r="BR6" s="7">
        <f t="shared" si="2"/>
        <v>2031</v>
      </c>
      <c r="BS6" s="7">
        <f t="shared" ref="BS6:DU6" si="3">YEAR(BS8)</f>
        <v>2031</v>
      </c>
      <c r="BT6" s="7">
        <f t="shared" si="3"/>
        <v>2031</v>
      </c>
      <c r="BU6" s="7">
        <f t="shared" si="3"/>
        <v>2032</v>
      </c>
      <c r="BV6" s="7">
        <f t="shared" si="3"/>
        <v>2032</v>
      </c>
      <c r="BW6" s="7">
        <f t="shared" si="3"/>
        <v>2032</v>
      </c>
      <c r="BX6" s="7">
        <f t="shared" si="3"/>
        <v>2032</v>
      </c>
      <c r="BY6" s="7">
        <f t="shared" si="3"/>
        <v>2032</v>
      </c>
      <c r="BZ6" s="7">
        <f t="shared" si="3"/>
        <v>2032</v>
      </c>
      <c r="CA6" s="7">
        <f t="shared" si="3"/>
        <v>2032</v>
      </c>
      <c r="CB6" s="7">
        <f t="shared" si="3"/>
        <v>2032</v>
      </c>
      <c r="CC6" s="7">
        <f t="shared" si="3"/>
        <v>2032</v>
      </c>
      <c r="CD6" s="7">
        <f t="shared" si="3"/>
        <v>2032</v>
      </c>
      <c r="CE6" s="7">
        <f t="shared" si="3"/>
        <v>2032</v>
      </c>
      <c r="CF6" s="7">
        <f t="shared" si="3"/>
        <v>2032</v>
      </c>
      <c r="CG6" s="7">
        <f t="shared" si="3"/>
        <v>2033</v>
      </c>
      <c r="CH6" s="7">
        <f t="shared" si="3"/>
        <v>2033</v>
      </c>
      <c r="CI6" s="7">
        <f t="shared" si="3"/>
        <v>2033</v>
      </c>
      <c r="CJ6" s="7">
        <f t="shared" si="3"/>
        <v>2033</v>
      </c>
      <c r="CK6" s="7">
        <f t="shared" si="3"/>
        <v>2033</v>
      </c>
      <c r="CL6" s="7">
        <f t="shared" si="3"/>
        <v>2033</v>
      </c>
      <c r="CM6" s="7">
        <f t="shared" si="3"/>
        <v>2033</v>
      </c>
      <c r="CN6" s="7">
        <f t="shared" si="3"/>
        <v>2033</v>
      </c>
      <c r="CO6" s="7">
        <f t="shared" si="3"/>
        <v>2033</v>
      </c>
      <c r="CP6" s="7">
        <f t="shared" si="3"/>
        <v>2033</v>
      </c>
      <c r="CQ6" s="7">
        <f t="shared" si="3"/>
        <v>2033</v>
      </c>
      <c r="CR6" s="7">
        <f t="shared" si="3"/>
        <v>2033</v>
      </c>
      <c r="CS6" s="7">
        <f t="shared" si="3"/>
        <v>2034</v>
      </c>
      <c r="CT6" s="7">
        <f t="shared" si="3"/>
        <v>2034</v>
      </c>
      <c r="CU6" s="7">
        <f t="shared" si="3"/>
        <v>2034</v>
      </c>
      <c r="CV6" s="7">
        <f t="shared" si="3"/>
        <v>2034</v>
      </c>
      <c r="CW6" s="7">
        <f t="shared" si="3"/>
        <v>2034</v>
      </c>
      <c r="CX6" s="7">
        <f t="shared" si="3"/>
        <v>2034</v>
      </c>
      <c r="CY6" s="7">
        <f t="shared" si="3"/>
        <v>2034</v>
      </c>
      <c r="CZ6" s="7">
        <f t="shared" si="3"/>
        <v>2034</v>
      </c>
      <c r="DA6" s="7">
        <f t="shared" si="3"/>
        <v>2034</v>
      </c>
      <c r="DB6" s="7">
        <f t="shared" si="3"/>
        <v>2034</v>
      </c>
      <c r="DC6" s="7">
        <f t="shared" si="3"/>
        <v>2034</v>
      </c>
      <c r="DD6" s="7">
        <f t="shared" si="3"/>
        <v>2034</v>
      </c>
      <c r="DE6" s="7">
        <f t="shared" si="3"/>
        <v>2035</v>
      </c>
      <c r="DF6" s="7">
        <f t="shared" si="3"/>
        <v>2035</v>
      </c>
      <c r="DG6" s="7">
        <f t="shared" si="3"/>
        <v>2035</v>
      </c>
      <c r="DH6" s="7">
        <f t="shared" si="3"/>
        <v>2035</v>
      </c>
      <c r="DI6" s="7">
        <f t="shared" si="3"/>
        <v>2035</v>
      </c>
      <c r="DJ6" s="7">
        <f t="shared" si="3"/>
        <v>2035</v>
      </c>
      <c r="DK6" s="7">
        <f t="shared" si="3"/>
        <v>2035</v>
      </c>
      <c r="DL6" s="7">
        <f t="shared" si="3"/>
        <v>2035</v>
      </c>
      <c r="DM6" s="7">
        <f t="shared" si="3"/>
        <v>2035</v>
      </c>
      <c r="DN6" s="7">
        <f t="shared" si="3"/>
        <v>2035</v>
      </c>
      <c r="DO6" s="7">
        <f t="shared" si="3"/>
        <v>2035</v>
      </c>
      <c r="DP6" s="7">
        <f t="shared" si="3"/>
        <v>2035</v>
      </c>
      <c r="DQ6" s="7">
        <f t="shared" si="3"/>
        <v>2036</v>
      </c>
      <c r="DR6" s="7">
        <f t="shared" si="3"/>
        <v>2036</v>
      </c>
      <c r="DS6" s="7">
        <f t="shared" si="3"/>
        <v>2036</v>
      </c>
      <c r="DT6" s="7">
        <f t="shared" si="3"/>
        <v>2036</v>
      </c>
      <c r="DU6" s="7">
        <f t="shared" si="3"/>
        <v>2036</v>
      </c>
      <c r="DV6" s="7">
        <f t="shared" ref="DV6" si="4">YEAR(DV8)</f>
        <v>2036</v>
      </c>
    </row>
    <row r="7" spans="5:148">
      <c r="E7" s="1" t="s">
        <v>102</v>
      </c>
      <c r="F7" s="7">
        <v>0</v>
      </c>
      <c r="G7" s="7">
        <f>F7+1</f>
        <v>1</v>
      </c>
      <c r="H7" s="7">
        <f t="shared" ref="H7:BS7" si="5">G7+1</f>
        <v>2</v>
      </c>
      <c r="I7" s="7">
        <f t="shared" si="5"/>
        <v>3</v>
      </c>
      <c r="J7" s="7">
        <f t="shared" si="5"/>
        <v>4</v>
      </c>
      <c r="K7" s="7">
        <f t="shared" si="5"/>
        <v>5</v>
      </c>
      <c r="L7" s="7">
        <f t="shared" si="5"/>
        <v>6</v>
      </c>
      <c r="M7" s="7">
        <f t="shared" si="5"/>
        <v>7</v>
      </c>
      <c r="N7" s="7">
        <f t="shared" si="5"/>
        <v>8</v>
      </c>
      <c r="O7" s="7">
        <f t="shared" si="5"/>
        <v>9</v>
      </c>
      <c r="P7" s="7">
        <f t="shared" si="5"/>
        <v>10</v>
      </c>
      <c r="Q7" s="7">
        <f t="shared" si="5"/>
        <v>11</v>
      </c>
      <c r="R7" s="7">
        <f t="shared" si="5"/>
        <v>12</v>
      </c>
      <c r="S7" s="7">
        <f t="shared" si="5"/>
        <v>13</v>
      </c>
      <c r="T7" s="7">
        <f t="shared" si="5"/>
        <v>14</v>
      </c>
      <c r="U7" s="7">
        <f t="shared" si="5"/>
        <v>15</v>
      </c>
      <c r="V7" s="7">
        <f t="shared" si="5"/>
        <v>16</v>
      </c>
      <c r="W7" s="7">
        <f t="shared" si="5"/>
        <v>17</v>
      </c>
      <c r="X7" s="7">
        <f t="shared" si="5"/>
        <v>18</v>
      </c>
      <c r="Y7" s="7">
        <f t="shared" si="5"/>
        <v>19</v>
      </c>
      <c r="Z7" s="7">
        <f t="shared" si="5"/>
        <v>20</v>
      </c>
      <c r="AA7" s="7">
        <f t="shared" si="5"/>
        <v>21</v>
      </c>
      <c r="AB7" s="7">
        <f t="shared" si="5"/>
        <v>22</v>
      </c>
      <c r="AC7" s="7">
        <f t="shared" si="5"/>
        <v>23</v>
      </c>
      <c r="AD7" s="7">
        <f t="shared" si="5"/>
        <v>24</v>
      </c>
      <c r="AE7" s="7">
        <f t="shared" si="5"/>
        <v>25</v>
      </c>
      <c r="AF7" s="7">
        <f t="shared" si="5"/>
        <v>26</v>
      </c>
      <c r="AG7" s="7">
        <f t="shared" si="5"/>
        <v>27</v>
      </c>
      <c r="AH7" s="7">
        <f t="shared" si="5"/>
        <v>28</v>
      </c>
      <c r="AI7" s="7">
        <f t="shared" si="5"/>
        <v>29</v>
      </c>
      <c r="AJ7" s="7">
        <f t="shared" si="5"/>
        <v>30</v>
      </c>
      <c r="AK7" s="7">
        <f t="shared" si="5"/>
        <v>31</v>
      </c>
      <c r="AL7" s="7">
        <f t="shared" si="5"/>
        <v>32</v>
      </c>
      <c r="AM7" s="7">
        <f t="shared" si="5"/>
        <v>33</v>
      </c>
      <c r="AN7" s="7">
        <f t="shared" si="5"/>
        <v>34</v>
      </c>
      <c r="AO7" s="7">
        <f t="shared" si="5"/>
        <v>35</v>
      </c>
      <c r="AP7" s="7">
        <f t="shared" si="5"/>
        <v>36</v>
      </c>
      <c r="AQ7" s="7">
        <f t="shared" si="5"/>
        <v>37</v>
      </c>
      <c r="AR7" s="7">
        <f t="shared" si="5"/>
        <v>38</v>
      </c>
      <c r="AS7" s="7">
        <f t="shared" si="5"/>
        <v>39</v>
      </c>
      <c r="AT7" s="7">
        <f t="shared" si="5"/>
        <v>40</v>
      </c>
      <c r="AU7" s="7">
        <f t="shared" si="5"/>
        <v>41</v>
      </c>
      <c r="AV7" s="7">
        <f t="shared" si="5"/>
        <v>42</v>
      </c>
      <c r="AW7" s="7">
        <f t="shared" si="5"/>
        <v>43</v>
      </c>
      <c r="AX7" s="7">
        <f t="shared" si="5"/>
        <v>44</v>
      </c>
      <c r="AY7" s="7">
        <f t="shared" si="5"/>
        <v>45</v>
      </c>
      <c r="AZ7" s="7">
        <f t="shared" si="5"/>
        <v>46</v>
      </c>
      <c r="BA7" s="7">
        <f t="shared" si="5"/>
        <v>47</v>
      </c>
      <c r="BB7" s="7">
        <f t="shared" si="5"/>
        <v>48</v>
      </c>
      <c r="BC7" s="7">
        <f t="shared" si="5"/>
        <v>49</v>
      </c>
      <c r="BD7" s="7">
        <f t="shared" si="5"/>
        <v>50</v>
      </c>
      <c r="BE7" s="7">
        <f t="shared" si="5"/>
        <v>51</v>
      </c>
      <c r="BF7" s="7">
        <f t="shared" si="5"/>
        <v>52</v>
      </c>
      <c r="BG7" s="7">
        <f t="shared" si="5"/>
        <v>53</v>
      </c>
      <c r="BH7" s="7">
        <f t="shared" si="5"/>
        <v>54</v>
      </c>
      <c r="BI7" s="7">
        <f t="shared" si="5"/>
        <v>55</v>
      </c>
      <c r="BJ7" s="7">
        <f t="shared" si="5"/>
        <v>56</v>
      </c>
      <c r="BK7" s="7">
        <f t="shared" si="5"/>
        <v>57</v>
      </c>
      <c r="BL7" s="7">
        <f t="shared" si="5"/>
        <v>58</v>
      </c>
      <c r="BM7" s="7">
        <f t="shared" si="5"/>
        <v>59</v>
      </c>
      <c r="BN7" s="7">
        <f t="shared" si="5"/>
        <v>60</v>
      </c>
      <c r="BO7" s="7">
        <f t="shared" si="5"/>
        <v>61</v>
      </c>
      <c r="BP7" s="7">
        <f t="shared" si="5"/>
        <v>62</v>
      </c>
      <c r="BQ7" s="7">
        <f t="shared" si="5"/>
        <v>63</v>
      </c>
      <c r="BR7" s="7">
        <f t="shared" si="5"/>
        <v>64</v>
      </c>
      <c r="BS7" s="7">
        <f t="shared" si="5"/>
        <v>65</v>
      </c>
      <c r="BT7" s="7">
        <f t="shared" ref="BT7:DV7" si="6">BS7+1</f>
        <v>66</v>
      </c>
      <c r="BU7" s="7">
        <f t="shared" si="6"/>
        <v>67</v>
      </c>
      <c r="BV7" s="7">
        <f t="shared" si="6"/>
        <v>68</v>
      </c>
      <c r="BW7" s="7">
        <f t="shared" si="6"/>
        <v>69</v>
      </c>
      <c r="BX7" s="7">
        <f t="shared" si="6"/>
        <v>70</v>
      </c>
      <c r="BY7" s="7">
        <f t="shared" si="6"/>
        <v>71</v>
      </c>
      <c r="BZ7" s="7">
        <f t="shared" si="6"/>
        <v>72</v>
      </c>
      <c r="CA7" s="7">
        <f t="shared" si="6"/>
        <v>73</v>
      </c>
      <c r="CB7" s="7">
        <f t="shared" si="6"/>
        <v>74</v>
      </c>
      <c r="CC7" s="7">
        <f t="shared" si="6"/>
        <v>75</v>
      </c>
      <c r="CD7" s="7">
        <f t="shared" si="6"/>
        <v>76</v>
      </c>
      <c r="CE7" s="7">
        <f t="shared" si="6"/>
        <v>77</v>
      </c>
      <c r="CF7" s="7">
        <f t="shared" si="6"/>
        <v>78</v>
      </c>
      <c r="CG7" s="7">
        <f t="shared" si="6"/>
        <v>79</v>
      </c>
      <c r="CH7" s="7">
        <f t="shared" si="6"/>
        <v>80</v>
      </c>
      <c r="CI7" s="7">
        <f t="shared" si="6"/>
        <v>81</v>
      </c>
      <c r="CJ7" s="7">
        <f t="shared" si="6"/>
        <v>82</v>
      </c>
      <c r="CK7" s="7">
        <f t="shared" si="6"/>
        <v>83</v>
      </c>
      <c r="CL7" s="7">
        <f t="shared" si="6"/>
        <v>84</v>
      </c>
      <c r="CM7" s="7">
        <f t="shared" si="6"/>
        <v>85</v>
      </c>
      <c r="CN7" s="7">
        <f t="shared" si="6"/>
        <v>86</v>
      </c>
      <c r="CO7" s="7">
        <f t="shared" si="6"/>
        <v>87</v>
      </c>
      <c r="CP7" s="7">
        <f t="shared" si="6"/>
        <v>88</v>
      </c>
      <c r="CQ7" s="7">
        <f t="shared" si="6"/>
        <v>89</v>
      </c>
      <c r="CR7" s="7">
        <f t="shared" si="6"/>
        <v>90</v>
      </c>
      <c r="CS7" s="7">
        <f t="shared" si="6"/>
        <v>91</v>
      </c>
      <c r="CT7" s="7">
        <f t="shared" si="6"/>
        <v>92</v>
      </c>
      <c r="CU7" s="7">
        <f t="shared" si="6"/>
        <v>93</v>
      </c>
      <c r="CV7" s="7">
        <f t="shared" si="6"/>
        <v>94</v>
      </c>
      <c r="CW7" s="7">
        <f t="shared" si="6"/>
        <v>95</v>
      </c>
      <c r="CX7" s="7">
        <f t="shared" si="6"/>
        <v>96</v>
      </c>
      <c r="CY7" s="7">
        <f t="shared" si="6"/>
        <v>97</v>
      </c>
      <c r="CZ7" s="7">
        <f t="shared" si="6"/>
        <v>98</v>
      </c>
      <c r="DA7" s="7">
        <f t="shared" si="6"/>
        <v>99</v>
      </c>
      <c r="DB7" s="7">
        <f t="shared" si="6"/>
        <v>100</v>
      </c>
      <c r="DC7" s="7">
        <f t="shared" si="6"/>
        <v>101</v>
      </c>
      <c r="DD7" s="7">
        <f t="shared" si="6"/>
        <v>102</v>
      </c>
      <c r="DE7" s="7">
        <f t="shared" si="6"/>
        <v>103</v>
      </c>
      <c r="DF7" s="7">
        <f t="shared" si="6"/>
        <v>104</v>
      </c>
      <c r="DG7" s="7">
        <f t="shared" si="6"/>
        <v>105</v>
      </c>
      <c r="DH7" s="7">
        <f t="shared" si="6"/>
        <v>106</v>
      </c>
      <c r="DI7" s="7">
        <f t="shared" si="6"/>
        <v>107</v>
      </c>
      <c r="DJ7" s="7">
        <f t="shared" si="6"/>
        <v>108</v>
      </c>
      <c r="DK7" s="7">
        <f t="shared" si="6"/>
        <v>109</v>
      </c>
      <c r="DL7" s="7">
        <f t="shared" si="6"/>
        <v>110</v>
      </c>
      <c r="DM7" s="7">
        <f t="shared" si="6"/>
        <v>111</v>
      </c>
      <c r="DN7" s="7">
        <f t="shared" si="6"/>
        <v>112</v>
      </c>
      <c r="DO7" s="7">
        <f t="shared" si="6"/>
        <v>113</v>
      </c>
      <c r="DP7" s="7">
        <f t="shared" si="6"/>
        <v>114</v>
      </c>
      <c r="DQ7" s="7">
        <f t="shared" si="6"/>
        <v>115</v>
      </c>
      <c r="DR7" s="7">
        <f t="shared" si="6"/>
        <v>116</v>
      </c>
      <c r="DS7" s="7">
        <f t="shared" si="6"/>
        <v>117</v>
      </c>
      <c r="DT7" s="7">
        <f t="shared" si="6"/>
        <v>118</v>
      </c>
      <c r="DU7" s="7">
        <f t="shared" si="6"/>
        <v>119</v>
      </c>
      <c r="DV7" s="7">
        <f t="shared" si="6"/>
        <v>120</v>
      </c>
    </row>
    <row r="8" spans="5:148">
      <c r="E8" s="1" t="s">
        <v>103</v>
      </c>
      <c r="F8" s="34">
        <f>EOMONTH(Assumptions!D14,0)</f>
        <v>46203</v>
      </c>
      <c r="G8" s="34">
        <f>EOMONTH(F8,1)</f>
        <v>46234</v>
      </c>
      <c r="H8" s="34">
        <f t="shared" ref="H8:BS8" si="7">EOMONTH(G8,1)</f>
        <v>46265</v>
      </c>
      <c r="I8" s="34">
        <f t="shared" si="7"/>
        <v>46295</v>
      </c>
      <c r="J8" s="34">
        <f t="shared" si="7"/>
        <v>46326</v>
      </c>
      <c r="K8" s="34">
        <f t="shared" si="7"/>
        <v>46356</v>
      </c>
      <c r="L8" s="34">
        <f t="shared" si="7"/>
        <v>46387</v>
      </c>
      <c r="M8" s="34">
        <f t="shared" si="7"/>
        <v>46418</v>
      </c>
      <c r="N8" s="34">
        <f t="shared" si="7"/>
        <v>46446</v>
      </c>
      <c r="O8" s="34">
        <f t="shared" si="7"/>
        <v>46477</v>
      </c>
      <c r="P8" s="34">
        <f t="shared" si="7"/>
        <v>46507</v>
      </c>
      <c r="Q8" s="34">
        <f t="shared" si="7"/>
        <v>46538</v>
      </c>
      <c r="R8" s="34">
        <f t="shared" si="7"/>
        <v>46568</v>
      </c>
      <c r="S8" s="34">
        <f t="shared" si="7"/>
        <v>46599</v>
      </c>
      <c r="T8" s="34">
        <f t="shared" si="7"/>
        <v>46630</v>
      </c>
      <c r="U8" s="34">
        <f t="shared" si="7"/>
        <v>46660</v>
      </c>
      <c r="V8" s="34">
        <f t="shared" si="7"/>
        <v>46691</v>
      </c>
      <c r="W8" s="34">
        <f t="shared" si="7"/>
        <v>46721</v>
      </c>
      <c r="X8" s="34">
        <f t="shared" si="7"/>
        <v>46752</v>
      </c>
      <c r="Y8" s="34">
        <f t="shared" si="7"/>
        <v>46783</v>
      </c>
      <c r="Z8" s="34">
        <f t="shared" si="7"/>
        <v>46812</v>
      </c>
      <c r="AA8" s="34">
        <f t="shared" si="7"/>
        <v>46843</v>
      </c>
      <c r="AB8" s="34">
        <f t="shared" si="7"/>
        <v>46873</v>
      </c>
      <c r="AC8" s="34">
        <f t="shared" si="7"/>
        <v>46904</v>
      </c>
      <c r="AD8" s="34">
        <f t="shared" si="7"/>
        <v>46934</v>
      </c>
      <c r="AE8" s="34">
        <f t="shared" si="7"/>
        <v>46965</v>
      </c>
      <c r="AF8" s="34">
        <f t="shared" si="7"/>
        <v>46996</v>
      </c>
      <c r="AG8" s="34">
        <f t="shared" si="7"/>
        <v>47026</v>
      </c>
      <c r="AH8" s="34">
        <f t="shared" si="7"/>
        <v>47057</v>
      </c>
      <c r="AI8" s="34">
        <f t="shared" si="7"/>
        <v>47087</v>
      </c>
      <c r="AJ8" s="34">
        <f t="shared" si="7"/>
        <v>47118</v>
      </c>
      <c r="AK8" s="34">
        <f t="shared" si="7"/>
        <v>47149</v>
      </c>
      <c r="AL8" s="34">
        <f t="shared" si="7"/>
        <v>47177</v>
      </c>
      <c r="AM8" s="34">
        <f t="shared" si="7"/>
        <v>47208</v>
      </c>
      <c r="AN8" s="34">
        <f t="shared" si="7"/>
        <v>47238</v>
      </c>
      <c r="AO8" s="34">
        <f t="shared" si="7"/>
        <v>47269</v>
      </c>
      <c r="AP8" s="34">
        <f t="shared" si="7"/>
        <v>47299</v>
      </c>
      <c r="AQ8" s="34">
        <f t="shared" si="7"/>
        <v>47330</v>
      </c>
      <c r="AR8" s="34">
        <f t="shared" si="7"/>
        <v>47361</v>
      </c>
      <c r="AS8" s="34">
        <f t="shared" si="7"/>
        <v>47391</v>
      </c>
      <c r="AT8" s="34">
        <f t="shared" si="7"/>
        <v>47422</v>
      </c>
      <c r="AU8" s="34">
        <f t="shared" si="7"/>
        <v>47452</v>
      </c>
      <c r="AV8" s="34">
        <f t="shared" si="7"/>
        <v>47483</v>
      </c>
      <c r="AW8" s="34">
        <f t="shared" si="7"/>
        <v>47514</v>
      </c>
      <c r="AX8" s="34">
        <f t="shared" si="7"/>
        <v>47542</v>
      </c>
      <c r="AY8" s="34">
        <f t="shared" si="7"/>
        <v>47573</v>
      </c>
      <c r="AZ8" s="34">
        <f t="shared" si="7"/>
        <v>47603</v>
      </c>
      <c r="BA8" s="34">
        <f t="shared" si="7"/>
        <v>47634</v>
      </c>
      <c r="BB8" s="34">
        <f t="shared" si="7"/>
        <v>47664</v>
      </c>
      <c r="BC8" s="34">
        <f t="shared" si="7"/>
        <v>47695</v>
      </c>
      <c r="BD8" s="34">
        <f t="shared" si="7"/>
        <v>47726</v>
      </c>
      <c r="BE8" s="34">
        <f t="shared" si="7"/>
        <v>47756</v>
      </c>
      <c r="BF8" s="34">
        <f t="shared" si="7"/>
        <v>47787</v>
      </c>
      <c r="BG8" s="34">
        <f t="shared" si="7"/>
        <v>47817</v>
      </c>
      <c r="BH8" s="34">
        <f t="shared" si="7"/>
        <v>47848</v>
      </c>
      <c r="BI8" s="34">
        <f t="shared" si="7"/>
        <v>47879</v>
      </c>
      <c r="BJ8" s="34">
        <f t="shared" si="7"/>
        <v>47907</v>
      </c>
      <c r="BK8" s="34">
        <f t="shared" si="7"/>
        <v>47938</v>
      </c>
      <c r="BL8" s="34">
        <f t="shared" si="7"/>
        <v>47968</v>
      </c>
      <c r="BM8" s="34">
        <f t="shared" si="7"/>
        <v>47999</v>
      </c>
      <c r="BN8" s="34">
        <f t="shared" si="7"/>
        <v>48029</v>
      </c>
      <c r="BO8" s="34">
        <f t="shared" si="7"/>
        <v>48060</v>
      </c>
      <c r="BP8" s="34">
        <f t="shared" si="7"/>
        <v>48091</v>
      </c>
      <c r="BQ8" s="34">
        <f t="shared" si="7"/>
        <v>48121</v>
      </c>
      <c r="BR8" s="34">
        <f t="shared" si="7"/>
        <v>48152</v>
      </c>
      <c r="BS8" s="34">
        <f t="shared" si="7"/>
        <v>48182</v>
      </c>
      <c r="BT8" s="34">
        <f t="shared" ref="BT8:DV8" si="8">EOMONTH(BS8,1)</f>
        <v>48213</v>
      </c>
      <c r="BU8" s="34">
        <f t="shared" si="8"/>
        <v>48244</v>
      </c>
      <c r="BV8" s="34">
        <f t="shared" si="8"/>
        <v>48273</v>
      </c>
      <c r="BW8" s="34">
        <f t="shared" si="8"/>
        <v>48304</v>
      </c>
      <c r="BX8" s="34">
        <f t="shared" si="8"/>
        <v>48334</v>
      </c>
      <c r="BY8" s="34">
        <f t="shared" si="8"/>
        <v>48365</v>
      </c>
      <c r="BZ8" s="34">
        <f t="shared" si="8"/>
        <v>48395</v>
      </c>
      <c r="CA8" s="34">
        <f t="shared" si="8"/>
        <v>48426</v>
      </c>
      <c r="CB8" s="34">
        <f t="shared" si="8"/>
        <v>48457</v>
      </c>
      <c r="CC8" s="34">
        <f t="shared" si="8"/>
        <v>48487</v>
      </c>
      <c r="CD8" s="34">
        <f t="shared" si="8"/>
        <v>48518</v>
      </c>
      <c r="CE8" s="34">
        <f t="shared" si="8"/>
        <v>48548</v>
      </c>
      <c r="CF8" s="34">
        <f t="shared" si="8"/>
        <v>48579</v>
      </c>
      <c r="CG8" s="34">
        <f t="shared" si="8"/>
        <v>48610</v>
      </c>
      <c r="CH8" s="34">
        <f t="shared" si="8"/>
        <v>48638</v>
      </c>
      <c r="CI8" s="34">
        <f t="shared" si="8"/>
        <v>48669</v>
      </c>
      <c r="CJ8" s="34">
        <f t="shared" si="8"/>
        <v>48699</v>
      </c>
      <c r="CK8" s="34">
        <f t="shared" si="8"/>
        <v>48730</v>
      </c>
      <c r="CL8" s="34">
        <f t="shared" si="8"/>
        <v>48760</v>
      </c>
      <c r="CM8" s="34">
        <f t="shared" si="8"/>
        <v>48791</v>
      </c>
      <c r="CN8" s="34">
        <f t="shared" si="8"/>
        <v>48822</v>
      </c>
      <c r="CO8" s="34">
        <f t="shared" si="8"/>
        <v>48852</v>
      </c>
      <c r="CP8" s="34">
        <f t="shared" si="8"/>
        <v>48883</v>
      </c>
      <c r="CQ8" s="34">
        <f t="shared" si="8"/>
        <v>48913</v>
      </c>
      <c r="CR8" s="34">
        <f t="shared" si="8"/>
        <v>48944</v>
      </c>
      <c r="CS8" s="34">
        <f t="shared" si="8"/>
        <v>48975</v>
      </c>
      <c r="CT8" s="34">
        <f t="shared" si="8"/>
        <v>49003</v>
      </c>
      <c r="CU8" s="34">
        <f t="shared" si="8"/>
        <v>49034</v>
      </c>
      <c r="CV8" s="34">
        <f t="shared" si="8"/>
        <v>49064</v>
      </c>
      <c r="CW8" s="34">
        <f t="shared" si="8"/>
        <v>49095</v>
      </c>
      <c r="CX8" s="34">
        <f t="shared" si="8"/>
        <v>49125</v>
      </c>
      <c r="CY8" s="34">
        <f t="shared" si="8"/>
        <v>49156</v>
      </c>
      <c r="CZ8" s="34">
        <f t="shared" si="8"/>
        <v>49187</v>
      </c>
      <c r="DA8" s="34">
        <f t="shared" si="8"/>
        <v>49217</v>
      </c>
      <c r="DB8" s="34">
        <f t="shared" si="8"/>
        <v>49248</v>
      </c>
      <c r="DC8" s="34">
        <f t="shared" si="8"/>
        <v>49278</v>
      </c>
      <c r="DD8" s="34">
        <f t="shared" si="8"/>
        <v>49309</v>
      </c>
      <c r="DE8" s="34">
        <f t="shared" si="8"/>
        <v>49340</v>
      </c>
      <c r="DF8" s="34">
        <f t="shared" si="8"/>
        <v>49368</v>
      </c>
      <c r="DG8" s="34">
        <f t="shared" si="8"/>
        <v>49399</v>
      </c>
      <c r="DH8" s="34">
        <f t="shared" si="8"/>
        <v>49429</v>
      </c>
      <c r="DI8" s="34">
        <f t="shared" si="8"/>
        <v>49460</v>
      </c>
      <c r="DJ8" s="34">
        <f t="shared" si="8"/>
        <v>49490</v>
      </c>
      <c r="DK8" s="34">
        <f t="shared" si="8"/>
        <v>49521</v>
      </c>
      <c r="DL8" s="34">
        <f t="shared" si="8"/>
        <v>49552</v>
      </c>
      <c r="DM8" s="34">
        <f t="shared" si="8"/>
        <v>49582</v>
      </c>
      <c r="DN8" s="34">
        <f t="shared" si="8"/>
        <v>49613</v>
      </c>
      <c r="DO8" s="34">
        <f t="shared" si="8"/>
        <v>49643</v>
      </c>
      <c r="DP8" s="34">
        <f t="shared" si="8"/>
        <v>49674</v>
      </c>
      <c r="DQ8" s="34">
        <f t="shared" si="8"/>
        <v>49705</v>
      </c>
      <c r="DR8" s="34">
        <f t="shared" si="8"/>
        <v>49734</v>
      </c>
      <c r="DS8" s="34">
        <f t="shared" si="8"/>
        <v>49765</v>
      </c>
      <c r="DT8" s="34">
        <f t="shared" si="8"/>
        <v>49795</v>
      </c>
      <c r="DU8" s="34">
        <f t="shared" si="8"/>
        <v>49826</v>
      </c>
      <c r="DV8" s="34">
        <f t="shared" si="8"/>
        <v>49856</v>
      </c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</row>
    <row r="9" spans="5:148">
      <c r="E9" s="11" t="s">
        <v>104</v>
      </c>
      <c r="F9" s="30">
        <f>DAY(EOMONTH(F8,0))</f>
        <v>30</v>
      </c>
      <c r="G9" s="30">
        <f t="shared" ref="G9:BR9" si="9">DAY(EOMONTH(G8,0))</f>
        <v>31</v>
      </c>
      <c r="H9" s="30">
        <f t="shared" si="9"/>
        <v>31</v>
      </c>
      <c r="I9" s="30">
        <f t="shared" si="9"/>
        <v>30</v>
      </c>
      <c r="J9" s="30">
        <f t="shared" si="9"/>
        <v>31</v>
      </c>
      <c r="K9" s="30">
        <f t="shared" si="9"/>
        <v>30</v>
      </c>
      <c r="L9" s="30">
        <f t="shared" si="9"/>
        <v>31</v>
      </c>
      <c r="M9" s="30">
        <f t="shared" si="9"/>
        <v>31</v>
      </c>
      <c r="N9" s="30">
        <f t="shared" si="9"/>
        <v>28</v>
      </c>
      <c r="O9" s="30">
        <f t="shared" si="9"/>
        <v>31</v>
      </c>
      <c r="P9" s="30">
        <f t="shared" si="9"/>
        <v>30</v>
      </c>
      <c r="Q9" s="30">
        <f t="shared" si="9"/>
        <v>31</v>
      </c>
      <c r="R9" s="30">
        <f t="shared" si="9"/>
        <v>30</v>
      </c>
      <c r="S9" s="30">
        <f t="shared" si="9"/>
        <v>31</v>
      </c>
      <c r="T9" s="30">
        <f t="shared" si="9"/>
        <v>31</v>
      </c>
      <c r="U9" s="30">
        <f t="shared" si="9"/>
        <v>30</v>
      </c>
      <c r="V9" s="30">
        <f t="shared" si="9"/>
        <v>31</v>
      </c>
      <c r="W9" s="30">
        <f t="shared" si="9"/>
        <v>30</v>
      </c>
      <c r="X9" s="30">
        <f t="shared" si="9"/>
        <v>31</v>
      </c>
      <c r="Y9" s="30">
        <f t="shared" si="9"/>
        <v>31</v>
      </c>
      <c r="Z9" s="30">
        <f t="shared" si="9"/>
        <v>29</v>
      </c>
      <c r="AA9" s="30">
        <f t="shared" si="9"/>
        <v>31</v>
      </c>
      <c r="AB9" s="30">
        <f t="shared" si="9"/>
        <v>30</v>
      </c>
      <c r="AC9" s="30">
        <f t="shared" si="9"/>
        <v>31</v>
      </c>
      <c r="AD9" s="30">
        <f t="shared" si="9"/>
        <v>30</v>
      </c>
      <c r="AE9" s="30">
        <f t="shared" si="9"/>
        <v>31</v>
      </c>
      <c r="AF9" s="30">
        <f t="shared" si="9"/>
        <v>31</v>
      </c>
      <c r="AG9" s="30">
        <f t="shared" si="9"/>
        <v>30</v>
      </c>
      <c r="AH9" s="30">
        <f t="shared" si="9"/>
        <v>31</v>
      </c>
      <c r="AI9" s="30">
        <f t="shared" si="9"/>
        <v>30</v>
      </c>
      <c r="AJ9" s="30">
        <f t="shared" si="9"/>
        <v>31</v>
      </c>
      <c r="AK9" s="30">
        <f t="shared" si="9"/>
        <v>31</v>
      </c>
      <c r="AL9" s="30">
        <f t="shared" si="9"/>
        <v>28</v>
      </c>
      <c r="AM9" s="30">
        <f t="shared" si="9"/>
        <v>31</v>
      </c>
      <c r="AN9" s="30">
        <f t="shared" si="9"/>
        <v>30</v>
      </c>
      <c r="AO9" s="30">
        <f t="shared" si="9"/>
        <v>31</v>
      </c>
      <c r="AP9" s="30">
        <f t="shared" si="9"/>
        <v>30</v>
      </c>
      <c r="AQ9" s="30">
        <f t="shared" si="9"/>
        <v>31</v>
      </c>
      <c r="AR9" s="30">
        <f t="shared" si="9"/>
        <v>31</v>
      </c>
      <c r="AS9" s="30">
        <f t="shared" si="9"/>
        <v>30</v>
      </c>
      <c r="AT9" s="30">
        <f t="shared" si="9"/>
        <v>31</v>
      </c>
      <c r="AU9" s="30">
        <f t="shared" si="9"/>
        <v>30</v>
      </c>
      <c r="AV9" s="30">
        <f t="shared" si="9"/>
        <v>31</v>
      </c>
      <c r="AW9" s="30">
        <f t="shared" si="9"/>
        <v>31</v>
      </c>
      <c r="AX9" s="30">
        <f t="shared" si="9"/>
        <v>28</v>
      </c>
      <c r="AY9" s="30">
        <f t="shared" si="9"/>
        <v>31</v>
      </c>
      <c r="AZ9" s="30">
        <f t="shared" si="9"/>
        <v>30</v>
      </c>
      <c r="BA9" s="30">
        <f t="shared" si="9"/>
        <v>31</v>
      </c>
      <c r="BB9" s="30">
        <f t="shared" si="9"/>
        <v>30</v>
      </c>
      <c r="BC9" s="30">
        <f t="shared" si="9"/>
        <v>31</v>
      </c>
      <c r="BD9" s="30">
        <f t="shared" si="9"/>
        <v>31</v>
      </c>
      <c r="BE9" s="30">
        <f t="shared" si="9"/>
        <v>30</v>
      </c>
      <c r="BF9" s="30">
        <f t="shared" si="9"/>
        <v>31</v>
      </c>
      <c r="BG9" s="30">
        <f t="shared" si="9"/>
        <v>30</v>
      </c>
      <c r="BH9" s="30">
        <f t="shared" si="9"/>
        <v>31</v>
      </c>
      <c r="BI9" s="30">
        <f t="shared" si="9"/>
        <v>31</v>
      </c>
      <c r="BJ9" s="30">
        <f t="shared" si="9"/>
        <v>28</v>
      </c>
      <c r="BK9" s="30">
        <f t="shared" si="9"/>
        <v>31</v>
      </c>
      <c r="BL9" s="30">
        <f t="shared" si="9"/>
        <v>30</v>
      </c>
      <c r="BM9" s="30">
        <f t="shared" si="9"/>
        <v>31</v>
      </c>
      <c r="BN9" s="30">
        <f t="shared" si="9"/>
        <v>30</v>
      </c>
      <c r="BO9" s="30">
        <f t="shared" si="9"/>
        <v>31</v>
      </c>
      <c r="BP9" s="30">
        <f t="shared" si="9"/>
        <v>31</v>
      </c>
      <c r="BQ9" s="30">
        <f t="shared" si="9"/>
        <v>30</v>
      </c>
      <c r="BR9" s="30">
        <f t="shared" si="9"/>
        <v>31</v>
      </c>
      <c r="BS9" s="30">
        <f t="shared" ref="BS9:DU9" si="10">DAY(EOMONTH(BS8,0))</f>
        <v>30</v>
      </c>
      <c r="BT9" s="30">
        <f t="shared" si="10"/>
        <v>31</v>
      </c>
      <c r="BU9" s="30">
        <f t="shared" si="10"/>
        <v>31</v>
      </c>
      <c r="BV9" s="30">
        <f t="shared" si="10"/>
        <v>29</v>
      </c>
      <c r="BW9" s="30">
        <f t="shared" si="10"/>
        <v>31</v>
      </c>
      <c r="BX9" s="30">
        <f t="shared" si="10"/>
        <v>30</v>
      </c>
      <c r="BY9" s="30">
        <f t="shared" si="10"/>
        <v>31</v>
      </c>
      <c r="BZ9" s="30">
        <f t="shared" si="10"/>
        <v>30</v>
      </c>
      <c r="CA9" s="30">
        <f t="shared" si="10"/>
        <v>31</v>
      </c>
      <c r="CB9" s="30">
        <f t="shared" si="10"/>
        <v>31</v>
      </c>
      <c r="CC9" s="30">
        <f t="shared" si="10"/>
        <v>30</v>
      </c>
      <c r="CD9" s="30">
        <f t="shared" si="10"/>
        <v>31</v>
      </c>
      <c r="CE9" s="30">
        <f t="shared" si="10"/>
        <v>30</v>
      </c>
      <c r="CF9" s="30">
        <f t="shared" si="10"/>
        <v>31</v>
      </c>
      <c r="CG9" s="30">
        <f t="shared" si="10"/>
        <v>31</v>
      </c>
      <c r="CH9" s="30">
        <f t="shared" si="10"/>
        <v>28</v>
      </c>
      <c r="CI9" s="30">
        <f t="shared" si="10"/>
        <v>31</v>
      </c>
      <c r="CJ9" s="30">
        <f t="shared" si="10"/>
        <v>30</v>
      </c>
      <c r="CK9" s="30">
        <f t="shared" si="10"/>
        <v>31</v>
      </c>
      <c r="CL9" s="30">
        <f t="shared" si="10"/>
        <v>30</v>
      </c>
      <c r="CM9" s="30">
        <f t="shared" si="10"/>
        <v>31</v>
      </c>
      <c r="CN9" s="30">
        <f t="shared" si="10"/>
        <v>31</v>
      </c>
      <c r="CO9" s="30">
        <f t="shared" si="10"/>
        <v>30</v>
      </c>
      <c r="CP9" s="30">
        <f t="shared" si="10"/>
        <v>31</v>
      </c>
      <c r="CQ9" s="30">
        <f t="shared" si="10"/>
        <v>30</v>
      </c>
      <c r="CR9" s="30">
        <f t="shared" si="10"/>
        <v>31</v>
      </c>
      <c r="CS9" s="30">
        <f t="shared" si="10"/>
        <v>31</v>
      </c>
      <c r="CT9" s="30">
        <f t="shared" si="10"/>
        <v>28</v>
      </c>
      <c r="CU9" s="30">
        <f t="shared" si="10"/>
        <v>31</v>
      </c>
      <c r="CV9" s="30">
        <f t="shared" si="10"/>
        <v>30</v>
      </c>
      <c r="CW9" s="30">
        <f t="shared" si="10"/>
        <v>31</v>
      </c>
      <c r="CX9" s="30">
        <f t="shared" si="10"/>
        <v>30</v>
      </c>
      <c r="CY9" s="30">
        <f t="shared" si="10"/>
        <v>31</v>
      </c>
      <c r="CZ9" s="30">
        <f t="shared" si="10"/>
        <v>31</v>
      </c>
      <c r="DA9" s="30">
        <f t="shared" si="10"/>
        <v>30</v>
      </c>
      <c r="DB9" s="30">
        <f t="shared" si="10"/>
        <v>31</v>
      </c>
      <c r="DC9" s="30">
        <f t="shared" si="10"/>
        <v>30</v>
      </c>
      <c r="DD9" s="30">
        <f t="shared" si="10"/>
        <v>31</v>
      </c>
      <c r="DE9" s="30">
        <f t="shared" si="10"/>
        <v>31</v>
      </c>
      <c r="DF9" s="30">
        <f t="shared" si="10"/>
        <v>28</v>
      </c>
      <c r="DG9" s="30">
        <f t="shared" si="10"/>
        <v>31</v>
      </c>
      <c r="DH9" s="30">
        <f t="shared" si="10"/>
        <v>30</v>
      </c>
      <c r="DI9" s="30">
        <f t="shared" si="10"/>
        <v>31</v>
      </c>
      <c r="DJ9" s="30">
        <f t="shared" si="10"/>
        <v>30</v>
      </c>
      <c r="DK9" s="30">
        <f t="shared" si="10"/>
        <v>31</v>
      </c>
      <c r="DL9" s="30">
        <f t="shared" si="10"/>
        <v>31</v>
      </c>
      <c r="DM9" s="30">
        <f t="shared" si="10"/>
        <v>30</v>
      </c>
      <c r="DN9" s="30">
        <f t="shared" si="10"/>
        <v>31</v>
      </c>
      <c r="DO9" s="30">
        <f t="shared" si="10"/>
        <v>30</v>
      </c>
      <c r="DP9" s="30">
        <f t="shared" si="10"/>
        <v>31</v>
      </c>
      <c r="DQ9" s="30">
        <f t="shared" si="10"/>
        <v>31</v>
      </c>
      <c r="DR9" s="30">
        <f t="shared" si="10"/>
        <v>29</v>
      </c>
      <c r="DS9" s="30">
        <f t="shared" si="10"/>
        <v>31</v>
      </c>
      <c r="DT9" s="30">
        <f t="shared" si="10"/>
        <v>30</v>
      </c>
      <c r="DU9" s="30">
        <f t="shared" si="10"/>
        <v>31</v>
      </c>
      <c r="DV9" s="30">
        <f t="shared" ref="DV9" si="11">DAY(EOMONTH(DV8,0))</f>
        <v>30</v>
      </c>
    </row>
    <row r="10" spans="5:148">
      <c r="G10" s="48"/>
    </row>
    <row r="11" spans="5:148">
      <c r="E11" s="1" t="s">
        <v>106</v>
      </c>
      <c r="F11" s="35">
        <v>0</v>
      </c>
      <c r="G11" s="35">
        <f>F15</f>
        <v>0</v>
      </c>
      <c r="H11" s="35">
        <f>G15</f>
        <v>0</v>
      </c>
      <c r="I11" s="35">
        <f>H15</f>
        <v>0</v>
      </c>
      <c r="J11" s="35">
        <f>I15</f>
        <v>0</v>
      </c>
      <c r="K11" s="35">
        <f>J15</f>
        <v>0</v>
      </c>
      <c r="L11" s="35">
        <f t="shared" ref="L11:BW11" si="12">K15</f>
        <v>0</v>
      </c>
      <c r="M11" s="35">
        <f t="shared" si="12"/>
        <v>0</v>
      </c>
      <c r="N11" s="35">
        <f t="shared" si="12"/>
        <v>0</v>
      </c>
      <c r="O11" s="35">
        <f t="shared" si="12"/>
        <v>0</v>
      </c>
      <c r="P11" s="35">
        <f t="shared" si="12"/>
        <v>0</v>
      </c>
      <c r="Q11" s="35">
        <f t="shared" si="12"/>
        <v>0</v>
      </c>
      <c r="R11" s="35">
        <f t="shared" si="12"/>
        <v>0</v>
      </c>
      <c r="S11" s="35">
        <f t="shared" si="12"/>
        <v>0</v>
      </c>
      <c r="T11" s="35">
        <f t="shared" si="12"/>
        <v>0</v>
      </c>
      <c r="U11" s="35">
        <f t="shared" si="12"/>
        <v>0</v>
      </c>
      <c r="V11" s="35">
        <f t="shared" si="12"/>
        <v>0</v>
      </c>
      <c r="W11" s="35">
        <f t="shared" si="12"/>
        <v>0</v>
      </c>
      <c r="X11" s="35">
        <f t="shared" si="12"/>
        <v>0</v>
      </c>
      <c r="Y11" s="35">
        <f t="shared" si="12"/>
        <v>0</v>
      </c>
      <c r="Z11" s="35">
        <f t="shared" si="12"/>
        <v>0</v>
      </c>
      <c r="AA11" s="35">
        <f t="shared" si="12"/>
        <v>0</v>
      </c>
      <c r="AB11" s="35">
        <f t="shared" si="12"/>
        <v>0</v>
      </c>
      <c r="AC11" s="35">
        <f t="shared" si="12"/>
        <v>0</v>
      </c>
      <c r="AD11" s="35">
        <f t="shared" si="12"/>
        <v>0</v>
      </c>
      <c r="AE11" s="35">
        <f t="shared" si="12"/>
        <v>10.100000000000001</v>
      </c>
      <c r="AF11" s="35">
        <f t="shared" si="12"/>
        <v>19.947500000000005</v>
      </c>
      <c r="AG11" s="35">
        <f t="shared" si="12"/>
        <v>24.448812500000006</v>
      </c>
      <c r="AH11" s="35">
        <f t="shared" si="12"/>
        <v>28.837592187500007</v>
      </c>
      <c r="AI11" s="35">
        <f t="shared" si="12"/>
        <v>33.116652382812504</v>
      </c>
      <c r="AJ11" s="35">
        <f t="shared" si="12"/>
        <v>37.288736073242191</v>
      </c>
      <c r="AK11" s="35">
        <f t="shared" si="12"/>
        <v>41.35651767141114</v>
      </c>
      <c r="AL11" s="35">
        <f t="shared" si="12"/>
        <v>45.322604729625866</v>
      </c>
      <c r="AM11" s="35">
        <f t="shared" si="12"/>
        <v>49.189539611385221</v>
      </c>
      <c r="AN11" s="35">
        <f t="shared" si="12"/>
        <v>52.95980112110059</v>
      </c>
      <c r="AO11" s="35">
        <f t="shared" si="12"/>
        <v>56.635806093073072</v>
      </c>
      <c r="AP11" s="35">
        <f t="shared" si="12"/>
        <v>60.219910940746246</v>
      </c>
      <c r="AQ11" s="35">
        <f t="shared" si="12"/>
        <v>63.71441316722759</v>
      </c>
      <c r="AR11" s="35">
        <f t="shared" si="12"/>
        <v>67.121552838046895</v>
      </c>
      <c r="AS11" s="35">
        <f t="shared" si="12"/>
        <v>70.443514017095723</v>
      </c>
      <c r="AT11" s="35">
        <f t="shared" si="12"/>
        <v>73.682426166668336</v>
      </c>
      <c r="AU11" s="35">
        <f t="shared" si="12"/>
        <v>76.84036551250162</v>
      </c>
      <c r="AV11" s="35">
        <f t="shared" si="12"/>
        <v>79.919356374689073</v>
      </c>
      <c r="AW11" s="35">
        <f t="shared" si="12"/>
        <v>82.921372465321852</v>
      </c>
      <c r="AX11" s="35">
        <f t="shared" si="12"/>
        <v>85.8483381536888</v>
      </c>
      <c r="AY11" s="35">
        <f t="shared" si="12"/>
        <v>88.70212969984658</v>
      </c>
      <c r="AZ11" s="35">
        <f t="shared" si="12"/>
        <v>91.484576457350414</v>
      </c>
      <c r="BA11" s="35">
        <f t="shared" si="12"/>
        <v>93.93</v>
      </c>
      <c r="BB11" s="35">
        <f t="shared" si="12"/>
        <v>93.93</v>
      </c>
      <c r="BC11" s="35">
        <f t="shared" si="12"/>
        <v>93.93</v>
      </c>
      <c r="BD11" s="35">
        <f t="shared" si="12"/>
        <v>93.93</v>
      </c>
      <c r="BE11" s="35">
        <f t="shared" si="12"/>
        <v>93.93</v>
      </c>
      <c r="BF11" s="35">
        <f t="shared" si="12"/>
        <v>93.93</v>
      </c>
      <c r="BG11" s="35">
        <f t="shared" si="12"/>
        <v>93.93</v>
      </c>
      <c r="BH11" s="35">
        <f t="shared" si="12"/>
        <v>93.93</v>
      </c>
      <c r="BI11" s="35">
        <f t="shared" si="12"/>
        <v>93.93</v>
      </c>
      <c r="BJ11" s="35">
        <f t="shared" si="12"/>
        <v>93.93</v>
      </c>
      <c r="BK11" s="35">
        <f t="shared" si="12"/>
        <v>93.93</v>
      </c>
      <c r="BL11" s="35">
        <f t="shared" si="12"/>
        <v>93.93</v>
      </c>
      <c r="BM11" s="35">
        <f t="shared" si="12"/>
        <v>93.93</v>
      </c>
      <c r="BN11" s="35">
        <f t="shared" si="12"/>
        <v>93.93</v>
      </c>
      <c r="BO11" s="35">
        <f t="shared" si="12"/>
        <v>93.93</v>
      </c>
      <c r="BP11" s="35">
        <f t="shared" si="12"/>
        <v>93.93</v>
      </c>
      <c r="BQ11" s="35">
        <f t="shared" si="12"/>
        <v>93.93</v>
      </c>
      <c r="BR11" s="35">
        <f t="shared" si="12"/>
        <v>93.93</v>
      </c>
      <c r="BS11" s="35">
        <f t="shared" si="12"/>
        <v>93.93</v>
      </c>
      <c r="BT11" s="35">
        <f t="shared" si="12"/>
        <v>93.93</v>
      </c>
      <c r="BU11" s="35">
        <f t="shared" si="12"/>
        <v>93.93</v>
      </c>
      <c r="BV11" s="35">
        <f t="shared" si="12"/>
        <v>93.93</v>
      </c>
      <c r="BW11" s="35">
        <f t="shared" si="12"/>
        <v>93.93</v>
      </c>
      <c r="BX11" s="35">
        <f t="shared" ref="BX11:DV11" si="13">BW15</f>
        <v>93.93</v>
      </c>
      <c r="BY11" s="35">
        <f t="shared" si="13"/>
        <v>93.93</v>
      </c>
      <c r="BZ11" s="35">
        <f t="shared" si="13"/>
        <v>93.93</v>
      </c>
      <c r="CA11" s="35">
        <f t="shared" si="13"/>
        <v>93.93</v>
      </c>
      <c r="CB11" s="35">
        <f t="shared" si="13"/>
        <v>93.93</v>
      </c>
      <c r="CC11" s="35">
        <f t="shared" si="13"/>
        <v>93.93</v>
      </c>
      <c r="CD11" s="35">
        <f t="shared" si="13"/>
        <v>93.93</v>
      </c>
      <c r="CE11" s="35">
        <f t="shared" si="13"/>
        <v>93.93</v>
      </c>
      <c r="CF11" s="35">
        <f t="shared" si="13"/>
        <v>93.93</v>
      </c>
      <c r="CG11" s="35">
        <f t="shared" si="13"/>
        <v>93.93</v>
      </c>
      <c r="CH11" s="35">
        <f t="shared" si="13"/>
        <v>93.93</v>
      </c>
      <c r="CI11" s="35">
        <f t="shared" si="13"/>
        <v>93.93</v>
      </c>
      <c r="CJ11" s="35">
        <f t="shared" si="13"/>
        <v>93.93</v>
      </c>
      <c r="CK11" s="35">
        <f t="shared" si="13"/>
        <v>93.93</v>
      </c>
      <c r="CL11" s="35">
        <f t="shared" si="13"/>
        <v>93.93</v>
      </c>
      <c r="CM11" s="35">
        <f t="shared" si="13"/>
        <v>93.93</v>
      </c>
      <c r="CN11" s="35">
        <f t="shared" si="13"/>
        <v>93.93</v>
      </c>
      <c r="CO11" s="35">
        <f t="shared" si="13"/>
        <v>93.93</v>
      </c>
      <c r="CP11" s="35">
        <f t="shared" si="13"/>
        <v>93.93</v>
      </c>
      <c r="CQ11" s="35">
        <f t="shared" si="13"/>
        <v>93.93</v>
      </c>
      <c r="CR11" s="35">
        <f t="shared" si="13"/>
        <v>93.93</v>
      </c>
      <c r="CS11" s="35">
        <f t="shared" si="13"/>
        <v>93.93</v>
      </c>
      <c r="CT11" s="35">
        <f t="shared" si="13"/>
        <v>93.93</v>
      </c>
      <c r="CU11" s="35">
        <f t="shared" si="13"/>
        <v>93.93</v>
      </c>
      <c r="CV11" s="35">
        <f t="shared" si="13"/>
        <v>93.93</v>
      </c>
      <c r="CW11" s="35">
        <f t="shared" si="13"/>
        <v>93.93</v>
      </c>
      <c r="CX11" s="35">
        <f t="shared" si="13"/>
        <v>93.93</v>
      </c>
      <c r="CY11" s="35">
        <f t="shared" si="13"/>
        <v>93.93</v>
      </c>
      <c r="CZ11" s="35">
        <f t="shared" si="13"/>
        <v>93.93</v>
      </c>
      <c r="DA11" s="35">
        <f t="shared" si="13"/>
        <v>93.93</v>
      </c>
      <c r="DB11" s="35">
        <f t="shared" si="13"/>
        <v>93.93</v>
      </c>
      <c r="DC11" s="35">
        <f t="shared" si="13"/>
        <v>93.93</v>
      </c>
      <c r="DD11" s="35">
        <f t="shared" si="13"/>
        <v>93.93</v>
      </c>
      <c r="DE11" s="35">
        <f t="shared" si="13"/>
        <v>93.93</v>
      </c>
      <c r="DF11" s="35">
        <f t="shared" si="13"/>
        <v>93.93</v>
      </c>
      <c r="DG11" s="35">
        <f t="shared" si="13"/>
        <v>93.93</v>
      </c>
      <c r="DH11" s="35">
        <f t="shared" si="13"/>
        <v>93.93</v>
      </c>
      <c r="DI11" s="35">
        <f t="shared" si="13"/>
        <v>93.93</v>
      </c>
      <c r="DJ11" s="35">
        <f t="shared" si="13"/>
        <v>93.93</v>
      </c>
      <c r="DK11" s="35">
        <f t="shared" si="13"/>
        <v>93.93</v>
      </c>
      <c r="DL11" s="35">
        <f t="shared" si="13"/>
        <v>93.93</v>
      </c>
      <c r="DM11" s="35">
        <f t="shared" si="13"/>
        <v>93.93</v>
      </c>
      <c r="DN11" s="35">
        <f t="shared" si="13"/>
        <v>93.93</v>
      </c>
      <c r="DO11" s="35">
        <f t="shared" si="13"/>
        <v>93.93</v>
      </c>
      <c r="DP11" s="35">
        <f t="shared" si="13"/>
        <v>93.93</v>
      </c>
      <c r="DQ11" s="35">
        <f t="shared" si="13"/>
        <v>93.93</v>
      </c>
      <c r="DR11" s="35">
        <f t="shared" si="13"/>
        <v>93.93</v>
      </c>
      <c r="DS11" s="35">
        <f t="shared" si="13"/>
        <v>93.93</v>
      </c>
      <c r="DT11" s="35">
        <f t="shared" si="13"/>
        <v>93.93</v>
      </c>
      <c r="DU11" s="35">
        <f t="shared" si="13"/>
        <v>93.93</v>
      </c>
      <c r="DV11" s="35">
        <f t="shared" si="13"/>
        <v>93.93</v>
      </c>
    </row>
    <row r="12" spans="5:148">
      <c r="E12" s="1" t="s">
        <v>107</v>
      </c>
      <c r="F12" s="35">
        <f>IF(F$8&lt;EOMONTH(Assumptions!$D$20,0),0,IF(Revenue!F$8=EOMONTH(Assumptions!$D$20,0),Assumptions!$H$15*Assumptions!$E$56,IF(F$8=EOMONTH(Assumptions!$D$20,1),Assumptions!$I$15*Assumptions!$E$56,IF((F11-F13)&lt;Assumptions!$I$56,MIN(Assumptions!$K$56,(Assumptions!$I$56-(Revenue!F11-Revenue!F13))),0))))</f>
        <v>0</v>
      </c>
      <c r="G12" s="35">
        <f>IF(G$8&lt;EOMONTH(Assumptions!$D$20,0),0,IF(Revenue!G$8=EOMONTH(Assumptions!$D$20,0),Assumptions!$H$15*Assumptions!$E$56,IF(G$8=EOMONTH(Assumptions!$D$20,1),Assumptions!$I$15*Assumptions!$E$56,IF((G11-G13)&lt;Assumptions!$I$56,MIN(Assumptions!$K$56,(Assumptions!$I$56-(Revenue!G11-Revenue!G13))),0))))</f>
        <v>0</v>
      </c>
      <c r="H12" s="35">
        <f>IF(H$8&lt;EOMONTH(Assumptions!$D$20,0),0,IF(Revenue!H$8=EOMONTH(Assumptions!$D$20,0),Assumptions!$H$15*Assumptions!$E$56,IF(H$8=EOMONTH(Assumptions!$D$20,1),Assumptions!$I$15*Assumptions!$E$56,IF((H11-H13)&lt;Assumptions!$I$56,MIN(Assumptions!$K$56,(Assumptions!$I$56-(Revenue!H11-Revenue!H13))),0))))</f>
        <v>0</v>
      </c>
      <c r="I12" s="35">
        <f>IF(I$8&lt;EOMONTH(Assumptions!$D$20,0),0,IF(Revenue!I$8=EOMONTH(Assumptions!$D$20,0),Assumptions!$H$15*Assumptions!$E$56,IF(I$8=EOMONTH(Assumptions!$D$20,1),Assumptions!$I$15*Assumptions!$E$56,IF((I11-I13)&lt;Assumptions!$I$56,MIN(Assumptions!$K$56,(Assumptions!$I$56-(Revenue!I11-Revenue!I13))),0))))</f>
        <v>0</v>
      </c>
      <c r="J12" s="35">
        <f>IF(J$8&lt;EOMONTH(Assumptions!$D$20,0),0,IF(Revenue!J$8=EOMONTH(Assumptions!$D$20,0),Assumptions!$H$15*Assumptions!$E$56,IF(J$8=EOMONTH(Assumptions!$D$20,1),Assumptions!$I$15*Assumptions!$E$56,IF((J11-J13)&lt;Assumptions!$I$56,MIN(Assumptions!$K$56,(Assumptions!$I$56-(Revenue!J11-Revenue!J13))),0))))</f>
        <v>0</v>
      </c>
      <c r="K12" s="35">
        <f>IF(K$8&lt;EOMONTH(Assumptions!$D$20,0),0,IF(Revenue!K$8=EOMONTH(Assumptions!$D$20,0),Assumptions!$H$15*Assumptions!$E$56,IF(K$8=EOMONTH(Assumptions!$D$20,1),Assumptions!$I$15*Assumptions!$E$56,IF((K11-K13)&lt;Assumptions!$I$56,MIN(Assumptions!$K$56,(Assumptions!$I$56-(Revenue!K11-Revenue!K13))),0))))</f>
        <v>0</v>
      </c>
      <c r="L12" s="35">
        <f>IF(L$8&lt;EOMONTH(Assumptions!$D$20,0),0,IF(Revenue!L$8=EOMONTH(Assumptions!$D$20,0),Assumptions!$H$15*Assumptions!$E$56,IF(L$8=EOMONTH(Assumptions!$D$20,1),Assumptions!$I$15*Assumptions!$E$56,IF((L11-L13)&lt;Assumptions!$I$56,MIN(Assumptions!$K$56,(Assumptions!$I$56-(Revenue!L11-Revenue!L13))),0))))</f>
        <v>0</v>
      </c>
      <c r="M12" s="35">
        <f>IF(M$8&lt;EOMONTH(Assumptions!$D$20,0),0,IF(Revenue!M$8=EOMONTH(Assumptions!$D$20,0),Assumptions!$H$15*Assumptions!$E$56,IF(M$8=EOMONTH(Assumptions!$D$20,1),Assumptions!$I$15*Assumptions!$E$56,IF((M11-M13)&lt;Assumptions!$I$56,MIN(Assumptions!$K$56,(Assumptions!$I$56-(Revenue!M11-Revenue!M13))),0))))</f>
        <v>0</v>
      </c>
      <c r="N12" s="35">
        <f>IF(N$8&lt;EOMONTH(Assumptions!$D$20,0),0,IF(Revenue!N$8=EOMONTH(Assumptions!$D$20,0),Assumptions!$H$15*Assumptions!$E$56,IF(N$8=EOMONTH(Assumptions!$D$20,1),Assumptions!$I$15*Assumptions!$E$56,IF((N11-N13)&lt;Assumptions!$I$56,MIN(Assumptions!$K$56,(Assumptions!$I$56-(Revenue!N11-Revenue!N13))),0))))</f>
        <v>0</v>
      </c>
      <c r="O12" s="35">
        <f>IF(O$8&lt;EOMONTH(Assumptions!$D$20,0),0,IF(Revenue!O$8=EOMONTH(Assumptions!$D$20,0),Assumptions!$H$15*Assumptions!$E$56,IF(O$8=EOMONTH(Assumptions!$D$20,1),Assumptions!$I$15*Assumptions!$E$56,IF((O11-O13)&lt;Assumptions!$I$56,MIN(Assumptions!$K$56,(Assumptions!$I$56-(Revenue!O11-Revenue!O13))),0))))</f>
        <v>0</v>
      </c>
      <c r="P12" s="35">
        <f>IF(P$8&lt;EOMONTH(Assumptions!$D$20,0),0,IF(Revenue!P$8=EOMONTH(Assumptions!$D$20,0),Assumptions!$H$15*Assumptions!$E$56,IF(P$8=EOMONTH(Assumptions!$D$20,1),Assumptions!$I$15*Assumptions!$E$56,IF((P11-P13)&lt;Assumptions!$I$56,MIN(Assumptions!$K$56,(Assumptions!$I$56-(Revenue!P11-Revenue!P13))),0))))</f>
        <v>0</v>
      </c>
      <c r="Q12" s="35">
        <f>IF(Q$8&lt;EOMONTH(Assumptions!$D$20,0),0,IF(Revenue!Q$8=EOMONTH(Assumptions!$D$20,0),Assumptions!$H$15*Assumptions!$E$56,IF(Q$8=EOMONTH(Assumptions!$D$20,1),Assumptions!$I$15*Assumptions!$E$56,IF((Q11-Q13)&lt;Assumptions!$I$56,MIN(Assumptions!$K$56,(Assumptions!$I$56-(Revenue!Q11-Revenue!Q13))),0))))</f>
        <v>0</v>
      </c>
      <c r="R12" s="35">
        <f>IF(R$8&lt;EOMONTH(Assumptions!$D$20,0),0,IF(Revenue!R$8=EOMONTH(Assumptions!$D$20,0),Assumptions!$H$15*Assumptions!$E$56,IF(R$8=EOMONTH(Assumptions!$D$20,1),Assumptions!$I$15*Assumptions!$E$56,IF((R11-R13)&lt;Assumptions!$I$56,MIN(Assumptions!$K$56,(Assumptions!$I$56-(Revenue!R11-Revenue!R13))),0))))</f>
        <v>0</v>
      </c>
      <c r="S12" s="35">
        <f>IF(S$8&lt;EOMONTH(Assumptions!$D$20,0),0,IF(Revenue!S$8=EOMONTH(Assumptions!$D$20,0),Assumptions!$H$15*Assumptions!$E$56,IF(S$8=EOMONTH(Assumptions!$D$20,1),Assumptions!$I$15*Assumptions!$E$56,IF((S11-S13)&lt;Assumptions!$I$56,MIN(Assumptions!$K$56,(Assumptions!$I$56-(Revenue!S11-Revenue!S13))),0))))</f>
        <v>0</v>
      </c>
      <c r="T12" s="35">
        <f>IF(T$8&lt;EOMONTH(Assumptions!$D$20,0),0,IF(Revenue!T$8=EOMONTH(Assumptions!$D$20,0),Assumptions!$H$15*Assumptions!$E$56,IF(T$8=EOMONTH(Assumptions!$D$20,1),Assumptions!$I$15*Assumptions!$E$56,IF((T11-T13)&lt;Assumptions!$I$56,MIN(Assumptions!$K$56,(Assumptions!$I$56-(Revenue!T11-Revenue!T13))),0))))</f>
        <v>0</v>
      </c>
      <c r="U12" s="35">
        <f>IF(U$8&lt;EOMONTH(Assumptions!$D$20,0),0,IF(Revenue!U$8=EOMONTH(Assumptions!$D$20,0),Assumptions!$H$15*Assumptions!$E$56,IF(U$8=EOMONTH(Assumptions!$D$20,1),Assumptions!$I$15*Assumptions!$E$56,IF((U11-U13)&lt;Assumptions!$I$56,MIN(Assumptions!$K$56,(Assumptions!$I$56-(Revenue!U11-Revenue!U13))),0))))</f>
        <v>0</v>
      </c>
      <c r="V12" s="35">
        <f>IF(V$8&lt;EOMONTH(Assumptions!$D$20,0),0,IF(Revenue!V$8=EOMONTH(Assumptions!$D$20,0),Assumptions!$H$15*Assumptions!$E$56,IF(V$8=EOMONTH(Assumptions!$D$20,1),Assumptions!$I$15*Assumptions!$E$56,IF((V11-V13)&lt;Assumptions!$I$56,MIN(Assumptions!$K$56,(Assumptions!$I$56-(Revenue!V11-Revenue!V13))),0))))</f>
        <v>0</v>
      </c>
      <c r="W12" s="35">
        <f>IF(W$8&lt;EOMONTH(Assumptions!$D$20,0),0,IF(Revenue!W$8=EOMONTH(Assumptions!$D$20,0),Assumptions!$H$15*Assumptions!$E$56,IF(W$8=EOMONTH(Assumptions!$D$20,1),Assumptions!$I$15*Assumptions!$E$56,IF((W11-W13)&lt;Assumptions!$I$56,MIN(Assumptions!$K$56,(Assumptions!$I$56-(Revenue!W11-Revenue!W13))),0))))</f>
        <v>0</v>
      </c>
      <c r="X12" s="35">
        <f>IF(X$8&lt;EOMONTH(Assumptions!$D$20,0),0,IF(Revenue!X$8=EOMONTH(Assumptions!$D$20,0),Assumptions!$H$15*Assumptions!$E$56,IF(X$8=EOMONTH(Assumptions!$D$20,1),Assumptions!$I$15*Assumptions!$E$56,IF((X11-X13)&lt;Assumptions!$I$56,MIN(Assumptions!$K$56,(Assumptions!$I$56-(Revenue!X11-Revenue!X13))),0))))</f>
        <v>0</v>
      </c>
      <c r="Y12" s="35">
        <f>IF(Y$8&lt;EOMONTH(Assumptions!$D$20,0),0,IF(Revenue!Y$8=EOMONTH(Assumptions!$D$20,0),Assumptions!$H$15*Assumptions!$E$56,IF(Y$8=EOMONTH(Assumptions!$D$20,1),Assumptions!$I$15*Assumptions!$E$56,IF((Y11-Y13)&lt;Assumptions!$I$56,MIN(Assumptions!$K$56,(Assumptions!$I$56-(Revenue!Y11-Revenue!Y13))),0))))</f>
        <v>0</v>
      </c>
      <c r="Z12" s="35">
        <f>IF(Z$8&lt;EOMONTH(Assumptions!$D$20,0),0,IF(Revenue!Z$8=EOMONTH(Assumptions!$D$20,0),Assumptions!$H$15*Assumptions!$E$56,IF(Z$8=EOMONTH(Assumptions!$D$20,1),Assumptions!$I$15*Assumptions!$E$56,IF((Z11-Z13)&lt;Assumptions!$I$56,MIN(Assumptions!$K$56,(Assumptions!$I$56-(Revenue!Z11-Revenue!Z13))),0))))</f>
        <v>0</v>
      </c>
      <c r="AA12" s="35">
        <f>IF(AA$8&lt;EOMONTH(Assumptions!$D$20,0),0,IF(Revenue!AA$8=EOMONTH(Assumptions!$D$20,0),Assumptions!$H$15*Assumptions!$E$56,IF(AA$8=EOMONTH(Assumptions!$D$20,1),Assumptions!$I$15*Assumptions!$E$56,IF((AA11-AA13)&lt;Assumptions!$I$56,MIN(Assumptions!$K$56,(Assumptions!$I$56-(Revenue!AA11-Revenue!AA13))),0))))</f>
        <v>0</v>
      </c>
      <c r="AB12" s="35">
        <f>IF(AB$8&lt;EOMONTH(Assumptions!$D$20,0),0,IF(Revenue!AB$8=EOMONTH(Assumptions!$D$20,0),Assumptions!$H$15*Assumptions!$E$56,IF(AB$8=EOMONTH(Assumptions!$D$20,1),Assumptions!$I$15*Assumptions!$E$56,IF((AB11-AB13)&lt;Assumptions!$I$56,MIN(Assumptions!$K$56,(Assumptions!$I$56-(Revenue!AB11-Revenue!AB13))),0))))</f>
        <v>0</v>
      </c>
      <c r="AC12" s="35">
        <f>IF(AC$8&lt;EOMONTH(Assumptions!$D$20,0),0,IF(Revenue!AC$8=EOMONTH(Assumptions!$D$20,0),Assumptions!$H$15*Assumptions!$E$56,IF(AC$8=EOMONTH(Assumptions!$D$20,1),Assumptions!$I$15*Assumptions!$E$56,IF((AC11-AC13)&lt;Assumptions!$I$56,MIN(Assumptions!$K$56,(Assumptions!$I$56-(Revenue!AC11-Revenue!AC13))),0))))</f>
        <v>0</v>
      </c>
      <c r="AD12" s="35">
        <f>IF(AD$8&lt;EOMONTH(Assumptions!$D$20,0),0,IF(Revenue!AD$8=EOMONTH(Assumptions!$D$20,0),Assumptions!$H$15*Assumptions!$E$56,IF(AD$8=EOMONTH(Assumptions!$D$20,1),Assumptions!$I$15*Assumptions!$E$56,IF((AD11-AD13)&lt;Assumptions!$I$56,MIN(Assumptions!$K$56,(Assumptions!$I$56-(Revenue!AD11-Revenue!AD13))),0))))</f>
        <v>10.100000000000001</v>
      </c>
      <c r="AE12" s="35">
        <f>IF(AE$8&lt;EOMONTH(Assumptions!$D$20,0),0,IF(Revenue!AE$8=EOMONTH(Assumptions!$D$20,0),Assumptions!$H$15*Assumptions!$E$56,IF(AE$8=EOMONTH(Assumptions!$D$20,1),Assumptions!$I$15*Assumptions!$E$56,IF((AE11-AE13)&lt;Assumptions!$I$56,MIN(Assumptions!$K$56,(Assumptions!$I$56-(Revenue!AE11-Revenue!AE13))),0))))</f>
        <v>10.100000000000001</v>
      </c>
      <c r="AF12" s="35">
        <f>IF(AF$8&lt;EOMONTH(Assumptions!$D$20,0),0,IF(Revenue!AF$8=EOMONTH(Assumptions!$D$20,0),Assumptions!$H$15*Assumptions!$E$56,IF(AF$8=EOMONTH(Assumptions!$D$20,Assumptions!K571),Assumptions!$I$15*Assumptions!$E$56,IF((AF11-AF13)&lt;Assumptions!$I$56,MIN(Assumptions!$K$56,(Assumptions!$I$56-(Revenue!AF11-Revenue!AF13))),0))))</f>
        <v>5</v>
      </c>
      <c r="AG12" s="35">
        <f>IF(AG$8&lt;EOMONTH(Assumptions!$D$20,0),0,IF(Revenue!AG$8=EOMONTH(Assumptions!$D$20,0),Assumptions!$H$15*Assumptions!$E$56,IF(AG$8=EOMONTH(Assumptions!$D$20,1),Assumptions!$I$15*Assumptions!$E$56,IF((AG11-AG13)&lt;Assumptions!$I$56,MIN(Assumptions!$K$56,(Assumptions!$I$56-(Revenue!AG11-Revenue!AG13))),0))))</f>
        <v>5</v>
      </c>
      <c r="AH12" s="35">
        <f>IF(AH$8&lt;EOMONTH(Assumptions!$D$20,0),0,IF(Revenue!AH$8=EOMONTH(Assumptions!$D$20,0),Assumptions!$H$15*Assumptions!$E$56,IF(AH$8=EOMONTH(Assumptions!$D$20,1),Assumptions!$I$15*Assumptions!$E$56,IF((AH11-AH13)&lt;Assumptions!$I$56,MIN(Assumptions!$K$56,(Assumptions!$I$56-(Revenue!AH11-Revenue!AH13))),0))))</f>
        <v>5</v>
      </c>
      <c r="AI12" s="35">
        <f>IF(AI$8&lt;EOMONTH(Assumptions!$D$20,0),0,IF(Revenue!AI$8=EOMONTH(Assumptions!$D$20,0),Assumptions!$H$15*Assumptions!$E$56,IF(AI$8=EOMONTH(Assumptions!$D$20,1),Assumptions!$I$15*Assumptions!$E$56,IF((AI11-AI13)&lt;Assumptions!$I$56,MIN(Assumptions!$K$56,(Assumptions!$I$56-(Revenue!AI11-Revenue!AI13))),0))))</f>
        <v>5</v>
      </c>
      <c r="AJ12" s="35">
        <f>IF(AJ$8&lt;EOMONTH(Assumptions!$D$20,0),0,IF(Revenue!AJ$8=EOMONTH(Assumptions!$D$20,0),Assumptions!$H$15*Assumptions!$E$56,IF(AJ$8=EOMONTH(Assumptions!$D$20,1),Assumptions!$I$15*Assumptions!$E$56,IF((AJ11-AJ13)&lt;Assumptions!$I$56,MIN(Assumptions!$K$56,(Assumptions!$I$56-(Revenue!AJ11-Revenue!AJ13))),0))))</f>
        <v>5</v>
      </c>
      <c r="AK12" s="35">
        <f>IF(AK$8&lt;EOMONTH(Assumptions!$D$20,0),0,IF(Revenue!AK$8=EOMONTH(Assumptions!$D$20,0),Assumptions!$H$15*Assumptions!$E$56,IF(AK$8=EOMONTH(Assumptions!$D$20,1),Assumptions!$I$15*Assumptions!$E$56,IF((AK11-AK13)&lt;Assumptions!$I$56,MIN(Assumptions!$K$56,(Assumptions!$I$56-(Revenue!AK11-Revenue!AK13))),0))))</f>
        <v>5</v>
      </c>
      <c r="AL12" s="35">
        <f>IF(AL$8&lt;EOMONTH(Assumptions!$D$20,0),0,IF(Revenue!AL$8=EOMONTH(Assumptions!$D$20,0),Assumptions!$H$15*Assumptions!$E$56,IF(AL$8=EOMONTH(Assumptions!$D$20,1),Assumptions!$I$15*Assumptions!$E$56,IF((AL11-AL13)&lt;Assumptions!$I$56,MIN(Assumptions!$K$56,(Assumptions!$I$56-(Revenue!AL11-Revenue!AL13))),0))))</f>
        <v>5</v>
      </c>
      <c r="AM12" s="35">
        <f>IF(AM$8&lt;EOMONTH(Assumptions!$D$20,0),0,IF(Revenue!AM$8=EOMONTH(Assumptions!$D$20,0),Assumptions!$H$15*Assumptions!$E$56,IF(AM$8=EOMONTH(Assumptions!$D$20,1),Assumptions!$I$15*Assumptions!$E$56,IF((AM11-AM13)&lt;Assumptions!$I$56,MIN(Assumptions!$K$56,(Assumptions!$I$56-(Revenue!AM11-Revenue!AM13))),0))))</f>
        <v>5</v>
      </c>
      <c r="AN12" s="35">
        <f>IF(AN$8&lt;EOMONTH(Assumptions!$D$20,0),0,IF(Revenue!AN$8=EOMONTH(Assumptions!$D$20,0),Assumptions!$H$15*Assumptions!$E$56,IF(AN$8=EOMONTH(Assumptions!$D$20,1),Assumptions!$I$15*Assumptions!$E$56,IF((AN11-AN13)&lt;Assumptions!$I$56,MIN(Assumptions!$K$56,(Assumptions!$I$56-(Revenue!AN11-Revenue!AN13))),0))))</f>
        <v>5</v>
      </c>
      <c r="AO12" s="35">
        <f>IF(AO$8&lt;EOMONTH(Assumptions!$D$20,0),0,IF(Revenue!AO$8=EOMONTH(Assumptions!$D$20,0),Assumptions!$H$15*Assumptions!$E$56,IF(AO$8=EOMONTH(Assumptions!$D$20,1),Assumptions!$I$15*Assumptions!$E$56,IF((AO11-AO13)&lt;Assumptions!$I$56,MIN(Assumptions!$K$56,(Assumptions!$I$56-(Revenue!AO11-Revenue!AO13))),0))))</f>
        <v>5</v>
      </c>
      <c r="AP12" s="35">
        <f>IF(AP$8&lt;EOMONTH(Assumptions!$D$20,0),0,IF(Revenue!AP$8=EOMONTH(Assumptions!$D$20,0),Assumptions!$H$15*Assumptions!$E$56,IF(AP$8=EOMONTH(Assumptions!$D$20,1),Assumptions!$I$15*Assumptions!$E$56,IF((AP11-AP13)&lt;Assumptions!$I$56,MIN(Assumptions!$K$56,(Assumptions!$I$56-(Revenue!AP11-Revenue!AP13))),0))))</f>
        <v>5</v>
      </c>
      <c r="AQ12" s="35">
        <f>IF(AQ$8&lt;EOMONTH(Assumptions!$D$20,0),0,IF(Revenue!AQ$8=EOMONTH(Assumptions!$D$20,0),Assumptions!$H$15*Assumptions!$E$56,IF(AQ$8=EOMONTH(Assumptions!$D$20,1),Assumptions!$I$15*Assumptions!$E$56,IF((AQ11-AQ13)&lt;Assumptions!$I$56,MIN(Assumptions!$K$56,(Assumptions!$I$56-(Revenue!AQ11-Revenue!AQ13))),0))))</f>
        <v>5</v>
      </c>
      <c r="AR12" s="35">
        <f>IF(AR$8&lt;EOMONTH(Assumptions!$D$20,0),0,IF(Revenue!AR$8=EOMONTH(Assumptions!$D$20,0),Assumptions!$H$15*Assumptions!$E$56,IF(AR$8=EOMONTH(Assumptions!$D$20,1),Assumptions!$I$15*Assumptions!$E$56,IF((AR11-AR13)&lt;Assumptions!$I$56,MIN(Assumptions!$K$56,(Assumptions!$I$56-(Revenue!AR11-Revenue!AR13))),0))))</f>
        <v>5</v>
      </c>
      <c r="AS12" s="35">
        <f>IF(AS$8&lt;EOMONTH(Assumptions!$D$20,0),0,IF(Revenue!AS$8=EOMONTH(Assumptions!$D$20,0),Assumptions!$H$15*Assumptions!$E$56,IF(AS$8=EOMONTH(Assumptions!$D$20,1),Assumptions!$I$15*Assumptions!$E$56,IF((AS11-AS13)&lt;Assumptions!$I$56,MIN(Assumptions!$K$56,(Assumptions!$I$56-(Revenue!AS11-Revenue!AS13))),0))))</f>
        <v>5</v>
      </c>
      <c r="AT12" s="35">
        <f>IF(AT$8&lt;EOMONTH(Assumptions!$D$20,0),0,IF(Revenue!AT$8=EOMONTH(Assumptions!$D$20,0),Assumptions!$H$15*Assumptions!$E$56,IF(AT$8=EOMONTH(Assumptions!$D$20,1),Assumptions!$I$15*Assumptions!$E$56,IF((AT11-AT13)&lt;Assumptions!$I$56,MIN(Assumptions!$K$56,(Assumptions!$I$56-(Revenue!AT11-Revenue!AT13))),0))))</f>
        <v>5</v>
      </c>
      <c r="AU12" s="35">
        <f>IF(AU$8&lt;EOMONTH(Assumptions!$D$20,0),0,IF(Revenue!AU$8=EOMONTH(Assumptions!$D$20,0),Assumptions!$H$15*Assumptions!$E$56,IF(AU$8=EOMONTH(Assumptions!$D$20,1),Assumptions!$I$15*Assumptions!$E$56,IF((AU11-AU13)&lt;Assumptions!$I$56,MIN(Assumptions!$K$56,(Assumptions!$I$56-(Revenue!AU11-Revenue!AU13))),0))))</f>
        <v>5</v>
      </c>
      <c r="AV12" s="35">
        <f>IF(AV$8&lt;EOMONTH(Assumptions!$D$20,0),0,IF(Revenue!AV$8=EOMONTH(Assumptions!$D$20,0),Assumptions!$H$15*Assumptions!$E$56,IF(AV$8=EOMONTH(Assumptions!$D$20,1),Assumptions!$I$15*Assumptions!$E$56,IF((AV11-AV13)&lt;Assumptions!$I$56,MIN(Assumptions!$K$56,(Assumptions!$I$56-(Revenue!AV11-Revenue!AV13))),0))))</f>
        <v>5</v>
      </c>
      <c r="AW12" s="35">
        <f>IF(AW$8&lt;EOMONTH(Assumptions!$D$20,0),0,IF(Revenue!AW$8=EOMONTH(Assumptions!$D$20,0),Assumptions!$H$15*Assumptions!$E$56,IF(AW$8=EOMONTH(Assumptions!$D$20,1),Assumptions!$I$15*Assumptions!$E$56,IF((AW11-AW13)&lt;Assumptions!$I$56,MIN(Assumptions!$K$56,(Assumptions!$I$56-(Revenue!AW11-Revenue!AW13))),0))))</f>
        <v>5</v>
      </c>
      <c r="AX12" s="35">
        <f>IF(AX$8&lt;EOMONTH(Assumptions!$D$20,0),0,IF(Revenue!AX$8=EOMONTH(Assumptions!$D$20,0),Assumptions!$H$15*Assumptions!$E$56,IF(AX$8=EOMONTH(Assumptions!$D$20,1),Assumptions!$I$15*Assumptions!$E$56,IF((AX11-AX13)&lt;Assumptions!$I$56,MIN(Assumptions!$K$56,(Assumptions!$I$56-(Revenue!AX11-Revenue!AX13))),0))))</f>
        <v>5</v>
      </c>
      <c r="AY12" s="35">
        <f>IF(AY$8&lt;EOMONTH(Assumptions!$D$20,0),0,IF(Revenue!AY$8=EOMONTH(Assumptions!$D$20,0),Assumptions!$H$15*Assumptions!$E$56,IF(AY$8=EOMONTH(Assumptions!$D$20,1),Assumptions!$I$15*Assumptions!$E$56,IF((AY11-AY13)&lt;Assumptions!$I$56,MIN(Assumptions!$K$56,(Assumptions!$I$56-(Revenue!AY11-Revenue!AY13))),0))))</f>
        <v>5</v>
      </c>
      <c r="AZ12" s="35">
        <f>IF(AZ$8&lt;EOMONTH(Assumptions!$D$20,0),0,IF(Revenue!AZ$8=EOMONTH(Assumptions!$D$20,0),Assumptions!$H$15*Assumptions!$E$56,IF(AZ$8=EOMONTH(Assumptions!$D$20,1),Assumptions!$I$15*Assumptions!$E$56,IF((AZ11-AZ13)&lt;Assumptions!$I$56,MIN(Assumptions!$K$56,(Assumptions!$I$56-(Revenue!AZ11-Revenue!AZ13))),0))))</f>
        <v>4.7325379540833552</v>
      </c>
      <c r="BA12" s="35">
        <f>IF(BA$8&lt;EOMONTH(Assumptions!$D$20,0),0,IF(Revenue!BA$8=EOMONTH(Assumptions!$D$20,0),Assumptions!$H$15*Assumptions!$E$56,IF(BA$8=EOMONTH(Assumptions!$D$20,1),Assumptions!$I$15*Assumptions!$E$56,IF((BA11-BA13)&lt;Assumptions!$I$56,MIN(Assumptions!$K$56,(Assumptions!$I$56-(Revenue!BA11-Revenue!BA13))),0))))</f>
        <v>2.3482500000000073</v>
      </c>
      <c r="BB12" s="35">
        <f>IF(BB$8&lt;EOMONTH(Assumptions!$D$20,0),0,IF(Revenue!BB$8=EOMONTH(Assumptions!$D$20,0),Assumptions!$H$15*Assumptions!$E$56,IF(BB$8=EOMONTH(Assumptions!$D$20,1),Assumptions!$I$15*Assumptions!$E$56,IF((BB11-BB13)&lt;Assumptions!$I$56,MIN(Assumptions!$K$56,(Assumptions!$I$56-(Revenue!BB11-Revenue!BB13))),0))))</f>
        <v>2.3482500000000073</v>
      </c>
      <c r="BC12" s="35">
        <f>IF(BC$8&lt;EOMONTH(Assumptions!$D$20,0),0,IF(Revenue!BC$8=EOMONTH(Assumptions!$D$20,0),Assumptions!$H$15*Assumptions!$E$56,IF(BC$8=EOMONTH(Assumptions!$D$20,1),Assumptions!$I$15*Assumptions!$E$56,IF((BC11-BC13)&lt;Assumptions!$I$56,MIN(Assumptions!$K$56,(Assumptions!$I$56-(Revenue!BC11-Revenue!BC13))),0))))</f>
        <v>2.3482500000000073</v>
      </c>
      <c r="BD12" s="35">
        <f>IF(BD$8&lt;EOMONTH(Assumptions!$D$20,0),0,IF(Revenue!BD$8=EOMONTH(Assumptions!$D$20,0),Assumptions!$H$15*Assumptions!$E$56,IF(BD$8=EOMONTH(Assumptions!$D$20,1),Assumptions!$I$15*Assumptions!$E$56,IF((BD11-BD13)&lt;Assumptions!$I$56,MIN(Assumptions!$K$56,(Assumptions!$I$56-(Revenue!BD11-Revenue!BD13))),0))))</f>
        <v>2.3482500000000073</v>
      </c>
      <c r="BE12" s="35">
        <f>IF(BE$8&lt;EOMONTH(Assumptions!$D$20,0),0,IF(Revenue!BE$8=EOMONTH(Assumptions!$D$20,0),Assumptions!$H$15*Assumptions!$E$56,IF(BE$8=EOMONTH(Assumptions!$D$20,1),Assumptions!$I$15*Assumptions!$E$56,IF((BE11-BE13)&lt;Assumptions!$I$56,MIN(Assumptions!$K$56,(Assumptions!$I$56-(Revenue!BE11-Revenue!BE13))),0))))</f>
        <v>2.3482500000000073</v>
      </c>
      <c r="BF12" s="35">
        <f>IF(BF$8&lt;EOMONTH(Assumptions!$D$20,0),0,IF(Revenue!BF$8=EOMONTH(Assumptions!$D$20,0),Assumptions!$H$15*Assumptions!$E$56,IF(BF$8=EOMONTH(Assumptions!$D$20,1),Assumptions!$I$15*Assumptions!$E$56,IF((BF11-BF13)&lt;Assumptions!$I$56,MIN(Assumptions!$K$56,(Assumptions!$I$56-(Revenue!BF11-Revenue!BF13))),0))))</f>
        <v>2.3482500000000073</v>
      </c>
      <c r="BG12" s="35">
        <f>IF(BG$8&lt;EOMONTH(Assumptions!$D$20,0),0,IF(Revenue!BG$8=EOMONTH(Assumptions!$D$20,0),Assumptions!$H$15*Assumptions!$E$56,IF(BG$8=EOMONTH(Assumptions!$D$20,1),Assumptions!$I$15*Assumptions!$E$56,IF((BG11-BG13)&lt;Assumptions!$I$56,MIN(Assumptions!$K$56,(Assumptions!$I$56-(Revenue!BG11-Revenue!BG13))),0))))</f>
        <v>2.3482500000000073</v>
      </c>
      <c r="BH12" s="35">
        <f>IF(BH$8&lt;EOMONTH(Assumptions!$D$20,0),0,IF(Revenue!BH$8=EOMONTH(Assumptions!$D$20,0),Assumptions!$H$15*Assumptions!$E$56,IF(BH$8=EOMONTH(Assumptions!$D$20,1),Assumptions!$I$15*Assumptions!$E$56,IF((BH11-BH13)&lt;Assumptions!$I$56,MIN(Assumptions!$K$56,(Assumptions!$I$56-(Revenue!BH11-Revenue!BH13))),0))))</f>
        <v>2.3482500000000073</v>
      </c>
      <c r="BI12" s="35">
        <f>IF(BI$8&lt;EOMONTH(Assumptions!$D$20,0),0,IF(Revenue!BI$8=EOMONTH(Assumptions!$D$20,0),Assumptions!$H$15*Assumptions!$E$56,IF(BI$8=EOMONTH(Assumptions!$D$20,1),Assumptions!$I$15*Assumptions!$E$56,IF((BI11-BI13)&lt;Assumptions!$I$56,MIN(Assumptions!$K$56,(Assumptions!$I$56-(Revenue!BI11-Revenue!BI13))),0))))</f>
        <v>2.3482500000000073</v>
      </c>
      <c r="BJ12" s="35">
        <f>IF(BJ$8&lt;EOMONTH(Assumptions!$D$20,0),0,IF(Revenue!BJ$8=EOMONTH(Assumptions!$D$20,0),Assumptions!$H$15*Assumptions!$E$56,IF(BJ$8=EOMONTH(Assumptions!$D$20,1),Assumptions!$I$15*Assumptions!$E$56,IF((BJ11-BJ13)&lt;Assumptions!$I$56,MIN(Assumptions!$K$56,(Assumptions!$I$56-(Revenue!BJ11-Revenue!BJ13))),0))))</f>
        <v>2.3482500000000073</v>
      </c>
      <c r="BK12" s="35">
        <f>IF(BK$8&lt;EOMONTH(Assumptions!$D$20,0),0,IF(Revenue!BK$8=EOMONTH(Assumptions!$D$20,0),Assumptions!$H$15*Assumptions!$E$56,IF(BK$8=EOMONTH(Assumptions!$D$20,1),Assumptions!$I$15*Assumptions!$E$56,IF((BK11-BK13)&lt;Assumptions!$I$56,MIN(Assumptions!$K$56,(Assumptions!$I$56-(Revenue!BK11-Revenue!BK13))),0))))</f>
        <v>2.3482500000000073</v>
      </c>
      <c r="BL12" s="35">
        <f>IF(BL$8&lt;EOMONTH(Assumptions!$D$20,0),0,IF(Revenue!BL$8=EOMONTH(Assumptions!$D$20,0),Assumptions!$H$15*Assumptions!$E$56,IF(BL$8=EOMONTH(Assumptions!$D$20,1),Assumptions!$I$15*Assumptions!$E$56,IF((BL11-BL13)&lt;Assumptions!$I$56,MIN(Assumptions!$K$56,(Assumptions!$I$56-(Revenue!BL11-Revenue!BL13))),0))))</f>
        <v>2.3482500000000073</v>
      </c>
      <c r="BM12" s="35">
        <f>IF(BM$8&lt;EOMONTH(Assumptions!$D$20,0),0,IF(Revenue!BM$8=EOMONTH(Assumptions!$D$20,0),Assumptions!$H$15*Assumptions!$E$56,IF(BM$8=EOMONTH(Assumptions!$D$20,1),Assumptions!$I$15*Assumptions!$E$56,IF((BM11-BM13)&lt;Assumptions!$I$56,MIN(Assumptions!$K$56,(Assumptions!$I$56-(Revenue!BM11-Revenue!BM13))),0))))</f>
        <v>2.3482500000000073</v>
      </c>
      <c r="BN12" s="35">
        <f>IF(BN$8&lt;EOMONTH(Assumptions!$D$20,0),0,IF(Revenue!BN$8=EOMONTH(Assumptions!$D$20,0),Assumptions!$H$15*Assumptions!$E$56,IF(BN$8=EOMONTH(Assumptions!$D$20,1),Assumptions!$I$15*Assumptions!$E$56,IF((BN11-BN13)&lt;Assumptions!$I$56,MIN(Assumptions!$K$56,(Assumptions!$I$56-(Revenue!BN11-Revenue!BN13))),0))))</f>
        <v>2.3482500000000073</v>
      </c>
      <c r="BO12" s="35">
        <f>IF(BO$8&lt;EOMONTH(Assumptions!$D$20,0),0,IF(Revenue!BO$8=EOMONTH(Assumptions!$D$20,0),Assumptions!$H$15*Assumptions!$E$56,IF(BO$8=EOMONTH(Assumptions!$D$20,1),Assumptions!$I$15*Assumptions!$E$56,IF((BO11-BO13)&lt;Assumptions!$I$56,MIN(Assumptions!$K$56,(Assumptions!$I$56-(Revenue!BO11-Revenue!BO13))),0))))</f>
        <v>2.3482500000000073</v>
      </c>
      <c r="BP12" s="35">
        <f>IF(BP$8&lt;EOMONTH(Assumptions!$D$20,0),0,IF(Revenue!BP$8=EOMONTH(Assumptions!$D$20,0),Assumptions!$H$15*Assumptions!$E$56,IF(BP$8=EOMONTH(Assumptions!$D$20,1),Assumptions!$I$15*Assumptions!$E$56,IF((BP11-BP13)&lt;Assumptions!$I$56,MIN(Assumptions!$K$56,(Assumptions!$I$56-(Revenue!BP11-Revenue!BP13))),0))))</f>
        <v>2.3482500000000073</v>
      </c>
      <c r="BQ12" s="35">
        <f>IF(BQ$8&lt;EOMONTH(Assumptions!$D$20,0),0,IF(Revenue!BQ$8=EOMONTH(Assumptions!$D$20,0),Assumptions!$H$15*Assumptions!$E$56,IF(BQ$8=EOMONTH(Assumptions!$D$20,1),Assumptions!$I$15*Assumptions!$E$56,IF((BQ11-BQ13)&lt;Assumptions!$I$56,MIN(Assumptions!$K$56,(Assumptions!$I$56-(Revenue!BQ11-Revenue!BQ13))),0))))</f>
        <v>2.3482500000000073</v>
      </c>
      <c r="BR12" s="35">
        <f>IF(BR$8&lt;EOMONTH(Assumptions!$D$20,0),0,IF(Revenue!BR$8=EOMONTH(Assumptions!$D$20,0),Assumptions!$H$15*Assumptions!$E$56,IF(BR$8=EOMONTH(Assumptions!$D$20,1),Assumptions!$I$15*Assumptions!$E$56,IF((BR11-BR13)&lt;Assumptions!$I$56,MIN(Assumptions!$K$56,(Assumptions!$I$56-(Revenue!BR11-Revenue!BR13))),0))))</f>
        <v>2.3482500000000073</v>
      </c>
      <c r="BS12" s="35">
        <f>IF(BS$8&lt;EOMONTH(Assumptions!$D$20,0),0,IF(Revenue!BS$8=EOMONTH(Assumptions!$D$20,0),Assumptions!$H$15*Assumptions!$E$56,IF(BS$8=EOMONTH(Assumptions!$D$20,1),Assumptions!$I$15*Assumptions!$E$56,IF((BS11-BS13)&lt;Assumptions!$I$56,MIN(Assumptions!$K$56,(Assumptions!$I$56-(Revenue!BS11-Revenue!BS13))),0))))</f>
        <v>2.3482500000000073</v>
      </c>
      <c r="BT12" s="35">
        <f>IF(BT$8&lt;EOMONTH(Assumptions!$D$20,0),0,IF(Revenue!BT$8=EOMONTH(Assumptions!$D$20,0),Assumptions!$H$15*Assumptions!$E$56,IF(BT$8=EOMONTH(Assumptions!$D$20,1),Assumptions!$I$15*Assumptions!$E$56,IF((BT11-BT13)&lt;Assumptions!$I$56,MIN(Assumptions!$K$56,(Assumptions!$I$56-(Revenue!BT11-Revenue!BT13))),0))))</f>
        <v>2.3482500000000073</v>
      </c>
      <c r="BU12" s="35">
        <f>IF(BU$8&lt;EOMONTH(Assumptions!$D$20,0),0,IF(Revenue!BU$8=EOMONTH(Assumptions!$D$20,0),Assumptions!$H$15*Assumptions!$E$56,IF(BU$8=EOMONTH(Assumptions!$D$20,1),Assumptions!$I$15*Assumptions!$E$56,IF((BU11-BU13)&lt;Assumptions!$I$56,MIN(Assumptions!$K$56,(Assumptions!$I$56-(Revenue!BU11-Revenue!BU13))),0))))</f>
        <v>2.3482500000000073</v>
      </c>
      <c r="BV12" s="35">
        <f>IF(BV$8&lt;EOMONTH(Assumptions!$D$20,0),0,IF(Revenue!BV$8=EOMONTH(Assumptions!$D$20,0),Assumptions!$H$15*Assumptions!$E$56,IF(BV$8=EOMONTH(Assumptions!$D$20,1),Assumptions!$I$15*Assumptions!$E$56,IF((BV11-BV13)&lt;Assumptions!$I$56,MIN(Assumptions!$K$56,(Assumptions!$I$56-(Revenue!BV11-Revenue!BV13))),0))))</f>
        <v>2.3482500000000073</v>
      </c>
      <c r="BW12" s="35">
        <f>IF(BW$8&lt;EOMONTH(Assumptions!$D$20,0),0,IF(Revenue!BW$8=EOMONTH(Assumptions!$D$20,0),Assumptions!$H$15*Assumptions!$E$56,IF(BW$8=EOMONTH(Assumptions!$D$20,1),Assumptions!$I$15*Assumptions!$E$56,IF((BW11-BW13)&lt;Assumptions!$I$56,MIN(Assumptions!$K$56,(Assumptions!$I$56-(Revenue!BW11-Revenue!BW13))),0))))</f>
        <v>2.3482500000000073</v>
      </c>
      <c r="BX12" s="35">
        <f>IF(BX$8&lt;EOMONTH(Assumptions!$D$20,0),0,IF(Revenue!BX$8=EOMONTH(Assumptions!$D$20,0),Assumptions!$H$15*Assumptions!$E$56,IF(BX$8=EOMONTH(Assumptions!$D$20,1),Assumptions!$I$15*Assumptions!$E$56,IF((BX11-BX13)&lt;Assumptions!$I$56,MIN(Assumptions!$K$56,(Assumptions!$I$56-(Revenue!BX11-Revenue!BX13))),0))))</f>
        <v>2.3482500000000073</v>
      </c>
      <c r="BY12" s="35">
        <f>IF(BY$8&lt;EOMONTH(Assumptions!$D$20,0),0,IF(Revenue!BY$8=EOMONTH(Assumptions!$D$20,0),Assumptions!$H$15*Assumptions!$E$56,IF(BY$8=EOMONTH(Assumptions!$D$20,1),Assumptions!$I$15*Assumptions!$E$56,IF((BY11-BY13)&lt;Assumptions!$I$56,MIN(Assumptions!$K$56,(Assumptions!$I$56-(Revenue!BY11-Revenue!BY13))),0))))</f>
        <v>2.3482500000000073</v>
      </c>
      <c r="BZ12" s="35">
        <f>IF(BZ$8&lt;EOMONTH(Assumptions!$D$20,0),0,IF(Revenue!BZ$8=EOMONTH(Assumptions!$D$20,0),Assumptions!$H$15*Assumptions!$E$56,IF(BZ$8=EOMONTH(Assumptions!$D$20,1),Assumptions!$I$15*Assumptions!$E$56,IF((BZ11-BZ13)&lt;Assumptions!$I$56,MIN(Assumptions!$K$56,(Assumptions!$I$56-(Revenue!BZ11-Revenue!BZ13))),0))))</f>
        <v>2.3482500000000073</v>
      </c>
      <c r="CA12" s="35">
        <f>IF(CA$8&lt;EOMONTH(Assumptions!$D$20,0),0,IF(Revenue!CA$8=EOMONTH(Assumptions!$D$20,0),Assumptions!$H$15*Assumptions!$E$56,IF(CA$8=EOMONTH(Assumptions!$D$20,1),Assumptions!$I$15*Assumptions!$E$56,IF((CA11-CA13)&lt;Assumptions!$I$56,MIN(Assumptions!$K$56,(Assumptions!$I$56-(Revenue!CA11-Revenue!CA13))),0))))</f>
        <v>2.3482500000000073</v>
      </c>
      <c r="CB12" s="35">
        <f>IF(CB$8&lt;EOMONTH(Assumptions!$D$20,0),0,IF(Revenue!CB$8=EOMONTH(Assumptions!$D$20,0),Assumptions!$H$15*Assumptions!$E$56,IF(CB$8=EOMONTH(Assumptions!$D$20,1),Assumptions!$I$15*Assumptions!$E$56,IF((CB11-CB13)&lt;Assumptions!$I$56,MIN(Assumptions!$K$56,(Assumptions!$I$56-(Revenue!CB11-Revenue!CB13))),0))))</f>
        <v>2.3482500000000073</v>
      </c>
      <c r="CC12" s="35">
        <f>IF(CC$8&lt;EOMONTH(Assumptions!$D$20,0),0,IF(Revenue!CC$8=EOMONTH(Assumptions!$D$20,0),Assumptions!$H$15*Assumptions!$E$56,IF(CC$8=EOMONTH(Assumptions!$D$20,1),Assumptions!$I$15*Assumptions!$E$56,IF((CC11-CC13)&lt;Assumptions!$I$56,MIN(Assumptions!$K$56,(Assumptions!$I$56-(Revenue!CC11-Revenue!CC13))),0))))</f>
        <v>2.3482500000000073</v>
      </c>
      <c r="CD12" s="35">
        <f>IF(CD$8&lt;EOMONTH(Assumptions!$D$20,0),0,IF(Revenue!CD$8=EOMONTH(Assumptions!$D$20,0),Assumptions!$H$15*Assumptions!$E$56,IF(CD$8=EOMONTH(Assumptions!$D$20,1),Assumptions!$I$15*Assumptions!$E$56,IF((CD11-CD13)&lt;Assumptions!$I$56,MIN(Assumptions!$K$56,(Assumptions!$I$56-(Revenue!CD11-Revenue!CD13))),0))))</f>
        <v>2.3482500000000073</v>
      </c>
      <c r="CE12" s="35">
        <f>IF(CE$8&lt;EOMONTH(Assumptions!$D$20,0),0,IF(Revenue!CE$8=EOMONTH(Assumptions!$D$20,0),Assumptions!$H$15*Assumptions!$E$56,IF(CE$8=EOMONTH(Assumptions!$D$20,1),Assumptions!$I$15*Assumptions!$E$56,IF((CE11-CE13)&lt;Assumptions!$I$56,MIN(Assumptions!$K$56,(Assumptions!$I$56-(Revenue!CE11-Revenue!CE13))),0))))</f>
        <v>2.3482500000000073</v>
      </c>
      <c r="CF12" s="35">
        <f>IF(CF$8&lt;EOMONTH(Assumptions!$D$20,0),0,IF(Revenue!CF$8=EOMONTH(Assumptions!$D$20,0),Assumptions!$H$15*Assumptions!$E$56,IF(CF$8=EOMONTH(Assumptions!$D$20,1),Assumptions!$I$15*Assumptions!$E$56,IF((CF11-CF13)&lt;Assumptions!$I$56,MIN(Assumptions!$K$56,(Assumptions!$I$56-(Revenue!CF11-Revenue!CF13))),0))))</f>
        <v>2.3482500000000073</v>
      </c>
      <c r="CG12" s="35">
        <f>IF(CG$8&lt;EOMONTH(Assumptions!$D$20,0),0,IF(Revenue!CG$8=EOMONTH(Assumptions!$D$20,0),Assumptions!$H$15*Assumptions!$E$56,IF(CG$8=EOMONTH(Assumptions!$D$20,1),Assumptions!$I$15*Assumptions!$E$56,IF((CG11-CG13)&lt;Assumptions!$I$56,MIN(Assumptions!$K$56,(Assumptions!$I$56-(Revenue!CG11-Revenue!CG13))),0))))</f>
        <v>2.3482500000000073</v>
      </c>
      <c r="CH12" s="35">
        <f>IF(CH$8&lt;EOMONTH(Assumptions!$D$20,0),0,IF(Revenue!CH$8=EOMONTH(Assumptions!$D$20,0),Assumptions!$H$15*Assumptions!$E$56,IF(CH$8=EOMONTH(Assumptions!$D$20,1),Assumptions!$I$15*Assumptions!$E$56,IF((CH11-CH13)&lt;Assumptions!$I$56,MIN(Assumptions!$K$56,(Assumptions!$I$56-(Revenue!CH11-Revenue!CH13))),0))))</f>
        <v>2.3482500000000073</v>
      </c>
      <c r="CI12" s="35">
        <f>IF(CI$8&lt;EOMONTH(Assumptions!$D$20,0),0,IF(Revenue!CI$8=EOMONTH(Assumptions!$D$20,0),Assumptions!$H$15*Assumptions!$E$56,IF(CI$8=EOMONTH(Assumptions!$D$20,1),Assumptions!$I$15*Assumptions!$E$56,IF((CI11-CI13)&lt;Assumptions!$I$56,MIN(Assumptions!$K$56,(Assumptions!$I$56-(Revenue!CI11-Revenue!CI13))),0))))</f>
        <v>2.3482500000000073</v>
      </c>
      <c r="CJ12" s="35">
        <f>IF(CJ$8&lt;EOMONTH(Assumptions!$D$20,0),0,IF(Revenue!CJ$8=EOMONTH(Assumptions!$D$20,0),Assumptions!$H$15*Assumptions!$E$56,IF(CJ$8=EOMONTH(Assumptions!$D$20,1),Assumptions!$I$15*Assumptions!$E$56,IF((CJ11-CJ13)&lt;Assumptions!$I$56,MIN(Assumptions!$K$56,(Assumptions!$I$56-(Revenue!CJ11-Revenue!CJ13))),0))))</f>
        <v>2.3482500000000073</v>
      </c>
      <c r="CK12" s="35">
        <f>IF(CK$8&lt;EOMONTH(Assumptions!$D$20,0),0,IF(Revenue!CK$8=EOMONTH(Assumptions!$D$20,0),Assumptions!$H$15*Assumptions!$E$56,IF(CK$8=EOMONTH(Assumptions!$D$20,1),Assumptions!$I$15*Assumptions!$E$56,IF((CK11-CK13)&lt;Assumptions!$I$56,MIN(Assumptions!$K$56,(Assumptions!$I$56-(Revenue!CK11-Revenue!CK13))),0))))</f>
        <v>2.3482500000000073</v>
      </c>
      <c r="CL12" s="35">
        <f>IF(CL$8&lt;EOMONTH(Assumptions!$D$20,0),0,IF(Revenue!CL$8=EOMONTH(Assumptions!$D$20,0),Assumptions!$H$15*Assumptions!$E$56,IF(CL$8=EOMONTH(Assumptions!$D$20,1),Assumptions!$I$15*Assumptions!$E$56,IF((CL11-CL13)&lt;Assumptions!$I$56,MIN(Assumptions!$K$56,(Assumptions!$I$56-(Revenue!CL11-Revenue!CL13))),0))))</f>
        <v>2.3482500000000073</v>
      </c>
      <c r="CM12" s="35">
        <f>IF(CM$8&lt;EOMONTH(Assumptions!$D$20,0),0,IF(Revenue!CM$8=EOMONTH(Assumptions!$D$20,0),Assumptions!$H$15*Assumptions!$E$56,IF(CM$8=EOMONTH(Assumptions!$D$20,1),Assumptions!$I$15*Assumptions!$E$56,IF((CM11-CM13)&lt;Assumptions!$I$56,MIN(Assumptions!$K$56,(Assumptions!$I$56-(Revenue!CM11-Revenue!CM13))),0))))</f>
        <v>2.3482500000000073</v>
      </c>
      <c r="CN12" s="35">
        <f>IF(CN$8&lt;EOMONTH(Assumptions!$D$20,0),0,IF(Revenue!CN$8=EOMONTH(Assumptions!$D$20,0),Assumptions!$H$15*Assumptions!$E$56,IF(CN$8=EOMONTH(Assumptions!$D$20,1),Assumptions!$I$15*Assumptions!$E$56,IF((CN11-CN13)&lt;Assumptions!$I$56,MIN(Assumptions!$K$56,(Assumptions!$I$56-(Revenue!CN11-Revenue!CN13))),0))))</f>
        <v>2.3482500000000073</v>
      </c>
      <c r="CO12" s="35">
        <f>IF(CO$8&lt;EOMONTH(Assumptions!$D$20,0),0,IF(Revenue!CO$8=EOMONTH(Assumptions!$D$20,0),Assumptions!$H$15*Assumptions!$E$56,IF(CO$8=EOMONTH(Assumptions!$D$20,1),Assumptions!$I$15*Assumptions!$E$56,IF((CO11-CO13)&lt;Assumptions!$I$56,MIN(Assumptions!$K$56,(Assumptions!$I$56-(Revenue!CO11-Revenue!CO13))),0))))</f>
        <v>2.3482500000000073</v>
      </c>
      <c r="CP12" s="35">
        <f>IF(CP$8&lt;EOMONTH(Assumptions!$D$20,0),0,IF(Revenue!CP$8=EOMONTH(Assumptions!$D$20,0),Assumptions!$H$15*Assumptions!$E$56,IF(CP$8=EOMONTH(Assumptions!$D$20,1),Assumptions!$I$15*Assumptions!$E$56,IF((CP11-CP13)&lt;Assumptions!$I$56,MIN(Assumptions!$K$56,(Assumptions!$I$56-(Revenue!CP11-Revenue!CP13))),0))))</f>
        <v>2.3482500000000073</v>
      </c>
      <c r="CQ12" s="35">
        <f>IF(CQ$8&lt;EOMONTH(Assumptions!$D$20,0),0,IF(Revenue!CQ$8=EOMONTH(Assumptions!$D$20,0),Assumptions!$H$15*Assumptions!$E$56,IF(CQ$8=EOMONTH(Assumptions!$D$20,1),Assumptions!$I$15*Assumptions!$E$56,IF((CQ11-CQ13)&lt;Assumptions!$I$56,MIN(Assumptions!$K$56,(Assumptions!$I$56-(Revenue!CQ11-Revenue!CQ13))),0))))</f>
        <v>2.3482500000000073</v>
      </c>
      <c r="CR12" s="35">
        <f>IF(CR$8&lt;EOMONTH(Assumptions!$D$20,0),0,IF(Revenue!CR$8=EOMONTH(Assumptions!$D$20,0),Assumptions!$H$15*Assumptions!$E$56,IF(CR$8=EOMONTH(Assumptions!$D$20,1),Assumptions!$I$15*Assumptions!$E$56,IF((CR11-CR13)&lt;Assumptions!$I$56,MIN(Assumptions!$K$56,(Assumptions!$I$56-(Revenue!CR11-Revenue!CR13))),0))))</f>
        <v>2.3482500000000073</v>
      </c>
      <c r="CS12" s="35">
        <f>IF(CS$8&lt;EOMONTH(Assumptions!$D$20,0),0,IF(Revenue!CS$8=EOMONTH(Assumptions!$D$20,0),Assumptions!$H$15*Assumptions!$E$56,IF(CS$8=EOMONTH(Assumptions!$D$20,1),Assumptions!$I$15*Assumptions!$E$56,IF((CS11-CS13)&lt;Assumptions!$I$56,MIN(Assumptions!$K$56,(Assumptions!$I$56-(Revenue!CS11-Revenue!CS13))),0))))</f>
        <v>2.3482500000000073</v>
      </c>
      <c r="CT12" s="35">
        <f>IF(CT$8&lt;EOMONTH(Assumptions!$D$20,0),0,IF(Revenue!CT$8=EOMONTH(Assumptions!$D$20,0),Assumptions!$H$15*Assumptions!$E$56,IF(CT$8=EOMONTH(Assumptions!$D$20,1),Assumptions!$I$15*Assumptions!$E$56,IF((CT11-CT13)&lt;Assumptions!$I$56,MIN(Assumptions!$K$56,(Assumptions!$I$56-(Revenue!CT11-Revenue!CT13))),0))))</f>
        <v>2.3482500000000073</v>
      </c>
      <c r="CU12" s="35">
        <f>IF(CU$8&lt;EOMONTH(Assumptions!$D$20,0),0,IF(Revenue!CU$8=EOMONTH(Assumptions!$D$20,0),Assumptions!$H$15*Assumptions!$E$56,IF(CU$8=EOMONTH(Assumptions!$D$20,1),Assumptions!$I$15*Assumptions!$E$56,IF((CU11-CU13)&lt;Assumptions!$I$56,MIN(Assumptions!$K$56,(Assumptions!$I$56-(Revenue!CU11-Revenue!CU13))),0))))</f>
        <v>2.3482500000000073</v>
      </c>
      <c r="CV12" s="35">
        <f>IF(CV$8&lt;EOMONTH(Assumptions!$D$20,0),0,IF(Revenue!CV$8=EOMONTH(Assumptions!$D$20,0),Assumptions!$H$15*Assumptions!$E$56,IF(CV$8=EOMONTH(Assumptions!$D$20,1),Assumptions!$I$15*Assumptions!$E$56,IF((CV11-CV13)&lt;Assumptions!$I$56,MIN(Assumptions!$K$56,(Assumptions!$I$56-(Revenue!CV11-Revenue!CV13))),0))))</f>
        <v>2.3482500000000073</v>
      </c>
      <c r="CW12" s="35">
        <f>IF(CW$8&lt;EOMONTH(Assumptions!$D$20,0),0,IF(Revenue!CW$8=EOMONTH(Assumptions!$D$20,0),Assumptions!$H$15*Assumptions!$E$56,IF(CW$8=EOMONTH(Assumptions!$D$20,1),Assumptions!$I$15*Assumptions!$E$56,IF((CW11-CW13)&lt;Assumptions!$I$56,MIN(Assumptions!$K$56,(Assumptions!$I$56-(Revenue!CW11-Revenue!CW13))),0))))</f>
        <v>2.3482500000000073</v>
      </c>
      <c r="CX12" s="35">
        <f>IF(CX$8&lt;EOMONTH(Assumptions!$D$20,0),0,IF(Revenue!CX$8=EOMONTH(Assumptions!$D$20,0),Assumptions!$H$15*Assumptions!$E$56,IF(CX$8=EOMONTH(Assumptions!$D$20,1),Assumptions!$I$15*Assumptions!$E$56,IF((CX11-CX13)&lt;Assumptions!$I$56,MIN(Assumptions!$K$56,(Assumptions!$I$56-(Revenue!CX11-Revenue!CX13))),0))))</f>
        <v>2.3482500000000073</v>
      </c>
      <c r="CY12" s="35">
        <f>IF(CY$8&lt;EOMONTH(Assumptions!$D$20,0),0,IF(Revenue!CY$8=EOMONTH(Assumptions!$D$20,0),Assumptions!$H$15*Assumptions!$E$56,IF(CY$8=EOMONTH(Assumptions!$D$20,1),Assumptions!$I$15*Assumptions!$E$56,IF((CY11-CY13)&lt;Assumptions!$I$56,MIN(Assumptions!$K$56,(Assumptions!$I$56-(Revenue!CY11-Revenue!CY13))),0))))</f>
        <v>2.3482500000000073</v>
      </c>
      <c r="CZ12" s="35">
        <f>IF(CZ$8&lt;EOMONTH(Assumptions!$D$20,0),0,IF(Revenue!CZ$8=EOMONTH(Assumptions!$D$20,0),Assumptions!$H$15*Assumptions!$E$56,IF(CZ$8=EOMONTH(Assumptions!$D$20,1),Assumptions!$I$15*Assumptions!$E$56,IF((CZ11-CZ13)&lt;Assumptions!$I$56,MIN(Assumptions!$K$56,(Assumptions!$I$56-(Revenue!CZ11-Revenue!CZ13))),0))))</f>
        <v>2.3482500000000073</v>
      </c>
      <c r="DA12" s="35">
        <f>IF(DA$8&lt;EOMONTH(Assumptions!$D$20,0),0,IF(Revenue!DA$8=EOMONTH(Assumptions!$D$20,0),Assumptions!$H$15*Assumptions!$E$56,IF(DA$8=EOMONTH(Assumptions!$D$20,1),Assumptions!$I$15*Assumptions!$E$56,IF((DA11-DA13)&lt;Assumptions!$I$56,MIN(Assumptions!$K$56,(Assumptions!$I$56-(Revenue!DA11-Revenue!DA13))),0))))</f>
        <v>2.3482500000000073</v>
      </c>
      <c r="DB12" s="35">
        <f>IF(DB$8&lt;EOMONTH(Assumptions!$D$20,0),0,IF(Revenue!DB$8=EOMONTH(Assumptions!$D$20,0),Assumptions!$H$15*Assumptions!$E$56,IF(DB$8=EOMONTH(Assumptions!$D$20,1),Assumptions!$I$15*Assumptions!$E$56,IF((DB11-DB13)&lt;Assumptions!$I$56,MIN(Assumptions!$K$56,(Assumptions!$I$56-(Revenue!DB11-Revenue!DB13))),0))))</f>
        <v>2.3482500000000073</v>
      </c>
      <c r="DC12" s="35">
        <f>IF(DC$8&lt;EOMONTH(Assumptions!$D$20,0),0,IF(Revenue!DC$8=EOMONTH(Assumptions!$D$20,0),Assumptions!$H$15*Assumptions!$E$56,IF(DC$8=EOMONTH(Assumptions!$D$20,1),Assumptions!$I$15*Assumptions!$E$56,IF((DC11-DC13)&lt;Assumptions!$I$56,MIN(Assumptions!$K$56,(Assumptions!$I$56-(Revenue!DC11-Revenue!DC13))),0))))</f>
        <v>2.3482500000000073</v>
      </c>
      <c r="DD12" s="35">
        <f>IF(DD$8&lt;EOMONTH(Assumptions!$D$20,0),0,IF(Revenue!DD$8=EOMONTH(Assumptions!$D$20,0),Assumptions!$H$15*Assumptions!$E$56,IF(DD$8=EOMONTH(Assumptions!$D$20,1),Assumptions!$I$15*Assumptions!$E$56,IF((DD11-DD13)&lt;Assumptions!$I$56,MIN(Assumptions!$K$56,(Assumptions!$I$56-(Revenue!DD11-Revenue!DD13))),0))))</f>
        <v>2.3482500000000073</v>
      </c>
      <c r="DE12" s="35">
        <f>IF(DE$8&lt;EOMONTH(Assumptions!$D$20,0),0,IF(Revenue!DE$8=EOMONTH(Assumptions!$D$20,0),Assumptions!$H$15*Assumptions!$E$56,IF(DE$8=EOMONTH(Assumptions!$D$20,1),Assumptions!$I$15*Assumptions!$E$56,IF((DE11-DE13)&lt;Assumptions!$I$56,MIN(Assumptions!$K$56,(Assumptions!$I$56-(Revenue!DE11-Revenue!DE13))),0))))</f>
        <v>2.3482500000000073</v>
      </c>
      <c r="DF12" s="35">
        <f>IF(DF$8&lt;EOMONTH(Assumptions!$D$20,0),0,IF(Revenue!DF$8=EOMONTH(Assumptions!$D$20,0),Assumptions!$H$15*Assumptions!$E$56,IF(DF$8=EOMONTH(Assumptions!$D$20,1),Assumptions!$I$15*Assumptions!$E$56,IF((DF11-DF13)&lt;Assumptions!$I$56,MIN(Assumptions!$K$56,(Assumptions!$I$56-(Revenue!DF11-Revenue!DF13))),0))))</f>
        <v>2.3482500000000073</v>
      </c>
      <c r="DG12" s="35">
        <f>IF(DG$8&lt;EOMONTH(Assumptions!$D$20,0),0,IF(Revenue!DG$8=EOMONTH(Assumptions!$D$20,0),Assumptions!$H$15*Assumptions!$E$56,IF(DG$8=EOMONTH(Assumptions!$D$20,1),Assumptions!$I$15*Assumptions!$E$56,IF((DG11-DG13)&lt;Assumptions!$I$56,MIN(Assumptions!$K$56,(Assumptions!$I$56-(Revenue!DG11-Revenue!DG13))),0))))</f>
        <v>2.3482500000000073</v>
      </c>
      <c r="DH12" s="35">
        <f>IF(DH$8&lt;EOMONTH(Assumptions!$D$20,0),0,IF(Revenue!DH$8=EOMONTH(Assumptions!$D$20,0),Assumptions!$H$15*Assumptions!$E$56,IF(DH$8=EOMONTH(Assumptions!$D$20,1),Assumptions!$I$15*Assumptions!$E$56,IF((DH11-DH13)&lt;Assumptions!$I$56,MIN(Assumptions!$K$56,(Assumptions!$I$56-(Revenue!DH11-Revenue!DH13))),0))))</f>
        <v>2.3482500000000073</v>
      </c>
      <c r="DI12" s="35">
        <f>IF(DI$8&lt;EOMONTH(Assumptions!$D$20,0),0,IF(Revenue!DI$8=EOMONTH(Assumptions!$D$20,0),Assumptions!$H$15*Assumptions!$E$56,IF(DI$8=EOMONTH(Assumptions!$D$20,1),Assumptions!$I$15*Assumptions!$E$56,IF((DI11-DI13)&lt;Assumptions!$I$56,MIN(Assumptions!$K$56,(Assumptions!$I$56-(Revenue!DI11-Revenue!DI13))),0))))</f>
        <v>2.3482500000000073</v>
      </c>
      <c r="DJ12" s="35">
        <f>IF(DJ$8&lt;EOMONTH(Assumptions!$D$20,0),0,IF(Revenue!DJ$8=EOMONTH(Assumptions!$D$20,0),Assumptions!$H$15*Assumptions!$E$56,IF(DJ$8=EOMONTH(Assumptions!$D$20,1),Assumptions!$I$15*Assumptions!$E$56,IF((DJ11-DJ13)&lt;Assumptions!$I$56,MIN(Assumptions!$K$56,(Assumptions!$I$56-(Revenue!DJ11-Revenue!DJ13))),0))))</f>
        <v>2.3482500000000073</v>
      </c>
      <c r="DK12" s="35">
        <f>IF(DK$8&lt;EOMONTH(Assumptions!$D$20,0),0,IF(Revenue!DK$8=EOMONTH(Assumptions!$D$20,0),Assumptions!$H$15*Assumptions!$E$56,IF(DK$8=EOMONTH(Assumptions!$D$20,1),Assumptions!$I$15*Assumptions!$E$56,IF((DK11-DK13)&lt;Assumptions!$I$56,MIN(Assumptions!$K$56,(Assumptions!$I$56-(Revenue!DK11-Revenue!DK13))),0))))</f>
        <v>2.3482500000000073</v>
      </c>
      <c r="DL12" s="35">
        <f>IF(DL$8&lt;EOMONTH(Assumptions!$D$20,0),0,IF(Revenue!DL$8=EOMONTH(Assumptions!$D$20,0),Assumptions!$H$15*Assumptions!$E$56,IF(DL$8=EOMONTH(Assumptions!$D$20,1),Assumptions!$I$15*Assumptions!$E$56,IF((DL11-DL13)&lt;Assumptions!$I$56,MIN(Assumptions!$K$56,(Assumptions!$I$56-(Revenue!DL11-Revenue!DL13))),0))))</f>
        <v>2.3482500000000073</v>
      </c>
      <c r="DM12" s="35">
        <f>IF(DM$8&lt;EOMONTH(Assumptions!$D$20,0),0,IF(Revenue!DM$8=EOMONTH(Assumptions!$D$20,0),Assumptions!$H$15*Assumptions!$E$56,IF(DM$8=EOMONTH(Assumptions!$D$20,1),Assumptions!$I$15*Assumptions!$E$56,IF((DM11-DM13)&lt;Assumptions!$I$56,MIN(Assumptions!$K$56,(Assumptions!$I$56-(Revenue!DM11-Revenue!DM13))),0))))</f>
        <v>2.3482500000000073</v>
      </c>
      <c r="DN12" s="35">
        <f>IF(DN$8&lt;EOMONTH(Assumptions!$D$20,0),0,IF(Revenue!DN$8=EOMONTH(Assumptions!$D$20,0),Assumptions!$H$15*Assumptions!$E$56,IF(DN$8=EOMONTH(Assumptions!$D$20,1),Assumptions!$I$15*Assumptions!$E$56,IF((DN11-DN13)&lt;Assumptions!$I$56,MIN(Assumptions!$K$56,(Assumptions!$I$56-(Revenue!DN11-Revenue!DN13))),0))))</f>
        <v>2.3482500000000073</v>
      </c>
      <c r="DO12" s="35">
        <f>IF(DO$8&lt;EOMONTH(Assumptions!$D$20,0),0,IF(Revenue!DO$8=EOMONTH(Assumptions!$D$20,0),Assumptions!$H$15*Assumptions!$E$56,IF(DO$8=EOMONTH(Assumptions!$D$20,1),Assumptions!$I$15*Assumptions!$E$56,IF((DO11-DO13)&lt;Assumptions!$I$56,MIN(Assumptions!$K$56,(Assumptions!$I$56-(Revenue!DO11-Revenue!DO13))),0))))</f>
        <v>2.3482500000000073</v>
      </c>
      <c r="DP12" s="35">
        <f>IF(DP$8&lt;EOMONTH(Assumptions!$D$20,0),0,IF(Revenue!DP$8=EOMONTH(Assumptions!$D$20,0),Assumptions!$H$15*Assumptions!$E$56,IF(DP$8=EOMONTH(Assumptions!$D$20,1),Assumptions!$I$15*Assumptions!$E$56,IF((DP11-DP13)&lt;Assumptions!$I$56,MIN(Assumptions!$K$56,(Assumptions!$I$56-(Revenue!DP11-Revenue!DP13))),0))))</f>
        <v>2.3482500000000073</v>
      </c>
      <c r="DQ12" s="35">
        <f>IF(DQ$8&lt;EOMONTH(Assumptions!$D$20,0),0,IF(Revenue!DQ$8=EOMONTH(Assumptions!$D$20,0),Assumptions!$H$15*Assumptions!$E$56,IF(DQ$8=EOMONTH(Assumptions!$D$20,1),Assumptions!$I$15*Assumptions!$E$56,IF((DQ11-DQ13)&lt;Assumptions!$I$56,MIN(Assumptions!$K$56,(Assumptions!$I$56-(Revenue!DQ11-Revenue!DQ13))),0))))</f>
        <v>2.3482500000000073</v>
      </c>
      <c r="DR12" s="35">
        <f>IF(DR$8&lt;EOMONTH(Assumptions!$D$20,0),0,IF(Revenue!DR$8=EOMONTH(Assumptions!$D$20,0),Assumptions!$H$15*Assumptions!$E$56,IF(DR$8=EOMONTH(Assumptions!$D$20,1),Assumptions!$I$15*Assumptions!$E$56,IF((DR11-DR13)&lt;Assumptions!$I$56,MIN(Assumptions!$K$56,(Assumptions!$I$56-(Revenue!DR11-Revenue!DR13))),0))))</f>
        <v>2.3482500000000073</v>
      </c>
      <c r="DS12" s="35">
        <f>IF(DS$8&lt;EOMONTH(Assumptions!$D$20,0),0,IF(Revenue!DS$8=EOMONTH(Assumptions!$D$20,0),Assumptions!$H$15*Assumptions!$E$56,IF(DS$8=EOMONTH(Assumptions!$D$20,1),Assumptions!$I$15*Assumptions!$E$56,IF((DS11-DS13)&lt;Assumptions!$I$56,MIN(Assumptions!$K$56,(Assumptions!$I$56-(Revenue!DS11-Revenue!DS13))),0))))</f>
        <v>2.3482500000000073</v>
      </c>
      <c r="DT12" s="35">
        <f>IF(DT$8&lt;EOMONTH(Assumptions!$D$20,0),0,IF(Revenue!DT$8=EOMONTH(Assumptions!$D$20,0),Assumptions!$H$15*Assumptions!$E$56,IF(DT$8=EOMONTH(Assumptions!$D$20,1),Assumptions!$I$15*Assumptions!$E$56,IF((DT11-DT13)&lt;Assumptions!$I$56,MIN(Assumptions!$K$56,(Assumptions!$I$56-(Revenue!DT11-Revenue!DT13))),0))))</f>
        <v>2.3482500000000073</v>
      </c>
      <c r="DU12" s="35">
        <f>IF(DU$8&lt;EOMONTH(Assumptions!$D$20,0),0,IF(Revenue!DU$8=EOMONTH(Assumptions!$D$20,0),Assumptions!$H$15*Assumptions!$E$56,IF(DU$8=EOMONTH(Assumptions!$D$20,1),Assumptions!$I$15*Assumptions!$E$56,IF((DU11-DU13)&lt;Assumptions!$I$56,MIN(Assumptions!$K$56,(Assumptions!$I$56-(Revenue!DU11-Revenue!DU13))),0))))</f>
        <v>2.3482500000000073</v>
      </c>
      <c r="DV12" s="35">
        <f>IF(DV$8&lt;EOMONTH(Assumptions!$D$20,0),0,IF(Revenue!DV$8=EOMONTH(Assumptions!$D$20,0),Assumptions!$H$15*Assumptions!$E$56,IF(DV$8=EOMONTH(Assumptions!$D$20,1),Assumptions!$I$15*Assumptions!$E$56,IF((DV11-DV13)&lt;Assumptions!$I$56,MIN(Assumptions!$K$56,(Assumptions!$I$56-(Revenue!DV11-Revenue!DV13))),0))))</f>
        <v>2.3482500000000073</v>
      </c>
    </row>
    <row r="13" spans="5:148">
      <c r="E13" s="1" t="s">
        <v>108</v>
      </c>
      <c r="F13" s="35">
        <f>(F11*Assumptions!$L$56)/12</f>
        <v>0</v>
      </c>
      <c r="G13" s="35">
        <f>(G11*Assumptions!$L$56)/12</f>
        <v>0</v>
      </c>
      <c r="H13" s="35">
        <f>(H11*Assumptions!$L$56)/12</f>
        <v>0</v>
      </c>
      <c r="I13" s="35">
        <f>(I11*Assumptions!$L$56)/12</f>
        <v>0</v>
      </c>
      <c r="J13" s="35">
        <f>(J11*Assumptions!$L$56)/12</f>
        <v>0</v>
      </c>
      <c r="K13" s="35">
        <f>(K11*Assumptions!$L$56)/12</f>
        <v>0</v>
      </c>
      <c r="L13" s="35">
        <f>(L11*Assumptions!$L$56)/12</f>
        <v>0</v>
      </c>
      <c r="M13" s="35">
        <f>(M11*Assumptions!$L$56)/12</f>
        <v>0</v>
      </c>
      <c r="N13" s="35">
        <f>(N11*Assumptions!$L$56)/12</f>
        <v>0</v>
      </c>
      <c r="O13" s="35">
        <f>(O11*Assumptions!$L$56)/12</f>
        <v>0</v>
      </c>
      <c r="P13" s="35">
        <f>(P11*Assumptions!$L$56)/12</f>
        <v>0</v>
      </c>
      <c r="Q13" s="35">
        <f>(Q11*Assumptions!$L$56)/12</f>
        <v>0</v>
      </c>
      <c r="R13" s="35">
        <f>(R11*Assumptions!$L$56)/12</f>
        <v>0</v>
      </c>
      <c r="S13" s="35">
        <f>(S11*Assumptions!$L$56)/12</f>
        <v>0</v>
      </c>
      <c r="T13" s="35">
        <f>(T11*Assumptions!$L$56)/12</f>
        <v>0</v>
      </c>
      <c r="U13" s="35">
        <f>(U11*Assumptions!$L$56)/12</f>
        <v>0</v>
      </c>
      <c r="V13" s="35">
        <f>(V11*Assumptions!$L$56)/12</f>
        <v>0</v>
      </c>
      <c r="W13" s="35">
        <f>(W11*Assumptions!$L$56)/12</f>
        <v>0</v>
      </c>
      <c r="X13" s="35">
        <f>(X11*Assumptions!$L$56)/12</f>
        <v>0</v>
      </c>
      <c r="Y13" s="35">
        <f>(Y11*Assumptions!$L$56)/12</f>
        <v>0</v>
      </c>
      <c r="Z13" s="35">
        <f>(Z11*Assumptions!$L$56)/12</f>
        <v>0</v>
      </c>
      <c r="AA13" s="35">
        <f>(AA11*Assumptions!$L$56)/12</f>
        <v>0</v>
      </c>
      <c r="AB13" s="35">
        <f>(AB11*Assumptions!$L$56)/12</f>
        <v>0</v>
      </c>
      <c r="AC13" s="35">
        <f>(AC11*Assumptions!$L$56)/12</f>
        <v>0</v>
      </c>
      <c r="AD13" s="35">
        <f>(AD11*Assumptions!$L$56)/12</f>
        <v>0</v>
      </c>
      <c r="AE13" s="35">
        <f>(AE11*Assumptions!$L$56)/12</f>
        <v>0.2525</v>
      </c>
      <c r="AF13" s="35">
        <f>(AF11*Assumptions!$L$56)/12</f>
        <v>0.49868750000000012</v>
      </c>
      <c r="AG13" s="35">
        <f>(AG11*Assumptions!$L$56)/12</f>
        <v>0.61122031250000008</v>
      </c>
      <c r="AH13" s="35">
        <f>(AH11*Assumptions!$L$56)/12</f>
        <v>0.72093980468750019</v>
      </c>
      <c r="AI13" s="35">
        <f>(AI11*Assumptions!$L$56)/12</f>
        <v>0.82791630957031259</v>
      </c>
      <c r="AJ13" s="35">
        <f>(AJ11*Assumptions!$L$56)/12</f>
        <v>0.93221840183105475</v>
      </c>
      <c r="AK13" s="35">
        <f>(AK11*Assumptions!$L$56)/12</f>
        <v>1.0339129417852784</v>
      </c>
      <c r="AL13" s="35">
        <f>(AL11*Assumptions!$L$56)/12</f>
        <v>1.1330651182406466</v>
      </c>
      <c r="AM13" s="35">
        <f>(AM11*Assumptions!$L$56)/12</f>
        <v>1.2297384902846304</v>
      </c>
      <c r="AN13" s="35">
        <f>(AN11*Assumptions!$L$56)/12</f>
        <v>1.3239950280275148</v>
      </c>
      <c r="AO13" s="35">
        <f>(AO11*Assumptions!$L$56)/12</f>
        <v>1.4158951523268266</v>
      </c>
      <c r="AP13" s="35">
        <f>(AP11*Assumptions!$L$56)/12</f>
        <v>1.5054977735186561</v>
      </c>
      <c r="AQ13" s="35">
        <f>(AQ11*Assumptions!$L$56)/12</f>
        <v>1.5928603291806898</v>
      </c>
      <c r="AR13" s="35">
        <f>(AR11*Assumptions!$L$56)/12</f>
        <v>1.6780388209511725</v>
      </c>
      <c r="AS13" s="35">
        <f>(AS11*Assumptions!$L$56)/12</f>
        <v>1.761087850427393</v>
      </c>
      <c r="AT13" s="35">
        <f>(AT11*Assumptions!$L$56)/12</f>
        <v>1.8420606541667084</v>
      </c>
      <c r="AU13" s="35">
        <f>(AU11*Assumptions!$L$56)/12</f>
        <v>1.9210091378125405</v>
      </c>
      <c r="AV13" s="35">
        <f>(AV11*Assumptions!$L$56)/12</f>
        <v>1.9979839093672267</v>
      </c>
      <c r="AW13" s="35">
        <f>(AW11*Assumptions!$L$56)/12</f>
        <v>2.0730343116330463</v>
      </c>
      <c r="AX13" s="35">
        <f>(AX11*Assumptions!$L$56)/12</f>
        <v>2.1462084538422199</v>
      </c>
      <c r="AY13" s="35">
        <f>(AY11*Assumptions!$L$56)/12</f>
        <v>2.2175532424961646</v>
      </c>
      <c r="AZ13" s="35">
        <f>(AZ11*Assumptions!$L$56)/12</f>
        <v>2.2871144114337603</v>
      </c>
      <c r="BA13" s="35">
        <f>(BA11*Assumptions!$L$56)/12</f>
        <v>2.3482500000000002</v>
      </c>
      <c r="BB13" s="35">
        <f>(BB11*Assumptions!$L$56)/12</f>
        <v>2.3482500000000002</v>
      </c>
      <c r="BC13" s="35">
        <f>(BC11*Assumptions!$L$56)/12</f>
        <v>2.3482500000000002</v>
      </c>
      <c r="BD13" s="35">
        <f>(BD11*Assumptions!$L$56)/12</f>
        <v>2.3482500000000002</v>
      </c>
      <c r="BE13" s="35">
        <f>(BE11*Assumptions!$L$56)/12</f>
        <v>2.3482500000000002</v>
      </c>
      <c r="BF13" s="35">
        <f>(BF11*Assumptions!$L$56)/12</f>
        <v>2.3482500000000002</v>
      </c>
      <c r="BG13" s="35">
        <f>(BG11*Assumptions!$L$56)/12</f>
        <v>2.3482500000000002</v>
      </c>
      <c r="BH13" s="35">
        <f>(BH11*Assumptions!$L$56)/12</f>
        <v>2.3482500000000002</v>
      </c>
      <c r="BI13" s="35">
        <f>(BI11*Assumptions!$L$56)/12</f>
        <v>2.3482500000000002</v>
      </c>
      <c r="BJ13" s="35">
        <f>(BJ11*Assumptions!$L$56)/12</f>
        <v>2.3482500000000002</v>
      </c>
      <c r="BK13" s="35">
        <f>(BK11*Assumptions!$L$56)/12</f>
        <v>2.3482500000000002</v>
      </c>
      <c r="BL13" s="35">
        <f>(BL11*Assumptions!$L$56)/12</f>
        <v>2.3482500000000002</v>
      </c>
      <c r="BM13" s="35">
        <f>(BM11*Assumptions!$L$56)/12</f>
        <v>2.3482500000000002</v>
      </c>
      <c r="BN13" s="35">
        <f>(BN11*Assumptions!$L$56)/12</f>
        <v>2.3482500000000002</v>
      </c>
      <c r="BO13" s="35">
        <f>(BO11*Assumptions!$L$56)/12</f>
        <v>2.3482500000000002</v>
      </c>
      <c r="BP13" s="35">
        <f>(BP11*Assumptions!$L$56)/12</f>
        <v>2.3482500000000002</v>
      </c>
      <c r="BQ13" s="35">
        <f>(BQ11*Assumptions!$L$56)/12</f>
        <v>2.3482500000000002</v>
      </c>
      <c r="BR13" s="35">
        <f>(BR11*Assumptions!$L$56)/12</f>
        <v>2.3482500000000002</v>
      </c>
      <c r="BS13" s="35">
        <f>(BS11*Assumptions!$L$56)/12</f>
        <v>2.3482500000000002</v>
      </c>
      <c r="BT13" s="35">
        <f>(BT11*Assumptions!$L$56)/12</f>
        <v>2.3482500000000002</v>
      </c>
      <c r="BU13" s="35">
        <f>(BU11*Assumptions!$L$56)/12</f>
        <v>2.3482500000000002</v>
      </c>
      <c r="BV13" s="35">
        <f>(BV11*Assumptions!$L$56)/12</f>
        <v>2.3482500000000002</v>
      </c>
      <c r="BW13" s="35">
        <f>(BW11*Assumptions!$L$56)/12</f>
        <v>2.3482500000000002</v>
      </c>
      <c r="BX13" s="35">
        <f>(BX11*Assumptions!$L$56)/12</f>
        <v>2.3482500000000002</v>
      </c>
      <c r="BY13" s="35">
        <f>(BY11*Assumptions!$L$56)/12</f>
        <v>2.3482500000000002</v>
      </c>
      <c r="BZ13" s="35">
        <f>(BZ11*Assumptions!$L$56)/12</f>
        <v>2.3482500000000002</v>
      </c>
      <c r="CA13" s="35">
        <f>(CA11*Assumptions!$L$56)/12</f>
        <v>2.3482500000000002</v>
      </c>
      <c r="CB13" s="35">
        <f>(CB11*Assumptions!$L$56)/12</f>
        <v>2.3482500000000002</v>
      </c>
      <c r="CC13" s="35">
        <f>(CC11*Assumptions!$L$56)/12</f>
        <v>2.3482500000000002</v>
      </c>
      <c r="CD13" s="35">
        <f>(CD11*Assumptions!$L$56)/12</f>
        <v>2.3482500000000002</v>
      </c>
      <c r="CE13" s="35">
        <f>(CE11*Assumptions!$L$56)/12</f>
        <v>2.3482500000000002</v>
      </c>
      <c r="CF13" s="35">
        <f>(CF11*Assumptions!$L$56)/12</f>
        <v>2.3482500000000002</v>
      </c>
      <c r="CG13" s="35">
        <f>(CG11*Assumptions!$L$56)/12</f>
        <v>2.3482500000000002</v>
      </c>
      <c r="CH13" s="35">
        <f>(CH11*Assumptions!$L$56)/12</f>
        <v>2.3482500000000002</v>
      </c>
      <c r="CI13" s="35">
        <f>(CI11*Assumptions!$L$56)/12</f>
        <v>2.3482500000000002</v>
      </c>
      <c r="CJ13" s="35">
        <f>(CJ11*Assumptions!$L$56)/12</f>
        <v>2.3482500000000002</v>
      </c>
      <c r="CK13" s="35">
        <f>(CK11*Assumptions!$L$56)/12</f>
        <v>2.3482500000000002</v>
      </c>
      <c r="CL13" s="35">
        <f>(CL11*Assumptions!$L$56)/12</f>
        <v>2.3482500000000002</v>
      </c>
      <c r="CM13" s="35">
        <f>(CM11*Assumptions!$L$56)/12</f>
        <v>2.3482500000000002</v>
      </c>
      <c r="CN13" s="35">
        <f>(CN11*Assumptions!$L$56)/12</f>
        <v>2.3482500000000002</v>
      </c>
      <c r="CO13" s="35">
        <f>(CO11*Assumptions!$L$56)/12</f>
        <v>2.3482500000000002</v>
      </c>
      <c r="CP13" s="35">
        <f>(CP11*Assumptions!$L$56)/12</f>
        <v>2.3482500000000002</v>
      </c>
      <c r="CQ13" s="35">
        <f>(CQ11*Assumptions!$L$56)/12</f>
        <v>2.3482500000000002</v>
      </c>
      <c r="CR13" s="35">
        <f>(CR11*Assumptions!$L$56)/12</f>
        <v>2.3482500000000002</v>
      </c>
      <c r="CS13" s="35">
        <f>(CS11*Assumptions!$L$56)/12</f>
        <v>2.3482500000000002</v>
      </c>
      <c r="CT13" s="35">
        <f>(CT11*Assumptions!$L$56)/12</f>
        <v>2.3482500000000002</v>
      </c>
      <c r="CU13" s="35">
        <f>(CU11*Assumptions!$L$56)/12</f>
        <v>2.3482500000000002</v>
      </c>
      <c r="CV13" s="35">
        <f>(CV11*Assumptions!$L$56)/12</f>
        <v>2.3482500000000002</v>
      </c>
      <c r="CW13" s="35">
        <f>(CW11*Assumptions!$L$56)/12</f>
        <v>2.3482500000000002</v>
      </c>
      <c r="CX13" s="35">
        <f>(CX11*Assumptions!$L$56)/12</f>
        <v>2.3482500000000002</v>
      </c>
      <c r="CY13" s="35">
        <f>(CY11*Assumptions!$L$56)/12</f>
        <v>2.3482500000000002</v>
      </c>
      <c r="CZ13" s="35">
        <f>(CZ11*Assumptions!$L$56)/12</f>
        <v>2.3482500000000002</v>
      </c>
      <c r="DA13" s="35">
        <f>(DA11*Assumptions!$L$56)/12</f>
        <v>2.3482500000000002</v>
      </c>
      <c r="DB13" s="35">
        <f>(DB11*Assumptions!$L$56)/12</f>
        <v>2.3482500000000002</v>
      </c>
      <c r="DC13" s="35">
        <f>(DC11*Assumptions!$L$56)/12</f>
        <v>2.3482500000000002</v>
      </c>
      <c r="DD13" s="35">
        <f>(DD11*Assumptions!$L$56)/12</f>
        <v>2.3482500000000002</v>
      </c>
      <c r="DE13" s="35">
        <f>(DE11*Assumptions!$L$56)/12</f>
        <v>2.3482500000000002</v>
      </c>
      <c r="DF13" s="35">
        <f>(DF11*Assumptions!$L$56)/12</f>
        <v>2.3482500000000002</v>
      </c>
      <c r="DG13" s="35">
        <f>(DG11*Assumptions!$L$56)/12</f>
        <v>2.3482500000000002</v>
      </c>
      <c r="DH13" s="35">
        <f>(DH11*Assumptions!$L$56)/12</f>
        <v>2.3482500000000002</v>
      </c>
      <c r="DI13" s="35">
        <f>(DI11*Assumptions!$L$56)/12</f>
        <v>2.3482500000000002</v>
      </c>
      <c r="DJ13" s="35">
        <f>(DJ11*Assumptions!$L$56)/12</f>
        <v>2.3482500000000002</v>
      </c>
      <c r="DK13" s="35">
        <f>(DK11*Assumptions!$L$56)/12</f>
        <v>2.3482500000000002</v>
      </c>
      <c r="DL13" s="35">
        <f>(DL11*Assumptions!$L$56)/12</f>
        <v>2.3482500000000002</v>
      </c>
      <c r="DM13" s="35">
        <f>(DM11*Assumptions!$L$56)/12</f>
        <v>2.3482500000000002</v>
      </c>
      <c r="DN13" s="35">
        <f>(DN11*Assumptions!$L$56)/12</f>
        <v>2.3482500000000002</v>
      </c>
      <c r="DO13" s="35">
        <f>(DO11*Assumptions!$L$56)/12</f>
        <v>2.3482500000000002</v>
      </c>
      <c r="DP13" s="35">
        <f>(DP11*Assumptions!$L$56)/12</f>
        <v>2.3482500000000002</v>
      </c>
      <c r="DQ13" s="35">
        <f>(DQ11*Assumptions!$L$56)/12</f>
        <v>2.3482500000000002</v>
      </c>
      <c r="DR13" s="35">
        <f>(DR11*Assumptions!$L$56)/12</f>
        <v>2.3482500000000002</v>
      </c>
      <c r="DS13" s="35">
        <f>(DS11*Assumptions!$L$56)/12</f>
        <v>2.3482500000000002</v>
      </c>
      <c r="DT13" s="35">
        <f>(DT11*Assumptions!$L$56)/12</f>
        <v>2.3482500000000002</v>
      </c>
      <c r="DU13" s="35">
        <f>(DU11*Assumptions!$L$56)/12</f>
        <v>2.3482500000000002</v>
      </c>
      <c r="DV13" s="35">
        <f>(DV11*Assumptions!$L$56)/12</f>
        <v>2.3482500000000002</v>
      </c>
    </row>
    <row r="14" spans="5:148">
      <c r="E14" s="1" t="s">
        <v>109</v>
      </c>
      <c r="F14" s="35">
        <f t="shared" ref="F14:K14" si="14">F12-F13</f>
        <v>0</v>
      </c>
      <c r="G14" s="35">
        <f t="shared" si="14"/>
        <v>0</v>
      </c>
      <c r="H14" s="35">
        <f t="shared" si="14"/>
        <v>0</v>
      </c>
      <c r="I14" s="35">
        <f t="shared" si="14"/>
        <v>0</v>
      </c>
      <c r="J14" s="35">
        <f t="shared" si="14"/>
        <v>0</v>
      </c>
      <c r="K14" s="35">
        <f t="shared" si="14"/>
        <v>0</v>
      </c>
      <c r="L14" s="35">
        <f t="shared" ref="L14:BW14" si="15">L12-L13</f>
        <v>0</v>
      </c>
      <c r="M14" s="35">
        <f t="shared" si="15"/>
        <v>0</v>
      </c>
      <c r="N14" s="35">
        <f t="shared" si="15"/>
        <v>0</v>
      </c>
      <c r="O14" s="35">
        <f t="shared" si="15"/>
        <v>0</v>
      </c>
      <c r="P14" s="35">
        <f t="shared" si="15"/>
        <v>0</v>
      </c>
      <c r="Q14" s="35">
        <f t="shared" si="15"/>
        <v>0</v>
      </c>
      <c r="R14" s="35">
        <f t="shared" si="15"/>
        <v>0</v>
      </c>
      <c r="S14" s="35">
        <f t="shared" si="15"/>
        <v>0</v>
      </c>
      <c r="T14" s="35">
        <f t="shared" si="15"/>
        <v>0</v>
      </c>
      <c r="U14" s="35">
        <f t="shared" si="15"/>
        <v>0</v>
      </c>
      <c r="V14" s="35">
        <f t="shared" si="15"/>
        <v>0</v>
      </c>
      <c r="W14" s="35">
        <f t="shared" si="15"/>
        <v>0</v>
      </c>
      <c r="X14" s="35">
        <f t="shared" si="15"/>
        <v>0</v>
      </c>
      <c r="Y14" s="35">
        <f t="shared" si="15"/>
        <v>0</v>
      </c>
      <c r="Z14" s="35">
        <f t="shared" si="15"/>
        <v>0</v>
      </c>
      <c r="AA14" s="35">
        <f t="shared" si="15"/>
        <v>0</v>
      </c>
      <c r="AB14" s="35">
        <f t="shared" si="15"/>
        <v>0</v>
      </c>
      <c r="AC14" s="35">
        <f t="shared" si="15"/>
        <v>0</v>
      </c>
      <c r="AD14" s="35">
        <f t="shared" si="15"/>
        <v>10.100000000000001</v>
      </c>
      <c r="AE14" s="35">
        <f t="shared" si="15"/>
        <v>9.8475000000000019</v>
      </c>
      <c r="AF14" s="35">
        <f t="shared" si="15"/>
        <v>4.5013125</v>
      </c>
      <c r="AG14" s="35">
        <f t="shared" si="15"/>
        <v>4.3887796874999996</v>
      </c>
      <c r="AH14" s="35">
        <f t="shared" si="15"/>
        <v>4.2790601953124998</v>
      </c>
      <c r="AI14" s="35">
        <f t="shared" si="15"/>
        <v>4.1720836904296874</v>
      </c>
      <c r="AJ14" s="35">
        <f t="shared" si="15"/>
        <v>4.0677815981689456</v>
      </c>
      <c r="AK14" s="35">
        <f t="shared" si="15"/>
        <v>3.9660870582147218</v>
      </c>
      <c r="AL14" s="35">
        <f t="shared" si="15"/>
        <v>3.8669348817593532</v>
      </c>
      <c r="AM14" s="35">
        <f t="shared" si="15"/>
        <v>3.7702615097153696</v>
      </c>
      <c r="AN14" s="35">
        <f t="shared" si="15"/>
        <v>3.6760049719724854</v>
      </c>
      <c r="AO14" s="35">
        <f t="shared" si="15"/>
        <v>3.5841048476731734</v>
      </c>
      <c r="AP14" s="35">
        <f t="shared" si="15"/>
        <v>3.4945022264813437</v>
      </c>
      <c r="AQ14" s="35">
        <f t="shared" si="15"/>
        <v>3.4071396708193102</v>
      </c>
      <c r="AR14" s="35">
        <f t="shared" si="15"/>
        <v>3.3219611790488273</v>
      </c>
      <c r="AS14" s="35">
        <f t="shared" si="15"/>
        <v>3.2389121495726068</v>
      </c>
      <c r="AT14" s="35">
        <f t="shared" si="15"/>
        <v>3.1579393458332916</v>
      </c>
      <c r="AU14" s="35">
        <f t="shared" si="15"/>
        <v>3.0789908621874593</v>
      </c>
      <c r="AV14" s="35">
        <f t="shared" si="15"/>
        <v>3.0020160906327735</v>
      </c>
      <c r="AW14" s="35">
        <f t="shared" si="15"/>
        <v>2.9269656883669537</v>
      </c>
      <c r="AX14" s="35">
        <f t="shared" si="15"/>
        <v>2.8537915461577801</v>
      </c>
      <c r="AY14" s="35">
        <f t="shared" si="15"/>
        <v>2.7824467575038354</v>
      </c>
      <c r="AZ14" s="35">
        <f t="shared" si="15"/>
        <v>2.4454235426495949</v>
      </c>
      <c r="BA14" s="35">
        <f t="shared" si="15"/>
        <v>7.1054273576010019E-15</v>
      </c>
      <c r="BB14" s="35">
        <f t="shared" si="15"/>
        <v>7.1054273576010019E-15</v>
      </c>
      <c r="BC14" s="35">
        <f t="shared" si="15"/>
        <v>7.1054273576010019E-15</v>
      </c>
      <c r="BD14" s="35">
        <f t="shared" si="15"/>
        <v>7.1054273576010019E-15</v>
      </c>
      <c r="BE14" s="35">
        <f t="shared" si="15"/>
        <v>7.1054273576010019E-15</v>
      </c>
      <c r="BF14" s="35">
        <f t="shared" si="15"/>
        <v>7.1054273576010019E-15</v>
      </c>
      <c r="BG14" s="35">
        <f t="shared" si="15"/>
        <v>7.1054273576010019E-15</v>
      </c>
      <c r="BH14" s="35">
        <f t="shared" si="15"/>
        <v>7.1054273576010019E-15</v>
      </c>
      <c r="BI14" s="35">
        <f t="shared" si="15"/>
        <v>7.1054273576010019E-15</v>
      </c>
      <c r="BJ14" s="35">
        <f t="shared" si="15"/>
        <v>7.1054273576010019E-15</v>
      </c>
      <c r="BK14" s="35">
        <f t="shared" si="15"/>
        <v>7.1054273576010019E-15</v>
      </c>
      <c r="BL14" s="35">
        <f t="shared" si="15"/>
        <v>7.1054273576010019E-15</v>
      </c>
      <c r="BM14" s="35">
        <f t="shared" si="15"/>
        <v>7.1054273576010019E-15</v>
      </c>
      <c r="BN14" s="35">
        <f t="shared" si="15"/>
        <v>7.1054273576010019E-15</v>
      </c>
      <c r="BO14" s="35">
        <f t="shared" si="15"/>
        <v>7.1054273576010019E-15</v>
      </c>
      <c r="BP14" s="35">
        <f t="shared" si="15"/>
        <v>7.1054273576010019E-15</v>
      </c>
      <c r="BQ14" s="35">
        <f t="shared" si="15"/>
        <v>7.1054273576010019E-15</v>
      </c>
      <c r="BR14" s="35">
        <f t="shared" si="15"/>
        <v>7.1054273576010019E-15</v>
      </c>
      <c r="BS14" s="35">
        <f t="shared" si="15"/>
        <v>7.1054273576010019E-15</v>
      </c>
      <c r="BT14" s="35">
        <f t="shared" si="15"/>
        <v>7.1054273576010019E-15</v>
      </c>
      <c r="BU14" s="35">
        <f t="shared" si="15"/>
        <v>7.1054273576010019E-15</v>
      </c>
      <c r="BV14" s="35">
        <f t="shared" si="15"/>
        <v>7.1054273576010019E-15</v>
      </c>
      <c r="BW14" s="35">
        <f t="shared" si="15"/>
        <v>7.1054273576010019E-15</v>
      </c>
      <c r="BX14" s="35">
        <f t="shared" ref="BX14:DU14" si="16">BX12-BX13</f>
        <v>7.1054273576010019E-15</v>
      </c>
      <c r="BY14" s="35">
        <f t="shared" si="16"/>
        <v>7.1054273576010019E-15</v>
      </c>
      <c r="BZ14" s="35">
        <f t="shared" si="16"/>
        <v>7.1054273576010019E-15</v>
      </c>
      <c r="CA14" s="35">
        <f t="shared" si="16"/>
        <v>7.1054273576010019E-15</v>
      </c>
      <c r="CB14" s="35">
        <f t="shared" si="16"/>
        <v>7.1054273576010019E-15</v>
      </c>
      <c r="CC14" s="35">
        <f t="shared" si="16"/>
        <v>7.1054273576010019E-15</v>
      </c>
      <c r="CD14" s="35">
        <f t="shared" si="16"/>
        <v>7.1054273576010019E-15</v>
      </c>
      <c r="CE14" s="35">
        <f t="shared" si="16"/>
        <v>7.1054273576010019E-15</v>
      </c>
      <c r="CF14" s="35">
        <f t="shared" si="16"/>
        <v>7.1054273576010019E-15</v>
      </c>
      <c r="CG14" s="35">
        <f t="shared" si="16"/>
        <v>7.1054273576010019E-15</v>
      </c>
      <c r="CH14" s="35">
        <f t="shared" si="16"/>
        <v>7.1054273576010019E-15</v>
      </c>
      <c r="CI14" s="35">
        <f t="shared" si="16"/>
        <v>7.1054273576010019E-15</v>
      </c>
      <c r="CJ14" s="35">
        <f t="shared" si="16"/>
        <v>7.1054273576010019E-15</v>
      </c>
      <c r="CK14" s="35">
        <f t="shared" si="16"/>
        <v>7.1054273576010019E-15</v>
      </c>
      <c r="CL14" s="35">
        <f t="shared" si="16"/>
        <v>7.1054273576010019E-15</v>
      </c>
      <c r="CM14" s="35">
        <f t="shared" si="16"/>
        <v>7.1054273576010019E-15</v>
      </c>
      <c r="CN14" s="35">
        <f t="shared" si="16"/>
        <v>7.1054273576010019E-15</v>
      </c>
      <c r="CO14" s="35">
        <f t="shared" si="16"/>
        <v>7.1054273576010019E-15</v>
      </c>
      <c r="CP14" s="35">
        <f t="shared" si="16"/>
        <v>7.1054273576010019E-15</v>
      </c>
      <c r="CQ14" s="35">
        <f t="shared" si="16"/>
        <v>7.1054273576010019E-15</v>
      </c>
      <c r="CR14" s="35">
        <f t="shared" si="16"/>
        <v>7.1054273576010019E-15</v>
      </c>
      <c r="CS14" s="35">
        <f t="shared" si="16"/>
        <v>7.1054273576010019E-15</v>
      </c>
      <c r="CT14" s="35">
        <f t="shared" si="16"/>
        <v>7.1054273576010019E-15</v>
      </c>
      <c r="CU14" s="35">
        <f t="shared" si="16"/>
        <v>7.1054273576010019E-15</v>
      </c>
      <c r="CV14" s="35">
        <f t="shared" si="16"/>
        <v>7.1054273576010019E-15</v>
      </c>
      <c r="CW14" s="35">
        <f t="shared" si="16"/>
        <v>7.1054273576010019E-15</v>
      </c>
      <c r="CX14" s="35">
        <f t="shared" si="16"/>
        <v>7.1054273576010019E-15</v>
      </c>
      <c r="CY14" s="35">
        <f t="shared" si="16"/>
        <v>7.1054273576010019E-15</v>
      </c>
      <c r="CZ14" s="35">
        <f t="shared" si="16"/>
        <v>7.1054273576010019E-15</v>
      </c>
      <c r="DA14" s="35">
        <f t="shared" si="16"/>
        <v>7.1054273576010019E-15</v>
      </c>
      <c r="DB14" s="35">
        <f t="shared" si="16"/>
        <v>7.1054273576010019E-15</v>
      </c>
      <c r="DC14" s="35">
        <f t="shared" si="16"/>
        <v>7.1054273576010019E-15</v>
      </c>
      <c r="DD14" s="35">
        <f t="shared" si="16"/>
        <v>7.1054273576010019E-15</v>
      </c>
      <c r="DE14" s="35">
        <f t="shared" si="16"/>
        <v>7.1054273576010019E-15</v>
      </c>
      <c r="DF14" s="35">
        <f t="shared" si="16"/>
        <v>7.1054273576010019E-15</v>
      </c>
      <c r="DG14" s="35">
        <f t="shared" si="16"/>
        <v>7.1054273576010019E-15</v>
      </c>
      <c r="DH14" s="35">
        <f t="shared" si="16"/>
        <v>7.1054273576010019E-15</v>
      </c>
      <c r="DI14" s="35">
        <f t="shared" si="16"/>
        <v>7.1054273576010019E-15</v>
      </c>
      <c r="DJ14" s="35">
        <f t="shared" si="16"/>
        <v>7.1054273576010019E-15</v>
      </c>
      <c r="DK14" s="35">
        <f t="shared" si="16"/>
        <v>7.1054273576010019E-15</v>
      </c>
      <c r="DL14" s="35">
        <f t="shared" si="16"/>
        <v>7.1054273576010019E-15</v>
      </c>
      <c r="DM14" s="35">
        <f t="shared" si="16"/>
        <v>7.1054273576010019E-15</v>
      </c>
      <c r="DN14" s="35">
        <f t="shared" si="16"/>
        <v>7.1054273576010019E-15</v>
      </c>
      <c r="DO14" s="35">
        <f t="shared" si="16"/>
        <v>7.1054273576010019E-15</v>
      </c>
      <c r="DP14" s="35">
        <f t="shared" si="16"/>
        <v>7.1054273576010019E-15</v>
      </c>
      <c r="DQ14" s="35">
        <f t="shared" si="16"/>
        <v>7.1054273576010019E-15</v>
      </c>
      <c r="DR14" s="35">
        <f t="shared" si="16"/>
        <v>7.1054273576010019E-15</v>
      </c>
      <c r="DS14" s="35">
        <f t="shared" si="16"/>
        <v>7.1054273576010019E-15</v>
      </c>
      <c r="DT14" s="35">
        <f t="shared" si="16"/>
        <v>7.1054273576010019E-15</v>
      </c>
      <c r="DU14" s="35">
        <f t="shared" si="16"/>
        <v>7.1054273576010019E-15</v>
      </c>
      <c r="DV14" s="35">
        <f t="shared" ref="DV14" si="17">DV12-DV13</f>
        <v>7.1054273576010019E-15</v>
      </c>
    </row>
    <row r="15" spans="5:148">
      <c r="E15" s="1" t="s">
        <v>110</v>
      </c>
      <c r="F15" s="35">
        <f t="shared" ref="F15:K15" si="18">F14+F11</f>
        <v>0</v>
      </c>
      <c r="G15" s="35">
        <f t="shared" si="18"/>
        <v>0</v>
      </c>
      <c r="H15" s="35">
        <f t="shared" si="18"/>
        <v>0</v>
      </c>
      <c r="I15" s="35">
        <f t="shared" si="18"/>
        <v>0</v>
      </c>
      <c r="J15" s="35">
        <f t="shared" si="18"/>
        <v>0</v>
      </c>
      <c r="K15" s="35">
        <f t="shared" si="18"/>
        <v>0</v>
      </c>
      <c r="L15" s="35">
        <f t="shared" ref="L15:BW15" si="19">L14+L11</f>
        <v>0</v>
      </c>
      <c r="M15" s="35">
        <f t="shared" si="19"/>
        <v>0</v>
      </c>
      <c r="N15" s="35">
        <f t="shared" si="19"/>
        <v>0</v>
      </c>
      <c r="O15" s="35">
        <f t="shared" si="19"/>
        <v>0</v>
      </c>
      <c r="P15" s="35">
        <f t="shared" si="19"/>
        <v>0</v>
      </c>
      <c r="Q15" s="35">
        <f t="shared" si="19"/>
        <v>0</v>
      </c>
      <c r="R15" s="35">
        <f t="shared" si="19"/>
        <v>0</v>
      </c>
      <c r="S15" s="35">
        <f t="shared" si="19"/>
        <v>0</v>
      </c>
      <c r="T15" s="35">
        <f t="shared" si="19"/>
        <v>0</v>
      </c>
      <c r="U15" s="35">
        <f t="shared" si="19"/>
        <v>0</v>
      </c>
      <c r="V15" s="35">
        <f t="shared" si="19"/>
        <v>0</v>
      </c>
      <c r="W15" s="35">
        <f t="shared" si="19"/>
        <v>0</v>
      </c>
      <c r="X15" s="35">
        <f t="shared" si="19"/>
        <v>0</v>
      </c>
      <c r="Y15" s="35">
        <f t="shared" si="19"/>
        <v>0</v>
      </c>
      <c r="Z15" s="35">
        <f t="shared" si="19"/>
        <v>0</v>
      </c>
      <c r="AA15" s="35">
        <f t="shared" si="19"/>
        <v>0</v>
      </c>
      <c r="AB15" s="35">
        <f t="shared" si="19"/>
        <v>0</v>
      </c>
      <c r="AC15" s="35">
        <f t="shared" si="19"/>
        <v>0</v>
      </c>
      <c r="AD15" s="35">
        <f t="shared" si="19"/>
        <v>10.100000000000001</v>
      </c>
      <c r="AE15" s="35">
        <f t="shared" si="19"/>
        <v>19.947500000000005</v>
      </c>
      <c r="AF15" s="35">
        <f t="shared" si="19"/>
        <v>24.448812500000006</v>
      </c>
      <c r="AG15" s="35">
        <f t="shared" si="19"/>
        <v>28.837592187500007</v>
      </c>
      <c r="AH15" s="35">
        <f t="shared" si="19"/>
        <v>33.116652382812504</v>
      </c>
      <c r="AI15" s="35">
        <f t="shared" si="19"/>
        <v>37.288736073242191</v>
      </c>
      <c r="AJ15" s="35">
        <f t="shared" si="19"/>
        <v>41.35651767141114</v>
      </c>
      <c r="AK15" s="35">
        <f t="shared" si="19"/>
        <v>45.322604729625866</v>
      </c>
      <c r="AL15" s="35">
        <f t="shared" si="19"/>
        <v>49.189539611385221</v>
      </c>
      <c r="AM15" s="35">
        <f t="shared" si="19"/>
        <v>52.95980112110059</v>
      </c>
      <c r="AN15" s="35">
        <f t="shared" si="19"/>
        <v>56.635806093073072</v>
      </c>
      <c r="AO15" s="35">
        <f t="shared" si="19"/>
        <v>60.219910940746246</v>
      </c>
      <c r="AP15" s="35">
        <f t="shared" si="19"/>
        <v>63.71441316722759</v>
      </c>
      <c r="AQ15" s="35">
        <f t="shared" si="19"/>
        <v>67.121552838046895</v>
      </c>
      <c r="AR15" s="35">
        <f t="shared" si="19"/>
        <v>70.443514017095723</v>
      </c>
      <c r="AS15" s="35">
        <f t="shared" si="19"/>
        <v>73.682426166668336</v>
      </c>
      <c r="AT15" s="35">
        <f t="shared" si="19"/>
        <v>76.84036551250162</v>
      </c>
      <c r="AU15" s="35">
        <f t="shared" si="19"/>
        <v>79.919356374689073</v>
      </c>
      <c r="AV15" s="35">
        <f t="shared" si="19"/>
        <v>82.921372465321852</v>
      </c>
      <c r="AW15" s="35">
        <f t="shared" si="19"/>
        <v>85.8483381536888</v>
      </c>
      <c r="AX15" s="35">
        <f t="shared" si="19"/>
        <v>88.70212969984658</v>
      </c>
      <c r="AY15" s="35">
        <f t="shared" si="19"/>
        <v>91.484576457350414</v>
      </c>
      <c r="AZ15" s="35">
        <f t="shared" si="19"/>
        <v>93.93</v>
      </c>
      <c r="BA15" s="35">
        <f t="shared" si="19"/>
        <v>93.93</v>
      </c>
      <c r="BB15" s="35">
        <f t="shared" si="19"/>
        <v>93.93</v>
      </c>
      <c r="BC15" s="35">
        <f t="shared" si="19"/>
        <v>93.93</v>
      </c>
      <c r="BD15" s="35">
        <f t="shared" si="19"/>
        <v>93.93</v>
      </c>
      <c r="BE15" s="35">
        <f t="shared" si="19"/>
        <v>93.93</v>
      </c>
      <c r="BF15" s="35">
        <f t="shared" si="19"/>
        <v>93.93</v>
      </c>
      <c r="BG15" s="35">
        <f t="shared" si="19"/>
        <v>93.93</v>
      </c>
      <c r="BH15" s="35">
        <f t="shared" si="19"/>
        <v>93.93</v>
      </c>
      <c r="BI15" s="35">
        <f t="shared" si="19"/>
        <v>93.93</v>
      </c>
      <c r="BJ15" s="35">
        <f t="shared" si="19"/>
        <v>93.93</v>
      </c>
      <c r="BK15" s="35">
        <f t="shared" si="19"/>
        <v>93.93</v>
      </c>
      <c r="BL15" s="35">
        <f t="shared" si="19"/>
        <v>93.93</v>
      </c>
      <c r="BM15" s="35">
        <f t="shared" si="19"/>
        <v>93.93</v>
      </c>
      <c r="BN15" s="35">
        <f t="shared" si="19"/>
        <v>93.93</v>
      </c>
      <c r="BO15" s="35">
        <f t="shared" si="19"/>
        <v>93.93</v>
      </c>
      <c r="BP15" s="35">
        <f t="shared" si="19"/>
        <v>93.93</v>
      </c>
      <c r="BQ15" s="35">
        <f t="shared" si="19"/>
        <v>93.93</v>
      </c>
      <c r="BR15" s="35">
        <f t="shared" si="19"/>
        <v>93.93</v>
      </c>
      <c r="BS15" s="35">
        <f t="shared" si="19"/>
        <v>93.93</v>
      </c>
      <c r="BT15" s="35">
        <f t="shared" si="19"/>
        <v>93.93</v>
      </c>
      <c r="BU15" s="35">
        <f t="shared" si="19"/>
        <v>93.93</v>
      </c>
      <c r="BV15" s="35">
        <f t="shared" si="19"/>
        <v>93.93</v>
      </c>
      <c r="BW15" s="35">
        <f t="shared" si="19"/>
        <v>93.93</v>
      </c>
      <c r="BX15" s="35">
        <f t="shared" ref="BX15:DU15" si="20">BX14+BX11</f>
        <v>93.93</v>
      </c>
      <c r="BY15" s="35">
        <f t="shared" si="20"/>
        <v>93.93</v>
      </c>
      <c r="BZ15" s="35">
        <f t="shared" si="20"/>
        <v>93.93</v>
      </c>
      <c r="CA15" s="35">
        <f t="shared" si="20"/>
        <v>93.93</v>
      </c>
      <c r="CB15" s="35">
        <f t="shared" si="20"/>
        <v>93.93</v>
      </c>
      <c r="CC15" s="35">
        <f t="shared" si="20"/>
        <v>93.93</v>
      </c>
      <c r="CD15" s="35">
        <f t="shared" si="20"/>
        <v>93.93</v>
      </c>
      <c r="CE15" s="35">
        <f t="shared" si="20"/>
        <v>93.93</v>
      </c>
      <c r="CF15" s="35">
        <f t="shared" si="20"/>
        <v>93.93</v>
      </c>
      <c r="CG15" s="35">
        <f t="shared" si="20"/>
        <v>93.93</v>
      </c>
      <c r="CH15" s="35">
        <f t="shared" si="20"/>
        <v>93.93</v>
      </c>
      <c r="CI15" s="35">
        <f t="shared" si="20"/>
        <v>93.93</v>
      </c>
      <c r="CJ15" s="35">
        <f t="shared" si="20"/>
        <v>93.93</v>
      </c>
      <c r="CK15" s="35">
        <f t="shared" si="20"/>
        <v>93.93</v>
      </c>
      <c r="CL15" s="35">
        <f t="shared" si="20"/>
        <v>93.93</v>
      </c>
      <c r="CM15" s="35">
        <f t="shared" si="20"/>
        <v>93.93</v>
      </c>
      <c r="CN15" s="35">
        <f t="shared" si="20"/>
        <v>93.93</v>
      </c>
      <c r="CO15" s="35">
        <f t="shared" si="20"/>
        <v>93.93</v>
      </c>
      <c r="CP15" s="35">
        <f t="shared" si="20"/>
        <v>93.93</v>
      </c>
      <c r="CQ15" s="35">
        <f t="shared" si="20"/>
        <v>93.93</v>
      </c>
      <c r="CR15" s="35">
        <f t="shared" si="20"/>
        <v>93.93</v>
      </c>
      <c r="CS15" s="35">
        <f t="shared" si="20"/>
        <v>93.93</v>
      </c>
      <c r="CT15" s="35">
        <f t="shared" si="20"/>
        <v>93.93</v>
      </c>
      <c r="CU15" s="35">
        <f t="shared" si="20"/>
        <v>93.93</v>
      </c>
      <c r="CV15" s="35">
        <f t="shared" si="20"/>
        <v>93.93</v>
      </c>
      <c r="CW15" s="35">
        <f t="shared" si="20"/>
        <v>93.93</v>
      </c>
      <c r="CX15" s="35">
        <f t="shared" si="20"/>
        <v>93.93</v>
      </c>
      <c r="CY15" s="35">
        <f t="shared" si="20"/>
        <v>93.93</v>
      </c>
      <c r="CZ15" s="35">
        <f t="shared" si="20"/>
        <v>93.93</v>
      </c>
      <c r="DA15" s="35">
        <f t="shared" si="20"/>
        <v>93.93</v>
      </c>
      <c r="DB15" s="35">
        <f t="shared" si="20"/>
        <v>93.93</v>
      </c>
      <c r="DC15" s="35">
        <f t="shared" si="20"/>
        <v>93.93</v>
      </c>
      <c r="DD15" s="35">
        <f t="shared" si="20"/>
        <v>93.93</v>
      </c>
      <c r="DE15" s="35">
        <f t="shared" si="20"/>
        <v>93.93</v>
      </c>
      <c r="DF15" s="35">
        <f t="shared" si="20"/>
        <v>93.93</v>
      </c>
      <c r="DG15" s="35">
        <f t="shared" si="20"/>
        <v>93.93</v>
      </c>
      <c r="DH15" s="35">
        <f t="shared" si="20"/>
        <v>93.93</v>
      </c>
      <c r="DI15" s="35">
        <f t="shared" si="20"/>
        <v>93.93</v>
      </c>
      <c r="DJ15" s="35">
        <f t="shared" si="20"/>
        <v>93.93</v>
      </c>
      <c r="DK15" s="35">
        <f t="shared" si="20"/>
        <v>93.93</v>
      </c>
      <c r="DL15" s="35">
        <f t="shared" si="20"/>
        <v>93.93</v>
      </c>
      <c r="DM15" s="35">
        <f t="shared" si="20"/>
        <v>93.93</v>
      </c>
      <c r="DN15" s="35">
        <f t="shared" si="20"/>
        <v>93.93</v>
      </c>
      <c r="DO15" s="35">
        <f t="shared" si="20"/>
        <v>93.93</v>
      </c>
      <c r="DP15" s="35">
        <f t="shared" si="20"/>
        <v>93.93</v>
      </c>
      <c r="DQ15" s="35">
        <f t="shared" si="20"/>
        <v>93.93</v>
      </c>
      <c r="DR15" s="35">
        <f t="shared" si="20"/>
        <v>93.93</v>
      </c>
      <c r="DS15" s="35">
        <f t="shared" si="20"/>
        <v>93.93</v>
      </c>
      <c r="DT15" s="35">
        <f t="shared" si="20"/>
        <v>93.93</v>
      </c>
      <c r="DU15" s="35">
        <f t="shared" si="20"/>
        <v>93.93</v>
      </c>
      <c r="DV15" s="35">
        <f t="shared" ref="DV15" si="21">DV14+DV11</f>
        <v>93.93</v>
      </c>
    </row>
    <row r="16" spans="5:148">
      <c r="E16" s="1" t="s">
        <v>629</v>
      </c>
      <c r="F16" s="35">
        <f>AVERAGE(F15,F11)</f>
        <v>0</v>
      </c>
      <c r="G16" s="35">
        <f t="shared" ref="G16:BR16" si="22">AVERAGE(G15,G11)</f>
        <v>0</v>
      </c>
      <c r="H16" s="35">
        <f t="shared" si="22"/>
        <v>0</v>
      </c>
      <c r="I16" s="35">
        <f t="shared" si="22"/>
        <v>0</v>
      </c>
      <c r="J16" s="35">
        <f t="shared" si="22"/>
        <v>0</v>
      </c>
      <c r="K16" s="35">
        <f t="shared" si="22"/>
        <v>0</v>
      </c>
      <c r="L16" s="35">
        <f t="shared" si="22"/>
        <v>0</v>
      </c>
      <c r="M16" s="35">
        <f t="shared" si="22"/>
        <v>0</v>
      </c>
      <c r="N16" s="35">
        <f t="shared" si="22"/>
        <v>0</v>
      </c>
      <c r="O16" s="35">
        <f t="shared" si="22"/>
        <v>0</v>
      </c>
      <c r="P16" s="35">
        <f t="shared" si="22"/>
        <v>0</v>
      </c>
      <c r="Q16" s="35">
        <f t="shared" si="22"/>
        <v>0</v>
      </c>
      <c r="R16" s="35">
        <f t="shared" si="22"/>
        <v>0</v>
      </c>
      <c r="S16" s="35">
        <f t="shared" si="22"/>
        <v>0</v>
      </c>
      <c r="T16" s="35">
        <f t="shared" si="22"/>
        <v>0</v>
      </c>
      <c r="U16" s="35">
        <f t="shared" si="22"/>
        <v>0</v>
      </c>
      <c r="V16" s="35">
        <f t="shared" si="22"/>
        <v>0</v>
      </c>
      <c r="W16" s="35">
        <f t="shared" si="22"/>
        <v>0</v>
      </c>
      <c r="X16" s="35">
        <f t="shared" si="22"/>
        <v>0</v>
      </c>
      <c r="Y16" s="35">
        <f t="shared" si="22"/>
        <v>0</v>
      </c>
      <c r="Z16" s="35">
        <f t="shared" si="22"/>
        <v>0</v>
      </c>
      <c r="AA16" s="35">
        <f t="shared" si="22"/>
        <v>0</v>
      </c>
      <c r="AB16" s="35">
        <f t="shared" si="22"/>
        <v>0</v>
      </c>
      <c r="AC16" s="35">
        <f t="shared" si="22"/>
        <v>0</v>
      </c>
      <c r="AD16" s="35">
        <f t="shared" si="22"/>
        <v>5.0500000000000007</v>
      </c>
      <c r="AE16" s="35">
        <f t="shared" si="22"/>
        <v>15.023750000000003</v>
      </c>
      <c r="AF16" s="35">
        <f t="shared" si="22"/>
        <v>22.198156250000004</v>
      </c>
      <c r="AG16" s="35">
        <f t="shared" si="22"/>
        <v>26.643202343750005</v>
      </c>
      <c r="AH16" s="35">
        <f t="shared" si="22"/>
        <v>30.977122285156256</v>
      </c>
      <c r="AI16" s="35">
        <f t="shared" si="22"/>
        <v>35.202694228027347</v>
      </c>
      <c r="AJ16" s="35">
        <f t="shared" si="22"/>
        <v>39.322626872326666</v>
      </c>
      <c r="AK16" s="35">
        <f t="shared" si="22"/>
        <v>43.339561200518503</v>
      </c>
      <c r="AL16" s="35">
        <f t="shared" si="22"/>
        <v>47.256072170505547</v>
      </c>
      <c r="AM16" s="35">
        <f t="shared" si="22"/>
        <v>51.074670366242906</v>
      </c>
      <c r="AN16" s="35">
        <f t="shared" si="22"/>
        <v>54.797803607086834</v>
      </c>
      <c r="AO16" s="35">
        <f t="shared" si="22"/>
        <v>58.427858516909659</v>
      </c>
      <c r="AP16" s="35">
        <f t="shared" si="22"/>
        <v>61.967162053986918</v>
      </c>
      <c r="AQ16" s="35">
        <f t="shared" si="22"/>
        <v>65.417983002637243</v>
      </c>
      <c r="AR16" s="35">
        <f t="shared" si="22"/>
        <v>68.782533427571309</v>
      </c>
      <c r="AS16" s="35">
        <f t="shared" si="22"/>
        <v>72.062970091882022</v>
      </c>
      <c r="AT16" s="35">
        <f t="shared" si="22"/>
        <v>75.261395839584978</v>
      </c>
      <c r="AU16" s="35">
        <f t="shared" si="22"/>
        <v>78.379860943595347</v>
      </c>
      <c r="AV16" s="35">
        <f t="shared" si="22"/>
        <v>81.420364420005455</v>
      </c>
      <c r="AW16" s="35">
        <f t="shared" si="22"/>
        <v>84.384855309505326</v>
      </c>
      <c r="AX16" s="35">
        <f t="shared" si="22"/>
        <v>87.275233926767697</v>
      </c>
      <c r="AY16" s="35">
        <f t="shared" si="22"/>
        <v>90.093353078598497</v>
      </c>
      <c r="AZ16" s="35">
        <f t="shared" si="22"/>
        <v>92.70728822867521</v>
      </c>
      <c r="BA16" s="35">
        <f t="shared" si="22"/>
        <v>93.93</v>
      </c>
      <c r="BB16" s="35">
        <f t="shared" si="22"/>
        <v>93.93</v>
      </c>
      <c r="BC16" s="35">
        <f t="shared" si="22"/>
        <v>93.93</v>
      </c>
      <c r="BD16" s="35">
        <f t="shared" si="22"/>
        <v>93.93</v>
      </c>
      <c r="BE16" s="35">
        <f t="shared" si="22"/>
        <v>93.93</v>
      </c>
      <c r="BF16" s="35">
        <f t="shared" si="22"/>
        <v>93.93</v>
      </c>
      <c r="BG16" s="35">
        <f t="shared" si="22"/>
        <v>93.93</v>
      </c>
      <c r="BH16" s="35">
        <f t="shared" si="22"/>
        <v>93.93</v>
      </c>
      <c r="BI16" s="35">
        <f t="shared" si="22"/>
        <v>93.93</v>
      </c>
      <c r="BJ16" s="35">
        <f t="shared" si="22"/>
        <v>93.93</v>
      </c>
      <c r="BK16" s="35">
        <f t="shared" si="22"/>
        <v>93.93</v>
      </c>
      <c r="BL16" s="35">
        <f t="shared" si="22"/>
        <v>93.93</v>
      </c>
      <c r="BM16" s="35">
        <f t="shared" si="22"/>
        <v>93.93</v>
      </c>
      <c r="BN16" s="35">
        <f t="shared" si="22"/>
        <v>93.93</v>
      </c>
      <c r="BO16" s="35">
        <f t="shared" si="22"/>
        <v>93.93</v>
      </c>
      <c r="BP16" s="35">
        <f t="shared" si="22"/>
        <v>93.93</v>
      </c>
      <c r="BQ16" s="35">
        <f t="shared" si="22"/>
        <v>93.93</v>
      </c>
      <c r="BR16" s="35">
        <f t="shared" si="22"/>
        <v>93.93</v>
      </c>
      <c r="BS16" s="35">
        <f t="shared" ref="BS16:DV16" si="23">AVERAGE(BS15,BS11)</f>
        <v>93.93</v>
      </c>
      <c r="BT16" s="35">
        <f t="shared" si="23"/>
        <v>93.93</v>
      </c>
      <c r="BU16" s="35">
        <f t="shared" si="23"/>
        <v>93.93</v>
      </c>
      <c r="BV16" s="35">
        <f t="shared" si="23"/>
        <v>93.93</v>
      </c>
      <c r="BW16" s="35">
        <f t="shared" si="23"/>
        <v>93.93</v>
      </c>
      <c r="BX16" s="35">
        <f t="shared" si="23"/>
        <v>93.93</v>
      </c>
      <c r="BY16" s="35">
        <f t="shared" si="23"/>
        <v>93.93</v>
      </c>
      <c r="BZ16" s="35">
        <f t="shared" si="23"/>
        <v>93.93</v>
      </c>
      <c r="CA16" s="35">
        <f t="shared" si="23"/>
        <v>93.93</v>
      </c>
      <c r="CB16" s="35">
        <f t="shared" si="23"/>
        <v>93.93</v>
      </c>
      <c r="CC16" s="35">
        <f t="shared" si="23"/>
        <v>93.93</v>
      </c>
      <c r="CD16" s="35">
        <f t="shared" si="23"/>
        <v>93.93</v>
      </c>
      <c r="CE16" s="35">
        <f t="shared" si="23"/>
        <v>93.93</v>
      </c>
      <c r="CF16" s="35">
        <f t="shared" si="23"/>
        <v>93.93</v>
      </c>
      <c r="CG16" s="35">
        <f t="shared" si="23"/>
        <v>93.93</v>
      </c>
      <c r="CH16" s="35">
        <f t="shared" si="23"/>
        <v>93.93</v>
      </c>
      <c r="CI16" s="35">
        <f t="shared" si="23"/>
        <v>93.93</v>
      </c>
      <c r="CJ16" s="35">
        <f t="shared" si="23"/>
        <v>93.93</v>
      </c>
      <c r="CK16" s="35">
        <f t="shared" si="23"/>
        <v>93.93</v>
      </c>
      <c r="CL16" s="35">
        <f t="shared" si="23"/>
        <v>93.93</v>
      </c>
      <c r="CM16" s="35">
        <f t="shared" si="23"/>
        <v>93.93</v>
      </c>
      <c r="CN16" s="35">
        <f t="shared" si="23"/>
        <v>93.93</v>
      </c>
      <c r="CO16" s="35">
        <f t="shared" si="23"/>
        <v>93.93</v>
      </c>
      <c r="CP16" s="35">
        <f t="shared" si="23"/>
        <v>93.93</v>
      </c>
      <c r="CQ16" s="35">
        <f t="shared" si="23"/>
        <v>93.93</v>
      </c>
      <c r="CR16" s="35">
        <f t="shared" si="23"/>
        <v>93.93</v>
      </c>
      <c r="CS16" s="35">
        <f t="shared" si="23"/>
        <v>93.93</v>
      </c>
      <c r="CT16" s="35">
        <f t="shared" si="23"/>
        <v>93.93</v>
      </c>
      <c r="CU16" s="35">
        <f t="shared" si="23"/>
        <v>93.93</v>
      </c>
      <c r="CV16" s="35">
        <f t="shared" si="23"/>
        <v>93.93</v>
      </c>
      <c r="CW16" s="35">
        <f t="shared" si="23"/>
        <v>93.93</v>
      </c>
      <c r="CX16" s="35">
        <f t="shared" si="23"/>
        <v>93.93</v>
      </c>
      <c r="CY16" s="35">
        <f t="shared" si="23"/>
        <v>93.93</v>
      </c>
      <c r="CZ16" s="35">
        <f t="shared" si="23"/>
        <v>93.93</v>
      </c>
      <c r="DA16" s="35">
        <f t="shared" si="23"/>
        <v>93.93</v>
      </c>
      <c r="DB16" s="35">
        <f t="shared" si="23"/>
        <v>93.93</v>
      </c>
      <c r="DC16" s="35">
        <f t="shared" si="23"/>
        <v>93.93</v>
      </c>
      <c r="DD16" s="35">
        <f t="shared" si="23"/>
        <v>93.93</v>
      </c>
      <c r="DE16" s="35">
        <f t="shared" si="23"/>
        <v>93.93</v>
      </c>
      <c r="DF16" s="35">
        <f t="shared" si="23"/>
        <v>93.93</v>
      </c>
      <c r="DG16" s="35">
        <f t="shared" si="23"/>
        <v>93.93</v>
      </c>
      <c r="DH16" s="35">
        <f t="shared" si="23"/>
        <v>93.93</v>
      </c>
      <c r="DI16" s="35">
        <f t="shared" si="23"/>
        <v>93.93</v>
      </c>
      <c r="DJ16" s="35">
        <f t="shared" si="23"/>
        <v>93.93</v>
      </c>
      <c r="DK16" s="35">
        <f t="shared" si="23"/>
        <v>93.93</v>
      </c>
      <c r="DL16" s="35">
        <f t="shared" si="23"/>
        <v>93.93</v>
      </c>
      <c r="DM16" s="35">
        <f t="shared" si="23"/>
        <v>93.93</v>
      </c>
      <c r="DN16" s="35">
        <f t="shared" si="23"/>
        <v>93.93</v>
      </c>
      <c r="DO16" s="35">
        <f t="shared" si="23"/>
        <v>93.93</v>
      </c>
      <c r="DP16" s="35">
        <f t="shared" si="23"/>
        <v>93.93</v>
      </c>
      <c r="DQ16" s="35">
        <f t="shared" si="23"/>
        <v>93.93</v>
      </c>
      <c r="DR16" s="35">
        <f t="shared" si="23"/>
        <v>93.93</v>
      </c>
      <c r="DS16" s="35">
        <f t="shared" si="23"/>
        <v>93.93</v>
      </c>
      <c r="DT16" s="35">
        <f t="shared" si="23"/>
        <v>93.93</v>
      </c>
      <c r="DU16" s="35">
        <f t="shared" si="23"/>
        <v>93.93</v>
      </c>
      <c r="DV16" s="35">
        <f t="shared" si="23"/>
        <v>93.93</v>
      </c>
    </row>
    <row r="17" spans="5:126">
      <c r="E17" s="1" t="s">
        <v>111</v>
      </c>
      <c r="F17" s="31">
        <f>IFERROR(F16/Assumptions!$E$56,0)</f>
        <v>0</v>
      </c>
      <c r="G17" s="31">
        <f>IFERROR(G16/Assumptions!$E$56,0)</f>
        <v>0</v>
      </c>
      <c r="H17" s="31">
        <f>IFERROR(H16/Assumptions!$E$56,0)</f>
        <v>0</v>
      </c>
      <c r="I17" s="31">
        <f>IFERROR(I16/Assumptions!$E$56,0)</f>
        <v>0</v>
      </c>
      <c r="J17" s="31">
        <f>IFERROR(J16/Assumptions!$E$56,0)</f>
        <v>0</v>
      </c>
      <c r="K17" s="31">
        <f>IFERROR(K16/Assumptions!$E$56,0)</f>
        <v>0</v>
      </c>
      <c r="L17" s="31">
        <f>IFERROR(L16/Assumptions!$E$56,0)</f>
        <v>0</v>
      </c>
      <c r="M17" s="31">
        <f>IFERROR(M16/Assumptions!$E$56,0)</f>
        <v>0</v>
      </c>
      <c r="N17" s="31">
        <f>IFERROR(N16/Assumptions!$E$56,0)</f>
        <v>0</v>
      </c>
      <c r="O17" s="31">
        <f>IFERROR(O16/Assumptions!$E$56,0)</f>
        <v>0</v>
      </c>
      <c r="P17" s="31">
        <f>IFERROR(P16/Assumptions!$E$56,0)</f>
        <v>0</v>
      </c>
      <c r="Q17" s="31">
        <f>IFERROR(Q16/Assumptions!$E$56,0)</f>
        <v>0</v>
      </c>
      <c r="R17" s="31">
        <f>IFERROR(R16/Assumptions!$E$56,0)</f>
        <v>0</v>
      </c>
      <c r="S17" s="31">
        <f>IFERROR(S16/Assumptions!$E$56,0)</f>
        <v>0</v>
      </c>
      <c r="T17" s="31">
        <f>IFERROR(T16/Assumptions!$E$56,0)</f>
        <v>0</v>
      </c>
      <c r="U17" s="31">
        <f>IFERROR(U16/Assumptions!$E$56,0)</f>
        <v>0</v>
      </c>
      <c r="V17" s="31">
        <f>IFERROR(V16/Assumptions!$E$56,0)</f>
        <v>0</v>
      </c>
      <c r="W17" s="31">
        <f>IFERROR(W16/Assumptions!$E$56,0)</f>
        <v>0</v>
      </c>
      <c r="X17" s="31">
        <f>IFERROR(X16/Assumptions!$E$56,0)</f>
        <v>0</v>
      </c>
      <c r="Y17" s="31">
        <f>IFERROR(Y16/Assumptions!$E$56,0)</f>
        <v>0</v>
      </c>
      <c r="Z17" s="31">
        <f>IFERROR(Z16/Assumptions!$E$56,0)</f>
        <v>0</v>
      </c>
      <c r="AA17" s="31">
        <f>IFERROR(AA16/Assumptions!$E$56,0)</f>
        <v>0</v>
      </c>
      <c r="AB17" s="31">
        <f>IFERROR(AB16/Assumptions!$E$56,0)</f>
        <v>0</v>
      </c>
      <c r="AC17" s="31">
        <f>IFERROR(AC16/Assumptions!$E$56,0)</f>
        <v>0</v>
      </c>
      <c r="AD17" s="31">
        <f>IFERROR(AD16/Assumptions!$E$56,0)</f>
        <v>5.000000000000001E-2</v>
      </c>
      <c r="AE17" s="31">
        <f>IFERROR(AE16/Assumptions!$E$56,0)</f>
        <v>0.14875000000000002</v>
      </c>
      <c r="AF17" s="31">
        <f>IFERROR(AF16/Assumptions!$E$56,0)</f>
        <v>0.21978372524752479</v>
      </c>
      <c r="AG17" s="31">
        <f>IFERROR(AG16/Assumptions!$E$56,0)</f>
        <v>0.2637940826113862</v>
      </c>
      <c r="AH17" s="31">
        <f>IFERROR(AH16/Assumptions!$E$56,0)</f>
        <v>0.30670418104115105</v>
      </c>
      <c r="AI17" s="31">
        <f>IFERROR(AI16/Assumptions!$E$56,0)</f>
        <v>0.34854152701017177</v>
      </c>
      <c r="AJ17" s="31">
        <f>IFERROR(AJ16/Assumptions!$E$56,0)</f>
        <v>0.38933293932996699</v>
      </c>
      <c r="AK17" s="31">
        <f>IFERROR(AK16/Assumptions!$E$56,0)</f>
        <v>0.42910456634176736</v>
      </c>
      <c r="AL17" s="31">
        <f>IFERROR(AL16/Assumptions!$E$56,0)</f>
        <v>0.46788190267827273</v>
      </c>
      <c r="AM17" s="31">
        <f>IFERROR(AM16/Assumptions!$E$56,0)</f>
        <v>0.50568980560636545</v>
      </c>
      <c r="AN17" s="31">
        <f>IFERROR(AN16/Assumptions!$E$56,0)</f>
        <v>0.54255251096125579</v>
      </c>
      <c r="AO17" s="31">
        <f>IFERROR(AO16/Assumptions!$E$56,0)</f>
        <v>0.57849364868227382</v>
      </c>
      <c r="AP17" s="31">
        <f>IFERROR(AP16/Assumptions!$E$56,0)</f>
        <v>0.61353625796026656</v>
      </c>
      <c r="AQ17" s="31">
        <f>IFERROR(AQ16/Assumptions!$E$56,0)</f>
        <v>0.64770280200630936</v>
      </c>
      <c r="AR17" s="31">
        <f>IFERROR(AR16/Assumptions!$E$56,0)</f>
        <v>0.68101518245120107</v>
      </c>
      <c r="AS17" s="31">
        <f>IFERROR(AS16/Assumptions!$E$56,0)</f>
        <v>0.71349475338497048</v>
      </c>
      <c r="AT17" s="31">
        <f>IFERROR(AT16/Assumptions!$E$56,0)</f>
        <v>0.74516233504539586</v>
      </c>
      <c r="AU17" s="31">
        <f>IFERROR(AU16/Assumptions!$E$56,0)</f>
        <v>0.77603822716431037</v>
      </c>
      <c r="AV17" s="31">
        <f>IFERROR(AV16/Assumptions!$E$56,0)</f>
        <v>0.80614222198025198</v>
      </c>
      <c r="AW17" s="31">
        <f>IFERROR(AW16/Assumptions!$E$56,0)</f>
        <v>0.83549361692579527</v>
      </c>
      <c r="AX17" s="31">
        <f>IFERROR(AX16/Assumptions!$E$56,0)</f>
        <v>0.86411122699769993</v>
      </c>
      <c r="AY17" s="31">
        <f>IFERROR(AY16/Assumptions!$E$56,0)</f>
        <v>0.89201339681780689</v>
      </c>
      <c r="AZ17" s="31">
        <f>IFERROR(AZ16/Assumptions!$E$56,0)</f>
        <v>0.91789394285817039</v>
      </c>
      <c r="BA17" s="31">
        <f>IFERROR(BA16/Assumptions!$E$56,0)</f>
        <v>0.93</v>
      </c>
      <c r="BB17" s="31">
        <f>IFERROR(BB16/Assumptions!$E$56,0)</f>
        <v>0.93</v>
      </c>
      <c r="BC17" s="31">
        <f>IFERROR(BC16/Assumptions!$E$56,0)</f>
        <v>0.93</v>
      </c>
      <c r="BD17" s="31">
        <f>IFERROR(BD16/Assumptions!$E$56,0)</f>
        <v>0.93</v>
      </c>
      <c r="BE17" s="31">
        <f>IFERROR(BE16/Assumptions!$E$56,0)</f>
        <v>0.93</v>
      </c>
      <c r="BF17" s="31">
        <f>IFERROR(BF16/Assumptions!$E$56,0)</f>
        <v>0.93</v>
      </c>
      <c r="BG17" s="31">
        <f>IFERROR(BG16/Assumptions!$E$56,0)</f>
        <v>0.93</v>
      </c>
      <c r="BH17" s="31">
        <f>IFERROR(BH16/Assumptions!$E$56,0)</f>
        <v>0.93</v>
      </c>
      <c r="BI17" s="31">
        <f>IFERROR(BI16/Assumptions!$E$56,0)</f>
        <v>0.93</v>
      </c>
      <c r="BJ17" s="31">
        <f>IFERROR(BJ16/Assumptions!$E$56,0)</f>
        <v>0.93</v>
      </c>
      <c r="BK17" s="31">
        <f>IFERROR(BK16/Assumptions!$E$56,0)</f>
        <v>0.93</v>
      </c>
      <c r="BL17" s="31">
        <f>IFERROR(BL16/Assumptions!$E$56,0)</f>
        <v>0.93</v>
      </c>
      <c r="BM17" s="31">
        <f>IFERROR(BM16/Assumptions!$E$56,0)</f>
        <v>0.93</v>
      </c>
      <c r="BN17" s="31">
        <f>IFERROR(BN16/Assumptions!$E$56,0)</f>
        <v>0.93</v>
      </c>
      <c r="BO17" s="31">
        <f>IFERROR(BO16/Assumptions!$E$56,0)</f>
        <v>0.93</v>
      </c>
      <c r="BP17" s="31">
        <f>IFERROR(BP16/Assumptions!$E$56,0)</f>
        <v>0.93</v>
      </c>
      <c r="BQ17" s="31">
        <f>IFERROR(BQ16/Assumptions!$E$56,0)</f>
        <v>0.93</v>
      </c>
      <c r="BR17" s="31">
        <f>IFERROR(BR16/Assumptions!$E$56,0)</f>
        <v>0.93</v>
      </c>
      <c r="BS17" s="31">
        <f>IFERROR(BS16/Assumptions!$E$56,0)</f>
        <v>0.93</v>
      </c>
      <c r="BT17" s="31">
        <f>IFERROR(BT16/Assumptions!$E$56,0)</f>
        <v>0.93</v>
      </c>
      <c r="BU17" s="31">
        <f>IFERROR(BU16/Assumptions!$E$56,0)</f>
        <v>0.93</v>
      </c>
      <c r="BV17" s="31">
        <f>IFERROR(BV16/Assumptions!$E$56,0)</f>
        <v>0.93</v>
      </c>
      <c r="BW17" s="31">
        <f>IFERROR(BW16/Assumptions!$E$56,0)</f>
        <v>0.93</v>
      </c>
      <c r="BX17" s="31">
        <f>IFERROR(BX16/Assumptions!$E$56,0)</f>
        <v>0.93</v>
      </c>
      <c r="BY17" s="31">
        <f>IFERROR(BY16/Assumptions!$E$56,0)</f>
        <v>0.93</v>
      </c>
      <c r="BZ17" s="31">
        <f>IFERROR(BZ16/Assumptions!$E$56,0)</f>
        <v>0.93</v>
      </c>
      <c r="CA17" s="31">
        <f>IFERROR(CA16/Assumptions!$E$56,0)</f>
        <v>0.93</v>
      </c>
      <c r="CB17" s="31">
        <f>IFERROR(CB16/Assumptions!$E$56,0)</f>
        <v>0.93</v>
      </c>
      <c r="CC17" s="31">
        <f>IFERROR(CC16/Assumptions!$E$56,0)</f>
        <v>0.93</v>
      </c>
      <c r="CD17" s="31">
        <f>IFERROR(CD16/Assumptions!$E$56,0)</f>
        <v>0.93</v>
      </c>
      <c r="CE17" s="31">
        <f>IFERROR(CE16/Assumptions!$E$56,0)</f>
        <v>0.93</v>
      </c>
      <c r="CF17" s="31">
        <f>IFERROR(CF16/Assumptions!$E$56,0)</f>
        <v>0.93</v>
      </c>
      <c r="CG17" s="31">
        <f>IFERROR(CG16/Assumptions!$E$56,0)</f>
        <v>0.93</v>
      </c>
      <c r="CH17" s="31">
        <f>IFERROR(CH16/Assumptions!$E$56,0)</f>
        <v>0.93</v>
      </c>
      <c r="CI17" s="31">
        <f>IFERROR(CI16/Assumptions!$E$56,0)</f>
        <v>0.93</v>
      </c>
      <c r="CJ17" s="31">
        <f>IFERROR(CJ16/Assumptions!$E$56,0)</f>
        <v>0.93</v>
      </c>
      <c r="CK17" s="31">
        <f>IFERROR(CK16/Assumptions!$E$56,0)</f>
        <v>0.93</v>
      </c>
      <c r="CL17" s="31">
        <f>IFERROR(CL16/Assumptions!$E$56,0)</f>
        <v>0.93</v>
      </c>
      <c r="CM17" s="31">
        <f>IFERROR(CM16/Assumptions!$E$56,0)</f>
        <v>0.93</v>
      </c>
      <c r="CN17" s="31">
        <f>IFERROR(CN16/Assumptions!$E$56,0)</f>
        <v>0.93</v>
      </c>
      <c r="CO17" s="31">
        <f>IFERROR(CO16/Assumptions!$E$56,0)</f>
        <v>0.93</v>
      </c>
      <c r="CP17" s="31">
        <f>IFERROR(CP16/Assumptions!$E$56,0)</f>
        <v>0.93</v>
      </c>
      <c r="CQ17" s="31">
        <f>IFERROR(CQ16/Assumptions!$E$56,0)</f>
        <v>0.93</v>
      </c>
      <c r="CR17" s="31">
        <f>IFERROR(CR16/Assumptions!$E$56,0)</f>
        <v>0.93</v>
      </c>
      <c r="CS17" s="31">
        <f>IFERROR(CS16/Assumptions!$E$56,0)</f>
        <v>0.93</v>
      </c>
      <c r="CT17" s="31">
        <f>IFERROR(CT16/Assumptions!$E$56,0)</f>
        <v>0.93</v>
      </c>
      <c r="CU17" s="31">
        <f>IFERROR(CU16/Assumptions!$E$56,0)</f>
        <v>0.93</v>
      </c>
      <c r="CV17" s="31">
        <f>IFERROR(CV16/Assumptions!$E$56,0)</f>
        <v>0.93</v>
      </c>
      <c r="CW17" s="31">
        <f>IFERROR(CW16/Assumptions!$E$56,0)</f>
        <v>0.93</v>
      </c>
      <c r="CX17" s="31">
        <f>IFERROR(CX16/Assumptions!$E$56,0)</f>
        <v>0.93</v>
      </c>
      <c r="CY17" s="31">
        <f>IFERROR(CY16/Assumptions!$E$56,0)</f>
        <v>0.93</v>
      </c>
      <c r="CZ17" s="31">
        <f>IFERROR(CZ16/Assumptions!$E$56,0)</f>
        <v>0.93</v>
      </c>
      <c r="DA17" s="31">
        <f>IFERROR(DA16/Assumptions!$E$56,0)</f>
        <v>0.93</v>
      </c>
      <c r="DB17" s="31">
        <f>IFERROR(DB16/Assumptions!$E$56,0)</f>
        <v>0.93</v>
      </c>
      <c r="DC17" s="31">
        <f>IFERROR(DC16/Assumptions!$E$56,0)</f>
        <v>0.93</v>
      </c>
      <c r="DD17" s="31">
        <f>IFERROR(DD16/Assumptions!$E$56,0)</f>
        <v>0.93</v>
      </c>
      <c r="DE17" s="31">
        <f>IFERROR(DE16/Assumptions!$E$56,0)</f>
        <v>0.93</v>
      </c>
      <c r="DF17" s="31">
        <f>IFERROR(DF16/Assumptions!$E$56,0)</f>
        <v>0.93</v>
      </c>
      <c r="DG17" s="31">
        <f>IFERROR(DG16/Assumptions!$E$56,0)</f>
        <v>0.93</v>
      </c>
      <c r="DH17" s="31">
        <f>IFERROR(DH16/Assumptions!$E$56,0)</f>
        <v>0.93</v>
      </c>
      <c r="DI17" s="31">
        <f>IFERROR(DI16/Assumptions!$E$56,0)</f>
        <v>0.93</v>
      </c>
      <c r="DJ17" s="31">
        <f>IFERROR(DJ16/Assumptions!$E$56,0)</f>
        <v>0.93</v>
      </c>
      <c r="DK17" s="31">
        <f>IFERROR(DK16/Assumptions!$E$56,0)</f>
        <v>0.93</v>
      </c>
      <c r="DL17" s="31">
        <f>IFERROR(DL16/Assumptions!$E$56,0)</f>
        <v>0.93</v>
      </c>
      <c r="DM17" s="31">
        <f>IFERROR(DM16/Assumptions!$E$56,0)</f>
        <v>0.93</v>
      </c>
      <c r="DN17" s="31">
        <f>IFERROR(DN16/Assumptions!$E$56,0)</f>
        <v>0.93</v>
      </c>
      <c r="DO17" s="31">
        <f>IFERROR(DO16/Assumptions!$E$56,0)</f>
        <v>0.93</v>
      </c>
      <c r="DP17" s="31">
        <f>IFERROR(DP16/Assumptions!$E$56,0)</f>
        <v>0.93</v>
      </c>
      <c r="DQ17" s="31">
        <f>IFERROR(DQ16/Assumptions!$E$56,0)</f>
        <v>0.93</v>
      </c>
      <c r="DR17" s="31">
        <f>IFERROR(DR16/Assumptions!$E$56,0)</f>
        <v>0.93</v>
      </c>
      <c r="DS17" s="31">
        <f>IFERROR(DS16/Assumptions!$E$56,0)</f>
        <v>0.93</v>
      </c>
      <c r="DT17" s="31">
        <f>IFERROR(DT16/Assumptions!$E$56,0)</f>
        <v>0.93</v>
      </c>
      <c r="DU17" s="31">
        <f>IFERROR(DU16/Assumptions!$E$56,0)</f>
        <v>0.93</v>
      </c>
      <c r="DV17" s="31">
        <f>IFERROR(DV16/Assumptions!$E$56,0)</f>
        <v>0.93</v>
      </c>
    </row>
    <row r="18" spans="5:126">
      <c r="E18" s="1" t="s">
        <v>137</v>
      </c>
      <c r="F18" s="31">
        <f>1-F17</f>
        <v>1</v>
      </c>
      <c r="G18" s="31">
        <f t="shared" ref="G18:BR18" si="24">1-G17</f>
        <v>1</v>
      </c>
      <c r="H18" s="31">
        <f t="shared" si="24"/>
        <v>1</v>
      </c>
      <c r="I18" s="31">
        <f t="shared" si="24"/>
        <v>1</v>
      </c>
      <c r="J18" s="31">
        <f t="shared" si="24"/>
        <v>1</v>
      </c>
      <c r="K18" s="31">
        <f t="shared" si="24"/>
        <v>1</v>
      </c>
      <c r="L18" s="31">
        <f t="shared" si="24"/>
        <v>1</v>
      </c>
      <c r="M18" s="31">
        <f t="shared" si="24"/>
        <v>1</v>
      </c>
      <c r="N18" s="31">
        <f t="shared" si="24"/>
        <v>1</v>
      </c>
      <c r="O18" s="31">
        <f t="shared" si="24"/>
        <v>1</v>
      </c>
      <c r="P18" s="31">
        <f t="shared" si="24"/>
        <v>1</v>
      </c>
      <c r="Q18" s="31">
        <f t="shared" si="24"/>
        <v>1</v>
      </c>
      <c r="R18" s="31">
        <f t="shared" si="24"/>
        <v>1</v>
      </c>
      <c r="S18" s="31">
        <f t="shared" si="24"/>
        <v>1</v>
      </c>
      <c r="T18" s="31">
        <f t="shared" si="24"/>
        <v>1</v>
      </c>
      <c r="U18" s="31">
        <f t="shared" si="24"/>
        <v>1</v>
      </c>
      <c r="V18" s="31">
        <f t="shared" si="24"/>
        <v>1</v>
      </c>
      <c r="W18" s="31">
        <f t="shared" si="24"/>
        <v>1</v>
      </c>
      <c r="X18" s="31">
        <f t="shared" si="24"/>
        <v>1</v>
      </c>
      <c r="Y18" s="31">
        <f t="shared" si="24"/>
        <v>1</v>
      </c>
      <c r="Z18" s="31">
        <f t="shared" si="24"/>
        <v>1</v>
      </c>
      <c r="AA18" s="31">
        <f t="shared" si="24"/>
        <v>1</v>
      </c>
      <c r="AB18" s="31">
        <f t="shared" si="24"/>
        <v>1</v>
      </c>
      <c r="AC18" s="31">
        <f t="shared" si="24"/>
        <v>1</v>
      </c>
      <c r="AD18" s="31">
        <f t="shared" si="24"/>
        <v>0.95</v>
      </c>
      <c r="AE18" s="31">
        <f t="shared" si="24"/>
        <v>0.85124999999999995</v>
      </c>
      <c r="AF18" s="31">
        <f t="shared" si="24"/>
        <v>0.78021627475247524</v>
      </c>
      <c r="AG18" s="31">
        <f t="shared" si="24"/>
        <v>0.73620591738861374</v>
      </c>
      <c r="AH18" s="31">
        <f t="shared" si="24"/>
        <v>0.69329581895884895</v>
      </c>
      <c r="AI18" s="31">
        <f t="shared" si="24"/>
        <v>0.65145847298982829</v>
      </c>
      <c r="AJ18" s="31">
        <f t="shared" si="24"/>
        <v>0.61066706067003307</v>
      </c>
      <c r="AK18" s="31">
        <f t="shared" si="24"/>
        <v>0.57089543365823259</v>
      </c>
      <c r="AL18" s="31">
        <f t="shared" si="24"/>
        <v>0.53211809732172721</v>
      </c>
      <c r="AM18" s="31">
        <f t="shared" si="24"/>
        <v>0.49431019439363455</v>
      </c>
      <c r="AN18" s="31">
        <f t="shared" si="24"/>
        <v>0.45744748903874421</v>
      </c>
      <c r="AO18" s="31">
        <f t="shared" si="24"/>
        <v>0.42150635131772618</v>
      </c>
      <c r="AP18" s="31">
        <f t="shared" si="24"/>
        <v>0.38646374203973344</v>
      </c>
      <c r="AQ18" s="31">
        <f t="shared" si="24"/>
        <v>0.35229719799369064</v>
      </c>
      <c r="AR18" s="31">
        <f t="shared" si="24"/>
        <v>0.31898481754879893</v>
      </c>
      <c r="AS18" s="31">
        <f t="shared" si="24"/>
        <v>0.28650524661502952</v>
      </c>
      <c r="AT18" s="31">
        <f t="shared" si="24"/>
        <v>0.25483766495460414</v>
      </c>
      <c r="AU18" s="31">
        <f t="shared" si="24"/>
        <v>0.22396177283568963</v>
      </c>
      <c r="AV18" s="31">
        <f t="shared" si="24"/>
        <v>0.19385777801974802</v>
      </c>
      <c r="AW18" s="31">
        <f t="shared" si="24"/>
        <v>0.16450638307420473</v>
      </c>
      <c r="AX18" s="31">
        <f t="shared" si="24"/>
        <v>0.13588877300230007</v>
      </c>
      <c r="AY18" s="31">
        <f t="shared" si="24"/>
        <v>0.10798660318219311</v>
      </c>
      <c r="AZ18" s="31">
        <f t="shared" si="24"/>
        <v>8.2106057141829614E-2</v>
      </c>
      <c r="BA18" s="31">
        <f t="shared" si="24"/>
        <v>6.9999999999999951E-2</v>
      </c>
      <c r="BB18" s="31">
        <f t="shared" si="24"/>
        <v>6.9999999999999951E-2</v>
      </c>
      <c r="BC18" s="31">
        <f t="shared" si="24"/>
        <v>6.9999999999999951E-2</v>
      </c>
      <c r="BD18" s="31">
        <f t="shared" si="24"/>
        <v>6.9999999999999951E-2</v>
      </c>
      <c r="BE18" s="31">
        <f t="shared" si="24"/>
        <v>6.9999999999999951E-2</v>
      </c>
      <c r="BF18" s="31">
        <f t="shared" si="24"/>
        <v>6.9999999999999951E-2</v>
      </c>
      <c r="BG18" s="31">
        <f t="shared" si="24"/>
        <v>6.9999999999999951E-2</v>
      </c>
      <c r="BH18" s="31">
        <f t="shared" si="24"/>
        <v>6.9999999999999951E-2</v>
      </c>
      <c r="BI18" s="31">
        <f t="shared" si="24"/>
        <v>6.9999999999999951E-2</v>
      </c>
      <c r="BJ18" s="31">
        <f t="shared" si="24"/>
        <v>6.9999999999999951E-2</v>
      </c>
      <c r="BK18" s="31">
        <f t="shared" si="24"/>
        <v>6.9999999999999951E-2</v>
      </c>
      <c r="BL18" s="31">
        <f t="shared" si="24"/>
        <v>6.9999999999999951E-2</v>
      </c>
      <c r="BM18" s="31">
        <f t="shared" si="24"/>
        <v>6.9999999999999951E-2</v>
      </c>
      <c r="BN18" s="31">
        <f t="shared" si="24"/>
        <v>6.9999999999999951E-2</v>
      </c>
      <c r="BO18" s="31">
        <f t="shared" si="24"/>
        <v>6.9999999999999951E-2</v>
      </c>
      <c r="BP18" s="31">
        <f t="shared" si="24"/>
        <v>6.9999999999999951E-2</v>
      </c>
      <c r="BQ18" s="31">
        <f t="shared" si="24"/>
        <v>6.9999999999999951E-2</v>
      </c>
      <c r="BR18" s="31">
        <f t="shared" si="24"/>
        <v>6.9999999999999951E-2</v>
      </c>
      <c r="BS18" s="31">
        <f t="shared" ref="BS18:DU18" si="25">1-BS17</f>
        <v>6.9999999999999951E-2</v>
      </c>
      <c r="BT18" s="31">
        <f t="shared" si="25"/>
        <v>6.9999999999999951E-2</v>
      </c>
      <c r="BU18" s="31">
        <f t="shared" si="25"/>
        <v>6.9999999999999951E-2</v>
      </c>
      <c r="BV18" s="31">
        <f t="shared" si="25"/>
        <v>6.9999999999999951E-2</v>
      </c>
      <c r="BW18" s="31">
        <f t="shared" si="25"/>
        <v>6.9999999999999951E-2</v>
      </c>
      <c r="BX18" s="31">
        <f t="shared" si="25"/>
        <v>6.9999999999999951E-2</v>
      </c>
      <c r="BY18" s="31">
        <f t="shared" si="25"/>
        <v>6.9999999999999951E-2</v>
      </c>
      <c r="BZ18" s="31">
        <f t="shared" si="25"/>
        <v>6.9999999999999951E-2</v>
      </c>
      <c r="CA18" s="31">
        <f t="shared" si="25"/>
        <v>6.9999999999999951E-2</v>
      </c>
      <c r="CB18" s="31">
        <f t="shared" si="25"/>
        <v>6.9999999999999951E-2</v>
      </c>
      <c r="CC18" s="31">
        <f t="shared" si="25"/>
        <v>6.9999999999999951E-2</v>
      </c>
      <c r="CD18" s="31">
        <f t="shared" si="25"/>
        <v>6.9999999999999951E-2</v>
      </c>
      <c r="CE18" s="31">
        <f t="shared" si="25"/>
        <v>6.9999999999999951E-2</v>
      </c>
      <c r="CF18" s="31">
        <f t="shared" si="25"/>
        <v>6.9999999999999951E-2</v>
      </c>
      <c r="CG18" s="31">
        <f t="shared" si="25"/>
        <v>6.9999999999999951E-2</v>
      </c>
      <c r="CH18" s="31">
        <f t="shared" si="25"/>
        <v>6.9999999999999951E-2</v>
      </c>
      <c r="CI18" s="31">
        <f t="shared" si="25"/>
        <v>6.9999999999999951E-2</v>
      </c>
      <c r="CJ18" s="31">
        <f t="shared" si="25"/>
        <v>6.9999999999999951E-2</v>
      </c>
      <c r="CK18" s="31">
        <f t="shared" si="25"/>
        <v>6.9999999999999951E-2</v>
      </c>
      <c r="CL18" s="31">
        <f t="shared" si="25"/>
        <v>6.9999999999999951E-2</v>
      </c>
      <c r="CM18" s="31">
        <f t="shared" si="25"/>
        <v>6.9999999999999951E-2</v>
      </c>
      <c r="CN18" s="31">
        <f t="shared" si="25"/>
        <v>6.9999999999999951E-2</v>
      </c>
      <c r="CO18" s="31">
        <f t="shared" si="25"/>
        <v>6.9999999999999951E-2</v>
      </c>
      <c r="CP18" s="31">
        <f t="shared" si="25"/>
        <v>6.9999999999999951E-2</v>
      </c>
      <c r="CQ18" s="31">
        <f t="shared" si="25"/>
        <v>6.9999999999999951E-2</v>
      </c>
      <c r="CR18" s="31">
        <f t="shared" si="25"/>
        <v>6.9999999999999951E-2</v>
      </c>
      <c r="CS18" s="31">
        <f t="shared" si="25"/>
        <v>6.9999999999999951E-2</v>
      </c>
      <c r="CT18" s="31">
        <f t="shared" si="25"/>
        <v>6.9999999999999951E-2</v>
      </c>
      <c r="CU18" s="31">
        <f t="shared" si="25"/>
        <v>6.9999999999999951E-2</v>
      </c>
      <c r="CV18" s="31">
        <f t="shared" si="25"/>
        <v>6.9999999999999951E-2</v>
      </c>
      <c r="CW18" s="31">
        <f t="shared" si="25"/>
        <v>6.9999999999999951E-2</v>
      </c>
      <c r="CX18" s="31">
        <f t="shared" si="25"/>
        <v>6.9999999999999951E-2</v>
      </c>
      <c r="CY18" s="31">
        <f t="shared" si="25"/>
        <v>6.9999999999999951E-2</v>
      </c>
      <c r="CZ18" s="31">
        <f t="shared" si="25"/>
        <v>6.9999999999999951E-2</v>
      </c>
      <c r="DA18" s="31">
        <f t="shared" si="25"/>
        <v>6.9999999999999951E-2</v>
      </c>
      <c r="DB18" s="31">
        <f t="shared" si="25"/>
        <v>6.9999999999999951E-2</v>
      </c>
      <c r="DC18" s="31">
        <f t="shared" si="25"/>
        <v>6.9999999999999951E-2</v>
      </c>
      <c r="DD18" s="31">
        <f t="shared" si="25"/>
        <v>6.9999999999999951E-2</v>
      </c>
      <c r="DE18" s="31">
        <f t="shared" si="25"/>
        <v>6.9999999999999951E-2</v>
      </c>
      <c r="DF18" s="31">
        <f t="shared" si="25"/>
        <v>6.9999999999999951E-2</v>
      </c>
      <c r="DG18" s="31">
        <f t="shared" si="25"/>
        <v>6.9999999999999951E-2</v>
      </c>
      <c r="DH18" s="31">
        <f t="shared" si="25"/>
        <v>6.9999999999999951E-2</v>
      </c>
      <c r="DI18" s="31">
        <f t="shared" si="25"/>
        <v>6.9999999999999951E-2</v>
      </c>
      <c r="DJ18" s="31">
        <f t="shared" si="25"/>
        <v>6.9999999999999951E-2</v>
      </c>
      <c r="DK18" s="31">
        <f t="shared" si="25"/>
        <v>6.9999999999999951E-2</v>
      </c>
      <c r="DL18" s="31">
        <f t="shared" si="25"/>
        <v>6.9999999999999951E-2</v>
      </c>
      <c r="DM18" s="31">
        <f t="shared" si="25"/>
        <v>6.9999999999999951E-2</v>
      </c>
      <c r="DN18" s="31">
        <f t="shared" si="25"/>
        <v>6.9999999999999951E-2</v>
      </c>
      <c r="DO18" s="31">
        <f t="shared" si="25"/>
        <v>6.9999999999999951E-2</v>
      </c>
      <c r="DP18" s="31">
        <f t="shared" si="25"/>
        <v>6.9999999999999951E-2</v>
      </c>
      <c r="DQ18" s="31">
        <f t="shared" si="25"/>
        <v>6.9999999999999951E-2</v>
      </c>
      <c r="DR18" s="31">
        <f t="shared" si="25"/>
        <v>6.9999999999999951E-2</v>
      </c>
      <c r="DS18" s="31">
        <f t="shared" si="25"/>
        <v>6.9999999999999951E-2</v>
      </c>
      <c r="DT18" s="31">
        <f t="shared" si="25"/>
        <v>6.9999999999999951E-2</v>
      </c>
      <c r="DU18" s="31">
        <f t="shared" si="25"/>
        <v>6.9999999999999951E-2</v>
      </c>
      <c r="DV18" s="31">
        <f t="shared" ref="DV18" si="26">1-DV17</f>
        <v>6.9999999999999951E-2</v>
      </c>
    </row>
    <row r="20" spans="5:126">
      <c r="E20" s="1" t="s">
        <v>112</v>
      </c>
      <c r="F20" s="35">
        <v>0</v>
      </c>
      <c r="G20" s="35">
        <f>F24</f>
        <v>0</v>
      </c>
      <c r="H20" s="35">
        <f t="shared" ref="H20:Q20" si="27">G24</f>
        <v>0</v>
      </c>
      <c r="I20" s="35">
        <f t="shared" si="27"/>
        <v>0</v>
      </c>
      <c r="J20" s="35">
        <f t="shared" si="27"/>
        <v>0</v>
      </c>
      <c r="K20" s="35">
        <f t="shared" si="27"/>
        <v>0</v>
      </c>
      <c r="L20" s="35">
        <f t="shared" si="27"/>
        <v>0</v>
      </c>
      <c r="M20" s="35">
        <f t="shared" si="27"/>
        <v>0</v>
      </c>
      <c r="N20" s="35">
        <f t="shared" si="27"/>
        <v>0</v>
      </c>
      <c r="O20" s="35">
        <f t="shared" si="27"/>
        <v>0</v>
      </c>
      <c r="P20" s="35">
        <f t="shared" si="27"/>
        <v>0</v>
      </c>
      <c r="Q20" s="35">
        <f t="shared" si="27"/>
        <v>0</v>
      </c>
      <c r="R20" s="35">
        <f t="shared" ref="R20:CC20" si="28">Q24</f>
        <v>0</v>
      </c>
      <c r="S20" s="35">
        <f t="shared" si="28"/>
        <v>0</v>
      </c>
      <c r="T20" s="35">
        <f t="shared" si="28"/>
        <v>0</v>
      </c>
      <c r="U20" s="35">
        <f t="shared" si="28"/>
        <v>0</v>
      </c>
      <c r="V20" s="35">
        <f t="shared" si="28"/>
        <v>0</v>
      </c>
      <c r="W20" s="35">
        <f t="shared" si="28"/>
        <v>0</v>
      </c>
      <c r="X20" s="35">
        <f t="shared" si="28"/>
        <v>0</v>
      </c>
      <c r="Y20" s="35">
        <f t="shared" si="28"/>
        <v>0</v>
      </c>
      <c r="Z20" s="35">
        <f t="shared" si="28"/>
        <v>0</v>
      </c>
      <c r="AA20" s="35">
        <f t="shared" si="28"/>
        <v>0</v>
      </c>
      <c r="AB20" s="35">
        <f t="shared" si="28"/>
        <v>0</v>
      </c>
      <c r="AC20" s="35">
        <f t="shared" si="28"/>
        <v>0</v>
      </c>
      <c r="AD20" s="35">
        <f t="shared" si="28"/>
        <v>0</v>
      </c>
      <c r="AE20" s="35">
        <f t="shared" si="28"/>
        <v>6</v>
      </c>
      <c r="AF20" s="35">
        <f t="shared" si="28"/>
        <v>11.8</v>
      </c>
      <c r="AG20" s="35">
        <f t="shared" si="28"/>
        <v>14.156666666666666</v>
      </c>
      <c r="AH20" s="35">
        <f t="shared" si="28"/>
        <v>16.434777777777779</v>
      </c>
      <c r="AI20" s="35">
        <f t="shared" si="28"/>
        <v>18.636951851851851</v>
      </c>
      <c r="AJ20" s="35">
        <f t="shared" si="28"/>
        <v>20.765720123456788</v>
      </c>
      <c r="AK20" s="35">
        <f t="shared" si="28"/>
        <v>22.823529452674894</v>
      </c>
      <c r="AL20" s="35">
        <f t="shared" si="28"/>
        <v>24.812745137585729</v>
      </c>
      <c r="AM20" s="35">
        <f t="shared" si="28"/>
        <v>26.735653632999536</v>
      </c>
      <c r="AN20" s="35">
        <f t="shared" si="28"/>
        <v>28.594465178566217</v>
      </c>
      <c r="AO20" s="35">
        <f t="shared" si="28"/>
        <v>30.391316339280678</v>
      </c>
      <c r="AP20" s="35">
        <f t="shared" si="28"/>
        <v>32.128272461304654</v>
      </c>
      <c r="AQ20" s="35">
        <f t="shared" si="28"/>
        <v>33.807330045927834</v>
      </c>
      <c r="AR20" s="35">
        <f t="shared" si="28"/>
        <v>35.430419044396906</v>
      </c>
      <c r="AS20" s="35">
        <f t="shared" si="28"/>
        <v>36.999405076250341</v>
      </c>
      <c r="AT20" s="35">
        <f t="shared" si="28"/>
        <v>38.516091573708664</v>
      </c>
      <c r="AU20" s="35">
        <f t="shared" si="28"/>
        <v>39.982221854585042</v>
      </c>
      <c r="AV20" s="35">
        <f t="shared" si="28"/>
        <v>41.399481126098877</v>
      </c>
      <c r="AW20" s="35">
        <f t="shared" si="28"/>
        <v>42.769498421895584</v>
      </c>
      <c r="AX20" s="35">
        <f t="shared" si="28"/>
        <v>44.093848474499062</v>
      </c>
      <c r="AY20" s="35">
        <f t="shared" si="28"/>
        <v>45.37405352534909</v>
      </c>
      <c r="AZ20" s="35">
        <f t="shared" si="28"/>
        <v>46.61158507450412</v>
      </c>
      <c r="BA20" s="35">
        <f t="shared" si="28"/>
        <v>47.807865572020653</v>
      </c>
      <c r="BB20" s="35">
        <f t="shared" si="28"/>
        <v>48.964270052953296</v>
      </c>
      <c r="BC20" s="35">
        <f t="shared" si="28"/>
        <v>50.082127717854853</v>
      </c>
      <c r="BD20" s="35">
        <f t="shared" si="28"/>
        <v>51.162723460593021</v>
      </c>
      <c r="BE20" s="35">
        <f t="shared" si="28"/>
        <v>52.207299345239917</v>
      </c>
      <c r="BF20" s="35">
        <f t="shared" si="28"/>
        <v>53.217056033731922</v>
      </c>
      <c r="BG20" s="35">
        <f t="shared" si="28"/>
        <v>54.193154165940854</v>
      </c>
      <c r="BH20" s="35">
        <f t="shared" si="28"/>
        <v>55.136715693742822</v>
      </c>
      <c r="BI20" s="35">
        <f t="shared" si="28"/>
        <v>55.800000000000004</v>
      </c>
      <c r="BJ20" s="35">
        <f t="shared" si="28"/>
        <v>55.800000000000004</v>
      </c>
      <c r="BK20" s="35">
        <f t="shared" si="28"/>
        <v>55.800000000000004</v>
      </c>
      <c r="BL20" s="35">
        <f t="shared" si="28"/>
        <v>55.800000000000004</v>
      </c>
      <c r="BM20" s="35">
        <f t="shared" si="28"/>
        <v>55.800000000000004</v>
      </c>
      <c r="BN20" s="35">
        <f t="shared" si="28"/>
        <v>55.800000000000004</v>
      </c>
      <c r="BO20" s="35">
        <f t="shared" si="28"/>
        <v>55.800000000000004</v>
      </c>
      <c r="BP20" s="35">
        <f t="shared" si="28"/>
        <v>55.800000000000004</v>
      </c>
      <c r="BQ20" s="35">
        <f t="shared" si="28"/>
        <v>55.800000000000004</v>
      </c>
      <c r="BR20" s="35">
        <f t="shared" si="28"/>
        <v>55.800000000000004</v>
      </c>
      <c r="BS20" s="35">
        <f t="shared" si="28"/>
        <v>55.800000000000004</v>
      </c>
      <c r="BT20" s="35">
        <f t="shared" si="28"/>
        <v>55.800000000000004</v>
      </c>
      <c r="BU20" s="35">
        <f t="shared" si="28"/>
        <v>55.800000000000004</v>
      </c>
      <c r="BV20" s="35">
        <f t="shared" si="28"/>
        <v>55.800000000000004</v>
      </c>
      <c r="BW20" s="35">
        <f t="shared" si="28"/>
        <v>55.800000000000004</v>
      </c>
      <c r="BX20" s="35">
        <f t="shared" si="28"/>
        <v>55.800000000000004</v>
      </c>
      <c r="BY20" s="35">
        <f t="shared" si="28"/>
        <v>55.800000000000004</v>
      </c>
      <c r="BZ20" s="35">
        <f t="shared" si="28"/>
        <v>55.800000000000004</v>
      </c>
      <c r="CA20" s="35">
        <f t="shared" si="28"/>
        <v>55.800000000000004</v>
      </c>
      <c r="CB20" s="35">
        <f t="shared" si="28"/>
        <v>55.800000000000004</v>
      </c>
      <c r="CC20" s="35">
        <f t="shared" si="28"/>
        <v>55.800000000000004</v>
      </c>
      <c r="CD20" s="35">
        <f t="shared" ref="CD20:DV20" si="29">CC24</f>
        <v>55.800000000000004</v>
      </c>
      <c r="CE20" s="35">
        <f t="shared" si="29"/>
        <v>55.800000000000004</v>
      </c>
      <c r="CF20" s="35">
        <f t="shared" si="29"/>
        <v>55.800000000000004</v>
      </c>
      <c r="CG20" s="35">
        <f t="shared" si="29"/>
        <v>55.800000000000004</v>
      </c>
      <c r="CH20" s="35">
        <f t="shared" si="29"/>
        <v>55.800000000000004</v>
      </c>
      <c r="CI20" s="35">
        <f t="shared" si="29"/>
        <v>55.800000000000004</v>
      </c>
      <c r="CJ20" s="35">
        <f t="shared" si="29"/>
        <v>55.800000000000004</v>
      </c>
      <c r="CK20" s="35">
        <f t="shared" si="29"/>
        <v>55.800000000000004</v>
      </c>
      <c r="CL20" s="35">
        <f t="shared" si="29"/>
        <v>55.800000000000004</v>
      </c>
      <c r="CM20" s="35">
        <f t="shared" si="29"/>
        <v>55.800000000000004</v>
      </c>
      <c r="CN20" s="35">
        <f t="shared" si="29"/>
        <v>55.800000000000004</v>
      </c>
      <c r="CO20" s="35">
        <f t="shared" si="29"/>
        <v>55.800000000000004</v>
      </c>
      <c r="CP20" s="35">
        <f t="shared" si="29"/>
        <v>55.800000000000004</v>
      </c>
      <c r="CQ20" s="35">
        <f t="shared" si="29"/>
        <v>55.800000000000004</v>
      </c>
      <c r="CR20" s="35">
        <f t="shared" si="29"/>
        <v>55.800000000000004</v>
      </c>
      <c r="CS20" s="35">
        <f t="shared" si="29"/>
        <v>55.800000000000004</v>
      </c>
      <c r="CT20" s="35">
        <f t="shared" si="29"/>
        <v>55.800000000000004</v>
      </c>
      <c r="CU20" s="35">
        <f t="shared" si="29"/>
        <v>55.800000000000004</v>
      </c>
      <c r="CV20" s="35">
        <f t="shared" si="29"/>
        <v>55.800000000000004</v>
      </c>
      <c r="CW20" s="35">
        <f t="shared" si="29"/>
        <v>55.800000000000004</v>
      </c>
      <c r="CX20" s="35">
        <f t="shared" si="29"/>
        <v>55.800000000000004</v>
      </c>
      <c r="CY20" s="35">
        <f t="shared" si="29"/>
        <v>55.800000000000004</v>
      </c>
      <c r="CZ20" s="35">
        <f t="shared" si="29"/>
        <v>55.800000000000004</v>
      </c>
      <c r="DA20" s="35">
        <f t="shared" si="29"/>
        <v>55.800000000000004</v>
      </c>
      <c r="DB20" s="35">
        <f t="shared" si="29"/>
        <v>55.800000000000004</v>
      </c>
      <c r="DC20" s="35">
        <f t="shared" si="29"/>
        <v>55.800000000000004</v>
      </c>
      <c r="DD20" s="35">
        <f t="shared" si="29"/>
        <v>55.800000000000004</v>
      </c>
      <c r="DE20" s="35">
        <f t="shared" si="29"/>
        <v>55.800000000000004</v>
      </c>
      <c r="DF20" s="35">
        <f t="shared" si="29"/>
        <v>55.800000000000004</v>
      </c>
      <c r="DG20" s="35">
        <f t="shared" si="29"/>
        <v>55.800000000000004</v>
      </c>
      <c r="DH20" s="35">
        <f t="shared" si="29"/>
        <v>55.800000000000004</v>
      </c>
      <c r="DI20" s="35">
        <f t="shared" si="29"/>
        <v>55.800000000000004</v>
      </c>
      <c r="DJ20" s="35">
        <f t="shared" si="29"/>
        <v>55.800000000000004</v>
      </c>
      <c r="DK20" s="35">
        <f t="shared" si="29"/>
        <v>55.800000000000004</v>
      </c>
      <c r="DL20" s="35">
        <f t="shared" si="29"/>
        <v>55.800000000000004</v>
      </c>
      <c r="DM20" s="35">
        <f t="shared" si="29"/>
        <v>55.800000000000004</v>
      </c>
      <c r="DN20" s="35">
        <f t="shared" si="29"/>
        <v>55.800000000000004</v>
      </c>
      <c r="DO20" s="35">
        <f t="shared" si="29"/>
        <v>55.800000000000004</v>
      </c>
      <c r="DP20" s="35">
        <f t="shared" si="29"/>
        <v>55.800000000000004</v>
      </c>
      <c r="DQ20" s="35">
        <f t="shared" si="29"/>
        <v>55.800000000000004</v>
      </c>
      <c r="DR20" s="35">
        <f t="shared" si="29"/>
        <v>55.800000000000004</v>
      </c>
      <c r="DS20" s="35">
        <f t="shared" si="29"/>
        <v>55.800000000000004</v>
      </c>
      <c r="DT20" s="35">
        <f t="shared" si="29"/>
        <v>55.800000000000004</v>
      </c>
      <c r="DU20" s="35">
        <f t="shared" si="29"/>
        <v>55.800000000000004</v>
      </c>
      <c r="DV20" s="35">
        <f t="shared" si="29"/>
        <v>55.800000000000004</v>
      </c>
    </row>
    <row r="21" spans="5:126">
      <c r="E21" s="1" t="s">
        <v>113</v>
      </c>
      <c r="F21" s="35">
        <f>IF(F$8&lt;EOMONTH(Assumptions!$D$20,0),0,IF(Revenue!F$8=EOMONTH(Assumptions!$D$20,0),Assumptions!$H$16*Assumptions!$E$57,IF(F$8=EOMONTH(Assumptions!$D$20,1),Assumptions!$I$16*Assumptions!$E$57,IF((F20-F22)&lt;Assumptions!$I$57,MIN(Assumptions!$K$57,(Assumptions!$I$57-(Revenue!F20-Revenue!F22))),0))))</f>
        <v>0</v>
      </c>
      <c r="G21" s="35">
        <f>IF(G$8&lt;EOMONTH(Assumptions!$D$20,0),0,IF(Revenue!G$8=EOMONTH(Assumptions!$D$20,0),Assumptions!$H$16*Assumptions!$E$57,IF(G$8=EOMONTH(Assumptions!$D$20,1),Assumptions!$I$16*Assumptions!$E$57,IF((G20-G22)&lt;Assumptions!$I$57,MIN(Assumptions!$K$57,(Assumptions!$I$57-(Revenue!G20-Revenue!G22))),0))))</f>
        <v>0</v>
      </c>
      <c r="H21" s="35">
        <f>IF(H$8&lt;EOMONTH(Assumptions!$D$20,0),0,IF(Revenue!H$8=EOMONTH(Assumptions!$D$20,0),Assumptions!$H$16*Assumptions!$E$57,IF(H$8=EOMONTH(Assumptions!$D$20,1),Assumptions!$I$16*Assumptions!$E$57,IF((H20-H22)&lt;Assumptions!$I$57,MIN(Assumptions!$K$57,(Assumptions!$I$57-(Revenue!H20-Revenue!H22))),0))))</f>
        <v>0</v>
      </c>
      <c r="I21" s="35">
        <f>IF(I$8&lt;EOMONTH(Assumptions!$D$20,0),0,IF(Revenue!I$8=EOMONTH(Assumptions!$D$20,0),Assumptions!$H$16*Assumptions!$E$57,IF(I$8=EOMONTH(Assumptions!$D$20,1),Assumptions!$I$16*Assumptions!$E$57,IF((I20-I22)&lt;Assumptions!$I$57,MIN(Assumptions!$K$57,(Assumptions!$I$57-(Revenue!I20-Revenue!I22))),0))))</f>
        <v>0</v>
      </c>
      <c r="J21" s="35">
        <f>IF(J$8&lt;EOMONTH(Assumptions!$D$20,0),0,IF(Revenue!J$8=EOMONTH(Assumptions!$D$20,0),Assumptions!$H$16*Assumptions!$E$57,IF(J$8=EOMONTH(Assumptions!$D$20,1),Assumptions!$I$16*Assumptions!$E$57,IF((J20-J22)&lt;Assumptions!$I$57,MIN(Assumptions!$K$57,(Assumptions!$I$57-(Revenue!J20-Revenue!J22))),0))))</f>
        <v>0</v>
      </c>
      <c r="K21" s="35">
        <f>IF(K$8&lt;EOMONTH(Assumptions!$D$20,0),0,IF(Revenue!K$8=EOMONTH(Assumptions!$D$20,0),Assumptions!$H$16*Assumptions!$E$57,IF(K$8=EOMONTH(Assumptions!$D$20,1),Assumptions!$I$16*Assumptions!$E$57,IF((K20-K22)&lt;Assumptions!$I$57,MIN(Assumptions!$K$57,(Assumptions!$I$57-(Revenue!K20-Revenue!K22))),0))))</f>
        <v>0</v>
      </c>
      <c r="L21" s="35">
        <f>IF(L$8&lt;EOMONTH(Assumptions!$D$20,0),0,IF(Revenue!L$8=EOMONTH(Assumptions!$D$20,0),Assumptions!$H$16*Assumptions!$E$57,IF(L$8=EOMONTH(Assumptions!$D$20,1),Assumptions!$I$16*Assumptions!$E$57,IF((L20-L22)&lt;Assumptions!$I$57,MIN(Assumptions!$K$57,(Assumptions!$I$57-(Revenue!L20-Revenue!L22))),0))))</f>
        <v>0</v>
      </c>
      <c r="M21" s="35">
        <f>IF(M$8&lt;EOMONTH(Assumptions!$D$20,0),0,IF(Revenue!M$8=EOMONTH(Assumptions!$D$20,0),Assumptions!$H$16*Assumptions!$E$57,IF(M$8=EOMONTH(Assumptions!$D$20,1),Assumptions!$I$16*Assumptions!$E$57,IF((M20-M22)&lt;Assumptions!$I$57,MIN(Assumptions!$K$57,(Assumptions!$I$57-(Revenue!M20-Revenue!M22))),0))))</f>
        <v>0</v>
      </c>
      <c r="N21" s="35">
        <f>IF(N$8&lt;EOMONTH(Assumptions!$D$20,0),0,IF(Revenue!N$8=EOMONTH(Assumptions!$D$20,0),Assumptions!$H$16*Assumptions!$E$57,IF(N$8=EOMONTH(Assumptions!$D$20,1),Assumptions!$I$16*Assumptions!$E$57,IF((N20-N22)&lt;Assumptions!$I$57,MIN(Assumptions!$K$57,(Assumptions!$I$57-(Revenue!N20-Revenue!N22))),0))))</f>
        <v>0</v>
      </c>
      <c r="O21" s="35">
        <f>IF(O$8&lt;EOMONTH(Assumptions!$D$20,0),0,IF(Revenue!O$8=EOMONTH(Assumptions!$D$20,0),Assumptions!$H$16*Assumptions!$E$57,IF(O$8=EOMONTH(Assumptions!$D$20,1),Assumptions!$I$16*Assumptions!$E$57,IF((O20-O22)&lt;Assumptions!$I$57,MIN(Assumptions!$K$57,(Assumptions!$I$57-(Revenue!O20-Revenue!O22))),0))))</f>
        <v>0</v>
      </c>
      <c r="P21" s="35">
        <f>IF(P$8&lt;EOMONTH(Assumptions!$D$20,0),0,IF(Revenue!P$8=EOMONTH(Assumptions!$D$20,0),Assumptions!$H$16*Assumptions!$E$57,IF(P$8=EOMONTH(Assumptions!$D$20,1),Assumptions!$I$16*Assumptions!$E$57,IF((P20-P22)&lt;Assumptions!$I$57,MIN(Assumptions!$K$57,(Assumptions!$I$57-(Revenue!P20-Revenue!P22))),0))))</f>
        <v>0</v>
      </c>
      <c r="Q21" s="35">
        <f>IF(Q$8&lt;EOMONTH(Assumptions!$D$20,0),0,IF(Revenue!Q$8=EOMONTH(Assumptions!$D$20,0),Assumptions!$H$16*Assumptions!$E$57,IF(Q$8=EOMONTH(Assumptions!$D$20,1),Assumptions!$I$16*Assumptions!$E$57,IF((Q20-Q22)&lt;Assumptions!$I$57,MIN(Assumptions!$K$57,(Assumptions!$I$57-(Revenue!Q20-Revenue!Q22))),0))))</f>
        <v>0</v>
      </c>
      <c r="R21" s="35">
        <f>IF(R$8&lt;EOMONTH(Assumptions!$D$20,0),0,IF(Revenue!R$8=EOMONTH(Assumptions!$D$20,0),Assumptions!$H$16*Assumptions!$E$57,IF(R$8=EOMONTH(Assumptions!$D$20,1),Assumptions!$I$16*Assumptions!$E$57,IF((R20-R22)&lt;Assumptions!$I$57,MIN(Assumptions!$K$57,(Assumptions!$I$57-(Revenue!R20-Revenue!R22))),0))))</f>
        <v>0</v>
      </c>
      <c r="S21" s="35">
        <f>IF(S$8&lt;EOMONTH(Assumptions!$D$20,0),0,IF(Revenue!S$8=EOMONTH(Assumptions!$D$20,0),Assumptions!$H$16*Assumptions!$E$57,IF(S$8=EOMONTH(Assumptions!$D$20,1),Assumptions!$I$16*Assumptions!$E$57,IF((S20-S22)&lt;Assumptions!$I$57,MIN(Assumptions!$K$57,(Assumptions!$I$57-(Revenue!S20-Revenue!S22))),0))))</f>
        <v>0</v>
      </c>
      <c r="T21" s="35">
        <f>IF(T$8&lt;EOMONTH(Assumptions!$D$20,0),0,IF(Revenue!T$8=EOMONTH(Assumptions!$D$20,0),Assumptions!$H$16*Assumptions!$E$57,IF(T$8=EOMONTH(Assumptions!$D$20,1),Assumptions!$I$16*Assumptions!$E$57,IF((T20-T22)&lt;Assumptions!$I$57,MIN(Assumptions!$K$57,(Assumptions!$I$57-(Revenue!T20-Revenue!T22))),0))))</f>
        <v>0</v>
      </c>
      <c r="U21" s="35">
        <f>IF(U$8&lt;EOMONTH(Assumptions!$D$20,0),0,IF(Revenue!U$8=EOMONTH(Assumptions!$D$20,0),Assumptions!$H$16*Assumptions!$E$57,IF(U$8=EOMONTH(Assumptions!$D$20,1),Assumptions!$I$16*Assumptions!$E$57,IF((U20-U22)&lt;Assumptions!$I$57,MIN(Assumptions!$K$57,(Assumptions!$I$57-(Revenue!U20-Revenue!U22))),0))))</f>
        <v>0</v>
      </c>
      <c r="V21" s="35">
        <f>IF(V$8&lt;EOMONTH(Assumptions!$D$20,0),0,IF(Revenue!V$8=EOMONTH(Assumptions!$D$20,0),Assumptions!$H$16*Assumptions!$E$57,IF(V$8=EOMONTH(Assumptions!$D$20,1),Assumptions!$I$16*Assumptions!$E$57,IF((V20-V22)&lt;Assumptions!$I$57,MIN(Assumptions!$K$57,(Assumptions!$I$57-(Revenue!V20-Revenue!V22))),0))))</f>
        <v>0</v>
      </c>
      <c r="W21" s="35">
        <f>IF(W$8&lt;EOMONTH(Assumptions!$D$20,0),0,IF(Revenue!W$8=EOMONTH(Assumptions!$D$20,0),Assumptions!$H$16*Assumptions!$E$57,IF(W$8=EOMONTH(Assumptions!$D$20,1),Assumptions!$I$16*Assumptions!$E$57,IF((W20-W22)&lt;Assumptions!$I$57,MIN(Assumptions!$K$57,(Assumptions!$I$57-(Revenue!W20-Revenue!W22))),0))))</f>
        <v>0</v>
      </c>
      <c r="X21" s="35">
        <f>IF(X$8&lt;EOMONTH(Assumptions!$D$20,0),0,IF(Revenue!X$8=EOMONTH(Assumptions!$D$20,0),Assumptions!$H$16*Assumptions!$E$57,IF(X$8=EOMONTH(Assumptions!$D$20,1),Assumptions!$I$16*Assumptions!$E$57,IF((X20-X22)&lt;Assumptions!$I$57,MIN(Assumptions!$K$57,(Assumptions!$I$57-(Revenue!X20-Revenue!X22))),0))))</f>
        <v>0</v>
      </c>
      <c r="Y21" s="35">
        <f>IF(Y$8&lt;EOMONTH(Assumptions!$D$20,0),0,IF(Revenue!Y$8=EOMONTH(Assumptions!$D$20,0),Assumptions!$H$16*Assumptions!$E$57,IF(Y$8=EOMONTH(Assumptions!$D$20,1),Assumptions!$I$16*Assumptions!$E$57,IF((Y20-Y22)&lt;Assumptions!$I$57,MIN(Assumptions!$K$57,(Assumptions!$I$57-(Revenue!Y20-Revenue!Y22))),0))))</f>
        <v>0</v>
      </c>
      <c r="Z21" s="35">
        <f>IF(Z$8&lt;EOMONTH(Assumptions!$D$20,0),0,IF(Revenue!Z$8=EOMONTH(Assumptions!$D$20,0),Assumptions!$H$16*Assumptions!$E$57,IF(Z$8=EOMONTH(Assumptions!$D$20,1),Assumptions!$I$16*Assumptions!$E$57,IF((Z20-Z22)&lt;Assumptions!$I$57,MIN(Assumptions!$K$57,(Assumptions!$I$57-(Revenue!Z20-Revenue!Z22))),0))))</f>
        <v>0</v>
      </c>
      <c r="AA21" s="35">
        <f>IF(AA$8&lt;EOMONTH(Assumptions!$D$20,0),0,IF(Revenue!AA$8=EOMONTH(Assumptions!$D$20,0),Assumptions!$H$16*Assumptions!$E$57,IF(AA$8=EOMONTH(Assumptions!$D$20,1),Assumptions!$I$16*Assumptions!$E$57,IF((AA20-AA22)&lt;Assumptions!$I$57,MIN(Assumptions!$K$57,(Assumptions!$I$57-(Revenue!AA20-Revenue!AA22))),0))))</f>
        <v>0</v>
      </c>
      <c r="AB21" s="35">
        <f>IF(AB$8&lt;EOMONTH(Assumptions!$D$20,0),0,IF(Revenue!AB$8=EOMONTH(Assumptions!$D$20,0),Assumptions!$H$16*Assumptions!$E$57,IF(AB$8=EOMONTH(Assumptions!$D$20,1),Assumptions!$I$16*Assumptions!$E$57,IF((AB20-AB22)&lt;Assumptions!$I$57,MIN(Assumptions!$K$57,(Assumptions!$I$57-(Revenue!AB20-Revenue!AB22))),0))))</f>
        <v>0</v>
      </c>
      <c r="AC21" s="35">
        <f>IF(AC$8&lt;EOMONTH(Assumptions!$D$20,0),0,IF(Revenue!AC$8=EOMONTH(Assumptions!$D$20,0),Assumptions!$H$16*Assumptions!$E$57,IF(AC$8=EOMONTH(Assumptions!$D$20,1),Assumptions!$I$16*Assumptions!$E$57,IF((AC20-AC22)&lt;Assumptions!$I$57,MIN(Assumptions!$K$57,(Assumptions!$I$57-(Revenue!AC20-Revenue!AC22))),0))))</f>
        <v>0</v>
      </c>
      <c r="AD21" s="35">
        <f>IF(AD$8&lt;EOMONTH(Assumptions!$D$20,0),0,IF(Revenue!AD$8=EOMONTH(Assumptions!$D$20,0),Assumptions!$H$16*Assumptions!$E$57,IF(AD$8=EOMONTH(Assumptions!$D$20,1),Assumptions!$I$16*Assumptions!$E$57,IF((AD20-AD22)&lt;Assumptions!$I$57,MIN(Assumptions!$K$57,(Assumptions!$I$57-(Revenue!AD20-Revenue!AD22))),0))))</f>
        <v>6</v>
      </c>
      <c r="AE21" s="35">
        <f>IF(AE$8&lt;EOMONTH(Assumptions!$D$20,0),0,IF(Revenue!AE$8=EOMONTH(Assumptions!$D$20,0),Assumptions!$H$16*Assumptions!$E$57,IF(AE$8=EOMONTH(Assumptions!$D$20,1),Assumptions!$I$16*Assumptions!$E$57,IF((AE20-AE22)&lt;Assumptions!$I$57,MIN(Assumptions!$K$57,(Assumptions!$I$57-(Revenue!AE20-Revenue!AE22))),0))))</f>
        <v>6</v>
      </c>
      <c r="AF21" s="35">
        <f>IF(AF$8&lt;EOMONTH(Assumptions!$D$20,0),0,IF(Revenue!AF$8=EOMONTH(Assumptions!$D$20,0),Assumptions!$H$16*Assumptions!$E$57,IF(AF$8=EOMONTH(Assumptions!$D$20,1),Assumptions!$I$16*Assumptions!$E$57,IF((AF20-AF22)&lt;Assumptions!$I$57,MIN(Assumptions!$K$57,(Assumptions!$I$57-(Revenue!AF20-Revenue!AF22))),0))))</f>
        <v>2.75</v>
      </c>
      <c r="AG21" s="35">
        <f>IF(AG$8&lt;EOMONTH(Assumptions!$D$20,0),0,IF(Revenue!AG$8=EOMONTH(Assumptions!$D$20,0),Assumptions!$H$16*Assumptions!$E$57,IF(AG$8=EOMONTH(Assumptions!$D$20,1),Assumptions!$I$16*Assumptions!$E$57,IF((AG20-AG22)&lt;Assumptions!$I$57,MIN(Assumptions!$K$57,(Assumptions!$I$57-(Revenue!AG20-Revenue!AG22))),0))))</f>
        <v>2.75</v>
      </c>
      <c r="AH21" s="35">
        <f>IF(AH$8&lt;EOMONTH(Assumptions!$D$20,0),0,IF(Revenue!AH$8=EOMONTH(Assumptions!$D$20,0),Assumptions!$H$16*Assumptions!$E$57,IF(AH$8=EOMONTH(Assumptions!$D$20,1),Assumptions!$I$16*Assumptions!$E$57,IF((AH20-AH22)&lt;Assumptions!$I$57,MIN(Assumptions!$K$57,(Assumptions!$I$57-(Revenue!AH20-Revenue!AH22))),0))))</f>
        <v>2.75</v>
      </c>
      <c r="AI21" s="35">
        <f>IF(AI$8&lt;EOMONTH(Assumptions!$D$20,0),0,IF(Revenue!AI$8=EOMONTH(Assumptions!$D$20,0),Assumptions!$H$16*Assumptions!$E$57,IF(AI$8=EOMONTH(Assumptions!$D$20,1),Assumptions!$I$16*Assumptions!$E$57,IF((AI20-AI22)&lt;Assumptions!$I$57,MIN(Assumptions!$K$57,(Assumptions!$I$57-(Revenue!AI20-Revenue!AI22))),0))))</f>
        <v>2.75</v>
      </c>
      <c r="AJ21" s="35">
        <f>IF(AJ$8&lt;EOMONTH(Assumptions!$D$20,0),0,IF(Revenue!AJ$8=EOMONTH(Assumptions!$D$20,0),Assumptions!$H$16*Assumptions!$E$57,IF(AJ$8=EOMONTH(Assumptions!$D$20,1),Assumptions!$I$16*Assumptions!$E$57,IF((AJ20-AJ22)&lt;Assumptions!$I$57,MIN(Assumptions!$K$57,(Assumptions!$I$57-(Revenue!AJ20-Revenue!AJ22))),0))))</f>
        <v>2.75</v>
      </c>
      <c r="AK21" s="35">
        <f>IF(AK$8&lt;EOMONTH(Assumptions!$D$20,0),0,IF(Revenue!AK$8=EOMONTH(Assumptions!$D$20,0),Assumptions!$H$16*Assumptions!$E$57,IF(AK$8=EOMONTH(Assumptions!$D$20,1),Assumptions!$I$16*Assumptions!$E$57,IF((AK20-AK22)&lt;Assumptions!$I$57,MIN(Assumptions!$K$57,(Assumptions!$I$57-(Revenue!AK20-Revenue!AK22))),0))))</f>
        <v>2.75</v>
      </c>
      <c r="AL21" s="35">
        <f>IF(AL$8&lt;EOMONTH(Assumptions!$D$20,0),0,IF(Revenue!AL$8=EOMONTH(Assumptions!$D$20,0),Assumptions!$H$16*Assumptions!$E$57,IF(AL$8=EOMONTH(Assumptions!$D$20,1),Assumptions!$I$16*Assumptions!$E$57,IF((AL20-AL22)&lt;Assumptions!$I$57,MIN(Assumptions!$K$57,(Assumptions!$I$57-(Revenue!AL20-Revenue!AL22))),0))))</f>
        <v>2.75</v>
      </c>
      <c r="AM21" s="35">
        <f>IF(AM$8&lt;EOMONTH(Assumptions!$D$20,0),0,IF(Revenue!AM$8=EOMONTH(Assumptions!$D$20,0),Assumptions!$H$16*Assumptions!$E$57,IF(AM$8=EOMONTH(Assumptions!$D$20,1),Assumptions!$I$16*Assumptions!$E$57,IF((AM20-AM22)&lt;Assumptions!$I$57,MIN(Assumptions!$K$57,(Assumptions!$I$57-(Revenue!AM20-Revenue!AM22))),0))))</f>
        <v>2.75</v>
      </c>
      <c r="AN21" s="35">
        <f>IF(AN$8&lt;EOMONTH(Assumptions!$D$20,0),0,IF(Revenue!AN$8=EOMONTH(Assumptions!$D$20,0),Assumptions!$H$16*Assumptions!$E$57,IF(AN$8=EOMONTH(Assumptions!$D$20,1),Assumptions!$I$16*Assumptions!$E$57,IF((AN20-AN22)&lt;Assumptions!$I$57,MIN(Assumptions!$K$57,(Assumptions!$I$57-(Revenue!AN20-Revenue!AN22))),0))))</f>
        <v>2.75</v>
      </c>
      <c r="AO21" s="35">
        <f>IF(AO$8&lt;EOMONTH(Assumptions!$D$20,0),0,IF(Revenue!AO$8=EOMONTH(Assumptions!$D$20,0),Assumptions!$H$16*Assumptions!$E$57,IF(AO$8=EOMONTH(Assumptions!$D$20,1),Assumptions!$I$16*Assumptions!$E$57,IF((AO20-AO22)&lt;Assumptions!$I$57,MIN(Assumptions!$K$57,(Assumptions!$I$57-(Revenue!AO20-Revenue!AO22))),0))))</f>
        <v>2.75</v>
      </c>
      <c r="AP21" s="35">
        <f>IF(AP$8&lt;EOMONTH(Assumptions!$D$20,0),0,IF(Revenue!AP$8=EOMONTH(Assumptions!$D$20,0),Assumptions!$H$16*Assumptions!$E$57,IF(AP$8=EOMONTH(Assumptions!$D$20,1),Assumptions!$I$16*Assumptions!$E$57,IF((AP20-AP22)&lt;Assumptions!$I$57,MIN(Assumptions!$K$57,(Assumptions!$I$57-(Revenue!AP20-Revenue!AP22))),0))))</f>
        <v>2.75</v>
      </c>
      <c r="AQ21" s="35">
        <f>IF(AQ$8&lt;EOMONTH(Assumptions!$D$20,0),0,IF(Revenue!AQ$8=EOMONTH(Assumptions!$D$20,0),Assumptions!$H$16*Assumptions!$E$57,IF(AQ$8=EOMONTH(Assumptions!$D$20,1),Assumptions!$I$16*Assumptions!$E$57,IF((AQ20-AQ22)&lt;Assumptions!$I$57,MIN(Assumptions!$K$57,(Assumptions!$I$57-(Revenue!AQ20-Revenue!AQ22))),0))))</f>
        <v>2.75</v>
      </c>
      <c r="AR21" s="35">
        <f>IF(AR$8&lt;EOMONTH(Assumptions!$D$20,0),0,IF(Revenue!AR$8=EOMONTH(Assumptions!$D$20,0),Assumptions!$H$16*Assumptions!$E$57,IF(AR$8=EOMONTH(Assumptions!$D$20,1),Assumptions!$I$16*Assumptions!$E$57,IF((AR20-AR22)&lt;Assumptions!$I$57,MIN(Assumptions!$K$57,(Assumptions!$I$57-(Revenue!AR20-Revenue!AR22))),0))))</f>
        <v>2.75</v>
      </c>
      <c r="AS21" s="35">
        <f>IF(AS$8&lt;EOMONTH(Assumptions!$D$20,0),0,IF(Revenue!AS$8=EOMONTH(Assumptions!$D$20,0),Assumptions!$H$16*Assumptions!$E$57,IF(AS$8=EOMONTH(Assumptions!$D$20,1),Assumptions!$I$16*Assumptions!$E$57,IF((AS20-AS22)&lt;Assumptions!$I$57,MIN(Assumptions!$K$57,(Assumptions!$I$57-(Revenue!AS20-Revenue!AS22))),0))))</f>
        <v>2.75</v>
      </c>
      <c r="AT21" s="35">
        <f>IF(AT$8&lt;EOMONTH(Assumptions!$D$20,0),0,IF(Revenue!AT$8=EOMONTH(Assumptions!$D$20,0),Assumptions!$H$16*Assumptions!$E$57,IF(AT$8=EOMONTH(Assumptions!$D$20,1),Assumptions!$I$16*Assumptions!$E$57,IF((AT20-AT22)&lt;Assumptions!$I$57,MIN(Assumptions!$K$57,(Assumptions!$I$57-(Revenue!AT20-Revenue!AT22))),0))))</f>
        <v>2.75</v>
      </c>
      <c r="AU21" s="35">
        <f>IF(AU$8&lt;EOMONTH(Assumptions!$D$20,0),0,IF(Revenue!AU$8=EOMONTH(Assumptions!$D$20,0),Assumptions!$H$16*Assumptions!$E$57,IF(AU$8=EOMONTH(Assumptions!$D$20,1),Assumptions!$I$16*Assumptions!$E$57,IF((AU20-AU22)&lt;Assumptions!$I$57,MIN(Assumptions!$K$57,(Assumptions!$I$57-(Revenue!AU20-Revenue!AU22))),0))))</f>
        <v>2.75</v>
      </c>
      <c r="AV21" s="35">
        <f>IF(AV$8&lt;EOMONTH(Assumptions!$D$20,0),0,IF(Revenue!AV$8=EOMONTH(Assumptions!$D$20,0),Assumptions!$H$16*Assumptions!$E$57,IF(AV$8=EOMONTH(Assumptions!$D$20,1),Assumptions!$I$16*Assumptions!$E$57,IF((AV20-AV22)&lt;Assumptions!$I$57,MIN(Assumptions!$K$57,(Assumptions!$I$57-(Revenue!AV20-Revenue!AV22))),0))))</f>
        <v>2.75</v>
      </c>
      <c r="AW21" s="35">
        <f>IF(AW$8&lt;EOMONTH(Assumptions!$D$20,0),0,IF(Revenue!AW$8=EOMONTH(Assumptions!$D$20,0),Assumptions!$H$16*Assumptions!$E$57,IF(AW$8=EOMONTH(Assumptions!$D$20,1),Assumptions!$I$16*Assumptions!$E$57,IF((AW20-AW22)&lt;Assumptions!$I$57,MIN(Assumptions!$K$57,(Assumptions!$I$57-(Revenue!AW20-Revenue!AW22))),0))))</f>
        <v>2.75</v>
      </c>
      <c r="AX21" s="35">
        <f>IF(AX$8&lt;EOMONTH(Assumptions!$D$20,0),0,IF(Revenue!AX$8=EOMONTH(Assumptions!$D$20,0),Assumptions!$H$16*Assumptions!$E$57,IF(AX$8=EOMONTH(Assumptions!$D$20,1),Assumptions!$I$16*Assumptions!$E$57,IF((AX20-AX22)&lt;Assumptions!$I$57,MIN(Assumptions!$K$57,(Assumptions!$I$57-(Revenue!AX20-Revenue!AX22))),0))))</f>
        <v>2.75</v>
      </c>
      <c r="AY21" s="35">
        <f>IF(AY$8&lt;EOMONTH(Assumptions!$D$20,0),0,IF(Revenue!AY$8=EOMONTH(Assumptions!$D$20,0),Assumptions!$H$16*Assumptions!$E$57,IF(AY$8=EOMONTH(Assumptions!$D$20,1),Assumptions!$I$16*Assumptions!$E$57,IF((AY20-AY22)&lt;Assumptions!$I$57,MIN(Assumptions!$K$57,(Assumptions!$I$57-(Revenue!AY20-Revenue!AY22))),0))))</f>
        <v>2.75</v>
      </c>
      <c r="AZ21" s="35">
        <f>IF(AZ$8&lt;EOMONTH(Assumptions!$D$20,0),0,IF(Revenue!AZ$8=EOMONTH(Assumptions!$D$20,0),Assumptions!$H$16*Assumptions!$E$57,IF(AZ$8=EOMONTH(Assumptions!$D$20,1),Assumptions!$I$16*Assumptions!$E$57,IF((AZ20-AZ22)&lt;Assumptions!$I$57,MIN(Assumptions!$K$57,(Assumptions!$I$57-(Revenue!AZ20-Revenue!AZ22))),0))))</f>
        <v>2.75</v>
      </c>
      <c r="BA21" s="35">
        <f>IF(BA$8&lt;EOMONTH(Assumptions!$D$20,0),0,IF(Revenue!BA$8=EOMONTH(Assumptions!$D$20,0),Assumptions!$H$16*Assumptions!$E$57,IF(BA$8=EOMONTH(Assumptions!$D$20,1),Assumptions!$I$16*Assumptions!$E$57,IF((BA20-BA22)&lt;Assumptions!$I$57,MIN(Assumptions!$K$57,(Assumptions!$I$57-(Revenue!BA20-Revenue!BA22))),0))))</f>
        <v>2.75</v>
      </c>
      <c r="BB21" s="35">
        <f>IF(BB$8&lt;EOMONTH(Assumptions!$D$20,0),0,IF(Revenue!BB$8=EOMONTH(Assumptions!$D$20,0),Assumptions!$H$16*Assumptions!$E$57,IF(BB$8=EOMONTH(Assumptions!$D$20,1),Assumptions!$I$16*Assumptions!$E$57,IF((BB20-BB22)&lt;Assumptions!$I$57,MIN(Assumptions!$K$57,(Assumptions!$I$57-(Revenue!BB20-Revenue!BB22))),0))))</f>
        <v>2.75</v>
      </c>
      <c r="BC21" s="35">
        <f>IF(BC$8&lt;EOMONTH(Assumptions!$D$20,0),0,IF(Revenue!BC$8=EOMONTH(Assumptions!$D$20,0),Assumptions!$H$16*Assumptions!$E$57,IF(BC$8=EOMONTH(Assumptions!$D$20,1),Assumptions!$I$16*Assumptions!$E$57,IF((BC20-BC22)&lt;Assumptions!$I$57,MIN(Assumptions!$K$57,(Assumptions!$I$57-(Revenue!BC20-Revenue!BC22))),0))))</f>
        <v>2.75</v>
      </c>
      <c r="BD21" s="35">
        <f>IF(BD$8&lt;EOMONTH(Assumptions!$D$20,0),0,IF(Revenue!BD$8=EOMONTH(Assumptions!$D$20,0),Assumptions!$H$16*Assumptions!$E$57,IF(BD$8=EOMONTH(Assumptions!$D$20,1),Assumptions!$I$16*Assumptions!$E$57,IF((BD20-BD22)&lt;Assumptions!$I$57,MIN(Assumptions!$K$57,(Assumptions!$I$57-(Revenue!BD20-Revenue!BD22))),0))))</f>
        <v>2.75</v>
      </c>
      <c r="BE21" s="35">
        <f>IF(BE$8&lt;EOMONTH(Assumptions!$D$20,0),0,IF(Revenue!BE$8=EOMONTH(Assumptions!$D$20,0),Assumptions!$H$16*Assumptions!$E$57,IF(BE$8=EOMONTH(Assumptions!$D$20,1),Assumptions!$I$16*Assumptions!$E$57,IF((BE20-BE22)&lt;Assumptions!$I$57,MIN(Assumptions!$K$57,(Assumptions!$I$57-(Revenue!BE20-Revenue!BE22))),0))))</f>
        <v>2.75</v>
      </c>
      <c r="BF21" s="35">
        <f>IF(BF$8&lt;EOMONTH(Assumptions!$D$20,0),0,IF(Revenue!BF$8=EOMONTH(Assumptions!$D$20,0),Assumptions!$H$16*Assumptions!$E$57,IF(BF$8=EOMONTH(Assumptions!$D$20,1),Assumptions!$I$16*Assumptions!$E$57,IF((BF20-BF22)&lt;Assumptions!$I$57,MIN(Assumptions!$K$57,(Assumptions!$I$57-(Revenue!BF20-Revenue!BF22))),0))))</f>
        <v>2.75</v>
      </c>
      <c r="BG21" s="35">
        <f>IF(BG$8&lt;EOMONTH(Assumptions!$D$20,0),0,IF(Revenue!BG$8=EOMONTH(Assumptions!$D$20,0),Assumptions!$H$16*Assumptions!$E$57,IF(BG$8=EOMONTH(Assumptions!$D$20,1),Assumptions!$I$16*Assumptions!$E$57,IF((BG20-BG22)&lt;Assumptions!$I$57,MIN(Assumptions!$K$57,(Assumptions!$I$57-(Revenue!BG20-Revenue!BG22))),0))))</f>
        <v>2.75</v>
      </c>
      <c r="BH21" s="35">
        <f>IF(BH$8&lt;EOMONTH(Assumptions!$D$20,0),0,IF(Revenue!BH$8=EOMONTH(Assumptions!$D$20,0),Assumptions!$H$16*Assumptions!$E$57,IF(BH$8=EOMONTH(Assumptions!$D$20,1),Assumptions!$I$16*Assumptions!$E$57,IF((BH20-BH22)&lt;Assumptions!$I$57,MIN(Assumptions!$K$57,(Assumptions!$I$57-(Revenue!BH20-Revenue!BH22))),0))))</f>
        <v>2.5011748293819451</v>
      </c>
      <c r="BI21" s="35">
        <f>IF(BI$8&lt;EOMONTH(Assumptions!$D$20,0),0,IF(Revenue!BI$8=EOMONTH(Assumptions!$D$20,0),Assumptions!$H$16*Assumptions!$E$57,IF(BI$8=EOMONTH(Assumptions!$D$20,1),Assumptions!$I$16*Assumptions!$E$57,IF((BI20-BI22)&lt;Assumptions!$I$57,MIN(Assumptions!$K$57,(Assumptions!$I$57-(Revenue!BI20-Revenue!BI22))),0))))</f>
        <v>1.8599999999999994</v>
      </c>
      <c r="BJ21" s="35">
        <f>IF(BJ$8&lt;EOMONTH(Assumptions!$D$20,0),0,IF(Revenue!BJ$8=EOMONTH(Assumptions!$D$20,0),Assumptions!$H$16*Assumptions!$E$57,IF(BJ$8=EOMONTH(Assumptions!$D$20,1),Assumptions!$I$16*Assumptions!$E$57,IF((BJ20-BJ22)&lt;Assumptions!$I$57,MIN(Assumptions!$K$57,(Assumptions!$I$57-(Revenue!BJ20-Revenue!BJ22))),0))))</f>
        <v>1.8599999999999994</v>
      </c>
      <c r="BK21" s="35">
        <f>IF(BK$8&lt;EOMONTH(Assumptions!$D$20,0),0,IF(Revenue!BK$8=EOMONTH(Assumptions!$D$20,0),Assumptions!$H$16*Assumptions!$E$57,IF(BK$8=EOMONTH(Assumptions!$D$20,1),Assumptions!$I$16*Assumptions!$E$57,IF((BK20-BK22)&lt;Assumptions!$I$57,MIN(Assumptions!$K$57,(Assumptions!$I$57-(Revenue!BK20-Revenue!BK22))),0))))</f>
        <v>1.8599999999999994</v>
      </c>
      <c r="BL21" s="35">
        <f>IF(BL$8&lt;EOMONTH(Assumptions!$D$20,0),0,IF(Revenue!BL$8=EOMONTH(Assumptions!$D$20,0),Assumptions!$H$16*Assumptions!$E$57,IF(BL$8=EOMONTH(Assumptions!$D$20,1),Assumptions!$I$16*Assumptions!$E$57,IF((BL20-BL22)&lt;Assumptions!$I$57,MIN(Assumptions!$K$57,(Assumptions!$I$57-(Revenue!BL20-Revenue!BL22))),0))))</f>
        <v>1.8599999999999994</v>
      </c>
      <c r="BM21" s="35">
        <f>IF(BM$8&lt;EOMONTH(Assumptions!$D$20,0),0,IF(Revenue!BM$8=EOMONTH(Assumptions!$D$20,0),Assumptions!$H$16*Assumptions!$E$57,IF(BM$8=EOMONTH(Assumptions!$D$20,1),Assumptions!$I$16*Assumptions!$E$57,IF((BM20-BM22)&lt;Assumptions!$I$57,MIN(Assumptions!$K$57,(Assumptions!$I$57-(Revenue!BM20-Revenue!BM22))),0))))</f>
        <v>1.8599999999999994</v>
      </c>
      <c r="BN21" s="35">
        <f>IF(BN$8&lt;EOMONTH(Assumptions!$D$20,0),0,IF(Revenue!BN$8=EOMONTH(Assumptions!$D$20,0),Assumptions!$H$16*Assumptions!$E$57,IF(BN$8=EOMONTH(Assumptions!$D$20,1),Assumptions!$I$16*Assumptions!$E$57,IF((BN20-BN22)&lt;Assumptions!$I$57,MIN(Assumptions!$K$57,(Assumptions!$I$57-(Revenue!BN20-Revenue!BN22))),0))))</f>
        <v>1.8599999999999994</v>
      </c>
      <c r="BO21" s="35">
        <f>IF(BO$8&lt;EOMONTH(Assumptions!$D$20,0),0,IF(Revenue!BO$8=EOMONTH(Assumptions!$D$20,0),Assumptions!$H$16*Assumptions!$E$57,IF(BO$8=EOMONTH(Assumptions!$D$20,1),Assumptions!$I$16*Assumptions!$E$57,IF((BO20-BO22)&lt;Assumptions!$I$57,MIN(Assumptions!$K$57,(Assumptions!$I$57-(Revenue!BO20-Revenue!BO22))),0))))</f>
        <v>1.8599999999999994</v>
      </c>
      <c r="BP21" s="35">
        <f>IF(BP$8&lt;EOMONTH(Assumptions!$D$20,0),0,IF(Revenue!BP$8=EOMONTH(Assumptions!$D$20,0),Assumptions!$H$16*Assumptions!$E$57,IF(BP$8=EOMONTH(Assumptions!$D$20,1),Assumptions!$I$16*Assumptions!$E$57,IF((BP20-BP22)&lt;Assumptions!$I$57,MIN(Assumptions!$K$57,(Assumptions!$I$57-(Revenue!BP20-Revenue!BP22))),0))))</f>
        <v>1.8599999999999994</v>
      </c>
      <c r="BQ21" s="35">
        <f>IF(BQ$8&lt;EOMONTH(Assumptions!$D$20,0),0,IF(Revenue!BQ$8=EOMONTH(Assumptions!$D$20,0),Assumptions!$H$16*Assumptions!$E$57,IF(BQ$8=EOMONTH(Assumptions!$D$20,1),Assumptions!$I$16*Assumptions!$E$57,IF((BQ20-BQ22)&lt;Assumptions!$I$57,MIN(Assumptions!$K$57,(Assumptions!$I$57-(Revenue!BQ20-Revenue!BQ22))),0))))</f>
        <v>1.8599999999999994</v>
      </c>
      <c r="BR21" s="35">
        <f>IF(BR$8&lt;EOMONTH(Assumptions!$D$20,0),0,IF(Revenue!BR$8=EOMONTH(Assumptions!$D$20,0),Assumptions!$H$16*Assumptions!$E$57,IF(BR$8=EOMONTH(Assumptions!$D$20,1),Assumptions!$I$16*Assumptions!$E$57,IF((BR20-BR22)&lt;Assumptions!$I$57,MIN(Assumptions!$K$57,(Assumptions!$I$57-(Revenue!BR20-Revenue!BR22))),0))))</f>
        <v>1.8599999999999994</v>
      </c>
      <c r="BS21" s="35">
        <f>IF(BS$8&lt;EOMONTH(Assumptions!$D$20,0),0,IF(Revenue!BS$8=EOMONTH(Assumptions!$D$20,0),Assumptions!$H$16*Assumptions!$E$57,IF(BS$8=EOMONTH(Assumptions!$D$20,1),Assumptions!$I$16*Assumptions!$E$57,IF((BS20-BS22)&lt;Assumptions!$I$57,MIN(Assumptions!$K$57,(Assumptions!$I$57-(Revenue!BS20-Revenue!BS22))),0))))</f>
        <v>1.8599999999999994</v>
      </c>
      <c r="BT21" s="35">
        <f>IF(BT$8&lt;EOMONTH(Assumptions!$D$20,0),0,IF(Revenue!BT$8=EOMONTH(Assumptions!$D$20,0),Assumptions!$H$16*Assumptions!$E$57,IF(BT$8=EOMONTH(Assumptions!$D$20,1),Assumptions!$I$16*Assumptions!$E$57,IF((BT20-BT22)&lt;Assumptions!$I$57,MIN(Assumptions!$K$57,(Assumptions!$I$57-(Revenue!BT20-Revenue!BT22))),0))))</f>
        <v>1.8599999999999994</v>
      </c>
      <c r="BU21" s="35">
        <f>IF(BU$8&lt;EOMONTH(Assumptions!$D$20,0),0,IF(Revenue!BU$8=EOMONTH(Assumptions!$D$20,0),Assumptions!$H$16*Assumptions!$E$57,IF(BU$8=EOMONTH(Assumptions!$D$20,1),Assumptions!$I$16*Assumptions!$E$57,IF((BU20-BU22)&lt;Assumptions!$I$57,MIN(Assumptions!$K$57,(Assumptions!$I$57-(Revenue!BU20-Revenue!BU22))),0))))</f>
        <v>1.8599999999999994</v>
      </c>
      <c r="BV21" s="35">
        <f>IF(BV$8&lt;EOMONTH(Assumptions!$D$20,0),0,IF(Revenue!BV$8=EOMONTH(Assumptions!$D$20,0),Assumptions!$H$16*Assumptions!$E$57,IF(BV$8=EOMONTH(Assumptions!$D$20,1),Assumptions!$I$16*Assumptions!$E$57,IF((BV20-BV22)&lt;Assumptions!$I$57,MIN(Assumptions!$K$57,(Assumptions!$I$57-(Revenue!BV20-Revenue!BV22))),0))))</f>
        <v>1.8599999999999994</v>
      </c>
      <c r="BW21" s="35">
        <f>IF(BW$8&lt;EOMONTH(Assumptions!$D$20,0),0,IF(Revenue!BW$8=EOMONTH(Assumptions!$D$20,0),Assumptions!$H$16*Assumptions!$E$57,IF(BW$8=EOMONTH(Assumptions!$D$20,1),Assumptions!$I$16*Assumptions!$E$57,IF((BW20-BW22)&lt;Assumptions!$I$57,MIN(Assumptions!$K$57,(Assumptions!$I$57-(Revenue!BW20-Revenue!BW22))),0))))</f>
        <v>1.8599999999999994</v>
      </c>
      <c r="BX21" s="35">
        <f>IF(BX$8&lt;EOMONTH(Assumptions!$D$20,0),0,IF(Revenue!BX$8=EOMONTH(Assumptions!$D$20,0),Assumptions!$H$16*Assumptions!$E$57,IF(BX$8=EOMONTH(Assumptions!$D$20,1),Assumptions!$I$16*Assumptions!$E$57,IF((BX20-BX22)&lt;Assumptions!$I$57,MIN(Assumptions!$K$57,(Assumptions!$I$57-(Revenue!BX20-Revenue!BX22))),0))))</f>
        <v>1.8599999999999994</v>
      </c>
      <c r="BY21" s="35">
        <f>IF(BY$8&lt;EOMONTH(Assumptions!$D$20,0),0,IF(Revenue!BY$8=EOMONTH(Assumptions!$D$20,0),Assumptions!$H$16*Assumptions!$E$57,IF(BY$8=EOMONTH(Assumptions!$D$20,1),Assumptions!$I$16*Assumptions!$E$57,IF((BY20-BY22)&lt;Assumptions!$I$57,MIN(Assumptions!$K$57,(Assumptions!$I$57-(Revenue!BY20-Revenue!BY22))),0))))</f>
        <v>1.8599999999999994</v>
      </c>
      <c r="BZ21" s="35">
        <f>IF(BZ$8&lt;EOMONTH(Assumptions!$D$20,0),0,IF(Revenue!BZ$8=EOMONTH(Assumptions!$D$20,0),Assumptions!$H$16*Assumptions!$E$57,IF(BZ$8=EOMONTH(Assumptions!$D$20,1),Assumptions!$I$16*Assumptions!$E$57,IF((BZ20-BZ22)&lt;Assumptions!$I$57,MIN(Assumptions!$K$57,(Assumptions!$I$57-(Revenue!BZ20-Revenue!BZ22))),0))))</f>
        <v>1.8599999999999994</v>
      </c>
      <c r="CA21" s="35">
        <f>IF(CA$8&lt;EOMONTH(Assumptions!$D$20,0),0,IF(Revenue!CA$8=EOMONTH(Assumptions!$D$20,0),Assumptions!$H$16*Assumptions!$E$57,IF(CA$8=EOMONTH(Assumptions!$D$20,1),Assumptions!$I$16*Assumptions!$E$57,IF((CA20-CA22)&lt;Assumptions!$I$57,MIN(Assumptions!$K$57,(Assumptions!$I$57-(Revenue!CA20-Revenue!CA22))),0))))</f>
        <v>1.8599999999999994</v>
      </c>
      <c r="CB21" s="35">
        <f>IF(CB$8&lt;EOMONTH(Assumptions!$D$20,0),0,IF(Revenue!CB$8=EOMONTH(Assumptions!$D$20,0),Assumptions!$H$16*Assumptions!$E$57,IF(CB$8=EOMONTH(Assumptions!$D$20,1),Assumptions!$I$16*Assumptions!$E$57,IF((CB20-CB22)&lt;Assumptions!$I$57,MIN(Assumptions!$K$57,(Assumptions!$I$57-(Revenue!CB20-Revenue!CB22))),0))))</f>
        <v>1.8599999999999994</v>
      </c>
      <c r="CC21" s="35">
        <f>IF(CC$8&lt;EOMONTH(Assumptions!$D$20,0),0,IF(Revenue!CC$8=EOMONTH(Assumptions!$D$20,0),Assumptions!$H$16*Assumptions!$E$57,IF(CC$8=EOMONTH(Assumptions!$D$20,1),Assumptions!$I$16*Assumptions!$E$57,IF((CC20-CC22)&lt;Assumptions!$I$57,MIN(Assumptions!$K$57,(Assumptions!$I$57-(Revenue!CC20-Revenue!CC22))),0))))</f>
        <v>1.8599999999999994</v>
      </c>
      <c r="CD21" s="35">
        <f>IF(CD$8&lt;EOMONTH(Assumptions!$D$20,0),0,IF(Revenue!CD$8=EOMONTH(Assumptions!$D$20,0),Assumptions!$H$16*Assumptions!$E$57,IF(CD$8=EOMONTH(Assumptions!$D$20,1),Assumptions!$I$16*Assumptions!$E$57,IF((CD20-CD22)&lt;Assumptions!$I$57,MIN(Assumptions!$K$57,(Assumptions!$I$57-(Revenue!CD20-Revenue!CD22))),0))))</f>
        <v>1.8599999999999994</v>
      </c>
      <c r="CE21" s="35">
        <f>IF(CE$8&lt;EOMONTH(Assumptions!$D$20,0),0,IF(Revenue!CE$8=EOMONTH(Assumptions!$D$20,0),Assumptions!$H$16*Assumptions!$E$57,IF(CE$8=EOMONTH(Assumptions!$D$20,1),Assumptions!$I$16*Assumptions!$E$57,IF((CE20-CE22)&lt;Assumptions!$I$57,MIN(Assumptions!$K$57,(Assumptions!$I$57-(Revenue!CE20-Revenue!CE22))),0))))</f>
        <v>1.8599999999999994</v>
      </c>
      <c r="CF21" s="35">
        <f>IF(CF$8&lt;EOMONTH(Assumptions!$D$20,0),0,IF(Revenue!CF$8=EOMONTH(Assumptions!$D$20,0),Assumptions!$H$16*Assumptions!$E$57,IF(CF$8=EOMONTH(Assumptions!$D$20,1),Assumptions!$I$16*Assumptions!$E$57,IF((CF20-CF22)&lt;Assumptions!$I$57,MIN(Assumptions!$K$57,(Assumptions!$I$57-(Revenue!CF20-Revenue!CF22))),0))))</f>
        <v>1.8599999999999994</v>
      </c>
      <c r="CG21" s="35">
        <f>IF(CG$8&lt;EOMONTH(Assumptions!$D$20,0),0,IF(Revenue!CG$8=EOMONTH(Assumptions!$D$20,0),Assumptions!$H$16*Assumptions!$E$57,IF(CG$8=EOMONTH(Assumptions!$D$20,1),Assumptions!$I$16*Assumptions!$E$57,IF((CG20-CG22)&lt;Assumptions!$I$57,MIN(Assumptions!$K$57,(Assumptions!$I$57-(Revenue!CG20-Revenue!CG22))),0))))</f>
        <v>1.8599999999999994</v>
      </c>
      <c r="CH21" s="35">
        <f>IF(CH$8&lt;EOMONTH(Assumptions!$D$20,0),0,IF(Revenue!CH$8=EOMONTH(Assumptions!$D$20,0),Assumptions!$H$16*Assumptions!$E$57,IF(CH$8=EOMONTH(Assumptions!$D$20,1),Assumptions!$I$16*Assumptions!$E$57,IF((CH20-CH22)&lt;Assumptions!$I$57,MIN(Assumptions!$K$57,(Assumptions!$I$57-(Revenue!CH20-Revenue!CH22))),0))))</f>
        <v>1.8599999999999994</v>
      </c>
      <c r="CI21" s="35">
        <f>IF(CI$8&lt;EOMONTH(Assumptions!$D$20,0),0,IF(Revenue!CI$8=EOMONTH(Assumptions!$D$20,0),Assumptions!$H$16*Assumptions!$E$57,IF(CI$8=EOMONTH(Assumptions!$D$20,1),Assumptions!$I$16*Assumptions!$E$57,IF((CI20-CI22)&lt;Assumptions!$I$57,MIN(Assumptions!$K$57,(Assumptions!$I$57-(Revenue!CI20-Revenue!CI22))),0))))</f>
        <v>1.8599999999999994</v>
      </c>
      <c r="CJ21" s="35">
        <f>IF(CJ$8&lt;EOMONTH(Assumptions!$D$20,0),0,IF(Revenue!CJ$8=EOMONTH(Assumptions!$D$20,0),Assumptions!$H$16*Assumptions!$E$57,IF(CJ$8=EOMONTH(Assumptions!$D$20,1),Assumptions!$I$16*Assumptions!$E$57,IF((CJ20-CJ22)&lt;Assumptions!$I$57,MIN(Assumptions!$K$57,(Assumptions!$I$57-(Revenue!CJ20-Revenue!CJ22))),0))))</f>
        <v>1.8599999999999994</v>
      </c>
      <c r="CK21" s="35">
        <f>IF(CK$8&lt;EOMONTH(Assumptions!$D$20,0),0,IF(Revenue!CK$8=EOMONTH(Assumptions!$D$20,0),Assumptions!$H$16*Assumptions!$E$57,IF(CK$8=EOMONTH(Assumptions!$D$20,1),Assumptions!$I$16*Assumptions!$E$57,IF((CK20-CK22)&lt;Assumptions!$I$57,MIN(Assumptions!$K$57,(Assumptions!$I$57-(Revenue!CK20-Revenue!CK22))),0))))</f>
        <v>1.8599999999999994</v>
      </c>
      <c r="CL21" s="35">
        <f>IF(CL$8&lt;EOMONTH(Assumptions!$D$20,0),0,IF(Revenue!CL$8=EOMONTH(Assumptions!$D$20,0),Assumptions!$H$16*Assumptions!$E$57,IF(CL$8=EOMONTH(Assumptions!$D$20,1),Assumptions!$I$16*Assumptions!$E$57,IF((CL20-CL22)&lt;Assumptions!$I$57,MIN(Assumptions!$K$57,(Assumptions!$I$57-(Revenue!CL20-Revenue!CL22))),0))))</f>
        <v>1.8599999999999994</v>
      </c>
      <c r="CM21" s="35">
        <f>IF(CM$8&lt;EOMONTH(Assumptions!$D$20,0),0,IF(Revenue!CM$8=EOMONTH(Assumptions!$D$20,0),Assumptions!$H$16*Assumptions!$E$57,IF(CM$8=EOMONTH(Assumptions!$D$20,1),Assumptions!$I$16*Assumptions!$E$57,IF((CM20-CM22)&lt;Assumptions!$I$57,MIN(Assumptions!$K$57,(Assumptions!$I$57-(Revenue!CM20-Revenue!CM22))),0))))</f>
        <v>1.8599999999999994</v>
      </c>
      <c r="CN21" s="35">
        <f>IF(CN$8&lt;EOMONTH(Assumptions!$D$20,0),0,IF(Revenue!CN$8=EOMONTH(Assumptions!$D$20,0),Assumptions!$H$16*Assumptions!$E$57,IF(CN$8=EOMONTH(Assumptions!$D$20,1),Assumptions!$I$16*Assumptions!$E$57,IF((CN20-CN22)&lt;Assumptions!$I$57,MIN(Assumptions!$K$57,(Assumptions!$I$57-(Revenue!CN20-Revenue!CN22))),0))))</f>
        <v>1.8599999999999994</v>
      </c>
      <c r="CO21" s="35">
        <f>IF(CO$8&lt;EOMONTH(Assumptions!$D$20,0),0,IF(Revenue!CO$8=EOMONTH(Assumptions!$D$20,0),Assumptions!$H$16*Assumptions!$E$57,IF(CO$8=EOMONTH(Assumptions!$D$20,1),Assumptions!$I$16*Assumptions!$E$57,IF((CO20-CO22)&lt;Assumptions!$I$57,MIN(Assumptions!$K$57,(Assumptions!$I$57-(Revenue!CO20-Revenue!CO22))),0))))</f>
        <v>1.8599999999999994</v>
      </c>
      <c r="CP21" s="35">
        <f>IF(CP$8&lt;EOMONTH(Assumptions!$D$20,0),0,IF(Revenue!CP$8=EOMONTH(Assumptions!$D$20,0),Assumptions!$H$16*Assumptions!$E$57,IF(CP$8=EOMONTH(Assumptions!$D$20,1),Assumptions!$I$16*Assumptions!$E$57,IF((CP20-CP22)&lt;Assumptions!$I$57,MIN(Assumptions!$K$57,(Assumptions!$I$57-(Revenue!CP20-Revenue!CP22))),0))))</f>
        <v>1.8599999999999994</v>
      </c>
      <c r="CQ21" s="35">
        <f>IF(CQ$8&lt;EOMONTH(Assumptions!$D$20,0),0,IF(Revenue!CQ$8=EOMONTH(Assumptions!$D$20,0),Assumptions!$H$16*Assumptions!$E$57,IF(CQ$8=EOMONTH(Assumptions!$D$20,1),Assumptions!$I$16*Assumptions!$E$57,IF((CQ20-CQ22)&lt;Assumptions!$I$57,MIN(Assumptions!$K$57,(Assumptions!$I$57-(Revenue!CQ20-Revenue!CQ22))),0))))</f>
        <v>1.8599999999999994</v>
      </c>
      <c r="CR21" s="35">
        <f>IF(CR$8&lt;EOMONTH(Assumptions!$D$20,0),0,IF(Revenue!CR$8=EOMONTH(Assumptions!$D$20,0),Assumptions!$H$16*Assumptions!$E$57,IF(CR$8=EOMONTH(Assumptions!$D$20,1),Assumptions!$I$16*Assumptions!$E$57,IF((CR20-CR22)&lt;Assumptions!$I$57,MIN(Assumptions!$K$57,(Assumptions!$I$57-(Revenue!CR20-Revenue!CR22))),0))))</f>
        <v>1.8599999999999994</v>
      </c>
      <c r="CS21" s="35">
        <f>IF(CS$8&lt;EOMONTH(Assumptions!$D$20,0),0,IF(Revenue!CS$8=EOMONTH(Assumptions!$D$20,0),Assumptions!$H$16*Assumptions!$E$57,IF(CS$8=EOMONTH(Assumptions!$D$20,1),Assumptions!$I$16*Assumptions!$E$57,IF((CS20-CS22)&lt;Assumptions!$I$57,MIN(Assumptions!$K$57,(Assumptions!$I$57-(Revenue!CS20-Revenue!CS22))),0))))</f>
        <v>1.8599999999999994</v>
      </c>
      <c r="CT21" s="35">
        <f>IF(CT$8&lt;EOMONTH(Assumptions!$D$20,0),0,IF(Revenue!CT$8=EOMONTH(Assumptions!$D$20,0),Assumptions!$H$16*Assumptions!$E$57,IF(CT$8=EOMONTH(Assumptions!$D$20,1),Assumptions!$I$16*Assumptions!$E$57,IF((CT20-CT22)&lt;Assumptions!$I$57,MIN(Assumptions!$K$57,(Assumptions!$I$57-(Revenue!CT20-Revenue!CT22))),0))))</f>
        <v>1.8599999999999994</v>
      </c>
      <c r="CU21" s="35">
        <f>IF(CU$8&lt;EOMONTH(Assumptions!$D$20,0),0,IF(Revenue!CU$8=EOMONTH(Assumptions!$D$20,0),Assumptions!$H$16*Assumptions!$E$57,IF(CU$8=EOMONTH(Assumptions!$D$20,1),Assumptions!$I$16*Assumptions!$E$57,IF((CU20-CU22)&lt;Assumptions!$I$57,MIN(Assumptions!$K$57,(Assumptions!$I$57-(Revenue!CU20-Revenue!CU22))),0))))</f>
        <v>1.8599999999999994</v>
      </c>
      <c r="CV21" s="35">
        <f>IF(CV$8&lt;EOMONTH(Assumptions!$D$20,0),0,IF(Revenue!CV$8=EOMONTH(Assumptions!$D$20,0),Assumptions!$H$16*Assumptions!$E$57,IF(CV$8=EOMONTH(Assumptions!$D$20,1),Assumptions!$I$16*Assumptions!$E$57,IF((CV20-CV22)&lt;Assumptions!$I$57,MIN(Assumptions!$K$57,(Assumptions!$I$57-(Revenue!CV20-Revenue!CV22))),0))))</f>
        <v>1.8599999999999994</v>
      </c>
      <c r="CW21" s="35">
        <f>IF(CW$8&lt;EOMONTH(Assumptions!$D$20,0),0,IF(Revenue!CW$8=EOMONTH(Assumptions!$D$20,0),Assumptions!$H$16*Assumptions!$E$57,IF(CW$8=EOMONTH(Assumptions!$D$20,1),Assumptions!$I$16*Assumptions!$E$57,IF((CW20-CW22)&lt;Assumptions!$I$57,MIN(Assumptions!$K$57,(Assumptions!$I$57-(Revenue!CW20-Revenue!CW22))),0))))</f>
        <v>1.8599999999999994</v>
      </c>
      <c r="CX21" s="35">
        <f>IF(CX$8&lt;EOMONTH(Assumptions!$D$20,0),0,IF(Revenue!CX$8=EOMONTH(Assumptions!$D$20,0),Assumptions!$H$16*Assumptions!$E$57,IF(CX$8=EOMONTH(Assumptions!$D$20,1),Assumptions!$I$16*Assumptions!$E$57,IF((CX20-CX22)&lt;Assumptions!$I$57,MIN(Assumptions!$K$57,(Assumptions!$I$57-(Revenue!CX20-Revenue!CX22))),0))))</f>
        <v>1.8599999999999994</v>
      </c>
      <c r="CY21" s="35">
        <f>IF(CY$8&lt;EOMONTH(Assumptions!$D$20,0),0,IF(Revenue!CY$8=EOMONTH(Assumptions!$D$20,0),Assumptions!$H$16*Assumptions!$E$57,IF(CY$8=EOMONTH(Assumptions!$D$20,1),Assumptions!$I$16*Assumptions!$E$57,IF((CY20-CY22)&lt;Assumptions!$I$57,MIN(Assumptions!$K$57,(Assumptions!$I$57-(Revenue!CY20-Revenue!CY22))),0))))</f>
        <v>1.8599999999999994</v>
      </c>
      <c r="CZ21" s="35">
        <f>IF(CZ$8&lt;EOMONTH(Assumptions!$D$20,0),0,IF(Revenue!CZ$8=EOMONTH(Assumptions!$D$20,0),Assumptions!$H$16*Assumptions!$E$57,IF(CZ$8=EOMONTH(Assumptions!$D$20,1),Assumptions!$I$16*Assumptions!$E$57,IF((CZ20-CZ22)&lt;Assumptions!$I$57,MIN(Assumptions!$K$57,(Assumptions!$I$57-(Revenue!CZ20-Revenue!CZ22))),0))))</f>
        <v>1.8599999999999994</v>
      </c>
      <c r="DA21" s="35">
        <f>IF(DA$8&lt;EOMONTH(Assumptions!$D$20,0),0,IF(Revenue!DA$8=EOMONTH(Assumptions!$D$20,0),Assumptions!$H$16*Assumptions!$E$57,IF(DA$8=EOMONTH(Assumptions!$D$20,1),Assumptions!$I$16*Assumptions!$E$57,IF((DA20-DA22)&lt;Assumptions!$I$57,MIN(Assumptions!$K$57,(Assumptions!$I$57-(Revenue!DA20-Revenue!DA22))),0))))</f>
        <v>1.8599999999999994</v>
      </c>
      <c r="DB21" s="35">
        <f>IF(DB$8&lt;EOMONTH(Assumptions!$D$20,0),0,IF(Revenue!DB$8=EOMONTH(Assumptions!$D$20,0),Assumptions!$H$16*Assumptions!$E$57,IF(DB$8=EOMONTH(Assumptions!$D$20,1),Assumptions!$I$16*Assumptions!$E$57,IF((DB20-DB22)&lt;Assumptions!$I$57,MIN(Assumptions!$K$57,(Assumptions!$I$57-(Revenue!DB20-Revenue!DB22))),0))))</f>
        <v>1.8599999999999994</v>
      </c>
      <c r="DC21" s="35">
        <f>IF(DC$8&lt;EOMONTH(Assumptions!$D$20,0),0,IF(Revenue!DC$8=EOMONTH(Assumptions!$D$20,0),Assumptions!$H$16*Assumptions!$E$57,IF(DC$8=EOMONTH(Assumptions!$D$20,1),Assumptions!$I$16*Assumptions!$E$57,IF((DC20-DC22)&lt;Assumptions!$I$57,MIN(Assumptions!$K$57,(Assumptions!$I$57-(Revenue!DC20-Revenue!DC22))),0))))</f>
        <v>1.8599999999999994</v>
      </c>
      <c r="DD21" s="35">
        <f>IF(DD$8&lt;EOMONTH(Assumptions!$D$20,0),0,IF(Revenue!DD$8=EOMONTH(Assumptions!$D$20,0),Assumptions!$H$16*Assumptions!$E$57,IF(DD$8=EOMONTH(Assumptions!$D$20,1),Assumptions!$I$16*Assumptions!$E$57,IF((DD20-DD22)&lt;Assumptions!$I$57,MIN(Assumptions!$K$57,(Assumptions!$I$57-(Revenue!DD20-Revenue!DD22))),0))))</f>
        <v>1.8599999999999994</v>
      </c>
      <c r="DE21" s="35">
        <f>IF(DE$8&lt;EOMONTH(Assumptions!$D$20,0),0,IF(Revenue!DE$8=EOMONTH(Assumptions!$D$20,0),Assumptions!$H$16*Assumptions!$E$57,IF(DE$8=EOMONTH(Assumptions!$D$20,1),Assumptions!$I$16*Assumptions!$E$57,IF((DE20-DE22)&lt;Assumptions!$I$57,MIN(Assumptions!$K$57,(Assumptions!$I$57-(Revenue!DE20-Revenue!DE22))),0))))</f>
        <v>1.8599999999999994</v>
      </c>
      <c r="DF21" s="35">
        <f>IF(DF$8&lt;EOMONTH(Assumptions!$D$20,0),0,IF(Revenue!DF$8=EOMONTH(Assumptions!$D$20,0),Assumptions!$H$16*Assumptions!$E$57,IF(DF$8=EOMONTH(Assumptions!$D$20,1),Assumptions!$I$16*Assumptions!$E$57,IF((DF20-DF22)&lt;Assumptions!$I$57,MIN(Assumptions!$K$57,(Assumptions!$I$57-(Revenue!DF20-Revenue!DF22))),0))))</f>
        <v>1.8599999999999994</v>
      </c>
      <c r="DG21" s="35">
        <f>IF(DG$8&lt;EOMONTH(Assumptions!$D$20,0),0,IF(Revenue!DG$8=EOMONTH(Assumptions!$D$20,0),Assumptions!$H$16*Assumptions!$E$57,IF(DG$8=EOMONTH(Assumptions!$D$20,1),Assumptions!$I$16*Assumptions!$E$57,IF((DG20-DG22)&lt;Assumptions!$I$57,MIN(Assumptions!$K$57,(Assumptions!$I$57-(Revenue!DG20-Revenue!DG22))),0))))</f>
        <v>1.8599999999999994</v>
      </c>
      <c r="DH21" s="35">
        <f>IF(DH$8&lt;EOMONTH(Assumptions!$D$20,0),0,IF(Revenue!DH$8=EOMONTH(Assumptions!$D$20,0),Assumptions!$H$16*Assumptions!$E$57,IF(DH$8=EOMONTH(Assumptions!$D$20,1),Assumptions!$I$16*Assumptions!$E$57,IF((DH20-DH22)&lt;Assumptions!$I$57,MIN(Assumptions!$K$57,(Assumptions!$I$57-(Revenue!DH20-Revenue!DH22))),0))))</f>
        <v>1.8599999999999994</v>
      </c>
      <c r="DI21" s="35">
        <f>IF(DI$8&lt;EOMONTH(Assumptions!$D$20,0),0,IF(Revenue!DI$8=EOMONTH(Assumptions!$D$20,0),Assumptions!$H$16*Assumptions!$E$57,IF(DI$8=EOMONTH(Assumptions!$D$20,1),Assumptions!$I$16*Assumptions!$E$57,IF((DI20-DI22)&lt;Assumptions!$I$57,MIN(Assumptions!$K$57,(Assumptions!$I$57-(Revenue!DI20-Revenue!DI22))),0))))</f>
        <v>1.8599999999999994</v>
      </c>
      <c r="DJ21" s="35">
        <f>IF(DJ$8&lt;EOMONTH(Assumptions!$D$20,0),0,IF(Revenue!DJ$8=EOMONTH(Assumptions!$D$20,0),Assumptions!$H$16*Assumptions!$E$57,IF(DJ$8=EOMONTH(Assumptions!$D$20,1),Assumptions!$I$16*Assumptions!$E$57,IF((DJ20-DJ22)&lt;Assumptions!$I$57,MIN(Assumptions!$K$57,(Assumptions!$I$57-(Revenue!DJ20-Revenue!DJ22))),0))))</f>
        <v>1.8599999999999994</v>
      </c>
      <c r="DK21" s="35">
        <f>IF(DK$8&lt;EOMONTH(Assumptions!$D$20,0),0,IF(Revenue!DK$8=EOMONTH(Assumptions!$D$20,0),Assumptions!$H$16*Assumptions!$E$57,IF(DK$8=EOMONTH(Assumptions!$D$20,1),Assumptions!$I$16*Assumptions!$E$57,IF((DK20-DK22)&lt;Assumptions!$I$57,MIN(Assumptions!$K$57,(Assumptions!$I$57-(Revenue!DK20-Revenue!DK22))),0))))</f>
        <v>1.8599999999999994</v>
      </c>
      <c r="DL21" s="35">
        <f>IF(DL$8&lt;EOMONTH(Assumptions!$D$20,0),0,IF(Revenue!DL$8=EOMONTH(Assumptions!$D$20,0),Assumptions!$H$16*Assumptions!$E$57,IF(DL$8=EOMONTH(Assumptions!$D$20,1),Assumptions!$I$16*Assumptions!$E$57,IF((DL20-DL22)&lt;Assumptions!$I$57,MIN(Assumptions!$K$57,(Assumptions!$I$57-(Revenue!DL20-Revenue!DL22))),0))))</f>
        <v>1.8599999999999994</v>
      </c>
      <c r="DM21" s="35">
        <f>IF(DM$8&lt;EOMONTH(Assumptions!$D$20,0),0,IF(Revenue!DM$8=EOMONTH(Assumptions!$D$20,0),Assumptions!$H$16*Assumptions!$E$57,IF(DM$8=EOMONTH(Assumptions!$D$20,1),Assumptions!$I$16*Assumptions!$E$57,IF((DM20-DM22)&lt;Assumptions!$I$57,MIN(Assumptions!$K$57,(Assumptions!$I$57-(Revenue!DM20-Revenue!DM22))),0))))</f>
        <v>1.8599999999999994</v>
      </c>
      <c r="DN21" s="35">
        <f>IF(DN$8&lt;EOMONTH(Assumptions!$D$20,0),0,IF(Revenue!DN$8=EOMONTH(Assumptions!$D$20,0),Assumptions!$H$16*Assumptions!$E$57,IF(DN$8=EOMONTH(Assumptions!$D$20,1),Assumptions!$I$16*Assumptions!$E$57,IF((DN20-DN22)&lt;Assumptions!$I$57,MIN(Assumptions!$K$57,(Assumptions!$I$57-(Revenue!DN20-Revenue!DN22))),0))))</f>
        <v>1.8599999999999994</v>
      </c>
      <c r="DO21" s="35">
        <f>IF(DO$8&lt;EOMONTH(Assumptions!$D$20,0),0,IF(Revenue!DO$8=EOMONTH(Assumptions!$D$20,0),Assumptions!$H$16*Assumptions!$E$57,IF(DO$8=EOMONTH(Assumptions!$D$20,1),Assumptions!$I$16*Assumptions!$E$57,IF((DO20-DO22)&lt;Assumptions!$I$57,MIN(Assumptions!$K$57,(Assumptions!$I$57-(Revenue!DO20-Revenue!DO22))),0))))</f>
        <v>1.8599999999999994</v>
      </c>
      <c r="DP21" s="35">
        <f>IF(DP$8&lt;EOMONTH(Assumptions!$D$20,0),0,IF(Revenue!DP$8=EOMONTH(Assumptions!$D$20,0),Assumptions!$H$16*Assumptions!$E$57,IF(DP$8=EOMONTH(Assumptions!$D$20,1),Assumptions!$I$16*Assumptions!$E$57,IF((DP20-DP22)&lt;Assumptions!$I$57,MIN(Assumptions!$K$57,(Assumptions!$I$57-(Revenue!DP20-Revenue!DP22))),0))))</f>
        <v>1.8599999999999994</v>
      </c>
      <c r="DQ21" s="35">
        <f>IF(DQ$8&lt;EOMONTH(Assumptions!$D$20,0),0,IF(Revenue!DQ$8=EOMONTH(Assumptions!$D$20,0),Assumptions!$H$16*Assumptions!$E$57,IF(DQ$8=EOMONTH(Assumptions!$D$20,1),Assumptions!$I$16*Assumptions!$E$57,IF((DQ20-DQ22)&lt;Assumptions!$I$57,MIN(Assumptions!$K$57,(Assumptions!$I$57-(Revenue!DQ20-Revenue!DQ22))),0))))</f>
        <v>1.8599999999999994</v>
      </c>
      <c r="DR21" s="35">
        <f>IF(DR$8&lt;EOMONTH(Assumptions!$D$20,0),0,IF(Revenue!DR$8=EOMONTH(Assumptions!$D$20,0),Assumptions!$H$16*Assumptions!$E$57,IF(DR$8=EOMONTH(Assumptions!$D$20,1),Assumptions!$I$16*Assumptions!$E$57,IF((DR20-DR22)&lt;Assumptions!$I$57,MIN(Assumptions!$K$57,(Assumptions!$I$57-(Revenue!DR20-Revenue!DR22))),0))))</f>
        <v>1.8599999999999994</v>
      </c>
      <c r="DS21" s="35">
        <f>IF(DS$8&lt;EOMONTH(Assumptions!$D$20,0),0,IF(Revenue!DS$8=EOMONTH(Assumptions!$D$20,0),Assumptions!$H$16*Assumptions!$E$57,IF(DS$8=EOMONTH(Assumptions!$D$20,1),Assumptions!$I$16*Assumptions!$E$57,IF((DS20-DS22)&lt;Assumptions!$I$57,MIN(Assumptions!$K$57,(Assumptions!$I$57-(Revenue!DS20-Revenue!DS22))),0))))</f>
        <v>1.8599999999999994</v>
      </c>
      <c r="DT21" s="35">
        <f>IF(DT$8&lt;EOMONTH(Assumptions!$D$20,0),0,IF(Revenue!DT$8=EOMONTH(Assumptions!$D$20,0),Assumptions!$H$16*Assumptions!$E$57,IF(DT$8=EOMONTH(Assumptions!$D$20,1),Assumptions!$I$16*Assumptions!$E$57,IF((DT20-DT22)&lt;Assumptions!$I$57,MIN(Assumptions!$K$57,(Assumptions!$I$57-(Revenue!DT20-Revenue!DT22))),0))))</f>
        <v>1.8599999999999994</v>
      </c>
      <c r="DU21" s="35">
        <f>IF(DU$8&lt;EOMONTH(Assumptions!$D$20,0),0,IF(Revenue!DU$8=EOMONTH(Assumptions!$D$20,0),Assumptions!$H$16*Assumptions!$E$57,IF(DU$8=EOMONTH(Assumptions!$D$20,1),Assumptions!$I$16*Assumptions!$E$57,IF((DU20-DU22)&lt;Assumptions!$I$57,MIN(Assumptions!$K$57,(Assumptions!$I$57-(Revenue!DU20-Revenue!DU22))),0))))</f>
        <v>1.8599999999999994</v>
      </c>
      <c r="DV21" s="35">
        <f>IF(DV$8&lt;EOMONTH(Assumptions!$D$20,0),0,IF(Revenue!DV$8=EOMONTH(Assumptions!$D$20,0),Assumptions!$H$16*Assumptions!$E$57,IF(DV$8=EOMONTH(Assumptions!$D$20,1),Assumptions!$I$16*Assumptions!$E$57,IF((DV20-DV22)&lt;Assumptions!$I$57,MIN(Assumptions!$K$57,(Assumptions!$I$57-(Revenue!DV20-Revenue!DV22))),0))))</f>
        <v>1.8599999999999994</v>
      </c>
    </row>
    <row r="22" spans="5:126">
      <c r="E22" s="1" t="s">
        <v>114</v>
      </c>
      <c r="F22" s="35">
        <f>(F20*Assumptions!$L$57)/12</f>
        <v>0</v>
      </c>
      <c r="G22" s="35">
        <f>(G20*Assumptions!$L$57)/12</f>
        <v>0</v>
      </c>
      <c r="H22" s="35">
        <f>(H20*Assumptions!$L$57)/12</f>
        <v>0</v>
      </c>
      <c r="I22" s="35">
        <f>(I20*Assumptions!$L$57)/12</f>
        <v>0</v>
      </c>
      <c r="J22" s="35">
        <f>(J20*Assumptions!$L$57)/12</f>
        <v>0</v>
      </c>
      <c r="K22" s="35">
        <f>(K20*Assumptions!$L$57)/12</f>
        <v>0</v>
      </c>
      <c r="L22" s="35">
        <f>(L20*Assumptions!$L$57)/12</f>
        <v>0</v>
      </c>
      <c r="M22" s="35">
        <f>(M20*Assumptions!$L$57)/12</f>
        <v>0</v>
      </c>
      <c r="N22" s="35">
        <f>(N20*Assumptions!$L$57)/12</f>
        <v>0</v>
      </c>
      <c r="O22" s="35">
        <f>(O20*Assumptions!$L$57)/12</f>
        <v>0</v>
      </c>
      <c r="P22" s="35">
        <f>(P20*Assumptions!$L$57)/12</f>
        <v>0</v>
      </c>
      <c r="Q22" s="35">
        <f>(Q20*Assumptions!$L$57)/12</f>
        <v>0</v>
      </c>
      <c r="R22" s="35">
        <f>(R20*Assumptions!$L$57)/12</f>
        <v>0</v>
      </c>
      <c r="S22" s="35">
        <f>(S20*Assumptions!$L$57)/12</f>
        <v>0</v>
      </c>
      <c r="T22" s="35">
        <f>(T20*Assumptions!$L$57)/12</f>
        <v>0</v>
      </c>
      <c r="U22" s="35">
        <f>(U20*Assumptions!$L$57)/12</f>
        <v>0</v>
      </c>
      <c r="V22" s="35">
        <f>(V20*Assumptions!$L$57)/12</f>
        <v>0</v>
      </c>
      <c r="W22" s="35">
        <f>(W20*Assumptions!$L$57)/12</f>
        <v>0</v>
      </c>
      <c r="X22" s="35">
        <f>(X20*Assumptions!$L$57)/12</f>
        <v>0</v>
      </c>
      <c r="Y22" s="35">
        <f>(Y20*Assumptions!$L$57)/12</f>
        <v>0</v>
      </c>
      <c r="Z22" s="35">
        <f>(Z20*Assumptions!$L$57)/12</f>
        <v>0</v>
      </c>
      <c r="AA22" s="35">
        <f>(AA20*Assumptions!$L$57)/12</f>
        <v>0</v>
      </c>
      <c r="AB22" s="35">
        <f>(AB20*Assumptions!$L$57)/12</f>
        <v>0</v>
      </c>
      <c r="AC22" s="35">
        <f>(AC20*Assumptions!$L$57)/12</f>
        <v>0</v>
      </c>
      <c r="AD22" s="35">
        <f>(AD20*Assumptions!$L$57)/12</f>
        <v>0</v>
      </c>
      <c r="AE22" s="35">
        <f>(AE20*Assumptions!$L$57)/12</f>
        <v>0.20000000000000004</v>
      </c>
      <c r="AF22" s="35">
        <f>(AF20*Assumptions!$L$57)/12</f>
        <v>0.39333333333333337</v>
      </c>
      <c r="AG22" s="35">
        <f>(AG20*Assumptions!$L$57)/12</f>
        <v>0.47188888888888886</v>
      </c>
      <c r="AH22" s="35">
        <f>(AH20*Assumptions!$L$57)/12</f>
        <v>0.54782592592592605</v>
      </c>
      <c r="AI22" s="35">
        <f>(AI20*Assumptions!$L$57)/12</f>
        <v>0.6212317283950618</v>
      </c>
      <c r="AJ22" s="35">
        <f>(AJ20*Assumptions!$L$57)/12</f>
        <v>0.69219067078189289</v>
      </c>
      <c r="AK22" s="35">
        <f>(AK20*Assumptions!$L$57)/12</f>
        <v>0.76078431508916322</v>
      </c>
      <c r="AL22" s="35">
        <f>(AL20*Assumptions!$L$57)/12</f>
        <v>0.82709150458619096</v>
      </c>
      <c r="AM22" s="35">
        <f>(AM20*Assumptions!$L$57)/12</f>
        <v>0.89118845443331784</v>
      </c>
      <c r="AN22" s="35">
        <f>(AN20*Assumptions!$L$57)/12</f>
        <v>0.95314883928554062</v>
      </c>
      <c r="AO22" s="35">
        <f>(AO20*Assumptions!$L$57)/12</f>
        <v>1.0130438779760227</v>
      </c>
      <c r="AP22" s="35">
        <f>(AP20*Assumptions!$L$57)/12</f>
        <v>1.0709424153768219</v>
      </c>
      <c r="AQ22" s="35">
        <f>(AQ20*Assumptions!$L$57)/12</f>
        <v>1.1269110015309278</v>
      </c>
      <c r="AR22" s="35">
        <f>(AR20*Assumptions!$L$57)/12</f>
        <v>1.1810139681465637</v>
      </c>
      <c r="AS22" s="35">
        <f>(AS20*Assumptions!$L$57)/12</f>
        <v>1.2333135025416782</v>
      </c>
      <c r="AT22" s="35">
        <f>(AT20*Assumptions!$L$57)/12</f>
        <v>1.2838697191236221</v>
      </c>
      <c r="AU22" s="35">
        <f>(AU20*Assumptions!$L$57)/12</f>
        <v>1.3327407284861681</v>
      </c>
      <c r="AV22" s="35">
        <f>(AV20*Assumptions!$L$57)/12</f>
        <v>1.3799827042032959</v>
      </c>
      <c r="AW22" s="35">
        <f>(AW20*Assumptions!$L$57)/12</f>
        <v>1.4256499473965194</v>
      </c>
      <c r="AX22" s="35">
        <f>(AX20*Assumptions!$L$57)/12</f>
        <v>1.4697949491499687</v>
      </c>
      <c r="AY22" s="35">
        <f>(AY20*Assumptions!$L$57)/12</f>
        <v>1.5124684508449697</v>
      </c>
      <c r="AZ22" s="35">
        <f>(AZ20*Assumptions!$L$57)/12</f>
        <v>1.5537195024834707</v>
      </c>
      <c r="BA22" s="35">
        <f>(BA20*Assumptions!$L$57)/12</f>
        <v>1.5935955190673552</v>
      </c>
      <c r="BB22" s="35">
        <f>(BB20*Assumptions!$L$57)/12</f>
        <v>1.6321423350984432</v>
      </c>
      <c r="BC22" s="35">
        <f>(BC20*Assumptions!$L$57)/12</f>
        <v>1.6694042572618286</v>
      </c>
      <c r="BD22" s="35">
        <f>(BD20*Assumptions!$L$57)/12</f>
        <v>1.7054241153531009</v>
      </c>
      <c r="BE22" s="35">
        <f>(BE20*Assumptions!$L$57)/12</f>
        <v>1.7402433115079974</v>
      </c>
      <c r="BF22" s="35">
        <f>(BF20*Assumptions!$L$57)/12</f>
        <v>1.7739018677910643</v>
      </c>
      <c r="BG22" s="35">
        <f>(BG20*Assumptions!$L$57)/12</f>
        <v>1.8064384721980284</v>
      </c>
      <c r="BH22" s="35">
        <f>(BH20*Assumptions!$L$57)/12</f>
        <v>1.8378905231247609</v>
      </c>
      <c r="BI22" s="35">
        <f>(BI20*Assumptions!$L$57)/12</f>
        <v>1.8600000000000003</v>
      </c>
      <c r="BJ22" s="35">
        <f>(BJ20*Assumptions!$L$57)/12</f>
        <v>1.8600000000000003</v>
      </c>
      <c r="BK22" s="35">
        <f>(BK20*Assumptions!$L$57)/12</f>
        <v>1.8600000000000003</v>
      </c>
      <c r="BL22" s="35">
        <f>(BL20*Assumptions!$L$57)/12</f>
        <v>1.8600000000000003</v>
      </c>
      <c r="BM22" s="35">
        <f>(BM20*Assumptions!$L$57)/12</f>
        <v>1.8600000000000003</v>
      </c>
      <c r="BN22" s="35">
        <f>(BN20*Assumptions!$L$57)/12</f>
        <v>1.8600000000000003</v>
      </c>
      <c r="BO22" s="35">
        <f>(BO20*Assumptions!$L$57)/12</f>
        <v>1.8600000000000003</v>
      </c>
      <c r="BP22" s="35">
        <f>(BP20*Assumptions!$L$57)/12</f>
        <v>1.8600000000000003</v>
      </c>
      <c r="BQ22" s="35">
        <f>(BQ20*Assumptions!$L$57)/12</f>
        <v>1.8600000000000003</v>
      </c>
      <c r="BR22" s="35">
        <f>(BR20*Assumptions!$L$57)/12</f>
        <v>1.8600000000000003</v>
      </c>
      <c r="BS22" s="35">
        <f>(BS20*Assumptions!$L$57)/12</f>
        <v>1.8600000000000003</v>
      </c>
      <c r="BT22" s="35">
        <f>(BT20*Assumptions!$L$57)/12</f>
        <v>1.8600000000000003</v>
      </c>
      <c r="BU22" s="35">
        <f>(BU20*Assumptions!$L$57)/12</f>
        <v>1.8600000000000003</v>
      </c>
      <c r="BV22" s="35">
        <f>(BV20*Assumptions!$L$57)/12</f>
        <v>1.8600000000000003</v>
      </c>
      <c r="BW22" s="35">
        <f>(BW20*Assumptions!$L$57)/12</f>
        <v>1.8600000000000003</v>
      </c>
      <c r="BX22" s="35">
        <f>(BX20*Assumptions!$L$57)/12</f>
        <v>1.8600000000000003</v>
      </c>
      <c r="BY22" s="35">
        <f>(BY20*Assumptions!$L$57)/12</f>
        <v>1.8600000000000003</v>
      </c>
      <c r="BZ22" s="35">
        <f>(BZ20*Assumptions!$L$57)/12</f>
        <v>1.8600000000000003</v>
      </c>
      <c r="CA22" s="35">
        <f>(CA20*Assumptions!$L$57)/12</f>
        <v>1.8600000000000003</v>
      </c>
      <c r="CB22" s="35">
        <f>(CB20*Assumptions!$L$57)/12</f>
        <v>1.8600000000000003</v>
      </c>
      <c r="CC22" s="35">
        <f>(CC20*Assumptions!$L$57)/12</f>
        <v>1.8600000000000003</v>
      </c>
      <c r="CD22" s="35">
        <f>(CD20*Assumptions!$L$57)/12</f>
        <v>1.8600000000000003</v>
      </c>
      <c r="CE22" s="35">
        <f>(CE20*Assumptions!$L$57)/12</f>
        <v>1.8600000000000003</v>
      </c>
      <c r="CF22" s="35">
        <f>(CF20*Assumptions!$L$57)/12</f>
        <v>1.8600000000000003</v>
      </c>
      <c r="CG22" s="35">
        <f>(CG20*Assumptions!$L$57)/12</f>
        <v>1.8600000000000003</v>
      </c>
      <c r="CH22" s="35">
        <f>(CH20*Assumptions!$L$57)/12</f>
        <v>1.8600000000000003</v>
      </c>
      <c r="CI22" s="35">
        <f>(CI20*Assumptions!$L$57)/12</f>
        <v>1.8600000000000003</v>
      </c>
      <c r="CJ22" s="35">
        <f>(CJ20*Assumptions!$L$57)/12</f>
        <v>1.8600000000000003</v>
      </c>
      <c r="CK22" s="35">
        <f>(CK20*Assumptions!$L$57)/12</f>
        <v>1.8600000000000003</v>
      </c>
      <c r="CL22" s="35">
        <f>(CL20*Assumptions!$L$57)/12</f>
        <v>1.8600000000000003</v>
      </c>
      <c r="CM22" s="35">
        <f>(CM20*Assumptions!$L$57)/12</f>
        <v>1.8600000000000003</v>
      </c>
      <c r="CN22" s="35">
        <f>(CN20*Assumptions!$L$57)/12</f>
        <v>1.8600000000000003</v>
      </c>
      <c r="CO22" s="35">
        <f>(CO20*Assumptions!$L$57)/12</f>
        <v>1.8600000000000003</v>
      </c>
      <c r="CP22" s="35">
        <f>(CP20*Assumptions!$L$57)/12</f>
        <v>1.8600000000000003</v>
      </c>
      <c r="CQ22" s="35">
        <f>(CQ20*Assumptions!$L$57)/12</f>
        <v>1.8600000000000003</v>
      </c>
      <c r="CR22" s="35">
        <f>(CR20*Assumptions!$L$57)/12</f>
        <v>1.8600000000000003</v>
      </c>
      <c r="CS22" s="35">
        <f>(CS20*Assumptions!$L$57)/12</f>
        <v>1.8600000000000003</v>
      </c>
      <c r="CT22" s="35">
        <f>(CT20*Assumptions!$L$57)/12</f>
        <v>1.8600000000000003</v>
      </c>
      <c r="CU22" s="35">
        <f>(CU20*Assumptions!$L$57)/12</f>
        <v>1.8600000000000003</v>
      </c>
      <c r="CV22" s="35">
        <f>(CV20*Assumptions!$L$57)/12</f>
        <v>1.8600000000000003</v>
      </c>
      <c r="CW22" s="35">
        <f>(CW20*Assumptions!$L$57)/12</f>
        <v>1.8600000000000003</v>
      </c>
      <c r="CX22" s="35">
        <f>(CX20*Assumptions!$L$57)/12</f>
        <v>1.8600000000000003</v>
      </c>
      <c r="CY22" s="35">
        <f>(CY20*Assumptions!$L$57)/12</f>
        <v>1.8600000000000003</v>
      </c>
      <c r="CZ22" s="35">
        <f>(CZ20*Assumptions!$L$57)/12</f>
        <v>1.8600000000000003</v>
      </c>
      <c r="DA22" s="35">
        <f>(DA20*Assumptions!$L$57)/12</f>
        <v>1.8600000000000003</v>
      </c>
      <c r="DB22" s="35">
        <f>(DB20*Assumptions!$L$57)/12</f>
        <v>1.8600000000000003</v>
      </c>
      <c r="DC22" s="35">
        <f>(DC20*Assumptions!$L$57)/12</f>
        <v>1.8600000000000003</v>
      </c>
      <c r="DD22" s="35">
        <f>(DD20*Assumptions!$L$57)/12</f>
        <v>1.8600000000000003</v>
      </c>
      <c r="DE22" s="35">
        <f>(DE20*Assumptions!$L$57)/12</f>
        <v>1.8600000000000003</v>
      </c>
      <c r="DF22" s="35">
        <f>(DF20*Assumptions!$L$57)/12</f>
        <v>1.8600000000000003</v>
      </c>
      <c r="DG22" s="35">
        <f>(DG20*Assumptions!$L$57)/12</f>
        <v>1.8600000000000003</v>
      </c>
      <c r="DH22" s="35">
        <f>(DH20*Assumptions!$L$57)/12</f>
        <v>1.8600000000000003</v>
      </c>
      <c r="DI22" s="35">
        <f>(DI20*Assumptions!$L$57)/12</f>
        <v>1.8600000000000003</v>
      </c>
      <c r="DJ22" s="35">
        <f>(DJ20*Assumptions!$L$57)/12</f>
        <v>1.8600000000000003</v>
      </c>
      <c r="DK22" s="35">
        <f>(DK20*Assumptions!$L$57)/12</f>
        <v>1.8600000000000003</v>
      </c>
      <c r="DL22" s="35">
        <f>(DL20*Assumptions!$L$57)/12</f>
        <v>1.8600000000000003</v>
      </c>
      <c r="DM22" s="35">
        <f>(DM20*Assumptions!$L$57)/12</f>
        <v>1.8600000000000003</v>
      </c>
      <c r="DN22" s="35">
        <f>(DN20*Assumptions!$L$57)/12</f>
        <v>1.8600000000000003</v>
      </c>
      <c r="DO22" s="35">
        <f>(DO20*Assumptions!$L$57)/12</f>
        <v>1.8600000000000003</v>
      </c>
      <c r="DP22" s="35">
        <f>(DP20*Assumptions!$L$57)/12</f>
        <v>1.8600000000000003</v>
      </c>
      <c r="DQ22" s="35">
        <f>(DQ20*Assumptions!$L$57)/12</f>
        <v>1.8600000000000003</v>
      </c>
      <c r="DR22" s="35">
        <f>(DR20*Assumptions!$L$57)/12</f>
        <v>1.8600000000000003</v>
      </c>
      <c r="DS22" s="35">
        <f>(DS20*Assumptions!$L$57)/12</f>
        <v>1.8600000000000003</v>
      </c>
      <c r="DT22" s="35">
        <f>(DT20*Assumptions!$L$57)/12</f>
        <v>1.8600000000000003</v>
      </c>
      <c r="DU22" s="35">
        <f>(DU20*Assumptions!$L$57)/12</f>
        <v>1.8600000000000003</v>
      </c>
      <c r="DV22" s="35">
        <f>(DV20*Assumptions!$L$57)/12</f>
        <v>1.8600000000000003</v>
      </c>
    </row>
    <row r="23" spans="5:126">
      <c r="E23" s="1" t="s">
        <v>115</v>
      </c>
      <c r="F23" s="35">
        <f>F21-F22</f>
        <v>0</v>
      </c>
      <c r="G23" s="35">
        <f>G21-G22</f>
        <v>0</v>
      </c>
      <c r="H23" s="35">
        <f t="shared" ref="H23:Q23" si="30">H21-H22</f>
        <v>0</v>
      </c>
      <c r="I23" s="35">
        <f t="shared" si="30"/>
        <v>0</v>
      </c>
      <c r="J23" s="35">
        <f t="shared" si="30"/>
        <v>0</v>
      </c>
      <c r="K23" s="35">
        <f t="shared" si="30"/>
        <v>0</v>
      </c>
      <c r="L23" s="35">
        <f t="shared" si="30"/>
        <v>0</v>
      </c>
      <c r="M23" s="35">
        <f t="shared" si="30"/>
        <v>0</v>
      </c>
      <c r="N23" s="35">
        <f t="shared" si="30"/>
        <v>0</v>
      </c>
      <c r="O23" s="35">
        <f t="shared" si="30"/>
        <v>0</v>
      </c>
      <c r="P23" s="35">
        <f t="shared" si="30"/>
        <v>0</v>
      </c>
      <c r="Q23" s="35">
        <f t="shared" si="30"/>
        <v>0</v>
      </c>
      <c r="R23" s="35">
        <f t="shared" ref="R23" si="31">R21-R22</f>
        <v>0</v>
      </c>
      <c r="S23" s="35">
        <f t="shared" ref="S23" si="32">S21-S22</f>
        <v>0</v>
      </c>
      <c r="T23" s="35">
        <f t="shared" ref="T23" si="33">T21-T22</f>
        <v>0</v>
      </c>
      <c r="U23" s="35">
        <f t="shared" ref="U23" si="34">U21-U22</f>
        <v>0</v>
      </c>
      <c r="V23" s="35">
        <f t="shared" ref="V23" si="35">V21-V22</f>
        <v>0</v>
      </c>
      <c r="W23" s="35">
        <f t="shared" ref="W23" si="36">W21-W22</f>
        <v>0</v>
      </c>
      <c r="X23" s="35">
        <f t="shared" ref="X23" si="37">X21-X22</f>
        <v>0</v>
      </c>
      <c r="Y23" s="35">
        <f t="shared" ref="Y23" si="38">Y21-Y22</f>
        <v>0</v>
      </c>
      <c r="Z23" s="35">
        <f t="shared" ref="Z23" si="39">Z21-Z22</f>
        <v>0</v>
      </c>
      <c r="AA23" s="35">
        <f t="shared" ref="AA23" si="40">AA21-AA22</f>
        <v>0</v>
      </c>
      <c r="AB23" s="35">
        <f t="shared" ref="AB23" si="41">AB21-AB22</f>
        <v>0</v>
      </c>
      <c r="AC23" s="35">
        <f t="shared" ref="AC23" si="42">AC21-AC22</f>
        <v>0</v>
      </c>
      <c r="AD23" s="35">
        <f t="shared" ref="AD23" si="43">AD21-AD22</f>
        <v>6</v>
      </c>
      <c r="AE23" s="35">
        <f t="shared" ref="AE23" si="44">AE21-AE22</f>
        <v>5.8</v>
      </c>
      <c r="AF23" s="35">
        <f t="shared" ref="AF23" si="45">AF21-AF22</f>
        <v>2.3566666666666665</v>
      </c>
      <c r="AG23" s="35">
        <f t="shared" ref="AG23" si="46">AG21-AG22</f>
        <v>2.278111111111111</v>
      </c>
      <c r="AH23" s="35">
        <f t="shared" ref="AH23" si="47">AH21-AH22</f>
        <v>2.2021740740740738</v>
      </c>
      <c r="AI23" s="35">
        <f t="shared" ref="AI23" si="48">AI21-AI22</f>
        <v>2.1287682716049381</v>
      </c>
      <c r="AJ23" s="35">
        <f t="shared" ref="AJ23" si="49">AJ21-AJ22</f>
        <v>2.0578093292181072</v>
      </c>
      <c r="AK23" s="35">
        <f t="shared" ref="AK23" si="50">AK21-AK22</f>
        <v>1.9892156849108367</v>
      </c>
      <c r="AL23" s="35">
        <f t="shared" ref="AL23" si="51">AL21-AL22</f>
        <v>1.9229084954138091</v>
      </c>
      <c r="AM23" s="35">
        <f t="shared" ref="AM23" si="52">AM21-AM22</f>
        <v>1.8588115455666823</v>
      </c>
      <c r="AN23" s="35">
        <f t="shared" ref="AN23" si="53">AN21-AN22</f>
        <v>1.7968511607144593</v>
      </c>
      <c r="AO23" s="35">
        <f t="shared" ref="AO23" si="54">AO21-AO22</f>
        <v>1.7369561220239773</v>
      </c>
      <c r="AP23" s="35">
        <f t="shared" ref="AP23" si="55">AP21-AP22</f>
        <v>1.6790575846231781</v>
      </c>
      <c r="AQ23" s="35">
        <f t="shared" ref="AQ23" si="56">AQ21-AQ22</f>
        <v>1.6230889984690722</v>
      </c>
      <c r="AR23" s="35">
        <f t="shared" ref="AR23" si="57">AR21-AR22</f>
        <v>1.5689860318534363</v>
      </c>
      <c r="AS23" s="35">
        <f t="shared" ref="AS23" si="58">AS21-AS22</f>
        <v>1.5166864974583218</v>
      </c>
      <c r="AT23" s="35">
        <f t="shared" ref="AT23" si="59">AT21-AT22</f>
        <v>1.4661302808763779</v>
      </c>
      <c r="AU23" s="35">
        <f t="shared" ref="AU23" si="60">AU21-AU22</f>
        <v>1.4172592715138319</v>
      </c>
      <c r="AV23" s="35">
        <f t="shared" ref="AV23" si="61">AV21-AV22</f>
        <v>1.3700172957967041</v>
      </c>
      <c r="AW23" s="35">
        <f t="shared" ref="AW23" si="62">AW21-AW22</f>
        <v>1.3243500526034806</v>
      </c>
      <c r="AX23" s="35">
        <f t="shared" ref="AX23" si="63">AX21-AX22</f>
        <v>1.2802050508500313</v>
      </c>
      <c r="AY23" s="35">
        <f t="shared" ref="AY23" si="64">AY21-AY22</f>
        <v>1.2375315491550303</v>
      </c>
      <c r="AZ23" s="35">
        <f t="shared" ref="AZ23" si="65">AZ21-AZ22</f>
        <v>1.1962804975165293</v>
      </c>
      <c r="BA23" s="35">
        <f t="shared" ref="BA23" si="66">BA21-BA22</f>
        <v>1.1564044809326448</v>
      </c>
      <c r="BB23" s="35">
        <f t="shared" ref="BB23" si="67">BB21-BB22</f>
        <v>1.1178576649015568</v>
      </c>
      <c r="BC23" s="35">
        <f t="shared" ref="BC23" si="68">BC21-BC22</f>
        <v>1.0805957427381714</v>
      </c>
      <c r="BD23" s="35">
        <f t="shared" ref="BD23" si="69">BD21-BD22</f>
        <v>1.0445758846468991</v>
      </c>
      <c r="BE23" s="35">
        <f t="shared" ref="BE23" si="70">BE21-BE22</f>
        <v>1.0097566884920026</v>
      </c>
      <c r="BF23" s="35">
        <f t="shared" ref="BF23" si="71">BF21-BF22</f>
        <v>0.97609813220893571</v>
      </c>
      <c r="BG23" s="35">
        <f t="shared" ref="BG23" si="72">BG21-BG22</f>
        <v>0.94356152780197156</v>
      </c>
      <c r="BH23" s="35">
        <f t="shared" ref="BH23" si="73">BH21-BH22</f>
        <v>0.66328430625718426</v>
      </c>
      <c r="BI23" s="35">
        <f t="shared" ref="BI23" si="74">BI21-BI22</f>
        <v>0</v>
      </c>
      <c r="BJ23" s="35">
        <f t="shared" ref="BJ23" si="75">BJ21-BJ22</f>
        <v>0</v>
      </c>
      <c r="BK23" s="35">
        <f t="shared" ref="BK23" si="76">BK21-BK22</f>
        <v>0</v>
      </c>
      <c r="BL23" s="35">
        <f t="shared" ref="BL23" si="77">BL21-BL22</f>
        <v>0</v>
      </c>
      <c r="BM23" s="35">
        <f t="shared" ref="BM23" si="78">BM21-BM22</f>
        <v>0</v>
      </c>
      <c r="BN23" s="35">
        <f t="shared" ref="BN23" si="79">BN21-BN22</f>
        <v>0</v>
      </c>
      <c r="BO23" s="35">
        <f t="shared" ref="BO23" si="80">BO21-BO22</f>
        <v>0</v>
      </c>
      <c r="BP23" s="35">
        <f t="shared" ref="BP23" si="81">BP21-BP22</f>
        <v>0</v>
      </c>
      <c r="BQ23" s="35">
        <f t="shared" ref="BQ23" si="82">BQ21-BQ22</f>
        <v>0</v>
      </c>
      <c r="BR23" s="35">
        <f t="shared" ref="BR23" si="83">BR21-BR22</f>
        <v>0</v>
      </c>
      <c r="BS23" s="35">
        <f t="shared" ref="BS23" si="84">BS21-BS22</f>
        <v>0</v>
      </c>
      <c r="BT23" s="35">
        <f t="shared" ref="BT23" si="85">BT21-BT22</f>
        <v>0</v>
      </c>
      <c r="BU23" s="35">
        <f t="shared" ref="BU23" si="86">BU21-BU22</f>
        <v>0</v>
      </c>
      <c r="BV23" s="35">
        <f t="shared" ref="BV23" si="87">BV21-BV22</f>
        <v>0</v>
      </c>
      <c r="BW23" s="35">
        <f t="shared" ref="BW23" si="88">BW21-BW22</f>
        <v>0</v>
      </c>
      <c r="BX23" s="35">
        <f t="shared" ref="BX23" si="89">BX21-BX22</f>
        <v>0</v>
      </c>
      <c r="BY23" s="35">
        <f t="shared" ref="BY23" si="90">BY21-BY22</f>
        <v>0</v>
      </c>
      <c r="BZ23" s="35">
        <f t="shared" ref="BZ23" si="91">BZ21-BZ22</f>
        <v>0</v>
      </c>
      <c r="CA23" s="35">
        <f t="shared" ref="CA23" si="92">CA21-CA22</f>
        <v>0</v>
      </c>
      <c r="CB23" s="35">
        <f t="shared" ref="CB23" si="93">CB21-CB22</f>
        <v>0</v>
      </c>
      <c r="CC23" s="35">
        <f t="shared" ref="CC23" si="94">CC21-CC22</f>
        <v>0</v>
      </c>
      <c r="CD23" s="35">
        <f t="shared" ref="CD23" si="95">CD21-CD22</f>
        <v>0</v>
      </c>
      <c r="CE23" s="35">
        <f t="shared" ref="CE23" si="96">CE21-CE22</f>
        <v>0</v>
      </c>
      <c r="CF23" s="35">
        <f t="shared" ref="CF23" si="97">CF21-CF22</f>
        <v>0</v>
      </c>
      <c r="CG23" s="35">
        <f t="shared" ref="CG23" si="98">CG21-CG22</f>
        <v>0</v>
      </c>
      <c r="CH23" s="35">
        <f t="shared" ref="CH23" si="99">CH21-CH22</f>
        <v>0</v>
      </c>
      <c r="CI23" s="35">
        <f t="shared" ref="CI23" si="100">CI21-CI22</f>
        <v>0</v>
      </c>
      <c r="CJ23" s="35">
        <f t="shared" ref="CJ23" si="101">CJ21-CJ22</f>
        <v>0</v>
      </c>
      <c r="CK23" s="35">
        <f t="shared" ref="CK23" si="102">CK21-CK22</f>
        <v>0</v>
      </c>
      <c r="CL23" s="35">
        <f t="shared" ref="CL23" si="103">CL21-CL22</f>
        <v>0</v>
      </c>
      <c r="CM23" s="35">
        <f t="shared" ref="CM23" si="104">CM21-CM22</f>
        <v>0</v>
      </c>
      <c r="CN23" s="35">
        <f t="shared" ref="CN23" si="105">CN21-CN22</f>
        <v>0</v>
      </c>
      <c r="CO23" s="35">
        <f t="shared" ref="CO23" si="106">CO21-CO22</f>
        <v>0</v>
      </c>
      <c r="CP23" s="35">
        <f t="shared" ref="CP23" si="107">CP21-CP22</f>
        <v>0</v>
      </c>
      <c r="CQ23" s="35">
        <f t="shared" ref="CQ23" si="108">CQ21-CQ22</f>
        <v>0</v>
      </c>
      <c r="CR23" s="35">
        <f t="shared" ref="CR23" si="109">CR21-CR22</f>
        <v>0</v>
      </c>
      <c r="CS23" s="35">
        <f t="shared" ref="CS23" si="110">CS21-CS22</f>
        <v>0</v>
      </c>
      <c r="CT23" s="35">
        <f t="shared" ref="CT23" si="111">CT21-CT22</f>
        <v>0</v>
      </c>
      <c r="CU23" s="35">
        <f t="shared" ref="CU23" si="112">CU21-CU22</f>
        <v>0</v>
      </c>
      <c r="CV23" s="35">
        <f t="shared" ref="CV23" si="113">CV21-CV22</f>
        <v>0</v>
      </c>
      <c r="CW23" s="35">
        <f t="shared" ref="CW23" si="114">CW21-CW22</f>
        <v>0</v>
      </c>
      <c r="CX23" s="35">
        <f t="shared" ref="CX23" si="115">CX21-CX22</f>
        <v>0</v>
      </c>
      <c r="CY23" s="35">
        <f t="shared" ref="CY23" si="116">CY21-CY22</f>
        <v>0</v>
      </c>
      <c r="CZ23" s="35">
        <f t="shared" ref="CZ23" si="117">CZ21-CZ22</f>
        <v>0</v>
      </c>
      <c r="DA23" s="35">
        <f t="shared" ref="DA23" si="118">DA21-DA22</f>
        <v>0</v>
      </c>
      <c r="DB23" s="35">
        <f t="shared" ref="DB23" si="119">DB21-DB22</f>
        <v>0</v>
      </c>
      <c r="DC23" s="35">
        <f t="shared" ref="DC23" si="120">DC21-DC22</f>
        <v>0</v>
      </c>
      <c r="DD23" s="35">
        <f t="shared" ref="DD23" si="121">DD21-DD22</f>
        <v>0</v>
      </c>
      <c r="DE23" s="35">
        <f t="shared" ref="DE23" si="122">DE21-DE22</f>
        <v>0</v>
      </c>
      <c r="DF23" s="35">
        <f t="shared" ref="DF23" si="123">DF21-DF22</f>
        <v>0</v>
      </c>
      <c r="DG23" s="35">
        <f t="shared" ref="DG23" si="124">DG21-DG22</f>
        <v>0</v>
      </c>
      <c r="DH23" s="35">
        <f t="shared" ref="DH23" si="125">DH21-DH22</f>
        <v>0</v>
      </c>
      <c r="DI23" s="35">
        <f t="shared" ref="DI23" si="126">DI21-DI22</f>
        <v>0</v>
      </c>
      <c r="DJ23" s="35">
        <f t="shared" ref="DJ23" si="127">DJ21-DJ22</f>
        <v>0</v>
      </c>
      <c r="DK23" s="35">
        <f t="shared" ref="DK23" si="128">DK21-DK22</f>
        <v>0</v>
      </c>
      <c r="DL23" s="35">
        <f t="shared" ref="DL23" si="129">DL21-DL22</f>
        <v>0</v>
      </c>
      <c r="DM23" s="35">
        <f t="shared" ref="DM23" si="130">DM21-DM22</f>
        <v>0</v>
      </c>
      <c r="DN23" s="35">
        <f t="shared" ref="DN23" si="131">DN21-DN22</f>
        <v>0</v>
      </c>
      <c r="DO23" s="35">
        <f t="shared" ref="DO23" si="132">DO21-DO22</f>
        <v>0</v>
      </c>
      <c r="DP23" s="35">
        <f t="shared" ref="DP23" si="133">DP21-DP22</f>
        <v>0</v>
      </c>
      <c r="DQ23" s="35">
        <f t="shared" ref="DQ23" si="134">DQ21-DQ22</f>
        <v>0</v>
      </c>
      <c r="DR23" s="35">
        <f t="shared" ref="DR23" si="135">DR21-DR22</f>
        <v>0</v>
      </c>
      <c r="DS23" s="35">
        <f t="shared" ref="DS23" si="136">DS21-DS22</f>
        <v>0</v>
      </c>
      <c r="DT23" s="35">
        <f t="shared" ref="DT23" si="137">DT21-DT22</f>
        <v>0</v>
      </c>
      <c r="DU23" s="35">
        <f t="shared" ref="DU23:DV23" si="138">DU21-DU22</f>
        <v>0</v>
      </c>
      <c r="DV23" s="35">
        <f t="shared" si="138"/>
        <v>0</v>
      </c>
    </row>
    <row r="24" spans="5:126">
      <c r="E24" s="1" t="s">
        <v>116</v>
      </c>
      <c r="F24" s="35">
        <f>F23+F20</f>
        <v>0</v>
      </c>
      <c r="G24" s="35">
        <f>G23+G20</f>
        <v>0</v>
      </c>
      <c r="H24" s="35">
        <f t="shared" ref="H24:Q24" si="139">H23+H20</f>
        <v>0</v>
      </c>
      <c r="I24" s="35">
        <f t="shared" si="139"/>
        <v>0</v>
      </c>
      <c r="J24" s="35">
        <f t="shared" si="139"/>
        <v>0</v>
      </c>
      <c r="K24" s="35">
        <f t="shared" si="139"/>
        <v>0</v>
      </c>
      <c r="L24" s="35">
        <f t="shared" si="139"/>
        <v>0</v>
      </c>
      <c r="M24" s="35">
        <f t="shared" si="139"/>
        <v>0</v>
      </c>
      <c r="N24" s="35">
        <f t="shared" si="139"/>
        <v>0</v>
      </c>
      <c r="O24" s="35">
        <f t="shared" si="139"/>
        <v>0</v>
      </c>
      <c r="P24" s="35">
        <f t="shared" si="139"/>
        <v>0</v>
      </c>
      <c r="Q24" s="35">
        <f t="shared" si="139"/>
        <v>0</v>
      </c>
      <c r="R24" s="35">
        <f t="shared" ref="R24" si="140">R23+R20</f>
        <v>0</v>
      </c>
      <c r="S24" s="35">
        <f t="shared" ref="S24" si="141">S23+S20</f>
        <v>0</v>
      </c>
      <c r="T24" s="35">
        <f t="shared" ref="T24" si="142">T23+T20</f>
        <v>0</v>
      </c>
      <c r="U24" s="35">
        <f t="shared" ref="U24" si="143">U23+U20</f>
        <v>0</v>
      </c>
      <c r="V24" s="35">
        <f t="shared" ref="V24" si="144">V23+V20</f>
        <v>0</v>
      </c>
      <c r="W24" s="35">
        <f t="shared" ref="W24" si="145">W23+W20</f>
        <v>0</v>
      </c>
      <c r="X24" s="35">
        <f t="shared" ref="X24" si="146">X23+X20</f>
        <v>0</v>
      </c>
      <c r="Y24" s="35">
        <f t="shared" ref="Y24" si="147">Y23+Y20</f>
        <v>0</v>
      </c>
      <c r="Z24" s="35">
        <f t="shared" ref="Z24" si="148">Z23+Z20</f>
        <v>0</v>
      </c>
      <c r="AA24" s="35">
        <f t="shared" ref="AA24" si="149">AA23+AA20</f>
        <v>0</v>
      </c>
      <c r="AB24" s="35">
        <f t="shared" ref="AB24" si="150">AB23+AB20</f>
        <v>0</v>
      </c>
      <c r="AC24" s="35">
        <f t="shared" ref="AC24" si="151">AC23+AC20</f>
        <v>0</v>
      </c>
      <c r="AD24" s="35">
        <f t="shared" ref="AD24" si="152">AD23+AD20</f>
        <v>6</v>
      </c>
      <c r="AE24" s="35">
        <f t="shared" ref="AE24" si="153">AE23+AE20</f>
        <v>11.8</v>
      </c>
      <c r="AF24" s="35">
        <f t="shared" ref="AF24" si="154">AF23+AF20</f>
        <v>14.156666666666666</v>
      </c>
      <c r="AG24" s="35">
        <f t="shared" ref="AG24" si="155">AG23+AG20</f>
        <v>16.434777777777779</v>
      </c>
      <c r="AH24" s="35">
        <f t="shared" ref="AH24" si="156">AH23+AH20</f>
        <v>18.636951851851851</v>
      </c>
      <c r="AI24" s="35">
        <f t="shared" ref="AI24" si="157">AI23+AI20</f>
        <v>20.765720123456788</v>
      </c>
      <c r="AJ24" s="35">
        <f t="shared" ref="AJ24" si="158">AJ23+AJ20</f>
        <v>22.823529452674894</v>
      </c>
      <c r="AK24" s="35">
        <f t="shared" ref="AK24" si="159">AK23+AK20</f>
        <v>24.812745137585729</v>
      </c>
      <c r="AL24" s="35">
        <f t="shared" ref="AL24" si="160">AL23+AL20</f>
        <v>26.735653632999536</v>
      </c>
      <c r="AM24" s="35">
        <f t="shared" ref="AM24" si="161">AM23+AM20</f>
        <v>28.594465178566217</v>
      </c>
      <c r="AN24" s="35">
        <f t="shared" ref="AN24" si="162">AN23+AN20</f>
        <v>30.391316339280678</v>
      </c>
      <c r="AO24" s="35">
        <f t="shared" ref="AO24" si="163">AO23+AO20</f>
        <v>32.128272461304654</v>
      </c>
      <c r="AP24" s="35">
        <f t="shared" ref="AP24" si="164">AP23+AP20</f>
        <v>33.807330045927834</v>
      </c>
      <c r="AQ24" s="35">
        <f t="shared" ref="AQ24" si="165">AQ23+AQ20</f>
        <v>35.430419044396906</v>
      </c>
      <c r="AR24" s="35">
        <f t="shared" ref="AR24" si="166">AR23+AR20</f>
        <v>36.999405076250341</v>
      </c>
      <c r="AS24" s="35">
        <f t="shared" ref="AS24" si="167">AS23+AS20</f>
        <v>38.516091573708664</v>
      </c>
      <c r="AT24" s="35">
        <f t="shared" ref="AT24" si="168">AT23+AT20</f>
        <v>39.982221854585042</v>
      </c>
      <c r="AU24" s="35">
        <f t="shared" ref="AU24" si="169">AU23+AU20</f>
        <v>41.399481126098877</v>
      </c>
      <c r="AV24" s="35">
        <f t="shared" ref="AV24" si="170">AV23+AV20</f>
        <v>42.769498421895584</v>
      </c>
      <c r="AW24" s="35">
        <f t="shared" ref="AW24" si="171">AW23+AW20</f>
        <v>44.093848474499062</v>
      </c>
      <c r="AX24" s="35">
        <f t="shared" ref="AX24" si="172">AX23+AX20</f>
        <v>45.37405352534909</v>
      </c>
      <c r="AY24" s="35">
        <f t="shared" ref="AY24" si="173">AY23+AY20</f>
        <v>46.61158507450412</v>
      </c>
      <c r="AZ24" s="35">
        <f t="shared" ref="AZ24" si="174">AZ23+AZ20</f>
        <v>47.807865572020653</v>
      </c>
      <c r="BA24" s="35">
        <f t="shared" ref="BA24" si="175">BA23+BA20</f>
        <v>48.964270052953296</v>
      </c>
      <c r="BB24" s="35">
        <f t="shared" ref="BB24" si="176">BB23+BB20</f>
        <v>50.082127717854853</v>
      </c>
      <c r="BC24" s="35">
        <f t="shared" ref="BC24" si="177">BC23+BC20</f>
        <v>51.162723460593021</v>
      </c>
      <c r="BD24" s="35">
        <f t="shared" ref="BD24" si="178">BD23+BD20</f>
        <v>52.207299345239917</v>
      </c>
      <c r="BE24" s="35">
        <f t="shared" ref="BE24" si="179">BE23+BE20</f>
        <v>53.217056033731922</v>
      </c>
      <c r="BF24" s="35">
        <f t="shared" ref="BF24" si="180">BF23+BF20</f>
        <v>54.193154165940854</v>
      </c>
      <c r="BG24" s="35">
        <f t="shared" ref="BG24" si="181">BG23+BG20</f>
        <v>55.136715693742822</v>
      </c>
      <c r="BH24" s="35">
        <f t="shared" ref="BH24" si="182">BH23+BH20</f>
        <v>55.800000000000004</v>
      </c>
      <c r="BI24" s="35">
        <f t="shared" ref="BI24" si="183">BI23+BI20</f>
        <v>55.800000000000004</v>
      </c>
      <c r="BJ24" s="35">
        <f t="shared" ref="BJ24" si="184">BJ23+BJ20</f>
        <v>55.800000000000004</v>
      </c>
      <c r="BK24" s="35">
        <f t="shared" ref="BK24" si="185">BK23+BK20</f>
        <v>55.800000000000004</v>
      </c>
      <c r="BL24" s="35">
        <f t="shared" ref="BL24" si="186">BL23+BL20</f>
        <v>55.800000000000004</v>
      </c>
      <c r="BM24" s="35">
        <f t="shared" ref="BM24" si="187">BM23+BM20</f>
        <v>55.800000000000004</v>
      </c>
      <c r="BN24" s="35">
        <f t="shared" ref="BN24" si="188">BN23+BN20</f>
        <v>55.800000000000004</v>
      </c>
      <c r="BO24" s="35">
        <f t="shared" ref="BO24" si="189">BO23+BO20</f>
        <v>55.800000000000004</v>
      </c>
      <c r="BP24" s="35">
        <f t="shared" ref="BP24" si="190">BP23+BP20</f>
        <v>55.800000000000004</v>
      </c>
      <c r="BQ24" s="35">
        <f t="shared" ref="BQ24" si="191">BQ23+BQ20</f>
        <v>55.800000000000004</v>
      </c>
      <c r="BR24" s="35">
        <f t="shared" ref="BR24" si="192">BR23+BR20</f>
        <v>55.800000000000004</v>
      </c>
      <c r="BS24" s="35">
        <f t="shared" ref="BS24" si="193">BS23+BS20</f>
        <v>55.800000000000004</v>
      </c>
      <c r="BT24" s="35">
        <f t="shared" ref="BT24" si="194">BT23+BT20</f>
        <v>55.800000000000004</v>
      </c>
      <c r="BU24" s="35">
        <f t="shared" ref="BU24" si="195">BU23+BU20</f>
        <v>55.800000000000004</v>
      </c>
      <c r="BV24" s="35">
        <f t="shared" ref="BV24" si="196">BV23+BV20</f>
        <v>55.800000000000004</v>
      </c>
      <c r="BW24" s="35">
        <f t="shared" ref="BW24" si="197">BW23+BW20</f>
        <v>55.800000000000004</v>
      </c>
      <c r="BX24" s="35">
        <f t="shared" ref="BX24" si="198">BX23+BX20</f>
        <v>55.800000000000004</v>
      </c>
      <c r="BY24" s="35">
        <f t="shared" ref="BY24" si="199">BY23+BY20</f>
        <v>55.800000000000004</v>
      </c>
      <c r="BZ24" s="35">
        <f t="shared" ref="BZ24" si="200">BZ23+BZ20</f>
        <v>55.800000000000004</v>
      </c>
      <c r="CA24" s="35">
        <f t="shared" ref="CA24" si="201">CA23+CA20</f>
        <v>55.800000000000004</v>
      </c>
      <c r="CB24" s="35">
        <f t="shared" ref="CB24" si="202">CB23+CB20</f>
        <v>55.800000000000004</v>
      </c>
      <c r="CC24" s="35">
        <f t="shared" ref="CC24" si="203">CC23+CC20</f>
        <v>55.800000000000004</v>
      </c>
      <c r="CD24" s="35">
        <f t="shared" ref="CD24" si="204">CD23+CD20</f>
        <v>55.800000000000004</v>
      </c>
      <c r="CE24" s="35">
        <f t="shared" ref="CE24" si="205">CE23+CE20</f>
        <v>55.800000000000004</v>
      </c>
      <c r="CF24" s="35">
        <f t="shared" ref="CF24" si="206">CF23+CF20</f>
        <v>55.800000000000004</v>
      </c>
      <c r="CG24" s="35">
        <f t="shared" ref="CG24" si="207">CG23+CG20</f>
        <v>55.800000000000004</v>
      </c>
      <c r="CH24" s="35">
        <f t="shared" ref="CH24" si="208">CH23+CH20</f>
        <v>55.800000000000004</v>
      </c>
      <c r="CI24" s="35">
        <f t="shared" ref="CI24" si="209">CI23+CI20</f>
        <v>55.800000000000004</v>
      </c>
      <c r="CJ24" s="35">
        <f t="shared" ref="CJ24" si="210">CJ23+CJ20</f>
        <v>55.800000000000004</v>
      </c>
      <c r="CK24" s="35">
        <f t="shared" ref="CK24" si="211">CK23+CK20</f>
        <v>55.800000000000004</v>
      </c>
      <c r="CL24" s="35">
        <f t="shared" ref="CL24" si="212">CL23+CL20</f>
        <v>55.800000000000004</v>
      </c>
      <c r="CM24" s="35">
        <f t="shared" ref="CM24" si="213">CM23+CM20</f>
        <v>55.800000000000004</v>
      </c>
      <c r="CN24" s="35">
        <f t="shared" ref="CN24" si="214">CN23+CN20</f>
        <v>55.800000000000004</v>
      </c>
      <c r="CO24" s="35">
        <f t="shared" ref="CO24" si="215">CO23+CO20</f>
        <v>55.800000000000004</v>
      </c>
      <c r="CP24" s="35">
        <f t="shared" ref="CP24" si="216">CP23+CP20</f>
        <v>55.800000000000004</v>
      </c>
      <c r="CQ24" s="35">
        <f t="shared" ref="CQ24" si="217">CQ23+CQ20</f>
        <v>55.800000000000004</v>
      </c>
      <c r="CR24" s="35">
        <f t="shared" ref="CR24" si="218">CR23+CR20</f>
        <v>55.800000000000004</v>
      </c>
      <c r="CS24" s="35">
        <f t="shared" ref="CS24" si="219">CS23+CS20</f>
        <v>55.800000000000004</v>
      </c>
      <c r="CT24" s="35">
        <f t="shared" ref="CT24" si="220">CT23+CT20</f>
        <v>55.800000000000004</v>
      </c>
      <c r="CU24" s="35">
        <f t="shared" ref="CU24" si="221">CU23+CU20</f>
        <v>55.800000000000004</v>
      </c>
      <c r="CV24" s="35">
        <f t="shared" ref="CV24" si="222">CV23+CV20</f>
        <v>55.800000000000004</v>
      </c>
      <c r="CW24" s="35">
        <f t="shared" ref="CW24" si="223">CW23+CW20</f>
        <v>55.800000000000004</v>
      </c>
      <c r="CX24" s="35">
        <f t="shared" ref="CX24" si="224">CX23+CX20</f>
        <v>55.800000000000004</v>
      </c>
      <c r="CY24" s="35">
        <f t="shared" ref="CY24" si="225">CY23+CY20</f>
        <v>55.800000000000004</v>
      </c>
      <c r="CZ24" s="35">
        <f t="shared" ref="CZ24" si="226">CZ23+CZ20</f>
        <v>55.800000000000004</v>
      </c>
      <c r="DA24" s="35">
        <f t="shared" ref="DA24" si="227">DA23+DA20</f>
        <v>55.800000000000004</v>
      </c>
      <c r="DB24" s="35">
        <f t="shared" ref="DB24" si="228">DB23+DB20</f>
        <v>55.800000000000004</v>
      </c>
      <c r="DC24" s="35">
        <f t="shared" ref="DC24" si="229">DC23+DC20</f>
        <v>55.800000000000004</v>
      </c>
      <c r="DD24" s="35">
        <f t="shared" ref="DD24" si="230">DD23+DD20</f>
        <v>55.800000000000004</v>
      </c>
      <c r="DE24" s="35">
        <f t="shared" ref="DE24" si="231">DE23+DE20</f>
        <v>55.800000000000004</v>
      </c>
      <c r="DF24" s="35">
        <f t="shared" ref="DF24" si="232">DF23+DF20</f>
        <v>55.800000000000004</v>
      </c>
      <c r="DG24" s="35">
        <f t="shared" ref="DG24" si="233">DG23+DG20</f>
        <v>55.800000000000004</v>
      </c>
      <c r="DH24" s="35">
        <f t="shared" ref="DH24" si="234">DH23+DH20</f>
        <v>55.800000000000004</v>
      </c>
      <c r="DI24" s="35">
        <f t="shared" ref="DI24" si="235">DI23+DI20</f>
        <v>55.800000000000004</v>
      </c>
      <c r="DJ24" s="35">
        <f t="shared" ref="DJ24" si="236">DJ23+DJ20</f>
        <v>55.800000000000004</v>
      </c>
      <c r="DK24" s="35">
        <f t="shared" ref="DK24" si="237">DK23+DK20</f>
        <v>55.800000000000004</v>
      </c>
      <c r="DL24" s="35">
        <f t="shared" ref="DL24" si="238">DL23+DL20</f>
        <v>55.800000000000004</v>
      </c>
      <c r="DM24" s="35">
        <f t="shared" ref="DM24" si="239">DM23+DM20</f>
        <v>55.800000000000004</v>
      </c>
      <c r="DN24" s="35">
        <f t="shared" ref="DN24" si="240">DN23+DN20</f>
        <v>55.800000000000004</v>
      </c>
      <c r="DO24" s="35">
        <f t="shared" ref="DO24" si="241">DO23+DO20</f>
        <v>55.800000000000004</v>
      </c>
      <c r="DP24" s="35">
        <f t="shared" ref="DP24" si="242">DP23+DP20</f>
        <v>55.800000000000004</v>
      </c>
      <c r="DQ24" s="35">
        <f t="shared" ref="DQ24" si="243">DQ23+DQ20</f>
        <v>55.800000000000004</v>
      </c>
      <c r="DR24" s="35">
        <f t="shared" ref="DR24" si="244">DR23+DR20</f>
        <v>55.800000000000004</v>
      </c>
      <c r="DS24" s="35">
        <f t="shared" ref="DS24" si="245">DS23+DS20</f>
        <v>55.800000000000004</v>
      </c>
      <c r="DT24" s="35">
        <f t="shared" ref="DT24" si="246">DT23+DT20</f>
        <v>55.800000000000004</v>
      </c>
      <c r="DU24" s="35">
        <f t="shared" ref="DU24:DV24" si="247">DU23+DU20</f>
        <v>55.800000000000004</v>
      </c>
      <c r="DV24" s="35">
        <f t="shared" si="247"/>
        <v>55.800000000000004</v>
      </c>
    </row>
    <row r="25" spans="5:126">
      <c r="E25" s="1" t="s">
        <v>630</v>
      </c>
      <c r="F25" s="35">
        <f>AVERAGE(F24,F20)</f>
        <v>0</v>
      </c>
      <c r="G25" s="35">
        <f t="shared" ref="G25:BR25" si="248">AVERAGE(G24,G20)</f>
        <v>0</v>
      </c>
      <c r="H25" s="35">
        <f t="shared" si="248"/>
        <v>0</v>
      </c>
      <c r="I25" s="35">
        <f t="shared" si="248"/>
        <v>0</v>
      </c>
      <c r="J25" s="35">
        <f t="shared" si="248"/>
        <v>0</v>
      </c>
      <c r="K25" s="35">
        <f t="shared" si="248"/>
        <v>0</v>
      </c>
      <c r="L25" s="35">
        <f t="shared" si="248"/>
        <v>0</v>
      </c>
      <c r="M25" s="35">
        <f t="shared" si="248"/>
        <v>0</v>
      </c>
      <c r="N25" s="35">
        <f t="shared" si="248"/>
        <v>0</v>
      </c>
      <c r="O25" s="35">
        <f t="shared" si="248"/>
        <v>0</v>
      </c>
      <c r="P25" s="35">
        <f t="shared" si="248"/>
        <v>0</v>
      </c>
      <c r="Q25" s="35">
        <f t="shared" si="248"/>
        <v>0</v>
      </c>
      <c r="R25" s="35">
        <f t="shared" si="248"/>
        <v>0</v>
      </c>
      <c r="S25" s="35">
        <f t="shared" si="248"/>
        <v>0</v>
      </c>
      <c r="T25" s="35">
        <f t="shared" si="248"/>
        <v>0</v>
      </c>
      <c r="U25" s="35">
        <f t="shared" si="248"/>
        <v>0</v>
      </c>
      <c r="V25" s="35">
        <f t="shared" si="248"/>
        <v>0</v>
      </c>
      <c r="W25" s="35">
        <f t="shared" si="248"/>
        <v>0</v>
      </c>
      <c r="X25" s="35">
        <f t="shared" si="248"/>
        <v>0</v>
      </c>
      <c r="Y25" s="35">
        <f t="shared" si="248"/>
        <v>0</v>
      </c>
      <c r="Z25" s="35">
        <f t="shared" si="248"/>
        <v>0</v>
      </c>
      <c r="AA25" s="35">
        <f t="shared" si="248"/>
        <v>0</v>
      </c>
      <c r="AB25" s="35">
        <f t="shared" si="248"/>
        <v>0</v>
      </c>
      <c r="AC25" s="35">
        <f>AVERAGE(AC24,AC20)</f>
        <v>0</v>
      </c>
      <c r="AD25" s="35">
        <f t="shared" si="248"/>
        <v>3</v>
      </c>
      <c r="AE25" s="35">
        <f t="shared" si="248"/>
        <v>8.9</v>
      </c>
      <c r="AF25" s="35">
        <f t="shared" si="248"/>
        <v>12.978333333333333</v>
      </c>
      <c r="AG25" s="35">
        <f t="shared" si="248"/>
        <v>15.295722222222222</v>
      </c>
      <c r="AH25" s="35">
        <f t="shared" si="248"/>
        <v>17.535864814814815</v>
      </c>
      <c r="AI25" s="35">
        <f t="shared" si="248"/>
        <v>19.701335987654318</v>
      </c>
      <c r="AJ25" s="35">
        <f t="shared" si="248"/>
        <v>21.794624788065839</v>
      </c>
      <c r="AK25" s="35">
        <f t="shared" si="248"/>
        <v>23.818137295130313</v>
      </c>
      <c r="AL25" s="35">
        <f t="shared" si="248"/>
        <v>25.774199385292633</v>
      </c>
      <c r="AM25" s="35">
        <f t="shared" si="248"/>
        <v>27.665059405782877</v>
      </c>
      <c r="AN25" s="35">
        <f t="shared" si="248"/>
        <v>29.492890758923448</v>
      </c>
      <c r="AO25" s="35">
        <f t="shared" si="248"/>
        <v>31.259794400292666</v>
      </c>
      <c r="AP25" s="35">
        <f t="shared" si="248"/>
        <v>32.967801253616244</v>
      </c>
      <c r="AQ25" s="35">
        <f t="shared" si="248"/>
        <v>34.61887454516237</v>
      </c>
      <c r="AR25" s="35">
        <f t="shared" si="248"/>
        <v>36.214912060323627</v>
      </c>
      <c r="AS25" s="35">
        <f t="shared" si="248"/>
        <v>37.757748324979502</v>
      </c>
      <c r="AT25" s="35">
        <f t="shared" si="248"/>
        <v>39.249156714146849</v>
      </c>
      <c r="AU25" s="35">
        <f t="shared" si="248"/>
        <v>40.690851490341956</v>
      </c>
      <c r="AV25" s="35">
        <f t="shared" si="248"/>
        <v>42.084489773997234</v>
      </c>
      <c r="AW25" s="35">
        <f t="shared" si="248"/>
        <v>43.431673448197323</v>
      </c>
      <c r="AX25" s="35">
        <f t="shared" si="248"/>
        <v>44.733950999924076</v>
      </c>
      <c r="AY25" s="35">
        <f t="shared" si="248"/>
        <v>45.992819299926609</v>
      </c>
      <c r="AZ25" s="35">
        <f t="shared" si="248"/>
        <v>47.20972532326239</v>
      </c>
      <c r="BA25" s="35">
        <f t="shared" si="248"/>
        <v>48.386067812486971</v>
      </c>
      <c r="BB25" s="35">
        <f t="shared" si="248"/>
        <v>49.523198885404071</v>
      </c>
      <c r="BC25" s="35">
        <f t="shared" si="248"/>
        <v>50.622425589223937</v>
      </c>
      <c r="BD25" s="35">
        <f t="shared" si="248"/>
        <v>51.685011402916473</v>
      </c>
      <c r="BE25" s="35">
        <f t="shared" si="248"/>
        <v>52.71217768948592</v>
      </c>
      <c r="BF25" s="35">
        <f t="shared" si="248"/>
        <v>53.705105099836388</v>
      </c>
      <c r="BG25" s="35">
        <f t="shared" si="248"/>
        <v>54.664934929841834</v>
      </c>
      <c r="BH25" s="35">
        <f t="shared" si="248"/>
        <v>55.468357846871413</v>
      </c>
      <c r="BI25" s="35">
        <f t="shared" si="248"/>
        <v>55.800000000000004</v>
      </c>
      <c r="BJ25" s="35">
        <f t="shared" si="248"/>
        <v>55.800000000000004</v>
      </c>
      <c r="BK25" s="35">
        <f t="shared" si="248"/>
        <v>55.800000000000004</v>
      </c>
      <c r="BL25" s="35">
        <f t="shared" si="248"/>
        <v>55.800000000000004</v>
      </c>
      <c r="BM25" s="35">
        <f t="shared" si="248"/>
        <v>55.800000000000004</v>
      </c>
      <c r="BN25" s="35">
        <f t="shared" si="248"/>
        <v>55.800000000000004</v>
      </c>
      <c r="BO25" s="35">
        <f t="shared" si="248"/>
        <v>55.800000000000004</v>
      </c>
      <c r="BP25" s="35">
        <f t="shared" si="248"/>
        <v>55.800000000000004</v>
      </c>
      <c r="BQ25" s="35">
        <f t="shared" si="248"/>
        <v>55.800000000000004</v>
      </c>
      <c r="BR25" s="35">
        <f t="shared" si="248"/>
        <v>55.800000000000004</v>
      </c>
      <c r="BS25" s="35">
        <f t="shared" ref="BS25:DV25" si="249">AVERAGE(BS24,BS20)</f>
        <v>55.800000000000004</v>
      </c>
      <c r="BT25" s="35">
        <f t="shared" si="249"/>
        <v>55.800000000000004</v>
      </c>
      <c r="BU25" s="35">
        <f t="shared" si="249"/>
        <v>55.800000000000004</v>
      </c>
      <c r="BV25" s="35">
        <f t="shared" si="249"/>
        <v>55.800000000000004</v>
      </c>
      <c r="BW25" s="35">
        <f t="shared" si="249"/>
        <v>55.800000000000004</v>
      </c>
      <c r="BX25" s="35">
        <f t="shared" si="249"/>
        <v>55.800000000000004</v>
      </c>
      <c r="BY25" s="35">
        <f t="shared" si="249"/>
        <v>55.800000000000004</v>
      </c>
      <c r="BZ25" s="35">
        <f t="shared" si="249"/>
        <v>55.800000000000004</v>
      </c>
      <c r="CA25" s="35">
        <f t="shared" si="249"/>
        <v>55.800000000000004</v>
      </c>
      <c r="CB25" s="35">
        <f t="shared" si="249"/>
        <v>55.800000000000004</v>
      </c>
      <c r="CC25" s="35">
        <f t="shared" si="249"/>
        <v>55.800000000000004</v>
      </c>
      <c r="CD25" s="35">
        <f t="shared" si="249"/>
        <v>55.800000000000004</v>
      </c>
      <c r="CE25" s="35">
        <f t="shared" si="249"/>
        <v>55.800000000000004</v>
      </c>
      <c r="CF25" s="35">
        <f t="shared" si="249"/>
        <v>55.800000000000004</v>
      </c>
      <c r="CG25" s="35">
        <f t="shared" si="249"/>
        <v>55.800000000000004</v>
      </c>
      <c r="CH25" s="35">
        <f t="shared" si="249"/>
        <v>55.800000000000004</v>
      </c>
      <c r="CI25" s="35">
        <f t="shared" si="249"/>
        <v>55.800000000000004</v>
      </c>
      <c r="CJ25" s="35">
        <f t="shared" si="249"/>
        <v>55.800000000000004</v>
      </c>
      <c r="CK25" s="35">
        <f t="shared" si="249"/>
        <v>55.800000000000004</v>
      </c>
      <c r="CL25" s="35">
        <f t="shared" si="249"/>
        <v>55.800000000000004</v>
      </c>
      <c r="CM25" s="35">
        <f t="shared" si="249"/>
        <v>55.800000000000004</v>
      </c>
      <c r="CN25" s="35">
        <f t="shared" si="249"/>
        <v>55.800000000000004</v>
      </c>
      <c r="CO25" s="35">
        <f t="shared" si="249"/>
        <v>55.800000000000004</v>
      </c>
      <c r="CP25" s="35">
        <f t="shared" si="249"/>
        <v>55.800000000000004</v>
      </c>
      <c r="CQ25" s="35">
        <f t="shared" si="249"/>
        <v>55.800000000000004</v>
      </c>
      <c r="CR25" s="35">
        <f t="shared" si="249"/>
        <v>55.800000000000004</v>
      </c>
      <c r="CS25" s="35">
        <f t="shared" si="249"/>
        <v>55.800000000000004</v>
      </c>
      <c r="CT25" s="35">
        <f t="shared" si="249"/>
        <v>55.800000000000004</v>
      </c>
      <c r="CU25" s="35">
        <f t="shared" si="249"/>
        <v>55.800000000000004</v>
      </c>
      <c r="CV25" s="35">
        <f t="shared" si="249"/>
        <v>55.800000000000004</v>
      </c>
      <c r="CW25" s="35">
        <f t="shared" si="249"/>
        <v>55.800000000000004</v>
      </c>
      <c r="CX25" s="35">
        <f t="shared" si="249"/>
        <v>55.800000000000004</v>
      </c>
      <c r="CY25" s="35">
        <f t="shared" si="249"/>
        <v>55.800000000000004</v>
      </c>
      <c r="CZ25" s="35">
        <f t="shared" si="249"/>
        <v>55.800000000000004</v>
      </c>
      <c r="DA25" s="35">
        <f t="shared" si="249"/>
        <v>55.800000000000004</v>
      </c>
      <c r="DB25" s="35">
        <f t="shared" si="249"/>
        <v>55.800000000000004</v>
      </c>
      <c r="DC25" s="35">
        <f t="shared" si="249"/>
        <v>55.800000000000004</v>
      </c>
      <c r="DD25" s="35">
        <f t="shared" si="249"/>
        <v>55.800000000000004</v>
      </c>
      <c r="DE25" s="35">
        <f t="shared" si="249"/>
        <v>55.800000000000004</v>
      </c>
      <c r="DF25" s="35">
        <f t="shared" si="249"/>
        <v>55.800000000000004</v>
      </c>
      <c r="DG25" s="35">
        <f t="shared" si="249"/>
        <v>55.800000000000004</v>
      </c>
      <c r="DH25" s="35">
        <f t="shared" si="249"/>
        <v>55.800000000000004</v>
      </c>
      <c r="DI25" s="35">
        <f t="shared" si="249"/>
        <v>55.800000000000004</v>
      </c>
      <c r="DJ25" s="35">
        <f t="shared" si="249"/>
        <v>55.800000000000004</v>
      </c>
      <c r="DK25" s="35">
        <f t="shared" si="249"/>
        <v>55.800000000000004</v>
      </c>
      <c r="DL25" s="35">
        <f t="shared" si="249"/>
        <v>55.800000000000004</v>
      </c>
      <c r="DM25" s="35">
        <f t="shared" si="249"/>
        <v>55.800000000000004</v>
      </c>
      <c r="DN25" s="35">
        <f t="shared" si="249"/>
        <v>55.800000000000004</v>
      </c>
      <c r="DO25" s="35">
        <f t="shared" si="249"/>
        <v>55.800000000000004</v>
      </c>
      <c r="DP25" s="35">
        <f t="shared" si="249"/>
        <v>55.800000000000004</v>
      </c>
      <c r="DQ25" s="35">
        <f t="shared" si="249"/>
        <v>55.800000000000004</v>
      </c>
      <c r="DR25" s="35">
        <f t="shared" si="249"/>
        <v>55.800000000000004</v>
      </c>
      <c r="DS25" s="35">
        <f t="shared" si="249"/>
        <v>55.800000000000004</v>
      </c>
      <c r="DT25" s="35">
        <f t="shared" si="249"/>
        <v>55.800000000000004</v>
      </c>
      <c r="DU25" s="35">
        <f t="shared" si="249"/>
        <v>55.800000000000004</v>
      </c>
      <c r="DV25" s="35">
        <f t="shared" si="249"/>
        <v>55.800000000000004</v>
      </c>
    </row>
    <row r="26" spans="5:126">
      <c r="E26" s="1" t="s">
        <v>117</v>
      </c>
      <c r="F26" s="31">
        <f>IFERROR(F25/Assumptions!$E$57,0)</f>
        <v>0</v>
      </c>
      <c r="G26" s="31">
        <f>IFERROR(G25/Assumptions!$E$57,0)</f>
        <v>0</v>
      </c>
      <c r="H26" s="31">
        <f>IFERROR(H25/Assumptions!$E$57,0)</f>
        <v>0</v>
      </c>
      <c r="I26" s="31">
        <f>IFERROR(I25/Assumptions!$E$57,0)</f>
        <v>0</v>
      </c>
      <c r="J26" s="31">
        <f>IFERROR(J25/Assumptions!$E$57,0)</f>
        <v>0</v>
      </c>
      <c r="K26" s="31">
        <f>IFERROR(K25/Assumptions!$E$57,0)</f>
        <v>0</v>
      </c>
      <c r="L26" s="31">
        <f>IFERROR(L25/Assumptions!$E$57,0)</f>
        <v>0</v>
      </c>
      <c r="M26" s="31">
        <f>IFERROR(M25/Assumptions!$E$57,0)</f>
        <v>0</v>
      </c>
      <c r="N26" s="31">
        <f>IFERROR(N25/Assumptions!$E$57,0)</f>
        <v>0</v>
      </c>
      <c r="O26" s="31">
        <f>IFERROR(O25/Assumptions!$E$57,0)</f>
        <v>0</v>
      </c>
      <c r="P26" s="31">
        <f>IFERROR(P25/Assumptions!$E$57,0)</f>
        <v>0</v>
      </c>
      <c r="Q26" s="31">
        <f>IFERROR(Q25/Assumptions!$E$57,0)</f>
        <v>0</v>
      </c>
      <c r="R26" s="31">
        <f>IFERROR(R25/Assumptions!$E$57,0)</f>
        <v>0</v>
      </c>
      <c r="S26" s="31">
        <f>IFERROR(S25/Assumptions!$E$57,0)</f>
        <v>0</v>
      </c>
      <c r="T26" s="31">
        <f>IFERROR(T25/Assumptions!$E$57,0)</f>
        <v>0</v>
      </c>
      <c r="U26" s="31">
        <f>IFERROR(U25/Assumptions!$E$57,0)</f>
        <v>0</v>
      </c>
      <c r="V26" s="31">
        <f>IFERROR(V25/Assumptions!$E$57,0)</f>
        <v>0</v>
      </c>
      <c r="W26" s="31">
        <f>IFERROR(W25/Assumptions!$E$57,0)</f>
        <v>0</v>
      </c>
      <c r="X26" s="31">
        <f>IFERROR(X25/Assumptions!$E$57,0)</f>
        <v>0</v>
      </c>
      <c r="Y26" s="31">
        <f>IFERROR(Y25/Assumptions!$E$57,0)</f>
        <v>0</v>
      </c>
      <c r="Z26" s="31">
        <f>IFERROR(Z25/Assumptions!$E$57,0)</f>
        <v>0</v>
      </c>
      <c r="AA26" s="31">
        <f>IFERROR(AA25/Assumptions!$E$57,0)</f>
        <v>0</v>
      </c>
      <c r="AB26" s="31">
        <f>IFERROR(AB25/Assumptions!$E$57,0)</f>
        <v>0</v>
      </c>
      <c r="AC26" s="31">
        <f>IFERROR(AC25/Assumptions!$E$57,0)</f>
        <v>0</v>
      </c>
      <c r="AD26" s="31">
        <f>IFERROR(AD25/Assumptions!$E$57,0)</f>
        <v>0.05</v>
      </c>
      <c r="AE26" s="31">
        <f>IFERROR(AE25/Assumptions!$E$57,0)</f>
        <v>0.14833333333333334</v>
      </c>
      <c r="AF26" s="31">
        <f>IFERROR(AF25/Assumptions!$E$57,0)</f>
        <v>0.21630555555555556</v>
      </c>
      <c r="AG26" s="31">
        <f>IFERROR(AG25/Assumptions!$E$57,0)</f>
        <v>0.25492870370370369</v>
      </c>
      <c r="AH26" s="31">
        <f>IFERROR(AH25/Assumptions!$E$57,0)</f>
        <v>0.29226441358024691</v>
      </c>
      <c r="AI26" s="31">
        <f>IFERROR(AI25/Assumptions!$E$57,0)</f>
        <v>0.32835559979423862</v>
      </c>
      <c r="AJ26" s="31">
        <f>IFERROR(AJ25/Assumptions!$E$57,0)</f>
        <v>0.36324374646776397</v>
      </c>
      <c r="AK26" s="31">
        <f>IFERROR(AK25/Assumptions!$E$57,0)</f>
        <v>0.39696895491883855</v>
      </c>
      <c r="AL26" s="31">
        <f>IFERROR(AL25/Assumptions!$E$57,0)</f>
        <v>0.4295699897548772</v>
      </c>
      <c r="AM26" s="31">
        <f>IFERROR(AM25/Assumptions!$E$57,0)</f>
        <v>0.46108432342971462</v>
      </c>
      <c r="AN26" s="31">
        <f>IFERROR(AN25/Assumptions!$E$57,0)</f>
        <v>0.4915481793153908</v>
      </c>
      <c r="AO26" s="31">
        <f>IFERROR(AO25/Assumptions!$E$57,0)</f>
        <v>0.52099657333821114</v>
      </c>
      <c r="AP26" s="31">
        <f>IFERROR(AP25/Assumptions!$E$57,0)</f>
        <v>0.54946335422693737</v>
      </c>
      <c r="AQ26" s="31">
        <f>IFERROR(AQ25/Assumptions!$E$57,0)</f>
        <v>0.57698124241937288</v>
      </c>
      <c r="AR26" s="31">
        <f>IFERROR(AR25/Assumptions!$E$57,0)</f>
        <v>0.60358186767206046</v>
      </c>
      <c r="AS26" s="31">
        <f>IFERROR(AS25/Assumptions!$E$57,0)</f>
        <v>0.62929580541632502</v>
      </c>
      <c r="AT26" s="31">
        <f>IFERROR(AT25/Assumptions!$E$57,0)</f>
        <v>0.65415261190244745</v>
      </c>
      <c r="AU26" s="31">
        <f>IFERROR(AU25/Assumptions!$E$57,0)</f>
        <v>0.67818085817236595</v>
      </c>
      <c r="AV26" s="31">
        <f>IFERROR(AV25/Assumptions!$E$57,0)</f>
        <v>0.70140816289995389</v>
      </c>
      <c r="AW26" s="31">
        <f>IFERROR(AW25/Assumptions!$E$57,0)</f>
        <v>0.72386122413662202</v>
      </c>
      <c r="AX26" s="31">
        <f>IFERROR(AX25/Assumptions!$E$57,0)</f>
        <v>0.74556584999873465</v>
      </c>
      <c r="AY26" s="31">
        <f>IFERROR(AY25/Assumptions!$E$57,0)</f>
        <v>0.7665469883321101</v>
      </c>
      <c r="AZ26" s="31">
        <f>IFERROR(AZ25/Assumptions!$E$57,0)</f>
        <v>0.78682875538770647</v>
      </c>
      <c r="BA26" s="31">
        <f>IFERROR(BA25/Assumptions!$E$57,0)</f>
        <v>0.80643446354144954</v>
      </c>
      <c r="BB26" s="31">
        <f>IFERROR(BB25/Assumptions!$E$57,0)</f>
        <v>0.8253866480900679</v>
      </c>
      <c r="BC26" s="31">
        <f>IFERROR(BC25/Assumptions!$E$57,0)</f>
        <v>0.84370709315373227</v>
      </c>
      <c r="BD26" s="31">
        <f>IFERROR(BD25/Assumptions!$E$57,0)</f>
        <v>0.86141685671527457</v>
      </c>
      <c r="BE26" s="31">
        <f>IFERROR(BE25/Assumptions!$E$57,0)</f>
        <v>0.87853629482476536</v>
      </c>
      <c r="BF26" s="31">
        <f>IFERROR(BF25/Assumptions!$E$57,0)</f>
        <v>0.89508508499727313</v>
      </c>
      <c r="BG26" s="31">
        <f>IFERROR(BG25/Assumptions!$E$57,0)</f>
        <v>0.91108224883069722</v>
      </c>
      <c r="BH26" s="31">
        <f>IFERROR(BH25/Assumptions!$E$57,0)</f>
        <v>0.92447263078119024</v>
      </c>
      <c r="BI26" s="31">
        <f>IFERROR(BI25/Assumptions!$E$57,0)</f>
        <v>0.93</v>
      </c>
      <c r="BJ26" s="31">
        <f>IFERROR(BJ25/Assumptions!$E$57,0)</f>
        <v>0.93</v>
      </c>
      <c r="BK26" s="31">
        <f>IFERROR(BK25/Assumptions!$E$57,0)</f>
        <v>0.93</v>
      </c>
      <c r="BL26" s="31">
        <f>IFERROR(BL25/Assumptions!$E$57,0)</f>
        <v>0.93</v>
      </c>
      <c r="BM26" s="31">
        <f>IFERROR(BM25/Assumptions!$E$57,0)</f>
        <v>0.93</v>
      </c>
      <c r="BN26" s="31">
        <f>IFERROR(BN25/Assumptions!$E$57,0)</f>
        <v>0.93</v>
      </c>
      <c r="BO26" s="31">
        <f>IFERROR(BO25/Assumptions!$E$57,0)</f>
        <v>0.93</v>
      </c>
      <c r="BP26" s="31">
        <f>IFERROR(BP25/Assumptions!$E$57,0)</f>
        <v>0.93</v>
      </c>
      <c r="BQ26" s="31">
        <f>IFERROR(BQ25/Assumptions!$E$57,0)</f>
        <v>0.93</v>
      </c>
      <c r="BR26" s="31">
        <f>IFERROR(BR25/Assumptions!$E$57,0)</f>
        <v>0.93</v>
      </c>
      <c r="BS26" s="31">
        <f>IFERROR(BS25/Assumptions!$E$57,0)</f>
        <v>0.93</v>
      </c>
      <c r="BT26" s="31">
        <f>IFERROR(BT25/Assumptions!$E$57,0)</f>
        <v>0.93</v>
      </c>
      <c r="BU26" s="31">
        <f>IFERROR(BU25/Assumptions!$E$57,0)</f>
        <v>0.93</v>
      </c>
      <c r="BV26" s="31">
        <f>IFERROR(BV25/Assumptions!$E$57,0)</f>
        <v>0.93</v>
      </c>
      <c r="BW26" s="31">
        <f>IFERROR(BW25/Assumptions!$E$57,0)</f>
        <v>0.93</v>
      </c>
      <c r="BX26" s="31">
        <f>IFERROR(BX25/Assumptions!$E$57,0)</f>
        <v>0.93</v>
      </c>
      <c r="BY26" s="31">
        <f>IFERROR(BY25/Assumptions!$E$57,0)</f>
        <v>0.93</v>
      </c>
      <c r="BZ26" s="31">
        <f>IFERROR(BZ25/Assumptions!$E$57,0)</f>
        <v>0.93</v>
      </c>
      <c r="CA26" s="31">
        <f>IFERROR(CA25/Assumptions!$E$57,0)</f>
        <v>0.93</v>
      </c>
      <c r="CB26" s="31">
        <f>IFERROR(CB25/Assumptions!$E$57,0)</f>
        <v>0.93</v>
      </c>
      <c r="CC26" s="31">
        <f>IFERROR(CC25/Assumptions!$E$57,0)</f>
        <v>0.93</v>
      </c>
      <c r="CD26" s="31">
        <f>IFERROR(CD25/Assumptions!$E$57,0)</f>
        <v>0.93</v>
      </c>
      <c r="CE26" s="31">
        <f>IFERROR(CE25/Assumptions!$E$57,0)</f>
        <v>0.93</v>
      </c>
      <c r="CF26" s="31">
        <f>IFERROR(CF25/Assumptions!$E$57,0)</f>
        <v>0.93</v>
      </c>
      <c r="CG26" s="31">
        <f>IFERROR(CG25/Assumptions!$E$57,0)</f>
        <v>0.93</v>
      </c>
      <c r="CH26" s="31">
        <f>IFERROR(CH25/Assumptions!$E$57,0)</f>
        <v>0.93</v>
      </c>
      <c r="CI26" s="31">
        <f>IFERROR(CI25/Assumptions!$E$57,0)</f>
        <v>0.93</v>
      </c>
      <c r="CJ26" s="31">
        <f>IFERROR(CJ25/Assumptions!$E$57,0)</f>
        <v>0.93</v>
      </c>
      <c r="CK26" s="31">
        <f>IFERROR(CK25/Assumptions!$E$57,0)</f>
        <v>0.93</v>
      </c>
      <c r="CL26" s="31">
        <f>IFERROR(CL25/Assumptions!$E$57,0)</f>
        <v>0.93</v>
      </c>
      <c r="CM26" s="31">
        <f>IFERROR(CM25/Assumptions!$E$57,0)</f>
        <v>0.93</v>
      </c>
      <c r="CN26" s="31">
        <f>IFERROR(CN25/Assumptions!$E$57,0)</f>
        <v>0.93</v>
      </c>
      <c r="CO26" s="31">
        <f>IFERROR(CO25/Assumptions!$E$57,0)</f>
        <v>0.93</v>
      </c>
      <c r="CP26" s="31">
        <f>IFERROR(CP25/Assumptions!$E$57,0)</f>
        <v>0.93</v>
      </c>
      <c r="CQ26" s="31">
        <f>IFERROR(CQ25/Assumptions!$E$57,0)</f>
        <v>0.93</v>
      </c>
      <c r="CR26" s="31">
        <f>IFERROR(CR25/Assumptions!$E$57,0)</f>
        <v>0.93</v>
      </c>
      <c r="CS26" s="31">
        <f>IFERROR(CS25/Assumptions!$E$57,0)</f>
        <v>0.93</v>
      </c>
      <c r="CT26" s="31">
        <f>IFERROR(CT25/Assumptions!$E$57,0)</f>
        <v>0.93</v>
      </c>
      <c r="CU26" s="31">
        <f>IFERROR(CU25/Assumptions!$E$57,0)</f>
        <v>0.93</v>
      </c>
      <c r="CV26" s="31">
        <f>IFERROR(CV25/Assumptions!$E$57,0)</f>
        <v>0.93</v>
      </c>
      <c r="CW26" s="31">
        <f>IFERROR(CW25/Assumptions!$E$57,0)</f>
        <v>0.93</v>
      </c>
      <c r="CX26" s="31">
        <f>IFERROR(CX25/Assumptions!$E$57,0)</f>
        <v>0.93</v>
      </c>
      <c r="CY26" s="31">
        <f>IFERROR(CY25/Assumptions!$E$57,0)</f>
        <v>0.93</v>
      </c>
      <c r="CZ26" s="31">
        <f>IFERROR(CZ25/Assumptions!$E$57,0)</f>
        <v>0.93</v>
      </c>
      <c r="DA26" s="31">
        <f>IFERROR(DA25/Assumptions!$E$57,0)</f>
        <v>0.93</v>
      </c>
      <c r="DB26" s="31">
        <f>IFERROR(DB25/Assumptions!$E$57,0)</f>
        <v>0.93</v>
      </c>
      <c r="DC26" s="31">
        <f>IFERROR(DC25/Assumptions!$E$57,0)</f>
        <v>0.93</v>
      </c>
      <c r="DD26" s="31">
        <f>IFERROR(DD25/Assumptions!$E$57,0)</f>
        <v>0.93</v>
      </c>
      <c r="DE26" s="31">
        <f>IFERROR(DE25/Assumptions!$E$57,0)</f>
        <v>0.93</v>
      </c>
      <c r="DF26" s="31">
        <f>IFERROR(DF25/Assumptions!$E$57,0)</f>
        <v>0.93</v>
      </c>
      <c r="DG26" s="31">
        <f>IFERROR(DG25/Assumptions!$E$57,0)</f>
        <v>0.93</v>
      </c>
      <c r="DH26" s="31">
        <f>IFERROR(DH25/Assumptions!$E$57,0)</f>
        <v>0.93</v>
      </c>
      <c r="DI26" s="31">
        <f>IFERROR(DI25/Assumptions!$E$57,0)</f>
        <v>0.93</v>
      </c>
      <c r="DJ26" s="31">
        <f>IFERROR(DJ25/Assumptions!$E$57,0)</f>
        <v>0.93</v>
      </c>
      <c r="DK26" s="31">
        <f>IFERROR(DK25/Assumptions!$E$57,0)</f>
        <v>0.93</v>
      </c>
      <c r="DL26" s="31">
        <f>IFERROR(DL25/Assumptions!$E$57,0)</f>
        <v>0.93</v>
      </c>
      <c r="DM26" s="31">
        <f>IFERROR(DM25/Assumptions!$E$57,0)</f>
        <v>0.93</v>
      </c>
      <c r="DN26" s="31">
        <f>IFERROR(DN25/Assumptions!$E$57,0)</f>
        <v>0.93</v>
      </c>
      <c r="DO26" s="31">
        <f>IFERROR(DO25/Assumptions!$E$57,0)</f>
        <v>0.93</v>
      </c>
      <c r="DP26" s="31">
        <f>IFERROR(DP25/Assumptions!$E$57,0)</f>
        <v>0.93</v>
      </c>
      <c r="DQ26" s="31">
        <f>IFERROR(DQ25/Assumptions!$E$57,0)</f>
        <v>0.93</v>
      </c>
      <c r="DR26" s="31">
        <f>IFERROR(DR25/Assumptions!$E$57,0)</f>
        <v>0.93</v>
      </c>
      <c r="DS26" s="31">
        <f>IFERROR(DS25/Assumptions!$E$57,0)</f>
        <v>0.93</v>
      </c>
      <c r="DT26" s="31">
        <f>IFERROR(DT25/Assumptions!$E$57,0)</f>
        <v>0.93</v>
      </c>
      <c r="DU26" s="31">
        <f>IFERROR(DU25/Assumptions!$E$57,0)</f>
        <v>0.93</v>
      </c>
      <c r="DV26" s="31">
        <f>IFERROR(DV25/Assumptions!$E$57,0)</f>
        <v>0.93</v>
      </c>
    </row>
    <row r="27" spans="5:126">
      <c r="E27" s="1" t="s">
        <v>138</v>
      </c>
      <c r="F27" s="31">
        <f>1-F26</f>
        <v>1</v>
      </c>
      <c r="G27" s="31">
        <f t="shared" ref="G27" si="250">1-G26</f>
        <v>1</v>
      </c>
      <c r="H27" s="31">
        <f t="shared" ref="H27" si="251">1-H26</f>
        <v>1</v>
      </c>
      <c r="I27" s="31">
        <f t="shared" ref="I27" si="252">1-I26</f>
        <v>1</v>
      </c>
      <c r="J27" s="31">
        <f t="shared" ref="J27" si="253">1-J26</f>
        <v>1</v>
      </c>
      <c r="K27" s="31">
        <f t="shared" ref="K27" si="254">1-K26</f>
        <v>1</v>
      </c>
      <c r="L27" s="31">
        <f t="shared" ref="L27" si="255">1-L26</f>
        <v>1</v>
      </c>
      <c r="M27" s="31">
        <f t="shared" ref="M27" si="256">1-M26</f>
        <v>1</v>
      </c>
      <c r="N27" s="31">
        <f t="shared" ref="N27" si="257">1-N26</f>
        <v>1</v>
      </c>
      <c r="O27" s="31">
        <f t="shared" ref="O27" si="258">1-O26</f>
        <v>1</v>
      </c>
      <c r="P27" s="31">
        <f t="shared" ref="P27" si="259">1-P26</f>
        <v>1</v>
      </c>
      <c r="Q27" s="31">
        <f t="shared" ref="Q27" si="260">1-Q26</f>
        <v>1</v>
      </c>
      <c r="R27" s="31">
        <f t="shared" ref="R27" si="261">1-R26</f>
        <v>1</v>
      </c>
      <c r="S27" s="31">
        <f t="shared" ref="S27" si="262">1-S26</f>
        <v>1</v>
      </c>
      <c r="T27" s="31">
        <f t="shared" ref="T27" si="263">1-T26</f>
        <v>1</v>
      </c>
      <c r="U27" s="31">
        <f t="shared" ref="U27" si="264">1-U26</f>
        <v>1</v>
      </c>
      <c r="V27" s="31">
        <f t="shared" ref="V27" si="265">1-V26</f>
        <v>1</v>
      </c>
      <c r="W27" s="31">
        <f t="shared" ref="W27" si="266">1-W26</f>
        <v>1</v>
      </c>
      <c r="X27" s="31">
        <f t="shared" ref="X27" si="267">1-X26</f>
        <v>1</v>
      </c>
      <c r="Y27" s="31">
        <f t="shared" ref="Y27" si="268">1-Y26</f>
        <v>1</v>
      </c>
      <c r="Z27" s="31">
        <f t="shared" ref="Z27" si="269">1-Z26</f>
        <v>1</v>
      </c>
      <c r="AA27" s="31">
        <f t="shared" ref="AA27" si="270">1-AA26</f>
        <v>1</v>
      </c>
      <c r="AB27" s="31">
        <f t="shared" ref="AB27" si="271">1-AB26</f>
        <v>1</v>
      </c>
      <c r="AC27" s="31">
        <f t="shared" ref="AC27" si="272">1-AC26</f>
        <v>1</v>
      </c>
      <c r="AD27" s="31">
        <f t="shared" ref="AD27" si="273">1-AD26</f>
        <v>0.95</v>
      </c>
      <c r="AE27" s="31">
        <f t="shared" ref="AE27" si="274">1-AE26</f>
        <v>0.85166666666666668</v>
      </c>
      <c r="AF27" s="31">
        <f t="shared" ref="AF27" si="275">1-AF26</f>
        <v>0.78369444444444447</v>
      </c>
      <c r="AG27" s="31">
        <f t="shared" ref="AG27" si="276">1-AG26</f>
        <v>0.74507129629629631</v>
      </c>
      <c r="AH27" s="31">
        <f t="shared" ref="AH27" si="277">1-AH26</f>
        <v>0.70773558641975309</v>
      </c>
      <c r="AI27" s="31">
        <f t="shared" ref="AI27" si="278">1-AI26</f>
        <v>0.67164440020576133</v>
      </c>
      <c r="AJ27" s="31">
        <f t="shared" ref="AJ27" si="279">1-AJ26</f>
        <v>0.63675625353223597</v>
      </c>
      <c r="AK27" s="31">
        <f t="shared" ref="AK27" si="280">1-AK26</f>
        <v>0.60303104508116145</v>
      </c>
      <c r="AL27" s="31">
        <f t="shared" ref="AL27" si="281">1-AL26</f>
        <v>0.57043001024512274</v>
      </c>
      <c r="AM27" s="31">
        <f t="shared" ref="AM27" si="282">1-AM26</f>
        <v>0.53891567657028538</v>
      </c>
      <c r="AN27" s="31">
        <f t="shared" ref="AN27" si="283">1-AN26</f>
        <v>0.50845182068460915</v>
      </c>
      <c r="AO27" s="31">
        <f t="shared" ref="AO27" si="284">1-AO26</f>
        <v>0.47900342666178886</v>
      </c>
      <c r="AP27" s="31">
        <f t="shared" ref="AP27" si="285">1-AP26</f>
        <v>0.45053664577306263</v>
      </c>
      <c r="AQ27" s="31">
        <f t="shared" ref="AQ27" si="286">1-AQ26</f>
        <v>0.42301875758062712</v>
      </c>
      <c r="AR27" s="31">
        <f t="shared" ref="AR27" si="287">1-AR26</f>
        <v>0.39641813232793954</v>
      </c>
      <c r="AS27" s="31">
        <f t="shared" ref="AS27" si="288">1-AS26</f>
        <v>0.37070419458367498</v>
      </c>
      <c r="AT27" s="31">
        <f t="shared" ref="AT27" si="289">1-AT26</f>
        <v>0.34584738809755255</v>
      </c>
      <c r="AU27" s="31">
        <f t="shared" ref="AU27" si="290">1-AU26</f>
        <v>0.32181914182763405</v>
      </c>
      <c r="AV27" s="31">
        <f t="shared" ref="AV27" si="291">1-AV26</f>
        <v>0.29859183710004611</v>
      </c>
      <c r="AW27" s="31">
        <f t="shared" ref="AW27" si="292">1-AW26</f>
        <v>0.27613877586337798</v>
      </c>
      <c r="AX27" s="31">
        <f t="shared" ref="AX27" si="293">1-AX26</f>
        <v>0.25443415000126535</v>
      </c>
      <c r="AY27" s="31">
        <f t="shared" ref="AY27" si="294">1-AY26</f>
        <v>0.2334530116678899</v>
      </c>
      <c r="AZ27" s="31">
        <f t="shared" ref="AZ27" si="295">1-AZ26</f>
        <v>0.21317124461229353</v>
      </c>
      <c r="BA27" s="31">
        <f t="shared" ref="BA27" si="296">1-BA26</f>
        <v>0.19356553645855046</v>
      </c>
      <c r="BB27" s="31">
        <f t="shared" ref="BB27" si="297">1-BB26</f>
        <v>0.1746133519099321</v>
      </c>
      <c r="BC27" s="31">
        <f t="shared" ref="BC27" si="298">1-BC26</f>
        <v>0.15629290684626773</v>
      </c>
      <c r="BD27" s="31">
        <f t="shared" ref="BD27" si="299">1-BD26</f>
        <v>0.13858314328472543</v>
      </c>
      <c r="BE27" s="31">
        <f t="shared" ref="BE27" si="300">1-BE26</f>
        <v>0.12146370517523464</v>
      </c>
      <c r="BF27" s="31">
        <f t="shared" ref="BF27" si="301">1-BF26</f>
        <v>0.10491491500272687</v>
      </c>
      <c r="BG27" s="31">
        <f t="shared" ref="BG27" si="302">1-BG26</f>
        <v>8.8917751169302783E-2</v>
      </c>
      <c r="BH27" s="31">
        <f t="shared" ref="BH27" si="303">1-BH26</f>
        <v>7.5527369218809759E-2</v>
      </c>
      <c r="BI27" s="31">
        <f t="shared" ref="BI27" si="304">1-BI26</f>
        <v>6.9999999999999951E-2</v>
      </c>
      <c r="BJ27" s="31">
        <f t="shared" ref="BJ27" si="305">1-BJ26</f>
        <v>6.9999999999999951E-2</v>
      </c>
      <c r="BK27" s="31">
        <f t="shared" ref="BK27" si="306">1-BK26</f>
        <v>6.9999999999999951E-2</v>
      </c>
      <c r="BL27" s="31">
        <f t="shared" ref="BL27" si="307">1-BL26</f>
        <v>6.9999999999999951E-2</v>
      </c>
      <c r="BM27" s="31">
        <f t="shared" ref="BM27" si="308">1-BM26</f>
        <v>6.9999999999999951E-2</v>
      </c>
      <c r="BN27" s="31">
        <f t="shared" ref="BN27" si="309">1-BN26</f>
        <v>6.9999999999999951E-2</v>
      </c>
      <c r="BO27" s="31">
        <f t="shared" ref="BO27" si="310">1-BO26</f>
        <v>6.9999999999999951E-2</v>
      </c>
      <c r="BP27" s="31">
        <f t="shared" ref="BP27" si="311">1-BP26</f>
        <v>6.9999999999999951E-2</v>
      </c>
      <c r="BQ27" s="31">
        <f t="shared" ref="BQ27" si="312">1-BQ26</f>
        <v>6.9999999999999951E-2</v>
      </c>
      <c r="BR27" s="31">
        <f t="shared" ref="BR27" si="313">1-BR26</f>
        <v>6.9999999999999951E-2</v>
      </c>
      <c r="BS27" s="31">
        <f t="shared" ref="BS27" si="314">1-BS26</f>
        <v>6.9999999999999951E-2</v>
      </c>
      <c r="BT27" s="31">
        <f t="shared" ref="BT27" si="315">1-BT26</f>
        <v>6.9999999999999951E-2</v>
      </c>
      <c r="BU27" s="31">
        <f t="shared" ref="BU27" si="316">1-BU26</f>
        <v>6.9999999999999951E-2</v>
      </c>
      <c r="BV27" s="31">
        <f t="shared" ref="BV27" si="317">1-BV26</f>
        <v>6.9999999999999951E-2</v>
      </c>
      <c r="BW27" s="31">
        <f t="shared" ref="BW27" si="318">1-BW26</f>
        <v>6.9999999999999951E-2</v>
      </c>
      <c r="BX27" s="31">
        <f t="shared" ref="BX27" si="319">1-BX26</f>
        <v>6.9999999999999951E-2</v>
      </c>
      <c r="BY27" s="31">
        <f t="shared" ref="BY27" si="320">1-BY26</f>
        <v>6.9999999999999951E-2</v>
      </c>
      <c r="BZ27" s="31">
        <f t="shared" ref="BZ27" si="321">1-BZ26</f>
        <v>6.9999999999999951E-2</v>
      </c>
      <c r="CA27" s="31">
        <f t="shared" ref="CA27" si="322">1-CA26</f>
        <v>6.9999999999999951E-2</v>
      </c>
      <c r="CB27" s="31">
        <f t="shared" ref="CB27" si="323">1-CB26</f>
        <v>6.9999999999999951E-2</v>
      </c>
      <c r="CC27" s="31">
        <f t="shared" ref="CC27" si="324">1-CC26</f>
        <v>6.9999999999999951E-2</v>
      </c>
      <c r="CD27" s="31">
        <f t="shared" ref="CD27" si="325">1-CD26</f>
        <v>6.9999999999999951E-2</v>
      </c>
      <c r="CE27" s="31">
        <f t="shared" ref="CE27" si="326">1-CE26</f>
        <v>6.9999999999999951E-2</v>
      </c>
      <c r="CF27" s="31">
        <f t="shared" ref="CF27" si="327">1-CF26</f>
        <v>6.9999999999999951E-2</v>
      </c>
      <c r="CG27" s="31">
        <f t="shared" ref="CG27" si="328">1-CG26</f>
        <v>6.9999999999999951E-2</v>
      </c>
      <c r="CH27" s="31">
        <f t="shared" ref="CH27" si="329">1-CH26</f>
        <v>6.9999999999999951E-2</v>
      </c>
      <c r="CI27" s="31">
        <f t="shared" ref="CI27" si="330">1-CI26</f>
        <v>6.9999999999999951E-2</v>
      </c>
      <c r="CJ27" s="31">
        <f t="shared" ref="CJ27" si="331">1-CJ26</f>
        <v>6.9999999999999951E-2</v>
      </c>
      <c r="CK27" s="31">
        <f t="shared" ref="CK27" si="332">1-CK26</f>
        <v>6.9999999999999951E-2</v>
      </c>
      <c r="CL27" s="31">
        <f t="shared" ref="CL27" si="333">1-CL26</f>
        <v>6.9999999999999951E-2</v>
      </c>
      <c r="CM27" s="31">
        <f t="shared" ref="CM27" si="334">1-CM26</f>
        <v>6.9999999999999951E-2</v>
      </c>
      <c r="CN27" s="31">
        <f t="shared" ref="CN27" si="335">1-CN26</f>
        <v>6.9999999999999951E-2</v>
      </c>
      <c r="CO27" s="31">
        <f t="shared" ref="CO27" si="336">1-CO26</f>
        <v>6.9999999999999951E-2</v>
      </c>
      <c r="CP27" s="31">
        <f t="shared" ref="CP27" si="337">1-CP26</f>
        <v>6.9999999999999951E-2</v>
      </c>
      <c r="CQ27" s="31">
        <f t="shared" ref="CQ27" si="338">1-CQ26</f>
        <v>6.9999999999999951E-2</v>
      </c>
      <c r="CR27" s="31">
        <f t="shared" ref="CR27" si="339">1-CR26</f>
        <v>6.9999999999999951E-2</v>
      </c>
      <c r="CS27" s="31">
        <f t="shared" ref="CS27" si="340">1-CS26</f>
        <v>6.9999999999999951E-2</v>
      </c>
      <c r="CT27" s="31">
        <f t="shared" ref="CT27" si="341">1-CT26</f>
        <v>6.9999999999999951E-2</v>
      </c>
      <c r="CU27" s="31">
        <f t="shared" ref="CU27" si="342">1-CU26</f>
        <v>6.9999999999999951E-2</v>
      </c>
      <c r="CV27" s="31">
        <f t="shared" ref="CV27" si="343">1-CV26</f>
        <v>6.9999999999999951E-2</v>
      </c>
      <c r="CW27" s="31">
        <f t="shared" ref="CW27" si="344">1-CW26</f>
        <v>6.9999999999999951E-2</v>
      </c>
      <c r="CX27" s="31">
        <f t="shared" ref="CX27" si="345">1-CX26</f>
        <v>6.9999999999999951E-2</v>
      </c>
      <c r="CY27" s="31">
        <f t="shared" ref="CY27" si="346">1-CY26</f>
        <v>6.9999999999999951E-2</v>
      </c>
      <c r="CZ27" s="31">
        <f t="shared" ref="CZ27" si="347">1-CZ26</f>
        <v>6.9999999999999951E-2</v>
      </c>
      <c r="DA27" s="31">
        <f t="shared" ref="DA27" si="348">1-DA26</f>
        <v>6.9999999999999951E-2</v>
      </c>
      <c r="DB27" s="31">
        <f t="shared" ref="DB27" si="349">1-DB26</f>
        <v>6.9999999999999951E-2</v>
      </c>
      <c r="DC27" s="31">
        <f t="shared" ref="DC27" si="350">1-DC26</f>
        <v>6.9999999999999951E-2</v>
      </c>
      <c r="DD27" s="31">
        <f t="shared" ref="DD27" si="351">1-DD26</f>
        <v>6.9999999999999951E-2</v>
      </c>
      <c r="DE27" s="31">
        <f t="shared" ref="DE27" si="352">1-DE26</f>
        <v>6.9999999999999951E-2</v>
      </c>
      <c r="DF27" s="31">
        <f t="shared" ref="DF27" si="353">1-DF26</f>
        <v>6.9999999999999951E-2</v>
      </c>
      <c r="DG27" s="31">
        <f t="shared" ref="DG27" si="354">1-DG26</f>
        <v>6.9999999999999951E-2</v>
      </c>
      <c r="DH27" s="31">
        <f t="shared" ref="DH27" si="355">1-DH26</f>
        <v>6.9999999999999951E-2</v>
      </c>
      <c r="DI27" s="31">
        <f t="shared" ref="DI27" si="356">1-DI26</f>
        <v>6.9999999999999951E-2</v>
      </c>
      <c r="DJ27" s="31">
        <f t="shared" ref="DJ27" si="357">1-DJ26</f>
        <v>6.9999999999999951E-2</v>
      </c>
      <c r="DK27" s="31">
        <f t="shared" ref="DK27" si="358">1-DK26</f>
        <v>6.9999999999999951E-2</v>
      </c>
      <c r="DL27" s="31">
        <f t="shared" ref="DL27" si="359">1-DL26</f>
        <v>6.9999999999999951E-2</v>
      </c>
      <c r="DM27" s="31">
        <f t="shared" ref="DM27" si="360">1-DM26</f>
        <v>6.9999999999999951E-2</v>
      </c>
      <c r="DN27" s="31">
        <f t="shared" ref="DN27" si="361">1-DN26</f>
        <v>6.9999999999999951E-2</v>
      </c>
      <c r="DO27" s="31">
        <f t="shared" ref="DO27" si="362">1-DO26</f>
        <v>6.9999999999999951E-2</v>
      </c>
      <c r="DP27" s="31">
        <f t="shared" ref="DP27" si="363">1-DP26</f>
        <v>6.9999999999999951E-2</v>
      </c>
      <c r="DQ27" s="31">
        <f t="shared" ref="DQ27" si="364">1-DQ26</f>
        <v>6.9999999999999951E-2</v>
      </c>
      <c r="DR27" s="31">
        <f t="shared" ref="DR27" si="365">1-DR26</f>
        <v>6.9999999999999951E-2</v>
      </c>
      <c r="DS27" s="31">
        <f t="shared" ref="DS27" si="366">1-DS26</f>
        <v>6.9999999999999951E-2</v>
      </c>
      <c r="DT27" s="31">
        <f t="shared" ref="DT27" si="367">1-DT26</f>
        <v>6.9999999999999951E-2</v>
      </c>
      <c r="DU27" s="31">
        <f t="shared" ref="DU27:DV27" si="368">1-DU26</f>
        <v>6.9999999999999951E-2</v>
      </c>
      <c r="DV27" s="31">
        <f t="shared" si="368"/>
        <v>6.9999999999999951E-2</v>
      </c>
    </row>
    <row r="28" spans="5:126"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</row>
    <row r="29" spans="5:126">
      <c r="E29" s="1" t="s">
        <v>118</v>
      </c>
      <c r="F29" s="35">
        <v>0</v>
      </c>
      <c r="G29" s="35">
        <f>F33</f>
        <v>0</v>
      </c>
      <c r="H29" s="35">
        <f t="shared" ref="H29:BS29" si="369">G33</f>
        <v>0</v>
      </c>
      <c r="I29" s="35">
        <f t="shared" si="369"/>
        <v>0</v>
      </c>
      <c r="J29" s="35">
        <f t="shared" si="369"/>
        <v>0</v>
      </c>
      <c r="K29" s="35">
        <f t="shared" si="369"/>
        <v>0</v>
      </c>
      <c r="L29" s="35">
        <f t="shared" si="369"/>
        <v>0</v>
      </c>
      <c r="M29" s="35">
        <f t="shared" si="369"/>
        <v>0</v>
      </c>
      <c r="N29" s="35">
        <f t="shared" si="369"/>
        <v>0</v>
      </c>
      <c r="O29" s="35">
        <f t="shared" si="369"/>
        <v>0</v>
      </c>
      <c r="P29" s="35">
        <f t="shared" si="369"/>
        <v>0</v>
      </c>
      <c r="Q29" s="35">
        <f t="shared" si="369"/>
        <v>0</v>
      </c>
      <c r="R29" s="35">
        <f t="shared" si="369"/>
        <v>0</v>
      </c>
      <c r="S29" s="35">
        <f t="shared" si="369"/>
        <v>0</v>
      </c>
      <c r="T29" s="35">
        <f t="shared" si="369"/>
        <v>0</v>
      </c>
      <c r="U29" s="35">
        <f t="shared" si="369"/>
        <v>0</v>
      </c>
      <c r="V29" s="35">
        <f t="shared" si="369"/>
        <v>0</v>
      </c>
      <c r="W29" s="35">
        <f t="shared" si="369"/>
        <v>0</v>
      </c>
      <c r="X29" s="35">
        <f t="shared" si="369"/>
        <v>0</v>
      </c>
      <c r="Y29" s="35">
        <f t="shared" si="369"/>
        <v>0</v>
      </c>
      <c r="Z29" s="35">
        <f t="shared" si="369"/>
        <v>0</v>
      </c>
      <c r="AA29" s="35">
        <f t="shared" si="369"/>
        <v>0</v>
      </c>
      <c r="AB29" s="35">
        <f t="shared" si="369"/>
        <v>0</v>
      </c>
      <c r="AC29" s="35">
        <f t="shared" si="369"/>
        <v>0</v>
      </c>
      <c r="AD29" s="35">
        <f t="shared" si="369"/>
        <v>0</v>
      </c>
      <c r="AE29" s="35">
        <f t="shared" si="369"/>
        <v>2.9000000000000004</v>
      </c>
      <c r="AF29" s="35">
        <f t="shared" si="369"/>
        <v>5.6791666666666671</v>
      </c>
      <c r="AG29" s="35">
        <f t="shared" si="369"/>
        <v>7.0425347222222232</v>
      </c>
      <c r="AH29" s="35">
        <f t="shared" si="369"/>
        <v>8.3490957754629633</v>
      </c>
      <c r="AI29" s="35">
        <f t="shared" si="369"/>
        <v>9.6012167848186731</v>
      </c>
      <c r="AJ29" s="35">
        <f t="shared" si="369"/>
        <v>10.801166085451229</v>
      </c>
      <c r="AK29" s="35">
        <f t="shared" si="369"/>
        <v>11.951117498557428</v>
      </c>
      <c r="AL29" s="35">
        <f t="shared" si="369"/>
        <v>13.053154269450868</v>
      </c>
      <c r="AM29" s="35">
        <f t="shared" si="369"/>
        <v>14.109272841557083</v>
      </c>
      <c r="AN29" s="35">
        <f t="shared" si="369"/>
        <v>15.121386473158871</v>
      </c>
      <c r="AO29" s="35">
        <f t="shared" si="369"/>
        <v>16.091328703443917</v>
      </c>
      <c r="AP29" s="35">
        <f t="shared" si="369"/>
        <v>17.020856674133753</v>
      </c>
      <c r="AQ29" s="35">
        <f t="shared" si="369"/>
        <v>17.911654312711512</v>
      </c>
      <c r="AR29" s="35">
        <f t="shared" si="369"/>
        <v>18.765335383015199</v>
      </c>
      <c r="AS29" s="35">
        <f t="shared" si="369"/>
        <v>19.583446408722899</v>
      </c>
      <c r="AT29" s="35">
        <f t="shared" si="369"/>
        <v>20.367469475026112</v>
      </c>
      <c r="AU29" s="35">
        <f t="shared" si="369"/>
        <v>21.118824913566691</v>
      </c>
      <c r="AV29" s="35">
        <f t="shared" si="369"/>
        <v>21.838873875501413</v>
      </c>
      <c r="AW29" s="35">
        <f t="shared" si="369"/>
        <v>22.528920797355521</v>
      </c>
      <c r="AX29" s="35">
        <f t="shared" si="369"/>
        <v>23.190215764132375</v>
      </c>
      <c r="AY29" s="35">
        <f t="shared" si="369"/>
        <v>23.823956773960195</v>
      </c>
      <c r="AZ29" s="35">
        <f t="shared" si="369"/>
        <v>24.431291908378519</v>
      </c>
      <c r="BA29" s="35">
        <f t="shared" si="369"/>
        <v>25.013321412196081</v>
      </c>
      <c r="BB29" s="35">
        <f t="shared" si="369"/>
        <v>25.571099686687912</v>
      </c>
      <c r="BC29" s="35">
        <f t="shared" si="369"/>
        <v>26.105637199742581</v>
      </c>
      <c r="BD29" s="35">
        <f t="shared" si="369"/>
        <v>26.617902316419976</v>
      </c>
      <c r="BE29" s="35">
        <f t="shared" si="369"/>
        <v>26.970000000000002</v>
      </c>
      <c r="BF29" s="35">
        <f t="shared" si="369"/>
        <v>26.970000000000002</v>
      </c>
      <c r="BG29" s="35">
        <f t="shared" si="369"/>
        <v>26.970000000000002</v>
      </c>
      <c r="BH29" s="35">
        <f t="shared" si="369"/>
        <v>26.970000000000002</v>
      </c>
      <c r="BI29" s="35">
        <f t="shared" si="369"/>
        <v>26.970000000000002</v>
      </c>
      <c r="BJ29" s="35">
        <f t="shared" si="369"/>
        <v>26.970000000000002</v>
      </c>
      <c r="BK29" s="35">
        <f t="shared" si="369"/>
        <v>26.970000000000002</v>
      </c>
      <c r="BL29" s="35">
        <f t="shared" si="369"/>
        <v>26.970000000000002</v>
      </c>
      <c r="BM29" s="35">
        <f t="shared" si="369"/>
        <v>26.970000000000002</v>
      </c>
      <c r="BN29" s="35">
        <f t="shared" si="369"/>
        <v>26.970000000000002</v>
      </c>
      <c r="BO29" s="35">
        <f t="shared" si="369"/>
        <v>26.970000000000002</v>
      </c>
      <c r="BP29" s="35">
        <f t="shared" si="369"/>
        <v>26.970000000000002</v>
      </c>
      <c r="BQ29" s="35">
        <f t="shared" si="369"/>
        <v>26.970000000000002</v>
      </c>
      <c r="BR29" s="35">
        <f t="shared" si="369"/>
        <v>26.970000000000002</v>
      </c>
      <c r="BS29" s="35">
        <f t="shared" si="369"/>
        <v>26.970000000000002</v>
      </c>
      <c r="BT29" s="35">
        <f t="shared" ref="BT29:DV29" si="370">BS33</f>
        <v>26.970000000000002</v>
      </c>
      <c r="BU29" s="35">
        <f t="shared" si="370"/>
        <v>26.970000000000002</v>
      </c>
      <c r="BV29" s="35">
        <f t="shared" si="370"/>
        <v>26.970000000000002</v>
      </c>
      <c r="BW29" s="35">
        <f t="shared" si="370"/>
        <v>26.970000000000002</v>
      </c>
      <c r="BX29" s="35">
        <f t="shared" si="370"/>
        <v>26.970000000000002</v>
      </c>
      <c r="BY29" s="35">
        <f t="shared" si="370"/>
        <v>26.970000000000002</v>
      </c>
      <c r="BZ29" s="35">
        <f t="shared" si="370"/>
        <v>26.970000000000002</v>
      </c>
      <c r="CA29" s="35">
        <f t="shared" si="370"/>
        <v>26.970000000000002</v>
      </c>
      <c r="CB29" s="35">
        <f t="shared" si="370"/>
        <v>26.970000000000002</v>
      </c>
      <c r="CC29" s="35">
        <f t="shared" si="370"/>
        <v>26.970000000000002</v>
      </c>
      <c r="CD29" s="35">
        <f t="shared" si="370"/>
        <v>26.970000000000002</v>
      </c>
      <c r="CE29" s="35">
        <f t="shared" si="370"/>
        <v>26.970000000000002</v>
      </c>
      <c r="CF29" s="35">
        <f t="shared" si="370"/>
        <v>26.970000000000002</v>
      </c>
      <c r="CG29" s="35">
        <f t="shared" si="370"/>
        <v>26.970000000000002</v>
      </c>
      <c r="CH29" s="35">
        <f t="shared" si="370"/>
        <v>26.970000000000002</v>
      </c>
      <c r="CI29" s="35">
        <f t="shared" si="370"/>
        <v>26.970000000000002</v>
      </c>
      <c r="CJ29" s="35">
        <f t="shared" si="370"/>
        <v>26.970000000000002</v>
      </c>
      <c r="CK29" s="35">
        <f t="shared" si="370"/>
        <v>26.970000000000002</v>
      </c>
      <c r="CL29" s="35">
        <f t="shared" si="370"/>
        <v>26.970000000000002</v>
      </c>
      <c r="CM29" s="35">
        <f t="shared" si="370"/>
        <v>26.970000000000002</v>
      </c>
      <c r="CN29" s="35">
        <f t="shared" si="370"/>
        <v>26.970000000000002</v>
      </c>
      <c r="CO29" s="35">
        <f t="shared" si="370"/>
        <v>26.970000000000002</v>
      </c>
      <c r="CP29" s="35">
        <f t="shared" si="370"/>
        <v>26.970000000000002</v>
      </c>
      <c r="CQ29" s="35">
        <f t="shared" si="370"/>
        <v>26.970000000000002</v>
      </c>
      <c r="CR29" s="35">
        <f t="shared" si="370"/>
        <v>26.970000000000002</v>
      </c>
      <c r="CS29" s="35">
        <f t="shared" si="370"/>
        <v>26.970000000000002</v>
      </c>
      <c r="CT29" s="35">
        <f t="shared" si="370"/>
        <v>26.970000000000002</v>
      </c>
      <c r="CU29" s="35">
        <f t="shared" si="370"/>
        <v>26.970000000000002</v>
      </c>
      <c r="CV29" s="35">
        <f t="shared" si="370"/>
        <v>26.970000000000002</v>
      </c>
      <c r="CW29" s="35">
        <f t="shared" si="370"/>
        <v>26.970000000000002</v>
      </c>
      <c r="CX29" s="35">
        <f t="shared" si="370"/>
        <v>26.970000000000002</v>
      </c>
      <c r="CY29" s="35">
        <f t="shared" si="370"/>
        <v>26.970000000000002</v>
      </c>
      <c r="CZ29" s="35">
        <f t="shared" si="370"/>
        <v>26.970000000000002</v>
      </c>
      <c r="DA29" s="35">
        <f t="shared" si="370"/>
        <v>26.970000000000002</v>
      </c>
      <c r="DB29" s="35">
        <f t="shared" si="370"/>
        <v>26.970000000000002</v>
      </c>
      <c r="DC29" s="35">
        <f t="shared" si="370"/>
        <v>26.970000000000002</v>
      </c>
      <c r="DD29" s="35">
        <f t="shared" si="370"/>
        <v>26.970000000000002</v>
      </c>
      <c r="DE29" s="35">
        <f t="shared" si="370"/>
        <v>26.970000000000002</v>
      </c>
      <c r="DF29" s="35">
        <f t="shared" si="370"/>
        <v>26.970000000000002</v>
      </c>
      <c r="DG29" s="35">
        <f t="shared" si="370"/>
        <v>26.970000000000002</v>
      </c>
      <c r="DH29" s="35">
        <f t="shared" si="370"/>
        <v>26.970000000000002</v>
      </c>
      <c r="DI29" s="35">
        <f t="shared" si="370"/>
        <v>26.970000000000002</v>
      </c>
      <c r="DJ29" s="35">
        <f t="shared" si="370"/>
        <v>26.970000000000002</v>
      </c>
      <c r="DK29" s="35">
        <f t="shared" si="370"/>
        <v>26.970000000000002</v>
      </c>
      <c r="DL29" s="35">
        <f t="shared" si="370"/>
        <v>26.970000000000002</v>
      </c>
      <c r="DM29" s="35">
        <f t="shared" si="370"/>
        <v>26.970000000000002</v>
      </c>
      <c r="DN29" s="35">
        <f t="shared" si="370"/>
        <v>26.970000000000002</v>
      </c>
      <c r="DO29" s="35">
        <f t="shared" si="370"/>
        <v>26.970000000000002</v>
      </c>
      <c r="DP29" s="35">
        <f t="shared" si="370"/>
        <v>26.970000000000002</v>
      </c>
      <c r="DQ29" s="35">
        <f t="shared" si="370"/>
        <v>26.970000000000002</v>
      </c>
      <c r="DR29" s="35">
        <f t="shared" si="370"/>
        <v>26.970000000000002</v>
      </c>
      <c r="DS29" s="35">
        <f t="shared" si="370"/>
        <v>26.970000000000002</v>
      </c>
      <c r="DT29" s="35">
        <f t="shared" si="370"/>
        <v>26.970000000000002</v>
      </c>
      <c r="DU29" s="35">
        <f t="shared" si="370"/>
        <v>26.970000000000002</v>
      </c>
      <c r="DV29" s="35">
        <f t="shared" si="370"/>
        <v>26.970000000000002</v>
      </c>
    </row>
    <row r="30" spans="5:126">
      <c r="E30" s="1" t="s">
        <v>119</v>
      </c>
      <c r="F30" s="35">
        <f>IF(F$8&lt;EOMONTH(Assumptions!$D$20,0),0,IF(Revenue!F$8=EOMONTH(Assumptions!$D$20,0),Assumptions!$H$17*Assumptions!$E$58,IF(F$8=EOMONTH(Assumptions!$D$20,1),Assumptions!$I$17*Assumptions!$E$58,IF((F29-F31)&lt;Assumptions!$I$58,MIN(Assumptions!$K$58,(Assumptions!$I$58-(Revenue!F29-Revenue!F31))),0))))</f>
        <v>0</v>
      </c>
      <c r="G30" s="35">
        <f>IF(G$8&lt;EOMONTH(Assumptions!$D$20,0),0,IF(Revenue!G$8=EOMONTH(Assumptions!$D$20,0),Assumptions!$H$17*Assumptions!$E$58,IF(G$8=EOMONTH(Assumptions!$D$20,1),Assumptions!$I$17*Assumptions!$E$58,IF((G29-G31)&lt;Assumptions!$I$58,MIN(Assumptions!$K$58,(Assumptions!$I$58-(Revenue!G29-Revenue!G31))),0))))</f>
        <v>0</v>
      </c>
      <c r="H30" s="35">
        <f>IF(H$8&lt;EOMONTH(Assumptions!$D$20,0),0,IF(Revenue!H$8=EOMONTH(Assumptions!$D$20,0),Assumptions!$H$17*Assumptions!$E$58,IF(H$8=EOMONTH(Assumptions!$D$20,1),Assumptions!$I$17*Assumptions!$E$58,IF((H29-H31)&lt;Assumptions!$I$58,MIN(Assumptions!$K$58,(Assumptions!$I$58-(Revenue!H29-Revenue!H31))),0))))</f>
        <v>0</v>
      </c>
      <c r="I30" s="35">
        <f>IF(I$8&lt;EOMONTH(Assumptions!$D$20,0),0,IF(Revenue!I$8=EOMONTH(Assumptions!$D$20,0),Assumptions!$H$17*Assumptions!$E$58,IF(I$8=EOMONTH(Assumptions!$D$20,1),Assumptions!$I$17*Assumptions!$E$58,IF((I29-I31)&lt;Assumptions!$I$58,MIN(Assumptions!$K$58,(Assumptions!$I$58-(Revenue!I29-Revenue!I31))),0))))</f>
        <v>0</v>
      </c>
      <c r="J30" s="35">
        <f>IF(J$8&lt;EOMONTH(Assumptions!$D$20,0),0,IF(Revenue!J$8=EOMONTH(Assumptions!$D$20,0),Assumptions!$H$17*Assumptions!$E$58,IF(J$8=EOMONTH(Assumptions!$D$20,1),Assumptions!$I$17*Assumptions!$E$58,IF((J29-J31)&lt;Assumptions!$I$58,MIN(Assumptions!$K$58,(Assumptions!$I$58-(Revenue!J29-Revenue!J31))),0))))</f>
        <v>0</v>
      </c>
      <c r="K30" s="35">
        <f>IF(K$8&lt;EOMONTH(Assumptions!$D$20,0),0,IF(Revenue!K$8=EOMONTH(Assumptions!$D$20,0),Assumptions!$H$17*Assumptions!$E$58,IF(K$8=EOMONTH(Assumptions!$D$20,1),Assumptions!$I$17*Assumptions!$E$58,IF((K29-K31)&lt;Assumptions!$I$58,MIN(Assumptions!$K$58,(Assumptions!$I$58-(Revenue!K29-Revenue!K31))),0))))</f>
        <v>0</v>
      </c>
      <c r="L30" s="35">
        <f>IF(L$8&lt;EOMONTH(Assumptions!$D$20,0),0,IF(Revenue!L$8=EOMONTH(Assumptions!$D$20,0),Assumptions!$H$17*Assumptions!$E$58,IF(L$8=EOMONTH(Assumptions!$D$20,1),Assumptions!$I$17*Assumptions!$E$58,IF((L29-L31)&lt;Assumptions!$I$58,MIN(Assumptions!$K$58,(Assumptions!$I$58-(Revenue!L29-Revenue!L31))),0))))</f>
        <v>0</v>
      </c>
      <c r="M30" s="35">
        <f>IF(M$8&lt;EOMONTH(Assumptions!$D$20,0),0,IF(Revenue!M$8=EOMONTH(Assumptions!$D$20,0),Assumptions!$H$17*Assumptions!$E$58,IF(M$8=EOMONTH(Assumptions!$D$20,1),Assumptions!$I$17*Assumptions!$E$58,IF((M29-M31)&lt;Assumptions!$I$58,MIN(Assumptions!$K$58,(Assumptions!$I$58-(Revenue!M29-Revenue!M31))),0))))</f>
        <v>0</v>
      </c>
      <c r="N30" s="35">
        <f>IF(N$8&lt;EOMONTH(Assumptions!$D$20,0),0,IF(Revenue!N$8=EOMONTH(Assumptions!$D$20,0),Assumptions!$H$17*Assumptions!$E$58,IF(N$8=EOMONTH(Assumptions!$D$20,1),Assumptions!$I$17*Assumptions!$E$58,IF((N29-N31)&lt;Assumptions!$I$58,MIN(Assumptions!$K$58,(Assumptions!$I$58-(Revenue!N29-Revenue!N31))),0))))</f>
        <v>0</v>
      </c>
      <c r="O30" s="35">
        <f>IF(O$8&lt;EOMONTH(Assumptions!$D$20,0),0,IF(Revenue!O$8=EOMONTH(Assumptions!$D$20,0),Assumptions!$H$17*Assumptions!$E$58,IF(O$8=EOMONTH(Assumptions!$D$20,1),Assumptions!$I$17*Assumptions!$E$58,IF((O29-O31)&lt;Assumptions!$I$58,MIN(Assumptions!$K$58,(Assumptions!$I$58-(Revenue!O29-Revenue!O31))),0))))</f>
        <v>0</v>
      </c>
      <c r="P30" s="35">
        <f>IF(P$8&lt;EOMONTH(Assumptions!$D$20,0),0,IF(Revenue!P$8=EOMONTH(Assumptions!$D$20,0),Assumptions!$H$17*Assumptions!$E$58,IF(P$8=EOMONTH(Assumptions!$D$20,1),Assumptions!$I$17*Assumptions!$E$58,IF((P29-P31)&lt;Assumptions!$I$58,MIN(Assumptions!$K$58,(Assumptions!$I$58-(Revenue!P29-Revenue!P31))),0))))</f>
        <v>0</v>
      </c>
      <c r="Q30" s="35">
        <f>IF(Q$8&lt;EOMONTH(Assumptions!$D$20,0),0,IF(Revenue!Q$8=EOMONTH(Assumptions!$D$20,0),Assumptions!$H$17*Assumptions!$E$58,IF(Q$8=EOMONTH(Assumptions!$D$20,1),Assumptions!$I$17*Assumptions!$E$58,IF((Q29-Q31)&lt;Assumptions!$I$58,MIN(Assumptions!$K$58,(Assumptions!$I$58-(Revenue!Q29-Revenue!Q31))),0))))</f>
        <v>0</v>
      </c>
      <c r="R30" s="35">
        <f>IF(R$8&lt;EOMONTH(Assumptions!$D$20,0),0,IF(Revenue!R$8=EOMONTH(Assumptions!$D$20,0),Assumptions!$H$17*Assumptions!$E$58,IF(R$8=EOMONTH(Assumptions!$D$20,1),Assumptions!$I$17*Assumptions!$E$58,IF((R29-R31)&lt;Assumptions!$I$58,MIN(Assumptions!$K$58,(Assumptions!$I$58-(Revenue!R29-Revenue!R31))),0))))</f>
        <v>0</v>
      </c>
      <c r="S30" s="35">
        <f>IF(S$8&lt;EOMONTH(Assumptions!$D$20,0),0,IF(Revenue!S$8=EOMONTH(Assumptions!$D$20,0),Assumptions!$H$17*Assumptions!$E$58,IF(S$8=EOMONTH(Assumptions!$D$20,1),Assumptions!$I$17*Assumptions!$E$58,IF((S29-S31)&lt;Assumptions!$I$58,MIN(Assumptions!$K$58,(Assumptions!$I$58-(Revenue!S29-Revenue!S31))),0))))</f>
        <v>0</v>
      </c>
      <c r="T30" s="35">
        <f>IF(T$8&lt;EOMONTH(Assumptions!$D$20,0),0,IF(Revenue!T$8=EOMONTH(Assumptions!$D$20,0),Assumptions!$H$17*Assumptions!$E$58,IF(T$8=EOMONTH(Assumptions!$D$20,1),Assumptions!$I$17*Assumptions!$E$58,IF((T29-T31)&lt;Assumptions!$I$58,MIN(Assumptions!$K$58,(Assumptions!$I$58-(Revenue!T29-Revenue!T31))),0))))</f>
        <v>0</v>
      </c>
      <c r="U30" s="35">
        <f>IF(U$8&lt;EOMONTH(Assumptions!$D$20,0),0,IF(Revenue!U$8=EOMONTH(Assumptions!$D$20,0),Assumptions!$H$17*Assumptions!$E$58,IF(U$8=EOMONTH(Assumptions!$D$20,1),Assumptions!$I$17*Assumptions!$E$58,IF((U29-U31)&lt;Assumptions!$I$58,MIN(Assumptions!$K$58,(Assumptions!$I$58-(Revenue!U29-Revenue!U31))),0))))</f>
        <v>0</v>
      </c>
      <c r="V30" s="35">
        <f>IF(V$8&lt;EOMONTH(Assumptions!$D$20,0),0,IF(Revenue!V$8=EOMONTH(Assumptions!$D$20,0),Assumptions!$H$17*Assumptions!$E$58,IF(V$8=EOMONTH(Assumptions!$D$20,1),Assumptions!$I$17*Assumptions!$E$58,IF((V29-V31)&lt;Assumptions!$I$58,MIN(Assumptions!$K$58,(Assumptions!$I$58-(Revenue!V29-Revenue!V31))),0))))</f>
        <v>0</v>
      </c>
      <c r="W30" s="35">
        <f>IF(W$8&lt;EOMONTH(Assumptions!$D$20,0),0,IF(Revenue!W$8=EOMONTH(Assumptions!$D$20,0),Assumptions!$H$17*Assumptions!$E$58,IF(W$8=EOMONTH(Assumptions!$D$20,1),Assumptions!$I$17*Assumptions!$E$58,IF((W29-W31)&lt;Assumptions!$I$58,MIN(Assumptions!$K$58,(Assumptions!$I$58-(Revenue!W29-Revenue!W31))),0))))</f>
        <v>0</v>
      </c>
      <c r="X30" s="35">
        <f>IF(X$8&lt;EOMONTH(Assumptions!$D$20,0),0,IF(Revenue!X$8=EOMONTH(Assumptions!$D$20,0),Assumptions!$H$17*Assumptions!$E$58,IF(X$8=EOMONTH(Assumptions!$D$20,1),Assumptions!$I$17*Assumptions!$E$58,IF((X29-X31)&lt;Assumptions!$I$58,MIN(Assumptions!$K$58,(Assumptions!$I$58-(Revenue!X29-Revenue!X31))),0))))</f>
        <v>0</v>
      </c>
      <c r="Y30" s="35">
        <f>IF(Y$8&lt;EOMONTH(Assumptions!$D$20,0),0,IF(Revenue!Y$8=EOMONTH(Assumptions!$D$20,0),Assumptions!$H$17*Assumptions!$E$58,IF(Y$8=EOMONTH(Assumptions!$D$20,1),Assumptions!$I$17*Assumptions!$E$58,IF((Y29-Y31)&lt;Assumptions!$I$58,MIN(Assumptions!$K$58,(Assumptions!$I$58-(Revenue!Y29-Revenue!Y31))),0))))</f>
        <v>0</v>
      </c>
      <c r="Z30" s="35">
        <f>IF(Z$8&lt;EOMONTH(Assumptions!$D$20,0),0,IF(Revenue!Z$8=EOMONTH(Assumptions!$D$20,0),Assumptions!$H$17*Assumptions!$E$58,IF(Z$8=EOMONTH(Assumptions!$D$20,1),Assumptions!$I$17*Assumptions!$E$58,IF((Z29-Z31)&lt;Assumptions!$I$58,MIN(Assumptions!$K$58,(Assumptions!$I$58-(Revenue!Z29-Revenue!Z31))),0))))</f>
        <v>0</v>
      </c>
      <c r="AA30" s="35">
        <f>IF(AA$8&lt;EOMONTH(Assumptions!$D$20,0),0,IF(Revenue!AA$8=EOMONTH(Assumptions!$D$20,0),Assumptions!$H$17*Assumptions!$E$58,IF(AA$8=EOMONTH(Assumptions!$D$20,1),Assumptions!$I$17*Assumptions!$E$58,IF((AA29-AA31)&lt;Assumptions!$I$58,MIN(Assumptions!$K$58,(Assumptions!$I$58-(Revenue!AA29-Revenue!AA31))),0))))</f>
        <v>0</v>
      </c>
      <c r="AB30" s="35">
        <f>IF(AB$8&lt;EOMONTH(Assumptions!$D$20,0),0,IF(Revenue!AB$8=EOMONTH(Assumptions!$D$20,0),Assumptions!$H$17*Assumptions!$E$58,IF(AB$8=EOMONTH(Assumptions!$D$20,1),Assumptions!$I$17*Assumptions!$E$58,IF((AB29-AB31)&lt;Assumptions!$I$58,MIN(Assumptions!$K$58,(Assumptions!$I$58-(Revenue!AB29-Revenue!AB31))),0))))</f>
        <v>0</v>
      </c>
      <c r="AC30" s="35">
        <f>IF(AC$8&lt;EOMONTH(Assumptions!$D$20,0),0,IF(Revenue!AC$8=EOMONTH(Assumptions!$D$20,0),Assumptions!$H$17*Assumptions!$E$58,IF(AC$8=EOMONTH(Assumptions!$D$20,1),Assumptions!$I$17*Assumptions!$E$58,IF((AC29-AC31)&lt;Assumptions!$I$58,MIN(Assumptions!$K$58,(Assumptions!$I$58-(Revenue!AC29-Revenue!AC31))),0))))</f>
        <v>0</v>
      </c>
      <c r="AD30" s="35">
        <f>IF(AD$8&lt;EOMONTH(Assumptions!$D$20,0),0,IF(Revenue!AD$8=EOMONTH(Assumptions!$D$20,0),Assumptions!$H$17*Assumptions!$E$58,IF(AD$8=EOMONTH(Assumptions!$D$20,1),Assumptions!$I$17*Assumptions!$E$58,IF((AD29-AD31)&lt;Assumptions!$I$58,MIN(Assumptions!$K$58,(Assumptions!$I$58-(Revenue!AD29-Revenue!AD31))),0))))</f>
        <v>2.9000000000000004</v>
      </c>
      <c r="AE30" s="35">
        <f>IF(AE$8&lt;EOMONTH(Assumptions!$D$20,0),0,IF(Revenue!AE$8=EOMONTH(Assumptions!$D$20,0),Assumptions!$H$17*Assumptions!$E$58,IF(AE$8=EOMONTH(Assumptions!$D$20,1),Assumptions!$I$17*Assumptions!$E$58,IF((AE29-AE31)&lt;Assumptions!$I$58,MIN(Assumptions!$K$58,(Assumptions!$I$58-(Revenue!AE29-Revenue!AE31))),0))))</f>
        <v>2.9000000000000004</v>
      </c>
      <c r="AF30" s="35">
        <f>IF(AF$8&lt;EOMONTH(Assumptions!$D$20,0),0,IF(Revenue!AF$8=EOMONTH(Assumptions!$D$20,0),Assumptions!$H$17*Assumptions!$E$58,IF(AF$8=EOMONTH(Assumptions!$D$20,1),Assumptions!$I$17*Assumptions!$E$58,IF((AF29-AF31)&lt;Assumptions!$I$58,MIN(Assumptions!$K$58,(Assumptions!$I$58-(Revenue!AF29-Revenue!AF31))),0))))</f>
        <v>1.6</v>
      </c>
      <c r="AG30" s="35">
        <f>IF(AG$8&lt;EOMONTH(Assumptions!$D$20,0),0,IF(Revenue!AG$8=EOMONTH(Assumptions!$D$20,0),Assumptions!$H$17*Assumptions!$E$58,IF(AG$8=EOMONTH(Assumptions!$D$20,1),Assumptions!$I$17*Assumptions!$E$58,IF((AG29-AG31)&lt;Assumptions!$I$58,MIN(Assumptions!$K$58,(Assumptions!$I$58-(Revenue!AG29-Revenue!AG31))),0))))</f>
        <v>1.6</v>
      </c>
      <c r="AH30" s="35">
        <f>IF(AH$8&lt;EOMONTH(Assumptions!$D$20,0),0,IF(Revenue!AH$8=EOMONTH(Assumptions!$D$20,0),Assumptions!$H$17*Assumptions!$E$58,IF(AH$8=EOMONTH(Assumptions!$D$20,1),Assumptions!$I$17*Assumptions!$E$58,IF((AH29-AH31)&lt;Assumptions!$I$58,MIN(Assumptions!$K$58,(Assumptions!$I$58-(Revenue!AH29-Revenue!AH31))),0))))</f>
        <v>1.6</v>
      </c>
      <c r="AI30" s="35">
        <f>IF(AI$8&lt;EOMONTH(Assumptions!$D$20,0),0,IF(Revenue!AI$8=EOMONTH(Assumptions!$D$20,0),Assumptions!$H$17*Assumptions!$E$58,IF(AI$8=EOMONTH(Assumptions!$D$20,1),Assumptions!$I$17*Assumptions!$E$58,IF((AI29-AI31)&lt;Assumptions!$I$58,MIN(Assumptions!$K$58,(Assumptions!$I$58-(Revenue!AI29-Revenue!AI31))),0))))</f>
        <v>1.6</v>
      </c>
      <c r="AJ30" s="35">
        <f>IF(AJ$8&lt;EOMONTH(Assumptions!$D$20,0),0,IF(Revenue!AJ$8=EOMONTH(Assumptions!$D$20,0),Assumptions!$H$17*Assumptions!$E$58,IF(AJ$8=EOMONTH(Assumptions!$D$20,1),Assumptions!$I$17*Assumptions!$E$58,IF((AJ29-AJ31)&lt;Assumptions!$I$58,MIN(Assumptions!$K$58,(Assumptions!$I$58-(Revenue!AJ29-Revenue!AJ31))),0))))</f>
        <v>1.6</v>
      </c>
      <c r="AK30" s="35">
        <f>IF(AK$8&lt;EOMONTH(Assumptions!$D$20,0),0,IF(Revenue!AK$8=EOMONTH(Assumptions!$D$20,0),Assumptions!$H$17*Assumptions!$E$58,IF(AK$8=EOMONTH(Assumptions!$D$20,1),Assumptions!$I$17*Assumptions!$E$58,IF((AK29-AK31)&lt;Assumptions!$I$58,MIN(Assumptions!$K$58,(Assumptions!$I$58-(Revenue!AK29-Revenue!AK31))),0))))</f>
        <v>1.6</v>
      </c>
      <c r="AL30" s="35">
        <f>IF(AL$8&lt;EOMONTH(Assumptions!$D$20,0),0,IF(Revenue!AL$8=EOMONTH(Assumptions!$D$20,0),Assumptions!$H$17*Assumptions!$E$58,IF(AL$8=EOMONTH(Assumptions!$D$20,1),Assumptions!$I$17*Assumptions!$E$58,IF((AL29-AL31)&lt;Assumptions!$I$58,MIN(Assumptions!$K$58,(Assumptions!$I$58-(Revenue!AL29-Revenue!AL31))),0))))</f>
        <v>1.6</v>
      </c>
      <c r="AM30" s="35">
        <f>IF(AM$8&lt;EOMONTH(Assumptions!$D$20,0),0,IF(Revenue!AM$8=EOMONTH(Assumptions!$D$20,0),Assumptions!$H$17*Assumptions!$E$58,IF(AM$8=EOMONTH(Assumptions!$D$20,1),Assumptions!$I$17*Assumptions!$E$58,IF((AM29-AM31)&lt;Assumptions!$I$58,MIN(Assumptions!$K$58,(Assumptions!$I$58-(Revenue!AM29-Revenue!AM31))),0))))</f>
        <v>1.6</v>
      </c>
      <c r="AN30" s="35">
        <f>IF(AN$8&lt;EOMONTH(Assumptions!$D$20,0),0,IF(Revenue!AN$8=EOMONTH(Assumptions!$D$20,0),Assumptions!$H$17*Assumptions!$E$58,IF(AN$8=EOMONTH(Assumptions!$D$20,1),Assumptions!$I$17*Assumptions!$E$58,IF((AN29-AN31)&lt;Assumptions!$I$58,MIN(Assumptions!$K$58,(Assumptions!$I$58-(Revenue!AN29-Revenue!AN31))),0))))</f>
        <v>1.6</v>
      </c>
      <c r="AO30" s="35">
        <f>IF(AO$8&lt;EOMONTH(Assumptions!$D$20,0),0,IF(Revenue!AO$8=EOMONTH(Assumptions!$D$20,0),Assumptions!$H$17*Assumptions!$E$58,IF(AO$8=EOMONTH(Assumptions!$D$20,1),Assumptions!$I$17*Assumptions!$E$58,IF((AO29-AO31)&lt;Assumptions!$I$58,MIN(Assumptions!$K$58,(Assumptions!$I$58-(Revenue!AO29-Revenue!AO31))),0))))</f>
        <v>1.6</v>
      </c>
      <c r="AP30" s="35">
        <f>IF(AP$8&lt;EOMONTH(Assumptions!$D$20,0),0,IF(Revenue!AP$8=EOMONTH(Assumptions!$D$20,0),Assumptions!$H$17*Assumptions!$E$58,IF(AP$8=EOMONTH(Assumptions!$D$20,1),Assumptions!$I$17*Assumptions!$E$58,IF((AP29-AP31)&lt;Assumptions!$I$58,MIN(Assumptions!$K$58,(Assumptions!$I$58-(Revenue!AP29-Revenue!AP31))),0))))</f>
        <v>1.6</v>
      </c>
      <c r="AQ30" s="35">
        <f>IF(AQ$8&lt;EOMONTH(Assumptions!$D$20,0),0,IF(Revenue!AQ$8=EOMONTH(Assumptions!$D$20,0),Assumptions!$H$17*Assumptions!$E$58,IF(AQ$8=EOMONTH(Assumptions!$D$20,1),Assumptions!$I$17*Assumptions!$E$58,IF((AQ29-AQ31)&lt;Assumptions!$I$58,MIN(Assumptions!$K$58,(Assumptions!$I$58-(Revenue!AQ29-Revenue!AQ31))),0))))</f>
        <v>1.6</v>
      </c>
      <c r="AR30" s="35">
        <f>IF(AR$8&lt;EOMONTH(Assumptions!$D$20,0),0,IF(Revenue!AR$8=EOMONTH(Assumptions!$D$20,0),Assumptions!$H$17*Assumptions!$E$58,IF(AR$8=EOMONTH(Assumptions!$D$20,1),Assumptions!$I$17*Assumptions!$E$58,IF((AR29-AR31)&lt;Assumptions!$I$58,MIN(Assumptions!$K$58,(Assumptions!$I$58-(Revenue!AR29-Revenue!AR31))),0))))</f>
        <v>1.6</v>
      </c>
      <c r="AS30" s="35">
        <f>IF(AS$8&lt;EOMONTH(Assumptions!$D$20,0),0,IF(Revenue!AS$8=EOMONTH(Assumptions!$D$20,0),Assumptions!$H$17*Assumptions!$E$58,IF(AS$8=EOMONTH(Assumptions!$D$20,1),Assumptions!$I$17*Assumptions!$E$58,IF((AS29-AS31)&lt;Assumptions!$I$58,MIN(Assumptions!$K$58,(Assumptions!$I$58-(Revenue!AS29-Revenue!AS31))),0))))</f>
        <v>1.6</v>
      </c>
      <c r="AT30" s="35">
        <f>IF(AT$8&lt;EOMONTH(Assumptions!$D$20,0),0,IF(Revenue!AT$8=EOMONTH(Assumptions!$D$20,0),Assumptions!$H$17*Assumptions!$E$58,IF(AT$8=EOMONTH(Assumptions!$D$20,1),Assumptions!$I$17*Assumptions!$E$58,IF((AT29-AT31)&lt;Assumptions!$I$58,MIN(Assumptions!$K$58,(Assumptions!$I$58-(Revenue!AT29-Revenue!AT31))),0))))</f>
        <v>1.6</v>
      </c>
      <c r="AU30" s="35">
        <f>IF(AU$8&lt;EOMONTH(Assumptions!$D$20,0),0,IF(Revenue!AU$8=EOMONTH(Assumptions!$D$20,0),Assumptions!$H$17*Assumptions!$E$58,IF(AU$8=EOMONTH(Assumptions!$D$20,1),Assumptions!$I$17*Assumptions!$E$58,IF((AU29-AU31)&lt;Assumptions!$I$58,MIN(Assumptions!$K$58,(Assumptions!$I$58-(Revenue!AU29-Revenue!AU31))),0))))</f>
        <v>1.6</v>
      </c>
      <c r="AV30" s="35">
        <f>IF(AV$8&lt;EOMONTH(Assumptions!$D$20,0),0,IF(Revenue!AV$8=EOMONTH(Assumptions!$D$20,0),Assumptions!$H$17*Assumptions!$E$58,IF(AV$8=EOMONTH(Assumptions!$D$20,1),Assumptions!$I$17*Assumptions!$E$58,IF((AV29-AV31)&lt;Assumptions!$I$58,MIN(Assumptions!$K$58,(Assumptions!$I$58-(Revenue!AV29-Revenue!AV31))),0))))</f>
        <v>1.6</v>
      </c>
      <c r="AW30" s="35">
        <f>IF(AW$8&lt;EOMONTH(Assumptions!$D$20,0),0,IF(Revenue!AW$8=EOMONTH(Assumptions!$D$20,0),Assumptions!$H$17*Assumptions!$E$58,IF(AW$8=EOMONTH(Assumptions!$D$20,1),Assumptions!$I$17*Assumptions!$E$58,IF((AW29-AW31)&lt;Assumptions!$I$58,MIN(Assumptions!$K$58,(Assumptions!$I$58-(Revenue!AW29-Revenue!AW31))),0))))</f>
        <v>1.6</v>
      </c>
      <c r="AX30" s="35">
        <f>IF(AX$8&lt;EOMONTH(Assumptions!$D$20,0),0,IF(Revenue!AX$8=EOMONTH(Assumptions!$D$20,0),Assumptions!$H$17*Assumptions!$E$58,IF(AX$8=EOMONTH(Assumptions!$D$20,1),Assumptions!$I$17*Assumptions!$E$58,IF((AX29-AX31)&lt;Assumptions!$I$58,MIN(Assumptions!$K$58,(Assumptions!$I$58-(Revenue!AX29-Revenue!AX31))),0))))</f>
        <v>1.6</v>
      </c>
      <c r="AY30" s="35">
        <f>IF(AY$8&lt;EOMONTH(Assumptions!$D$20,0),0,IF(Revenue!AY$8=EOMONTH(Assumptions!$D$20,0),Assumptions!$H$17*Assumptions!$E$58,IF(AY$8=EOMONTH(Assumptions!$D$20,1),Assumptions!$I$17*Assumptions!$E$58,IF((AY29-AY31)&lt;Assumptions!$I$58,MIN(Assumptions!$K$58,(Assumptions!$I$58-(Revenue!AY29-Revenue!AY31))),0))))</f>
        <v>1.6</v>
      </c>
      <c r="AZ30" s="35">
        <f>IF(AZ$8&lt;EOMONTH(Assumptions!$D$20,0),0,IF(Revenue!AZ$8=EOMONTH(Assumptions!$D$20,0),Assumptions!$H$17*Assumptions!$E$58,IF(AZ$8=EOMONTH(Assumptions!$D$20,1),Assumptions!$I$17*Assumptions!$E$58,IF((AZ29-AZ31)&lt;Assumptions!$I$58,MIN(Assumptions!$K$58,(Assumptions!$I$58-(Revenue!AZ29-Revenue!AZ31))),0))))</f>
        <v>1.6</v>
      </c>
      <c r="BA30" s="35">
        <f>IF(BA$8&lt;EOMONTH(Assumptions!$D$20,0),0,IF(Revenue!BA$8=EOMONTH(Assumptions!$D$20,0),Assumptions!$H$17*Assumptions!$E$58,IF(BA$8=EOMONTH(Assumptions!$D$20,1),Assumptions!$I$17*Assumptions!$E$58,IF((BA29-BA31)&lt;Assumptions!$I$58,MIN(Assumptions!$K$58,(Assumptions!$I$58-(Revenue!BA29-Revenue!BA31))),0))))</f>
        <v>1.6</v>
      </c>
      <c r="BB30" s="35">
        <f>IF(BB$8&lt;EOMONTH(Assumptions!$D$20,0),0,IF(Revenue!BB$8=EOMONTH(Assumptions!$D$20,0),Assumptions!$H$17*Assumptions!$E$58,IF(BB$8=EOMONTH(Assumptions!$D$20,1),Assumptions!$I$17*Assumptions!$E$58,IF((BB29-BB31)&lt;Assumptions!$I$58,MIN(Assumptions!$K$58,(Assumptions!$I$58-(Revenue!BB29-Revenue!BB31))),0))))</f>
        <v>1.6</v>
      </c>
      <c r="BC30" s="35">
        <f>IF(BC$8&lt;EOMONTH(Assumptions!$D$20,0),0,IF(Revenue!BC$8=EOMONTH(Assumptions!$D$20,0),Assumptions!$H$17*Assumptions!$E$58,IF(BC$8=EOMONTH(Assumptions!$D$20,1),Assumptions!$I$17*Assumptions!$E$58,IF((BC29-BC31)&lt;Assumptions!$I$58,MIN(Assumptions!$K$58,(Assumptions!$I$58-(Revenue!BC29-Revenue!BC31))),0))))</f>
        <v>1.6</v>
      </c>
      <c r="BD30" s="35">
        <f>IF(BD$8&lt;EOMONTH(Assumptions!$D$20,0),0,IF(Revenue!BD$8=EOMONTH(Assumptions!$D$20,0),Assumptions!$H$17*Assumptions!$E$58,IF(BD$8=EOMONTH(Assumptions!$D$20,1),Assumptions!$I$17*Assumptions!$E$58,IF((BD29-BD31)&lt;Assumptions!$I$58,MIN(Assumptions!$K$58,(Assumptions!$I$58-(Revenue!BD29-Revenue!BD31))),0))))</f>
        <v>1.4611769467641942</v>
      </c>
      <c r="BE30" s="35">
        <f>IF(BE$8&lt;EOMONTH(Assumptions!$D$20,0),0,IF(Revenue!BE$8=EOMONTH(Assumptions!$D$20,0),Assumptions!$H$17*Assumptions!$E$58,IF(BE$8=EOMONTH(Assumptions!$D$20,1),Assumptions!$I$17*Assumptions!$E$58,IF((BE29-BE31)&lt;Assumptions!$I$58,MIN(Assumptions!$K$58,(Assumptions!$I$58-(Revenue!BE29-Revenue!BE31))),0))))</f>
        <v>1.1237500000000011</v>
      </c>
      <c r="BF30" s="35">
        <f>IF(BF$8&lt;EOMONTH(Assumptions!$D$20,0),0,IF(Revenue!BF$8=EOMONTH(Assumptions!$D$20,0),Assumptions!$H$17*Assumptions!$E$58,IF(BF$8=EOMONTH(Assumptions!$D$20,1),Assumptions!$I$17*Assumptions!$E$58,IF((BF29-BF31)&lt;Assumptions!$I$58,MIN(Assumptions!$K$58,(Assumptions!$I$58-(Revenue!BF29-Revenue!BF31))),0))))</f>
        <v>1.1237500000000011</v>
      </c>
      <c r="BG30" s="35">
        <f>IF(BG$8&lt;EOMONTH(Assumptions!$D$20,0),0,IF(Revenue!BG$8=EOMONTH(Assumptions!$D$20,0),Assumptions!$H$17*Assumptions!$E$58,IF(BG$8=EOMONTH(Assumptions!$D$20,1),Assumptions!$I$17*Assumptions!$E$58,IF((BG29-BG31)&lt;Assumptions!$I$58,MIN(Assumptions!$K$58,(Assumptions!$I$58-(Revenue!BG29-Revenue!BG31))),0))))</f>
        <v>1.1237500000000011</v>
      </c>
      <c r="BH30" s="35">
        <f>IF(BH$8&lt;EOMONTH(Assumptions!$D$20,0),0,IF(Revenue!BH$8=EOMONTH(Assumptions!$D$20,0),Assumptions!$H$17*Assumptions!$E$58,IF(BH$8=EOMONTH(Assumptions!$D$20,1),Assumptions!$I$17*Assumptions!$E$58,IF((BH29-BH31)&lt;Assumptions!$I$58,MIN(Assumptions!$K$58,(Assumptions!$I$58-(Revenue!BH29-Revenue!BH31))),0))))</f>
        <v>1.1237500000000011</v>
      </c>
      <c r="BI30" s="35">
        <f>IF(BI$8&lt;EOMONTH(Assumptions!$D$20,0),0,IF(Revenue!BI$8=EOMONTH(Assumptions!$D$20,0),Assumptions!$H$17*Assumptions!$E$58,IF(BI$8=EOMONTH(Assumptions!$D$20,1),Assumptions!$I$17*Assumptions!$E$58,IF((BI29-BI31)&lt;Assumptions!$I$58,MIN(Assumptions!$K$58,(Assumptions!$I$58-(Revenue!BI29-Revenue!BI31))),0))))</f>
        <v>1.1237500000000011</v>
      </c>
      <c r="BJ30" s="35">
        <f>IF(BJ$8&lt;EOMONTH(Assumptions!$D$20,0),0,IF(Revenue!BJ$8=EOMONTH(Assumptions!$D$20,0),Assumptions!$H$17*Assumptions!$E$58,IF(BJ$8=EOMONTH(Assumptions!$D$20,1),Assumptions!$I$17*Assumptions!$E$58,IF((BJ29-BJ31)&lt;Assumptions!$I$58,MIN(Assumptions!$K$58,(Assumptions!$I$58-(Revenue!BJ29-Revenue!BJ31))),0))))</f>
        <v>1.1237500000000011</v>
      </c>
      <c r="BK30" s="35">
        <f>IF(BK$8&lt;EOMONTH(Assumptions!$D$20,0),0,IF(Revenue!BK$8=EOMONTH(Assumptions!$D$20,0),Assumptions!$H$17*Assumptions!$E$58,IF(BK$8=EOMONTH(Assumptions!$D$20,1),Assumptions!$I$17*Assumptions!$E$58,IF((BK29-BK31)&lt;Assumptions!$I$58,MIN(Assumptions!$K$58,(Assumptions!$I$58-(Revenue!BK29-Revenue!BK31))),0))))</f>
        <v>1.1237500000000011</v>
      </c>
      <c r="BL30" s="35">
        <f>IF(BL$8&lt;EOMONTH(Assumptions!$D$20,0),0,IF(Revenue!BL$8=EOMONTH(Assumptions!$D$20,0),Assumptions!$H$17*Assumptions!$E$58,IF(BL$8=EOMONTH(Assumptions!$D$20,1),Assumptions!$I$17*Assumptions!$E$58,IF((BL29-BL31)&lt;Assumptions!$I$58,MIN(Assumptions!$K$58,(Assumptions!$I$58-(Revenue!BL29-Revenue!BL31))),0))))</f>
        <v>1.1237500000000011</v>
      </c>
      <c r="BM30" s="35">
        <f>IF(BM$8&lt;EOMONTH(Assumptions!$D$20,0),0,IF(Revenue!BM$8=EOMONTH(Assumptions!$D$20,0),Assumptions!$H$17*Assumptions!$E$58,IF(BM$8=EOMONTH(Assumptions!$D$20,1),Assumptions!$I$17*Assumptions!$E$58,IF((BM29-BM31)&lt;Assumptions!$I$58,MIN(Assumptions!$K$58,(Assumptions!$I$58-(Revenue!BM29-Revenue!BM31))),0))))</f>
        <v>1.1237500000000011</v>
      </c>
      <c r="BN30" s="35">
        <f>IF(BN$8&lt;EOMONTH(Assumptions!$D$20,0),0,IF(Revenue!BN$8=EOMONTH(Assumptions!$D$20,0),Assumptions!$H$17*Assumptions!$E$58,IF(BN$8=EOMONTH(Assumptions!$D$20,1),Assumptions!$I$17*Assumptions!$E$58,IF((BN29-BN31)&lt;Assumptions!$I$58,MIN(Assumptions!$K$58,(Assumptions!$I$58-(Revenue!BN29-Revenue!BN31))),0))))</f>
        <v>1.1237500000000011</v>
      </c>
      <c r="BO30" s="35">
        <f>IF(BO$8&lt;EOMONTH(Assumptions!$D$20,0),0,IF(Revenue!BO$8=EOMONTH(Assumptions!$D$20,0),Assumptions!$H$17*Assumptions!$E$58,IF(BO$8=EOMONTH(Assumptions!$D$20,1),Assumptions!$I$17*Assumptions!$E$58,IF((BO29-BO31)&lt;Assumptions!$I$58,MIN(Assumptions!$K$58,(Assumptions!$I$58-(Revenue!BO29-Revenue!BO31))),0))))</f>
        <v>1.1237500000000011</v>
      </c>
      <c r="BP30" s="35">
        <f>IF(BP$8&lt;EOMONTH(Assumptions!$D$20,0),0,IF(Revenue!BP$8=EOMONTH(Assumptions!$D$20,0),Assumptions!$H$17*Assumptions!$E$58,IF(BP$8=EOMONTH(Assumptions!$D$20,1),Assumptions!$I$17*Assumptions!$E$58,IF((BP29-BP31)&lt;Assumptions!$I$58,MIN(Assumptions!$K$58,(Assumptions!$I$58-(Revenue!BP29-Revenue!BP31))),0))))</f>
        <v>1.1237500000000011</v>
      </c>
      <c r="BQ30" s="35">
        <f>IF(BQ$8&lt;EOMONTH(Assumptions!$D$20,0),0,IF(Revenue!BQ$8=EOMONTH(Assumptions!$D$20,0),Assumptions!$H$17*Assumptions!$E$58,IF(BQ$8=EOMONTH(Assumptions!$D$20,1),Assumptions!$I$17*Assumptions!$E$58,IF((BQ29-BQ31)&lt;Assumptions!$I$58,MIN(Assumptions!$K$58,(Assumptions!$I$58-(Revenue!BQ29-Revenue!BQ31))),0))))</f>
        <v>1.1237500000000011</v>
      </c>
      <c r="BR30" s="35">
        <f>IF(BR$8&lt;EOMONTH(Assumptions!$D$20,0),0,IF(Revenue!BR$8=EOMONTH(Assumptions!$D$20,0),Assumptions!$H$17*Assumptions!$E$58,IF(BR$8=EOMONTH(Assumptions!$D$20,1),Assumptions!$I$17*Assumptions!$E$58,IF((BR29-BR31)&lt;Assumptions!$I$58,MIN(Assumptions!$K$58,(Assumptions!$I$58-(Revenue!BR29-Revenue!BR31))),0))))</f>
        <v>1.1237500000000011</v>
      </c>
      <c r="BS30" s="35">
        <f>IF(BS$8&lt;EOMONTH(Assumptions!$D$20,0),0,IF(Revenue!BS$8=EOMONTH(Assumptions!$D$20,0),Assumptions!$H$17*Assumptions!$E$58,IF(BS$8=EOMONTH(Assumptions!$D$20,1),Assumptions!$I$17*Assumptions!$E$58,IF((BS29-BS31)&lt;Assumptions!$I$58,MIN(Assumptions!$K$58,(Assumptions!$I$58-(Revenue!BS29-Revenue!BS31))),0))))</f>
        <v>1.1237500000000011</v>
      </c>
      <c r="BT30" s="35">
        <f>IF(BT$8&lt;EOMONTH(Assumptions!$D$20,0),0,IF(Revenue!BT$8=EOMONTH(Assumptions!$D$20,0),Assumptions!$H$17*Assumptions!$E$58,IF(BT$8=EOMONTH(Assumptions!$D$20,1),Assumptions!$I$17*Assumptions!$E$58,IF((BT29-BT31)&lt;Assumptions!$I$58,MIN(Assumptions!$K$58,(Assumptions!$I$58-(Revenue!BT29-Revenue!BT31))),0))))</f>
        <v>1.1237500000000011</v>
      </c>
      <c r="BU30" s="35">
        <f>IF(BU$8&lt;EOMONTH(Assumptions!$D$20,0),0,IF(Revenue!BU$8=EOMONTH(Assumptions!$D$20,0),Assumptions!$H$17*Assumptions!$E$58,IF(BU$8=EOMONTH(Assumptions!$D$20,1),Assumptions!$I$17*Assumptions!$E$58,IF((BU29-BU31)&lt;Assumptions!$I$58,MIN(Assumptions!$K$58,(Assumptions!$I$58-(Revenue!BU29-Revenue!BU31))),0))))</f>
        <v>1.1237500000000011</v>
      </c>
      <c r="BV30" s="35">
        <f>IF(BV$8&lt;EOMONTH(Assumptions!$D$20,0),0,IF(Revenue!BV$8=EOMONTH(Assumptions!$D$20,0),Assumptions!$H$17*Assumptions!$E$58,IF(BV$8=EOMONTH(Assumptions!$D$20,1),Assumptions!$I$17*Assumptions!$E$58,IF((BV29-BV31)&lt;Assumptions!$I$58,MIN(Assumptions!$K$58,(Assumptions!$I$58-(Revenue!BV29-Revenue!BV31))),0))))</f>
        <v>1.1237500000000011</v>
      </c>
      <c r="BW30" s="35">
        <f>IF(BW$8&lt;EOMONTH(Assumptions!$D$20,0),0,IF(Revenue!BW$8=EOMONTH(Assumptions!$D$20,0),Assumptions!$H$17*Assumptions!$E$58,IF(BW$8=EOMONTH(Assumptions!$D$20,1),Assumptions!$I$17*Assumptions!$E$58,IF((BW29-BW31)&lt;Assumptions!$I$58,MIN(Assumptions!$K$58,(Assumptions!$I$58-(Revenue!BW29-Revenue!BW31))),0))))</f>
        <v>1.1237500000000011</v>
      </c>
      <c r="BX30" s="35">
        <f>IF(BX$8&lt;EOMONTH(Assumptions!$D$20,0),0,IF(Revenue!BX$8=EOMONTH(Assumptions!$D$20,0),Assumptions!$H$17*Assumptions!$E$58,IF(BX$8=EOMONTH(Assumptions!$D$20,1),Assumptions!$I$17*Assumptions!$E$58,IF((BX29-BX31)&lt;Assumptions!$I$58,MIN(Assumptions!$K$58,(Assumptions!$I$58-(Revenue!BX29-Revenue!BX31))),0))))</f>
        <v>1.1237500000000011</v>
      </c>
      <c r="BY30" s="35">
        <f>IF(BY$8&lt;EOMONTH(Assumptions!$D$20,0),0,IF(Revenue!BY$8=EOMONTH(Assumptions!$D$20,0),Assumptions!$H$17*Assumptions!$E$58,IF(BY$8=EOMONTH(Assumptions!$D$20,1),Assumptions!$I$17*Assumptions!$E$58,IF((BY29-BY31)&lt;Assumptions!$I$58,MIN(Assumptions!$K$58,(Assumptions!$I$58-(Revenue!BY29-Revenue!BY31))),0))))</f>
        <v>1.1237500000000011</v>
      </c>
      <c r="BZ30" s="35">
        <f>IF(BZ$8&lt;EOMONTH(Assumptions!$D$20,0),0,IF(Revenue!BZ$8=EOMONTH(Assumptions!$D$20,0),Assumptions!$H$17*Assumptions!$E$58,IF(BZ$8=EOMONTH(Assumptions!$D$20,1),Assumptions!$I$17*Assumptions!$E$58,IF((BZ29-BZ31)&lt;Assumptions!$I$58,MIN(Assumptions!$K$58,(Assumptions!$I$58-(Revenue!BZ29-Revenue!BZ31))),0))))</f>
        <v>1.1237500000000011</v>
      </c>
      <c r="CA30" s="35">
        <f>IF(CA$8&lt;EOMONTH(Assumptions!$D$20,0),0,IF(Revenue!CA$8=EOMONTH(Assumptions!$D$20,0),Assumptions!$H$17*Assumptions!$E$58,IF(CA$8=EOMONTH(Assumptions!$D$20,1),Assumptions!$I$17*Assumptions!$E$58,IF((CA29-CA31)&lt;Assumptions!$I$58,MIN(Assumptions!$K$58,(Assumptions!$I$58-(Revenue!CA29-Revenue!CA31))),0))))</f>
        <v>1.1237500000000011</v>
      </c>
      <c r="CB30" s="35">
        <f>IF(CB$8&lt;EOMONTH(Assumptions!$D$20,0),0,IF(Revenue!CB$8=EOMONTH(Assumptions!$D$20,0),Assumptions!$H$17*Assumptions!$E$58,IF(CB$8=EOMONTH(Assumptions!$D$20,1),Assumptions!$I$17*Assumptions!$E$58,IF((CB29-CB31)&lt;Assumptions!$I$58,MIN(Assumptions!$K$58,(Assumptions!$I$58-(Revenue!CB29-Revenue!CB31))),0))))</f>
        <v>1.1237500000000011</v>
      </c>
      <c r="CC30" s="35">
        <f>IF(CC$8&lt;EOMONTH(Assumptions!$D$20,0),0,IF(Revenue!CC$8=EOMONTH(Assumptions!$D$20,0),Assumptions!$H$17*Assumptions!$E$58,IF(CC$8=EOMONTH(Assumptions!$D$20,1),Assumptions!$I$17*Assumptions!$E$58,IF((CC29-CC31)&lt;Assumptions!$I$58,MIN(Assumptions!$K$58,(Assumptions!$I$58-(Revenue!CC29-Revenue!CC31))),0))))</f>
        <v>1.1237500000000011</v>
      </c>
      <c r="CD30" s="35">
        <f>IF(CD$8&lt;EOMONTH(Assumptions!$D$20,0),0,IF(Revenue!CD$8=EOMONTH(Assumptions!$D$20,0),Assumptions!$H$17*Assumptions!$E$58,IF(CD$8=EOMONTH(Assumptions!$D$20,1),Assumptions!$I$17*Assumptions!$E$58,IF((CD29-CD31)&lt;Assumptions!$I$58,MIN(Assumptions!$K$58,(Assumptions!$I$58-(Revenue!CD29-Revenue!CD31))),0))))</f>
        <v>1.1237500000000011</v>
      </c>
      <c r="CE30" s="35">
        <f>IF(CE$8&lt;EOMONTH(Assumptions!$D$20,0),0,IF(Revenue!CE$8=EOMONTH(Assumptions!$D$20,0),Assumptions!$H$17*Assumptions!$E$58,IF(CE$8=EOMONTH(Assumptions!$D$20,1),Assumptions!$I$17*Assumptions!$E$58,IF((CE29-CE31)&lt;Assumptions!$I$58,MIN(Assumptions!$K$58,(Assumptions!$I$58-(Revenue!CE29-Revenue!CE31))),0))))</f>
        <v>1.1237500000000011</v>
      </c>
      <c r="CF30" s="35">
        <f>IF(CF$8&lt;EOMONTH(Assumptions!$D$20,0),0,IF(Revenue!CF$8=EOMONTH(Assumptions!$D$20,0),Assumptions!$H$17*Assumptions!$E$58,IF(CF$8=EOMONTH(Assumptions!$D$20,1),Assumptions!$I$17*Assumptions!$E$58,IF((CF29-CF31)&lt;Assumptions!$I$58,MIN(Assumptions!$K$58,(Assumptions!$I$58-(Revenue!CF29-Revenue!CF31))),0))))</f>
        <v>1.1237500000000011</v>
      </c>
      <c r="CG30" s="35">
        <f>IF(CG$8&lt;EOMONTH(Assumptions!$D$20,0),0,IF(Revenue!CG$8=EOMONTH(Assumptions!$D$20,0),Assumptions!$H$17*Assumptions!$E$58,IF(CG$8=EOMONTH(Assumptions!$D$20,1),Assumptions!$I$17*Assumptions!$E$58,IF((CG29-CG31)&lt;Assumptions!$I$58,MIN(Assumptions!$K$58,(Assumptions!$I$58-(Revenue!CG29-Revenue!CG31))),0))))</f>
        <v>1.1237500000000011</v>
      </c>
      <c r="CH30" s="35">
        <f>IF(CH$8&lt;EOMONTH(Assumptions!$D$20,0),0,IF(Revenue!CH$8=EOMONTH(Assumptions!$D$20,0),Assumptions!$H$17*Assumptions!$E$58,IF(CH$8=EOMONTH(Assumptions!$D$20,1),Assumptions!$I$17*Assumptions!$E$58,IF((CH29-CH31)&lt;Assumptions!$I$58,MIN(Assumptions!$K$58,(Assumptions!$I$58-(Revenue!CH29-Revenue!CH31))),0))))</f>
        <v>1.1237500000000011</v>
      </c>
      <c r="CI30" s="35">
        <f>IF(CI$8&lt;EOMONTH(Assumptions!$D$20,0),0,IF(Revenue!CI$8=EOMONTH(Assumptions!$D$20,0),Assumptions!$H$17*Assumptions!$E$58,IF(CI$8=EOMONTH(Assumptions!$D$20,1),Assumptions!$I$17*Assumptions!$E$58,IF((CI29-CI31)&lt;Assumptions!$I$58,MIN(Assumptions!$K$58,(Assumptions!$I$58-(Revenue!CI29-Revenue!CI31))),0))))</f>
        <v>1.1237500000000011</v>
      </c>
      <c r="CJ30" s="35">
        <f>IF(CJ$8&lt;EOMONTH(Assumptions!$D$20,0),0,IF(Revenue!CJ$8=EOMONTH(Assumptions!$D$20,0),Assumptions!$H$17*Assumptions!$E$58,IF(CJ$8=EOMONTH(Assumptions!$D$20,1),Assumptions!$I$17*Assumptions!$E$58,IF((CJ29-CJ31)&lt;Assumptions!$I$58,MIN(Assumptions!$K$58,(Assumptions!$I$58-(Revenue!CJ29-Revenue!CJ31))),0))))</f>
        <v>1.1237500000000011</v>
      </c>
      <c r="CK30" s="35">
        <f>IF(CK$8&lt;EOMONTH(Assumptions!$D$20,0),0,IF(Revenue!CK$8=EOMONTH(Assumptions!$D$20,0),Assumptions!$H$17*Assumptions!$E$58,IF(CK$8=EOMONTH(Assumptions!$D$20,1),Assumptions!$I$17*Assumptions!$E$58,IF((CK29-CK31)&lt;Assumptions!$I$58,MIN(Assumptions!$K$58,(Assumptions!$I$58-(Revenue!CK29-Revenue!CK31))),0))))</f>
        <v>1.1237500000000011</v>
      </c>
      <c r="CL30" s="35">
        <f>IF(CL$8&lt;EOMONTH(Assumptions!$D$20,0),0,IF(Revenue!CL$8=EOMONTH(Assumptions!$D$20,0),Assumptions!$H$17*Assumptions!$E$58,IF(CL$8=EOMONTH(Assumptions!$D$20,1),Assumptions!$I$17*Assumptions!$E$58,IF((CL29-CL31)&lt;Assumptions!$I$58,MIN(Assumptions!$K$58,(Assumptions!$I$58-(Revenue!CL29-Revenue!CL31))),0))))</f>
        <v>1.1237500000000011</v>
      </c>
      <c r="CM30" s="35">
        <f>IF(CM$8&lt;EOMONTH(Assumptions!$D$20,0),0,IF(Revenue!CM$8=EOMONTH(Assumptions!$D$20,0),Assumptions!$H$17*Assumptions!$E$58,IF(CM$8=EOMONTH(Assumptions!$D$20,1),Assumptions!$I$17*Assumptions!$E$58,IF((CM29-CM31)&lt;Assumptions!$I$58,MIN(Assumptions!$K$58,(Assumptions!$I$58-(Revenue!CM29-Revenue!CM31))),0))))</f>
        <v>1.1237500000000011</v>
      </c>
      <c r="CN30" s="35">
        <f>IF(CN$8&lt;EOMONTH(Assumptions!$D$20,0),0,IF(Revenue!CN$8=EOMONTH(Assumptions!$D$20,0),Assumptions!$H$17*Assumptions!$E$58,IF(CN$8=EOMONTH(Assumptions!$D$20,1),Assumptions!$I$17*Assumptions!$E$58,IF((CN29-CN31)&lt;Assumptions!$I$58,MIN(Assumptions!$K$58,(Assumptions!$I$58-(Revenue!CN29-Revenue!CN31))),0))))</f>
        <v>1.1237500000000011</v>
      </c>
      <c r="CO30" s="35">
        <f>IF(CO$8&lt;EOMONTH(Assumptions!$D$20,0),0,IF(Revenue!CO$8=EOMONTH(Assumptions!$D$20,0),Assumptions!$H$17*Assumptions!$E$58,IF(CO$8=EOMONTH(Assumptions!$D$20,1),Assumptions!$I$17*Assumptions!$E$58,IF((CO29-CO31)&lt;Assumptions!$I$58,MIN(Assumptions!$K$58,(Assumptions!$I$58-(Revenue!CO29-Revenue!CO31))),0))))</f>
        <v>1.1237500000000011</v>
      </c>
      <c r="CP30" s="35">
        <f>IF(CP$8&lt;EOMONTH(Assumptions!$D$20,0),0,IF(Revenue!CP$8=EOMONTH(Assumptions!$D$20,0),Assumptions!$H$17*Assumptions!$E$58,IF(CP$8=EOMONTH(Assumptions!$D$20,1),Assumptions!$I$17*Assumptions!$E$58,IF((CP29-CP31)&lt;Assumptions!$I$58,MIN(Assumptions!$K$58,(Assumptions!$I$58-(Revenue!CP29-Revenue!CP31))),0))))</f>
        <v>1.1237500000000011</v>
      </c>
      <c r="CQ30" s="35">
        <f>IF(CQ$8&lt;EOMONTH(Assumptions!$D$20,0),0,IF(Revenue!CQ$8=EOMONTH(Assumptions!$D$20,0),Assumptions!$H$17*Assumptions!$E$58,IF(CQ$8=EOMONTH(Assumptions!$D$20,1),Assumptions!$I$17*Assumptions!$E$58,IF((CQ29-CQ31)&lt;Assumptions!$I$58,MIN(Assumptions!$K$58,(Assumptions!$I$58-(Revenue!CQ29-Revenue!CQ31))),0))))</f>
        <v>1.1237500000000011</v>
      </c>
      <c r="CR30" s="35">
        <f>IF(CR$8&lt;EOMONTH(Assumptions!$D$20,0),0,IF(Revenue!CR$8=EOMONTH(Assumptions!$D$20,0),Assumptions!$H$17*Assumptions!$E$58,IF(CR$8=EOMONTH(Assumptions!$D$20,1),Assumptions!$I$17*Assumptions!$E$58,IF((CR29-CR31)&lt;Assumptions!$I$58,MIN(Assumptions!$K$58,(Assumptions!$I$58-(Revenue!CR29-Revenue!CR31))),0))))</f>
        <v>1.1237500000000011</v>
      </c>
      <c r="CS30" s="35">
        <f>IF(CS$8&lt;EOMONTH(Assumptions!$D$20,0),0,IF(Revenue!CS$8=EOMONTH(Assumptions!$D$20,0),Assumptions!$H$17*Assumptions!$E$58,IF(CS$8=EOMONTH(Assumptions!$D$20,1),Assumptions!$I$17*Assumptions!$E$58,IF((CS29-CS31)&lt;Assumptions!$I$58,MIN(Assumptions!$K$58,(Assumptions!$I$58-(Revenue!CS29-Revenue!CS31))),0))))</f>
        <v>1.1237500000000011</v>
      </c>
      <c r="CT30" s="35">
        <f>IF(CT$8&lt;EOMONTH(Assumptions!$D$20,0),0,IF(Revenue!CT$8=EOMONTH(Assumptions!$D$20,0),Assumptions!$H$17*Assumptions!$E$58,IF(CT$8=EOMONTH(Assumptions!$D$20,1),Assumptions!$I$17*Assumptions!$E$58,IF((CT29-CT31)&lt;Assumptions!$I$58,MIN(Assumptions!$K$58,(Assumptions!$I$58-(Revenue!CT29-Revenue!CT31))),0))))</f>
        <v>1.1237500000000011</v>
      </c>
      <c r="CU30" s="35">
        <f>IF(CU$8&lt;EOMONTH(Assumptions!$D$20,0),0,IF(Revenue!CU$8=EOMONTH(Assumptions!$D$20,0),Assumptions!$H$17*Assumptions!$E$58,IF(CU$8=EOMONTH(Assumptions!$D$20,1),Assumptions!$I$17*Assumptions!$E$58,IF((CU29-CU31)&lt;Assumptions!$I$58,MIN(Assumptions!$K$58,(Assumptions!$I$58-(Revenue!CU29-Revenue!CU31))),0))))</f>
        <v>1.1237500000000011</v>
      </c>
      <c r="CV30" s="35">
        <f>IF(CV$8&lt;EOMONTH(Assumptions!$D$20,0),0,IF(Revenue!CV$8=EOMONTH(Assumptions!$D$20,0),Assumptions!$H$17*Assumptions!$E$58,IF(CV$8=EOMONTH(Assumptions!$D$20,1),Assumptions!$I$17*Assumptions!$E$58,IF((CV29-CV31)&lt;Assumptions!$I$58,MIN(Assumptions!$K$58,(Assumptions!$I$58-(Revenue!CV29-Revenue!CV31))),0))))</f>
        <v>1.1237500000000011</v>
      </c>
      <c r="CW30" s="35">
        <f>IF(CW$8&lt;EOMONTH(Assumptions!$D$20,0),0,IF(Revenue!CW$8=EOMONTH(Assumptions!$D$20,0),Assumptions!$H$17*Assumptions!$E$58,IF(CW$8=EOMONTH(Assumptions!$D$20,1),Assumptions!$I$17*Assumptions!$E$58,IF((CW29-CW31)&lt;Assumptions!$I$58,MIN(Assumptions!$K$58,(Assumptions!$I$58-(Revenue!CW29-Revenue!CW31))),0))))</f>
        <v>1.1237500000000011</v>
      </c>
      <c r="CX30" s="35">
        <f>IF(CX$8&lt;EOMONTH(Assumptions!$D$20,0),0,IF(Revenue!CX$8=EOMONTH(Assumptions!$D$20,0),Assumptions!$H$17*Assumptions!$E$58,IF(CX$8=EOMONTH(Assumptions!$D$20,1),Assumptions!$I$17*Assumptions!$E$58,IF((CX29-CX31)&lt;Assumptions!$I$58,MIN(Assumptions!$K$58,(Assumptions!$I$58-(Revenue!CX29-Revenue!CX31))),0))))</f>
        <v>1.1237500000000011</v>
      </c>
      <c r="CY30" s="35">
        <f>IF(CY$8&lt;EOMONTH(Assumptions!$D$20,0),0,IF(Revenue!CY$8=EOMONTH(Assumptions!$D$20,0),Assumptions!$H$17*Assumptions!$E$58,IF(CY$8=EOMONTH(Assumptions!$D$20,1),Assumptions!$I$17*Assumptions!$E$58,IF((CY29-CY31)&lt;Assumptions!$I$58,MIN(Assumptions!$K$58,(Assumptions!$I$58-(Revenue!CY29-Revenue!CY31))),0))))</f>
        <v>1.1237500000000011</v>
      </c>
      <c r="CZ30" s="35">
        <f>IF(CZ$8&lt;EOMONTH(Assumptions!$D$20,0),0,IF(Revenue!CZ$8=EOMONTH(Assumptions!$D$20,0),Assumptions!$H$17*Assumptions!$E$58,IF(CZ$8=EOMONTH(Assumptions!$D$20,1),Assumptions!$I$17*Assumptions!$E$58,IF((CZ29-CZ31)&lt;Assumptions!$I$58,MIN(Assumptions!$K$58,(Assumptions!$I$58-(Revenue!CZ29-Revenue!CZ31))),0))))</f>
        <v>1.1237500000000011</v>
      </c>
      <c r="DA30" s="35">
        <f>IF(DA$8&lt;EOMONTH(Assumptions!$D$20,0),0,IF(Revenue!DA$8=EOMONTH(Assumptions!$D$20,0),Assumptions!$H$17*Assumptions!$E$58,IF(DA$8=EOMONTH(Assumptions!$D$20,1),Assumptions!$I$17*Assumptions!$E$58,IF((DA29-DA31)&lt;Assumptions!$I$58,MIN(Assumptions!$K$58,(Assumptions!$I$58-(Revenue!DA29-Revenue!DA31))),0))))</f>
        <v>1.1237500000000011</v>
      </c>
      <c r="DB30" s="35">
        <f>IF(DB$8&lt;EOMONTH(Assumptions!$D$20,0),0,IF(Revenue!DB$8=EOMONTH(Assumptions!$D$20,0),Assumptions!$H$17*Assumptions!$E$58,IF(DB$8=EOMONTH(Assumptions!$D$20,1),Assumptions!$I$17*Assumptions!$E$58,IF((DB29-DB31)&lt;Assumptions!$I$58,MIN(Assumptions!$K$58,(Assumptions!$I$58-(Revenue!DB29-Revenue!DB31))),0))))</f>
        <v>1.1237500000000011</v>
      </c>
      <c r="DC30" s="35">
        <f>IF(DC$8&lt;EOMONTH(Assumptions!$D$20,0),0,IF(Revenue!DC$8=EOMONTH(Assumptions!$D$20,0),Assumptions!$H$17*Assumptions!$E$58,IF(DC$8=EOMONTH(Assumptions!$D$20,1),Assumptions!$I$17*Assumptions!$E$58,IF((DC29-DC31)&lt;Assumptions!$I$58,MIN(Assumptions!$K$58,(Assumptions!$I$58-(Revenue!DC29-Revenue!DC31))),0))))</f>
        <v>1.1237500000000011</v>
      </c>
      <c r="DD30" s="35">
        <f>IF(DD$8&lt;EOMONTH(Assumptions!$D$20,0),0,IF(Revenue!DD$8=EOMONTH(Assumptions!$D$20,0),Assumptions!$H$17*Assumptions!$E$58,IF(DD$8=EOMONTH(Assumptions!$D$20,1),Assumptions!$I$17*Assumptions!$E$58,IF((DD29-DD31)&lt;Assumptions!$I$58,MIN(Assumptions!$K$58,(Assumptions!$I$58-(Revenue!DD29-Revenue!DD31))),0))))</f>
        <v>1.1237500000000011</v>
      </c>
      <c r="DE30" s="35">
        <f>IF(DE$8&lt;EOMONTH(Assumptions!$D$20,0),0,IF(Revenue!DE$8=EOMONTH(Assumptions!$D$20,0),Assumptions!$H$17*Assumptions!$E$58,IF(DE$8=EOMONTH(Assumptions!$D$20,1),Assumptions!$I$17*Assumptions!$E$58,IF((DE29-DE31)&lt;Assumptions!$I$58,MIN(Assumptions!$K$58,(Assumptions!$I$58-(Revenue!DE29-Revenue!DE31))),0))))</f>
        <v>1.1237500000000011</v>
      </c>
      <c r="DF30" s="35">
        <f>IF(DF$8&lt;EOMONTH(Assumptions!$D$20,0),0,IF(Revenue!DF$8=EOMONTH(Assumptions!$D$20,0),Assumptions!$H$17*Assumptions!$E$58,IF(DF$8=EOMONTH(Assumptions!$D$20,1),Assumptions!$I$17*Assumptions!$E$58,IF((DF29-DF31)&lt;Assumptions!$I$58,MIN(Assumptions!$K$58,(Assumptions!$I$58-(Revenue!DF29-Revenue!DF31))),0))))</f>
        <v>1.1237500000000011</v>
      </c>
      <c r="DG30" s="35">
        <f>IF(DG$8&lt;EOMONTH(Assumptions!$D$20,0),0,IF(Revenue!DG$8=EOMONTH(Assumptions!$D$20,0),Assumptions!$H$17*Assumptions!$E$58,IF(DG$8=EOMONTH(Assumptions!$D$20,1),Assumptions!$I$17*Assumptions!$E$58,IF((DG29-DG31)&lt;Assumptions!$I$58,MIN(Assumptions!$K$58,(Assumptions!$I$58-(Revenue!DG29-Revenue!DG31))),0))))</f>
        <v>1.1237500000000011</v>
      </c>
      <c r="DH30" s="35">
        <f>IF(DH$8&lt;EOMONTH(Assumptions!$D$20,0),0,IF(Revenue!DH$8=EOMONTH(Assumptions!$D$20,0),Assumptions!$H$17*Assumptions!$E$58,IF(DH$8=EOMONTH(Assumptions!$D$20,1),Assumptions!$I$17*Assumptions!$E$58,IF((DH29-DH31)&lt;Assumptions!$I$58,MIN(Assumptions!$K$58,(Assumptions!$I$58-(Revenue!DH29-Revenue!DH31))),0))))</f>
        <v>1.1237500000000011</v>
      </c>
      <c r="DI30" s="35">
        <f>IF(DI$8&lt;EOMONTH(Assumptions!$D$20,0),0,IF(Revenue!DI$8=EOMONTH(Assumptions!$D$20,0),Assumptions!$H$17*Assumptions!$E$58,IF(DI$8=EOMONTH(Assumptions!$D$20,1),Assumptions!$I$17*Assumptions!$E$58,IF((DI29-DI31)&lt;Assumptions!$I$58,MIN(Assumptions!$K$58,(Assumptions!$I$58-(Revenue!DI29-Revenue!DI31))),0))))</f>
        <v>1.1237500000000011</v>
      </c>
      <c r="DJ30" s="35">
        <f>IF(DJ$8&lt;EOMONTH(Assumptions!$D$20,0),0,IF(Revenue!DJ$8=EOMONTH(Assumptions!$D$20,0),Assumptions!$H$17*Assumptions!$E$58,IF(DJ$8=EOMONTH(Assumptions!$D$20,1),Assumptions!$I$17*Assumptions!$E$58,IF((DJ29-DJ31)&lt;Assumptions!$I$58,MIN(Assumptions!$K$58,(Assumptions!$I$58-(Revenue!DJ29-Revenue!DJ31))),0))))</f>
        <v>1.1237500000000011</v>
      </c>
      <c r="DK30" s="35">
        <f>IF(DK$8&lt;EOMONTH(Assumptions!$D$20,0),0,IF(Revenue!DK$8=EOMONTH(Assumptions!$D$20,0),Assumptions!$H$17*Assumptions!$E$58,IF(DK$8=EOMONTH(Assumptions!$D$20,1),Assumptions!$I$17*Assumptions!$E$58,IF((DK29-DK31)&lt;Assumptions!$I$58,MIN(Assumptions!$K$58,(Assumptions!$I$58-(Revenue!DK29-Revenue!DK31))),0))))</f>
        <v>1.1237500000000011</v>
      </c>
      <c r="DL30" s="35">
        <f>IF(DL$8&lt;EOMONTH(Assumptions!$D$20,0),0,IF(Revenue!DL$8=EOMONTH(Assumptions!$D$20,0),Assumptions!$H$17*Assumptions!$E$58,IF(DL$8=EOMONTH(Assumptions!$D$20,1),Assumptions!$I$17*Assumptions!$E$58,IF((DL29-DL31)&lt;Assumptions!$I$58,MIN(Assumptions!$K$58,(Assumptions!$I$58-(Revenue!DL29-Revenue!DL31))),0))))</f>
        <v>1.1237500000000011</v>
      </c>
      <c r="DM30" s="35">
        <f>IF(DM$8&lt;EOMONTH(Assumptions!$D$20,0),0,IF(Revenue!DM$8=EOMONTH(Assumptions!$D$20,0),Assumptions!$H$17*Assumptions!$E$58,IF(DM$8=EOMONTH(Assumptions!$D$20,1),Assumptions!$I$17*Assumptions!$E$58,IF((DM29-DM31)&lt;Assumptions!$I$58,MIN(Assumptions!$K$58,(Assumptions!$I$58-(Revenue!DM29-Revenue!DM31))),0))))</f>
        <v>1.1237500000000011</v>
      </c>
      <c r="DN30" s="35">
        <f>IF(DN$8&lt;EOMONTH(Assumptions!$D$20,0),0,IF(Revenue!DN$8=EOMONTH(Assumptions!$D$20,0),Assumptions!$H$17*Assumptions!$E$58,IF(DN$8=EOMONTH(Assumptions!$D$20,1),Assumptions!$I$17*Assumptions!$E$58,IF((DN29-DN31)&lt;Assumptions!$I$58,MIN(Assumptions!$K$58,(Assumptions!$I$58-(Revenue!DN29-Revenue!DN31))),0))))</f>
        <v>1.1237500000000011</v>
      </c>
      <c r="DO30" s="35">
        <f>IF(DO$8&lt;EOMONTH(Assumptions!$D$20,0),0,IF(Revenue!DO$8=EOMONTH(Assumptions!$D$20,0),Assumptions!$H$17*Assumptions!$E$58,IF(DO$8=EOMONTH(Assumptions!$D$20,1),Assumptions!$I$17*Assumptions!$E$58,IF((DO29-DO31)&lt;Assumptions!$I$58,MIN(Assumptions!$K$58,(Assumptions!$I$58-(Revenue!DO29-Revenue!DO31))),0))))</f>
        <v>1.1237500000000011</v>
      </c>
      <c r="DP30" s="35">
        <f>IF(DP$8&lt;EOMONTH(Assumptions!$D$20,0),0,IF(Revenue!DP$8=EOMONTH(Assumptions!$D$20,0),Assumptions!$H$17*Assumptions!$E$58,IF(DP$8=EOMONTH(Assumptions!$D$20,1),Assumptions!$I$17*Assumptions!$E$58,IF((DP29-DP31)&lt;Assumptions!$I$58,MIN(Assumptions!$K$58,(Assumptions!$I$58-(Revenue!DP29-Revenue!DP31))),0))))</f>
        <v>1.1237500000000011</v>
      </c>
      <c r="DQ30" s="35">
        <f>IF(DQ$8&lt;EOMONTH(Assumptions!$D$20,0),0,IF(Revenue!DQ$8=EOMONTH(Assumptions!$D$20,0),Assumptions!$H$17*Assumptions!$E$58,IF(DQ$8=EOMONTH(Assumptions!$D$20,1),Assumptions!$I$17*Assumptions!$E$58,IF((DQ29-DQ31)&lt;Assumptions!$I$58,MIN(Assumptions!$K$58,(Assumptions!$I$58-(Revenue!DQ29-Revenue!DQ31))),0))))</f>
        <v>1.1237500000000011</v>
      </c>
      <c r="DR30" s="35">
        <f>IF(DR$8&lt;EOMONTH(Assumptions!$D$20,0),0,IF(Revenue!DR$8=EOMONTH(Assumptions!$D$20,0),Assumptions!$H$17*Assumptions!$E$58,IF(DR$8=EOMONTH(Assumptions!$D$20,1),Assumptions!$I$17*Assumptions!$E$58,IF((DR29-DR31)&lt;Assumptions!$I$58,MIN(Assumptions!$K$58,(Assumptions!$I$58-(Revenue!DR29-Revenue!DR31))),0))))</f>
        <v>1.1237500000000011</v>
      </c>
      <c r="DS30" s="35">
        <f>IF(DS$8&lt;EOMONTH(Assumptions!$D$20,0),0,IF(Revenue!DS$8=EOMONTH(Assumptions!$D$20,0),Assumptions!$H$17*Assumptions!$E$58,IF(DS$8=EOMONTH(Assumptions!$D$20,1),Assumptions!$I$17*Assumptions!$E$58,IF((DS29-DS31)&lt;Assumptions!$I$58,MIN(Assumptions!$K$58,(Assumptions!$I$58-(Revenue!DS29-Revenue!DS31))),0))))</f>
        <v>1.1237500000000011</v>
      </c>
      <c r="DT30" s="35">
        <f>IF(DT$8&lt;EOMONTH(Assumptions!$D$20,0),0,IF(Revenue!DT$8=EOMONTH(Assumptions!$D$20,0),Assumptions!$H$17*Assumptions!$E$58,IF(DT$8=EOMONTH(Assumptions!$D$20,1),Assumptions!$I$17*Assumptions!$E$58,IF((DT29-DT31)&lt;Assumptions!$I$58,MIN(Assumptions!$K$58,(Assumptions!$I$58-(Revenue!DT29-Revenue!DT31))),0))))</f>
        <v>1.1237500000000011</v>
      </c>
      <c r="DU30" s="35">
        <f>IF(DU$8&lt;EOMONTH(Assumptions!$D$20,0),0,IF(Revenue!DU$8=EOMONTH(Assumptions!$D$20,0),Assumptions!$H$17*Assumptions!$E$58,IF(DU$8=EOMONTH(Assumptions!$D$20,1),Assumptions!$I$17*Assumptions!$E$58,IF((DU29-DU31)&lt;Assumptions!$I$58,MIN(Assumptions!$K$58,(Assumptions!$I$58-(Revenue!DU29-Revenue!DU31))),0))))</f>
        <v>1.1237500000000011</v>
      </c>
      <c r="DV30" s="35">
        <f>IF(DV$8&lt;EOMONTH(Assumptions!$D$20,0),0,IF(Revenue!DV$8=EOMONTH(Assumptions!$D$20,0),Assumptions!$H$17*Assumptions!$E$58,IF(DV$8=EOMONTH(Assumptions!$D$20,1),Assumptions!$I$17*Assumptions!$E$58,IF((DV29-DV31)&lt;Assumptions!$I$58,MIN(Assumptions!$K$58,(Assumptions!$I$58-(Revenue!DV29-Revenue!DV31))),0))))</f>
        <v>1.1237500000000011</v>
      </c>
    </row>
    <row r="31" spans="5:126">
      <c r="E31" s="1" t="s">
        <v>120</v>
      </c>
      <c r="F31" s="35">
        <f>(F29*Assumptions!$L$58)/12</f>
        <v>0</v>
      </c>
      <c r="G31" s="35">
        <f>(G29*Assumptions!$L$58)/12</f>
        <v>0</v>
      </c>
      <c r="H31" s="35">
        <f>(H29*Assumptions!$L$58)/12</f>
        <v>0</v>
      </c>
      <c r="I31" s="35">
        <f>(I29*Assumptions!$L$58)/12</f>
        <v>0</v>
      </c>
      <c r="J31" s="35">
        <f>(J29*Assumptions!$L$58)/12</f>
        <v>0</v>
      </c>
      <c r="K31" s="35">
        <f>(K29*Assumptions!$L$58)/12</f>
        <v>0</v>
      </c>
      <c r="L31" s="35">
        <f>(L29*Assumptions!$L$58)/12</f>
        <v>0</v>
      </c>
      <c r="M31" s="35">
        <f>(M29*Assumptions!$L$58)/12</f>
        <v>0</v>
      </c>
      <c r="N31" s="35">
        <f>(N29*Assumptions!$L$58)/12</f>
        <v>0</v>
      </c>
      <c r="O31" s="35">
        <f>(O29*Assumptions!$L$58)/12</f>
        <v>0</v>
      </c>
      <c r="P31" s="35">
        <f>(P29*Assumptions!$L$58)/12</f>
        <v>0</v>
      </c>
      <c r="Q31" s="35">
        <f>(Q29*Assumptions!$L$58)/12</f>
        <v>0</v>
      </c>
      <c r="R31" s="35">
        <f>(R29*Assumptions!$L$58)/12</f>
        <v>0</v>
      </c>
      <c r="S31" s="35">
        <f>(S29*Assumptions!$L$58)/12</f>
        <v>0</v>
      </c>
      <c r="T31" s="35">
        <f>(T29*Assumptions!$L$58)/12</f>
        <v>0</v>
      </c>
      <c r="U31" s="35">
        <f>(U29*Assumptions!$L$58)/12</f>
        <v>0</v>
      </c>
      <c r="V31" s="35">
        <f>(V29*Assumptions!$L$58)/12</f>
        <v>0</v>
      </c>
      <c r="W31" s="35">
        <f>(W29*Assumptions!$L$58)/12</f>
        <v>0</v>
      </c>
      <c r="X31" s="35">
        <f>(X29*Assumptions!$L$58)/12</f>
        <v>0</v>
      </c>
      <c r="Y31" s="35">
        <f>(Y29*Assumptions!$L$58)/12</f>
        <v>0</v>
      </c>
      <c r="Z31" s="35">
        <f>(Z29*Assumptions!$L$58)/12</f>
        <v>0</v>
      </c>
      <c r="AA31" s="35">
        <f>(AA29*Assumptions!$L$58)/12</f>
        <v>0</v>
      </c>
      <c r="AB31" s="35">
        <f>(AB29*Assumptions!$L$58)/12</f>
        <v>0</v>
      </c>
      <c r="AC31" s="35">
        <f>(AC29*Assumptions!$L$58)/12</f>
        <v>0</v>
      </c>
      <c r="AD31" s="35">
        <f>(AD29*Assumptions!$L$58)/12</f>
        <v>0</v>
      </c>
      <c r="AE31" s="35">
        <f>(AE29*Assumptions!$L$58)/12</f>
        <v>0.12083333333333335</v>
      </c>
      <c r="AF31" s="35">
        <f>(AF29*Assumptions!$L$58)/12</f>
        <v>0.23663194444444446</v>
      </c>
      <c r="AG31" s="35">
        <f>(AG29*Assumptions!$L$58)/12</f>
        <v>0.2934389467592593</v>
      </c>
      <c r="AH31" s="35">
        <f>(AH29*Assumptions!$L$58)/12</f>
        <v>0.34787899064429012</v>
      </c>
      <c r="AI31" s="35">
        <f>(AI29*Assumptions!$L$58)/12</f>
        <v>0.4000506993674447</v>
      </c>
      <c r="AJ31" s="35">
        <f>(AJ29*Assumptions!$L$58)/12</f>
        <v>0.45004858689380117</v>
      </c>
      <c r="AK31" s="35">
        <f>(AK29*Assumptions!$L$58)/12</f>
        <v>0.49796322910655949</v>
      </c>
      <c r="AL31" s="35">
        <f>(AL29*Assumptions!$L$58)/12</f>
        <v>0.54388142789378613</v>
      </c>
      <c r="AM31" s="35">
        <f>(AM29*Assumptions!$L$58)/12</f>
        <v>0.58788636839821173</v>
      </c>
      <c r="AN31" s="35">
        <f>(AN29*Assumptions!$L$58)/12</f>
        <v>0.63005776971495298</v>
      </c>
      <c r="AO31" s="35">
        <f>(AO29*Assumptions!$L$58)/12</f>
        <v>0.67047202931016325</v>
      </c>
      <c r="AP31" s="35">
        <f>(AP29*Assumptions!$L$58)/12</f>
        <v>0.70920236142223969</v>
      </c>
      <c r="AQ31" s="35">
        <f>(AQ29*Assumptions!$L$58)/12</f>
        <v>0.74631892969631297</v>
      </c>
      <c r="AR31" s="35">
        <f>(AR29*Assumptions!$L$58)/12</f>
        <v>0.78188897429229998</v>
      </c>
      <c r="AS31" s="35">
        <f>(AS29*Assumptions!$L$58)/12</f>
        <v>0.81597693369678748</v>
      </c>
      <c r="AT31" s="35">
        <f>(AT29*Assumptions!$L$58)/12</f>
        <v>0.84864456145942135</v>
      </c>
      <c r="AU31" s="35">
        <f>(AU29*Assumptions!$L$58)/12</f>
        <v>0.87995103806527875</v>
      </c>
      <c r="AV31" s="35">
        <f>(AV29*Assumptions!$L$58)/12</f>
        <v>0.90995307814589221</v>
      </c>
      <c r="AW31" s="35">
        <f>(AW29*Assumptions!$L$58)/12</f>
        <v>0.93870503322314669</v>
      </c>
      <c r="AX31" s="35">
        <f>(AX29*Assumptions!$L$58)/12</f>
        <v>0.96625899017218231</v>
      </c>
      <c r="AY31" s="35">
        <f>(AY29*Assumptions!$L$58)/12</f>
        <v>0.99266486558167477</v>
      </c>
      <c r="AZ31" s="35">
        <f>(AZ29*Assumptions!$L$58)/12</f>
        <v>1.0179704961824383</v>
      </c>
      <c r="BA31" s="35">
        <f>(BA29*Assumptions!$L$58)/12</f>
        <v>1.04222172550817</v>
      </c>
      <c r="BB31" s="35">
        <f>(BB29*Assumptions!$L$58)/12</f>
        <v>1.0654624869453297</v>
      </c>
      <c r="BC31" s="35">
        <f>(BC29*Assumptions!$L$58)/12</f>
        <v>1.0877348833226075</v>
      </c>
      <c r="BD31" s="35">
        <f>(BD29*Assumptions!$L$58)/12</f>
        <v>1.1090792631841657</v>
      </c>
      <c r="BE31" s="35">
        <f>(BE29*Assumptions!$L$58)/12</f>
        <v>1.12375</v>
      </c>
      <c r="BF31" s="35">
        <f>(BF29*Assumptions!$L$58)/12</f>
        <v>1.12375</v>
      </c>
      <c r="BG31" s="35">
        <f>(BG29*Assumptions!$L$58)/12</f>
        <v>1.12375</v>
      </c>
      <c r="BH31" s="35">
        <f>(BH29*Assumptions!$L$58)/12</f>
        <v>1.12375</v>
      </c>
      <c r="BI31" s="35">
        <f>(BI29*Assumptions!$L$58)/12</f>
        <v>1.12375</v>
      </c>
      <c r="BJ31" s="35">
        <f>(BJ29*Assumptions!$L$58)/12</f>
        <v>1.12375</v>
      </c>
      <c r="BK31" s="35">
        <f>(BK29*Assumptions!$L$58)/12</f>
        <v>1.12375</v>
      </c>
      <c r="BL31" s="35">
        <f>(BL29*Assumptions!$L$58)/12</f>
        <v>1.12375</v>
      </c>
      <c r="BM31" s="35">
        <f>(BM29*Assumptions!$L$58)/12</f>
        <v>1.12375</v>
      </c>
      <c r="BN31" s="35">
        <f>(BN29*Assumptions!$L$58)/12</f>
        <v>1.12375</v>
      </c>
      <c r="BO31" s="35">
        <f>(BO29*Assumptions!$L$58)/12</f>
        <v>1.12375</v>
      </c>
      <c r="BP31" s="35">
        <f>(BP29*Assumptions!$L$58)/12</f>
        <v>1.12375</v>
      </c>
      <c r="BQ31" s="35">
        <f>(BQ29*Assumptions!$L$58)/12</f>
        <v>1.12375</v>
      </c>
      <c r="BR31" s="35">
        <f>(BR29*Assumptions!$L$58)/12</f>
        <v>1.12375</v>
      </c>
      <c r="BS31" s="35">
        <f>(BS29*Assumptions!$L$58)/12</f>
        <v>1.12375</v>
      </c>
      <c r="BT31" s="35">
        <f>(BT29*Assumptions!$L$58)/12</f>
        <v>1.12375</v>
      </c>
      <c r="BU31" s="35">
        <f>(BU29*Assumptions!$L$58)/12</f>
        <v>1.12375</v>
      </c>
      <c r="BV31" s="35">
        <f>(BV29*Assumptions!$L$58)/12</f>
        <v>1.12375</v>
      </c>
      <c r="BW31" s="35">
        <f>(BW29*Assumptions!$L$58)/12</f>
        <v>1.12375</v>
      </c>
      <c r="BX31" s="35">
        <f>(BX29*Assumptions!$L$58)/12</f>
        <v>1.12375</v>
      </c>
      <c r="BY31" s="35">
        <f>(BY29*Assumptions!$L$58)/12</f>
        <v>1.12375</v>
      </c>
      <c r="BZ31" s="35">
        <f>(BZ29*Assumptions!$L$58)/12</f>
        <v>1.12375</v>
      </c>
      <c r="CA31" s="35">
        <f>(CA29*Assumptions!$L$58)/12</f>
        <v>1.12375</v>
      </c>
      <c r="CB31" s="35">
        <f>(CB29*Assumptions!$L$58)/12</f>
        <v>1.12375</v>
      </c>
      <c r="CC31" s="35">
        <f>(CC29*Assumptions!$L$58)/12</f>
        <v>1.12375</v>
      </c>
      <c r="CD31" s="35">
        <f>(CD29*Assumptions!$L$58)/12</f>
        <v>1.12375</v>
      </c>
      <c r="CE31" s="35">
        <f>(CE29*Assumptions!$L$58)/12</f>
        <v>1.12375</v>
      </c>
      <c r="CF31" s="35">
        <f>(CF29*Assumptions!$L$58)/12</f>
        <v>1.12375</v>
      </c>
      <c r="CG31" s="35">
        <f>(CG29*Assumptions!$L$58)/12</f>
        <v>1.12375</v>
      </c>
      <c r="CH31" s="35">
        <f>(CH29*Assumptions!$L$58)/12</f>
        <v>1.12375</v>
      </c>
      <c r="CI31" s="35">
        <f>(CI29*Assumptions!$L$58)/12</f>
        <v>1.12375</v>
      </c>
      <c r="CJ31" s="35">
        <f>(CJ29*Assumptions!$L$58)/12</f>
        <v>1.12375</v>
      </c>
      <c r="CK31" s="35">
        <f>(CK29*Assumptions!$L$58)/12</f>
        <v>1.12375</v>
      </c>
      <c r="CL31" s="35">
        <f>(CL29*Assumptions!$L$58)/12</f>
        <v>1.12375</v>
      </c>
      <c r="CM31" s="35">
        <f>(CM29*Assumptions!$L$58)/12</f>
        <v>1.12375</v>
      </c>
      <c r="CN31" s="35">
        <f>(CN29*Assumptions!$L$58)/12</f>
        <v>1.12375</v>
      </c>
      <c r="CO31" s="35">
        <f>(CO29*Assumptions!$L$58)/12</f>
        <v>1.12375</v>
      </c>
      <c r="CP31" s="35">
        <f>(CP29*Assumptions!$L$58)/12</f>
        <v>1.12375</v>
      </c>
      <c r="CQ31" s="35">
        <f>(CQ29*Assumptions!$L$58)/12</f>
        <v>1.12375</v>
      </c>
      <c r="CR31" s="35">
        <f>(CR29*Assumptions!$L$58)/12</f>
        <v>1.12375</v>
      </c>
      <c r="CS31" s="35">
        <f>(CS29*Assumptions!$L$58)/12</f>
        <v>1.12375</v>
      </c>
      <c r="CT31" s="35">
        <f>(CT29*Assumptions!$L$58)/12</f>
        <v>1.12375</v>
      </c>
      <c r="CU31" s="35">
        <f>(CU29*Assumptions!$L$58)/12</f>
        <v>1.12375</v>
      </c>
      <c r="CV31" s="35">
        <f>(CV29*Assumptions!$L$58)/12</f>
        <v>1.12375</v>
      </c>
      <c r="CW31" s="35">
        <f>(CW29*Assumptions!$L$58)/12</f>
        <v>1.12375</v>
      </c>
      <c r="CX31" s="35">
        <f>(CX29*Assumptions!$L$58)/12</f>
        <v>1.12375</v>
      </c>
      <c r="CY31" s="35">
        <f>(CY29*Assumptions!$L$58)/12</f>
        <v>1.12375</v>
      </c>
      <c r="CZ31" s="35">
        <f>(CZ29*Assumptions!$L$58)/12</f>
        <v>1.12375</v>
      </c>
      <c r="DA31" s="35">
        <f>(DA29*Assumptions!$L$58)/12</f>
        <v>1.12375</v>
      </c>
      <c r="DB31" s="35">
        <f>(DB29*Assumptions!$L$58)/12</f>
        <v>1.12375</v>
      </c>
      <c r="DC31" s="35">
        <f>(DC29*Assumptions!$L$58)/12</f>
        <v>1.12375</v>
      </c>
      <c r="DD31" s="35">
        <f>(DD29*Assumptions!$L$58)/12</f>
        <v>1.12375</v>
      </c>
      <c r="DE31" s="35">
        <f>(DE29*Assumptions!$L$58)/12</f>
        <v>1.12375</v>
      </c>
      <c r="DF31" s="35">
        <f>(DF29*Assumptions!$L$58)/12</f>
        <v>1.12375</v>
      </c>
      <c r="DG31" s="35">
        <f>(DG29*Assumptions!$L$58)/12</f>
        <v>1.12375</v>
      </c>
      <c r="DH31" s="35">
        <f>(DH29*Assumptions!$L$58)/12</f>
        <v>1.12375</v>
      </c>
      <c r="DI31" s="35">
        <f>(DI29*Assumptions!$L$58)/12</f>
        <v>1.12375</v>
      </c>
      <c r="DJ31" s="35">
        <f>(DJ29*Assumptions!$L$58)/12</f>
        <v>1.12375</v>
      </c>
      <c r="DK31" s="35">
        <f>(DK29*Assumptions!$L$58)/12</f>
        <v>1.12375</v>
      </c>
      <c r="DL31" s="35">
        <f>(DL29*Assumptions!$L$58)/12</f>
        <v>1.12375</v>
      </c>
      <c r="DM31" s="35">
        <f>(DM29*Assumptions!$L$58)/12</f>
        <v>1.12375</v>
      </c>
      <c r="DN31" s="35">
        <f>(DN29*Assumptions!$L$58)/12</f>
        <v>1.12375</v>
      </c>
      <c r="DO31" s="35">
        <f>(DO29*Assumptions!$L$58)/12</f>
        <v>1.12375</v>
      </c>
      <c r="DP31" s="35">
        <f>(DP29*Assumptions!$L$58)/12</f>
        <v>1.12375</v>
      </c>
      <c r="DQ31" s="35">
        <f>(DQ29*Assumptions!$L$58)/12</f>
        <v>1.12375</v>
      </c>
      <c r="DR31" s="35">
        <f>(DR29*Assumptions!$L$58)/12</f>
        <v>1.12375</v>
      </c>
      <c r="DS31" s="35">
        <f>(DS29*Assumptions!$L$58)/12</f>
        <v>1.12375</v>
      </c>
      <c r="DT31" s="35">
        <f>(DT29*Assumptions!$L$58)/12</f>
        <v>1.12375</v>
      </c>
      <c r="DU31" s="35">
        <f>(DU29*Assumptions!$L$58)/12</f>
        <v>1.12375</v>
      </c>
      <c r="DV31" s="35">
        <f>(DV29*Assumptions!$L$58)/12</f>
        <v>1.12375</v>
      </c>
    </row>
    <row r="32" spans="5:126">
      <c r="E32" s="1" t="s">
        <v>121</v>
      </c>
      <c r="F32" s="35">
        <f>F30-F31</f>
        <v>0</v>
      </c>
      <c r="G32" s="35">
        <f>G30-G31</f>
        <v>0</v>
      </c>
      <c r="H32" s="35">
        <f t="shared" ref="H32:BS32" si="371">H30-H31</f>
        <v>0</v>
      </c>
      <c r="I32" s="35">
        <f t="shared" si="371"/>
        <v>0</v>
      </c>
      <c r="J32" s="35">
        <f t="shared" si="371"/>
        <v>0</v>
      </c>
      <c r="K32" s="35">
        <f t="shared" si="371"/>
        <v>0</v>
      </c>
      <c r="L32" s="35">
        <f t="shared" si="371"/>
        <v>0</v>
      </c>
      <c r="M32" s="35">
        <f t="shared" si="371"/>
        <v>0</v>
      </c>
      <c r="N32" s="35">
        <f t="shared" si="371"/>
        <v>0</v>
      </c>
      <c r="O32" s="35">
        <f t="shared" si="371"/>
        <v>0</v>
      </c>
      <c r="P32" s="35">
        <f t="shared" si="371"/>
        <v>0</v>
      </c>
      <c r="Q32" s="35">
        <f t="shared" si="371"/>
        <v>0</v>
      </c>
      <c r="R32" s="35">
        <f t="shared" si="371"/>
        <v>0</v>
      </c>
      <c r="S32" s="35">
        <f t="shared" si="371"/>
        <v>0</v>
      </c>
      <c r="T32" s="35">
        <f t="shared" si="371"/>
        <v>0</v>
      </c>
      <c r="U32" s="35">
        <f t="shared" si="371"/>
        <v>0</v>
      </c>
      <c r="V32" s="35">
        <f t="shared" si="371"/>
        <v>0</v>
      </c>
      <c r="W32" s="35">
        <f t="shared" si="371"/>
        <v>0</v>
      </c>
      <c r="X32" s="35">
        <f t="shared" si="371"/>
        <v>0</v>
      </c>
      <c r="Y32" s="35">
        <f t="shared" si="371"/>
        <v>0</v>
      </c>
      <c r="Z32" s="35">
        <f t="shared" si="371"/>
        <v>0</v>
      </c>
      <c r="AA32" s="35">
        <f t="shared" si="371"/>
        <v>0</v>
      </c>
      <c r="AB32" s="35">
        <f t="shared" si="371"/>
        <v>0</v>
      </c>
      <c r="AC32" s="35">
        <f t="shared" si="371"/>
        <v>0</v>
      </c>
      <c r="AD32" s="35">
        <f t="shared" si="371"/>
        <v>2.9000000000000004</v>
      </c>
      <c r="AE32" s="35">
        <f t="shared" si="371"/>
        <v>2.7791666666666668</v>
      </c>
      <c r="AF32" s="35">
        <f t="shared" si="371"/>
        <v>1.3633680555555556</v>
      </c>
      <c r="AG32" s="35">
        <f t="shared" si="371"/>
        <v>1.3065610532407408</v>
      </c>
      <c r="AH32" s="35">
        <f t="shared" si="371"/>
        <v>1.25212100935571</v>
      </c>
      <c r="AI32" s="35">
        <f t="shared" si="371"/>
        <v>1.1999493006325554</v>
      </c>
      <c r="AJ32" s="35">
        <f t="shared" si="371"/>
        <v>1.149951413106199</v>
      </c>
      <c r="AK32" s="35">
        <f t="shared" si="371"/>
        <v>1.1020367708934407</v>
      </c>
      <c r="AL32" s="35">
        <f t="shared" si="371"/>
        <v>1.0561185721062141</v>
      </c>
      <c r="AM32" s="35">
        <f t="shared" si="371"/>
        <v>1.0121136316017885</v>
      </c>
      <c r="AN32" s="35">
        <f t="shared" si="371"/>
        <v>0.96994223028504711</v>
      </c>
      <c r="AO32" s="35">
        <f t="shared" si="371"/>
        <v>0.92952797068983684</v>
      </c>
      <c r="AP32" s="35">
        <f t="shared" si="371"/>
        <v>0.8907976385777604</v>
      </c>
      <c r="AQ32" s="35">
        <f t="shared" si="371"/>
        <v>0.85368107030368712</v>
      </c>
      <c r="AR32" s="35">
        <f t="shared" si="371"/>
        <v>0.81811102570770011</v>
      </c>
      <c r="AS32" s="35">
        <f t="shared" si="371"/>
        <v>0.78402306630321261</v>
      </c>
      <c r="AT32" s="35">
        <f t="shared" si="371"/>
        <v>0.75135543854057874</v>
      </c>
      <c r="AU32" s="35">
        <f t="shared" si="371"/>
        <v>0.72004896193472134</v>
      </c>
      <c r="AV32" s="35">
        <f t="shared" si="371"/>
        <v>0.69004692185410788</v>
      </c>
      <c r="AW32" s="35">
        <f t="shared" si="371"/>
        <v>0.6612949667768534</v>
      </c>
      <c r="AX32" s="35">
        <f t="shared" si="371"/>
        <v>0.63374100982781778</v>
      </c>
      <c r="AY32" s="35">
        <f t="shared" si="371"/>
        <v>0.60733513441832532</v>
      </c>
      <c r="AZ32" s="35">
        <f t="shared" si="371"/>
        <v>0.5820295038175618</v>
      </c>
      <c r="BA32" s="35">
        <f t="shared" si="371"/>
        <v>0.55777827449183004</v>
      </c>
      <c r="BB32" s="35">
        <f t="shared" si="371"/>
        <v>0.53453751305467034</v>
      </c>
      <c r="BC32" s="35">
        <f t="shared" si="371"/>
        <v>0.51226511667739261</v>
      </c>
      <c r="BD32" s="35">
        <f t="shared" si="371"/>
        <v>0.35209768358002846</v>
      </c>
      <c r="BE32" s="35">
        <f t="shared" si="371"/>
        <v>0</v>
      </c>
      <c r="BF32" s="35">
        <f t="shared" si="371"/>
        <v>0</v>
      </c>
      <c r="BG32" s="35">
        <f t="shared" si="371"/>
        <v>0</v>
      </c>
      <c r="BH32" s="35">
        <f t="shared" si="371"/>
        <v>0</v>
      </c>
      <c r="BI32" s="35">
        <f t="shared" si="371"/>
        <v>0</v>
      </c>
      <c r="BJ32" s="35">
        <f t="shared" si="371"/>
        <v>0</v>
      </c>
      <c r="BK32" s="35">
        <f t="shared" si="371"/>
        <v>0</v>
      </c>
      <c r="BL32" s="35">
        <f t="shared" si="371"/>
        <v>0</v>
      </c>
      <c r="BM32" s="35">
        <f t="shared" si="371"/>
        <v>0</v>
      </c>
      <c r="BN32" s="35">
        <f t="shared" si="371"/>
        <v>0</v>
      </c>
      <c r="BO32" s="35">
        <f t="shared" si="371"/>
        <v>0</v>
      </c>
      <c r="BP32" s="35">
        <f t="shared" si="371"/>
        <v>0</v>
      </c>
      <c r="BQ32" s="35">
        <f t="shared" si="371"/>
        <v>0</v>
      </c>
      <c r="BR32" s="35">
        <f t="shared" si="371"/>
        <v>0</v>
      </c>
      <c r="BS32" s="35">
        <f t="shared" si="371"/>
        <v>0</v>
      </c>
      <c r="BT32" s="35">
        <f t="shared" ref="BT32:DU32" si="372">BT30-BT31</f>
        <v>0</v>
      </c>
      <c r="BU32" s="35">
        <f t="shared" si="372"/>
        <v>0</v>
      </c>
      <c r="BV32" s="35">
        <f t="shared" si="372"/>
        <v>0</v>
      </c>
      <c r="BW32" s="35">
        <f t="shared" si="372"/>
        <v>0</v>
      </c>
      <c r="BX32" s="35">
        <f t="shared" si="372"/>
        <v>0</v>
      </c>
      <c r="BY32" s="35">
        <f t="shared" si="372"/>
        <v>0</v>
      </c>
      <c r="BZ32" s="35">
        <f t="shared" si="372"/>
        <v>0</v>
      </c>
      <c r="CA32" s="35">
        <f t="shared" si="372"/>
        <v>0</v>
      </c>
      <c r="CB32" s="35">
        <f t="shared" si="372"/>
        <v>0</v>
      </c>
      <c r="CC32" s="35">
        <f t="shared" si="372"/>
        <v>0</v>
      </c>
      <c r="CD32" s="35">
        <f t="shared" si="372"/>
        <v>0</v>
      </c>
      <c r="CE32" s="35">
        <f t="shared" si="372"/>
        <v>0</v>
      </c>
      <c r="CF32" s="35">
        <f t="shared" si="372"/>
        <v>0</v>
      </c>
      <c r="CG32" s="35">
        <f t="shared" si="372"/>
        <v>0</v>
      </c>
      <c r="CH32" s="35">
        <f t="shared" si="372"/>
        <v>0</v>
      </c>
      <c r="CI32" s="35">
        <f t="shared" si="372"/>
        <v>0</v>
      </c>
      <c r="CJ32" s="35">
        <f t="shared" si="372"/>
        <v>0</v>
      </c>
      <c r="CK32" s="35">
        <f t="shared" si="372"/>
        <v>0</v>
      </c>
      <c r="CL32" s="35">
        <f t="shared" si="372"/>
        <v>0</v>
      </c>
      <c r="CM32" s="35">
        <f t="shared" si="372"/>
        <v>0</v>
      </c>
      <c r="CN32" s="35">
        <f t="shared" si="372"/>
        <v>0</v>
      </c>
      <c r="CO32" s="35">
        <f t="shared" si="372"/>
        <v>0</v>
      </c>
      <c r="CP32" s="35">
        <f t="shared" si="372"/>
        <v>0</v>
      </c>
      <c r="CQ32" s="35">
        <f t="shared" si="372"/>
        <v>0</v>
      </c>
      <c r="CR32" s="35">
        <f t="shared" si="372"/>
        <v>0</v>
      </c>
      <c r="CS32" s="35">
        <f t="shared" si="372"/>
        <v>0</v>
      </c>
      <c r="CT32" s="35">
        <f t="shared" si="372"/>
        <v>0</v>
      </c>
      <c r="CU32" s="35">
        <f t="shared" si="372"/>
        <v>0</v>
      </c>
      <c r="CV32" s="35">
        <f t="shared" si="372"/>
        <v>0</v>
      </c>
      <c r="CW32" s="35">
        <f t="shared" si="372"/>
        <v>0</v>
      </c>
      <c r="CX32" s="35">
        <f t="shared" si="372"/>
        <v>0</v>
      </c>
      <c r="CY32" s="35">
        <f t="shared" si="372"/>
        <v>0</v>
      </c>
      <c r="CZ32" s="35">
        <f t="shared" si="372"/>
        <v>0</v>
      </c>
      <c r="DA32" s="35">
        <f t="shared" si="372"/>
        <v>0</v>
      </c>
      <c r="DB32" s="35">
        <f t="shared" si="372"/>
        <v>0</v>
      </c>
      <c r="DC32" s="35">
        <f t="shared" si="372"/>
        <v>0</v>
      </c>
      <c r="DD32" s="35">
        <f t="shared" si="372"/>
        <v>0</v>
      </c>
      <c r="DE32" s="35">
        <f t="shared" si="372"/>
        <v>0</v>
      </c>
      <c r="DF32" s="35">
        <f t="shared" si="372"/>
        <v>0</v>
      </c>
      <c r="DG32" s="35">
        <f t="shared" si="372"/>
        <v>0</v>
      </c>
      <c r="DH32" s="35">
        <f t="shared" si="372"/>
        <v>0</v>
      </c>
      <c r="DI32" s="35">
        <f t="shared" si="372"/>
        <v>0</v>
      </c>
      <c r="DJ32" s="35">
        <f t="shared" si="372"/>
        <v>0</v>
      </c>
      <c r="DK32" s="35">
        <f t="shared" si="372"/>
        <v>0</v>
      </c>
      <c r="DL32" s="35">
        <f t="shared" si="372"/>
        <v>0</v>
      </c>
      <c r="DM32" s="35">
        <f t="shared" si="372"/>
        <v>0</v>
      </c>
      <c r="DN32" s="35">
        <f t="shared" si="372"/>
        <v>0</v>
      </c>
      <c r="DO32" s="35">
        <f t="shared" si="372"/>
        <v>0</v>
      </c>
      <c r="DP32" s="35">
        <f t="shared" si="372"/>
        <v>0</v>
      </c>
      <c r="DQ32" s="35">
        <f t="shared" si="372"/>
        <v>0</v>
      </c>
      <c r="DR32" s="35">
        <f t="shared" si="372"/>
        <v>0</v>
      </c>
      <c r="DS32" s="35">
        <f t="shared" si="372"/>
        <v>0</v>
      </c>
      <c r="DT32" s="35">
        <f t="shared" si="372"/>
        <v>0</v>
      </c>
      <c r="DU32" s="35">
        <f t="shared" si="372"/>
        <v>0</v>
      </c>
      <c r="DV32" s="35">
        <f t="shared" ref="DV32" si="373">DV30-DV31</f>
        <v>0</v>
      </c>
    </row>
    <row r="33" spans="5:126">
      <c r="E33" s="1" t="s">
        <v>122</v>
      </c>
      <c r="F33" s="35">
        <f>F32+F29</f>
        <v>0</v>
      </c>
      <c r="G33" s="35">
        <f>G32+G29</f>
        <v>0</v>
      </c>
      <c r="H33" s="35">
        <f t="shared" ref="H33:BS33" si="374">H32+H29</f>
        <v>0</v>
      </c>
      <c r="I33" s="35">
        <f t="shared" si="374"/>
        <v>0</v>
      </c>
      <c r="J33" s="35">
        <f t="shared" si="374"/>
        <v>0</v>
      </c>
      <c r="K33" s="35">
        <f t="shared" si="374"/>
        <v>0</v>
      </c>
      <c r="L33" s="35">
        <f t="shared" si="374"/>
        <v>0</v>
      </c>
      <c r="M33" s="35">
        <f t="shared" si="374"/>
        <v>0</v>
      </c>
      <c r="N33" s="35">
        <f t="shared" si="374"/>
        <v>0</v>
      </c>
      <c r="O33" s="35">
        <f t="shared" si="374"/>
        <v>0</v>
      </c>
      <c r="P33" s="35">
        <f t="shared" si="374"/>
        <v>0</v>
      </c>
      <c r="Q33" s="35">
        <f t="shared" si="374"/>
        <v>0</v>
      </c>
      <c r="R33" s="35">
        <f t="shared" si="374"/>
        <v>0</v>
      </c>
      <c r="S33" s="35">
        <f t="shared" si="374"/>
        <v>0</v>
      </c>
      <c r="T33" s="35">
        <f t="shared" si="374"/>
        <v>0</v>
      </c>
      <c r="U33" s="35">
        <f t="shared" si="374"/>
        <v>0</v>
      </c>
      <c r="V33" s="35">
        <f t="shared" si="374"/>
        <v>0</v>
      </c>
      <c r="W33" s="35">
        <f t="shared" si="374"/>
        <v>0</v>
      </c>
      <c r="X33" s="35">
        <f t="shared" si="374"/>
        <v>0</v>
      </c>
      <c r="Y33" s="35">
        <f t="shared" si="374"/>
        <v>0</v>
      </c>
      <c r="Z33" s="35">
        <f t="shared" si="374"/>
        <v>0</v>
      </c>
      <c r="AA33" s="35">
        <f t="shared" si="374"/>
        <v>0</v>
      </c>
      <c r="AB33" s="35">
        <f t="shared" si="374"/>
        <v>0</v>
      </c>
      <c r="AC33" s="35">
        <f t="shared" si="374"/>
        <v>0</v>
      </c>
      <c r="AD33" s="35">
        <f t="shared" si="374"/>
        <v>2.9000000000000004</v>
      </c>
      <c r="AE33" s="35">
        <f t="shared" si="374"/>
        <v>5.6791666666666671</v>
      </c>
      <c r="AF33" s="35">
        <f t="shared" si="374"/>
        <v>7.0425347222222232</v>
      </c>
      <c r="AG33" s="35">
        <f t="shared" si="374"/>
        <v>8.3490957754629633</v>
      </c>
      <c r="AH33" s="35">
        <f t="shared" si="374"/>
        <v>9.6012167848186731</v>
      </c>
      <c r="AI33" s="35">
        <f t="shared" si="374"/>
        <v>10.801166085451229</v>
      </c>
      <c r="AJ33" s="35">
        <f t="shared" si="374"/>
        <v>11.951117498557428</v>
      </c>
      <c r="AK33" s="35">
        <f t="shared" si="374"/>
        <v>13.053154269450868</v>
      </c>
      <c r="AL33" s="35">
        <f t="shared" si="374"/>
        <v>14.109272841557083</v>
      </c>
      <c r="AM33" s="35">
        <f t="shared" si="374"/>
        <v>15.121386473158871</v>
      </c>
      <c r="AN33" s="35">
        <f t="shared" si="374"/>
        <v>16.091328703443917</v>
      </c>
      <c r="AO33" s="35">
        <f t="shared" si="374"/>
        <v>17.020856674133753</v>
      </c>
      <c r="AP33" s="35">
        <f t="shared" si="374"/>
        <v>17.911654312711512</v>
      </c>
      <c r="AQ33" s="35">
        <f t="shared" si="374"/>
        <v>18.765335383015199</v>
      </c>
      <c r="AR33" s="35">
        <f t="shared" si="374"/>
        <v>19.583446408722899</v>
      </c>
      <c r="AS33" s="35">
        <f t="shared" si="374"/>
        <v>20.367469475026112</v>
      </c>
      <c r="AT33" s="35">
        <f t="shared" si="374"/>
        <v>21.118824913566691</v>
      </c>
      <c r="AU33" s="35">
        <f t="shared" si="374"/>
        <v>21.838873875501413</v>
      </c>
      <c r="AV33" s="35">
        <f t="shared" si="374"/>
        <v>22.528920797355521</v>
      </c>
      <c r="AW33" s="35">
        <f t="shared" si="374"/>
        <v>23.190215764132375</v>
      </c>
      <c r="AX33" s="35">
        <f t="shared" si="374"/>
        <v>23.823956773960195</v>
      </c>
      <c r="AY33" s="35">
        <f t="shared" si="374"/>
        <v>24.431291908378519</v>
      </c>
      <c r="AZ33" s="35">
        <f t="shared" si="374"/>
        <v>25.013321412196081</v>
      </c>
      <c r="BA33" s="35">
        <f t="shared" si="374"/>
        <v>25.571099686687912</v>
      </c>
      <c r="BB33" s="35">
        <f t="shared" si="374"/>
        <v>26.105637199742581</v>
      </c>
      <c r="BC33" s="35">
        <f t="shared" si="374"/>
        <v>26.617902316419976</v>
      </c>
      <c r="BD33" s="35">
        <f t="shared" si="374"/>
        <v>26.970000000000002</v>
      </c>
      <c r="BE33" s="35">
        <f t="shared" si="374"/>
        <v>26.970000000000002</v>
      </c>
      <c r="BF33" s="35">
        <f t="shared" si="374"/>
        <v>26.970000000000002</v>
      </c>
      <c r="BG33" s="35">
        <f t="shared" si="374"/>
        <v>26.970000000000002</v>
      </c>
      <c r="BH33" s="35">
        <f t="shared" si="374"/>
        <v>26.970000000000002</v>
      </c>
      <c r="BI33" s="35">
        <f t="shared" si="374"/>
        <v>26.970000000000002</v>
      </c>
      <c r="BJ33" s="35">
        <f t="shared" si="374"/>
        <v>26.970000000000002</v>
      </c>
      <c r="BK33" s="35">
        <f t="shared" si="374"/>
        <v>26.970000000000002</v>
      </c>
      <c r="BL33" s="35">
        <f t="shared" si="374"/>
        <v>26.970000000000002</v>
      </c>
      <c r="BM33" s="35">
        <f t="shared" si="374"/>
        <v>26.970000000000002</v>
      </c>
      <c r="BN33" s="35">
        <f t="shared" si="374"/>
        <v>26.970000000000002</v>
      </c>
      <c r="BO33" s="35">
        <f t="shared" si="374"/>
        <v>26.970000000000002</v>
      </c>
      <c r="BP33" s="35">
        <f t="shared" si="374"/>
        <v>26.970000000000002</v>
      </c>
      <c r="BQ33" s="35">
        <f t="shared" si="374"/>
        <v>26.970000000000002</v>
      </c>
      <c r="BR33" s="35">
        <f t="shared" si="374"/>
        <v>26.970000000000002</v>
      </c>
      <c r="BS33" s="35">
        <f t="shared" si="374"/>
        <v>26.970000000000002</v>
      </c>
      <c r="BT33" s="35">
        <f t="shared" ref="BT33:DU33" si="375">BT32+BT29</f>
        <v>26.970000000000002</v>
      </c>
      <c r="BU33" s="35">
        <f t="shared" si="375"/>
        <v>26.970000000000002</v>
      </c>
      <c r="BV33" s="35">
        <f t="shared" si="375"/>
        <v>26.970000000000002</v>
      </c>
      <c r="BW33" s="35">
        <f t="shared" si="375"/>
        <v>26.970000000000002</v>
      </c>
      <c r="BX33" s="35">
        <f t="shared" si="375"/>
        <v>26.970000000000002</v>
      </c>
      <c r="BY33" s="35">
        <f t="shared" si="375"/>
        <v>26.970000000000002</v>
      </c>
      <c r="BZ33" s="35">
        <f t="shared" si="375"/>
        <v>26.970000000000002</v>
      </c>
      <c r="CA33" s="35">
        <f t="shared" si="375"/>
        <v>26.970000000000002</v>
      </c>
      <c r="CB33" s="35">
        <f t="shared" si="375"/>
        <v>26.970000000000002</v>
      </c>
      <c r="CC33" s="35">
        <f t="shared" si="375"/>
        <v>26.970000000000002</v>
      </c>
      <c r="CD33" s="35">
        <f t="shared" si="375"/>
        <v>26.970000000000002</v>
      </c>
      <c r="CE33" s="35">
        <f t="shared" si="375"/>
        <v>26.970000000000002</v>
      </c>
      <c r="CF33" s="35">
        <f t="shared" si="375"/>
        <v>26.970000000000002</v>
      </c>
      <c r="CG33" s="35">
        <f t="shared" si="375"/>
        <v>26.970000000000002</v>
      </c>
      <c r="CH33" s="35">
        <f t="shared" si="375"/>
        <v>26.970000000000002</v>
      </c>
      <c r="CI33" s="35">
        <f t="shared" si="375"/>
        <v>26.970000000000002</v>
      </c>
      <c r="CJ33" s="35">
        <f t="shared" si="375"/>
        <v>26.970000000000002</v>
      </c>
      <c r="CK33" s="35">
        <f t="shared" si="375"/>
        <v>26.970000000000002</v>
      </c>
      <c r="CL33" s="35">
        <f t="shared" si="375"/>
        <v>26.970000000000002</v>
      </c>
      <c r="CM33" s="35">
        <f t="shared" si="375"/>
        <v>26.970000000000002</v>
      </c>
      <c r="CN33" s="35">
        <f t="shared" si="375"/>
        <v>26.970000000000002</v>
      </c>
      <c r="CO33" s="35">
        <f t="shared" si="375"/>
        <v>26.970000000000002</v>
      </c>
      <c r="CP33" s="35">
        <f t="shared" si="375"/>
        <v>26.970000000000002</v>
      </c>
      <c r="CQ33" s="35">
        <f t="shared" si="375"/>
        <v>26.970000000000002</v>
      </c>
      <c r="CR33" s="35">
        <f t="shared" si="375"/>
        <v>26.970000000000002</v>
      </c>
      <c r="CS33" s="35">
        <f t="shared" si="375"/>
        <v>26.970000000000002</v>
      </c>
      <c r="CT33" s="35">
        <f t="shared" si="375"/>
        <v>26.970000000000002</v>
      </c>
      <c r="CU33" s="35">
        <f t="shared" si="375"/>
        <v>26.970000000000002</v>
      </c>
      <c r="CV33" s="35">
        <f t="shared" si="375"/>
        <v>26.970000000000002</v>
      </c>
      <c r="CW33" s="35">
        <f t="shared" si="375"/>
        <v>26.970000000000002</v>
      </c>
      <c r="CX33" s="35">
        <f t="shared" si="375"/>
        <v>26.970000000000002</v>
      </c>
      <c r="CY33" s="35">
        <f t="shared" si="375"/>
        <v>26.970000000000002</v>
      </c>
      <c r="CZ33" s="35">
        <f t="shared" si="375"/>
        <v>26.970000000000002</v>
      </c>
      <c r="DA33" s="35">
        <f t="shared" si="375"/>
        <v>26.970000000000002</v>
      </c>
      <c r="DB33" s="35">
        <f t="shared" si="375"/>
        <v>26.970000000000002</v>
      </c>
      <c r="DC33" s="35">
        <f t="shared" si="375"/>
        <v>26.970000000000002</v>
      </c>
      <c r="DD33" s="35">
        <f t="shared" si="375"/>
        <v>26.970000000000002</v>
      </c>
      <c r="DE33" s="35">
        <f t="shared" si="375"/>
        <v>26.970000000000002</v>
      </c>
      <c r="DF33" s="35">
        <f t="shared" si="375"/>
        <v>26.970000000000002</v>
      </c>
      <c r="DG33" s="35">
        <f t="shared" si="375"/>
        <v>26.970000000000002</v>
      </c>
      <c r="DH33" s="35">
        <f t="shared" si="375"/>
        <v>26.970000000000002</v>
      </c>
      <c r="DI33" s="35">
        <f t="shared" si="375"/>
        <v>26.970000000000002</v>
      </c>
      <c r="DJ33" s="35">
        <f t="shared" si="375"/>
        <v>26.970000000000002</v>
      </c>
      <c r="DK33" s="35">
        <f t="shared" si="375"/>
        <v>26.970000000000002</v>
      </c>
      <c r="DL33" s="35">
        <f t="shared" si="375"/>
        <v>26.970000000000002</v>
      </c>
      <c r="DM33" s="35">
        <f t="shared" si="375"/>
        <v>26.970000000000002</v>
      </c>
      <c r="DN33" s="35">
        <f t="shared" si="375"/>
        <v>26.970000000000002</v>
      </c>
      <c r="DO33" s="35">
        <f t="shared" si="375"/>
        <v>26.970000000000002</v>
      </c>
      <c r="DP33" s="35">
        <f t="shared" si="375"/>
        <v>26.970000000000002</v>
      </c>
      <c r="DQ33" s="35">
        <f t="shared" si="375"/>
        <v>26.970000000000002</v>
      </c>
      <c r="DR33" s="35">
        <f t="shared" si="375"/>
        <v>26.970000000000002</v>
      </c>
      <c r="DS33" s="35">
        <f t="shared" si="375"/>
        <v>26.970000000000002</v>
      </c>
      <c r="DT33" s="35">
        <f t="shared" si="375"/>
        <v>26.970000000000002</v>
      </c>
      <c r="DU33" s="35">
        <f t="shared" si="375"/>
        <v>26.970000000000002</v>
      </c>
      <c r="DV33" s="35">
        <f t="shared" ref="DV33" si="376">DV32+DV29</f>
        <v>26.970000000000002</v>
      </c>
    </row>
    <row r="34" spans="5:126">
      <c r="E34" s="1" t="s">
        <v>631</v>
      </c>
      <c r="F34" s="35">
        <f>AVERAGE(F33,F29)</f>
        <v>0</v>
      </c>
      <c r="G34" s="35">
        <f t="shared" ref="G34:BR34" si="377">AVERAGE(G33,G29)</f>
        <v>0</v>
      </c>
      <c r="H34" s="35">
        <f t="shared" si="377"/>
        <v>0</v>
      </c>
      <c r="I34" s="35">
        <f t="shared" si="377"/>
        <v>0</v>
      </c>
      <c r="J34" s="35">
        <f t="shared" si="377"/>
        <v>0</v>
      </c>
      <c r="K34" s="35">
        <f t="shared" si="377"/>
        <v>0</v>
      </c>
      <c r="L34" s="35">
        <f t="shared" si="377"/>
        <v>0</v>
      </c>
      <c r="M34" s="35">
        <f t="shared" si="377"/>
        <v>0</v>
      </c>
      <c r="N34" s="35">
        <f t="shared" si="377"/>
        <v>0</v>
      </c>
      <c r="O34" s="35">
        <f t="shared" si="377"/>
        <v>0</v>
      </c>
      <c r="P34" s="35">
        <f t="shared" si="377"/>
        <v>0</v>
      </c>
      <c r="Q34" s="35">
        <f t="shared" si="377"/>
        <v>0</v>
      </c>
      <c r="R34" s="35">
        <f t="shared" si="377"/>
        <v>0</v>
      </c>
      <c r="S34" s="35">
        <f t="shared" si="377"/>
        <v>0</v>
      </c>
      <c r="T34" s="35">
        <f t="shared" si="377"/>
        <v>0</v>
      </c>
      <c r="U34" s="35">
        <f t="shared" si="377"/>
        <v>0</v>
      </c>
      <c r="V34" s="35">
        <f t="shared" si="377"/>
        <v>0</v>
      </c>
      <c r="W34" s="35">
        <f t="shared" si="377"/>
        <v>0</v>
      </c>
      <c r="X34" s="35">
        <f t="shared" si="377"/>
        <v>0</v>
      </c>
      <c r="Y34" s="35">
        <f t="shared" si="377"/>
        <v>0</v>
      </c>
      <c r="Z34" s="35">
        <f t="shared" si="377"/>
        <v>0</v>
      </c>
      <c r="AA34" s="35">
        <f t="shared" si="377"/>
        <v>0</v>
      </c>
      <c r="AB34" s="35">
        <f t="shared" si="377"/>
        <v>0</v>
      </c>
      <c r="AC34" s="35">
        <f t="shared" si="377"/>
        <v>0</v>
      </c>
      <c r="AD34" s="35">
        <f t="shared" si="377"/>
        <v>1.4500000000000002</v>
      </c>
      <c r="AE34" s="35">
        <f t="shared" si="377"/>
        <v>4.2895833333333337</v>
      </c>
      <c r="AF34" s="35">
        <f t="shared" si="377"/>
        <v>6.3608506944444452</v>
      </c>
      <c r="AG34" s="35">
        <f t="shared" si="377"/>
        <v>7.6958152488425933</v>
      </c>
      <c r="AH34" s="35">
        <f t="shared" si="377"/>
        <v>8.9751562801408191</v>
      </c>
      <c r="AI34" s="35">
        <f t="shared" si="377"/>
        <v>10.201191435134952</v>
      </c>
      <c r="AJ34" s="35">
        <f t="shared" si="377"/>
        <v>11.376141792004329</v>
      </c>
      <c r="AK34" s="35">
        <f t="shared" si="377"/>
        <v>12.502135884004147</v>
      </c>
      <c r="AL34" s="35">
        <f t="shared" si="377"/>
        <v>13.581213555503975</v>
      </c>
      <c r="AM34" s="35">
        <f t="shared" si="377"/>
        <v>14.615329657357977</v>
      </c>
      <c r="AN34" s="35">
        <f t="shared" si="377"/>
        <v>15.606357588301394</v>
      </c>
      <c r="AO34" s="35">
        <f t="shared" si="377"/>
        <v>16.556092688788837</v>
      </c>
      <c r="AP34" s="35">
        <f t="shared" si="377"/>
        <v>17.466255493422633</v>
      </c>
      <c r="AQ34" s="35">
        <f t="shared" si="377"/>
        <v>18.338494847863355</v>
      </c>
      <c r="AR34" s="35">
        <f t="shared" si="377"/>
        <v>19.174390895869049</v>
      </c>
      <c r="AS34" s="35">
        <f t="shared" si="377"/>
        <v>19.975457941874506</v>
      </c>
      <c r="AT34" s="35">
        <f t="shared" si="377"/>
        <v>20.743147194296402</v>
      </c>
      <c r="AU34" s="35">
        <f t="shared" si="377"/>
        <v>21.478849394534052</v>
      </c>
      <c r="AV34" s="35">
        <f t="shared" si="377"/>
        <v>22.183897336428466</v>
      </c>
      <c r="AW34" s="35">
        <f t="shared" si="377"/>
        <v>22.85956828074395</v>
      </c>
      <c r="AX34" s="35">
        <f t="shared" si="377"/>
        <v>23.507086269046283</v>
      </c>
      <c r="AY34" s="35">
        <f t="shared" si="377"/>
        <v>24.127624341169359</v>
      </c>
      <c r="AZ34" s="35">
        <f t="shared" si="377"/>
        <v>24.722306660287302</v>
      </c>
      <c r="BA34" s="35">
        <f t="shared" si="377"/>
        <v>25.292210549441997</v>
      </c>
      <c r="BB34" s="35">
        <f t="shared" si="377"/>
        <v>25.838368443215245</v>
      </c>
      <c r="BC34" s="35">
        <f t="shared" si="377"/>
        <v>26.36176975808128</v>
      </c>
      <c r="BD34" s="35">
        <f t="shared" si="377"/>
        <v>26.793951158209989</v>
      </c>
      <c r="BE34" s="35">
        <f t="shared" si="377"/>
        <v>26.970000000000002</v>
      </c>
      <c r="BF34" s="35">
        <f t="shared" si="377"/>
        <v>26.970000000000002</v>
      </c>
      <c r="BG34" s="35">
        <f t="shared" si="377"/>
        <v>26.970000000000002</v>
      </c>
      <c r="BH34" s="35">
        <f t="shared" si="377"/>
        <v>26.970000000000002</v>
      </c>
      <c r="BI34" s="35">
        <f t="shared" si="377"/>
        <v>26.970000000000002</v>
      </c>
      <c r="BJ34" s="35">
        <f t="shared" si="377"/>
        <v>26.970000000000002</v>
      </c>
      <c r="BK34" s="35">
        <f t="shared" si="377"/>
        <v>26.970000000000002</v>
      </c>
      <c r="BL34" s="35">
        <f t="shared" si="377"/>
        <v>26.970000000000002</v>
      </c>
      <c r="BM34" s="35">
        <f t="shared" si="377"/>
        <v>26.970000000000002</v>
      </c>
      <c r="BN34" s="35">
        <f t="shared" si="377"/>
        <v>26.970000000000002</v>
      </c>
      <c r="BO34" s="35">
        <f t="shared" si="377"/>
        <v>26.970000000000002</v>
      </c>
      <c r="BP34" s="35">
        <f t="shared" si="377"/>
        <v>26.970000000000002</v>
      </c>
      <c r="BQ34" s="35">
        <f t="shared" si="377"/>
        <v>26.970000000000002</v>
      </c>
      <c r="BR34" s="35">
        <f t="shared" si="377"/>
        <v>26.970000000000002</v>
      </c>
      <c r="BS34" s="35">
        <f t="shared" ref="BS34:DV34" si="378">AVERAGE(BS33,BS29)</f>
        <v>26.970000000000002</v>
      </c>
      <c r="BT34" s="35">
        <f t="shared" si="378"/>
        <v>26.970000000000002</v>
      </c>
      <c r="BU34" s="35">
        <f t="shared" si="378"/>
        <v>26.970000000000002</v>
      </c>
      <c r="BV34" s="35">
        <f t="shared" si="378"/>
        <v>26.970000000000002</v>
      </c>
      <c r="BW34" s="35">
        <f t="shared" si="378"/>
        <v>26.970000000000002</v>
      </c>
      <c r="BX34" s="35">
        <f t="shared" si="378"/>
        <v>26.970000000000002</v>
      </c>
      <c r="BY34" s="35">
        <f t="shared" si="378"/>
        <v>26.970000000000002</v>
      </c>
      <c r="BZ34" s="35">
        <f t="shared" si="378"/>
        <v>26.970000000000002</v>
      </c>
      <c r="CA34" s="35">
        <f t="shared" si="378"/>
        <v>26.970000000000002</v>
      </c>
      <c r="CB34" s="35">
        <f t="shared" si="378"/>
        <v>26.970000000000002</v>
      </c>
      <c r="CC34" s="35">
        <f t="shared" si="378"/>
        <v>26.970000000000002</v>
      </c>
      <c r="CD34" s="35">
        <f t="shared" si="378"/>
        <v>26.970000000000002</v>
      </c>
      <c r="CE34" s="35">
        <f t="shared" si="378"/>
        <v>26.970000000000002</v>
      </c>
      <c r="CF34" s="35">
        <f t="shared" si="378"/>
        <v>26.970000000000002</v>
      </c>
      <c r="CG34" s="35">
        <f t="shared" si="378"/>
        <v>26.970000000000002</v>
      </c>
      <c r="CH34" s="35">
        <f t="shared" si="378"/>
        <v>26.970000000000002</v>
      </c>
      <c r="CI34" s="35">
        <f t="shared" si="378"/>
        <v>26.970000000000002</v>
      </c>
      <c r="CJ34" s="35">
        <f t="shared" si="378"/>
        <v>26.970000000000002</v>
      </c>
      <c r="CK34" s="35">
        <f t="shared" si="378"/>
        <v>26.970000000000002</v>
      </c>
      <c r="CL34" s="35">
        <f t="shared" si="378"/>
        <v>26.970000000000002</v>
      </c>
      <c r="CM34" s="35">
        <f t="shared" si="378"/>
        <v>26.970000000000002</v>
      </c>
      <c r="CN34" s="35">
        <f t="shared" si="378"/>
        <v>26.970000000000002</v>
      </c>
      <c r="CO34" s="35">
        <f t="shared" si="378"/>
        <v>26.970000000000002</v>
      </c>
      <c r="CP34" s="35">
        <f t="shared" si="378"/>
        <v>26.970000000000002</v>
      </c>
      <c r="CQ34" s="35">
        <f t="shared" si="378"/>
        <v>26.970000000000002</v>
      </c>
      <c r="CR34" s="35">
        <f t="shared" si="378"/>
        <v>26.970000000000002</v>
      </c>
      <c r="CS34" s="35">
        <f t="shared" si="378"/>
        <v>26.970000000000002</v>
      </c>
      <c r="CT34" s="35">
        <f t="shared" si="378"/>
        <v>26.970000000000002</v>
      </c>
      <c r="CU34" s="35">
        <f t="shared" si="378"/>
        <v>26.970000000000002</v>
      </c>
      <c r="CV34" s="35">
        <f t="shared" si="378"/>
        <v>26.970000000000002</v>
      </c>
      <c r="CW34" s="35">
        <f t="shared" si="378"/>
        <v>26.970000000000002</v>
      </c>
      <c r="CX34" s="35">
        <f t="shared" si="378"/>
        <v>26.970000000000002</v>
      </c>
      <c r="CY34" s="35">
        <f t="shared" si="378"/>
        <v>26.970000000000002</v>
      </c>
      <c r="CZ34" s="35">
        <f t="shared" si="378"/>
        <v>26.970000000000002</v>
      </c>
      <c r="DA34" s="35">
        <f t="shared" si="378"/>
        <v>26.970000000000002</v>
      </c>
      <c r="DB34" s="35">
        <f t="shared" si="378"/>
        <v>26.970000000000002</v>
      </c>
      <c r="DC34" s="35">
        <f t="shared" si="378"/>
        <v>26.970000000000002</v>
      </c>
      <c r="DD34" s="35">
        <f t="shared" si="378"/>
        <v>26.970000000000002</v>
      </c>
      <c r="DE34" s="35">
        <f t="shared" si="378"/>
        <v>26.970000000000002</v>
      </c>
      <c r="DF34" s="35">
        <f t="shared" si="378"/>
        <v>26.970000000000002</v>
      </c>
      <c r="DG34" s="35">
        <f t="shared" si="378"/>
        <v>26.970000000000002</v>
      </c>
      <c r="DH34" s="35">
        <f t="shared" si="378"/>
        <v>26.970000000000002</v>
      </c>
      <c r="DI34" s="35">
        <f t="shared" si="378"/>
        <v>26.970000000000002</v>
      </c>
      <c r="DJ34" s="35">
        <f t="shared" si="378"/>
        <v>26.970000000000002</v>
      </c>
      <c r="DK34" s="35">
        <f t="shared" si="378"/>
        <v>26.970000000000002</v>
      </c>
      <c r="DL34" s="35">
        <f t="shared" si="378"/>
        <v>26.970000000000002</v>
      </c>
      <c r="DM34" s="35">
        <f t="shared" si="378"/>
        <v>26.970000000000002</v>
      </c>
      <c r="DN34" s="35">
        <f t="shared" si="378"/>
        <v>26.970000000000002</v>
      </c>
      <c r="DO34" s="35">
        <f t="shared" si="378"/>
        <v>26.970000000000002</v>
      </c>
      <c r="DP34" s="35">
        <f t="shared" si="378"/>
        <v>26.970000000000002</v>
      </c>
      <c r="DQ34" s="35">
        <f t="shared" si="378"/>
        <v>26.970000000000002</v>
      </c>
      <c r="DR34" s="35">
        <f t="shared" si="378"/>
        <v>26.970000000000002</v>
      </c>
      <c r="DS34" s="35">
        <f t="shared" si="378"/>
        <v>26.970000000000002</v>
      </c>
      <c r="DT34" s="35">
        <f t="shared" si="378"/>
        <v>26.970000000000002</v>
      </c>
      <c r="DU34" s="35">
        <f t="shared" si="378"/>
        <v>26.970000000000002</v>
      </c>
      <c r="DV34" s="35">
        <f t="shared" si="378"/>
        <v>26.970000000000002</v>
      </c>
    </row>
    <row r="35" spans="5:126">
      <c r="E35" s="1" t="s">
        <v>123</v>
      </c>
      <c r="F35" s="31">
        <f>IFERROR(F34/Assumptions!$E$58,0)</f>
        <v>0</v>
      </c>
      <c r="G35" s="31">
        <f>IFERROR(G34/Assumptions!$E$58,0)</f>
        <v>0</v>
      </c>
      <c r="H35" s="31">
        <f>IFERROR(H34/Assumptions!$E$58,0)</f>
        <v>0</v>
      </c>
      <c r="I35" s="31">
        <f>IFERROR(I34/Assumptions!$E$58,0)</f>
        <v>0</v>
      </c>
      <c r="J35" s="31">
        <f>IFERROR(J34/Assumptions!$E$58,0)</f>
        <v>0</v>
      </c>
      <c r="K35" s="31">
        <f>IFERROR(K34/Assumptions!$E$58,0)</f>
        <v>0</v>
      </c>
      <c r="L35" s="31">
        <f>IFERROR(L34/Assumptions!$E$58,0)</f>
        <v>0</v>
      </c>
      <c r="M35" s="31">
        <f>IFERROR(M34/Assumptions!$E$58,0)</f>
        <v>0</v>
      </c>
      <c r="N35" s="31">
        <f>IFERROR(N34/Assumptions!$E$58,0)</f>
        <v>0</v>
      </c>
      <c r="O35" s="31">
        <f>IFERROR(O34/Assumptions!$E$58,0)</f>
        <v>0</v>
      </c>
      <c r="P35" s="31">
        <f>IFERROR(P34/Assumptions!$E$58,0)</f>
        <v>0</v>
      </c>
      <c r="Q35" s="31">
        <f>IFERROR(Q34/Assumptions!$E$58,0)</f>
        <v>0</v>
      </c>
      <c r="R35" s="31">
        <f>IFERROR(R34/Assumptions!$E$58,0)</f>
        <v>0</v>
      </c>
      <c r="S35" s="31">
        <f>IFERROR(S34/Assumptions!$E$58,0)</f>
        <v>0</v>
      </c>
      <c r="T35" s="31">
        <f>IFERROR(T34/Assumptions!$E$58,0)</f>
        <v>0</v>
      </c>
      <c r="U35" s="31">
        <f>IFERROR(U34/Assumptions!$E$58,0)</f>
        <v>0</v>
      </c>
      <c r="V35" s="31">
        <f>IFERROR(V34/Assumptions!$E$58,0)</f>
        <v>0</v>
      </c>
      <c r="W35" s="31">
        <f>IFERROR(W34/Assumptions!$E$58,0)</f>
        <v>0</v>
      </c>
      <c r="X35" s="31">
        <f>IFERROR(X34/Assumptions!$E$58,0)</f>
        <v>0</v>
      </c>
      <c r="Y35" s="31">
        <f>IFERROR(Y34/Assumptions!$E$58,0)</f>
        <v>0</v>
      </c>
      <c r="Z35" s="31">
        <f>IFERROR(Z34/Assumptions!$E$58,0)</f>
        <v>0</v>
      </c>
      <c r="AA35" s="31">
        <f>IFERROR(AA34/Assumptions!$E$58,0)</f>
        <v>0</v>
      </c>
      <c r="AB35" s="31">
        <f>IFERROR(AB34/Assumptions!$E$58,0)</f>
        <v>0</v>
      </c>
      <c r="AC35" s="31">
        <f>IFERROR(AC34/Assumptions!$E$58,0)</f>
        <v>0</v>
      </c>
      <c r="AD35" s="31">
        <f>IFERROR(AD34/Assumptions!$E$58,0)</f>
        <v>0.05</v>
      </c>
      <c r="AE35" s="31">
        <f>IFERROR(AE34/Assumptions!$E$58,0)</f>
        <v>0.14791666666666667</v>
      </c>
      <c r="AF35" s="31">
        <f>IFERROR(AF34/Assumptions!$E$58,0)</f>
        <v>0.21933967911877397</v>
      </c>
      <c r="AG35" s="31">
        <f>IFERROR(AG34/Assumptions!$E$58,0)</f>
        <v>0.26537293961526182</v>
      </c>
      <c r="AH35" s="31">
        <f>IFERROR(AH34/Assumptions!$E$58,0)</f>
        <v>0.30948814759106275</v>
      </c>
      <c r="AI35" s="31">
        <f>IFERROR(AI34/Assumptions!$E$58,0)</f>
        <v>0.35176522190120524</v>
      </c>
      <c r="AJ35" s="31">
        <f>IFERROR(AJ34/Assumptions!$E$58,0)</f>
        <v>0.39228075144842517</v>
      </c>
      <c r="AK35" s="31">
        <f>IFERROR(AK34/Assumptions!$E$58,0)</f>
        <v>0.43110813393117747</v>
      </c>
      <c r="AL35" s="31">
        <f>IFERROR(AL34/Assumptions!$E$58,0)</f>
        <v>0.4683177088104819</v>
      </c>
      <c r="AM35" s="31">
        <f>IFERROR(AM34/Assumptions!$E$58,0)</f>
        <v>0.50397688473648194</v>
      </c>
      <c r="AN35" s="31">
        <f>IFERROR(AN34/Assumptions!$E$58,0)</f>
        <v>0.53815026166556534</v>
      </c>
      <c r="AO35" s="31">
        <f>IFERROR(AO34/Assumptions!$E$58,0)</f>
        <v>0.57089974788927023</v>
      </c>
      <c r="AP35" s="31">
        <f>IFERROR(AP34/Assumptions!$E$58,0)</f>
        <v>0.60228467218698734</v>
      </c>
      <c r="AQ35" s="31">
        <f>IFERROR(AQ34/Assumptions!$E$58,0)</f>
        <v>0.63236189130563292</v>
      </c>
      <c r="AR35" s="31">
        <f>IFERROR(AR34/Assumptions!$E$58,0)</f>
        <v>0.66118589296100172</v>
      </c>
      <c r="AS35" s="31">
        <f>IFERROR(AS34/Assumptions!$E$58,0)</f>
        <v>0.6888088945473968</v>
      </c>
      <c r="AT35" s="31">
        <f>IFERROR(AT34/Assumptions!$E$58,0)</f>
        <v>0.71528093773435864</v>
      </c>
      <c r="AU35" s="31">
        <f>IFERROR(AU34/Assumptions!$E$58,0)</f>
        <v>0.74064997912186381</v>
      </c>
      <c r="AV35" s="31">
        <f>IFERROR(AV34/Assumptions!$E$58,0)</f>
        <v>0.764961977118223</v>
      </c>
      <c r="AW35" s="31">
        <f>IFERROR(AW34/Assumptions!$E$58,0)</f>
        <v>0.78826097519806726</v>
      </c>
      <c r="AX35" s="31">
        <f>IFERROR(AX34/Assumptions!$E$58,0)</f>
        <v>0.81058918169125116</v>
      </c>
      <c r="AY35" s="31">
        <f>IFERROR(AY34/Assumptions!$E$58,0)</f>
        <v>0.83198704624721931</v>
      </c>
      <c r="AZ35" s="31">
        <f>IFERROR(AZ34/Assumptions!$E$58,0)</f>
        <v>0.85249333311335529</v>
      </c>
      <c r="BA35" s="31">
        <f>IFERROR(BA34/Assumptions!$E$58,0)</f>
        <v>0.87214519136006885</v>
      </c>
      <c r="BB35" s="31">
        <f>IFERROR(BB34/Assumptions!$E$58,0)</f>
        <v>0.89097822217983602</v>
      </c>
      <c r="BC35" s="31">
        <f>IFERROR(BC34/Assumptions!$E$58,0)</f>
        <v>0.90902654338211308</v>
      </c>
      <c r="BD35" s="31">
        <f>IFERROR(BD34/Assumptions!$E$58,0)</f>
        <v>0.92392935028310308</v>
      </c>
      <c r="BE35" s="31">
        <f>IFERROR(BE34/Assumptions!$E$58,0)</f>
        <v>0.93</v>
      </c>
      <c r="BF35" s="31">
        <f>IFERROR(BF34/Assumptions!$E$58,0)</f>
        <v>0.93</v>
      </c>
      <c r="BG35" s="31">
        <f>IFERROR(BG34/Assumptions!$E$58,0)</f>
        <v>0.93</v>
      </c>
      <c r="BH35" s="31">
        <f>IFERROR(BH34/Assumptions!$E$58,0)</f>
        <v>0.93</v>
      </c>
      <c r="BI35" s="31">
        <f>IFERROR(BI34/Assumptions!$E$58,0)</f>
        <v>0.93</v>
      </c>
      <c r="BJ35" s="31">
        <f>IFERROR(BJ34/Assumptions!$E$58,0)</f>
        <v>0.93</v>
      </c>
      <c r="BK35" s="31">
        <f>IFERROR(BK34/Assumptions!$E$58,0)</f>
        <v>0.93</v>
      </c>
      <c r="BL35" s="31">
        <f>IFERROR(BL34/Assumptions!$E$58,0)</f>
        <v>0.93</v>
      </c>
      <c r="BM35" s="31">
        <f>IFERROR(BM34/Assumptions!$E$58,0)</f>
        <v>0.93</v>
      </c>
      <c r="BN35" s="31">
        <f>IFERROR(BN34/Assumptions!$E$58,0)</f>
        <v>0.93</v>
      </c>
      <c r="BO35" s="31">
        <f>IFERROR(BO34/Assumptions!$E$58,0)</f>
        <v>0.93</v>
      </c>
      <c r="BP35" s="31">
        <f>IFERROR(BP34/Assumptions!$E$58,0)</f>
        <v>0.93</v>
      </c>
      <c r="BQ35" s="31">
        <f>IFERROR(BQ34/Assumptions!$E$58,0)</f>
        <v>0.93</v>
      </c>
      <c r="BR35" s="31">
        <f>IFERROR(BR34/Assumptions!$E$58,0)</f>
        <v>0.93</v>
      </c>
      <c r="BS35" s="31">
        <f>IFERROR(BS34/Assumptions!$E$58,0)</f>
        <v>0.93</v>
      </c>
      <c r="BT35" s="31">
        <f>IFERROR(BT34/Assumptions!$E$58,0)</f>
        <v>0.93</v>
      </c>
      <c r="BU35" s="31">
        <f>IFERROR(BU34/Assumptions!$E$58,0)</f>
        <v>0.93</v>
      </c>
      <c r="BV35" s="31">
        <f>IFERROR(BV34/Assumptions!$E$58,0)</f>
        <v>0.93</v>
      </c>
      <c r="BW35" s="31">
        <f>IFERROR(BW34/Assumptions!$E$58,0)</f>
        <v>0.93</v>
      </c>
      <c r="BX35" s="31">
        <f>IFERROR(BX34/Assumptions!$E$58,0)</f>
        <v>0.93</v>
      </c>
      <c r="BY35" s="31">
        <f>IFERROR(BY34/Assumptions!$E$58,0)</f>
        <v>0.93</v>
      </c>
      <c r="BZ35" s="31">
        <f>IFERROR(BZ34/Assumptions!$E$58,0)</f>
        <v>0.93</v>
      </c>
      <c r="CA35" s="31">
        <f>IFERROR(CA34/Assumptions!$E$58,0)</f>
        <v>0.93</v>
      </c>
      <c r="CB35" s="31">
        <f>IFERROR(CB34/Assumptions!$E$58,0)</f>
        <v>0.93</v>
      </c>
      <c r="CC35" s="31">
        <f>IFERROR(CC34/Assumptions!$E$58,0)</f>
        <v>0.93</v>
      </c>
      <c r="CD35" s="31">
        <f>IFERROR(CD34/Assumptions!$E$58,0)</f>
        <v>0.93</v>
      </c>
      <c r="CE35" s="31">
        <f>IFERROR(CE34/Assumptions!$E$58,0)</f>
        <v>0.93</v>
      </c>
      <c r="CF35" s="31">
        <f>IFERROR(CF34/Assumptions!$E$58,0)</f>
        <v>0.93</v>
      </c>
      <c r="CG35" s="31">
        <f>IFERROR(CG34/Assumptions!$E$58,0)</f>
        <v>0.93</v>
      </c>
      <c r="CH35" s="31">
        <f>IFERROR(CH34/Assumptions!$E$58,0)</f>
        <v>0.93</v>
      </c>
      <c r="CI35" s="31">
        <f>IFERROR(CI34/Assumptions!$E$58,0)</f>
        <v>0.93</v>
      </c>
      <c r="CJ35" s="31">
        <f>IFERROR(CJ34/Assumptions!$E$58,0)</f>
        <v>0.93</v>
      </c>
      <c r="CK35" s="31">
        <f>IFERROR(CK34/Assumptions!$E$58,0)</f>
        <v>0.93</v>
      </c>
      <c r="CL35" s="31">
        <f>IFERROR(CL34/Assumptions!$E$58,0)</f>
        <v>0.93</v>
      </c>
      <c r="CM35" s="31">
        <f>IFERROR(CM34/Assumptions!$E$58,0)</f>
        <v>0.93</v>
      </c>
      <c r="CN35" s="31">
        <f>IFERROR(CN34/Assumptions!$E$58,0)</f>
        <v>0.93</v>
      </c>
      <c r="CO35" s="31">
        <f>IFERROR(CO34/Assumptions!$E$58,0)</f>
        <v>0.93</v>
      </c>
      <c r="CP35" s="31">
        <f>IFERROR(CP34/Assumptions!$E$58,0)</f>
        <v>0.93</v>
      </c>
      <c r="CQ35" s="31">
        <f>IFERROR(CQ34/Assumptions!$E$58,0)</f>
        <v>0.93</v>
      </c>
      <c r="CR35" s="31">
        <f>IFERROR(CR34/Assumptions!$E$58,0)</f>
        <v>0.93</v>
      </c>
      <c r="CS35" s="31">
        <f>IFERROR(CS34/Assumptions!$E$58,0)</f>
        <v>0.93</v>
      </c>
      <c r="CT35" s="31">
        <f>IFERROR(CT34/Assumptions!$E$58,0)</f>
        <v>0.93</v>
      </c>
      <c r="CU35" s="31">
        <f>IFERROR(CU34/Assumptions!$E$58,0)</f>
        <v>0.93</v>
      </c>
      <c r="CV35" s="31">
        <f>IFERROR(CV34/Assumptions!$E$58,0)</f>
        <v>0.93</v>
      </c>
      <c r="CW35" s="31">
        <f>IFERROR(CW34/Assumptions!$E$58,0)</f>
        <v>0.93</v>
      </c>
      <c r="CX35" s="31">
        <f>IFERROR(CX34/Assumptions!$E$58,0)</f>
        <v>0.93</v>
      </c>
      <c r="CY35" s="31">
        <f>IFERROR(CY34/Assumptions!$E$58,0)</f>
        <v>0.93</v>
      </c>
      <c r="CZ35" s="31">
        <f>IFERROR(CZ34/Assumptions!$E$58,0)</f>
        <v>0.93</v>
      </c>
      <c r="DA35" s="31">
        <f>IFERROR(DA34/Assumptions!$E$58,0)</f>
        <v>0.93</v>
      </c>
      <c r="DB35" s="31">
        <f>IFERROR(DB34/Assumptions!$E$58,0)</f>
        <v>0.93</v>
      </c>
      <c r="DC35" s="31">
        <f>IFERROR(DC34/Assumptions!$E$58,0)</f>
        <v>0.93</v>
      </c>
      <c r="DD35" s="31">
        <f>IFERROR(DD34/Assumptions!$E$58,0)</f>
        <v>0.93</v>
      </c>
      <c r="DE35" s="31">
        <f>IFERROR(DE34/Assumptions!$E$58,0)</f>
        <v>0.93</v>
      </c>
      <c r="DF35" s="31">
        <f>IFERROR(DF34/Assumptions!$E$58,0)</f>
        <v>0.93</v>
      </c>
      <c r="DG35" s="31">
        <f>IFERROR(DG34/Assumptions!$E$58,0)</f>
        <v>0.93</v>
      </c>
      <c r="DH35" s="31">
        <f>IFERROR(DH34/Assumptions!$E$58,0)</f>
        <v>0.93</v>
      </c>
      <c r="DI35" s="31">
        <f>IFERROR(DI34/Assumptions!$E$58,0)</f>
        <v>0.93</v>
      </c>
      <c r="DJ35" s="31">
        <f>IFERROR(DJ34/Assumptions!$E$58,0)</f>
        <v>0.93</v>
      </c>
      <c r="DK35" s="31">
        <f>IFERROR(DK34/Assumptions!$E$58,0)</f>
        <v>0.93</v>
      </c>
      <c r="DL35" s="31">
        <f>IFERROR(DL34/Assumptions!$E$58,0)</f>
        <v>0.93</v>
      </c>
      <c r="DM35" s="31">
        <f>IFERROR(DM34/Assumptions!$E$58,0)</f>
        <v>0.93</v>
      </c>
      <c r="DN35" s="31">
        <f>IFERROR(DN34/Assumptions!$E$58,0)</f>
        <v>0.93</v>
      </c>
      <c r="DO35" s="31">
        <f>IFERROR(DO34/Assumptions!$E$58,0)</f>
        <v>0.93</v>
      </c>
      <c r="DP35" s="31">
        <f>IFERROR(DP34/Assumptions!$E$58,0)</f>
        <v>0.93</v>
      </c>
      <c r="DQ35" s="31">
        <f>IFERROR(DQ34/Assumptions!$E$58,0)</f>
        <v>0.93</v>
      </c>
      <c r="DR35" s="31">
        <f>IFERROR(DR34/Assumptions!$E$58,0)</f>
        <v>0.93</v>
      </c>
      <c r="DS35" s="31">
        <f>IFERROR(DS34/Assumptions!$E$58,0)</f>
        <v>0.93</v>
      </c>
      <c r="DT35" s="31">
        <f>IFERROR(DT34/Assumptions!$E$58,0)</f>
        <v>0.93</v>
      </c>
      <c r="DU35" s="31">
        <f>IFERROR(DU34/Assumptions!$E$58,0)</f>
        <v>0.93</v>
      </c>
      <c r="DV35" s="31">
        <f>IFERROR(DV34/Assumptions!$E$58,0)</f>
        <v>0.93</v>
      </c>
    </row>
    <row r="36" spans="5:126">
      <c r="E36" s="1" t="s">
        <v>139</v>
      </c>
      <c r="F36" s="31">
        <f>1-F35</f>
        <v>1</v>
      </c>
      <c r="G36" s="31">
        <f t="shared" ref="G36" si="379">1-G35</f>
        <v>1</v>
      </c>
      <c r="H36" s="31">
        <f t="shared" ref="H36" si="380">1-H35</f>
        <v>1</v>
      </c>
      <c r="I36" s="31">
        <f t="shared" ref="I36" si="381">1-I35</f>
        <v>1</v>
      </c>
      <c r="J36" s="31">
        <f t="shared" ref="J36" si="382">1-J35</f>
        <v>1</v>
      </c>
      <c r="K36" s="31">
        <f t="shared" ref="K36" si="383">1-K35</f>
        <v>1</v>
      </c>
      <c r="L36" s="31">
        <f t="shared" ref="L36" si="384">1-L35</f>
        <v>1</v>
      </c>
      <c r="M36" s="31">
        <f t="shared" ref="M36" si="385">1-M35</f>
        <v>1</v>
      </c>
      <c r="N36" s="31">
        <f t="shared" ref="N36" si="386">1-N35</f>
        <v>1</v>
      </c>
      <c r="O36" s="31">
        <f t="shared" ref="O36" si="387">1-O35</f>
        <v>1</v>
      </c>
      <c r="P36" s="31">
        <f t="shared" ref="P36" si="388">1-P35</f>
        <v>1</v>
      </c>
      <c r="Q36" s="31">
        <f t="shared" ref="Q36" si="389">1-Q35</f>
        <v>1</v>
      </c>
      <c r="R36" s="31">
        <f t="shared" ref="R36" si="390">1-R35</f>
        <v>1</v>
      </c>
      <c r="S36" s="31">
        <f t="shared" ref="S36" si="391">1-S35</f>
        <v>1</v>
      </c>
      <c r="T36" s="31">
        <f t="shared" ref="T36" si="392">1-T35</f>
        <v>1</v>
      </c>
      <c r="U36" s="31">
        <f t="shared" ref="U36" si="393">1-U35</f>
        <v>1</v>
      </c>
      <c r="V36" s="31">
        <f t="shared" ref="V36" si="394">1-V35</f>
        <v>1</v>
      </c>
      <c r="W36" s="31">
        <f t="shared" ref="W36" si="395">1-W35</f>
        <v>1</v>
      </c>
      <c r="X36" s="31">
        <f t="shared" ref="X36" si="396">1-X35</f>
        <v>1</v>
      </c>
      <c r="Y36" s="31">
        <f t="shared" ref="Y36" si="397">1-Y35</f>
        <v>1</v>
      </c>
      <c r="Z36" s="31">
        <f t="shared" ref="Z36" si="398">1-Z35</f>
        <v>1</v>
      </c>
      <c r="AA36" s="31">
        <f t="shared" ref="AA36" si="399">1-AA35</f>
        <v>1</v>
      </c>
      <c r="AB36" s="31">
        <f t="shared" ref="AB36" si="400">1-AB35</f>
        <v>1</v>
      </c>
      <c r="AC36" s="31">
        <f t="shared" ref="AC36" si="401">1-AC35</f>
        <v>1</v>
      </c>
      <c r="AD36" s="31">
        <f t="shared" ref="AD36" si="402">1-AD35</f>
        <v>0.95</v>
      </c>
      <c r="AE36" s="31">
        <f t="shared" ref="AE36" si="403">1-AE35</f>
        <v>0.8520833333333333</v>
      </c>
      <c r="AF36" s="31">
        <f t="shared" ref="AF36" si="404">1-AF35</f>
        <v>0.78066032088122606</v>
      </c>
      <c r="AG36" s="31">
        <f t="shared" ref="AG36" si="405">1-AG35</f>
        <v>0.73462706038473824</v>
      </c>
      <c r="AH36" s="31">
        <f t="shared" ref="AH36" si="406">1-AH35</f>
        <v>0.69051185240893731</v>
      </c>
      <c r="AI36" s="31">
        <f t="shared" ref="AI36" si="407">1-AI35</f>
        <v>0.64823477809879471</v>
      </c>
      <c r="AJ36" s="31">
        <f t="shared" ref="AJ36" si="408">1-AJ35</f>
        <v>0.60771924855157478</v>
      </c>
      <c r="AK36" s="31">
        <f t="shared" ref="AK36" si="409">1-AK35</f>
        <v>0.56889186606882247</v>
      </c>
      <c r="AL36" s="31">
        <f t="shared" ref="AL36" si="410">1-AL35</f>
        <v>0.53168229118951804</v>
      </c>
      <c r="AM36" s="31">
        <f t="shared" ref="AM36" si="411">1-AM35</f>
        <v>0.49602311526351806</v>
      </c>
      <c r="AN36" s="31">
        <f t="shared" ref="AN36" si="412">1-AN35</f>
        <v>0.46184973833443466</v>
      </c>
      <c r="AO36" s="31">
        <f t="shared" ref="AO36" si="413">1-AO35</f>
        <v>0.42910025211072977</v>
      </c>
      <c r="AP36" s="31">
        <f t="shared" ref="AP36" si="414">1-AP35</f>
        <v>0.39771532781301266</v>
      </c>
      <c r="AQ36" s="31">
        <f t="shared" ref="AQ36" si="415">1-AQ35</f>
        <v>0.36763810869436708</v>
      </c>
      <c r="AR36" s="31">
        <f t="shared" ref="AR36" si="416">1-AR35</f>
        <v>0.33881410703899828</v>
      </c>
      <c r="AS36" s="31">
        <f t="shared" ref="AS36" si="417">1-AS35</f>
        <v>0.3111911054526032</v>
      </c>
      <c r="AT36" s="31">
        <f t="shared" ref="AT36" si="418">1-AT35</f>
        <v>0.28471906226564136</v>
      </c>
      <c r="AU36" s="31">
        <f t="shared" ref="AU36" si="419">1-AU35</f>
        <v>0.25935002087813619</v>
      </c>
      <c r="AV36" s="31">
        <f t="shared" ref="AV36" si="420">1-AV35</f>
        <v>0.235038022881777</v>
      </c>
      <c r="AW36" s="31">
        <f t="shared" ref="AW36" si="421">1-AW35</f>
        <v>0.21173902480193274</v>
      </c>
      <c r="AX36" s="31">
        <f t="shared" ref="AX36" si="422">1-AX35</f>
        <v>0.18941081830874884</v>
      </c>
      <c r="AY36" s="31">
        <f t="shared" ref="AY36" si="423">1-AY35</f>
        <v>0.16801295375278069</v>
      </c>
      <c r="AZ36" s="31">
        <f t="shared" ref="AZ36" si="424">1-AZ35</f>
        <v>0.14750666688664471</v>
      </c>
      <c r="BA36" s="31">
        <f t="shared" ref="BA36" si="425">1-BA35</f>
        <v>0.12785480863993115</v>
      </c>
      <c r="BB36" s="31">
        <f t="shared" ref="BB36" si="426">1-BB35</f>
        <v>0.10902177782016398</v>
      </c>
      <c r="BC36" s="31">
        <f t="shared" ref="BC36" si="427">1-BC35</f>
        <v>9.0973456617886916E-2</v>
      </c>
      <c r="BD36" s="31">
        <f t="shared" ref="BD36" si="428">1-BD35</f>
        <v>7.6070649716896921E-2</v>
      </c>
      <c r="BE36" s="31">
        <f t="shared" ref="BE36" si="429">1-BE35</f>
        <v>6.9999999999999951E-2</v>
      </c>
      <c r="BF36" s="31">
        <f t="shared" ref="BF36" si="430">1-BF35</f>
        <v>6.9999999999999951E-2</v>
      </c>
      <c r="BG36" s="31">
        <f t="shared" ref="BG36" si="431">1-BG35</f>
        <v>6.9999999999999951E-2</v>
      </c>
      <c r="BH36" s="31">
        <f t="shared" ref="BH36" si="432">1-BH35</f>
        <v>6.9999999999999951E-2</v>
      </c>
      <c r="BI36" s="31">
        <f t="shared" ref="BI36" si="433">1-BI35</f>
        <v>6.9999999999999951E-2</v>
      </c>
      <c r="BJ36" s="31">
        <f t="shared" ref="BJ36" si="434">1-BJ35</f>
        <v>6.9999999999999951E-2</v>
      </c>
      <c r="BK36" s="31">
        <f t="shared" ref="BK36" si="435">1-BK35</f>
        <v>6.9999999999999951E-2</v>
      </c>
      <c r="BL36" s="31">
        <f t="shared" ref="BL36" si="436">1-BL35</f>
        <v>6.9999999999999951E-2</v>
      </c>
      <c r="BM36" s="31">
        <f t="shared" ref="BM36" si="437">1-BM35</f>
        <v>6.9999999999999951E-2</v>
      </c>
      <c r="BN36" s="31">
        <f t="shared" ref="BN36" si="438">1-BN35</f>
        <v>6.9999999999999951E-2</v>
      </c>
      <c r="BO36" s="31">
        <f t="shared" ref="BO36" si="439">1-BO35</f>
        <v>6.9999999999999951E-2</v>
      </c>
      <c r="BP36" s="31">
        <f t="shared" ref="BP36" si="440">1-BP35</f>
        <v>6.9999999999999951E-2</v>
      </c>
      <c r="BQ36" s="31">
        <f t="shared" ref="BQ36" si="441">1-BQ35</f>
        <v>6.9999999999999951E-2</v>
      </c>
      <c r="BR36" s="31">
        <f t="shared" ref="BR36" si="442">1-BR35</f>
        <v>6.9999999999999951E-2</v>
      </c>
      <c r="BS36" s="31">
        <f t="shared" ref="BS36" si="443">1-BS35</f>
        <v>6.9999999999999951E-2</v>
      </c>
      <c r="BT36" s="31">
        <f t="shared" ref="BT36" si="444">1-BT35</f>
        <v>6.9999999999999951E-2</v>
      </c>
      <c r="BU36" s="31">
        <f t="shared" ref="BU36" si="445">1-BU35</f>
        <v>6.9999999999999951E-2</v>
      </c>
      <c r="BV36" s="31">
        <f t="shared" ref="BV36" si="446">1-BV35</f>
        <v>6.9999999999999951E-2</v>
      </c>
      <c r="BW36" s="31">
        <f t="shared" ref="BW36" si="447">1-BW35</f>
        <v>6.9999999999999951E-2</v>
      </c>
      <c r="BX36" s="31">
        <f t="shared" ref="BX36" si="448">1-BX35</f>
        <v>6.9999999999999951E-2</v>
      </c>
      <c r="BY36" s="31">
        <f t="shared" ref="BY36" si="449">1-BY35</f>
        <v>6.9999999999999951E-2</v>
      </c>
      <c r="BZ36" s="31">
        <f t="shared" ref="BZ36" si="450">1-BZ35</f>
        <v>6.9999999999999951E-2</v>
      </c>
      <c r="CA36" s="31">
        <f t="shared" ref="CA36" si="451">1-CA35</f>
        <v>6.9999999999999951E-2</v>
      </c>
      <c r="CB36" s="31">
        <f t="shared" ref="CB36" si="452">1-CB35</f>
        <v>6.9999999999999951E-2</v>
      </c>
      <c r="CC36" s="31">
        <f t="shared" ref="CC36" si="453">1-CC35</f>
        <v>6.9999999999999951E-2</v>
      </c>
      <c r="CD36" s="31">
        <f t="shared" ref="CD36" si="454">1-CD35</f>
        <v>6.9999999999999951E-2</v>
      </c>
      <c r="CE36" s="31">
        <f t="shared" ref="CE36" si="455">1-CE35</f>
        <v>6.9999999999999951E-2</v>
      </c>
      <c r="CF36" s="31">
        <f t="shared" ref="CF36" si="456">1-CF35</f>
        <v>6.9999999999999951E-2</v>
      </c>
      <c r="CG36" s="31">
        <f t="shared" ref="CG36" si="457">1-CG35</f>
        <v>6.9999999999999951E-2</v>
      </c>
      <c r="CH36" s="31">
        <f t="shared" ref="CH36" si="458">1-CH35</f>
        <v>6.9999999999999951E-2</v>
      </c>
      <c r="CI36" s="31">
        <f t="shared" ref="CI36" si="459">1-CI35</f>
        <v>6.9999999999999951E-2</v>
      </c>
      <c r="CJ36" s="31">
        <f t="shared" ref="CJ36" si="460">1-CJ35</f>
        <v>6.9999999999999951E-2</v>
      </c>
      <c r="CK36" s="31">
        <f t="shared" ref="CK36" si="461">1-CK35</f>
        <v>6.9999999999999951E-2</v>
      </c>
      <c r="CL36" s="31">
        <f t="shared" ref="CL36" si="462">1-CL35</f>
        <v>6.9999999999999951E-2</v>
      </c>
      <c r="CM36" s="31">
        <f t="shared" ref="CM36" si="463">1-CM35</f>
        <v>6.9999999999999951E-2</v>
      </c>
      <c r="CN36" s="31">
        <f t="shared" ref="CN36" si="464">1-CN35</f>
        <v>6.9999999999999951E-2</v>
      </c>
      <c r="CO36" s="31">
        <f t="shared" ref="CO36" si="465">1-CO35</f>
        <v>6.9999999999999951E-2</v>
      </c>
      <c r="CP36" s="31">
        <f t="shared" ref="CP36" si="466">1-CP35</f>
        <v>6.9999999999999951E-2</v>
      </c>
      <c r="CQ36" s="31">
        <f t="shared" ref="CQ36" si="467">1-CQ35</f>
        <v>6.9999999999999951E-2</v>
      </c>
      <c r="CR36" s="31">
        <f t="shared" ref="CR36" si="468">1-CR35</f>
        <v>6.9999999999999951E-2</v>
      </c>
      <c r="CS36" s="31">
        <f t="shared" ref="CS36" si="469">1-CS35</f>
        <v>6.9999999999999951E-2</v>
      </c>
      <c r="CT36" s="31">
        <f t="shared" ref="CT36" si="470">1-CT35</f>
        <v>6.9999999999999951E-2</v>
      </c>
      <c r="CU36" s="31">
        <f t="shared" ref="CU36" si="471">1-CU35</f>
        <v>6.9999999999999951E-2</v>
      </c>
      <c r="CV36" s="31">
        <f t="shared" ref="CV36" si="472">1-CV35</f>
        <v>6.9999999999999951E-2</v>
      </c>
      <c r="CW36" s="31">
        <f t="shared" ref="CW36" si="473">1-CW35</f>
        <v>6.9999999999999951E-2</v>
      </c>
      <c r="CX36" s="31">
        <f t="shared" ref="CX36" si="474">1-CX35</f>
        <v>6.9999999999999951E-2</v>
      </c>
      <c r="CY36" s="31">
        <f t="shared" ref="CY36" si="475">1-CY35</f>
        <v>6.9999999999999951E-2</v>
      </c>
      <c r="CZ36" s="31">
        <f t="shared" ref="CZ36" si="476">1-CZ35</f>
        <v>6.9999999999999951E-2</v>
      </c>
      <c r="DA36" s="31">
        <f t="shared" ref="DA36" si="477">1-DA35</f>
        <v>6.9999999999999951E-2</v>
      </c>
      <c r="DB36" s="31">
        <f t="shared" ref="DB36" si="478">1-DB35</f>
        <v>6.9999999999999951E-2</v>
      </c>
      <c r="DC36" s="31">
        <f t="shared" ref="DC36" si="479">1-DC35</f>
        <v>6.9999999999999951E-2</v>
      </c>
      <c r="DD36" s="31">
        <f t="shared" ref="DD36" si="480">1-DD35</f>
        <v>6.9999999999999951E-2</v>
      </c>
      <c r="DE36" s="31">
        <f t="shared" ref="DE36" si="481">1-DE35</f>
        <v>6.9999999999999951E-2</v>
      </c>
      <c r="DF36" s="31">
        <f t="shared" ref="DF36" si="482">1-DF35</f>
        <v>6.9999999999999951E-2</v>
      </c>
      <c r="DG36" s="31">
        <f t="shared" ref="DG36" si="483">1-DG35</f>
        <v>6.9999999999999951E-2</v>
      </c>
      <c r="DH36" s="31">
        <f t="shared" ref="DH36" si="484">1-DH35</f>
        <v>6.9999999999999951E-2</v>
      </c>
      <c r="DI36" s="31">
        <f t="shared" ref="DI36" si="485">1-DI35</f>
        <v>6.9999999999999951E-2</v>
      </c>
      <c r="DJ36" s="31">
        <f t="shared" ref="DJ36" si="486">1-DJ35</f>
        <v>6.9999999999999951E-2</v>
      </c>
      <c r="DK36" s="31">
        <f t="shared" ref="DK36" si="487">1-DK35</f>
        <v>6.9999999999999951E-2</v>
      </c>
      <c r="DL36" s="31">
        <f t="shared" ref="DL36" si="488">1-DL35</f>
        <v>6.9999999999999951E-2</v>
      </c>
      <c r="DM36" s="31">
        <f t="shared" ref="DM36" si="489">1-DM35</f>
        <v>6.9999999999999951E-2</v>
      </c>
      <c r="DN36" s="31">
        <f t="shared" ref="DN36" si="490">1-DN35</f>
        <v>6.9999999999999951E-2</v>
      </c>
      <c r="DO36" s="31">
        <f t="shared" ref="DO36" si="491">1-DO35</f>
        <v>6.9999999999999951E-2</v>
      </c>
      <c r="DP36" s="31">
        <f t="shared" ref="DP36" si="492">1-DP35</f>
        <v>6.9999999999999951E-2</v>
      </c>
      <c r="DQ36" s="31">
        <f t="shared" ref="DQ36" si="493">1-DQ35</f>
        <v>6.9999999999999951E-2</v>
      </c>
      <c r="DR36" s="31">
        <f t="shared" ref="DR36" si="494">1-DR35</f>
        <v>6.9999999999999951E-2</v>
      </c>
      <c r="DS36" s="31">
        <f t="shared" ref="DS36" si="495">1-DS35</f>
        <v>6.9999999999999951E-2</v>
      </c>
      <c r="DT36" s="31">
        <f t="shared" ref="DT36" si="496">1-DT35</f>
        <v>6.9999999999999951E-2</v>
      </c>
      <c r="DU36" s="31">
        <f t="shared" ref="DU36:DV36" si="497">1-DU35</f>
        <v>6.9999999999999951E-2</v>
      </c>
      <c r="DV36" s="31">
        <f t="shared" si="497"/>
        <v>6.9999999999999951E-2</v>
      </c>
    </row>
    <row r="37" spans="5:126"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</row>
    <row r="38" spans="5:126">
      <c r="E38" s="1" t="s">
        <v>233</v>
      </c>
      <c r="F38" s="35">
        <v>0</v>
      </c>
      <c r="G38" s="35">
        <f>F42</f>
        <v>0</v>
      </c>
      <c r="H38" s="35">
        <f t="shared" ref="H38:BS38" si="498">G42</f>
        <v>0</v>
      </c>
      <c r="I38" s="35">
        <f t="shared" si="498"/>
        <v>0</v>
      </c>
      <c r="J38" s="35">
        <f t="shared" si="498"/>
        <v>0</v>
      </c>
      <c r="K38" s="35">
        <f t="shared" si="498"/>
        <v>0</v>
      </c>
      <c r="L38" s="35">
        <f t="shared" si="498"/>
        <v>0</v>
      </c>
      <c r="M38" s="35">
        <f t="shared" si="498"/>
        <v>0</v>
      </c>
      <c r="N38" s="35">
        <f t="shared" si="498"/>
        <v>0</v>
      </c>
      <c r="O38" s="35">
        <f t="shared" si="498"/>
        <v>0</v>
      </c>
      <c r="P38" s="35">
        <f t="shared" si="498"/>
        <v>0</v>
      </c>
      <c r="Q38" s="35">
        <f t="shared" si="498"/>
        <v>0</v>
      </c>
      <c r="R38" s="35">
        <f t="shared" si="498"/>
        <v>0</v>
      </c>
      <c r="S38" s="35">
        <f t="shared" si="498"/>
        <v>0</v>
      </c>
      <c r="T38" s="35">
        <f t="shared" si="498"/>
        <v>0</v>
      </c>
      <c r="U38" s="35">
        <f t="shared" si="498"/>
        <v>0</v>
      </c>
      <c r="V38" s="35">
        <f t="shared" si="498"/>
        <v>0</v>
      </c>
      <c r="W38" s="35">
        <f t="shared" si="498"/>
        <v>0</v>
      </c>
      <c r="X38" s="35">
        <f t="shared" si="498"/>
        <v>0</v>
      </c>
      <c r="Y38" s="35">
        <f t="shared" si="498"/>
        <v>0</v>
      </c>
      <c r="Z38" s="35">
        <f t="shared" si="498"/>
        <v>0</v>
      </c>
      <c r="AA38" s="35">
        <f t="shared" si="498"/>
        <v>0</v>
      </c>
      <c r="AB38" s="35">
        <f t="shared" si="498"/>
        <v>0</v>
      </c>
      <c r="AC38" s="35">
        <f t="shared" si="498"/>
        <v>0</v>
      </c>
      <c r="AD38" s="35">
        <f t="shared" si="498"/>
        <v>0</v>
      </c>
      <c r="AE38" s="35">
        <f t="shared" si="498"/>
        <v>0</v>
      </c>
      <c r="AF38" s="35">
        <f t="shared" si="498"/>
        <v>0</v>
      </c>
      <c r="AG38" s="35">
        <f t="shared" si="498"/>
        <v>0</v>
      </c>
      <c r="AH38" s="35">
        <f t="shared" si="498"/>
        <v>0</v>
      </c>
      <c r="AI38" s="35">
        <f t="shared" si="498"/>
        <v>0</v>
      </c>
      <c r="AJ38" s="35">
        <f t="shared" si="498"/>
        <v>0</v>
      </c>
      <c r="AK38" s="35">
        <f t="shared" si="498"/>
        <v>0</v>
      </c>
      <c r="AL38" s="35">
        <f t="shared" si="498"/>
        <v>0</v>
      </c>
      <c r="AM38" s="35">
        <f t="shared" si="498"/>
        <v>0</v>
      </c>
      <c r="AN38" s="35">
        <f t="shared" si="498"/>
        <v>0</v>
      </c>
      <c r="AO38" s="35">
        <f t="shared" si="498"/>
        <v>0</v>
      </c>
      <c r="AP38" s="35">
        <f t="shared" si="498"/>
        <v>0</v>
      </c>
      <c r="AQ38" s="35">
        <f t="shared" si="498"/>
        <v>0</v>
      </c>
      <c r="AR38" s="35">
        <f t="shared" si="498"/>
        <v>0</v>
      </c>
      <c r="AS38" s="35">
        <f t="shared" si="498"/>
        <v>0</v>
      </c>
      <c r="AT38" s="35">
        <f t="shared" si="498"/>
        <v>0</v>
      </c>
      <c r="AU38" s="35">
        <f t="shared" si="498"/>
        <v>0</v>
      </c>
      <c r="AV38" s="35">
        <f t="shared" si="498"/>
        <v>0</v>
      </c>
      <c r="AW38" s="35">
        <f t="shared" si="498"/>
        <v>0</v>
      </c>
      <c r="AX38" s="35">
        <f t="shared" si="498"/>
        <v>0</v>
      </c>
      <c r="AY38" s="35">
        <f t="shared" si="498"/>
        <v>0</v>
      </c>
      <c r="AZ38" s="35">
        <f t="shared" si="498"/>
        <v>0</v>
      </c>
      <c r="BA38" s="35">
        <f t="shared" si="498"/>
        <v>0</v>
      </c>
      <c r="BB38" s="35">
        <f t="shared" si="498"/>
        <v>0</v>
      </c>
      <c r="BC38" s="35">
        <f t="shared" si="498"/>
        <v>0</v>
      </c>
      <c r="BD38" s="35">
        <f t="shared" si="498"/>
        <v>0</v>
      </c>
      <c r="BE38" s="35">
        <f t="shared" si="498"/>
        <v>0</v>
      </c>
      <c r="BF38" s="35">
        <f t="shared" si="498"/>
        <v>0</v>
      </c>
      <c r="BG38" s="35">
        <f t="shared" si="498"/>
        <v>0</v>
      </c>
      <c r="BH38" s="35">
        <f t="shared" si="498"/>
        <v>0</v>
      </c>
      <c r="BI38" s="35">
        <f t="shared" si="498"/>
        <v>0</v>
      </c>
      <c r="BJ38" s="35">
        <f t="shared" si="498"/>
        <v>0</v>
      </c>
      <c r="BK38" s="35">
        <f t="shared" si="498"/>
        <v>0</v>
      </c>
      <c r="BL38" s="35">
        <f t="shared" si="498"/>
        <v>0</v>
      </c>
      <c r="BM38" s="35">
        <f t="shared" si="498"/>
        <v>0</v>
      </c>
      <c r="BN38" s="35">
        <f t="shared" si="498"/>
        <v>0</v>
      </c>
      <c r="BO38" s="35">
        <f t="shared" si="498"/>
        <v>0</v>
      </c>
      <c r="BP38" s="35">
        <f t="shared" si="498"/>
        <v>0</v>
      </c>
      <c r="BQ38" s="35">
        <f t="shared" si="498"/>
        <v>0</v>
      </c>
      <c r="BR38" s="35">
        <f t="shared" si="498"/>
        <v>0</v>
      </c>
      <c r="BS38" s="35">
        <f t="shared" si="498"/>
        <v>0</v>
      </c>
      <c r="BT38" s="35">
        <f t="shared" ref="BT38:DV38" si="499">BS42</f>
        <v>0</v>
      </c>
      <c r="BU38" s="35">
        <f t="shared" si="499"/>
        <v>0</v>
      </c>
      <c r="BV38" s="35">
        <f t="shared" si="499"/>
        <v>0</v>
      </c>
      <c r="BW38" s="35">
        <f t="shared" si="499"/>
        <v>0</v>
      </c>
      <c r="BX38" s="35">
        <f t="shared" si="499"/>
        <v>0</v>
      </c>
      <c r="BY38" s="35">
        <f t="shared" si="499"/>
        <v>0</v>
      </c>
      <c r="BZ38" s="35">
        <f t="shared" si="499"/>
        <v>0</v>
      </c>
      <c r="CA38" s="35">
        <f t="shared" si="499"/>
        <v>0</v>
      </c>
      <c r="CB38" s="35">
        <f t="shared" si="499"/>
        <v>0</v>
      </c>
      <c r="CC38" s="35">
        <f t="shared" si="499"/>
        <v>0</v>
      </c>
      <c r="CD38" s="35">
        <f t="shared" si="499"/>
        <v>0</v>
      </c>
      <c r="CE38" s="35">
        <f t="shared" si="499"/>
        <v>0</v>
      </c>
      <c r="CF38" s="35">
        <f t="shared" si="499"/>
        <v>0</v>
      </c>
      <c r="CG38" s="35">
        <f t="shared" si="499"/>
        <v>0</v>
      </c>
      <c r="CH38" s="35">
        <f t="shared" si="499"/>
        <v>0</v>
      </c>
      <c r="CI38" s="35">
        <f t="shared" si="499"/>
        <v>0</v>
      </c>
      <c r="CJ38" s="35">
        <f t="shared" si="499"/>
        <v>0</v>
      </c>
      <c r="CK38" s="35">
        <f t="shared" si="499"/>
        <v>0</v>
      </c>
      <c r="CL38" s="35">
        <f t="shared" si="499"/>
        <v>0</v>
      </c>
      <c r="CM38" s="35">
        <f t="shared" si="499"/>
        <v>0</v>
      </c>
      <c r="CN38" s="35">
        <f t="shared" si="499"/>
        <v>0</v>
      </c>
      <c r="CO38" s="35">
        <f t="shared" si="499"/>
        <v>0</v>
      </c>
      <c r="CP38" s="35">
        <f t="shared" si="499"/>
        <v>0</v>
      </c>
      <c r="CQ38" s="35">
        <f t="shared" si="499"/>
        <v>0</v>
      </c>
      <c r="CR38" s="35">
        <f t="shared" si="499"/>
        <v>0</v>
      </c>
      <c r="CS38" s="35">
        <f t="shared" si="499"/>
        <v>0</v>
      </c>
      <c r="CT38" s="35">
        <f t="shared" si="499"/>
        <v>0</v>
      </c>
      <c r="CU38" s="35">
        <f t="shared" si="499"/>
        <v>0</v>
      </c>
      <c r="CV38" s="35">
        <f t="shared" si="499"/>
        <v>0</v>
      </c>
      <c r="CW38" s="35">
        <f t="shared" si="499"/>
        <v>0</v>
      </c>
      <c r="CX38" s="35">
        <f t="shared" si="499"/>
        <v>0</v>
      </c>
      <c r="CY38" s="35">
        <f t="shared" si="499"/>
        <v>0</v>
      </c>
      <c r="CZ38" s="35">
        <f t="shared" si="499"/>
        <v>0</v>
      </c>
      <c r="DA38" s="35">
        <f t="shared" si="499"/>
        <v>0</v>
      </c>
      <c r="DB38" s="35">
        <f t="shared" si="499"/>
        <v>0</v>
      </c>
      <c r="DC38" s="35">
        <f t="shared" si="499"/>
        <v>0</v>
      </c>
      <c r="DD38" s="35">
        <f t="shared" si="499"/>
        <v>0</v>
      </c>
      <c r="DE38" s="35">
        <f t="shared" si="499"/>
        <v>0</v>
      </c>
      <c r="DF38" s="35">
        <f t="shared" si="499"/>
        <v>0</v>
      </c>
      <c r="DG38" s="35">
        <f t="shared" si="499"/>
        <v>0</v>
      </c>
      <c r="DH38" s="35">
        <f t="shared" si="499"/>
        <v>0</v>
      </c>
      <c r="DI38" s="35">
        <f t="shared" si="499"/>
        <v>0</v>
      </c>
      <c r="DJ38" s="35">
        <f t="shared" si="499"/>
        <v>0</v>
      </c>
      <c r="DK38" s="35">
        <f t="shared" si="499"/>
        <v>0</v>
      </c>
      <c r="DL38" s="35">
        <f t="shared" si="499"/>
        <v>0</v>
      </c>
      <c r="DM38" s="35">
        <f t="shared" si="499"/>
        <v>0</v>
      </c>
      <c r="DN38" s="35">
        <f t="shared" si="499"/>
        <v>0</v>
      </c>
      <c r="DO38" s="35">
        <f t="shared" si="499"/>
        <v>0</v>
      </c>
      <c r="DP38" s="35">
        <f t="shared" si="499"/>
        <v>0</v>
      </c>
      <c r="DQ38" s="35">
        <f t="shared" si="499"/>
        <v>0</v>
      </c>
      <c r="DR38" s="35">
        <f t="shared" si="499"/>
        <v>0</v>
      </c>
      <c r="DS38" s="35">
        <f t="shared" si="499"/>
        <v>0</v>
      </c>
      <c r="DT38" s="35">
        <f t="shared" si="499"/>
        <v>0</v>
      </c>
      <c r="DU38" s="35">
        <f t="shared" si="499"/>
        <v>0</v>
      </c>
      <c r="DV38" s="35">
        <f t="shared" si="499"/>
        <v>0</v>
      </c>
    </row>
    <row r="39" spans="5:126">
      <c r="E39" s="1" t="s">
        <v>234</v>
      </c>
      <c r="F39" s="35">
        <f>IF(F$8&lt;EOMONTH(Assumptions!$D$20,0),0,IF(Revenue!F$8=EOMONTH(Assumptions!$D$20,0),Assumptions!$H$14*Assumptions!$E$59,IF(F$8=EOMONTH(Assumptions!$D$20,1),Assumptions!$I$14*Assumptions!$E$59,IF((F38-F40)&lt;Assumptions!$I$59,MIN(Assumptions!$K$59,(Assumptions!$I$59-(Revenue!F38-Revenue!F40))),0))))</f>
        <v>0</v>
      </c>
      <c r="G39" s="35">
        <f>IF(G$8&lt;EOMONTH(Assumptions!$D$20,0),0,IF(Revenue!G$8=EOMONTH(Assumptions!$D$20,0),Assumptions!$H$14*Assumptions!$E$59,IF(G$8=EOMONTH(Assumptions!$D$20,1),Assumptions!$I$14*Assumptions!$E$59,IF((G38-G40)&lt;Assumptions!$I$59,MIN(Assumptions!$K$59,(Assumptions!$I$59-(Revenue!G38-Revenue!G40))),0))))</f>
        <v>0</v>
      </c>
      <c r="H39" s="35">
        <f>IF(H$8&lt;EOMONTH(Assumptions!$D$20,0),0,IF(Revenue!H$8=EOMONTH(Assumptions!$D$20,0),Assumptions!$H$14*Assumptions!$E$59,IF(H$8=EOMONTH(Assumptions!$D$20,1),Assumptions!$I$14*Assumptions!$E$59,IF((H38-H40)&lt;Assumptions!$I$59,MIN(Assumptions!$K$59,(Assumptions!$I$59-(Revenue!H38-Revenue!H40))),0))))</f>
        <v>0</v>
      </c>
      <c r="I39" s="35">
        <f>IF(I$8&lt;EOMONTH(Assumptions!$D$20,0),0,IF(Revenue!I$8=EOMONTH(Assumptions!$D$20,0),Assumptions!$H$14*Assumptions!$E$59,IF(I$8=EOMONTH(Assumptions!$D$20,1),Assumptions!$I$14*Assumptions!$E$59,IF((I38-I40)&lt;Assumptions!$I$59,MIN(Assumptions!$K$59,(Assumptions!$I$59-(Revenue!I38-Revenue!I40))),0))))</f>
        <v>0</v>
      </c>
      <c r="J39" s="35">
        <f>IF(J$8&lt;EOMONTH(Assumptions!$D$20,0),0,IF(Revenue!J$8=EOMONTH(Assumptions!$D$20,0),Assumptions!$H$14*Assumptions!$E$59,IF(J$8=EOMONTH(Assumptions!$D$20,1),Assumptions!$I$14*Assumptions!$E$59,IF((J38-J40)&lt;Assumptions!$I$59,MIN(Assumptions!$K$59,(Assumptions!$I$59-(Revenue!J38-Revenue!J40))),0))))</f>
        <v>0</v>
      </c>
      <c r="K39" s="35">
        <f>IF(K$8&lt;EOMONTH(Assumptions!$D$20,0),0,IF(Revenue!K$8=EOMONTH(Assumptions!$D$20,0),Assumptions!$H$14*Assumptions!$E$59,IF(K$8=EOMONTH(Assumptions!$D$20,1),Assumptions!$I$14*Assumptions!$E$59,IF((K38-K40)&lt;Assumptions!$I$59,MIN(Assumptions!$K$59,(Assumptions!$I$59-(Revenue!K38-Revenue!K40))),0))))</f>
        <v>0</v>
      </c>
      <c r="L39" s="35">
        <f>IF(L$8&lt;EOMONTH(Assumptions!$D$20,0),0,IF(Revenue!L$8=EOMONTH(Assumptions!$D$20,0),Assumptions!$H$14*Assumptions!$E$59,IF(L$8=EOMONTH(Assumptions!$D$20,1),Assumptions!$I$14*Assumptions!$E$59,IF((L38-L40)&lt;Assumptions!$I$59,MIN(Assumptions!$K$59,(Assumptions!$I$59-(Revenue!L38-Revenue!L40))),0))))</f>
        <v>0</v>
      </c>
      <c r="M39" s="35">
        <f>IF(M$8&lt;EOMONTH(Assumptions!$D$20,0),0,IF(Revenue!M$8=EOMONTH(Assumptions!$D$20,0),Assumptions!$H$14*Assumptions!$E$59,IF(M$8=EOMONTH(Assumptions!$D$20,1),Assumptions!$I$14*Assumptions!$E$59,IF((M38-M40)&lt;Assumptions!$I$59,MIN(Assumptions!$K$59,(Assumptions!$I$59-(Revenue!M38-Revenue!M40))),0))))</f>
        <v>0</v>
      </c>
      <c r="N39" s="35">
        <f>IF(N$8&lt;EOMONTH(Assumptions!$D$20,0),0,IF(Revenue!N$8=EOMONTH(Assumptions!$D$20,0),Assumptions!$H$14*Assumptions!$E$59,IF(N$8=EOMONTH(Assumptions!$D$20,1),Assumptions!$I$14*Assumptions!$E$59,IF((N38-N40)&lt;Assumptions!$I$59,MIN(Assumptions!$K$59,(Assumptions!$I$59-(Revenue!N38-Revenue!N40))),0))))</f>
        <v>0</v>
      </c>
      <c r="O39" s="35">
        <f>IF(O$8&lt;EOMONTH(Assumptions!$D$20,0),0,IF(Revenue!O$8=EOMONTH(Assumptions!$D$20,0),Assumptions!$H$14*Assumptions!$E$59,IF(O$8=EOMONTH(Assumptions!$D$20,1),Assumptions!$I$14*Assumptions!$E$59,IF((O38-O40)&lt;Assumptions!$I$59,MIN(Assumptions!$K$59,(Assumptions!$I$59-(Revenue!O38-Revenue!O40))),0))))</f>
        <v>0</v>
      </c>
      <c r="P39" s="35">
        <f>IF(P$8&lt;EOMONTH(Assumptions!$D$20,0),0,IF(Revenue!P$8=EOMONTH(Assumptions!$D$20,0),Assumptions!$H$14*Assumptions!$E$59,IF(P$8=EOMONTH(Assumptions!$D$20,1),Assumptions!$I$14*Assumptions!$E$59,IF((P38-P40)&lt;Assumptions!$I$59,MIN(Assumptions!$K$59,(Assumptions!$I$59-(Revenue!P38-Revenue!P40))),0))))</f>
        <v>0</v>
      </c>
      <c r="Q39" s="35">
        <f>IF(Q$8&lt;EOMONTH(Assumptions!$D$20,0),0,IF(Revenue!Q$8=EOMONTH(Assumptions!$D$20,0),Assumptions!$H$14*Assumptions!$E$59,IF(Q$8=EOMONTH(Assumptions!$D$20,1),Assumptions!$I$14*Assumptions!$E$59,IF((Q38-Q40)&lt;Assumptions!$I$59,MIN(Assumptions!$K$59,(Assumptions!$I$59-(Revenue!Q38-Revenue!Q40))),0))))</f>
        <v>0</v>
      </c>
      <c r="R39" s="35">
        <f>IF(R$8&lt;EOMONTH(Assumptions!$D$20,0),0,IF(Revenue!R$8=EOMONTH(Assumptions!$D$20,0),Assumptions!$H$14*Assumptions!$E$59,IF(R$8=EOMONTH(Assumptions!$D$20,1),Assumptions!$I$14*Assumptions!$E$59,IF((R38-R40)&lt;Assumptions!$I$59,MIN(Assumptions!$K$59,(Assumptions!$I$59-(Revenue!R38-Revenue!R40))),0))))</f>
        <v>0</v>
      </c>
      <c r="S39" s="35">
        <f>IF(S$8&lt;EOMONTH(Assumptions!$D$20,0),0,IF(Revenue!S$8=EOMONTH(Assumptions!$D$20,0),Assumptions!$H$14*Assumptions!$E$59,IF(S$8=EOMONTH(Assumptions!$D$20,1),Assumptions!$I$14*Assumptions!$E$59,IF((S38-S40)&lt;Assumptions!$I$59,MIN(Assumptions!$K$59,(Assumptions!$I$59-(Revenue!S38-Revenue!S40))),0))))</f>
        <v>0</v>
      </c>
      <c r="T39" s="35">
        <f>IF(T$8&lt;EOMONTH(Assumptions!$D$20,0),0,IF(Revenue!T$8=EOMONTH(Assumptions!$D$20,0),Assumptions!$H$14*Assumptions!$E$59,IF(T$8=EOMONTH(Assumptions!$D$20,1),Assumptions!$I$14*Assumptions!$E$59,IF((T38-T40)&lt;Assumptions!$I$59,MIN(Assumptions!$K$59,(Assumptions!$I$59-(Revenue!T38-Revenue!T40))),0))))</f>
        <v>0</v>
      </c>
      <c r="U39" s="35">
        <f>IF(U$8&lt;EOMONTH(Assumptions!$D$20,0),0,IF(Revenue!U$8=EOMONTH(Assumptions!$D$20,0),Assumptions!$H$14*Assumptions!$E$59,IF(U$8=EOMONTH(Assumptions!$D$20,1),Assumptions!$I$14*Assumptions!$E$59,IF((U38-U40)&lt;Assumptions!$I$59,MIN(Assumptions!$K$59,(Assumptions!$I$59-(Revenue!U38-Revenue!U40))),0))))</f>
        <v>0</v>
      </c>
      <c r="V39" s="35">
        <f>IF(V$8&lt;EOMONTH(Assumptions!$D$20,0),0,IF(Revenue!V$8=EOMONTH(Assumptions!$D$20,0),Assumptions!$H$14*Assumptions!$E$59,IF(V$8=EOMONTH(Assumptions!$D$20,1),Assumptions!$I$14*Assumptions!$E$59,IF((V38-V40)&lt;Assumptions!$I$59,MIN(Assumptions!$K$59,(Assumptions!$I$59-(Revenue!V38-Revenue!V40))),0))))</f>
        <v>0</v>
      </c>
      <c r="W39" s="35">
        <f>IF(W$8&lt;EOMONTH(Assumptions!$D$20,0),0,IF(Revenue!W$8=EOMONTH(Assumptions!$D$20,0),Assumptions!$H$14*Assumptions!$E$59,IF(W$8=EOMONTH(Assumptions!$D$20,1),Assumptions!$I$14*Assumptions!$E$59,IF((W38-W40)&lt;Assumptions!$I$59,MIN(Assumptions!$K$59,(Assumptions!$I$59-(Revenue!W38-Revenue!W40))),0))))</f>
        <v>0</v>
      </c>
      <c r="X39" s="35">
        <f>IF(X$8&lt;EOMONTH(Assumptions!$D$20,0),0,IF(Revenue!X$8=EOMONTH(Assumptions!$D$20,0),Assumptions!$H$14*Assumptions!$E$59,IF(X$8=EOMONTH(Assumptions!$D$20,1),Assumptions!$I$14*Assumptions!$E$59,IF((X38-X40)&lt;Assumptions!$I$59,MIN(Assumptions!$K$59,(Assumptions!$I$59-(Revenue!X38-Revenue!X40))),0))))</f>
        <v>0</v>
      </c>
      <c r="Y39" s="35">
        <f>IF(Y$8&lt;EOMONTH(Assumptions!$D$20,0),0,IF(Revenue!Y$8=EOMONTH(Assumptions!$D$20,0),Assumptions!$H$14*Assumptions!$E$59,IF(Y$8=EOMONTH(Assumptions!$D$20,1),Assumptions!$I$14*Assumptions!$E$59,IF((Y38-Y40)&lt;Assumptions!$I$59,MIN(Assumptions!$K$59,(Assumptions!$I$59-(Revenue!Y38-Revenue!Y40))),0))))</f>
        <v>0</v>
      </c>
      <c r="Z39" s="35">
        <f>IF(Z$8&lt;EOMONTH(Assumptions!$D$20,0),0,IF(Revenue!Z$8=EOMONTH(Assumptions!$D$20,0),Assumptions!$H$14*Assumptions!$E$59,IF(Z$8=EOMONTH(Assumptions!$D$20,1),Assumptions!$I$14*Assumptions!$E$59,IF((Z38-Z40)&lt;Assumptions!$I$59,MIN(Assumptions!$K$59,(Assumptions!$I$59-(Revenue!Z38-Revenue!Z40))),0))))</f>
        <v>0</v>
      </c>
      <c r="AA39" s="35">
        <f>IF(AA$8&lt;EOMONTH(Assumptions!$D$20,0),0,IF(Revenue!AA$8=EOMONTH(Assumptions!$D$20,0),Assumptions!$H$14*Assumptions!$E$59,IF(AA$8=EOMONTH(Assumptions!$D$20,1),Assumptions!$I$14*Assumptions!$E$59,IF((AA38-AA40)&lt;Assumptions!$I$59,MIN(Assumptions!$K$59,(Assumptions!$I$59-(Revenue!AA38-Revenue!AA40))),0))))</f>
        <v>0</v>
      </c>
      <c r="AB39" s="35">
        <f>IF(AB$8&lt;EOMONTH(Assumptions!$D$20,0),0,IF(Revenue!AB$8=EOMONTH(Assumptions!$D$20,0),Assumptions!$H$14*Assumptions!$E$59,IF(AB$8=EOMONTH(Assumptions!$D$20,1),Assumptions!$I$14*Assumptions!$E$59,IF((AB38-AB40)&lt;Assumptions!$I$59,MIN(Assumptions!$K$59,(Assumptions!$I$59-(Revenue!AB38-Revenue!AB40))),0))))</f>
        <v>0</v>
      </c>
      <c r="AC39" s="35">
        <f>IF(AC$8&lt;EOMONTH(Assumptions!$D$20,0),0,IF(Revenue!AC$8=EOMONTH(Assumptions!$D$20,0),Assumptions!$H$14*Assumptions!$E$59,IF(AC$8=EOMONTH(Assumptions!$D$20,1),Assumptions!$I$14*Assumptions!$E$59,IF((AC38-AC40)&lt;Assumptions!$I$59,MIN(Assumptions!$K$59,(Assumptions!$I$59-(Revenue!AC38-Revenue!AC40))),0))))</f>
        <v>0</v>
      </c>
      <c r="AD39" s="35">
        <f>IF(AD$8&lt;EOMONTH(Assumptions!$D$20,0),0,IF(Revenue!AD$8=EOMONTH(Assumptions!$D$20,0),Assumptions!$H$14*Assumptions!$E$59,IF(AD$8=EOMONTH(Assumptions!$D$20,1),Assumptions!$I$14*Assumptions!$E$59,IF((AD38-AD40)&lt;Assumptions!$I$59,MIN(Assumptions!$K$59,(Assumptions!$I$59-(Revenue!AD38-Revenue!AD40))),0))))</f>
        <v>0</v>
      </c>
      <c r="AE39" s="35">
        <f>IF(AE$8&lt;EOMONTH(Assumptions!$D$20,0),0,IF(Revenue!AE$8=EOMONTH(Assumptions!$D$20,0),Assumptions!$H$14*Assumptions!$E$59,IF(AE$8=EOMONTH(Assumptions!$D$20,1),Assumptions!$I$14*Assumptions!$E$59,IF((AE38-AE40)&lt;Assumptions!$I$59,MIN(Assumptions!$K$59,(Assumptions!$I$59-(Revenue!AE38-Revenue!AE40))),0))))</f>
        <v>0</v>
      </c>
      <c r="AF39" s="35">
        <f>IF(AF$8&lt;EOMONTH(Assumptions!$D$20,0),0,IF(Revenue!AF$8=EOMONTH(Assumptions!$D$20,0),Assumptions!$H$14*Assumptions!$E$59,IF(AF$8=EOMONTH(Assumptions!$D$20,1),Assumptions!$I$14*Assumptions!$E$59,IF((AF38-AF40)&lt;Assumptions!$I$59,MIN(Assumptions!$K$59,(Assumptions!$I$59-(Revenue!AF38-Revenue!AF40))),0))))</f>
        <v>0</v>
      </c>
      <c r="AG39" s="35">
        <f>IF(AG$8&lt;EOMONTH(Assumptions!$D$20,0),0,IF(Revenue!AG$8=EOMONTH(Assumptions!$D$20,0),Assumptions!$H$14*Assumptions!$E$59,IF(AG$8=EOMONTH(Assumptions!$D$20,1),Assumptions!$I$14*Assumptions!$E$59,IF((AG38-AG40)&lt;Assumptions!$I$59,MIN(Assumptions!$K$59,(Assumptions!$I$59-(Revenue!AG38-Revenue!AG40))),0))))</f>
        <v>0</v>
      </c>
      <c r="AH39" s="35">
        <f>IF(AH$8&lt;EOMONTH(Assumptions!$D$20,0),0,IF(Revenue!AH$8=EOMONTH(Assumptions!$D$20,0),Assumptions!$H$14*Assumptions!$E$59,IF(AH$8=EOMONTH(Assumptions!$D$20,1),Assumptions!$I$14*Assumptions!$E$59,IF((AH38-AH40)&lt;Assumptions!$I$59,MIN(Assumptions!$K$59,(Assumptions!$I$59-(Revenue!AH38-Revenue!AH40))),0))))</f>
        <v>0</v>
      </c>
      <c r="AI39" s="35">
        <f>IF(AI$8&lt;EOMONTH(Assumptions!$D$20,0),0,IF(Revenue!AI$8=EOMONTH(Assumptions!$D$20,0),Assumptions!$H$14*Assumptions!$E$59,IF(AI$8=EOMONTH(Assumptions!$D$20,1),Assumptions!$I$14*Assumptions!$E$59,IF((AI38-AI40)&lt;Assumptions!$I$59,MIN(Assumptions!$K$59,(Assumptions!$I$59-(Revenue!AI38-Revenue!AI40))),0))))</f>
        <v>0</v>
      </c>
      <c r="AJ39" s="35">
        <f>IF(AJ$8&lt;EOMONTH(Assumptions!$D$20,0),0,IF(Revenue!AJ$8=EOMONTH(Assumptions!$D$20,0),Assumptions!$H$14*Assumptions!$E$59,IF(AJ$8=EOMONTH(Assumptions!$D$20,1),Assumptions!$I$14*Assumptions!$E$59,IF((AJ38-AJ40)&lt;Assumptions!$I$59,MIN(Assumptions!$K$59,(Assumptions!$I$59-(Revenue!AJ38-Revenue!AJ40))),0))))</f>
        <v>0</v>
      </c>
      <c r="AK39" s="35">
        <f>IF(AK$8&lt;EOMONTH(Assumptions!$D$20,0),0,IF(Revenue!AK$8=EOMONTH(Assumptions!$D$20,0),Assumptions!$H$14*Assumptions!$E$59,IF(AK$8=EOMONTH(Assumptions!$D$20,1),Assumptions!$I$14*Assumptions!$E$59,IF((AK38-AK40)&lt;Assumptions!$I$59,MIN(Assumptions!$K$59,(Assumptions!$I$59-(Revenue!AK38-Revenue!AK40))),0))))</f>
        <v>0</v>
      </c>
      <c r="AL39" s="35">
        <f>IF(AL$8&lt;EOMONTH(Assumptions!$D$20,0),0,IF(Revenue!AL$8=EOMONTH(Assumptions!$D$20,0),Assumptions!$H$14*Assumptions!$E$59,IF(AL$8=EOMONTH(Assumptions!$D$20,1),Assumptions!$I$14*Assumptions!$E$59,IF((AL38-AL40)&lt;Assumptions!$I$59,MIN(Assumptions!$K$59,(Assumptions!$I$59-(Revenue!AL38-Revenue!AL40))),0))))</f>
        <v>0</v>
      </c>
      <c r="AM39" s="35">
        <f>IF(AM$8&lt;EOMONTH(Assumptions!$D$20,0),0,IF(Revenue!AM$8=EOMONTH(Assumptions!$D$20,0),Assumptions!$H$14*Assumptions!$E$59,IF(AM$8=EOMONTH(Assumptions!$D$20,1),Assumptions!$I$14*Assumptions!$E$59,IF((AM38-AM40)&lt;Assumptions!$I$59,MIN(Assumptions!$K$59,(Assumptions!$I$59-(Revenue!AM38-Revenue!AM40))),0))))</f>
        <v>0</v>
      </c>
      <c r="AN39" s="35">
        <f>IF(AN$8&lt;EOMONTH(Assumptions!$D$20,0),0,IF(Revenue!AN$8=EOMONTH(Assumptions!$D$20,0),Assumptions!$H$14*Assumptions!$E$59,IF(AN$8=EOMONTH(Assumptions!$D$20,1),Assumptions!$I$14*Assumptions!$E$59,IF((AN38-AN40)&lt;Assumptions!$I$59,MIN(Assumptions!$K$59,(Assumptions!$I$59-(Revenue!AN38-Revenue!AN40))),0))))</f>
        <v>0</v>
      </c>
      <c r="AO39" s="35">
        <f>IF(AO$8&lt;EOMONTH(Assumptions!$D$20,0),0,IF(Revenue!AO$8=EOMONTH(Assumptions!$D$20,0),Assumptions!$H$14*Assumptions!$E$59,IF(AO$8=EOMONTH(Assumptions!$D$20,1),Assumptions!$I$14*Assumptions!$E$59,IF((AO38-AO40)&lt;Assumptions!$I$59,MIN(Assumptions!$K$59,(Assumptions!$I$59-(Revenue!AO38-Revenue!AO40))),0))))</f>
        <v>0</v>
      </c>
      <c r="AP39" s="35">
        <f>IF(AP$8&lt;EOMONTH(Assumptions!$D$20,0),0,IF(Revenue!AP$8=EOMONTH(Assumptions!$D$20,0),Assumptions!$H$14*Assumptions!$E$59,IF(AP$8=EOMONTH(Assumptions!$D$20,1),Assumptions!$I$14*Assumptions!$E$59,IF((AP38-AP40)&lt;Assumptions!$I$59,MIN(Assumptions!$K$59,(Assumptions!$I$59-(Revenue!AP38-Revenue!AP40))),0))))</f>
        <v>0</v>
      </c>
      <c r="AQ39" s="35">
        <f>IF(AQ$8&lt;EOMONTH(Assumptions!$D$20,0),0,IF(Revenue!AQ$8=EOMONTH(Assumptions!$D$20,0),Assumptions!$H$14*Assumptions!$E$59,IF(AQ$8=EOMONTH(Assumptions!$D$20,1),Assumptions!$I$14*Assumptions!$E$59,IF((AQ38-AQ40)&lt;Assumptions!$I$59,MIN(Assumptions!$K$59,(Assumptions!$I$59-(Revenue!AQ38-Revenue!AQ40))),0))))</f>
        <v>0</v>
      </c>
      <c r="AR39" s="35">
        <f>IF(AR$8&lt;EOMONTH(Assumptions!$D$20,0),0,IF(Revenue!AR$8=EOMONTH(Assumptions!$D$20,0),Assumptions!$H$14*Assumptions!$E$59,IF(AR$8=EOMONTH(Assumptions!$D$20,1),Assumptions!$I$14*Assumptions!$E$59,IF((AR38-AR40)&lt;Assumptions!$I$59,MIN(Assumptions!$K$59,(Assumptions!$I$59-(Revenue!AR38-Revenue!AR40))),0))))</f>
        <v>0</v>
      </c>
      <c r="AS39" s="35">
        <f>IF(AS$8&lt;EOMONTH(Assumptions!$D$20,0),0,IF(Revenue!AS$8=EOMONTH(Assumptions!$D$20,0),Assumptions!$H$14*Assumptions!$E$59,IF(AS$8=EOMONTH(Assumptions!$D$20,1),Assumptions!$I$14*Assumptions!$E$59,IF((AS38-AS40)&lt;Assumptions!$I$59,MIN(Assumptions!$K$59,(Assumptions!$I$59-(Revenue!AS38-Revenue!AS40))),0))))</f>
        <v>0</v>
      </c>
      <c r="AT39" s="35">
        <f>IF(AT$8&lt;EOMONTH(Assumptions!$D$20,0),0,IF(Revenue!AT$8=EOMONTH(Assumptions!$D$20,0),Assumptions!$H$14*Assumptions!$E$59,IF(AT$8=EOMONTH(Assumptions!$D$20,1),Assumptions!$I$14*Assumptions!$E$59,IF((AT38-AT40)&lt;Assumptions!$I$59,MIN(Assumptions!$K$59,(Assumptions!$I$59-(Revenue!AT38-Revenue!AT40))),0))))</f>
        <v>0</v>
      </c>
      <c r="AU39" s="35">
        <f>IF(AU$8&lt;EOMONTH(Assumptions!$D$20,0),0,IF(Revenue!AU$8=EOMONTH(Assumptions!$D$20,0),Assumptions!$H$14*Assumptions!$E$59,IF(AU$8=EOMONTH(Assumptions!$D$20,1),Assumptions!$I$14*Assumptions!$E$59,IF((AU38-AU40)&lt;Assumptions!$I$59,MIN(Assumptions!$K$59,(Assumptions!$I$59-(Revenue!AU38-Revenue!AU40))),0))))</f>
        <v>0</v>
      </c>
      <c r="AV39" s="35">
        <f>IF(AV$8&lt;EOMONTH(Assumptions!$D$20,0),0,IF(Revenue!AV$8=EOMONTH(Assumptions!$D$20,0),Assumptions!$H$14*Assumptions!$E$59,IF(AV$8=EOMONTH(Assumptions!$D$20,1),Assumptions!$I$14*Assumptions!$E$59,IF((AV38-AV40)&lt;Assumptions!$I$59,MIN(Assumptions!$K$59,(Assumptions!$I$59-(Revenue!AV38-Revenue!AV40))),0))))</f>
        <v>0</v>
      </c>
      <c r="AW39" s="35">
        <f>IF(AW$8&lt;EOMONTH(Assumptions!$D$20,0),0,IF(Revenue!AW$8=EOMONTH(Assumptions!$D$20,0),Assumptions!$H$14*Assumptions!$E$59,IF(AW$8=EOMONTH(Assumptions!$D$20,1),Assumptions!$I$14*Assumptions!$E$59,IF((AW38-AW40)&lt;Assumptions!$I$59,MIN(Assumptions!$K$59,(Assumptions!$I$59-(Revenue!AW38-Revenue!AW40))),0))))</f>
        <v>0</v>
      </c>
      <c r="AX39" s="35">
        <f>IF(AX$8&lt;EOMONTH(Assumptions!$D$20,0),0,IF(Revenue!AX$8=EOMONTH(Assumptions!$D$20,0),Assumptions!$H$14*Assumptions!$E$59,IF(AX$8=EOMONTH(Assumptions!$D$20,1),Assumptions!$I$14*Assumptions!$E$59,IF((AX38-AX40)&lt;Assumptions!$I$59,MIN(Assumptions!$K$59,(Assumptions!$I$59-(Revenue!AX38-Revenue!AX40))),0))))</f>
        <v>0</v>
      </c>
      <c r="AY39" s="35">
        <f>IF(AY$8&lt;EOMONTH(Assumptions!$D$20,0),0,IF(Revenue!AY$8=EOMONTH(Assumptions!$D$20,0),Assumptions!$H$14*Assumptions!$E$59,IF(AY$8=EOMONTH(Assumptions!$D$20,1),Assumptions!$I$14*Assumptions!$E$59,IF((AY38-AY40)&lt;Assumptions!$I$59,MIN(Assumptions!$K$59,(Assumptions!$I$59-(Revenue!AY38-Revenue!AY40))),0))))</f>
        <v>0</v>
      </c>
      <c r="AZ39" s="35">
        <f>IF(AZ$8&lt;EOMONTH(Assumptions!$D$20,0),0,IF(Revenue!AZ$8=EOMONTH(Assumptions!$D$20,0),Assumptions!$H$14*Assumptions!$E$59,IF(AZ$8=EOMONTH(Assumptions!$D$20,1),Assumptions!$I$14*Assumptions!$E$59,IF((AZ38-AZ40)&lt;Assumptions!$I$59,MIN(Assumptions!$K$59,(Assumptions!$I$59-(Revenue!AZ38-Revenue!AZ40))),0))))</f>
        <v>0</v>
      </c>
      <c r="BA39" s="35">
        <f>IF(BA$8&lt;EOMONTH(Assumptions!$D$20,0),0,IF(Revenue!BA$8=EOMONTH(Assumptions!$D$20,0),Assumptions!$H$14*Assumptions!$E$59,IF(BA$8=EOMONTH(Assumptions!$D$20,1),Assumptions!$I$14*Assumptions!$E$59,IF((BA38-BA40)&lt;Assumptions!$I$59,MIN(Assumptions!$K$59,(Assumptions!$I$59-(Revenue!BA38-Revenue!BA40))),0))))</f>
        <v>0</v>
      </c>
      <c r="BB39" s="35">
        <f>IF(BB$8&lt;EOMONTH(Assumptions!$D$20,0),0,IF(Revenue!BB$8=EOMONTH(Assumptions!$D$20,0),Assumptions!$H$14*Assumptions!$E$59,IF(BB$8=EOMONTH(Assumptions!$D$20,1),Assumptions!$I$14*Assumptions!$E$59,IF((BB38-BB40)&lt;Assumptions!$I$59,MIN(Assumptions!$K$59,(Assumptions!$I$59-(Revenue!BB38-Revenue!BB40))),0))))</f>
        <v>0</v>
      </c>
      <c r="BC39" s="35">
        <f>IF(BC$8&lt;EOMONTH(Assumptions!$D$20,0),0,IF(Revenue!BC$8=EOMONTH(Assumptions!$D$20,0),Assumptions!$H$14*Assumptions!$E$59,IF(BC$8=EOMONTH(Assumptions!$D$20,1),Assumptions!$I$14*Assumptions!$E$59,IF((BC38-BC40)&lt;Assumptions!$I$59,MIN(Assumptions!$K$59,(Assumptions!$I$59-(Revenue!BC38-Revenue!BC40))),0))))</f>
        <v>0</v>
      </c>
      <c r="BD39" s="35">
        <f>IF(BD$8&lt;EOMONTH(Assumptions!$D$20,0),0,IF(Revenue!BD$8=EOMONTH(Assumptions!$D$20,0),Assumptions!$H$14*Assumptions!$E$59,IF(BD$8=EOMONTH(Assumptions!$D$20,1),Assumptions!$I$14*Assumptions!$E$59,IF((BD38-BD40)&lt;Assumptions!$I$59,MIN(Assumptions!$K$59,(Assumptions!$I$59-(Revenue!BD38-Revenue!BD40))),0))))</f>
        <v>0</v>
      </c>
      <c r="BE39" s="35">
        <f>IF(BE$8&lt;EOMONTH(Assumptions!$D$20,0),0,IF(Revenue!BE$8=EOMONTH(Assumptions!$D$20,0),Assumptions!$H$14*Assumptions!$E$59,IF(BE$8=EOMONTH(Assumptions!$D$20,1),Assumptions!$I$14*Assumptions!$E$59,IF((BE38-BE40)&lt;Assumptions!$I$59,MIN(Assumptions!$K$59,(Assumptions!$I$59-(Revenue!BE38-Revenue!BE40))),0))))</f>
        <v>0</v>
      </c>
      <c r="BF39" s="35">
        <f>IF(BF$8&lt;EOMONTH(Assumptions!$D$20,0),0,IF(Revenue!BF$8=EOMONTH(Assumptions!$D$20,0),Assumptions!$H$14*Assumptions!$E$59,IF(BF$8=EOMONTH(Assumptions!$D$20,1),Assumptions!$I$14*Assumptions!$E$59,IF((BF38-BF40)&lt;Assumptions!$I$59,MIN(Assumptions!$K$59,(Assumptions!$I$59-(Revenue!BF38-Revenue!BF40))),0))))</f>
        <v>0</v>
      </c>
      <c r="BG39" s="35">
        <f>IF(BG$8&lt;EOMONTH(Assumptions!$D$20,0),0,IF(Revenue!BG$8=EOMONTH(Assumptions!$D$20,0),Assumptions!$H$14*Assumptions!$E$59,IF(BG$8=EOMONTH(Assumptions!$D$20,1),Assumptions!$I$14*Assumptions!$E$59,IF((BG38-BG40)&lt;Assumptions!$I$59,MIN(Assumptions!$K$59,(Assumptions!$I$59-(Revenue!BG38-Revenue!BG40))),0))))</f>
        <v>0</v>
      </c>
      <c r="BH39" s="35">
        <f>IF(BH$8&lt;EOMONTH(Assumptions!$D$20,0),0,IF(Revenue!BH$8=EOMONTH(Assumptions!$D$20,0),Assumptions!$H$14*Assumptions!$E$59,IF(BH$8=EOMONTH(Assumptions!$D$20,1),Assumptions!$I$14*Assumptions!$E$59,IF((BH38-BH40)&lt;Assumptions!$I$59,MIN(Assumptions!$K$59,(Assumptions!$I$59-(Revenue!BH38-Revenue!BH40))),0))))</f>
        <v>0</v>
      </c>
      <c r="BI39" s="35">
        <f>IF(BI$8&lt;EOMONTH(Assumptions!$D$20,0),0,IF(Revenue!BI$8=EOMONTH(Assumptions!$D$20,0),Assumptions!$H$14*Assumptions!$E$59,IF(BI$8=EOMONTH(Assumptions!$D$20,1),Assumptions!$I$14*Assumptions!$E$59,IF((BI38-BI40)&lt;Assumptions!$I$59,MIN(Assumptions!$K$59,(Assumptions!$I$59-(Revenue!BI38-Revenue!BI40))),0))))</f>
        <v>0</v>
      </c>
      <c r="BJ39" s="35">
        <f>IF(BJ$8&lt;EOMONTH(Assumptions!$D$20,0),0,IF(Revenue!BJ$8=EOMONTH(Assumptions!$D$20,0),Assumptions!$H$14*Assumptions!$E$59,IF(BJ$8=EOMONTH(Assumptions!$D$20,1),Assumptions!$I$14*Assumptions!$E$59,IF((BJ38-BJ40)&lt;Assumptions!$I$59,MIN(Assumptions!$K$59,(Assumptions!$I$59-(Revenue!BJ38-Revenue!BJ40))),0))))</f>
        <v>0</v>
      </c>
      <c r="BK39" s="35">
        <f>IF(BK$8&lt;EOMONTH(Assumptions!$D$20,0),0,IF(Revenue!BK$8=EOMONTH(Assumptions!$D$20,0),Assumptions!$H$14*Assumptions!$E$59,IF(BK$8=EOMONTH(Assumptions!$D$20,1),Assumptions!$I$14*Assumptions!$E$59,IF((BK38-BK40)&lt;Assumptions!$I$59,MIN(Assumptions!$K$59,(Assumptions!$I$59-(Revenue!BK38-Revenue!BK40))),0))))</f>
        <v>0</v>
      </c>
      <c r="BL39" s="35">
        <f>IF(BL$8&lt;EOMONTH(Assumptions!$D$20,0),0,IF(Revenue!BL$8=EOMONTH(Assumptions!$D$20,0),Assumptions!$H$14*Assumptions!$E$59,IF(BL$8=EOMONTH(Assumptions!$D$20,1),Assumptions!$I$14*Assumptions!$E$59,IF((BL38-BL40)&lt;Assumptions!$I$59,MIN(Assumptions!$K$59,(Assumptions!$I$59-(Revenue!BL38-Revenue!BL40))),0))))</f>
        <v>0</v>
      </c>
      <c r="BM39" s="35">
        <f>IF(BM$8&lt;EOMONTH(Assumptions!$D$20,0),0,IF(Revenue!BM$8=EOMONTH(Assumptions!$D$20,0),Assumptions!$H$14*Assumptions!$E$59,IF(BM$8=EOMONTH(Assumptions!$D$20,1),Assumptions!$I$14*Assumptions!$E$59,IF((BM38-BM40)&lt;Assumptions!$I$59,MIN(Assumptions!$K$59,(Assumptions!$I$59-(Revenue!BM38-Revenue!BM40))),0))))</f>
        <v>0</v>
      </c>
      <c r="BN39" s="35">
        <f>IF(BN$8&lt;EOMONTH(Assumptions!$D$20,0),0,IF(Revenue!BN$8=EOMONTH(Assumptions!$D$20,0),Assumptions!$H$14*Assumptions!$E$59,IF(BN$8=EOMONTH(Assumptions!$D$20,1),Assumptions!$I$14*Assumptions!$E$59,IF((BN38-BN40)&lt;Assumptions!$I$59,MIN(Assumptions!$K$59,(Assumptions!$I$59-(Revenue!BN38-Revenue!BN40))),0))))</f>
        <v>0</v>
      </c>
      <c r="BO39" s="35">
        <f>IF(BO$8&lt;EOMONTH(Assumptions!$D$20,0),0,IF(Revenue!BO$8=EOMONTH(Assumptions!$D$20,0),Assumptions!$H$14*Assumptions!$E$59,IF(BO$8=EOMONTH(Assumptions!$D$20,1),Assumptions!$I$14*Assumptions!$E$59,IF((BO38-BO40)&lt;Assumptions!$I$59,MIN(Assumptions!$K$59,(Assumptions!$I$59-(Revenue!BO38-Revenue!BO40))),0))))</f>
        <v>0</v>
      </c>
      <c r="BP39" s="35">
        <f>IF(BP$8&lt;EOMONTH(Assumptions!$D$20,0),0,IF(Revenue!BP$8=EOMONTH(Assumptions!$D$20,0),Assumptions!$H$14*Assumptions!$E$59,IF(BP$8=EOMONTH(Assumptions!$D$20,1),Assumptions!$I$14*Assumptions!$E$59,IF((BP38-BP40)&lt;Assumptions!$I$59,MIN(Assumptions!$K$59,(Assumptions!$I$59-(Revenue!BP38-Revenue!BP40))),0))))</f>
        <v>0</v>
      </c>
      <c r="BQ39" s="35">
        <f>IF(BQ$8&lt;EOMONTH(Assumptions!$D$20,0),0,IF(Revenue!BQ$8=EOMONTH(Assumptions!$D$20,0),Assumptions!$H$14*Assumptions!$E$59,IF(BQ$8=EOMONTH(Assumptions!$D$20,1),Assumptions!$I$14*Assumptions!$E$59,IF((BQ38-BQ40)&lt;Assumptions!$I$59,MIN(Assumptions!$K$59,(Assumptions!$I$59-(Revenue!BQ38-Revenue!BQ40))),0))))</f>
        <v>0</v>
      </c>
      <c r="BR39" s="35">
        <f>IF(BR$8&lt;EOMONTH(Assumptions!$D$20,0),0,IF(Revenue!BR$8=EOMONTH(Assumptions!$D$20,0),Assumptions!$H$14*Assumptions!$E$59,IF(BR$8=EOMONTH(Assumptions!$D$20,1),Assumptions!$I$14*Assumptions!$E$59,IF((BR38-BR40)&lt;Assumptions!$I$59,MIN(Assumptions!$K$59,(Assumptions!$I$59-(Revenue!BR38-Revenue!BR40))),0))))</f>
        <v>0</v>
      </c>
      <c r="BS39" s="35">
        <f>IF(BS$8&lt;EOMONTH(Assumptions!$D$20,0),0,IF(Revenue!BS$8=EOMONTH(Assumptions!$D$20,0),Assumptions!$H$14*Assumptions!$E$59,IF(BS$8=EOMONTH(Assumptions!$D$20,1),Assumptions!$I$14*Assumptions!$E$59,IF((BS38-BS40)&lt;Assumptions!$I$59,MIN(Assumptions!$K$59,(Assumptions!$I$59-(Revenue!BS38-Revenue!BS40))),0))))</f>
        <v>0</v>
      </c>
      <c r="BT39" s="35">
        <f>IF(BT$8&lt;EOMONTH(Assumptions!$D$20,0),0,IF(Revenue!BT$8=EOMONTH(Assumptions!$D$20,0),Assumptions!$H$14*Assumptions!$E$59,IF(BT$8=EOMONTH(Assumptions!$D$20,1),Assumptions!$I$14*Assumptions!$E$59,IF((BT38-BT40)&lt;Assumptions!$I$59,MIN(Assumptions!$K$59,(Assumptions!$I$59-(Revenue!BT38-Revenue!BT40))),0))))</f>
        <v>0</v>
      </c>
      <c r="BU39" s="35">
        <f>IF(BU$8&lt;EOMONTH(Assumptions!$D$20,0),0,IF(Revenue!BU$8=EOMONTH(Assumptions!$D$20,0),Assumptions!$H$14*Assumptions!$E$59,IF(BU$8=EOMONTH(Assumptions!$D$20,1),Assumptions!$I$14*Assumptions!$E$59,IF((BU38-BU40)&lt;Assumptions!$I$59,MIN(Assumptions!$K$59,(Assumptions!$I$59-(Revenue!BU38-Revenue!BU40))),0))))</f>
        <v>0</v>
      </c>
      <c r="BV39" s="35">
        <f>IF(BV$8&lt;EOMONTH(Assumptions!$D$20,0),0,IF(Revenue!BV$8=EOMONTH(Assumptions!$D$20,0),Assumptions!$H$14*Assumptions!$E$59,IF(BV$8=EOMONTH(Assumptions!$D$20,1),Assumptions!$I$14*Assumptions!$E$59,IF((BV38-BV40)&lt;Assumptions!$I$59,MIN(Assumptions!$K$59,(Assumptions!$I$59-(Revenue!BV38-Revenue!BV40))),0))))</f>
        <v>0</v>
      </c>
      <c r="BW39" s="35">
        <f>IF(BW$8&lt;EOMONTH(Assumptions!$D$20,0),0,IF(Revenue!BW$8=EOMONTH(Assumptions!$D$20,0),Assumptions!$H$14*Assumptions!$E$59,IF(BW$8=EOMONTH(Assumptions!$D$20,1),Assumptions!$I$14*Assumptions!$E$59,IF((BW38-BW40)&lt;Assumptions!$I$59,MIN(Assumptions!$K$59,(Assumptions!$I$59-(Revenue!BW38-Revenue!BW40))),0))))</f>
        <v>0</v>
      </c>
      <c r="BX39" s="35">
        <f>IF(BX$8&lt;EOMONTH(Assumptions!$D$20,0),0,IF(Revenue!BX$8=EOMONTH(Assumptions!$D$20,0),Assumptions!$H$14*Assumptions!$E$59,IF(BX$8=EOMONTH(Assumptions!$D$20,1),Assumptions!$I$14*Assumptions!$E$59,IF((BX38-BX40)&lt;Assumptions!$I$59,MIN(Assumptions!$K$59,(Assumptions!$I$59-(Revenue!BX38-Revenue!BX40))),0))))</f>
        <v>0</v>
      </c>
      <c r="BY39" s="35">
        <f>IF(BY$8&lt;EOMONTH(Assumptions!$D$20,0),0,IF(Revenue!BY$8=EOMONTH(Assumptions!$D$20,0),Assumptions!$H$14*Assumptions!$E$59,IF(BY$8=EOMONTH(Assumptions!$D$20,1),Assumptions!$I$14*Assumptions!$E$59,IF((BY38-BY40)&lt;Assumptions!$I$59,MIN(Assumptions!$K$59,(Assumptions!$I$59-(Revenue!BY38-Revenue!BY40))),0))))</f>
        <v>0</v>
      </c>
      <c r="BZ39" s="35">
        <f>IF(BZ$8&lt;EOMONTH(Assumptions!$D$20,0),0,IF(Revenue!BZ$8=EOMONTH(Assumptions!$D$20,0),Assumptions!$H$14*Assumptions!$E$59,IF(BZ$8=EOMONTH(Assumptions!$D$20,1),Assumptions!$I$14*Assumptions!$E$59,IF((BZ38-BZ40)&lt;Assumptions!$I$59,MIN(Assumptions!$K$59,(Assumptions!$I$59-(Revenue!BZ38-Revenue!BZ40))),0))))</f>
        <v>0</v>
      </c>
      <c r="CA39" s="35">
        <f>IF(CA$8&lt;EOMONTH(Assumptions!$D$20,0),0,IF(Revenue!CA$8=EOMONTH(Assumptions!$D$20,0),Assumptions!$H$14*Assumptions!$E$59,IF(CA$8=EOMONTH(Assumptions!$D$20,1),Assumptions!$I$14*Assumptions!$E$59,IF((CA38-CA40)&lt;Assumptions!$I$59,MIN(Assumptions!$K$59,(Assumptions!$I$59-(Revenue!CA38-Revenue!CA40))),0))))</f>
        <v>0</v>
      </c>
      <c r="CB39" s="35">
        <f>IF(CB$8&lt;EOMONTH(Assumptions!$D$20,0),0,IF(Revenue!CB$8=EOMONTH(Assumptions!$D$20,0),Assumptions!$H$14*Assumptions!$E$59,IF(CB$8=EOMONTH(Assumptions!$D$20,1),Assumptions!$I$14*Assumptions!$E$59,IF((CB38-CB40)&lt;Assumptions!$I$59,MIN(Assumptions!$K$59,(Assumptions!$I$59-(Revenue!CB38-Revenue!CB40))),0))))</f>
        <v>0</v>
      </c>
      <c r="CC39" s="35">
        <f>IF(CC$8&lt;EOMONTH(Assumptions!$D$20,0),0,IF(Revenue!CC$8=EOMONTH(Assumptions!$D$20,0),Assumptions!$H$14*Assumptions!$E$59,IF(CC$8=EOMONTH(Assumptions!$D$20,1),Assumptions!$I$14*Assumptions!$E$59,IF((CC38-CC40)&lt;Assumptions!$I$59,MIN(Assumptions!$K$59,(Assumptions!$I$59-(Revenue!CC38-Revenue!CC40))),0))))</f>
        <v>0</v>
      </c>
      <c r="CD39" s="35">
        <f>IF(CD$8&lt;EOMONTH(Assumptions!$D$20,0),0,IF(Revenue!CD$8=EOMONTH(Assumptions!$D$20,0),Assumptions!$H$14*Assumptions!$E$59,IF(CD$8=EOMONTH(Assumptions!$D$20,1),Assumptions!$I$14*Assumptions!$E$59,IF((CD38-CD40)&lt;Assumptions!$I$59,MIN(Assumptions!$K$59,(Assumptions!$I$59-(Revenue!CD38-Revenue!CD40))),0))))</f>
        <v>0</v>
      </c>
      <c r="CE39" s="35">
        <f>IF(CE$8&lt;EOMONTH(Assumptions!$D$20,0),0,IF(Revenue!CE$8=EOMONTH(Assumptions!$D$20,0),Assumptions!$H$14*Assumptions!$E$59,IF(CE$8=EOMONTH(Assumptions!$D$20,1),Assumptions!$I$14*Assumptions!$E$59,IF((CE38-CE40)&lt;Assumptions!$I$59,MIN(Assumptions!$K$59,(Assumptions!$I$59-(Revenue!CE38-Revenue!CE40))),0))))</f>
        <v>0</v>
      </c>
      <c r="CF39" s="35">
        <f>IF(CF$8&lt;EOMONTH(Assumptions!$D$20,0),0,IF(Revenue!CF$8=EOMONTH(Assumptions!$D$20,0),Assumptions!$H$14*Assumptions!$E$59,IF(CF$8=EOMONTH(Assumptions!$D$20,1),Assumptions!$I$14*Assumptions!$E$59,IF((CF38-CF40)&lt;Assumptions!$I$59,MIN(Assumptions!$K$59,(Assumptions!$I$59-(Revenue!CF38-Revenue!CF40))),0))))</f>
        <v>0</v>
      </c>
      <c r="CG39" s="35">
        <f>IF(CG$8&lt;EOMONTH(Assumptions!$D$20,0),0,IF(Revenue!CG$8=EOMONTH(Assumptions!$D$20,0),Assumptions!$H$14*Assumptions!$E$59,IF(CG$8=EOMONTH(Assumptions!$D$20,1),Assumptions!$I$14*Assumptions!$E$59,IF((CG38-CG40)&lt;Assumptions!$I$59,MIN(Assumptions!$K$59,(Assumptions!$I$59-(Revenue!CG38-Revenue!CG40))),0))))</f>
        <v>0</v>
      </c>
      <c r="CH39" s="35">
        <f>IF(CH$8&lt;EOMONTH(Assumptions!$D$20,0),0,IF(Revenue!CH$8=EOMONTH(Assumptions!$D$20,0),Assumptions!$H$14*Assumptions!$E$59,IF(CH$8=EOMONTH(Assumptions!$D$20,1),Assumptions!$I$14*Assumptions!$E$59,IF((CH38-CH40)&lt;Assumptions!$I$59,MIN(Assumptions!$K$59,(Assumptions!$I$59-(Revenue!CH38-Revenue!CH40))),0))))</f>
        <v>0</v>
      </c>
      <c r="CI39" s="35">
        <f>IF(CI$8&lt;EOMONTH(Assumptions!$D$20,0),0,IF(Revenue!CI$8=EOMONTH(Assumptions!$D$20,0),Assumptions!$H$14*Assumptions!$E$59,IF(CI$8=EOMONTH(Assumptions!$D$20,1),Assumptions!$I$14*Assumptions!$E$59,IF((CI38-CI40)&lt;Assumptions!$I$59,MIN(Assumptions!$K$59,(Assumptions!$I$59-(Revenue!CI38-Revenue!CI40))),0))))</f>
        <v>0</v>
      </c>
      <c r="CJ39" s="35">
        <f>IF(CJ$8&lt;EOMONTH(Assumptions!$D$20,0),0,IF(Revenue!CJ$8=EOMONTH(Assumptions!$D$20,0),Assumptions!$H$14*Assumptions!$E$59,IF(CJ$8=EOMONTH(Assumptions!$D$20,1),Assumptions!$I$14*Assumptions!$E$59,IF((CJ38-CJ40)&lt;Assumptions!$I$59,MIN(Assumptions!$K$59,(Assumptions!$I$59-(Revenue!CJ38-Revenue!CJ40))),0))))</f>
        <v>0</v>
      </c>
      <c r="CK39" s="35">
        <f>IF(CK$8&lt;EOMONTH(Assumptions!$D$20,0),0,IF(Revenue!CK$8=EOMONTH(Assumptions!$D$20,0),Assumptions!$H$14*Assumptions!$E$59,IF(CK$8=EOMONTH(Assumptions!$D$20,1),Assumptions!$I$14*Assumptions!$E$59,IF((CK38-CK40)&lt;Assumptions!$I$59,MIN(Assumptions!$K$59,(Assumptions!$I$59-(Revenue!CK38-Revenue!CK40))),0))))</f>
        <v>0</v>
      </c>
      <c r="CL39" s="35">
        <f>IF(CL$8&lt;EOMONTH(Assumptions!$D$20,0),0,IF(Revenue!CL$8=EOMONTH(Assumptions!$D$20,0),Assumptions!$H$14*Assumptions!$E$59,IF(CL$8=EOMONTH(Assumptions!$D$20,1),Assumptions!$I$14*Assumptions!$E$59,IF((CL38-CL40)&lt;Assumptions!$I$59,MIN(Assumptions!$K$59,(Assumptions!$I$59-(Revenue!CL38-Revenue!CL40))),0))))</f>
        <v>0</v>
      </c>
      <c r="CM39" s="35">
        <f>IF(CM$8&lt;EOMONTH(Assumptions!$D$20,0),0,IF(Revenue!CM$8=EOMONTH(Assumptions!$D$20,0),Assumptions!$H$14*Assumptions!$E$59,IF(CM$8=EOMONTH(Assumptions!$D$20,1),Assumptions!$I$14*Assumptions!$E$59,IF((CM38-CM40)&lt;Assumptions!$I$59,MIN(Assumptions!$K$59,(Assumptions!$I$59-(Revenue!CM38-Revenue!CM40))),0))))</f>
        <v>0</v>
      </c>
      <c r="CN39" s="35">
        <f>IF(CN$8&lt;EOMONTH(Assumptions!$D$20,0),0,IF(Revenue!CN$8=EOMONTH(Assumptions!$D$20,0),Assumptions!$H$14*Assumptions!$E$59,IF(CN$8=EOMONTH(Assumptions!$D$20,1),Assumptions!$I$14*Assumptions!$E$59,IF((CN38-CN40)&lt;Assumptions!$I$59,MIN(Assumptions!$K$59,(Assumptions!$I$59-(Revenue!CN38-Revenue!CN40))),0))))</f>
        <v>0</v>
      </c>
      <c r="CO39" s="35">
        <f>IF(CO$8&lt;EOMONTH(Assumptions!$D$20,0),0,IF(Revenue!CO$8=EOMONTH(Assumptions!$D$20,0),Assumptions!$H$14*Assumptions!$E$59,IF(CO$8=EOMONTH(Assumptions!$D$20,1),Assumptions!$I$14*Assumptions!$E$59,IF((CO38-CO40)&lt;Assumptions!$I$59,MIN(Assumptions!$K$59,(Assumptions!$I$59-(Revenue!CO38-Revenue!CO40))),0))))</f>
        <v>0</v>
      </c>
      <c r="CP39" s="35">
        <f>IF(CP$8&lt;EOMONTH(Assumptions!$D$20,0),0,IF(Revenue!CP$8=EOMONTH(Assumptions!$D$20,0),Assumptions!$H$14*Assumptions!$E$59,IF(CP$8=EOMONTH(Assumptions!$D$20,1),Assumptions!$I$14*Assumptions!$E$59,IF((CP38-CP40)&lt;Assumptions!$I$59,MIN(Assumptions!$K$59,(Assumptions!$I$59-(Revenue!CP38-Revenue!CP40))),0))))</f>
        <v>0</v>
      </c>
      <c r="CQ39" s="35">
        <f>IF(CQ$8&lt;EOMONTH(Assumptions!$D$20,0),0,IF(Revenue!CQ$8=EOMONTH(Assumptions!$D$20,0),Assumptions!$H$14*Assumptions!$E$59,IF(CQ$8=EOMONTH(Assumptions!$D$20,1),Assumptions!$I$14*Assumptions!$E$59,IF((CQ38-CQ40)&lt;Assumptions!$I$59,MIN(Assumptions!$K$59,(Assumptions!$I$59-(Revenue!CQ38-Revenue!CQ40))),0))))</f>
        <v>0</v>
      </c>
      <c r="CR39" s="35">
        <f>IF(CR$8&lt;EOMONTH(Assumptions!$D$20,0),0,IF(Revenue!CR$8=EOMONTH(Assumptions!$D$20,0),Assumptions!$H$14*Assumptions!$E$59,IF(CR$8=EOMONTH(Assumptions!$D$20,1),Assumptions!$I$14*Assumptions!$E$59,IF((CR38-CR40)&lt;Assumptions!$I$59,MIN(Assumptions!$K$59,(Assumptions!$I$59-(Revenue!CR38-Revenue!CR40))),0))))</f>
        <v>0</v>
      </c>
      <c r="CS39" s="35">
        <f>IF(CS$8&lt;EOMONTH(Assumptions!$D$20,0),0,IF(Revenue!CS$8=EOMONTH(Assumptions!$D$20,0),Assumptions!$H$14*Assumptions!$E$59,IF(CS$8=EOMONTH(Assumptions!$D$20,1),Assumptions!$I$14*Assumptions!$E$59,IF((CS38-CS40)&lt;Assumptions!$I$59,MIN(Assumptions!$K$59,(Assumptions!$I$59-(Revenue!CS38-Revenue!CS40))),0))))</f>
        <v>0</v>
      </c>
      <c r="CT39" s="35">
        <f>IF(CT$8&lt;EOMONTH(Assumptions!$D$20,0),0,IF(Revenue!CT$8=EOMONTH(Assumptions!$D$20,0),Assumptions!$H$14*Assumptions!$E$59,IF(CT$8=EOMONTH(Assumptions!$D$20,1),Assumptions!$I$14*Assumptions!$E$59,IF((CT38-CT40)&lt;Assumptions!$I$59,MIN(Assumptions!$K$59,(Assumptions!$I$59-(Revenue!CT38-Revenue!CT40))),0))))</f>
        <v>0</v>
      </c>
      <c r="CU39" s="35">
        <f>IF(CU$8&lt;EOMONTH(Assumptions!$D$20,0),0,IF(Revenue!CU$8=EOMONTH(Assumptions!$D$20,0),Assumptions!$H$14*Assumptions!$E$59,IF(CU$8=EOMONTH(Assumptions!$D$20,1),Assumptions!$I$14*Assumptions!$E$59,IF((CU38-CU40)&lt;Assumptions!$I$59,MIN(Assumptions!$K$59,(Assumptions!$I$59-(Revenue!CU38-Revenue!CU40))),0))))</f>
        <v>0</v>
      </c>
      <c r="CV39" s="35">
        <f>IF(CV$8&lt;EOMONTH(Assumptions!$D$20,0),0,IF(Revenue!CV$8=EOMONTH(Assumptions!$D$20,0),Assumptions!$H$14*Assumptions!$E$59,IF(CV$8=EOMONTH(Assumptions!$D$20,1),Assumptions!$I$14*Assumptions!$E$59,IF((CV38-CV40)&lt;Assumptions!$I$59,MIN(Assumptions!$K$59,(Assumptions!$I$59-(Revenue!CV38-Revenue!CV40))),0))))</f>
        <v>0</v>
      </c>
      <c r="CW39" s="35">
        <f>IF(CW$8&lt;EOMONTH(Assumptions!$D$20,0),0,IF(Revenue!CW$8=EOMONTH(Assumptions!$D$20,0),Assumptions!$H$14*Assumptions!$E$59,IF(CW$8=EOMONTH(Assumptions!$D$20,1),Assumptions!$I$14*Assumptions!$E$59,IF((CW38-CW40)&lt;Assumptions!$I$59,MIN(Assumptions!$K$59,(Assumptions!$I$59-(Revenue!CW38-Revenue!CW40))),0))))</f>
        <v>0</v>
      </c>
      <c r="CX39" s="35">
        <f>IF(CX$8&lt;EOMONTH(Assumptions!$D$20,0),0,IF(Revenue!CX$8=EOMONTH(Assumptions!$D$20,0),Assumptions!$H$14*Assumptions!$E$59,IF(CX$8=EOMONTH(Assumptions!$D$20,1),Assumptions!$I$14*Assumptions!$E$59,IF((CX38-CX40)&lt;Assumptions!$I$59,MIN(Assumptions!$K$59,(Assumptions!$I$59-(Revenue!CX38-Revenue!CX40))),0))))</f>
        <v>0</v>
      </c>
      <c r="CY39" s="35">
        <f>IF(CY$8&lt;EOMONTH(Assumptions!$D$20,0),0,IF(Revenue!CY$8=EOMONTH(Assumptions!$D$20,0),Assumptions!$H$14*Assumptions!$E$59,IF(CY$8=EOMONTH(Assumptions!$D$20,1),Assumptions!$I$14*Assumptions!$E$59,IF((CY38-CY40)&lt;Assumptions!$I$59,MIN(Assumptions!$K$59,(Assumptions!$I$59-(Revenue!CY38-Revenue!CY40))),0))))</f>
        <v>0</v>
      </c>
      <c r="CZ39" s="35">
        <f>IF(CZ$8&lt;EOMONTH(Assumptions!$D$20,0),0,IF(Revenue!CZ$8=EOMONTH(Assumptions!$D$20,0),Assumptions!$H$14*Assumptions!$E$59,IF(CZ$8=EOMONTH(Assumptions!$D$20,1),Assumptions!$I$14*Assumptions!$E$59,IF((CZ38-CZ40)&lt;Assumptions!$I$59,MIN(Assumptions!$K$59,(Assumptions!$I$59-(Revenue!CZ38-Revenue!CZ40))),0))))</f>
        <v>0</v>
      </c>
      <c r="DA39" s="35">
        <f>IF(DA$8&lt;EOMONTH(Assumptions!$D$20,0),0,IF(Revenue!DA$8=EOMONTH(Assumptions!$D$20,0),Assumptions!$H$14*Assumptions!$E$59,IF(DA$8=EOMONTH(Assumptions!$D$20,1),Assumptions!$I$14*Assumptions!$E$59,IF((DA38-DA40)&lt;Assumptions!$I$59,MIN(Assumptions!$K$59,(Assumptions!$I$59-(Revenue!DA38-Revenue!DA40))),0))))</f>
        <v>0</v>
      </c>
      <c r="DB39" s="35">
        <f>IF(DB$8&lt;EOMONTH(Assumptions!$D$20,0),0,IF(Revenue!DB$8=EOMONTH(Assumptions!$D$20,0),Assumptions!$H$14*Assumptions!$E$59,IF(DB$8=EOMONTH(Assumptions!$D$20,1),Assumptions!$I$14*Assumptions!$E$59,IF((DB38-DB40)&lt;Assumptions!$I$59,MIN(Assumptions!$K$59,(Assumptions!$I$59-(Revenue!DB38-Revenue!DB40))),0))))</f>
        <v>0</v>
      </c>
      <c r="DC39" s="35">
        <f>IF(DC$8&lt;EOMONTH(Assumptions!$D$20,0),0,IF(Revenue!DC$8=EOMONTH(Assumptions!$D$20,0),Assumptions!$H$14*Assumptions!$E$59,IF(DC$8=EOMONTH(Assumptions!$D$20,1),Assumptions!$I$14*Assumptions!$E$59,IF((DC38-DC40)&lt;Assumptions!$I$59,MIN(Assumptions!$K$59,(Assumptions!$I$59-(Revenue!DC38-Revenue!DC40))),0))))</f>
        <v>0</v>
      </c>
      <c r="DD39" s="35">
        <f>IF(DD$8&lt;EOMONTH(Assumptions!$D$20,0),0,IF(Revenue!DD$8=EOMONTH(Assumptions!$D$20,0),Assumptions!$H$14*Assumptions!$E$59,IF(DD$8=EOMONTH(Assumptions!$D$20,1),Assumptions!$I$14*Assumptions!$E$59,IF((DD38-DD40)&lt;Assumptions!$I$59,MIN(Assumptions!$K$59,(Assumptions!$I$59-(Revenue!DD38-Revenue!DD40))),0))))</f>
        <v>0</v>
      </c>
      <c r="DE39" s="35">
        <f>IF(DE$8&lt;EOMONTH(Assumptions!$D$20,0),0,IF(Revenue!DE$8=EOMONTH(Assumptions!$D$20,0),Assumptions!$H$14*Assumptions!$E$59,IF(DE$8=EOMONTH(Assumptions!$D$20,1),Assumptions!$I$14*Assumptions!$E$59,IF((DE38-DE40)&lt;Assumptions!$I$59,MIN(Assumptions!$K$59,(Assumptions!$I$59-(Revenue!DE38-Revenue!DE40))),0))))</f>
        <v>0</v>
      </c>
      <c r="DF39" s="35">
        <f>IF(DF$8&lt;EOMONTH(Assumptions!$D$20,0),0,IF(Revenue!DF$8=EOMONTH(Assumptions!$D$20,0),Assumptions!$H$14*Assumptions!$E$59,IF(DF$8=EOMONTH(Assumptions!$D$20,1),Assumptions!$I$14*Assumptions!$E$59,IF((DF38-DF40)&lt;Assumptions!$I$59,MIN(Assumptions!$K$59,(Assumptions!$I$59-(Revenue!DF38-Revenue!DF40))),0))))</f>
        <v>0</v>
      </c>
      <c r="DG39" s="35">
        <f>IF(DG$8&lt;EOMONTH(Assumptions!$D$20,0),0,IF(Revenue!DG$8=EOMONTH(Assumptions!$D$20,0),Assumptions!$H$14*Assumptions!$E$59,IF(DG$8=EOMONTH(Assumptions!$D$20,1),Assumptions!$I$14*Assumptions!$E$59,IF((DG38-DG40)&lt;Assumptions!$I$59,MIN(Assumptions!$K$59,(Assumptions!$I$59-(Revenue!DG38-Revenue!DG40))),0))))</f>
        <v>0</v>
      </c>
      <c r="DH39" s="35">
        <f>IF(DH$8&lt;EOMONTH(Assumptions!$D$20,0),0,IF(Revenue!DH$8=EOMONTH(Assumptions!$D$20,0),Assumptions!$H$14*Assumptions!$E$59,IF(DH$8=EOMONTH(Assumptions!$D$20,1),Assumptions!$I$14*Assumptions!$E$59,IF((DH38-DH40)&lt;Assumptions!$I$59,MIN(Assumptions!$K$59,(Assumptions!$I$59-(Revenue!DH38-Revenue!DH40))),0))))</f>
        <v>0</v>
      </c>
      <c r="DI39" s="35">
        <f>IF(DI$8&lt;EOMONTH(Assumptions!$D$20,0),0,IF(Revenue!DI$8=EOMONTH(Assumptions!$D$20,0),Assumptions!$H$14*Assumptions!$E$59,IF(DI$8=EOMONTH(Assumptions!$D$20,1),Assumptions!$I$14*Assumptions!$E$59,IF((DI38-DI40)&lt;Assumptions!$I$59,MIN(Assumptions!$K$59,(Assumptions!$I$59-(Revenue!DI38-Revenue!DI40))),0))))</f>
        <v>0</v>
      </c>
      <c r="DJ39" s="35">
        <f>IF(DJ$8&lt;EOMONTH(Assumptions!$D$20,0),0,IF(Revenue!DJ$8=EOMONTH(Assumptions!$D$20,0),Assumptions!$H$14*Assumptions!$E$59,IF(DJ$8=EOMONTH(Assumptions!$D$20,1),Assumptions!$I$14*Assumptions!$E$59,IF((DJ38-DJ40)&lt;Assumptions!$I$59,MIN(Assumptions!$K$59,(Assumptions!$I$59-(Revenue!DJ38-Revenue!DJ40))),0))))</f>
        <v>0</v>
      </c>
      <c r="DK39" s="35">
        <f>IF(DK$8&lt;EOMONTH(Assumptions!$D$20,0),0,IF(Revenue!DK$8=EOMONTH(Assumptions!$D$20,0),Assumptions!$H$14*Assumptions!$E$59,IF(DK$8=EOMONTH(Assumptions!$D$20,1),Assumptions!$I$14*Assumptions!$E$59,IF((DK38-DK40)&lt;Assumptions!$I$59,MIN(Assumptions!$K$59,(Assumptions!$I$59-(Revenue!DK38-Revenue!DK40))),0))))</f>
        <v>0</v>
      </c>
      <c r="DL39" s="35">
        <f>IF(DL$8&lt;EOMONTH(Assumptions!$D$20,0),0,IF(Revenue!DL$8=EOMONTH(Assumptions!$D$20,0),Assumptions!$H$14*Assumptions!$E$59,IF(DL$8=EOMONTH(Assumptions!$D$20,1),Assumptions!$I$14*Assumptions!$E$59,IF((DL38-DL40)&lt;Assumptions!$I$59,MIN(Assumptions!$K$59,(Assumptions!$I$59-(Revenue!DL38-Revenue!DL40))),0))))</f>
        <v>0</v>
      </c>
      <c r="DM39" s="35">
        <f>IF(DM$8&lt;EOMONTH(Assumptions!$D$20,0),0,IF(Revenue!DM$8=EOMONTH(Assumptions!$D$20,0),Assumptions!$H$14*Assumptions!$E$59,IF(DM$8=EOMONTH(Assumptions!$D$20,1),Assumptions!$I$14*Assumptions!$E$59,IF((DM38-DM40)&lt;Assumptions!$I$59,MIN(Assumptions!$K$59,(Assumptions!$I$59-(Revenue!DM38-Revenue!DM40))),0))))</f>
        <v>0</v>
      </c>
      <c r="DN39" s="35">
        <f>IF(DN$8&lt;EOMONTH(Assumptions!$D$20,0),0,IF(Revenue!DN$8=EOMONTH(Assumptions!$D$20,0),Assumptions!$H$14*Assumptions!$E$59,IF(DN$8=EOMONTH(Assumptions!$D$20,1),Assumptions!$I$14*Assumptions!$E$59,IF((DN38-DN40)&lt;Assumptions!$I$59,MIN(Assumptions!$K$59,(Assumptions!$I$59-(Revenue!DN38-Revenue!DN40))),0))))</f>
        <v>0</v>
      </c>
      <c r="DO39" s="35">
        <f>IF(DO$8&lt;EOMONTH(Assumptions!$D$20,0),0,IF(Revenue!DO$8=EOMONTH(Assumptions!$D$20,0),Assumptions!$H$14*Assumptions!$E$59,IF(DO$8=EOMONTH(Assumptions!$D$20,1),Assumptions!$I$14*Assumptions!$E$59,IF((DO38-DO40)&lt;Assumptions!$I$59,MIN(Assumptions!$K$59,(Assumptions!$I$59-(Revenue!DO38-Revenue!DO40))),0))))</f>
        <v>0</v>
      </c>
      <c r="DP39" s="35">
        <f>IF(DP$8&lt;EOMONTH(Assumptions!$D$20,0),0,IF(Revenue!DP$8=EOMONTH(Assumptions!$D$20,0),Assumptions!$H$14*Assumptions!$E$59,IF(DP$8=EOMONTH(Assumptions!$D$20,1),Assumptions!$I$14*Assumptions!$E$59,IF((DP38-DP40)&lt;Assumptions!$I$59,MIN(Assumptions!$K$59,(Assumptions!$I$59-(Revenue!DP38-Revenue!DP40))),0))))</f>
        <v>0</v>
      </c>
      <c r="DQ39" s="35">
        <f>IF(DQ$8&lt;EOMONTH(Assumptions!$D$20,0),0,IF(Revenue!DQ$8=EOMONTH(Assumptions!$D$20,0),Assumptions!$H$14*Assumptions!$E$59,IF(DQ$8=EOMONTH(Assumptions!$D$20,1),Assumptions!$I$14*Assumptions!$E$59,IF((DQ38-DQ40)&lt;Assumptions!$I$59,MIN(Assumptions!$K$59,(Assumptions!$I$59-(Revenue!DQ38-Revenue!DQ40))),0))))</f>
        <v>0</v>
      </c>
      <c r="DR39" s="35">
        <f>IF(DR$8&lt;EOMONTH(Assumptions!$D$20,0),0,IF(Revenue!DR$8=EOMONTH(Assumptions!$D$20,0),Assumptions!$H$14*Assumptions!$E$59,IF(DR$8=EOMONTH(Assumptions!$D$20,1),Assumptions!$I$14*Assumptions!$E$59,IF((DR38-DR40)&lt;Assumptions!$I$59,MIN(Assumptions!$K$59,(Assumptions!$I$59-(Revenue!DR38-Revenue!DR40))),0))))</f>
        <v>0</v>
      </c>
      <c r="DS39" s="35">
        <f>IF(DS$8&lt;EOMONTH(Assumptions!$D$20,0),0,IF(Revenue!DS$8=EOMONTH(Assumptions!$D$20,0),Assumptions!$H$14*Assumptions!$E$59,IF(DS$8=EOMONTH(Assumptions!$D$20,1),Assumptions!$I$14*Assumptions!$E$59,IF((DS38-DS40)&lt;Assumptions!$I$59,MIN(Assumptions!$K$59,(Assumptions!$I$59-(Revenue!DS38-Revenue!DS40))),0))))</f>
        <v>0</v>
      </c>
      <c r="DT39" s="35">
        <f>IF(DT$8&lt;EOMONTH(Assumptions!$D$20,0),0,IF(Revenue!DT$8=EOMONTH(Assumptions!$D$20,0),Assumptions!$H$14*Assumptions!$E$59,IF(DT$8=EOMONTH(Assumptions!$D$20,1),Assumptions!$I$14*Assumptions!$E$59,IF((DT38-DT40)&lt;Assumptions!$I$59,MIN(Assumptions!$K$59,(Assumptions!$I$59-(Revenue!DT38-Revenue!DT40))),0))))</f>
        <v>0</v>
      </c>
      <c r="DU39" s="35">
        <f>IF(DU$8&lt;EOMONTH(Assumptions!$D$20,0),0,IF(Revenue!DU$8=EOMONTH(Assumptions!$D$20,0),Assumptions!$H$14*Assumptions!$E$59,IF(DU$8=EOMONTH(Assumptions!$D$20,1),Assumptions!$I$14*Assumptions!$E$59,IF((DU38-DU40)&lt;Assumptions!$I$59,MIN(Assumptions!$K$59,(Assumptions!$I$59-(Revenue!DU38-Revenue!DU40))),0))))</f>
        <v>0</v>
      </c>
      <c r="DV39" s="35">
        <f>IF(DV$8&lt;EOMONTH(Assumptions!$D$20,0),0,IF(Revenue!DV$8=EOMONTH(Assumptions!$D$20,0),Assumptions!$H$14*Assumptions!$E$59,IF(DV$8=EOMONTH(Assumptions!$D$20,1),Assumptions!$I$14*Assumptions!$E$59,IF((DV38-DV40)&lt;Assumptions!$I$59,MIN(Assumptions!$K$59,(Assumptions!$I$59-(Revenue!DV38-Revenue!DV40))),0))))</f>
        <v>0</v>
      </c>
    </row>
    <row r="40" spans="5:126">
      <c r="E40" s="1" t="s">
        <v>235</v>
      </c>
      <c r="F40" s="35">
        <f>(F38*Assumptions!$L$59)/12</f>
        <v>0</v>
      </c>
      <c r="G40" s="35">
        <f>(G38*Assumptions!$L$59)/12</f>
        <v>0</v>
      </c>
      <c r="H40" s="35">
        <f>(H38*Assumptions!$L$59)/12</f>
        <v>0</v>
      </c>
      <c r="I40" s="35">
        <f>(I38*Assumptions!$L$59)/12</f>
        <v>0</v>
      </c>
      <c r="J40" s="35">
        <f>(J38*Assumptions!$L$59)/12</f>
        <v>0</v>
      </c>
      <c r="K40" s="35">
        <f>(K38*Assumptions!$L$59)/12</f>
        <v>0</v>
      </c>
      <c r="L40" s="35">
        <f>(L38*Assumptions!$L$59)/12</f>
        <v>0</v>
      </c>
      <c r="M40" s="35">
        <f>(M38*Assumptions!$L$59)/12</f>
        <v>0</v>
      </c>
      <c r="N40" s="35">
        <f>(N38*Assumptions!$L$59)/12</f>
        <v>0</v>
      </c>
      <c r="O40" s="35">
        <f>(O38*Assumptions!$L$59)/12</f>
        <v>0</v>
      </c>
      <c r="P40" s="35">
        <f>(P38*Assumptions!$L$59)/12</f>
        <v>0</v>
      </c>
      <c r="Q40" s="35">
        <f>(Q38*Assumptions!$L$59)/12</f>
        <v>0</v>
      </c>
      <c r="R40" s="35">
        <f>(R38*Assumptions!$L$59)/12</f>
        <v>0</v>
      </c>
      <c r="S40" s="35">
        <f>(S38*Assumptions!$L$59)/12</f>
        <v>0</v>
      </c>
      <c r="T40" s="35">
        <f>(T38*Assumptions!$L$59)/12</f>
        <v>0</v>
      </c>
      <c r="U40" s="35">
        <f>(U38*Assumptions!$L$59)/12</f>
        <v>0</v>
      </c>
      <c r="V40" s="35">
        <f>(V38*Assumptions!$L$59)/12</f>
        <v>0</v>
      </c>
      <c r="W40" s="35">
        <f>(W38*Assumptions!$L$59)/12</f>
        <v>0</v>
      </c>
      <c r="X40" s="35">
        <f>(X38*Assumptions!$L$59)/12</f>
        <v>0</v>
      </c>
      <c r="Y40" s="35">
        <f>(Y38*Assumptions!$L$59)/12</f>
        <v>0</v>
      </c>
      <c r="Z40" s="35">
        <f>(Z38*Assumptions!$L$59)/12</f>
        <v>0</v>
      </c>
      <c r="AA40" s="35">
        <f>(AA38*Assumptions!$L$59)/12</f>
        <v>0</v>
      </c>
      <c r="AB40" s="35">
        <f>(AB38*Assumptions!$L$59)/12</f>
        <v>0</v>
      </c>
      <c r="AC40" s="35">
        <f>(AC38*Assumptions!$L$59)/12</f>
        <v>0</v>
      </c>
      <c r="AD40" s="35">
        <f>(AD38*Assumptions!$L$59)/12</f>
        <v>0</v>
      </c>
      <c r="AE40" s="35">
        <f>(AE38*Assumptions!$L$59)/12</f>
        <v>0</v>
      </c>
      <c r="AF40" s="35">
        <f>(AF38*Assumptions!$L$59)/12</f>
        <v>0</v>
      </c>
      <c r="AG40" s="35">
        <f>(AG38*Assumptions!$L$59)/12</f>
        <v>0</v>
      </c>
      <c r="AH40" s="35">
        <f>(AH38*Assumptions!$L$59)/12</f>
        <v>0</v>
      </c>
      <c r="AI40" s="35">
        <f>(AI38*Assumptions!$L$59)/12</f>
        <v>0</v>
      </c>
      <c r="AJ40" s="35">
        <f>(AJ38*Assumptions!$L$59)/12</f>
        <v>0</v>
      </c>
      <c r="AK40" s="35">
        <f>(AK38*Assumptions!$L$59)/12</f>
        <v>0</v>
      </c>
      <c r="AL40" s="35">
        <f>(AL38*Assumptions!$L$59)/12</f>
        <v>0</v>
      </c>
      <c r="AM40" s="35">
        <f>(AM38*Assumptions!$L$59)/12</f>
        <v>0</v>
      </c>
      <c r="AN40" s="35">
        <f>(AN38*Assumptions!$L$59)/12</f>
        <v>0</v>
      </c>
      <c r="AO40" s="35">
        <f>(AO38*Assumptions!$L$59)/12</f>
        <v>0</v>
      </c>
      <c r="AP40" s="35">
        <f>(AP38*Assumptions!$L$59)/12</f>
        <v>0</v>
      </c>
      <c r="AQ40" s="35">
        <f>(AQ38*Assumptions!$L$59)/12</f>
        <v>0</v>
      </c>
      <c r="AR40" s="35">
        <f>(AR38*Assumptions!$L$59)/12</f>
        <v>0</v>
      </c>
      <c r="AS40" s="35">
        <f>(AS38*Assumptions!$L$59)/12</f>
        <v>0</v>
      </c>
      <c r="AT40" s="35">
        <f>(AT38*Assumptions!$L$59)/12</f>
        <v>0</v>
      </c>
      <c r="AU40" s="35">
        <f>(AU38*Assumptions!$L$59)/12</f>
        <v>0</v>
      </c>
      <c r="AV40" s="35">
        <f>(AV38*Assumptions!$L$59)/12</f>
        <v>0</v>
      </c>
      <c r="AW40" s="35">
        <f>(AW38*Assumptions!$L$59)/12</f>
        <v>0</v>
      </c>
      <c r="AX40" s="35">
        <f>(AX38*Assumptions!$L$59)/12</f>
        <v>0</v>
      </c>
      <c r="AY40" s="35">
        <f>(AY38*Assumptions!$L$59)/12</f>
        <v>0</v>
      </c>
      <c r="AZ40" s="35">
        <f>(AZ38*Assumptions!$L$59)/12</f>
        <v>0</v>
      </c>
      <c r="BA40" s="35">
        <f>(BA38*Assumptions!$L$59)/12</f>
        <v>0</v>
      </c>
      <c r="BB40" s="35">
        <f>(BB38*Assumptions!$L$59)/12</f>
        <v>0</v>
      </c>
      <c r="BC40" s="35">
        <f>(BC38*Assumptions!$L$59)/12</f>
        <v>0</v>
      </c>
      <c r="BD40" s="35">
        <f>(BD38*Assumptions!$L$59)/12</f>
        <v>0</v>
      </c>
      <c r="BE40" s="35">
        <f>(BE38*Assumptions!$L$59)/12</f>
        <v>0</v>
      </c>
      <c r="BF40" s="35">
        <f>(BF38*Assumptions!$L$59)/12</f>
        <v>0</v>
      </c>
      <c r="BG40" s="35">
        <f>(BG38*Assumptions!$L$59)/12</f>
        <v>0</v>
      </c>
      <c r="BH40" s="35">
        <f>(BH38*Assumptions!$L$59)/12</f>
        <v>0</v>
      </c>
      <c r="BI40" s="35">
        <f>(BI38*Assumptions!$L$59)/12</f>
        <v>0</v>
      </c>
      <c r="BJ40" s="35">
        <f>(BJ38*Assumptions!$L$59)/12</f>
        <v>0</v>
      </c>
      <c r="BK40" s="35">
        <f>(BK38*Assumptions!$L$59)/12</f>
        <v>0</v>
      </c>
      <c r="BL40" s="35">
        <f>(BL38*Assumptions!$L$59)/12</f>
        <v>0</v>
      </c>
      <c r="BM40" s="35">
        <f>(BM38*Assumptions!$L$59)/12</f>
        <v>0</v>
      </c>
      <c r="BN40" s="35">
        <f>(BN38*Assumptions!$L$59)/12</f>
        <v>0</v>
      </c>
      <c r="BO40" s="35">
        <f>(BO38*Assumptions!$L$59)/12</f>
        <v>0</v>
      </c>
      <c r="BP40" s="35">
        <f>(BP38*Assumptions!$L$59)/12</f>
        <v>0</v>
      </c>
      <c r="BQ40" s="35">
        <f>(BQ38*Assumptions!$L$59)/12</f>
        <v>0</v>
      </c>
      <c r="BR40" s="35">
        <f>(BR38*Assumptions!$L$59)/12</f>
        <v>0</v>
      </c>
      <c r="BS40" s="35">
        <f>(BS38*Assumptions!$L$59)/12</f>
        <v>0</v>
      </c>
      <c r="BT40" s="35">
        <f>(BT38*Assumptions!$L$59)/12</f>
        <v>0</v>
      </c>
      <c r="BU40" s="35">
        <f>(BU38*Assumptions!$L$59)/12</f>
        <v>0</v>
      </c>
      <c r="BV40" s="35">
        <f>(BV38*Assumptions!$L$59)/12</f>
        <v>0</v>
      </c>
      <c r="BW40" s="35">
        <f>(BW38*Assumptions!$L$59)/12</f>
        <v>0</v>
      </c>
      <c r="BX40" s="35">
        <f>(BX38*Assumptions!$L$59)/12</f>
        <v>0</v>
      </c>
      <c r="BY40" s="35">
        <f>(BY38*Assumptions!$L$59)/12</f>
        <v>0</v>
      </c>
      <c r="BZ40" s="35">
        <f>(BZ38*Assumptions!$L$59)/12</f>
        <v>0</v>
      </c>
      <c r="CA40" s="35">
        <f>(CA38*Assumptions!$L$59)/12</f>
        <v>0</v>
      </c>
      <c r="CB40" s="35">
        <f>(CB38*Assumptions!$L$59)/12</f>
        <v>0</v>
      </c>
      <c r="CC40" s="35">
        <f>(CC38*Assumptions!$L$59)/12</f>
        <v>0</v>
      </c>
      <c r="CD40" s="35">
        <f>(CD38*Assumptions!$L$59)/12</f>
        <v>0</v>
      </c>
      <c r="CE40" s="35">
        <f>(CE38*Assumptions!$L$59)/12</f>
        <v>0</v>
      </c>
      <c r="CF40" s="35">
        <f>(CF38*Assumptions!$L$59)/12</f>
        <v>0</v>
      </c>
      <c r="CG40" s="35">
        <f>(CG38*Assumptions!$L$59)/12</f>
        <v>0</v>
      </c>
      <c r="CH40" s="35">
        <f>(CH38*Assumptions!$L$59)/12</f>
        <v>0</v>
      </c>
      <c r="CI40" s="35">
        <f>(CI38*Assumptions!$L$59)/12</f>
        <v>0</v>
      </c>
      <c r="CJ40" s="35">
        <f>(CJ38*Assumptions!$L$59)/12</f>
        <v>0</v>
      </c>
      <c r="CK40" s="35">
        <f>(CK38*Assumptions!$L$59)/12</f>
        <v>0</v>
      </c>
      <c r="CL40" s="35">
        <f>(CL38*Assumptions!$L$59)/12</f>
        <v>0</v>
      </c>
      <c r="CM40" s="35">
        <f>(CM38*Assumptions!$L$59)/12</f>
        <v>0</v>
      </c>
      <c r="CN40" s="35">
        <f>(CN38*Assumptions!$L$59)/12</f>
        <v>0</v>
      </c>
      <c r="CO40" s="35">
        <f>(CO38*Assumptions!$L$59)/12</f>
        <v>0</v>
      </c>
      <c r="CP40" s="35">
        <f>(CP38*Assumptions!$L$59)/12</f>
        <v>0</v>
      </c>
      <c r="CQ40" s="35">
        <f>(CQ38*Assumptions!$L$59)/12</f>
        <v>0</v>
      </c>
      <c r="CR40" s="35">
        <f>(CR38*Assumptions!$L$59)/12</f>
        <v>0</v>
      </c>
      <c r="CS40" s="35">
        <f>(CS38*Assumptions!$L$59)/12</f>
        <v>0</v>
      </c>
      <c r="CT40" s="35">
        <f>(CT38*Assumptions!$L$59)/12</f>
        <v>0</v>
      </c>
      <c r="CU40" s="35">
        <f>(CU38*Assumptions!$L$59)/12</f>
        <v>0</v>
      </c>
      <c r="CV40" s="35">
        <f>(CV38*Assumptions!$L$59)/12</f>
        <v>0</v>
      </c>
      <c r="CW40" s="35">
        <f>(CW38*Assumptions!$L$59)/12</f>
        <v>0</v>
      </c>
      <c r="CX40" s="35">
        <f>(CX38*Assumptions!$L$59)/12</f>
        <v>0</v>
      </c>
      <c r="CY40" s="35">
        <f>(CY38*Assumptions!$L$59)/12</f>
        <v>0</v>
      </c>
      <c r="CZ40" s="35">
        <f>(CZ38*Assumptions!$L$59)/12</f>
        <v>0</v>
      </c>
      <c r="DA40" s="35">
        <f>(DA38*Assumptions!$L$59)/12</f>
        <v>0</v>
      </c>
      <c r="DB40" s="35">
        <f>(DB38*Assumptions!$L$59)/12</f>
        <v>0</v>
      </c>
      <c r="DC40" s="35">
        <f>(DC38*Assumptions!$L$59)/12</f>
        <v>0</v>
      </c>
      <c r="DD40" s="35">
        <f>(DD38*Assumptions!$L$59)/12</f>
        <v>0</v>
      </c>
      <c r="DE40" s="35">
        <f>(DE38*Assumptions!$L$59)/12</f>
        <v>0</v>
      </c>
      <c r="DF40" s="35">
        <f>(DF38*Assumptions!$L$59)/12</f>
        <v>0</v>
      </c>
      <c r="DG40" s="35">
        <f>(DG38*Assumptions!$L$59)/12</f>
        <v>0</v>
      </c>
      <c r="DH40" s="35">
        <f>(DH38*Assumptions!$L$59)/12</f>
        <v>0</v>
      </c>
      <c r="DI40" s="35">
        <f>(DI38*Assumptions!$L$59)/12</f>
        <v>0</v>
      </c>
      <c r="DJ40" s="35">
        <f>(DJ38*Assumptions!$L$59)/12</f>
        <v>0</v>
      </c>
      <c r="DK40" s="35">
        <f>(DK38*Assumptions!$L$59)/12</f>
        <v>0</v>
      </c>
      <c r="DL40" s="35">
        <f>(DL38*Assumptions!$L$59)/12</f>
        <v>0</v>
      </c>
      <c r="DM40" s="35">
        <f>(DM38*Assumptions!$L$59)/12</f>
        <v>0</v>
      </c>
      <c r="DN40" s="35">
        <f>(DN38*Assumptions!$L$59)/12</f>
        <v>0</v>
      </c>
      <c r="DO40" s="35">
        <f>(DO38*Assumptions!$L$59)/12</f>
        <v>0</v>
      </c>
      <c r="DP40" s="35">
        <f>(DP38*Assumptions!$L$59)/12</f>
        <v>0</v>
      </c>
      <c r="DQ40" s="35">
        <f>(DQ38*Assumptions!$L$59)/12</f>
        <v>0</v>
      </c>
      <c r="DR40" s="35">
        <f>(DR38*Assumptions!$L$59)/12</f>
        <v>0</v>
      </c>
      <c r="DS40" s="35">
        <f>(DS38*Assumptions!$L$59)/12</f>
        <v>0</v>
      </c>
      <c r="DT40" s="35">
        <f>(DT38*Assumptions!$L$59)/12</f>
        <v>0</v>
      </c>
      <c r="DU40" s="35">
        <f>(DU38*Assumptions!$L$59)/12</f>
        <v>0</v>
      </c>
      <c r="DV40" s="35">
        <f>(DV38*Assumptions!$L$59)/12</f>
        <v>0</v>
      </c>
    </row>
    <row r="41" spans="5:126">
      <c r="E41" s="1" t="s">
        <v>236</v>
      </c>
      <c r="F41" s="35">
        <f>F39-F40</f>
        <v>0</v>
      </c>
      <c r="G41" s="35">
        <f>G39-G40</f>
        <v>0</v>
      </c>
      <c r="H41" s="35">
        <f t="shared" ref="H41:BS41" si="500">H39-H40</f>
        <v>0</v>
      </c>
      <c r="I41" s="35">
        <f t="shared" si="500"/>
        <v>0</v>
      </c>
      <c r="J41" s="35">
        <f t="shared" si="500"/>
        <v>0</v>
      </c>
      <c r="K41" s="35">
        <f t="shared" si="500"/>
        <v>0</v>
      </c>
      <c r="L41" s="35">
        <f t="shared" si="500"/>
        <v>0</v>
      </c>
      <c r="M41" s="35">
        <f t="shared" si="500"/>
        <v>0</v>
      </c>
      <c r="N41" s="35">
        <f t="shared" si="500"/>
        <v>0</v>
      </c>
      <c r="O41" s="35">
        <f t="shared" si="500"/>
        <v>0</v>
      </c>
      <c r="P41" s="35">
        <f t="shared" si="500"/>
        <v>0</v>
      </c>
      <c r="Q41" s="35">
        <f t="shared" si="500"/>
        <v>0</v>
      </c>
      <c r="R41" s="35">
        <f t="shared" si="500"/>
        <v>0</v>
      </c>
      <c r="S41" s="35">
        <f t="shared" si="500"/>
        <v>0</v>
      </c>
      <c r="T41" s="35">
        <f t="shared" si="500"/>
        <v>0</v>
      </c>
      <c r="U41" s="35">
        <f t="shared" si="500"/>
        <v>0</v>
      </c>
      <c r="V41" s="35">
        <f t="shared" si="500"/>
        <v>0</v>
      </c>
      <c r="W41" s="35">
        <f t="shared" si="500"/>
        <v>0</v>
      </c>
      <c r="X41" s="35">
        <f t="shared" si="500"/>
        <v>0</v>
      </c>
      <c r="Y41" s="35">
        <f t="shared" si="500"/>
        <v>0</v>
      </c>
      <c r="Z41" s="35">
        <f t="shared" si="500"/>
        <v>0</v>
      </c>
      <c r="AA41" s="35">
        <f t="shared" si="500"/>
        <v>0</v>
      </c>
      <c r="AB41" s="35">
        <f t="shared" si="500"/>
        <v>0</v>
      </c>
      <c r="AC41" s="35">
        <f t="shared" si="500"/>
        <v>0</v>
      </c>
      <c r="AD41" s="35">
        <f t="shared" si="500"/>
        <v>0</v>
      </c>
      <c r="AE41" s="35">
        <f t="shared" si="500"/>
        <v>0</v>
      </c>
      <c r="AF41" s="35">
        <f t="shared" si="500"/>
        <v>0</v>
      </c>
      <c r="AG41" s="35">
        <f t="shared" si="500"/>
        <v>0</v>
      </c>
      <c r="AH41" s="35">
        <f t="shared" si="500"/>
        <v>0</v>
      </c>
      <c r="AI41" s="35">
        <f t="shared" si="500"/>
        <v>0</v>
      </c>
      <c r="AJ41" s="35">
        <f t="shared" si="500"/>
        <v>0</v>
      </c>
      <c r="AK41" s="35">
        <f t="shared" si="500"/>
        <v>0</v>
      </c>
      <c r="AL41" s="35">
        <f t="shared" si="500"/>
        <v>0</v>
      </c>
      <c r="AM41" s="35">
        <f t="shared" si="500"/>
        <v>0</v>
      </c>
      <c r="AN41" s="35">
        <f t="shared" si="500"/>
        <v>0</v>
      </c>
      <c r="AO41" s="35">
        <f t="shared" si="500"/>
        <v>0</v>
      </c>
      <c r="AP41" s="35">
        <f t="shared" si="500"/>
        <v>0</v>
      </c>
      <c r="AQ41" s="35">
        <f t="shared" si="500"/>
        <v>0</v>
      </c>
      <c r="AR41" s="35">
        <f t="shared" si="500"/>
        <v>0</v>
      </c>
      <c r="AS41" s="35">
        <f t="shared" si="500"/>
        <v>0</v>
      </c>
      <c r="AT41" s="35">
        <f t="shared" si="500"/>
        <v>0</v>
      </c>
      <c r="AU41" s="35">
        <f t="shared" si="500"/>
        <v>0</v>
      </c>
      <c r="AV41" s="35">
        <f t="shared" si="500"/>
        <v>0</v>
      </c>
      <c r="AW41" s="35">
        <f t="shared" si="500"/>
        <v>0</v>
      </c>
      <c r="AX41" s="35">
        <f t="shared" si="500"/>
        <v>0</v>
      </c>
      <c r="AY41" s="35">
        <f t="shared" si="500"/>
        <v>0</v>
      </c>
      <c r="AZ41" s="35">
        <f t="shared" si="500"/>
        <v>0</v>
      </c>
      <c r="BA41" s="35">
        <f t="shared" si="500"/>
        <v>0</v>
      </c>
      <c r="BB41" s="35">
        <f t="shared" si="500"/>
        <v>0</v>
      </c>
      <c r="BC41" s="35">
        <f t="shared" si="500"/>
        <v>0</v>
      </c>
      <c r="BD41" s="35">
        <f t="shared" si="500"/>
        <v>0</v>
      </c>
      <c r="BE41" s="35">
        <f t="shared" si="500"/>
        <v>0</v>
      </c>
      <c r="BF41" s="35">
        <f t="shared" si="500"/>
        <v>0</v>
      </c>
      <c r="BG41" s="35">
        <f t="shared" si="500"/>
        <v>0</v>
      </c>
      <c r="BH41" s="35">
        <f t="shared" si="500"/>
        <v>0</v>
      </c>
      <c r="BI41" s="35">
        <f t="shared" si="500"/>
        <v>0</v>
      </c>
      <c r="BJ41" s="35">
        <f t="shared" si="500"/>
        <v>0</v>
      </c>
      <c r="BK41" s="35">
        <f t="shared" si="500"/>
        <v>0</v>
      </c>
      <c r="BL41" s="35">
        <f t="shared" si="500"/>
        <v>0</v>
      </c>
      <c r="BM41" s="35">
        <f t="shared" si="500"/>
        <v>0</v>
      </c>
      <c r="BN41" s="35">
        <f t="shared" si="500"/>
        <v>0</v>
      </c>
      <c r="BO41" s="35">
        <f t="shared" si="500"/>
        <v>0</v>
      </c>
      <c r="BP41" s="35">
        <f t="shared" si="500"/>
        <v>0</v>
      </c>
      <c r="BQ41" s="35">
        <f t="shared" si="500"/>
        <v>0</v>
      </c>
      <c r="BR41" s="35">
        <f t="shared" si="500"/>
        <v>0</v>
      </c>
      <c r="BS41" s="35">
        <f t="shared" si="500"/>
        <v>0</v>
      </c>
      <c r="BT41" s="35">
        <f t="shared" ref="BT41:DU41" si="501">BT39-BT40</f>
        <v>0</v>
      </c>
      <c r="BU41" s="35">
        <f t="shared" si="501"/>
        <v>0</v>
      </c>
      <c r="BV41" s="35">
        <f t="shared" si="501"/>
        <v>0</v>
      </c>
      <c r="BW41" s="35">
        <f t="shared" si="501"/>
        <v>0</v>
      </c>
      <c r="BX41" s="35">
        <f t="shared" si="501"/>
        <v>0</v>
      </c>
      <c r="BY41" s="35">
        <f t="shared" si="501"/>
        <v>0</v>
      </c>
      <c r="BZ41" s="35">
        <f t="shared" si="501"/>
        <v>0</v>
      </c>
      <c r="CA41" s="35">
        <f t="shared" si="501"/>
        <v>0</v>
      </c>
      <c r="CB41" s="35">
        <f t="shared" si="501"/>
        <v>0</v>
      </c>
      <c r="CC41" s="35">
        <f t="shared" si="501"/>
        <v>0</v>
      </c>
      <c r="CD41" s="35">
        <f t="shared" si="501"/>
        <v>0</v>
      </c>
      <c r="CE41" s="35">
        <f t="shared" si="501"/>
        <v>0</v>
      </c>
      <c r="CF41" s="35">
        <f t="shared" si="501"/>
        <v>0</v>
      </c>
      <c r="CG41" s="35">
        <f t="shared" si="501"/>
        <v>0</v>
      </c>
      <c r="CH41" s="35">
        <f t="shared" si="501"/>
        <v>0</v>
      </c>
      <c r="CI41" s="35">
        <f t="shared" si="501"/>
        <v>0</v>
      </c>
      <c r="CJ41" s="35">
        <f t="shared" si="501"/>
        <v>0</v>
      </c>
      <c r="CK41" s="35">
        <f t="shared" si="501"/>
        <v>0</v>
      </c>
      <c r="CL41" s="35">
        <f t="shared" si="501"/>
        <v>0</v>
      </c>
      <c r="CM41" s="35">
        <f t="shared" si="501"/>
        <v>0</v>
      </c>
      <c r="CN41" s="35">
        <f t="shared" si="501"/>
        <v>0</v>
      </c>
      <c r="CO41" s="35">
        <f t="shared" si="501"/>
        <v>0</v>
      </c>
      <c r="CP41" s="35">
        <f t="shared" si="501"/>
        <v>0</v>
      </c>
      <c r="CQ41" s="35">
        <f t="shared" si="501"/>
        <v>0</v>
      </c>
      <c r="CR41" s="35">
        <f t="shared" si="501"/>
        <v>0</v>
      </c>
      <c r="CS41" s="35">
        <f t="shared" si="501"/>
        <v>0</v>
      </c>
      <c r="CT41" s="35">
        <f t="shared" si="501"/>
        <v>0</v>
      </c>
      <c r="CU41" s="35">
        <f t="shared" si="501"/>
        <v>0</v>
      </c>
      <c r="CV41" s="35">
        <f t="shared" si="501"/>
        <v>0</v>
      </c>
      <c r="CW41" s="35">
        <f t="shared" si="501"/>
        <v>0</v>
      </c>
      <c r="CX41" s="35">
        <f t="shared" si="501"/>
        <v>0</v>
      </c>
      <c r="CY41" s="35">
        <f t="shared" si="501"/>
        <v>0</v>
      </c>
      <c r="CZ41" s="35">
        <f t="shared" si="501"/>
        <v>0</v>
      </c>
      <c r="DA41" s="35">
        <f t="shared" si="501"/>
        <v>0</v>
      </c>
      <c r="DB41" s="35">
        <f t="shared" si="501"/>
        <v>0</v>
      </c>
      <c r="DC41" s="35">
        <f t="shared" si="501"/>
        <v>0</v>
      </c>
      <c r="DD41" s="35">
        <f t="shared" si="501"/>
        <v>0</v>
      </c>
      <c r="DE41" s="35">
        <f t="shared" si="501"/>
        <v>0</v>
      </c>
      <c r="DF41" s="35">
        <f t="shared" si="501"/>
        <v>0</v>
      </c>
      <c r="DG41" s="35">
        <f t="shared" si="501"/>
        <v>0</v>
      </c>
      <c r="DH41" s="35">
        <f t="shared" si="501"/>
        <v>0</v>
      </c>
      <c r="DI41" s="35">
        <f t="shared" si="501"/>
        <v>0</v>
      </c>
      <c r="DJ41" s="35">
        <f t="shared" si="501"/>
        <v>0</v>
      </c>
      <c r="DK41" s="35">
        <f t="shared" si="501"/>
        <v>0</v>
      </c>
      <c r="DL41" s="35">
        <f t="shared" si="501"/>
        <v>0</v>
      </c>
      <c r="DM41" s="35">
        <f t="shared" si="501"/>
        <v>0</v>
      </c>
      <c r="DN41" s="35">
        <f t="shared" si="501"/>
        <v>0</v>
      </c>
      <c r="DO41" s="35">
        <f t="shared" si="501"/>
        <v>0</v>
      </c>
      <c r="DP41" s="35">
        <f t="shared" si="501"/>
        <v>0</v>
      </c>
      <c r="DQ41" s="35">
        <f t="shared" si="501"/>
        <v>0</v>
      </c>
      <c r="DR41" s="35">
        <f t="shared" si="501"/>
        <v>0</v>
      </c>
      <c r="DS41" s="35">
        <f t="shared" si="501"/>
        <v>0</v>
      </c>
      <c r="DT41" s="35">
        <f t="shared" si="501"/>
        <v>0</v>
      </c>
      <c r="DU41" s="35">
        <f t="shared" si="501"/>
        <v>0</v>
      </c>
      <c r="DV41" s="35">
        <f t="shared" ref="DV41" si="502">DV39-DV40</f>
        <v>0</v>
      </c>
    </row>
    <row r="42" spans="5:126">
      <c r="E42" s="1" t="s">
        <v>237</v>
      </c>
      <c r="F42" s="35">
        <f>F41+F38</f>
        <v>0</v>
      </c>
      <c r="G42" s="35">
        <f>G41+G38</f>
        <v>0</v>
      </c>
      <c r="H42" s="35">
        <f t="shared" ref="H42:BS42" si="503">H41+H38</f>
        <v>0</v>
      </c>
      <c r="I42" s="35">
        <f t="shared" si="503"/>
        <v>0</v>
      </c>
      <c r="J42" s="35">
        <f t="shared" si="503"/>
        <v>0</v>
      </c>
      <c r="K42" s="35">
        <f t="shared" si="503"/>
        <v>0</v>
      </c>
      <c r="L42" s="35">
        <f t="shared" si="503"/>
        <v>0</v>
      </c>
      <c r="M42" s="35">
        <f t="shared" si="503"/>
        <v>0</v>
      </c>
      <c r="N42" s="35">
        <f t="shared" si="503"/>
        <v>0</v>
      </c>
      <c r="O42" s="35">
        <f t="shared" si="503"/>
        <v>0</v>
      </c>
      <c r="P42" s="35">
        <f t="shared" si="503"/>
        <v>0</v>
      </c>
      <c r="Q42" s="35">
        <f t="shared" si="503"/>
        <v>0</v>
      </c>
      <c r="R42" s="35">
        <f t="shared" si="503"/>
        <v>0</v>
      </c>
      <c r="S42" s="35">
        <f t="shared" si="503"/>
        <v>0</v>
      </c>
      <c r="T42" s="35">
        <f t="shared" si="503"/>
        <v>0</v>
      </c>
      <c r="U42" s="35">
        <f t="shared" si="503"/>
        <v>0</v>
      </c>
      <c r="V42" s="35">
        <f t="shared" si="503"/>
        <v>0</v>
      </c>
      <c r="W42" s="35">
        <f t="shared" si="503"/>
        <v>0</v>
      </c>
      <c r="X42" s="35">
        <f t="shared" si="503"/>
        <v>0</v>
      </c>
      <c r="Y42" s="35">
        <f t="shared" si="503"/>
        <v>0</v>
      </c>
      <c r="Z42" s="35">
        <f t="shared" si="503"/>
        <v>0</v>
      </c>
      <c r="AA42" s="35">
        <f t="shared" si="503"/>
        <v>0</v>
      </c>
      <c r="AB42" s="35">
        <f t="shared" si="503"/>
        <v>0</v>
      </c>
      <c r="AC42" s="35">
        <f t="shared" si="503"/>
        <v>0</v>
      </c>
      <c r="AD42" s="35">
        <f t="shared" si="503"/>
        <v>0</v>
      </c>
      <c r="AE42" s="35">
        <f t="shared" si="503"/>
        <v>0</v>
      </c>
      <c r="AF42" s="35">
        <f t="shared" si="503"/>
        <v>0</v>
      </c>
      <c r="AG42" s="35">
        <f t="shared" si="503"/>
        <v>0</v>
      </c>
      <c r="AH42" s="35">
        <f t="shared" si="503"/>
        <v>0</v>
      </c>
      <c r="AI42" s="35">
        <f t="shared" si="503"/>
        <v>0</v>
      </c>
      <c r="AJ42" s="35">
        <f t="shared" si="503"/>
        <v>0</v>
      </c>
      <c r="AK42" s="35">
        <f t="shared" si="503"/>
        <v>0</v>
      </c>
      <c r="AL42" s="35">
        <f t="shared" si="503"/>
        <v>0</v>
      </c>
      <c r="AM42" s="35">
        <f t="shared" si="503"/>
        <v>0</v>
      </c>
      <c r="AN42" s="35">
        <f t="shared" si="503"/>
        <v>0</v>
      </c>
      <c r="AO42" s="35">
        <f t="shared" si="503"/>
        <v>0</v>
      </c>
      <c r="AP42" s="35">
        <f t="shared" si="503"/>
        <v>0</v>
      </c>
      <c r="AQ42" s="35">
        <f t="shared" si="503"/>
        <v>0</v>
      </c>
      <c r="AR42" s="35">
        <f t="shared" si="503"/>
        <v>0</v>
      </c>
      <c r="AS42" s="35">
        <f t="shared" si="503"/>
        <v>0</v>
      </c>
      <c r="AT42" s="35">
        <f t="shared" si="503"/>
        <v>0</v>
      </c>
      <c r="AU42" s="35">
        <f t="shared" si="503"/>
        <v>0</v>
      </c>
      <c r="AV42" s="35">
        <f t="shared" si="503"/>
        <v>0</v>
      </c>
      <c r="AW42" s="35">
        <f t="shared" si="503"/>
        <v>0</v>
      </c>
      <c r="AX42" s="35">
        <f t="shared" si="503"/>
        <v>0</v>
      </c>
      <c r="AY42" s="35">
        <f t="shared" si="503"/>
        <v>0</v>
      </c>
      <c r="AZ42" s="35">
        <f t="shared" si="503"/>
        <v>0</v>
      </c>
      <c r="BA42" s="35">
        <f t="shared" si="503"/>
        <v>0</v>
      </c>
      <c r="BB42" s="35">
        <f t="shared" si="503"/>
        <v>0</v>
      </c>
      <c r="BC42" s="35">
        <f t="shared" si="503"/>
        <v>0</v>
      </c>
      <c r="BD42" s="35">
        <f t="shared" si="503"/>
        <v>0</v>
      </c>
      <c r="BE42" s="35">
        <f t="shared" si="503"/>
        <v>0</v>
      </c>
      <c r="BF42" s="35">
        <f t="shared" si="503"/>
        <v>0</v>
      </c>
      <c r="BG42" s="35">
        <f t="shared" si="503"/>
        <v>0</v>
      </c>
      <c r="BH42" s="35">
        <f t="shared" si="503"/>
        <v>0</v>
      </c>
      <c r="BI42" s="35">
        <f t="shared" si="503"/>
        <v>0</v>
      </c>
      <c r="BJ42" s="35">
        <f t="shared" si="503"/>
        <v>0</v>
      </c>
      <c r="BK42" s="35">
        <f t="shared" si="503"/>
        <v>0</v>
      </c>
      <c r="BL42" s="35">
        <f t="shared" si="503"/>
        <v>0</v>
      </c>
      <c r="BM42" s="35">
        <f t="shared" si="503"/>
        <v>0</v>
      </c>
      <c r="BN42" s="35">
        <f t="shared" si="503"/>
        <v>0</v>
      </c>
      <c r="BO42" s="35">
        <f t="shared" si="503"/>
        <v>0</v>
      </c>
      <c r="BP42" s="35">
        <f t="shared" si="503"/>
        <v>0</v>
      </c>
      <c r="BQ42" s="35">
        <f t="shared" si="503"/>
        <v>0</v>
      </c>
      <c r="BR42" s="35">
        <f t="shared" si="503"/>
        <v>0</v>
      </c>
      <c r="BS42" s="35">
        <f t="shared" si="503"/>
        <v>0</v>
      </c>
      <c r="BT42" s="35">
        <f t="shared" ref="BT42:DU42" si="504">BT41+BT38</f>
        <v>0</v>
      </c>
      <c r="BU42" s="35">
        <f t="shared" si="504"/>
        <v>0</v>
      </c>
      <c r="BV42" s="35">
        <f t="shared" si="504"/>
        <v>0</v>
      </c>
      <c r="BW42" s="35">
        <f t="shared" si="504"/>
        <v>0</v>
      </c>
      <c r="BX42" s="35">
        <f t="shared" si="504"/>
        <v>0</v>
      </c>
      <c r="BY42" s="35">
        <f t="shared" si="504"/>
        <v>0</v>
      </c>
      <c r="BZ42" s="35">
        <f t="shared" si="504"/>
        <v>0</v>
      </c>
      <c r="CA42" s="35">
        <f t="shared" si="504"/>
        <v>0</v>
      </c>
      <c r="CB42" s="35">
        <f t="shared" si="504"/>
        <v>0</v>
      </c>
      <c r="CC42" s="35">
        <f t="shared" si="504"/>
        <v>0</v>
      </c>
      <c r="CD42" s="35">
        <f t="shared" si="504"/>
        <v>0</v>
      </c>
      <c r="CE42" s="35">
        <f t="shared" si="504"/>
        <v>0</v>
      </c>
      <c r="CF42" s="35">
        <f t="shared" si="504"/>
        <v>0</v>
      </c>
      <c r="CG42" s="35">
        <f t="shared" si="504"/>
        <v>0</v>
      </c>
      <c r="CH42" s="35">
        <f t="shared" si="504"/>
        <v>0</v>
      </c>
      <c r="CI42" s="35">
        <f t="shared" si="504"/>
        <v>0</v>
      </c>
      <c r="CJ42" s="35">
        <f t="shared" si="504"/>
        <v>0</v>
      </c>
      <c r="CK42" s="35">
        <f t="shared" si="504"/>
        <v>0</v>
      </c>
      <c r="CL42" s="35">
        <f t="shared" si="504"/>
        <v>0</v>
      </c>
      <c r="CM42" s="35">
        <f t="shared" si="504"/>
        <v>0</v>
      </c>
      <c r="CN42" s="35">
        <f t="shared" si="504"/>
        <v>0</v>
      </c>
      <c r="CO42" s="35">
        <f t="shared" si="504"/>
        <v>0</v>
      </c>
      <c r="CP42" s="35">
        <f t="shared" si="504"/>
        <v>0</v>
      </c>
      <c r="CQ42" s="35">
        <f t="shared" si="504"/>
        <v>0</v>
      </c>
      <c r="CR42" s="35">
        <f t="shared" si="504"/>
        <v>0</v>
      </c>
      <c r="CS42" s="35">
        <f t="shared" si="504"/>
        <v>0</v>
      </c>
      <c r="CT42" s="35">
        <f t="shared" si="504"/>
        <v>0</v>
      </c>
      <c r="CU42" s="35">
        <f t="shared" si="504"/>
        <v>0</v>
      </c>
      <c r="CV42" s="35">
        <f t="shared" si="504"/>
        <v>0</v>
      </c>
      <c r="CW42" s="35">
        <f t="shared" si="504"/>
        <v>0</v>
      </c>
      <c r="CX42" s="35">
        <f t="shared" si="504"/>
        <v>0</v>
      </c>
      <c r="CY42" s="35">
        <f t="shared" si="504"/>
        <v>0</v>
      </c>
      <c r="CZ42" s="35">
        <f t="shared" si="504"/>
        <v>0</v>
      </c>
      <c r="DA42" s="35">
        <f t="shared" si="504"/>
        <v>0</v>
      </c>
      <c r="DB42" s="35">
        <f t="shared" si="504"/>
        <v>0</v>
      </c>
      <c r="DC42" s="35">
        <f t="shared" si="504"/>
        <v>0</v>
      </c>
      <c r="DD42" s="35">
        <f t="shared" si="504"/>
        <v>0</v>
      </c>
      <c r="DE42" s="35">
        <f t="shared" si="504"/>
        <v>0</v>
      </c>
      <c r="DF42" s="35">
        <f t="shared" si="504"/>
        <v>0</v>
      </c>
      <c r="DG42" s="35">
        <f t="shared" si="504"/>
        <v>0</v>
      </c>
      <c r="DH42" s="35">
        <f t="shared" si="504"/>
        <v>0</v>
      </c>
      <c r="DI42" s="35">
        <f t="shared" si="504"/>
        <v>0</v>
      </c>
      <c r="DJ42" s="35">
        <f t="shared" si="504"/>
        <v>0</v>
      </c>
      <c r="DK42" s="35">
        <f t="shared" si="504"/>
        <v>0</v>
      </c>
      <c r="DL42" s="35">
        <f t="shared" si="504"/>
        <v>0</v>
      </c>
      <c r="DM42" s="35">
        <f t="shared" si="504"/>
        <v>0</v>
      </c>
      <c r="DN42" s="35">
        <f t="shared" si="504"/>
        <v>0</v>
      </c>
      <c r="DO42" s="35">
        <f t="shared" si="504"/>
        <v>0</v>
      </c>
      <c r="DP42" s="35">
        <f t="shared" si="504"/>
        <v>0</v>
      </c>
      <c r="DQ42" s="35">
        <f t="shared" si="504"/>
        <v>0</v>
      </c>
      <c r="DR42" s="35">
        <f t="shared" si="504"/>
        <v>0</v>
      </c>
      <c r="DS42" s="35">
        <f t="shared" si="504"/>
        <v>0</v>
      </c>
      <c r="DT42" s="35">
        <f t="shared" si="504"/>
        <v>0</v>
      </c>
      <c r="DU42" s="35">
        <f t="shared" si="504"/>
        <v>0</v>
      </c>
      <c r="DV42" s="35">
        <f t="shared" ref="DV42" si="505">DV41+DV38</f>
        <v>0</v>
      </c>
    </row>
    <row r="43" spans="5:126">
      <c r="E43" s="1" t="s">
        <v>632</v>
      </c>
      <c r="F43" s="35">
        <f>AVERAGE(F42,F38)</f>
        <v>0</v>
      </c>
      <c r="G43" s="35">
        <f t="shared" ref="G43:BR43" si="506">AVERAGE(G42,G38)</f>
        <v>0</v>
      </c>
      <c r="H43" s="35">
        <f t="shared" si="506"/>
        <v>0</v>
      </c>
      <c r="I43" s="35">
        <f t="shared" si="506"/>
        <v>0</v>
      </c>
      <c r="J43" s="35">
        <f t="shared" si="506"/>
        <v>0</v>
      </c>
      <c r="K43" s="35">
        <f t="shared" si="506"/>
        <v>0</v>
      </c>
      <c r="L43" s="35">
        <f t="shared" si="506"/>
        <v>0</v>
      </c>
      <c r="M43" s="35">
        <f t="shared" si="506"/>
        <v>0</v>
      </c>
      <c r="N43" s="35">
        <f t="shared" si="506"/>
        <v>0</v>
      </c>
      <c r="O43" s="35">
        <f t="shared" si="506"/>
        <v>0</v>
      </c>
      <c r="P43" s="35">
        <f t="shared" si="506"/>
        <v>0</v>
      </c>
      <c r="Q43" s="35">
        <f t="shared" si="506"/>
        <v>0</v>
      </c>
      <c r="R43" s="35">
        <f t="shared" si="506"/>
        <v>0</v>
      </c>
      <c r="S43" s="35">
        <f t="shared" si="506"/>
        <v>0</v>
      </c>
      <c r="T43" s="35">
        <f t="shared" si="506"/>
        <v>0</v>
      </c>
      <c r="U43" s="35">
        <f t="shared" si="506"/>
        <v>0</v>
      </c>
      <c r="V43" s="35">
        <f t="shared" si="506"/>
        <v>0</v>
      </c>
      <c r="W43" s="35">
        <f t="shared" si="506"/>
        <v>0</v>
      </c>
      <c r="X43" s="35">
        <f t="shared" si="506"/>
        <v>0</v>
      </c>
      <c r="Y43" s="35">
        <f t="shared" si="506"/>
        <v>0</v>
      </c>
      <c r="Z43" s="35">
        <f t="shared" si="506"/>
        <v>0</v>
      </c>
      <c r="AA43" s="35">
        <f t="shared" si="506"/>
        <v>0</v>
      </c>
      <c r="AB43" s="35">
        <f t="shared" si="506"/>
        <v>0</v>
      </c>
      <c r="AC43" s="35">
        <f t="shared" si="506"/>
        <v>0</v>
      </c>
      <c r="AD43" s="35">
        <f t="shared" si="506"/>
        <v>0</v>
      </c>
      <c r="AE43" s="35">
        <f t="shared" si="506"/>
        <v>0</v>
      </c>
      <c r="AF43" s="35">
        <f t="shared" si="506"/>
        <v>0</v>
      </c>
      <c r="AG43" s="35">
        <f t="shared" si="506"/>
        <v>0</v>
      </c>
      <c r="AH43" s="35">
        <f t="shared" si="506"/>
        <v>0</v>
      </c>
      <c r="AI43" s="35">
        <f t="shared" si="506"/>
        <v>0</v>
      </c>
      <c r="AJ43" s="35">
        <f t="shared" si="506"/>
        <v>0</v>
      </c>
      <c r="AK43" s="35">
        <f t="shared" si="506"/>
        <v>0</v>
      </c>
      <c r="AL43" s="35">
        <f t="shared" si="506"/>
        <v>0</v>
      </c>
      <c r="AM43" s="35">
        <f t="shared" si="506"/>
        <v>0</v>
      </c>
      <c r="AN43" s="35">
        <f t="shared" si="506"/>
        <v>0</v>
      </c>
      <c r="AO43" s="35">
        <f t="shared" si="506"/>
        <v>0</v>
      </c>
      <c r="AP43" s="35">
        <f t="shared" si="506"/>
        <v>0</v>
      </c>
      <c r="AQ43" s="35">
        <f t="shared" si="506"/>
        <v>0</v>
      </c>
      <c r="AR43" s="35">
        <f t="shared" si="506"/>
        <v>0</v>
      </c>
      <c r="AS43" s="35">
        <f t="shared" si="506"/>
        <v>0</v>
      </c>
      <c r="AT43" s="35">
        <f t="shared" si="506"/>
        <v>0</v>
      </c>
      <c r="AU43" s="35">
        <f t="shared" si="506"/>
        <v>0</v>
      </c>
      <c r="AV43" s="35">
        <f t="shared" si="506"/>
        <v>0</v>
      </c>
      <c r="AW43" s="35">
        <f t="shared" si="506"/>
        <v>0</v>
      </c>
      <c r="AX43" s="35">
        <f t="shared" si="506"/>
        <v>0</v>
      </c>
      <c r="AY43" s="35">
        <f t="shared" si="506"/>
        <v>0</v>
      </c>
      <c r="AZ43" s="35">
        <f t="shared" si="506"/>
        <v>0</v>
      </c>
      <c r="BA43" s="35">
        <f t="shared" si="506"/>
        <v>0</v>
      </c>
      <c r="BB43" s="35">
        <f t="shared" si="506"/>
        <v>0</v>
      </c>
      <c r="BC43" s="35">
        <f t="shared" si="506"/>
        <v>0</v>
      </c>
      <c r="BD43" s="35">
        <f t="shared" si="506"/>
        <v>0</v>
      </c>
      <c r="BE43" s="35">
        <f t="shared" si="506"/>
        <v>0</v>
      </c>
      <c r="BF43" s="35">
        <f t="shared" si="506"/>
        <v>0</v>
      </c>
      <c r="BG43" s="35">
        <f t="shared" si="506"/>
        <v>0</v>
      </c>
      <c r="BH43" s="35">
        <f t="shared" si="506"/>
        <v>0</v>
      </c>
      <c r="BI43" s="35">
        <f t="shared" si="506"/>
        <v>0</v>
      </c>
      <c r="BJ43" s="35">
        <f t="shared" si="506"/>
        <v>0</v>
      </c>
      <c r="BK43" s="35">
        <f t="shared" si="506"/>
        <v>0</v>
      </c>
      <c r="BL43" s="35">
        <f t="shared" si="506"/>
        <v>0</v>
      </c>
      <c r="BM43" s="35">
        <f t="shared" si="506"/>
        <v>0</v>
      </c>
      <c r="BN43" s="35">
        <f t="shared" si="506"/>
        <v>0</v>
      </c>
      <c r="BO43" s="35">
        <f t="shared" si="506"/>
        <v>0</v>
      </c>
      <c r="BP43" s="35">
        <f t="shared" si="506"/>
        <v>0</v>
      </c>
      <c r="BQ43" s="35">
        <f t="shared" si="506"/>
        <v>0</v>
      </c>
      <c r="BR43" s="35">
        <f t="shared" si="506"/>
        <v>0</v>
      </c>
      <c r="BS43" s="35">
        <f t="shared" ref="BS43:DV43" si="507">AVERAGE(BS42,BS38)</f>
        <v>0</v>
      </c>
      <c r="BT43" s="35">
        <f t="shared" si="507"/>
        <v>0</v>
      </c>
      <c r="BU43" s="35">
        <f t="shared" si="507"/>
        <v>0</v>
      </c>
      <c r="BV43" s="35">
        <f t="shared" si="507"/>
        <v>0</v>
      </c>
      <c r="BW43" s="35">
        <f t="shared" si="507"/>
        <v>0</v>
      </c>
      <c r="BX43" s="35">
        <f t="shared" si="507"/>
        <v>0</v>
      </c>
      <c r="BY43" s="35">
        <f t="shared" si="507"/>
        <v>0</v>
      </c>
      <c r="BZ43" s="35">
        <f t="shared" si="507"/>
        <v>0</v>
      </c>
      <c r="CA43" s="35">
        <f t="shared" si="507"/>
        <v>0</v>
      </c>
      <c r="CB43" s="35">
        <f t="shared" si="507"/>
        <v>0</v>
      </c>
      <c r="CC43" s="35">
        <f t="shared" si="507"/>
        <v>0</v>
      </c>
      <c r="CD43" s="35">
        <f t="shared" si="507"/>
        <v>0</v>
      </c>
      <c r="CE43" s="35">
        <f t="shared" si="507"/>
        <v>0</v>
      </c>
      <c r="CF43" s="35">
        <f t="shared" si="507"/>
        <v>0</v>
      </c>
      <c r="CG43" s="35">
        <f t="shared" si="507"/>
        <v>0</v>
      </c>
      <c r="CH43" s="35">
        <f t="shared" si="507"/>
        <v>0</v>
      </c>
      <c r="CI43" s="35">
        <f t="shared" si="507"/>
        <v>0</v>
      </c>
      <c r="CJ43" s="35">
        <f t="shared" si="507"/>
        <v>0</v>
      </c>
      <c r="CK43" s="35">
        <f t="shared" si="507"/>
        <v>0</v>
      </c>
      <c r="CL43" s="35">
        <f t="shared" si="507"/>
        <v>0</v>
      </c>
      <c r="CM43" s="35">
        <f t="shared" si="507"/>
        <v>0</v>
      </c>
      <c r="CN43" s="35">
        <f t="shared" si="507"/>
        <v>0</v>
      </c>
      <c r="CO43" s="35">
        <f t="shared" si="507"/>
        <v>0</v>
      </c>
      <c r="CP43" s="35">
        <f t="shared" si="507"/>
        <v>0</v>
      </c>
      <c r="CQ43" s="35">
        <f t="shared" si="507"/>
        <v>0</v>
      </c>
      <c r="CR43" s="35">
        <f t="shared" si="507"/>
        <v>0</v>
      </c>
      <c r="CS43" s="35">
        <f t="shared" si="507"/>
        <v>0</v>
      </c>
      <c r="CT43" s="35">
        <f t="shared" si="507"/>
        <v>0</v>
      </c>
      <c r="CU43" s="35">
        <f t="shared" si="507"/>
        <v>0</v>
      </c>
      <c r="CV43" s="35">
        <f t="shared" si="507"/>
        <v>0</v>
      </c>
      <c r="CW43" s="35">
        <f t="shared" si="507"/>
        <v>0</v>
      </c>
      <c r="CX43" s="35">
        <f t="shared" si="507"/>
        <v>0</v>
      </c>
      <c r="CY43" s="35">
        <f t="shared" si="507"/>
        <v>0</v>
      </c>
      <c r="CZ43" s="35">
        <f t="shared" si="507"/>
        <v>0</v>
      </c>
      <c r="DA43" s="35">
        <f t="shared" si="507"/>
        <v>0</v>
      </c>
      <c r="DB43" s="35">
        <f t="shared" si="507"/>
        <v>0</v>
      </c>
      <c r="DC43" s="35">
        <f t="shared" si="507"/>
        <v>0</v>
      </c>
      <c r="DD43" s="35">
        <f t="shared" si="507"/>
        <v>0</v>
      </c>
      <c r="DE43" s="35">
        <f t="shared" si="507"/>
        <v>0</v>
      </c>
      <c r="DF43" s="35">
        <f t="shared" si="507"/>
        <v>0</v>
      </c>
      <c r="DG43" s="35">
        <f t="shared" si="507"/>
        <v>0</v>
      </c>
      <c r="DH43" s="35">
        <f t="shared" si="507"/>
        <v>0</v>
      </c>
      <c r="DI43" s="35">
        <f t="shared" si="507"/>
        <v>0</v>
      </c>
      <c r="DJ43" s="35">
        <f t="shared" si="507"/>
        <v>0</v>
      </c>
      <c r="DK43" s="35">
        <f t="shared" si="507"/>
        <v>0</v>
      </c>
      <c r="DL43" s="35">
        <f t="shared" si="507"/>
        <v>0</v>
      </c>
      <c r="DM43" s="35">
        <f t="shared" si="507"/>
        <v>0</v>
      </c>
      <c r="DN43" s="35">
        <f t="shared" si="507"/>
        <v>0</v>
      </c>
      <c r="DO43" s="35">
        <f t="shared" si="507"/>
        <v>0</v>
      </c>
      <c r="DP43" s="35">
        <f t="shared" si="507"/>
        <v>0</v>
      </c>
      <c r="DQ43" s="35">
        <f t="shared" si="507"/>
        <v>0</v>
      </c>
      <c r="DR43" s="35">
        <f t="shared" si="507"/>
        <v>0</v>
      </c>
      <c r="DS43" s="35">
        <f t="shared" si="507"/>
        <v>0</v>
      </c>
      <c r="DT43" s="35">
        <f t="shared" si="507"/>
        <v>0</v>
      </c>
      <c r="DU43" s="35">
        <f t="shared" si="507"/>
        <v>0</v>
      </c>
      <c r="DV43" s="35">
        <f t="shared" si="507"/>
        <v>0</v>
      </c>
    </row>
    <row r="44" spans="5:126">
      <c r="E44" s="1" t="s">
        <v>238</v>
      </c>
      <c r="F44" s="31">
        <f>IFERROR(F43/Assumptions!$E$59,0)</f>
        <v>0</v>
      </c>
      <c r="G44" s="31">
        <f>IFERROR(G43/Assumptions!$E$59,0)</f>
        <v>0</v>
      </c>
      <c r="H44" s="31">
        <f>IFERROR(H43/Assumptions!$E$59,0)</f>
        <v>0</v>
      </c>
      <c r="I44" s="31">
        <f>IFERROR(I43/Assumptions!$E$59,0)</f>
        <v>0</v>
      </c>
      <c r="J44" s="31">
        <f>IFERROR(J43/Assumptions!$E$59,0)</f>
        <v>0</v>
      </c>
      <c r="K44" s="31">
        <f>IFERROR(K43/Assumptions!$E$59,0)</f>
        <v>0</v>
      </c>
      <c r="L44" s="31">
        <f>IFERROR(L43/Assumptions!$E$59,0)</f>
        <v>0</v>
      </c>
      <c r="M44" s="31">
        <f>IFERROR(M43/Assumptions!$E$59,0)</f>
        <v>0</v>
      </c>
      <c r="N44" s="31">
        <f>IFERROR(N43/Assumptions!$E$59,0)</f>
        <v>0</v>
      </c>
      <c r="O44" s="31">
        <f>IFERROR(O43/Assumptions!$E$59,0)</f>
        <v>0</v>
      </c>
      <c r="P44" s="31">
        <f>IFERROR(P43/Assumptions!$E$59,0)</f>
        <v>0</v>
      </c>
      <c r="Q44" s="31">
        <f>IFERROR(Q43/Assumptions!$E$59,0)</f>
        <v>0</v>
      </c>
      <c r="R44" s="31">
        <f>IFERROR(R43/Assumptions!$E$59,0)</f>
        <v>0</v>
      </c>
      <c r="S44" s="31">
        <f>IFERROR(S43/Assumptions!$E$59,0)</f>
        <v>0</v>
      </c>
      <c r="T44" s="31">
        <f>IFERROR(T43/Assumptions!$E$59,0)</f>
        <v>0</v>
      </c>
      <c r="U44" s="31">
        <f>IFERROR(U43/Assumptions!$E$59,0)</f>
        <v>0</v>
      </c>
      <c r="V44" s="31">
        <f>IFERROR(V43/Assumptions!$E$59,0)</f>
        <v>0</v>
      </c>
      <c r="W44" s="31">
        <f>IFERROR(W43/Assumptions!$E$59,0)</f>
        <v>0</v>
      </c>
      <c r="X44" s="31">
        <f>IFERROR(X43/Assumptions!$E$59,0)</f>
        <v>0</v>
      </c>
      <c r="Y44" s="31">
        <f>IFERROR(Y43/Assumptions!$E$59,0)</f>
        <v>0</v>
      </c>
      <c r="Z44" s="31">
        <f>IFERROR(Z43/Assumptions!$E$59,0)</f>
        <v>0</v>
      </c>
      <c r="AA44" s="31">
        <f>IFERROR(AA43/Assumptions!$E$59,0)</f>
        <v>0</v>
      </c>
      <c r="AB44" s="31">
        <f>IFERROR(AB43/Assumptions!$E$59,0)</f>
        <v>0</v>
      </c>
      <c r="AC44" s="31">
        <f>IFERROR(AC43/Assumptions!$E$59,0)</f>
        <v>0</v>
      </c>
      <c r="AD44" s="31">
        <f>IFERROR(AD43/Assumptions!$E$59,0)</f>
        <v>0</v>
      </c>
      <c r="AE44" s="31">
        <f>IFERROR(AE43/Assumptions!$E$59,0)</f>
        <v>0</v>
      </c>
      <c r="AF44" s="31">
        <f>IFERROR(AF43/Assumptions!$E$59,0)</f>
        <v>0</v>
      </c>
      <c r="AG44" s="31">
        <f>IFERROR(AG43/Assumptions!$E$59,0)</f>
        <v>0</v>
      </c>
      <c r="AH44" s="31">
        <f>IFERROR(AH43/Assumptions!$E$59,0)</f>
        <v>0</v>
      </c>
      <c r="AI44" s="31">
        <f>IFERROR(AI43/Assumptions!$E$59,0)</f>
        <v>0</v>
      </c>
      <c r="AJ44" s="31">
        <f>IFERROR(AJ43/Assumptions!$E$59,0)</f>
        <v>0</v>
      </c>
      <c r="AK44" s="31">
        <f>IFERROR(AK43/Assumptions!$E$59,0)</f>
        <v>0</v>
      </c>
      <c r="AL44" s="31">
        <f>IFERROR(AL43/Assumptions!$E$59,0)</f>
        <v>0</v>
      </c>
      <c r="AM44" s="31">
        <f>IFERROR(AM43/Assumptions!$E$59,0)</f>
        <v>0</v>
      </c>
      <c r="AN44" s="31">
        <f>IFERROR(AN43/Assumptions!$E$59,0)</f>
        <v>0</v>
      </c>
      <c r="AO44" s="31">
        <f>IFERROR(AO43/Assumptions!$E$59,0)</f>
        <v>0</v>
      </c>
      <c r="AP44" s="31">
        <f>IFERROR(AP43/Assumptions!$E$59,0)</f>
        <v>0</v>
      </c>
      <c r="AQ44" s="31">
        <f>IFERROR(AQ43/Assumptions!$E$59,0)</f>
        <v>0</v>
      </c>
      <c r="AR44" s="31">
        <f>IFERROR(AR43/Assumptions!$E$59,0)</f>
        <v>0</v>
      </c>
      <c r="AS44" s="31">
        <f>IFERROR(AS43/Assumptions!$E$59,0)</f>
        <v>0</v>
      </c>
      <c r="AT44" s="31">
        <f>IFERROR(AT43/Assumptions!$E$59,0)</f>
        <v>0</v>
      </c>
      <c r="AU44" s="31">
        <f>IFERROR(AU43/Assumptions!$E$59,0)</f>
        <v>0</v>
      </c>
      <c r="AV44" s="31">
        <f>IFERROR(AV43/Assumptions!$E$59,0)</f>
        <v>0</v>
      </c>
      <c r="AW44" s="31">
        <f>IFERROR(AW43/Assumptions!$E$59,0)</f>
        <v>0</v>
      </c>
      <c r="AX44" s="31">
        <f>IFERROR(AX43/Assumptions!$E$59,0)</f>
        <v>0</v>
      </c>
      <c r="AY44" s="31">
        <f>IFERROR(AY43/Assumptions!$E$59,0)</f>
        <v>0</v>
      </c>
      <c r="AZ44" s="31">
        <f>IFERROR(AZ43/Assumptions!$E$59,0)</f>
        <v>0</v>
      </c>
      <c r="BA44" s="31">
        <f>IFERROR(BA43/Assumptions!$E$59,0)</f>
        <v>0</v>
      </c>
      <c r="BB44" s="31">
        <f>IFERROR(BB43/Assumptions!$E$59,0)</f>
        <v>0</v>
      </c>
      <c r="BC44" s="31">
        <f>IFERROR(BC43/Assumptions!$E$59,0)</f>
        <v>0</v>
      </c>
      <c r="BD44" s="31">
        <f>IFERROR(BD43/Assumptions!$E$59,0)</f>
        <v>0</v>
      </c>
      <c r="BE44" s="31">
        <f>IFERROR(BE43/Assumptions!$E$59,0)</f>
        <v>0</v>
      </c>
      <c r="BF44" s="31">
        <f>IFERROR(BF43/Assumptions!$E$59,0)</f>
        <v>0</v>
      </c>
      <c r="BG44" s="31">
        <f>IFERROR(BG43/Assumptions!$E$59,0)</f>
        <v>0</v>
      </c>
      <c r="BH44" s="31">
        <f>IFERROR(BH43/Assumptions!$E$59,0)</f>
        <v>0</v>
      </c>
      <c r="BI44" s="31">
        <f>IFERROR(BI43/Assumptions!$E$59,0)</f>
        <v>0</v>
      </c>
      <c r="BJ44" s="31">
        <f>IFERROR(BJ43/Assumptions!$E$59,0)</f>
        <v>0</v>
      </c>
      <c r="BK44" s="31">
        <f>IFERROR(BK43/Assumptions!$E$59,0)</f>
        <v>0</v>
      </c>
      <c r="BL44" s="31">
        <f>IFERROR(BL43/Assumptions!$E$59,0)</f>
        <v>0</v>
      </c>
      <c r="BM44" s="31">
        <f>IFERROR(BM43/Assumptions!$E$59,0)</f>
        <v>0</v>
      </c>
      <c r="BN44" s="31">
        <f>IFERROR(BN43/Assumptions!$E$59,0)</f>
        <v>0</v>
      </c>
      <c r="BO44" s="31">
        <f>IFERROR(BO43/Assumptions!$E$59,0)</f>
        <v>0</v>
      </c>
      <c r="BP44" s="31">
        <f>IFERROR(BP43/Assumptions!$E$59,0)</f>
        <v>0</v>
      </c>
      <c r="BQ44" s="31">
        <f>IFERROR(BQ43/Assumptions!$E$59,0)</f>
        <v>0</v>
      </c>
      <c r="BR44" s="31">
        <f>IFERROR(BR43/Assumptions!$E$59,0)</f>
        <v>0</v>
      </c>
      <c r="BS44" s="31">
        <f>IFERROR(BS43/Assumptions!$E$59,0)</f>
        <v>0</v>
      </c>
      <c r="BT44" s="31">
        <f>IFERROR(BT43/Assumptions!$E$59,0)</f>
        <v>0</v>
      </c>
      <c r="BU44" s="31">
        <f>IFERROR(BU43/Assumptions!$E$59,0)</f>
        <v>0</v>
      </c>
      <c r="BV44" s="31">
        <f>IFERROR(BV43/Assumptions!$E$59,0)</f>
        <v>0</v>
      </c>
      <c r="BW44" s="31">
        <f>IFERROR(BW43/Assumptions!$E$59,0)</f>
        <v>0</v>
      </c>
      <c r="BX44" s="31">
        <f>IFERROR(BX43/Assumptions!$E$59,0)</f>
        <v>0</v>
      </c>
      <c r="BY44" s="31">
        <f>IFERROR(BY43/Assumptions!$E$59,0)</f>
        <v>0</v>
      </c>
      <c r="BZ44" s="31">
        <f>IFERROR(BZ43/Assumptions!$E$59,0)</f>
        <v>0</v>
      </c>
      <c r="CA44" s="31">
        <f>IFERROR(CA43/Assumptions!$E$59,0)</f>
        <v>0</v>
      </c>
      <c r="CB44" s="31">
        <f>IFERROR(CB43/Assumptions!$E$59,0)</f>
        <v>0</v>
      </c>
      <c r="CC44" s="31">
        <f>IFERROR(CC43/Assumptions!$E$59,0)</f>
        <v>0</v>
      </c>
      <c r="CD44" s="31">
        <f>IFERROR(CD43/Assumptions!$E$59,0)</f>
        <v>0</v>
      </c>
      <c r="CE44" s="31">
        <f>IFERROR(CE43/Assumptions!$E$59,0)</f>
        <v>0</v>
      </c>
      <c r="CF44" s="31">
        <f>IFERROR(CF43/Assumptions!$E$59,0)</f>
        <v>0</v>
      </c>
      <c r="CG44" s="31">
        <f>IFERROR(CG43/Assumptions!$E$59,0)</f>
        <v>0</v>
      </c>
      <c r="CH44" s="31">
        <f>IFERROR(CH43/Assumptions!$E$59,0)</f>
        <v>0</v>
      </c>
      <c r="CI44" s="31">
        <f>IFERROR(CI43/Assumptions!$E$59,0)</f>
        <v>0</v>
      </c>
      <c r="CJ44" s="31">
        <f>IFERROR(CJ43/Assumptions!$E$59,0)</f>
        <v>0</v>
      </c>
      <c r="CK44" s="31">
        <f>IFERROR(CK43/Assumptions!$E$59,0)</f>
        <v>0</v>
      </c>
      <c r="CL44" s="31">
        <f>IFERROR(CL43/Assumptions!$E$59,0)</f>
        <v>0</v>
      </c>
      <c r="CM44" s="31">
        <f>IFERROR(CM43/Assumptions!$E$59,0)</f>
        <v>0</v>
      </c>
      <c r="CN44" s="31">
        <f>IFERROR(CN43/Assumptions!$E$59,0)</f>
        <v>0</v>
      </c>
      <c r="CO44" s="31">
        <f>IFERROR(CO43/Assumptions!$E$59,0)</f>
        <v>0</v>
      </c>
      <c r="CP44" s="31">
        <f>IFERROR(CP43/Assumptions!$E$59,0)</f>
        <v>0</v>
      </c>
      <c r="CQ44" s="31">
        <f>IFERROR(CQ43/Assumptions!$E$59,0)</f>
        <v>0</v>
      </c>
      <c r="CR44" s="31">
        <f>IFERROR(CR43/Assumptions!$E$59,0)</f>
        <v>0</v>
      </c>
      <c r="CS44" s="31">
        <f>IFERROR(CS43/Assumptions!$E$59,0)</f>
        <v>0</v>
      </c>
      <c r="CT44" s="31">
        <f>IFERROR(CT43/Assumptions!$E$59,0)</f>
        <v>0</v>
      </c>
      <c r="CU44" s="31">
        <f>IFERROR(CU43/Assumptions!$E$59,0)</f>
        <v>0</v>
      </c>
      <c r="CV44" s="31">
        <f>IFERROR(CV43/Assumptions!$E$59,0)</f>
        <v>0</v>
      </c>
      <c r="CW44" s="31">
        <f>IFERROR(CW43/Assumptions!$E$59,0)</f>
        <v>0</v>
      </c>
      <c r="CX44" s="31">
        <f>IFERROR(CX43/Assumptions!$E$59,0)</f>
        <v>0</v>
      </c>
      <c r="CY44" s="31">
        <f>IFERROR(CY43/Assumptions!$E$59,0)</f>
        <v>0</v>
      </c>
      <c r="CZ44" s="31">
        <f>IFERROR(CZ43/Assumptions!$E$59,0)</f>
        <v>0</v>
      </c>
      <c r="DA44" s="31">
        <f>IFERROR(DA43/Assumptions!$E$59,0)</f>
        <v>0</v>
      </c>
      <c r="DB44" s="31">
        <f>IFERROR(DB43/Assumptions!$E$59,0)</f>
        <v>0</v>
      </c>
      <c r="DC44" s="31">
        <f>IFERROR(DC43/Assumptions!$E$59,0)</f>
        <v>0</v>
      </c>
      <c r="DD44" s="31">
        <f>IFERROR(DD43/Assumptions!$E$59,0)</f>
        <v>0</v>
      </c>
      <c r="DE44" s="31">
        <f>IFERROR(DE43/Assumptions!$E$59,0)</f>
        <v>0</v>
      </c>
      <c r="DF44" s="31">
        <f>IFERROR(DF43/Assumptions!$E$59,0)</f>
        <v>0</v>
      </c>
      <c r="DG44" s="31">
        <f>IFERROR(DG43/Assumptions!$E$59,0)</f>
        <v>0</v>
      </c>
      <c r="DH44" s="31">
        <f>IFERROR(DH43/Assumptions!$E$59,0)</f>
        <v>0</v>
      </c>
      <c r="DI44" s="31">
        <f>IFERROR(DI43/Assumptions!$E$59,0)</f>
        <v>0</v>
      </c>
      <c r="DJ44" s="31">
        <f>IFERROR(DJ43/Assumptions!$E$59,0)</f>
        <v>0</v>
      </c>
      <c r="DK44" s="31">
        <f>IFERROR(DK43/Assumptions!$E$59,0)</f>
        <v>0</v>
      </c>
      <c r="DL44" s="31">
        <f>IFERROR(DL43/Assumptions!$E$59,0)</f>
        <v>0</v>
      </c>
      <c r="DM44" s="31">
        <f>IFERROR(DM43/Assumptions!$E$59,0)</f>
        <v>0</v>
      </c>
      <c r="DN44" s="31">
        <f>IFERROR(DN43/Assumptions!$E$59,0)</f>
        <v>0</v>
      </c>
      <c r="DO44" s="31">
        <f>IFERROR(DO43/Assumptions!$E$59,0)</f>
        <v>0</v>
      </c>
      <c r="DP44" s="31">
        <f>IFERROR(DP43/Assumptions!$E$59,0)</f>
        <v>0</v>
      </c>
      <c r="DQ44" s="31">
        <f>IFERROR(DQ43/Assumptions!$E$59,0)</f>
        <v>0</v>
      </c>
      <c r="DR44" s="31">
        <f>IFERROR(DR43/Assumptions!$E$59,0)</f>
        <v>0</v>
      </c>
      <c r="DS44" s="31">
        <f>IFERROR(DS43/Assumptions!$E$59,0)</f>
        <v>0</v>
      </c>
      <c r="DT44" s="31">
        <f>IFERROR(DT43/Assumptions!$E$59,0)</f>
        <v>0</v>
      </c>
      <c r="DU44" s="31">
        <f>IFERROR(DU43/Assumptions!$E$59,0)</f>
        <v>0</v>
      </c>
      <c r="DV44" s="31">
        <f>IFERROR(DV43/Assumptions!$E$59,0)</f>
        <v>0</v>
      </c>
    </row>
    <row r="45" spans="5:126">
      <c r="E45" s="1" t="s">
        <v>239</v>
      </c>
      <c r="F45" s="31">
        <f>1-F44</f>
        <v>1</v>
      </c>
      <c r="G45" s="31">
        <f>1-G44</f>
        <v>1</v>
      </c>
      <c r="H45" s="31">
        <f t="shared" ref="H45:BS45" si="508">1-H44</f>
        <v>1</v>
      </c>
      <c r="I45" s="31">
        <f t="shared" si="508"/>
        <v>1</v>
      </c>
      <c r="J45" s="31">
        <f t="shared" si="508"/>
        <v>1</v>
      </c>
      <c r="K45" s="31">
        <f t="shared" si="508"/>
        <v>1</v>
      </c>
      <c r="L45" s="31">
        <f t="shared" si="508"/>
        <v>1</v>
      </c>
      <c r="M45" s="31">
        <f t="shared" si="508"/>
        <v>1</v>
      </c>
      <c r="N45" s="31">
        <f t="shared" si="508"/>
        <v>1</v>
      </c>
      <c r="O45" s="31">
        <f t="shared" si="508"/>
        <v>1</v>
      </c>
      <c r="P45" s="31">
        <f t="shared" si="508"/>
        <v>1</v>
      </c>
      <c r="Q45" s="31">
        <f t="shared" si="508"/>
        <v>1</v>
      </c>
      <c r="R45" s="31">
        <f t="shared" si="508"/>
        <v>1</v>
      </c>
      <c r="S45" s="31">
        <f t="shared" si="508"/>
        <v>1</v>
      </c>
      <c r="T45" s="31">
        <f t="shared" si="508"/>
        <v>1</v>
      </c>
      <c r="U45" s="31">
        <f t="shared" si="508"/>
        <v>1</v>
      </c>
      <c r="V45" s="31">
        <f t="shared" si="508"/>
        <v>1</v>
      </c>
      <c r="W45" s="31">
        <f t="shared" si="508"/>
        <v>1</v>
      </c>
      <c r="X45" s="31">
        <f t="shared" si="508"/>
        <v>1</v>
      </c>
      <c r="Y45" s="31">
        <f t="shared" si="508"/>
        <v>1</v>
      </c>
      <c r="Z45" s="31">
        <f t="shared" si="508"/>
        <v>1</v>
      </c>
      <c r="AA45" s="31">
        <f t="shared" si="508"/>
        <v>1</v>
      </c>
      <c r="AB45" s="31">
        <f t="shared" si="508"/>
        <v>1</v>
      </c>
      <c r="AC45" s="31">
        <f t="shared" si="508"/>
        <v>1</v>
      </c>
      <c r="AD45" s="31">
        <f t="shared" si="508"/>
        <v>1</v>
      </c>
      <c r="AE45" s="31">
        <f t="shared" si="508"/>
        <v>1</v>
      </c>
      <c r="AF45" s="31">
        <f t="shared" si="508"/>
        <v>1</v>
      </c>
      <c r="AG45" s="31">
        <f t="shared" si="508"/>
        <v>1</v>
      </c>
      <c r="AH45" s="31">
        <f t="shared" si="508"/>
        <v>1</v>
      </c>
      <c r="AI45" s="31">
        <f t="shared" si="508"/>
        <v>1</v>
      </c>
      <c r="AJ45" s="31">
        <f t="shared" si="508"/>
        <v>1</v>
      </c>
      <c r="AK45" s="31">
        <f t="shared" si="508"/>
        <v>1</v>
      </c>
      <c r="AL45" s="31">
        <f t="shared" si="508"/>
        <v>1</v>
      </c>
      <c r="AM45" s="31">
        <f t="shared" si="508"/>
        <v>1</v>
      </c>
      <c r="AN45" s="31">
        <f t="shared" si="508"/>
        <v>1</v>
      </c>
      <c r="AO45" s="31">
        <f t="shared" si="508"/>
        <v>1</v>
      </c>
      <c r="AP45" s="31">
        <f t="shared" si="508"/>
        <v>1</v>
      </c>
      <c r="AQ45" s="31">
        <f t="shared" si="508"/>
        <v>1</v>
      </c>
      <c r="AR45" s="31">
        <f t="shared" si="508"/>
        <v>1</v>
      </c>
      <c r="AS45" s="31">
        <f t="shared" si="508"/>
        <v>1</v>
      </c>
      <c r="AT45" s="31">
        <f t="shared" si="508"/>
        <v>1</v>
      </c>
      <c r="AU45" s="31">
        <f t="shared" si="508"/>
        <v>1</v>
      </c>
      <c r="AV45" s="31">
        <f t="shared" si="508"/>
        <v>1</v>
      </c>
      <c r="AW45" s="31">
        <f t="shared" si="508"/>
        <v>1</v>
      </c>
      <c r="AX45" s="31">
        <f t="shared" si="508"/>
        <v>1</v>
      </c>
      <c r="AY45" s="31">
        <f t="shared" si="508"/>
        <v>1</v>
      </c>
      <c r="AZ45" s="31">
        <f t="shared" si="508"/>
        <v>1</v>
      </c>
      <c r="BA45" s="31">
        <f t="shared" si="508"/>
        <v>1</v>
      </c>
      <c r="BB45" s="31">
        <f t="shared" si="508"/>
        <v>1</v>
      </c>
      <c r="BC45" s="31">
        <f t="shared" si="508"/>
        <v>1</v>
      </c>
      <c r="BD45" s="31">
        <f t="shared" si="508"/>
        <v>1</v>
      </c>
      <c r="BE45" s="31">
        <f t="shared" si="508"/>
        <v>1</v>
      </c>
      <c r="BF45" s="31">
        <f t="shared" si="508"/>
        <v>1</v>
      </c>
      <c r="BG45" s="31">
        <f t="shared" si="508"/>
        <v>1</v>
      </c>
      <c r="BH45" s="31">
        <f t="shared" si="508"/>
        <v>1</v>
      </c>
      <c r="BI45" s="31">
        <f t="shared" si="508"/>
        <v>1</v>
      </c>
      <c r="BJ45" s="31">
        <f t="shared" si="508"/>
        <v>1</v>
      </c>
      <c r="BK45" s="31">
        <f t="shared" si="508"/>
        <v>1</v>
      </c>
      <c r="BL45" s="31">
        <f t="shared" si="508"/>
        <v>1</v>
      </c>
      <c r="BM45" s="31">
        <f t="shared" si="508"/>
        <v>1</v>
      </c>
      <c r="BN45" s="31">
        <f t="shared" si="508"/>
        <v>1</v>
      </c>
      <c r="BO45" s="31">
        <f t="shared" si="508"/>
        <v>1</v>
      </c>
      <c r="BP45" s="31">
        <f t="shared" si="508"/>
        <v>1</v>
      </c>
      <c r="BQ45" s="31">
        <f t="shared" si="508"/>
        <v>1</v>
      </c>
      <c r="BR45" s="31">
        <f t="shared" si="508"/>
        <v>1</v>
      </c>
      <c r="BS45" s="31">
        <f t="shared" si="508"/>
        <v>1</v>
      </c>
      <c r="BT45" s="31">
        <f t="shared" ref="BT45:DU45" si="509">1-BT44</f>
        <v>1</v>
      </c>
      <c r="BU45" s="31">
        <f t="shared" si="509"/>
        <v>1</v>
      </c>
      <c r="BV45" s="31">
        <f t="shared" si="509"/>
        <v>1</v>
      </c>
      <c r="BW45" s="31">
        <f t="shared" si="509"/>
        <v>1</v>
      </c>
      <c r="BX45" s="31">
        <f t="shared" si="509"/>
        <v>1</v>
      </c>
      <c r="BY45" s="31">
        <f t="shared" si="509"/>
        <v>1</v>
      </c>
      <c r="BZ45" s="31">
        <f t="shared" si="509"/>
        <v>1</v>
      </c>
      <c r="CA45" s="31">
        <f t="shared" si="509"/>
        <v>1</v>
      </c>
      <c r="CB45" s="31">
        <f t="shared" si="509"/>
        <v>1</v>
      </c>
      <c r="CC45" s="31">
        <f t="shared" si="509"/>
        <v>1</v>
      </c>
      <c r="CD45" s="31">
        <f t="shared" si="509"/>
        <v>1</v>
      </c>
      <c r="CE45" s="31">
        <f t="shared" si="509"/>
        <v>1</v>
      </c>
      <c r="CF45" s="31">
        <f t="shared" si="509"/>
        <v>1</v>
      </c>
      <c r="CG45" s="31">
        <f t="shared" si="509"/>
        <v>1</v>
      </c>
      <c r="CH45" s="31">
        <f t="shared" si="509"/>
        <v>1</v>
      </c>
      <c r="CI45" s="31">
        <f t="shared" si="509"/>
        <v>1</v>
      </c>
      <c r="CJ45" s="31">
        <f t="shared" si="509"/>
        <v>1</v>
      </c>
      <c r="CK45" s="31">
        <f t="shared" si="509"/>
        <v>1</v>
      </c>
      <c r="CL45" s="31">
        <f t="shared" si="509"/>
        <v>1</v>
      </c>
      <c r="CM45" s="31">
        <f t="shared" si="509"/>
        <v>1</v>
      </c>
      <c r="CN45" s="31">
        <f t="shared" si="509"/>
        <v>1</v>
      </c>
      <c r="CO45" s="31">
        <f t="shared" si="509"/>
        <v>1</v>
      </c>
      <c r="CP45" s="31">
        <f t="shared" si="509"/>
        <v>1</v>
      </c>
      <c r="CQ45" s="31">
        <f t="shared" si="509"/>
        <v>1</v>
      </c>
      <c r="CR45" s="31">
        <f t="shared" si="509"/>
        <v>1</v>
      </c>
      <c r="CS45" s="31">
        <f t="shared" si="509"/>
        <v>1</v>
      </c>
      <c r="CT45" s="31">
        <f t="shared" si="509"/>
        <v>1</v>
      </c>
      <c r="CU45" s="31">
        <f t="shared" si="509"/>
        <v>1</v>
      </c>
      <c r="CV45" s="31">
        <f t="shared" si="509"/>
        <v>1</v>
      </c>
      <c r="CW45" s="31">
        <f t="shared" si="509"/>
        <v>1</v>
      </c>
      <c r="CX45" s="31">
        <f t="shared" si="509"/>
        <v>1</v>
      </c>
      <c r="CY45" s="31">
        <f t="shared" si="509"/>
        <v>1</v>
      </c>
      <c r="CZ45" s="31">
        <f t="shared" si="509"/>
        <v>1</v>
      </c>
      <c r="DA45" s="31">
        <f t="shared" si="509"/>
        <v>1</v>
      </c>
      <c r="DB45" s="31">
        <f t="shared" si="509"/>
        <v>1</v>
      </c>
      <c r="DC45" s="31">
        <f t="shared" si="509"/>
        <v>1</v>
      </c>
      <c r="DD45" s="31">
        <f t="shared" si="509"/>
        <v>1</v>
      </c>
      <c r="DE45" s="31">
        <f t="shared" si="509"/>
        <v>1</v>
      </c>
      <c r="DF45" s="31">
        <f t="shared" si="509"/>
        <v>1</v>
      </c>
      <c r="DG45" s="31">
        <f t="shared" si="509"/>
        <v>1</v>
      </c>
      <c r="DH45" s="31">
        <f t="shared" si="509"/>
        <v>1</v>
      </c>
      <c r="DI45" s="31">
        <f t="shared" si="509"/>
        <v>1</v>
      </c>
      <c r="DJ45" s="31">
        <f t="shared" si="509"/>
        <v>1</v>
      </c>
      <c r="DK45" s="31">
        <f t="shared" si="509"/>
        <v>1</v>
      </c>
      <c r="DL45" s="31">
        <f t="shared" si="509"/>
        <v>1</v>
      </c>
      <c r="DM45" s="31">
        <f t="shared" si="509"/>
        <v>1</v>
      </c>
      <c r="DN45" s="31">
        <f t="shared" si="509"/>
        <v>1</v>
      </c>
      <c r="DO45" s="31">
        <f t="shared" si="509"/>
        <v>1</v>
      </c>
      <c r="DP45" s="31">
        <f t="shared" si="509"/>
        <v>1</v>
      </c>
      <c r="DQ45" s="31">
        <f t="shared" si="509"/>
        <v>1</v>
      </c>
      <c r="DR45" s="31">
        <f t="shared" si="509"/>
        <v>1</v>
      </c>
      <c r="DS45" s="31">
        <f t="shared" si="509"/>
        <v>1</v>
      </c>
      <c r="DT45" s="31">
        <f t="shared" si="509"/>
        <v>1</v>
      </c>
      <c r="DU45" s="31">
        <f t="shared" si="509"/>
        <v>1</v>
      </c>
      <c r="DV45" s="31">
        <f t="shared" ref="DV45" si="510">1-DV44</f>
        <v>1</v>
      </c>
    </row>
    <row r="47" spans="5:126">
      <c r="E47" s="1" t="s">
        <v>124</v>
      </c>
      <c r="F47" s="35">
        <f>F12+F21+F30+F39</f>
        <v>0</v>
      </c>
      <c r="G47" s="35">
        <f t="shared" ref="G47:BR47" si="511">G12+G21+G30+G39</f>
        <v>0</v>
      </c>
      <c r="H47" s="35">
        <f t="shared" si="511"/>
        <v>0</v>
      </c>
      <c r="I47" s="35">
        <f t="shared" si="511"/>
        <v>0</v>
      </c>
      <c r="J47" s="35">
        <f t="shared" si="511"/>
        <v>0</v>
      </c>
      <c r="K47" s="35">
        <f t="shared" si="511"/>
        <v>0</v>
      </c>
      <c r="L47" s="35">
        <f t="shared" si="511"/>
        <v>0</v>
      </c>
      <c r="M47" s="35">
        <f t="shared" si="511"/>
        <v>0</v>
      </c>
      <c r="N47" s="35">
        <f t="shared" si="511"/>
        <v>0</v>
      </c>
      <c r="O47" s="35">
        <f t="shared" si="511"/>
        <v>0</v>
      </c>
      <c r="P47" s="35">
        <f t="shared" si="511"/>
        <v>0</v>
      </c>
      <c r="Q47" s="35">
        <f t="shared" si="511"/>
        <v>0</v>
      </c>
      <c r="R47" s="35">
        <f t="shared" si="511"/>
        <v>0</v>
      </c>
      <c r="S47" s="35">
        <f t="shared" si="511"/>
        <v>0</v>
      </c>
      <c r="T47" s="35">
        <f t="shared" si="511"/>
        <v>0</v>
      </c>
      <c r="U47" s="35">
        <f t="shared" si="511"/>
        <v>0</v>
      </c>
      <c r="V47" s="35">
        <f t="shared" si="511"/>
        <v>0</v>
      </c>
      <c r="W47" s="35">
        <f t="shared" si="511"/>
        <v>0</v>
      </c>
      <c r="X47" s="35">
        <f t="shared" si="511"/>
        <v>0</v>
      </c>
      <c r="Y47" s="35">
        <f t="shared" si="511"/>
        <v>0</v>
      </c>
      <c r="Z47" s="35">
        <f t="shared" si="511"/>
        <v>0</v>
      </c>
      <c r="AA47" s="35">
        <f t="shared" si="511"/>
        <v>0</v>
      </c>
      <c r="AB47" s="35">
        <f t="shared" si="511"/>
        <v>0</v>
      </c>
      <c r="AC47" s="35">
        <f t="shared" si="511"/>
        <v>0</v>
      </c>
      <c r="AD47" s="35">
        <f t="shared" si="511"/>
        <v>19</v>
      </c>
      <c r="AE47" s="35">
        <f t="shared" si="511"/>
        <v>19</v>
      </c>
      <c r="AF47" s="35">
        <f t="shared" si="511"/>
        <v>9.35</v>
      </c>
      <c r="AG47" s="35">
        <f t="shared" si="511"/>
        <v>9.35</v>
      </c>
      <c r="AH47" s="35">
        <f t="shared" si="511"/>
        <v>9.35</v>
      </c>
      <c r="AI47" s="35">
        <f t="shared" si="511"/>
        <v>9.35</v>
      </c>
      <c r="AJ47" s="35">
        <f t="shared" si="511"/>
        <v>9.35</v>
      </c>
      <c r="AK47" s="35">
        <f t="shared" si="511"/>
        <v>9.35</v>
      </c>
      <c r="AL47" s="35">
        <f t="shared" si="511"/>
        <v>9.35</v>
      </c>
      <c r="AM47" s="35">
        <f t="shared" si="511"/>
        <v>9.35</v>
      </c>
      <c r="AN47" s="35">
        <f t="shared" si="511"/>
        <v>9.35</v>
      </c>
      <c r="AO47" s="35">
        <f t="shared" si="511"/>
        <v>9.35</v>
      </c>
      <c r="AP47" s="35">
        <f t="shared" si="511"/>
        <v>9.35</v>
      </c>
      <c r="AQ47" s="35">
        <f t="shared" si="511"/>
        <v>9.35</v>
      </c>
      <c r="AR47" s="35">
        <f t="shared" si="511"/>
        <v>9.35</v>
      </c>
      <c r="AS47" s="35">
        <f t="shared" si="511"/>
        <v>9.35</v>
      </c>
      <c r="AT47" s="35">
        <f t="shared" si="511"/>
        <v>9.35</v>
      </c>
      <c r="AU47" s="35">
        <f t="shared" si="511"/>
        <v>9.35</v>
      </c>
      <c r="AV47" s="35">
        <f t="shared" si="511"/>
        <v>9.35</v>
      </c>
      <c r="AW47" s="35">
        <f t="shared" si="511"/>
        <v>9.35</v>
      </c>
      <c r="AX47" s="35">
        <f t="shared" si="511"/>
        <v>9.35</v>
      </c>
      <c r="AY47" s="35">
        <f t="shared" si="511"/>
        <v>9.35</v>
      </c>
      <c r="AZ47" s="35">
        <f t="shared" si="511"/>
        <v>9.0825379540833548</v>
      </c>
      <c r="BA47" s="35">
        <f t="shared" si="511"/>
        <v>6.6982500000000069</v>
      </c>
      <c r="BB47" s="35">
        <f t="shared" si="511"/>
        <v>6.6982500000000069</v>
      </c>
      <c r="BC47" s="35">
        <f t="shared" si="511"/>
        <v>6.6982500000000069</v>
      </c>
      <c r="BD47" s="35">
        <f t="shared" si="511"/>
        <v>6.5594269467642015</v>
      </c>
      <c r="BE47" s="35">
        <f t="shared" si="511"/>
        <v>6.2220000000000084</v>
      </c>
      <c r="BF47" s="35">
        <f t="shared" si="511"/>
        <v>6.2220000000000084</v>
      </c>
      <c r="BG47" s="35">
        <f t="shared" si="511"/>
        <v>6.2220000000000084</v>
      </c>
      <c r="BH47" s="35">
        <f t="shared" si="511"/>
        <v>5.9731748293819535</v>
      </c>
      <c r="BI47" s="35">
        <f t="shared" si="511"/>
        <v>5.3320000000000078</v>
      </c>
      <c r="BJ47" s="35">
        <f t="shared" si="511"/>
        <v>5.3320000000000078</v>
      </c>
      <c r="BK47" s="35">
        <f t="shared" si="511"/>
        <v>5.3320000000000078</v>
      </c>
      <c r="BL47" s="35">
        <f t="shared" si="511"/>
        <v>5.3320000000000078</v>
      </c>
      <c r="BM47" s="35">
        <f t="shared" si="511"/>
        <v>5.3320000000000078</v>
      </c>
      <c r="BN47" s="35">
        <f t="shared" si="511"/>
        <v>5.3320000000000078</v>
      </c>
      <c r="BO47" s="35">
        <f t="shared" si="511"/>
        <v>5.3320000000000078</v>
      </c>
      <c r="BP47" s="35">
        <f t="shared" si="511"/>
        <v>5.3320000000000078</v>
      </c>
      <c r="BQ47" s="35">
        <f t="shared" si="511"/>
        <v>5.3320000000000078</v>
      </c>
      <c r="BR47" s="35">
        <f t="shared" si="511"/>
        <v>5.3320000000000078</v>
      </c>
      <c r="BS47" s="35">
        <f t="shared" ref="BS47:DU47" si="512">BS12+BS21+BS30+BS39</f>
        <v>5.3320000000000078</v>
      </c>
      <c r="BT47" s="35">
        <f t="shared" si="512"/>
        <v>5.3320000000000078</v>
      </c>
      <c r="BU47" s="35">
        <f t="shared" si="512"/>
        <v>5.3320000000000078</v>
      </c>
      <c r="BV47" s="35">
        <f t="shared" si="512"/>
        <v>5.3320000000000078</v>
      </c>
      <c r="BW47" s="35">
        <f t="shared" si="512"/>
        <v>5.3320000000000078</v>
      </c>
      <c r="BX47" s="35">
        <f t="shared" si="512"/>
        <v>5.3320000000000078</v>
      </c>
      <c r="BY47" s="35">
        <f t="shared" si="512"/>
        <v>5.3320000000000078</v>
      </c>
      <c r="BZ47" s="35">
        <f t="shared" si="512"/>
        <v>5.3320000000000078</v>
      </c>
      <c r="CA47" s="35">
        <f t="shared" si="512"/>
        <v>5.3320000000000078</v>
      </c>
      <c r="CB47" s="35">
        <f t="shared" si="512"/>
        <v>5.3320000000000078</v>
      </c>
      <c r="CC47" s="35">
        <f t="shared" si="512"/>
        <v>5.3320000000000078</v>
      </c>
      <c r="CD47" s="35">
        <f t="shared" si="512"/>
        <v>5.3320000000000078</v>
      </c>
      <c r="CE47" s="35">
        <f t="shared" si="512"/>
        <v>5.3320000000000078</v>
      </c>
      <c r="CF47" s="35">
        <f t="shared" si="512"/>
        <v>5.3320000000000078</v>
      </c>
      <c r="CG47" s="35">
        <f t="shared" si="512"/>
        <v>5.3320000000000078</v>
      </c>
      <c r="CH47" s="35">
        <f t="shared" si="512"/>
        <v>5.3320000000000078</v>
      </c>
      <c r="CI47" s="35">
        <f t="shared" si="512"/>
        <v>5.3320000000000078</v>
      </c>
      <c r="CJ47" s="35">
        <f t="shared" si="512"/>
        <v>5.3320000000000078</v>
      </c>
      <c r="CK47" s="35">
        <f t="shared" si="512"/>
        <v>5.3320000000000078</v>
      </c>
      <c r="CL47" s="35">
        <f t="shared" si="512"/>
        <v>5.3320000000000078</v>
      </c>
      <c r="CM47" s="35">
        <f t="shared" si="512"/>
        <v>5.3320000000000078</v>
      </c>
      <c r="CN47" s="35">
        <f t="shared" si="512"/>
        <v>5.3320000000000078</v>
      </c>
      <c r="CO47" s="35">
        <f t="shared" si="512"/>
        <v>5.3320000000000078</v>
      </c>
      <c r="CP47" s="35">
        <f t="shared" si="512"/>
        <v>5.3320000000000078</v>
      </c>
      <c r="CQ47" s="35">
        <f t="shared" si="512"/>
        <v>5.3320000000000078</v>
      </c>
      <c r="CR47" s="35">
        <f t="shared" si="512"/>
        <v>5.3320000000000078</v>
      </c>
      <c r="CS47" s="35">
        <f t="shared" si="512"/>
        <v>5.3320000000000078</v>
      </c>
      <c r="CT47" s="35">
        <f t="shared" si="512"/>
        <v>5.3320000000000078</v>
      </c>
      <c r="CU47" s="35">
        <f t="shared" si="512"/>
        <v>5.3320000000000078</v>
      </c>
      <c r="CV47" s="35">
        <f t="shared" si="512"/>
        <v>5.3320000000000078</v>
      </c>
      <c r="CW47" s="35">
        <f t="shared" si="512"/>
        <v>5.3320000000000078</v>
      </c>
      <c r="CX47" s="35">
        <f t="shared" si="512"/>
        <v>5.3320000000000078</v>
      </c>
      <c r="CY47" s="35">
        <f t="shared" si="512"/>
        <v>5.3320000000000078</v>
      </c>
      <c r="CZ47" s="35">
        <f t="shared" si="512"/>
        <v>5.3320000000000078</v>
      </c>
      <c r="DA47" s="35">
        <f t="shared" si="512"/>
        <v>5.3320000000000078</v>
      </c>
      <c r="DB47" s="35">
        <f t="shared" si="512"/>
        <v>5.3320000000000078</v>
      </c>
      <c r="DC47" s="35">
        <f t="shared" si="512"/>
        <v>5.3320000000000078</v>
      </c>
      <c r="DD47" s="35">
        <f t="shared" si="512"/>
        <v>5.3320000000000078</v>
      </c>
      <c r="DE47" s="35">
        <f t="shared" si="512"/>
        <v>5.3320000000000078</v>
      </c>
      <c r="DF47" s="35">
        <f t="shared" si="512"/>
        <v>5.3320000000000078</v>
      </c>
      <c r="DG47" s="35">
        <f t="shared" si="512"/>
        <v>5.3320000000000078</v>
      </c>
      <c r="DH47" s="35">
        <f t="shared" si="512"/>
        <v>5.3320000000000078</v>
      </c>
      <c r="DI47" s="35">
        <f t="shared" si="512"/>
        <v>5.3320000000000078</v>
      </c>
      <c r="DJ47" s="35">
        <f t="shared" si="512"/>
        <v>5.3320000000000078</v>
      </c>
      <c r="DK47" s="35">
        <f t="shared" si="512"/>
        <v>5.3320000000000078</v>
      </c>
      <c r="DL47" s="35">
        <f t="shared" si="512"/>
        <v>5.3320000000000078</v>
      </c>
      <c r="DM47" s="35">
        <f t="shared" si="512"/>
        <v>5.3320000000000078</v>
      </c>
      <c r="DN47" s="35">
        <f t="shared" si="512"/>
        <v>5.3320000000000078</v>
      </c>
      <c r="DO47" s="35">
        <f t="shared" si="512"/>
        <v>5.3320000000000078</v>
      </c>
      <c r="DP47" s="35">
        <f t="shared" si="512"/>
        <v>5.3320000000000078</v>
      </c>
      <c r="DQ47" s="35">
        <f t="shared" si="512"/>
        <v>5.3320000000000078</v>
      </c>
      <c r="DR47" s="35">
        <f t="shared" si="512"/>
        <v>5.3320000000000078</v>
      </c>
      <c r="DS47" s="35">
        <f t="shared" si="512"/>
        <v>5.3320000000000078</v>
      </c>
      <c r="DT47" s="35">
        <f t="shared" si="512"/>
        <v>5.3320000000000078</v>
      </c>
      <c r="DU47" s="35">
        <f t="shared" si="512"/>
        <v>5.3320000000000078</v>
      </c>
      <c r="DV47" s="35">
        <f t="shared" ref="DV47" si="513">DV12+DV21+DV30+DV39</f>
        <v>5.3320000000000078</v>
      </c>
    </row>
    <row r="48" spans="5:126">
      <c r="E48" s="1" t="s">
        <v>125</v>
      </c>
      <c r="F48" s="35">
        <f>F13+F22+F31+F40</f>
        <v>0</v>
      </c>
      <c r="G48" s="35">
        <f t="shared" ref="G48:BR48" si="514">G13+G22+G31+G40</f>
        <v>0</v>
      </c>
      <c r="H48" s="35">
        <f t="shared" si="514"/>
        <v>0</v>
      </c>
      <c r="I48" s="35">
        <f t="shared" si="514"/>
        <v>0</v>
      </c>
      <c r="J48" s="35">
        <f t="shared" si="514"/>
        <v>0</v>
      </c>
      <c r="K48" s="35">
        <f t="shared" si="514"/>
        <v>0</v>
      </c>
      <c r="L48" s="35">
        <f t="shared" si="514"/>
        <v>0</v>
      </c>
      <c r="M48" s="35">
        <f t="shared" si="514"/>
        <v>0</v>
      </c>
      <c r="N48" s="35">
        <f t="shared" si="514"/>
        <v>0</v>
      </c>
      <c r="O48" s="35">
        <f t="shared" si="514"/>
        <v>0</v>
      </c>
      <c r="P48" s="35">
        <f t="shared" si="514"/>
        <v>0</v>
      </c>
      <c r="Q48" s="35">
        <f t="shared" si="514"/>
        <v>0</v>
      </c>
      <c r="R48" s="35">
        <f t="shared" si="514"/>
        <v>0</v>
      </c>
      <c r="S48" s="35">
        <f t="shared" si="514"/>
        <v>0</v>
      </c>
      <c r="T48" s="35">
        <f t="shared" si="514"/>
        <v>0</v>
      </c>
      <c r="U48" s="35">
        <f t="shared" si="514"/>
        <v>0</v>
      </c>
      <c r="V48" s="35">
        <f t="shared" si="514"/>
        <v>0</v>
      </c>
      <c r="W48" s="35">
        <f t="shared" si="514"/>
        <v>0</v>
      </c>
      <c r="X48" s="35">
        <f t="shared" si="514"/>
        <v>0</v>
      </c>
      <c r="Y48" s="35">
        <f t="shared" si="514"/>
        <v>0</v>
      </c>
      <c r="Z48" s="35">
        <f t="shared" si="514"/>
        <v>0</v>
      </c>
      <c r="AA48" s="35">
        <f t="shared" si="514"/>
        <v>0</v>
      </c>
      <c r="AB48" s="35">
        <f t="shared" si="514"/>
        <v>0</v>
      </c>
      <c r="AC48" s="35">
        <f t="shared" si="514"/>
        <v>0</v>
      </c>
      <c r="AD48" s="35">
        <f t="shared" si="514"/>
        <v>0</v>
      </c>
      <c r="AE48" s="35">
        <f t="shared" si="514"/>
        <v>0.57333333333333336</v>
      </c>
      <c r="AF48" s="35">
        <f t="shared" si="514"/>
        <v>1.1286527777777779</v>
      </c>
      <c r="AG48" s="35">
        <f t="shared" si="514"/>
        <v>1.3765481481481483</v>
      </c>
      <c r="AH48" s="35">
        <f t="shared" si="514"/>
        <v>1.6166447212577164</v>
      </c>
      <c r="AI48" s="35">
        <f t="shared" si="514"/>
        <v>1.8491987373328191</v>
      </c>
      <c r="AJ48" s="35">
        <f t="shared" si="514"/>
        <v>2.074457659506749</v>
      </c>
      <c r="AK48" s="35">
        <f t="shared" si="514"/>
        <v>2.2926604859810009</v>
      </c>
      <c r="AL48" s="35">
        <f t="shared" si="514"/>
        <v>2.5040380507206237</v>
      </c>
      <c r="AM48" s="35">
        <f t="shared" si="514"/>
        <v>2.7088133131161598</v>
      </c>
      <c r="AN48" s="35">
        <f t="shared" si="514"/>
        <v>2.9072016370280083</v>
      </c>
      <c r="AO48" s="35">
        <f t="shared" si="514"/>
        <v>3.0994110596130127</v>
      </c>
      <c r="AP48" s="35">
        <f t="shared" si="514"/>
        <v>3.2856425503177173</v>
      </c>
      <c r="AQ48" s="35">
        <f t="shared" si="514"/>
        <v>3.4660902604079307</v>
      </c>
      <c r="AR48" s="35">
        <f t="shared" si="514"/>
        <v>3.6409417633900363</v>
      </c>
      <c r="AS48" s="35">
        <f t="shared" si="514"/>
        <v>3.8103782866658586</v>
      </c>
      <c r="AT48" s="35">
        <f t="shared" si="514"/>
        <v>3.9745749347497519</v>
      </c>
      <c r="AU48" s="35">
        <f t="shared" si="514"/>
        <v>4.1337009043639874</v>
      </c>
      <c r="AV48" s="35">
        <f t="shared" si="514"/>
        <v>4.2879196917164144</v>
      </c>
      <c r="AW48" s="35">
        <f t="shared" si="514"/>
        <v>4.4373892922527123</v>
      </c>
      <c r="AX48" s="35">
        <f t="shared" si="514"/>
        <v>4.5822623931643705</v>
      </c>
      <c r="AY48" s="35">
        <f t="shared" si="514"/>
        <v>4.7226865589228098</v>
      </c>
      <c r="AZ48" s="35">
        <f t="shared" si="514"/>
        <v>4.858804410099669</v>
      </c>
      <c r="BA48" s="35">
        <f t="shared" si="514"/>
        <v>4.9840672445755256</v>
      </c>
      <c r="BB48" s="35">
        <f t="shared" si="514"/>
        <v>5.0458548220437729</v>
      </c>
      <c r="BC48" s="35">
        <f t="shared" si="514"/>
        <v>5.1053891405844363</v>
      </c>
      <c r="BD48" s="35">
        <f t="shared" si="514"/>
        <v>5.1627533785372668</v>
      </c>
      <c r="BE48" s="35">
        <f t="shared" si="514"/>
        <v>5.212243311507998</v>
      </c>
      <c r="BF48" s="35">
        <f t="shared" si="514"/>
        <v>5.2459018677910647</v>
      </c>
      <c r="BG48" s="35">
        <f t="shared" si="514"/>
        <v>5.2784384721980286</v>
      </c>
      <c r="BH48" s="35">
        <f t="shared" si="514"/>
        <v>5.3098905231247615</v>
      </c>
      <c r="BI48" s="35">
        <f t="shared" si="514"/>
        <v>5.3320000000000007</v>
      </c>
      <c r="BJ48" s="35">
        <f t="shared" si="514"/>
        <v>5.3320000000000007</v>
      </c>
      <c r="BK48" s="35">
        <f t="shared" si="514"/>
        <v>5.3320000000000007</v>
      </c>
      <c r="BL48" s="35">
        <f t="shared" si="514"/>
        <v>5.3320000000000007</v>
      </c>
      <c r="BM48" s="35">
        <f t="shared" si="514"/>
        <v>5.3320000000000007</v>
      </c>
      <c r="BN48" s="35">
        <f t="shared" si="514"/>
        <v>5.3320000000000007</v>
      </c>
      <c r="BO48" s="35">
        <f t="shared" si="514"/>
        <v>5.3320000000000007</v>
      </c>
      <c r="BP48" s="35">
        <f t="shared" si="514"/>
        <v>5.3320000000000007</v>
      </c>
      <c r="BQ48" s="35">
        <f t="shared" si="514"/>
        <v>5.3320000000000007</v>
      </c>
      <c r="BR48" s="35">
        <f t="shared" si="514"/>
        <v>5.3320000000000007</v>
      </c>
      <c r="BS48" s="35">
        <f t="shared" ref="BS48:DU48" si="515">BS13+BS22+BS31+BS40</f>
        <v>5.3320000000000007</v>
      </c>
      <c r="BT48" s="35">
        <f t="shared" si="515"/>
        <v>5.3320000000000007</v>
      </c>
      <c r="BU48" s="35">
        <f t="shared" si="515"/>
        <v>5.3320000000000007</v>
      </c>
      <c r="BV48" s="35">
        <f t="shared" si="515"/>
        <v>5.3320000000000007</v>
      </c>
      <c r="BW48" s="35">
        <f t="shared" si="515"/>
        <v>5.3320000000000007</v>
      </c>
      <c r="BX48" s="35">
        <f t="shared" si="515"/>
        <v>5.3320000000000007</v>
      </c>
      <c r="BY48" s="35">
        <f t="shared" si="515"/>
        <v>5.3320000000000007</v>
      </c>
      <c r="BZ48" s="35">
        <f t="shared" si="515"/>
        <v>5.3320000000000007</v>
      </c>
      <c r="CA48" s="35">
        <f t="shared" si="515"/>
        <v>5.3320000000000007</v>
      </c>
      <c r="CB48" s="35">
        <f t="shared" si="515"/>
        <v>5.3320000000000007</v>
      </c>
      <c r="CC48" s="35">
        <f t="shared" si="515"/>
        <v>5.3320000000000007</v>
      </c>
      <c r="CD48" s="35">
        <f t="shared" si="515"/>
        <v>5.3320000000000007</v>
      </c>
      <c r="CE48" s="35">
        <f t="shared" si="515"/>
        <v>5.3320000000000007</v>
      </c>
      <c r="CF48" s="35">
        <f t="shared" si="515"/>
        <v>5.3320000000000007</v>
      </c>
      <c r="CG48" s="35">
        <f t="shared" si="515"/>
        <v>5.3320000000000007</v>
      </c>
      <c r="CH48" s="35">
        <f t="shared" si="515"/>
        <v>5.3320000000000007</v>
      </c>
      <c r="CI48" s="35">
        <f t="shared" si="515"/>
        <v>5.3320000000000007</v>
      </c>
      <c r="CJ48" s="35">
        <f t="shared" si="515"/>
        <v>5.3320000000000007</v>
      </c>
      <c r="CK48" s="35">
        <f t="shared" si="515"/>
        <v>5.3320000000000007</v>
      </c>
      <c r="CL48" s="35">
        <f t="shared" si="515"/>
        <v>5.3320000000000007</v>
      </c>
      <c r="CM48" s="35">
        <f t="shared" si="515"/>
        <v>5.3320000000000007</v>
      </c>
      <c r="CN48" s="35">
        <f t="shared" si="515"/>
        <v>5.3320000000000007</v>
      </c>
      <c r="CO48" s="35">
        <f t="shared" si="515"/>
        <v>5.3320000000000007</v>
      </c>
      <c r="CP48" s="35">
        <f t="shared" si="515"/>
        <v>5.3320000000000007</v>
      </c>
      <c r="CQ48" s="35">
        <f t="shared" si="515"/>
        <v>5.3320000000000007</v>
      </c>
      <c r="CR48" s="35">
        <f t="shared" si="515"/>
        <v>5.3320000000000007</v>
      </c>
      <c r="CS48" s="35">
        <f t="shared" si="515"/>
        <v>5.3320000000000007</v>
      </c>
      <c r="CT48" s="35">
        <f t="shared" si="515"/>
        <v>5.3320000000000007</v>
      </c>
      <c r="CU48" s="35">
        <f t="shared" si="515"/>
        <v>5.3320000000000007</v>
      </c>
      <c r="CV48" s="35">
        <f t="shared" si="515"/>
        <v>5.3320000000000007</v>
      </c>
      <c r="CW48" s="35">
        <f t="shared" si="515"/>
        <v>5.3320000000000007</v>
      </c>
      <c r="CX48" s="35">
        <f t="shared" si="515"/>
        <v>5.3320000000000007</v>
      </c>
      <c r="CY48" s="35">
        <f t="shared" si="515"/>
        <v>5.3320000000000007</v>
      </c>
      <c r="CZ48" s="35">
        <f t="shared" si="515"/>
        <v>5.3320000000000007</v>
      </c>
      <c r="DA48" s="35">
        <f t="shared" si="515"/>
        <v>5.3320000000000007</v>
      </c>
      <c r="DB48" s="35">
        <f t="shared" si="515"/>
        <v>5.3320000000000007</v>
      </c>
      <c r="DC48" s="35">
        <f t="shared" si="515"/>
        <v>5.3320000000000007</v>
      </c>
      <c r="DD48" s="35">
        <f t="shared" si="515"/>
        <v>5.3320000000000007</v>
      </c>
      <c r="DE48" s="35">
        <f t="shared" si="515"/>
        <v>5.3320000000000007</v>
      </c>
      <c r="DF48" s="35">
        <f t="shared" si="515"/>
        <v>5.3320000000000007</v>
      </c>
      <c r="DG48" s="35">
        <f t="shared" si="515"/>
        <v>5.3320000000000007</v>
      </c>
      <c r="DH48" s="35">
        <f t="shared" si="515"/>
        <v>5.3320000000000007</v>
      </c>
      <c r="DI48" s="35">
        <f t="shared" si="515"/>
        <v>5.3320000000000007</v>
      </c>
      <c r="DJ48" s="35">
        <f t="shared" si="515"/>
        <v>5.3320000000000007</v>
      </c>
      <c r="DK48" s="35">
        <f t="shared" si="515"/>
        <v>5.3320000000000007</v>
      </c>
      <c r="DL48" s="35">
        <f t="shared" si="515"/>
        <v>5.3320000000000007</v>
      </c>
      <c r="DM48" s="35">
        <f t="shared" si="515"/>
        <v>5.3320000000000007</v>
      </c>
      <c r="DN48" s="35">
        <f t="shared" si="515"/>
        <v>5.3320000000000007</v>
      </c>
      <c r="DO48" s="35">
        <f t="shared" si="515"/>
        <v>5.3320000000000007</v>
      </c>
      <c r="DP48" s="35">
        <f t="shared" si="515"/>
        <v>5.3320000000000007</v>
      </c>
      <c r="DQ48" s="35">
        <f t="shared" si="515"/>
        <v>5.3320000000000007</v>
      </c>
      <c r="DR48" s="35">
        <f t="shared" si="515"/>
        <v>5.3320000000000007</v>
      </c>
      <c r="DS48" s="35">
        <f t="shared" si="515"/>
        <v>5.3320000000000007</v>
      </c>
      <c r="DT48" s="35">
        <f t="shared" si="515"/>
        <v>5.3320000000000007</v>
      </c>
      <c r="DU48" s="35">
        <f t="shared" si="515"/>
        <v>5.3320000000000007</v>
      </c>
      <c r="DV48" s="35">
        <f t="shared" ref="DV48" si="516">DV13+DV22+DV31+DV40</f>
        <v>5.3320000000000007</v>
      </c>
    </row>
    <row r="49" spans="1:126">
      <c r="E49" s="1" t="s">
        <v>126</v>
      </c>
      <c r="F49" s="35">
        <f>F16+F25+F34+F43</f>
        <v>0</v>
      </c>
      <c r="G49" s="35">
        <f t="shared" ref="G49:BR49" si="517">G16+G25+G34+G43</f>
        <v>0</v>
      </c>
      <c r="H49" s="35">
        <f t="shared" si="517"/>
        <v>0</v>
      </c>
      <c r="I49" s="35">
        <f t="shared" si="517"/>
        <v>0</v>
      </c>
      <c r="J49" s="35">
        <f t="shared" si="517"/>
        <v>0</v>
      </c>
      <c r="K49" s="35">
        <f t="shared" si="517"/>
        <v>0</v>
      </c>
      <c r="L49" s="35">
        <f t="shared" si="517"/>
        <v>0</v>
      </c>
      <c r="M49" s="35">
        <f t="shared" si="517"/>
        <v>0</v>
      </c>
      <c r="N49" s="35">
        <f t="shared" si="517"/>
        <v>0</v>
      </c>
      <c r="O49" s="35">
        <f t="shared" si="517"/>
        <v>0</v>
      </c>
      <c r="P49" s="35">
        <f t="shared" si="517"/>
        <v>0</v>
      </c>
      <c r="Q49" s="35">
        <f t="shared" si="517"/>
        <v>0</v>
      </c>
      <c r="R49" s="35">
        <f t="shared" si="517"/>
        <v>0</v>
      </c>
      <c r="S49" s="35">
        <f t="shared" si="517"/>
        <v>0</v>
      </c>
      <c r="T49" s="35">
        <f t="shared" si="517"/>
        <v>0</v>
      </c>
      <c r="U49" s="35">
        <f t="shared" si="517"/>
        <v>0</v>
      </c>
      <c r="V49" s="35">
        <f t="shared" si="517"/>
        <v>0</v>
      </c>
      <c r="W49" s="35">
        <f t="shared" si="517"/>
        <v>0</v>
      </c>
      <c r="X49" s="35">
        <f t="shared" si="517"/>
        <v>0</v>
      </c>
      <c r="Y49" s="35">
        <f t="shared" si="517"/>
        <v>0</v>
      </c>
      <c r="Z49" s="35">
        <f t="shared" si="517"/>
        <v>0</v>
      </c>
      <c r="AA49" s="35">
        <f t="shared" si="517"/>
        <v>0</v>
      </c>
      <c r="AB49" s="35">
        <f t="shared" si="517"/>
        <v>0</v>
      </c>
      <c r="AC49" s="35">
        <f t="shared" si="517"/>
        <v>0</v>
      </c>
      <c r="AD49" s="35">
        <f t="shared" si="517"/>
        <v>9.5</v>
      </c>
      <c r="AE49" s="35">
        <f t="shared" si="517"/>
        <v>28.213333333333338</v>
      </c>
      <c r="AF49" s="35">
        <f t="shared" si="517"/>
        <v>41.53734027777778</v>
      </c>
      <c r="AG49" s="35">
        <f t="shared" si="517"/>
        <v>49.634739814814822</v>
      </c>
      <c r="AH49" s="35">
        <f t="shared" si="517"/>
        <v>57.488143380111893</v>
      </c>
      <c r="AI49" s="35">
        <f t="shared" si="517"/>
        <v>65.105221650816617</v>
      </c>
      <c r="AJ49" s="35">
        <f t="shared" si="517"/>
        <v>72.49339345239683</v>
      </c>
      <c r="AK49" s="35">
        <f t="shared" si="517"/>
        <v>79.659834379652963</v>
      </c>
      <c r="AL49" s="35">
        <f t="shared" si="517"/>
        <v>86.611485111302159</v>
      </c>
      <c r="AM49" s="35">
        <f t="shared" si="517"/>
        <v>93.355059429383758</v>
      </c>
      <c r="AN49" s="35">
        <f t="shared" si="517"/>
        <v>99.897051954311678</v>
      </c>
      <c r="AO49" s="35">
        <f t="shared" si="517"/>
        <v>106.24374560599117</v>
      </c>
      <c r="AP49" s="35">
        <f t="shared" si="517"/>
        <v>112.40121880102581</v>
      </c>
      <c r="AQ49" s="35">
        <f t="shared" si="517"/>
        <v>118.37535239566297</v>
      </c>
      <c r="AR49" s="35">
        <f t="shared" si="517"/>
        <v>124.17183638376399</v>
      </c>
      <c r="AS49" s="35">
        <f t="shared" si="517"/>
        <v>129.79617635873603</v>
      </c>
      <c r="AT49" s="35">
        <f t="shared" si="517"/>
        <v>135.25369974802823</v>
      </c>
      <c r="AU49" s="35">
        <f t="shared" si="517"/>
        <v>140.54956182847135</v>
      </c>
      <c r="AV49" s="35">
        <f t="shared" si="517"/>
        <v>145.68875153043115</v>
      </c>
      <c r="AW49" s="35">
        <f t="shared" si="517"/>
        <v>150.67609703844661</v>
      </c>
      <c r="AX49" s="35">
        <f t="shared" si="517"/>
        <v>155.51627119573806</v>
      </c>
      <c r="AY49" s="35">
        <f t="shared" si="517"/>
        <v>160.21379671969447</v>
      </c>
      <c r="AZ49" s="35">
        <f t="shared" si="517"/>
        <v>164.6393202122249</v>
      </c>
      <c r="BA49" s="35">
        <f t="shared" si="517"/>
        <v>167.60827836192897</v>
      </c>
      <c r="BB49" s="35">
        <f t="shared" si="517"/>
        <v>169.29156732861932</v>
      </c>
      <c r="BC49" s="35">
        <f t="shared" si="517"/>
        <v>170.91419534730522</v>
      </c>
      <c r="BD49" s="35">
        <f t="shared" si="517"/>
        <v>172.40896256112646</v>
      </c>
      <c r="BE49" s="35">
        <f t="shared" si="517"/>
        <v>173.61217768948592</v>
      </c>
      <c r="BF49" s="35">
        <f t="shared" si="517"/>
        <v>174.60510509983638</v>
      </c>
      <c r="BG49" s="35">
        <f t="shared" si="517"/>
        <v>175.56493492984183</v>
      </c>
      <c r="BH49" s="35">
        <f t="shared" si="517"/>
        <v>176.36835784687142</v>
      </c>
      <c r="BI49" s="35">
        <f t="shared" si="517"/>
        <v>176.70000000000002</v>
      </c>
      <c r="BJ49" s="35">
        <f t="shared" si="517"/>
        <v>176.70000000000002</v>
      </c>
      <c r="BK49" s="35">
        <f t="shared" si="517"/>
        <v>176.70000000000002</v>
      </c>
      <c r="BL49" s="35">
        <f t="shared" si="517"/>
        <v>176.70000000000002</v>
      </c>
      <c r="BM49" s="35">
        <f t="shared" si="517"/>
        <v>176.70000000000002</v>
      </c>
      <c r="BN49" s="35">
        <f t="shared" si="517"/>
        <v>176.70000000000002</v>
      </c>
      <c r="BO49" s="35">
        <f t="shared" si="517"/>
        <v>176.70000000000002</v>
      </c>
      <c r="BP49" s="35">
        <f t="shared" si="517"/>
        <v>176.70000000000002</v>
      </c>
      <c r="BQ49" s="35">
        <f t="shared" si="517"/>
        <v>176.70000000000002</v>
      </c>
      <c r="BR49" s="35">
        <f t="shared" si="517"/>
        <v>176.70000000000002</v>
      </c>
      <c r="BS49" s="35">
        <f t="shared" ref="BS49:DV49" si="518">BS16+BS25+BS34+BS43</f>
        <v>176.70000000000002</v>
      </c>
      <c r="BT49" s="35">
        <f t="shared" si="518"/>
        <v>176.70000000000002</v>
      </c>
      <c r="BU49" s="35">
        <f t="shared" si="518"/>
        <v>176.70000000000002</v>
      </c>
      <c r="BV49" s="35">
        <f t="shared" si="518"/>
        <v>176.70000000000002</v>
      </c>
      <c r="BW49" s="35">
        <f t="shared" si="518"/>
        <v>176.70000000000002</v>
      </c>
      <c r="BX49" s="35">
        <f t="shared" si="518"/>
        <v>176.70000000000002</v>
      </c>
      <c r="BY49" s="35">
        <f t="shared" si="518"/>
        <v>176.70000000000002</v>
      </c>
      <c r="BZ49" s="35">
        <f t="shared" si="518"/>
        <v>176.70000000000002</v>
      </c>
      <c r="CA49" s="35">
        <f t="shared" si="518"/>
        <v>176.70000000000002</v>
      </c>
      <c r="CB49" s="35">
        <f t="shared" si="518"/>
        <v>176.70000000000002</v>
      </c>
      <c r="CC49" s="35">
        <f t="shared" si="518"/>
        <v>176.70000000000002</v>
      </c>
      <c r="CD49" s="35">
        <f t="shared" si="518"/>
        <v>176.70000000000002</v>
      </c>
      <c r="CE49" s="35">
        <f t="shared" si="518"/>
        <v>176.70000000000002</v>
      </c>
      <c r="CF49" s="35">
        <f t="shared" si="518"/>
        <v>176.70000000000002</v>
      </c>
      <c r="CG49" s="35">
        <f t="shared" si="518"/>
        <v>176.70000000000002</v>
      </c>
      <c r="CH49" s="35">
        <f t="shared" si="518"/>
        <v>176.70000000000002</v>
      </c>
      <c r="CI49" s="35">
        <f t="shared" si="518"/>
        <v>176.70000000000002</v>
      </c>
      <c r="CJ49" s="35">
        <f t="shared" si="518"/>
        <v>176.70000000000002</v>
      </c>
      <c r="CK49" s="35">
        <f t="shared" si="518"/>
        <v>176.70000000000002</v>
      </c>
      <c r="CL49" s="35">
        <f t="shared" si="518"/>
        <v>176.70000000000002</v>
      </c>
      <c r="CM49" s="35">
        <f t="shared" si="518"/>
        <v>176.70000000000002</v>
      </c>
      <c r="CN49" s="35">
        <f t="shared" si="518"/>
        <v>176.70000000000002</v>
      </c>
      <c r="CO49" s="35">
        <f t="shared" si="518"/>
        <v>176.70000000000002</v>
      </c>
      <c r="CP49" s="35">
        <f t="shared" si="518"/>
        <v>176.70000000000002</v>
      </c>
      <c r="CQ49" s="35">
        <f t="shared" si="518"/>
        <v>176.70000000000002</v>
      </c>
      <c r="CR49" s="35">
        <f t="shared" si="518"/>
        <v>176.70000000000002</v>
      </c>
      <c r="CS49" s="35">
        <f t="shared" si="518"/>
        <v>176.70000000000002</v>
      </c>
      <c r="CT49" s="35">
        <f t="shared" si="518"/>
        <v>176.70000000000002</v>
      </c>
      <c r="CU49" s="35">
        <f t="shared" si="518"/>
        <v>176.70000000000002</v>
      </c>
      <c r="CV49" s="35">
        <f t="shared" si="518"/>
        <v>176.70000000000002</v>
      </c>
      <c r="CW49" s="35">
        <f t="shared" si="518"/>
        <v>176.70000000000002</v>
      </c>
      <c r="CX49" s="35">
        <f t="shared" si="518"/>
        <v>176.70000000000002</v>
      </c>
      <c r="CY49" s="35">
        <f t="shared" si="518"/>
        <v>176.70000000000002</v>
      </c>
      <c r="CZ49" s="35">
        <f t="shared" si="518"/>
        <v>176.70000000000002</v>
      </c>
      <c r="DA49" s="35">
        <f t="shared" si="518"/>
        <v>176.70000000000002</v>
      </c>
      <c r="DB49" s="35">
        <f t="shared" si="518"/>
        <v>176.70000000000002</v>
      </c>
      <c r="DC49" s="35">
        <f t="shared" si="518"/>
        <v>176.70000000000002</v>
      </c>
      <c r="DD49" s="35">
        <f t="shared" si="518"/>
        <v>176.70000000000002</v>
      </c>
      <c r="DE49" s="35">
        <f t="shared" si="518"/>
        <v>176.70000000000002</v>
      </c>
      <c r="DF49" s="35">
        <f t="shared" si="518"/>
        <v>176.70000000000002</v>
      </c>
      <c r="DG49" s="35">
        <f t="shared" si="518"/>
        <v>176.70000000000002</v>
      </c>
      <c r="DH49" s="35">
        <f t="shared" si="518"/>
        <v>176.70000000000002</v>
      </c>
      <c r="DI49" s="35">
        <f t="shared" si="518"/>
        <v>176.70000000000002</v>
      </c>
      <c r="DJ49" s="35">
        <f t="shared" si="518"/>
        <v>176.70000000000002</v>
      </c>
      <c r="DK49" s="35">
        <f t="shared" si="518"/>
        <v>176.70000000000002</v>
      </c>
      <c r="DL49" s="35">
        <f t="shared" si="518"/>
        <v>176.70000000000002</v>
      </c>
      <c r="DM49" s="35">
        <f t="shared" si="518"/>
        <v>176.70000000000002</v>
      </c>
      <c r="DN49" s="35">
        <f t="shared" si="518"/>
        <v>176.70000000000002</v>
      </c>
      <c r="DO49" s="35">
        <f t="shared" si="518"/>
        <v>176.70000000000002</v>
      </c>
      <c r="DP49" s="35">
        <f t="shared" si="518"/>
        <v>176.70000000000002</v>
      </c>
      <c r="DQ49" s="35">
        <f t="shared" si="518"/>
        <v>176.70000000000002</v>
      </c>
      <c r="DR49" s="35">
        <f t="shared" si="518"/>
        <v>176.70000000000002</v>
      </c>
      <c r="DS49" s="35">
        <f t="shared" si="518"/>
        <v>176.70000000000002</v>
      </c>
      <c r="DT49" s="35">
        <f t="shared" si="518"/>
        <v>176.70000000000002</v>
      </c>
      <c r="DU49" s="35">
        <f t="shared" si="518"/>
        <v>176.70000000000002</v>
      </c>
      <c r="DV49" s="35">
        <f t="shared" si="518"/>
        <v>176.70000000000002</v>
      </c>
    </row>
    <row r="50" spans="1:126">
      <c r="E50" s="1" t="s">
        <v>127</v>
      </c>
      <c r="F50" s="31">
        <f>F49/Assumptions!$E$60</f>
        <v>0</v>
      </c>
      <c r="G50" s="31">
        <f>G49/Assumptions!$E$60</f>
        <v>0</v>
      </c>
      <c r="H50" s="31">
        <f>H49/Assumptions!$E$60</f>
        <v>0</v>
      </c>
      <c r="I50" s="31">
        <f>I49/Assumptions!$E$60</f>
        <v>0</v>
      </c>
      <c r="J50" s="31">
        <f>J49/Assumptions!$E$60</f>
        <v>0</v>
      </c>
      <c r="K50" s="31">
        <f>K49/Assumptions!$E$60</f>
        <v>0</v>
      </c>
      <c r="L50" s="31">
        <f>L49/Assumptions!$E$60</f>
        <v>0</v>
      </c>
      <c r="M50" s="31">
        <f>M49/Assumptions!$E$60</f>
        <v>0</v>
      </c>
      <c r="N50" s="31">
        <f>N49/Assumptions!$E$60</f>
        <v>0</v>
      </c>
      <c r="O50" s="31">
        <f>O49/Assumptions!$E$60</f>
        <v>0</v>
      </c>
      <c r="P50" s="31">
        <f>P49/Assumptions!$E$60</f>
        <v>0</v>
      </c>
      <c r="Q50" s="31">
        <f>Q49/Assumptions!$E$60</f>
        <v>0</v>
      </c>
      <c r="R50" s="31">
        <f>R49/Assumptions!$E$60</f>
        <v>0</v>
      </c>
      <c r="S50" s="31">
        <f>S49/Assumptions!$E$60</f>
        <v>0</v>
      </c>
      <c r="T50" s="31">
        <f>T49/Assumptions!$E$60</f>
        <v>0</v>
      </c>
      <c r="U50" s="31">
        <f>U49/Assumptions!$E$60</f>
        <v>0</v>
      </c>
      <c r="V50" s="31">
        <f>V49/Assumptions!$E$60</f>
        <v>0</v>
      </c>
      <c r="W50" s="31">
        <f>W49/Assumptions!$E$60</f>
        <v>0</v>
      </c>
      <c r="X50" s="31">
        <f>X49/Assumptions!$E$60</f>
        <v>0</v>
      </c>
      <c r="Y50" s="31">
        <f>Y49/Assumptions!$E$60</f>
        <v>0</v>
      </c>
      <c r="Z50" s="31">
        <f>Z49/Assumptions!$E$60</f>
        <v>0</v>
      </c>
      <c r="AA50" s="31">
        <f>AA49/Assumptions!$E$60</f>
        <v>0</v>
      </c>
      <c r="AB50" s="31">
        <f>AB49/Assumptions!$E$60</f>
        <v>0</v>
      </c>
      <c r="AC50" s="31">
        <f>AC49/Assumptions!$E$60</f>
        <v>0</v>
      </c>
      <c r="AD50" s="31">
        <f>AD49/Assumptions!$E$60</f>
        <v>0.05</v>
      </c>
      <c r="AE50" s="31">
        <f>AE49/Assumptions!$E$60</f>
        <v>0.14849122807017545</v>
      </c>
      <c r="AF50" s="31">
        <f>AF49/Assumptions!$E$60</f>
        <v>0.21861758040935675</v>
      </c>
      <c r="AG50" s="31">
        <f>AG49/Assumptions!$E$60</f>
        <v>0.26123547270955172</v>
      </c>
      <c r="AH50" s="31">
        <f>AH49/Assumptions!$E$60</f>
        <v>0.30256917568479946</v>
      </c>
      <c r="AI50" s="31">
        <f>AI49/Assumptions!$E$60</f>
        <v>0.34265906132008744</v>
      </c>
      <c r="AJ50" s="31">
        <f>AJ49/Assumptions!$E$60</f>
        <v>0.38154417606524649</v>
      </c>
      <c r="AK50" s="31">
        <f>AK49/Assumptions!$E$60</f>
        <v>0.41926228620869982</v>
      </c>
      <c r="AL50" s="31">
        <f>AL49/Assumptions!$E$60</f>
        <v>0.45584992163843241</v>
      </c>
      <c r="AM50" s="31">
        <f>AM49/Assumptions!$E$60</f>
        <v>0.49134241804938822</v>
      </c>
      <c r="AN50" s="31">
        <f>AN49/Assumptions!$E$60</f>
        <v>0.52577395765427204</v>
      </c>
      <c r="AO50" s="31">
        <f>AO49/Assumptions!$E$60</f>
        <v>0.55917760845258513</v>
      </c>
      <c r="AP50" s="31">
        <f>AP49/Assumptions!$E$60</f>
        <v>0.59158536211066215</v>
      </c>
      <c r="AQ50" s="31">
        <f>AQ49/Assumptions!$E$60</f>
        <v>0.62302817050348935</v>
      </c>
      <c r="AR50" s="31">
        <f>AR49/Assumptions!$E$60</f>
        <v>0.65353598096717891</v>
      </c>
      <c r="AS50" s="31">
        <f>AS49/Assumptions!$E$60</f>
        <v>0.68313777030913703</v>
      </c>
      <c r="AT50" s="31">
        <f>AT49/Assumptions!$E$60</f>
        <v>0.71186157762120117</v>
      </c>
      <c r="AU50" s="31">
        <f>AU49/Assumptions!$E$60</f>
        <v>0.73973453593932292</v>
      </c>
      <c r="AV50" s="31">
        <f>AV49/Assumptions!$E$60</f>
        <v>0.76678290279174288</v>
      </c>
      <c r="AW50" s="31">
        <f>AW49/Assumptions!$E$60</f>
        <v>0.79303208967603478</v>
      </c>
      <c r="AX50" s="31">
        <f>AX49/Assumptions!$E$60</f>
        <v>0.81850669050388447</v>
      </c>
      <c r="AY50" s="31">
        <f>AY49/Assumptions!$E$60</f>
        <v>0.84323050905102348</v>
      </c>
      <c r="AZ50" s="31">
        <f>AZ49/Assumptions!$E$60</f>
        <v>0.86652273795907842</v>
      </c>
      <c r="BA50" s="31">
        <f>BA49/Assumptions!$E$60</f>
        <v>0.88214883348383666</v>
      </c>
      <c r="BB50" s="31">
        <f>BB49/Assumptions!$E$60</f>
        <v>0.89100824909799647</v>
      </c>
      <c r="BC50" s="31">
        <f>BC49/Assumptions!$E$60</f>
        <v>0.89954839656476437</v>
      </c>
      <c r="BD50" s="31">
        <f>BD49/Assumptions!$E$60</f>
        <v>0.90741559242698133</v>
      </c>
      <c r="BE50" s="31">
        <f>BE49/Assumptions!$E$60</f>
        <v>0.91374830362887327</v>
      </c>
      <c r="BF50" s="31">
        <f>BF49/Assumptions!$E$60</f>
        <v>0.9189742373675599</v>
      </c>
      <c r="BG50" s="31">
        <f>BG49/Assumptions!$E$60</f>
        <v>0.92402597331495695</v>
      </c>
      <c r="BH50" s="31">
        <f>BH49/Assumptions!$E$60</f>
        <v>0.92825451498353373</v>
      </c>
      <c r="BI50" s="31">
        <f>BI49/Assumptions!$E$60</f>
        <v>0.93</v>
      </c>
      <c r="BJ50" s="31">
        <f>BJ49/Assumptions!$E$60</f>
        <v>0.93</v>
      </c>
      <c r="BK50" s="31">
        <f>BK49/Assumptions!$E$60</f>
        <v>0.93</v>
      </c>
      <c r="BL50" s="31">
        <f>BL49/Assumptions!$E$60</f>
        <v>0.93</v>
      </c>
      <c r="BM50" s="31">
        <f>BM49/Assumptions!$E$60</f>
        <v>0.93</v>
      </c>
      <c r="BN50" s="31">
        <f>BN49/Assumptions!$E$60</f>
        <v>0.93</v>
      </c>
      <c r="BO50" s="31">
        <f>BO49/Assumptions!$E$60</f>
        <v>0.93</v>
      </c>
      <c r="BP50" s="31">
        <f>BP49/Assumptions!$E$60</f>
        <v>0.93</v>
      </c>
      <c r="BQ50" s="31">
        <f>BQ49/Assumptions!$E$60</f>
        <v>0.93</v>
      </c>
      <c r="BR50" s="31">
        <f>BR49/Assumptions!$E$60</f>
        <v>0.93</v>
      </c>
      <c r="BS50" s="31">
        <f>BS49/Assumptions!$E$60</f>
        <v>0.93</v>
      </c>
      <c r="BT50" s="31">
        <f>BT49/Assumptions!$E$60</f>
        <v>0.93</v>
      </c>
      <c r="BU50" s="31">
        <f>BU49/Assumptions!$E$60</f>
        <v>0.93</v>
      </c>
      <c r="BV50" s="31">
        <f>BV49/Assumptions!$E$60</f>
        <v>0.93</v>
      </c>
      <c r="BW50" s="31">
        <f>BW49/Assumptions!$E$60</f>
        <v>0.93</v>
      </c>
      <c r="BX50" s="31">
        <f>BX49/Assumptions!$E$60</f>
        <v>0.93</v>
      </c>
      <c r="BY50" s="31">
        <f>BY49/Assumptions!$E$60</f>
        <v>0.93</v>
      </c>
      <c r="BZ50" s="31">
        <f>BZ49/Assumptions!$E$60</f>
        <v>0.93</v>
      </c>
      <c r="CA50" s="31">
        <f>CA49/Assumptions!$E$60</f>
        <v>0.93</v>
      </c>
      <c r="CB50" s="31">
        <f>CB49/Assumptions!$E$60</f>
        <v>0.93</v>
      </c>
      <c r="CC50" s="31">
        <f>CC49/Assumptions!$E$60</f>
        <v>0.93</v>
      </c>
      <c r="CD50" s="31">
        <f>CD49/Assumptions!$E$60</f>
        <v>0.93</v>
      </c>
      <c r="CE50" s="31">
        <f>CE49/Assumptions!$E$60</f>
        <v>0.93</v>
      </c>
      <c r="CF50" s="31">
        <f>CF49/Assumptions!$E$60</f>
        <v>0.93</v>
      </c>
      <c r="CG50" s="31">
        <f>CG49/Assumptions!$E$60</f>
        <v>0.93</v>
      </c>
      <c r="CH50" s="31">
        <f>CH49/Assumptions!$E$60</f>
        <v>0.93</v>
      </c>
      <c r="CI50" s="31">
        <f>CI49/Assumptions!$E$60</f>
        <v>0.93</v>
      </c>
      <c r="CJ50" s="31">
        <f>CJ49/Assumptions!$E$60</f>
        <v>0.93</v>
      </c>
      <c r="CK50" s="31">
        <f>CK49/Assumptions!$E$60</f>
        <v>0.93</v>
      </c>
      <c r="CL50" s="31">
        <f>CL49/Assumptions!$E$60</f>
        <v>0.93</v>
      </c>
      <c r="CM50" s="31">
        <f>CM49/Assumptions!$E$60</f>
        <v>0.93</v>
      </c>
      <c r="CN50" s="31">
        <f>CN49/Assumptions!$E$60</f>
        <v>0.93</v>
      </c>
      <c r="CO50" s="31">
        <f>CO49/Assumptions!$E$60</f>
        <v>0.93</v>
      </c>
      <c r="CP50" s="31">
        <f>CP49/Assumptions!$E$60</f>
        <v>0.93</v>
      </c>
      <c r="CQ50" s="31">
        <f>CQ49/Assumptions!$E$60</f>
        <v>0.93</v>
      </c>
      <c r="CR50" s="31">
        <f>CR49/Assumptions!$E$60</f>
        <v>0.93</v>
      </c>
      <c r="CS50" s="31">
        <f>CS49/Assumptions!$E$60</f>
        <v>0.93</v>
      </c>
      <c r="CT50" s="31">
        <f>CT49/Assumptions!$E$60</f>
        <v>0.93</v>
      </c>
      <c r="CU50" s="31">
        <f>CU49/Assumptions!$E$60</f>
        <v>0.93</v>
      </c>
      <c r="CV50" s="31">
        <f>CV49/Assumptions!$E$60</f>
        <v>0.93</v>
      </c>
      <c r="CW50" s="31">
        <f>CW49/Assumptions!$E$60</f>
        <v>0.93</v>
      </c>
      <c r="CX50" s="31">
        <f>CX49/Assumptions!$E$60</f>
        <v>0.93</v>
      </c>
      <c r="CY50" s="31">
        <f>CY49/Assumptions!$E$60</f>
        <v>0.93</v>
      </c>
      <c r="CZ50" s="31">
        <f>CZ49/Assumptions!$E$60</f>
        <v>0.93</v>
      </c>
      <c r="DA50" s="31">
        <f>DA49/Assumptions!$E$60</f>
        <v>0.93</v>
      </c>
      <c r="DB50" s="31">
        <f>DB49/Assumptions!$E$60</f>
        <v>0.93</v>
      </c>
      <c r="DC50" s="31">
        <f>DC49/Assumptions!$E$60</f>
        <v>0.93</v>
      </c>
      <c r="DD50" s="31">
        <f>DD49/Assumptions!$E$60</f>
        <v>0.93</v>
      </c>
      <c r="DE50" s="31">
        <f>DE49/Assumptions!$E$60</f>
        <v>0.93</v>
      </c>
      <c r="DF50" s="31">
        <f>DF49/Assumptions!$E$60</f>
        <v>0.93</v>
      </c>
      <c r="DG50" s="31">
        <f>DG49/Assumptions!$E$60</f>
        <v>0.93</v>
      </c>
      <c r="DH50" s="31">
        <f>DH49/Assumptions!$E$60</f>
        <v>0.93</v>
      </c>
      <c r="DI50" s="31">
        <f>DI49/Assumptions!$E$60</f>
        <v>0.93</v>
      </c>
      <c r="DJ50" s="31">
        <f>DJ49/Assumptions!$E$60</f>
        <v>0.93</v>
      </c>
      <c r="DK50" s="31">
        <f>DK49/Assumptions!$E$60</f>
        <v>0.93</v>
      </c>
      <c r="DL50" s="31">
        <f>DL49/Assumptions!$E$60</f>
        <v>0.93</v>
      </c>
      <c r="DM50" s="31">
        <f>DM49/Assumptions!$E$60</f>
        <v>0.93</v>
      </c>
      <c r="DN50" s="31">
        <f>DN49/Assumptions!$E$60</f>
        <v>0.93</v>
      </c>
      <c r="DO50" s="31">
        <f>DO49/Assumptions!$E$60</f>
        <v>0.93</v>
      </c>
      <c r="DP50" s="31">
        <f>DP49/Assumptions!$E$60</f>
        <v>0.93</v>
      </c>
      <c r="DQ50" s="31">
        <f>DQ49/Assumptions!$E$60</f>
        <v>0.93</v>
      </c>
      <c r="DR50" s="31">
        <f>DR49/Assumptions!$E$60</f>
        <v>0.93</v>
      </c>
      <c r="DS50" s="31">
        <f>DS49/Assumptions!$E$60</f>
        <v>0.93</v>
      </c>
      <c r="DT50" s="31">
        <f>DT49/Assumptions!$E$60</f>
        <v>0.93</v>
      </c>
      <c r="DU50" s="31">
        <f>DU49/Assumptions!$E$60</f>
        <v>0.93</v>
      </c>
      <c r="DV50" s="31">
        <f>DV49/Assumptions!$E$60</f>
        <v>0.93</v>
      </c>
    </row>
    <row r="51" spans="1:126"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</row>
    <row r="52" spans="1:126">
      <c r="E52" s="1" t="s">
        <v>128</v>
      </c>
      <c r="F52" s="35">
        <v>0</v>
      </c>
      <c r="G52" s="35">
        <f>F56</f>
        <v>0</v>
      </c>
      <c r="H52" s="35">
        <f t="shared" ref="H52:N52" si="519">G56</f>
        <v>0</v>
      </c>
      <c r="I52" s="35">
        <f t="shared" si="519"/>
        <v>0</v>
      </c>
      <c r="J52" s="35">
        <f t="shared" si="519"/>
        <v>0</v>
      </c>
      <c r="K52" s="35">
        <f t="shared" si="519"/>
        <v>0</v>
      </c>
      <c r="L52" s="35">
        <f t="shared" si="519"/>
        <v>0</v>
      </c>
      <c r="M52" s="35">
        <f t="shared" si="519"/>
        <v>0</v>
      </c>
      <c r="N52" s="35">
        <f t="shared" si="519"/>
        <v>0</v>
      </c>
      <c r="O52" s="35">
        <f t="shared" ref="O52:BZ52" si="520">N56</f>
        <v>0</v>
      </c>
      <c r="P52" s="35">
        <f t="shared" si="520"/>
        <v>0</v>
      </c>
      <c r="Q52" s="35">
        <f t="shared" si="520"/>
        <v>0</v>
      </c>
      <c r="R52" s="35">
        <f t="shared" si="520"/>
        <v>0</v>
      </c>
      <c r="S52" s="35">
        <f t="shared" si="520"/>
        <v>0</v>
      </c>
      <c r="T52" s="35">
        <f t="shared" si="520"/>
        <v>0</v>
      </c>
      <c r="U52" s="35">
        <f t="shared" si="520"/>
        <v>0</v>
      </c>
      <c r="V52" s="35">
        <f t="shared" si="520"/>
        <v>0</v>
      </c>
      <c r="W52" s="35">
        <f t="shared" si="520"/>
        <v>0</v>
      </c>
      <c r="X52" s="35">
        <f t="shared" si="520"/>
        <v>0</v>
      </c>
      <c r="Y52" s="35">
        <f t="shared" si="520"/>
        <v>0</v>
      </c>
      <c r="Z52" s="35">
        <f t="shared" si="520"/>
        <v>0</v>
      </c>
      <c r="AA52" s="35">
        <f t="shared" si="520"/>
        <v>0</v>
      </c>
      <c r="AB52" s="35">
        <f t="shared" si="520"/>
        <v>0</v>
      </c>
      <c r="AC52" s="35">
        <f t="shared" si="520"/>
        <v>0</v>
      </c>
      <c r="AD52" s="35">
        <f t="shared" si="520"/>
        <v>0</v>
      </c>
      <c r="AE52" s="35">
        <f t="shared" si="520"/>
        <v>4.0911</v>
      </c>
      <c r="AF52" s="35">
        <f t="shared" si="520"/>
        <v>8.0587492631578943</v>
      </c>
      <c r="AG52" s="35">
        <f t="shared" si="520"/>
        <v>9.8289784010964905</v>
      </c>
      <c r="AH52" s="35">
        <f t="shared" si="520"/>
        <v>11.545830446944443</v>
      </c>
      <c r="AI52" s="35">
        <f t="shared" si="520"/>
        <v>13.210984645937209</v>
      </c>
      <c r="AJ52" s="35">
        <f t="shared" si="520"/>
        <v>14.826065069394984</v>
      </c>
      <c r="AK52" s="35">
        <f t="shared" si="520"/>
        <v>16.392642504615612</v>
      </c>
      <c r="AL52" s="35">
        <f t="shared" si="520"/>
        <v>17.912236277552619</v>
      </c>
      <c r="AM52" s="35">
        <f t="shared" si="520"/>
        <v>19.386316010747191</v>
      </c>
      <c r="AN52" s="35">
        <f t="shared" si="520"/>
        <v>20.816303318889847</v>
      </c>
      <c r="AO52" s="35">
        <f t="shared" si="520"/>
        <v>22.203573444297991</v>
      </c>
      <c r="AP52" s="35">
        <f t="shared" si="520"/>
        <v>23.549456834509421</v>
      </c>
      <c r="AQ52" s="35">
        <f t="shared" si="520"/>
        <v>24.855240664109168</v>
      </c>
      <c r="AR52" s="35">
        <f t="shared" si="520"/>
        <v>26.122170302827332</v>
      </c>
      <c r="AS52" s="35">
        <f t="shared" si="520"/>
        <v>27.351450731869175</v>
      </c>
      <c r="AT52" s="35">
        <f t="shared" si="520"/>
        <v>28.544247910365034</v>
      </c>
      <c r="AU52" s="35">
        <f t="shared" si="520"/>
        <v>29.701690093756891</v>
      </c>
      <c r="AV52" s="35">
        <f t="shared" si="520"/>
        <v>30.824869105870391</v>
      </c>
      <c r="AW52" s="35">
        <f t="shared" si="520"/>
        <v>31.914841566355602</v>
      </c>
      <c r="AX52" s="35">
        <f t="shared" si="520"/>
        <v>32.972630075116911</v>
      </c>
      <c r="AY52" s="35">
        <f t="shared" si="520"/>
        <v>33.999224355291922</v>
      </c>
      <c r="AZ52" s="35">
        <f t="shared" si="520"/>
        <v>34.99558235628092</v>
      </c>
      <c r="BA52" s="35">
        <f t="shared" si="520"/>
        <v>35.905041109006795</v>
      </c>
      <c r="BB52" s="35">
        <f t="shared" si="520"/>
        <v>36.274140744307694</v>
      </c>
      <c r="BC52" s="35">
        <f t="shared" si="520"/>
        <v>36.629936213388575</v>
      </c>
      <c r="BD52" s="35">
        <f t="shared" si="520"/>
        <v>36.97291269033358</v>
      </c>
      <c r="BE52" s="35">
        <f t="shared" si="520"/>
        <v>37.273645913226908</v>
      </c>
      <c r="BF52" s="35">
        <f t="shared" si="520"/>
        <v>37.491067786294785</v>
      </c>
      <c r="BG52" s="35">
        <f t="shared" si="520"/>
        <v>37.701242263593734</v>
      </c>
      <c r="BH52" s="35">
        <f t="shared" si="520"/>
        <v>37.90441092498272</v>
      </c>
      <c r="BI52" s="35">
        <f t="shared" si="520"/>
        <v>38.047230000000027</v>
      </c>
      <c r="BJ52" s="35">
        <f t="shared" si="520"/>
        <v>38.047230000000027</v>
      </c>
      <c r="BK52" s="35">
        <f t="shared" si="520"/>
        <v>38.047230000000027</v>
      </c>
      <c r="BL52" s="35">
        <f t="shared" si="520"/>
        <v>38.047230000000027</v>
      </c>
      <c r="BM52" s="35">
        <f t="shared" si="520"/>
        <v>38.047230000000027</v>
      </c>
      <c r="BN52" s="35">
        <f t="shared" si="520"/>
        <v>38.047230000000027</v>
      </c>
      <c r="BO52" s="35">
        <f t="shared" si="520"/>
        <v>38.047230000000027</v>
      </c>
      <c r="BP52" s="35">
        <f t="shared" si="520"/>
        <v>38.047230000000027</v>
      </c>
      <c r="BQ52" s="35">
        <f t="shared" si="520"/>
        <v>38.047230000000027</v>
      </c>
      <c r="BR52" s="35">
        <f t="shared" si="520"/>
        <v>38.047230000000027</v>
      </c>
      <c r="BS52" s="35">
        <f t="shared" si="520"/>
        <v>38.047230000000027</v>
      </c>
      <c r="BT52" s="35">
        <f t="shared" si="520"/>
        <v>38.047230000000027</v>
      </c>
      <c r="BU52" s="35">
        <f t="shared" si="520"/>
        <v>38.047230000000027</v>
      </c>
      <c r="BV52" s="35">
        <f t="shared" si="520"/>
        <v>38.047230000000027</v>
      </c>
      <c r="BW52" s="35">
        <f t="shared" si="520"/>
        <v>38.047230000000027</v>
      </c>
      <c r="BX52" s="35">
        <f t="shared" si="520"/>
        <v>38.047230000000027</v>
      </c>
      <c r="BY52" s="35">
        <f t="shared" si="520"/>
        <v>38.047230000000027</v>
      </c>
      <c r="BZ52" s="35">
        <f t="shared" si="520"/>
        <v>38.047230000000027</v>
      </c>
      <c r="CA52" s="35">
        <f t="shared" ref="CA52:DV52" si="521">BZ56</f>
        <v>38.047230000000027</v>
      </c>
      <c r="CB52" s="35">
        <f t="shared" si="521"/>
        <v>38.047230000000027</v>
      </c>
      <c r="CC52" s="35">
        <f t="shared" si="521"/>
        <v>38.047230000000027</v>
      </c>
      <c r="CD52" s="35">
        <f t="shared" si="521"/>
        <v>38.047230000000027</v>
      </c>
      <c r="CE52" s="35">
        <f t="shared" si="521"/>
        <v>38.047230000000027</v>
      </c>
      <c r="CF52" s="35">
        <f t="shared" si="521"/>
        <v>38.047230000000027</v>
      </c>
      <c r="CG52" s="35">
        <f t="shared" si="521"/>
        <v>38.047230000000027</v>
      </c>
      <c r="CH52" s="35">
        <f t="shared" si="521"/>
        <v>38.047230000000027</v>
      </c>
      <c r="CI52" s="35">
        <f t="shared" si="521"/>
        <v>38.047230000000027</v>
      </c>
      <c r="CJ52" s="35">
        <f t="shared" si="521"/>
        <v>38.047230000000027</v>
      </c>
      <c r="CK52" s="35">
        <f t="shared" si="521"/>
        <v>38.047230000000027</v>
      </c>
      <c r="CL52" s="35">
        <f t="shared" si="521"/>
        <v>38.047230000000027</v>
      </c>
      <c r="CM52" s="35">
        <f t="shared" si="521"/>
        <v>38.047230000000027</v>
      </c>
      <c r="CN52" s="35">
        <f t="shared" si="521"/>
        <v>38.047230000000027</v>
      </c>
      <c r="CO52" s="35">
        <f t="shared" si="521"/>
        <v>38.047230000000027</v>
      </c>
      <c r="CP52" s="35">
        <f t="shared" si="521"/>
        <v>38.047230000000027</v>
      </c>
      <c r="CQ52" s="35">
        <f t="shared" si="521"/>
        <v>38.047230000000027</v>
      </c>
      <c r="CR52" s="35">
        <f t="shared" si="521"/>
        <v>38.047230000000027</v>
      </c>
      <c r="CS52" s="35">
        <f t="shared" si="521"/>
        <v>38.047230000000027</v>
      </c>
      <c r="CT52" s="35">
        <f t="shared" si="521"/>
        <v>38.047230000000027</v>
      </c>
      <c r="CU52" s="35">
        <f t="shared" si="521"/>
        <v>38.047230000000027</v>
      </c>
      <c r="CV52" s="35">
        <f t="shared" si="521"/>
        <v>38.047230000000027</v>
      </c>
      <c r="CW52" s="35">
        <f t="shared" si="521"/>
        <v>38.047230000000027</v>
      </c>
      <c r="CX52" s="35">
        <f t="shared" si="521"/>
        <v>38.047230000000027</v>
      </c>
      <c r="CY52" s="35">
        <f t="shared" si="521"/>
        <v>38.047230000000027</v>
      </c>
      <c r="CZ52" s="35">
        <f t="shared" si="521"/>
        <v>38.047230000000027</v>
      </c>
      <c r="DA52" s="35">
        <f t="shared" si="521"/>
        <v>38.047230000000027</v>
      </c>
      <c r="DB52" s="35">
        <f t="shared" si="521"/>
        <v>38.047230000000027</v>
      </c>
      <c r="DC52" s="35">
        <f t="shared" si="521"/>
        <v>38.047230000000027</v>
      </c>
      <c r="DD52" s="35">
        <f t="shared" si="521"/>
        <v>38.047230000000027</v>
      </c>
      <c r="DE52" s="35">
        <f t="shared" si="521"/>
        <v>38.047230000000027</v>
      </c>
      <c r="DF52" s="35">
        <f t="shared" si="521"/>
        <v>38.047230000000027</v>
      </c>
      <c r="DG52" s="35">
        <f t="shared" si="521"/>
        <v>38.047230000000027</v>
      </c>
      <c r="DH52" s="35">
        <f t="shared" si="521"/>
        <v>38.047230000000027</v>
      </c>
      <c r="DI52" s="35">
        <f t="shared" si="521"/>
        <v>38.047230000000027</v>
      </c>
      <c r="DJ52" s="35">
        <f t="shared" si="521"/>
        <v>38.047230000000027</v>
      </c>
      <c r="DK52" s="35">
        <f t="shared" si="521"/>
        <v>38.047230000000027</v>
      </c>
      <c r="DL52" s="35">
        <f t="shared" si="521"/>
        <v>38.047230000000027</v>
      </c>
      <c r="DM52" s="35">
        <f t="shared" si="521"/>
        <v>38.047230000000027</v>
      </c>
      <c r="DN52" s="35">
        <f t="shared" si="521"/>
        <v>38.047230000000027</v>
      </c>
      <c r="DO52" s="35">
        <f t="shared" si="521"/>
        <v>38.047230000000027</v>
      </c>
      <c r="DP52" s="35">
        <f t="shared" si="521"/>
        <v>38.047230000000027</v>
      </c>
      <c r="DQ52" s="35">
        <f t="shared" si="521"/>
        <v>38.047230000000027</v>
      </c>
      <c r="DR52" s="35">
        <f t="shared" si="521"/>
        <v>38.047230000000027</v>
      </c>
      <c r="DS52" s="35">
        <f t="shared" si="521"/>
        <v>38.047230000000027</v>
      </c>
      <c r="DT52" s="35">
        <f t="shared" si="521"/>
        <v>38.047230000000027</v>
      </c>
      <c r="DU52" s="35">
        <f t="shared" si="521"/>
        <v>38.047230000000027</v>
      </c>
      <c r="DV52" s="35">
        <f t="shared" si="521"/>
        <v>38.047230000000027</v>
      </c>
    </row>
    <row r="53" spans="1:126">
      <c r="E53" s="1" t="s">
        <v>129</v>
      </c>
      <c r="F53" s="35">
        <f>Assumptions!$J$60*Revenue!F47</f>
        <v>0</v>
      </c>
      <c r="G53" s="35">
        <f>Assumptions!$J$60*Revenue!G47</f>
        <v>0</v>
      </c>
      <c r="H53" s="35">
        <f>Assumptions!$J$60*Revenue!H47</f>
        <v>0</v>
      </c>
      <c r="I53" s="35">
        <f>Assumptions!$J$60*Revenue!I47</f>
        <v>0</v>
      </c>
      <c r="J53" s="35">
        <f>Assumptions!$J$60*Revenue!J47</f>
        <v>0</v>
      </c>
      <c r="K53" s="35">
        <f>Assumptions!$J$60*Revenue!K47</f>
        <v>0</v>
      </c>
      <c r="L53" s="35">
        <f>Assumptions!$J$60*Revenue!L47</f>
        <v>0</v>
      </c>
      <c r="M53" s="35">
        <f>Assumptions!$J$60*Revenue!M47</f>
        <v>0</v>
      </c>
      <c r="N53" s="35">
        <f>Assumptions!$J$60*Revenue!N47</f>
        <v>0</v>
      </c>
      <c r="O53" s="35">
        <f>Assumptions!$J$60*Revenue!O47</f>
        <v>0</v>
      </c>
      <c r="P53" s="35">
        <f>Assumptions!$J$60*Revenue!P47</f>
        <v>0</v>
      </c>
      <c r="Q53" s="35">
        <f>Assumptions!$J$60*Revenue!Q47</f>
        <v>0</v>
      </c>
      <c r="R53" s="35">
        <f>Assumptions!$J$60*Revenue!R47</f>
        <v>0</v>
      </c>
      <c r="S53" s="35">
        <f>Assumptions!$J$60*Revenue!S47</f>
        <v>0</v>
      </c>
      <c r="T53" s="35">
        <f>Assumptions!$J$60*Revenue!T47</f>
        <v>0</v>
      </c>
      <c r="U53" s="35">
        <f>Assumptions!$J$60*Revenue!U47</f>
        <v>0</v>
      </c>
      <c r="V53" s="35">
        <f>Assumptions!$J$60*Revenue!V47</f>
        <v>0</v>
      </c>
      <c r="W53" s="35">
        <f>Assumptions!$J$60*Revenue!W47</f>
        <v>0</v>
      </c>
      <c r="X53" s="35">
        <f>Assumptions!$J$60*Revenue!X47</f>
        <v>0</v>
      </c>
      <c r="Y53" s="35">
        <f>Assumptions!$J$60*Revenue!Y47</f>
        <v>0</v>
      </c>
      <c r="Z53" s="35">
        <f>Assumptions!$J$60*Revenue!Z47</f>
        <v>0</v>
      </c>
      <c r="AA53" s="35">
        <f>Assumptions!$J$60*Revenue!AA47</f>
        <v>0</v>
      </c>
      <c r="AB53" s="35">
        <f>Assumptions!$J$60*Revenue!AB47</f>
        <v>0</v>
      </c>
      <c r="AC53" s="35">
        <f>Assumptions!$J$60*Revenue!AC47</f>
        <v>0</v>
      </c>
      <c r="AD53" s="35">
        <f>Assumptions!$J$60*Revenue!AD47</f>
        <v>4.0911</v>
      </c>
      <c r="AE53" s="35">
        <f>Assumptions!$J$60*Revenue!AE47</f>
        <v>4.0911</v>
      </c>
      <c r="AF53" s="35">
        <f>Assumptions!$J$60*Revenue!AF47</f>
        <v>2.0132518421052632</v>
      </c>
      <c r="AG53" s="35">
        <f>Assumptions!$J$60*Revenue!AG47</f>
        <v>2.0132518421052632</v>
      </c>
      <c r="AH53" s="35">
        <f>Assumptions!$J$60*Revenue!AH47</f>
        <v>2.0132518421052632</v>
      </c>
      <c r="AI53" s="35">
        <f>Assumptions!$J$60*Revenue!AI47</f>
        <v>2.0132518421052632</v>
      </c>
      <c r="AJ53" s="35">
        <f>Assumptions!$J$60*Revenue!AJ47</f>
        <v>2.0132518421052632</v>
      </c>
      <c r="AK53" s="35">
        <f>Assumptions!$J$60*Revenue!AK47</f>
        <v>2.0132518421052632</v>
      </c>
      <c r="AL53" s="35">
        <f>Assumptions!$J$60*Revenue!AL47</f>
        <v>2.0132518421052632</v>
      </c>
      <c r="AM53" s="35">
        <f>Assumptions!$J$60*Revenue!AM47</f>
        <v>2.0132518421052632</v>
      </c>
      <c r="AN53" s="35">
        <f>Assumptions!$J$60*Revenue!AN47</f>
        <v>2.0132518421052632</v>
      </c>
      <c r="AO53" s="35">
        <f>Assumptions!$J$60*Revenue!AO47</f>
        <v>2.0132518421052632</v>
      </c>
      <c r="AP53" s="35">
        <f>Assumptions!$J$60*Revenue!AP47</f>
        <v>2.0132518421052632</v>
      </c>
      <c r="AQ53" s="35">
        <f>Assumptions!$J$60*Revenue!AQ47</f>
        <v>2.0132518421052632</v>
      </c>
      <c r="AR53" s="35">
        <f>Assumptions!$J$60*Revenue!AR47</f>
        <v>2.0132518421052632</v>
      </c>
      <c r="AS53" s="35">
        <f>Assumptions!$J$60*Revenue!AS47</f>
        <v>2.0132518421052632</v>
      </c>
      <c r="AT53" s="35">
        <f>Assumptions!$J$60*Revenue!AT47</f>
        <v>2.0132518421052632</v>
      </c>
      <c r="AU53" s="35">
        <f>Assumptions!$J$60*Revenue!AU47</f>
        <v>2.0132518421052632</v>
      </c>
      <c r="AV53" s="35">
        <f>Assumptions!$J$60*Revenue!AV47</f>
        <v>2.0132518421052632</v>
      </c>
      <c r="AW53" s="35">
        <f>Assumptions!$J$60*Revenue!AW47</f>
        <v>2.0132518421052632</v>
      </c>
      <c r="AX53" s="35">
        <f>Assumptions!$J$60*Revenue!AX47</f>
        <v>2.0132518421052632</v>
      </c>
      <c r="AY53" s="35">
        <f>Assumptions!$J$60*Revenue!AY47</f>
        <v>2.0132518421052632</v>
      </c>
      <c r="AZ53" s="35">
        <f>Assumptions!$J$60*Revenue!AZ47</f>
        <v>1.9556616328394953</v>
      </c>
      <c r="BA53" s="35">
        <f>Assumptions!$J$60*Revenue!BA47</f>
        <v>1.4422742407894751</v>
      </c>
      <c r="BB53" s="35">
        <f>Assumptions!$J$60*Revenue!BB47</f>
        <v>1.4422742407894751</v>
      </c>
      <c r="BC53" s="35">
        <f>Assumptions!$J$60*Revenue!BC47</f>
        <v>1.4422742407894751</v>
      </c>
      <c r="BD53" s="35">
        <f>Assumptions!$J$60*Revenue!BD47</f>
        <v>1.4123827148372117</v>
      </c>
      <c r="BE53" s="35">
        <f>Assumptions!$J$60*Revenue!BE47</f>
        <v>1.339727589473686</v>
      </c>
      <c r="BF53" s="35">
        <f>Assumptions!$J$60*Revenue!BF47</f>
        <v>1.339727589473686</v>
      </c>
      <c r="BG53" s="35">
        <f>Assumptions!$J$60*Revenue!BG47</f>
        <v>1.339727589473686</v>
      </c>
      <c r="BH53" s="35">
        <f>Assumptions!$J$60*Revenue!BH47</f>
        <v>1.2861502918149741</v>
      </c>
      <c r="BI53" s="35">
        <f>Assumptions!$J$60*Revenue!BI47</f>
        <v>1.1480918526315806</v>
      </c>
      <c r="BJ53" s="35">
        <f>Assumptions!$J$60*Revenue!BJ47</f>
        <v>1.1480918526315806</v>
      </c>
      <c r="BK53" s="35">
        <f>Assumptions!$J$60*Revenue!BK47</f>
        <v>1.1480918526315806</v>
      </c>
      <c r="BL53" s="35">
        <f>Assumptions!$J$60*Revenue!BL47</f>
        <v>1.1480918526315806</v>
      </c>
      <c r="BM53" s="35">
        <f>Assumptions!$J$60*Revenue!BM47</f>
        <v>1.1480918526315806</v>
      </c>
      <c r="BN53" s="35">
        <f>Assumptions!$J$60*Revenue!BN47</f>
        <v>1.1480918526315806</v>
      </c>
      <c r="BO53" s="35">
        <f>Assumptions!$J$60*Revenue!BO47</f>
        <v>1.1480918526315806</v>
      </c>
      <c r="BP53" s="35">
        <f>Assumptions!$J$60*Revenue!BP47</f>
        <v>1.1480918526315806</v>
      </c>
      <c r="BQ53" s="35">
        <f>Assumptions!$J$60*Revenue!BQ47</f>
        <v>1.1480918526315806</v>
      </c>
      <c r="BR53" s="35">
        <f>Assumptions!$J$60*Revenue!BR47</f>
        <v>1.1480918526315806</v>
      </c>
      <c r="BS53" s="35">
        <f>Assumptions!$J$60*Revenue!BS47</f>
        <v>1.1480918526315806</v>
      </c>
      <c r="BT53" s="35">
        <f>Assumptions!$J$60*Revenue!BT47</f>
        <v>1.1480918526315806</v>
      </c>
      <c r="BU53" s="35">
        <f>Assumptions!$J$60*Revenue!BU47</f>
        <v>1.1480918526315806</v>
      </c>
      <c r="BV53" s="35">
        <f>Assumptions!$J$60*Revenue!BV47</f>
        <v>1.1480918526315806</v>
      </c>
      <c r="BW53" s="35">
        <f>Assumptions!$J$60*Revenue!BW47</f>
        <v>1.1480918526315806</v>
      </c>
      <c r="BX53" s="35">
        <f>Assumptions!$J$60*Revenue!BX47</f>
        <v>1.1480918526315806</v>
      </c>
      <c r="BY53" s="35">
        <f>Assumptions!$J$60*Revenue!BY47</f>
        <v>1.1480918526315806</v>
      </c>
      <c r="BZ53" s="35">
        <f>Assumptions!$J$60*Revenue!BZ47</f>
        <v>1.1480918526315806</v>
      </c>
      <c r="CA53" s="35">
        <f>Assumptions!$J$60*Revenue!CA47</f>
        <v>1.1480918526315806</v>
      </c>
      <c r="CB53" s="35">
        <f>Assumptions!$J$60*Revenue!CB47</f>
        <v>1.1480918526315806</v>
      </c>
      <c r="CC53" s="35">
        <f>Assumptions!$J$60*Revenue!CC47</f>
        <v>1.1480918526315806</v>
      </c>
      <c r="CD53" s="35">
        <f>Assumptions!$J$60*Revenue!CD47</f>
        <v>1.1480918526315806</v>
      </c>
      <c r="CE53" s="35">
        <f>Assumptions!$J$60*Revenue!CE47</f>
        <v>1.1480918526315806</v>
      </c>
      <c r="CF53" s="35">
        <f>Assumptions!$J$60*Revenue!CF47</f>
        <v>1.1480918526315806</v>
      </c>
      <c r="CG53" s="35">
        <f>Assumptions!$J$60*Revenue!CG47</f>
        <v>1.1480918526315806</v>
      </c>
      <c r="CH53" s="35">
        <f>Assumptions!$J$60*Revenue!CH47</f>
        <v>1.1480918526315806</v>
      </c>
      <c r="CI53" s="35">
        <f>Assumptions!$J$60*Revenue!CI47</f>
        <v>1.1480918526315806</v>
      </c>
      <c r="CJ53" s="35">
        <f>Assumptions!$J$60*Revenue!CJ47</f>
        <v>1.1480918526315806</v>
      </c>
      <c r="CK53" s="35">
        <f>Assumptions!$J$60*Revenue!CK47</f>
        <v>1.1480918526315806</v>
      </c>
      <c r="CL53" s="35">
        <f>Assumptions!$J$60*Revenue!CL47</f>
        <v>1.1480918526315806</v>
      </c>
      <c r="CM53" s="35">
        <f>Assumptions!$J$60*Revenue!CM47</f>
        <v>1.1480918526315806</v>
      </c>
      <c r="CN53" s="35">
        <f>Assumptions!$J$60*Revenue!CN47</f>
        <v>1.1480918526315806</v>
      </c>
      <c r="CO53" s="35">
        <f>Assumptions!$J$60*Revenue!CO47</f>
        <v>1.1480918526315806</v>
      </c>
      <c r="CP53" s="35">
        <f>Assumptions!$J$60*Revenue!CP47</f>
        <v>1.1480918526315806</v>
      </c>
      <c r="CQ53" s="35">
        <f>Assumptions!$J$60*Revenue!CQ47</f>
        <v>1.1480918526315806</v>
      </c>
      <c r="CR53" s="35">
        <f>Assumptions!$J$60*Revenue!CR47</f>
        <v>1.1480918526315806</v>
      </c>
      <c r="CS53" s="35">
        <f>Assumptions!$J$60*Revenue!CS47</f>
        <v>1.1480918526315806</v>
      </c>
      <c r="CT53" s="35">
        <f>Assumptions!$J$60*Revenue!CT47</f>
        <v>1.1480918526315806</v>
      </c>
      <c r="CU53" s="35">
        <f>Assumptions!$J$60*Revenue!CU47</f>
        <v>1.1480918526315806</v>
      </c>
      <c r="CV53" s="35">
        <f>Assumptions!$J$60*Revenue!CV47</f>
        <v>1.1480918526315806</v>
      </c>
      <c r="CW53" s="35">
        <f>Assumptions!$J$60*Revenue!CW47</f>
        <v>1.1480918526315806</v>
      </c>
      <c r="CX53" s="35">
        <f>Assumptions!$J$60*Revenue!CX47</f>
        <v>1.1480918526315806</v>
      </c>
      <c r="CY53" s="35">
        <f>Assumptions!$J$60*Revenue!CY47</f>
        <v>1.1480918526315806</v>
      </c>
      <c r="CZ53" s="35">
        <f>Assumptions!$J$60*Revenue!CZ47</f>
        <v>1.1480918526315806</v>
      </c>
      <c r="DA53" s="35">
        <f>Assumptions!$J$60*Revenue!DA47</f>
        <v>1.1480918526315806</v>
      </c>
      <c r="DB53" s="35">
        <f>Assumptions!$J$60*Revenue!DB47</f>
        <v>1.1480918526315806</v>
      </c>
      <c r="DC53" s="35">
        <f>Assumptions!$J$60*Revenue!DC47</f>
        <v>1.1480918526315806</v>
      </c>
      <c r="DD53" s="35">
        <f>Assumptions!$J$60*Revenue!DD47</f>
        <v>1.1480918526315806</v>
      </c>
      <c r="DE53" s="35">
        <f>Assumptions!$J$60*Revenue!DE47</f>
        <v>1.1480918526315806</v>
      </c>
      <c r="DF53" s="35">
        <f>Assumptions!$J$60*Revenue!DF47</f>
        <v>1.1480918526315806</v>
      </c>
      <c r="DG53" s="35">
        <f>Assumptions!$J$60*Revenue!DG47</f>
        <v>1.1480918526315806</v>
      </c>
      <c r="DH53" s="35">
        <f>Assumptions!$J$60*Revenue!DH47</f>
        <v>1.1480918526315806</v>
      </c>
      <c r="DI53" s="35">
        <f>Assumptions!$J$60*Revenue!DI47</f>
        <v>1.1480918526315806</v>
      </c>
      <c r="DJ53" s="35">
        <f>Assumptions!$J$60*Revenue!DJ47</f>
        <v>1.1480918526315806</v>
      </c>
      <c r="DK53" s="35">
        <f>Assumptions!$J$60*Revenue!DK47</f>
        <v>1.1480918526315806</v>
      </c>
      <c r="DL53" s="35">
        <f>Assumptions!$J$60*Revenue!DL47</f>
        <v>1.1480918526315806</v>
      </c>
      <c r="DM53" s="35">
        <f>Assumptions!$J$60*Revenue!DM47</f>
        <v>1.1480918526315806</v>
      </c>
      <c r="DN53" s="35">
        <f>Assumptions!$J$60*Revenue!DN47</f>
        <v>1.1480918526315806</v>
      </c>
      <c r="DO53" s="35">
        <f>Assumptions!$J$60*Revenue!DO47</f>
        <v>1.1480918526315806</v>
      </c>
      <c r="DP53" s="35">
        <f>Assumptions!$J$60*Revenue!DP47</f>
        <v>1.1480918526315806</v>
      </c>
      <c r="DQ53" s="35">
        <f>Assumptions!$J$60*Revenue!DQ47</f>
        <v>1.1480918526315806</v>
      </c>
      <c r="DR53" s="35">
        <f>Assumptions!$J$60*Revenue!DR47</f>
        <v>1.1480918526315806</v>
      </c>
      <c r="DS53" s="35">
        <f>Assumptions!$J$60*Revenue!DS47</f>
        <v>1.1480918526315806</v>
      </c>
      <c r="DT53" s="35">
        <f>Assumptions!$J$60*Revenue!DT47</f>
        <v>1.1480918526315806</v>
      </c>
      <c r="DU53" s="35">
        <f>Assumptions!$J$60*Revenue!DU47</f>
        <v>1.1480918526315806</v>
      </c>
      <c r="DV53" s="35">
        <f>Assumptions!$J$60*Revenue!DV47</f>
        <v>1.1480918526315806</v>
      </c>
    </row>
    <row r="54" spans="1:126">
      <c r="E54" s="1" t="s">
        <v>130</v>
      </c>
      <c r="F54" s="35">
        <f>F48*Assumptions!$J$60</f>
        <v>0</v>
      </c>
      <c r="G54" s="35">
        <f>G48*Assumptions!$J$60</f>
        <v>0</v>
      </c>
      <c r="H54" s="35">
        <f>H48*Assumptions!$J$60</f>
        <v>0</v>
      </c>
      <c r="I54" s="35">
        <f>I48*Assumptions!$J$60</f>
        <v>0</v>
      </c>
      <c r="J54" s="35">
        <f>J48*Assumptions!$J$60</f>
        <v>0</v>
      </c>
      <c r="K54" s="35">
        <f>K48*Assumptions!$J$60</f>
        <v>0</v>
      </c>
      <c r="L54" s="35">
        <f>L48*Assumptions!$J$60</f>
        <v>0</v>
      </c>
      <c r="M54" s="35">
        <f>M48*Assumptions!$J$60</f>
        <v>0</v>
      </c>
      <c r="N54" s="35">
        <f>N48*Assumptions!$J$60</f>
        <v>0</v>
      </c>
      <c r="O54" s="35">
        <f>O48*Assumptions!$J$60</f>
        <v>0</v>
      </c>
      <c r="P54" s="35">
        <f>P48*Assumptions!$J$60</f>
        <v>0</v>
      </c>
      <c r="Q54" s="35">
        <f>Q48*Assumptions!$J$60</f>
        <v>0</v>
      </c>
      <c r="R54" s="35">
        <f>R48*Assumptions!$J$60</f>
        <v>0</v>
      </c>
      <c r="S54" s="35">
        <f>S48*Assumptions!$J$60</f>
        <v>0</v>
      </c>
      <c r="T54" s="35">
        <f>T48*Assumptions!$J$60</f>
        <v>0</v>
      </c>
      <c r="U54" s="35">
        <f>U48*Assumptions!$J$60</f>
        <v>0</v>
      </c>
      <c r="V54" s="35">
        <f>V48*Assumptions!$J$60</f>
        <v>0</v>
      </c>
      <c r="W54" s="35">
        <f>W48*Assumptions!$J$60</f>
        <v>0</v>
      </c>
      <c r="X54" s="35">
        <f>X48*Assumptions!$J$60</f>
        <v>0</v>
      </c>
      <c r="Y54" s="35">
        <f>Y48*Assumptions!$J$60</f>
        <v>0</v>
      </c>
      <c r="Z54" s="35">
        <f>Z48*Assumptions!$J$60</f>
        <v>0</v>
      </c>
      <c r="AA54" s="35">
        <f>AA48*Assumptions!$J$60</f>
        <v>0</v>
      </c>
      <c r="AB54" s="35">
        <f>AB48*Assumptions!$J$60</f>
        <v>0</v>
      </c>
      <c r="AC54" s="35">
        <f>AC48*Assumptions!$J$60</f>
        <v>0</v>
      </c>
      <c r="AD54" s="35">
        <f>AD48*Assumptions!$J$60</f>
        <v>0</v>
      </c>
      <c r="AE54" s="35">
        <f>AE48*Assumptions!$J$60</f>
        <v>0.12345073684210527</v>
      </c>
      <c r="AF54" s="35">
        <f>AF48*Assumptions!$J$60</f>
        <v>0.24302270416666669</v>
      </c>
      <c r="AG54" s="35">
        <f>AG48*Assumptions!$J$60</f>
        <v>0.29639979625730994</v>
      </c>
      <c r="AH54" s="35">
        <f>AH48*Assumptions!$J$60</f>
        <v>0.34809764311249702</v>
      </c>
      <c r="AI54" s="35">
        <f>AI48*Assumptions!$J$60</f>
        <v>0.39817141864748928</v>
      </c>
      <c r="AJ54" s="35">
        <f>AJ48*Assumptions!$J$60</f>
        <v>0.44667440688463478</v>
      </c>
      <c r="AK54" s="35">
        <f>AK48*Assumptions!$J$60</f>
        <v>0.49365806916825644</v>
      </c>
      <c r="AL54" s="35">
        <f>AL48*Assumptions!$J$60</f>
        <v>0.53917210891069178</v>
      </c>
      <c r="AM54" s="35">
        <f>AM48*Assumptions!$J$60</f>
        <v>0.58326453396260636</v>
      </c>
      <c r="AN54" s="35">
        <f>AN48*Assumptions!$J$60</f>
        <v>0.62598171669712022</v>
      </c>
      <c r="AO54" s="35">
        <f>AO48*Assumptions!$J$60</f>
        <v>0.66736845189383132</v>
      </c>
      <c r="AP54" s="35">
        <f>AP48*Assumptions!$J$60</f>
        <v>0.7074680125055165</v>
      </c>
      <c r="AQ54" s="35">
        <f>AQ48*Assumptions!$J$60</f>
        <v>0.7463222033870992</v>
      </c>
      <c r="AR54" s="35">
        <f>AR48*Assumptions!$J$60</f>
        <v>0.78397141306341989</v>
      </c>
      <c r="AS54" s="35">
        <f>AS48*Assumptions!$J$60</f>
        <v>0.82045466360940489</v>
      </c>
      <c r="AT54" s="35">
        <f>AT48*Assumptions!$J$60</f>
        <v>0.85580965871340575</v>
      </c>
      <c r="AU54" s="35">
        <f>AU48*Assumptions!$J$60</f>
        <v>0.89007282999176363</v>
      </c>
      <c r="AV54" s="35">
        <f>AV48*Assumptions!$J$60</f>
        <v>0.92327938162005385</v>
      </c>
      <c r="AW54" s="35">
        <f>AW48*Assumptions!$J$60</f>
        <v>0.95546333334395106</v>
      </c>
      <c r="AX54" s="35">
        <f>AX48*Assumptions!$J$60</f>
        <v>0.98665756193025034</v>
      </c>
      <c r="AY54" s="35">
        <f>AY48*Assumptions!$J$60</f>
        <v>1.0168938411162687</v>
      </c>
      <c r="AZ54" s="35">
        <f>AZ48*Assumptions!$J$60</f>
        <v>1.0462028801136187</v>
      </c>
      <c r="BA54" s="35">
        <f>BA48*Assumptions!$J$60</f>
        <v>1.0731746054885754</v>
      </c>
      <c r="BB54" s="35">
        <f>BB48*Assumptions!$J$60</f>
        <v>1.0864787717085935</v>
      </c>
      <c r="BC54" s="35">
        <f>BC48*Assumptions!$J$60</f>
        <v>1.099297763844473</v>
      </c>
      <c r="BD54" s="35">
        <f>BD48*Assumptions!$J$60</f>
        <v>1.1116494919438848</v>
      </c>
      <c r="BE54" s="35">
        <f>BE48*Assumptions!$J$60</f>
        <v>1.122305716405809</v>
      </c>
      <c r="BF54" s="35">
        <f>BF48*Assumptions!$J$60</f>
        <v>1.1295531121747382</v>
      </c>
      <c r="BG54" s="35">
        <f>BG48*Assumptions!$J$60</f>
        <v>1.1365589280847028</v>
      </c>
      <c r="BH54" s="35">
        <f>BH48*Assumptions!$J$60</f>
        <v>1.143331216797669</v>
      </c>
      <c r="BI54" s="35">
        <f>BI48*Assumptions!$J$60</f>
        <v>1.1480918526315791</v>
      </c>
      <c r="BJ54" s="35">
        <f>BJ48*Assumptions!$J$60</f>
        <v>1.1480918526315791</v>
      </c>
      <c r="BK54" s="35">
        <f>BK48*Assumptions!$J$60</f>
        <v>1.1480918526315791</v>
      </c>
      <c r="BL54" s="35">
        <f>BL48*Assumptions!$J$60</f>
        <v>1.1480918526315791</v>
      </c>
      <c r="BM54" s="35">
        <f>BM48*Assumptions!$J$60</f>
        <v>1.1480918526315791</v>
      </c>
      <c r="BN54" s="35">
        <f>BN48*Assumptions!$J$60</f>
        <v>1.1480918526315791</v>
      </c>
      <c r="BO54" s="35">
        <f>BO48*Assumptions!$J$60</f>
        <v>1.1480918526315791</v>
      </c>
      <c r="BP54" s="35">
        <f>BP48*Assumptions!$J$60</f>
        <v>1.1480918526315791</v>
      </c>
      <c r="BQ54" s="35">
        <f>BQ48*Assumptions!$J$60</f>
        <v>1.1480918526315791</v>
      </c>
      <c r="BR54" s="35">
        <f>BR48*Assumptions!$J$60</f>
        <v>1.1480918526315791</v>
      </c>
      <c r="BS54" s="35">
        <f>BS48*Assumptions!$J$60</f>
        <v>1.1480918526315791</v>
      </c>
      <c r="BT54" s="35">
        <f>BT48*Assumptions!$J$60</f>
        <v>1.1480918526315791</v>
      </c>
      <c r="BU54" s="35">
        <f>BU48*Assumptions!$J$60</f>
        <v>1.1480918526315791</v>
      </c>
      <c r="BV54" s="35">
        <f>BV48*Assumptions!$J$60</f>
        <v>1.1480918526315791</v>
      </c>
      <c r="BW54" s="35">
        <f>BW48*Assumptions!$J$60</f>
        <v>1.1480918526315791</v>
      </c>
      <c r="BX54" s="35">
        <f>BX48*Assumptions!$J$60</f>
        <v>1.1480918526315791</v>
      </c>
      <c r="BY54" s="35">
        <f>BY48*Assumptions!$J$60</f>
        <v>1.1480918526315791</v>
      </c>
      <c r="BZ54" s="35">
        <f>BZ48*Assumptions!$J$60</f>
        <v>1.1480918526315791</v>
      </c>
      <c r="CA54" s="35">
        <f>CA48*Assumptions!$J$60</f>
        <v>1.1480918526315791</v>
      </c>
      <c r="CB54" s="35">
        <f>CB48*Assumptions!$J$60</f>
        <v>1.1480918526315791</v>
      </c>
      <c r="CC54" s="35">
        <f>CC48*Assumptions!$J$60</f>
        <v>1.1480918526315791</v>
      </c>
      <c r="CD54" s="35">
        <f>CD48*Assumptions!$J$60</f>
        <v>1.1480918526315791</v>
      </c>
      <c r="CE54" s="35">
        <f>CE48*Assumptions!$J$60</f>
        <v>1.1480918526315791</v>
      </c>
      <c r="CF54" s="35">
        <f>CF48*Assumptions!$J$60</f>
        <v>1.1480918526315791</v>
      </c>
      <c r="CG54" s="35">
        <f>CG48*Assumptions!$J$60</f>
        <v>1.1480918526315791</v>
      </c>
      <c r="CH54" s="35">
        <f>CH48*Assumptions!$J$60</f>
        <v>1.1480918526315791</v>
      </c>
      <c r="CI54" s="35">
        <f>CI48*Assumptions!$J$60</f>
        <v>1.1480918526315791</v>
      </c>
      <c r="CJ54" s="35">
        <f>CJ48*Assumptions!$J$60</f>
        <v>1.1480918526315791</v>
      </c>
      <c r="CK54" s="35">
        <f>CK48*Assumptions!$J$60</f>
        <v>1.1480918526315791</v>
      </c>
      <c r="CL54" s="35">
        <f>CL48*Assumptions!$J$60</f>
        <v>1.1480918526315791</v>
      </c>
      <c r="CM54" s="35">
        <f>CM48*Assumptions!$J$60</f>
        <v>1.1480918526315791</v>
      </c>
      <c r="CN54" s="35">
        <f>CN48*Assumptions!$J$60</f>
        <v>1.1480918526315791</v>
      </c>
      <c r="CO54" s="35">
        <f>CO48*Assumptions!$J$60</f>
        <v>1.1480918526315791</v>
      </c>
      <c r="CP54" s="35">
        <f>CP48*Assumptions!$J$60</f>
        <v>1.1480918526315791</v>
      </c>
      <c r="CQ54" s="35">
        <f>CQ48*Assumptions!$J$60</f>
        <v>1.1480918526315791</v>
      </c>
      <c r="CR54" s="35">
        <f>CR48*Assumptions!$J$60</f>
        <v>1.1480918526315791</v>
      </c>
      <c r="CS54" s="35">
        <f>CS48*Assumptions!$J$60</f>
        <v>1.1480918526315791</v>
      </c>
      <c r="CT54" s="35">
        <f>CT48*Assumptions!$J$60</f>
        <v>1.1480918526315791</v>
      </c>
      <c r="CU54" s="35">
        <f>CU48*Assumptions!$J$60</f>
        <v>1.1480918526315791</v>
      </c>
      <c r="CV54" s="35">
        <f>CV48*Assumptions!$J$60</f>
        <v>1.1480918526315791</v>
      </c>
      <c r="CW54" s="35">
        <f>CW48*Assumptions!$J$60</f>
        <v>1.1480918526315791</v>
      </c>
      <c r="CX54" s="35">
        <f>CX48*Assumptions!$J$60</f>
        <v>1.1480918526315791</v>
      </c>
      <c r="CY54" s="35">
        <f>CY48*Assumptions!$J$60</f>
        <v>1.1480918526315791</v>
      </c>
      <c r="CZ54" s="35">
        <f>CZ48*Assumptions!$J$60</f>
        <v>1.1480918526315791</v>
      </c>
      <c r="DA54" s="35">
        <f>DA48*Assumptions!$J$60</f>
        <v>1.1480918526315791</v>
      </c>
      <c r="DB54" s="35">
        <f>DB48*Assumptions!$J$60</f>
        <v>1.1480918526315791</v>
      </c>
      <c r="DC54" s="35">
        <f>DC48*Assumptions!$J$60</f>
        <v>1.1480918526315791</v>
      </c>
      <c r="DD54" s="35">
        <f>DD48*Assumptions!$J$60</f>
        <v>1.1480918526315791</v>
      </c>
      <c r="DE54" s="35">
        <f>DE48*Assumptions!$J$60</f>
        <v>1.1480918526315791</v>
      </c>
      <c r="DF54" s="35">
        <f>DF48*Assumptions!$J$60</f>
        <v>1.1480918526315791</v>
      </c>
      <c r="DG54" s="35">
        <f>DG48*Assumptions!$J$60</f>
        <v>1.1480918526315791</v>
      </c>
      <c r="DH54" s="35">
        <f>DH48*Assumptions!$J$60</f>
        <v>1.1480918526315791</v>
      </c>
      <c r="DI54" s="35">
        <f>DI48*Assumptions!$J$60</f>
        <v>1.1480918526315791</v>
      </c>
      <c r="DJ54" s="35">
        <f>DJ48*Assumptions!$J$60</f>
        <v>1.1480918526315791</v>
      </c>
      <c r="DK54" s="35">
        <f>DK48*Assumptions!$J$60</f>
        <v>1.1480918526315791</v>
      </c>
      <c r="DL54" s="35">
        <f>DL48*Assumptions!$J$60</f>
        <v>1.1480918526315791</v>
      </c>
      <c r="DM54" s="35">
        <f>DM48*Assumptions!$J$60</f>
        <v>1.1480918526315791</v>
      </c>
      <c r="DN54" s="35">
        <f>DN48*Assumptions!$J$60</f>
        <v>1.1480918526315791</v>
      </c>
      <c r="DO54" s="35">
        <f>DO48*Assumptions!$J$60</f>
        <v>1.1480918526315791</v>
      </c>
      <c r="DP54" s="35">
        <f>DP48*Assumptions!$J$60</f>
        <v>1.1480918526315791</v>
      </c>
      <c r="DQ54" s="35">
        <f>DQ48*Assumptions!$J$60</f>
        <v>1.1480918526315791</v>
      </c>
      <c r="DR54" s="35">
        <f>DR48*Assumptions!$J$60</f>
        <v>1.1480918526315791</v>
      </c>
      <c r="DS54" s="35">
        <f>DS48*Assumptions!$J$60</f>
        <v>1.1480918526315791</v>
      </c>
      <c r="DT54" s="35">
        <f>DT48*Assumptions!$J$60</f>
        <v>1.1480918526315791</v>
      </c>
      <c r="DU54" s="35">
        <f>DU48*Assumptions!$J$60</f>
        <v>1.1480918526315791</v>
      </c>
      <c r="DV54" s="35">
        <f>DV48*Assumptions!$J$60</f>
        <v>1.1480918526315791</v>
      </c>
    </row>
    <row r="55" spans="1:126">
      <c r="E55" s="1" t="s">
        <v>131</v>
      </c>
      <c r="F55" s="35">
        <f>F53-F54</f>
        <v>0</v>
      </c>
      <c r="G55" s="35">
        <f t="shared" ref="G55" si="522">G53-G54</f>
        <v>0</v>
      </c>
      <c r="H55" s="35">
        <f t="shared" ref="H55" si="523">H53-H54</f>
        <v>0</v>
      </c>
      <c r="I55" s="35">
        <f t="shared" ref="I55" si="524">I53-I54</f>
        <v>0</v>
      </c>
      <c r="J55" s="35">
        <f t="shared" ref="J55" si="525">J53-J54</f>
        <v>0</v>
      </c>
      <c r="K55" s="35">
        <f t="shared" ref="K55" si="526">K53-K54</f>
        <v>0</v>
      </c>
      <c r="L55" s="35">
        <f t="shared" ref="L55" si="527">L53-L54</f>
        <v>0</v>
      </c>
      <c r="M55" s="35">
        <f t="shared" ref="M55" si="528">M53-M54</f>
        <v>0</v>
      </c>
      <c r="N55" s="35">
        <f t="shared" ref="N55" si="529">N53-N54</f>
        <v>0</v>
      </c>
      <c r="O55" s="35">
        <f t="shared" ref="O55" si="530">O53-O54</f>
        <v>0</v>
      </c>
      <c r="P55" s="35">
        <f t="shared" ref="P55" si="531">P53-P54</f>
        <v>0</v>
      </c>
      <c r="Q55" s="35">
        <f t="shared" ref="Q55" si="532">Q53-Q54</f>
        <v>0</v>
      </c>
      <c r="R55" s="35">
        <f t="shared" ref="R55" si="533">R53-R54</f>
        <v>0</v>
      </c>
      <c r="S55" s="35">
        <f t="shared" ref="S55" si="534">S53-S54</f>
        <v>0</v>
      </c>
      <c r="T55" s="35">
        <f t="shared" ref="T55" si="535">T53-T54</f>
        <v>0</v>
      </c>
      <c r="U55" s="35">
        <f t="shared" ref="U55" si="536">U53-U54</f>
        <v>0</v>
      </c>
      <c r="V55" s="35">
        <f t="shared" ref="V55" si="537">V53-V54</f>
        <v>0</v>
      </c>
      <c r="W55" s="35">
        <f t="shared" ref="W55" si="538">W53-W54</f>
        <v>0</v>
      </c>
      <c r="X55" s="35">
        <f t="shared" ref="X55" si="539">X53-X54</f>
        <v>0</v>
      </c>
      <c r="Y55" s="35">
        <f t="shared" ref="Y55" si="540">Y53-Y54</f>
        <v>0</v>
      </c>
      <c r="Z55" s="35">
        <f t="shared" ref="Z55" si="541">Z53-Z54</f>
        <v>0</v>
      </c>
      <c r="AA55" s="35">
        <f t="shared" ref="AA55" si="542">AA53-AA54</f>
        <v>0</v>
      </c>
      <c r="AB55" s="35">
        <f t="shared" ref="AB55" si="543">AB53-AB54</f>
        <v>0</v>
      </c>
      <c r="AC55" s="35">
        <f t="shared" ref="AC55" si="544">AC53-AC54</f>
        <v>0</v>
      </c>
      <c r="AD55" s="35">
        <f t="shared" ref="AD55" si="545">AD53-AD54</f>
        <v>4.0911</v>
      </c>
      <c r="AE55" s="35">
        <f t="shared" ref="AE55" si="546">AE53-AE54</f>
        <v>3.9676492631578948</v>
      </c>
      <c r="AF55" s="35">
        <f t="shared" ref="AF55" si="547">AF53-AF54</f>
        <v>1.7702291379385966</v>
      </c>
      <c r="AG55" s="35">
        <f t="shared" ref="AG55" si="548">AG53-AG54</f>
        <v>1.7168520458479533</v>
      </c>
      <c r="AH55" s="35">
        <f t="shared" ref="AH55" si="549">AH53-AH54</f>
        <v>1.6651541989927661</v>
      </c>
      <c r="AI55" s="35">
        <f t="shared" ref="AI55" si="550">AI53-AI54</f>
        <v>1.615080423457774</v>
      </c>
      <c r="AJ55" s="35">
        <f t="shared" ref="AJ55" si="551">AJ53-AJ54</f>
        <v>1.5665774352206285</v>
      </c>
      <c r="AK55" s="35">
        <f t="shared" ref="AK55" si="552">AK53-AK54</f>
        <v>1.5195937729370068</v>
      </c>
      <c r="AL55" s="35">
        <f t="shared" ref="AL55" si="553">AL53-AL54</f>
        <v>1.4740797331945714</v>
      </c>
      <c r="AM55" s="35">
        <f t="shared" ref="AM55" si="554">AM53-AM54</f>
        <v>1.4299873081426568</v>
      </c>
      <c r="AN55" s="35">
        <f t="shared" ref="AN55" si="555">AN53-AN54</f>
        <v>1.387270125408143</v>
      </c>
      <c r="AO55" s="35">
        <f t="shared" ref="AO55" si="556">AO53-AO54</f>
        <v>1.3458833902114318</v>
      </c>
      <c r="AP55" s="35">
        <f t="shared" ref="AP55" si="557">AP53-AP54</f>
        <v>1.3057838295997466</v>
      </c>
      <c r="AQ55" s="35">
        <f t="shared" ref="AQ55" si="558">AQ53-AQ54</f>
        <v>1.2669296387181639</v>
      </c>
      <c r="AR55" s="35">
        <f t="shared" ref="AR55" si="559">AR53-AR54</f>
        <v>1.2292804290418433</v>
      </c>
      <c r="AS55" s="35">
        <f t="shared" ref="AS55" si="560">AS53-AS54</f>
        <v>1.1927971784958582</v>
      </c>
      <c r="AT55" s="35">
        <f t="shared" ref="AT55" si="561">AT53-AT54</f>
        <v>1.1574421833918573</v>
      </c>
      <c r="AU55" s="35">
        <f t="shared" ref="AU55" si="562">AU53-AU54</f>
        <v>1.1231790121134995</v>
      </c>
      <c r="AV55" s="35">
        <f t="shared" ref="AV55" si="563">AV53-AV54</f>
        <v>1.0899724604852095</v>
      </c>
      <c r="AW55" s="35">
        <f t="shared" ref="AW55" si="564">AW53-AW54</f>
        <v>1.0577885087613121</v>
      </c>
      <c r="AX55" s="35">
        <f t="shared" ref="AX55" si="565">AX53-AX54</f>
        <v>1.0265942801750128</v>
      </c>
      <c r="AY55" s="35">
        <f t="shared" ref="AY55" si="566">AY53-AY54</f>
        <v>0.99635800098899452</v>
      </c>
      <c r="AZ55" s="35">
        <f t="shared" ref="AZ55" si="567">AZ53-AZ54</f>
        <v>0.90945875272587662</v>
      </c>
      <c r="BA55" s="35">
        <f t="shared" ref="BA55" si="568">BA53-BA54</f>
        <v>0.36909963530089973</v>
      </c>
      <c r="BB55" s="35">
        <f t="shared" ref="BB55" si="569">BB53-BB54</f>
        <v>0.35579546908088155</v>
      </c>
      <c r="BC55" s="35">
        <f t="shared" ref="BC55" si="570">BC53-BC54</f>
        <v>0.34297647694500211</v>
      </c>
      <c r="BD55" s="35">
        <f t="shared" ref="BD55" si="571">BD53-BD54</f>
        <v>0.30073322289332682</v>
      </c>
      <c r="BE55" s="35">
        <f t="shared" ref="BE55" si="572">BE53-BE54</f>
        <v>0.21742187306787697</v>
      </c>
      <c r="BF55" s="35">
        <f t="shared" ref="BF55" si="573">BF53-BF54</f>
        <v>0.21017447729894778</v>
      </c>
      <c r="BG55" s="35">
        <f t="shared" ref="BG55" si="574">BG53-BG54</f>
        <v>0.20316866138898315</v>
      </c>
      <c r="BH55" s="35">
        <f t="shared" ref="BH55" si="575">BH53-BH54</f>
        <v>0.14281907501730506</v>
      </c>
      <c r="BI55" s="35">
        <f t="shared" ref="BI55" si="576">BI53-BI54</f>
        <v>0</v>
      </c>
      <c r="BJ55" s="35">
        <f t="shared" ref="BJ55" si="577">BJ53-BJ54</f>
        <v>0</v>
      </c>
      <c r="BK55" s="35">
        <f t="shared" ref="BK55" si="578">BK53-BK54</f>
        <v>0</v>
      </c>
      <c r="BL55" s="35">
        <f t="shared" ref="BL55" si="579">BL53-BL54</f>
        <v>0</v>
      </c>
      <c r="BM55" s="35">
        <f t="shared" ref="BM55" si="580">BM53-BM54</f>
        <v>0</v>
      </c>
      <c r="BN55" s="35">
        <f t="shared" ref="BN55" si="581">BN53-BN54</f>
        <v>0</v>
      </c>
      <c r="BO55" s="35">
        <f t="shared" ref="BO55" si="582">BO53-BO54</f>
        <v>0</v>
      </c>
      <c r="BP55" s="35">
        <f t="shared" ref="BP55" si="583">BP53-BP54</f>
        <v>0</v>
      </c>
      <c r="BQ55" s="35">
        <f t="shared" ref="BQ55" si="584">BQ53-BQ54</f>
        <v>0</v>
      </c>
      <c r="BR55" s="35">
        <f t="shared" ref="BR55" si="585">BR53-BR54</f>
        <v>0</v>
      </c>
      <c r="BS55" s="35">
        <f t="shared" ref="BS55" si="586">BS53-BS54</f>
        <v>0</v>
      </c>
      <c r="BT55" s="35">
        <f t="shared" ref="BT55" si="587">BT53-BT54</f>
        <v>0</v>
      </c>
      <c r="BU55" s="35">
        <f t="shared" ref="BU55" si="588">BU53-BU54</f>
        <v>0</v>
      </c>
      <c r="BV55" s="35">
        <f t="shared" ref="BV55" si="589">BV53-BV54</f>
        <v>0</v>
      </c>
      <c r="BW55" s="35">
        <f t="shared" ref="BW55" si="590">BW53-BW54</f>
        <v>0</v>
      </c>
      <c r="BX55" s="35">
        <f t="shared" ref="BX55" si="591">BX53-BX54</f>
        <v>0</v>
      </c>
      <c r="BY55" s="35">
        <f t="shared" ref="BY55" si="592">BY53-BY54</f>
        <v>0</v>
      </c>
      <c r="BZ55" s="35">
        <f t="shared" ref="BZ55" si="593">BZ53-BZ54</f>
        <v>0</v>
      </c>
      <c r="CA55" s="35">
        <f t="shared" ref="CA55" si="594">CA53-CA54</f>
        <v>0</v>
      </c>
      <c r="CB55" s="35">
        <f t="shared" ref="CB55" si="595">CB53-CB54</f>
        <v>0</v>
      </c>
      <c r="CC55" s="35">
        <f t="shared" ref="CC55" si="596">CC53-CC54</f>
        <v>0</v>
      </c>
      <c r="CD55" s="35">
        <f t="shared" ref="CD55" si="597">CD53-CD54</f>
        <v>0</v>
      </c>
      <c r="CE55" s="35">
        <f t="shared" ref="CE55" si="598">CE53-CE54</f>
        <v>0</v>
      </c>
      <c r="CF55" s="35">
        <f t="shared" ref="CF55" si="599">CF53-CF54</f>
        <v>0</v>
      </c>
      <c r="CG55" s="35">
        <f t="shared" ref="CG55" si="600">CG53-CG54</f>
        <v>0</v>
      </c>
      <c r="CH55" s="35">
        <f t="shared" ref="CH55" si="601">CH53-CH54</f>
        <v>0</v>
      </c>
      <c r="CI55" s="35">
        <f t="shared" ref="CI55" si="602">CI53-CI54</f>
        <v>0</v>
      </c>
      <c r="CJ55" s="35">
        <f t="shared" ref="CJ55" si="603">CJ53-CJ54</f>
        <v>0</v>
      </c>
      <c r="CK55" s="35">
        <f t="shared" ref="CK55" si="604">CK53-CK54</f>
        <v>0</v>
      </c>
      <c r="CL55" s="35">
        <f t="shared" ref="CL55" si="605">CL53-CL54</f>
        <v>0</v>
      </c>
      <c r="CM55" s="35">
        <f t="shared" ref="CM55" si="606">CM53-CM54</f>
        <v>0</v>
      </c>
      <c r="CN55" s="35">
        <f t="shared" ref="CN55" si="607">CN53-CN54</f>
        <v>0</v>
      </c>
      <c r="CO55" s="35">
        <f t="shared" ref="CO55" si="608">CO53-CO54</f>
        <v>0</v>
      </c>
      <c r="CP55" s="35">
        <f t="shared" ref="CP55" si="609">CP53-CP54</f>
        <v>0</v>
      </c>
      <c r="CQ55" s="35">
        <f t="shared" ref="CQ55" si="610">CQ53-CQ54</f>
        <v>0</v>
      </c>
      <c r="CR55" s="35">
        <f t="shared" ref="CR55" si="611">CR53-CR54</f>
        <v>0</v>
      </c>
      <c r="CS55" s="35">
        <f t="shared" ref="CS55" si="612">CS53-CS54</f>
        <v>0</v>
      </c>
      <c r="CT55" s="35">
        <f t="shared" ref="CT55" si="613">CT53-CT54</f>
        <v>0</v>
      </c>
      <c r="CU55" s="35">
        <f t="shared" ref="CU55" si="614">CU53-CU54</f>
        <v>0</v>
      </c>
      <c r="CV55" s="35">
        <f t="shared" ref="CV55" si="615">CV53-CV54</f>
        <v>0</v>
      </c>
      <c r="CW55" s="35">
        <f t="shared" ref="CW55" si="616">CW53-CW54</f>
        <v>0</v>
      </c>
      <c r="CX55" s="35">
        <f t="shared" ref="CX55" si="617">CX53-CX54</f>
        <v>0</v>
      </c>
      <c r="CY55" s="35">
        <f t="shared" ref="CY55" si="618">CY53-CY54</f>
        <v>0</v>
      </c>
      <c r="CZ55" s="35">
        <f t="shared" ref="CZ55" si="619">CZ53-CZ54</f>
        <v>0</v>
      </c>
      <c r="DA55" s="35">
        <f t="shared" ref="DA55" si="620">DA53-DA54</f>
        <v>0</v>
      </c>
      <c r="DB55" s="35">
        <f t="shared" ref="DB55" si="621">DB53-DB54</f>
        <v>0</v>
      </c>
      <c r="DC55" s="35">
        <f t="shared" ref="DC55" si="622">DC53-DC54</f>
        <v>0</v>
      </c>
      <c r="DD55" s="35">
        <f t="shared" ref="DD55" si="623">DD53-DD54</f>
        <v>0</v>
      </c>
      <c r="DE55" s="35">
        <f t="shared" ref="DE55" si="624">DE53-DE54</f>
        <v>0</v>
      </c>
      <c r="DF55" s="35">
        <f t="shared" ref="DF55" si="625">DF53-DF54</f>
        <v>0</v>
      </c>
      <c r="DG55" s="35">
        <f t="shared" ref="DG55" si="626">DG53-DG54</f>
        <v>0</v>
      </c>
      <c r="DH55" s="35">
        <f t="shared" ref="DH55" si="627">DH53-DH54</f>
        <v>0</v>
      </c>
      <c r="DI55" s="35">
        <f t="shared" ref="DI55" si="628">DI53-DI54</f>
        <v>0</v>
      </c>
      <c r="DJ55" s="35">
        <f t="shared" ref="DJ55" si="629">DJ53-DJ54</f>
        <v>0</v>
      </c>
      <c r="DK55" s="35">
        <f t="shared" ref="DK55" si="630">DK53-DK54</f>
        <v>0</v>
      </c>
      <c r="DL55" s="35">
        <f t="shared" ref="DL55" si="631">DL53-DL54</f>
        <v>0</v>
      </c>
      <c r="DM55" s="35">
        <f t="shared" ref="DM55" si="632">DM53-DM54</f>
        <v>0</v>
      </c>
      <c r="DN55" s="35">
        <f t="shared" ref="DN55" si="633">DN53-DN54</f>
        <v>0</v>
      </c>
      <c r="DO55" s="35">
        <f t="shared" ref="DO55" si="634">DO53-DO54</f>
        <v>0</v>
      </c>
      <c r="DP55" s="35">
        <f t="shared" ref="DP55" si="635">DP53-DP54</f>
        <v>0</v>
      </c>
      <c r="DQ55" s="35">
        <f t="shared" ref="DQ55" si="636">DQ53-DQ54</f>
        <v>0</v>
      </c>
      <c r="DR55" s="35">
        <f t="shared" ref="DR55" si="637">DR53-DR54</f>
        <v>0</v>
      </c>
      <c r="DS55" s="35">
        <f t="shared" ref="DS55" si="638">DS53-DS54</f>
        <v>0</v>
      </c>
      <c r="DT55" s="35">
        <f t="shared" ref="DT55" si="639">DT53-DT54</f>
        <v>0</v>
      </c>
      <c r="DU55" s="35">
        <f t="shared" ref="DU55:DV55" si="640">DU53-DU54</f>
        <v>0</v>
      </c>
      <c r="DV55" s="35">
        <f t="shared" si="640"/>
        <v>0</v>
      </c>
    </row>
    <row r="56" spans="1:126">
      <c r="E56" s="1" t="s">
        <v>132</v>
      </c>
      <c r="F56" s="35">
        <f>F55+F52</f>
        <v>0</v>
      </c>
      <c r="G56" s="35">
        <f t="shared" ref="G56" si="641">G55+G52</f>
        <v>0</v>
      </c>
      <c r="H56" s="35">
        <f t="shared" ref="H56" si="642">H55+H52</f>
        <v>0</v>
      </c>
      <c r="I56" s="35">
        <f t="shared" ref="I56" si="643">I55+I52</f>
        <v>0</v>
      </c>
      <c r="J56" s="35">
        <f t="shared" ref="J56" si="644">J55+J52</f>
        <v>0</v>
      </c>
      <c r="K56" s="35">
        <f t="shared" ref="K56" si="645">K55+K52</f>
        <v>0</v>
      </c>
      <c r="L56" s="35">
        <f t="shared" ref="L56" si="646">L55+L52</f>
        <v>0</v>
      </c>
      <c r="M56" s="35">
        <f t="shared" ref="M56" si="647">M55+M52</f>
        <v>0</v>
      </c>
      <c r="N56" s="35">
        <f t="shared" ref="N56" si="648">N55+N52</f>
        <v>0</v>
      </c>
      <c r="O56" s="35">
        <f t="shared" ref="O56" si="649">O55+O52</f>
        <v>0</v>
      </c>
      <c r="P56" s="35">
        <f t="shared" ref="P56" si="650">P55+P52</f>
        <v>0</v>
      </c>
      <c r="Q56" s="35">
        <f t="shared" ref="Q56" si="651">Q55+Q52</f>
        <v>0</v>
      </c>
      <c r="R56" s="35">
        <f t="shared" ref="R56" si="652">R55+R52</f>
        <v>0</v>
      </c>
      <c r="S56" s="35">
        <f t="shared" ref="S56" si="653">S55+S52</f>
        <v>0</v>
      </c>
      <c r="T56" s="35">
        <f t="shared" ref="T56" si="654">T55+T52</f>
        <v>0</v>
      </c>
      <c r="U56" s="35">
        <f t="shared" ref="U56" si="655">U55+U52</f>
        <v>0</v>
      </c>
      <c r="V56" s="35">
        <f t="shared" ref="V56" si="656">V55+V52</f>
        <v>0</v>
      </c>
      <c r="W56" s="35">
        <f t="shared" ref="W56" si="657">W55+W52</f>
        <v>0</v>
      </c>
      <c r="X56" s="35">
        <f t="shared" ref="X56" si="658">X55+X52</f>
        <v>0</v>
      </c>
      <c r="Y56" s="35">
        <f t="shared" ref="Y56" si="659">Y55+Y52</f>
        <v>0</v>
      </c>
      <c r="Z56" s="35">
        <f t="shared" ref="Z56" si="660">Z55+Z52</f>
        <v>0</v>
      </c>
      <c r="AA56" s="35">
        <f t="shared" ref="AA56" si="661">AA55+AA52</f>
        <v>0</v>
      </c>
      <c r="AB56" s="35">
        <f t="shared" ref="AB56" si="662">AB55+AB52</f>
        <v>0</v>
      </c>
      <c r="AC56" s="35">
        <f t="shared" ref="AC56" si="663">AC55+AC52</f>
        <v>0</v>
      </c>
      <c r="AD56" s="35">
        <f t="shared" ref="AD56" si="664">AD55+AD52</f>
        <v>4.0911</v>
      </c>
      <c r="AE56" s="35">
        <f t="shared" ref="AE56" si="665">AE55+AE52</f>
        <v>8.0587492631578943</v>
      </c>
      <c r="AF56" s="35">
        <f t="shared" ref="AF56" si="666">AF55+AF52</f>
        <v>9.8289784010964905</v>
      </c>
      <c r="AG56" s="35">
        <f t="shared" ref="AG56" si="667">AG55+AG52</f>
        <v>11.545830446944443</v>
      </c>
      <c r="AH56" s="35">
        <f t="shared" ref="AH56" si="668">AH55+AH52</f>
        <v>13.210984645937209</v>
      </c>
      <c r="AI56" s="35">
        <f t="shared" ref="AI56" si="669">AI55+AI52</f>
        <v>14.826065069394984</v>
      </c>
      <c r="AJ56" s="35">
        <f t="shared" ref="AJ56" si="670">AJ55+AJ52</f>
        <v>16.392642504615612</v>
      </c>
      <c r="AK56" s="35">
        <f t="shared" ref="AK56" si="671">AK55+AK52</f>
        <v>17.912236277552619</v>
      </c>
      <c r="AL56" s="35">
        <f t="shared" ref="AL56" si="672">AL55+AL52</f>
        <v>19.386316010747191</v>
      </c>
      <c r="AM56" s="35">
        <f t="shared" ref="AM56" si="673">AM55+AM52</f>
        <v>20.816303318889847</v>
      </c>
      <c r="AN56" s="35">
        <f t="shared" ref="AN56" si="674">AN55+AN52</f>
        <v>22.203573444297991</v>
      </c>
      <c r="AO56" s="35">
        <f t="shared" ref="AO56" si="675">AO55+AO52</f>
        <v>23.549456834509421</v>
      </c>
      <c r="AP56" s="35">
        <f t="shared" ref="AP56" si="676">AP55+AP52</f>
        <v>24.855240664109168</v>
      </c>
      <c r="AQ56" s="35">
        <f t="shared" ref="AQ56" si="677">AQ55+AQ52</f>
        <v>26.122170302827332</v>
      </c>
      <c r="AR56" s="35">
        <f t="shared" ref="AR56" si="678">AR55+AR52</f>
        <v>27.351450731869175</v>
      </c>
      <c r="AS56" s="35">
        <f t="shared" ref="AS56" si="679">AS55+AS52</f>
        <v>28.544247910365034</v>
      </c>
      <c r="AT56" s="35">
        <f t="shared" ref="AT56" si="680">AT55+AT52</f>
        <v>29.701690093756891</v>
      </c>
      <c r="AU56" s="35">
        <f t="shared" ref="AU56" si="681">AU55+AU52</f>
        <v>30.824869105870391</v>
      </c>
      <c r="AV56" s="35">
        <f t="shared" ref="AV56" si="682">AV55+AV52</f>
        <v>31.914841566355602</v>
      </c>
      <c r="AW56" s="35">
        <f t="shared" ref="AW56" si="683">AW55+AW52</f>
        <v>32.972630075116911</v>
      </c>
      <c r="AX56" s="35">
        <f t="shared" ref="AX56" si="684">AX55+AX52</f>
        <v>33.999224355291922</v>
      </c>
      <c r="AY56" s="35">
        <f t="shared" ref="AY56" si="685">AY55+AY52</f>
        <v>34.99558235628092</v>
      </c>
      <c r="AZ56" s="35">
        <f t="shared" ref="AZ56" si="686">AZ55+AZ52</f>
        <v>35.905041109006795</v>
      </c>
      <c r="BA56" s="35">
        <f t="shared" ref="BA56" si="687">BA55+BA52</f>
        <v>36.274140744307694</v>
      </c>
      <c r="BB56" s="35">
        <f t="shared" ref="BB56" si="688">BB55+BB52</f>
        <v>36.629936213388575</v>
      </c>
      <c r="BC56" s="35">
        <f t="shared" ref="BC56" si="689">BC55+BC52</f>
        <v>36.97291269033358</v>
      </c>
      <c r="BD56" s="35">
        <f t="shared" ref="BD56" si="690">BD55+BD52</f>
        <v>37.273645913226908</v>
      </c>
      <c r="BE56" s="35">
        <f t="shared" ref="BE56" si="691">BE55+BE52</f>
        <v>37.491067786294785</v>
      </c>
      <c r="BF56" s="35">
        <f t="shared" ref="BF56" si="692">BF55+BF52</f>
        <v>37.701242263593734</v>
      </c>
      <c r="BG56" s="35">
        <f t="shared" ref="BG56" si="693">BG55+BG52</f>
        <v>37.90441092498272</v>
      </c>
      <c r="BH56" s="35">
        <f t="shared" ref="BH56" si="694">BH55+BH52</f>
        <v>38.047230000000027</v>
      </c>
      <c r="BI56" s="35">
        <f t="shared" ref="BI56" si="695">BI55+BI52</f>
        <v>38.047230000000027</v>
      </c>
      <c r="BJ56" s="35">
        <f t="shared" ref="BJ56" si="696">BJ55+BJ52</f>
        <v>38.047230000000027</v>
      </c>
      <c r="BK56" s="35">
        <f t="shared" ref="BK56" si="697">BK55+BK52</f>
        <v>38.047230000000027</v>
      </c>
      <c r="BL56" s="35">
        <f t="shared" ref="BL56" si="698">BL55+BL52</f>
        <v>38.047230000000027</v>
      </c>
      <c r="BM56" s="35">
        <f t="shared" ref="BM56" si="699">BM55+BM52</f>
        <v>38.047230000000027</v>
      </c>
      <c r="BN56" s="35">
        <f t="shared" ref="BN56" si="700">BN55+BN52</f>
        <v>38.047230000000027</v>
      </c>
      <c r="BO56" s="35">
        <f t="shared" ref="BO56" si="701">BO55+BO52</f>
        <v>38.047230000000027</v>
      </c>
      <c r="BP56" s="35">
        <f t="shared" ref="BP56" si="702">BP55+BP52</f>
        <v>38.047230000000027</v>
      </c>
      <c r="BQ56" s="35">
        <f t="shared" ref="BQ56" si="703">BQ55+BQ52</f>
        <v>38.047230000000027</v>
      </c>
      <c r="BR56" s="35">
        <f t="shared" ref="BR56" si="704">BR55+BR52</f>
        <v>38.047230000000027</v>
      </c>
      <c r="BS56" s="35">
        <f t="shared" ref="BS56" si="705">BS55+BS52</f>
        <v>38.047230000000027</v>
      </c>
      <c r="BT56" s="35">
        <f t="shared" ref="BT56" si="706">BT55+BT52</f>
        <v>38.047230000000027</v>
      </c>
      <c r="BU56" s="35">
        <f t="shared" ref="BU56" si="707">BU55+BU52</f>
        <v>38.047230000000027</v>
      </c>
      <c r="BV56" s="35">
        <f t="shared" ref="BV56" si="708">BV55+BV52</f>
        <v>38.047230000000027</v>
      </c>
      <c r="BW56" s="35">
        <f t="shared" ref="BW56" si="709">BW55+BW52</f>
        <v>38.047230000000027</v>
      </c>
      <c r="BX56" s="35">
        <f t="shared" ref="BX56" si="710">BX55+BX52</f>
        <v>38.047230000000027</v>
      </c>
      <c r="BY56" s="35">
        <f t="shared" ref="BY56" si="711">BY55+BY52</f>
        <v>38.047230000000027</v>
      </c>
      <c r="BZ56" s="35">
        <f t="shared" ref="BZ56" si="712">BZ55+BZ52</f>
        <v>38.047230000000027</v>
      </c>
      <c r="CA56" s="35">
        <f t="shared" ref="CA56" si="713">CA55+CA52</f>
        <v>38.047230000000027</v>
      </c>
      <c r="CB56" s="35">
        <f t="shared" ref="CB56" si="714">CB55+CB52</f>
        <v>38.047230000000027</v>
      </c>
      <c r="CC56" s="35">
        <f t="shared" ref="CC56" si="715">CC55+CC52</f>
        <v>38.047230000000027</v>
      </c>
      <c r="CD56" s="35">
        <f t="shared" ref="CD56" si="716">CD55+CD52</f>
        <v>38.047230000000027</v>
      </c>
      <c r="CE56" s="35">
        <f t="shared" ref="CE56" si="717">CE55+CE52</f>
        <v>38.047230000000027</v>
      </c>
      <c r="CF56" s="35">
        <f t="shared" ref="CF56" si="718">CF55+CF52</f>
        <v>38.047230000000027</v>
      </c>
      <c r="CG56" s="35">
        <f t="shared" ref="CG56" si="719">CG55+CG52</f>
        <v>38.047230000000027</v>
      </c>
      <c r="CH56" s="35">
        <f t="shared" ref="CH56" si="720">CH55+CH52</f>
        <v>38.047230000000027</v>
      </c>
      <c r="CI56" s="35">
        <f t="shared" ref="CI56" si="721">CI55+CI52</f>
        <v>38.047230000000027</v>
      </c>
      <c r="CJ56" s="35">
        <f t="shared" ref="CJ56" si="722">CJ55+CJ52</f>
        <v>38.047230000000027</v>
      </c>
      <c r="CK56" s="35">
        <f t="shared" ref="CK56" si="723">CK55+CK52</f>
        <v>38.047230000000027</v>
      </c>
      <c r="CL56" s="35">
        <f t="shared" ref="CL56" si="724">CL55+CL52</f>
        <v>38.047230000000027</v>
      </c>
      <c r="CM56" s="35">
        <f t="shared" ref="CM56" si="725">CM55+CM52</f>
        <v>38.047230000000027</v>
      </c>
      <c r="CN56" s="35">
        <f t="shared" ref="CN56" si="726">CN55+CN52</f>
        <v>38.047230000000027</v>
      </c>
      <c r="CO56" s="35">
        <f t="shared" ref="CO56" si="727">CO55+CO52</f>
        <v>38.047230000000027</v>
      </c>
      <c r="CP56" s="35">
        <f t="shared" ref="CP56" si="728">CP55+CP52</f>
        <v>38.047230000000027</v>
      </c>
      <c r="CQ56" s="35">
        <f t="shared" ref="CQ56" si="729">CQ55+CQ52</f>
        <v>38.047230000000027</v>
      </c>
      <c r="CR56" s="35">
        <f t="shared" ref="CR56" si="730">CR55+CR52</f>
        <v>38.047230000000027</v>
      </c>
      <c r="CS56" s="35">
        <f t="shared" ref="CS56" si="731">CS55+CS52</f>
        <v>38.047230000000027</v>
      </c>
      <c r="CT56" s="35">
        <f t="shared" ref="CT56" si="732">CT55+CT52</f>
        <v>38.047230000000027</v>
      </c>
      <c r="CU56" s="35">
        <f t="shared" ref="CU56" si="733">CU55+CU52</f>
        <v>38.047230000000027</v>
      </c>
      <c r="CV56" s="35">
        <f t="shared" ref="CV56" si="734">CV55+CV52</f>
        <v>38.047230000000027</v>
      </c>
      <c r="CW56" s="35">
        <f t="shared" ref="CW56" si="735">CW55+CW52</f>
        <v>38.047230000000027</v>
      </c>
      <c r="CX56" s="35">
        <f t="shared" ref="CX56" si="736">CX55+CX52</f>
        <v>38.047230000000027</v>
      </c>
      <c r="CY56" s="35">
        <f t="shared" ref="CY56" si="737">CY55+CY52</f>
        <v>38.047230000000027</v>
      </c>
      <c r="CZ56" s="35">
        <f t="shared" ref="CZ56" si="738">CZ55+CZ52</f>
        <v>38.047230000000027</v>
      </c>
      <c r="DA56" s="35">
        <f t="shared" ref="DA56" si="739">DA55+DA52</f>
        <v>38.047230000000027</v>
      </c>
      <c r="DB56" s="35">
        <f t="shared" ref="DB56" si="740">DB55+DB52</f>
        <v>38.047230000000027</v>
      </c>
      <c r="DC56" s="35">
        <f t="shared" ref="DC56" si="741">DC55+DC52</f>
        <v>38.047230000000027</v>
      </c>
      <c r="DD56" s="35">
        <f t="shared" ref="DD56" si="742">DD55+DD52</f>
        <v>38.047230000000027</v>
      </c>
      <c r="DE56" s="35">
        <f t="shared" ref="DE56" si="743">DE55+DE52</f>
        <v>38.047230000000027</v>
      </c>
      <c r="DF56" s="35">
        <f t="shared" ref="DF56" si="744">DF55+DF52</f>
        <v>38.047230000000027</v>
      </c>
      <c r="DG56" s="35">
        <f t="shared" ref="DG56" si="745">DG55+DG52</f>
        <v>38.047230000000027</v>
      </c>
      <c r="DH56" s="35">
        <f t="shared" ref="DH56" si="746">DH55+DH52</f>
        <v>38.047230000000027</v>
      </c>
      <c r="DI56" s="35">
        <f t="shared" ref="DI56" si="747">DI55+DI52</f>
        <v>38.047230000000027</v>
      </c>
      <c r="DJ56" s="35">
        <f t="shared" ref="DJ56" si="748">DJ55+DJ52</f>
        <v>38.047230000000027</v>
      </c>
      <c r="DK56" s="35">
        <f t="shared" ref="DK56" si="749">DK55+DK52</f>
        <v>38.047230000000027</v>
      </c>
      <c r="DL56" s="35">
        <f t="shared" ref="DL56" si="750">DL55+DL52</f>
        <v>38.047230000000027</v>
      </c>
      <c r="DM56" s="35">
        <f t="shared" ref="DM56" si="751">DM55+DM52</f>
        <v>38.047230000000027</v>
      </c>
      <c r="DN56" s="35">
        <f t="shared" ref="DN56" si="752">DN55+DN52</f>
        <v>38.047230000000027</v>
      </c>
      <c r="DO56" s="35">
        <f t="shared" ref="DO56" si="753">DO55+DO52</f>
        <v>38.047230000000027</v>
      </c>
      <c r="DP56" s="35">
        <f t="shared" ref="DP56" si="754">DP55+DP52</f>
        <v>38.047230000000027</v>
      </c>
      <c r="DQ56" s="35">
        <f t="shared" ref="DQ56" si="755">DQ55+DQ52</f>
        <v>38.047230000000027</v>
      </c>
      <c r="DR56" s="35">
        <f t="shared" ref="DR56" si="756">DR55+DR52</f>
        <v>38.047230000000027</v>
      </c>
      <c r="DS56" s="35">
        <f t="shared" ref="DS56" si="757">DS55+DS52</f>
        <v>38.047230000000027</v>
      </c>
      <c r="DT56" s="35">
        <f t="shared" ref="DT56" si="758">DT55+DT52</f>
        <v>38.047230000000027</v>
      </c>
      <c r="DU56" s="35">
        <f t="shared" ref="DU56:DV56" si="759">DU55+DU52</f>
        <v>38.047230000000027</v>
      </c>
      <c r="DV56" s="35">
        <f t="shared" si="759"/>
        <v>38.047230000000027</v>
      </c>
    </row>
    <row r="57" spans="1:126">
      <c r="E57" s="1" t="s">
        <v>633</v>
      </c>
      <c r="F57" s="35">
        <f>AVERAGE(F56,F52)</f>
        <v>0</v>
      </c>
      <c r="G57" s="35">
        <f t="shared" ref="G57:BR57" si="760">AVERAGE(G56,G52)</f>
        <v>0</v>
      </c>
      <c r="H57" s="35">
        <f t="shared" si="760"/>
        <v>0</v>
      </c>
      <c r="I57" s="35">
        <f t="shared" si="760"/>
        <v>0</v>
      </c>
      <c r="J57" s="35">
        <f t="shared" si="760"/>
        <v>0</v>
      </c>
      <c r="K57" s="35">
        <f t="shared" si="760"/>
        <v>0</v>
      </c>
      <c r="L57" s="35">
        <f t="shared" si="760"/>
        <v>0</v>
      </c>
      <c r="M57" s="35">
        <f t="shared" si="760"/>
        <v>0</v>
      </c>
      <c r="N57" s="35">
        <f t="shared" si="760"/>
        <v>0</v>
      </c>
      <c r="O57" s="35">
        <f t="shared" si="760"/>
        <v>0</v>
      </c>
      <c r="P57" s="35">
        <f t="shared" si="760"/>
        <v>0</v>
      </c>
      <c r="Q57" s="35">
        <f t="shared" si="760"/>
        <v>0</v>
      </c>
      <c r="R57" s="35">
        <f t="shared" si="760"/>
        <v>0</v>
      </c>
      <c r="S57" s="35">
        <f t="shared" si="760"/>
        <v>0</v>
      </c>
      <c r="T57" s="35">
        <f t="shared" si="760"/>
        <v>0</v>
      </c>
      <c r="U57" s="35">
        <f t="shared" si="760"/>
        <v>0</v>
      </c>
      <c r="V57" s="35">
        <f t="shared" si="760"/>
        <v>0</v>
      </c>
      <c r="W57" s="35">
        <f t="shared" si="760"/>
        <v>0</v>
      </c>
      <c r="X57" s="35">
        <f t="shared" si="760"/>
        <v>0</v>
      </c>
      <c r="Y57" s="35">
        <f t="shared" si="760"/>
        <v>0</v>
      </c>
      <c r="Z57" s="35">
        <f t="shared" si="760"/>
        <v>0</v>
      </c>
      <c r="AA57" s="35">
        <f t="shared" si="760"/>
        <v>0</v>
      </c>
      <c r="AB57" s="35">
        <f t="shared" si="760"/>
        <v>0</v>
      </c>
      <c r="AC57" s="35">
        <f t="shared" si="760"/>
        <v>0</v>
      </c>
      <c r="AD57" s="35">
        <f t="shared" si="760"/>
        <v>2.04555</v>
      </c>
      <c r="AE57" s="35">
        <f t="shared" si="760"/>
        <v>6.0749246315789467</v>
      </c>
      <c r="AF57" s="35">
        <f t="shared" si="760"/>
        <v>8.9438638321271924</v>
      </c>
      <c r="AG57" s="35">
        <f t="shared" si="760"/>
        <v>10.687404424020468</v>
      </c>
      <c r="AH57" s="35">
        <f t="shared" si="760"/>
        <v>12.378407546440826</v>
      </c>
      <c r="AI57" s="35">
        <f t="shared" si="760"/>
        <v>14.018524857666097</v>
      </c>
      <c r="AJ57" s="35">
        <f t="shared" si="760"/>
        <v>15.609353787005297</v>
      </c>
      <c r="AK57" s="35">
        <f t="shared" si="760"/>
        <v>17.152439391084116</v>
      </c>
      <c r="AL57" s="35">
        <f t="shared" si="760"/>
        <v>18.649276144149905</v>
      </c>
      <c r="AM57" s="35">
        <f t="shared" si="760"/>
        <v>20.101309664818519</v>
      </c>
      <c r="AN57" s="35">
        <f t="shared" si="760"/>
        <v>21.509938381593919</v>
      </c>
      <c r="AO57" s="35">
        <f t="shared" si="760"/>
        <v>22.876515139403708</v>
      </c>
      <c r="AP57" s="35">
        <f t="shared" si="760"/>
        <v>24.202348749309294</v>
      </c>
      <c r="AQ57" s="35">
        <f t="shared" si="760"/>
        <v>25.488705483468252</v>
      </c>
      <c r="AR57" s="35">
        <f t="shared" si="760"/>
        <v>26.736810517348253</v>
      </c>
      <c r="AS57" s="35">
        <f t="shared" si="760"/>
        <v>27.947849321117104</v>
      </c>
      <c r="AT57" s="35">
        <f t="shared" si="760"/>
        <v>29.122969002060962</v>
      </c>
      <c r="AU57" s="35">
        <f t="shared" si="760"/>
        <v>30.263279599813643</v>
      </c>
      <c r="AV57" s="35">
        <f t="shared" si="760"/>
        <v>31.369855336112998</v>
      </c>
      <c r="AW57" s="35">
        <f t="shared" si="760"/>
        <v>32.443735820736258</v>
      </c>
      <c r="AX57" s="35">
        <f t="shared" si="760"/>
        <v>33.485927215204413</v>
      </c>
      <c r="AY57" s="35">
        <f t="shared" si="760"/>
        <v>34.497403355786417</v>
      </c>
      <c r="AZ57" s="35">
        <f t="shared" si="760"/>
        <v>35.450311732643854</v>
      </c>
      <c r="BA57" s="35">
        <f t="shared" si="760"/>
        <v>36.089590926657245</v>
      </c>
      <c r="BB57" s="35">
        <f t="shared" si="760"/>
        <v>36.452038478848138</v>
      </c>
      <c r="BC57" s="35">
        <f t="shared" si="760"/>
        <v>36.801424451861081</v>
      </c>
      <c r="BD57" s="35">
        <f t="shared" si="760"/>
        <v>37.123279301780244</v>
      </c>
      <c r="BE57" s="35">
        <f t="shared" si="760"/>
        <v>37.382356849760846</v>
      </c>
      <c r="BF57" s="35">
        <f t="shared" si="760"/>
        <v>37.59615502494426</v>
      </c>
      <c r="BG57" s="35">
        <f t="shared" si="760"/>
        <v>37.802826594288227</v>
      </c>
      <c r="BH57" s="35">
        <f t="shared" si="760"/>
        <v>37.97582046249137</v>
      </c>
      <c r="BI57" s="35">
        <f t="shared" si="760"/>
        <v>38.047230000000027</v>
      </c>
      <c r="BJ57" s="35">
        <f t="shared" si="760"/>
        <v>38.047230000000027</v>
      </c>
      <c r="BK57" s="35">
        <f t="shared" si="760"/>
        <v>38.047230000000027</v>
      </c>
      <c r="BL57" s="35">
        <f t="shared" si="760"/>
        <v>38.047230000000027</v>
      </c>
      <c r="BM57" s="35">
        <f t="shared" si="760"/>
        <v>38.047230000000027</v>
      </c>
      <c r="BN57" s="35">
        <f t="shared" si="760"/>
        <v>38.047230000000027</v>
      </c>
      <c r="BO57" s="35">
        <f t="shared" si="760"/>
        <v>38.047230000000027</v>
      </c>
      <c r="BP57" s="35">
        <f t="shared" si="760"/>
        <v>38.047230000000027</v>
      </c>
      <c r="BQ57" s="35">
        <f t="shared" si="760"/>
        <v>38.047230000000027</v>
      </c>
      <c r="BR57" s="35">
        <f t="shared" si="760"/>
        <v>38.047230000000027</v>
      </c>
      <c r="BS57" s="35">
        <f t="shared" ref="BS57:DV57" si="761">AVERAGE(BS56,BS52)</f>
        <v>38.047230000000027</v>
      </c>
      <c r="BT57" s="35">
        <f t="shared" si="761"/>
        <v>38.047230000000027</v>
      </c>
      <c r="BU57" s="35">
        <f t="shared" si="761"/>
        <v>38.047230000000027</v>
      </c>
      <c r="BV57" s="35">
        <f t="shared" si="761"/>
        <v>38.047230000000027</v>
      </c>
      <c r="BW57" s="35">
        <f t="shared" si="761"/>
        <v>38.047230000000027</v>
      </c>
      <c r="BX57" s="35">
        <f t="shared" si="761"/>
        <v>38.047230000000027</v>
      </c>
      <c r="BY57" s="35">
        <f t="shared" si="761"/>
        <v>38.047230000000027</v>
      </c>
      <c r="BZ57" s="35">
        <f t="shared" si="761"/>
        <v>38.047230000000027</v>
      </c>
      <c r="CA57" s="35">
        <f t="shared" si="761"/>
        <v>38.047230000000027</v>
      </c>
      <c r="CB57" s="35">
        <f t="shared" si="761"/>
        <v>38.047230000000027</v>
      </c>
      <c r="CC57" s="35">
        <f t="shared" si="761"/>
        <v>38.047230000000027</v>
      </c>
      <c r="CD57" s="35">
        <f t="shared" si="761"/>
        <v>38.047230000000027</v>
      </c>
      <c r="CE57" s="35">
        <f t="shared" si="761"/>
        <v>38.047230000000027</v>
      </c>
      <c r="CF57" s="35">
        <f t="shared" si="761"/>
        <v>38.047230000000027</v>
      </c>
      <c r="CG57" s="35">
        <f t="shared" si="761"/>
        <v>38.047230000000027</v>
      </c>
      <c r="CH57" s="35">
        <f t="shared" si="761"/>
        <v>38.047230000000027</v>
      </c>
      <c r="CI57" s="35">
        <f t="shared" si="761"/>
        <v>38.047230000000027</v>
      </c>
      <c r="CJ57" s="35">
        <f t="shared" si="761"/>
        <v>38.047230000000027</v>
      </c>
      <c r="CK57" s="35">
        <f t="shared" si="761"/>
        <v>38.047230000000027</v>
      </c>
      <c r="CL57" s="35">
        <f t="shared" si="761"/>
        <v>38.047230000000027</v>
      </c>
      <c r="CM57" s="35">
        <f t="shared" si="761"/>
        <v>38.047230000000027</v>
      </c>
      <c r="CN57" s="35">
        <f t="shared" si="761"/>
        <v>38.047230000000027</v>
      </c>
      <c r="CO57" s="35">
        <f t="shared" si="761"/>
        <v>38.047230000000027</v>
      </c>
      <c r="CP57" s="35">
        <f t="shared" si="761"/>
        <v>38.047230000000027</v>
      </c>
      <c r="CQ57" s="35">
        <f t="shared" si="761"/>
        <v>38.047230000000027</v>
      </c>
      <c r="CR57" s="35">
        <f t="shared" si="761"/>
        <v>38.047230000000027</v>
      </c>
      <c r="CS57" s="35">
        <f t="shared" si="761"/>
        <v>38.047230000000027</v>
      </c>
      <c r="CT57" s="35">
        <f t="shared" si="761"/>
        <v>38.047230000000027</v>
      </c>
      <c r="CU57" s="35">
        <f t="shared" si="761"/>
        <v>38.047230000000027</v>
      </c>
      <c r="CV57" s="35">
        <f t="shared" si="761"/>
        <v>38.047230000000027</v>
      </c>
      <c r="CW57" s="35">
        <f t="shared" si="761"/>
        <v>38.047230000000027</v>
      </c>
      <c r="CX57" s="35">
        <f t="shared" si="761"/>
        <v>38.047230000000027</v>
      </c>
      <c r="CY57" s="35">
        <f t="shared" si="761"/>
        <v>38.047230000000027</v>
      </c>
      <c r="CZ57" s="35">
        <f t="shared" si="761"/>
        <v>38.047230000000027</v>
      </c>
      <c r="DA57" s="35">
        <f t="shared" si="761"/>
        <v>38.047230000000027</v>
      </c>
      <c r="DB57" s="35">
        <f t="shared" si="761"/>
        <v>38.047230000000027</v>
      </c>
      <c r="DC57" s="35">
        <f t="shared" si="761"/>
        <v>38.047230000000027</v>
      </c>
      <c r="DD57" s="35">
        <f t="shared" si="761"/>
        <v>38.047230000000027</v>
      </c>
      <c r="DE57" s="35">
        <f t="shared" si="761"/>
        <v>38.047230000000027</v>
      </c>
      <c r="DF57" s="35">
        <f t="shared" si="761"/>
        <v>38.047230000000027</v>
      </c>
      <c r="DG57" s="35">
        <f t="shared" si="761"/>
        <v>38.047230000000027</v>
      </c>
      <c r="DH57" s="35">
        <f t="shared" si="761"/>
        <v>38.047230000000027</v>
      </c>
      <c r="DI57" s="35">
        <f t="shared" si="761"/>
        <v>38.047230000000027</v>
      </c>
      <c r="DJ57" s="35">
        <f t="shared" si="761"/>
        <v>38.047230000000027</v>
      </c>
      <c r="DK57" s="35">
        <f t="shared" si="761"/>
        <v>38.047230000000027</v>
      </c>
      <c r="DL57" s="35">
        <f t="shared" si="761"/>
        <v>38.047230000000027</v>
      </c>
      <c r="DM57" s="35">
        <f t="shared" si="761"/>
        <v>38.047230000000027</v>
      </c>
      <c r="DN57" s="35">
        <f t="shared" si="761"/>
        <v>38.047230000000027</v>
      </c>
      <c r="DO57" s="35">
        <f t="shared" si="761"/>
        <v>38.047230000000027</v>
      </c>
      <c r="DP57" s="35">
        <f t="shared" si="761"/>
        <v>38.047230000000027</v>
      </c>
      <c r="DQ57" s="35">
        <f t="shared" si="761"/>
        <v>38.047230000000027</v>
      </c>
      <c r="DR57" s="35">
        <f t="shared" si="761"/>
        <v>38.047230000000027</v>
      </c>
      <c r="DS57" s="35">
        <f t="shared" si="761"/>
        <v>38.047230000000027</v>
      </c>
      <c r="DT57" s="35">
        <f t="shared" si="761"/>
        <v>38.047230000000027</v>
      </c>
      <c r="DU57" s="35">
        <f t="shared" si="761"/>
        <v>38.047230000000027</v>
      </c>
      <c r="DV57" s="35">
        <f t="shared" si="761"/>
        <v>38.047230000000027</v>
      </c>
    </row>
    <row r="58" spans="1:126"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</row>
    <row r="59" spans="1:126">
      <c r="E59" s="1" t="s">
        <v>141</v>
      </c>
      <c r="F59" s="35">
        <f>F57+F49</f>
        <v>0</v>
      </c>
      <c r="G59" s="35">
        <f t="shared" ref="G59:BR59" si="762">G57+G49</f>
        <v>0</v>
      </c>
      <c r="H59" s="35">
        <f t="shared" si="762"/>
        <v>0</v>
      </c>
      <c r="I59" s="35">
        <f t="shared" si="762"/>
        <v>0</v>
      </c>
      <c r="J59" s="35">
        <f t="shared" si="762"/>
        <v>0</v>
      </c>
      <c r="K59" s="35">
        <f t="shared" si="762"/>
        <v>0</v>
      </c>
      <c r="L59" s="35">
        <f t="shared" si="762"/>
        <v>0</v>
      </c>
      <c r="M59" s="35">
        <f t="shared" si="762"/>
        <v>0</v>
      </c>
      <c r="N59" s="35">
        <f t="shared" si="762"/>
        <v>0</v>
      </c>
      <c r="O59" s="35">
        <f t="shared" si="762"/>
        <v>0</v>
      </c>
      <c r="P59" s="35">
        <f t="shared" si="762"/>
        <v>0</v>
      </c>
      <c r="Q59" s="35">
        <f t="shared" si="762"/>
        <v>0</v>
      </c>
      <c r="R59" s="35">
        <f t="shared" si="762"/>
        <v>0</v>
      </c>
      <c r="S59" s="35">
        <f t="shared" si="762"/>
        <v>0</v>
      </c>
      <c r="T59" s="35">
        <f t="shared" si="762"/>
        <v>0</v>
      </c>
      <c r="U59" s="35">
        <f t="shared" si="762"/>
        <v>0</v>
      </c>
      <c r="V59" s="35">
        <f t="shared" si="762"/>
        <v>0</v>
      </c>
      <c r="W59" s="35">
        <f t="shared" si="762"/>
        <v>0</v>
      </c>
      <c r="X59" s="35">
        <f t="shared" si="762"/>
        <v>0</v>
      </c>
      <c r="Y59" s="35">
        <f t="shared" si="762"/>
        <v>0</v>
      </c>
      <c r="Z59" s="35">
        <f t="shared" si="762"/>
        <v>0</v>
      </c>
      <c r="AA59" s="35">
        <f t="shared" si="762"/>
        <v>0</v>
      </c>
      <c r="AB59" s="35">
        <f t="shared" si="762"/>
        <v>0</v>
      </c>
      <c r="AC59" s="35">
        <f t="shared" si="762"/>
        <v>0</v>
      </c>
      <c r="AD59" s="35">
        <f t="shared" si="762"/>
        <v>11.54555</v>
      </c>
      <c r="AE59" s="35">
        <f t="shared" si="762"/>
        <v>34.288257964912283</v>
      </c>
      <c r="AF59" s="35">
        <f t="shared" si="762"/>
        <v>50.481204109904972</v>
      </c>
      <c r="AG59" s="35">
        <f t="shared" si="762"/>
        <v>60.322144238835293</v>
      </c>
      <c r="AH59" s="35">
        <f t="shared" si="762"/>
        <v>69.866550926552719</v>
      </c>
      <c r="AI59" s="35">
        <f t="shared" si="762"/>
        <v>79.123746508482711</v>
      </c>
      <c r="AJ59" s="35">
        <f t="shared" si="762"/>
        <v>88.102747239402134</v>
      </c>
      <c r="AK59" s="35">
        <f t="shared" si="762"/>
        <v>96.812273770737079</v>
      </c>
      <c r="AL59" s="35">
        <f t="shared" si="762"/>
        <v>105.26076125545207</v>
      </c>
      <c r="AM59" s="35">
        <f t="shared" si="762"/>
        <v>113.45636909420227</v>
      </c>
      <c r="AN59" s="35">
        <f t="shared" si="762"/>
        <v>121.40699033590559</v>
      </c>
      <c r="AO59" s="35">
        <f t="shared" si="762"/>
        <v>129.12026074539489</v>
      </c>
      <c r="AP59" s="35">
        <f t="shared" si="762"/>
        <v>136.6035675503351</v>
      </c>
      <c r="AQ59" s="35">
        <f t="shared" si="762"/>
        <v>143.86405787913122</v>
      </c>
      <c r="AR59" s="35">
        <f t="shared" si="762"/>
        <v>150.90864690111223</v>
      </c>
      <c r="AS59" s="35">
        <f t="shared" si="762"/>
        <v>157.74402567985314</v>
      </c>
      <c r="AT59" s="35">
        <f t="shared" si="762"/>
        <v>164.37666875008918</v>
      </c>
      <c r="AU59" s="35">
        <f t="shared" si="762"/>
        <v>170.812841428285</v>
      </c>
      <c r="AV59" s="35">
        <f t="shared" si="762"/>
        <v>177.05860686654415</v>
      </c>
      <c r="AW59" s="35">
        <f t="shared" si="762"/>
        <v>183.11983285918288</v>
      </c>
      <c r="AX59" s="35">
        <f t="shared" si="762"/>
        <v>189.00219841094247</v>
      </c>
      <c r="AY59" s="35">
        <f t="shared" si="762"/>
        <v>194.71120007548089</v>
      </c>
      <c r="AZ59" s="35">
        <f t="shared" si="762"/>
        <v>200.08963194486876</v>
      </c>
      <c r="BA59" s="35">
        <f t="shared" si="762"/>
        <v>203.69786928858622</v>
      </c>
      <c r="BB59" s="35">
        <f t="shared" si="762"/>
        <v>205.74360580746747</v>
      </c>
      <c r="BC59" s="35">
        <f t="shared" si="762"/>
        <v>207.71561979916629</v>
      </c>
      <c r="BD59" s="35">
        <f t="shared" si="762"/>
        <v>209.53224186290669</v>
      </c>
      <c r="BE59" s="35">
        <f t="shared" si="762"/>
        <v>210.99453453924676</v>
      </c>
      <c r="BF59" s="35">
        <f t="shared" si="762"/>
        <v>212.20126012478065</v>
      </c>
      <c r="BG59" s="35">
        <f t="shared" si="762"/>
        <v>213.36776152413006</v>
      </c>
      <c r="BH59" s="35">
        <f t="shared" si="762"/>
        <v>214.3441783093628</v>
      </c>
      <c r="BI59" s="35">
        <f t="shared" si="762"/>
        <v>214.74723000000006</v>
      </c>
      <c r="BJ59" s="35">
        <f t="shared" si="762"/>
        <v>214.74723000000006</v>
      </c>
      <c r="BK59" s="35">
        <f t="shared" si="762"/>
        <v>214.74723000000006</v>
      </c>
      <c r="BL59" s="35">
        <f t="shared" si="762"/>
        <v>214.74723000000006</v>
      </c>
      <c r="BM59" s="35">
        <f t="shared" si="762"/>
        <v>214.74723000000006</v>
      </c>
      <c r="BN59" s="35">
        <f t="shared" si="762"/>
        <v>214.74723000000006</v>
      </c>
      <c r="BO59" s="35">
        <f t="shared" si="762"/>
        <v>214.74723000000006</v>
      </c>
      <c r="BP59" s="35">
        <f t="shared" si="762"/>
        <v>214.74723000000006</v>
      </c>
      <c r="BQ59" s="35">
        <f t="shared" si="762"/>
        <v>214.74723000000006</v>
      </c>
      <c r="BR59" s="35">
        <f t="shared" si="762"/>
        <v>214.74723000000006</v>
      </c>
      <c r="BS59" s="35">
        <f t="shared" ref="BS59:DV59" si="763">BS57+BS49</f>
        <v>214.74723000000006</v>
      </c>
      <c r="BT59" s="35">
        <f t="shared" si="763"/>
        <v>214.74723000000006</v>
      </c>
      <c r="BU59" s="35">
        <f t="shared" si="763"/>
        <v>214.74723000000006</v>
      </c>
      <c r="BV59" s="35">
        <f t="shared" si="763"/>
        <v>214.74723000000006</v>
      </c>
      <c r="BW59" s="35">
        <f t="shared" si="763"/>
        <v>214.74723000000006</v>
      </c>
      <c r="BX59" s="35">
        <f t="shared" si="763"/>
        <v>214.74723000000006</v>
      </c>
      <c r="BY59" s="35">
        <f t="shared" si="763"/>
        <v>214.74723000000006</v>
      </c>
      <c r="BZ59" s="35">
        <f t="shared" si="763"/>
        <v>214.74723000000006</v>
      </c>
      <c r="CA59" s="35">
        <f t="shared" si="763"/>
        <v>214.74723000000006</v>
      </c>
      <c r="CB59" s="35">
        <f t="shared" si="763"/>
        <v>214.74723000000006</v>
      </c>
      <c r="CC59" s="35">
        <f t="shared" si="763"/>
        <v>214.74723000000006</v>
      </c>
      <c r="CD59" s="35">
        <f t="shared" si="763"/>
        <v>214.74723000000006</v>
      </c>
      <c r="CE59" s="35">
        <f t="shared" si="763"/>
        <v>214.74723000000006</v>
      </c>
      <c r="CF59" s="35">
        <f t="shared" si="763"/>
        <v>214.74723000000006</v>
      </c>
      <c r="CG59" s="35">
        <f t="shared" si="763"/>
        <v>214.74723000000006</v>
      </c>
      <c r="CH59" s="35">
        <f t="shared" si="763"/>
        <v>214.74723000000006</v>
      </c>
      <c r="CI59" s="35">
        <f t="shared" si="763"/>
        <v>214.74723000000006</v>
      </c>
      <c r="CJ59" s="35">
        <f t="shared" si="763"/>
        <v>214.74723000000006</v>
      </c>
      <c r="CK59" s="35">
        <f t="shared" si="763"/>
        <v>214.74723000000006</v>
      </c>
      <c r="CL59" s="35">
        <f t="shared" si="763"/>
        <v>214.74723000000006</v>
      </c>
      <c r="CM59" s="35">
        <f t="shared" si="763"/>
        <v>214.74723000000006</v>
      </c>
      <c r="CN59" s="35">
        <f t="shared" si="763"/>
        <v>214.74723000000006</v>
      </c>
      <c r="CO59" s="35">
        <f t="shared" si="763"/>
        <v>214.74723000000006</v>
      </c>
      <c r="CP59" s="35">
        <f t="shared" si="763"/>
        <v>214.74723000000006</v>
      </c>
      <c r="CQ59" s="35">
        <f t="shared" si="763"/>
        <v>214.74723000000006</v>
      </c>
      <c r="CR59" s="35">
        <f t="shared" si="763"/>
        <v>214.74723000000006</v>
      </c>
      <c r="CS59" s="35">
        <f t="shared" si="763"/>
        <v>214.74723000000006</v>
      </c>
      <c r="CT59" s="35">
        <f t="shared" si="763"/>
        <v>214.74723000000006</v>
      </c>
      <c r="CU59" s="35">
        <f t="shared" si="763"/>
        <v>214.74723000000006</v>
      </c>
      <c r="CV59" s="35">
        <f t="shared" si="763"/>
        <v>214.74723000000006</v>
      </c>
      <c r="CW59" s="35">
        <f t="shared" si="763"/>
        <v>214.74723000000006</v>
      </c>
      <c r="CX59" s="35">
        <f t="shared" si="763"/>
        <v>214.74723000000006</v>
      </c>
      <c r="CY59" s="35">
        <f t="shared" si="763"/>
        <v>214.74723000000006</v>
      </c>
      <c r="CZ59" s="35">
        <f t="shared" si="763"/>
        <v>214.74723000000006</v>
      </c>
      <c r="DA59" s="35">
        <f t="shared" si="763"/>
        <v>214.74723000000006</v>
      </c>
      <c r="DB59" s="35">
        <f t="shared" si="763"/>
        <v>214.74723000000006</v>
      </c>
      <c r="DC59" s="35">
        <f t="shared" si="763"/>
        <v>214.74723000000006</v>
      </c>
      <c r="DD59" s="35">
        <f t="shared" si="763"/>
        <v>214.74723000000006</v>
      </c>
      <c r="DE59" s="35">
        <f t="shared" si="763"/>
        <v>214.74723000000006</v>
      </c>
      <c r="DF59" s="35">
        <f t="shared" si="763"/>
        <v>214.74723000000006</v>
      </c>
      <c r="DG59" s="35">
        <f t="shared" si="763"/>
        <v>214.74723000000006</v>
      </c>
      <c r="DH59" s="35">
        <f t="shared" si="763"/>
        <v>214.74723000000006</v>
      </c>
      <c r="DI59" s="35">
        <f t="shared" si="763"/>
        <v>214.74723000000006</v>
      </c>
      <c r="DJ59" s="35">
        <f t="shared" si="763"/>
        <v>214.74723000000006</v>
      </c>
      <c r="DK59" s="35">
        <f t="shared" si="763"/>
        <v>214.74723000000006</v>
      </c>
      <c r="DL59" s="35">
        <f t="shared" si="763"/>
        <v>214.74723000000006</v>
      </c>
      <c r="DM59" s="35">
        <f t="shared" si="763"/>
        <v>214.74723000000006</v>
      </c>
      <c r="DN59" s="35">
        <f t="shared" si="763"/>
        <v>214.74723000000006</v>
      </c>
      <c r="DO59" s="35">
        <f t="shared" si="763"/>
        <v>214.74723000000006</v>
      </c>
      <c r="DP59" s="35">
        <f t="shared" si="763"/>
        <v>214.74723000000006</v>
      </c>
      <c r="DQ59" s="35">
        <f t="shared" si="763"/>
        <v>214.74723000000006</v>
      </c>
      <c r="DR59" s="35">
        <f t="shared" si="763"/>
        <v>214.74723000000006</v>
      </c>
      <c r="DS59" s="35">
        <f t="shared" si="763"/>
        <v>214.74723000000006</v>
      </c>
      <c r="DT59" s="35">
        <f t="shared" si="763"/>
        <v>214.74723000000006</v>
      </c>
      <c r="DU59" s="35">
        <f t="shared" si="763"/>
        <v>214.74723000000006</v>
      </c>
      <c r="DV59" s="35">
        <f t="shared" si="763"/>
        <v>214.74723000000006</v>
      </c>
    </row>
    <row r="60" spans="1:126">
      <c r="A60" s="3"/>
      <c r="B60" s="3"/>
      <c r="C60" s="3"/>
      <c r="D60" s="3"/>
    </row>
    <row r="61" spans="1:126">
      <c r="A61" s="3"/>
      <c r="B61" s="3"/>
      <c r="C61" s="1" t="s">
        <v>10</v>
      </c>
      <c r="E61" s="1" t="s">
        <v>63</v>
      </c>
      <c r="F61" s="20">
        <f>IF(F8&gt;=Assumptions!$D$20,Assumptions!$G56*Assumptions!$E56*Revenue!F$4,0)</f>
        <v>0</v>
      </c>
      <c r="G61" s="20">
        <f>IF(G8&gt;=Assumptions!$D$20,Assumptions!$G56*Assumptions!$E56*Revenue!G$4,0)</f>
        <v>0</v>
      </c>
      <c r="H61" s="20">
        <f>IF(H8&gt;=Assumptions!$D$20,Assumptions!$G56*Assumptions!$E56*Revenue!H$4,0)</f>
        <v>0</v>
      </c>
      <c r="I61" s="20">
        <f>IF(I8&gt;=Assumptions!$D$20,Assumptions!$G56*Assumptions!$E56*Revenue!I$4,0)</f>
        <v>0</v>
      </c>
      <c r="J61" s="20">
        <f>IF(J8&gt;=Assumptions!$D$20,Assumptions!$G56*Assumptions!$E56*Revenue!J$4,0)</f>
        <v>0</v>
      </c>
      <c r="K61" s="20">
        <f>IF(K8&gt;=Assumptions!$D$20,Assumptions!$G56*Assumptions!$E56*Revenue!K$4,0)</f>
        <v>0</v>
      </c>
      <c r="L61" s="20">
        <f>IF(L8&gt;=Assumptions!$D$20,Assumptions!$G56*Assumptions!$E56*Revenue!L$4,0)</f>
        <v>0</v>
      </c>
      <c r="M61" s="20">
        <f>IF(M8&gt;=Assumptions!$D$20,Assumptions!$G56*Assumptions!$E56*Revenue!M$4,0)</f>
        <v>0</v>
      </c>
      <c r="N61" s="20">
        <f>IF(N8&gt;=Assumptions!$D$20,Assumptions!$G56*Assumptions!$E56*Revenue!N$4,0)</f>
        <v>0</v>
      </c>
      <c r="O61" s="20">
        <f>IF(O8&gt;=Assumptions!$D$20,Assumptions!$G56*Assumptions!$E56*Revenue!O$4,0)</f>
        <v>0</v>
      </c>
      <c r="P61" s="20">
        <f>IF(P8&gt;=Assumptions!$D$20,Assumptions!$G56*Assumptions!$E56*Revenue!P$4,0)</f>
        <v>0</v>
      </c>
      <c r="Q61" s="20">
        <f>IF(Q8&gt;=Assumptions!$D$20,Assumptions!$G56*Assumptions!$E56*Revenue!Q$4,0)</f>
        <v>0</v>
      </c>
      <c r="R61" s="20">
        <f>IF(R8&gt;=Assumptions!$D$20,Assumptions!$G56*Assumptions!$E56*Revenue!R$4,0)</f>
        <v>0</v>
      </c>
      <c r="S61" s="20">
        <f>IF(S8&gt;=Assumptions!$D$20,Assumptions!$G56*Assumptions!$E56*Revenue!S$4,0)</f>
        <v>0</v>
      </c>
      <c r="T61" s="20">
        <f>IF(T8&gt;=Assumptions!$D$20,Assumptions!$G56*Assumptions!$E56*Revenue!T$4,0)</f>
        <v>0</v>
      </c>
      <c r="U61" s="20">
        <f>IF(U8&gt;=Assumptions!$D$20,Assumptions!$G56*Assumptions!$E56*Revenue!U$4,0)</f>
        <v>0</v>
      </c>
      <c r="V61" s="20">
        <f>IF(V8&gt;=Assumptions!$D$20,Assumptions!$G56*Assumptions!$E56*Revenue!V$4,0)</f>
        <v>0</v>
      </c>
      <c r="W61" s="20">
        <f>IF(W8&gt;=Assumptions!$D$20,Assumptions!$G56*Assumptions!$E56*Revenue!W$4,0)</f>
        <v>0</v>
      </c>
      <c r="X61" s="20">
        <f>IF(X8&gt;=Assumptions!$D$20,Assumptions!$G56*Assumptions!$E56*Revenue!X$4,0)</f>
        <v>0</v>
      </c>
      <c r="Y61" s="20">
        <f>IF(Y8&gt;=Assumptions!$D$20,Assumptions!$G56*Assumptions!$E56*Revenue!Y$4,0)</f>
        <v>0</v>
      </c>
      <c r="Z61" s="20">
        <f>IF(Z8&gt;=Assumptions!$D$20,Assumptions!$G56*Assumptions!$E56*Revenue!Z$4,0)</f>
        <v>0</v>
      </c>
      <c r="AA61" s="20">
        <f>IF(AA8&gt;=Assumptions!$D$20,Assumptions!$G56*Assumptions!$E56*Revenue!AA$4,0)</f>
        <v>0</v>
      </c>
      <c r="AB61" s="20">
        <f>IF(AB8&gt;=Assumptions!$D$20,Assumptions!$G56*Assumptions!$E56*Revenue!AB$4,0)</f>
        <v>0</v>
      </c>
      <c r="AC61" s="20">
        <f>IF(AC8&gt;=Assumptions!$D$20,Assumptions!$G56*Assumptions!$E56*Revenue!AC$4,0)</f>
        <v>0</v>
      </c>
      <c r="AD61" s="20">
        <f>IF(AD8&gt;=Assumptions!$D$20,Assumptions!$G56*Assumptions!$E56*Revenue!AD$4,0)</f>
        <v>866532.51100000006</v>
      </c>
      <c r="AE61" s="20">
        <f>IF(AE8&gt;=Assumptions!$D$20,Assumptions!$G56*Assumptions!$E56*Revenue!AE$4,0)</f>
        <v>866532.51100000006</v>
      </c>
      <c r="AF61" s="20">
        <f>IF(AF8&gt;=Assumptions!$D$20,Assumptions!$G56*Assumptions!$E56*Revenue!AF$4,0)</f>
        <v>866532.51100000006</v>
      </c>
      <c r="AG61" s="20">
        <f>IF(AG8&gt;=Assumptions!$D$20,Assumptions!$G56*Assumptions!$E56*Revenue!AG$4,0)</f>
        <v>866532.51100000006</v>
      </c>
      <c r="AH61" s="20">
        <f>IF(AH8&gt;=Assumptions!$D$20,Assumptions!$G56*Assumptions!$E56*Revenue!AH$4,0)</f>
        <v>866532.51100000006</v>
      </c>
      <c r="AI61" s="20">
        <f>IF(AI8&gt;=Assumptions!$D$20,Assumptions!$G56*Assumptions!$E56*Revenue!AI$4,0)</f>
        <v>866532.51100000006</v>
      </c>
      <c r="AJ61" s="20">
        <f>IF(AJ8&gt;=Assumptions!$D$20,Assumptions!$G56*Assumptions!$E56*Revenue!AJ$4,0)</f>
        <v>866532.51100000006</v>
      </c>
      <c r="AK61" s="20">
        <f>IF(AK8&gt;=Assumptions!$D$20,Assumptions!$G56*Assumptions!$E56*Revenue!AK$4,0)</f>
        <v>892528.4863300001</v>
      </c>
      <c r="AL61" s="20">
        <f>IF(AL8&gt;=Assumptions!$D$20,Assumptions!$G56*Assumptions!$E56*Revenue!AL$4,0)</f>
        <v>892528.4863300001</v>
      </c>
      <c r="AM61" s="20">
        <f>IF(AM8&gt;=Assumptions!$D$20,Assumptions!$G56*Assumptions!$E56*Revenue!AM$4,0)</f>
        <v>892528.4863300001</v>
      </c>
      <c r="AN61" s="20">
        <f>IF(AN8&gt;=Assumptions!$D$20,Assumptions!$G56*Assumptions!$E56*Revenue!AN$4,0)</f>
        <v>892528.4863300001</v>
      </c>
      <c r="AO61" s="20">
        <f>IF(AO8&gt;=Assumptions!$D$20,Assumptions!$G56*Assumptions!$E56*Revenue!AO$4,0)</f>
        <v>892528.4863300001</v>
      </c>
      <c r="AP61" s="20">
        <f>IF(AP8&gt;=Assumptions!$D$20,Assumptions!$G56*Assumptions!$E56*Revenue!AP$4,0)</f>
        <v>892528.4863300001</v>
      </c>
      <c r="AQ61" s="20">
        <f>IF(AQ8&gt;=Assumptions!$D$20,Assumptions!$G56*Assumptions!$E56*Revenue!AQ$4,0)</f>
        <v>892528.4863300001</v>
      </c>
      <c r="AR61" s="20">
        <f>IF(AR8&gt;=Assumptions!$D$20,Assumptions!$G56*Assumptions!$E56*Revenue!AR$4,0)</f>
        <v>892528.4863300001</v>
      </c>
      <c r="AS61" s="20">
        <f>IF(AS8&gt;=Assumptions!$D$20,Assumptions!$G56*Assumptions!$E56*Revenue!AS$4,0)</f>
        <v>892528.4863300001</v>
      </c>
      <c r="AT61" s="20">
        <f>IF(AT8&gt;=Assumptions!$D$20,Assumptions!$G56*Assumptions!$E56*Revenue!AT$4,0)</f>
        <v>892528.4863300001</v>
      </c>
      <c r="AU61" s="20">
        <f>IF(AU8&gt;=Assumptions!$D$20,Assumptions!$G56*Assumptions!$E56*Revenue!AU$4,0)</f>
        <v>892528.4863300001</v>
      </c>
      <c r="AV61" s="20">
        <f>IF(AV8&gt;=Assumptions!$D$20,Assumptions!$G56*Assumptions!$E56*Revenue!AV$4,0)</f>
        <v>892528.4863300001</v>
      </c>
      <c r="AW61" s="20">
        <f>IF(AW8&gt;=Assumptions!$D$20,Assumptions!$G56*Assumptions!$E56*Revenue!AW$4,0)</f>
        <v>919304.3409199001</v>
      </c>
      <c r="AX61" s="20">
        <f>IF(AX8&gt;=Assumptions!$D$20,Assumptions!$G56*Assumptions!$E56*Revenue!AX$4,0)</f>
        <v>919304.3409199001</v>
      </c>
      <c r="AY61" s="20">
        <f>IF(AY8&gt;=Assumptions!$D$20,Assumptions!$G56*Assumptions!$E56*Revenue!AY$4,0)</f>
        <v>919304.3409199001</v>
      </c>
      <c r="AZ61" s="20">
        <f>IF(AZ8&gt;=Assumptions!$D$20,Assumptions!$G56*Assumptions!$E56*Revenue!AZ$4,0)</f>
        <v>919304.3409199001</v>
      </c>
      <c r="BA61" s="20">
        <f>IF(BA8&gt;=Assumptions!$D$20,Assumptions!$G56*Assumptions!$E56*Revenue!BA$4,0)</f>
        <v>919304.3409199001</v>
      </c>
      <c r="BB61" s="20">
        <f>IF(BB8&gt;=Assumptions!$D$20,Assumptions!$G56*Assumptions!$E56*Revenue!BB$4,0)</f>
        <v>919304.3409199001</v>
      </c>
      <c r="BC61" s="20">
        <f>IF(BC8&gt;=Assumptions!$D$20,Assumptions!$G56*Assumptions!$E56*Revenue!BC$4,0)</f>
        <v>919304.3409199001</v>
      </c>
      <c r="BD61" s="20">
        <f>IF(BD8&gt;=Assumptions!$D$20,Assumptions!$G56*Assumptions!$E56*Revenue!BD$4,0)</f>
        <v>919304.3409199001</v>
      </c>
      <c r="BE61" s="20">
        <f>IF(BE8&gt;=Assumptions!$D$20,Assumptions!$G56*Assumptions!$E56*Revenue!BE$4,0)</f>
        <v>919304.3409199001</v>
      </c>
      <c r="BF61" s="20">
        <f>IF(BF8&gt;=Assumptions!$D$20,Assumptions!$G56*Assumptions!$E56*Revenue!BF$4,0)</f>
        <v>919304.3409199001</v>
      </c>
      <c r="BG61" s="20">
        <f>IF(BG8&gt;=Assumptions!$D$20,Assumptions!$G56*Assumptions!$E56*Revenue!BG$4,0)</f>
        <v>919304.3409199001</v>
      </c>
      <c r="BH61" s="20">
        <f>IF(BH8&gt;=Assumptions!$D$20,Assumptions!$G56*Assumptions!$E56*Revenue!BH$4,0)</f>
        <v>919304.3409199001</v>
      </c>
      <c r="BI61" s="20">
        <f>IF(BI8&gt;=Assumptions!$D$20,Assumptions!$G56*Assumptions!$E56*Revenue!BI$4,0)</f>
        <v>946883.47114749707</v>
      </c>
      <c r="BJ61" s="20">
        <f>IF(BJ8&gt;=Assumptions!$D$20,Assumptions!$G56*Assumptions!$E56*Revenue!BJ$4,0)</f>
        <v>946883.47114749707</v>
      </c>
      <c r="BK61" s="20">
        <f>IF(BK8&gt;=Assumptions!$D$20,Assumptions!$G56*Assumptions!$E56*Revenue!BK$4,0)</f>
        <v>946883.47114749707</v>
      </c>
      <c r="BL61" s="20">
        <f>IF(BL8&gt;=Assumptions!$D$20,Assumptions!$G56*Assumptions!$E56*Revenue!BL$4,0)</f>
        <v>946883.47114749707</v>
      </c>
      <c r="BM61" s="20">
        <f>IF(BM8&gt;=Assumptions!$D$20,Assumptions!$G56*Assumptions!$E56*Revenue!BM$4,0)</f>
        <v>946883.47114749707</v>
      </c>
      <c r="BN61" s="20">
        <f>IF(BN8&gt;=Assumptions!$D$20,Assumptions!$G56*Assumptions!$E56*Revenue!BN$4,0)</f>
        <v>946883.47114749707</v>
      </c>
      <c r="BO61" s="20">
        <f>IF(BO8&gt;=Assumptions!$D$20,Assumptions!$G56*Assumptions!$E56*Revenue!BO$4,0)</f>
        <v>946883.47114749707</v>
      </c>
      <c r="BP61" s="20">
        <f>IF(BP8&gt;=Assumptions!$D$20,Assumptions!$G56*Assumptions!$E56*Revenue!BP$4,0)</f>
        <v>946883.47114749707</v>
      </c>
      <c r="BQ61" s="20">
        <f>IF(BQ8&gt;=Assumptions!$D$20,Assumptions!$G56*Assumptions!$E56*Revenue!BQ$4,0)</f>
        <v>946883.47114749707</v>
      </c>
      <c r="BR61" s="20">
        <f>IF(BR8&gt;=Assumptions!$D$20,Assumptions!$G56*Assumptions!$E56*Revenue!BR$4,0)</f>
        <v>946883.47114749707</v>
      </c>
      <c r="BS61" s="20">
        <f>IF(BS8&gt;=Assumptions!$D$20,Assumptions!$G56*Assumptions!$E56*Revenue!BS$4,0)</f>
        <v>946883.47114749707</v>
      </c>
      <c r="BT61" s="20">
        <f>IF(BT8&gt;=Assumptions!$D$20,Assumptions!$G56*Assumptions!$E56*Revenue!BT$4,0)</f>
        <v>946883.47114749707</v>
      </c>
      <c r="BU61" s="20">
        <f>IF(BU8&gt;=Assumptions!$D$20,Assumptions!$G56*Assumptions!$E56*Revenue!BU$4,0)</f>
        <v>975289.97528192203</v>
      </c>
      <c r="BV61" s="20">
        <f>IF(BV8&gt;=Assumptions!$D$20,Assumptions!$G56*Assumptions!$E56*Revenue!BV$4,0)</f>
        <v>975289.97528192203</v>
      </c>
      <c r="BW61" s="20">
        <f>IF(BW8&gt;=Assumptions!$D$20,Assumptions!$G56*Assumptions!$E56*Revenue!BW$4,0)</f>
        <v>975289.97528192203</v>
      </c>
      <c r="BX61" s="20">
        <f>IF(BX8&gt;=Assumptions!$D$20,Assumptions!$G56*Assumptions!$E56*Revenue!BX$4,0)</f>
        <v>975289.97528192203</v>
      </c>
      <c r="BY61" s="20">
        <f>IF(BY8&gt;=Assumptions!$D$20,Assumptions!$G56*Assumptions!$E56*Revenue!BY$4,0)</f>
        <v>975289.97528192203</v>
      </c>
      <c r="BZ61" s="20">
        <f>IF(BZ8&gt;=Assumptions!$D$20,Assumptions!$G56*Assumptions!$E56*Revenue!BZ$4,0)</f>
        <v>975289.97528192203</v>
      </c>
      <c r="CA61" s="20">
        <f>IF(CA8&gt;=Assumptions!$D$20,Assumptions!$G56*Assumptions!$E56*Revenue!CA$4,0)</f>
        <v>975289.97528192203</v>
      </c>
      <c r="CB61" s="20">
        <f>IF(CB8&gt;=Assumptions!$D$20,Assumptions!$G56*Assumptions!$E56*Revenue!CB$4,0)</f>
        <v>975289.97528192203</v>
      </c>
      <c r="CC61" s="20">
        <f>IF(CC8&gt;=Assumptions!$D$20,Assumptions!$G56*Assumptions!$E56*Revenue!CC$4,0)</f>
        <v>975289.97528192203</v>
      </c>
      <c r="CD61" s="20">
        <f>IF(CD8&gt;=Assumptions!$D$20,Assumptions!$G56*Assumptions!$E56*Revenue!CD$4,0)</f>
        <v>975289.97528192203</v>
      </c>
      <c r="CE61" s="20">
        <f>IF(CE8&gt;=Assumptions!$D$20,Assumptions!$G56*Assumptions!$E56*Revenue!CE$4,0)</f>
        <v>975289.97528192203</v>
      </c>
      <c r="CF61" s="20">
        <f>IF(CF8&gt;=Assumptions!$D$20,Assumptions!$G56*Assumptions!$E56*Revenue!CF$4,0)</f>
        <v>975289.97528192203</v>
      </c>
      <c r="CG61" s="20">
        <f>IF(CG8&gt;=Assumptions!$D$20,Assumptions!$G56*Assumptions!$E56*Revenue!CG$4,0)</f>
        <v>1004548.6745403798</v>
      </c>
      <c r="CH61" s="20">
        <f>IF(CH8&gt;=Assumptions!$D$20,Assumptions!$G56*Assumptions!$E56*Revenue!CH$4,0)</f>
        <v>1004548.6745403798</v>
      </c>
      <c r="CI61" s="20">
        <f>IF(CI8&gt;=Assumptions!$D$20,Assumptions!$G56*Assumptions!$E56*Revenue!CI$4,0)</f>
        <v>1004548.6745403798</v>
      </c>
      <c r="CJ61" s="20">
        <f>IF(CJ8&gt;=Assumptions!$D$20,Assumptions!$G56*Assumptions!$E56*Revenue!CJ$4,0)</f>
        <v>1004548.6745403798</v>
      </c>
      <c r="CK61" s="20">
        <f>IF(CK8&gt;=Assumptions!$D$20,Assumptions!$G56*Assumptions!$E56*Revenue!CK$4,0)</f>
        <v>1004548.6745403798</v>
      </c>
      <c r="CL61" s="20">
        <f>IF(CL8&gt;=Assumptions!$D$20,Assumptions!$G56*Assumptions!$E56*Revenue!CL$4,0)</f>
        <v>1004548.6745403798</v>
      </c>
      <c r="CM61" s="20">
        <f>IF(CM8&gt;=Assumptions!$D$20,Assumptions!$G56*Assumptions!$E56*Revenue!CM$4,0)</f>
        <v>1004548.6745403798</v>
      </c>
      <c r="CN61" s="20">
        <f>IF(CN8&gt;=Assumptions!$D$20,Assumptions!$G56*Assumptions!$E56*Revenue!CN$4,0)</f>
        <v>1004548.6745403798</v>
      </c>
      <c r="CO61" s="20">
        <f>IF(CO8&gt;=Assumptions!$D$20,Assumptions!$G56*Assumptions!$E56*Revenue!CO$4,0)</f>
        <v>1004548.6745403798</v>
      </c>
      <c r="CP61" s="20">
        <f>IF(CP8&gt;=Assumptions!$D$20,Assumptions!$G56*Assumptions!$E56*Revenue!CP$4,0)</f>
        <v>1004548.6745403798</v>
      </c>
      <c r="CQ61" s="20">
        <f>IF(CQ8&gt;=Assumptions!$D$20,Assumptions!$G56*Assumptions!$E56*Revenue!CQ$4,0)</f>
        <v>1004548.6745403798</v>
      </c>
      <c r="CR61" s="20">
        <f>IF(CR8&gt;=Assumptions!$D$20,Assumptions!$G56*Assumptions!$E56*Revenue!CR$4,0)</f>
        <v>1004548.6745403798</v>
      </c>
      <c r="CS61" s="20">
        <f>IF(CS8&gt;=Assumptions!$D$20,Assumptions!$G56*Assumptions!$E56*Revenue!CS$4,0)</f>
        <v>1034685.1347765912</v>
      </c>
      <c r="CT61" s="20">
        <f>IF(CT8&gt;=Assumptions!$D$20,Assumptions!$G56*Assumptions!$E56*Revenue!CT$4,0)</f>
        <v>1034685.1347765912</v>
      </c>
      <c r="CU61" s="20">
        <f>IF(CU8&gt;=Assumptions!$D$20,Assumptions!$G56*Assumptions!$E56*Revenue!CU$4,0)</f>
        <v>1034685.1347765912</v>
      </c>
      <c r="CV61" s="20">
        <f>IF(CV8&gt;=Assumptions!$D$20,Assumptions!$G56*Assumptions!$E56*Revenue!CV$4,0)</f>
        <v>1034685.1347765912</v>
      </c>
      <c r="CW61" s="20">
        <f>IF(CW8&gt;=Assumptions!$D$20,Assumptions!$G56*Assumptions!$E56*Revenue!CW$4,0)</f>
        <v>1034685.1347765912</v>
      </c>
      <c r="CX61" s="20">
        <f>IF(CX8&gt;=Assumptions!$D$20,Assumptions!$G56*Assumptions!$E56*Revenue!CX$4,0)</f>
        <v>1034685.1347765912</v>
      </c>
      <c r="CY61" s="20">
        <f>IF(CY8&gt;=Assumptions!$D$20,Assumptions!$G56*Assumptions!$E56*Revenue!CY$4,0)</f>
        <v>1034685.1347765912</v>
      </c>
      <c r="CZ61" s="20">
        <f>IF(CZ8&gt;=Assumptions!$D$20,Assumptions!$G56*Assumptions!$E56*Revenue!CZ$4,0)</f>
        <v>1034685.1347765912</v>
      </c>
      <c r="DA61" s="20">
        <f>IF(DA8&gt;=Assumptions!$D$20,Assumptions!$G56*Assumptions!$E56*Revenue!DA$4,0)</f>
        <v>1034685.1347765912</v>
      </c>
      <c r="DB61" s="20">
        <f>IF(DB8&gt;=Assumptions!$D$20,Assumptions!$G56*Assumptions!$E56*Revenue!DB$4,0)</f>
        <v>1034685.1347765912</v>
      </c>
      <c r="DC61" s="20">
        <f>IF(DC8&gt;=Assumptions!$D$20,Assumptions!$G56*Assumptions!$E56*Revenue!DC$4,0)</f>
        <v>1034685.1347765912</v>
      </c>
      <c r="DD61" s="20">
        <f>IF(DD8&gt;=Assumptions!$D$20,Assumptions!$G56*Assumptions!$E56*Revenue!DD$4,0)</f>
        <v>1034685.1347765912</v>
      </c>
      <c r="DE61" s="20">
        <f>IF(DE8&gt;=Assumptions!$D$20,Assumptions!$G56*Assumptions!$E56*Revenue!DE$4,0)</f>
        <v>1065725.688819889</v>
      </c>
      <c r="DF61" s="20">
        <f>IF(DF8&gt;=Assumptions!$D$20,Assumptions!$G56*Assumptions!$E56*Revenue!DF$4,0)</f>
        <v>1065725.688819889</v>
      </c>
      <c r="DG61" s="20">
        <f>IF(DG8&gt;=Assumptions!$D$20,Assumptions!$G56*Assumptions!$E56*Revenue!DG$4,0)</f>
        <v>1065725.688819889</v>
      </c>
      <c r="DH61" s="20">
        <f>IF(DH8&gt;=Assumptions!$D$20,Assumptions!$G56*Assumptions!$E56*Revenue!DH$4,0)</f>
        <v>1065725.688819889</v>
      </c>
      <c r="DI61" s="20">
        <f>IF(DI8&gt;=Assumptions!$D$20,Assumptions!$G56*Assumptions!$E56*Revenue!DI$4,0)</f>
        <v>1065725.688819889</v>
      </c>
      <c r="DJ61" s="20">
        <f>IF(DJ8&gt;=Assumptions!$D$20,Assumptions!$G56*Assumptions!$E56*Revenue!DJ$4,0)</f>
        <v>1065725.688819889</v>
      </c>
      <c r="DK61" s="20">
        <f>IF(DK8&gt;=Assumptions!$D$20,Assumptions!$G56*Assumptions!$E56*Revenue!DK$4,0)</f>
        <v>1065725.688819889</v>
      </c>
      <c r="DL61" s="20">
        <f>IF(DL8&gt;=Assumptions!$D$20,Assumptions!$G56*Assumptions!$E56*Revenue!DL$4,0)</f>
        <v>1065725.688819889</v>
      </c>
      <c r="DM61" s="20">
        <f>IF(DM8&gt;=Assumptions!$D$20,Assumptions!$G56*Assumptions!$E56*Revenue!DM$4,0)</f>
        <v>1065725.688819889</v>
      </c>
      <c r="DN61" s="20">
        <f>IF(DN8&gt;=Assumptions!$D$20,Assumptions!$G56*Assumptions!$E56*Revenue!DN$4,0)</f>
        <v>1065725.688819889</v>
      </c>
      <c r="DO61" s="20">
        <f>IF(DO8&gt;=Assumptions!$D$20,Assumptions!$G56*Assumptions!$E56*Revenue!DO$4,0)</f>
        <v>1065725.688819889</v>
      </c>
      <c r="DP61" s="20">
        <f>IF(DP8&gt;=Assumptions!$D$20,Assumptions!$G56*Assumptions!$E56*Revenue!DP$4,0)</f>
        <v>1065725.688819889</v>
      </c>
      <c r="DQ61" s="20">
        <f>IF(DQ8&gt;=Assumptions!$D$20,Assumptions!$G56*Assumptions!$E56*Revenue!DQ$4,0)</f>
        <v>1097697.4594844857</v>
      </c>
      <c r="DR61" s="20">
        <f>IF(DR8&gt;=Assumptions!$D$20,Assumptions!$G56*Assumptions!$E56*Revenue!DR$4,0)</f>
        <v>1097697.4594844857</v>
      </c>
      <c r="DS61" s="20">
        <f>IF(DS8&gt;=Assumptions!$D$20,Assumptions!$G56*Assumptions!$E56*Revenue!DS$4,0)</f>
        <v>1097697.4594844857</v>
      </c>
      <c r="DT61" s="20">
        <f>IF(DT8&gt;=Assumptions!$D$20,Assumptions!$G56*Assumptions!$E56*Revenue!DT$4,0)</f>
        <v>1097697.4594844857</v>
      </c>
      <c r="DU61" s="20">
        <f>IF(DU8&gt;=Assumptions!$D$20,Assumptions!$G56*Assumptions!$E56*Revenue!DU$4,0)</f>
        <v>1097697.4594844857</v>
      </c>
      <c r="DV61" s="20">
        <f>IF(DV8&gt;=Assumptions!$D$20,Assumptions!$G56*Assumptions!$E56*Revenue!DV$4,0)</f>
        <v>1097697.4594844857</v>
      </c>
    </row>
    <row r="62" spans="1:126">
      <c r="A62" s="3"/>
      <c r="B62" s="3"/>
      <c r="C62" s="1" t="s">
        <v>11</v>
      </c>
      <c r="E62" s="1" t="s">
        <v>64</v>
      </c>
      <c r="F62" s="20">
        <f>IF(F8&gt;=Assumptions!$D$20,Assumptions!$G57*Assumptions!$E57*Revenue!F$4,0)</f>
        <v>0</v>
      </c>
      <c r="G62" s="20">
        <f>IF(G8&gt;=Assumptions!$D$20,Assumptions!$G57*Assumptions!$E57*Revenue!G$4,0)</f>
        <v>0</v>
      </c>
      <c r="H62" s="20">
        <f>IF(H8&gt;=Assumptions!$D$20,Assumptions!$G57*Assumptions!$E57*Revenue!H$4,0)</f>
        <v>0</v>
      </c>
      <c r="I62" s="20">
        <f>IF(I8&gt;=Assumptions!$D$20,Assumptions!$G57*Assumptions!$E57*Revenue!I$4,0)</f>
        <v>0</v>
      </c>
      <c r="J62" s="20">
        <f>IF(J8&gt;=Assumptions!$D$20,Assumptions!$G57*Assumptions!$E57*Revenue!J$4,0)</f>
        <v>0</v>
      </c>
      <c r="K62" s="20">
        <f>IF(K8&gt;=Assumptions!$D$20,Assumptions!$G57*Assumptions!$E57*Revenue!K$4,0)</f>
        <v>0</v>
      </c>
      <c r="L62" s="20">
        <f>IF(L8&gt;=Assumptions!$D$20,Assumptions!$G57*Assumptions!$E57*Revenue!L$4,0)</f>
        <v>0</v>
      </c>
      <c r="M62" s="20">
        <f>IF(M8&gt;=Assumptions!$D$20,Assumptions!$G57*Assumptions!$E57*Revenue!M$4,0)</f>
        <v>0</v>
      </c>
      <c r="N62" s="20">
        <f>IF(N8&gt;=Assumptions!$D$20,Assumptions!$G57*Assumptions!$E57*Revenue!N$4,0)</f>
        <v>0</v>
      </c>
      <c r="O62" s="20">
        <f>IF(O8&gt;=Assumptions!$D$20,Assumptions!$G57*Assumptions!$E57*Revenue!O$4,0)</f>
        <v>0</v>
      </c>
      <c r="P62" s="20">
        <f>IF(P8&gt;=Assumptions!$D$20,Assumptions!$G57*Assumptions!$E57*Revenue!P$4,0)</f>
        <v>0</v>
      </c>
      <c r="Q62" s="20">
        <f>IF(Q8&gt;=Assumptions!$D$20,Assumptions!$G57*Assumptions!$E57*Revenue!Q$4,0)</f>
        <v>0</v>
      </c>
      <c r="R62" s="20">
        <f>IF(R8&gt;=Assumptions!$D$20,Assumptions!$G57*Assumptions!$E57*Revenue!R$4,0)</f>
        <v>0</v>
      </c>
      <c r="S62" s="20">
        <f>IF(S8&gt;=Assumptions!$D$20,Assumptions!$G57*Assumptions!$E57*Revenue!S$4,0)</f>
        <v>0</v>
      </c>
      <c r="T62" s="20">
        <f>IF(T8&gt;=Assumptions!$D$20,Assumptions!$G57*Assumptions!$E57*Revenue!T$4,0)</f>
        <v>0</v>
      </c>
      <c r="U62" s="20">
        <f>IF(U8&gt;=Assumptions!$D$20,Assumptions!$G57*Assumptions!$E57*Revenue!U$4,0)</f>
        <v>0</v>
      </c>
      <c r="V62" s="20">
        <f>IF(V8&gt;=Assumptions!$D$20,Assumptions!$G57*Assumptions!$E57*Revenue!V$4,0)</f>
        <v>0</v>
      </c>
      <c r="W62" s="20">
        <f>IF(W8&gt;=Assumptions!$D$20,Assumptions!$G57*Assumptions!$E57*Revenue!W$4,0)</f>
        <v>0</v>
      </c>
      <c r="X62" s="20">
        <f>IF(X8&gt;=Assumptions!$D$20,Assumptions!$G57*Assumptions!$E57*Revenue!X$4,0)</f>
        <v>0</v>
      </c>
      <c r="Y62" s="20">
        <f>IF(Y8&gt;=Assumptions!$D$20,Assumptions!$G57*Assumptions!$E57*Revenue!Y$4,0)</f>
        <v>0</v>
      </c>
      <c r="Z62" s="20">
        <f>IF(Z8&gt;=Assumptions!$D$20,Assumptions!$G57*Assumptions!$E57*Revenue!Z$4,0)</f>
        <v>0</v>
      </c>
      <c r="AA62" s="20">
        <f>IF(AA8&gt;=Assumptions!$D$20,Assumptions!$G57*Assumptions!$E57*Revenue!AA$4,0)</f>
        <v>0</v>
      </c>
      <c r="AB62" s="20">
        <f>IF(AB8&gt;=Assumptions!$D$20,Assumptions!$G57*Assumptions!$E57*Revenue!AB$4,0)</f>
        <v>0</v>
      </c>
      <c r="AC62" s="20">
        <f>IF(AC8&gt;=Assumptions!$D$20,Assumptions!$G57*Assumptions!$E57*Revenue!AC$4,0)</f>
        <v>0</v>
      </c>
      <c r="AD62" s="20">
        <f>IF(AD8&gt;=Assumptions!$D$20,Assumptions!$G57*Assumptions!$E57*Revenue!AD$4,0)</f>
        <v>411739.53360000002</v>
      </c>
      <c r="AE62" s="20">
        <f>IF(AE8&gt;=Assumptions!$D$20,Assumptions!$G57*Assumptions!$E57*Revenue!AE$4,0)</f>
        <v>411739.53360000002</v>
      </c>
      <c r="AF62" s="20">
        <f>IF(AF8&gt;=Assumptions!$D$20,Assumptions!$G57*Assumptions!$E57*Revenue!AF$4,0)</f>
        <v>411739.53360000002</v>
      </c>
      <c r="AG62" s="20">
        <f>IF(AG8&gt;=Assumptions!$D$20,Assumptions!$G57*Assumptions!$E57*Revenue!AG$4,0)</f>
        <v>411739.53360000002</v>
      </c>
      <c r="AH62" s="20">
        <f>IF(AH8&gt;=Assumptions!$D$20,Assumptions!$G57*Assumptions!$E57*Revenue!AH$4,0)</f>
        <v>411739.53360000002</v>
      </c>
      <c r="AI62" s="20">
        <f>IF(AI8&gt;=Assumptions!$D$20,Assumptions!$G57*Assumptions!$E57*Revenue!AI$4,0)</f>
        <v>411739.53360000002</v>
      </c>
      <c r="AJ62" s="20">
        <f>IF(AJ8&gt;=Assumptions!$D$20,Assumptions!$G57*Assumptions!$E57*Revenue!AJ$4,0)</f>
        <v>411739.53360000002</v>
      </c>
      <c r="AK62" s="20">
        <f>IF(AK8&gt;=Assumptions!$D$20,Assumptions!$G57*Assumptions!$E57*Revenue!AK$4,0)</f>
        <v>424091.71960800007</v>
      </c>
      <c r="AL62" s="20">
        <f>IF(AL8&gt;=Assumptions!$D$20,Assumptions!$G57*Assumptions!$E57*Revenue!AL$4,0)</f>
        <v>424091.71960800007</v>
      </c>
      <c r="AM62" s="20">
        <f>IF(AM8&gt;=Assumptions!$D$20,Assumptions!$G57*Assumptions!$E57*Revenue!AM$4,0)</f>
        <v>424091.71960800007</v>
      </c>
      <c r="AN62" s="20">
        <f>IF(AN8&gt;=Assumptions!$D$20,Assumptions!$G57*Assumptions!$E57*Revenue!AN$4,0)</f>
        <v>424091.71960800007</v>
      </c>
      <c r="AO62" s="20">
        <f>IF(AO8&gt;=Assumptions!$D$20,Assumptions!$G57*Assumptions!$E57*Revenue!AO$4,0)</f>
        <v>424091.71960800007</v>
      </c>
      <c r="AP62" s="20">
        <f>IF(AP8&gt;=Assumptions!$D$20,Assumptions!$G57*Assumptions!$E57*Revenue!AP$4,0)</f>
        <v>424091.71960800007</v>
      </c>
      <c r="AQ62" s="20">
        <f>IF(AQ8&gt;=Assumptions!$D$20,Assumptions!$G57*Assumptions!$E57*Revenue!AQ$4,0)</f>
        <v>424091.71960800007</v>
      </c>
      <c r="AR62" s="20">
        <f>IF(AR8&gt;=Assumptions!$D$20,Assumptions!$G57*Assumptions!$E57*Revenue!AR$4,0)</f>
        <v>424091.71960800007</v>
      </c>
      <c r="AS62" s="20">
        <f>IF(AS8&gt;=Assumptions!$D$20,Assumptions!$G57*Assumptions!$E57*Revenue!AS$4,0)</f>
        <v>424091.71960800007</v>
      </c>
      <c r="AT62" s="20">
        <f>IF(AT8&gt;=Assumptions!$D$20,Assumptions!$G57*Assumptions!$E57*Revenue!AT$4,0)</f>
        <v>424091.71960800007</v>
      </c>
      <c r="AU62" s="20">
        <f>IF(AU8&gt;=Assumptions!$D$20,Assumptions!$G57*Assumptions!$E57*Revenue!AU$4,0)</f>
        <v>424091.71960800007</v>
      </c>
      <c r="AV62" s="20">
        <f>IF(AV8&gt;=Assumptions!$D$20,Assumptions!$G57*Assumptions!$E57*Revenue!AV$4,0)</f>
        <v>424091.71960800007</v>
      </c>
      <c r="AW62" s="20">
        <f>IF(AW8&gt;=Assumptions!$D$20,Assumptions!$G57*Assumptions!$E57*Revenue!AW$4,0)</f>
        <v>436814.47119624005</v>
      </c>
      <c r="AX62" s="20">
        <f>IF(AX8&gt;=Assumptions!$D$20,Assumptions!$G57*Assumptions!$E57*Revenue!AX$4,0)</f>
        <v>436814.47119624005</v>
      </c>
      <c r="AY62" s="20">
        <f>IF(AY8&gt;=Assumptions!$D$20,Assumptions!$G57*Assumptions!$E57*Revenue!AY$4,0)</f>
        <v>436814.47119624005</v>
      </c>
      <c r="AZ62" s="20">
        <f>IF(AZ8&gt;=Assumptions!$D$20,Assumptions!$G57*Assumptions!$E57*Revenue!AZ$4,0)</f>
        <v>436814.47119624005</v>
      </c>
      <c r="BA62" s="20">
        <f>IF(BA8&gt;=Assumptions!$D$20,Assumptions!$G57*Assumptions!$E57*Revenue!BA$4,0)</f>
        <v>436814.47119624005</v>
      </c>
      <c r="BB62" s="20">
        <f>IF(BB8&gt;=Assumptions!$D$20,Assumptions!$G57*Assumptions!$E57*Revenue!BB$4,0)</f>
        <v>436814.47119624005</v>
      </c>
      <c r="BC62" s="20">
        <f>IF(BC8&gt;=Assumptions!$D$20,Assumptions!$G57*Assumptions!$E57*Revenue!BC$4,0)</f>
        <v>436814.47119624005</v>
      </c>
      <c r="BD62" s="20">
        <f>IF(BD8&gt;=Assumptions!$D$20,Assumptions!$G57*Assumptions!$E57*Revenue!BD$4,0)</f>
        <v>436814.47119624005</v>
      </c>
      <c r="BE62" s="20">
        <f>IF(BE8&gt;=Assumptions!$D$20,Assumptions!$G57*Assumptions!$E57*Revenue!BE$4,0)</f>
        <v>436814.47119624005</v>
      </c>
      <c r="BF62" s="20">
        <f>IF(BF8&gt;=Assumptions!$D$20,Assumptions!$G57*Assumptions!$E57*Revenue!BF$4,0)</f>
        <v>436814.47119624005</v>
      </c>
      <c r="BG62" s="20">
        <f>IF(BG8&gt;=Assumptions!$D$20,Assumptions!$G57*Assumptions!$E57*Revenue!BG$4,0)</f>
        <v>436814.47119624005</v>
      </c>
      <c r="BH62" s="20">
        <f>IF(BH8&gt;=Assumptions!$D$20,Assumptions!$G57*Assumptions!$E57*Revenue!BH$4,0)</f>
        <v>436814.47119624005</v>
      </c>
      <c r="BI62" s="20">
        <f>IF(BI8&gt;=Assumptions!$D$20,Assumptions!$G57*Assumptions!$E57*Revenue!BI$4,0)</f>
        <v>449918.90533212724</v>
      </c>
      <c r="BJ62" s="20">
        <f>IF(BJ8&gt;=Assumptions!$D$20,Assumptions!$G57*Assumptions!$E57*Revenue!BJ$4,0)</f>
        <v>449918.90533212724</v>
      </c>
      <c r="BK62" s="20">
        <f>IF(BK8&gt;=Assumptions!$D$20,Assumptions!$G57*Assumptions!$E57*Revenue!BK$4,0)</f>
        <v>449918.90533212724</v>
      </c>
      <c r="BL62" s="20">
        <f>IF(BL8&gt;=Assumptions!$D$20,Assumptions!$G57*Assumptions!$E57*Revenue!BL$4,0)</f>
        <v>449918.90533212724</v>
      </c>
      <c r="BM62" s="20">
        <f>IF(BM8&gt;=Assumptions!$D$20,Assumptions!$G57*Assumptions!$E57*Revenue!BM$4,0)</f>
        <v>449918.90533212724</v>
      </c>
      <c r="BN62" s="20">
        <f>IF(BN8&gt;=Assumptions!$D$20,Assumptions!$G57*Assumptions!$E57*Revenue!BN$4,0)</f>
        <v>449918.90533212724</v>
      </c>
      <c r="BO62" s="20">
        <f>IF(BO8&gt;=Assumptions!$D$20,Assumptions!$G57*Assumptions!$E57*Revenue!BO$4,0)</f>
        <v>449918.90533212724</v>
      </c>
      <c r="BP62" s="20">
        <f>IF(BP8&gt;=Assumptions!$D$20,Assumptions!$G57*Assumptions!$E57*Revenue!BP$4,0)</f>
        <v>449918.90533212724</v>
      </c>
      <c r="BQ62" s="20">
        <f>IF(BQ8&gt;=Assumptions!$D$20,Assumptions!$G57*Assumptions!$E57*Revenue!BQ$4,0)</f>
        <v>449918.90533212724</v>
      </c>
      <c r="BR62" s="20">
        <f>IF(BR8&gt;=Assumptions!$D$20,Assumptions!$G57*Assumptions!$E57*Revenue!BR$4,0)</f>
        <v>449918.90533212724</v>
      </c>
      <c r="BS62" s="20">
        <f>IF(BS8&gt;=Assumptions!$D$20,Assumptions!$G57*Assumptions!$E57*Revenue!BS$4,0)</f>
        <v>449918.90533212724</v>
      </c>
      <c r="BT62" s="20">
        <f>IF(BT8&gt;=Assumptions!$D$20,Assumptions!$G57*Assumptions!$E57*Revenue!BT$4,0)</f>
        <v>449918.90533212724</v>
      </c>
      <c r="BU62" s="20">
        <f>IF(BU8&gt;=Assumptions!$D$20,Assumptions!$G57*Assumptions!$E57*Revenue!BU$4,0)</f>
        <v>463416.47249209107</v>
      </c>
      <c r="BV62" s="20">
        <f>IF(BV8&gt;=Assumptions!$D$20,Assumptions!$G57*Assumptions!$E57*Revenue!BV$4,0)</f>
        <v>463416.47249209107</v>
      </c>
      <c r="BW62" s="20">
        <f>IF(BW8&gt;=Assumptions!$D$20,Assumptions!$G57*Assumptions!$E57*Revenue!BW$4,0)</f>
        <v>463416.47249209107</v>
      </c>
      <c r="BX62" s="20">
        <f>IF(BX8&gt;=Assumptions!$D$20,Assumptions!$G57*Assumptions!$E57*Revenue!BX$4,0)</f>
        <v>463416.47249209107</v>
      </c>
      <c r="BY62" s="20">
        <f>IF(BY8&gt;=Assumptions!$D$20,Assumptions!$G57*Assumptions!$E57*Revenue!BY$4,0)</f>
        <v>463416.47249209107</v>
      </c>
      <c r="BZ62" s="20">
        <f>IF(BZ8&gt;=Assumptions!$D$20,Assumptions!$G57*Assumptions!$E57*Revenue!BZ$4,0)</f>
        <v>463416.47249209107</v>
      </c>
      <c r="CA62" s="20">
        <f>IF(CA8&gt;=Assumptions!$D$20,Assumptions!$G57*Assumptions!$E57*Revenue!CA$4,0)</f>
        <v>463416.47249209107</v>
      </c>
      <c r="CB62" s="20">
        <f>IF(CB8&gt;=Assumptions!$D$20,Assumptions!$G57*Assumptions!$E57*Revenue!CB$4,0)</f>
        <v>463416.47249209107</v>
      </c>
      <c r="CC62" s="20">
        <f>IF(CC8&gt;=Assumptions!$D$20,Assumptions!$G57*Assumptions!$E57*Revenue!CC$4,0)</f>
        <v>463416.47249209107</v>
      </c>
      <c r="CD62" s="20">
        <f>IF(CD8&gt;=Assumptions!$D$20,Assumptions!$G57*Assumptions!$E57*Revenue!CD$4,0)</f>
        <v>463416.47249209107</v>
      </c>
      <c r="CE62" s="20">
        <f>IF(CE8&gt;=Assumptions!$D$20,Assumptions!$G57*Assumptions!$E57*Revenue!CE$4,0)</f>
        <v>463416.47249209107</v>
      </c>
      <c r="CF62" s="20">
        <f>IF(CF8&gt;=Assumptions!$D$20,Assumptions!$G57*Assumptions!$E57*Revenue!CF$4,0)</f>
        <v>463416.47249209107</v>
      </c>
      <c r="CG62" s="20">
        <f>IF(CG8&gt;=Assumptions!$D$20,Assumptions!$G57*Assumptions!$E57*Revenue!CG$4,0)</f>
        <v>477318.96666685387</v>
      </c>
      <c r="CH62" s="20">
        <f>IF(CH8&gt;=Assumptions!$D$20,Assumptions!$G57*Assumptions!$E57*Revenue!CH$4,0)</f>
        <v>477318.96666685387</v>
      </c>
      <c r="CI62" s="20">
        <f>IF(CI8&gt;=Assumptions!$D$20,Assumptions!$G57*Assumptions!$E57*Revenue!CI$4,0)</f>
        <v>477318.96666685387</v>
      </c>
      <c r="CJ62" s="20">
        <f>IF(CJ8&gt;=Assumptions!$D$20,Assumptions!$G57*Assumptions!$E57*Revenue!CJ$4,0)</f>
        <v>477318.96666685387</v>
      </c>
      <c r="CK62" s="20">
        <f>IF(CK8&gt;=Assumptions!$D$20,Assumptions!$G57*Assumptions!$E57*Revenue!CK$4,0)</f>
        <v>477318.96666685387</v>
      </c>
      <c r="CL62" s="20">
        <f>IF(CL8&gt;=Assumptions!$D$20,Assumptions!$G57*Assumptions!$E57*Revenue!CL$4,0)</f>
        <v>477318.96666685387</v>
      </c>
      <c r="CM62" s="20">
        <f>IF(CM8&gt;=Assumptions!$D$20,Assumptions!$G57*Assumptions!$E57*Revenue!CM$4,0)</f>
        <v>477318.96666685387</v>
      </c>
      <c r="CN62" s="20">
        <f>IF(CN8&gt;=Assumptions!$D$20,Assumptions!$G57*Assumptions!$E57*Revenue!CN$4,0)</f>
        <v>477318.96666685387</v>
      </c>
      <c r="CO62" s="20">
        <f>IF(CO8&gt;=Assumptions!$D$20,Assumptions!$G57*Assumptions!$E57*Revenue!CO$4,0)</f>
        <v>477318.96666685387</v>
      </c>
      <c r="CP62" s="20">
        <f>IF(CP8&gt;=Assumptions!$D$20,Assumptions!$G57*Assumptions!$E57*Revenue!CP$4,0)</f>
        <v>477318.96666685387</v>
      </c>
      <c r="CQ62" s="20">
        <f>IF(CQ8&gt;=Assumptions!$D$20,Assumptions!$G57*Assumptions!$E57*Revenue!CQ$4,0)</f>
        <v>477318.96666685387</v>
      </c>
      <c r="CR62" s="20">
        <f>IF(CR8&gt;=Assumptions!$D$20,Assumptions!$G57*Assumptions!$E57*Revenue!CR$4,0)</f>
        <v>477318.96666685387</v>
      </c>
      <c r="CS62" s="20">
        <f>IF(CS8&gt;=Assumptions!$D$20,Assumptions!$G57*Assumptions!$E57*Revenue!CS$4,0)</f>
        <v>491638.53566685948</v>
      </c>
      <c r="CT62" s="20">
        <f>IF(CT8&gt;=Assumptions!$D$20,Assumptions!$G57*Assumptions!$E57*Revenue!CT$4,0)</f>
        <v>491638.53566685948</v>
      </c>
      <c r="CU62" s="20">
        <f>IF(CU8&gt;=Assumptions!$D$20,Assumptions!$G57*Assumptions!$E57*Revenue!CU$4,0)</f>
        <v>491638.53566685948</v>
      </c>
      <c r="CV62" s="20">
        <f>IF(CV8&gt;=Assumptions!$D$20,Assumptions!$G57*Assumptions!$E57*Revenue!CV$4,0)</f>
        <v>491638.53566685948</v>
      </c>
      <c r="CW62" s="20">
        <f>IF(CW8&gt;=Assumptions!$D$20,Assumptions!$G57*Assumptions!$E57*Revenue!CW$4,0)</f>
        <v>491638.53566685948</v>
      </c>
      <c r="CX62" s="20">
        <f>IF(CX8&gt;=Assumptions!$D$20,Assumptions!$G57*Assumptions!$E57*Revenue!CX$4,0)</f>
        <v>491638.53566685948</v>
      </c>
      <c r="CY62" s="20">
        <f>IF(CY8&gt;=Assumptions!$D$20,Assumptions!$G57*Assumptions!$E57*Revenue!CY$4,0)</f>
        <v>491638.53566685948</v>
      </c>
      <c r="CZ62" s="20">
        <f>IF(CZ8&gt;=Assumptions!$D$20,Assumptions!$G57*Assumptions!$E57*Revenue!CZ$4,0)</f>
        <v>491638.53566685948</v>
      </c>
      <c r="DA62" s="20">
        <f>IF(DA8&gt;=Assumptions!$D$20,Assumptions!$G57*Assumptions!$E57*Revenue!DA$4,0)</f>
        <v>491638.53566685948</v>
      </c>
      <c r="DB62" s="20">
        <f>IF(DB8&gt;=Assumptions!$D$20,Assumptions!$G57*Assumptions!$E57*Revenue!DB$4,0)</f>
        <v>491638.53566685948</v>
      </c>
      <c r="DC62" s="20">
        <f>IF(DC8&gt;=Assumptions!$D$20,Assumptions!$G57*Assumptions!$E57*Revenue!DC$4,0)</f>
        <v>491638.53566685948</v>
      </c>
      <c r="DD62" s="20">
        <f>IF(DD8&gt;=Assumptions!$D$20,Assumptions!$G57*Assumptions!$E57*Revenue!DD$4,0)</f>
        <v>491638.53566685948</v>
      </c>
      <c r="DE62" s="20">
        <f>IF(DE8&gt;=Assumptions!$D$20,Assumptions!$G57*Assumptions!$E57*Revenue!DE$4,0)</f>
        <v>506387.69173686526</v>
      </c>
      <c r="DF62" s="20">
        <f>IF(DF8&gt;=Assumptions!$D$20,Assumptions!$G57*Assumptions!$E57*Revenue!DF$4,0)</f>
        <v>506387.69173686526</v>
      </c>
      <c r="DG62" s="20">
        <f>IF(DG8&gt;=Assumptions!$D$20,Assumptions!$G57*Assumptions!$E57*Revenue!DG$4,0)</f>
        <v>506387.69173686526</v>
      </c>
      <c r="DH62" s="20">
        <f>IF(DH8&gt;=Assumptions!$D$20,Assumptions!$G57*Assumptions!$E57*Revenue!DH$4,0)</f>
        <v>506387.69173686526</v>
      </c>
      <c r="DI62" s="20">
        <f>IF(DI8&gt;=Assumptions!$D$20,Assumptions!$G57*Assumptions!$E57*Revenue!DI$4,0)</f>
        <v>506387.69173686526</v>
      </c>
      <c r="DJ62" s="20">
        <f>IF(DJ8&gt;=Assumptions!$D$20,Assumptions!$G57*Assumptions!$E57*Revenue!DJ$4,0)</f>
        <v>506387.69173686526</v>
      </c>
      <c r="DK62" s="20">
        <f>IF(DK8&gt;=Assumptions!$D$20,Assumptions!$G57*Assumptions!$E57*Revenue!DK$4,0)</f>
        <v>506387.69173686526</v>
      </c>
      <c r="DL62" s="20">
        <f>IF(DL8&gt;=Assumptions!$D$20,Assumptions!$G57*Assumptions!$E57*Revenue!DL$4,0)</f>
        <v>506387.69173686526</v>
      </c>
      <c r="DM62" s="20">
        <f>IF(DM8&gt;=Assumptions!$D$20,Assumptions!$G57*Assumptions!$E57*Revenue!DM$4,0)</f>
        <v>506387.69173686526</v>
      </c>
      <c r="DN62" s="20">
        <f>IF(DN8&gt;=Assumptions!$D$20,Assumptions!$G57*Assumptions!$E57*Revenue!DN$4,0)</f>
        <v>506387.69173686526</v>
      </c>
      <c r="DO62" s="20">
        <f>IF(DO8&gt;=Assumptions!$D$20,Assumptions!$G57*Assumptions!$E57*Revenue!DO$4,0)</f>
        <v>506387.69173686526</v>
      </c>
      <c r="DP62" s="20">
        <f>IF(DP8&gt;=Assumptions!$D$20,Assumptions!$G57*Assumptions!$E57*Revenue!DP$4,0)</f>
        <v>506387.69173686526</v>
      </c>
      <c r="DQ62" s="20">
        <f>IF(DQ8&gt;=Assumptions!$D$20,Assumptions!$G57*Assumptions!$E57*Revenue!DQ$4,0)</f>
        <v>521579.32248897123</v>
      </c>
      <c r="DR62" s="20">
        <f>IF(DR8&gt;=Assumptions!$D$20,Assumptions!$G57*Assumptions!$E57*Revenue!DR$4,0)</f>
        <v>521579.32248897123</v>
      </c>
      <c r="DS62" s="20">
        <f>IF(DS8&gt;=Assumptions!$D$20,Assumptions!$G57*Assumptions!$E57*Revenue!DS$4,0)</f>
        <v>521579.32248897123</v>
      </c>
      <c r="DT62" s="20">
        <f>IF(DT8&gt;=Assumptions!$D$20,Assumptions!$G57*Assumptions!$E57*Revenue!DT$4,0)</f>
        <v>521579.32248897123</v>
      </c>
      <c r="DU62" s="20">
        <f>IF(DU8&gt;=Assumptions!$D$20,Assumptions!$G57*Assumptions!$E57*Revenue!DU$4,0)</f>
        <v>521579.32248897123</v>
      </c>
      <c r="DV62" s="20">
        <f>IF(DV8&gt;=Assumptions!$D$20,Assumptions!$G57*Assumptions!$E57*Revenue!DV$4,0)</f>
        <v>521579.32248897123</v>
      </c>
    </row>
    <row r="63" spans="1:126">
      <c r="A63" s="3"/>
      <c r="B63" s="3"/>
      <c r="C63" s="1" t="s">
        <v>12</v>
      </c>
      <c r="E63" s="1" t="s">
        <v>65</v>
      </c>
      <c r="F63" s="20">
        <f>IF(F8&gt;=Assumptions!$D$20,Assumptions!$G58*Assumptions!$E58*Revenue!F$4,0)</f>
        <v>0</v>
      </c>
      <c r="G63" s="20">
        <f>IF(G8&gt;=Assumptions!$D$20,Assumptions!$G58*Assumptions!$E58*Revenue!G$4,0)</f>
        <v>0</v>
      </c>
      <c r="H63" s="20">
        <f>IF(H8&gt;=Assumptions!$D$20,Assumptions!$G58*Assumptions!$E58*Revenue!H$4,0)</f>
        <v>0</v>
      </c>
      <c r="I63" s="20">
        <f>IF(I8&gt;=Assumptions!$D$20,Assumptions!$G58*Assumptions!$E58*Revenue!I$4,0)</f>
        <v>0</v>
      </c>
      <c r="J63" s="20">
        <f>IF(J8&gt;=Assumptions!$D$20,Assumptions!$G58*Assumptions!$E58*Revenue!J$4,0)</f>
        <v>0</v>
      </c>
      <c r="K63" s="20">
        <f>IF(K8&gt;=Assumptions!$D$20,Assumptions!$G58*Assumptions!$E58*Revenue!K$4,0)</f>
        <v>0</v>
      </c>
      <c r="L63" s="20">
        <f>IF(L8&gt;=Assumptions!$D$20,Assumptions!$G58*Assumptions!$E58*Revenue!L$4,0)</f>
        <v>0</v>
      </c>
      <c r="M63" s="20">
        <f>IF(M8&gt;=Assumptions!$D$20,Assumptions!$G58*Assumptions!$E58*Revenue!M$4,0)</f>
        <v>0</v>
      </c>
      <c r="N63" s="20">
        <f>IF(N8&gt;=Assumptions!$D$20,Assumptions!$G58*Assumptions!$E58*Revenue!N$4,0)</f>
        <v>0</v>
      </c>
      <c r="O63" s="20">
        <f>IF(O8&gt;=Assumptions!$D$20,Assumptions!$G58*Assumptions!$E58*Revenue!O$4,0)</f>
        <v>0</v>
      </c>
      <c r="P63" s="20">
        <f>IF(P8&gt;=Assumptions!$D$20,Assumptions!$G58*Assumptions!$E58*Revenue!P$4,0)</f>
        <v>0</v>
      </c>
      <c r="Q63" s="20">
        <f>IF(Q8&gt;=Assumptions!$D$20,Assumptions!$G58*Assumptions!$E58*Revenue!Q$4,0)</f>
        <v>0</v>
      </c>
      <c r="R63" s="20">
        <f>IF(R8&gt;=Assumptions!$D$20,Assumptions!$G58*Assumptions!$E58*Revenue!R$4,0)</f>
        <v>0</v>
      </c>
      <c r="S63" s="20">
        <f>IF(S8&gt;=Assumptions!$D$20,Assumptions!$G58*Assumptions!$E58*Revenue!S$4,0)</f>
        <v>0</v>
      </c>
      <c r="T63" s="20">
        <f>IF(T8&gt;=Assumptions!$D$20,Assumptions!$G58*Assumptions!$E58*Revenue!T$4,0)</f>
        <v>0</v>
      </c>
      <c r="U63" s="20">
        <f>IF(U8&gt;=Assumptions!$D$20,Assumptions!$G58*Assumptions!$E58*Revenue!U$4,0)</f>
        <v>0</v>
      </c>
      <c r="V63" s="20">
        <f>IF(V8&gt;=Assumptions!$D$20,Assumptions!$G58*Assumptions!$E58*Revenue!V$4,0)</f>
        <v>0</v>
      </c>
      <c r="W63" s="20">
        <f>IF(W8&gt;=Assumptions!$D$20,Assumptions!$G58*Assumptions!$E58*Revenue!W$4,0)</f>
        <v>0</v>
      </c>
      <c r="X63" s="20">
        <f>IF(X8&gt;=Assumptions!$D$20,Assumptions!$G58*Assumptions!$E58*Revenue!X$4,0)</f>
        <v>0</v>
      </c>
      <c r="Y63" s="20">
        <f>IF(Y8&gt;=Assumptions!$D$20,Assumptions!$G58*Assumptions!$E58*Revenue!Y$4,0)</f>
        <v>0</v>
      </c>
      <c r="Z63" s="20">
        <f>IF(Z8&gt;=Assumptions!$D$20,Assumptions!$G58*Assumptions!$E58*Revenue!Z$4,0)</f>
        <v>0</v>
      </c>
      <c r="AA63" s="20">
        <f>IF(AA8&gt;=Assumptions!$D$20,Assumptions!$G58*Assumptions!$E58*Revenue!AA$4,0)</f>
        <v>0</v>
      </c>
      <c r="AB63" s="20">
        <f>IF(AB8&gt;=Assumptions!$D$20,Assumptions!$G58*Assumptions!$E58*Revenue!AB$4,0)</f>
        <v>0</v>
      </c>
      <c r="AC63" s="20">
        <f>IF(AC8&gt;=Assumptions!$D$20,Assumptions!$G58*Assumptions!$E58*Revenue!AC$4,0)</f>
        <v>0</v>
      </c>
      <c r="AD63" s="20">
        <f>IF(AD8&gt;=Assumptions!$D$20,Assumptions!$G58*Assumptions!$E58*Revenue!AD$4,0)</f>
        <v>237640.804325</v>
      </c>
      <c r="AE63" s="20">
        <f>IF(AE8&gt;=Assumptions!$D$20,Assumptions!$G58*Assumptions!$E58*Revenue!AE$4,0)</f>
        <v>237640.804325</v>
      </c>
      <c r="AF63" s="20">
        <f>IF(AF8&gt;=Assumptions!$D$20,Assumptions!$G58*Assumptions!$E58*Revenue!AF$4,0)</f>
        <v>237640.804325</v>
      </c>
      <c r="AG63" s="20">
        <f>IF(AG8&gt;=Assumptions!$D$20,Assumptions!$G58*Assumptions!$E58*Revenue!AG$4,0)</f>
        <v>237640.804325</v>
      </c>
      <c r="AH63" s="20">
        <f>IF(AH8&gt;=Assumptions!$D$20,Assumptions!$G58*Assumptions!$E58*Revenue!AH$4,0)</f>
        <v>237640.804325</v>
      </c>
      <c r="AI63" s="20">
        <f>IF(AI8&gt;=Assumptions!$D$20,Assumptions!$G58*Assumptions!$E58*Revenue!AI$4,0)</f>
        <v>237640.804325</v>
      </c>
      <c r="AJ63" s="20">
        <f>IF(AJ8&gt;=Assumptions!$D$20,Assumptions!$G58*Assumptions!$E58*Revenue!AJ$4,0)</f>
        <v>237640.804325</v>
      </c>
      <c r="AK63" s="20">
        <f>IF(AK8&gt;=Assumptions!$D$20,Assumptions!$G58*Assumptions!$E58*Revenue!AK$4,0)</f>
        <v>244770.02845475002</v>
      </c>
      <c r="AL63" s="20">
        <f>IF(AL8&gt;=Assumptions!$D$20,Assumptions!$G58*Assumptions!$E58*Revenue!AL$4,0)</f>
        <v>244770.02845475002</v>
      </c>
      <c r="AM63" s="20">
        <f>IF(AM8&gt;=Assumptions!$D$20,Assumptions!$G58*Assumptions!$E58*Revenue!AM$4,0)</f>
        <v>244770.02845475002</v>
      </c>
      <c r="AN63" s="20">
        <f>IF(AN8&gt;=Assumptions!$D$20,Assumptions!$G58*Assumptions!$E58*Revenue!AN$4,0)</f>
        <v>244770.02845475002</v>
      </c>
      <c r="AO63" s="20">
        <f>IF(AO8&gt;=Assumptions!$D$20,Assumptions!$G58*Assumptions!$E58*Revenue!AO$4,0)</f>
        <v>244770.02845475002</v>
      </c>
      <c r="AP63" s="20">
        <f>IF(AP8&gt;=Assumptions!$D$20,Assumptions!$G58*Assumptions!$E58*Revenue!AP$4,0)</f>
        <v>244770.02845475002</v>
      </c>
      <c r="AQ63" s="20">
        <f>IF(AQ8&gt;=Assumptions!$D$20,Assumptions!$G58*Assumptions!$E58*Revenue!AQ$4,0)</f>
        <v>244770.02845475002</v>
      </c>
      <c r="AR63" s="20">
        <f>IF(AR8&gt;=Assumptions!$D$20,Assumptions!$G58*Assumptions!$E58*Revenue!AR$4,0)</f>
        <v>244770.02845475002</v>
      </c>
      <c r="AS63" s="20">
        <f>IF(AS8&gt;=Assumptions!$D$20,Assumptions!$G58*Assumptions!$E58*Revenue!AS$4,0)</f>
        <v>244770.02845475002</v>
      </c>
      <c r="AT63" s="20">
        <f>IF(AT8&gt;=Assumptions!$D$20,Assumptions!$G58*Assumptions!$E58*Revenue!AT$4,0)</f>
        <v>244770.02845475002</v>
      </c>
      <c r="AU63" s="20">
        <f>IF(AU8&gt;=Assumptions!$D$20,Assumptions!$G58*Assumptions!$E58*Revenue!AU$4,0)</f>
        <v>244770.02845475002</v>
      </c>
      <c r="AV63" s="20">
        <f>IF(AV8&gt;=Assumptions!$D$20,Assumptions!$G58*Assumptions!$E58*Revenue!AV$4,0)</f>
        <v>244770.02845475002</v>
      </c>
      <c r="AW63" s="20">
        <f>IF(AW8&gt;=Assumptions!$D$20,Assumptions!$G58*Assumptions!$E58*Revenue!AW$4,0)</f>
        <v>252113.12930839253</v>
      </c>
      <c r="AX63" s="20">
        <f>IF(AX8&gt;=Assumptions!$D$20,Assumptions!$G58*Assumptions!$E58*Revenue!AX$4,0)</f>
        <v>252113.12930839253</v>
      </c>
      <c r="AY63" s="20">
        <f>IF(AY8&gt;=Assumptions!$D$20,Assumptions!$G58*Assumptions!$E58*Revenue!AY$4,0)</f>
        <v>252113.12930839253</v>
      </c>
      <c r="AZ63" s="20">
        <f>IF(AZ8&gt;=Assumptions!$D$20,Assumptions!$G58*Assumptions!$E58*Revenue!AZ$4,0)</f>
        <v>252113.12930839253</v>
      </c>
      <c r="BA63" s="20">
        <f>IF(BA8&gt;=Assumptions!$D$20,Assumptions!$G58*Assumptions!$E58*Revenue!BA$4,0)</f>
        <v>252113.12930839253</v>
      </c>
      <c r="BB63" s="20">
        <f>IF(BB8&gt;=Assumptions!$D$20,Assumptions!$G58*Assumptions!$E58*Revenue!BB$4,0)</f>
        <v>252113.12930839253</v>
      </c>
      <c r="BC63" s="20">
        <f>IF(BC8&gt;=Assumptions!$D$20,Assumptions!$G58*Assumptions!$E58*Revenue!BC$4,0)</f>
        <v>252113.12930839253</v>
      </c>
      <c r="BD63" s="20">
        <f>IF(BD8&gt;=Assumptions!$D$20,Assumptions!$G58*Assumptions!$E58*Revenue!BD$4,0)</f>
        <v>252113.12930839253</v>
      </c>
      <c r="BE63" s="20">
        <f>IF(BE8&gt;=Assumptions!$D$20,Assumptions!$G58*Assumptions!$E58*Revenue!BE$4,0)</f>
        <v>252113.12930839253</v>
      </c>
      <c r="BF63" s="20">
        <f>IF(BF8&gt;=Assumptions!$D$20,Assumptions!$G58*Assumptions!$E58*Revenue!BF$4,0)</f>
        <v>252113.12930839253</v>
      </c>
      <c r="BG63" s="20">
        <f>IF(BG8&gt;=Assumptions!$D$20,Assumptions!$G58*Assumptions!$E58*Revenue!BG$4,0)</f>
        <v>252113.12930839253</v>
      </c>
      <c r="BH63" s="20">
        <f>IF(BH8&gt;=Assumptions!$D$20,Assumptions!$G58*Assumptions!$E58*Revenue!BH$4,0)</f>
        <v>252113.12930839253</v>
      </c>
      <c r="BI63" s="20">
        <f>IF(BI8&gt;=Assumptions!$D$20,Assumptions!$G58*Assumptions!$E58*Revenue!BI$4,0)</f>
        <v>259676.52318764431</v>
      </c>
      <c r="BJ63" s="20">
        <f>IF(BJ8&gt;=Assumptions!$D$20,Assumptions!$G58*Assumptions!$E58*Revenue!BJ$4,0)</f>
        <v>259676.52318764431</v>
      </c>
      <c r="BK63" s="20">
        <f>IF(BK8&gt;=Assumptions!$D$20,Assumptions!$G58*Assumptions!$E58*Revenue!BK$4,0)</f>
        <v>259676.52318764431</v>
      </c>
      <c r="BL63" s="20">
        <f>IF(BL8&gt;=Assumptions!$D$20,Assumptions!$G58*Assumptions!$E58*Revenue!BL$4,0)</f>
        <v>259676.52318764431</v>
      </c>
      <c r="BM63" s="20">
        <f>IF(BM8&gt;=Assumptions!$D$20,Assumptions!$G58*Assumptions!$E58*Revenue!BM$4,0)</f>
        <v>259676.52318764431</v>
      </c>
      <c r="BN63" s="20">
        <f>IF(BN8&gt;=Assumptions!$D$20,Assumptions!$G58*Assumptions!$E58*Revenue!BN$4,0)</f>
        <v>259676.52318764431</v>
      </c>
      <c r="BO63" s="20">
        <f>IF(BO8&gt;=Assumptions!$D$20,Assumptions!$G58*Assumptions!$E58*Revenue!BO$4,0)</f>
        <v>259676.52318764431</v>
      </c>
      <c r="BP63" s="20">
        <f>IF(BP8&gt;=Assumptions!$D$20,Assumptions!$G58*Assumptions!$E58*Revenue!BP$4,0)</f>
        <v>259676.52318764431</v>
      </c>
      <c r="BQ63" s="20">
        <f>IF(BQ8&gt;=Assumptions!$D$20,Assumptions!$G58*Assumptions!$E58*Revenue!BQ$4,0)</f>
        <v>259676.52318764431</v>
      </c>
      <c r="BR63" s="20">
        <f>IF(BR8&gt;=Assumptions!$D$20,Assumptions!$G58*Assumptions!$E58*Revenue!BR$4,0)</f>
        <v>259676.52318764431</v>
      </c>
      <c r="BS63" s="20">
        <f>IF(BS8&gt;=Assumptions!$D$20,Assumptions!$G58*Assumptions!$E58*Revenue!BS$4,0)</f>
        <v>259676.52318764431</v>
      </c>
      <c r="BT63" s="20">
        <f>IF(BT8&gt;=Assumptions!$D$20,Assumptions!$G58*Assumptions!$E58*Revenue!BT$4,0)</f>
        <v>259676.52318764431</v>
      </c>
      <c r="BU63" s="20">
        <f>IF(BU8&gt;=Assumptions!$D$20,Assumptions!$G58*Assumptions!$E58*Revenue!BU$4,0)</f>
        <v>267466.81888327363</v>
      </c>
      <c r="BV63" s="20">
        <f>IF(BV8&gt;=Assumptions!$D$20,Assumptions!$G58*Assumptions!$E58*Revenue!BV$4,0)</f>
        <v>267466.81888327363</v>
      </c>
      <c r="BW63" s="20">
        <f>IF(BW8&gt;=Assumptions!$D$20,Assumptions!$G58*Assumptions!$E58*Revenue!BW$4,0)</f>
        <v>267466.81888327363</v>
      </c>
      <c r="BX63" s="20">
        <f>IF(BX8&gt;=Assumptions!$D$20,Assumptions!$G58*Assumptions!$E58*Revenue!BX$4,0)</f>
        <v>267466.81888327363</v>
      </c>
      <c r="BY63" s="20">
        <f>IF(BY8&gt;=Assumptions!$D$20,Assumptions!$G58*Assumptions!$E58*Revenue!BY$4,0)</f>
        <v>267466.81888327363</v>
      </c>
      <c r="BZ63" s="20">
        <f>IF(BZ8&gt;=Assumptions!$D$20,Assumptions!$G58*Assumptions!$E58*Revenue!BZ$4,0)</f>
        <v>267466.81888327363</v>
      </c>
      <c r="CA63" s="20">
        <f>IF(CA8&gt;=Assumptions!$D$20,Assumptions!$G58*Assumptions!$E58*Revenue!CA$4,0)</f>
        <v>267466.81888327363</v>
      </c>
      <c r="CB63" s="20">
        <f>IF(CB8&gt;=Assumptions!$D$20,Assumptions!$G58*Assumptions!$E58*Revenue!CB$4,0)</f>
        <v>267466.81888327363</v>
      </c>
      <c r="CC63" s="20">
        <f>IF(CC8&gt;=Assumptions!$D$20,Assumptions!$G58*Assumptions!$E58*Revenue!CC$4,0)</f>
        <v>267466.81888327363</v>
      </c>
      <c r="CD63" s="20">
        <f>IF(CD8&gt;=Assumptions!$D$20,Assumptions!$G58*Assumptions!$E58*Revenue!CD$4,0)</f>
        <v>267466.81888327363</v>
      </c>
      <c r="CE63" s="20">
        <f>IF(CE8&gt;=Assumptions!$D$20,Assumptions!$G58*Assumptions!$E58*Revenue!CE$4,0)</f>
        <v>267466.81888327363</v>
      </c>
      <c r="CF63" s="20">
        <f>IF(CF8&gt;=Assumptions!$D$20,Assumptions!$G58*Assumptions!$E58*Revenue!CF$4,0)</f>
        <v>267466.81888327363</v>
      </c>
      <c r="CG63" s="20">
        <f>IF(CG8&gt;=Assumptions!$D$20,Assumptions!$G58*Assumptions!$E58*Revenue!CG$4,0)</f>
        <v>275490.82344977185</v>
      </c>
      <c r="CH63" s="20">
        <f>IF(CH8&gt;=Assumptions!$D$20,Assumptions!$G58*Assumptions!$E58*Revenue!CH$4,0)</f>
        <v>275490.82344977185</v>
      </c>
      <c r="CI63" s="20">
        <f>IF(CI8&gt;=Assumptions!$D$20,Assumptions!$G58*Assumptions!$E58*Revenue!CI$4,0)</f>
        <v>275490.82344977185</v>
      </c>
      <c r="CJ63" s="20">
        <f>IF(CJ8&gt;=Assumptions!$D$20,Assumptions!$G58*Assumptions!$E58*Revenue!CJ$4,0)</f>
        <v>275490.82344977185</v>
      </c>
      <c r="CK63" s="20">
        <f>IF(CK8&gt;=Assumptions!$D$20,Assumptions!$G58*Assumptions!$E58*Revenue!CK$4,0)</f>
        <v>275490.82344977185</v>
      </c>
      <c r="CL63" s="20">
        <f>IF(CL8&gt;=Assumptions!$D$20,Assumptions!$G58*Assumptions!$E58*Revenue!CL$4,0)</f>
        <v>275490.82344977185</v>
      </c>
      <c r="CM63" s="20">
        <f>IF(CM8&gt;=Assumptions!$D$20,Assumptions!$G58*Assumptions!$E58*Revenue!CM$4,0)</f>
        <v>275490.82344977185</v>
      </c>
      <c r="CN63" s="20">
        <f>IF(CN8&gt;=Assumptions!$D$20,Assumptions!$G58*Assumptions!$E58*Revenue!CN$4,0)</f>
        <v>275490.82344977185</v>
      </c>
      <c r="CO63" s="20">
        <f>IF(CO8&gt;=Assumptions!$D$20,Assumptions!$G58*Assumptions!$E58*Revenue!CO$4,0)</f>
        <v>275490.82344977185</v>
      </c>
      <c r="CP63" s="20">
        <f>IF(CP8&gt;=Assumptions!$D$20,Assumptions!$G58*Assumptions!$E58*Revenue!CP$4,0)</f>
        <v>275490.82344977185</v>
      </c>
      <c r="CQ63" s="20">
        <f>IF(CQ8&gt;=Assumptions!$D$20,Assumptions!$G58*Assumptions!$E58*Revenue!CQ$4,0)</f>
        <v>275490.82344977185</v>
      </c>
      <c r="CR63" s="20">
        <f>IF(CR8&gt;=Assumptions!$D$20,Assumptions!$G58*Assumptions!$E58*Revenue!CR$4,0)</f>
        <v>275490.82344977185</v>
      </c>
      <c r="CS63" s="20">
        <f>IF(CS8&gt;=Assumptions!$D$20,Assumptions!$G58*Assumptions!$E58*Revenue!CS$4,0)</f>
        <v>283755.54815326503</v>
      </c>
      <c r="CT63" s="20">
        <f>IF(CT8&gt;=Assumptions!$D$20,Assumptions!$G58*Assumptions!$E58*Revenue!CT$4,0)</f>
        <v>283755.54815326503</v>
      </c>
      <c r="CU63" s="20">
        <f>IF(CU8&gt;=Assumptions!$D$20,Assumptions!$G58*Assumptions!$E58*Revenue!CU$4,0)</f>
        <v>283755.54815326503</v>
      </c>
      <c r="CV63" s="20">
        <f>IF(CV8&gt;=Assumptions!$D$20,Assumptions!$G58*Assumptions!$E58*Revenue!CV$4,0)</f>
        <v>283755.54815326503</v>
      </c>
      <c r="CW63" s="20">
        <f>IF(CW8&gt;=Assumptions!$D$20,Assumptions!$G58*Assumptions!$E58*Revenue!CW$4,0)</f>
        <v>283755.54815326503</v>
      </c>
      <c r="CX63" s="20">
        <f>IF(CX8&gt;=Assumptions!$D$20,Assumptions!$G58*Assumptions!$E58*Revenue!CX$4,0)</f>
        <v>283755.54815326503</v>
      </c>
      <c r="CY63" s="20">
        <f>IF(CY8&gt;=Assumptions!$D$20,Assumptions!$G58*Assumptions!$E58*Revenue!CY$4,0)</f>
        <v>283755.54815326503</v>
      </c>
      <c r="CZ63" s="20">
        <f>IF(CZ8&gt;=Assumptions!$D$20,Assumptions!$G58*Assumptions!$E58*Revenue!CZ$4,0)</f>
        <v>283755.54815326503</v>
      </c>
      <c r="DA63" s="20">
        <f>IF(DA8&gt;=Assumptions!$D$20,Assumptions!$G58*Assumptions!$E58*Revenue!DA$4,0)</f>
        <v>283755.54815326503</v>
      </c>
      <c r="DB63" s="20">
        <f>IF(DB8&gt;=Assumptions!$D$20,Assumptions!$G58*Assumptions!$E58*Revenue!DB$4,0)</f>
        <v>283755.54815326503</v>
      </c>
      <c r="DC63" s="20">
        <f>IF(DC8&gt;=Assumptions!$D$20,Assumptions!$G58*Assumptions!$E58*Revenue!DC$4,0)</f>
        <v>283755.54815326503</v>
      </c>
      <c r="DD63" s="20">
        <f>IF(DD8&gt;=Assumptions!$D$20,Assumptions!$G58*Assumptions!$E58*Revenue!DD$4,0)</f>
        <v>283755.54815326503</v>
      </c>
      <c r="DE63" s="20">
        <f>IF(DE8&gt;=Assumptions!$D$20,Assumptions!$G58*Assumptions!$E58*Revenue!DE$4,0)</f>
        <v>292268.21459786297</v>
      </c>
      <c r="DF63" s="20">
        <f>IF(DF8&gt;=Assumptions!$D$20,Assumptions!$G58*Assumptions!$E58*Revenue!DF$4,0)</f>
        <v>292268.21459786297</v>
      </c>
      <c r="DG63" s="20">
        <f>IF(DG8&gt;=Assumptions!$D$20,Assumptions!$G58*Assumptions!$E58*Revenue!DG$4,0)</f>
        <v>292268.21459786297</v>
      </c>
      <c r="DH63" s="20">
        <f>IF(DH8&gt;=Assumptions!$D$20,Assumptions!$G58*Assumptions!$E58*Revenue!DH$4,0)</f>
        <v>292268.21459786297</v>
      </c>
      <c r="DI63" s="20">
        <f>IF(DI8&gt;=Assumptions!$D$20,Assumptions!$G58*Assumptions!$E58*Revenue!DI$4,0)</f>
        <v>292268.21459786297</v>
      </c>
      <c r="DJ63" s="20">
        <f>IF(DJ8&gt;=Assumptions!$D$20,Assumptions!$G58*Assumptions!$E58*Revenue!DJ$4,0)</f>
        <v>292268.21459786297</v>
      </c>
      <c r="DK63" s="20">
        <f>IF(DK8&gt;=Assumptions!$D$20,Assumptions!$G58*Assumptions!$E58*Revenue!DK$4,0)</f>
        <v>292268.21459786297</v>
      </c>
      <c r="DL63" s="20">
        <f>IF(DL8&gt;=Assumptions!$D$20,Assumptions!$G58*Assumptions!$E58*Revenue!DL$4,0)</f>
        <v>292268.21459786297</v>
      </c>
      <c r="DM63" s="20">
        <f>IF(DM8&gt;=Assumptions!$D$20,Assumptions!$G58*Assumptions!$E58*Revenue!DM$4,0)</f>
        <v>292268.21459786297</v>
      </c>
      <c r="DN63" s="20">
        <f>IF(DN8&gt;=Assumptions!$D$20,Assumptions!$G58*Assumptions!$E58*Revenue!DN$4,0)</f>
        <v>292268.21459786297</v>
      </c>
      <c r="DO63" s="20">
        <f>IF(DO8&gt;=Assumptions!$D$20,Assumptions!$G58*Assumptions!$E58*Revenue!DO$4,0)</f>
        <v>292268.21459786297</v>
      </c>
      <c r="DP63" s="20">
        <f>IF(DP8&gt;=Assumptions!$D$20,Assumptions!$G58*Assumptions!$E58*Revenue!DP$4,0)</f>
        <v>292268.21459786297</v>
      </c>
      <c r="DQ63" s="20">
        <f>IF(DQ8&gt;=Assumptions!$D$20,Assumptions!$G58*Assumptions!$E58*Revenue!DQ$4,0)</f>
        <v>301036.26103579887</v>
      </c>
      <c r="DR63" s="20">
        <f>IF(DR8&gt;=Assumptions!$D$20,Assumptions!$G58*Assumptions!$E58*Revenue!DR$4,0)</f>
        <v>301036.26103579887</v>
      </c>
      <c r="DS63" s="20">
        <f>IF(DS8&gt;=Assumptions!$D$20,Assumptions!$G58*Assumptions!$E58*Revenue!DS$4,0)</f>
        <v>301036.26103579887</v>
      </c>
      <c r="DT63" s="20">
        <f>IF(DT8&gt;=Assumptions!$D$20,Assumptions!$G58*Assumptions!$E58*Revenue!DT$4,0)</f>
        <v>301036.26103579887</v>
      </c>
      <c r="DU63" s="20">
        <f>IF(DU8&gt;=Assumptions!$D$20,Assumptions!$G58*Assumptions!$E58*Revenue!DU$4,0)</f>
        <v>301036.26103579887</v>
      </c>
      <c r="DV63" s="20">
        <f>IF(DV8&gt;=Assumptions!$D$20,Assumptions!$G58*Assumptions!$E58*Revenue!DV$4,0)</f>
        <v>301036.26103579887</v>
      </c>
    </row>
    <row r="64" spans="1:126">
      <c r="A64" s="3"/>
      <c r="B64" s="3"/>
      <c r="E64" s="1" t="s">
        <v>240</v>
      </c>
      <c r="F64" s="20">
        <f>Assumptions!$G59*Assumptions!$E59*Revenue!F$4</f>
        <v>0</v>
      </c>
      <c r="G64" s="20">
        <f>Assumptions!$G59*Assumptions!$E59*Revenue!G$4</f>
        <v>0</v>
      </c>
      <c r="H64" s="20">
        <f>Assumptions!$G59*Assumptions!$E59*Revenue!H$4</f>
        <v>0</v>
      </c>
      <c r="I64" s="20">
        <f>Assumptions!$G59*Assumptions!$E59*Revenue!I$4</f>
        <v>0</v>
      </c>
      <c r="J64" s="20">
        <f>Assumptions!$G59*Assumptions!$E59*Revenue!J$4</f>
        <v>0</v>
      </c>
      <c r="K64" s="20">
        <f>Assumptions!$G59*Assumptions!$E59*Revenue!K$4</f>
        <v>0</v>
      </c>
      <c r="L64" s="20">
        <f>Assumptions!$G59*Assumptions!$E59*Revenue!L$4</f>
        <v>0</v>
      </c>
      <c r="M64" s="20">
        <f>Assumptions!$G59*Assumptions!$E59*Revenue!M$4</f>
        <v>0</v>
      </c>
      <c r="N64" s="20">
        <f>Assumptions!$G59*Assumptions!$E59*Revenue!N$4</f>
        <v>0</v>
      </c>
      <c r="O64" s="20">
        <f>Assumptions!$G59*Assumptions!$E59*Revenue!O$4</f>
        <v>0</v>
      </c>
      <c r="P64" s="20">
        <f>Assumptions!$G59*Assumptions!$E59*Revenue!P$4</f>
        <v>0</v>
      </c>
      <c r="Q64" s="20">
        <f>Assumptions!$G59*Assumptions!$E59*Revenue!Q$4</f>
        <v>0</v>
      </c>
      <c r="R64" s="20">
        <f>Assumptions!$G59*Assumptions!$E59*Revenue!R$4</f>
        <v>0</v>
      </c>
      <c r="S64" s="20">
        <f>Assumptions!$G59*Assumptions!$E59*Revenue!S$4</f>
        <v>0</v>
      </c>
      <c r="T64" s="20">
        <f>Assumptions!$G59*Assumptions!$E59*Revenue!T$4</f>
        <v>0</v>
      </c>
      <c r="U64" s="20">
        <f>Assumptions!$G59*Assumptions!$E59*Revenue!U$4</f>
        <v>0</v>
      </c>
      <c r="V64" s="20">
        <f>Assumptions!$G59*Assumptions!$E59*Revenue!V$4</f>
        <v>0</v>
      </c>
      <c r="W64" s="20">
        <f>Assumptions!$G59*Assumptions!$E59*Revenue!W$4</f>
        <v>0</v>
      </c>
      <c r="X64" s="20">
        <f>Assumptions!$G59*Assumptions!$E59*Revenue!X$4</f>
        <v>0</v>
      </c>
      <c r="Y64" s="20">
        <f>Assumptions!$G59*Assumptions!$E59*Revenue!Y$4</f>
        <v>0</v>
      </c>
      <c r="Z64" s="20">
        <f>Assumptions!$G59*Assumptions!$E59*Revenue!Z$4</f>
        <v>0</v>
      </c>
      <c r="AA64" s="20">
        <f>Assumptions!$G59*Assumptions!$E59*Revenue!AA$4</f>
        <v>0</v>
      </c>
      <c r="AB64" s="20">
        <f>Assumptions!$G59*Assumptions!$E59*Revenue!AB$4</f>
        <v>0</v>
      </c>
      <c r="AC64" s="20">
        <f>Assumptions!$G59*Assumptions!$E59*Revenue!AC$4</f>
        <v>0</v>
      </c>
      <c r="AD64" s="20">
        <f>Assumptions!$G59*Assumptions!$E59*Revenue!AD$4</f>
        <v>0</v>
      </c>
      <c r="AE64" s="20">
        <f>Assumptions!$G59*Assumptions!$E59*Revenue!AE$4</f>
        <v>0</v>
      </c>
      <c r="AF64" s="20">
        <f>Assumptions!$G59*Assumptions!$E59*Revenue!AF$4</f>
        <v>0</v>
      </c>
      <c r="AG64" s="20">
        <f>Assumptions!$G59*Assumptions!$E59*Revenue!AG$4</f>
        <v>0</v>
      </c>
      <c r="AH64" s="20">
        <f>Assumptions!$G59*Assumptions!$E59*Revenue!AH$4</f>
        <v>0</v>
      </c>
      <c r="AI64" s="20">
        <f>Assumptions!$G59*Assumptions!$E59*Revenue!AI$4</f>
        <v>0</v>
      </c>
      <c r="AJ64" s="20">
        <f>Assumptions!$G59*Assumptions!$E59*Revenue!AJ$4</f>
        <v>0</v>
      </c>
      <c r="AK64" s="20">
        <f>Assumptions!$G59*Assumptions!$E59*Revenue!AK$4</f>
        <v>0</v>
      </c>
      <c r="AL64" s="20">
        <f>Assumptions!$G59*Assumptions!$E59*Revenue!AL$4</f>
        <v>0</v>
      </c>
      <c r="AM64" s="20">
        <f>Assumptions!$G59*Assumptions!$E59*Revenue!AM$4</f>
        <v>0</v>
      </c>
      <c r="AN64" s="20">
        <f>Assumptions!$G59*Assumptions!$E59*Revenue!AN$4</f>
        <v>0</v>
      </c>
      <c r="AO64" s="20">
        <f>Assumptions!$G59*Assumptions!$E59*Revenue!AO$4</f>
        <v>0</v>
      </c>
      <c r="AP64" s="20">
        <f>Assumptions!$G59*Assumptions!$E59*Revenue!AP$4</f>
        <v>0</v>
      </c>
      <c r="AQ64" s="20">
        <f>Assumptions!$G59*Assumptions!$E59*Revenue!AQ$4</f>
        <v>0</v>
      </c>
      <c r="AR64" s="20">
        <f>Assumptions!$G59*Assumptions!$E59*Revenue!AR$4</f>
        <v>0</v>
      </c>
      <c r="AS64" s="20">
        <f>Assumptions!$G59*Assumptions!$E59*Revenue!AS$4</f>
        <v>0</v>
      </c>
      <c r="AT64" s="20">
        <f>Assumptions!$G59*Assumptions!$E59*Revenue!AT$4</f>
        <v>0</v>
      </c>
      <c r="AU64" s="20">
        <f>Assumptions!$G59*Assumptions!$E59*Revenue!AU$4</f>
        <v>0</v>
      </c>
      <c r="AV64" s="20">
        <f>Assumptions!$G59*Assumptions!$E59*Revenue!AV$4</f>
        <v>0</v>
      </c>
      <c r="AW64" s="20">
        <f>Assumptions!$G59*Assumptions!$E59*Revenue!AW$4</f>
        <v>0</v>
      </c>
      <c r="AX64" s="20">
        <f>Assumptions!$G59*Assumptions!$E59*Revenue!AX$4</f>
        <v>0</v>
      </c>
      <c r="AY64" s="20">
        <f>Assumptions!$G59*Assumptions!$E59*Revenue!AY$4</f>
        <v>0</v>
      </c>
      <c r="AZ64" s="20">
        <f>Assumptions!$G59*Assumptions!$E59*Revenue!AZ$4</f>
        <v>0</v>
      </c>
      <c r="BA64" s="20">
        <f>Assumptions!$G59*Assumptions!$E59*Revenue!BA$4</f>
        <v>0</v>
      </c>
      <c r="BB64" s="20">
        <f>Assumptions!$G59*Assumptions!$E59*Revenue!BB$4</f>
        <v>0</v>
      </c>
      <c r="BC64" s="20">
        <f>Assumptions!$G59*Assumptions!$E59*Revenue!BC$4</f>
        <v>0</v>
      </c>
      <c r="BD64" s="20">
        <f>Assumptions!$G59*Assumptions!$E59*Revenue!BD$4</f>
        <v>0</v>
      </c>
      <c r="BE64" s="20">
        <f>Assumptions!$G59*Assumptions!$E59*Revenue!BE$4</f>
        <v>0</v>
      </c>
      <c r="BF64" s="20">
        <f>Assumptions!$G59*Assumptions!$E59*Revenue!BF$4</f>
        <v>0</v>
      </c>
      <c r="BG64" s="20">
        <f>Assumptions!$G59*Assumptions!$E59*Revenue!BG$4</f>
        <v>0</v>
      </c>
      <c r="BH64" s="20">
        <f>Assumptions!$G59*Assumptions!$E59*Revenue!BH$4</f>
        <v>0</v>
      </c>
      <c r="BI64" s="20">
        <f>Assumptions!$G59*Assumptions!$E59*Revenue!BI$4</f>
        <v>0</v>
      </c>
      <c r="BJ64" s="20">
        <f>Assumptions!$G59*Assumptions!$E59*Revenue!BJ$4</f>
        <v>0</v>
      </c>
      <c r="BK64" s="20">
        <f>Assumptions!$G59*Assumptions!$E59*Revenue!BK$4</f>
        <v>0</v>
      </c>
      <c r="BL64" s="20">
        <f>Assumptions!$G59*Assumptions!$E59*Revenue!BL$4</f>
        <v>0</v>
      </c>
      <c r="BM64" s="20">
        <f>Assumptions!$G59*Assumptions!$E59*Revenue!BM$4</f>
        <v>0</v>
      </c>
      <c r="BN64" s="20">
        <f>Assumptions!$G59*Assumptions!$E59*Revenue!BN$4</f>
        <v>0</v>
      </c>
      <c r="BO64" s="20">
        <f>Assumptions!$G59*Assumptions!$E59*Revenue!BO$4</f>
        <v>0</v>
      </c>
      <c r="BP64" s="20">
        <f>Assumptions!$G59*Assumptions!$E59*Revenue!BP$4</f>
        <v>0</v>
      </c>
      <c r="BQ64" s="20">
        <f>Assumptions!$G59*Assumptions!$E59*Revenue!BQ$4</f>
        <v>0</v>
      </c>
      <c r="BR64" s="20">
        <f>Assumptions!$G59*Assumptions!$E59*Revenue!BR$4</f>
        <v>0</v>
      </c>
      <c r="BS64" s="20">
        <f>Assumptions!$G59*Assumptions!$E59*Revenue!BS$4</f>
        <v>0</v>
      </c>
      <c r="BT64" s="20">
        <f>Assumptions!$G59*Assumptions!$E59*Revenue!BT$4</f>
        <v>0</v>
      </c>
      <c r="BU64" s="20">
        <f>Assumptions!$G59*Assumptions!$E59*Revenue!BU$4</f>
        <v>0</v>
      </c>
      <c r="BV64" s="20">
        <f>Assumptions!$G59*Assumptions!$E59*Revenue!BV$4</f>
        <v>0</v>
      </c>
      <c r="BW64" s="20">
        <f>Assumptions!$G59*Assumptions!$E59*Revenue!BW$4</f>
        <v>0</v>
      </c>
      <c r="BX64" s="20">
        <f>Assumptions!$G59*Assumptions!$E59*Revenue!BX$4</f>
        <v>0</v>
      </c>
      <c r="BY64" s="20">
        <f>Assumptions!$G59*Assumptions!$E59*Revenue!BY$4</f>
        <v>0</v>
      </c>
      <c r="BZ64" s="20">
        <f>Assumptions!$G59*Assumptions!$E59*Revenue!BZ$4</f>
        <v>0</v>
      </c>
      <c r="CA64" s="20">
        <f>Assumptions!$G59*Assumptions!$E59*Revenue!CA$4</f>
        <v>0</v>
      </c>
      <c r="CB64" s="20">
        <f>Assumptions!$G59*Assumptions!$E59*Revenue!CB$4</f>
        <v>0</v>
      </c>
      <c r="CC64" s="20">
        <f>Assumptions!$G59*Assumptions!$E59*Revenue!CC$4</f>
        <v>0</v>
      </c>
      <c r="CD64" s="20">
        <f>Assumptions!$G59*Assumptions!$E59*Revenue!CD$4</f>
        <v>0</v>
      </c>
      <c r="CE64" s="20">
        <f>Assumptions!$G59*Assumptions!$E59*Revenue!CE$4</f>
        <v>0</v>
      </c>
      <c r="CF64" s="20">
        <f>Assumptions!$G59*Assumptions!$E59*Revenue!CF$4</f>
        <v>0</v>
      </c>
      <c r="CG64" s="20">
        <f>Assumptions!$G59*Assumptions!$E59*Revenue!CG$4</f>
        <v>0</v>
      </c>
      <c r="CH64" s="20">
        <f>Assumptions!$G59*Assumptions!$E59*Revenue!CH$4</f>
        <v>0</v>
      </c>
      <c r="CI64" s="20">
        <f>Assumptions!$G59*Assumptions!$E59*Revenue!CI$4</f>
        <v>0</v>
      </c>
      <c r="CJ64" s="20">
        <f>Assumptions!$G59*Assumptions!$E59*Revenue!CJ$4</f>
        <v>0</v>
      </c>
      <c r="CK64" s="20">
        <f>Assumptions!$G59*Assumptions!$E59*Revenue!CK$4</f>
        <v>0</v>
      </c>
      <c r="CL64" s="20">
        <f>Assumptions!$G59*Assumptions!$E59*Revenue!CL$4</f>
        <v>0</v>
      </c>
      <c r="CM64" s="20">
        <f>Assumptions!$G59*Assumptions!$E59*Revenue!CM$4</f>
        <v>0</v>
      </c>
      <c r="CN64" s="20">
        <f>Assumptions!$G59*Assumptions!$E59*Revenue!CN$4</f>
        <v>0</v>
      </c>
      <c r="CO64" s="20">
        <f>Assumptions!$G59*Assumptions!$E59*Revenue!CO$4</f>
        <v>0</v>
      </c>
      <c r="CP64" s="20">
        <f>Assumptions!$G59*Assumptions!$E59*Revenue!CP$4</f>
        <v>0</v>
      </c>
      <c r="CQ64" s="20">
        <f>Assumptions!$G59*Assumptions!$E59*Revenue!CQ$4</f>
        <v>0</v>
      </c>
      <c r="CR64" s="20">
        <f>Assumptions!$G59*Assumptions!$E59*Revenue!CR$4</f>
        <v>0</v>
      </c>
      <c r="CS64" s="20">
        <f>Assumptions!$G59*Assumptions!$E59*Revenue!CS$4</f>
        <v>0</v>
      </c>
      <c r="CT64" s="20">
        <f>Assumptions!$G59*Assumptions!$E59*Revenue!CT$4</f>
        <v>0</v>
      </c>
      <c r="CU64" s="20">
        <f>Assumptions!$G59*Assumptions!$E59*Revenue!CU$4</f>
        <v>0</v>
      </c>
      <c r="CV64" s="20">
        <f>Assumptions!$G59*Assumptions!$E59*Revenue!CV$4</f>
        <v>0</v>
      </c>
      <c r="CW64" s="20">
        <f>Assumptions!$G59*Assumptions!$E59*Revenue!CW$4</f>
        <v>0</v>
      </c>
      <c r="CX64" s="20">
        <f>Assumptions!$G59*Assumptions!$E59*Revenue!CX$4</f>
        <v>0</v>
      </c>
      <c r="CY64" s="20">
        <f>Assumptions!$G59*Assumptions!$E59*Revenue!CY$4</f>
        <v>0</v>
      </c>
      <c r="CZ64" s="20">
        <f>Assumptions!$G59*Assumptions!$E59*Revenue!CZ$4</f>
        <v>0</v>
      </c>
      <c r="DA64" s="20">
        <f>Assumptions!$G59*Assumptions!$E59*Revenue!DA$4</f>
        <v>0</v>
      </c>
      <c r="DB64" s="20">
        <f>Assumptions!$G59*Assumptions!$E59*Revenue!DB$4</f>
        <v>0</v>
      </c>
      <c r="DC64" s="20">
        <f>Assumptions!$G59*Assumptions!$E59*Revenue!DC$4</f>
        <v>0</v>
      </c>
      <c r="DD64" s="20">
        <f>Assumptions!$G59*Assumptions!$E59*Revenue!DD$4</f>
        <v>0</v>
      </c>
      <c r="DE64" s="20">
        <f>Assumptions!$G59*Assumptions!$E59*Revenue!DE$4</f>
        <v>0</v>
      </c>
      <c r="DF64" s="20">
        <f>Assumptions!$G59*Assumptions!$E59*Revenue!DF$4</f>
        <v>0</v>
      </c>
      <c r="DG64" s="20">
        <f>Assumptions!$G59*Assumptions!$E59*Revenue!DG$4</f>
        <v>0</v>
      </c>
      <c r="DH64" s="20">
        <f>Assumptions!$G59*Assumptions!$E59*Revenue!DH$4</f>
        <v>0</v>
      </c>
      <c r="DI64" s="20">
        <f>Assumptions!$G59*Assumptions!$E59*Revenue!DI$4</f>
        <v>0</v>
      </c>
      <c r="DJ64" s="20">
        <f>Assumptions!$G59*Assumptions!$E59*Revenue!DJ$4</f>
        <v>0</v>
      </c>
      <c r="DK64" s="20">
        <f>Assumptions!$G59*Assumptions!$E59*Revenue!DK$4</f>
        <v>0</v>
      </c>
      <c r="DL64" s="20">
        <f>Assumptions!$G59*Assumptions!$E59*Revenue!DL$4</f>
        <v>0</v>
      </c>
      <c r="DM64" s="20">
        <f>Assumptions!$G59*Assumptions!$E59*Revenue!DM$4</f>
        <v>0</v>
      </c>
      <c r="DN64" s="20">
        <f>Assumptions!$G59*Assumptions!$E59*Revenue!DN$4</f>
        <v>0</v>
      </c>
      <c r="DO64" s="20">
        <f>Assumptions!$G59*Assumptions!$E59*Revenue!DO$4</f>
        <v>0</v>
      </c>
      <c r="DP64" s="20">
        <f>Assumptions!$G59*Assumptions!$E59*Revenue!DP$4</f>
        <v>0</v>
      </c>
      <c r="DQ64" s="20">
        <f>Assumptions!$G59*Assumptions!$E59*Revenue!DQ$4</f>
        <v>0</v>
      </c>
      <c r="DR64" s="20">
        <f>Assumptions!$G59*Assumptions!$E59*Revenue!DR$4</f>
        <v>0</v>
      </c>
      <c r="DS64" s="20">
        <f>Assumptions!$G59*Assumptions!$E59*Revenue!DS$4</f>
        <v>0</v>
      </c>
      <c r="DT64" s="20">
        <f>Assumptions!$G59*Assumptions!$E59*Revenue!DT$4</f>
        <v>0</v>
      </c>
      <c r="DU64" s="20">
        <f>Assumptions!$G59*Assumptions!$E59*Revenue!DU$4</f>
        <v>0</v>
      </c>
      <c r="DV64" s="20">
        <f>Assumptions!$G59*Assumptions!$E59*Revenue!DV$4</f>
        <v>0</v>
      </c>
    </row>
    <row r="65" spans="1:126">
      <c r="A65" s="3"/>
      <c r="B65" s="3"/>
      <c r="C65" s="3"/>
      <c r="D65" s="3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</row>
    <row r="66" spans="1:126">
      <c r="A66" s="3"/>
      <c r="B66" s="3"/>
      <c r="C66" s="1" t="s">
        <v>10</v>
      </c>
      <c r="E66" s="1" t="s">
        <v>67</v>
      </c>
      <c r="F66" s="20">
        <f>IFERROR(IF(F17&lt;Assumptions!$H$56,-(Assumptions!$D$69*Revenue!F12*(F61/Assumptions!$E$56)),-(Assumptions!$E$69*Revenue!F12*(F61/Assumptions!$E$56))),0)</f>
        <v>0</v>
      </c>
      <c r="G66" s="20">
        <f>IFERROR(IF(G17&lt;Assumptions!$H$56,-(Assumptions!$D$69*Revenue!G12*(G61/Assumptions!$E$56)),-(Assumptions!$E$69*Revenue!G12*(G61/Assumptions!$E$56))),0)</f>
        <v>0</v>
      </c>
      <c r="H66" s="20">
        <f>IFERROR(IF(H17&lt;Assumptions!$H$56,-(Assumptions!$D$69*Revenue!H12*(H61/Assumptions!$E$56)),-(Assumptions!$E$69*Revenue!H12*(H61/Assumptions!$E$56))),0)</f>
        <v>0</v>
      </c>
      <c r="I66" s="20">
        <f>IFERROR(IF(I17&lt;Assumptions!$H$56,-(Assumptions!$D$69*Revenue!I12*(I61/Assumptions!$E$56)),-(Assumptions!$E$69*Revenue!I12*(I61/Assumptions!$E$56))),0)</f>
        <v>0</v>
      </c>
      <c r="J66" s="20">
        <f>IFERROR(IF(J17&lt;Assumptions!$H$56,-(Assumptions!$D$69*Revenue!J12*(J61/Assumptions!$E$56)),-(Assumptions!$E$69*Revenue!J12*(J61/Assumptions!$E$56))),0)</f>
        <v>0</v>
      </c>
      <c r="K66" s="20">
        <f>IFERROR(IF(K17&lt;Assumptions!$H$56,-(Assumptions!$D$69*Revenue!K12*(K61/Assumptions!$E$56)),-(Assumptions!$E$69*Revenue!K12*(K61/Assumptions!$E$56))),0)</f>
        <v>0</v>
      </c>
      <c r="L66" s="20">
        <f>IFERROR(IF(L17&lt;Assumptions!$H$56,-(Assumptions!$D$69*Revenue!L12*(L61/Assumptions!$E$56)),-(Assumptions!$E$69*Revenue!L12*(L61/Assumptions!$E$56))),0)</f>
        <v>0</v>
      </c>
      <c r="M66" s="20">
        <f>IFERROR(IF(M17&lt;Assumptions!$H$56,-(Assumptions!$D$69*Revenue!M12*(M61/Assumptions!$E$56)),-(Assumptions!$E$69*Revenue!M12*(M61/Assumptions!$E$56))),0)</f>
        <v>0</v>
      </c>
      <c r="N66" s="20">
        <f>IFERROR(IF(N17&lt;Assumptions!$H$56,-(Assumptions!$D$69*Revenue!N12*(N61/Assumptions!$E$56)),-(Assumptions!$E$69*Revenue!N12*(N61/Assumptions!$E$56))),0)</f>
        <v>0</v>
      </c>
      <c r="O66" s="20">
        <f>IFERROR(IF(O17&lt;Assumptions!$H$56,-(Assumptions!$D$69*Revenue!O12*(O61/Assumptions!$E$56)),-(Assumptions!$E$69*Revenue!O12*(O61/Assumptions!$E$56))),0)</f>
        <v>0</v>
      </c>
      <c r="P66" s="20">
        <f>IFERROR(IF(P17&lt;Assumptions!$H$56,-(Assumptions!$D$69*Revenue!P12*(P61/Assumptions!$E$56)),-(Assumptions!$E$69*Revenue!P12*(P61/Assumptions!$E$56))),0)</f>
        <v>0</v>
      </c>
      <c r="Q66" s="20">
        <f>IFERROR(IF(Q17&lt;Assumptions!$H$56,-(Assumptions!$D$69*Revenue!Q12*(Q61/Assumptions!$E$56)),-(Assumptions!$E$69*Revenue!Q12*(Q61/Assumptions!$E$56))),0)</f>
        <v>0</v>
      </c>
      <c r="R66" s="20">
        <f>IFERROR(IF(R17&lt;Assumptions!$H$56,-(Assumptions!$D$69*Revenue!R12*(R61/Assumptions!$E$56)),-(Assumptions!$E$69*Revenue!R12*(R61/Assumptions!$E$56))),0)</f>
        <v>0</v>
      </c>
      <c r="S66" s="20">
        <f>IFERROR(IF(S17&lt;Assumptions!$H$56,-(Assumptions!$D$69*Revenue!S12*(S61/Assumptions!$E$56)),-(Assumptions!$E$69*Revenue!S12*(S61/Assumptions!$E$56))),0)</f>
        <v>0</v>
      </c>
      <c r="T66" s="20">
        <f>IFERROR(IF(T17&lt;Assumptions!$H$56,-(Assumptions!$D$69*Revenue!T12*(T61/Assumptions!$E$56)),-(Assumptions!$E$69*Revenue!T12*(T61/Assumptions!$E$56))),0)</f>
        <v>0</v>
      </c>
      <c r="U66" s="20">
        <f>IFERROR(IF(U17&lt;Assumptions!$H$56,-(Assumptions!$D$69*Revenue!U12*(U61/Assumptions!$E$56)),-(Assumptions!$E$69*Revenue!U12*(U61/Assumptions!$E$56))),0)</f>
        <v>0</v>
      </c>
      <c r="V66" s="20">
        <f>IFERROR(IF(V17&lt;Assumptions!$H$56,-(Assumptions!$D$69*Revenue!V12*(V61/Assumptions!$E$56)),-(Assumptions!$E$69*Revenue!V12*(V61/Assumptions!$E$56))),0)</f>
        <v>0</v>
      </c>
      <c r="W66" s="20">
        <f>IFERROR(IF(W17&lt;Assumptions!$H$56,-(Assumptions!$D$69*Revenue!W12*(W61/Assumptions!$E$56)),-(Assumptions!$E$69*Revenue!W12*(W61/Assumptions!$E$56))),0)</f>
        <v>0</v>
      </c>
      <c r="X66" s="20">
        <f>IFERROR(IF(X17&lt;Assumptions!$H$56,-(Assumptions!$D$69*Revenue!X12*(X61/Assumptions!$E$56)),-(Assumptions!$E$69*Revenue!X12*(X61/Assumptions!$E$56))),0)</f>
        <v>0</v>
      </c>
      <c r="Y66" s="20">
        <f>IFERROR(IF(Y17&lt;Assumptions!$H$56,-(Assumptions!$D$69*Revenue!Y12*(Y61/Assumptions!$E$56)),-(Assumptions!$E$69*Revenue!Y12*(Y61/Assumptions!$E$56))),0)</f>
        <v>0</v>
      </c>
      <c r="Z66" s="20">
        <f>IFERROR(IF(Z17&lt;Assumptions!$H$56,-(Assumptions!$D$69*Revenue!Z12*(Z61/Assumptions!$E$56)),-(Assumptions!$E$69*Revenue!Z12*(Z61/Assumptions!$E$56))),0)</f>
        <v>0</v>
      </c>
      <c r="AA66" s="20">
        <f>IFERROR(IF(AA17&lt;Assumptions!$H$56,-(Assumptions!$D$69*Revenue!AA12*(AA61/Assumptions!$E$56)),-(Assumptions!$E$69*Revenue!AA12*(AA61/Assumptions!$E$56))),0)</f>
        <v>0</v>
      </c>
      <c r="AB66" s="20">
        <f>IFERROR(IF(AB17&lt;Assumptions!$H$56,-(Assumptions!$D$69*Revenue!AB12*(AB61/Assumptions!$E$56)),-(Assumptions!$E$69*Revenue!AB12*(AB61/Assumptions!$E$56))),0)</f>
        <v>0</v>
      </c>
      <c r="AC66" s="20">
        <f>IFERROR(IF(AC17&lt;Assumptions!$H$56,-(Assumptions!$D$69*Revenue!AC12*(AC61/Assumptions!$E$56)),-(Assumptions!$E$69*Revenue!AC12*(AC61/Assumptions!$E$56))),0)</f>
        <v>0</v>
      </c>
      <c r="AD66" s="20">
        <f>IFERROR(IF(AD17&lt;Assumptions!$H$56,-(Assumptions!$D$69*Revenue!AD12*(AD61/Assumptions!$E$56)),-(Assumptions!$E$69*Revenue!AD12*(AD61/Assumptions!$E$56))),0)</f>
        <v>0</v>
      </c>
      <c r="AE66" s="20">
        <f>IFERROR(IF(AE17&lt;Assumptions!$H$56,-(Assumptions!$D$69*Revenue!AE12*(AE61/Assumptions!$E$56)),-(Assumptions!$E$69*Revenue!AE12*(AE61/Assumptions!$E$56))),0)</f>
        <v>0</v>
      </c>
      <c r="AF66" s="20">
        <f>IFERROR(IF(AF17&lt;Assumptions!$H$56,-(Assumptions!$D$69*Revenue!AF12*(AF61/Assumptions!$E$56)),-(Assumptions!$E$69*Revenue!AF12*(AF61/Assumptions!$E$56))),0)</f>
        <v>0</v>
      </c>
      <c r="AG66" s="20">
        <f>IFERROR(IF(AG17&lt;Assumptions!$H$56,-(Assumptions!$D$69*Revenue!AG12*(AG61/Assumptions!$E$56)),-(Assumptions!$E$69*Revenue!AG12*(AG61/Assumptions!$E$56))),0)</f>
        <v>0</v>
      </c>
      <c r="AH66" s="20">
        <f>IFERROR(IF(AH17&lt;Assumptions!$H$56,-(Assumptions!$D$69*Revenue!AH12*(AH61/Assumptions!$E$56)),-(Assumptions!$E$69*Revenue!AH12*(AH61/Assumptions!$E$56))),0)</f>
        <v>0</v>
      </c>
      <c r="AI66" s="20">
        <f>IFERROR(IF(AI17&lt;Assumptions!$H$56,-(Assumptions!$D$69*Revenue!AI12*(AI61/Assumptions!$E$56)),-(Assumptions!$E$69*Revenue!AI12*(AI61/Assumptions!$E$56))),0)</f>
        <v>0</v>
      </c>
      <c r="AJ66" s="20">
        <f>IFERROR(IF(AJ17&lt;Assumptions!$H$56,-(Assumptions!$D$69*Revenue!AJ12*(AJ61/Assumptions!$E$56)),-(Assumptions!$E$69*Revenue!AJ12*(AJ61/Assumptions!$E$56))),0)</f>
        <v>0</v>
      </c>
      <c r="AK66" s="20">
        <f>IFERROR(IF(AK17&lt;Assumptions!$H$56,-(Assumptions!$D$69*Revenue!AK12*(AK61/Assumptions!$E$56)),-(Assumptions!$E$69*Revenue!AK12*(AK61/Assumptions!$E$56))),0)</f>
        <v>0</v>
      </c>
      <c r="AL66" s="20">
        <f>IFERROR(IF(AL17&lt;Assumptions!$H$56,-(Assumptions!$D$69*Revenue!AL12*(AL61/Assumptions!$E$56)),-(Assumptions!$E$69*Revenue!AL12*(AL61/Assumptions!$E$56))),0)</f>
        <v>0</v>
      </c>
      <c r="AM66" s="20">
        <f>IFERROR(IF(AM17&lt;Assumptions!$H$56,-(Assumptions!$D$69*Revenue!AM12*(AM61/Assumptions!$E$56)),-(Assumptions!$E$69*Revenue!AM12*(AM61/Assumptions!$E$56))),0)</f>
        <v>0</v>
      </c>
      <c r="AN66" s="20">
        <f>IFERROR(IF(AN17&lt;Assumptions!$H$56,-(Assumptions!$D$69*Revenue!AN12*(AN61/Assumptions!$E$56)),-(Assumptions!$E$69*Revenue!AN12*(AN61/Assumptions!$E$56))),0)</f>
        <v>0</v>
      </c>
      <c r="AO66" s="20">
        <f>IFERROR(IF(AO17&lt;Assumptions!$H$56,-(Assumptions!$D$69*Revenue!AO12*(AO61/Assumptions!$E$56)),-(Assumptions!$E$69*Revenue!AO12*(AO61/Assumptions!$E$56))),0)</f>
        <v>0</v>
      </c>
      <c r="AP66" s="20">
        <f>IFERROR(IF(AP17&lt;Assumptions!$H$56,-(Assumptions!$D$69*Revenue!AP12*(AP61/Assumptions!$E$56)),-(Assumptions!$E$69*Revenue!AP12*(AP61/Assumptions!$E$56))),0)</f>
        <v>0</v>
      </c>
      <c r="AQ66" s="20">
        <f>IFERROR(IF(AQ17&lt;Assumptions!$H$56,-(Assumptions!$D$69*Revenue!AQ12*(AQ61/Assumptions!$E$56)),-(Assumptions!$E$69*Revenue!AQ12*(AQ61/Assumptions!$E$56))),0)</f>
        <v>0</v>
      </c>
      <c r="AR66" s="20">
        <f>IFERROR(IF(AR17&lt;Assumptions!$H$56,-(Assumptions!$D$69*Revenue!AR12*(AR61/Assumptions!$E$56)),-(Assumptions!$E$69*Revenue!AR12*(AR61/Assumptions!$E$56))),0)</f>
        <v>0</v>
      </c>
      <c r="AS66" s="20">
        <f>IFERROR(IF(AS17&lt;Assumptions!$H$56,-(Assumptions!$D$69*Revenue!AS12*(AS61/Assumptions!$E$56)),-(Assumptions!$E$69*Revenue!AS12*(AS61/Assumptions!$E$56))),0)</f>
        <v>0</v>
      </c>
      <c r="AT66" s="20">
        <f>IFERROR(IF(AT17&lt;Assumptions!$H$56,-(Assumptions!$D$69*Revenue!AT12*(AT61/Assumptions!$E$56)),-(Assumptions!$E$69*Revenue!AT12*(AT61/Assumptions!$E$56))),0)</f>
        <v>0</v>
      </c>
      <c r="AU66" s="20">
        <f>IFERROR(IF(AU17&lt;Assumptions!$H$56,-(Assumptions!$D$69*Revenue!AU12*(AU61/Assumptions!$E$56)),-(Assumptions!$E$69*Revenue!AU12*(AU61/Assumptions!$E$56))),0)</f>
        <v>0</v>
      </c>
      <c r="AV66" s="20">
        <f>IFERROR(IF(AV17&lt;Assumptions!$H$56,-(Assumptions!$D$69*Revenue!AV12*(AV61/Assumptions!$E$56)),-(Assumptions!$E$69*Revenue!AV12*(AV61/Assumptions!$E$56))),0)</f>
        <v>0</v>
      </c>
      <c r="AW66" s="20">
        <f>IFERROR(IF(AW17&lt;Assumptions!$H$56,-(Assumptions!$D$69*Revenue!AW12*(AW61/Assumptions!$E$56)),-(Assumptions!$E$69*Revenue!AW12*(AW61/Assumptions!$E$56))),0)</f>
        <v>0</v>
      </c>
      <c r="AX66" s="20">
        <f>IFERROR(IF(AX17&lt;Assumptions!$H$56,-(Assumptions!$D$69*Revenue!AX12*(AX61/Assumptions!$E$56)),-(Assumptions!$E$69*Revenue!AX12*(AX61/Assumptions!$E$56))),0)</f>
        <v>0</v>
      </c>
      <c r="AY66" s="20">
        <f>IFERROR(IF(AY17&lt;Assumptions!$H$56,-(Assumptions!$D$69*Revenue!AY12*(AY61/Assumptions!$E$56)),-(Assumptions!$E$69*Revenue!AY12*(AY61/Assumptions!$E$56))),0)</f>
        <v>0</v>
      </c>
      <c r="AZ66" s="20">
        <f>IFERROR(IF(AZ17&lt;Assumptions!$H$56,-(Assumptions!$D$69*Revenue!AZ12*(AZ61/Assumptions!$E$56)),-(Assumptions!$E$69*Revenue!AZ12*(AZ61/Assumptions!$E$56))),0)</f>
        <v>0</v>
      </c>
      <c r="BA66" s="20">
        <f>IFERROR(IF(BA17&lt;Assumptions!$H$56,-(Assumptions!$D$69*Revenue!BA12*(BA61/Assumptions!$E$56)),-(Assumptions!$E$69*Revenue!BA12*(BA61/Assumptions!$E$56))),0)</f>
        <v>0</v>
      </c>
      <c r="BB66" s="20">
        <f>IFERROR(IF(BB17&lt;Assumptions!$H$56,-(Assumptions!$D$69*Revenue!BB12*(BB61/Assumptions!$E$56)),-(Assumptions!$E$69*Revenue!BB12*(BB61/Assumptions!$E$56))),0)</f>
        <v>0</v>
      </c>
      <c r="BC66" s="20">
        <f>IFERROR(IF(BC17&lt;Assumptions!$H$56,-(Assumptions!$D$69*Revenue!BC12*(BC61/Assumptions!$E$56)),-(Assumptions!$E$69*Revenue!BC12*(BC61/Assumptions!$E$56))),0)</f>
        <v>0</v>
      </c>
      <c r="BD66" s="20">
        <f>IFERROR(IF(BD17&lt;Assumptions!$H$56,-(Assumptions!$D$69*Revenue!BD12*(BD61/Assumptions!$E$56)),-(Assumptions!$E$69*Revenue!BD12*(BD61/Assumptions!$E$56))),0)</f>
        <v>0</v>
      </c>
      <c r="BE66" s="20">
        <f>IFERROR(IF(BE17&lt;Assumptions!$H$56,-(Assumptions!$D$69*Revenue!BE12*(BE61/Assumptions!$E$56)),-(Assumptions!$E$69*Revenue!BE12*(BE61/Assumptions!$E$56))),0)</f>
        <v>0</v>
      </c>
      <c r="BF66" s="20">
        <f>IFERROR(IF(BF17&lt;Assumptions!$H$56,-(Assumptions!$D$69*Revenue!BF12*(BF61/Assumptions!$E$56)),-(Assumptions!$E$69*Revenue!BF12*(BF61/Assumptions!$E$56))),0)</f>
        <v>0</v>
      </c>
      <c r="BG66" s="20">
        <f>IFERROR(IF(BG17&lt;Assumptions!$H$56,-(Assumptions!$D$69*Revenue!BG12*(BG61/Assumptions!$E$56)),-(Assumptions!$E$69*Revenue!BG12*(BG61/Assumptions!$E$56))),0)</f>
        <v>0</v>
      </c>
      <c r="BH66" s="20">
        <f>IFERROR(IF(BH17&lt;Assumptions!$H$56,-(Assumptions!$D$69*Revenue!BH12*(BH61/Assumptions!$E$56)),-(Assumptions!$E$69*Revenue!BH12*(BH61/Assumptions!$E$56))),0)</f>
        <v>0</v>
      </c>
      <c r="BI66" s="20">
        <f>IFERROR(IF(BI17&lt;Assumptions!$H$56,-(Assumptions!$D$69*Revenue!BI12*(BI61/Assumptions!$E$56)),-(Assumptions!$E$69*Revenue!BI12*(BI61/Assumptions!$E$56))),0)</f>
        <v>0</v>
      </c>
      <c r="BJ66" s="20">
        <f>IFERROR(IF(BJ17&lt;Assumptions!$H$56,-(Assumptions!$D$69*Revenue!BJ12*(BJ61/Assumptions!$E$56)),-(Assumptions!$E$69*Revenue!BJ12*(BJ61/Assumptions!$E$56))),0)</f>
        <v>0</v>
      </c>
      <c r="BK66" s="20">
        <f>IFERROR(IF(BK17&lt;Assumptions!$H$56,-(Assumptions!$D$69*Revenue!BK12*(BK61/Assumptions!$E$56)),-(Assumptions!$E$69*Revenue!BK12*(BK61/Assumptions!$E$56))),0)</f>
        <v>0</v>
      </c>
      <c r="BL66" s="20">
        <f>IFERROR(IF(BL17&lt;Assumptions!$H$56,-(Assumptions!$D$69*Revenue!BL12*(BL61/Assumptions!$E$56)),-(Assumptions!$E$69*Revenue!BL12*(BL61/Assumptions!$E$56))),0)</f>
        <v>0</v>
      </c>
      <c r="BM66" s="20">
        <f>IFERROR(IF(BM17&lt;Assumptions!$H$56,-(Assumptions!$D$69*Revenue!BM12*(BM61/Assumptions!$E$56)),-(Assumptions!$E$69*Revenue!BM12*(BM61/Assumptions!$E$56))),0)</f>
        <v>0</v>
      </c>
      <c r="BN66" s="20">
        <f>IFERROR(IF(BN17&lt;Assumptions!$H$56,-(Assumptions!$D$69*Revenue!BN12*(BN61/Assumptions!$E$56)),-(Assumptions!$E$69*Revenue!BN12*(BN61/Assumptions!$E$56))),0)</f>
        <v>0</v>
      </c>
      <c r="BO66" s="20">
        <f>IFERROR(IF(BO17&lt;Assumptions!$H$56,-(Assumptions!$D$69*Revenue!BO12*(BO61/Assumptions!$E$56)),-(Assumptions!$E$69*Revenue!BO12*(BO61/Assumptions!$E$56))),0)</f>
        <v>0</v>
      </c>
      <c r="BP66" s="20">
        <f>IFERROR(IF(BP17&lt;Assumptions!$H$56,-(Assumptions!$D$69*Revenue!BP12*(BP61/Assumptions!$E$56)),-(Assumptions!$E$69*Revenue!BP12*(BP61/Assumptions!$E$56))),0)</f>
        <v>0</v>
      </c>
      <c r="BQ66" s="20">
        <f>IFERROR(IF(BQ17&lt;Assumptions!$H$56,-(Assumptions!$D$69*Revenue!BQ12*(BQ61/Assumptions!$E$56)),-(Assumptions!$E$69*Revenue!BQ12*(BQ61/Assumptions!$E$56))),0)</f>
        <v>0</v>
      </c>
      <c r="BR66" s="20">
        <f>IFERROR(IF(BR17&lt;Assumptions!$H$56,-(Assumptions!$D$69*Revenue!BR12*(BR61/Assumptions!$E$56)),-(Assumptions!$E$69*Revenue!BR12*(BR61/Assumptions!$E$56))),0)</f>
        <v>0</v>
      </c>
      <c r="BS66" s="20">
        <f>IFERROR(IF(BS17&lt;Assumptions!$H$56,-(Assumptions!$D$69*Revenue!BS12*(BS61/Assumptions!$E$56)),-(Assumptions!$E$69*Revenue!BS12*(BS61/Assumptions!$E$56))),0)</f>
        <v>0</v>
      </c>
      <c r="BT66" s="20">
        <f>IFERROR(IF(BT17&lt;Assumptions!$H$56,-(Assumptions!$D$69*Revenue!BT12*(BT61/Assumptions!$E$56)),-(Assumptions!$E$69*Revenue!BT12*(BT61/Assumptions!$E$56))),0)</f>
        <v>0</v>
      </c>
      <c r="BU66" s="20">
        <f>IFERROR(IF(BU17&lt;Assumptions!$H$56,-(Assumptions!$D$69*Revenue!BU12*(BU61/Assumptions!$E$56)),-(Assumptions!$E$69*Revenue!BU12*(BU61/Assumptions!$E$56))),0)</f>
        <v>0</v>
      </c>
      <c r="BV66" s="20">
        <f>IFERROR(IF(BV17&lt;Assumptions!$H$56,-(Assumptions!$D$69*Revenue!BV12*(BV61/Assumptions!$E$56)),-(Assumptions!$E$69*Revenue!BV12*(BV61/Assumptions!$E$56))),0)</f>
        <v>0</v>
      </c>
      <c r="BW66" s="20">
        <f>IFERROR(IF(BW17&lt;Assumptions!$H$56,-(Assumptions!$D$69*Revenue!BW12*(BW61/Assumptions!$E$56)),-(Assumptions!$E$69*Revenue!BW12*(BW61/Assumptions!$E$56))),0)</f>
        <v>0</v>
      </c>
      <c r="BX66" s="20">
        <f>IFERROR(IF(BX17&lt;Assumptions!$H$56,-(Assumptions!$D$69*Revenue!BX12*(BX61/Assumptions!$E$56)),-(Assumptions!$E$69*Revenue!BX12*(BX61/Assumptions!$E$56))),0)</f>
        <v>0</v>
      </c>
      <c r="BY66" s="20">
        <f>IFERROR(IF(BY17&lt;Assumptions!$H$56,-(Assumptions!$D$69*Revenue!BY12*(BY61/Assumptions!$E$56)),-(Assumptions!$E$69*Revenue!BY12*(BY61/Assumptions!$E$56))),0)</f>
        <v>0</v>
      </c>
      <c r="BZ66" s="20">
        <f>IFERROR(IF(BZ17&lt;Assumptions!$H$56,-(Assumptions!$D$69*Revenue!BZ12*(BZ61/Assumptions!$E$56)),-(Assumptions!$E$69*Revenue!BZ12*(BZ61/Assumptions!$E$56))),0)</f>
        <v>0</v>
      </c>
      <c r="CA66" s="20">
        <f>IFERROR(IF(CA17&lt;Assumptions!$H$56,-(Assumptions!$D$69*Revenue!CA12*(CA61/Assumptions!$E$56)),-(Assumptions!$E$69*Revenue!CA12*(CA61/Assumptions!$E$56))),0)</f>
        <v>0</v>
      </c>
      <c r="CB66" s="20">
        <f>IFERROR(IF(CB17&lt;Assumptions!$H$56,-(Assumptions!$D$69*Revenue!CB12*(CB61/Assumptions!$E$56)),-(Assumptions!$E$69*Revenue!CB12*(CB61/Assumptions!$E$56))),0)</f>
        <v>0</v>
      </c>
      <c r="CC66" s="20">
        <f>IFERROR(IF(CC17&lt;Assumptions!$H$56,-(Assumptions!$D$69*Revenue!CC12*(CC61/Assumptions!$E$56)),-(Assumptions!$E$69*Revenue!CC12*(CC61/Assumptions!$E$56))),0)</f>
        <v>0</v>
      </c>
      <c r="CD66" s="20">
        <f>IFERROR(IF(CD17&lt;Assumptions!$H$56,-(Assumptions!$D$69*Revenue!CD12*(CD61/Assumptions!$E$56)),-(Assumptions!$E$69*Revenue!CD12*(CD61/Assumptions!$E$56))),0)</f>
        <v>0</v>
      </c>
      <c r="CE66" s="20">
        <f>IFERROR(IF(CE17&lt;Assumptions!$H$56,-(Assumptions!$D$69*Revenue!CE12*(CE61/Assumptions!$E$56)),-(Assumptions!$E$69*Revenue!CE12*(CE61/Assumptions!$E$56))),0)</f>
        <v>0</v>
      </c>
      <c r="CF66" s="20">
        <f>IFERROR(IF(CF17&lt;Assumptions!$H$56,-(Assumptions!$D$69*Revenue!CF12*(CF61/Assumptions!$E$56)),-(Assumptions!$E$69*Revenue!CF12*(CF61/Assumptions!$E$56))),0)</f>
        <v>0</v>
      </c>
      <c r="CG66" s="20">
        <f>IFERROR(IF(CG17&lt;Assumptions!$H$56,-(Assumptions!$D$69*Revenue!CG12*(CG61/Assumptions!$E$56)),-(Assumptions!$E$69*Revenue!CG12*(CG61/Assumptions!$E$56))),0)</f>
        <v>0</v>
      </c>
      <c r="CH66" s="20">
        <f>IFERROR(IF(CH17&lt;Assumptions!$H$56,-(Assumptions!$D$69*Revenue!CH12*(CH61/Assumptions!$E$56)),-(Assumptions!$E$69*Revenue!CH12*(CH61/Assumptions!$E$56))),0)</f>
        <v>0</v>
      </c>
      <c r="CI66" s="20">
        <f>IFERROR(IF(CI17&lt;Assumptions!$H$56,-(Assumptions!$D$69*Revenue!CI12*(CI61/Assumptions!$E$56)),-(Assumptions!$E$69*Revenue!CI12*(CI61/Assumptions!$E$56))),0)</f>
        <v>0</v>
      </c>
      <c r="CJ66" s="20">
        <f>IFERROR(IF(CJ17&lt;Assumptions!$H$56,-(Assumptions!$D$69*Revenue!CJ12*(CJ61/Assumptions!$E$56)),-(Assumptions!$E$69*Revenue!CJ12*(CJ61/Assumptions!$E$56))),0)</f>
        <v>0</v>
      </c>
      <c r="CK66" s="20">
        <f>IFERROR(IF(CK17&lt;Assumptions!$H$56,-(Assumptions!$D$69*Revenue!CK12*(CK61/Assumptions!$E$56)),-(Assumptions!$E$69*Revenue!CK12*(CK61/Assumptions!$E$56))),0)</f>
        <v>0</v>
      </c>
      <c r="CL66" s="20">
        <f>IFERROR(IF(CL17&lt;Assumptions!$H$56,-(Assumptions!$D$69*Revenue!CL12*(CL61/Assumptions!$E$56)),-(Assumptions!$E$69*Revenue!CL12*(CL61/Assumptions!$E$56))),0)</f>
        <v>0</v>
      </c>
      <c r="CM66" s="20">
        <f>IFERROR(IF(CM17&lt;Assumptions!$H$56,-(Assumptions!$D$69*Revenue!CM12*(CM61/Assumptions!$E$56)),-(Assumptions!$E$69*Revenue!CM12*(CM61/Assumptions!$E$56))),0)</f>
        <v>0</v>
      </c>
      <c r="CN66" s="20">
        <f>IFERROR(IF(CN17&lt;Assumptions!$H$56,-(Assumptions!$D$69*Revenue!CN12*(CN61/Assumptions!$E$56)),-(Assumptions!$E$69*Revenue!CN12*(CN61/Assumptions!$E$56))),0)</f>
        <v>0</v>
      </c>
      <c r="CO66" s="20">
        <f>IFERROR(IF(CO17&lt;Assumptions!$H$56,-(Assumptions!$D$69*Revenue!CO12*(CO61/Assumptions!$E$56)),-(Assumptions!$E$69*Revenue!CO12*(CO61/Assumptions!$E$56))),0)</f>
        <v>0</v>
      </c>
      <c r="CP66" s="20">
        <f>IFERROR(IF(CP17&lt;Assumptions!$H$56,-(Assumptions!$D$69*Revenue!CP12*(CP61/Assumptions!$E$56)),-(Assumptions!$E$69*Revenue!CP12*(CP61/Assumptions!$E$56))),0)</f>
        <v>0</v>
      </c>
      <c r="CQ66" s="20">
        <f>IFERROR(IF(CQ17&lt;Assumptions!$H$56,-(Assumptions!$D$69*Revenue!CQ12*(CQ61/Assumptions!$E$56)),-(Assumptions!$E$69*Revenue!CQ12*(CQ61/Assumptions!$E$56))),0)</f>
        <v>0</v>
      </c>
      <c r="CR66" s="20">
        <f>IFERROR(IF(CR17&lt;Assumptions!$H$56,-(Assumptions!$D$69*Revenue!CR12*(CR61/Assumptions!$E$56)),-(Assumptions!$E$69*Revenue!CR12*(CR61/Assumptions!$E$56))),0)</f>
        <v>0</v>
      </c>
      <c r="CS66" s="20">
        <f>IFERROR(IF(CS17&lt;Assumptions!$H$56,-(Assumptions!$D$69*Revenue!CS12*(CS61/Assumptions!$E$56)),-(Assumptions!$E$69*Revenue!CS12*(CS61/Assumptions!$E$56))),0)</f>
        <v>0</v>
      </c>
      <c r="CT66" s="20">
        <f>IFERROR(IF(CT17&lt;Assumptions!$H$56,-(Assumptions!$D$69*Revenue!CT12*(CT61/Assumptions!$E$56)),-(Assumptions!$E$69*Revenue!CT12*(CT61/Assumptions!$E$56))),0)</f>
        <v>0</v>
      </c>
      <c r="CU66" s="20">
        <f>IFERROR(IF(CU17&lt;Assumptions!$H$56,-(Assumptions!$D$69*Revenue!CU12*(CU61/Assumptions!$E$56)),-(Assumptions!$E$69*Revenue!CU12*(CU61/Assumptions!$E$56))),0)</f>
        <v>0</v>
      </c>
      <c r="CV66" s="20">
        <f>IFERROR(IF(CV17&lt;Assumptions!$H$56,-(Assumptions!$D$69*Revenue!CV12*(CV61/Assumptions!$E$56)),-(Assumptions!$E$69*Revenue!CV12*(CV61/Assumptions!$E$56))),0)</f>
        <v>0</v>
      </c>
      <c r="CW66" s="20">
        <f>IFERROR(IF(CW17&lt;Assumptions!$H$56,-(Assumptions!$D$69*Revenue!CW12*(CW61/Assumptions!$E$56)),-(Assumptions!$E$69*Revenue!CW12*(CW61/Assumptions!$E$56))),0)</f>
        <v>0</v>
      </c>
      <c r="CX66" s="20">
        <f>IFERROR(IF(CX17&lt;Assumptions!$H$56,-(Assumptions!$D$69*Revenue!CX12*(CX61/Assumptions!$E$56)),-(Assumptions!$E$69*Revenue!CX12*(CX61/Assumptions!$E$56))),0)</f>
        <v>0</v>
      </c>
      <c r="CY66" s="20">
        <f>IFERROR(IF(CY17&lt;Assumptions!$H$56,-(Assumptions!$D$69*Revenue!CY12*(CY61/Assumptions!$E$56)),-(Assumptions!$E$69*Revenue!CY12*(CY61/Assumptions!$E$56))),0)</f>
        <v>0</v>
      </c>
      <c r="CZ66" s="20">
        <f>IFERROR(IF(CZ17&lt;Assumptions!$H$56,-(Assumptions!$D$69*Revenue!CZ12*(CZ61/Assumptions!$E$56)),-(Assumptions!$E$69*Revenue!CZ12*(CZ61/Assumptions!$E$56))),0)</f>
        <v>0</v>
      </c>
      <c r="DA66" s="20">
        <f>IFERROR(IF(DA17&lt;Assumptions!$H$56,-(Assumptions!$D$69*Revenue!DA12*(DA61/Assumptions!$E$56)),-(Assumptions!$E$69*Revenue!DA12*(DA61/Assumptions!$E$56))),0)</f>
        <v>0</v>
      </c>
      <c r="DB66" s="20">
        <f>IFERROR(IF(DB17&lt;Assumptions!$H$56,-(Assumptions!$D$69*Revenue!DB12*(DB61/Assumptions!$E$56)),-(Assumptions!$E$69*Revenue!DB12*(DB61/Assumptions!$E$56))),0)</f>
        <v>0</v>
      </c>
      <c r="DC66" s="20">
        <f>IFERROR(IF(DC17&lt;Assumptions!$H$56,-(Assumptions!$D$69*Revenue!DC12*(DC61/Assumptions!$E$56)),-(Assumptions!$E$69*Revenue!DC12*(DC61/Assumptions!$E$56))),0)</f>
        <v>0</v>
      </c>
      <c r="DD66" s="20">
        <f>IFERROR(IF(DD17&lt;Assumptions!$H$56,-(Assumptions!$D$69*Revenue!DD12*(DD61/Assumptions!$E$56)),-(Assumptions!$E$69*Revenue!DD12*(DD61/Assumptions!$E$56))),0)</f>
        <v>0</v>
      </c>
      <c r="DE66" s="20">
        <f>IFERROR(IF(DE17&lt;Assumptions!$H$56,-(Assumptions!$D$69*Revenue!DE12*(DE61/Assumptions!$E$56)),-(Assumptions!$E$69*Revenue!DE12*(DE61/Assumptions!$E$56))),0)</f>
        <v>0</v>
      </c>
      <c r="DF66" s="20">
        <f>IFERROR(IF(DF17&lt;Assumptions!$H$56,-(Assumptions!$D$69*Revenue!DF12*(DF61/Assumptions!$E$56)),-(Assumptions!$E$69*Revenue!DF12*(DF61/Assumptions!$E$56))),0)</f>
        <v>0</v>
      </c>
      <c r="DG66" s="20">
        <f>IFERROR(IF(DG17&lt;Assumptions!$H$56,-(Assumptions!$D$69*Revenue!DG12*(DG61/Assumptions!$E$56)),-(Assumptions!$E$69*Revenue!DG12*(DG61/Assumptions!$E$56))),0)</f>
        <v>0</v>
      </c>
      <c r="DH66" s="20">
        <f>IFERROR(IF(DH17&lt;Assumptions!$H$56,-(Assumptions!$D$69*Revenue!DH12*(DH61/Assumptions!$E$56)),-(Assumptions!$E$69*Revenue!DH12*(DH61/Assumptions!$E$56))),0)</f>
        <v>0</v>
      </c>
      <c r="DI66" s="20">
        <f>IFERROR(IF(DI17&lt;Assumptions!$H$56,-(Assumptions!$D$69*Revenue!DI12*(DI61/Assumptions!$E$56)),-(Assumptions!$E$69*Revenue!DI12*(DI61/Assumptions!$E$56))),0)</f>
        <v>0</v>
      </c>
      <c r="DJ66" s="20">
        <f>IFERROR(IF(DJ17&lt;Assumptions!$H$56,-(Assumptions!$D$69*Revenue!DJ12*(DJ61/Assumptions!$E$56)),-(Assumptions!$E$69*Revenue!DJ12*(DJ61/Assumptions!$E$56))),0)</f>
        <v>0</v>
      </c>
      <c r="DK66" s="20">
        <f>IFERROR(IF(DK17&lt;Assumptions!$H$56,-(Assumptions!$D$69*Revenue!DK12*(DK61/Assumptions!$E$56)),-(Assumptions!$E$69*Revenue!DK12*(DK61/Assumptions!$E$56))),0)</f>
        <v>0</v>
      </c>
      <c r="DL66" s="20">
        <f>IFERROR(IF(DL17&lt;Assumptions!$H$56,-(Assumptions!$D$69*Revenue!DL12*(DL61/Assumptions!$E$56)),-(Assumptions!$E$69*Revenue!DL12*(DL61/Assumptions!$E$56))),0)</f>
        <v>0</v>
      </c>
      <c r="DM66" s="20">
        <f>IFERROR(IF(DM17&lt;Assumptions!$H$56,-(Assumptions!$D$69*Revenue!DM12*(DM61/Assumptions!$E$56)),-(Assumptions!$E$69*Revenue!DM12*(DM61/Assumptions!$E$56))),0)</f>
        <v>0</v>
      </c>
      <c r="DN66" s="20">
        <f>IFERROR(IF(DN17&lt;Assumptions!$H$56,-(Assumptions!$D$69*Revenue!DN12*(DN61/Assumptions!$E$56)),-(Assumptions!$E$69*Revenue!DN12*(DN61/Assumptions!$E$56))),0)</f>
        <v>0</v>
      </c>
      <c r="DO66" s="20">
        <f>IFERROR(IF(DO17&lt;Assumptions!$H$56,-(Assumptions!$D$69*Revenue!DO12*(DO61/Assumptions!$E$56)),-(Assumptions!$E$69*Revenue!DO12*(DO61/Assumptions!$E$56))),0)</f>
        <v>0</v>
      </c>
      <c r="DP66" s="20">
        <f>IFERROR(IF(DP17&lt;Assumptions!$H$56,-(Assumptions!$D$69*Revenue!DP12*(DP61/Assumptions!$E$56)),-(Assumptions!$E$69*Revenue!DP12*(DP61/Assumptions!$E$56))),0)</f>
        <v>0</v>
      </c>
      <c r="DQ66" s="20">
        <f>IFERROR(IF(DQ17&lt;Assumptions!$H$56,-(Assumptions!$D$69*Revenue!DQ12*(DQ61/Assumptions!$E$56)),-(Assumptions!$E$69*Revenue!DQ12*(DQ61/Assumptions!$E$56))),0)</f>
        <v>0</v>
      </c>
      <c r="DR66" s="20">
        <f>IFERROR(IF(DR17&lt;Assumptions!$H$56,-(Assumptions!$D$69*Revenue!DR12*(DR61/Assumptions!$E$56)),-(Assumptions!$E$69*Revenue!DR12*(DR61/Assumptions!$E$56))),0)</f>
        <v>0</v>
      </c>
      <c r="DS66" s="20">
        <f>IFERROR(IF(DS17&lt;Assumptions!$H$56,-(Assumptions!$D$69*Revenue!DS12*(DS61/Assumptions!$E$56)),-(Assumptions!$E$69*Revenue!DS12*(DS61/Assumptions!$E$56))),0)</f>
        <v>0</v>
      </c>
      <c r="DT66" s="20">
        <f>IFERROR(IF(DT17&lt;Assumptions!$H$56,-(Assumptions!$D$69*Revenue!DT12*(DT61/Assumptions!$E$56)),-(Assumptions!$E$69*Revenue!DT12*(DT61/Assumptions!$E$56))),0)</f>
        <v>0</v>
      </c>
      <c r="DU66" s="20">
        <f>IFERROR(IF(DU17&lt;Assumptions!$H$56,-(Assumptions!$D$69*Revenue!DU12*(DU61/Assumptions!$E$56)),-(Assumptions!$E$69*Revenue!DU12*(DU61/Assumptions!$E$56))),0)</f>
        <v>0</v>
      </c>
      <c r="DV66" s="20">
        <f>IFERROR(IF(DV17&lt;Assumptions!$H$56,-(Assumptions!$D$69*Revenue!DV12*(DV61/Assumptions!$E$56)),-(Assumptions!$E$69*Revenue!DV12*(DV61/Assumptions!$E$56))),0)</f>
        <v>0</v>
      </c>
    </row>
    <row r="67" spans="1:126">
      <c r="A67" s="3"/>
      <c r="B67" s="3"/>
      <c r="C67" s="1" t="s">
        <v>11</v>
      </c>
      <c r="E67" s="1" t="s">
        <v>68</v>
      </c>
      <c r="F67" s="20">
        <f>IFERROR(IF(F26&lt;Assumptions!$H$57,-(Assumptions!$D$69*Revenue!F21*(F62/Assumptions!$E$57)),-(Assumptions!$E$69*Revenue!F21*(F62/Assumptions!$E$57))),0)</f>
        <v>0</v>
      </c>
      <c r="G67" s="20">
        <f>IFERROR(IF(G26&lt;Assumptions!$H$57,-(Assumptions!$D$69*Revenue!G21*(G62/Assumptions!$E$57)),-(Assumptions!$E$69*Revenue!G21*(G62/Assumptions!$E$57))),0)</f>
        <v>0</v>
      </c>
      <c r="H67" s="20">
        <f>IFERROR(IF(H26&lt;Assumptions!$H$57,-(Assumptions!$D$69*Revenue!H21*(H62/Assumptions!$E$57)),-(Assumptions!$E$69*Revenue!H21*(H62/Assumptions!$E$57))),0)</f>
        <v>0</v>
      </c>
      <c r="I67" s="20">
        <f>IFERROR(IF(I26&lt;Assumptions!$H$57,-(Assumptions!$D$69*Revenue!I21*(I62/Assumptions!$E$57)),-(Assumptions!$E$69*Revenue!I21*(I62/Assumptions!$E$57))),0)</f>
        <v>0</v>
      </c>
      <c r="J67" s="20">
        <f>IFERROR(IF(J26&lt;Assumptions!$H$57,-(Assumptions!$D$69*Revenue!J21*(J62/Assumptions!$E$57)),-(Assumptions!$E$69*Revenue!J21*(J62/Assumptions!$E$57))),0)</f>
        <v>0</v>
      </c>
      <c r="K67" s="20">
        <f>IFERROR(IF(K26&lt;Assumptions!$H$57,-(Assumptions!$D$69*Revenue!K21*(K62/Assumptions!$E$57)),-(Assumptions!$E$69*Revenue!K21*(K62/Assumptions!$E$57))),0)</f>
        <v>0</v>
      </c>
      <c r="L67" s="20">
        <f>IFERROR(IF(L26&lt;Assumptions!$H$57,-(Assumptions!$D$69*Revenue!L21*(L62/Assumptions!$E$57)),-(Assumptions!$E$69*Revenue!L21*(L62/Assumptions!$E$57))),0)</f>
        <v>0</v>
      </c>
      <c r="M67" s="20">
        <f>IFERROR(IF(M26&lt;Assumptions!$H$57,-(Assumptions!$D$69*Revenue!M21*(M62/Assumptions!$E$57)),-(Assumptions!$E$69*Revenue!M21*(M62/Assumptions!$E$57))),0)</f>
        <v>0</v>
      </c>
      <c r="N67" s="20">
        <f>IFERROR(IF(N26&lt;Assumptions!$H$57,-(Assumptions!$D$69*Revenue!N21*(N62/Assumptions!$E$57)),-(Assumptions!$E$69*Revenue!N21*(N62/Assumptions!$E$57))),0)</f>
        <v>0</v>
      </c>
      <c r="O67" s="20">
        <f>IFERROR(IF(O26&lt;Assumptions!$H$57,-(Assumptions!$D$69*Revenue!O21*(O62/Assumptions!$E$57)),-(Assumptions!$E$69*Revenue!O21*(O62/Assumptions!$E$57))),0)</f>
        <v>0</v>
      </c>
      <c r="P67" s="20">
        <f>IFERROR(IF(P26&lt;Assumptions!$H$57,-(Assumptions!$D$69*Revenue!P21*(P62/Assumptions!$E$57)),-(Assumptions!$E$69*Revenue!P21*(P62/Assumptions!$E$57))),0)</f>
        <v>0</v>
      </c>
      <c r="Q67" s="20">
        <f>IFERROR(IF(Q26&lt;Assumptions!$H$57,-(Assumptions!$D$69*Revenue!Q21*(Q62/Assumptions!$E$57)),-(Assumptions!$E$69*Revenue!Q21*(Q62/Assumptions!$E$57))),0)</f>
        <v>0</v>
      </c>
      <c r="R67" s="20">
        <f>IFERROR(IF(R26&lt;Assumptions!$H$57,-(Assumptions!$D$69*Revenue!R21*(R62/Assumptions!$E$57)),-(Assumptions!$E$69*Revenue!R21*(R62/Assumptions!$E$57))),0)</f>
        <v>0</v>
      </c>
      <c r="S67" s="20">
        <f>IFERROR(IF(S26&lt;Assumptions!$H$57,-(Assumptions!$D$69*Revenue!S21*(S62/Assumptions!$E$57)),-(Assumptions!$E$69*Revenue!S21*(S62/Assumptions!$E$57))),0)</f>
        <v>0</v>
      </c>
      <c r="T67" s="20">
        <f>IFERROR(IF(T26&lt;Assumptions!$H$57,-(Assumptions!$D$69*Revenue!T21*(T62/Assumptions!$E$57)),-(Assumptions!$E$69*Revenue!T21*(T62/Assumptions!$E$57))),0)</f>
        <v>0</v>
      </c>
      <c r="U67" s="20">
        <f>IFERROR(IF(U26&lt;Assumptions!$H$57,-(Assumptions!$D$69*Revenue!U21*(U62/Assumptions!$E$57)),-(Assumptions!$E$69*Revenue!U21*(U62/Assumptions!$E$57))),0)</f>
        <v>0</v>
      </c>
      <c r="V67" s="20">
        <f>IFERROR(IF(V26&lt;Assumptions!$H$57,-(Assumptions!$D$69*Revenue!V21*(V62/Assumptions!$E$57)),-(Assumptions!$E$69*Revenue!V21*(V62/Assumptions!$E$57))),0)</f>
        <v>0</v>
      </c>
      <c r="W67" s="20">
        <f>IFERROR(IF(W26&lt;Assumptions!$H$57,-(Assumptions!$D$69*Revenue!W21*(W62/Assumptions!$E$57)),-(Assumptions!$E$69*Revenue!W21*(W62/Assumptions!$E$57))),0)</f>
        <v>0</v>
      </c>
      <c r="X67" s="20">
        <f>IFERROR(IF(X26&lt;Assumptions!$H$57,-(Assumptions!$D$69*Revenue!X21*(X62/Assumptions!$E$57)),-(Assumptions!$E$69*Revenue!X21*(X62/Assumptions!$E$57))),0)</f>
        <v>0</v>
      </c>
      <c r="Y67" s="20">
        <f>IFERROR(IF(Y26&lt;Assumptions!$H$57,-(Assumptions!$D$69*Revenue!Y21*(Y62/Assumptions!$E$57)),-(Assumptions!$E$69*Revenue!Y21*(Y62/Assumptions!$E$57))),0)</f>
        <v>0</v>
      </c>
      <c r="Z67" s="20">
        <f>IFERROR(IF(Z26&lt;Assumptions!$H$57,-(Assumptions!$D$69*Revenue!Z21*(Z62/Assumptions!$E$57)),-(Assumptions!$E$69*Revenue!Z21*(Z62/Assumptions!$E$57))),0)</f>
        <v>0</v>
      </c>
      <c r="AA67" s="20">
        <f>IFERROR(IF(AA26&lt;Assumptions!$H$57,-(Assumptions!$D$69*Revenue!AA21*(AA62/Assumptions!$E$57)),-(Assumptions!$E$69*Revenue!AA21*(AA62/Assumptions!$E$57))),0)</f>
        <v>0</v>
      </c>
      <c r="AB67" s="20">
        <f>IFERROR(IF(AB26&lt;Assumptions!$H$57,-(Assumptions!$D$69*Revenue!AB21*(AB62/Assumptions!$E$57)),-(Assumptions!$E$69*Revenue!AB21*(AB62/Assumptions!$E$57))),0)</f>
        <v>0</v>
      </c>
      <c r="AC67" s="20">
        <f>IFERROR(IF(AC26&lt;Assumptions!$H$57,-(Assumptions!$D$69*Revenue!AC21*(AC62/Assumptions!$E$57)),-(Assumptions!$E$69*Revenue!AC21*(AC62/Assumptions!$E$57))),0)</f>
        <v>0</v>
      </c>
      <c r="AD67" s="20">
        <f>IFERROR(IF(AD26&lt;Assumptions!$H$57,-(Assumptions!$D$69*Revenue!AD21*(AD62/Assumptions!$E$57)),-(Assumptions!$E$69*Revenue!AD21*(AD62/Assumptions!$E$57))),0)</f>
        <v>0</v>
      </c>
      <c r="AE67" s="20">
        <f>IFERROR(IF(AE26&lt;Assumptions!$H$57,-(Assumptions!$D$69*Revenue!AE21*(AE62/Assumptions!$E$57)),-(Assumptions!$E$69*Revenue!AE21*(AE62/Assumptions!$E$57))),0)</f>
        <v>0</v>
      </c>
      <c r="AF67" s="20">
        <f>IFERROR(IF(AF26&lt;Assumptions!$H$57,-(Assumptions!$D$69*Revenue!AF21*(AF62/Assumptions!$E$57)),-(Assumptions!$E$69*Revenue!AF21*(AF62/Assumptions!$E$57))),0)</f>
        <v>0</v>
      </c>
      <c r="AG67" s="20">
        <f>IFERROR(IF(AG26&lt;Assumptions!$H$57,-(Assumptions!$D$69*Revenue!AG21*(AG62/Assumptions!$E$57)),-(Assumptions!$E$69*Revenue!AG21*(AG62/Assumptions!$E$57))),0)</f>
        <v>0</v>
      </c>
      <c r="AH67" s="20">
        <f>IFERROR(IF(AH26&lt;Assumptions!$H$57,-(Assumptions!$D$69*Revenue!AH21*(AH62/Assumptions!$E$57)),-(Assumptions!$E$69*Revenue!AH21*(AH62/Assumptions!$E$57))),0)</f>
        <v>0</v>
      </c>
      <c r="AI67" s="20">
        <f>IFERROR(IF(AI26&lt;Assumptions!$H$57,-(Assumptions!$D$69*Revenue!AI21*(AI62/Assumptions!$E$57)),-(Assumptions!$E$69*Revenue!AI21*(AI62/Assumptions!$E$57))),0)</f>
        <v>0</v>
      </c>
      <c r="AJ67" s="20">
        <f>IFERROR(IF(AJ26&lt;Assumptions!$H$57,-(Assumptions!$D$69*Revenue!AJ21*(AJ62/Assumptions!$E$57)),-(Assumptions!$E$69*Revenue!AJ21*(AJ62/Assumptions!$E$57))),0)</f>
        <v>0</v>
      </c>
      <c r="AK67" s="20">
        <f>IFERROR(IF(AK26&lt;Assumptions!$H$57,-(Assumptions!$D$69*Revenue!AK21*(AK62/Assumptions!$E$57)),-(Assumptions!$E$69*Revenue!AK21*(AK62/Assumptions!$E$57))),0)</f>
        <v>0</v>
      </c>
      <c r="AL67" s="20">
        <f>IFERROR(IF(AL26&lt;Assumptions!$H$57,-(Assumptions!$D$69*Revenue!AL21*(AL62/Assumptions!$E$57)),-(Assumptions!$E$69*Revenue!AL21*(AL62/Assumptions!$E$57))),0)</f>
        <v>0</v>
      </c>
      <c r="AM67" s="20">
        <f>IFERROR(IF(AM26&lt;Assumptions!$H$57,-(Assumptions!$D$69*Revenue!AM21*(AM62/Assumptions!$E$57)),-(Assumptions!$E$69*Revenue!AM21*(AM62/Assumptions!$E$57))),0)</f>
        <v>0</v>
      </c>
      <c r="AN67" s="20">
        <f>IFERROR(IF(AN26&lt;Assumptions!$H$57,-(Assumptions!$D$69*Revenue!AN21*(AN62/Assumptions!$E$57)),-(Assumptions!$E$69*Revenue!AN21*(AN62/Assumptions!$E$57))),0)</f>
        <v>0</v>
      </c>
      <c r="AO67" s="20">
        <f>IFERROR(IF(AO26&lt;Assumptions!$H$57,-(Assumptions!$D$69*Revenue!AO21*(AO62/Assumptions!$E$57)),-(Assumptions!$E$69*Revenue!AO21*(AO62/Assumptions!$E$57))),0)</f>
        <v>0</v>
      </c>
      <c r="AP67" s="20">
        <f>IFERROR(IF(AP26&lt;Assumptions!$H$57,-(Assumptions!$D$69*Revenue!AP21*(AP62/Assumptions!$E$57)),-(Assumptions!$E$69*Revenue!AP21*(AP62/Assumptions!$E$57))),0)</f>
        <v>0</v>
      </c>
      <c r="AQ67" s="20">
        <f>IFERROR(IF(AQ26&lt;Assumptions!$H$57,-(Assumptions!$D$69*Revenue!AQ21*(AQ62/Assumptions!$E$57)),-(Assumptions!$E$69*Revenue!AQ21*(AQ62/Assumptions!$E$57))),0)</f>
        <v>0</v>
      </c>
      <c r="AR67" s="20">
        <f>IFERROR(IF(AR26&lt;Assumptions!$H$57,-(Assumptions!$D$69*Revenue!AR21*(AR62/Assumptions!$E$57)),-(Assumptions!$E$69*Revenue!AR21*(AR62/Assumptions!$E$57))),0)</f>
        <v>0</v>
      </c>
      <c r="AS67" s="20">
        <f>IFERROR(IF(AS26&lt;Assumptions!$H$57,-(Assumptions!$D$69*Revenue!AS21*(AS62/Assumptions!$E$57)),-(Assumptions!$E$69*Revenue!AS21*(AS62/Assumptions!$E$57))),0)</f>
        <v>0</v>
      </c>
      <c r="AT67" s="20">
        <f>IFERROR(IF(AT26&lt;Assumptions!$H$57,-(Assumptions!$D$69*Revenue!AT21*(AT62/Assumptions!$E$57)),-(Assumptions!$E$69*Revenue!AT21*(AT62/Assumptions!$E$57))),0)</f>
        <v>0</v>
      </c>
      <c r="AU67" s="20">
        <f>IFERROR(IF(AU26&lt;Assumptions!$H$57,-(Assumptions!$D$69*Revenue!AU21*(AU62/Assumptions!$E$57)),-(Assumptions!$E$69*Revenue!AU21*(AU62/Assumptions!$E$57))),0)</f>
        <v>0</v>
      </c>
      <c r="AV67" s="20">
        <f>IFERROR(IF(AV26&lt;Assumptions!$H$57,-(Assumptions!$D$69*Revenue!AV21*(AV62/Assumptions!$E$57)),-(Assumptions!$E$69*Revenue!AV21*(AV62/Assumptions!$E$57))),0)</f>
        <v>0</v>
      </c>
      <c r="AW67" s="20">
        <f>IFERROR(IF(AW26&lt;Assumptions!$H$57,-(Assumptions!$D$69*Revenue!AW21*(AW62/Assumptions!$E$57)),-(Assumptions!$E$69*Revenue!AW21*(AW62/Assumptions!$E$57))),0)</f>
        <v>0</v>
      </c>
      <c r="AX67" s="20">
        <f>IFERROR(IF(AX26&lt;Assumptions!$H$57,-(Assumptions!$D$69*Revenue!AX21*(AX62/Assumptions!$E$57)),-(Assumptions!$E$69*Revenue!AX21*(AX62/Assumptions!$E$57))),0)</f>
        <v>0</v>
      </c>
      <c r="AY67" s="20">
        <f>IFERROR(IF(AY26&lt;Assumptions!$H$57,-(Assumptions!$D$69*Revenue!AY21*(AY62/Assumptions!$E$57)),-(Assumptions!$E$69*Revenue!AY21*(AY62/Assumptions!$E$57))),0)</f>
        <v>0</v>
      </c>
      <c r="AZ67" s="20">
        <f>IFERROR(IF(AZ26&lt;Assumptions!$H$57,-(Assumptions!$D$69*Revenue!AZ21*(AZ62/Assumptions!$E$57)),-(Assumptions!$E$69*Revenue!AZ21*(AZ62/Assumptions!$E$57))),0)</f>
        <v>0</v>
      </c>
      <c r="BA67" s="20">
        <f>IFERROR(IF(BA26&lt;Assumptions!$H$57,-(Assumptions!$D$69*Revenue!BA21*(BA62/Assumptions!$E$57)),-(Assumptions!$E$69*Revenue!BA21*(BA62/Assumptions!$E$57))),0)</f>
        <v>0</v>
      </c>
      <c r="BB67" s="20">
        <f>IFERROR(IF(BB26&lt;Assumptions!$H$57,-(Assumptions!$D$69*Revenue!BB21*(BB62/Assumptions!$E$57)),-(Assumptions!$E$69*Revenue!BB21*(BB62/Assumptions!$E$57))),0)</f>
        <v>0</v>
      </c>
      <c r="BC67" s="20">
        <f>IFERROR(IF(BC26&lt;Assumptions!$H$57,-(Assumptions!$D$69*Revenue!BC21*(BC62/Assumptions!$E$57)),-(Assumptions!$E$69*Revenue!BC21*(BC62/Assumptions!$E$57))),0)</f>
        <v>0</v>
      </c>
      <c r="BD67" s="20">
        <f>IFERROR(IF(BD26&lt;Assumptions!$H$57,-(Assumptions!$D$69*Revenue!BD21*(BD62/Assumptions!$E$57)),-(Assumptions!$E$69*Revenue!BD21*(BD62/Assumptions!$E$57))),0)</f>
        <v>0</v>
      </c>
      <c r="BE67" s="20">
        <f>IFERROR(IF(BE26&lt;Assumptions!$H$57,-(Assumptions!$D$69*Revenue!BE21*(BE62/Assumptions!$E$57)),-(Assumptions!$E$69*Revenue!BE21*(BE62/Assumptions!$E$57))),0)</f>
        <v>0</v>
      </c>
      <c r="BF67" s="20">
        <f>IFERROR(IF(BF26&lt;Assumptions!$H$57,-(Assumptions!$D$69*Revenue!BF21*(BF62/Assumptions!$E$57)),-(Assumptions!$E$69*Revenue!BF21*(BF62/Assumptions!$E$57))),0)</f>
        <v>0</v>
      </c>
      <c r="BG67" s="20">
        <f>IFERROR(IF(BG26&lt;Assumptions!$H$57,-(Assumptions!$D$69*Revenue!BG21*(BG62/Assumptions!$E$57)),-(Assumptions!$E$69*Revenue!BG21*(BG62/Assumptions!$E$57))),0)</f>
        <v>0</v>
      </c>
      <c r="BH67" s="20">
        <f>IFERROR(IF(BH26&lt;Assumptions!$H$57,-(Assumptions!$D$69*Revenue!BH21*(BH62/Assumptions!$E$57)),-(Assumptions!$E$69*Revenue!BH21*(BH62/Assumptions!$E$57))),0)</f>
        <v>0</v>
      </c>
      <c r="BI67" s="20">
        <f>IFERROR(IF(BI26&lt;Assumptions!$H$57,-(Assumptions!$D$69*Revenue!BI21*(BI62/Assumptions!$E$57)),-(Assumptions!$E$69*Revenue!BI21*(BI62/Assumptions!$E$57))),0)</f>
        <v>0</v>
      </c>
      <c r="BJ67" s="20">
        <f>IFERROR(IF(BJ26&lt;Assumptions!$H$57,-(Assumptions!$D$69*Revenue!BJ21*(BJ62/Assumptions!$E$57)),-(Assumptions!$E$69*Revenue!BJ21*(BJ62/Assumptions!$E$57))),0)</f>
        <v>0</v>
      </c>
      <c r="BK67" s="20">
        <f>IFERROR(IF(BK26&lt;Assumptions!$H$57,-(Assumptions!$D$69*Revenue!BK21*(BK62/Assumptions!$E$57)),-(Assumptions!$E$69*Revenue!BK21*(BK62/Assumptions!$E$57))),0)</f>
        <v>0</v>
      </c>
      <c r="BL67" s="20">
        <f>IFERROR(IF(BL26&lt;Assumptions!$H$57,-(Assumptions!$D$69*Revenue!BL21*(BL62/Assumptions!$E$57)),-(Assumptions!$E$69*Revenue!BL21*(BL62/Assumptions!$E$57))),0)</f>
        <v>0</v>
      </c>
      <c r="BM67" s="20">
        <f>IFERROR(IF(BM26&lt;Assumptions!$H$57,-(Assumptions!$D$69*Revenue!BM21*(BM62/Assumptions!$E$57)),-(Assumptions!$E$69*Revenue!BM21*(BM62/Assumptions!$E$57))),0)</f>
        <v>0</v>
      </c>
      <c r="BN67" s="20">
        <f>IFERROR(IF(BN26&lt;Assumptions!$H$57,-(Assumptions!$D$69*Revenue!BN21*(BN62/Assumptions!$E$57)),-(Assumptions!$E$69*Revenue!BN21*(BN62/Assumptions!$E$57))),0)</f>
        <v>0</v>
      </c>
      <c r="BO67" s="20">
        <f>IFERROR(IF(BO26&lt;Assumptions!$H$57,-(Assumptions!$D$69*Revenue!BO21*(BO62/Assumptions!$E$57)),-(Assumptions!$E$69*Revenue!BO21*(BO62/Assumptions!$E$57))),0)</f>
        <v>0</v>
      </c>
      <c r="BP67" s="20">
        <f>IFERROR(IF(BP26&lt;Assumptions!$H$57,-(Assumptions!$D$69*Revenue!BP21*(BP62/Assumptions!$E$57)),-(Assumptions!$E$69*Revenue!BP21*(BP62/Assumptions!$E$57))),0)</f>
        <v>0</v>
      </c>
      <c r="BQ67" s="20">
        <f>IFERROR(IF(BQ26&lt;Assumptions!$H$57,-(Assumptions!$D$69*Revenue!BQ21*(BQ62/Assumptions!$E$57)),-(Assumptions!$E$69*Revenue!BQ21*(BQ62/Assumptions!$E$57))),0)</f>
        <v>0</v>
      </c>
      <c r="BR67" s="20">
        <f>IFERROR(IF(BR26&lt;Assumptions!$H$57,-(Assumptions!$D$69*Revenue!BR21*(BR62/Assumptions!$E$57)),-(Assumptions!$E$69*Revenue!BR21*(BR62/Assumptions!$E$57))),0)</f>
        <v>0</v>
      </c>
      <c r="BS67" s="20">
        <f>IFERROR(IF(BS26&lt;Assumptions!$H$57,-(Assumptions!$D$69*Revenue!BS21*(BS62/Assumptions!$E$57)),-(Assumptions!$E$69*Revenue!BS21*(BS62/Assumptions!$E$57))),0)</f>
        <v>0</v>
      </c>
      <c r="BT67" s="20">
        <f>IFERROR(IF(BT26&lt;Assumptions!$H$57,-(Assumptions!$D$69*Revenue!BT21*(BT62/Assumptions!$E$57)),-(Assumptions!$E$69*Revenue!BT21*(BT62/Assumptions!$E$57))),0)</f>
        <v>0</v>
      </c>
      <c r="BU67" s="20">
        <f>IFERROR(IF(BU26&lt;Assumptions!$H$57,-(Assumptions!$D$69*Revenue!BU21*(BU62/Assumptions!$E$57)),-(Assumptions!$E$69*Revenue!BU21*(BU62/Assumptions!$E$57))),0)</f>
        <v>0</v>
      </c>
      <c r="BV67" s="20">
        <f>IFERROR(IF(BV26&lt;Assumptions!$H$57,-(Assumptions!$D$69*Revenue!BV21*(BV62/Assumptions!$E$57)),-(Assumptions!$E$69*Revenue!BV21*(BV62/Assumptions!$E$57))),0)</f>
        <v>0</v>
      </c>
      <c r="BW67" s="20">
        <f>IFERROR(IF(BW26&lt;Assumptions!$H$57,-(Assumptions!$D$69*Revenue!BW21*(BW62/Assumptions!$E$57)),-(Assumptions!$E$69*Revenue!BW21*(BW62/Assumptions!$E$57))),0)</f>
        <v>0</v>
      </c>
      <c r="BX67" s="20">
        <f>IFERROR(IF(BX26&lt;Assumptions!$H$57,-(Assumptions!$D$69*Revenue!BX21*(BX62/Assumptions!$E$57)),-(Assumptions!$E$69*Revenue!BX21*(BX62/Assumptions!$E$57))),0)</f>
        <v>0</v>
      </c>
      <c r="BY67" s="20">
        <f>IFERROR(IF(BY26&lt;Assumptions!$H$57,-(Assumptions!$D$69*Revenue!BY21*(BY62/Assumptions!$E$57)),-(Assumptions!$E$69*Revenue!BY21*(BY62/Assumptions!$E$57))),0)</f>
        <v>0</v>
      </c>
      <c r="BZ67" s="20">
        <f>IFERROR(IF(BZ26&lt;Assumptions!$H$57,-(Assumptions!$D$69*Revenue!BZ21*(BZ62/Assumptions!$E$57)),-(Assumptions!$E$69*Revenue!BZ21*(BZ62/Assumptions!$E$57))),0)</f>
        <v>0</v>
      </c>
      <c r="CA67" s="20">
        <f>IFERROR(IF(CA26&lt;Assumptions!$H$57,-(Assumptions!$D$69*Revenue!CA21*(CA62/Assumptions!$E$57)),-(Assumptions!$E$69*Revenue!CA21*(CA62/Assumptions!$E$57))),0)</f>
        <v>0</v>
      </c>
      <c r="CB67" s="20">
        <f>IFERROR(IF(CB26&lt;Assumptions!$H$57,-(Assumptions!$D$69*Revenue!CB21*(CB62/Assumptions!$E$57)),-(Assumptions!$E$69*Revenue!CB21*(CB62/Assumptions!$E$57))),0)</f>
        <v>0</v>
      </c>
      <c r="CC67" s="20">
        <f>IFERROR(IF(CC26&lt;Assumptions!$H$57,-(Assumptions!$D$69*Revenue!CC21*(CC62/Assumptions!$E$57)),-(Assumptions!$E$69*Revenue!CC21*(CC62/Assumptions!$E$57))),0)</f>
        <v>0</v>
      </c>
      <c r="CD67" s="20">
        <f>IFERROR(IF(CD26&lt;Assumptions!$H$57,-(Assumptions!$D$69*Revenue!CD21*(CD62/Assumptions!$E$57)),-(Assumptions!$E$69*Revenue!CD21*(CD62/Assumptions!$E$57))),0)</f>
        <v>0</v>
      </c>
      <c r="CE67" s="20">
        <f>IFERROR(IF(CE26&lt;Assumptions!$H$57,-(Assumptions!$D$69*Revenue!CE21*(CE62/Assumptions!$E$57)),-(Assumptions!$E$69*Revenue!CE21*(CE62/Assumptions!$E$57))),0)</f>
        <v>0</v>
      </c>
      <c r="CF67" s="20">
        <f>IFERROR(IF(CF26&lt;Assumptions!$H$57,-(Assumptions!$D$69*Revenue!CF21*(CF62/Assumptions!$E$57)),-(Assumptions!$E$69*Revenue!CF21*(CF62/Assumptions!$E$57))),0)</f>
        <v>0</v>
      </c>
      <c r="CG67" s="20">
        <f>IFERROR(IF(CG26&lt;Assumptions!$H$57,-(Assumptions!$D$69*Revenue!CG21*(CG62/Assumptions!$E$57)),-(Assumptions!$E$69*Revenue!CG21*(CG62/Assumptions!$E$57))),0)</f>
        <v>0</v>
      </c>
      <c r="CH67" s="20">
        <f>IFERROR(IF(CH26&lt;Assumptions!$H$57,-(Assumptions!$D$69*Revenue!CH21*(CH62/Assumptions!$E$57)),-(Assumptions!$E$69*Revenue!CH21*(CH62/Assumptions!$E$57))),0)</f>
        <v>0</v>
      </c>
      <c r="CI67" s="20">
        <f>IFERROR(IF(CI26&lt;Assumptions!$H$57,-(Assumptions!$D$69*Revenue!CI21*(CI62/Assumptions!$E$57)),-(Assumptions!$E$69*Revenue!CI21*(CI62/Assumptions!$E$57))),0)</f>
        <v>0</v>
      </c>
      <c r="CJ67" s="20">
        <f>IFERROR(IF(CJ26&lt;Assumptions!$H$57,-(Assumptions!$D$69*Revenue!CJ21*(CJ62/Assumptions!$E$57)),-(Assumptions!$E$69*Revenue!CJ21*(CJ62/Assumptions!$E$57))),0)</f>
        <v>0</v>
      </c>
      <c r="CK67" s="20">
        <f>IFERROR(IF(CK26&lt;Assumptions!$H$57,-(Assumptions!$D$69*Revenue!CK21*(CK62/Assumptions!$E$57)),-(Assumptions!$E$69*Revenue!CK21*(CK62/Assumptions!$E$57))),0)</f>
        <v>0</v>
      </c>
      <c r="CL67" s="20">
        <f>IFERROR(IF(CL26&lt;Assumptions!$H$57,-(Assumptions!$D$69*Revenue!CL21*(CL62/Assumptions!$E$57)),-(Assumptions!$E$69*Revenue!CL21*(CL62/Assumptions!$E$57))),0)</f>
        <v>0</v>
      </c>
      <c r="CM67" s="20">
        <f>IFERROR(IF(CM26&lt;Assumptions!$H$57,-(Assumptions!$D$69*Revenue!CM21*(CM62/Assumptions!$E$57)),-(Assumptions!$E$69*Revenue!CM21*(CM62/Assumptions!$E$57))),0)</f>
        <v>0</v>
      </c>
      <c r="CN67" s="20">
        <f>IFERROR(IF(CN26&lt;Assumptions!$H$57,-(Assumptions!$D$69*Revenue!CN21*(CN62/Assumptions!$E$57)),-(Assumptions!$E$69*Revenue!CN21*(CN62/Assumptions!$E$57))),0)</f>
        <v>0</v>
      </c>
      <c r="CO67" s="20">
        <f>IFERROR(IF(CO26&lt;Assumptions!$H$57,-(Assumptions!$D$69*Revenue!CO21*(CO62/Assumptions!$E$57)),-(Assumptions!$E$69*Revenue!CO21*(CO62/Assumptions!$E$57))),0)</f>
        <v>0</v>
      </c>
      <c r="CP67" s="20">
        <f>IFERROR(IF(CP26&lt;Assumptions!$H$57,-(Assumptions!$D$69*Revenue!CP21*(CP62/Assumptions!$E$57)),-(Assumptions!$E$69*Revenue!CP21*(CP62/Assumptions!$E$57))),0)</f>
        <v>0</v>
      </c>
      <c r="CQ67" s="20">
        <f>IFERROR(IF(CQ26&lt;Assumptions!$H$57,-(Assumptions!$D$69*Revenue!CQ21*(CQ62/Assumptions!$E$57)),-(Assumptions!$E$69*Revenue!CQ21*(CQ62/Assumptions!$E$57))),0)</f>
        <v>0</v>
      </c>
      <c r="CR67" s="20">
        <f>IFERROR(IF(CR26&lt;Assumptions!$H$57,-(Assumptions!$D$69*Revenue!CR21*(CR62/Assumptions!$E$57)),-(Assumptions!$E$69*Revenue!CR21*(CR62/Assumptions!$E$57))),0)</f>
        <v>0</v>
      </c>
      <c r="CS67" s="20">
        <f>IFERROR(IF(CS26&lt;Assumptions!$H$57,-(Assumptions!$D$69*Revenue!CS21*(CS62/Assumptions!$E$57)),-(Assumptions!$E$69*Revenue!CS21*(CS62/Assumptions!$E$57))),0)</f>
        <v>0</v>
      </c>
      <c r="CT67" s="20">
        <f>IFERROR(IF(CT26&lt;Assumptions!$H$57,-(Assumptions!$D$69*Revenue!CT21*(CT62/Assumptions!$E$57)),-(Assumptions!$E$69*Revenue!CT21*(CT62/Assumptions!$E$57))),0)</f>
        <v>0</v>
      </c>
      <c r="CU67" s="20">
        <f>IFERROR(IF(CU26&lt;Assumptions!$H$57,-(Assumptions!$D$69*Revenue!CU21*(CU62/Assumptions!$E$57)),-(Assumptions!$E$69*Revenue!CU21*(CU62/Assumptions!$E$57))),0)</f>
        <v>0</v>
      </c>
      <c r="CV67" s="20">
        <f>IFERROR(IF(CV26&lt;Assumptions!$H$57,-(Assumptions!$D$69*Revenue!CV21*(CV62/Assumptions!$E$57)),-(Assumptions!$E$69*Revenue!CV21*(CV62/Assumptions!$E$57))),0)</f>
        <v>0</v>
      </c>
      <c r="CW67" s="20">
        <f>IFERROR(IF(CW26&lt;Assumptions!$H$57,-(Assumptions!$D$69*Revenue!CW21*(CW62/Assumptions!$E$57)),-(Assumptions!$E$69*Revenue!CW21*(CW62/Assumptions!$E$57))),0)</f>
        <v>0</v>
      </c>
      <c r="CX67" s="20">
        <f>IFERROR(IF(CX26&lt;Assumptions!$H$57,-(Assumptions!$D$69*Revenue!CX21*(CX62/Assumptions!$E$57)),-(Assumptions!$E$69*Revenue!CX21*(CX62/Assumptions!$E$57))),0)</f>
        <v>0</v>
      </c>
      <c r="CY67" s="20">
        <f>IFERROR(IF(CY26&lt;Assumptions!$H$57,-(Assumptions!$D$69*Revenue!CY21*(CY62/Assumptions!$E$57)),-(Assumptions!$E$69*Revenue!CY21*(CY62/Assumptions!$E$57))),0)</f>
        <v>0</v>
      </c>
      <c r="CZ67" s="20">
        <f>IFERROR(IF(CZ26&lt;Assumptions!$H$57,-(Assumptions!$D$69*Revenue!CZ21*(CZ62/Assumptions!$E$57)),-(Assumptions!$E$69*Revenue!CZ21*(CZ62/Assumptions!$E$57))),0)</f>
        <v>0</v>
      </c>
      <c r="DA67" s="20">
        <f>IFERROR(IF(DA26&lt;Assumptions!$H$57,-(Assumptions!$D$69*Revenue!DA21*(DA62/Assumptions!$E$57)),-(Assumptions!$E$69*Revenue!DA21*(DA62/Assumptions!$E$57))),0)</f>
        <v>0</v>
      </c>
      <c r="DB67" s="20">
        <f>IFERROR(IF(DB26&lt;Assumptions!$H$57,-(Assumptions!$D$69*Revenue!DB21*(DB62/Assumptions!$E$57)),-(Assumptions!$E$69*Revenue!DB21*(DB62/Assumptions!$E$57))),0)</f>
        <v>0</v>
      </c>
      <c r="DC67" s="20">
        <f>IFERROR(IF(DC26&lt;Assumptions!$H$57,-(Assumptions!$D$69*Revenue!DC21*(DC62/Assumptions!$E$57)),-(Assumptions!$E$69*Revenue!DC21*(DC62/Assumptions!$E$57))),0)</f>
        <v>0</v>
      </c>
      <c r="DD67" s="20">
        <f>IFERROR(IF(DD26&lt;Assumptions!$H$57,-(Assumptions!$D$69*Revenue!DD21*(DD62/Assumptions!$E$57)),-(Assumptions!$E$69*Revenue!DD21*(DD62/Assumptions!$E$57))),0)</f>
        <v>0</v>
      </c>
      <c r="DE67" s="20">
        <f>IFERROR(IF(DE26&lt;Assumptions!$H$57,-(Assumptions!$D$69*Revenue!DE21*(DE62/Assumptions!$E$57)),-(Assumptions!$E$69*Revenue!DE21*(DE62/Assumptions!$E$57))),0)</f>
        <v>0</v>
      </c>
      <c r="DF67" s="20">
        <f>IFERROR(IF(DF26&lt;Assumptions!$H$57,-(Assumptions!$D$69*Revenue!DF21*(DF62/Assumptions!$E$57)),-(Assumptions!$E$69*Revenue!DF21*(DF62/Assumptions!$E$57))),0)</f>
        <v>0</v>
      </c>
      <c r="DG67" s="20">
        <f>IFERROR(IF(DG26&lt;Assumptions!$H$57,-(Assumptions!$D$69*Revenue!DG21*(DG62/Assumptions!$E$57)),-(Assumptions!$E$69*Revenue!DG21*(DG62/Assumptions!$E$57))),0)</f>
        <v>0</v>
      </c>
      <c r="DH67" s="20">
        <f>IFERROR(IF(DH26&lt;Assumptions!$H$57,-(Assumptions!$D$69*Revenue!DH21*(DH62/Assumptions!$E$57)),-(Assumptions!$E$69*Revenue!DH21*(DH62/Assumptions!$E$57))),0)</f>
        <v>0</v>
      </c>
      <c r="DI67" s="20">
        <f>IFERROR(IF(DI26&lt;Assumptions!$H$57,-(Assumptions!$D$69*Revenue!DI21*(DI62/Assumptions!$E$57)),-(Assumptions!$E$69*Revenue!DI21*(DI62/Assumptions!$E$57))),0)</f>
        <v>0</v>
      </c>
      <c r="DJ67" s="20">
        <f>IFERROR(IF(DJ26&lt;Assumptions!$H$57,-(Assumptions!$D$69*Revenue!DJ21*(DJ62/Assumptions!$E$57)),-(Assumptions!$E$69*Revenue!DJ21*(DJ62/Assumptions!$E$57))),0)</f>
        <v>0</v>
      </c>
      <c r="DK67" s="20">
        <f>IFERROR(IF(DK26&lt;Assumptions!$H$57,-(Assumptions!$D$69*Revenue!DK21*(DK62/Assumptions!$E$57)),-(Assumptions!$E$69*Revenue!DK21*(DK62/Assumptions!$E$57))),0)</f>
        <v>0</v>
      </c>
      <c r="DL67" s="20">
        <f>IFERROR(IF(DL26&lt;Assumptions!$H$57,-(Assumptions!$D$69*Revenue!DL21*(DL62/Assumptions!$E$57)),-(Assumptions!$E$69*Revenue!DL21*(DL62/Assumptions!$E$57))),0)</f>
        <v>0</v>
      </c>
      <c r="DM67" s="20">
        <f>IFERROR(IF(DM26&lt;Assumptions!$H$57,-(Assumptions!$D$69*Revenue!DM21*(DM62/Assumptions!$E$57)),-(Assumptions!$E$69*Revenue!DM21*(DM62/Assumptions!$E$57))),0)</f>
        <v>0</v>
      </c>
      <c r="DN67" s="20">
        <f>IFERROR(IF(DN26&lt;Assumptions!$H$57,-(Assumptions!$D$69*Revenue!DN21*(DN62/Assumptions!$E$57)),-(Assumptions!$E$69*Revenue!DN21*(DN62/Assumptions!$E$57))),0)</f>
        <v>0</v>
      </c>
      <c r="DO67" s="20">
        <f>IFERROR(IF(DO26&lt;Assumptions!$H$57,-(Assumptions!$D$69*Revenue!DO21*(DO62/Assumptions!$E$57)),-(Assumptions!$E$69*Revenue!DO21*(DO62/Assumptions!$E$57))),0)</f>
        <v>0</v>
      </c>
      <c r="DP67" s="20">
        <f>IFERROR(IF(DP26&lt;Assumptions!$H$57,-(Assumptions!$D$69*Revenue!DP21*(DP62/Assumptions!$E$57)),-(Assumptions!$E$69*Revenue!DP21*(DP62/Assumptions!$E$57))),0)</f>
        <v>0</v>
      </c>
      <c r="DQ67" s="20">
        <f>IFERROR(IF(DQ26&lt;Assumptions!$H$57,-(Assumptions!$D$69*Revenue!DQ21*(DQ62/Assumptions!$E$57)),-(Assumptions!$E$69*Revenue!DQ21*(DQ62/Assumptions!$E$57))),0)</f>
        <v>0</v>
      </c>
      <c r="DR67" s="20">
        <f>IFERROR(IF(DR26&lt;Assumptions!$H$57,-(Assumptions!$D$69*Revenue!DR21*(DR62/Assumptions!$E$57)),-(Assumptions!$E$69*Revenue!DR21*(DR62/Assumptions!$E$57))),0)</f>
        <v>0</v>
      </c>
      <c r="DS67" s="20">
        <f>IFERROR(IF(DS26&lt;Assumptions!$H$57,-(Assumptions!$D$69*Revenue!DS21*(DS62/Assumptions!$E$57)),-(Assumptions!$E$69*Revenue!DS21*(DS62/Assumptions!$E$57))),0)</f>
        <v>0</v>
      </c>
      <c r="DT67" s="20">
        <f>IFERROR(IF(DT26&lt;Assumptions!$H$57,-(Assumptions!$D$69*Revenue!DT21*(DT62/Assumptions!$E$57)),-(Assumptions!$E$69*Revenue!DT21*(DT62/Assumptions!$E$57))),0)</f>
        <v>0</v>
      </c>
      <c r="DU67" s="20">
        <f>IFERROR(IF(DU26&lt;Assumptions!$H$57,-(Assumptions!$D$69*Revenue!DU21*(DU62/Assumptions!$E$57)),-(Assumptions!$E$69*Revenue!DU21*(DU62/Assumptions!$E$57))),0)</f>
        <v>0</v>
      </c>
      <c r="DV67" s="20">
        <f>IFERROR(IF(DV26&lt;Assumptions!$H$57,-(Assumptions!$D$69*Revenue!DV21*(DV62/Assumptions!$E$57)),-(Assumptions!$E$69*Revenue!DV21*(DV62/Assumptions!$E$57))),0)</f>
        <v>0</v>
      </c>
    </row>
    <row r="68" spans="1:126">
      <c r="A68" s="3"/>
      <c r="B68" s="3"/>
      <c r="C68" s="1" t="s">
        <v>12</v>
      </c>
      <c r="E68" s="1" t="s">
        <v>69</v>
      </c>
      <c r="F68" s="20">
        <f>IFERROR(IF(F35&lt;Assumptions!$H$58,-(Assumptions!$D$69*Revenue!F30*(F63/Assumptions!$E$58)),-(Assumptions!$E$69*Revenue!F30*(F63/Assumptions!$E$58))),0)</f>
        <v>0</v>
      </c>
      <c r="G68" s="20">
        <f>IFERROR(IF(G35&lt;Assumptions!$H$58,-(Assumptions!$D$69*Revenue!G30*(G63/Assumptions!$E$58)),-(Assumptions!$E$69*Revenue!G30*(G63/Assumptions!$E$58))),0)</f>
        <v>0</v>
      </c>
      <c r="H68" s="20">
        <f>IFERROR(IF(H35&lt;Assumptions!$H$58,-(Assumptions!$D$69*Revenue!H30*(H63/Assumptions!$E$58)),-(Assumptions!$E$69*Revenue!H30*(H63/Assumptions!$E$58))),0)</f>
        <v>0</v>
      </c>
      <c r="I68" s="20">
        <f>IFERROR(IF(I35&lt;Assumptions!$H$58,-(Assumptions!$D$69*Revenue!I30*(I63/Assumptions!$E$58)),-(Assumptions!$E$69*Revenue!I30*(I63/Assumptions!$E$58))),0)</f>
        <v>0</v>
      </c>
      <c r="J68" s="20">
        <f>IFERROR(IF(J35&lt;Assumptions!$H$58,-(Assumptions!$D$69*Revenue!J30*(J63/Assumptions!$E$58)),-(Assumptions!$E$69*Revenue!J30*(J63/Assumptions!$E$58))),0)</f>
        <v>0</v>
      </c>
      <c r="K68" s="20">
        <f>IFERROR(IF(K35&lt;Assumptions!$H$58,-(Assumptions!$D$69*Revenue!K30*(K63/Assumptions!$E$58)),-(Assumptions!$E$69*Revenue!K30*(K63/Assumptions!$E$58))),0)</f>
        <v>0</v>
      </c>
      <c r="L68" s="20">
        <f>IFERROR(IF(L35&lt;Assumptions!$H$58,-(Assumptions!$D$69*Revenue!L30*(L63/Assumptions!$E$58)),-(Assumptions!$E$69*Revenue!L30*(L63/Assumptions!$E$58))),0)</f>
        <v>0</v>
      </c>
      <c r="M68" s="20">
        <f>IFERROR(IF(M35&lt;Assumptions!$H$58,-(Assumptions!$D$69*Revenue!M30*(M63/Assumptions!$E$58)),-(Assumptions!$E$69*Revenue!M30*(M63/Assumptions!$E$58))),0)</f>
        <v>0</v>
      </c>
      <c r="N68" s="20">
        <f>IFERROR(IF(N35&lt;Assumptions!$H$58,-(Assumptions!$D$69*Revenue!N30*(N63/Assumptions!$E$58)),-(Assumptions!$E$69*Revenue!N30*(N63/Assumptions!$E$58))),0)</f>
        <v>0</v>
      </c>
      <c r="O68" s="20">
        <f>IFERROR(IF(O35&lt;Assumptions!$H$58,-(Assumptions!$D$69*Revenue!O30*(O63/Assumptions!$E$58)),-(Assumptions!$E$69*Revenue!O30*(O63/Assumptions!$E$58))),0)</f>
        <v>0</v>
      </c>
      <c r="P68" s="20">
        <f>IFERROR(IF(P35&lt;Assumptions!$H$58,-(Assumptions!$D$69*Revenue!P30*(P63/Assumptions!$E$58)),-(Assumptions!$E$69*Revenue!P30*(P63/Assumptions!$E$58))),0)</f>
        <v>0</v>
      </c>
      <c r="Q68" s="20">
        <f>IFERROR(IF(Q35&lt;Assumptions!$H$58,-(Assumptions!$D$69*Revenue!Q30*(Q63/Assumptions!$E$58)),-(Assumptions!$E$69*Revenue!Q30*(Q63/Assumptions!$E$58))),0)</f>
        <v>0</v>
      </c>
      <c r="R68" s="20">
        <f>IFERROR(IF(R35&lt;Assumptions!$H$58,-(Assumptions!$D$69*Revenue!R30*(R63/Assumptions!$E$58)),-(Assumptions!$E$69*Revenue!R30*(R63/Assumptions!$E$58))),0)</f>
        <v>0</v>
      </c>
      <c r="S68" s="20">
        <f>IFERROR(IF(S35&lt;Assumptions!$H$58,-(Assumptions!$D$69*Revenue!S30*(S63/Assumptions!$E$58)),-(Assumptions!$E$69*Revenue!S30*(S63/Assumptions!$E$58))),0)</f>
        <v>0</v>
      </c>
      <c r="T68" s="20">
        <f>IFERROR(IF(T35&lt;Assumptions!$H$58,-(Assumptions!$D$69*Revenue!T30*(T63/Assumptions!$E$58)),-(Assumptions!$E$69*Revenue!T30*(T63/Assumptions!$E$58))),0)</f>
        <v>0</v>
      </c>
      <c r="U68" s="20">
        <f>IFERROR(IF(U35&lt;Assumptions!$H$58,-(Assumptions!$D$69*Revenue!U30*(U63/Assumptions!$E$58)),-(Assumptions!$E$69*Revenue!U30*(U63/Assumptions!$E$58))),0)</f>
        <v>0</v>
      </c>
      <c r="V68" s="20">
        <f>IFERROR(IF(V35&lt;Assumptions!$H$58,-(Assumptions!$D$69*Revenue!V30*(V63/Assumptions!$E$58)),-(Assumptions!$E$69*Revenue!V30*(V63/Assumptions!$E$58))),0)</f>
        <v>0</v>
      </c>
      <c r="W68" s="20">
        <f>IFERROR(IF(W35&lt;Assumptions!$H$58,-(Assumptions!$D$69*Revenue!W30*(W63/Assumptions!$E$58)),-(Assumptions!$E$69*Revenue!W30*(W63/Assumptions!$E$58))),0)</f>
        <v>0</v>
      </c>
      <c r="X68" s="20">
        <f>IFERROR(IF(X35&lt;Assumptions!$H$58,-(Assumptions!$D$69*Revenue!X30*(X63/Assumptions!$E$58)),-(Assumptions!$E$69*Revenue!X30*(X63/Assumptions!$E$58))),0)</f>
        <v>0</v>
      </c>
      <c r="Y68" s="20">
        <f>IFERROR(IF(Y35&lt;Assumptions!$H$58,-(Assumptions!$D$69*Revenue!Y30*(Y63/Assumptions!$E$58)),-(Assumptions!$E$69*Revenue!Y30*(Y63/Assumptions!$E$58))),0)</f>
        <v>0</v>
      </c>
      <c r="Z68" s="20">
        <f>IFERROR(IF(Z35&lt;Assumptions!$H$58,-(Assumptions!$D$69*Revenue!Z30*(Z63/Assumptions!$E$58)),-(Assumptions!$E$69*Revenue!Z30*(Z63/Assumptions!$E$58))),0)</f>
        <v>0</v>
      </c>
      <c r="AA68" s="20">
        <f>IFERROR(IF(AA35&lt;Assumptions!$H$58,-(Assumptions!$D$69*Revenue!AA30*(AA63/Assumptions!$E$58)),-(Assumptions!$E$69*Revenue!AA30*(AA63/Assumptions!$E$58))),0)</f>
        <v>0</v>
      </c>
      <c r="AB68" s="20">
        <f>IFERROR(IF(AB35&lt;Assumptions!$H$58,-(Assumptions!$D$69*Revenue!AB30*(AB63/Assumptions!$E$58)),-(Assumptions!$E$69*Revenue!AB30*(AB63/Assumptions!$E$58))),0)</f>
        <v>0</v>
      </c>
      <c r="AC68" s="20">
        <f>IFERROR(IF(AC35&lt;Assumptions!$H$58,-(Assumptions!$D$69*Revenue!AC30*(AC63/Assumptions!$E$58)),-(Assumptions!$E$69*Revenue!AC30*(AC63/Assumptions!$E$58))),0)</f>
        <v>0</v>
      </c>
      <c r="AD68" s="20">
        <f>IFERROR(IF(AD35&lt;Assumptions!$H$58,-(Assumptions!$D$69*Revenue!AD30*(AD63/Assumptions!$E$58)),-(Assumptions!$E$69*Revenue!AD30*(AD63/Assumptions!$E$58))),0)</f>
        <v>0</v>
      </c>
      <c r="AE68" s="20">
        <f>IFERROR(IF(AE35&lt;Assumptions!$H$58,-(Assumptions!$D$69*Revenue!AE30*(AE63/Assumptions!$E$58)),-(Assumptions!$E$69*Revenue!AE30*(AE63/Assumptions!$E$58))),0)</f>
        <v>0</v>
      </c>
      <c r="AF68" s="20">
        <f>IFERROR(IF(AF35&lt;Assumptions!$H$58,-(Assumptions!$D$69*Revenue!AF30*(AF63/Assumptions!$E$58)),-(Assumptions!$E$69*Revenue!AF30*(AF63/Assumptions!$E$58))),0)</f>
        <v>0</v>
      </c>
      <c r="AG68" s="20">
        <f>IFERROR(IF(AG35&lt;Assumptions!$H$58,-(Assumptions!$D$69*Revenue!AG30*(AG63/Assumptions!$E$58)),-(Assumptions!$E$69*Revenue!AG30*(AG63/Assumptions!$E$58))),0)</f>
        <v>0</v>
      </c>
      <c r="AH68" s="20">
        <f>IFERROR(IF(AH35&lt;Assumptions!$H$58,-(Assumptions!$D$69*Revenue!AH30*(AH63/Assumptions!$E$58)),-(Assumptions!$E$69*Revenue!AH30*(AH63/Assumptions!$E$58))),0)</f>
        <v>0</v>
      </c>
      <c r="AI68" s="20">
        <f>IFERROR(IF(AI35&lt;Assumptions!$H$58,-(Assumptions!$D$69*Revenue!AI30*(AI63/Assumptions!$E$58)),-(Assumptions!$E$69*Revenue!AI30*(AI63/Assumptions!$E$58))),0)</f>
        <v>0</v>
      </c>
      <c r="AJ68" s="20">
        <f>IFERROR(IF(AJ35&lt;Assumptions!$H$58,-(Assumptions!$D$69*Revenue!AJ30*(AJ63/Assumptions!$E$58)),-(Assumptions!$E$69*Revenue!AJ30*(AJ63/Assumptions!$E$58))),0)</f>
        <v>0</v>
      </c>
      <c r="AK68" s="20">
        <f>IFERROR(IF(AK35&lt;Assumptions!$H$58,-(Assumptions!$D$69*Revenue!AK30*(AK63/Assumptions!$E$58)),-(Assumptions!$E$69*Revenue!AK30*(AK63/Assumptions!$E$58))),0)</f>
        <v>0</v>
      </c>
      <c r="AL68" s="20">
        <f>IFERROR(IF(AL35&lt;Assumptions!$H$58,-(Assumptions!$D$69*Revenue!AL30*(AL63/Assumptions!$E$58)),-(Assumptions!$E$69*Revenue!AL30*(AL63/Assumptions!$E$58))),0)</f>
        <v>0</v>
      </c>
      <c r="AM68" s="20">
        <f>IFERROR(IF(AM35&lt;Assumptions!$H$58,-(Assumptions!$D$69*Revenue!AM30*(AM63/Assumptions!$E$58)),-(Assumptions!$E$69*Revenue!AM30*(AM63/Assumptions!$E$58))),0)</f>
        <v>0</v>
      </c>
      <c r="AN68" s="20">
        <f>IFERROR(IF(AN35&lt;Assumptions!$H$58,-(Assumptions!$D$69*Revenue!AN30*(AN63/Assumptions!$E$58)),-(Assumptions!$E$69*Revenue!AN30*(AN63/Assumptions!$E$58))),0)</f>
        <v>0</v>
      </c>
      <c r="AO68" s="20">
        <f>IFERROR(IF(AO35&lt;Assumptions!$H$58,-(Assumptions!$D$69*Revenue!AO30*(AO63/Assumptions!$E$58)),-(Assumptions!$E$69*Revenue!AO30*(AO63/Assumptions!$E$58))),0)</f>
        <v>0</v>
      </c>
      <c r="AP68" s="20">
        <f>IFERROR(IF(AP35&lt;Assumptions!$H$58,-(Assumptions!$D$69*Revenue!AP30*(AP63/Assumptions!$E$58)),-(Assumptions!$E$69*Revenue!AP30*(AP63/Assumptions!$E$58))),0)</f>
        <v>0</v>
      </c>
      <c r="AQ68" s="20">
        <f>IFERROR(IF(AQ35&lt;Assumptions!$H$58,-(Assumptions!$D$69*Revenue!AQ30*(AQ63/Assumptions!$E$58)),-(Assumptions!$E$69*Revenue!AQ30*(AQ63/Assumptions!$E$58))),0)</f>
        <v>0</v>
      </c>
      <c r="AR68" s="20">
        <f>IFERROR(IF(AR35&lt;Assumptions!$H$58,-(Assumptions!$D$69*Revenue!AR30*(AR63/Assumptions!$E$58)),-(Assumptions!$E$69*Revenue!AR30*(AR63/Assumptions!$E$58))),0)</f>
        <v>0</v>
      </c>
      <c r="AS68" s="20">
        <f>IFERROR(IF(AS35&lt;Assumptions!$H$58,-(Assumptions!$D$69*Revenue!AS30*(AS63/Assumptions!$E$58)),-(Assumptions!$E$69*Revenue!AS30*(AS63/Assumptions!$E$58))),0)</f>
        <v>0</v>
      </c>
      <c r="AT68" s="20">
        <f>IFERROR(IF(AT35&lt;Assumptions!$H$58,-(Assumptions!$D$69*Revenue!AT30*(AT63/Assumptions!$E$58)),-(Assumptions!$E$69*Revenue!AT30*(AT63/Assumptions!$E$58))),0)</f>
        <v>0</v>
      </c>
      <c r="AU68" s="20">
        <f>IFERROR(IF(AU35&lt;Assumptions!$H$58,-(Assumptions!$D$69*Revenue!AU30*(AU63/Assumptions!$E$58)),-(Assumptions!$E$69*Revenue!AU30*(AU63/Assumptions!$E$58))),0)</f>
        <v>0</v>
      </c>
      <c r="AV68" s="20">
        <f>IFERROR(IF(AV35&lt;Assumptions!$H$58,-(Assumptions!$D$69*Revenue!AV30*(AV63/Assumptions!$E$58)),-(Assumptions!$E$69*Revenue!AV30*(AV63/Assumptions!$E$58))),0)</f>
        <v>0</v>
      </c>
      <c r="AW68" s="20">
        <f>IFERROR(IF(AW35&lt;Assumptions!$H$58,-(Assumptions!$D$69*Revenue!AW30*(AW63/Assumptions!$E$58)),-(Assumptions!$E$69*Revenue!AW30*(AW63/Assumptions!$E$58))),0)</f>
        <v>0</v>
      </c>
      <c r="AX68" s="20">
        <f>IFERROR(IF(AX35&lt;Assumptions!$H$58,-(Assumptions!$D$69*Revenue!AX30*(AX63/Assumptions!$E$58)),-(Assumptions!$E$69*Revenue!AX30*(AX63/Assumptions!$E$58))),0)</f>
        <v>0</v>
      </c>
      <c r="AY68" s="20">
        <f>IFERROR(IF(AY35&lt;Assumptions!$H$58,-(Assumptions!$D$69*Revenue!AY30*(AY63/Assumptions!$E$58)),-(Assumptions!$E$69*Revenue!AY30*(AY63/Assumptions!$E$58))),0)</f>
        <v>0</v>
      </c>
      <c r="AZ68" s="20">
        <f>IFERROR(IF(AZ35&lt;Assumptions!$H$58,-(Assumptions!$D$69*Revenue!AZ30*(AZ63/Assumptions!$E$58)),-(Assumptions!$E$69*Revenue!AZ30*(AZ63/Assumptions!$E$58))),0)</f>
        <v>0</v>
      </c>
      <c r="BA68" s="20">
        <f>IFERROR(IF(BA35&lt;Assumptions!$H$58,-(Assumptions!$D$69*Revenue!BA30*(BA63/Assumptions!$E$58)),-(Assumptions!$E$69*Revenue!BA30*(BA63/Assumptions!$E$58))),0)</f>
        <v>0</v>
      </c>
      <c r="BB68" s="20">
        <f>IFERROR(IF(BB35&lt;Assumptions!$H$58,-(Assumptions!$D$69*Revenue!BB30*(BB63/Assumptions!$E$58)),-(Assumptions!$E$69*Revenue!BB30*(BB63/Assumptions!$E$58))),0)</f>
        <v>0</v>
      </c>
      <c r="BC68" s="20">
        <f>IFERROR(IF(BC35&lt;Assumptions!$H$58,-(Assumptions!$D$69*Revenue!BC30*(BC63/Assumptions!$E$58)),-(Assumptions!$E$69*Revenue!BC30*(BC63/Assumptions!$E$58))),0)</f>
        <v>0</v>
      </c>
      <c r="BD68" s="20">
        <f>IFERROR(IF(BD35&lt;Assumptions!$H$58,-(Assumptions!$D$69*Revenue!BD30*(BD63/Assumptions!$E$58)),-(Assumptions!$E$69*Revenue!BD30*(BD63/Assumptions!$E$58))),0)</f>
        <v>0</v>
      </c>
      <c r="BE68" s="20">
        <f>IFERROR(IF(BE35&lt;Assumptions!$H$58,-(Assumptions!$D$69*Revenue!BE30*(BE63/Assumptions!$E$58)),-(Assumptions!$E$69*Revenue!BE30*(BE63/Assumptions!$E$58))),0)</f>
        <v>0</v>
      </c>
      <c r="BF68" s="20">
        <f>IFERROR(IF(BF35&lt;Assumptions!$H$58,-(Assumptions!$D$69*Revenue!BF30*(BF63/Assumptions!$E$58)),-(Assumptions!$E$69*Revenue!BF30*(BF63/Assumptions!$E$58))),0)</f>
        <v>0</v>
      </c>
      <c r="BG68" s="20">
        <f>IFERROR(IF(BG35&lt;Assumptions!$H$58,-(Assumptions!$D$69*Revenue!BG30*(BG63/Assumptions!$E$58)),-(Assumptions!$E$69*Revenue!BG30*(BG63/Assumptions!$E$58))),0)</f>
        <v>0</v>
      </c>
      <c r="BH68" s="20">
        <f>IFERROR(IF(BH35&lt;Assumptions!$H$58,-(Assumptions!$D$69*Revenue!BH30*(BH63/Assumptions!$E$58)),-(Assumptions!$E$69*Revenue!BH30*(BH63/Assumptions!$E$58))),0)</f>
        <v>0</v>
      </c>
      <c r="BI68" s="20">
        <f>IFERROR(IF(BI35&lt;Assumptions!$H$58,-(Assumptions!$D$69*Revenue!BI30*(BI63/Assumptions!$E$58)),-(Assumptions!$E$69*Revenue!BI30*(BI63/Assumptions!$E$58))),0)</f>
        <v>0</v>
      </c>
      <c r="BJ68" s="20">
        <f>IFERROR(IF(BJ35&lt;Assumptions!$H$58,-(Assumptions!$D$69*Revenue!BJ30*(BJ63/Assumptions!$E$58)),-(Assumptions!$E$69*Revenue!BJ30*(BJ63/Assumptions!$E$58))),0)</f>
        <v>0</v>
      </c>
      <c r="BK68" s="20">
        <f>IFERROR(IF(BK35&lt;Assumptions!$H$58,-(Assumptions!$D$69*Revenue!BK30*(BK63/Assumptions!$E$58)),-(Assumptions!$E$69*Revenue!BK30*(BK63/Assumptions!$E$58))),0)</f>
        <v>0</v>
      </c>
      <c r="BL68" s="20">
        <f>IFERROR(IF(BL35&lt;Assumptions!$H$58,-(Assumptions!$D$69*Revenue!BL30*(BL63/Assumptions!$E$58)),-(Assumptions!$E$69*Revenue!BL30*(BL63/Assumptions!$E$58))),0)</f>
        <v>0</v>
      </c>
      <c r="BM68" s="20">
        <f>IFERROR(IF(BM35&lt;Assumptions!$H$58,-(Assumptions!$D$69*Revenue!BM30*(BM63/Assumptions!$E$58)),-(Assumptions!$E$69*Revenue!BM30*(BM63/Assumptions!$E$58))),0)</f>
        <v>0</v>
      </c>
      <c r="BN68" s="20">
        <f>IFERROR(IF(BN35&lt;Assumptions!$H$58,-(Assumptions!$D$69*Revenue!BN30*(BN63/Assumptions!$E$58)),-(Assumptions!$E$69*Revenue!BN30*(BN63/Assumptions!$E$58))),0)</f>
        <v>0</v>
      </c>
      <c r="BO68" s="20">
        <f>IFERROR(IF(BO35&lt;Assumptions!$H$58,-(Assumptions!$D$69*Revenue!BO30*(BO63/Assumptions!$E$58)),-(Assumptions!$E$69*Revenue!BO30*(BO63/Assumptions!$E$58))),0)</f>
        <v>0</v>
      </c>
      <c r="BP68" s="20">
        <f>IFERROR(IF(BP35&lt;Assumptions!$H$58,-(Assumptions!$D$69*Revenue!BP30*(BP63/Assumptions!$E$58)),-(Assumptions!$E$69*Revenue!BP30*(BP63/Assumptions!$E$58))),0)</f>
        <v>0</v>
      </c>
      <c r="BQ68" s="20">
        <f>IFERROR(IF(BQ35&lt;Assumptions!$H$58,-(Assumptions!$D$69*Revenue!BQ30*(BQ63/Assumptions!$E$58)),-(Assumptions!$E$69*Revenue!BQ30*(BQ63/Assumptions!$E$58))),0)</f>
        <v>0</v>
      </c>
      <c r="BR68" s="20">
        <f>IFERROR(IF(BR35&lt;Assumptions!$H$58,-(Assumptions!$D$69*Revenue!BR30*(BR63/Assumptions!$E$58)),-(Assumptions!$E$69*Revenue!BR30*(BR63/Assumptions!$E$58))),0)</f>
        <v>0</v>
      </c>
      <c r="BS68" s="20">
        <f>IFERROR(IF(BS35&lt;Assumptions!$H$58,-(Assumptions!$D$69*Revenue!BS30*(BS63/Assumptions!$E$58)),-(Assumptions!$E$69*Revenue!BS30*(BS63/Assumptions!$E$58))),0)</f>
        <v>0</v>
      </c>
      <c r="BT68" s="20">
        <f>IFERROR(IF(BT35&lt;Assumptions!$H$58,-(Assumptions!$D$69*Revenue!BT30*(BT63/Assumptions!$E$58)),-(Assumptions!$E$69*Revenue!BT30*(BT63/Assumptions!$E$58))),0)</f>
        <v>0</v>
      </c>
      <c r="BU68" s="20">
        <f>IFERROR(IF(BU35&lt;Assumptions!$H$58,-(Assumptions!$D$69*Revenue!BU30*(BU63/Assumptions!$E$58)),-(Assumptions!$E$69*Revenue!BU30*(BU63/Assumptions!$E$58))),0)</f>
        <v>0</v>
      </c>
      <c r="BV68" s="20">
        <f>IFERROR(IF(BV35&lt;Assumptions!$H$58,-(Assumptions!$D$69*Revenue!BV30*(BV63/Assumptions!$E$58)),-(Assumptions!$E$69*Revenue!BV30*(BV63/Assumptions!$E$58))),0)</f>
        <v>0</v>
      </c>
      <c r="BW68" s="20">
        <f>IFERROR(IF(BW35&lt;Assumptions!$H$58,-(Assumptions!$D$69*Revenue!BW30*(BW63/Assumptions!$E$58)),-(Assumptions!$E$69*Revenue!BW30*(BW63/Assumptions!$E$58))),0)</f>
        <v>0</v>
      </c>
      <c r="BX68" s="20">
        <f>IFERROR(IF(BX35&lt;Assumptions!$H$58,-(Assumptions!$D$69*Revenue!BX30*(BX63/Assumptions!$E$58)),-(Assumptions!$E$69*Revenue!BX30*(BX63/Assumptions!$E$58))),0)</f>
        <v>0</v>
      </c>
      <c r="BY68" s="20">
        <f>IFERROR(IF(BY35&lt;Assumptions!$H$58,-(Assumptions!$D$69*Revenue!BY30*(BY63/Assumptions!$E$58)),-(Assumptions!$E$69*Revenue!BY30*(BY63/Assumptions!$E$58))),0)</f>
        <v>0</v>
      </c>
      <c r="BZ68" s="20">
        <f>IFERROR(IF(BZ35&lt;Assumptions!$H$58,-(Assumptions!$D$69*Revenue!BZ30*(BZ63/Assumptions!$E$58)),-(Assumptions!$E$69*Revenue!BZ30*(BZ63/Assumptions!$E$58))),0)</f>
        <v>0</v>
      </c>
      <c r="CA68" s="20">
        <f>IFERROR(IF(CA35&lt;Assumptions!$H$58,-(Assumptions!$D$69*Revenue!CA30*(CA63/Assumptions!$E$58)),-(Assumptions!$E$69*Revenue!CA30*(CA63/Assumptions!$E$58))),0)</f>
        <v>0</v>
      </c>
      <c r="CB68" s="20">
        <f>IFERROR(IF(CB35&lt;Assumptions!$H$58,-(Assumptions!$D$69*Revenue!CB30*(CB63/Assumptions!$E$58)),-(Assumptions!$E$69*Revenue!CB30*(CB63/Assumptions!$E$58))),0)</f>
        <v>0</v>
      </c>
      <c r="CC68" s="20">
        <f>IFERROR(IF(CC35&lt;Assumptions!$H$58,-(Assumptions!$D$69*Revenue!CC30*(CC63/Assumptions!$E$58)),-(Assumptions!$E$69*Revenue!CC30*(CC63/Assumptions!$E$58))),0)</f>
        <v>0</v>
      </c>
      <c r="CD68" s="20">
        <f>IFERROR(IF(CD35&lt;Assumptions!$H$58,-(Assumptions!$D$69*Revenue!CD30*(CD63/Assumptions!$E$58)),-(Assumptions!$E$69*Revenue!CD30*(CD63/Assumptions!$E$58))),0)</f>
        <v>0</v>
      </c>
      <c r="CE68" s="20">
        <f>IFERROR(IF(CE35&lt;Assumptions!$H$58,-(Assumptions!$D$69*Revenue!CE30*(CE63/Assumptions!$E$58)),-(Assumptions!$E$69*Revenue!CE30*(CE63/Assumptions!$E$58))),0)</f>
        <v>0</v>
      </c>
      <c r="CF68" s="20">
        <f>IFERROR(IF(CF35&lt;Assumptions!$H$58,-(Assumptions!$D$69*Revenue!CF30*(CF63/Assumptions!$E$58)),-(Assumptions!$E$69*Revenue!CF30*(CF63/Assumptions!$E$58))),0)</f>
        <v>0</v>
      </c>
      <c r="CG68" s="20">
        <f>IFERROR(IF(CG35&lt;Assumptions!$H$58,-(Assumptions!$D$69*Revenue!CG30*(CG63/Assumptions!$E$58)),-(Assumptions!$E$69*Revenue!CG30*(CG63/Assumptions!$E$58))),0)</f>
        <v>0</v>
      </c>
      <c r="CH68" s="20">
        <f>IFERROR(IF(CH35&lt;Assumptions!$H$58,-(Assumptions!$D$69*Revenue!CH30*(CH63/Assumptions!$E$58)),-(Assumptions!$E$69*Revenue!CH30*(CH63/Assumptions!$E$58))),0)</f>
        <v>0</v>
      </c>
      <c r="CI68" s="20">
        <f>IFERROR(IF(CI35&lt;Assumptions!$H$58,-(Assumptions!$D$69*Revenue!CI30*(CI63/Assumptions!$E$58)),-(Assumptions!$E$69*Revenue!CI30*(CI63/Assumptions!$E$58))),0)</f>
        <v>0</v>
      </c>
      <c r="CJ68" s="20">
        <f>IFERROR(IF(CJ35&lt;Assumptions!$H$58,-(Assumptions!$D$69*Revenue!CJ30*(CJ63/Assumptions!$E$58)),-(Assumptions!$E$69*Revenue!CJ30*(CJ63/Assumptions!$E$58))),0)</f>
        <v>0</v>
      </c>
      <c r="CK68" s="20">
        <f>IFERROR(IF(CK35&lt;Assumptions!$H$58,-(Assumptions!$D$69*Revenue!CK30*(CK63/Assumptions!$E$58)),-(Assumptions!$E$69*Revenue!CK30*(CK63/Assumptions!$E$58))),0)</f>
        <v>0</v>
      </c>
      <c r="CL68" s="20">
        <f>IFERROR(IF(CL35&lt;Assumptions!$H$58,-(Assumptions!$D$69*Revenue!CL30*(CL63/Assumptions!$E$58)),-(Assumptions!$E$69*Revenue!CL30*(CL63/Assumptions!$E$58))),0)</f>
        <v>0</v>
      </c>
      <c r="CM68" s="20">
        <f>IFERROR(IF(CM35&lt;Assumptions!$H$58,-(Assumptions!$D$69*Revenue!CM30*(CM63/Assumptions!$E$58)),-(Assumptions!$E$69*Revenue!CM30*(CM63/Assumptions!$E$58))),0)</f>
        <v>0</v>
      </c>
      <c r="CN68" s="20">
        <f>IFERROR(IF(CN35&lt;Assumptions!$H$58,-(Assumptions!$D$69*Revenue!CN30*(CN63/Assumptions!$E$58)),-(Assumptions!$E$69*Revenue!CN30*(CN63/Assumptions!$E$58))),0)</f>
        <v>0</v>
      </c>
      <c r="CO68" s="20">
        <f>IFERROR(IF(CO35&lt;Assumptions!$H$58,-(Assumptions!$D$69*Revenue!CO30*(CO63/Assumptions!$E$58)),-(Assumptions!$E$69*Revenue!CO30*(CO63/Assumptions!$E$58))),0)</f>
        <v>0</v>
      </c>
      <c r="CP68" s="20">
        <f>IFERROR(IF(CP35&lt;Assumptions!$H$58,-(Assumptions!$D$69*Revenue!CP30*(CP63/Assumptions!$E$58)),-(Assumptions!$E$69*Revenue!CP30*(CP63/Assumptions!$E$58))),0)</f>
        <v>0</v>
      </c>
      <c r="CQ68" s="20">
        <f>IFERROR(IF(CQ35&lt;Assumptions!$H$58,-(Assumptions!$D$69*Revenue!CQ30*(CQ63/Assumptions!$E$58)),-(Assumptions!$E$69*Revenue!CQ30*(CQ63/Assumptions!$E$58))),0)</f>
        <v>0</v>
      </c>
      <c r="CR68" s="20">
        <f>IFERROR(IF(CR35&lt;Assumptions!$H$58,-(Assumptions!$D$69*Revenue!CR30*(CR63/Assumptions!$E$58)),-(Assumptions!$E$69*Revenue!CR30*(CR63/Assumptions!$E$58))),0)</f>
        <v>0</v>
      </c>
      <c r="CS68" s="20">
        <f>IFERROR(IF(CS35&lt;Assumptions!$H$58,-(Assumptions!$D$69*Revenue!CS30*(CS63/Assumptions!$E$58)),-(Assumptions!$E$69*Revenue!CS30*(CS63/Assumptions!$E$58))),0)</f>
        <v>0</v>
      </c>
      <c r="CT68" s="20">
        <f>IFERROR(IF(CT35&lt;Assumptions!$H$58,-(Assumptions!$D$69*Revenue!CT30*(CT63/Assumptions!$E$58)),-(Assumptions!$E$69*Revenue!CT30*(CT63/Assumptions!$E$58))),0)</f>
        <v>0</v>
      </c>
      <c r="CU68" s="20">
        <f>IFERROR(IF(CU35&lt;Assumptions!$H$58,-(Assumptions!$D$69*Revenue!CU30*(CU63/Assumptions!$E$58)),-(Assumptions!$E$69*Revenue!CU30*(CU63/Assumptions!$E$58))),0)</f>
        <v>0</v>
      </c>
      <c r="CV68" s="20">
        <f>IFERROR(IF(CV35&lt;Assumptions!$H$58,-(Assumptions!$D$69*Revenue!CV30*(CV63/Assumptions!$E$58)),-(Assumptions!$E$69*Revenue!CV30*(CV63/Assumptions!$E$58))),0)</f>
        <v>0</v>
      </c>
      <c r="CW68" s="20">
        <f>IFERROR(IF(CW35&lt;Assumptions!$H$58,-(Assumptions!$D$69*Revenue!CW30*(CW63/Assumptions!$E$58)),-(Assumptions!$E$69*Revenue!CW30*(CW63/Assumptions!$E$58))),0)</f>
        <v>0</v>
      </c>
      <c r="CX68" s="20">
        <f>IFERROR(IF(CX35&lt;Assumptions!$H$58,-(Assumptions!$D$69*Revenue!CX30*(CX63/Assumptions!$E$58)),-(Assumptions!$E$69*Revenue!CX30*(CX63/Assumptions!$E$58))),0)</f>
        <v>0</v>
      </c>
      <c r="CY68" s="20">
        <f>IFERROR(IF(CY35&lt;Assumptions!$H$58,-(Assumptions!$D$69*Revenue!CY30*(CY63/Assumptions!$E$58)),-(Assumptions!$E$69*Revenue!CY30*(CY63/Assumptions!$E$58))),0)</f>
        <v>0</v>
      </c>
      <c r="CZ68" s="20">
        <f>IFERROR(IF(CZ35&lt;Assumptions!$H$58,-(Assumptions!$D$69*Revenue!CZ30*(CZ63/Assumptions!$E$58)),-(Assumptions!$E$69*Revenue!CZ30*(CZ63/Assumptions!$E$58))),0)</f>
        <v>0</v>
      </c>
      <c r="DA68" s="20">
        <f>IFERROR(IF(DA35&lt;Assumptions!$H$58,-(Assumptions!$D$69*Revenue!DA30*(DA63/Assumptions!$E$58)),-(Assumptions!$E$69*Revenue!DA30*(DA63/Assumptions!$E$58))),0)</f>
        <v>0</v>
      </c>
      <c r="DB68" s="20">
        <f>IFERROR(IF(DB35&lt;Assumptions!$H$58,-(Assumptions!$D$69*Revenue!DB30*(DB63/Assumptions!$E$58)),-(Assumptions!$E$69*Revenue!DB30*(DB63/Assumptions!$E$58))),0)</f>
        <v>0</v>
      </c>
      <c r="DC68" s="20">
        <f>IFERROR(IF(DC35&lt;Assumptions!$H$58,-(Assumptions!$D$69*Revenue!DC30*(DC63/Assumptions!$E$58)),-(Assumptions!$E$69*Revenue!DC30*(DC63/Assumptions!$E$58))),0)</f>
        <v>0</v>
      </c>
      <c r="DD68" s="20">
        <f>IFERROR(IF(DD35&lt;Assumptions!$H$58,-(Assumptions!$D$69*Revenue!DD30*(DD63/Assumptions!$E$58)),-(Assumptions!$E$69*Revenue!DD30*(DD63/Assumptions!$E$58))),0)</f>
        <v>0</v>
      </c>
      <c r="DE68" s="20">
        <f>IFERROR(IF(DE35&lt;Assumptions!$H$58,-(Assumptions!$D$69*Revenue!DE30*(DE63/Assumptions!$E$58)),-(Assumptions!$E$69*Revenue!DE30*(DE63/Assumptions!$E$58))),0)</f>
        <v>0</v>
      </c>
      <c r="DF68" s="20">
        <f>IFERROR(IF(DF35&lt;Assumptions!$H$58,-(Assumptions!$D$69*Revenue!DF30*(DF63/Assumptions!$E$58)),-(Assumptions!$E$69*Revenue!DF30*(DF63/Assumptions!$E$58))),0)</f>
        <v>0</v>
      </c>
      <c r="DG68" s="20">
        <f>IFERROR(IF(DG35&lt;Assumptions!$H$58,-(Assumptions!$D$69*Revenue!DG30*(DG63/Assumptions!$E$58)),-(Assumptions!$E$69*Revenue!DG30*(DG63/Assumptions!$E$58))),0)</f>
        <v>0</v>
      </c>
      <c r="DH68" s="20">
        <f>IFERROR(IF(DH35&lt;Assumptions!$H$58,-(Assumptions!$D$69*Revenue!DH30*(DH63/Assumptions!$E$58)),-(Assumptions!$E$69*Revenue!DH30*(DH63/Assumptions!$E$58))),0)</f>
        <v>0</v>
      </c>
      <c r="DI68" s="20">
        <f>IFERROR(IF(DI35&lt;Assumptions!$H$58,-(Assumptions!$D$69*Revenue!DI30*(DI63/Assumptions!$E$58)),-(Assumptions!$E$69*Revenue!DI30*(DI63/Assumptions!$E$58))),0)</f>
        <v>0</v>
      </c>
      <c r="DJ68" s="20">
        <f>IFERROR(IF(DJ35&lt;Assumptions!$H$58,-(Assumptions!$D$69*Revenue!DJ30*(DJ63/Assumptions!$E$58)),-(Assumptions!$E$69*Revenue!DJ30*(DJ63/Assumptions!$E$58))),0)</f>
        <v>0</v>
      </c>
      <c r="DK68" s="20">
        <f>IFERROR(IF(DK35&lt;Assumptions!$H$58,-(Assumptions!$D$69*Revenue!DK30*(DK63/Assumptions!$E$58)),-(Assumptions!$E$69*Revenue!DK30*(DK63/Assumptions!$E$58))),0)</f>
        <v>0</v>
      </c>
      <c r="DL68" s="20">
        <f>IFERROR(IF(DL35&lt;Assumptions!$H$58,-(Assumptions!$D$69*Revenue!DL30*(DL63/Assumptions!$E$58)),-(Assumptions!$E$69*Revenue!DL30*(DL63/Assumptions!$E$58))),0)</f>
        <v>0</v>
      </c>
      <c r="DM68" s="20">
        <f>IFERROR(IF(DM35&lt;Assumptions!$H$58,-(Assumptions!$D$69*Revenue!DM30*(DM63/Assumptions!$E$58)),-(Assumptions!$E$69*Revenue!DM30*(DM63/Assumptions!$E$58))),0)</f>
        <v>0</v>
      </c>
      <c r="DN68" s="20">
        <f>IFERROR(IF(DN35&lt;Assumptions!$H$58,-(Assumptions!$D$69*Revenue!DN30*(DN63/Assumptions!$E$58)),-(Assumptions!$E$69*Revenue!DN30*(DN63/Assumptions!$E$58))),0)</f>
        <v>0</v>
      </c>
      <c r="DO68" s="20">
        <f>IFERROR(IF(DO35&lt;Assumptions!$H$58,-(Assumptions!$D$69*Revenue!DO30*(DO63/Assumptions!$E$58)),-(Assumptions!$E$69*Revenue!DO30*(DO63/Assumptions!$E$58))),0)</f>
        <v>0</v>
      </c>
      <c r="DP68" s="20">
        <f>IFERROR(IF(DP35&lt;Assumptions!$H$58,-(Assumptions!$D$69*Revenue!DP30*(DP63/Assumptions!$E$58)),-(Assumptions!$E$69*Revenue!DP30*(DP63/Assumptions!$E$58))),0)</f>
        <v>0</v>
      </c>
      <c r="DQ68" s="20">
        <f>IFERROR(IF(DQ35&lt;Assumptions!$H$58,-(Assumptions!$D$69*Revenue!DQ30*(DQ63/Assumptions!$E$58)),-(Assumptions!$E$69*Revenue!DQ30*(DQ63/Assumptions!$E$58))),0)</f>
        <v>0</v>
      </c>
      <c r="DR68" s="20">
        <f>IFERROR(IF(DR35&lt;Assumptions!$H$58,-(Assumptions!$D$69*Revenue!DR30*(DR63/Assumptions!$E$58)),-(Assumptions!$E$69*Revenue!DR30*(DR63/Assumptions!$E$58))),0)</f>
        <v>0</v>
      </c>
      <c r="DS68" s="20">
        <f>IFERROR(IF(DS35&lt;Assumptions!$H$58,-(Assumptions!$D$69*Revenue!DS30*(DS63/Assumptions!$E$58)),-(Assumptions!$E$69*Revenue!DS30*(DS63/Assumptions!$E$58))),0)</f>
        <v>0</v>
      </c>
      <c r="DT68" s="20">
        <f>IFERROR(IF(DT35&lt;Assumptions!$H$58,-(Assumptions!$D$69*Revenue!DT30*(DT63/Assumptions!$E$58)),-(Assumptions!$E$69*Revenue!DT30*(DT63/Assumptions!$E$58))),0)</f>
        <v>0</v>
      </c>
      <c r="DU68" s="20">
        <f>IFERROR(IF(DU35&lt;Assumptions!$H$58,-(Assumptions!$D$69*Revenue!DU30*(DU63/Assumptions!$E$58)),-(Assumptions!$E$69*Revenue!DU30*(DU63/Assumptions!$E$58))),0)</f>
        <v>0</v>
      </c>
      <c r="DV68" s="20">
        <f>IFERROR(IF(DV35&lt;Assumptions!$H$58,-(Assumptions!$D$69*Revenue!DV30*(DV63/Assumptions!$E$58)),-(Assumptions!$E$69*Revenue!DV30*(DV63/Assumptions!$E$58))),0)</f>
        <v>0</v>
      </c>
    </row>
    <row r="69" spans="1:126">
      <c r="A69" s="3"/>
      <c r="B69" s="3"/>
      <c r="E69" s="1" t="s">
        <v>247</v>
      </c>
      <c r="F69" s="20">
        <f>IFERROR(IF(F44&lt;Assumptions!$H$59,-(Assumptions!$D$69*Revenue!F39*(F64/Assumptions!$E$59)),-(Assumptions!$E$69*Revenue!F31*(F64/Assumptions!$E$59))),0)</f>
        <v>0</v>
      </c>
      <c r="G69" s="20">
        <f>IFERROR(IF(G44&lt;Assumptions!$H$59,-(Assumptions!$D$69*Revenue!G39*(G64/Assumptions!$E$59)),-(Assumptions!$E$69*Revenue!G31*(G64/Assumptions!$E$59))),0)</f>
        <v>0</v>
      </c>
      <c r="H69" s="20">
        <f>IFERROR(IF(H44&lt;Assumptions!$H$59,-(Assumptions!$D$69*Revenue!H39*(H64/Assumptions!$E$59)),-(Assumptions!$E$69*Revenue!H31*(H64/Assumptions!$E$59))),0)</f>
        <v>0</v>
      </c>
      <c r="I69" s="20">
        <f>IFERROR(IF(I44&lt;Assumptions!$H$59,-(Assumptions!$D$69*Revenue!I39*(I64/Assumptions!$E$59)),-(Assumptions!$E$69*Revenue!I31*(I64/Assumptions!$E$59))),0)</f>
        <v>0</v>
      </c>
      <c r="J69" s="20">
        <f>IFERROR(IF(J44&lt;Assumptions!$H$59,-(Assumptions!$D$69*Revenue!J39*(J64/Assumptions!$E$59)),-(Assumptions!$E$69*Revenue!J31*(J64/Assumptions!$E$59))),0)</f>
        <v>0</v>
      </c>
      <c r="K69" s="20">
        <f>IFERROR(IF(K44&lt;Assumptions!$H$59,-(Assumptions!$D$69*Revenue!K39*(K64/Assumptions!$E$59)),-(Assumptions!$E$69*Revenue!K31*(K64/Assumptions!$E$59))),0)</f>
        <v>0</v>
      </c>
      <c r="L69" s="20">
        <f>IFERROR(IF(L44&lt;Assumptions!$H$59,-(Assumptions!$D$69*Revenue!L39*(L64/Assumptions!$E$59)),-(Assumptions!$E$69*Revenue!L31*(L64/Assumptions!$E$59))),0)</f>
        <v>0</v>
      </c>
      <c r="M69" s="20">
        <f>IFERROR(IF(M44&lt;Assumptions!$H$59,-(Assumptions!$D$69*Revenue!M39*(M64/Assumptions!$E$59)),-(Assumptions!$E$69*Revenue!M31*(M64/Assumptions!$E$59))),0)</f>
        <v>0</v>
      </c>
      <c r="N69" s="20">
        <f>IFERROR(IF(N44&lt;Assumptions!$H$59,-(Assumptions!$D$69*Revenue!N39*(N64/Assumptions!$E$59)),-(Assumptions!$E$69*Revenue!N31*(N64/Assumptions!$E$59))),0)</f>
        <v>0</v>
      </c>
      <c r="O69" s="20">
        <f>IFERROR(IF(O44&lt;Assumptions!$H$59,-(Assumptions!$D$69*Revenue!O39*(O64/Assumptions!$E$59)),-(Assumptions!$E$69*Revenue!O31*(O64/Assumptions!$E$59))),0)</f>
        <v>0</v>
      </c>
      <c r="P69" s="20">
        <f>IFERROR(IF(P44&lt;Assumptions!$H$59,-(Assumptions!$D$69*Revenue!P39*(P64/Assumptions!$E$59)),-(Assumptions!$E$69*Revenue!P31*(P64/Assumptions!$E$59))),0)</f>
        <v>0</v>
      </c>
      <c r="Q69" s="20">
        <f>IFERROR(IF(Q44&lt;Assumptions!$H$59,-(Assumptions!$D$69*Revenue!Q39*(Q64/Assumptions!$E$59)),-(Assumptions!$E$69*Revenue!Q31*(Q64/Assumptions!$E$59))),0)</f>
        <v>0</v>
      </c>
      <c r="R69" s="20">
        <f>IFERROR(IF(R44&lt;Assumptions!$H$59,-(Assumptions!$D$69*Revenue!R39*(R64/Assumptions!$E$59)),-(Assumptions!$E$69*Revenue!R31*(R64/Assumptions!$E$59))),0)</f>
        <v>0</v>
      </c>
      <c r="S69" s="20">
        <f>IFERROR(IF(S44&lt;Assumptions!$H$59,-(Assumptions!$D$69*Revenue!S39*(S64/Assumptions!$E$59)),-(Assumptions!$E$69*Revenue!S31*(S64/Assumptions!$E$59))),0)</f>
        <v>0</v>
      </c>
      <c r="T69" s="20">
        <f>IFERROR(IF(T44&lt;Assumptions!$H$59,-(Assumptions!$D$69*Revenue!T39*(T64/Assumptions!$E$59)),-(Assumptions!$E$69*Revenue!T31*(T64/Assumptions!$E$59))),0)</f>
        <v>0</v>
      </c>
      <c r="U69" s="20">
        <f>IFERROR(IF(U44&lt;Assumptions!$H$59,-(Assumptions!$D$69*Revenue!U39*(U64/Assumptions!$E$59)),-(Assumptions!$E$69*Revenue!U31*(U64/Assumptions!$E$59))),0)</f>
        <v>0</v>
      </c>
      <c r="V69" s="20">
        <f>IFERROR(IF(V44&lt;Assumptions!$H$59,-(Assumptions!$D$69*Revenue!V39*(V64/Assumptions!$E$59)),-(Assumptions!$E$69*Revenue!V31*(V64/Assumptions!$E$59))),0)</f>
        <v>0</v>
      </c>
      <c r="W69" s="20">
        <f>IFERROR(IF(W44&lt;Assumptions!$H$59,-(Assumptions!$D$69*Revenue!W39*(W64/Assumptions!$E$59)),-(Assumptions!$E$69*Revenue!W31*(W64/Assumptions!$E$59))),0)</f>
        <v>0</v>
      </c>
      <c r="X69" s="20">
        <f>IFERROR(IF(X44&lt;Assumptions!$H$59,-(Assumptions!$D$69*Revenue!X39*(X64/Assumptions!$E$59)),-(Assumptions!$E$69*Revenue!X31*(X64/Assumptions!$E$59))),0)</f>
        <v>0</v>
      </c>
      <c r="Y69" s="20">
        <f>IFERROR(IF(Y44&lt;Assumptions!$H$59,-(Assumptions!$D$69*Revenue!Y39*(Y64/Assumptions!$E$59)),-(Assumptions!$E$69*Revenue!Y31*(Y64/Assumptions!$E$59))),0)</f>
        <v>0</v>
      </c>
      <c r="Z69" s="20">
        <f>IFERROR(IF(Z44&lt;Assumptions!$H$59,-(Assumptions!$D$69*Revenue!Z39*(Z64/Assumptions!$E$59)),-(Assumptions!$E$69*Revenue!Z31*(Z64/Assumptions!$E$59))),0)</f>
        <v>0</v>
      </c>
      <c r="AA69" s="20">
        <f>IFERROR(IF(AA44&lt;Assumptions!$H$59,-(Assumptions!$D$69*Revenue!AA39*(AA64/Assumptions!$E$59)),-(Assumptions!$E$69*Revenue!AA31*(AA64/Assumptions!$E$59))),0)</f>
        <v>0</v>
      </c>
      <c r="AB69" s="20">
        <f>IFERROR(IF(AB44&lt;Assumptions!$H$59,-(Assumptions!$D$69*Revenue!AB39*(AB64/Assumptions!$E$59)),-(Assumptions!$E$69*Revenue!AB31*(AB64/Assumptions!$E$59))),0)</f>
        <v>0</v>
      </c>
      <c r="AC69" s="20">
        <f>IFERROR(IF(AC44&lt;Assumptions!$H$59,-(Assumptions!$D$69*Revenue!AC39*(AC64/Assumptions!$E$59)),-(Assumptions!$E$69*Revenue!AC31*(AC64/Assumptions!$E$59))),0)</f>
        <v>0</v>
      </c>
      <c r="AD69" s="20">
        <f>IFERROR(IF(AD44&lt;Assumptions!$H$59,-(Assumptions!$D$69*Revenue!AD39*(AD64/Assumptions!$E$59)),-(Assumptions!$E$69*Revenue!AD31*(AD64/Assumptions!$E$59))),0)</f>
        <v>0</v>
      </c>
      <c r="AE69" s="20">
        <f>IFERROR(IF(AE44&lt;Assumptions!$H$59,-(Assumptions!$D$69*Revenue!AE39*(AE64/Assumptions!$E$59)),-(Assumptions!$E$69*Revenue!AE31*(AE64/Assumptions!$E$59))),0)</f>
        <v>0</v>
      </c>
      <c r="AF69" s="20">
        <f>IFERROR(IF(AF44&lt;Assumptions!$H$59,-(Assumptions!$D$69*Revenue!AF39*(AF64/Assumptions!$E$59)),-(Assumptions!$E$69*Revenue!AF31*(AF64/Assumptions!$E$59))),0)</f>
        <v>0</v>
      </c>
      <c r="AG69" s="20">
        <f>IFERROR(IF(AG44&lt;Assumptions!$H$59,-(Assumptions!$D$69*Revenue!AG39*(AG64/Assumptions!$E$59)),-(Assumptions!$E$69*Revenue!AG31*(AG64/Assumptions!$E$59))),0)</f>
        <v>0</v>
      </c>
      <c r="AH69" s="20">
        <f>IFERROR(IF(AH44&lt;Assumptions!$H$59,-(Assumptions!$D$69*Revenue!AH39*(AH64/Assumptions!$E$59)),-(Assumptions!$E$69*Revenue!AH31*(AH64/Assumptions!$E$59))),0)</f>
        <v>0</v>
      </c>
      <c r="AI69" s="20">
        <f>IFERROR(IF(AI44&lt;Assumptions!$H$59,-(Assumptions!$D$69*Revenue!AI39*(AI64/Assumptions!$E$59)),-(Assumptions!$E$69*Revenue!AI31*(AI64/Assumptions!$E$59))),0)</f>
        <v>0</v>
      </c>
      <c r="AJ69" s="20">
        <f>IFERROR(IF(AJ44&lt;Assumptions!$H$59,-(Assumptions!$D$69*Revenue!AJ39*(AJ64/Assumptions!$E$59)),-(Assumptions!$E$69*Revenue!AJ31*(AJ64/Assumptions!$E$59))),0)</f>
        <v>0</v>
      </c>
      <c r="AK69" s="20">
        <f>IFERROR(IF(AK44&lt;Assumptions!$H$59,-(Assumptions!$D$69*Revenue!AK39*(AK64/Assumptions!$E$59)),-(Assumptions!$E$69*Revenue!AK31*(AK64/Assumptions!$E$59))),0)</f>
        <v>0</v>
      </c>
      <c r="AL69" s="20">
        <f>IFERROR(IF(AL44&lt;Assumptions!$H$59,-(Assumptions!$D$69*Revenue!AL39*(AL64/Assumptions!$E$59)),-(Assumptions!$E$69*Revenue!AL31*(AL64/Assumptions!$E$59))),0)</f>
        <v>0</v>
      </c>
      <c r="AM69" s="20">
        <f>IFERROR(IF(AM44&lt;Assumptions!$H$59,-(Assumptions!$D$69*Revenue!AM39*(AM64/Assumptions!$E$59)),-(Assumptions!$E$69*Revenue!AM31*(AM64/Assumptions!$E$59))),0)</f>
        <v>0</v>
      </c>
      <c r="AN69" s="20">
        <f>IFERROR(IF(AN44&lt;Assumptions!$H$59,-(Assumptions!$D$69*Revenue!AN39*(AN64/Assumptions!$E$59)),-(Assumptions!$E$69*Revenue!AN31*(AN64/Assumptions!$E$59))),0)</f>
        <v>0</v>
      </c>
      <c r="AO69" s="20">
        <f>IFERROR(IF(AO44&lt;Assumptions!$H$59,-(Assumptions!$D$69*Revenue!AO39*(AO64/Assumptions!$E$59)),-(Assumptions!$E$69*Revenue!AO31*(AO64/Assumptions!$E$59))),0)</f>
        <v>0</v>
      </c>
      <c r="AP69" s="20">
        <f>IFERROR(IF(AP44&lt;Assumptions!$H$59,-(Assumptions!$D$69*Revenue!AP39*(AP64/Assumptions!$E$59)),-(Assumptions!$E$69*Revenue!AP31*(AP64/Assumptions!$E$59))),0)</f>
        <v>0</v>
      </c>
      <c r="AQ69" s="20">
        <f>IFERROR(IF(AQ44&lt;Assumptions!$H$59,-(Assumptions!$D$69*Revenue!AQ39*(AQ64/Assumptions!$E$59)),-(Assumptions!$E$69*Revenue!AQ31*(AQ64/Assumptions!$E$59))),0)</f>
        <v>0</v>
      </c>
      <c r="AR69" s="20">
        <f>IFERROR(IF(AR44&lt;Assumptions!$H$59,-(Assumptions!$D$69*Revenue!AR39*(AR64/Assumptions!$E$59)),-(Assumptions!$E$69*Revenue!AR31*(AR64/Assumptions!$E$59))),0)</f>
        <v>0</v>
      </c>
      <c r="AS69" s="20">
        <f>IFERROR(IF(AS44&lt;Assumptions!$H$59,-(Assumptions!$D$69*Revenue!AS39*(AS64/Assumptions!$E$59)),-(Assumptions!$E$69*Revenue!AS31*(AS64/Assumptions!$E$59))),0)</f>
        <v>0</v>
      </c>
      <c r="AT69" s="20">
        <f>IFERROR(IF(AT44&lt;Assumptions!$H$59,-(Assumptions!$D$69*Revenue!AT39*(AT64/Assumptions!$E$59)),-(Assumptions!$E$69*Revenue!AT31*(AT64/Assumptions!$E$59))),0)</f>
        <v>0</v>
      </c>
      <c r="AU69" s="20">
        <f>IFERROR(IF(AU44&lt;Assumptions!$H$59,-(Assumptions!$D$69*Revenue!AU39*(AU64/Assumptions!$E$59)),-(Assumptions!$E$69*Revenue!AU31*(AU64/Assumptions!$E$59))),0)</f>
        <v>0</v>
      </c>
      <c r="AV69" s="20">
        <f>IFERROR(IF(AV44&lt;Assumptions!$H$59,-(Assumptions!$D$69*Revenue!AV39*(AV64/Assumptions!$E$59)),-(Assumptions!$E$69*Revenue!AV31*(AV64/Assumptions!$E$59))),0)</f>
        <v>0</v>
      </c>
      <c r="AW69" s="20">
        <f>IFERROR(IF(AW44&lt;Assumptions!$H$59,-(Assumptions!$D$69*Revenue!AW39*(AW64/Assumptions!$E$59)),-(Assumptions!$E$69*Revenue!AW31*(AW64/Assumptions!$E$59))),0)</f>
        <v>0</v>
      </c>
      <c r="AX69" s="20">
        <f>IFERROR(IF(AX44&lt;Assumptions!$H$59,-(Assumptions!$D$69*Revenue!AX39*(AX64/Assumptions!$E$59)),-(Assumptions!$E$69*Revenue!AX31*(AX64/Assumptions!$E$59))),0)</f>
        <v>0</v>
      </c>
      <c r="AY69" s="20">
        <f>IFERROR(IF(AY44&lt;Assumptions!$H$59,-(Assumptions!$D$69*Revenue!AY39*(AY64/Assumptions!$E$59)),-(Assumptions!$E$69*Revenue!AY31*(AY64/Assumptions!$E$59))),0)</f>
        <v>0</v>
      </c>
      <c r="AZ69" s="20">
        <f>IFERROR(IF(AZ44&lt;Assumptions!$H$59,-(Assumptions!$D$69*Revenue!AZ39*(AZ64/Assumptions!$E$59)),-(Assumptions!$E$69*Revenue!AZ31*(AZ64/Assumptions!$E$59))),0)</f>
        <v>0</v>
      </c>
      <c r="BA69" s="20">
        <f>IFERROR(IF(BA44&lt;Assumptions!$H$59,-(Assumptions!$D$69*Revenue!BA39*(BA64/Assumptions!$E$59)),-(Assumptions!$E$69*Revenue!BA31*(BA64/Assumptions!$E$59))),0)</f>
        <v>0</v>
      </c>
      <c r="BB69" s="20">
        <f>IFERROR(IF(BB44&lt;Assumptions!$H$59,-(Assumptions!$D$69*Revenue!BB39*(BB64/Assumptions!$E$59)),-(Assumptions!$E$69*Revenue!BB31*(BB64/Assumptions!$E$59))),0)</f>
        <v>0</v>
      </c>
      <c r="BC69" s="20">
        <f>IFERROR(IF(BC44&lt;Assumptions!$H$59,-(Assumptions!$D$69*Revenue!BC39*(BC64/Assumptions!$E$59)),-(Assumptions!$E$69*Revenue!BC31*(BC64/Assumptions!$E$59))),0)</f>
        <v>0</v>
      </c>
      <c r="BD69" s="20">
        <f>IFERROR(IF(BD44&lt;Assumptions!$H$59,-(Assumptions!$D$69*Revenue!BD39*(BD64/Assumptions!$E$59)),-(Assumptions!$E$69*Revenue!BD31*(BD64/Assumptions!$E$59))),0)</f>
        <v>0</v>
      </c>
      <c r="BE69" s="20">
        <f>IFERROR(IF(BE44&lt;Assumptions!$H$59,-(Assumptions!$D$69*Revenue!BE39*(BE64/Assumptions!$E$59)),-(Assumptions!$E$69*Revenue!BE31*(BE64/Assumptions!$E$59))),0)</f>
        <v>0</v>
      </c>
      <c r="BF69" s="20">
        <f>IFERROR(IF(BF44&lt;Assumptions!$H$59,-(Assumptions!$D$69*Revenue!BF39*(BF64/Assumptions!$E$59)),-(Assumptions!$E$69*Revenue!BF31*(BF64/Assumptions!$E$59))),0)</f>
        <v>0</v>
      </c>
      <c r="BG69" s="20">
        <f>IFERROR(IF(BG44&lt;Assumptions!$H$59,-(Assumptions!$D$69*Revenue!BG39*(BG64/Assumptions!$E$59)),-(Assumptions!$E$69*Revenue!BG31*(BG64/Assumptions!$E$59))),0)</f>
        <v>0</v>
      </c>
      <c r="BH69" s="20">
        <f>IFERROR(IF(BH44&lt;Assumptions!$H$59,-(Assumptions!$D$69*Revenue!BH39*(BH64/Assumptions!$E$59)),-(Assumptions!$E$69*Revenue!BH31*(BH64/Assumptions!$E$59))),0)</f>
        <v>0</v>
      </c>
      <c r="BI69" s="20">
        <f>IFERROR(IF(BI44&lt;Assumptions!$H$59,-(Assumptions!$D$69*Revenue!BI39*(BI64/Assumptions!$E$59)),-(Assumptions!$E$69*Revenue!BI31*(BI64/Assumptions!$E$59))),0)</f>
        <v>0</v>
      </c>
      <c r="BJ69" s="20">
        <f>IFERROR(IF(BJ44&lt;Assumptions!$H$59,-(Assumptions!$D$69*Revenue!BJ39*(BJ64/Assumptions!$E$59)),-(Assumptions!$E$69*Revenue!BJ31*(BJ64/Assumptions!$E$59))),0)</f>
        <v>0</v>
      </c>
      <c r="BK69" s="20">
        <f>IFERROR(IF(BK44&lt;Assumptions!$H$59,-(Assumptions!$D$69*Revenue!BK39*(BK64/Assumptions!$E$59)),-(Assumptions!$E$69*Revenue!BK31*(BK64/Assumptions!$E$59))),0)</f>
        <v>0</v>
      </c>
      <c r="BL69" s="20">
        <f>IFERROR(IF(BL44&lt;Assumptions!$H$59,-(Assumptions!$D$69*Revenue!BL39*(BL64/Assumptions!$E$59)),-(Assumptions!$E$69*Revenue!BL31*(BL64/Assumptions!$E$59))),0)</f>
        <v>0</v>
      </c>
      <c r="BM69" s="20">
        <f>IFERROR(IF(BM44&lt;Assumptions!$H$59,-(Assumptions!$D$69*Revenue!BM39*(BM64/Assumptions!$E$59)),-(Assumptions!$E$69*Revenue!BM31*(BM64/Assumptions!$E$59))),0)</f>
        <v>0</v>
      </c>
      <c r="BN69" s="20">
        <f>IFERROR(IF(BN44&lt;Assumptions!$H$59,-(Assumptions!$D$69*Revenue!BN39*(BN64/Assumptions!$E$59)),-(Assumptions!$E$69*Revenue!BN31*(BN64/Assumptions!$E$59))),0)</f>
        <v>0</v>
      </c>
      <c r="BO69" s="20">
        <f>IFERROR(IF(BO44&lt;Assumptions!$H$59,-(Assumptions!$D$69*Revenue!BO39*(BO64/Assumptions!$E$59)),-(Assumptions!$E$69*Revenue!BO31*(BO64/Assumptions!$E$59))),0)</f>
        <v>0</v>
      </c>
      <c r="BP69" s="20">
        <f>IFERROR(IF(BP44&lt;Assumptions!$H$59,-(Assumptions!$D$69*Revenue!BP39*(BP64/Assumptions!$E$59)),-(Assumptions!$E$69*Revenue!BP31*(BP64/Assumptions!$E$59))),0)</f>
        <v>0</v>
      </c>
      <c r="BQ69" s="20">
        <f>IFERROR(IF(BQ44&lt;Assumptions!$H$59,-(Assumptions!$D$69*Revenue!BQ39*(BQ64/Assumptions!$E$59)),-(Assumptions!$E$69*Revenue!BQ31*(BQ64/Assumptions!$E$59))),0)</f>
        <v>0</v>
      </c>
      <c r="BR69" s="20">
        <f>IFERROR(IF(BR44&lt;Assumptions!$H$59,-(Assumptions!$D$69*Revenue!BR39*(BR64/Assumptions!$E$59)),-(Assumptions!$E$69*Revenue!BR31*(BR64/Assumptions!$E$59))),0)</f>
        <v>0</v>
      </c>
      <c r="BS69" s="20">
        <f>IFERROR(IF(BS44&lt;Assumptions!$H$59,-(Assumptions!$D$69*Revenue!BS39*(BS64/Assumptions!$E$59)),-(Assumptions!$E$69*Revenue!BS31*(BS64/Assumptions!$E$59))),0)</f>
        <v>0</v>
      </c>
      <c r="BT69" s="20">
        <f>IFERROR(IF(BT44&lt;Assumptions!$H$59,-(Assumptions!$D$69*Revenue!BT39*(BT64/Assumptions!$E$59)),-(Assumptions!$E$69*Revenue!BT31*(BT64/Assumptions!$E$59))),0)</f>
        <v>0</v>
      </c>
      <c r="BU69" s="20">
        <f>IFERROR(IF(BU44&lt;Assumptions!$H$59,-(Assumptions!$D$69*Revenue!BU39*(BU64/Assumptions!$E$59)),-(Assumptions!$E$69*Revenue!BU31*(BU64/Assumptions!$E$59))),0)</f>
        <v>0</v>
      </c>
      <c r="BV69" s="20">
        <f>IFERROR(IF(BV44&lt;Assumptions!$H$59,-(Assumptions!$D$69*Revenue!BV39*(BV64/Assumptions!$E$59)),-(Assumptions!$E$69*Revenue!BV31*(BV64/Assumptions!$E$59))),0)</f>
        <v>0</v>
      </c>
      <c r="BW69" s="20">
        <f>IFERROR(IF(BW44&lt;Assumptions!$H$59,-(Assumptions!$D$69*Revenue!BW39*(BW64/Assumptions!$E$59)),-(Assumptions!$E$69*Revenue!BW31*(BW64/Assumptions!$E$59))),0)</f>
        <v>0</v>
      </c>
      <c r="BX69" s="20">
        <f>IFERROR(IF(BX44&lt;Assumptions!$H$59,-(Assumptions!$D$69*Revenue!BX39*(BX64/Assumptions!$E$59)),-(Assumptions!$E$69*Revenue!BX31*(BX64/Assumptions!$E$59))),0)</f>
        <v>0</v>
      </c>
      <c r="BY69" s="20">
        <f>IFERROR(IF(BY44&lt;Assumptions!$H$59,-(Assumptions!$D$69*Revenue!BY39*(BY64/Assumptions!$E$59)),-(Assumptions!$E$69*Revenue!BY31*(BY64/Assumptions!$E$59))),0)</f>
        <v>0</v>
      </c>
      <c r="BZ69" s="20">
        <f>IFERROR(IF(BZ44&lt;Assumptions!$H$59,-(Assumptions!$D$69*Revenue!BZ39*(BZ64/Assumptions!$E$59)),-(Assumptions!$E$69*Revenue!BZ31*(BZ64/Assumptions!$E$59))),0)</f>
        <v>0</v>
      </c>
      <c r="CA69" s="20">
        <f>IFERROR(IF(CA44&lt;Assumptions!$H$59,-(Assumptions!$D$69*Revenue!CA39*(CA64/Assumptions!$E$59)),-(Assumptions!$E$69*Revenue!CA31*(CA64/Assumptions!$E$59))),0)</f>
        <v>0</v>
      </c>
      <c r="CB69" s="20">
        <f>IFERROR(IF(CB44&lt;Assumptions!$H$59,-(Assumptions!$D$69*Revenue!CB39*(CB64/Assumptions!$E$59)),-(Assumptions!$E$69*Revenue!CB31*(CB64/Assumptions!$E$59))),0)</f>
        <v>0</v>
      </c>
      <c r="CC69" s="20">
        <f>IFERROR(IF(CC44&lt;Assumptions!$H$59,-(Assumptions!$D$69*Revenue!CC39*(CC64/Assumptions!$E$59)),-(Assumptions!$E$69*Revenue!CC31*(CC64/Assumptions!$E$59))),0)</f>
        <v>0</v>
      </c>
      <c r="CD69" s="20">
        <f>IFERROR(IF(CD44&lt;Assumptions!$H$59,-(Assumptions!$D$69*Revenue!CD39*(CD64/Assumptions!$E$59)),-(Assumptions!$E$69*Revenue!CD31*(CD64/Assumptions!$E$59))),0)</f>
        <v>0</v>
      </c>
      <c r="CE69" s="20">
        <f>IFERROR(IF(CE44&lt;Assumptions!$H$59,-(Assumptions!$D$69*Revenue!CE39*(CE64/Assumptions!$E$59)),-(Assumptions!$E$69*Revenue!CE31*(CE64/Assumptions!$E$59))),0)</f>
        <v>0</v>
      </c>
      <c r="CF69" s="20">
        <f>IFERROR(IF(CF44&lt;Assumptions!$H$59,-(Assumptions!$D$69*Revenue!CF39*(CF64/Assumptions!$E$59)),-(Assumptions!$E$69*Revenue!CF31*(CF64/Assumptions!$E$59))),0)</f>
        <v>0</v>
      </c>
      <c r="CG69" s="20">
        <f>IFERROR(IF(CG44&lt;Assumptions!$H$59,-(Assumptions!$D$69*Revenue!CG39*(CG64/Assumptions!$E$59)),-(Assumptions!$E$69*Revenue!CG31*(CG64/Assumptions!$E$59))),0)</f>
        <v>0</v>
      </c>
      <c r="CH69" s="20">
        <f>IFERROR(IF(CH44&lt;Assumptions!$H$59,-(Assumptions!$D$69*Revenue!CH39*(CH64/Assumptions!$E$59)),-(Assumptions!$E$69*Revenue!CH31*(CH64/Assumptions!$E$59))),0)</f>
        <v>0</v>
      </c>
      <c r="CI69" s="20">
        <f>IFERROR(IF(CI44&lt;Assumptions!$H$59,-(Assumptions!$D$69*Revenue!CI39*(CI64/Assumptions!$E$59)),-(Assumptions!$E$69*Revenue!CI31*(CI64/Assumptions!$E$59))),0)</f>
        <v>0</v>
      </c>
      <c r="CJ69" s="20">
        <f>IFERROR(IF(CJ44&lt;Assumptions!$H$59,-(Assumptions!$D$69*Revenue!CJ39*(CJ64/Assumptions!$E$59)),-(Assumptions!$E$69*Revenue!CJ31*(CJ64/Assumptions!$E$59))),0)</f>
        <v>0</v>
      </c>
      <c r="CK69" s="20">
        <f>IFERROR(IF(CK44&lt;Assumptions!$H$59,-(Assumptions!$D$69*Revenue!CK39*(CK64/Assumptions!$E$59)),-(Assumptions!$E$69*Revenue!CK31*(CK64/Assumptions!$E$59))),0)</f>
        <v>0</v>
      </c>
      <c r="CL69" s="20">
        <f>IFERROR(IF(CL44&lt;Assumptions!$H$59,-(Assumptions!$D$69*Revenue!CL39*(CL64/Assumptions!$E$59)),-(Assumptions!$E$69*Revenue!CL31*(CL64/Assumptions!$E$59))),0)</f>
        <v>0</v>
      </c>
      <c r="CM69" s="20">
        <f>IFERROR(IF(CM44&lt;Assumptions!$H$59,-(Assumptions!$D$69*Revenue!CM39*(CM64/Assumptions!$E$59)),-(Assumptions!$E$69*Revenue!CM31*(CM64/Assumptions!$E$59))),0)</f>
        <v>0</v>
      </c>
      <c r="CN69" s="20">
        <f>IFERROR(IF(CN44&lt;Assumptions!$H$59,-(Assumptions!$D$69*Revenue!CN39*(CN64/Assumptions!$E$59)),-(Assumptions!$E$69*Revenue!CN31*(CN64/Assumptions!$E$59))),0)</f>
        <v>0</v>
      </c>
      <c r="CO69" s="20">
        <f>IFERROR(IF(CO44&lt;Assumptions!$H$59,-(Assumptions!$D$69*Revenue!CO39*(CO64/Assumptions!$E$59)),-(Assumptions!$E$69*Revenue!CO31*(CO64/Assumptions!$E$59))),0)</f>
        <v>0</v>
      </c>
      <c r="CP69" s="20">
        <f>IFERROR(IF(CP44&lt;Assumptions!$H$59,-(Assumptions!$D$69*Revenue!CP39*(CP64/Assumptions!$E$59)),-(Assumptions!$E$69*Revenue!CP31*(CP64/Assumptions!$E$59))),0)</f>
        <v>0</v>
      </c>
      <c r="CQ69" s="20">
        <f>IFERROR(IF(CQ44&lt;Assumptions!$H$59,-(Assumptions!$D$69*Revenue!CQ39*(CQ64/Assumptions!$E$59)),-(Assumptions!$E$69*Revenue!CQ31*(CQ64/Assumptions!$E$59))),0)</f>
        <v>0</v>
      </c>
      <c r="CR69" s="20">
        <f>IFERROR(IF(CR44&lt;Assumptions!$H$59,-(Assumptions!$D$69*Revenue!CR39*(CR64/Assumptions!$E$59)),-(Assumptions!$E$69*Revenue!CR31*(CR64/Assumptions!$E$59))),0)</f>
        <v>0</v>
      </c>
      <c r="CS69" s="20">
        <f>IFERROR(IF(CS44&lt;Assumptions!$H$59,-(Assumptions!$D$69*Revenue!CS39*(CS64/Assumptions!$E$59)),-(Assumptions!$E$69*Revenue!CS31*(CS64/Assumptions!$E$59))),0)</f>
        <v>0</v>
      </c>
      <c r="CT69" s="20">
        <f>IFERROR(IF(CT44&lt;Assumptions!$H$59,-(Assumptions!$D$69*Revenue!CT39*(CT64/Assumptions!$E$59)),-(Assumptions!$E$69*Revenue!CT31*(CT64/Assumptions!$E$59))),0)</f>
        <v>0</v>
      </c>
      <c r="CU69" s="20">
        <f>IFERROR(IF(CU44&lt;Assumptions!$H$59,-(Assumptions!$D$69*Revenue!CU39*(CU64/Assumptions!$E$59)),-(Assumptions!$E$69*Revenue!CU31*(CU64/Assumptions!$E$59))),0)</f>
        <v>0</v>
      </c>
      <c r="CV69" s="20">
        <f>IFERROR(IF(CV44&lt;Assumptions!$H$59,-(Assumptions!$D$69*Revenue!CV39*(CV64/Assumptions!$E$59)),-(Assumptions!$E$69*Revenue!CV31*(CV64/Assumptions!$E$59))),0)</f>
        <v>0</v>
      </c>
      <c r="CW69" s="20">
        <f>IFERROR(IF(CW44&lt;Assumptions!$H$59,-(Assumptions!$D$69*Revenue!CW39*(CW64/Assumptions!$E$59)),-(Assumptions!$E$69*Revenue!CW31*(CW64/Assumptions!$E$59))),0)</f>
        <v>0</v>
      </c>
      <c r="CX69" s="20">
        <f>IFERROR(IF(CX44&lt;Assumptions!$H$59,-(Assumptions!$D$69*Revenue!CX39*(CX64/Assumptions!$E$59)),-(Assumptions!$E$69*Revenue!CX31*(CX64/Assumptions!$E$59))),0)</f>
        <v>0</v>
      </c>
      <c r="CY69" s="20">
        <f>IFERROR(IF(CY44&lt;Assumptions!$H$59,-(Assumptions!$D$69*Revenue!CY39*(CY64/Assumptions!$E$59)),-(Assumptions!$E$69*Revenue!CY31*(CY64/Assumptions!$E$59))),0)</f>
        <v>0</v>
      </c>
      <c r="CZ69" s="20">
        <f>IFERROR(IF(CZ44&lt;Assumptions!$H$59,-(Assumptions!$D$69*Revenue!CZ39*(CZ64/Assumptions!$E$59)),-(Assumptions!$E$69*Revenue!CZ31*(CZ64/Assumptions!$E$59))),0)</f>
        <v>0</v>
      </c>
      <c r="DA69" s="20">
        <f>IFERROR(IF(DA44&lt;Assumptions!$H$59,-(Assumptions!$D$69*Revenue!DA39*(DA64/Assumptions!$E$59)),-(Assumptions!$E$69*Revenue!DA31*(DA64/Assumptions!$E$59))),0)</f>
        <v>0</v>
      </c>
      <c r="DB69" s="20">
        <f>IFERROR(IF(DB44&lt;Assumptions!$H$59,-(Assumptions!$D$69*Revenue!DB39*(DB64/Assumptions!$E$59)),-(Assumptions!$E$69*Revenue!DB31*(DB64/Assumptions!$E$59))),0)</f>
        <v>0</v>
      </c>
      <c r="DC69" s="20">
        <f>IFERROR(IF(DC44&lt;Assumptions!$H$59,-(Assumptions!$D$69*Revenue!DC39*(DC64/Assumptions!$E$59)),-(Assumptions!$E$69*Revenue!DC31*(DC64/Assumptions!$E$59))),0)</f>
        <v>0</v>
      </c>
      <c r="DD69" s="20">
        <f>IFERROR(IF(DD44&lt;Assumptions!$H$59,-(Assumptions!$D$69*Revenue!DD39*(DD64/Assumptions!$E$59)),-(Assumptions!$E$69*Revenue!DD31*(DD64/Assumptions!$E$59))),0)</f>
        <v>0</v>
      </c>
      <c r="DE69" s="20">
        <f>IFERROR(IF(DE44&lt;Assumptions!$H$59,-(Assumptions!$D$69*Revenue!DE39*(DE64/Assumptions!$E$59)),-(Assumptions!$E$69*Revenue!DE31*(DE64/Assumptions!$E$59))),0)</f>
        <v>0</v>
      </c>
      <c r="DF69" s="20">
        <f>IFERROR(IF(DF44&lt;Assumptions!$H$59,-(Assumptions!$D$69*Revenue!DF39*(DF64/Assumptions!$E$59)),-(Assumptions!$E$69*Revenue!DF31*(DF64/Assumptions!$E$59))),0)</f>
        <v>0</v>
      </c>
      <c r="DG69" s="20">
        <f>IFERROR(IF(DG44&lt;Assumptions!$H$59,-(Assumptions!$D$69*Revenue!DG39*(DG64/Assumptions!$E$59)),-(Assumptions!$E$69*Revenue!DG31*(DG64/Assumptions!$E$59))),0)</f>
        <v>0</v>
      </c>
      <c r="DH69" s="20">
        <f>IFERROR(IF(DH44&lt;Assumptions!$H$59,-(Assumptions!$D$69*Revenue!DH39*(DH64/Assumptions!$E$59)),-(Assumptions!$E$69*Revenue!DH31*(DH64/Assumptions!$E$59))),0)</f>
        <v>0</v>
      </c>
      <c r="DI69" s="20">
        <f>IFERROR(IF(DI44&lt;Assumptions!$H$59,-(Assumptions!$D$69*Revenue!DI39*(DI64/Assumptions!$E$59)),-(Assumptions!$E$69*Revenue!DI31*(DI64/Assumptions!$E$59))),0)</f>
        <v>0</v>
      </c>
      <c r="DJ69" s="20">
        <f>IFERROR(IF(DJ44&lt;Assumptions!$H$59,-(Assumptions!$D$69*Revenue!DJ39*(DJ64/Assumptions!$E$59)),-(Assumptions!$E$69*Revenue!DJ31*(DJ64/Assumptions!$E$59))),0)</f>
        <v>0</v>
      </c>
      <c r="DK69" s="20">
        <f>IFERROR(IF(DK44&lt;Assumptions!$H$59,-(Assumptions!$D$69*Revenue!DK39*(DK64/Assumptions!$E$59)),-(Assumptions!$E$69*Revenue!DK31*(DK64/Assumptions!$E$59))),0)</f>
        <v>0</v>
      </c>
      <c r="DL69" s="20">
        <f>IFERROR(IF(DL44&lt;Assumptions!$H$59,-(Assumptions!$D$69*Revenue!DL39*(DL64/Assumptions!$E$59)),-(Assumptions!$E$69*Revenue!DL31*(DL64/Assumptions!$E$59))),0)</f>
        <v>0</v>
      </c>
      <c r="DM69" s="20">
        <f>IFERROR(IF(DM44&lt;Assumptions!$H$59,-(Assumptions!$D$69*Revenue!DM39*(DM64/Assumptions!$E$59)),-(Assumptions!$E$69*Revenue!DM31*(DM64/Assumptions!$E$59))),0)</f>
        <v>0</v>
      </c>
      <c r="DN69" s="20">
        <f>IFERROR(IF(DN44&lt;Assumptions!$H$59,-(Assumptions!$D$69*Revenue!DN39*(DN64/Assumptions!$E$59)),-(Assumptions!$E$69*Revenue!DN31*(DN64/Assumptions!$E$59))),0)</f>
        <v>0</v>
      </c>
      <c r="DO69" s="20">
        <f>IFERROR(IF(DO44&lt;Assumptions!$H$59,-(Assumptions!$D$69*Revenue!DO39*(DO64/Assumptions!$E$59)),-(Assumptions!$E$69*Revenue!DO31*(DO64/Assumptions!$E$59))),0)</f>
        <v>0</v>
      </c>
      <c r="DP69" s="20">
        <f>IFERROR(IF(DP44&lt;Assumptions!$H$59,-(Assumptions!$D$69*Revenue!DP39*(DP64/Assumptions!$E$59)),-(Assumptions!$E$69*Revenue!DP31*(DP64/Assumptions!$E$59))),0)</f>
        <v>0</v>
      </c>
      <c r="DQ69" s="20">
        <f>IFERROR(IF(DQ44&lt;Assumptions!$H$59,-(Assumptions!$D$69*Revenue!DQ39*(DQ64/Assumptions!$E$59)),-(Assumptions!$E$69*Revenue!DQ31*(DQ64/Assumptions!$E$59))),0)</f>
        <v>0</v>
      </c>
      <c r="DR69" s="20">
        <f>IFERROR(IF(DR44&lt;Assumptions!$H$59,-(Assumptions!$D$69*Revenue!DR39*(DR64/Assumptions!$E$59)),-(Assumptions!$E$69*Revenue!DR31*(DR64/Assumptions!$E$59))),0)</f>
        <v>0</v>
      </c>
      <c r="DS69" s="20">
        <f>IFERROR(IF(DS44&lt;Assumptions!$H$59,-(Assumptions!$D$69*Revenue!DS39*(DS64/Assumptions!$E$59)),-(Assumptions!$E$69*Revenue!DS31*(DS64/Assumptions!$E$59))),0)</f>
        <v>0</v>
      </c>
      <c r="DT69" s="20">
        <f>IFERROR(IF(DT44&lt;Assumptions!$H$59,-(Assumptions!$D$69*Revenue!DT39*(DT64/Assumptions!$E$59)),-(Assumptions!$E$69*Revenue!DT31*(DT64/Assumptions!$E$59))),0)</f>
        <v>0</v>
      </c>
      <c r="DU69" s="20">
        <f>IFERROR(IF(DU44&lt;Assumptions!$H$59,-(Assumptions!$D$69*Revenue!DU39*(DU64/Assumptions!$E$59)),-(Assumptions!$E$69*Revenue!DU31*(DU64/Assumptions!$E$59))),0)</f>
        <v>0</v>
      </c>
      <c r="DV69" s="20">
        <f>IFERROR(IF(DV44&lt;Assumptions!$H$59,-(Assumptions!$D$69*Revenue!DV39*(DV64/Assumptions!$E$59)),-(Assumptions!$E$69*Revenue!DV31*(DV64/Assumptions!$E$59))),0)</f>
        <v>0</v>
      </c>
    </row>
    <row r="70" spans="1:126">
      <c r="A70" s="3"/>
      <c r="B70" s="3"/>
      <c r="C70" s="3"/>
      <c r="D70" s="3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</row>
    <row r="71" spans="1:126">
      <c r="E71" s="1" t="s">
        <v>71</v>
      </c>
      <c r="F71" s="20">
        <f>-F18*F61</f>
        <v>0</v>
      </c>
      <c r="G71" s="20">
        <f t="shared" ref="G71:AK71" si="764">-G18*G61</f>
        <v>0</v>
      </c>
      <c r="H71" s="20">
        <f t="shared" si="764"/>
        <v>0</v>
      </c>
      <c r="I71" s="20">
        <f t="shared" si="764"/>
        <v>0</v>
      </c>
      <c r="J71" s="20">
        <f t="shared" si="764"/>
        <v>0</v>
      </c>
      <c r="K71" s="20">
        <f t="shared" si="764"/>
        <v>0</v>
      </c>
      <c r="L71" s="20">
        <f t="shared" si="764"/>
        <v>0</v>
      </c>
      <c r="M71" s="20">
        <f t="shared" si="764"/>
        <v>0</v>
      </c>
      <c r="N71" s="20">
        <f t="shared" si="764"/>
        <v>0</v>
      </c>
      <c r="O71" s="20">
        <f t="shared" si="764"/>
        <v>0</v>
      </c>
      <c r="P71" s="20">
        <f t="shared" si="764"/>
        <v>0</v>
      </c>
      <c r="Q71" s="20">
        <f t="shared" si="764"/>
        <v>0</v>
      </c>
      <c r="R71" s="20">
        <f t="shared" si="764"/>
        <v>0</v>
      </c>
      <c r="S71" s="20">
        <f t="shared" si="764"/>
        <v>0</v>
      </c>
      <c r="T71" s="20">
        <f t="shared" si="764"/>
        <v>0</v>
      </c>
      <c r="U71" s="20">
        <f t="shared" si="764"/>
        <v>0</v>
      </c>
      <c r="V71" s="20">
        <f t="shared" si="764"/>
        <v>0</v>
      </c>
      <c r="W71" s="20">
        <f t="shared" si="764"/>
        <v>0</v>
      </c>
      <c r="X71" s="20">
        <f t="shared" si="764"/>
        <v>0</v>
      </c>
      <c r="Y71" s="20">
        <f t="shared" si="764"/>
        <v>0</v>
      </c>
      <c r="Z71" s="20">
        <f t="shared" si="764"/>
        <v>0</v>
      </c>
      <c r="AA71" s="20">
        <f t="shared" si="764"/>
        <v>0</v>
      </c>
      <c r="AB71" s="20">
        <f t="shared" si="764"/>
        <v>0</v>
      </c>
      <c r="AC71" s="20">
        <f>-AC18*AC61</f>
        <v>0</v>
      </c>
      <c r="AD71" s="20">
        <f t="shared" si="764"/>
        <v>-823205.88545000006</v>
      </c>
      <c r="AE71" s="20">
        <f t="shared" si="764"/>
        <v>-737635.79998875002</v>
      </c>
      <c r="AF71" s="20">
        <f t="shared" si="764"/>
        <v>-676082.76768432837</v>
      </c>
      <c r="AG71" s="20">
        <f t="shared" si="764"/>
        <v>-637946.36220781412</v>
      </c>
      <c r="AH71" s="20">
        <f t="shared" si="764"/>
        <v>-600763.36686821282</v>
      </c>
      <c r="AI71" s="20">
        <f t="shared" si="764"/>
        <v>-564509.94641210162</v>
      </c>
      <c r="AJ71" s="20">
        <f t="shared" si="764"/>
        <v>-529162.86146739312</v>
      </c>
      <c r="AK71" s="20">
        <f t="shared" si="764"/>
        <v>-509540.43725569133</v>
      </c>
      <c r="AL71" s="20">
        <f t="shared" ref="AL71:BQ71" si="765">-AL18*AL61</f>
        <v>-474930.55995136086</v>
      </c>
      <c r="AM71" s="20">
        <f t="shared" si="765"/>
        <v>-441185.92957963876</v>
      </c>
      <c r="AN71" s="20">
        <f t="shared" si="765"/>
        <v>-408284.91496720968</v>
      </c>
      <c r="AO71" s="20">
        <f t="shared" si="765"/>
        <v>-376206.42572009139</v>
      </c>
      <c r="AP71" s="20">
        <f t="shared" si="765"/>
        <v>-344929.89870415092</v>
      </c>
      <c r="AQ71" s="20">
        <f t="shared" si="765"/>
        <v>-314435.28486360906</v>
      </c>
      <c r="AR71" s="20">
        <f t="shared" si="765"/>
        <v>-284703.03636908077</v>
      </c>
      <c r="AS71" s="20">
        <f t="shared" si="765"/>
        <v>-255714.09408691569</v>
      </c>
      <c r="AT71" s="20">
        <f t="shared" si="765"/>
        <v>-227449.87536180453</v>
      </c>
      <c r="AU71" s="20">
        <f t="shared" si="765"/>
        <v>-199892.26210482139</v>
      </c>
      <c r="AV71" s="20">
        <f t="shared" si="765"/>
        <v>-173023.58917926287</v>
      </c>
      <c r="AW71" s="20">
        <f t="shared" si="765"/>
        <v>-151231.4320691484</v>
      </c>
      <c r="AX71" s="20">
        <f t="shared" si="765"/>
        <v>-124923.13890329338</v>
      </c>
      <c r="AY71" s="20">
        <f t="shared" si="765"/>
        <v>-99272.55306658482</v>
      </c>
      <c r="AZ71" s="20">
        <f t="shared" si="765"/>
        <v>-75480.45474630133</v>
      </c>
      <c r="BA71" s="20">
        <f t="shared" si="765"/>
        <v>-64351.303864392961</v>
      </c>
      <c r="BB71" s="20">
        <f t="shared" si="765"/>
        <v>-64351.303864392961</v>
      </c>
      <c r="BC71" s="20">
        <f t="shared" si="765"/>
        <v>-64351.303864392961</v>
      </c>
      <c r="BD71" s="20">
        <f t="shared" si="765"/>
        <v>-64351.303864392961</v>
      </c>
      <c r="BE71" s="20">
        <f t="shared" si="765"/>
        <v>-64351.303864392961</v>
      </c>
      <c r="BF71" s="20">
        <f t="shared" si="765"/>
        <v>-64351.303864392961</v>
      </c>
      <c r="BG71" s="20">
        <f t="shared" si="765"/>
        <v>-64351.303864392961</v>
      </c>
      <c r="BH71" s="20">
        <f t="shared" si="765"/>
        <v>-64351.303864392961</v>
      </c>
      <c r="BI71" s="20">
        <f t="shared" si="765"/>
        <v>-66281.842980324742</v>
      </c>
      <c r="BJ71" s="20">
        <f t="shared" si="765"/>
        <v>-66281.842980324742</v>
      </c>
      <c r="BK71" s="20">
        <f t="shared" si="765"/>
        <v>-66281.842980324742</v>
      </c>
      <c r="BL71" s="20">
        <f t="shared" si="765"/>
        <v>-66281.842980324742</v>
      </c>
      <c r="BM71" s="20">
        <f t="shared" si="765"/>
        <v>-66281.842980324742</v>
      </c>
      <c r="BN71" s="20">
        <f t="shared" si="765"/>
        <v>-66281.842980324742</v>
      </c>
      <c r="BO71" s="20">
        <f t="shared" si="765"/>
        <v>-66281.842980324742</v>
      </c>
      <c r="BP71" s="20">
        <f t="shared" si="765"/>
        <v>-66281.842980324742</v>
      </c>
      <c r="BQ71" s="20">
        <f t="shared" si="765"/>
        <v>-66281.842980324742</v>
      </c>
      <c r="BR71" s="20">
        <f t="shared" ref="BR71:CW71" si="766">-BR18*BR61</f>
        <v>-66281.842980324742</v>
      </c>
      <c r="BS71" s="20">
        <f t="shared" si="766"/>
        <v>-66281.842980324742</v>
      </c>
      <c r="BT71" s="20">
        <f t="shared" si="766"/>
        <v>-66281.842980324742</v>
      </c>
      <c r="BU71" s="20">
        <f t="shared" si="766"/>
        <v>-68270.2982697345</v>
      </c>
      <c r="BV71" s="20">
        <f t="shared" si="766"/>
        <v>-68270.2982697345</v>
      </c>
      <c r="BW71" s="20">
        <f t="shared" si="766"/>
        <v>-68270.2982697345</v>
      </c>
      <c r="BX71" s="20">
        <f t="shared" si="766"/>
        <v>-68270.2982697345</v>
      </c>
      <c r="BY71" s="20">
        <f t="shared" si="766"/>
        <v>-68270.2982697345</v>
      </c>
      <c r="BZ71" s="20">
        <f t="shared" si="766"/>
        <v>-68270.2982697345</v>
      </c>
      <c r="CA71" s="20">
        <f t="shared" si="766"/>
        <v>-68270.2982697345</v>
      </c>
      <c r="CB71" s="20">
        <f t="shared" si="766"/>
        <v>-68270.2982697345</v>
      </c>
      <c r="CC71" s="20">
        <f t="shared" si="766"/>
        <v>-68270.2982697345</v>
      </c>
      <c r="CD71" s="20">
        <f t="shared" si="766"/>
        <v>-68270.2982697345</v>
      </c>
      <c r="CE71" s="20">
        <f t="shared" si="766"/>
        <v>-68270.2982697345</v>
      </c>
      <c r="CF71" s="20">
        <f t="shared" si="766"/>
        <v>-68270.2982697345</v>
      </c>
      <c r="CG71" s="20">
        <f t="shared" si="766"/>
        <v>-70318.407217826534</v>
      </c>
      <c r="CH71" s="20">
        <f t="shared" si="766"/>
        <v>-70318.407217826534</v>
      </c>
      <c r="CI71" s="20">
        <f t="shared" si="766"/>
        <v>-70318.407217826534</v>
      </c>
      <c r="CJ71" s="20">
        <f t="shared" si="766"/>
        <v>-70318.407217826534</v>
      </c>
      <c r="CK71" s="20">
        <f t="shared" si="766"/>
        <v>-70318.407217826534</v>
      </c>
      <c r="CL71" s="20">
        <f t="shared" si="766"/>
        <v>-70318.407217826534</v>
      </c>
      <c r="CM71" s="20">
        <f t="shared" si="766"/>
        <v>-70318.407217826534</v>
      </c>
      <c r="CN71" s="20">
        <f t="shared" si="766"/>
        <v>-70318.407217826534</v>
      </c>
      <c r="CO71" s="20">
        <f t="shared" si="766"/>
        <v>-70318.407217826534</v>
      </c>
      <c r="CP71" s="20">
        <f t="shared" si="766"/>
        <v>-70318.407217826534</v>
      </c>
      <c r="CQ71" s="20">
        <f t="shared" si="766"/>
        <v>-70318.407217826534</v>
      </c>
      <c r="CR71" s="20">
        <f t="shared" si="766"/>
        <v>-70318.407217826534</v>
      </c>
      <c r="CS71" s="20">
        <f t="shared" si="766"/>
        <v>-72427.959434361328</v>
      </c>
      <c r="CT71" s="20">
        <f t="shared" si="766"/>
        <v>-72427.959434361328</v>
      </c>
      <c r="CU71" s="20">
        <f t="shared" si="766"/>
        <v>-72427.959434361328</v>
      </c>
      <c r="CV71" s="20">
        <f t="shared" si="766"/>
        <v>-72427.959434361328</v>
      </c>
      <c r="CW71" s="20">
        <f t="shared" si="766"/>
        <v>-72427.959434361328</v>
      </c>
      <c r="CX71" s="20">
        <f t="shared" ref="CX71:DU71" si="767">-CX18*CX61</f>
        <v>-72427.959434361328</v>
      </c>
      <c r="CY71" s="20">
        <f t="shared" si="767"/>
        <v>-72427.959434361328</v>
      </c>
      <c r="CZ71" s="20">
        <f t="shared" si="767"/>
        <v>-72427.959434361328</v>
      </c>
      <c r="DA71" s="20">
        <f t="shared" si="767"/>
        <v>-72427.959434361328</v>
      </c>
      <c r="DB71" s="20">
        <f t="shared" si="767"/>
        <v>-72427.959434361328</v>
      </c>
      <c r="DC71" s="20">
        <f t="shared" si="767"/>
        <v>-72427.959434361328</v>
      </c>
      <c r="DD71" s="20">
        <f t="shared" si="767"/>
        <v>-72427.959434361328</v>
      </c>
      <c r="DE71" s="20">
        <f t="shared" si="767"/>
        <v>-74600.798217392177</v>
      </c>
      <c r="DF71" s="20">
        <f t="shared" si="767"/>
        <v>-74600.798217392177</v>
      </c>
      <c r="DG71" s="20">
        <f t="shared" si="767"/>
        <v>-74600.798217392177</v>
      </c>
      <c r="DH71" s="20">
        <f t="shared" si="767"/>
        <v>-74600.798217392177</v>
      </c>
      <c r="DI71" s="20">
        <f t="shared" si="767"/>
        <v>-74600.798217392177</v>
      </c>
      <c r="DJ71" s="20">
        <f t="shared" si="767"/>
        <v>-74600.798217392177</v>
      </c>
      <c r="DK71" s="20">
        <f t="shared" si="767"/>
        <v>-74600.798217392177</v>
      </c>
      <c r="DL71" s="20">
        <f t="shared" si="767"/>
        <v>-74600.798217392177</v>
      </c>
      <c r="DM71" s="20">
        <f t="shared" si="767"/>
        <v>-74600.798217392177</v>
      </c>
      <c r="DN71" s="20">
        <f t="shared" si="767"/>
        <v>-74600.798217392177</v>
      </c>
      <c r="DO71" s="20">
        <f t="shared" si="767"/>
        <v>-74600.798217392177</v>
      </c>
      <c r="DP71" s="20">
        <f t="shared" si="767"/>
        <v>-74600.798217392177</v>
      </c>
      <c r="DQ71" s="20">
        <f t="shared" si="767"/>
        <v>-76838.822163913937</v>
      </c>
      <c r="DR71" s="20">
        <f t="shared" si="767"/>
        <v>-76838.822163913937</v>
      </c>
      <c r="DS71" s="20">
        <f t="shared" si="767"/>
        <v>-76838.822163913937</v>
      </c>
      <c r="DT71" s="20">
        <f t="shared" si="767"/>
        <v>-76838.822163913937</v>
      </c>
      <c r="DU71" s="20">
        <f t="shared" si="767"/>
        <v>-76838.822163913937</v>
      </c>
      <c r="DV71" s="20">
        <f t="shared" ref="DV71" si="768">-DV18*DV61</f>
        <v>-76838.822163913937</v>
      </c>
    </row>
    <row r="72" spans="1:126">
      <c r="E72" s="1" t="s">
        <v>72</v>
      </c>
      <c r="F72" s="20">
        <f t="shared" ref="F72:AK72" si="769">-F27*F62</f>
        <v>0</v>
      </c>
      <c r="G72" s="20">
        <f t="shared" si="769"/>
        <v>0</v>
      </c>
      <c r="H72" s="20">
        <f t="shared" si="769"/>
        <v>0</v>
      </c>
      <c r="I72" s="20">
        <f t="shared" si="769"/>
        <v>0</v>
      </c>
      <c r="J72" s="20">
        <f t="shared" si="769"/>
        <v>0</v>
      </c>
      <c r="K72" s="20">
        <f t="shared" si="769"/>
        <v>0</v>
      </c>
      <c r="L72" s="20">
        <f t="shared" si="769"/>
        <v>0</v>
      </c>
      <c r="M72" s="20">
        <f t="shared" si="769"/>
        <v>0</v>
      </c>
      <c r="N72" s="20">
        <f t="shared" si="769"/>
        <v>0</v>
      </c>
      <c r="O72" s="20">
        <f t="shared" si="769"/>
        <v>0</v>
      </c>
      <c r="P72" s="20">
        <f t="shared" si="769"/>
        <v>0</v>
      </c>
      <c r="Q72" s="20">
        <f t="shared" si="769"/>
        <v>0</v>
      </c>
      <c r="R72" s="20">
        <f t="shared" si="769"/>
        <v>0</v>
      </c>
      <c r="S72" s="20">
        <f t="shared" si="769"/>
        <v>0</v>
      </c>
      <c r="T72" s="20">
        <f t="shared" si="769"/>
        <v>0</v>
      </c>
      <c r="U72" s="20">
        <f t="shared" si="769"/>
        <v>0</v>
      </c>
      <c r="V72" s="20">
        <f t="shared" si="769"/>
        <v>0</v>
      </c>
      <c r="W72" s="20">
        <f t="shared" si="769"/>
        <v>0</v>
      </c>
      <c r="X72" s="20">
        <f t="shared" si="769"/>
        <v>0</v>
      </c>
      <c r="Y72" s="20">
        <f t="shared" si="769"/>
        <v>0</v>
      </c>
      <c r="Z72" s="20">
        <f t="shared" si="769"/>
        <v>0</v>
      </c>
      <c r="AA72" s="20">
        <f t="shared" si="769"/>
        <v>0</v>
      </c>
      <c r="AB72" s="20">
        <f t="shared" si="769"/>
        <v>0</v>
      </c>
      <c r="AC72" s="20">
        <f>-AC27*AC62</f>
        <v>0</v>
      </c>
      <c r="AD72" s="20">
        <f t="shared" si="769"/>
        <v>-391152.55692</v>
      </c>
      <c r="AE72" s="20">
        <f t="shared" si="769"/>
        <v>-350664.83611600002</v>
      </c>
      <c r="AF72" s="20">
        <f t="shared" si="769"/>
        <v>-322677.98504046671</v>
      </c>
      <c r="AG72" s="20">
        <f t="shared" si="769"/>
        <v>-306775.30803578446</v>
      </c>
      <c r="AH72" s="20">
        <f t="shared" si="769"/>
        <v>-291402.72026459163</v>
      </c>
      <c r="AI72" s="20">
        <f t="shared" si="769"/>
        <v>-276542.55208577192</v>
      </c>
      <c r="AJ72" s="20">
        <f t="shared" si="769"/>
        <v>-262177.72284624621</v>
      </c>
      <c r="AK72" s="20">
        <f t="shared" si="769"/>
        <v>-255740.47288547916</v>
      </c>
      <c r="AL72" s="20">
        <f t="shared" ref="AL72:BQ72" si="770">-AL27*AL62</f>
        <v>-241914.64396086321</v>
      </c>
      <c r="AM72" s="20">
        <f t="shared" si="770"/>
        <v>-228549.67600040112</v>
      </c>
      <c r="AN72" s="20">
        <f t="shared" si="770"/>
        <v>-215630.20697195438</v>
      </c>
      <c r="AO72" s="20">
        <f t="shared" si="770"/>
        <v>-203141.38691112259</v>
      </c>
      <c r="AP72" s="20">
        <f t="shared" si="770"/>
        <v>-191068.86085231852</v>
      </c>
      <c r="AQ72" s="20">
        <f t="shared" si="770"/>
        <v>-179398.75232880787</v>
      </c>
      <c r="AR72" s="20">
        <f t="shared" si="770"/>
        <v>-168117.6474227476</v>
      </c>
      <c r="AS72" s="20">
        <f t="shared" si="770"/>
        <v>-157212.5793468894</v>
      </c>
      <c r="AT72" s="20">
        <f t="shared" si="770"/>
        <v>-146671.01354022644</v>
      </c>
      <c r="AU72" s="20">
        <f t="shared" si="770"/>
        <v>-136480.8332604522</v>
      </c>
      <c r="AV72" s="20">
        <f t="shared" si="770"/>
        <v>-126630.32565667039</v>
      </c>
      <c r="AW72" s="20">
        <f t="shared" si="770"/>
        <v>-120621.41335553851</v>
      </c>
      <c r="AX72" s="20">
        <f t="shared" si="770"/>
        <v>-111140.51868706754</v>
      </c>
      <c r="AY72" s="20">
        <f t="shared" si="770"/>
        <v>-101975.65384087898</v>
      </c>
      <c r="AZ72" s="20">
        <f t="shared" si="770"/>
        <v>-93116.284489563332</v>
      </c>
      <c r="BA72" s="20">
        <f t="shared" si="770"/>
        <v>-84552.227449958242</v>
      </c>
      <c r="BB72" s="20">
        <f t="shared" si="770"/>
        <v>-76273.638978339965</v>
      </c>
      <c r="BC72" s="20">
        <f t="shared" si="770"/>
        <v>-68271.003455775644</v>
      </c>
      <c r="BD72" s="20">
        <f t="shared" si="770"/>
        <v>-60535.122450630101</v>
      </c>
      <c r="BE72" s="20">
        <f t="shared" si="770"/>
        <v>-53057.104145656122</v>
      </c>
      <c r="BF72" s="20">
        <f t="shared" si="770"/>
        <v>-45828.353117514613</v>
      </c>
      <c r="BG72" s="20">
        <f t="shared" si="770"/>
        <v>-38840.560456977852</v>
      </c>
      <c r="BH72" s="20">
        <f t="shared" si="770"/>
        <v>-32991.447846157564</v>
      </c>
      <c r="BI72" s="20">
        <f t="shared" si="770"/>
        <v>-31494.323373248884</v>
      </c>
      <c r="BJ72" s="20">
        <f t="shared" si="770"/>
        <v>-31494.323373248884</v>
      </c>
      <c r="BK72" s="20">
        <f t="shared" si="770"/>
        <v>-31494.323373248884</v>
      </c>
      <c r="BL72" s="20">
        <f t="shared" si="770"/>
        <v>-31494.323373248884</v>
      </c>
      <c r="BM72" s="20">
        <f t="shared" si="770"/>
        <v>-31494.323373248884</v>
      </c>
      <c r="BN72" s="20">
        <f t="shared" si="770"/>
        <v>-31494.323373248884</v>
      </c>
      <c r="BO72" s="20">
        <f t="shared" si="770"/>
        <v>-31494.323373248884</v>
      </c>
      <c r="BP72" s="20">
        <f t="shared" si="770"/>
        <v>-31494.323373248884</v>
      </c>
      <c r="BQ72" s="20">
        <f t="shared" si="770"/>
        <v>-31494.323373248884</v>
      </c>
      <c r="BR72" s="20">
        <f t="shared" ref="BR72:CW72" si="771">-BR27*BR62</f>
        <v>-31494.323373248884</v>
      </c>
      <c r="BS72" s="20">
        <f t="shared" si="771"/>
        <v>-31494.323373248884</v>
      </c>
      <c r="BT72" s="20">
        <f t="shared" si="771"/>
        <v>-31494.323373248884</v>
      </c>
      <c r="BU72" s="20">
        <f t="shared" si="771"/>
        <v>-32439.153074446353</v>
      </c>
      <c r="BV72" s="20">
        <f t="shared" si="771"/>
        <v>-32439.153074446353</v>
      </c>
      <c r="BW72" s="20">
        <f t="shared" si="771"/>
        <v>-32439.153074446353</v>
      </c>
      <c r="BX72" s="20">
        <f t="shared" si="771"/>
        <v>-32439.153074446353</v>
      </c>
      <c r="BY72" s="20">
        <f t="shared" si="771"/>
        <v>-32439.153074446353</v>
      </c>
      <c r="BZ72" s="20">
        <f t="shared" si="771"/>
        <v>-32439.153074446353</v>
      </c>
      <c r="CA72" s="20">
        <f t="shared" si="771"/>
        <v>-32439.153074446353</v>
      </c>
      <c r="CB72" s="20">
        <f t="shared" si="771"/>
        <v>-32439.153074446353</v>
      </c>
      <c r="CC72" s="20">
        <f t="shared" si="771"/>
        <v>-32439.153074446353</v>
      </c>
      <c r="CD72" s="20">
        <f t="shared" si="771"/>
        <v>-32439.153074446353</v>
      </c>
      <c r="CE72" s="20">
        <f t="shared" si="771"/>
        <v>-32439.153074446353</v>
      </c>
      <c r="CF72" s="20">
        <f t="shared" si="771"/>
        <v>-32439.153074446353</v>
      </c>
      <c r="CG72" s="20">
        <f t="shared" si="771"/>
        <v>-33412.327666679746</v>
      </c>
      <c r="CH72" s="20">
        <f t="shared" si="771"/>
        <v>-33412.327666679746</v>
      </c>
      <c r="CI72" s="20">
        <f t="shared" si="771"/>
        <v>-33412.327666679746</v>
      </c>
      <c r="CJ72" s="20">
        <f t="shared" si="771"/>
        <v>-33412.327666679746</v>
      </c>
      <c r="CK72" s="20">
        <f t="shared" si="771"/>
        <v>-33412.327666679746</v>
      </c>
      <c r="CL72" s="20">
        <f t="shared" si="771"/>
        <v>-33412.327666679746</v>
      </c>
      <c r="CM72" s="20">
        <f t="shared" si="771"/>
        <v>-33412.327666679746</v>
      </c>
      <c r="CN72" s="20">
        <f t="shared" si="771"/>
        <v>-33412.327666679746</v>
      </c>
      <c r="CO72" s="20">
        <f t="shared" si="771"/>
        <v>-33412.327666679746</v>
      </c>
      <c r="CP72" s="20">
        <f t="shared" si="771"/>
        <v>-33412.327666679746</v>
      </c>
      <c r="CQ72" s="20">
        <f t="shared" si="771"/>
        <v>-33412.327666679746</v>
      </c>
      <c r="CR72" s="20">
        <f t="shared" si="771"/>
        <v>-33412.327666679746</v>
      </c>
      <c r="CS72" s="20">
        <f t="shared" si="771"/>
        <v>-34414.697496680143</v>
      </c>
      <c r="CT72" s="20">
        <f t="shared" si="771"/>
        <v>-34414.697496680143</v>
      </c>
      <c r="CU72" s="20">
        <f t="shared" si="771"/>
        <v>-34414.697496680143</v>
      </c>
      <c r="CV72" s="20">
        <f t="shared" si="771"/>
        <v>-34414.697496680143</v>
      </c>
      <c r="CW72" s="20">
        <f t="shared" si="771"/>
        <v>-34414.697496680143</v>
      </c>
      <c r="CX72" s="20">
        <f t="shared" ref="CX72:DU72" si="772">-CX27*CX62</f>
        <v>-34414.697496680143</v>
      </c>
      <c r="CY72" s="20">
        <f t="shared" si="772"/>
        <v>-34414.697496680143</v>
      </c>
      <c r="CZ72" s="20">
        <f t="shared" si="772"/>
        <v>-34414.697496680143</v>
      </c>
      <c r="DA72" s="20">
        <f t="shared" si="772"/>
        <v>-34414.697496680143</v>
      </c>
      <c r="DB72" s="20">
        <f t="shared" si="772"/>
        <v>-34414.697496680143</v>
      </c>
      <c r="DC72" s="20">
        <f t="shared" si="772"/>
        <v>-34414.697496680143</v>
      </c>
      <c r="DD72" s="20">
        <f t="shared" si="772"/>
        <v>-34414.697496680143</v>
      </c>
      <c r="DE72" s="20">
        <f t="shared" si="772"/>
        <v>-35447.138421580545</v>
      </c>
      <c r="DF72" s="20">
        <f t="shared" si="772"/>
        <v>-35447.138421580545</v>
      </c>
      <c r="DG72" s="20">
        <f t="shared" si="772"/>
        <v>-35447.138421580545</v>
      </c>
      <c r="DH72" s="20">
        <f t="shared" si="772"/>
        <v>-35447.138421580545</v>
      </c>
      <c r="DI72" s="20">
        <f t="shared" si="772"/>
        <v>-35447.138421580545</v>
      </c>
      <c r="DJ72" s="20">
        <f t="shared" si="772"/>
        <v>-35447.138421580545</v>
      </c>
      <c r="DK72" s="20">
        <f t="shared" si="772"/>
        <v>-35447.138421580545</v>
      </c>
      <c r="DL72" s="20">
        <f t="shared" si="772"/>
        <v>-35447.138421580545</v>
      </c>
      <c r="DM72" s="20">
        <f t="shared" si="772"/>
        <v>-35447.138421580545</v>
      </c>
      <c r="DN72" s="20">
        <f t="shared" si="772"/>
        <v>-35447.138421580545</v>
      </c>
      <c r="DO72" s="20">
        <f t="shared" si="772"/>
        <v>-35447.138421580545</v>
      </c>
      <c r="DP72" s="20">
        <f t="shared" si="772"/>
        <v>-35447.138421580545</v>
      </c>
      <c r="DQ72" s="20">
        <f t="shared" si="772"/>
        <v>-36510.552574227957</v>
      </c>
      <c r="DR72" s="20">
        <f t="shared" si="772"/>
        <v>-36510.552574227957</v>
      </c>
      <c r="DS72" s="20">
        <f t="shared" si="772"/>
        <v>-36510.552574227957</v>
      </c>
      <c r="DT72" s="20">
        <f t="shared" si="772"/>
        <v>-36510.552574227957</v>
      </c>
      <c r="DU72" s="20">
        <f t="shared" si="772"/>
        <v>-36510.552574227957</v>
      </c>
      <c r="DV72" s="20">
        <f t="shared" ref="DV72" si="773">-DV27*DV62</f>
        <v>-36510.552574227957</v>
      </c>
    </row>
    <row r="73" spans="1:126">
      <c r="E73" s="1" t="s">
        <v>73</v>
      </c>
      <c r="F73" s="20">
        <f t="shared" ref="F73:AK73" si="774">-F36*F63</f>
        <v>0</v>
      </c>
      <c r="G73" s="20">
        <f t="shared" si="774"/>
        <v>0</v>
      </c>
      <c r="H73" s="20">
        <f t="shared" si="774"/>
        <v>0</v>
      </c>
      <c r="I73" s="20">
        <f t="shared" si="774"/>
        <v>0</v>
      </c>
      <c r="J73" s="20">
        <f t="shared" si="774"/>
        <v>0</v>
      </c>
      <c r="K73" s="20">
        <f t="shared" si="774"/>
        <v>0</v>
      </c>
      <c r="L73" s="20">
        <f t="shared" si="774"/>
        <v>0</v>
      </c>
      <c r="M73" s="20">
        <f t="shared" si="774"/>
        <v>0</v>
      </c>
      <c r="N73" s="20">
        <f t="shared" si="774"/>
        <v>0</v>
      </c>
      <c r="O73" s="20">
        <f t="shared" si="774"/>
        <v>0</v>
      </c>
      <c r="P73" s="20">
        <f t="shared" si="774"/>
        <v>0</v>
      </c>
      <c r="Q73" s="20">
        <f t="shared" si="774"/>
        <v>0</v>
      </c>
      <c r="R73" s="20">
        <f t="shared" si="774"/>
        <v>0</v>
      </c>
      <c r="S73" s="20">
        <f t="shared" si="774"/>
        <v>0</v>
      </c>
      <c r="T73" s="20">
        <f t="shared" si="774"/>
        <v>0</v>
      </c>
      <c r="U73" s="20">
        <f t="shared" si="774"/>
        <v>0</v>
      </c>
      <c r="V73" s="20">
        <f t="shared" si="774"/>
        <v>0</v>
      </c>
      <c r="W73" s="20">
        <f t="shared" si="774"/>
        <v>0</v>
      </c>
      <c r="X73" s="20">
        <f t="shared" si="774"/>
        <v>0</v>
      </c>
      <c r="Y73" s="20">
        <f t="shared" si="774"/>
        <v>0</v>
      </c>
      <c r="Z73" s="20">
        <f t="shared" si="774"/>
        <v>0</v>
      </c>
      <c r="AA73" s="20">
        <f t="shared" si="774"/>
        <v>0</v>
      </c>
      <c r="AB73" s="20">
        <f t="shared" si="774"/>
        <v>0</v>
      </c>
      <c r="AC73" s="20">
        <f>-AC36*AC63</f>
        <v>0</v>
      </c>
      <c r="AD73" s="20">
        <f t="shared" si="774"/>
        <v>-225758.76410874998</v>
      </c>
      <c r="AE73" s="20">
        <f t="shared" si="774"/>
        <v>-202489.76868526041</v>
      </c>
      <c r="AF73" s="20">
        <f t="shared" si="774"/>
        <v>-185516.74655882714</v>
      </c>
      <c r="AG73" s="20">
        <f t="shared" si="774"/>
        <v>-174577.36550873955</v>
      </c>
      <c r="AH73" s="20">
        <f t="shared" si="774"/>
        <v>-164093.79200240556</v>
      </c>
      <c r="AI73" s="20">
        <f t="shared" si="774"/>
        <v>-154047.03405883547</v>
      </c>
      <c r="AJ73" s="20">
        <f t="shared" si="774"/>
        <v>-144418.89102958082</v>
      </c>
      <c r="AK73" s="20">
        <f t="shared" si="774"/>
        <v>-139247.67824534152</v>
      </c>
      <c r="AL73" s="20">
        <f t="shared" ref="AL73:BQ73" si="775">-AL36*AL63</f>
        <v>-130139.88954334502</v>
      </c>
      <c r="AM73" s="20">
        <f t="shared" si="775"/>
        <v>-121411.59203726506</v>
      </c>
      <c r="AN73" s="20">
        <f t="shared" si="775"/>
        <v>-113046.97359393843</v>
      </c>
      <c r="AO73" s="20">
        <f t="shared" si="775"/>
        <v>-105030.88091908373</v>
      </c>
      <c r="AP73" s="20">
        <f t="shared" si="775"/>
        <v>-97348.792105681336</v>
      </c>
      <c r="AQ73" s="20">
        <f t="shared" si="775"/>
        <v>-89986.790326170711</v>
      </c>
      <c r="AR73" s="20">
        <f t="shared" si="775"/>
        <v>-82931.538620806328</v>
      </c>
      <c r="AS73" s="20">
        <f t="shared" si="775"/>
        <v>-76170.255736498802</v>
      </c>
      <c r="AT73" s="20">
        <f t="shared" si="775"/>
        <v>-69690.692972370773</v>
      </c>
      <c r="AU73" s="20">
        <f t="shared" si="775"/>
        <v>-63481.111990081408</v>
      </c>
      <c r="AV73" s="20">
        <f t="shared" si="775"/>
        <v>-57530.263548720744</v>
      </c>
      <c r="AW73" s="20">
        <f t="shared" si="775"/>
        <v>-53382.188139522601</v>
      </c>
      <c r="AX73" s="20">
        <f t="shared" si="775"/>
        <v>-47752.954128682039</v>
      </c>
      <c r="AY73" s="20">
        <f t="shared" si="775"/>
        <v>-42358.271534959771</v>
      </c>
      <c r="AZ73" s="20">
        <f t="shared" si="775"/>
        <v>-37188.367382642638</v>
      </c>
      <c r="BA73" s="20">
        <f t="shared" si="775"/>
        <v>-32233.875903338743</v>
      </c>
      <c r="BB73" s="20">
        <f t="shared" si="775"/>
        <v>-27485.821569005842</v>
      </c>
      <c r="BC73" s="20">
        <f t="shared" si="775"/>
        <v>-22935.602831936762</v>
      </c>
      <c r="BD73" s="20">
        <f t="shared" si="775"/>
        <v>-19178.409548649466</v>
      </c>
      <c r="BE73" s="20">
        <f t="shared" si="775"/>
        <v>-17647.919051587465</v>
      </c>
      <c r="BF73" s="20">
        <f t="shared" si="775"/>
        <v>-17647.919051587465</v>
      </c>
      <c r="BG73" s="20">
        <f t="shared" si="775"/>
        <v>-17647.919051587465</v>
      </c>
      <c r="BH73" s="20">
        <f t="shared" si="775"/>
        <v>-17647.919051587465</v>
      </c>
      <c r="BI73" s="20">
        <f t="shared" si="775"/>
        <v>-18177.356623135089</v>
      </c>
      <c r="BJ73" s="20">
        <f t="shared" si="775"/>
        <v>-18177.356623135089</v>
      </c>
      <c r="BK73" s="20">
        <f t="shared" si="775"/>
        <v>-18177.356623135089</v>
      </c>
      <c r="BL73" s="20">
        <f t="shared" si="775"/>
        <v>-18177.356623135089</v>
      </c>
      <c r="BM73" s="20">
        <f t="shared" si="775"/>
        <v>-18177.356623135089</v>
      </c>
      <c r="BN73" s="20">
        <f t="shared" si="775"/>
        <v>-18177.356623135089</v>
      </c>
      <c r="BO73" s="20">
        <f t="shared" si="775"/>
        <v>-18177.356623135089</v>
      </c>
      <c r="BP73" s="20">
        <f t="shared" si="775"/>
        <v>-18177.356623135089</v>
      </c>
      <c r="BQ73" s="20">
        <f t="shared" si="775"/>
        <v>-18177.356623135089</v>
      </c>
      <c r="BR73" s="20">
        <f t="shared" ref="BR73:CW73" si="776">-BR36*BR63</f>
        <v>-18177.356623135089</v>
      </c>
      <c r="BS73" s="20">
        <f t="shared" si="776"/>
        <v>-18177.356623135089</v>
      </c>
      <c r="BT73" s="20">
        <f t="shared" si="776"/>
        <v>-18177.356623135089</v>
      </c>
      <c r="BU73" s="20">
        <f t="shared" si="776"/>
        <v>-18722.677321829142</v>
      </c>
      <c r="BV73" s="20">
        <f t="shared" si="776"/>
        <v>-18722.677321829142</v>
      </c>
      <c r="BW73" s="20">
        <f t="shared" si="776"/>
        <v>-18722.677321829142</v>
      </c>
      <c r="BX73" s="20">
        <f t="shared" si="776"/>
        <v>-18722.677321829142</v>
      </c>
      <c r="BY73" s="20">
        <f t="shared" si="776"/>
        <v>-18722.677321829142</v>
      </c>
      <c r="BZ73" s="20">
        <f t="shared" si="776"/>
        <v>-18722.677321829142</v>
      </c>
      <c r="CA73" s="20">
        <f t="shared" si="776"/>
        <v>-18722.677321829142</v>
      </c>
      <c r="CB73" s="20">
        <f t="shared" si="776"/>
        <v>-18722.677321829142</v>
      </c>
      <c r="CC73" s="20">
        <f t="shared" si="776"/>
        <v>-18722.677321829142</v>
      </c>
      <c r="CD73" s="20">
        <f t="shared" si="776"/>
        <v>-18722.677321829142</v>
      </c>
      <c r="CE73" s="20">
        <f t="shared" si="776"/>
        <v>-18722.677321829142</v>
      </c>
      <c r="CF73" s="20">
        <f t="shared" si="776"/>
        <v>-18722.677321829142</v>
      </c>
      <c r="CG73" s="20">
        <f t="shared" si="776"/>
        <v>-19284.357641484017</v>
      </c>
      <c r="CH73" s="20">
        <f t="shared" si="776"/>
        <v>-19284.357641484017</v>
      </c>
      <c r="CI73" s="20">
        <f t="shared" si="776"/>
        <v>-19284.357641484017</v>
      </c>
      <c r="CJ73" s="20">
        <f t="shared" si="776"/>
        <v>-19284.357641484017</v>
      </c>
      <c r="CK73" s="20">
        <f t="shared" si="776"/>
        <v>-19284.357641484017</v>
      </c>
      <c r="CL73" s="20">
        <f t="shared" si="776"/>
        <v>-19284.357641484017</v>
      </c>
      <c r="CM73" s="20">
        <f t="shared" si="776"/>
        <v>-19284.357641484017</v>
      </c>
      <c r="CN73" s="20">
        <f t="shared" si="776"/>
        <v>-19284.357641484017</v>
      </c>
      <c r="CO73" s="20">
        <f t="shared" si="776"/>
        <v>-19284.357641484017</v>
      </c>
      <c r="CP73" s="20">
        <f t="shared" si="776"/>
        <v>-19284.357641484017</v>
      </c>
      <c r="CQ73" s="20">
        <f t="shared" si="776"/>
        <v>-19284.357641484017</v>
      </c>
      <c r="CR73" s="20">
        <f t="shared" si="776"/>
        <v>-19284.357641484017</v>
      </c>
      <c r="CS73" s="20">
        <f t="shared" si="776"/>
        <v>-19862.888370728539</v>
      </c>
      <c r="CT73" s="20">
        <f t="shared" si="776"/>
        <v>-19862.888370728539</v>
      </c>
      <c r="CU73" s="20">
        <f t="shared" si="776"/>
        <v>-19862.888370728539</v>
      </c>
      <c r="CV73" s="20">
        <f t="shared" si="776"/>
        <v>-19862.888370728539</v>
      </c>
      <c r="CW73" s="20">
        <f t="shared" si="776"/>
        <v>-19862.888370728539</v>
      </c>
      <c r="CX73" s="20">
        <f t="shared" ref="CX73:DU73" si="777">-CX36*CX63</f>
        <v>-19862.888370728539</v>
      </c>
      <c r="CY73" s="20">
        <f t="shared" si="777"/>
        <v>-19862.888370728539</v>
      </c>
      <c r="CZ73" s="20">
        <f t="shared" si="777"/>
        <v>-19862.888370728539</v>
      </c>
      <c r="DA73" s="20">
        <f t="shared" si="777"/>
        <v>-19862.888370728539</v>
      </c>
      <c r="DB73" s="20">
        <f t="shared" si="777"/>
        <v>-19862.888370728539</v>
      </c>
      <c r="DC73" s="20">
        <f t="shared" si="777"/>
        <v>-19862.888370728539</v>
      </c>
      <c r="DD73" s="20">
        <f t="shared" si="777"/>
        <v>-19862.888370728539</v>
      </c>
      <c r="DE73" s="20">
        <f t="shared" si="777"/>
        <v>-20458.775021850393</v>
      </c>
      <c r="DF73" s="20">
        <f t="shared" si="777"/>
        <v>-20458.775021850393</v>
      </c>
      <c r="DG73" s="20">
        <f t="shared" si="777"/>
        <v>-20458.775021850393</v>
      </c>
      <c r="DH73" s="20">
        <f t="shared" si="777"/>
        <v>-20458.775021850393</v>
      </c>
      <c r="DI73" s="20">
        <f t="shared" si="777"/>
        <v>-20458.775021850393</v>
      </c>
      <c r="DJ73" s="20">
        <f t="shared" si="777"/>
        <v>-20458.775021850393</v>
      </c>
      <c r="DK73" s="20">
        <f t="shared" si="777"/>
        <v>-20458.775021850393</v>
      </c>
      <c r="DL73" s="20">
        <f t="shared" si="777"/>
        <v>-20458.775021850393</v>
      </c>
      <c r="DM73" s="20">
        <f t="shared" si="777"/>
        <v>-20458.775021850393</v>
      </c>
      <c r="DN73" s="20">
        <f t="shared" si="777"/>
        <v>-20458.775021850393</v>
      </c>
      <c r="DO73" s="20">
        <f t="shared" si="777"/>
        <v>-20458.775021850393</v>
      </c>
      <c r="DP73" s="20">
        <f t="shared" si="777"/>
        <v>-20458.775021850393</v>
      </c>
      <c r="DQ73" s="20">
        <f t="shared" si="777"/>
        <v>-21072.538272505906</v>
      </c>
      <c r="DR73" s="20">
        <f t="shared" si="777"/>
        <v>-21072.538272505906</v>
      </c>
      <c r="DS73" s="20">
        <f t="shared" si="777"/>
        <v>-21072.538272505906</v>
      </c>
      <c r="DT73" s="20">
        <f t="shared" si="777"/>
        <v>-21072.538272505906</v>
      </c>
      <c r="DU73" s="20">
        <f t="shared" si="777"/>
        <v>-21072.538272505906</v>
      </c>
      <c r="DV73" s="20">
        <f t="shared" ref="DV73" si="778">-DV36*DV63</f>
        <v>-21072.538272505906</v>
      </c>
    </row>
    <row r="74" spans="1:126">
      <c r="E74" s="1" t="s">
        <v>241</v>
      </c>
      <c r="F74" s="20">
        <f t="shared" ref="F74:AK74" si="779">-F45*F64</f>
        <v>0</v>
      </c>
      <c r="G74" s="20">
        <f t="shared" si="779"/>
        <v>0</v>
      </c>
      <c r="H74" s="20">
        <f t="shared" si="779"/>
        <v>0</v>
      </c>
      <c r="I74" s="20">
        <f t="shared" si="779"/>
        <v>0</v>
      </c>
      <c r="J74" s="20">
        <f t="shared" si="779"/>
        <v>0</v>
      </c>
      <c r="K74" s="20">
        <f t="shared" si="779"/>
        <v>0</v>
      </c>
      <c r="L74" s="20">
        <f t="shared" si="779"/>
        <v>0</v>
      </c>
      <c r="M74" s="20">
        <f t="shared" si="779"/>
        <v>0</v>
      </c>
      <c r="N74" s="20">
        <f t="shared" si="779"/>
        <v>0</v>
      </c>
      <c r="O74" s="20">
        <f t="shared" si="779"/>
        <v>0</v>
      </c>
      <c r="P74" s="20">
        <f t="shared" si="779"/>
        <v>0</v>
      </c>
      <c r="Q74" s="20">
        <f t="shared" si="779"/>
        <v>0</v>
      </c>
      <c r="R74" s="20">
        <f t="shared" si="779"/>
        <v>0</v>
      </c>
      <c r="S74" s="20">
        <f t="shared" si="779"/>
        <v>0</v>
      </c>
      <c r="T74" s="20">
        <f t="shared" si="779"/>
        <v>0</v>
      </c>
      <c r="U74" s="20">
        <f t="shared" si="779"/>
        <v>0</v>
      </c>
      <c r="V74" s="20">
        <f t="shared" si="779"/>
        <v>0</v>
      </c>
      <c r="W74" s="20">
        <f t="shared" si="779"/>
        <v>0</v>
      </c>
      <c r="X74" s="20">
        <f t="shared" si="779"/>
        <v>0</v>
      </c>
      <c r="Y74" s="20">
        <f t="shared" si="779"/>
        <v>0</v>
      </c>
      <c r="Z74" s="20">
        <f t="shared" si="779"/>
        <v>0</v>
      </c>
      <c r="AA74" s="20">
        <f t="shared" si="779"/>
        <v>0</v>
      </c>
      <c r="AB74" s="20">
        <f t="shared" si="779"/>
        <v>0</v>
      </c>
      <c r="AC74" s="20">
        <f t="shared" si="779"/>
        <v>0</v>
      </c>
      <c r="AD74" s="20">
        <f t="shared" si="779"/>
        <v>0</v>
      </c>
      <c r="AE74" s="20">
        <f t="shared" si="779"/>
        <v>0</v>
      </c>
      <c r="AF74" s="20">
        <f t="shared" si="779"/>
        <v>0</v>
      </c>
      <c r="AG74" s="20">
        <f t="shared" si="779"/>
        <v>0</v>
      </c>
      <c r="AH74" s="20">
        <f t="shared" si="779"/>
        <v>0</v>
      </c>
      <c r="AI74" s="20">
        <f t="shared" si="779"/>
        <v>0</v>
      </c>
      <c r="AJ74" s="20">
        <f t="shared" si="779"/>
        <v>0</v>
      </c>
      <c r="AK74" s="20">
        <f t="shared" si="779"/>
        <v>0</v>
      </c>
      <c r="AL74" s="20">
        <f t="shared" ref="AL74:BQ74" si="780">-AL45*AL64</f>
        <v>0</v>
      </c>
      <c r="AM74" s="20">
        <f t="shared" si="780"/>
        <v>0</v>
      </c>
      <c r="AN74" s="20">
        <f t="shared" si="780"/>
        <v>0</v>
      </c>
      <c r="AO74" s="20">
        <f t="shared" si="780"/>
        <v>0</v>
      </c>
      <c r="AP74" s="20">
        <f t="shared" si="780"/>
        <v>0</v>
      </c>
      <c r="AQ74" s="20">
        <f t="shared" si="780"/>
        <v>0</v>
      </c>
      <c r="AR74" s="20">
        <f t="shared" si="780"/>
        <v>0</v>
      </c>
      <c r="AS74" s="20">
        <f t="shared" si="780"/>
        <v>0</v>
      </c>
      <c r="AT74" s="20">
        <f t="shared" si="780"/>
        <v>0</v>
      </c>
      <c r="AU74" s="20">
        <f t="shared" si="780"/>
        <v>0</v>
      </c>
      <c r="AV74" s="20">
        <f t="shared" si="780"/>
        <v>0</v>
      </c>
      <c r="AW74" s="20">
        <f t="shared" si="780"/>
        <v>0</v>
      </c>
      <c r="AX74" s="20">
        <f t="shared" si="780"/>
        <v>0</v>
      </c>
      <c r="AY74" s="20">
        <f t="shared" si="780"/>
        <v>0</v>
      </c>
      <c r="AZ74" s="20">
        <f t="shared" si="780"/>
        <v>0</v>
      </c>
      <c r="BA74" s="20">
        <f t="shared" si="780"/>
        <v>0</v>
      </c>
      <c r="BB74" s="20">
        <f t="shared" si="780"/>
        <v>0</v>
      </c>
      <c r="BC74" s="20">
        <f t="shared" si="780"/>
        <v>0</v>
      </c>
      <c r="BD74" s="20">
        <f t="shared" si="780"/>
        <v>0</v>
      </c>
      <c r="BE74" s="20">
        <f t="shared" si="780"/>
        <v>0</v>
      </c>
      <c r="BF74" s="20">
        <f t="shared" si="780"/>
        <v>0</v>
      </c>
      <c r="BG74" s="20">
        <f t="shared" si="780"/>
        <v>0</v>
      </c>
      <c r="BH74" s="20">
        <f t="shared" si="780"/>
        <v>0</v>
      </c>
      <c r="BI74" s="20">
        <f t="shared" si="780"/>
        <v>0</v>
      </c>
      <c r="BJ74" s="20">
        <f t="shared" si="780"/>
        <v>0</v>
      </c>
      <c r="BK74" s="20">
        <f t="shared" si="780"/>
        <v>0</v>
      </c>
      <c r="BL74" s="20">
        <f t="shared" si="780"/>
        <v>0</v>
      </c>
      <c r="BM74" s="20">
        <f t="shared" si="780"/>
        <v>0</v>
      </c>
      <c r="BN74" s="20">
        <f t="shared" si="780"/>
        <v>0</v>
      </c>
      <c r="BO74" s="20">
        <f t="shared" si="780"/>
        <v>0</v>
      </c>
      <c r="BP74" s="20">
        <f t="shared" si="780"/>
        <v>0</v>
      </c>
      <c r="BQ74" s="20">
        <f t="shared" si="780"/>
        <v>0</v>
      </c>
      <c r="BR74" s="20">
        <f t="shared" ref="BR74:CW74" si="781">-BR45*BR64</f>
        <v>0</v>
      </c>
      <c r="BS74" s="20">
        <f t="shared" si="781"/>
        <v>0</v>
      </c>
      <c r="BT74" s="20">
        <f t="shared" si="781"/>
        <v>0</v>
      </c>
      <c r="BU74" s="20">
        <f t="shared" si="781"/>
        <v>0</v>
      </c>
      <c r="BV74" s="20">
        <f t="shared" si="781"/>
        <v>0</v>
      </c>
      <c r="BW74" s="20">
        <f t="shared" si="781"/>
        <v>0</v>
      </c>
      <c r="BX74" s="20">
        <f t="shared" si="781"/>
        <v>0</v>
      </c>
      <c r="BY74" s="20">
        <f t="shared" si="781"/>
        <v>0</v>
      </c>
      <c r="BZ74" s="20">
        <f t="shared" si="781"/>
        <v>0</v>
      </c>
      <c r="CA74" s="20">
        <f t="shared" si="781"/>
        <v>0</v>
      </c>
      <c r="CB74" s="20">
        <f t="shared" si="781"/>
        <v>0</v>
      </c>
      <c r="CC74" s="20">
        <f t="shared" si="781"/>
        <v>0</v>
      </c>
      <c r="CD74" s="20">
        <f t="shared" si="781"/>
        <v>0</v>
      </c>
      <c r="CE74" s="20">
        <f t="shared" si="781"/>
        <v>0</v>
      </c>
      <c r="CF74" s="20">
        <f t="shared" si="781"/>
        <v>0</v>
      </c>
      <c r="CG74" s="20">
        <f t="shared" si="781"/>
        <v>0</v>
      </c>
      <c r="CH74" s="20">
        <f t="shared" si="781"/>
        <v>0</v>
      </c>
      <c r="CI74" s="20">
        <f t="shared" si="781"/>
        <v>0</v>
      </c>
      <c r="CJ74" s="20">
        <f t="shared" si="781"/>
        <v>0</v>
      </c>
      <c r="CK74" s="20">
        <f t="shared" si="781"/>
        <v>0</v>
      </c>
      <c r="CL74" s="20">
        <f t="shared" si="781"/>
        <v>0</v>
      </c>
      <c r="CM74" s="20">
        <f t="shared" si="781"/>
        <v>0</v>
      </c>
      <c r="CN74" s="20">
        <f t="shared" si="781"/>
        <v>0</v>
      </c>
      <c r="CO74" s="20">
        <f t="shared" si="781"/>
        <v>0</v>
      </c>
      <c r="CP74" s="20">
        <f t="shared" si="781"/>
        <v>0</v>
      </c>
      <c r="CQ74" s="20">
        <f t="shared" si="781"/>
        <v>0</v>
      </c>
      <c r="CR74" s="20">
        <f t="shared" si="781"/>
        <v>0</v>
      </c>
      <c r="CS74" s="20">
        <f t="shared" si="781"/>
        <v>0</v>
      </c>
      <c r="CT74" s="20">
        <f t="shared" si="781"/>
        <v>0</v>
      </c>
      <c r="CU74" s="20">
        <f t="shared" si="781"/>
        <v>0</v>
      </c>
      <c r="CV74" s="20">
        <f t="shared" si="781"/>
        <v>0</v>
      </c>
      <c r="CW74" s="20">
        <f t="shared" si="781"/>
        <v>0</v>
      </c>
      <c r="CX74" s="20">
        <f t="shared" ref="CX74:DU74" si="782">-CX45*CX64</f>
        <v>0</v>
      </c>
      <c r="CY74" s="20">
        <f t="shared" si="782"/>
        <v>0</v>
      </c>
      <c r="CZ74" s="20">
        <f t="shared" si="782"/>
        <v>0</v>
      </c>
      <c r="DA74" s="20">
        <f t="shared" si="782"/>
        <v>0</v>
      </c>
      <c r="DB74" s="20">
        <f t="shared" si="782"/>
        <v>0</v>
      </c>
      <c r="DC74" s="20">
        <f t="shared" si="782"/>
        <v>0</v>
      </c>
      <c r="DD74" s="20">
        <f t="shared" si="782"/>
        <v>0</v>
      </c>
      <c r="DE74" s="20">
        <f t="shared" si="782"/>
        <v>0</v>
      </c>
      <c r="DF74" s="20">
        <f t="shared" si="782"/>
        <v>0</v>
      </c>
      <c r="DG74" s="20">
        <f t="shared" si="782"/>
        <v>0</v>
      </c>
      <c r="DH74" s="20">
        <f t="shared" si="782"/>
        <v>0</v>
      </c>
      <c r="DI74" s="20">
        <f t="shared" si="782"/>
        <v>0</v>
      </c>
      <c r="DJ74" s="20">
        <f t="shared" si="782"/>
        <v>0</v>
      </c>
      <c r="DK74" s="20">
        <f t="shared" si="782"/>
        <v>0</v>
      </c>
      <c r="DL74" s="20">
        <f t="shared" si="782"/>
        <v>0</v>
      </c>
      <c r="DM74" s="20">
        <f t="shared" si="782"/>
        <v>0</v>
      </c>
      <c r="DN74" s="20">
        <f t="shared" si="782"/>
        <v>0</v>
      </c>
      <c r="DO74" s="20">
        <f t="shared" si="782"/>
        <v>0</v>
      </c>
      <c r="DP74" s="20">
        <f t="shared" si="782"/>
        <v>0</v>
      </c>
      <c r="DQ74" s="20">
        <f t="shared" si="782"/>
        <v>0</v>
      </c>
      <c r="DR74" s="20">
        <f t="shared" si="782"/>
        <v>0</v>
      </c>
      <c r="DS74" s="20">
        <f t="shared" si="782"/>
        <v>0</v>
      </c>
      <c r="DT74" s="20">
        <f t="shared" si="782"/>
        <v>0</v>
      </c>
      <c r="DU74" s="20">
        <f t="shared" si="782"/>
        <v>0</v>
      </c>
      <c r="DV74" s="20">
        <f t="shared" ref="DV74" si="783">-DV45*DV64</f>
        <v>0</v>
      </c>
    </row>
    <row r="75" spans="1:126"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</row>
    <row r="76" spans="1:126">
      <c r="E76" s="4" t="s">
        <v>75</v>
      </c>
      <c r="F76" s="20">
        <f>SUM(F61,F66,F71)</f>
        <v>0</v>
      </c>
      <c r="G76" s="20">
        <f t="shared" ref="G76:BR77" si="784">SUM(G61,G66,G71)</f>
        <v>0</v>
      </c>
      <c r="H76" s="20">
        <f t="shared" si="784"/>
        <v>0</v>
      </c>
      <c r="I76" s="20">
        <f t="shared" si="784"/>
        <v>0</v>
      </c>
      <c r="J76" s="20">
        <f t="shared" si="784"/>
        <v>0</v>
      </c>
      <c r="K76" s="20">
        <f t="shared" si="784"/>
        <v>0</v>
      </c>
      <c r="L76" s="20">
        <f t="shared" si="784"/>
        <v>0</v>
      </c>
      <c r="M76" s="20">
        <f t="shared" si="784"/>
        <v>0</v>
      </c>
      <c r="N76" s="20">
        <f t="shared" si="784"/>
        <v>0</v>
      </c>
      <c r="O76" s="20">
        <f t="shared" si="784"/>
        <v>0</v>
      </c>
      <c r="P76" s="20">
        <f t="shared" si="784"/>
        <v>0</v>
      </c>
      <c r="Q76" s="20">
        <f t="shared" si="784"/>
        <v>0</v>
      </c>
      <c r="R76" s="20">
        <f t="shared" si="784"/>
        <v>0</v>
      </c>
      <c r="S76" s="20">
        <f t="shared" si="784"/>
        <v>0</v>
      </c>
      <c r="T76" s="20">
        <f t="shared" si="784"/>
        <v>0</v>
      </c>
      <c r="U76" s="20">
        <f t="shared" si="784"/>
        <v>0</v>
      </c>
      <c r="V76" s="20">
        <f t="shared" si="784"/>
        <v>0</v>
      </c>
      <c r="W76" s="20">
        <f t="shared" si="784"/>
        <v>0</v>
      </c>
      <c r="X76" s="20">
        <f t="shared" si="784"/>
        <v>0</v>
      </c>
      <c r="Y76" s="20">
        <f t="shared" si="784"/>
        <v>0</v>
      </c>
      <c r="Z76" s="20">
        <f t="shared" si="784"/>
        <v>0</v>
      </c>
      <c r="AA76" s="20">
        <f t="shared" si="784"/>
        <v>0</v>
      </c>
      <c r="AB76" s="20">
        <f>SUM(AB61,AB66,AB71)</f>
        <v>0</v>
      </c>
      <c r="AC76" s="20">
        <f>SUM(AC61,AC66,AC71)</f>
        <v>0</v>
      </c>
      <c r="AD76" s="20">
        <f t="shared" si="784"/>
        <v>43326.625549999997</v>
      </c>
      <c r="AE76" s="20">
        <f t="shared" si="784"/>
        <v>128896.71101125004</v>
      </c>
      <c r="AF76" s="20">
        <f t="shared" si="784"/>
        <v>190449.74331567169</v>
      </c>
      <c r="AG76" s="20">
        <f t="shared" si="784"/>
        <v>228586.14879218594</v>
      </c>
      <c r="AH76" s="20">
        <f t="shared" si="784"/>
        <v>265769.14413178724</v>
      </c>
      <c r="AI76" s="20">
        <f t="shared" si="784"/>
        <v>302022.56458789844</v>
      </c>
      <c r="AJ76" s="20">
        <f t="shared" si="784"/>
        <v>337369.64953260694</v>
      </c>
      <c r="AK76" s="20">
        <f t="shared" si="784"/>
        <v>382988.04907430877</v>
      </c>
      <c r="AL76" s="20">
        <f t="shared" si="784"/>
        <v>417597.92637863924</v>
      </c>
      <c r="AM76" s="20">
        <f t="shared" si="784"/>
        <v>451342.55675036134</v>
      </c>
      <c r="AN76" s="20">
        <f t="shared" si="784"/>
        <v>484243.57136279042</v>
      </c>
      <c r="AO76" s="20">
        <f t="shared" si="784"/>
        <v>516322.06060990872</v>
      </c>
      <c r="AP76" s="20">
        <f t="shared" si="784"/>
        <v>547598.58762584918</v>
      </c>
      <c r="AQ76" s="20">
        <f t="shared" si="784"/>
        <v>578093.2014663911</v>
      </c>
      <c r="AR76" s="20">
        <f t="shared" si="784"/>
        <v>607825.44996091933</v>
      </c>
      <c r="AS76" s="20">
        <f t="shared" si="784"/>
        <v>636814.39224308438</v>
      </c>
      <c r="AT76" s="20">
        <f t="shared" si="784"/>
        <v>665078.6109681956</v>
      </c>
      <c r="AU76" s="20">
        <f t="shared" si="784"/>
        <v>692636.22422517871</v>
      </c>
      <c r="AV76" s="20">
        <f t="shared" si="784"/>
        <v>719504.89715073723</v>
      </c>
      <c r="AW76" s="20">
        <f t="shared" si="784"/>
        <v>768072.9088507517</v>
      </c>
      <c r="AX76" s="20">
        <f t="shared" si="784"/>
        <v>794381.20201660669</v>
      </c>
      <c r="AY76" s="20">
        <f t="shared" si="784"/>
        <v>820031.78785331524</v>
      </c>
      <c r="AZ76" s="20">
        <f t="shared" si="784"/>
        <v>843823.88617359882</v>
      </c>
      <c r="BA76" s="20">
        <f t="shared" si="784"/>
        <v>854953.03705550719</v>
      </c>
      <c r="BB76" s="20">
        <f t="shared" si="784"/>
        <v>854953.03705550719</v>
      </c>
      <c r="BC76" s="20">
        <f t="shared" si="784"/>
        <v>854953.03705550719</v>
      </c>
      <c r="BD76" s="20">
        <f t="shared" si="784"/>
        <v>854953.03705550719</v>
      </c>
      <c r="BE76" s="20">
        <f t="shared" si="784"/>
        <v>854953.03705550719</v>
      </c>
      <c r="BF76" s="20">
        <f t="shared" si="784"/>
        <v>854953.03705550719</v>
      </c>
      <c r="BG76" s="20">
        <f t="shared" si="784"/>
        <v>854953.03705550719</v>
      </c>
      <c r="BH76" s="20">
        <f t="shared" si="784"/>
        <v>854953.03705550719</v>
      </c>
      <c r="BI76" s="20">
        <f t="shared" si="784"/>
        <v>880601.62816717231</v>
      </c>
      <c r="BJ76" s="20">
        <f t="shared" si="784"/>
        <v>880601.62816717231</v>
      </c>
      <c r="BK76" s="20">
        <f t="shared" si="784"/>
        <v>880601.62816717231</v>
      </c>
      <c r="BL76" s="20">
        <f t="shared" si="784"/>
        <v>880601.62816717231</v>
      </c>
      <c r="BM76" s="20">
        <f t="shared" si="784"/>
        <v>880601.62816717231</v>
      </c>
      <c r="BN76" s="20">
        <f t="shared" si="784"/>
        <v>880601.62816717231</v>
      </c>
      <c r="BO76" s="20">
        <f t="shared" si="784"/>
        <v>880601.62816717231</v>
      </c>
      <c r="BP76" s="20">
        <f t="shared" si="784"/>
        <v>880601.62816717231</v>
      </c>
      <c r="BQ76" s="20">
        <f t="shared" si="784"/>
        <v>880601.62816717231</v>
      </c>
      <c r="BR76" s="20">
        <f t="shared" si="784"/>
        <v>880601.62816717231</v>
      </c>
      <c r="BS76" s="20">
        <f t="shared" ref="BS76:DU79" si="785">SUM(BS61,BS66,BS71)</f>
        <v>880601.62816717231</v>
      </c>
      <c r="BT76" s="20">
        <f t="shared" si="785"/>
        <v>880601.62816717231</v>
      </c>
      <c r="BU76" s="20">
        <f t="shared" si="785"/>
        <v>907019.67701218755</v>
      </c>
      <c r="BV76" s="20">
        <f t="shared" si="785"/>
        <v>907019.67701218755</v>
      </c>
      <c r="BW76" s="20">
        <f t="shared" si="785"/>
        <v>907019.67701218755</v>
      </c>
      <c r="BX76" s="20">
        <f t="shared" si="785"/>
        <v>907019.67701218755</v>
      </c>
      <c r="BY76" s="20">
        <f t="shared" si="785"/>
        <v>907019.67701218755</v>
      </c>
      <c r="BZ76" s="20">
        <f t="shared" si="785"/>
        <v>907019.67701218755</v>
      </c>
      <c r="CA76" s="20">
        <f t="shared" si="785"/>
        <v>907019.67701218755</v>
      </c>
      <c r="CB76" s="20">
        <f t="shared" si="785"/>
        <v>907019.67701218755</v>
      </c>
      <c r="CC76" s="20">
        <f t="shared" si="785"/>
        <v>907019.67701218755</v>
      </c>
      <c r="CD76" s="20">
        <f t="shared" si="785"/>
        <v>907019.67701218755</v>
      </c>
      <c r="CE76" s="20">
        <f t="shared" si="785"/>
        <v>907019.67701218755</v>
      </c>
      <c r="CF76" s="20">
        <f t="shared" si="785"/>
        <v>907019.67701218755</v>
      </c>
      <c r="CG76" s="20">
        <f t="shared" si="785"/>
        <v>934230.26732255321</v>
      </c>
      <c r="CH76" s="20">
        <f t="shared" si="785"/>
        <v>934230.26732255321</v>
      </c>
      <c r="CI76" s="20">
        <f t="shared" si="785"/>
        <v>934230.26732255321</v>
      </c>
      <c r="CJ76" s="20">
        <f t="shared" si="785"/>
        <v>934230.26732255321</v>
      </c>
      <c r="CK76" s="20">
        <f t="shared" si="785"/>
        <v>934230.26732255321</v>
      </c>
      <c r="CL76" s="20">
        <f t="shared" si="785"/>
        <v>934230.26732255321</v>
      </c>
      <c r="CM76" s="20">
        <f t="shared" si="785"/>
        <v>934230.26732255321</v>
      </c>
      <c r="CN76" s="20">
        <f t="shared" si="785"/>
        <v>934230.26732255321</v>
      </c>
      <c r="CO76" s="20">
        <f t="shared" si="785"/>
        <v>934230.26732255321</v>
      </c>
      <c r="CP76" s="20">
        <f t="shared" si="785"/>
        <v>934230.26732255321</v>
      </c>
      <c r="CQ76" s="20">
        <f t="shared" si="785"/>
        <v>934230.26732255321</v>
      </c>
      <c r="CR76" s="20">
        <f t="shared" si="785"/>
        <v>934230.26732255321</v>
      </c>
      <c r="CS76" s="20">
        <f t="shared" si="785"/>
        <v>962257.17534222989</v>
      </c>
      <c r="CT76" s="20">
        <f t="shared" si="785"/>
        <v>962257.17534222989</v>
      </c>
      <c r="CU76" s="20">
        <f t="shared" si="785"/>
        <v>962257.17534222989</v>
      </c>
      <c r="CV76" s="20">
        <f t="shared" si="785"/>
        <v>962257.17534222989</v>
      </c>
      <c r="CW76" s="20">
        <f t="shared" si="785"/>
        <v>962257.17534222989</v>
      </c>
      <c r="CX76" s="20">
        <f t="shared" si="785"/>
        <v>962257.17534222989</v>
      </c>
      <c r="CY76" s="20">
        <f t="shared" si="785"/>
        <v>962257.17534222989</v>
      </c>
      <c r="CZ76" s="20">
        <f t="shared" si="785"/>
        <v>962257.17534222989</v>
      </c>
      <c r="DA76" s="20">
        <f t="shared" si="785"/>
        <v>962257.17534222989</v>
      </c>
      <c r="DB76" s="20">
        <f t="shared" si="785"/>
        <v>962257.17534222989</v>
      </c>
      <c r="DC76" s="20">
        <f t="shared" si="785"/>
        <v>962257.17534222989</v>
      </c>
      <c r="DD76" s="20">
        <f t="shared" si="785"/>
        <v>962257.17534222989</v>
      </c>
      <c r="DE76" s="20">
        <f t="shared" si="785"/>
        <v>991124.8906024968</v>
      </c>
      <c r="DF76" s="20">
        <f t="shared" si="785"/>
        <v>991124.8906024968</v>
      </c>
      <c r="DG76" s="20">
        <f t="shared" si="785"/>
        <v>991124.8906024968</v>
      </c>
      <c r="DH76" s="20">
        <f t="shared" si="785"/>
        <v>991124.8906024968</v>
      </c>
      <c r="DI76" s="20">
        <f t="shared" si="785"/>
        <v>991124.8906024968</v>
      </c>
      <c r="DJ76" s="20">
        <f t="shared" si="785"/>
        <v>991124.8906024968</v>
      </c>
      <c r="DK76" s="20">
        <f t="shared" si="785"/>
        <v>991124.8906024968</v>
      </c>
      <c r="DL76" s="20">
        <f t="shared" si="785"/>
        <v>991124.8906024968</v>
      </c>
      <c r="DM76" s="20">
        <f t="shared" si="785"/>
        <v>991124.8906024968</v>
      </c>
      <c r="DN76" s="20">
        <f t="shared" si="785"/>
        <v>991124.8906024968</v>
      </c>
      <c r="DO76" s="20">
        <f t="shared" si="785"/>
        <v>991124.8906024968</v>
      </c>
      <c r="DP76" s="20">
        <f t="shared" si="785"/>
        <v>991124.8906024968</v>
      </c>
      <c r="DQ76" s="20">
        <f t="shared" si="785"/>
        <v>1020858.6373205717</v>
      </c>
      <c r="DR76" s="20">
        <f t="shared" si="785"/>
        <v>1020858.6373205717</v>
      </c>
      <c r="DS76" s="20">
        <f t="shared" si="785"/>
        <v>1020858.6373205717</v>
      </c>
      <c r="DT76" s="20">
        <f t="shared" si="785"/>
        <v>1020858.6373205717</v>
      </c>
      <c r="DU76" s="20">
        <f t="shared" si="785"/>
        <v>1020858.6373205717</v>
      </c>
      <c r="DV76" s="20">
        <f t="shared" ref="DV76" si="786">SUM(DV61,DV66,DV71)</f>
        <v>1020858.6373205717</v>
      </c>
    </row>
    <row r="77" spans="1:126">
      <c r="E77" s="4" t="s">
        <v>76</v>
      </c>
      <c r="F77" s="20">
        <f t="shared" ref="F77:U79" si="787">SUM(F62,F67,F72)</f>
        <v>0</v>
      </c>
      <c r="G77" s="20">
        <f t="shared" si="787"/>
        <v>0</v>
      </c>
      <c r="H77" s="20">
        <f t="shared" si="787"/>
        <v>0</v>
      </c>
      <c r="I77" s="20">
        <f t="shared" si="787"/>
        <v>0</v>
      </c>
      <c r="J77" s="20">
        <f t="shared" si="787"/>
        <v>0</v>
      </c>
      <c r="K77" s="20">
        <f t="shared" si="787"/>
        <v>0</v>
      </c>
      <c r="L77" s="20">
        <f t="shared" si="787"/>
        <v>0</v>
      </c>
      <c r="M77" s="20">
        <f t="shared" si="787"/>
        <v>0</v>
      </c>
      <c r="N77" s="20">
        <f t="shared" si="787"/>
        <v>0</v>
      </c>
      <c r="O77" s="20">
        <f t="shared" si="787"/>
        <v>0</v>
      </c>
      <c r="P77" s="20">
        <f t="shared" si="787"/>
        <v>0</v>
      </c>
      <c r="Q77" s="20">
        <f t="shared" si="787"/>
        <v>0</v>
      </c>
      <c r="R77" s="20">
        <f t="shared" si="787"/>
        <v>0</v>
      </c>
      <c r="S77" s="20">
        <f t="shared" si="787"/>
        <v>0</v>
      </c>
      <c r="T77" s="20">
        <f t="shared" si="787"/>
        <v>0</v>
      </c>
      <c r="U77" s="20">
        <f t="shared" si="787"/>
        <v>0</v>
      </c>
      <c r="V77" s="20">
        <f t="shared" si="784"/>
        <v>0</v>
      </c>
      <c r="W77" s="20">
        <f t="shared" si="784"/>
        <v>0</v>
      </c>
      <c r="X77" s="20">
        <f t="shared" si="784"/>
        <v>0</v>
      </c>
      <c r="Y77" s="20">
        <f t="shared" si="784"/>
        <v>0</v>
      </c>
      <c r="Z77" s="20">
        <f t="shared" si="784"/>
        <v>0</v>
      </c>
      <c r="AA77" s="20">
        <f t="shared" si="784"/>
        <v>0</v>
      </c>
      <c r="AB77" s="20">
        <f t="shared" si="784"/>
        <v>0</v>
      </c>
      <c r="AC77" s="20">
        <f t="shared" si="784"/>
        <v>0</v>
      </c>
      <c r="AD77" s="20">
        <f t="shared" si="784"/>
        <v>20586.976680000022</v>
      </c>
      <c r="AE77" s="20">
        <f t="shared" si="784"/>
        <v>61074.697484000004</v>
      </c>
      <c r="AF77" s="20">
        <f t="shared" si="784"/>
        <v>89061.548559533316</v>
      </c>
      <c r="AG77" s="20">
        <f t="shared" si="784"/>
        <v>104964.22556421557</v>
      </c>
      <c r="AH77" s="20">
        <f t="shared" si="784"/>
        <v>120336.8133354084</v>
      </c>
      <c r="AI77" s="20">
        <f t="shared" si="784"/>
        <v>135196.9815142281</v>
      </c>
      <c r="AJ77" s="20">
        <f t="shared" si="784"/>
        <v>149561.81075375382</v>
      </c>
      <c r="AK77" s="20">
        <f t="shared" si="784"/>
        <v>168351.24672252091</v>
      </c>
      <c r="AL77" s="20">
        <f t="shared" si="784"/>
        <v>182177.07564713687</v>
      </c>
      <c r="AM77" s="20">
        <f t="shared" si="784"/>
        <v>195542.04360759896</v>
      </c>
      <c r="AN77" s="20">
        <f t="shared" si="784"/>
        <v>208461.51263604569</v>
      </c>
      <c r="AO77" s="20">
        <f t="shared" si="784"/>
        <v>220950.33269687748</v>
      </c>
      <c r="AP77" s="20">
        <f t="shared" si="784"/>
        <v>233022.85875568155</v>
      </c>
      <c r="AQ77" s="20">
        <f t="shared" si="784"/>
        <v>244692.96727919221</v>
      </c>
      <c r="AR77" s="20">
        <f t="shared" si="784"/>
        <v>255974.07218525247</v>
      </c>
      <c r="AS77" s="20">
        <f t="shared" si="784"/>
        <v>266879.14026111068</v>
      </c>
      <c r="AT77" s="20">
        <f t="shared" si="784"/>
        <v>277420.70606777363</v>
      </c>
      <c r="AU77" s="20">
        <f t="shared" si="784"/>
        <v>287610.88634754787</v>
      </c>
      <c r="AV77" s="20">
        <f t="shared" si="784"/>
        <v>297461.39395132969</v>
      </c>
      <c r="AW77" s="20">
        <f t="shared" si="784"/>
        <v>316193.05784070154</v>
      </c>
      <c r="AX77" s="20">
        <f t="shared" si="784"/>
        <v>325673.95250917249</v>
      </c>
      <c r="AY77" s="20">
        <f t="shared" si="784"/>
        <v>334838.81735536107</v>
      </c>
      <c r="AZ77" s="20">
        <f t="shared" si="784"/>
        <v>343698.18670667673</v>
      </c>
      <c r="BA77" s="20">
        <f t="shared" si="784"/>
        <v>352262.24374628183</v>
      </c>
      <c r="BB77" s="20">
        <f t="shared" si="784"/>
        <v>360540.83221790008</v>
      </c>
      <c r="BC77" s="20">
        <f t="shared" si="784"/>
        <v>368543.46774046437</v>
      </c>
      <c r="BD77" s="20">
        <f t="shared" si="784"/>
        <v>376279.34874560992</v>
      </c>
      <c r="BE77" s="20">
        <f t="shared" si="784"/>
        <v>383757.36705058394</v>
      </c>
      <c r="BF77" s="20">
        <f t="shared" si="784"/>
        <v>390986.11807872541</v>
      </c>
      <c r="BG77" s="20">
        <f t="shared" si="784"/>
        <v>397973.91073926218</v>
      </c>
      <c r="BH77" s="20">
        <f t="shared" si="784"/>
        <v>403823.02335008245</v>
      </c>
      <c r="BI77" s="20">
        <f t="shared" si="784"/>
        <v>418424.58195887838</v>
      </c>
      <c r="BJ77" s="20">
        <f t="shared" si="784"/>
        <v>418424.58195887838</v>
      </c>
      <c r="BK77" s="20">
        <f t="shared" si="784"/>
        <v>418424.58195887838</v>
      </c>
      <c r="BL77" s="20">
        <f t="shared" si="784"/>
        <v>418424.58195887838</v>
      </c>
      <c r="BM77" s="20">
        <f t="shared" si="784"/>
        <v>418424.58195887838</v>
      </c>
      <c r="BN77" s="20">
        <f t="shared" si="784"/>
        <v>418424.58195887838</v>
      </c>
      <c r="BO77" s="20">
        <f t="shared" si="784"/>
        <v>418424.58195887838</v>
      </c>
      <c r="BP77" s="20">
        <f t="shared" si="784"/>
        <v>418424.58195887838</v>
      </c>
      <c r="BQ77" s="20">
        <f t="shared" si="784"/>
        <v>418424.58195887838</v>
      </c>
      <c r="BR77" s="20">
        <f t="shared" si="784"/>
        <v>418424.58195887838</v>
      </c>
      <c r="BS77" s="20">
        <f t="shared" si="785"/>
        <v>418424.58195887838</v>
      </c>
      <c r="BT77" s="20">
        <f t="shared" si="785"/>
        <v>418424.58195887838</v>
      </c>
      <c r="BU77" s="20">
        <f t="shared" si="785"/>
        <v>430977.3194176447</v>
      </c>
      <c r="BV77" s="20">
        <f t="shared" si="785"/>
        <v>430977.3194176447</v>
      </c>
      <c r="BW77" s="20">
        <f t="shared" si="785"/>
        <v>430977.3194176447</v>
      </c>
      <c r="BX77" s="20">
        <f t="shared" si="785"/>
        <v>430977.3194176447</v>
      </c>
      <c r="BY77" s="20">
        <f t="shared" si="785"/>
        <v>430977.3194176447</v>
      </c>
      <c r="BZ77" s="20">
        <f t="shared" si="785"/>
        <v>430977.3194176447</v>
      </c>
      <c r="CA77" s="20">
        <f t="shared" si="785"/>
        <v>430977.3194176447</v>
      </c>
      <c r="CB77" s="20">
        <f t="shared" si="785"/>
        <v>430977.3194176447</v>
      </c>
      <c r="CC77" s="20">
        <f t="shared" si="785"/>
        <v>430977.3194176447</v>
      </c>
      <c r="CD77" s="20">
        <f t="shared" si="785"/>
        <v>430977.3194176447</v>
      </c>
      <c r="CE77" s="20">
        <f t="shared" si="785"/>
        <v>430977.3194176447</v>
      </c>
      <c r="CF77" s="20">
        <f t="shared" si="785"/>
        <v>430977.3194176447</v>
      </c>
      <c r="CG77" s="20">
        <f t="shared" si="785"/>
        <v>443906.63900017412</v>
      </c>
      <c r="CH77" s="20">
        <f t="shared" si="785"/>
        <v>443906.63900017412</v>
      </c>
      <c r="CI77" s="20">
        <f t="shared" si="785"/>
        <v>443906.63900017412</v>
      </c>
      <c r="CJ77" s="20">
        <f t="shared" si="785"/>
        <v>443906.63900017412</v>
      </c>
      <c r="CK77" s="20">
        <f t="shared" si="785"/>
        <v>443906.63900017412</v>
      </c>
      <c r="CL77" s="20">
        <f t="shared" si="785"/>
        <v>443906.63900017412</v>
      </c>
      <c r="CM77" s="20">
        <f t="shared" si="785"/>
        <v>443906.63900017412</v>
      </c>
      <c r="CN77" s="20">
        <f t="shared" si="785"/>
        <v>443906.63900017412</v>
      </c>
      <c r="CO77" s="20">
        <f t="shared" si="785"/>
        <v>443906.63900017412</v>
      </c>
      <c r="CP77" s="20">
        <f t="shared" si="785"/>
        <v>443906.63900017412</v>
      </c>
      <c r="CQ77" s="20">
        <f t="shared" si="785"/>
        <v>443906.63900017412</v>
      </c>
      <c r="CR77" s="20">
        <f t="shared" si="785"/>
        <v>443906.63900017412</v>
      </c>
      <c r="CS77" s="20">
        <f t="shared" si="785"/>
        <v>457223.83817017934</v>
      </c>
      <c r="CT77" s="20">
        <f t="shared" si="785"/>
        <v>457223.83817017934</v>
      </c>
      <c r="CU77" s="20">
        <f t="shared" si="785"/>
        <v>457223.83817017934</v>
      </c>
      <c r="CV77" s="20">
        <f t="shared" si="785"/>
        <v>457223.83817017934</v>
      </c>
      <c r="CW77" s="20">
        <f t="shared" si="785"/>
        <v>457223.83817017934</v>
      </c>
      <c r="CX77" s="20">
        <f t="shared" si="785"/>
        <v>457223.83817017934</v>
      </c>
      <c r="CY77" s="20">
        <f t="shared" si="785"/>
        <v>457223.83817017934</v>
      </c>
      <c r="CZ77" s="20">
        <f t="shared" si="785"/>
        <v>457223.83817017934</v>
      </c>
      <c r="DA77" s="20">
        <f t="shared" si="785"/>
        <v>457223.83817017934</v>
      </c>
      <c r="DB77" s="20">
        <f t="shared" si="785"/>
        <v>457223.83817017934</v>
      </c>
      <c r="DC77" s="20">
        <f t="shared" si="785"/>
        <v>457223.83817017934</v>
      </c>
      <c r="DD77" s="20">
        <f t="shared" si="785"/>
        <v>457223.83817017934</v>
      </c>
      <c r="DE77" s="20">
        <f t="shared" si="785"/>
        <v>470940.55331528472</v>
      </c>
      <c r="DF77" s="20">
        <f t="shared" si="785"/>
        <v>470940.55331528472</v>
      </c>
      <c r="DG77" s="20">
        <f t="shared" si="785"/>
        <v>470940.55331528472</v>
      </c>
      <c r="DH77" s="20">
        <f t="shared" si="785"/>
        <v>470940.55331528472</v>
      </c>
      <c r="DI77" s="20">
        <f t="shared" si="785"/>
        <v>470940.55331528472</v>
      </c>
      <c r="DJ77" s="20">
        <f t="shared" si="785"/>
        <v>470940.55331528472</v>
      </c>
      <c r="DK77" s="20">
        <f t="shared" si="785"/>
        <v>470940.55331528472</v>
      </c>
      <c r="DL77" s="20">
        <f t="shared" si="785"/>
        <v>470940.55331528472</v>
      </c>
      <c r="DM77" s="20">
        <f t="shared" si="785"/>
        <v>470940.55331528472</v>
      </c>
      <c r="DN77" s="20">
        <f t="shared" si="785"/>
        <v>470940.55331528472</v>
      </c>
      <c r="DO77" s="20">
        <f t="shared" si="785"/>
        <v>470940.55331528472</v>
      </c>
      <c r="DP77" s="20">
        <f t="shared" si="785"/>
        <v>470940.55331528472</v>
      </c>
      <c r="DQ77" s="20">
        <f t="shared" si="785"/>
        <v>485068.76991474326</v>
      </c>
      <c r="DR77" s="20">
        <f t="shared" si="785"/>
        <v>485068.76991474326</v>
      </c>
      <c r="DS77" s="20">
        <f t="shared" si="785"/>
        <v>485068.76991474326</v>
      </c>
      <c r="DT77" s="20">
        <f t="shared" si="785"/>
        <v>485068.76991474326</v>
      </c>
      <c r="DU77" s="20">
        <f t="shared" si="785"/>
        <v>485068.76991474326</v>
      </c>
      <c r="DV77" s="20">
        <f t="shared" ref="DV77" si="788">SUM(DV62,DV67,DV72)</f>
        <v>485068.76991474326</v>
      </c>
    </row>
    <row r="78" spans="1:126">
      <c r="E78" s="4" t="s">
        <v>77</v>
      </c>
      <c r="F78" s="20">
        <f t="shared" si="787"/>
        <v>0</v>
      </c>
      <c r="G78" s="20">
        <f t="shared" ref="G78:BR79" si="789">SUM(G63,G68,G73)</f>
        <v>0</v>
      </c>
      <c r="H78" s="20">
        <f t="shared" si="789"/>
        <v>0</v>
      </c>
      <c r="I78" s="20">
        <f t="shared" si="789"/>
        <v>0</v>
      </c>
      <c r="J78" s="20">
        <f t="shared" si="789"/>
        <v>0</v>
      </c>
      <c r="K78" s="20">
        <f t="shared" si="789"/>
        <v>0</v>
      </c>
      <c r="L78" s="20">
        <f t="shared" si="789"/>
        <v>0</v>
      </c>
      <c r="M78" s="20">
        <f t="shared" si="789"/>
        <v>0</v>
      </c>
      <c r="N78" s="20">
        <f t="shared" si="789"/>
        <v>0</v>
      </c>
      <c r="O78" s="20">
        <f t="shared" si="789"/>
        <v>0</v>
      </c>
      <c r="P78" s="20">
        <f t="shared" si="789"/>
        <v>0</v>
      </c>
      <c r="Q78" s="20">
        <f t="shared" si="789"/>
        <v>0</v>
      </c>
      <c r="R78" s="20">
        <f t="shared" si="789"/>
        <v>0</v>
      </c>
      <c r="S78" s="20">
        <f t="shared" si="789"/>
        <v>0</v>
      </c>
      <c r="T78" s="20">
        <f t="shared" si="789"/>
        <v>0</v>
      </c>
      <c r="U78" s="20">
        <f t="shared" si="789"/>
        <v>0</v>
      </c>
      <c r="V78" s="20">
        <f t="shared" si="789"/>
        <v>0</v>
      </c>
      <c r="W78" s="20">
        <f t="shared" si="789"/>
        <v>0</v>
      </c>
      <c r="X78" s="20">
        <f t="shared" si="789"/>
        <v>0</v>
      </c>
      <c r="Y78" s="20">
        <f t="shared" si="789"/>
        <v>0</v>
      </c>
      <c r="Z78" s="20">
        <f t="shared" si="789"/>
        <v>0</v>
      </c>
      <c r="AA78" s="20">
        <f t="shared" si="789"/>
        <v>0</v>
      </c>
      <c r="AB78" s="20">
        <f t="shared" si="789"/>
        <v>0</v>
      </c>
      <c r="AC78" s="20">
        <f t="shared" si="789"/>
        <v>0</v>
      </c>
      <c r="AD78" s="20">
        <f t="shared" si="789"/>
        <v>11882.040216250025</v>
      </c>
      <c r="AE78" s="20">
        <f t="shared" si="789"/>
        <v>35151.035639739595</v>
      </c>
      <c r="AF78" s="20">
        <f t="shared" si="789"/>
        <v>52124.05776617286</v>
      </c>
      <c r="AG78" s="20">
        <f t="shared" si="789"/>
        <v>63063.438816260459</v>
      </c>
      <c r="AH78" s="20">
        <f t="shared" si="789"/>
        <v>73547.012322594441</v>
      </c>
      <c r="AI78" s="20">
        <f t="shared" si="789"/>
        <v>83593.770266164531</v>
      </c>
      <c r="AJ78" s="20">
        <f t="shared" si="789"/>
        <v>93221.913295419188</v>
      </c>
      <c r="AK78" s="20">
        <f t="shared" si="789"/>
        <v>105522.3502094085</v>
      </c>
      <c r="AL78" s="20">
        <f t="shared" si="789"/>
        <v>114630.138911405</v>
      </c>
      <c r="AM78" s="20">
        <f t="shared" si="789"/>
        <v>123358.43641748496</v>
      </c>
      <c r="AN78" s="20">
        <f t="shared" si="789"/>
        <v>131723.05486081159</v>
      </c>
      <c r="AO78" s="20">
        <f t="shared" si="789"/>
        <v>139739.1475356663</v>
      </c>
      <c r="AP78" s="20">
        <f t="shared" si="789"/>
        <v>147421.2363490687</v>
      </c>
      <c r="AQ78" s="20">
        <f t="shared" si="789"/>
        <v>154783.23812857931</v>
      </c>
      <c r="AR78" s="20">
        <f t="shared" si="789"/>
        <v>161838.48983394369</v>
      </c>
      <c r="AS78" s="20">
        <f t="shared" si="789"/>
        <v>168599.77271825122</v>
      </c>
      <c r="AT78" s="20">
        <f t="shared" si="789"/>
        <v>175079.33548237925</v>
      </c>
      <c r="AU78" s="20">
        <f t="shared" si="789"/>
        <v>181288.91646466861</v>
      </c>
      <c r="AV78" s="20">
        <f t="shared" si="789"/>
        <v>187239.76490602928</v>
      </c>
      <c r="AW78" s="20">
        <f t="shared" si="789"/>
        <v>198730.94116886993</v>
      </c>
      <c r="AX78" s="20">
        <f t="shared" si="789"/>
        <v>204360.1751797105</v>
      </c>
      <c r="AY78" s="20">
        <f t="shared" si="789"/>
        <v>209754.85777343274</v>
      </c>
      <c r="AZ78" s="20">
        <f t="shared" si="789"/>
        <v>214924.76192574989</v>
      </c>
      <c r="BA78" s="20">
        <f t="shared" si="789"/>
        <v>219879.25340505378</v>
      </c>
      <c r="BB78" s="20">
        <f t="shared" si="789"/>
        <v>224627.30773938668</v>
      </c>
      <c r="BC78" s="20">
        <f t="shared" si="789"/>
        <v>229177.52647645577</v>
      </c>
      <c r="BD78" s="20">
        <f t="shared" si="789"/>
        <v>232934.71975974305</v>
      </c>
      <c r="BE78" s="20">
        <f t="shared" si="789"/>
        <v>234465.21025680506</v>
      </c>
      <c r="BF78" s="20">
        <f t="shared" si="789"/>
        <v>234465.21025680506</v>
      </c>
      <c r="BG78" s="20">
        <f t="shared" si="789"/>
        <v>234465.21025680506</v>
      </c>
      <c r="BH78" s="20">
        <f t="shared" si="789"/>
        <v>234465.21025680506</v>
      </c>
      <c r="BI78" s="20">
        <f t="shared" si="789"/>
        <v>241499.16656450921</v>
      </c>
      <c r="BJ78" s="20">
        <f t="shared" si="789"/>
        <v>241499.16656450921</v>
      </c>
      <c r="BK78" s="20">
        <f t="shared" si="789"/>
        <v>241499.16656450921</v>
      </c>
      <c r="BL78" s="20">
        <f t="shared" si="789"/>
        <v>241499.16656450921</v>
      </c>
      <c r="BM78" s="20">
        <f t="shared" si="789"/>
        <v>241499.16656450921</v>
      </c>
      <c r="BN78" s="20">
        <f t="shared" si="789"/>
        <v>241499.16656450921</v>
      </c>
      <c r="BO78" s="20">
        <f t="shared" si="789"/>
        <v>241499.16656450921</v>
      </c>
      <c r="BP78" s="20">
        <f t="shared" si="789"/>
        <v>241499.16656450921</v>
      </c>
      <c r="BQ78" s="20">
        <f t="shared" si="789"/>
        <v>241499.16656450921</v>
      </c>
      <c r="BR78" s="20">
        <f t="shared" si="789"/>
        <v>241499.16656450921</v>
      </c>
      <c r="BS78" s="20">
        <f t="shared" si="785"/>
        <v>241499.16656450921</v>
      </c>
      <c r="BT78" s="20">
        <f t="shared" si="785"/>
        <v>241499.16656450921</v>
      </c>
      <c r="BU78" s="20">
        <f t="shared" si="785"/>
        <v>248744.1415614445</v>
      </c>
      <c r="BV78" s="20">
        <f t="shared" si="785"/>
        <v>248744.1415614445</v>
      </c>
      <c r="BW78" s="20">
        <f t="shared" si="785"/>
        <v>248744.1415614445</v>
      </c>
      <c r="BX78" s="20">
        <f t="shared" si="785"/>
        <v>248744.1415614445</v>
      </c>
      <c r="BY78" s="20">
        <f t="shared" si="785"/>
        <v>248744.1415614445</v>
      </c>
      <c r="BZ78" s="20">
        <f t="shared" si="785"/>
        <v>248744.1415614445</v>
      </c>
      <c r="CA78" s="20">
        <f t="shared" si="785"/>
        <v>248744.1415614445</v>
      </c>
      <c r="CB78" s="20">
        <f t="shared" si="785"/>
        <v>248744.1415614445</v>
      </c>
      <c r="CC78" s="20">
        <f t="shared" si="785"/>
        <v>248744.1415614445</v>
      </c>
      <c r="CD78" s="20">
        <f t="shared" si="785"/>
        <v>248744.1415614445</v>
      </c>
      <c r="CE78" s="20">
        <f t="shared" si="785"/>
        <v>248744.1415614445</v>
      </c>
      <c r="CF78" s="20">
        <f t="shared" si="785"/>
        <v>248744.1415614445</v>
      </c>
      <c r="CG78" s="20">
        <f t="shared" si="785"/>
        <v>256206.46580828784</v>
      </c>
      <c r="CH78" s="20">
        <f t="shared" si="785"/>
        <v>256206.46580828784</v>
      </c>
      <c r="CI78" s="20">
        <f t="shared" si="785"/>
        <v>256206.46580828784</v>
      </c>
      <c r="CJ78" s="20">
        <f t="shared" si="785"/>
        <v>256206.46580828784</v>
      </c>
      <c r="CK78" s="20">
        <f t="shared" si="785"/>
        <v>256206.46580828784</v>
      </c>
      <c r="CL78" s="20">
        <f t="shared" si="785"/>
        <v>256206.46580828784</v>
      </c>
      <c r="CM78" s="20">
        <f t="shared" si="785"/>
        <v>256206.46580828784</v>
      </c>
      <c r="CN78" s="20">
        <f t="shared" si="785"/>
        <v>256206.46580828784</v>
      </c>
      <c r="CO78" s="20">
        <f t="shared" si="785"/>
        <v>256206.46580828784</v>
      </c>
      <c r="CP78" s="20">
        <f t="shared" si="785"/>
        <v>256206.46580828784</v>
      </c>
      <c r="CQ78" s="20">
        <f t="shared" si="785"/>
        <v>256206.46580828784</v>
      </c>
      <c r="CR78" s="20">
        <f t="shared" si="785"/>
        <v>256206.46580828784</v>
      </c>
      <c r="CS78" s="20">
        <f t="shared" si="785"/>
        <v>263892.6597825365</v>
      </c>
      <c r="CT78" s="20">
        <f t="shared" si="785"/>
        <v>263892.6597825365</v>
      </c>
      <c r="CU78" s="20">
        <f t="shared" si="785"/>
        <v>263892.6597825365</v>
      </c>
      <c r="CV78" s="20">
        <f t="shared" si="785"/>
        <v>263892.6597825365</v>
      </c>
      <c r="CW78" s="20">
        <f t="shared" si="785"/>
        <v>263892.6597825365</v>
      </c>
      <c r="CX78" s="20">
        <f t="shared" si="785"/>
        <v>263892.6597825365</v>
      </c>
      <c r="CY78" s="20">
        <f t="shared" si="785"/>
        <v>263892.6597825365</v>
      </c>
      <c r="CZ78" s="20">
        <f t="shared" si="785"/>
        <v>263892.6597825365</v>
      </c>
      <c r="DA78" s="20">
        <f t="shared" si="785"/>
        <v>263892.6597825365</v>
      </c>
      <c r="DB78" s="20">
        <f t="shared" si="785"/>
        <v>263892.6597825365</v>
      </c>
      <c r="DC78" s="20">
        <f t="shared" si="785"/>
        <v>263892.6597825365</v>
      </c>
      <c r="DD78" s="20">
        <f t="shared" si="785"/>
        <v>263892.6597825365</v>
      </c>
      <c r="DE78" s="20">
        <f t="shared" si="785"/>
        <v>271809.43957601255</v>
      </c>
      <c r="DF78" s="20">
        <f t="shared" si="785"/>
        <v>271809.43957601255</v>
      </c>
      <c r="DG78" s="20">
        <f t="shared" si="785"/>
        <v>271809.43957601255</v>
      </c>
      <c r="DH78" s="20">
        <f t="shared" si="785"/>
        <v>271809.43957601255</v>
      </c>
      <c r="DI78" s="20">
        <f t="shared" si="785"/>
        <v>271809.43957601255</v>
      </c>
      <c r="DJ78" s="20">
        <f t="shared" si="785"/>
        <v>271809.43957601255</v>
      </c>
      <c r="DK78" s="20">
        <f t="shared" si="785"/>
        <v>271809.43957601255</v>
      </c>
      <c r="DL78" s="20">
        <f t="shared" si="785"/>
        <v>271809.43957601255</v>
      </c>
      <c r="DM78" s="20">
        <f t="shared" si="785"/>
        <v>271809.43957601255</v>
      </c>
      <c r="DN78" s="20">
        <f t="shared" si="785"/>
        <v>271809.43957601255</v>
      </c>
      <c r="DO78" s="20">
        <f t="shared" si="785"/>
        <v>271809.43957601255</v>
      </c>
      <c r="DP78" s="20">
        <f t="shared" si="785"/>
        <v>271809.43957601255</v>
      </c>
      <c r="DQ78" s="20">
        <f t="shared" si="785"/>
        <v>279963.72276329296</v>
      </c>
      <c r="DR78" s="20">
        <f t="shared" si="785"/>
        <v>279963.72276329296</v>
      </c>
      <c r="DS78" s="20">
        <f t="shared" si="785"/>
        <v>279963.72276329296</v>
      </c>
      <c r="DT78" s="20">
        <f t="shared" si="785"/>
        <v>279963.72276329296</v>
      </c>
      <c r="DU78" s="20">
        <f t="shared" si="785"/>
        <v>279963.72276329296</v>
      </c>
      <c r="DV78" s="20">
        <f t="shared" ref="DV78" si="790">SUM(DV63,DV68,DV73)</f>
        <v>279963.72276329296</v>
      </c>
    </row>
    <row r="79" spans="1:126">
      <c r="E79" s="4" t="s">
        <v>244</v>
      </c>
      <c r="F79" s="20">
        <f t="shared" si="787"/>
        <v>0</v>
      </c>
      <c r="G79" s="20">
        <f t="shared" si="789"/>
        <v>0</v>
      </c>
      <c r="H79" s="20">
        <f t="shared" si="789"/>
        <v>0</v>
      </c>
      <c r="I79" s="20">
        <f t="shared" si="789"/>
        <v>0</v>
      </c>
      <c r="J79" s="20">
        <f t="shared" si="789"/>
        <v>0</v>
      </c>
      <c r="K79" s="20">
        <f t="shared" si="789"/>
        <v>0</v>
      </c>
      <c r="L79" s="20">
        <f t="shared" si="789"/>
        <v>0</v>
      </c>
      <c r="M79" s="20">
        <f t="shared" si="789"/>
        <v>0</v>
      </c>
      <c r="N79" s="20">
        <f t="shared" si="789"/>
        <v>0</v>
      </c>
      <c r="O79" s="20">
        <f t="shared" si="789"/>
        <v>0</v>
      </c>
      <c r="P79" s="20">
        <f t="shared" si="789"/>
        <v>0</v>
      </c>
      <c r="Q79" s="20">
        <f t="shared" si="789"/>
        <v>0</v>
      </c>
      <c r="R79" s="20">
        <f t="shared" si="789"/>
        <v>0</v>
      </c>
      <c r="S79" s="20">
        <f t="shared" si="789"/>
        <v>0</v>
      </c>
      <c r="T79" s="20">
        <f t="shared" si="789"/>
        <v>0</v>
      </c>
      <c r="U79" s="20">
        <f t="shared" si="789"/>
        <v>0</v>
      </c>
      <c r="V79" s="20">
        <f t="shared" si="789"/>
        <v>0</v>
      </c>
      <c r="W79" s="20">
        <f t="shared" si="789"/>
        <v>0</v>
      </c>
      <c r="X79" s="20">
        <f t="shared" si="789"/>
        <v>0</v>
      </c>
      <c r="Y79" s="20">
        <f t="shared" si="789"/>
        <v>0</v>
      </c>
      <c r="Z79" s="20">
        <f t="shared" si="789"/>
        <v>0</v>
      </c>
      <c r="AA79" s="20">
        <f t="shared" si="789"/>
        <v>0</v>
      </c>
      <c r="AB79" s="20">
        <f t="shared" si="789"/>
        <v>0</v>
      </c>
      <c r="AC79" s="20">
        <f t="shared" si="789"/>
        <v>0</v>
      </c>
      <c r="AD79" s="20">
        <f t="shared" si="789"/>
        <v>0</v>
      </c>
      <c r="AE79" s="20">
        <f t="shared" si="789"/>
        <v>0</v>
      </c>
      <c r="AF79" s="20">
        <f t="shared" si="789"/>
        <v>0</v>
      </c>
      <c r="AG79" s="20">
        <f t="shared" si="789"/>
        <v>0</v>
      </c>
      <c r="AH79" s="20">
        <f t="shared" si="789"/>
        <v>0</v>
      </c>
      <c r="AI79" s="20">
        <f t="shared" si="789"/>
        <v>0</v>
      </c>
      <c r="AJ79" s="20">
        <f t="shared" si="789"/>
        <v>0</v>
      </c>
      <c r="AK79" s="20">
        <f t="shared" si="789"/>
        <v>0</v>
      </c>
      <c r="AL79" s="20">
        <f t="shared" si="789"/>
        <v>0</v>
      </c>
      <c r="AM79" s="20">
        <f t="shared" si="789"/>
        <v>0</v>
      </c>
      <c r="AN79" s="20">
        <f t="shared" si="789"/>
        <v>0</v>
      </c>
      <c r="AO79" s="20">
        <f t="shared" si="789"/>
        <v>0</v>
      </c>
      <c r="AP79" s="20">
        <f t="shared" si="789"/>
        <v>0</v>
      </c>
      <c r="AQ79" s="20">
        <f t="shared" si="789"/>
        <v>0</v>
      </c>
      <c r="AR79" s="20">
        <f t="shared" si="789"/>
        <v>0</v>
      </c>
      <c r="AS79" s="20">
        <f t="shared" si="789"/>
        <v>0</v>
      </c>
      <c r="AT79" s="20">
        <f t="shared" si="789"/>
        <v>0</v>
      </c>
      <c r="AU79" s="20">
        <f t="shared" si="789"/>
        <v>0</v>
      </c>
      <c r="AV79" s="20">
        <f t="shared" si="789"/>
        <v>0</v>
      </c>
      <c r="AW79" s="20">
        <f t="shared" si="789"/>
        <v>0</v>
      </c>
      <c r="AX79" s="20">
        <f t="shared" si="789"/>
        <v>0</v>
      </c>
      <c r="AY79" s="20">
        <f t="shared" si="789"/>
        <v>0</v>
      </c>
      <c r="AZ79" s="20">
        <f t="shared" si="789"/>
        <v>0</v>
      </c>
      <c r="BA79" s="20">
        <f t="shared" si="789"/>
        <v>0</v>
      </c>
      <c r="BB79" s="20">
        <f t="shared" si="789"/>
        <v>0</v>
      </c>
      <c r="BC79" s="20">
        <f t="shared" si="789"/>
        <v>0</v>
      </c>
      <c r="BD79" s="20">
        <f t="shared" si="789"/>
        <v>0</v>
      </c>
      <c r="BE79" s="20">
        <f t="shared" si="789"/>
        <v>0</v>
      </c>
      <c r="BF79" s="20">
        <f t="shared" si="789"/>
        <v>0</v>
      </c>
      <c r="BG79" s="20">
        <f t="shared" si="789"/>
        <v>0</v>
      </c>
      <c r="BH79" s="20">
        <f t="shared" si="789"/>
        <v>0</v>
      </c>
      <c r="BI79" s="20">
        <f t="shared" si="789"/>
        <v>0</v>
      </c>
      <c r="BJ79" s="20">
        <f t="shared" si="789"/>
        <v>0</v>
      </c>
      <c r="BK79" s="20">
        <f t="shared" si="789"/>
        <v>0</v>
      </c>
      <c r="BL79" s="20">
        <f t="shared" si="789"/>
        <v>0</v>
      </c>
      <c r="BM79" s="20">
        <f t="shared" si="789"/>
        <v>0</v>
      </c>
      <c r="BN79" s="20">
        <f t="shared" si="789"/>
        <v>0</v>
      </c>
      <c r="BO79" s="20">
        <f t="shared" si="789"/>
        <v>0</v>
      </c>
      <c r="BP79" s="20">
        <f t="shared" si="789"/>
        <v>0</v>
      </c>
      <c r="BQ79" s="20">
        <f t="shared" si="789"/>
        <v>0</v>
      </c>
      <c r="BR79" s="20">
        <f t="shared" si="789"/>
        <v>0</v>
      </c>
      <c r="BS79" s="20">
        <f t="shared" si="785"/>
        <v>0</v>
      </c>
      <c r="BT79" s="20">
        <f t="shared" si="785"/>
        <v>0</v>
      </c>
      <c r="BU79" s="20">
        <f t="shared" si="785"/>
        <v>0</v>
      </c>
      <c r="BV79" s="20">
        <f t="shared" si="785"/>
        <v>0</v>
      </c>
      <c r="BW79" s="20">
        <f t="shared" si="785"/>
        <v>0</v>
      </c>
      <c r="BX79" s="20">
        <f t="shared" si="785"/>
        <v>0</v>
      </c>
      <c r="BY79" s="20">
        <f t="shared" si="785"/>
        <v>0</v>
      </c>
      <c r="BZ79" s="20">
        <f t="shared" si="785"/>
        <v>0</v>
      </c>
      <c r="CA79" s="20">
        <f t="shared" si="785"/>
        <v>0</v>
      </c>
      <c r="CB79" s="20">
        <f t="shared" si="785"/>
        <v>0</v>
      </c>
      <c r="CC79" s="20">
        <f t="shared" si="785"/>
        <v>0</v>
      </c>
      <c r="CD79" s="20">
        <f t="shared" si="785"/>
        <v>0</v>
      </c>
      <c r="CE79" s="20">
        <f t="shared" si="785"/>
        <v>0</v>
      </c>
      <c r="CF79" s="20">
        <f t="shared" si="785"/>
        <v>0</v>
      </c>
      <c r="CG79" s="20">
        <f t="shared" si="785"/>
        <v>0</v>
      </c>
      <c r="CH79" s="20">
        <f t="shared" si="785"/>
        <v>0</v>
      </c>
      <c r="CI79" s="20">
        <f t="shared" si="785"/>
        <v>0</v>
      </c>
      <c r="CJ79" s="20">
        <f t="shared" si="785"/>
        <v>0</v>
      </c>
      <c r="CK79" s="20">
        <f t="shared" si="785"/>
        <v>0</v>
      </c>
      <c r="CL79" s="20">
        <f t="shared" si="785"/>
        <v>0</v>
      </c>
      <c r="CM79" s="20">
        <f t="shared" si="785"/>
        <v>0</v>
      </c>
      <c r="CN79" s="20">
        <f t="shared" si="785"/>
        <v>0</v>
      </c>
      <c r="CO79" s="20">
        <f t="shared" si="785"/>
        <v>0</v>
      </c>
      <c r="CP79" s="20">
        <f t="shared" si="785"/>
        <v>0</v>
      </c>
      <c r="CQ79" s="20">
        <f t="shared" si="785"/>
        <v>0</v>
      </c>
      <c r="CR79" s="20">
        <f t="shared" si="785"/>
        <v>0</v>
      </c>
      <c r="CS79" s="20">
        <f t="shared" si="785"/>
        <v>0</v>
      </c>
      <c r="CT79" s="20">
        <f t="shared" si="785"/>
        <v>0</v>
      </c>
      <c r="CU79" s="20">
        <f t="shared" si="785"/>
        <v>0</v>
      </c>
      <c r="CV79" s="20">
        <f t="shared" si="785"/>
        <v>0</v>
      </c>
      <c r="CW79" s="20">
        <f t="shared" si="785"/>
        <v>0</v>
      </c>
      <c r="CX79" s="20">
        <f t="shared" si="785"/>
        <v>0</v>
      </c>
      <c r="CY79" s="20">
        <f t="shared" si="785"/>
        <v>0</v>
      </c>
      <c r="CZ79" s="20">
        <f t="shared" si="785"/>
        <v>0</v>
      </c>
      <c r="DA79" s="20">
        <f t="shared" si="785"/>
        <v>0</v>
      </c>
      <c r="DB79" s="20">
        <f t="shared" si="785"/>
        <v>0</v>
      </c>
      <c r="DC79" s="20">
        <f t="shared" si="785"/>
        <v>0</v>
      </c>
      <c r="DD79" s="20">
        <f t="shared" si="785"/>
        <v>0</v>
      </c>
      <c r="DE79" s="20">
        <f t="shared" si="785"/>
        <v>0</v>
      </c>
      <c r="DF79" s="20">
        <f t="shared" si="785"/>
        <v>0</v>
      </c>
      <c r="DG79" s="20">
        <f t="shared" si="785"/>
        <v>0</v>
      </c>
      <c r="DH79" s="20">
        <f t="shared" si="785"/>
        <v>0</v>
      </c>
      <c r="DI79" s="20">
        <f t="shared" si="785"/>
        <v>0</v>
      </c>
      <c r="DJ79" s="20">
        <f t="shared" si="785"/>
        <v>0</v>
      </c>
      <c r="DK79" s="20">
        <f t="shared" si="785"/>
        <v>0</v>
      </c>
      <c r="DL79" s="20">
        <f t="shared" si="785"/>
        <v>0</v>
      </c>
      <c r="DM79" s="20">
        <f t="shared" si="785"/>
        <v>0</v>
      </c>
      <c r="DN79" s="20">
        <f t="shared" si="785"/>
        <v>0</v>
      </c>
      <c r="DO79" s="20">
        <f t="shared" si="785"/>
        <v>0</v>
      </c>
      <c r="DP79" s="20">
        <f t="shared" si="785"/>
        <v>0</v>
      </c>
      <c r="DQ79" s="20">
        <f t="shared" si="785"/>
        <v>0</v>
      </c>
      <c r="DR79" s="20">
        <f t="shared" si="785"/>
        <v>0</v>
      </c>
      <c r="DS79" s="20">
        <f t="shared" si="785"/>
        <v>0</v>
      </c>
      <c r="DT79" s="20">
        <f t="shared" si="785"/>
        <v>0</v>
      </c>
      <c r="DU79" s="20">
        <f t="shared" si="785"/>
        <v>0</v>
      </c>
      <c r="DV79" s="20">
        <f t="shared" ref="DV79" si="791">SUM(DV64,DV69,DV74)</f>
        <v>0</v>
      </c>
    </row>
    <row r="80" spans="1:126"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</row>
    <row r="81" spans="5:126">
      <c r="E81" s="4" t="s">
        <v>79</v>
      </c>
      <c r="F81" s="20">
        <f>-Assumptions!$D70*F76</f>
        <v>0</v>
      </c>
      <c r="G81" s="20">
        <f>-Assumptions!$D70*G76</f>
        <v>0</v>
      </c>
      <c r="H81" s="20">
        <f>-Assumptions!$D70*H76</f>
        <v>0</v>
      </c>
      <c r="I81" s="20">
        <f>-Assumptions!$D70*I76</f>
        <v>0</v>
      </c>
      <c r="J81" s="20">
        <f>-Assumptions!$D70*J76</f>
        <v>0</v>
      </c>
      <c r="K81" s="20">
        <f>-Assumptions!$D70*K76</f>
        <v>0</v>
      </c>
      <c r="L81" s="20">
        <f>-Assumptions!$D70*L76</f>
        <v>0</v>
      </c>
      <c r="M81" s="20">
        <f>-Assumptions!$D70*M76</f>
        <v>0</v>
      </c>
      <c r="N81" s="20">
        <f>-Assumptions!$D70*N76</f>
        <v>0</v>
      </c>
      <c r="O81" s="20">
        <f>-Assumptions!$D70*O76</f>
        <v>0</v>
      </c>
      <c r="P81" s="20">
        <f>-Assumptions!$D70*P76</f>
        <v>0</v>
      </c>
      <c r="Q81" s="20">
        <f>-Assumptions!$D70*Q76</f>
        <v>0</v>
      </c>
      <c r="R81" s="20">
        <f>-Assumptions!$D70*R76</f>
        <v>0</v>
      </c>
      <c r="S81" s="20">
        <f>-Assumptions!$D70*S76</f>
        <v>0</v>
      </c>
      <c r="T81" s="20">
        <f>-Assumptions!$D70*T76</f>
        <v>0</v>
      </c>
      <c r="U81" s="20">
        <f>-Assumptions!$D70*U76</f>
        <v>0</v>
      </c>
      <c r="V81" s="20">
        <f>-Assumptions!$D70*V76</f>
        <v>0</v>
      </c>
      <c r="W81" s="20">
        <f>-Assumptions!$D70*W76</f>
        <v>0</v>
      </c>
      <c r="X81" s="20">
        <f>-Assumptions!$D70*X76</f>
        <v>0</v>
      </c>
      <c r="Y81" s="20">
        <f>-Assumptions!$D70*Y76</f>
        <v>0</v>
      </c>
      <c r="Z81" s="20">
        <f>-Assumptions!$D70*Z76</f>
        <v>0</v>
      </c>
      <c r="AA81" s="20">
        <f>-Assumptions!$D70*AA76</f>
        <v>0</v>
      </c>
      <c r="AB81" s="20">
        <f>-Assumptions!$D70*AB76</f>
        <v>0</v>
      </c>
      <c r="AC81" s="20">
        <f>-Assumptions!$D70*AC76</f>
        <v>0</v>
      </c>
      <c r="AD81" s="20">
        <f>-Assumptions!$D70*AD76</f>
        <v>0</v>
      </c>
      <c r="AE81" s="20">
        <f>-Assumptions!$D70*AE76</f>
        <v>0</v>
      </c>
      <c r="AF81" s="20">
        <f>-Assumptions!$D70*AF76</f>
        <v>0</v>
      </c>
      <c r="AG81" s="20">
        <f>-Assumptions!$D70*AG76</f>
        <v>0</v>
      </c>
      <c r="AH81" s="20">
        <f>-Assumptions!$D70*AH76</f>
        <v>0</v>
      </c>
      <c r="AI81" s="20">
        <f>-Assumptions!$D70*AI76</f>
        <v>0</v>
      </c>
      <c r="AJ81" s="20">
        <f>-Assumptions!$D70*AJ76</f>
        <v>0</v>
      </c>
      <c r="AK81" s="20">
        <f>-Assumptions!$D70*AK76</f>
        <v>0</v>
      </c>
      <c r="AL81" s="20">
        <f>-Assumptions!$D70*AL76</f>
        <v>0</v>
      </c>
      <c r="AM81" s="20">
        <f>-Assumptions!$D70*AM76</f>
        <v>0</v>
      </c>
      <c r="AN81" s="20">
        <f>-Assumptions!$D70*AN76</f>
        <v>0</v>
      </c>
      <c r="AO81" s="20">
        <f>-Assumptions!$D70*AO76</f>
        <v>0</v>
      </c>
      <c r="AP81" s="20">
        <f>-Assumptions!$D70*AP76</f>
        <v>0</v>
      </c>
      <c r="AQ81" s="20">
        <f>-Assumptions!$D70*AQ76</f>
        <v>0</v>
      </c>
      <c r="AR81" s="20">
        <f>-Assumptions!$D70*AR76</f>
        <v>0</v>
      </c>
      <c r="AS81" s="20">
        <f>-Assumptions!$D70*AS76</f>
        <v>0</v>
      </c>
      <c r="AT81" s="20">
        <f>-Assumptions!$D70*AT76</f>
        <v>0</v>
      </c>
      <c r="AU81" s="20">
        <f>-Assumptions!$D70*AU76</f>
        <v>0</v>
      </c>
      <c r="AV81" s="20">
        <f>-Assumptions!$D70*AV76</f>
        <v>0</v>
      </c>
      <c r="AW81" s="20">
        <f>-Assumptions!$D70*AW76</f>
        <v>0</v>
      </c>
      <c r="AX81" s="20">
        <f>-Assumptions!$D70*AX76</f>
        <v>0</v>
      </c>
      <c r="AY81" s="20">
        <f>-Assumptions!$D70*AY76</f>
        <v>0</v>
      </c>
      <c r="AZ81" s="20">
        <f>-Assumptions!$D70*AZ76</f>
        <v>0</v>
      </c>
      <c r="BA81" s="20">
        <f>-Assumptions!$D70*BA76</f>
        <v>0</v>
      </c>
      <c r="BB81" s="20">
        <f>-Assumptions!$D70*BB76</f>
        <v>0</v>
      </c>
      <c r="BC81" s="20">
        <f>-Assumptions!$D70*BC76</f>
        <v>0</v>
      </c>
      <c r="BD81" s="20">
        <f>-Assumptions!$D70*BD76</f>
        <v>0</v>
      </c>
      <c r="BE81" s="20">
        <f>-Assumptions!$D70*BE76</f>
        <v>0</v>
      </c>
      <c r="BF81" s="20">
        <f>-Assumptions!$D70*BF76</f>
        <v>0</v>
      </c>
      <c r="BG81" s="20">
        <f>-Assumptions!$D70*BG76</f>
        <v>0</v>
      </c>
      <c r="BH81" s="20">
        <f>-Assumptions!$D70*BH76</f>
        <v>0</v>
      </c>
      <c r="BI81" s="20">
        <f>-Assumptions!$D70*BI76</f>
        <v>0</v>
      </c>
      <c r="BJ81" s="20">
        <f>-Assumptions!$D70*BJ76</f>
        <v>0</v>
      </c>
      <c r="BK81" s="20">
        <f>-Assumptions!$D70*BK76</f>
        <v>0</v>
      </c>
      <c r="BL81" s="20">
        <f>-Assumptions!$D70*BL76</f>
        <v>0</v>
      </c>
      <c r="BM81" s="20">
        <f>-Assumptions!$D70*BM76</f>
        <v>0</v>
      </c>
      <c r="BN81" s="20">
        <f>-Assumptions!$D70*BN76</f>
        <v>0</v>
      </c>
      <c r="BO81" s="20">
        <f>-Assumptions!$D70*BO76</f>
        <v>0</v>
      </c>
      <c r="BP81" s="20">
        <f>-Assumptions!$D70*BP76</f>
        <v>0</v>
      </c>
      <c r="BQ81" s="20">
        <f>-Assumptions!$D70*BQ76</f>
        <v>0</v>
      </c>
      <c r="BR81" s="20">
        <f>-Assumptions!$D70*BR76</f>
        <v>0</v>
      </c>
      <c r="BS81" s="20">
        <f>-Assumptions!$D70*BS76</f>
        <v>0</v>
      </c>
      <c r="BT81" s="20">
        <f>-Assumptions!$D70*BT76</f>
        <v>0</v>
      </c>
      <c r="BU81" s="20">
        <f>-Assumptions!$D70*BU76</f>
        <v>0</v>
      </c>
      <c r="BV81" s="20">
        <f>-Assumptions!$D70*BV76</f>
        <v>0</v>
      </c>
      <c r="BW81" s="20">
        <f>-Assumptions!$D70*BW76</f>
        <v>0</v>
      </c>
      <c r="BX81" s="20">
        <f>-Assumptions!$D70*BX76</f>
        <v>0</v>
      </c>
      <c r="BY81" s="20">
        <f>-Assumptions!$D70*BY76</f>
        <v>0</v>
      </c>
      <c r="BZ81" s="20">
        <f>-Assumptions!$D70*BZ76</f>
        <v>0</v>
      </c>
      <c r="CA81" s="20">
        <f>-Assumptions!$D70*CA76</f>
        <v>0</v>
      </c>
      <c r="CB81" s="20">
        <f>-Assumptions!$D70*CB76</f>
        <v>0</v>
      </c>
      <c r="CC81" s="20">
        <f>-Assumptions!$D70*CC76</f>
        <v>0</v>
      </c>
      <c r="CD81" s="20">
        <f>-Assumptions!$D70*CD76</f>
        <v>0</v>
      </c>
      <c r="CE81" s="20">
        <f>-Assumptions!$D70*CE76</f>
        <v>0</v>
      </c>
      <c r="CF81" s="20">
        <f>-Assumptions!$D70*CF76</f>
        <v>0</v>
      </c>
      <c r="CG81" s="20">
        <f>-Assumptions!$D70*CG76</f>
        <v>0</v>
      </c>
      <c r="CH81" s="20">
        <f>-Assumptions!$D70*CH76</f>
        <v>0</v>
      </c>
      <c r="CI81" s="20">
        <f>-Assumptions!$D70*CI76</f>
        <v>0</v>
      </c>
      <c r="CJ81" s="20">
        <f>-Assumptions!$D70*CJ76</f>
        <v>0</v>
      </c>
      <c r="CK81" s="20">
        <f>-Assumptions!$D70*CK76</f>
        <v>0</v>
      </c>
      <c r="CL81" s="20">
        <f>-Assumptions!$D70*CL76</f>
        <v>0</v>
      </c>
      <c r="CM81" s="20">
        <f>-Assumptions!$D70*CM76</f>
        <v>0</v>
      </c>
      <c r="CN81" s="20">
        <f>-Assumptions!$D70*CN76</f>
        <v>0</v>
      </c>
      <c r="CO81" s="20">
        <f>-Assumptions!$D70*CO76</f>
        <v>0</v>
      </c>
      <c r="CP81" s="20">
        <f>-Assumptions!$D70*CP76</f>
        <v>0</v>
      </c>
      <c r="CQ81" s="20">
        <f>-Assumptions!$D70*CQ76</f>
        <v>0</v>
      </c>
      <c r="CR81" s="20">
        <f>-Assumptions!$D70*CR76</f>
        <v>0</v>
      </c>
      <c r="CS81" s="20">
        <f>-Assumptions!$D70*CS76</f>
        <v>0</v>
      </c>
      <c r="CT81" s="20">
        <f>-Assumptions!$D70*CT76</f>
        <v>0</v>
      </c>
      <c r="CU81" s="20">
        <f>-Assumptions!$D70*CU76</f>
        <v>0</v>
      </c>
      <c r="CV81" s="20">
        <f>-Assumptions!$D70*CV76</f>
        <v>0</v>
      </c>
      <c r="CW81" s="20">
        <f>-Assumptions!$D70*CW76</f>
        <v>0</v>
      </c>
      <c r="CX81" s="20">
        <f>-Assumptions!$D70*CX76</f>
        <v>0</v>
      </c>
      <c r="CY81" s="20">
        <f>-Assumptions!$D70*CY76</f>
        <v>0</v>
      </c>
      <c r="CZ81" s="20">
        <f>-Assumptions!$D70*CZ76</f>
        <v>0</v>
      </c>
      <c r="DA81" s="20">
        <f>-Assumptions!$D70*DA76</f>
        <v>0</v>
      </c>
      <c r="DB81" s="20">
        <f>-Assumptions!$D70*DB76</f>
        <v>0</v>
      </c>
      <c r="DC81" s="20">
        <f>-Assumptions!$D70*DC76</f>
        <v>0</v>
      </c>
      <c r="DD81" s="20">
        <f>-Assumptions!$D70*DD76</f>
        <v>0</v>
      </c>
      <c r="DE81" s="20">
        <f>-Assumptions!$D70*DE76</f>
        <v>0</v>
      </c>
      <c r="DF81" s="20">
        <f>-Assumptions!$D70*DF76</f>
        <v>0</v>
      </c>
      <c r="DG81" s="20">
        <f>-Assumptions!$D70*DG76</f>
        <v>0</v>
      </c>
      <c r="DH81" s="20">
        <f>-Assumptions!$D70*DH76</f>
        <v>0</v>
      </c>
      <c r="DI81" s="20">
        <f>-Assumptions!$D70*DI76</f>
        <v>0</v>
      </c>
      <c r="DJ81" s="20">
        <f>-Assumptions!$D70*DJ76</f>
        <v>0</v>
      </c>
      <c r="DK81" s="20">
        <f>-Assumptions!$D70*DK76</f>
        <v>0</v>
      </c>
      <c r="DL81" s="20">
        <f>-Assumptions!$D70*DL76</f>
        <v>0</v>
      </c>
      <c r="DM81" s="20">
        <f>-Assumptions!$D70*DM76</f>
        <v>0</v>
      </c>
      <c r="DN81" s="20">
        <f>-Assumptions!$D70*DN76</f>
        <v>0</v>
      </c>
      <c r="DO81" s="20">
        <f>-Assumptions!$D70*DO76</f>
        <v>0</v>
      </c>
      <c r="DP81" s="20">
        <f>-Assumptions!$D70*DP76</f>
        <v>0</v>
      </c>
      <c r="DQ81" s="20">
        <f>-Assumptions!$D70*DQ76</f>
        <v>0</v>
      </c>
      <c r="DR81" s="20">
        <f>-Assumptions!$D70*DR76</f>
        <v>0</v>
      </c>
      <c r="DS81" s="20">
        <f>-Assumptions!$D70*DS76</f>
        <v>0</v>
      </c>
      <c r="DT81" s="20">
        <f>-Assumptions!$D70*DT76</f>
        <v>0</v>
      </c>
      <c r="DU81" s="20">
        <f>-Assumptions!$D70*DU76</f>
        <v>0</v>
      </c>
      <c r="DV81" s="20">
        <f>-Assumptions!$D70*DV76</f>
        <v>0</v>
      </c>
    </row>
    <row r="82" spans="5:126">
      <c r="E82" s="4" t="s">
        <v>80</v>
      </c>
      <c r="F82" s="20">
        <f>-Assumptions!$D71*F77</f>
        <v>0</v>
      </c>
      <c r="G82" s="20">
        <f>-Assumptions!$D71*G77</f>
        <v>0</v>
      </c>
      <c r="H82" s="20">
        <f>-Assumptions!$D71*H77</f>
        <v>0</v>
      </c>
      <c r="I82" s="20">
        <f>-Assumptions!$D71*I77</f>
        <v>0</v>
      </c>
      <c r="J82" s="20">
        <f>-Assumptions!$D71*J77</f>
        <v>0</v>
      </c>
      <c r="K82" s="20">
        <f>-Assumptions!$D71*K77</f>
        <v>0</v>
      </c>
      <c r="L82" s="20">
        <f>-Assumptions!$D71*L77</f>
        <v>0</v>
      </c>
      <c r="M82" s="20">
        <f>-Assumptions!$D71*M77</f>
        <v>0</v>
      </c>
      <c r="N82" s="20">
        <f>-Assumptions!$D71*N77</f>
        <v>0</v>
      </c>
      <c r="O82" s="20">
        <f>-Assumptions!$D71*O77</f>
        <v>0</v>
      </c>
      <c r="P82" s="20">
        <f>-Assumptions!$D71*P77</f>
        <v>0</v>
      </c>
      <c r="Q82" s="20">
        <f>-Assumptions!$D71*Q77</f>
        <v>0</v>
      </c>
      <c r="R82" s="20">
        <f>-Assumptions!$D71*R77</f>
        <v>0</v>
      </c>
      <c r="S82" s="20">
        <f>-Assumptions!$D71*S77</f>
        <v>0</v>
      </c>
      <c r="T82" s="20">
        <f>-Assumptions!$D71*T77</f>
        <v>0</v>
      </c>
      <c r="U82" s="20">
        <f>-Assumptions!$D71*U77</f>
        <v>0</v>
      </c>
      <c r="V82" s="20">
        <f>-Assumptions!$D71*V77</f>
        <v>0</v>
      </c>
      <c r="W82" s="20">
        <f>-Assumptions!$D71*W77</f>
        <v>0</v>
      </c>
      <c r="X82" s="20">
        <f>-Assumptions!$D71*X77</f>
        <v>0</v>
      </c>
      <c r="Y82" s="20">
        <f>-Assumptions!$D71*Y77</f>
        <v>0</v>
      </c>
      <c r="Z82" s="20">
        <f>-Assumptions!$D71*Z77</f>
        <v>0</v>
      </c>
      <c r="AA82" s="20">
        <f>-Assumptions!$D71*AA77</f>
        <v>0</v>
      </c>
      <c r="AB82" s="20">
        <f>-Assumptions!$D71*AB77</f>
        <v>0</v>
      </c>
      <c r="AC82" s="20">
        <f>-Assumptions!$D71*AC77</f>
        <v>0</v>
      </c>
      <c r="AD82" s="20">
        <f>-Assumptions!$D71*AD77</f>
        <v>0</v>
      </c>
      <c r="AE82" s="20">
        <f>-Assumptions!$D71*AE77</f>
        <v>0</v>
      </c>
      <c r="AF82" s="20">
        <f>-Assumptions!$D71*AF77</f>
        <v>0</v>
      </c>
      <c r="AG82" s="20">
        <f>-Assumptions!$D71*AG77</f>
        <v>0</v>
      </c>
      <c r="AH82" s="20">
        <f>-Assumptions!$D71*AH77</f>
        <v>0</v>
      </c>
      <c r="AI82" s="20">
        <f>-Assumptions!$D71*AI77</f>
        <v>0</v>
      </c>
      <c r="AJ82" s="20">
        <f>-Assumptions!$D71*AJ77</f>
        <v>0</v>
      </c>
      <c r="AK82" s="20">
        <f>-Assumptions!$D71*AK77</f>
        <v>0</v>
      </c>
      <c r="AL82" s="20">
        <f>-Assumptions!$D71*AL77</f>
        <v>0</v>
      </c>
      <c r="AM82" s="20">
        <f>-Assumptions!$D71*AM77</f>
        <v>0</v>
      </c>
      <c r="AN82" s="20">
        <f>-Assumptions!$D71*AN77</f>
        <v>0</v>
      </c>
      <c r="AO82" s="20">
        <f>-Assumptions!$D71*AO77</f>
        <v>0</v>
      </c>
      <c r="AP82" s="20">
        <f>-Assumptions!$D71*AP77</f>
        <v>0</v>
      </c>
      <c r="AQ82" s="20">
        <f>-Assumptions!$D71*AQ77</f>
        <v>0</v>
      </c>
      <c r="AR82" s="20">
        <f>-Assumptions!$D71*AR77</f>
        <v>0</v>
      </c>
      <c r="AS82" s="20">
        <f>-Assumptions!$D71*AS77</f>
        <v>0</v>
      </c>
      <c r="AT82" s="20">
        <f>-Assumptions!$D71*AT77</f>
        <v>0</v>
      </c>
      <c r="AU82" s="20">
        <f>-Assumptions!$D71*AU77</f>
        <v>0</v>
      </c>
      <c r="AV82" s="20">
        <f>-Assumptions!$D71*AV77</f>
        <v>0</v>
      </c>
      <c r="AW82" s="20">
        <f>-Assumptions!$D71*AW77</f>
        <v>0</v>
      </c>
      <c r="AX82" s="20">
        <f>-Assumptions!$D71*AX77</f>
        <v>0</v>
      </c>
      <c r="AY82" s="20">
        <f>-Assumptions!$D71*AY77</f>
        <v>0</v>
      </c>
      <c r="AZ82" s="20">
        <f>-Assumptions!$D71*AZ77</f>
        <v>0</v>
      </c>
      <c r="BA82" s="20">
        <f>-Assumptions!$D71*BA77</f>
        <v>0</v>
      </c>
      <c r="BB82" s="20">
        <f>-Assumptions!$D71*BB77</f>
        <v>0</v>
      </c>
      <c r="BC82" s="20">
        <f>-Assumptions!$D71*BC77</f>
        <v>0</v>
      </c>
      <c r="BD82" s="20">
        <f>-Assumptions!$D71*BD77</f>
        <v>0</v>
      </c>
      <c r="BE82" s="20">
        <f>-Assumptions!$D71*BE77</f>
        <v>0</v>
      </c>
      <c r="BF82" s="20">
        <f>-Assumptions!$D71*BF77</f>
        <v>0</v>
      </c>
      <c r="BG82" s="20">
        <f>-Assumptions!$D71*BG77</f>
        <v>0</v>
      </c>
      <c r="BH82" s="20">
        <f>-Assumptions!$D71*BH77</f>
        <v>0</v>
      </c>
      <c r="BI82" s="20">
        <f>-Assumptions!$D71*BI77</f>
        <v>0</v>
      </c>
      <c r="BJ82" s="20">
        <f>-Assumptions!$D71*BJ77</f>
        <v>0</v>
      </c>
      <c r="BK82" s="20">
        <f>-Assumptions!$D71*BK77</f>
        <v>0</v>
      </c>
      <c r="BL82" s="20">
        <f>-Assumptions!$D71*BL77</f>
        <v>0</v>
      </c>
      <c r="BM82" s="20">
        <f>-Assumptions!$D71*BM77</f>
        <v>0</v>
      </c>
      <c r="BN82" s="20">
        <f>-Assumptions!$D71*BN77</f>
        <v>0</v>
      </c>
      <c r="BO82" s="20">
        <f>-Assumptions!$D71*BO77</f>
        <v>0</v>
      </c>
      <c r="BP82" s="20">
        <f>-Assumptions!$D71*BP77</f>
        <v>0</v>
      </c>
      <c r="BQ82" s="20">
        <f>-Assumptions!$D71*BQ77</f>
        <v>0</v>
      </c>
      <c r="BR82" s="20">
        <f>-Assumptions!$D71*BR77</f>
        <v>0</v>
      </c>
      <c r="BS82" s="20">
        <f>-Assumptions!$D71*BS77</f>
        <v>0</v>
      </c>
      <c r="BT82" s="20">
        <f>-Assumptions!$D71*BT77</f>
        <v>0</v>
      </c>
      <c r="BU82" s="20">
        <f>-Assumptions!$D71*BU77</f>
        <v>0</v>
      </c>
      <c r="BV82" s="20">
        <f>-Assumptions!$D71*BV77</f>
        <v>0</v>
      </c>
      <c r="BW82" s="20">
        <f>-Assumptions!$D71*BW77</f>
        <v>0</v>
      </c>
      <c r="BX82" s="20">
        <f>-Assumptions!$D71*BX77</f>
        <v>0</v>
      </c>
      <c r="BY82" s="20">
        <f>-Assumptions!$D71*BY77</f>
        <v>0</v>
      </c>
      <c r="BZ82" s="20">
        <f>-Assumptions!$D71*BZ77</f>
        <v>0</v>
      </c>
      <c r="CA82" s="20">
        <f>-Assumptions!$D71*CA77</f>
        <v>0</v>
      </c>
      <c r="CB82" s="20">
        <f>-Assumptions!$D71*CB77</f>
        <v>0</v>
      </c>
      <c r="CC82" s="20">
        <f>-Assumptions!$D71*CC77</f>
        <v>0</v>
      </c>
      <c r="CD82" s="20">
        <f>-Assumptions!$D71*CD77</f>
        <v>0</v>
      </c>
      <c r="CE82" s="20">
        <f>-Assumptions!$D71*CE77</f>
        <v>0</v>
      </c>
      <c r="CF82" s="20">
        <f>-Assumptions!$D71*CF77</f>
        <v>0</v>
      </c>
      <c r="CG82" s="20">
        <f>-Assumptions!$D71*CG77</f>
        <v>0</v>
      </c>
      <c r="CH82" s="20">
        <f>-Assumptions!$D71*CH77</f>
        <v>0</v>
      </c>
      <c r="CI82" s="20">
        <f>-Assumptions!$D71*CI77</f>
        <v>0</v>
      </c>
      <c r="CJ82" s="20">
        <f>-Assumptions!$D71*CJ77</f>
        <v>0</v>
      </c>
      <c r="CK82" s="20">
        <f>-Assumptions!$D71*CK77</f>
        <v>0</v>
      </c>
      <c r="CL82" s="20">
        <f>-Assumptions!$D71*CL77</f>
        <v>0</v>
      </c>
      <c r="CM82" s="20">
        <f>-Assumptions!$D71*CM77</f>
        <v>0</v>
      </c>
      <c r="CN82" s="20">
        <f>-Assumptions!$D71*CN77</f>
        <v>0</v>
      </c>
      <c r="CO82" s="20">
        <f>-Assumptions!$D71*CO77</f>
        <v>0</v>
      </c>
      <c r="CP82" s="20">
        <f>-Assumptions!$D71*CP77</f>
        <v>0</v>
      </c>
      <c r="CQ82" s="20">
        <f>-Assumptions!$D71*CQ77</f>
        <v>0</v>
      </c>
      <c r="CR82" s="20">
        <f>-Assumptions!$D71*CR77</f>
        <v>0</v>
      </c>
      <c r="CS82" s="20">
        <f>-Assumptions!$D71*CS77</f>
        <v>0</v>
      </c>
      <c r="CT82" s="20">
        <f>-Assumptions!$D71*CT77</f>
        <v>0</v>
      </c>
      <c r="CU82" s="20">
        <f>-Assumptions!$D71*CU77</f>
        <v>0</v>
      </c>
      <c r="CV82" s="20">
        <f>-Assumptions!$D71*CV77</f>
        <v>0</v>
      </c>
      <c r="CW82" s="20">
        <f>-Assumptions!$D71*CW77</f>
        <v>0</v>
      </c>
      <c r="CX82" s="20">
        <f>-Assumptions!$D71*CX77</f>
        <v>0</v>
      </c>
      <c r="CY82" s="20">
        <f>-Assumptions!$D71*CY77</f>
        <v>0</v>
      </c>
      <c r="CZ82" s="20">
        <f>-Assumptions!$D71*CZ77</f>
        <v>0</v>
      </c>
      <c r="DA82" s="20">
        <f>-Assumptions!$D71*DA77</f>
        <v>0</v>
      </c>
      <c r="DB82" s="20">
        <f>-Assumptions!$D71*DB77</f>
        <v>0</v>
      </c>
      <c r="DC82" s="20">
        <f>-Assumptions!$D71*DC77</f>
        <v>0</v>
      </c>
      <c r="DD82" s="20">
        <f>-Assumptions!$D71*DD77</f>
        <v>0</v>
      </c>
      <c r="DE82" s="20">
        <f>-Assumptions!$D71*DE77</f>
        <v>0</v>
      </c>
      <c r="DF82" s="20">
        <f>-Assumptions!$D71*DF77</f>
        <v>0</v>
      </c>
      <c r="DG82" s="20">
        <f>-Assumptions!$D71*DG77</f>
        <v>0</v>
      </c>
      <c r="DH82" s="20">
        <f>-Assumptions!$D71*DH77</f>
        <v>0</v>
      </c>
      <c r="DI82" s="20">
        <f>-Assumptions!$D71*DI77</f>
        <v>0</v>
      </c>
      <c r="DJ82" s="20">
        <f>-Assumptions!$D71*DJ77</f>
        <v>0</v>
      </c>
      <c r="DK82" s="20">
        <f>-Assumptions!$D71*DK77</f>
        <v>0</v>
      </c>
      <c r="DL82" s="20">
        <f>-Assumptions!$D71*DL77</f>
        <v>0</v>
      </c>
      <c r="DM82" s="20">
        <f>-Assumptions!$D71*DM77</f>
        <v>0</v>
      </c>
      <c r="DN82" s="20">
        <f>-Assumptions!$D71*DN77</f>
        <v>0</v>
      </c>
      <c r="DO82" s="20">
        <f>-Assumptions!$D71*DO77</f>
        <v>0</v>
      </c>
      <c r="DP82" s="20">
        <f>-Assumptions!$D71*DP77</f>
        <v>0</v>
      </c>
      <c r="DQ82" s="20">
        <f>-Assumptions!$D71*DQ77</f>
        <v>0</v>
      </c>
      <c r="DR82" s="20">
        <f>-Assumptions!$D71*DR77</f>
        <v>0</v>
      </c>
      <c r="DS82" s="20">
        <f>-Assumptions!$D71*DS77</f>
        <v>0</v>
      </c>
      <c r="DT82" s="20">
        <f>-Assumptions!$D71*DT77</f>
        <v>0</v>
      </c>
      <c r="DU82" s="20">
        <f>-Assumptions!$D71*DU77</f>
        <v>0</v>
      </c>
      <c r="DV82" s="20">
        <f>-Assumptions!$D71*DV77</f>
        <v>0</v>
      </c>
    </row>
    <row r="83" spans="5:126">
      <c r="E83" s="4" t="s">
        <v>81</v>
      </c>
      <c r="F83" s="20">
        <f>-Assumptions!$D72*F78</f>
        <v>0</v>
      </c>
      <c r="G83" s="20">
        <f>-Assumptions!$D72*G78</f>
        <v>0</v>
      </c>
      <c r="H83" s="20">
        <f>-Assumptions!$D72*H78</f>
        <v>0</v>
      </c>
      <c r="I83" s="20">
        <f>-Assumptions!$D72*I78</f>
        <v>0</v>
      </c>
      <c r="J83" s="20">
        <f>-Assumptions!$D72*J78</f>
        <v>0</v>
      </c>
      <c r="K83" s="20">
        <f>-Assumptions!$D72*K78</f>
        <v>0</v>
      </c>
      <c r="L83" s="20">
        <f>-Assumptions!$D72*L78</f>
        <v>0</v>
      </c>
      <c r="M83" s="20">
        <f>-Assumptions!$D72*M78</f>
        <v>0</v>
      </c>
      <c r="N83" s="20">
        <f>-Assumptions!$D72*N78</f>
        <v>0</v>
      </c>
      <c r="O83" s="20">
        <f>-Assumptions!$D72*O78</f>
        <v>0</v>
      </c>
      <c r="P83" s="20">
        <f>-Assumptions!$D72*P78</f>
        <v>0</v>
      </c>
      <c r="Q83" s="20">
        <f>-Assumptions!$D72*Q78</f>
        <v>0</v>
      </c>
      <c r="R83" s="20">
        <f>-Assumptions!$D72*R78</f>
        <v>0</v>
      </c>
      <c r="S83" s="20">
        <f>-Assumptions!$D72*S78</f>
        <v>0</v>
      </c>
      <c r="T83" s="20">
        <f>-Assumptions!$D72*T78</f>
        <v>0</v>
      </c>
      <c r="U83" s="20">
        <f>-Assumptions!$D72*U78</f>
        <v>0</v>
      </c>
      <c r="V83" s="20">
        <f>-Assumptions!$D72*V78</f>
        <v>0</v>
      </c>
      <c r="W83" s="20">
        <f>-Assumptions!$D72*W78</f>
        <v>0</v>
      </c>
      <c r="X83" s="20">
        <f>-Assumptions!$D72*X78</f>
        <v>0</v>
      </c>
      <c r="Y83" s="20">
        <f>-Assumptions!$D72*Y78</f>
        <v>0</v>
      </c>
      <c r="Z83" s="20">
        <f>-Assumptions!$D72*Z78</f>
        <v>0</v>
      </c>
      <c r="AA83" s="20">
        <f>-Assumptions!$D72*AA78</f>
        <v>0</v>
      </c>
      <c r="AB83" s="20">
        <f>-Assumptions!$D72*AB78</f>
        <v>0</v>
      </c>
      <c r="AC83" s="20">
        <f>-Assumptions!$D72*AC78</f>
        <v>0</v>
      </c>
      <c r="AD83" s="20">
        <f>-Assumptions!$D72*AD78</f>
        <v>0</v>
      </c>
      <c r="AE83" s="20">
        <f>-Assumptions!$D72*AE78</f>
        <v>0</v>
      </c>
      <c r="AF83" s="20">
        <f>-Assumptions!$D72*AF78</f>
        <v>0</v>
      </c>
      <c r="AG83" s="20">
        <f>-Assumptions!$D72*AG78</f>
        <v>0</v>
      </c>
      <c r="AH83" s="20">
        <f>-Assumptions!$D72*AH78</f>
        <v>0</v>
      </c>
      <c r="AI83" s="20">
        <f>-Assumptions!$D72*AI78</f>
        <v>0</v>
      </c>
      <c r="AJ83" s="20">
        <f>-Assumptions!$D72*AJ78</f>
        <v>0</v>
      </c>
      <c r="AK83" s="20">
        <f>-Assumptions!$D72*AK78</f>
        <v>0</v>
      </c>
      <c r="AL83" s="20">
        <f>-Assumptions!$D72*AL78</f>
        <v>0</v>
      </c>
      <c r="AM83" s="20">
        <f>-Assumptions!$D72*AM78</f>
        <v>0</v>
      </c>
      <c r="AN83" s="20">
        <f>-Assumptions!$D72*AN78</f>
        <v>0</v>
      </c>
      <c r="AO83" s="20">
        <f>-Assumptions!$D72*AO78</f>
        <v>0</v>
      </c>
      <c r="AP83" s="20">
        <f>-Assumptions!$D72*AP78</f>
        <v>0</v>
      </c>
      <c r="AQ83" s="20">
        <f>-Assumptions!$D72*AQ78</f>
        <v>0</v>
      </c>
      <c r="AR83" s="20">
        <f>-Assumptions!$D72*AR78</f>
        <v>0</v>
      </c>
      <c r="AS83" s="20">
        <f>-Assumptions!$D72*AS78</f>
        <v>0</v>
      </c>
      <c r="AT83" s="20">
        <f>-Assumptions!$D72*AT78</f>
        <v>0</v>
      </c>
      <c r="AU83" s="20">
        <f>-Assumptions!$D72*AU78</f>
        <v>0</v>
      </c>
      <c r="AV83" s="20">
        <f>-Assumptions!$D72*AV78</f>
        <v>0</v>
      </c>
      <c r="AW83" s="20">
        <f>-Assumptions!$D72*AW78</f>
        <v>0</v>
      </c>
      <c r="AX83" s="20">
        <f>-Assumptions!$D72*AX78</f>
        <v>0</v>
      </c>
      <c r="AY83" s="20">
        <f>-Assumptions!$D72*AY78</f>
        <v>0</v>
      </c>
      <c r="AZ83" s="20">
        <f>-Assumptions!$D72*AZ78</f>
        <v>0</v>
      </c>
      <c r="BA83" s="20">
        <f>-Assumptions!$D72*BA78</f>
        <v>0</v>
      </c>
      <c r="BB83" s="20">
        <f>-Assumptions!$D72*BB78</f>
        <v>0</v>
      </c>
      <c r="BC83" s="20">
        <f>-Assumptions!$D72*BC78</f>
        <v>0</v>
      </c>
      <c r="BD83" s="20">
        <f>-Assumptions!$D72*BD78</f>
        <v>0</v>
      </c>
      <c r="BE83" s="20">
        <f>-Assumptions!$D72*BE78</f>
        <v>0</v>
      </c>
      <c r="BF83" s="20">
        <f>-Assumptions!$D72*BF78</f>
        <v>0</v>
      </c>
      <c r="BG83" s="20">
        <f>-Assumptions!$D72*BG78</f>
        <v>0</v>
      </c>
      <c r="BH83" s="20">
        <f>-Assumptions!$D72*BH78</f>
        <v>0</v>
      </c>
      <c r="BI83" s="20">
        <f>-Assumptions!$D72*BI78</f>
        <v>0</v>
      </c>
      <c r="BJ83" s="20">
        <f>-Assumptions!$D72*BJ78</f>
        <v>0</v>
      </c>
      <c r="BK83" s="20">
        <f>-Assumptions!$D72*BK78</f>
        <v>0</v>
      </c>
      <c r="BL83" s="20">
        <f>-Assumptions!$D72*BL78</f>
        <v>0</v>
      </c>
      <c r="BM83" s="20">
        <f>-Assumptions!$D72*BM78</f>
        <v>0</v>
      </c>
      <c r="BN83" s="20">
        <f>-Assumptions!$D72*BN78</f>
        <v>0</v>
      </c>
      <c r="BO83" s="20">
        <f>-Assumptions!$D72*BO78</f>
        <v>0</v>
      </c>
      <c r="BP83" s="20">
        <f>-Assumptions!$D72*BP78</f>
        <v>0</v>
      </c>
      <c r="BQ83" s="20">
        <f>-Assumptions!$D72*BQ78</f>
        <v>0</v>
      </c>
      <c r="BR83" s="20">
        <f>-Assumptions!$D72*BR78</f>
        <v>0</v>
      </c>
      <c r="BS83" s="20">
        <f>-Assumptions!$D72*BS78</f>
        <v>0</v>
      </c>
      <c r="BT83" s="20">
        <f>-Assumptions!$D72*BT78</f>
        <v>0</v>
      </c>
      <c r="BU83" s="20">
        <f>-Assumptions!$D72*BU78</f>
        <v>0</v>
      </c>
      <c r="BV83" s="20">
        <f>-Assumptions!$D72*BV78</f>
        <v>0</v>
      </c>
      <c r="BW83" s="20">
        <f>-Assumptions!$D72*BW78</f>
        <v>0</v>
      </c>
      <c r="BX83" s="20">
        <f>-Assumptions!$D72*BX78</f>
        <v>0</v>
      </c>
      <c r="BY83" s="20">
        <f>-Assumptions!$D72*BY78</f>
        <v>0</v>
      </c>
      <c r="BZ83" s="20">
        <f>-Assumptions!$D72*BZ78</f>
        <v>0</v>
      </c>
      <c r="CA83" s="20">
        <f>-Assumptions!$D72*CA78</f>
        <v>0</v>
      </c>
      <c r="CB83" s="20">
        <f>-Assumptions!$D72*CB78</f>
        <v>0</v>
      </c>
      <c r="CC83" s="20">
        <f>-Assumptions!$D72*CC78</f>
        <v>0</v>
      </c>
      <c r="CD83" s="20">
        <f>-Assumptions!$D72*CD78</f>
        <v>0</v>
      </c>
      <c r="CE83" s="20">
        <f>-Assumptions!$D72*CE78</f>
        <v>0</v>
      </c>
      <c r="CF83" s="20">
        <f>-Assumptions!$D72*CF78</f>
        <v>0</v>
      </c>
      <c r="CG83" s="20">
        <f>-Assumptions!$D72*CG78</f>
        <v>0</v>
      </c>
      <c r="CH83" s="20">
        <f>-Assumptions!$D72*CH78</f>
        <v>0</v>
      </c>
      <c r="CI83" s="20">
        <f>-Assumptions!$D72*CI78</f>
        <v>0</v>
      </c>
      <c r="CJ83" s="20">
        <f>-Assumptions!$D72*CJ78</f>
        <v>0</v>
      </c>
      <c r="CK83" s="20">
        <f>-Assumptions!$D72*CK78</f>
        <v>0</v>
      </c>
      <c r="CL83" s="20">
        <f>-Assumptions!$D72*CL78</f>
        <v>0</v>
      </c>
      <c r="CM83" s="20">
        <f>-Assumptions!$D72*CM78</f>
        <v>0</v>
      </c>
      <c r="CN83" s="20">
        <f>-Assumptions!$D72*CN78</f>
        <v>0</v>
      </c>
      <c r="CO83" s="20">
        <f>-Assumptions!$D72*CO78</f>
        <v>0</v>
      </c>
      <c r="CP83" s="20">
        <f>-Assumptions!$D72*CP78</f>
        <v>0</v>
      </c>
      <c r="CQ83" s="20">
        <f>-Assumptions!$D72*CQ78</f>
        <v>0</v>
      </c>
      <c r="CR83" s="20">
        <f>-Assumptions!$D72*CR78</f>
        <v>0</v>
      </c>
      <c r="CS83" s="20">
        <f>-Assumptions!$D72*CS78</f>
        <v>0</v>
      </c>
      <c r="CT83" s="20">
        <f>-Assumptions!$D72*CT78</f>
        <v>0</v>
      </c>
      <c r="CU83" s="20">
        <f>-Assumptions!$D72*CU78</f>
        <v>0</v>
      </c>
      <c r="CV83" s="20">
        <f>-Assumptions!$D72*CV78</f>
        <v>0</v>
      </c>
      <c r="CW83" s="20">
        <f>-Assumptions!$D72*CW78</f>
        <v>0</v>
      </c>
      <c r="CX83" s="20">
        <f>-Assumptions!$D72*CX78</f>
        <v>0</v>
      </c>
      <c r="CY83" s="20">
        <f>-Assumptions!$D72*CY78</f>
        <v>0</v>
      </c>
      <c r="CZ83" s="20">
        <f>-Assumptions!$D72*CZ78</f>
        <v>0</v>
      </c>
      <c r="DA83" s="20">
        <f>-Assumptions!$D72*DA78</f>
        <v>0</v>
      </c>
      <c r="DB83" s="20">
        <f>-Assumptions!$D72*DB78</f>
        <v>0</v>
      </c>
      <c r="DC83" s="20">
        <f>-Assumptions!$D72*DC78</f>
        <v>0</v>
      </c>
      <c r="DD83" s="20">
        <f>-Assumptions!$D72*DD78</f>
        <v>0</v>
      </c>
      <c r="DE83" s="20">
        <f>-Assumptions!$D72*DE78</f>
        <v>0</v>
      </c>
      <c r="DF83" s="20">
        <f>-Assumptions!$D72*DF78</f>
        <v>0</v>
      </c>
      <c r="DG83" s="20">
        <f>-Assumptions!$D72*DG78</f>
        <v>0</v>
      </c>
      <c r="DH83" s="20">
        <f>-Assumptions!$D72*DH78</f>
        <v>0</v>
      </c>
      <c r="DI83" s="20">
        <f>-Assumptions!$D72*DI78</f>
        <v>0</v>
      </c>
      <c r="DJ83" s="20">
        <f>-Assumptions!$D72*DJ78</f>
        <v>0</v>
      </c>
      <c r="DK83" s="20">
        <f>-Assumptions!$D72*DK78</f>
        <v>0</v>
      </c>
      <c r="DL83" s="20">
        <f>-Assumptions!$D72*DL78</f>
        <v>0</v>
      </c>
      <c r="DM83" s="20">
        <f>-Assumptions!$D72*DM78</f>
        <v>0</v>
      </c>
      <c r="DN83" s="20">
        <f>-Assumptions!$D72*DN78</f>
        <v>0</v>
      </c>
      <c r="DO83" s="20">
        <f>-Assumptions!$D72*DO78</f>
        <v>0</v>
      </c>
      <c r="DP83" s="20">
        <f>-Assumptions!$D72*DP78</f>
        <v>0</v>
      </c>
      <c r="DQ83" s="20">
        <f>-Assumptions!$D72*DQ78</f>
        <v>0</v>
      </c>
      <c r="DR83" s="20">
        <f>-Assumptions!$D72*DR78</f>
        <v>0</v>
      </c>
      <c r="DS83" s="20">
        <f>-Assumptions!$D72*DS78</f>
        <v>0</v>
      </c>
      <c r="DT83" s="20">
        <f>-Assumptions!$D72*DT78</f>
        <v>0</v>
      </c>
      <c r="DU83" s="20">
        <f>-Assumptions!$D72*DU78</f>
        <v>0</v>
      </c>
      <c r="DV83" s="20">
        <f>-Assumptions!$D72*DV78</f>
        <v>0</v>
      </c>
    </row>
    <row r="84" spans="5:126">
      <c r="E84" s="4" t="s">
        <v>245</v>
      </c>
      <c r="F84" s="20">
        <f>-Assumptions!$D73*F79</f>
        <v>0</v>
      </c>
      <c r="G84" s="20">
        <f>-Assumptions!$D73*G79</f>
        <v>0</v>
      </c>
      <c r="H84" s="20">
        <f>-Assumptions!$D73*H79</f>
        <v>0</v>
      </c>
      <c r="I84" s="20">
        <f>-Assumptions!$D73*I79</f>
        <v>0</v>
      </c>
      <c r="J84" s="20">
        <f>-Assumptions!$D73*J79</f>
        <v>0</v>
      </c>
      <c r="K84" s="20">
        <f>-Assumptions!$D73*K79</f>
        <v>0</v>
      </c>
      <c r="L84" s="20">
        <f>-Assumptions!$D73*L79</f>
        <v>0</v>
      </c>
      <c r="M84" s="20">
        <f>-Assumptions!$D73*M79</f>
        <v>0</v>
      </c>
      <c r="N84" s="20">
        <f>-Assumptions!$D73*N79</f>
        <v>0</v>
      </c>
      <c r="O84" s="20">
        <f>-Assumptions!$D73*O79</f>
        <v>0</v>
      </c>
      <c r="P84" s="20">
        <f>-Assumptions!$D73*P79</f>
        <v>0</v>
      </c>
      <c r="Q84" s="20">
        <f>-Assumptions!$D73*Q79</f>
        <v>0</v>
      </c>
      <c r="R84" s="20">
        <f>-Assumptions!$D73*R79</f>
        <v>0</v>
      </c>
      <c r="S84" s="20">
        <f>-Assumptions!$D73*S79</f>
        <v>0</v>
      </c>
      <c r="T84" s="20">
        <f>-Assumptions!$D73*T79</f>
        <v>0</v>
      </c>
      <c r="U84" s="20">
        <f>-Assumptions!$D73*U79</f>
        <v>0</v>
      </c>
      <c r="V84" s="20">
        <f>-Assumptions!$D73*V79</f>
        <v>0</v>
      </c>
      <c r="W84" s="20">
        <f>-Assumptions!$D73*W79</f>
        <v>0</v>
      </c>
      <c r="X84" s="20">
        <f>-Assumptions!$D73*X79</f>
        <v>0</v>
      </c>
      <c r="Y84" s="20">
        <f>-Assumptions!$D73*Y79</f>
        <v>0</v>
      </c>
      <c r="Z84" s="20">
        <f>-Assumptions!$D73*Z79</f>
        <v>0</v>
      </c>
      <c r="AA84" s="20">
        <f>-Assumptions!$D73*AA79</f>
        <v>0</v>
      </c>
      <c r="AB84" s="20">
        <f>-Assumptions!$D73*AB79</f>
        <v>0</v>
      </c>
      <c r="AC84" s="20">
        <f>-Assumptions!$D73*AC79</f>
        <v>0</v>
      </c>
      <c r="AD84" s="20">
        <f>-Assumptions!$D73*AD79</f>
        <v>0</v>
      </c>
      <c r="AE84" s="20">
        <f>-Assumptions!$D73*AE79</f>
        <v>0</v>
      </c>
      <c r="AF84" s="20">
        <f>-Assumptions!$D73*AF79</f>
        <v>0</v>
      </c>
      <c r="AG84" s="20">
        <f>-Assumptions!$D73*AG79</f>
        <v>0</v>
      </c>
      <c r="AH84" s="20">
        <f>-Assumptions!$D73*AH79</f>
        <v>0</v>
      </c>
      <c r="AI84" s="20">
        <f>-Assumptions!$D73*AI79</f>
        <v>0</v>
      </c>
      <c r="AJ84" s="20">
        <f>-Assumptions!$D73*AJ79</f>
        <v>0</v>
      </c>
      <c r="AK84" s="20">
        <f>-Assumptions!$D73*AK79</f>
        <v>0</v>
      </c>
      <c r="AL84" s="20">
        <f>-Assumptions!$D73*AL79</f>
        <v>0</v>
      </c>
      <c r="AM84" s="20">
        <f>-Assumptions!$D73*AM79</f>
        <v>0</v>
      </c>
      <c r="AN84" s="20">
        <f>-Assumptions!$D73*AN79</f>
        <v>0</v>
      </c>
      <c r="AO84" s="20">
        <f>-Assumptions!$D73*AO79</f>
        <v>0</v>
      </c>
      <c r="AP84" s="20">
        <f>-Assumptions!$D73*AP79</f>
        <v>0</v>
      </c>
      <c r="AQ84" s="20">
        <f>-Assumptions!$D73*AQ79</f>
        <v>0</v>
      </c>
      <c r="AR84" s="20">
        <f>-Assumptions!$D73*AR79</f>
        <v>0</v>
      </c>
      <c r="AS84" s="20">
        <f>-Assumptions!$D73*AS79</f>
        <v>0</v>
      </c>
      <c r="AT84" s="20">
        <f>-Assumptions!$D73*AT79</f>
        <v>0</v>
      </c>
      <c r="AU84" s="20">
        <f>-Assumptions!$D73*AU79</f>
        <v>0</v>
      </c>
      <c r="AV84" s="20">
        <f>-Assumptions!$D73*AV79</f>
        <v>0</v>
      </c>
      <c r="AW84" s="20">
        <f>-Assumptions!$D73*AW79</f>
        <v>0</v>
      </c>
      <c r="AX84" s="20">
        <f>-Assumptions!$D73*AX79</f>
        <v>0</v>
      </c>
      <c r="AY84" s="20">
        <f>-Assumptions!$D73*AY79</f>
        <v>0</v>
      </c>
      <c r="AZ84" s="20">
        <f>-Assumptions!$D73*AZ79</f>
        <v>0</v>
      </c>
      <c r="BA84" s="20">
        <f>-Assumptions!$D73*BA79</f>
        <v>0</v>
      </c>
      <c r="BB84" s="20">
        <f>-Assumptions!$D73*BB79</f>
        <v>0</v>
      </c>
      <c r="BC84" s="20">
        <f>-Assumptions!$D73*BC79</f>
        <v>0</v>
      </c>
      <c r="BD84" s="20">
        <f>-Assumptions!$D73*BD79</f>
        <v>0</v>
      </c>
      <c r="BE84" s="20">
        <f>-Assumptions!$D73*BE79</f>
        <v>0</v>
      </c>
      <c r="BF84" s="20">
        <f>-Assumptions!$D73*BF79</f>
        <v>0</v>
      </c>
      <c r="BG84" s="20">
        <f>-Assumptions!$D73*BG79</f>
        <v>0</v>
      </c>
      <c r="BH84" s="20">
        <f>-Assumptions!$D73*BH79</f>
        <v>0</v>
      </c>
      <c r="BI84" s="20">
        <f>-Assumptions!$D73*BI79</f>
        <v>0</v>
      </c>
      <c r="BJ84" s="20">
        <f>-Assumptions!$D73*BJ79</f>
        <v>0</v>
      </c>
      <c r="BK84" s="20">
        <f>-Assumptions!$D73*BK79</f>
        <v>0</v>
      </c>
      <c r="BL84" s="20">
        <f>-Assumptions!$D73*BL79</f>
        <v>0</v>
      </c>
      <c r="BM84" s="20">
        <f>-Assumptions!$D73*BM79</f>
        <v>0</v>
      </c>
      <c r="BN84" s="20">
        <f>-Assumptions!$D73*BN79</f>
        <v>0</v>
      </c>
      <c r="BO84" s="20">
        <f>-Assumptions!$D73*BO79</f>
        <v>0</v>
      </c>
      <c r="BP84" s="20">
        <f>-Assumptions!$D73*BP79</f>
        <v>0</v>
      </c>
      <c r="BQ84" s="20">
        <f>-Assumptions!$D73*BQ79</f>
        <v>0</v>
      </c>
      <c r="BR84" s="20">
        <f>-Assumptions!$D73*BR79</f>
        <v>0</v>
      </c>
      <c r="BS84" s="20">
        <f>-Assumptions!$D73*BS79</f>
        <v>0</v>
      </c>
      <c r="BT84" s="20">
        <f>-Assumptions!$D73*BT79</f>
        <v>0</v>
      </c>
      <c r="BU84" s="20">
        <f>-Assumptions!$D73*BU79</f>
        <v>0</v>
      </c>
      <c r="BV84" s="20">
        <f>-Assumptions!$D73*BV79</f>
        <v>0</v>
      </c>
      <c r="BW84" s="20">
        <f>-Assumptions!$D73*BW79</f>
        <v>0</v>
      </c>
      <c r="BX84" s="20">
        <f>-Assumptions!$D73*BX79</f>
        <v>0</v>
      </c>
      <c r="BY84" s="20">
        <f>-Assumptions!$D73*BY79</f>
        <v>0</v>
      </c>
      <c r="BZ84" s="20">
        <f>-Assumptions!$D73*BZ79</f>
        <v>0</v>
      </c>
      <c r="CA84" s="20">
        <f>-Assumptions!$D73*CA79</f>
        <v>0</v>
      </c>
      <c r="CB84" s="20">
        <f>-Assumptions!$D73*CB79</f>
        <v>0</v>
      </c>
      <c r="CC84" s="20">
        <f>-Assumptions!$D73*CC79</f>
        <v>0</v>
      </c>
      <c r="CD84" s="20">
        <f>-Assumptions!$D73*CD79</f>
        <v>0</v>
      </c>
      <c r="CE84" s="20">
        <f>-Assumptions!$D73*CE79</f>
        <v>0</v>
      </c>
      <c r="CF84" s="20">
        <f>-Assumptions!$D73*CF79</f>
        <v>0</v>
      </c>
      <c r="CG84" s="20">
        <f>-Assumptions!$D73*CG79</f>
        <v>0</v>
      </c>
      <c r="CH84" s="20">
        <f>-Assumptions!$D73*CH79</f>
        <v>0</v>
      </c>
      <c r="CI84" s="20">
        <f>-Assumptions!$D73*CI79</f>
        <v>0</v>
      </c>
      <c r="CJ84" s="20">
        <f>-Assumptions!$D73*CJ79</f>
        <v>0</v>
      </c>
      <c r="CK84" s="20">
        <f>-Assumptions!$D73*CK79</f>
        <v>0</v>
      </c>
      <c r="CL84" s="20">
        <f>-Assumptions!$D73*CL79</f>
        <v>0</v>
      </c>
      <c r="CM84" s="20">
        <f>-Assumptions!$D73*CM79</f>
        <v>0</v>
      </c>
      <c r="CN84" s="20">
        <f>-Assumptions!$D73*CN79</f>
        <v>0</v>
      </c>
      <c r="CO84" s="20">
        <f>-Assumptions!$D73*CO79</f>
        <v>0</v>
      </c>
      <c r="CP84" s="20">
        <f>-Assumptions!$D73*CP79</f>
        <v>0</v>
      </c>
      <c r="CQ84" s="20">
        <f>-Assumptions!$D73*CQ79</f>
        <v>0</v>
      </c>
      <c r="CR84" s="20">
        <f>-Assumptions!$D73*CR79</f>
        <v>0</v>
      </c>
      <c r="CS84" s="20">
        <f>-Assumptions!$D73*CS79</f>
        <v>0</v>
      </c>
      <c r="CT84" s="20">
        <f>-Assumptions!$D73*CT79</f>
        <v>0</v>
      </c>
      <c r="CU84" s="20">
        <f>-Assumptions!$D73*CU79</f>
        <v>0</v>
      </c>
      <c r="CV84" s="20">
        <f>-Assumptions!$D73*CV79</f>
        <v>0</v>
      </c>
      <c r="CW84" s="20">
        <f>-Assumptions!$D73*CW79</f>
        <v>0</v>
      </c>
      <c r="CX84" s="20">
        <f>-Assumptions!$D73*CX79</f>
        <v>0</v>
      </c>
      <c r="CY84" s="20">
        <f>-Assumptions!$D73*CY79</f>
        <v>0</v>
      </c>
      <c r="CZ84" s="20">
        <f>-Assumptions!$D73*CZ79</f>
        <v>0</v>
      </c>
      <c r="DA84" s="20">
        <f>-Assumptions!$D73*DA79</f>
        <v>0</v>
      </c>
      <c r="DB84" s="20">
        <f>-Assumptions!$D73*DB79</f>
        <v>0</v>
      </c>
      <c r="DC84" s="20">
        <f>-Assumptions!$D73*DC79</f>
        <v>0</v>
      </c>
      <c r="DD84" s="20">
        <f>-Assumptions!$D73*DD79</f>
        <v>0</v>
      </c>
      <c r="DE84" s="20">
        <f>-Assumptions!$D73*DE79</f>
        <v>0</v>
      </c>
      <c r="DF84" s="20">
        <f>-Assumptions!$D73*DF79</f>
        <v>0</v>
      </c>
      <c r="DG84" s="20">
        <f>-Assumptions!$D73*DG79</f>
        <v>0</v>
      </c>
      <c r="DH84" s="20">
        <f>-Assumptions!$D73*DH79</f>
        <v>0</v>
      </c>
      <c r="DI84" s="20">
        <f>-Assumptions!$D73*DI79</f>
        <v>0</v>
      </c>
      <c r="DJ84" s="20">
        <f>-Assumptions!$D73*DJ79</f>
        <v>0</v>
      </c>
      <c r="DK84" s="20">
        <f>-Assumptions!$D73*DK79</f>
        <v>0</v>
      </c>
      <c r="DL84" s="20">
        <f>-Assumptions!$D73*DL79</f>
        <v>0</v>
      </c>
      <c r="DM84" s="20">
        <f>-Assumptions!$D73*DM79</f>
        <v>0</v>
      </c>
      <c r="DN84" s="20">
        <f>-Assumptions!$D73*DN79</f>
        <v>0</v>
      </c>
      <c r="DO84" s="20">
        <f>-Assumptions!$D73*DO79</f>
        <v>0</v>
      </c>
      <c r="DP84" s="20">
        <f>-Assumptions!$D73*DP79</f>
        <v>0</v>
      </c>
      <c r="DQ84" s="20">
        <f>-Assumptions!$D73*DQ79</f>
        <v>0</v>
      </c>
      <c r="DR84" s="20">
        <f>-Assumptions!$D73*DR79</f>
        <v>0</v>
      </c>
      <c r="DS84" s="20">
        <f>-Assumptions!$D73*DS79</f>
        <v>0</v>
      </c>
      <c r="DT84" s="20">
        <f>-Assumptions!$D73*DT79</f>
        <v>0</v>
      </c>
      <c r="DU84" s="20">
        <f>-Assumptions!$D73*DU79</f>
        <v>0</v>
      </c>
      <c r="DV84" s="20">
        <f>-Assumptions!$D73*DV79</f>
        <v>0</v>
      </c>
    </row>
    <row r="85" spans="5:126">
      <c r="E85" s="4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</row>
    <row r="86" spans="5:126">
      <c r="E86" s="4" t="s">
        <v>83</v>
      </c>
      <c r="F86" s="20">
        <f>F76+F81</f>
        <v>0</v>
      </c>
      <c r="G86" s="20">
        <f t="shared" ref="G86:BQ86" si="792">G76+G81</f>
        <v>0</v>
      </c>
      <c r="H86" s="20">
        <f t="shared" si="792"/>
        <v>0</v>
      </c>
      <c r="I86" s="20">
        <f t="shared" si="792"/>
        <v>0</v>
      </c>
      <c r="J86" s="20">
        <f t="shared" si="792"/>
        <v>0</v>
      </c>
      <c r="K86" s="20">
        <f t="shared" si="792"/>
        <v>0</v>
      </c>
      <c r="L86" s="20">
        <f t="shared" si="792"/>
        <v>0</v>
      </c>
      <c r="M86" s="20">
        <f t="shared" si="792"/>
        <v>0</v>
      </c>
      <c r="N86" s="20">
        <f t="shared" si="792"/>
        <v>0</v>
      </c>
      <c r="O86" s="20">
        <f t="shared" si="792"/>
        <v>0</v>
      </c>
      <c r="P86" s="20">
        <f t="shared" si="792"/>
        <v>0</v>
      </c>
      <c r="Q86" s="20">
        <f t="shared" si="792"/>
        <v>0</v>
      </c>
      <c r="R86" s="20">
        <f t="shared" si="792"/>
        <v>0</v>
      </c>
      <c r="S86" s="20">
        <f t="shared" si="792"/>
        <v>0</v>
      </c>
      <c r="T86" s="20">
        <f t="shared" si="792"/>
        <v>0</v>
      </c>
      <c r="U86" s="20">
        <f t="shared" si="792"/>
        <v>0</v>
      </c>
      <c r="V86" s="20">
        <f t="shared" si="792"/>
        <v>0</v>
      </c>
      <c r="W86" s="20">
        <f t="shared" si="792"/>
        <v>0</v>
      </c>
      <c r="X86" s="20">
        <f t="shared" si="792"/>
        <v>0</v>
      </c>
      <c r="Y86" s="20">
        <f t="shared" si="792"/>
        <v>0</v>
      </c>
      <c r="Z86" s="20">
        <f t="shared" si="792"/>
        <v>0</v>
      </c>
      <c r="AA86" s="20">
        <f t="shared" si="792"/>
        <v>0</v>
      </c>
      <c r="AB86" s="20">
        <f t="shared" si="792"/>
        <v>0</v>
      </c>
      <c r="AC86" s="20">
        <f t="shared" si="792"/>
        <v>0</v>
      </c>
      <c r="AD86" s="20">
        <f t="shared" si="792"/>
        <v>43326.625549999997</v>
      </c>
      <c r="AE86" s="20">
        <f t="shared" si="792"/>
        <v>128896.71101125004</v>
      </c>
      <c r="AF86" s="20">
        <f t="shared" si="792"/>
        <v>190449.74331567169</v>
      </c>
      <c r="AG86" s="20">
        <f t="shared" si="792"/>
        <v>228586.14879218594</v>
      </c>
      <c r="AH86" s="20">
        <f t="shared" si="792"/>
        <v>265769.14413178724</v>
      </c>
      <c r="AI86" s="20">
        <f t="shared" si="792"/>
        <v>302022.56458789844</v>
      </c>
      <c r="AJ86" s="20">
        <f t="shared" si="792"/>
        <v>337369.64953260694</v>
      </c>
      <c r="AK86" s="20">
        <f t="shared" si="792"/>
        <v>382988.04907430877</v>
      </c>
      <c r="AL86" s="20">
        <f t="shared" si="792"/>
        <v>417597.92637863924</v>
      </c>
      <c r="AM86" s="20">
        <f t="shared" si="792"/>
        <v>451342.55675036134</v>
      </c>
      <c r="AN86" s="20">
        <f t="shared" si="792"/>
        <v>484243.57136279042</v>
      </c>
      <c r="AO86" s="20">
        <f t="shared" si="792"/>
        <v>516322.06060990872</v>
      </c>
      <c r="AP86" s="20">
        <f t="shared" si="792"/>
        <v>547598.58762584918</v>
      </c>
      <c r="AQ86" s="20">
        <f t="shared" si="792"/>
        <v>578093.2014663911</v>
      </c>
      <c r="AR86" s="20">
        <f t="shared" si="792"/>
        <v>607825.44996091933</v>
      </c>
      <c r="AS86" s="20">
        <f t="shared" si="792"/>
        <v>636814.39224308438</v>
      </c>
      <c r="AT86" s="20">
        <f t="shared" si="792"/>
        <v>665078.6109681956</v>
      </c>
      <c r="AU86" s="20">
        <f t="shared" si="792"/>
        <v>692636.22422517871</v>
      </c>
      <c r="AV86" s="20">
        <f t="shared" si="792"/>
        <v>719504.89715073723</v>
      </c>
      <c r="AW86" s="20">
        <f t="shared" si="792"/>
        <v>768072.9088507517</v>
      </c>
      <c r="AX86" s="20">
        <f t="shared" si="792"/>
        <v>794381.20201660669</v>
      </c>
      <c r="AY86" s="20">
        <f t="shared" si="792"/>
        <v>820031.78785331524</v>
      </c>
      <c r="AZ86" s="20">
        <f t="shared" si="792"/>
        <v>843823.88617359882</v>
      </c>
      <c r="BA86" s="20">
        <f t="shared" si="792"/>
        <v>854953.03705550719</v>
      </c>
      <c r="BB86" s="20">
        <f t="shared" si="792"/>
        <v>854953.03705550719</v>
      </c>
      <c r="BC86" s="20">
        <f t="shared" si="792"/>
        <v>854953.03705550719</v>
      </c>
      <c r="BD86" s="20">
        <f t="shared" si="792"/>
        <v>854953.03705550719</v>
      </c>
      <c r="BE86" s="20">
        <f t="shared" si="792"/>
        <v>854953.03705550719</v>
      </c>
      <c r="BF86" s="20">
        <f t="shared" si="792"/>
        <v>854953.03705550719</v>
      </c>
      <c r="BG86" s="20">
        <f t="shared" si="792"/>
        <v>854953.03705550719</v>
      </c>
      <c r="BH86" s="20">
        <f t="shared" si="792"/>
        <v>854953.03705550719</v>
      </c>
      <c r="BI86" s="20">
        <f t="shared" si="792"/>
        <v>880601.62816717231</v>
      </c>
      <c r="BJ86" s="20">
        <f t="shared" si="792"/>
        <v>880601.62816717231</v>
      </c>
      <c r="BK86" s="20">
        <f t="shared" si="792"/>
        <v>880601.62816717231</v>
      </c>
      <c r="BL86" s="20">
        <f t="shared" si="792"/>
        <v>880601.62816717231</v>
      </c>
      <c r="BM86" s="20">
        <f t="shared" si="792"/>
        <v>880601.62816717231</v>
      </c>
      <c r="BN86" s="20">
        <f t="shared" si="792"/>
        <v>880601.62816717231</v>
      </c>
      <c r="BO86" s="20">
        <f t="shared" si="792"/>
        <v>880601.62816717231</v>
      </c>
      <c r="BP86" s="20">
        <f t="shared" si="792"/>
        <v>880601.62816717231</v>
      </c>
      <c r="BQ86" s="20">
        <f t="shared" si="792"/>
        <v>880601.62816717231</v>
      </c>
      <c r="BR86" s="20">
        <f t="shared" ref="BR86:DU89" si="793">BR76+BR81</f>
        <v>880601.62816717231</v>
      </c>
      <c r="BS86" s="20">
        <f t="shared" si="793"/>
        <v>880601.62816717231</v>
      </c>
      <c r="BT86" s="20">
        <f t="shared" si="793"/>
        <v>880601.62816717231</v>
      </c>
      <c r="BU86" s="20">
        <f t="shared" si="793"/>
        <v>907019.67701218755</v>
      </c>
      <c r="BV86" s="20">
        <f t="shared" si="793"/>
        <v>907019.67701218755</v>
      </c>
      <c r="BW86" s="20">
        <f t="shared" si="793"/>
        <v>907019.67701218755</v>
      </c>
      <c r="BX86" s="20">
        <f t="shared" si="793"/>
        <v>907019.67701218755</v>
      </c>
      <c r="BY86" s="20">
        <f t="shared" si="793"/>
        <v>907019.67701218755</v>
      </c>
      <c r="BZ86" s="20">
        <f t="shared" si="793"/>
        <v>907019.67701218755</v>
      </c>
      <c r="CA86" s="20">
        <f t="shared" si="793"/>
        <v>907019.67701218755</v>
      </c>
      <c r="CB86" s="20">
        <f t="shared" si="793"/>
        <v>907019.67701218755</v>
      </c>
      <c r="CC86" s="20">
        <f t="shared" si="793"/>
        <v>907019.67701218755</v>
      </c>
      <c r="CD86" s="20">
        <f t="shared" si="793"/>
        <v>907019.67701218755</v>
      </c>
      <c r="CE86" s="20">
        <f t="shared" si="793"/>
        <v>907019.67701218755</v>
      </c>
      <c r="CF86" s="20">
        <f t="shared" si="793"/>
        <v>907019.67701218755</v>
      </c>
      <c r="CG86" s="20">
        <f t="shared" si="793"/>
        <v>934230.26732255321</v>
      </c>
      <c r="CH86" s="20">
        <f t="shared" si="793"/>
        <v>934230.26732255321</v>
      </c>
      <c r="CI86" s="20">
        <f t="shared" si="793"/>
        <v>934230.26732255321</v>
      </c>
      <c r="CJ86" s="20">
        <f t="shared" si="793"/>
        <v>934230.26732255321</v>
      </c>
      <c r="CK86" s="20">
        <f t="shared" si="793"/>
        <v>934230.26732255321</v>
      </c>
      <c r="CL86" s="20">
        <f t="shared" si="793"/>
        <v>934230.26732255321</v>
      </c>
      <c r="CM86" s="20">
        <f t="shared" si="793"/>
        <v>934230.26732255321</v>
      </c>
      <c r="CN86" s="20">
        <f t="shared" si="793"/>
        <v>934230.26732255321</v>
      </c>
      <c r="CO86" s="20">
        <f t="shared" si="793"/>
        <v>934230.26732255321</v>
      </c>
      <c r="CP86" s="20">
        <f t="shared" si="793"/>
        <v>934230.26732255321</v>
      </c>
      <c r="CQ86" s="20">
        <f t="shared" si="793"/>
        <v>934230.26732255321</v>
      </c>
      <c r="CR86" s="20">
        <f t="shared" si="793"/>
        <v>934230.26732255321</v>
      </c>
      <c r="CS86" s="20">
        <f t="shared" si="793"/>
        <v>962257.17534222989</v>
      </c>
      <c r="CT86" s="20">
        <f t="shared" si="793"/>
        <v>962257.17534222989</v>
      </c>
      <c r="CU86" s="20">
        <f t="shared" si="793"/>
        <v>962257.17534222989</v>
      </c>
      <c r="CV86" s="20">
        <f t="shared" si="793"/>
        <v>962257.17534222989</v>
      </c>
      <c r="CW86" s="20">
        <f t="shared" si="793"/>
        <v>962257.17534222989</v>
      </c>
      <c r="CX86" s="20">
        <f t="shared" si="793"/>
        <v>962257.17534222989</v>
      </c>
      <c r="CY86" s="20">
        <f t="shared" si="793"/>
        <v>962257.17534222989</v>
      </c>
      <c r="CZ86" s="20">
        <f t="shared" si="793"/>
        <v>962257.17534222989</v>
      </c>
      <c r="DA86" s="20">
        <f t="shared" si="793"/>
        <v>962257.17534222989</v>
      </c>
      <c r="DB86" s="20">
        <f t="shared" si="793"/>
        <v>962257.17534222989</v>
      </c>
      <c r="DC86" s="20">
        <f t="shared" si="793"/>
        <v>962257.17534222989</v>
      </c>
      <c r="DD86" s="20">
        <f t="shared" si="793"/>
        <v>962257.17534222989</v>
      </c>
      <c r="DE86" s="20">
        <f t="shared" si="793"/>
        <v>991124.8906024968</v>
      </c>
      <c r="DF86" s="20">
        <f t="shared" si="793"/>
        <v>991124.8906024968</v>
      </c>
      <c r="DG86" s="20">
        <f t="shared" si="793"/>
        <v>991124.8906024968</v>
      </c>
      <c r="DH86" s="20">
        <f t="shared" si="793"/>
        <v>991124.8906024968</v>
      </c>
      <c r="DI86" s="20">
        <f t="shared" si="793"/>
        <v>991124.8906024968</v>
      </c>
      <c r="DJ86" s="20">
        <f t="shared" si="793"/>
        <v>991124.8906024968</v>
      </c>
      <c r="DK86" s="20">
        <f t="shared" si="793"/>
        <v>991124.8906024968</v>
      </c>
      <c r="DL86" s="20">
        <f t="shared" si="793"/>
        <v>991124.8906024968</v>
      </c>
      <c r="DM86" s="20">
        <f t="shared" si="793"/>
        <v>991124.8906024968</v>
      </c>
      <c r="DN86" s="20">
        <f t="shared" si="793"/>
        <v>991124.8906024968</v>
      </c>
      <c r="DO86" s="20">
        <f t="shared" si="793"/>
        <v>991124.8906024968</v>
      </c>
      <c r="DP86" s="20">
        <f t="shared" si="793"/>
        <v>991124.8906024968</v>
      </c>
      <c r="DQ86" s="20">
        <f t="shared" si="793"/>
        <v>1020858.6373205717</v>
      </c>
      <c r="DR86" s="20">
        <f t="shared" si="793"/>
        <v>1020858.6373205717</v>
      </c>
      <c r="DS86" s="20">
        <f t="shared" si="793"/>
        <v>1020858.6373205717</v>
      </c>
      <c r="DT86" s="20">
        <f t="shared" si="793"/>
        <v>1020858.6373205717</v>
      </c>
      <c r="DU86" s="20">
        <f t="shared" si="793"/>
        <v>1020858.6373205717</v>
      </c>
      <c r="DV86" s="20">
        <f t="shared" ref="DV86" si="794">DV76+DV81</f>
        <v>1020858.6373205717</v>
      </c>
    </row>
    <row r="87" spans="5:126">
      <c r="E87" s="4" t="s">
        <v>84</v>
      </c>
      <c r="F87" s="20">
        <f>F77+F82</f>
        <v>0</v>
      </c>
      <c r="G87" s="20">
        <f t="shared" ref="G87:BQ87" si="795">G77+G82</f>
        <v>0</v>
      </c>
      <c r="H87" s="20">
        <f t="shared" si="795"/>
        <v>0</v>
      </c>
      <c r="I87" s="20">
        <f t="shared" si="795"/>
        <v>0</v>
      </c>
      <c r="J87" s="20">
        <f t="shared" si="795"/>
        <v>0</v>
      </c>
      <c r="K87" s="20">
        <f t="shared" si="795"/>
        <v>0</v>
      </c>
      <c r="L87" s="20">
        <f t="shared" si="795"/>
        <v>0</v>
      </c>
      <c r="M87" s="20">
        <f t="shared" si="795"/>
        <v>0</v>
      </c>
      <c r="N87" s="20">
        <f t="shared" si="795"/>
        <v>0</v>
      </c>
      <c r="O87" s="20">
        <f t="shared" si="795"/>
        <v>0</v>
      </c>
      <c r="P87" s="20">
        <f t="shared" si="795"/>
        <v>0</v>
      </c>
      <c r="Q87" s="20">
        <f t="shared" si="795"/>
        <v>0</v>
      </c>
      <c r="R87" s="20">
        <f t="shared" si="795"/>
        <v>0</v>
      </c>
      <c r="S87" s="20">
        <f t="shared" si="795"/>
        <v>0</v>
      </c>
      <c r="T87" s="20">
        <f t="shared" si="795"/>
        <v>0</v>
      </c>
      <c r="U87" s="20">
        <f t="shared" si="795"/>
        <v>0</v>
      </c>
      <c r="V87" s="20">
        <f t="shared" si="795"/>
        <v>0</v>
      </c>
      <c r="W87" s="20">
        <f t="shared" si="795"/>
        <v>0</v>
      </c>
      <c r="X87" s="20">
        <f t="shared" si="795"/>
        <v>0</v>
      </c>
      <c r="Y87" s="20">
        <f t="shared" si="795"/>
        <v>0</v>
      </c>
      <c r="Z87" s="20">
        <f t="shared" si="795"/>
        <v>0</v>
      </c>
      <c r="AA87" s="20">
        <f t="shared" si="795"/>
        <v>0</v>
      </c>
      <c r="AB87" s="20">
        <f t="shared" si="795"/>
        <v>0</v>
      </c>
      <c r="AC87" s="20">
        <f t="shared" si="795"/>
        <v>0</v>
      </c>
      <c r="AD87" s="20">
        <f t="shared" si="795"/>
        <v>20586.976680000022</v>
      </c>
      <c r="AE87" s="20">
        <f t="shared" si="795"/>
        <v>61074.697484000004</v>
      </c>
      <c r="AF87" s="20">
        <f t="shared" si="795"/>
        <v>89061.548559533316</v>
      </c>
      <c r="AG87" s="20">
        <f t="shared" si="795"/>
        <v>104964.22556421557</v>
      </c>
      <c r="AH87" s="20">
        <f t="shared" si="795"/>
        <v>120336.8133354084</v>
      </c>
      <c r="AI87" s="20">
        <f t="shared" si="795"/>
        <v>135196.9815142281</v>
      </c>
      <c r="AJ87" s="20">
        <f t="shared" si="795"/>
        <v>149561.81075375382</v>
      </c>
      <c r="AK87" s="20">
        <f t="shared" si="795"/>
        <v>168351.24672252091</v>
      </c>
      <c r="AL87" s="20">
        <f t="shared" si="795"/>
        <v>182177.07564713687</v>
      </c>
      <c r="AM87" s="20">
        <f t="shared" si="795"/>
        <v>195542.04360759896</v>
      </c>
      <c r="AN87" s="20">
        <f t="shared" si="795"/>
        <v>208461.51263604569</v>
      </c>
      <c r="AO87" s="20">
        <f t="shared" si="795"/>
        <v>220950.33269687748</v>
      </c>
      <c r="AP87" s="20">
        <f t="shared" si="795"/>
        <v>233022.85875568155</v>
      </c>
      <c r="AQ87" s="20">
        <f t="shared" si="795"/>
        <v>244692.96727919221</v>
      </c>
      <c r="AR87" s="20">
        <f t="shared" si="795"/>
        <v>255974.07218525247</v>
      </c>
      <c r="AS87" s="20">
        <f t="shared" si="795"/>
        <v>266879.14026111068</v>
      </c>
      <c r="AT87" s="20">
        <f t="shared" si="795"/>
        <v>277420.70606777363</v>
      </c>
      <c r="AU87" s="20">
        <f t="shared" si="795"/>
        <v>287610.88634754787</v>
      </c>
      <c r="AV87" s="20">
        <f t="shared" si="795"/>
        <v>297461.39395132969</v>
      </c>
      <c r="AW87" s="20">
        <f t="shared" si="795"/>
        <v>316193.05784070154</v>
      </c>
      <c r="AX87" s="20">
        <f t="shared" si="795"/>
        <v>325673.95250917249</v>
      </c>
      <c r="AY87" s="20">
        <f t="shared" si="795"/>
        <v>334838.81735536107</v>
      </c>
      <c r="AZ87" s="20">
        <f t="shared" si="795"/>
        <v>343698.18670667673</v>
      </c>
      <c r="BA87" s="20">
        <f t="shared" si="795"/>
        <v>352262.24374628183</v>
      </c>
      <c r="BB87" s="20">
        <f t="shared" si="795"/>
        <v>360540.83221790008</v>
      </c>
      <c r="BC87" s="20">
        <f t="shared" si="795"/>
        <v>368543.46774046437</v>
      </c>
      <c r="BD87" s="20">
        <f t="shared" si="795"/>
        <v>376279.34874560992</v>
      </c>
      <c r="BE87" s="20">
        <f t="shared" si="795"/>
        <v>383757.36705058394</v>
      </c>
      <c r="BF87" s="20">
        <f t="shared" si="795"/>
        <v>390986.11807872541</v>
      </c>
      <c r="BG87" s="20">
        <f t="shared" si="795"/>
        <v>397973.91073926218</v>
      </c>
      <c r="BH87" s="20">
        <f t="shared" si="795"/>
        <v>403823.02335008245</v>
      </c>
      <c r="BI87" s="20">
        <f t="shared" si="795"/>
        <v>418424.58195887838</v>
      </c>
      <c r="BJ87" s="20">
        <f t="shared" si="795"/>
        <v>418424.58195887838</v>
      </c>
      <c r="BK87" s="20">
        <f t="shared" si="795"/>
        <v>418424.58195887838</v>
      </c>
      <c r="BL87" s="20">
        <f t="shared" si="795"/>
        <v>418424.58195887838</v>
      </c>
      <c r="BM87" s="20">
        <f t="shared" si="795"/>
        <v>418424.58195887838</v>
      </c>
      <c r="BN87" s="20">
        <f t="shared" si="795"/>
        <v>418424.58195887838</v>
      </c>
      <c r="BO87" s="20">
        <f t="shared" si="795"/>
        <v>418424.58195887838</v>
      </c>
      <c r="BP87" s="20">
        <f t="shared" si="795"/>
        <v>418424.58195887838</v>
      </c>
      <c r="BQ87" s="20">
        <f t="shared" si="795"/>
        <v>418424.58195887838</v>
      </c>
      <c r="BR87" s="20">
        <f t="shared" si="793"/>
        <v>418424.58195887838</v>
      </c>
      <c r="BS87" s="20">
        <f t="shared" si="793"/>
        <v>418424.58195887838</v>
      </c>
      <c r="BT87" s="20">
        <f t="shared" si="793"/>
        <v>418424.58195887838</v>
      </c>
      <c r="BU87" s="20">
        <f t="shared" si="793"/>
        <v>430977.3194176447</v>
      </c>
      <c r="BV87" s="20">
        <f t="shared" si="793"/>
        <v>430977.3194176447</v>
      </c>
      <c r="BW87" s="20">
        <f t="shared" si="793"/>
        <v>430977.3194176447</v>
      </c>
      <c r="BX87" s="20">
        <f t="shared" si="793"/>
        <v>430977.3194176447</v>
      </c>
      <c r="BY87" s="20">
        <f t="shared" si="793"/>
        <v>430977.3194176447</v>
      </c>
      <c r="BZ87" s="20">
        <f t="shared" si="793"/>
        <v>430977.3194176447</v>
      </c>
      <c r="CA87" s="20">
        <f t="shared" si="793"/>
        <v>430977.3194176447</v>
      </c>
      <c r="CB87" s="20">
        <f t="shared" si="793"/>
        <v>430977.3194176447</v>
      </c>
      <c r="CC87" s="20">
        <f t="shared" si="793"/>
        <v>430977.3194176447</v>
      </c>
      <c r="CD87" s="20">
        <f t="shared" si="793"/>
        <v>430977.3194176447</v>
      </c>
      <c r="CE87" s="20">
        <f t="shared" si="793"/>
        <v>430977.3194176447</v>
      </c>
      <c r="CF87" s="20">
        <f t="shared" si="793"/>
        <v>430977.3194176447</v>
      </c>
      <c r="CG87" s="20">
        <f t="shared" si="793"/>
        <v>443906.63900017412</v>
      </c>
      <c r="CH87" s="20">
        <f t="shared" si="793"/>
        <v>443906.63900017412</v>
      </c>
      <c r="CI87" s="20">
        <f t="shared" si="793"/>
        <v>443906.63900017412</v>
      </c>
      <c r="CJ87" s="20">
        <f t="shared" si="793"/>
        <v>443906.63900017412</v>
      </c>
      <c r="CK87" s="20">
        <f t="shared" si="793"/>
        <v>443906.63900017412</v>
      </c>
      <c r="CL87" s="20">
        <f t="shared" si="793"/>
        <v>443906.63900017412</v>
      </c>
      <c r="CM87" s="20">
        <f t="shared" si="793"/>
        <v>443906.63900017412</v>
      </c>
      <c r="CN87" s="20">
        <f t="shared" si="793"/>
        <v>443906.63900017412</v>
      </c>
      <c r="CO87" s="20">
        <f t="shared" si="793"/>
        <v>443906.63900017412</v>
      </c>
      <c r="CP87" s="20">
        <f t="shared" si="793"/>
        <v>443906.63900017412</v>
      </c>
      <c r="CQ87" s="20">
        <f t="shared" si="793"/>
        <v>443906.63900017412</v>
      </c>
      <c r="CR87" s="20">
        <f t="shared" si="793"/>
        <v>443906.63900017412</v>
      </c>
      <c r="CS87" s="20">
        <f t="shared" si="793"/>
        <v>457223.83817017934</v>
      </c>
      <c r="CT87" s="20">
        <f t="shared" si="793"/>
        <v>457223.83817017934</v>
      </c>
      <c r="CU87" s="20">
        <f t="shared" si="793"/>
        <v>457223.83817017934</v>
      </c>
      <c r="CV87" s="20">
        <f t="shared" si="793"/>
        <v>457223.83817017934</v>
      </c>
      <c r="CW87" s="20">
        <f t="shared" si="793"/>
        <v>457223.83817017934</v>
      </c>
      <c r="CX87" s="20">
        <f t="shared" si="793"/>
        <v>457223.83817017934</v>
      </c>
      <c r="CY87" s="20">
        <f t="shared" si="793"/>
        <v>457223.83817017934</v>
      </c>
      <c r="CZ87" s="20">
        <f t="shared" si="793"/>
        <v>457223.83817017934</v>
      </c>
      <c r="DA87" s="20">
        <f t="shared" si="793"/>
        <v>457223.83817017934</v>
      </c>
      <c r="DB87" s="20">
        <f t="shared" si="793"/>
        <v>457223.83817017934</v>
      </c>
      <c r="DC87" s="20">
        <f t="shared" si="793"/>
        <v>457223.83817017934</v>
      </c>
      <c r="DD87" s="20">
        <f t="shared" si="793"/>
        <v>457223.83817017934</v>
      </c>
      <c r="DE87" s="20">
        <f t="shared" si="793"/>
        <v>470940.55331528472</v>
      </c>
      <c r="DF87" s="20">
        <f t="shared" si="793"/>
        <v>470940.55331528472</v>
      </c>
      <c r="DG87" s="20">
        <f t="shared" si="793"/>
        <v>470940.55331528472</v>
      </c>
      <c r="DH87" s="20">
        <f t="shared" si="793"/>
        <v>470940.55331528472</v>
      </c>
      <c r="DI87" s="20">
        <f t="shared" si="793"/>
        <v>470940.55331528472</v>
      </c>
      <c r="DJ87" s="20">
        <f t="shared" si="793"/>
        <v>470940.55331528472</v>
      </c>
      <c r="DK87" s="20">
        <f t="shared" si="793"/>
        <v>470940.55331528472</v>
      </c>
      <c r="DL87" s="20">
        <f t="shared" si="793"/>
        <v>470940.55331528472</v>
      </c>
      <c r="DM87" s="20">
        <f t="shared" si="793"/>
        <v>470940.55331528472</v>
      </c>
      <c r="DN87" s="20">
        <f t="shared" si="793"/>
        <v>470940.55331528472</v>
      </c>
      <c r="DO87" s="20">
        <f t="shared" si="793"/>
        <v>470940.55331528472</v>
      </c>
      <c r="DP87" s="20">
        <f t="shared" si="793"/>
        <v>470940.55331528472</v>
      </c>
      <c r="DQ87" s="20">
        <f t="shared" si="793"/>
        <v>485068.76991474326</v>
      </c>
      <c r="DR87" s="20">
        <f t="shared" si="793"/>
        <v>485068.76991474326</v>
      </c>
      <c r="DS87" s="20">
        <f t="shared" si="793"/>
        <v>485068.76991474326</v>
      </c>
      <c r="DT87" s="20">
        <f t="shared" si="793"/>
        <v>485068.76991474326</v>
      </c>
      <c r="DU87" s="20">
        <f t="shared" si="793"/>
        <v>485068.76991474326</v>
      </c>
      <c r="DV87" s="20">
        <f t="shared" ref="DV87" si="796">DV77+DV82</f>
        <v>485068.76991474326</v>
      </c>
    </row>
    <row r="88" spans="5:126">
      <c r="E88" s="4" t="s">
        <v>85</v>
      </c>
      <c r="F88" s="20">
        <f>F78+F83</f>
        <v>0</v>
      </c>
      <c r="G88" s="20">
        <f t="shared" ref="G88:BQ88" si="797">G78+G83</f>
        <v>0</v>
      </c>
      <c r="H88" s="20">
        <f t="shared" si="797"/>
        <v>0</v>
      </c>
      <c r="I88" s="20">
        <f t="shared" si="797"/>
        <v>0</v>
      </c>
      <c r="J88" s="20">
        <f t="shared" si="797"/>
        <v>0</v>
      </c>
      <c r="K88" s="20">
        <f t="shared" si="797"/>
        <v>0</v>
      </c>
      <c r="L88" s="20">
        <f t="shared" si="797"/>
        <v>0</v>
      </c>
      <c r="M88" s="20">
        <f t="shared" si="797"/>
        <v>0</v>
      </c>
      <c r="N88" s="20">
        <f t="shared" si="797"/>
        <v>0</v>
      </c>
      <c r="O88" s="20">
        <f t="shared" si="797"/>
        <v>0</v>
      </c>
      <c r="P88" s="20">
        <f t="shared" si="797"/>
        <v>0</v>
      </c>
      <c r="Q88" s="20">
        <f t="shared" si="797"/>
        <v>0</v>
      </c>
      <c r="R88" s="20">
        <f t="shared" si="797"/>
        <v>0</v>
      </c>
      <c r="S88" s="20">
        <f t="shared" si="797"/>
        <v>0</v>
      </c>
      <c r="T88" s="20">
        <f t="shared" si="797"/>
        <v>0</v>
      </c>
      <c r="U88" s="20">
        <f t="shared" si="797"/>
        <v>0</v>
      </c>
      <c r="V88" s="20">
        <f t="shared" si="797"/>
        <v>0</v>
      </c>
      <c r="W88" s="20">
        <f t="shared" si="797"/>
        <v>0</v>
      </c>
      <c r="X88" s="20">
        <f t="shared" si="797"/>
        <v>0</v>
      </c>
      <c r="Y88" s="20">
        <f t="shared" si="797"/>
        <v>0</v>
      </c>
      <c r="Z88" s="20">
        <f t="shared" si="797"/>
        <v>0</v>
      </c>
      <c r="AA88" s="20">
        <f t="shared" si="797"/>
        <v>0</v>
      </c>
      <c r="AB88" s="20">
        <f t="shared" si="797"/>
        <v>0</v>
      </c>
      <c r="AC88" s="20">
        <f t="shared" si="797"/>
        <v>0</v>
      </c>
      <c r="AD88" s="20">
        <f t="shared" si="797"/>
        <v>11882.040216250025</v>
      </c>
      <c r="AE88" s="20">
        <f t="shared" si="797"/>
        <v>35151.035639739595</v>
      </c>
      <c r="AF88" s="20">
        <f t="shared" si="797"/>
        <v>52124.05776617286</v>
      </c>
      <c r="AG88" s="20">
        <f t="shared" si="797"/>
        <v>63063.438816260459</v>
      </c>
      <c r="AH88" s="20">
        <f t="shared" si="797"/>
        <v>73547.012322594441</v>
      </c>
      <c r="AI88" s="20">
        <f t="shared" si="797"/>
        <v>83593.770266164531</v>
      </c>
      <c r="AJ88" s="20">
        <f t="shared" si="797"/>
        <v>93221.913295419188</v>
      </c>
      <c r="AK88" s="20">
        <f t="shared" si="797"/>
        <v>105522.3502094085</v>
      </c>
      <c r="AL88" s="20">
        <f t="shared" si="797"/>
        <v>114630.138911405</v>
      </c>
      <c r="AM88" s="20">
        <f t="shared" si="797"/>
        <v>123358.43641748496</v>
      </c>
      <c r="AN88" s="20">
        <f t="shared" si="797"/>
        <v>131723.05486081159</v>
      </c>
      <c r="AO88" s="20">
        <f t="shared" si="797"/>
        <v>139739.1475356663</v>
      </c>
      <c r="AP88" s="20">
        <f t="shared" si="797"/>
        <v>147421.2363490687</v>
      </c>
      <c r="AQ88" s="20">
        <f t="shared" si="797"/>
        <v>154783.23812857931</v>
      </c>
      <c r="AR88" s="20">
        <f t="shared" si="797"/>
        <v>161838.48983394369</v>
      </c>
      <c r="AS88" s="20">
        <f t="shared" si="797"/>
        <v>168599.77271825122</v>
      </c>
      <c r="AT88" s="20">
        <f t="shared" si="797"/>
        <v>175079.33548237925</v>
      </c>
      <c r="AU88" s="20">
        <f t="shared" si="797"/>
        <v>181288.91646466861</v>
      </c>
      <c r="AV88" s="20">
        <f t="shared" si="797"/>
        <v>187239.76490602928</v>
      </c>
      <c r="AW88" s="20">
        <f t="shared" si="797"/>
        <v>198730.94116886993</v>
      </c>
      <c r="AX88" s="20">
        <f t="shared" si="797"/>
        <v>204360.1751797105</v>
      </c>
      <c r="AY88" s="20">
        <f t="shared" si="797"/>
        <v>209754.85777343274</v>
      </c>
      <c r="AZ88" s="20">
        <f t="shared" si="797"/>
        <v>214924.76192574989</v>
      </c>
      <c r="BA88" s="20">
        <f t="shared" si="797"/>
        <v>219879.25340505378</v>
      </c>
      <c r="BB88" s="20">
        <f t="shared" si="797"/>
        <v>224627.30773938668</v>
      </c>
      <c r="BC88" s="20">
        <f t="shared" si="797"/>
        <v>229177.52647645577</v>
      </c>
      <c r="BD88" s="20">
        <f t="shared" si="797"/>
        <v>232934.71975974305</v>
      </c>
      <c r="BE88" s="20">
        <f t="shared" si="797"/>
        <v>234465.21025680506</v>
      </c>
      <c r="BF88" s="20">
        <f t="shared" si="797"/>
        <v>234465.21025680506</v>
      </c>
      <c r="BG88" s="20">
        <f t="shared" si="797"/>
        <v>234465.21025680506</v>
      </c>
      <c r="BH88" s="20">
        <f t="shared" si="797"/>
        <v>234465.21025680506</v>
      </c>
      <c r="BI88" s="20">
        <f t="shared" si="797"/>
        <v>241499.16656450921</v>
      </c>
      <c r="BJ88" s="20">
        <f t="shared" si="797"/>
        <v>241499.16656450921</v>
      </c>
      <c r="BK88" s="20">
        <f t="shared" si="797"/>
        <v>241499.16656450921</v>
      </c>
      <c r="BL88" s="20">
        <f t="shared" si="797"/>
        <v>241499.16656450921</v>
      </c>
      <c r="BM88" s="20">
        <f t="shared" si="797"/>
        <v>241499.16656450921</v>
      </c>
      <c r="BN88" s="20">
        <f t="shared" si="797"/>
        <v>241499.16656450921</v>
      </c>
      <c r="BO88" s="20">
        <f t="shared" si="797"/>
        <v>241499.16656450921</v>
      </c>
      <c r="BP88" s="20">
        <f t="shared" si="797"/>
        <v>241499.16656450921</v>
      </c>
      <c r="BQ88" s="20">
        <f t="shared" si="797"/>
        <v>241499.16656450921</v>
      </c>
      <c r="BR88" s="20">
        <f t="shared" si="793"/>
        <v>241499.16656450921</v>
      </c>
      <c r="BS88" s="20">
        <f t="shared" si="793"/>
        <v>241499.16656450921</v>
      </c>
      <c r="BT88" s="20">
        <f t="shared" si="793"/>
        <v>241499.16656450921</v>
      </c>
      <c r="BU88" s="20">
        <f t="shared" si="793"/>
        <v>248744.1415614445</v>
      </c>
      <c r="BV88" s="20">
        <f t="shared" si="793"/>
        <v>248744.1415614445</v>
      </c>
      <c r="BW88" s="20">
        <f t="shared" si="793"/>
        <v>248744.1415614445</v>
      </c>
      <c r="BX88" s="20">
        <f t="shared" si="793"/>
        <v>248744.1415614445</v>
      </c>
      <c r="BY88" s="20">
        <f t="shared" si="793"/>
        <v>248744.1415614445</v>
      </c>
      <c r="BZ88" s="20">
        <f t="shared" si="793"/>
        <v>248744.1415614445</v>
      </c>
      <c r="CA88" s="20">
        <f t="shared" si="793"/>
        <v>248744.1415614445</v>
      </c>
      <c r="CB88" s="20">
        <f t="shared" si="793"/>
        <v>248744.1415614445</v>
      </c>
      <c r="CC88" s="20">
        <f t="shared" si="793"/>
        <v>248744.1415614445</v>
      </c>
      <c r="CD88" s="20">
        <f t="shared" si="793"/>
        <v>248744.1415614445</v>
      </c>
      <c r="CE88" s="20">
        <f t="shared" si="793"/>
        <v>248744.1415614445</v>
      </c>
      <c r="CF88" s="20">
        <f t="shared" si="793"/>
        <v>248744.1415614445</v>
      </c>
      <c r="CG88" s="20">
        <f t="shared" si="793"/>
        <v>256206.46580828784</v>
      </c>
      <c r="CH88" s="20">
        <f t="shared" si="793"/>
        <v>256206.46580828784</v>
      </c>
      <c r="CI88" s="20">
        <f t="shared" si="793"/>
        <v>256206.46580828784</v>
      </c>
      <c r="CJ88" s="20">
        <f t="shared" si="793"/>
        <v>256206.46580828784</v>
      </c>
      <c r="CK88" s="20">
        <f t="shared" si="793"/>
        <v>256206.46580828784</v>
      </c>
      <c r="CL88" s="20">
        <f t="shared" si="793"/>
        <v>256206.46580828784</v>
      </c>
      <c r="CM88" s="20">
        <f t="shared" si="793"/>
        <v>256206.46580828784</v>
      </c>
      <c r="CN88" s="20">
        <f t="shared" si="793"/>
        <v>256206.46580828784</v>
      </c>
      <c r="CO88" s="20">
        <f t="shared" si="793"/>
        <v>256206.46580828784</v>
      </c>
      <c r="CP88" s="20">
        <f t="shared" si="793"/>
        <v>256206.46580828784</v>
      </c>
      <c r="CQ88" s="20">
        <f t="shared" si="793"/>
        <v>256206.46580828784</v>
      </c>
      <c r="CR88" s="20">
        <f t="shared" si="793"/>
        <v>256206.46580828784</v>
      </c>
      <c r="CS88" s="20">
        <f t="shared" si="793"/>
        <v>263892.6597825365</v>
      </c>
      <c r="CT88" s="20">
        <f t="shared" si="793"/>
        <v>263892.6597825365</v>
      </c>
      <c r="CU88" s="20">
        <f t="shared" si="793"/>
        <v>263892.6597825365</v>
      </c>
      <c r="CV88" s="20">
        <f t="shared" si="793"/>
        <v>263892.6597825365</v>
      </c>
      <c r="CW88" s="20">
        <f t="shared" si="793"/>
        <v>263892.6597825365</v>
      </c>
      <c r="CX88" s="20">
        <f t="shared" si="793"/>
        <v>263892.6597825365</v>
      </c>
      <c r="CY88" s="20">
        <f t="shared" si="793"/>
        <v>263892.6597825365</v>
      </c>
      <c r="CZ88" s="20">
        <f t="shared" si="793"/>
        <v>263892.6597825365</v>
      </c>
      <c r="DA88" s="20">
        <f t="shared" si="793"/>
        <v>263892.6597825365</v>
      </c>
      <c r="DB88" s="20">
        <f t="shared" si="793"/>
        <v>263892.6597825365</v>
      </c>
      <c r="DC88" s="20">
        <f t="shared" si="793"/>
        <v>263892.6597825365</v>
      </c>
      <c r="DD88" s="20">
        <f t="shared" si="793"/>
        <v>263892.6597825365</v>
      </c>
      <c r="DE88" s="20">
        <f t="shared" si="793"/>
        <v>271809.43957601255</v>
      </c>
      <c r="DF88" s="20">
        <f t="shared" si="793"/>
        <v>271809.43957601255</v>
      </c>
      <c r="DG88" s="20">
        <f t="shared" si="793"/>
        <v>271809.43957601255</v>
      </c>
      <c r="DH88" s="20">
        <f t="shared" si="793"/>
        <v>271809.43957601255</v>
      </c>
      <c r="DI88" s="20">
        <f t="shared" si="793"/>
        <v>271809.43957601255</v>
      </c>
      <c r="DJ88" s="20">
        <f t="shared" si="793"/>
        <v>271809.43957601255</v>
      </c>
      <c r="DK88" s="20">
        <f t="shared" si="793"/>
        <v>271809.43957601255</v>
      </c>
      <c r="DL88" s="20">
        <f t="shared" si="793"/>
        <v>271809.43957601255</v>
      </c>
      <c r="DM88" s="20">
        <f t="shared" si="793"/>
        <v>271809.43957601255</v>
      </c>
      <c r="DN88" s="20">
        <f t="shared" si="793"/>
        <v>271809.43957601255</v>
      </c>
      <c r="DO88" s="20">
        <f t="shared" si="793"/>
        <v>271809.43957601255</v>
      </c>
      <c r="DP88" s="20">
        <f t="shared" si="793"/>
        <v>271809.43957601255</v>
      </c>
      <c r="DQ88" s="20">
        <f t="shared" si="793"/>
        <v>279963.72276329296</v>
      </c>
      <c r="DR88" s="20">
        <f t="shared" si="793"/>
        <v>279963.72276329296</v>
      </c>
      <c r="DS88" s="20">
        <f t="shared" si="793"/>
        <v>279963.72276329296</v>
      </c>
      <c r="DT88" s="20">
        <f t="shared" si="793"/>
        <v>279963.72276329296</v>
      </c>
      <c r="DU88" s="20">
        <f t="shared" si="793"/>
        <v>279963.72276329296</v>
      </c>
      <c r="DV88" s="20">
        <f t="shared" ref="DV88" si="798">DV78+DV83</f>
        <v>279963.72276329296</v>
      </c>
    </row>
    <row r="89" spans="5:126">
      <c r="E89" s="4" t="s">
        <v>246</v>
      </c>
      <c r="F89" s="20">
        <f>F79+F84</f>
        <v>0</v>
      </c>
      <c r="G89" s="20">
        <f t="shared" ref="G89:BQ89" si="799">G79+G84</f>
        <v>0</v>
      </c>
      <c r="H89" s="20">
        <f t="shared" si="799"/>
        <v>0</v>
      </c>
      <c r="I89" s="20">
        <f t="shared" si="799"/>
        <v>0</v>
      </c>
      <c r="J89" s="20">
        <f t="shared" si="799"/>
        <v>0</v>
      </c>
      <c r="K89" s="20">
        <f t="shared" si="799"/>
        <v>0</v>
      </c>
      <c r="L89" s="20">
        <f t="shared" si="799"/>
        <v>0</v>
      </c>
      <c r="M89" s="20">
        <f t="shared" si="799"/>
        <v>0</v>
      </c>
      <c r="N89" s="20">
        <f t="shared" si="799"/>
        <v>0</v>
      </c>
      <c r="O89" s="20">
        <f t="shared" si="799"/>
        <v>0</v>
      </c>
      <c r="P89" s="20">
        <f t="shared" si="799"/>
        <v>0</v>
      </c>
      <c r="Q89" s="20">
        <f t="shared" si="799"/>
        <v>0</v>
      </c>
      <c r="R89" s="20">
        <f t="shared" si="799"/>
        <v>0</v>
      </c>
      <c r="S89" s="20">
        <f t="shared" si="799"/>
        <v>0</v>
      </c>
      <c r="T89" s="20">
        <f t="shared" si="799"/>
        <v>0</v>
      </c>
      <c r="U89" s="20">
        <f t="shared" si="799"/>
        <v>0</v>
      </c>
      <c r="V89" s="20">
        <f t="shared" si="799"/>
        <v>0</v>
      </c>
      <c r="W89" s="20">
        <f t="shared" si="799"/>
        <v>0</v>
      </c>
      <c r="X89" s="20">
        <f t="shared" si="799"/>
        <v>0</v>
      </c>
      <c r="Y89" s="20">
        <f t="shared" si="799"/>
        <v>0</v>
      </c>
      <c r="Z89" s="20">
        <f t="shared" si="799"/>
        <v>0</v>
      </c>
      <c r="AA89" s="20">
        <f t="shared" si="799"/>
        <v>0</v>
      </c>
      <c r="AB89" s="20">
        <f t="shared" si="799"/>
        <v>0</v>
      </c>
      <c r="AC89" s="20">
        <f t="shared" si="799"/>
        <v>0</v>
      </c>
      <c r="AD89" s="20">
        <f t="shared" si="799"/>
        <v>0</v>
      </c>
      <c r="AE89" s="20">
        <f t="shared" si="799"/>
        <v>0</v>
      </c>
      <c r="AF89" s="20">
        <f t="shared" si="799"/>
        <v>0</v>
      </c>
      <c r="AG89" s="20">
        <f t="shared" si="799"/>
        <v>0</v>
      </c>
      <c r="AH89" s="20">
        <f t="shared" si="799"/>
        <v>0</v>
      </c>
      <c r="AI89" s="20">
        <f t="shared" si="799"/>
        <v>0</v>
      </c>
      <c r="AJ89" s="20">
        <f t="shared" si="799"/>
        <v>0</v>
      </c>
      <c r="AK89" s="20">
        <f t="shared" si="799"/>
        <v>0</v>
      </c>
      <c r="AL89" s="20">
        <f t="shared" si="799"/>
        <v>0</v>
      </c>
      <c r="AM89" s="20">
        <f t="shared" si="799"/>
        <v>0</v>
      </c>
      <c r="AN89" s="20">
        <f t="shared" si="799"/>
        <v>0</v>
      </c>
      <c r="AO89" s="20">
        <f t="shared" si="799"/>
        <v>0</v>
      </c>
      <c r="AP89" s="20">
        <f t="shared" si="799"/>
        <v>0</v>
      </c>
      <c r="AQ89" s="20">
        <f t="shared" si="799"/>
        <v>0</v>
      </c>
      <c r="AR89" s="20">
        <f t="shared" si="799"/>
        <v>0</v>
      </c>
      <c r="AS89" s="20">
        <f t="shared" si="799"/>
        <v>0</v>
      </c>
      <c r="AT89" s="20">
        <f t="shared" si="799"/>
        <v>0</v>
      </c>
      <c r="AU89" s="20">
        <f t="shared" si="799"/>
        <v>0</v>
      </c>
      <c r="AV89" s="20">
        <f t="shared" si="799"/>
        <v>0</v>
      </c>
      <c r="AW89" s="20">
        <f t="shared" si="799"/>
        <v>0</v>
      </c>
      <c r="AX89" s="20">
        <f t="shared" si="799"/>
        <v>0</v>
      </c>
      <c r="AY89" s="20">
        <f t="shared" si="799"/>
        <v>0</v>
      </c>
      <c r="AZ89" s="20">
        <f t="shared" si="799"/>
        <v>0</v>
      </c>
      <c r="BA89" s="20">
        <f t="shared" si="799"/>
        <v>0</v>
      </c>
      <c r="BB89" s="20">
        <f t="shared" si="799"/>
        <v>0</v>
      </c>
      <c r="BC89" s="20">
        <f t="shared" si="799"/>
        <v>0</v>
      </c>
      <c r="BD89" s="20">
        <f t="shared" si="799"/>
        <v>0</v>
      </c>
      <c r="BE89" s="20">
        <f t="shared" si="799"/>
        <v>0</v>
      </c>
      <c r="BF89" s="20">
        <f t="shared" si="799"/>
        <v>0</v>
      </c>
      <c r="BG89" s="20">
        <f t="shared" si="799"/>
        <v>0</v>
      </c>
      <c r="BH89" s="20">
        <f t="shared" si="799"/>
        <v>0</v>
      </c>
      <c r="BI89" s="20">
        <f t="shared" si="799"/>
        <v>0</v>
      </c>
      <c r="BJ89" s="20">
        <f t="shared" si="799"/>
        <v>0</v>
      </c>
      <c r="BK89" s="20">
        <f t="shared" si="799"/>
        <v>0</v>
      </c>
      <c r="BL89" s="20">
        <f t="shared" si="799"/>
        <v>0</v>
      </c>
      <c r="BM89" s="20">
        <f t="shared" si="799"/>
        <v>0</v>
      </c>
      <c r="BN89" s="20">
        <f t="shared" si="799"/>
        <v>0</v>
      </c>
      <c r="BO89" s="20">
        <f t="shared" si="799"/>
        <v>0</v>
      </c>
      <c r="BP89" s="20">
        <f t="shared" si="799"/>
        <v>0</v>
      </c>
      <c r="BQ89" s="20">
        <f t="shared" si="799"/>
        <v>0</v>
      </c>
      <c r="BR89" s="20">
        <f t="shared" si="793"/>
        <v>0</v>
      </c>
      <c r="BS89" s="20">
        <f t="shared" si="793"/>
        <v>0</v>
      </c>
      <c r="BT89" s="20">
        <f t="shared" si="793"/>
        <v>0</v>
      </c>
      <c r="BU89" s="20">
        <f t="shared" si="793"/>
        <v>0</v>
      </c>
      <c r="BV89" s="20">
        <f t="shared" si="793"/>
        <v>0</v>
      </c>
      <c r="BW89" s="20">
        <f t="shared" si="793"/>
        <v>0</v>
      </c>
      <c r="BX89" s="20">
        <f t="shared" si="793"/>
        <v>0</v>
      </c>
      <c r="BY89" s="20">
        <f t="shared" si="793"/>
        <v>0</v>
      </c>
      <c r="BZ89" s="20">
        <f t="shared" si="793"/>
        <v>0</v>
      </c>
      <c r="CA89" s="20">
        <f t="shared" si="793"/>
        <v>0</v>
      </c>
      <c r="CB89" s="20">
        <f t="shared" si="793"/>
        <v>0</v>
      </c>
      <c r="CC89" s="20">
        <f t="shared" si="793"/>
        <v>0</v>
      </c>
      <c r="CD89" s="20">
        <f t="shared" si="793"/>
        <v>0</v>
      </c>
      <c r="CE89" s="20">
        <f t="shared" si="793"/>
        <v>0</v>
      </c>
      <c r="CF89" s="20">
        <f t="shared" si="793"/>
        <v>0</v>
      </c>
      <c r="CG89" s="20">
        <f t="shared" si="793"/>
        <v>0</v>
      </c>
      <c r="CH89" s="20">
        <f t="shared" si="793"/>
        <v>0</v>
      </c>
      <c r="CI89" s="20">
        <f t="shared" si="793"/>
        <v>0</v>
      </c>
      <c r="CJ89" s="20">
        <f t="shared" si="793"/>
        <v>0</v>
      </c>
      <c r="CK89" s="20">
        <f t="shared" si="793"/>
        <v>0</v>
      </c>
      <c r="CL89" s="20">
        <f t="shared" si="793"/>
        <v>0</v>
      </c>
      <c r="CM89" s="20">
        <f t="shared" si="793"/>
        <v>0</v>
      </c>
      <c r="CN89" s="20">
        <f t="shared" si="793"/>
        <v>0</v>
      </c>
      <c r="CO89" s="20">
        <f t="shared" si="793"/>
        <v>0</v>
      </c>
      <c r="CP89" s="20">
        <f t="shared" si="793"/>
        <v>0</v>
      </c>
      <c r="CQ89" s="20">
        <f t="shared" si="793"/>
        <v>0</v>
      </c>
      <c r="CR89" s="20">
        <f t="shared" si="793"/>
        <v>0</v>
      </c>
      <c r="CS89" s="20">
        <f t="shared" si="793"/>
        <v>0</v>
      </c>
      <c r="CT89" s="20">
        <f t="shared" si="793"/>
        <v>0</v>
      </c>
      <c r="CU89" s="20">
        <f t="shared" si="793"/>
        <v>0</v>
      </c>
      <c r="CV89" s="20">
        <f t="shared" si="793"/>
        <v>0</v>
      </c>
      <c r="CW89" s="20">
        <f t="shared" si="793"/>
        <v>0</v>
      </c>
      <c r="CX89" s="20">
        <f t="shared" si="793"/>
        <v>0</v>
      </c>
      <c r="CY89" s="20">
        <f t="shared" si="793"/>
        <v>0</v>
      </c>
      <c r="CZ89" s="20">
        <f t="shared" si="793"/>
        <v>0</v>
      </c>
      <c r="DA89" s="20">
        <f t="shared" si="793"/>
        <v>0</v>
      </c>
      <c r="DB89" s="20">
        <f t="shared" si="793"/>
        <v>0</v>
      </c>
      <c r="DC89" s="20">
        <f t="shared" si="793"/>
        <v>0</v>
      </c>
      <c r="DD89" s="20">
        <f t="shared" si="793"/>
        <v>0</v>
      </c>
      <c r="DE89" s="20">
        <f t="shared" si="793"/>
        <v>0</v>
      </c>
      <c r="DF89" s="20">
        <f t="shared" si="793"/>
        <v>0</v>
      </c>
      <c r="DG89" s="20">
        <f t="shared" si="793"/>
        <v>0</v>
      </c>
      <c r="DH89" s="20">
        <f t="shared" si="793"/>
        <v>0</v>
      </c>
      <c r="DI89" s="20">
        <f t="shared" si="793"/>
        <v>0</v>
      </c>
      <c r="DJ89" s="20">
        <f t="shared" si="793"/>
        <v>0</v>
      </c>
      <c r="DK89" s="20">
        <f t="shared" si="793"/>
        <v>0</v>
      </c>
      <c r="DL89" s="20">
        <f t="shared" si="793"/>
        <v>0</v>
      </c>
      <c r="DM89" s="20">
        <f t="shared" si="793"/>
        <v>0</v>
      </c>
      <c r="DN89" s="20">
        <f t="shared" si="793"/>
        <v>0</v>
      </c>
      <c r="DO89" s="20">
        <f t="shared" si="793"/>
        <v>0</v>
      </c>
      <c r="DP89" s="20">
        <f t="shared" si="793"/>
        <v>0</v>
      </c>
      <c r="DQ89" s="20">
        <f t="shared" si="793"/>
        <v>0</v>
      </c>
      <c r="DR89" s="20">
        <f t="shared" si="793"/>
        <v>0</v>
      </c>
      <c r="DS89" s="20">
        <f t="shared" si="793"/>
        <v>0</v>
      </c>
      <c r="DT89" s="20">
        <f t="shared" si="793"/>
        <v>0</v>
      </c>
      <c r="DU89" s="20">
        <f t="shared" si="793"/>
        <v>0</v>
      </c>
      <c r="DV89" s="20">
        <f t="shared" ref="DV89" si="800">DV79+DV84</f>
        <v>0</v>
      </c>
    </row>
    <row r="90" spans="5:126">
      <c r="E90" s="4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</row>
    <row r="91" spans="5:126">
      <c r="E91" s="4" t="s">
        <v>635</v>
      </c>
      <c r="F91" s="20">
        <f>IF(F8&lt;Assumptions!$D$20,0,IF(F2=1,Assumptions!$I$69*F25,IF(F2=2,Assumptions!$J$69*F25,IF(F2=3,Assumptions!$K$69*F25,IF(F2=4,Assumptions!$L$69*F25,IF(F2&gt;=5,Assumptions!$M$69*F25))))))*F5</f>
        <v>0</v>
      </c>
      <c r="G91" s="20">
        <f>IF(G8&lt;Assumptions!$D$20,0,IF(G2=1,Assumptions!$I$69*G25,IF(G2=2,Assumptions!$J$69*G25,IF(G2=3,Assumptions!$K$69*G25,IF(G2=4,Assumptions!$L$69*G25,IF(G2&gt;=5,Assumptions!$M$69*G25))))))*G5</f>
        <v>0</v>
      </c>
      <c r="H91" s="20">
        <f>IF(H8&lt;Assumptions!$D$20,0,IF(H2=1,Assumptions!$I$69*H25,IF(H2=2,Assumptions!$J$69*H25,IF(H2=3,Assumptions!$K$69*H25,IF(H2=4,Assumptions!$L$69*H25,IF(H2&gt;=5,Assumptions!$M$69*H25))))))*H5</f>
        <v>0</v>
      </c>
      <c r="I91" s="20">
        <f>IF(I8&lt;Assumptions!$D$20,0,IF(I2=1,Assumptions!$I$69*I25,IF(I2=2,Assumptions!$J$69*I25,IF(I2=3,Assumptions!$K$69*I25,IF(I2=4,Assumptions!$L$69*I25,IF(I2&gt;=5,Assumptions!$M$69*I25))))))*I5</f>
        <v>0</v>
      </c>
      <c r="J91" s="20">
        <f>IF(J8&lt;Assumptions!$D$20,0,IF(J2=1,Assumptions!$I$69*J25,IF(J2=2,Assumptions!$J$69*J25,IF(J2=3,Assumptions!$K$69*J25,IF(J2=4,Assumptions!$L$69*J25,IF(J2&gt;=5,Assumptions!$M$69*J25))))))*J5</f>
        <v>0</v>
      </c>
      <c r="K91" s="20">
        <f>IF(K8&lt;Assumptions!$D$20,0,IF(K2=1,Assumptions!$I$69*K25,IF(K2=2,Assumptions!$J$69*K25,IF(K2=3,Assumptions!$K$69*K25,IF(K2=4,Assumptions!$L$69*K25,IF(K2&gt;=5,Assumptions!$M$69*K25))))))*K5</f>
        <v>0</v>
      </c>
      <c r="L91" s="20">
        <f>IF(L8&lt;Assumptions!$D$20,0,IF(L2=1,Assumptions!$I$69*L25,IF(L2=2,Assumptions!$J$69*L25,IF(L2=3,Assumptions!$K$69*L25,IF(L2=4,Assumptions!$L$69*L25,IF(L2&gt;=5,Assumptions!$M$69*L25))))))*L5</f>
        <v>0</v>
      </c>
      <c r="M91" s="20">
        <f>IF(M8&lt;Assumptions!$D$20,0,IF(M2=1,Assumptions!$I$69*M25,IF(M2=2,Assumptions!$J$69*M25,IF(M2=3,Assumptions!$K$69*M25,IF(M2=4,Assumptions!$L$69*M25,IF(M2&gt;=5,Assumptions!$M$69*M25))))))*M5</f>
        <v>0</v>
      </c>
      <c r="N91" s="20">
        <f>IF(N8&lt;Assumptions!$D$20,0,IF(N2=1,Assumptions!$I$69*N25,IF(N2=2,Assumptions!$J$69*N25,IF(N2=3,Assumptions!$K$69*N25,IF(N2=4,Assumptions!$L$69*N25,IF(N2&gt;=5,Assumptions!$M$69*N25))))))*N5</f>
        <v>0</v>
      </c>
      <c r="O91" s="20">
        <f>IF(O8&lt;Assumptions!$D$20,0,IF(O2=1,Assumptions!$I$69*O25,IF(O2=2,Assumptions!$J$69*O25,IF(O2=3,Assumptions!$K$69*O25,IF(O2=4,Assumptions!$L$69*O25,IF(O2&gt;=5,Assumptions!$M$69*O25))))))*O5</f>
        <v>0</v>
      </c>
      <c r="P91" s="20">
        <f>IF(P8&lt;Assumptions!$D$20,0,IF(P2=1,Assumptions!$I$69*P25,IF(P2=2,Assumptions!$J$69*P25,IF(P2=3,Assumptions!$K$69*P25,IF(P2=4,Assumptions!$L$69*P25,IF(P2&gt;=5,Assumptions!$M$69*P25))))))*P5</f>
        <v>0</v>
      </c>
      <c r="Q91" s="20">
        <f>IF(Q8&lt;Assumptions!$D$20,0,IF(Q2=1,Assumptions!$I$69*Q25,IF(Q2=2,Assumptions!$J$69*Q25,IF(Q2=3,Assumptions!$K$69*Q25,IF(Q2=4,Assumptions!$L$69*Q25,IF(Q2&gt;=5,Assumptions!$M$69*Q25))))))*Q5</f>
        <v>0</v>
      </c>
      <c r="R91" s="20">
        <f>IF(R8&lt;Assumptions!$D$20,0,IF(R2=1,Assumptions!$I$69*R25,IF(R2=2,Assumptions!$J$69*R25,IF(R2=3,Assumptions!$K$69*R25,IF(R2=4,Assumptions!$L$69*R25,IF(R2&gt;=5,Assumptions!$M$69*R25))))))*R5</f>
        <v>0</v>
      </c>
      <c r="S91" s="20">
        <f>IF(S8&lt;Assumptions!$D$20,0,IF(S2=1,Assumptions!$I$69*S25,IF(S2=2,Assumptions!$J$69*S25,IF(S2=3,Assumptions!$K$69*S25,IF(S2=4,Assumptions!$L$69*S25,IF(S2&gt;=5,Assumptions!$M$69*S25))))))*S5</f>
        <v>0</v>
      </c>
      <c r="T91" s="20">
        <f>IF(T8&lt;Assumptions!$D$20,0,IF(T2=1,Assumptions!$I$69*T25,IF(T2=2,Assumptions!$J$69*T25,IF(T2=3,Assumptions!$K$69*T25,IF(T2=4,Assumptions!$L$69*T25,IF(T2&gt;=5,Assumptions!$M$69*T25))))))*T5</f>
        <v>0</v>
      </c>
      <c r="U91" s="20">
        <f>IF(U8&lt;Assumptions!$D$20,0,IF(U2=1,Assumptions!$I$69*U25,IF(U2=2,Assumptions!$J$69*U25,IF(U2=3,Assumptions!$K$69*U25,IF(U2=4,Assumptions!$L$69*U25,IF(U2&gt;=5,Assumptions!$M$69*U25))))))*U5</f>
        <v>0</v>
      </c>
      <c r="V91" s="20">
        <f>IF(V8&lt;Assumptions!$D$20,0,IF(V2=1,Assumptions!$I$69*V25,IF(V2=2,Assumptions!$J$69*V25,IF(V2=3,Assumptions!$K$69*V25,IF(V2=4,Assumptions!$L$69*V25,IF(V2&gt;=5,Assumptions!$M$69*V25))))))*V5</f>
        <v>0</v>
      </c>
      <c r="W91" s="20">
        <f>IF(W8&lt;Assumptions!$D$20,0,IF(W2=1,Assumptions!$I$69*W25,IF(W2=2,Assumptions!$J$69*W25,IF(W2=3,Assumptions!$K$69*W25,IF(W2=4,Assumptions!$L$69*W25,IF(W2&gt;=5,Assumptions!$M$69*W25))))))*W5</f>
        <v>0</v>
      </c>
      <c r="X91" s="20">
        <f>IF(X8&lt;Assumptions!$D$20,0,IF(X2=1,Assumptions!$I$69*X25,IF(X2=2,Assumptions!$J$69*X25,IF(X2=3,Assumptions!$K$69*X25,IF(X2=4,Assumptions!$L$69*X25,IF(X2&gt;=5,Assumptions!$M$69*X25))))))*X5</f>
        <v>0</v>
      </c>
      <c r="Y91" s="20">
        <f>IF(Y8&lt;Assumptions!$D$20,0,IF(Y2=1,Assumptions!$I$69*Y25,IF(Y2=2,Assumptions!$J$69*Y25,IF(Y2=3,Assumptions!$K$69*Y25,IF(Y2=4,Assumptions!$L$69*Y25,IF(Y2&gt;=5,Assumptions!$M$69*Y25))))))*Y5</f>
        <v>0</v>
      </c>
      <c r="Z91" s="20">
        <f>IF(Z8&lt;Assumptions!$D$20,0,IF(Z2=1,Assumptions!$I$69*Z25,IF(Z2=2,Assumptions!$J$69*Z25,IF(Z2=3,Assumptions!$K$69*Z25,IF(Z2=4,Assumptions!$L$69*Z25,IF(Z2&gt;=5,Assumptions!$M$69*Z25))))))*Z5</f>
        <v>0</v>
      </c>
      <c r="AA91" s="20">
        <f>IF(AA8&lt;Assumptions!$D$20,0,IF(AA2=1,Assumptions!$I$69*AA25,IF(AA2=2,Assumptions!$J$69*AA25,IF(AA2=3,Assumptions!$K$69*AA25,IF(AA2=4,Assumptions!$L$69*AA25,IF(AA2&gt;=5,Assumptions!$M$69*AA25))))))*AA5</f>
        <v>0</v>
      </c>
      <c r="AB91" s="20">
        <f>IF(AB8&lt;Assumptions!$D$20,0,IF(AB2=1,Assumptions!$I$69*AB25,IF(AB2=2,Assumptions!$J$69*AB25,IF(AB2=3,Assumptions!$K$69*AB25,IF(AB2=4,Assumptions!$L$69*AB25,IF(AB2&gt;=5,Assumptions!$M$69*AB25))))))*AB5</f>
        <v>0</v>
      </c>
      <c r="AC91" s="20">
        <f>IF(AC8&lt;Assumptions!$D$20,0,IF(AC2=1,Assumptions!$I$69*AC25,IF(AC2=2,Assumptions!$J$69*AC25,IF(AC2=3,Assumptions!$K$69*AC25,IF(AC2=4,Assumptions!$L$69*AC25,IF(AC2&gt;=5,Assumptions!$M$69*AC25))))))*AC5</f>
        <v>0</v>
      </c>
      <c r="AD91" s="20">
        <f>IF(AD8&lt;Assumptions!$D$20,0,IF(AD2=1,Assumptions!$I$69*AD25,IF(AD2=2,Assumptions!$J$69*AD25,IF(AD2=3,Assumptions!$K$69*AD25,IF(AD2=4,Assumptions!$L$69*AD25,IF(AD2&gt;=5,Assumptions!$M$69*AD25))))))*AD5</f>
        <v>3258.5119140000002</v>
      </c>
      <c r="AE91" s="20">
        <f>IF(AE8&lt;Assumptions!$D$20,0,IF(AE2=1,Assumptions!$I$69*AE25,IF(AE2=2,Assumptions!$J$69*AE25,IF(AE2=3,Assumptions!$K$69*AE25,IF(AE2=4,Assumptions!$L$69*AE25,IF(AE2&gt;=5,Assumptions!$M$69*AE25))))))*AE5</f>
        <v>9666.9186781999997</v>
      </c>
      <c r="AF91" s="20">
        <f>IF(AF8&lt;Assumptions!$D$20,0,IF(AF2=1,Assumptions!$I$69*AF25,IF(AF2=2,Assumptions!$J$69*AF25,IF(AF2=3,Assumptions!$K$69*AF25,IF(AF2=4,Assumptions!$L$69*AF25,IF(AF2&gt;=5,Assumptions!$M$69*AF25))))))*AF5</f>
        <v>14096.684596843334</v>
      </c>
      <c r="AG91" s="20">
        <f>IF(AG8&lt;Assumptions!$D$20,0,IF(AG2=1,Assumptions!$I$69*AG25,IF(AG2=2,Assumptions!$J$69*AG25,IF(AG2=3,Assumptions!$K$69*AG25,IF(AG2=4,Assumptions!$L$69*AG25,IF(AG2&gt;=5,Assumptions!$M$69*AG25))))))*AG5</f>
        <v>16613.764364781891</v>
      </c>
      <c r="AH91" s="20">
        <f>IF(AH8&lt;Assumptions!$D$20,0,IF(AH2=1,Assumptions!$I$69*AH25,IF(AH2=2,Assumptions!$J$69*AH25,IF(AH2=3,Assumptions!$K$69*AH25,IF(AH2=4,Assumptions!$L$69*AH25,IF(AH2&gt;=5,Assumptions!$M$69*AH25))))))*AH5</f>
        <v>19046.94147378916</v>
      </c>
      <c r="AI91" s="20">
        <f>IF(AI8&lt;Assumptions!$D$20,0,IF(AI2=1,Assumptions!$I$69*AI25,IF(AI2=2,Assumptions!$J$69*AI25,IF(AI2=3,Assumptions!$K$69*AI25,IF(AI2=4,Assumptions!$L$69*AI25,IF(AI2&gt;=5,Assumptions!$M$69*AI25))))))*AI5</f>
        <v>21399.01267916285</v>
      </c>
      <c r="AJ91" s="20">
        <f>IF(AJ8&lt;Assumptions!$D$20,0,IF(AJ2=1,Assumptions!$I$69*AJ25,IF(AJ2=2,Assumptions!$J$69*AJ25,IF(AJ2=3,Assumptions!$K$69*AJ25,IF(AJ2=4,Assumptions!$L$69*AJ25,IF(AJ2&gt;=5,Assumptions!$M$69*AJ25))))))*AJ5</f>
        <v>23672.681511024086</v>
      </c>
      <c r="AK91" s="20">
        <f>IF(AK8&lt;Assumptions!$D$20,0,IF(AK2=1,Assumptions!$I$69*AK25,IF(AK2=2,Assumptions!$J$69*AK25,IF(AK2=3,Assumptions!$K$69*AK25,IF(AK2=4,Assumptions!$L$69*AK25,IF(AK2&gt;=5,Assumptions!$M$69*AK25))))))*AK5</f>
        <v>26646.678223277991</v>
      </c>
      <c r="AL91" s="20">
        <f>IF(AL8&lt;Assumptions!$D$20,0,IF(AL2=1,Assumptions!$I$69*AL25,IF(AL2=2,Assumptions!$J$69*AL25,IF(AL2=3,Assumptions!$K$69*AL25,IF(AL2=4,Assumptions!$L$69*AL25,IF(AL2&gt;=5,Assumptions!$M$69*AL25))))))*AL5</f>
        <v>28835.033947970387</v>
      </c>
      <c r="AM91" s="20">
        <f>IF(AM8&lt;Assumptions!$D$20,0,IF(AM2=1,Assumptions!$I$69*AM25,IF(AM2=2,Assumptions!$J$69*AM25,IF(AM2=3,Assumptions!$K$69*AM25,IF(AM2=4,Assumptions!$L$69*AM25,IF(AM2&gt;=5,Assumptions!$M$69*AM25))))))*AM5</f>
        <v>30950.444481839702</v>
      </c>
      <c r="AN91" s="20">
        <f>IF(AN8&lt;Assumptions!$D$20,0,IF(AN2=1,Assumptions!$I$69*AN25,IF(AN2=2,Assumptions!$J$69*AN25,IF(AN2=3,Assumptions!$K$69*AN25,IF(AN2=4,Assumptions!$L$69*AN25,IF(AN2&gt;=5,Assumptions!$M$69*AN25))))))*AN5</f>
        <v>32995.341331246716</v>
      </c>
      <c r="AO91" s="20">
        <f>IF(AO8&lt;Assumptions!$D$20,0,IF(AO2=1,Assumptions!$I$69*AO25,IF(AO2=2,Assumptions!$J$69*AO25,IF(AO2=3,Assumptions!$K$69*AO25,IF(AO2=4,Assumptions!$L$69*AO25,IF(AO2&gt;=5,Assumptions!$M$69*AO25))))))*AO5</f>
        <v>34972.074952340154</v>
      </c>
      <c r="AP91" s="20">
        <f>IF(AP8&lt;Assumptions!$D$20,0,IF(AP2=1,Assumptions!$I$69*AP25,IF(AP2=2,Assumptions!$J$69*AP25,IF(AP2=3,Assumptions!$K$69*AP25,IF(AP2=4,Assumptions!$L$69*AP25,IF(AP2&gt;=5,Assumptions!$M$69*AP25))))))*AP5</f>
        <v>36882.917452730486</v>
      </c>
      <c r="AQ91" s="20">
        <f>IF(AQ8&lt;Assumptions!$D$20,0,IF(AQ2=1,Assumptions!$I$69*AQ25,IF(AQ2=2,Assumptions!$J$69*AQ25,IF(AQ2=3,Assumptions!$K$69*AQ25,IF(AQ2=4,Assumptions!$L$69*AQ25,IF(AQ2&gt;=5,Assumptions!$M$69*AQ25))))))*AQ5</f>
        <v>38730.065203107806</v>
      </c>
      <c r="AR91" s="20">
        <f>IF(AR8&lt;Assumptions!$D$20,0,IF(AR2=1,Assumptions!$I$69*AR25,IF(AR2=2,Assumptions!$J$69*AR25,IF(AR2=3,Assumptions!$K$69*AR25,IF(AR2=4,Assumptions!$L$69*AR25,IF(AR2&gt;=5,Assumptions!$M$69*AR25))))))*AR5</f>
        <v>40515.64136180588</v>
      </c>
      <c r="AS91" s="20">
        <f>IF(AS8&lt;Assumptions!$D$20,0,IF(AS2=1,Assumptions!$I$69*AS25,IF(AS2=2,Assumptions!$J$69*AS25,IF(AS2=3,Assumptions!$K$69*AS25,IF(AS2=4,Assumptions!$L$69*AS25,IF(AS2&gt;=5,Assumptions!$M$69*AS25))))))*AS5</f>
        <v>42241.698315214016</v>
      </c>
      <c r="AT91" s="20">
        <f>IF(AT8&lt;Assumptions!$D$20,0,IF(AT2=1,Assumptions!$I$69*AT25,IF(AT2=2,Assumptions!$J$69*AT25,IF(AT2=3,Assumptions!$K$69*AT25,IF(AT2=4,Assumptions!$L$69*AT25,IF(AT2&gt;=5,Assumptions!$M$69*AT25))))))*AT5</f>
        <v>43910.220036841878</v>
      </c>
      <c r="AU91" s="20">
        <f>IF(AU8&lt;Assumptions!$D$20,0,IF(AU2=1,Assumptions!$I$69*AU25,IF(AU2=2,Assumptions!$J$69*AU25,IF(AU2=3,Assumptions!$K$69*AU25,IF(AU2=4,Assumptions!$L$69*AU25,IF(AU2&gt;=5,Assumptions!$M$69*AU25))))))*AU5</f>
        <v>45523.124367748816</v>
      </c>
      <c r="AV91" s="20">
        <f>IF(AV8&lt;Assumptions!$D$20,0,IF(AV2=1,Assumptions!$I$69*AV25,IF(AV2=2,Assumptions!$J$69*AV25,IF(AV2=3,Assumptions!$K$69*AV25,IF(AV2=4,Assumptions!$L$69*AV25,IF(AV2&gt;=5,Assumptions!$M$69*AV25))))))*AV5</f>
        <v>47082.26522095887</v>
      </c>
      <c r="AW91" s="20">
        <f>IF(AW8&lt;Assumptions!$D$20,0,IF(AW2=1,Assumptions!$I$69*AW25,IF(AW2=2,Assumptions!$J$69*AW25,IF(AW2=3,Assumptions!$K$69*AW25,IF(AW2=4,Assumptions!$L$69*AW25,IF(AW2&gt;=5,Assumptions!$M$69*AW25))))))*AW5</f>
        <v>50047.117753767088</v>
      </c>
      <c r="AX91" s="20">
        <f>IF(AX8&lt;Assumptions!$D$20,0,IF(AX2=1,Assumptions!$I$69*AX25,IF(AX2=2,Assumptions!$J$69*AX25,IF(AX2=3,Assumptions!$K$69*AX25,IF(AX2=4,Assumptions!$L$69*AX25,IF(AX2&gt;=5,Assumptions!$M$69*AX25))))))*AX5</f>
        <v>51547.756177407231</v>
      </c>
      <c r="AY91" s="20">
        <f>IF(AY8&lt;Assumptions!$D$20,0,IF(AY2=1,Assumptions!$I$69*AY25,IF(AY2=2,Assumptions!$J$69*AY25,IF(AY2=3,Assumptions!$K$69*AY25,IF(AY2=4,Assumptions!$L$69*AY25,IF(AY2&gt;=5,Assumptions!$M$69*AY25))))))*AY5</f>
        <v>52998.373320259372</v>
      </c>
      <c r="AZ91" s="20">
        <f>IF(AZ8&lt;Assumptions!$D$20,0,IF(AZ2=1,Assumptions!$I$69*AZ25,IF(AZ2=2,Assumptions!$J$69*AZ25,IF(AZ2=3,Assumptions!$K$69*AZ25,IF(AZ2=4,Assumptions!$L$69*AZ25,IF(AZ2&gt;=5,Assumptions!$M$69*AZ25))))))*AZ5</f>
        <v>54400.636558349783</v>
      </c>
      <c r="BA91" s="20">
        <f>IF(BA8&lt;Assumptions!$D$20,0,IF(BA2=1,Assumptions!$I$69*BA25,IF(BA2=2,Assumptions!$J$69*BA25,IF(BA2=3,Assumptions!$K$69*BA25,IF(BA2=4,Assumptions!$L$69*BA25,IF(BA2&gt;=5,Assumptions!$M$69*BA25))))))*BA5</f>
        <v>55756.157688503838</v>
      </c>
      <c r="BB91" s="20">
        <f>IF(BB8&lt;Assumptions!$D$20,0,IF(BB2=1,Assumptions!$I$69*BB25,IF(BB2=2,Assumptions!$J$69*BB25,IF(BB2=3,Assumptions!$K$69*BB25,IF(BB2=4,Assumptions!$L$69*BB25,IF(BB2&gt;=5,Assumptions!$M$69*BB25))))))*BB5</f>
        <v>57066.49478098609</v>
      </c>
      <c r="BC91" s="20">
        <f>IF(BC8&lt;Assumptions!$D$20,0,IF(BC2=1,Assumptions!$I$69*BC25,IF(BC2=2,Assumptions!$J$69*BC25,IF(BC2=3,Assumptions!$K$69*BC25,IF(BC2=4,Assumptions!$L$69*BC25,IF(BC2&gt;=5,Assumptions!$M$69*BC25))))))*BC5</f>
        <v>58333.153970385603</v>
      </c>
      <c r="BD91" s="20">
        <f>IF(BD8&lt;Assumptions!$D$20,0,IF(BD2=1,Assumptions!$I$69*BD25,IF(BD2=2,Assumptions!$J$69*BD25,IF(BD2=3,Assumptions!$K$69*BD25,IF(BD2=4,Assumptions!$L$69*BD25,IF(BD2&gt;=5,Assumptions!$M$69*BD25))))))*BD5</f>
        <v>59557.591186805133</v>
      </c>
      <c r="BE91" s="20">
        <f>IF(BE8&lt;Assumptions!$D$20,0,IF(BE2=1,Assumptions!$I$69*BE25,IF(BE2=2,Assumptions!$J$69*BE25,IF(BE2=3,Assumptions!$K$69*BE25,IF(BE2=4,Assumptions!$L$69*BE25,IF(BE2&gt;=5,Assumptions!$M$69*BE25))))))*BE5</f>
        <v>60741.213829344008</v>
      </c>
      <c r="BF91" s="20">
        <f>IF(BF8&lt;Assumptions!$D$20,0,IF(BF2=1,Assumptions!$I$69*BF25,IF(BF2=2,Assumptions!$J$69*BF25,IF(BF2=3,Assumptions!$K$69*BF25,IF(BF2=4,Assumptions!$L$69*BF25,IF(BF2&gt;=5,Assumptions!$M$69*BF25))))))*BF5</f>
        <v>61885.382383798264</v>
      </c>
      <c r="BG91" s="20">
        <f>IF(BG8&lt;Assumptions!$D$20,0,IF(BG2=1,Assumptions!$I$69*BG25,IF(BG2=2,Assumptions!$J$69*BG25,IF(BG2=3,Assumptions!$K$69*BG25,IF(BG2=4,Assumptions!$L$69*BG25,IF(BG2&gt;=5,Assumptions!$M$69*BG25))))))*BG5</f>
        <v>62991.411986437357</v>
      </c>
      <c r="BH91" s="20">
        <f>IF(BH8&lt;Assumptions!$D$20,0,IF(BH2=1,Assumptions!$I$69*BH25,IF(BH2=2,Assumptions!$J$69*BH25,IF(BH2=3,Assumptions!$K$69*BH25,IF(BH2=4,Assumptions!$L$69*BH25,IF(BH2&gt;=5,Assumptions!$M$69*BH25))))))*BH5</f>
        <v>63917.211020697767</v>
      </c>
      <c r="BI91" s="20">
        <f>IF(BI8&lt;Assumptions!$D$20,0,IF(BI2=1,Assumptions!$I$69*BI25,IF(BI2=2,Assumptions!$J$69*BI25,IF(BI2=3,Assumptions!$K$69*BI25,IF(BI2=4,Assumptions!$L$69*BI25,IF(BI2&gt;=5,Assumptions!$M$69*BI25))))))*BI5</f>
        <v>66228.349437440309</v>
      </c>
      <c r="BJ91" s="20">
        <f>IF(BJ8&lt;Assumptions!$D$20,0,IF(BJ2=1,Assumptions!$I$69*BJ25,IF(BJ2=2,Assumptions!$J$69*BJ25,IF(BJ2=3,Assumptions!$K$69*BJ25,IF(BJ2=4,Assumptions!$L$69*BJ25,IF(BJ2&gt;=5,Assumptions!$M$69*BJ25))))))*BJ5</f>
        <v>66228.349437440309</v>
      </c>
      <c r="BK91" s="20">
        <f>IF(BK8&lt;Assumptions!$D$20,0,IF(BK2=1,Assumptions!$I$69*BK25,IF(BK2=2,Assumptions!$J$69*BK25,IF(BK2=3,Assumptions!$K$69*BK25,IF(BK2=4,Assumptions!$L$69*BK25,IF(BK2&gt;=5,Assumptions!$M$69*BK25))))))*BK5</f>
        <v>66228.349437440309</v>
      </c>
      <c r="BL91" s="20">
        <f>IF(BL8&lt;Assumptions!$D$20,0,IF(BL2=1,Assumptions!$I$69*BL25,IF(BL2=2,Assumptions!$J$69*BL25,IF(BL2=3,Assumptions!$K$69*BL25,IF(BL2=4,Assumptions!$L$69*BL25,IF(BL2&gt;=5,Assumptions!$M$69*BL25))))))*BL5</f>
        <v>66228.349437440309</v>
      </c>
      <c r="BM91" s="20">
        <f>IF(BM8&lt;Assumptions!$D$20,0,IF(BM2=1,Assumptions!$I$69*BM25,IF(BM2=2,Assumptions!$J$69*BM25,IF(BM2=3,Assumptions!$K$69*BM25,IF(BM2=4,Assumptions!$L$69*BM25,IF(BM2&gt;=5,Assumptions!$M$69*BM25))))))*BM5</f>
        <v>66228.349437440309</v>
      </c>
      <c r="BN91" s="20">
        <f>IF(BN8&lt;Assumptions!$D$20,0,IF(BN2=1,Assumptions!$I$69*BN25,IF(BN2=2,Assumptions!$J$69*BN25,IF(BN2=3,Assumptions!$K$69*BN25,IF(BN2=4,Assumptions!$L$69*BN25,IF(BN2&gt;=5,Assumptions!$M$69*BN25))))))*BN5</f>
        <v>64629.274601928671</v>
      </c>
      <c r="BO91" s="20">
        <f>IF(BO8&lt;Assumptions!$D$20,0,IF(BO2=1,Assumptions!$I$69*BO25,IF(BO2=2,Assumptions!$J$69*BO25,IF(BO2=3,Assumptions!$K$69*BO25,IF(BO2=4,Assumptions!$L$69*BO25,IF(BO2&gt;=5,Assumptions!$M$69*BO25))))))*BO5</f>
        <v>64629.274601928671</v>
      </c>
      <c r="BP91" s="20">
        <f>IF(BP8&lt;Assumptions!$D$20,0,IF(BP2=1,Assumptions!$I$69*BP25,IF(BP2=2,Assumptions!$J$69*BP25,IF(BP2=3,Assumptions!$K$69*BP25,IF(BP2=4,Assumptions!$L$69*BP25,IF(BP2&gt;=5,Assumptions!$M$69*BP25))))))*BP5</f>
        <v>64629.274601928671</v>
      </c>
      <c r="BQ91" s="20">
        <f>IF(BQ8&lt;Assumptions!$D$20,0,IF(BQ2=1,Assumptions!$I$69*BQ25,IF(BQ2=2,Assumptions!$J$69*BQ25,IF(BQ2=3,Assumptions!$K$69*BQ25,IF(BQ2=4,Assumptions!$L$69*BQ25,IF(BQ2&gt;=5,Assumptions!$M$69*BQ25))))))*BQ5</f>
        <v>64629.274601928671</v>
      </c>
      <c r="BR91" s="20">
        <f>IF(BR8&lt;Assumptions!$D$20,0,IF(BR2=1,Assumptions!$I$69*BR25,IF(BR2=2,Assumptions!$J$69*BR25,IF(BR2=3,Assumptions!$K$69*BR25,IF(BR2=4,Assumptions!$L$69*BR25,IF(BR2&gt;=5,Assumptions!$M$69*BR25))))))*BR5</f>
        <v>64629.274601928671</v>
      </c>
      <c r="BS91" s="20">
        <f>IF(BS8&lt;Assumptions!$D$20,0,IF(BS2=1,Assumptions!$I$69*BS25,IF(BS2=2,Assumptions!$J$69*BS25,IF(BS2=3,Assumptions!$K$69*BS25,IF(BS2=4,Assumptions!$L$69*BS25,IF(BS2&gt;=5,Assumptions!$M$69*BS25))))))*BS5</f>
        <v>64629.274601928671</v>
      </c>
      <c r="BT91" s="20">
        <f>IF(BT8&lt;Assumptions!$D$20,0,IF(BT2=1,Assumptions!$I$69*BT25,IF(BT2=2,Assumptions!$J$69*BT25,IF(BT2=3,Assumptions!$K$69*BT25,IF(BT2=4,Assumptions!$L$69*BT25,IF(BT2&gt;=5,Assumptions!$M$69*BT25))))))*BT5</f>
        <v>64629.274601928671</v>
      </c>
      <c r="BU91" s="20">
        <f>IF(BU8&lt;Assumptions!$D$20,0,IF(BU2=1,Assumptions!$I$69*BU25,IF(BU2=2,Assumptions!$J$69*BU25,IF(BU2=3,Assumptions!$K$69*BU25,IF(BU2=4,Assumptions!$L$69*BU25,IF(BU2&gt;=5,Assumptions!$M$69*BU25))))))*BU5</f>
        <v>66568.152839986535</v>
      </c>
      <c r="BV91" s="20">
        <f>IF(BV8&lt;Assumptions!$D$20,0,IF(BV2=1,Assumptions!$I$69*BV25,IF(BV2=2,Assumptions!$J$69*BV25,IF(BV2=3,Assumptions!$K$69*BV25,IF(BV2=4,Assumptions!$L$69*BV25,IF(BV2&gt;=5,Assumptions!$M$69*BV25))))))*BV5</f>
        <v>66568.152839986535</v>
      </c>
      <c r="BW91" s="20">
        <f>IF(BW8&lt;Assumptions!$D$20,0,IF(BW2=1,Assumptions!$I$69*BW25,IF(BW2=2,Assumptions!$J$69*BW25,IF(BW2=3,Assumptions!$K$69*BW25,IF(BW2=4,Assumptions!$L$69*BW25,IF(BW2&gt;=5,Assumptions!$M$69*BW25))))))*BW5</f>
        <v>66568.152839986535</v>
      </c>
      <c r="BX91" s="20">
        <f>IF(BX8&lt;Assumptions!$D$20,0,IF(BX2=1,Assumptions!$I$69*BX25,IF(BX2=2,Assumptions!$J$69*BX25,IF(BX2=3,Assumptions!$K$69*BX25,IF(BX2=4,Assumptions!$L$69*BX25,IF(BX2&gt;=5,Assumptions!$M$69*BX25))))))*BX5</f>
        <v>66568.152839986535</v>
      </c>
      <c r="BY91" s="20">
        <f>IF(BY8&lt;Assumptions!$D$20,0,IF(BY2=1,Assumptions!$I$69*BY25,IF(BY2=2,Assumptions!$J$69*BY25,IF(BY2=3,Assumptions!$K$69*BY25,IF(BY2=4,Assumptions!$L$69*BY25,IF(BY2&gt;=5,Assumptions!$M$69*BY25))))))*BY5</f>
        <v>66568.152839986535</v>
      </c>
      <c r="BZ91" s="20">
        <f>IF(BZ8&lt;Assumptions!$D$20,0,IF(BZ2=1,Assumptions!$I$69*BZ25,IF(BZ2=2,Assumptions!$J$69*BZ25,IF(BZ2=3,Assumptions!$K$69*BZ25,IF(BZ2=4,Assumptions!$L$69*BZ25,IF(BZ2&gt;=5,Assumptions!$M$69*BZ25))))))*BZ5</f>
        <v>63479.939563904685</v>
      </c>
      <c r="CA91" s="20">
        <f>IF(CA8&lt;Assumptions!$D$20,0,IF(CA2=1,Assumptions!$I$69*CA25,IF(CA2=2,Assumptions!$J$69*CA25,IF(CA2=3,Assumptions!$K$69*CA25,IF(CA2=4,Assumptions!$L$69*CA25,IF(CA2&gt;=5,Assumptions!$M$69*CA25))))))*CA5</f>
        <v>63479.939563904685</v>
      </c>
      <c r="CB91" s="20">
        <f>IF(CB8&lt;Assumptions!$D$20,0,IF(CB2=1,Assumptions!$I$69*CB25,IF(CB2=2,Assumptions!$J$69*CB25,IF(CB2=3,Assumptions!$K$69*CB25,IF(CB2=4,Assumptions!$L$69*CB25,IF(CB2&gt;=5,Assumptions!$M$69*CB25))))))*CB5</f>
        <v>63479.939563904685</v>
      </c>
      <c r="CC91" s="20">
        <f>IF(CC8&lt;Assumptions!$D$20,0,IF(CC2=1,Assumptions!$I$69*CC25,IF(CC2=2,Assumptions!$J$69*CC25,IF(CC2=3,Assumptions!$K$69*CC25,IF(CC2=4,Assumptions!$L$69*CC25,IF(CC2&gt;=5,Assumptions!$M$69*CC25))))))*CC5</f>
        <v>63479.939563904685</v>
      </c>
      <c r="CD91" s="20">
        <f>IF(CD8&lt;Assumptions!$D$20,0,IF(CD2=1,Assumptions!$I$69*CD25,IF(CD2=2,Assumptions!$J$69*CD25,IF(CD2=3,Assumptions!$K$69*CD25,IF(CD2=4,Assumptions!$L$69*CD25,IF(CD2&gt;=5,Assumptions!$M$69*CD25))))))*CD5</f>
        <v>63479.939563904685</v>
      </c>
      <c r="CE91" s="20">
        <f>IF(CE8&lt;Assumptions!$D$20,0,IF(CE2=1,Assumptions!$I$69*CE25,IF(CE2=2,Assumptions!$J$69*CE25,IF(CE2=3,Assumptions!$K$69*CE25,IF(CE2=4,Assumptions!$L$69*CE25,IF(CE2&gt;=5,Assumptions!$M$69*CE25))))))*CE5</f>
        <v>63479.939563904685</v>
      </c>
      <c r="CF91" s="20">
        <f>IF(CF8&lt;Assumptions!$D$20,0,IF(CF2=1,Assumptions!$I$69*CF25,IF(CF2=2,Assumptions!$J$69*CF25,IF(CF2=3,Assumptions!$K$69*CF25,IF(CF2=4,Assumptions!$L$69*CF25,IF(CF2&gt;=5,Assumptions!$M$69*CF25))))))*CF5</f>
        <v>63479.939563904685</v>
      </c>
      <c r="CG91" s="20">
        <f>IF(CG8&lt;Assumptions!$D$20,0,IF(CG2=1,Assumptions!$I$69*CG25,IF(CG2=2,Assumptions!$J$69*CG25,IF(CG2=3,Assumptions!$K$69*CG25,IF(CG2=4,Assumptions!$L$69*CG25,IF(CG2&gt;=5,Assumptions!$M$69*CG25))))))*CG5</f>
        <v>65384.337750821825</v>
      </c>
      <c r="CH91" s="20">
        <f>IF(CH8&lt;Assumptions!$D$20,0,IF(CH2=1,Assumptions!$I$69*CH25,IF(CH2=2,Assumptions!$J$69*CH25,IF(CH2=3,Assumptions!$K$69*CH25,IF(CH2=4,Assumptions!$L$69*CH25,IF(CH2&gt;=5,Assumptions!$M$69*CH25))))))*CH5</f>
        <v>65384.337750821825</v>
      </c>
      <c r="CI91" s="20">
        <f>IF(CI8&lt;Assumptions!$D$20,0,IF(CI2=1,Assumptions!$I$69*CI25,IF(CI2=2,Assumptions!$J$69*CI25,IF(CI2=3,Assumptions!$K$69*CI25,IF(CI2=4,Assumptions!$L$69*CI25,IF(CI2&gt;=5,Assumptions!$M$69*CI25))))))*CI5</f>
        <v>65384.337750821825</v>
      </c>
      <c r="CJ91" s="20">
        <f>IF(CJ8&lt;Assumptions!$D$20,0,IF(CJ2=1,Assumptions!$I$69*CJ25,IF(CJ2=2,Assumptions!$J$69*CJ25,IF(CJ2=3,Assumptions!$K$69*CJ25,IF(CJ2=4,Assumptions!$L$69*CJ25,IF(CJ2&gt;=5,Assumptions!$M$69*CJ25))))))*CJ5</f>
        <v>65384.337750821825</v>
      </c>
      <c r="CK91" s="20">
        <f>IF(CK8&lt;Assumptions!$D$20,0,IF(CK2=1,Assumptions!$I$69*CK25,IF(CK2=2,Assumptions!$J$69*CK25,IF(CK2=3,Assumptions!$K$69*CK25,IF(CK2=4,Assumptions!$L$69*CK25,IF(CK2&gt;=5,Assumptions!$M$69*CK25))))))*CK5</f>
        <v>65384.337750821825</v>
      </c>
      <c r="CL91" s="20">
        <f>IF(CL8&lt;Assumptions!$D$20,0,IF(CL2=1,Assumptions!$I$69*CL25,IF(CL2=2,Assumptions!$J$69*CL25,IF(CL2=3,Assumptions!$K$69*CL25,IF(CL2=4,Assumptions!$L$69*CL25,IF(CL2&gt;=5,Assumptions!$M$69*CL25))))))*CL5</f>
        <v>65384.337750821825</v>
      </c>
      <c r="CM91" s="20">
        <f>IF(CM8&lt;Assumptions!$D$20,0,IF(CM2=1,Assumptions!$I$69*CM25,IF(CM2=2,Assumptions!$J$69*CM25,IF(CM2=3,Assumptions!$K$69*CM25,IF(CM2=4,Assumptions!$L$69*CM25,IF(CM2&gt;=5,Assumptions!$M$69*CM25))))))*CM5</f>
        <v>65384.337750821825</v>
      </c>
      <c r="CN91" s="20">
        <f>IF(CN8&lt;Assumptions!$D$20,0,IF(CN2=1,Assumptions!$I$69*CN25,IF(CN2=2,Assumptions!$J$69*CN25,IF(CN2=3,Assumptions!$K$69*CN25,IF(CN2=4,Assumptions!$L$69*CN25,IF(CN2&gt;=5,Assumptions!$M$69*CN25))))))*CN5</f>
        <v>65384.337750821825</v>
      </c>
      <c r="CO91" s="20">
        <f>IF(CO8&lt;Assumptions!$D$20,0,IF(CO2=1,Assumptions!$I$69*CO25,IF(CO2=2,Assumptions!$J$69*CO25,IF(CO2=3,Assumptions!$K$69*CO25,IF(CO2=4,Assumptions!$L$69*CO25,IF(CO2&gt;=5,Assumptions!$M$69*CO25))))))*CO5</f>
        <v>65384.337750821825</v>
      </c>
      <c r="CP91" s="20">
        <f>IF(CP8&lt;Assumptions!$D$20,0,IF(CP2=1,Assumptions!$I$69*CP25,IF(CP2=2,Assumptions!$J$69*CP25,IF(CP2=3,Assumptions!$K$69*CP25,IF(CP2=4,Assumptions!$L$69*CP25,IF(CP2&gt;=5,Assumptions!$M$69*CP25))))))*CP5</f>
        <v>65384.337750821825</v>
      </c>
      <c r="CQ91" s="20">
        <f>IF(CQ8&lt;Assumptions!$D$20,0,IF(CQ2=1,Assumptions!$I$69*CQ25,IF(CQ2=2,Assumptions!$J$69*CQ25,IF(CQ2=3,Assumptions!$K$69*CQ25,IF(CQ2=4,Assumptions!$L$69*CQ25,IF(CQ2&gt;=5,Assumptions!$M$69*CQ25))))))*CQ5</f>
        <v>65384.337750821825</v>
      </c>
      <c r="CR91" s="20">
        <f>IF(CR8&lt;Assumptions!$D$20,0,IF(CR2=1,Assumptions!$I$69*CR25,IF(CR2=2,Assumptions!$J$69*CR25,IF(CR2=3,Assumptions!$K$69*CR25,IF(CR2=4,Assumptions!$L$69*CR25,IF(CR2&gt;=5,Assumptions!$M$69*CR25))))))*CR5</f>
        <v>65384.337750821825</v>
      </c>
      <c r="CS91" s="20">
        <f>IF(CS8&lt;Assumptions!$D$20,0,IF(CS2=1,Assumptions!$I$69*CS25,IF(CS2=2,Assumptions!$J$69*CS25,IF(CS2=3,Assumptions!$K$69*CS25,IF(CS2=4,Assumptions!$L$69*CS25,IF(CS2&gt;=5,Assumptions!$M$69*CS25))))))*CS5</f>
        <v>67345.86788334648</v>
      </c>
      <c r="CT91" s="20">
        <f>IF(CT8&lt;Assumptions!$D$20,0,IF(CT2=1,Assumptions!$I$69*CT25,IF(CT2=2,Assumptions!$J$69*CT25,IF(CT2=3,Assumptions!$K$69*CT25,IF(CT2=4,Assumptions!$L$69*CT25,IF(CT2&gt;=5,Assumptions!$M$69*CT25))))))*CT5</f>
        <v>67345.86788334648</v>
      </c>
      <c r="CU91" s="20">
        <f>IF(CU8&lt;Assumptions!$D$20,0,IF(CU2=1,Assumptions!$I$69*CU25,IF(CU2=2,Assumptions!$J$69*CU25,IF(CU2=3,Assumptions!$K$69*CU25,IF(CU2=4,Assumptions!$L$69*CU25,IF(CU2&gt;=5,Assumptions!$M$69*CU25))))))*CU5</f>
        <v>67345.86788334648</v>
      </c>
      <c r="CV91" s="20">
        <f>IF(CV8&lt;Assumptions!$D$20,0,IF(CV2=1,Assumptions!$I$69*CV25,IF(CV2=2,Assumptions!$J$69*CV25,IF(CV2=3,Assumptions!$K$69*CV25,IF(CV2=4,Assumptions!$L$69*CV25,IF(CV2&gt;=5,Assumptions!$M$69*CV25))))))*CV5</f>
        <v>67345.86788334648</v>
      </c>
      <c r="CW91" s="20">
        <f>IF(CW8&lt;Assumptions!$D$20,0,IF(CW2=1,Assumptions!$I$69*CW25,IF(CW2=2,Assumptions!$J$69*CW25,IF(CW2=3,Assumptions!$K$69*CW25,IF(CW2=4,Assumptions!$L$69*CW25,IF(CW2&gt;=5,Assumptions!$M$69*CW25))))))*CW5</f>
        <v>67345.86788334648</v>
      </c>
      <c r="CX91" s="20">
        <f>IF(CX8&lt;Assumptions!$D$20,0,IF(CX2=1,Assumptions!$I$69*CX25,IF(CX2=2,Assumptions!$J$69*CX25,IF(CX2=3,Assumptions!$K$69*CX25,IF(CX2=4,Assumptions!$L$69*CX25,IF(CX2&gt;=5,Assumptions!$M$69*CX25))))))*CX5</f>
        <v>67345.86788334648</v>
      </c>
      <c r="CY91" s="20">
        <f>IF(CY8&lt;Assumptions!$D$20,0,IF(CY2=1,Assumptions!$I$69*CY25,IF(CY2=2,Assumptions!$J$69*CY25,IF(CY2=3,Assumptions!$K$69*CY25,IF(CY2=4,Assumptions!$L$69*CY25,IF(CY2&gt;=5,Assumptions!$M$69*CY25))))))*CY5</f>
        <v>67345.86788334648</v>
      </c>
      <c r="CZ91" s="20">
        <f>IF(CZ8&lt;Assumptions!$D$20,0,IF(CZ2=1,Assumptions!$I$69*CZ25,IF(CZ2=2,Assumptions!$J$69*CZ25,IF(CZ2=3,Assumptions!$K$69*CZ25,IF(CZ2=4,Assumptions!$L$69*CZ25,IF(CZ2&gt;=5,Assumptions!$M$69*CZ25))))))*CZ5</f>
        <v>67345.86788334648</v>
      </c>
      <c r="DA91" s="20">
        <f>IF(DA8&lt;Assumptions!$D$20,0,IF(DA2=1,Assumptions!$I$69*DA25,IF(DA2=2,Assumptions!$J$69*DA25,IF(DA2=3,Assumptions!$K$69*DA25,IF(DA2=4,Assumptions!$L$69*DA25,IF(DA2&gt;=5,Assumptions!$M$69*DA25))))))*DA5</f>
        <v>67345.86788334648</v>
      </c>
      <c r="DB91" s="20">
        <f>IF(DB8&lt;Assumptions!$D$20,0,IF(DB2=1,Assumptions!$I$69*DB25,IF(DB2=2,Assumptions!$J$69*DB25,IF(DB2=3,Assumptions!$K$69*DB25,IF(DB2=4,Assumptions!$L$69*DB25,IF(DB2&gt;=5,Assumptions!$M$69*DB25))))))*DB5</f>
        <v>67345.86788334648</v>
      </c>
      <c r="DC91" s="20">
        <f>IF(DC8&lt;Assumptions!$D$20,0,IF(DC2=1,Assumptions!$I$69*DC25,IF(DC2=2,Assumptions!$J$69*DC25,IF(DC2=3,Assumptions!$K$69*DC25,IF(DC2=4,Assumptions!$L$69*DC25,IF(DC2&gt;=5,Assumptions!$M$69*DC25))))))*DC5</f>
        <v>67345.86788334648</v>
      </c>
      <c r="DD91" s="20">
        <f>IF(DD8&lt;Assumptions!$D$20,0,IF(DD2=1,Assumptions!$I$69*DD25,IF(DD2=2,Assumptions!$J$69*DD25,IF(DD2=3,Assumptions!$K$69*DD25,IF(DD2=4,Assumptions!$L$69*DD25,IF(DD2&gt;=5,Assumptions!$M$69*DD25))))))*DD5</f>
        <v>67345.86788334648</v>
      </c>
      <c r="DE91" s="20">
        <f>IF(DE8&lt;Assumptions!$D$20,0,IF(DE2=1,Assumptions!$I$69*DE25,IF(DE2=2,Assumptions!$J$69*DE25,IF(DE2=3,Assumptions!$K$69*DE25,IF(DE2=4,Assumptions!$L$69*DE25,IF(DE2&gt;=5,Assumptions!$M$69*DE25))))))*DE5</f>
        <v>69366.243919846878</v>
      </c>
      <c r="DF91" s="20">
        <f>IF(DF8&lt;Assumptions!$D$20,0,IF(DF2=1,Assumptions!$I$69*DF25,IF(DF2=2,Assumptions!$J$69*DF25,IF(DF2=3,Assumptions!$K$69*DF25,IF(DF2=4,Assumptions!$L$69*DF25,IF(DF2&gt;=5,Assumptions!$M$69*DF25))))))*DF5</f>
        <v>69366.243919846878</v>
      </c>
      <c r="DG91" s="20">
        <f>IF(DG8&lt;Assumptions!$D$20,0,IF(DG2=1,Assumptions!$I$69*DG25,IF(DG2=2,Assumptions!$J$69*DG25,IF(DG2=3,Assumptions!$K$69*DG25,IF(DG2=4,Assumptions!$L$69*DG25,IF(DG2&gt;=5,Assumptions!$M$69*DG25))))))*DG5</f>
        <v>69366.243919846878</v>
      </c>
      <c r="DH91" s="20">
        <f>IF(DH8&lt;Assumptions!$D$20,0,IF(DH2=1,Assumptions!$I$69*DH25,IF(DH2=2,Assumptions!$J$69*DH25,IF(DH2=3,Assumptions!$K$69*DH25,IF(DH2=4,Assumptions!$L$69*DH25,IF(DH2&gt;=5,Assumptions!$M$69*DH25))))))*DH5</f>
        <v>69366.243919846878</v>
      </c>
      <c r="DI91" s="20">
        <f>IF(DI8&lt;Assumptions!$D$20,0,IF(DI2=1,Assumptions!$I$69*DI25,IF(DI2=2,Assumptions!$J$69*DI25,IF(DI2=3,Assumptions!$K$69*DI25,IF(DI2=4,Assumptions!$L$69*DI25,IF(DI2&gt;=5,Assumptions!$M$69*DI25))))))*DI5</f>
        <v>69366.243919846878</v>
      </c>
      <c r="DJ91" s="20">
        <f>IF(DJ8&lt;Assumptions!$D$20,0,IF(DJ2=1,Assumptions!$I$69*DJ25,IF(DJ2=2,Assumptions!$J$69*DJ25,IF(DJ2=3,Assumptions!$K$69*DJ25,IF(DJ2=4,Assumptions!$L$69*DJ25,IF(DJ2&gt;=5,Assumptions!$M$69*DJ25))))))*DJ5</f>
        <v>69366.243919846878</v>
      </c>
      <c r="DK91" s="20">
        <f>IF(DK8&lt;Assumptions!$D$20,0,IF(DK2=1,Assumptions!$I$69*DK25,IF(DK2=2,Assumptions!$J$69*DK25,IF(DK2=3,Assumptions!$K$69*DK25,IF(DK2=4,Assumptions!$L$69*DK25,IF(DK2&gt;=5,Assumptions!$M$69*DK25))))))*DK5</f>
        <v>69366.243919846878</v>
      </c>
      <c r="DL91" s="20">
        <f>IF(DL8&lt;Assumptions!$D$20,0,IF(DL2=1,Assumptions!$I$69*DL25,IF(DL2=2,Assumptions!$J$69*DL25,IF(DL2=3,Assumptions!$K$69*DL25,IF(DL2=4,Assumptions!$L$69*DL25,IF(DL2&gt;=5,Assumptions!$M$69*DL25))))))*DL5</f>
        <v>69366.243919846878</v>
      </c>
      <c r="DM91" s="20">
        <f>IF(DM8&lt;Assumptions!$D$20,0,IF(DM2=1,Assumptions!$I$69*DM25,IF(DM2=2,Assumptions!$J$69*DM25,IF(DM2=3,Assumptions!$K$69*DM25,IF(DM2=4,Assumptions!$L$69*DM25,IF(DM2&gt;=5,Assumptions!$M$69*DM25))))))*DM5</f>
        <v>69366.243919846878</v>
      </c>
      <c r="DN91" s="20">
        <f>IF(DN8&lt;Assumptions!$D$20,0,IF(DN2=1,Assumptions!$I$69*DN25,IF(DN2=2,Assumptions!$J$69*DN25,IF(DN2=3,Assumptions!$K$69*DN25,IF(DN2=4,Assumptions!$L$69*DN25,IF(DN2&gt;=5,Assumptions!$M$69*DN25))))))*DN5</f>
        <v>69366.243919846878</v>
      </c>
      <c r="DO91" s="20">
        <f>IF(DO8&lt;Assumptions!$D$20,0,IF(DO2=1,Assumptions!$I$69*DO25,IF(DO2=2,Assumptions!$J$69*DO25,IF(DO2=3,Assumptions!$K$69*DO25,IF(DO2=4,Assumptions!$L$69*DO25,IF(DO2&gt;=5,Assumptions!$M$69*DO25))))))*DO5</f>
        <v>69366.243919846878</v>
      </c>
      <c r="DP91" s="20">
        <f>IF(DP8&lt;Assumptions!$D$20,0,IF(DP2=1,Assumptions!$I$69*DP25,IF(DP2=2,Assumptions!$J$69*DP25,IF(DP2=3,Assumptions!$K$69*DP25,IF(DP2=4,Assumptions!$L$69*DP25,IF(DP2&gt;=5,Assumptions!$M$69*DP25))))))*DP5</f>
        <v>69366.243919846878</v>
      </c>
      <c r="DQ91" s="20">
        <f>IF(DQ8&lt;Assumptions!$D$20,0,IF(DQ2=1,Assumptions!$I$69*DQ25,IF(DQ2=2,Assumptions!$J$69*DQ25,IF(DQ2=3,Assumptions!$K$69*DQ25,IF(DQ2=4,Assumptions!$L$69*DQ25,IF(DQ2&gt;=5,Assumptions!$M$69*DQ25))))))*DQ5</f>
        <v>71447.231237442291</v>
      </c>
      <c r="DR91" s="20">
        <f>IF(DR8&lt;Assumptions!$D$20,0,IF(DR2=1,Assumptions!$I$69*DR25,IF(DR2=2,Assumptions!$J$69*DR25,IF(DR2=3,Assumptions!$K$69*DR25,IF(DR2=4,Assumptions!$L$69*DR25,IF(DR2&gt;=5,Assumptions!$M$69*DR25))))))*DR5</f>
        <v>71447.231237442291</v>
      </c>
      <c r="DS91" s="20">
        <f>IF(DS8&lt;Assumptions!$D$20,0,IF(DS2=1,Assumptions!$I$69*DS25,IF(DS2=2,Assumptions!$J$69*DS25,IF(DS2=3,Assumptions!$K$69*DS25,IF(DS2=4,Assumptions!$L$69*DS25,IF(DS2&gt;=5,Assumptions!$M$69*DS25))))))*DS5</f>
        <v>71447.231237442291</v>
      </c>
      <c r="DT91" s="20">
        <f>IF(DT8&lt;Assumptions!$D$20,0,IF(DT2=1,Assumptions!$I$69*DT25,IF(DT2=2,Assumptions!$J$69*DT25,IF(DT2=3,Assumptions!$K$69*DT25,IF(DT2=4,Assumptions!$L$69*DT25,IF(DT2&gt;=5,Assumptions!$M$69*DT25))))))*DT5</f>
        <v>71447.231237442291</v>
      </c>
      <c r="DU91" s="20">
        <f>IF(DU8&lt;Assumptions!$D$20,0,IF(DU2=1,Assumptions!$I$69*DU25,IF(DU2=2,Assumptions!$J$69*DU25,IF(DU2=3,Assumptions!$K$69*DU25,IF(DU2=4,Assumptions!$L$69*DU25,IF(DU2&gt;=5,Assumptions!$M$69*DU25))))))*DU5</f>
        <v>71447.231237442291</v>
      </c>
      <c r="DV91" s="20">
        <f>IF(DV8&lt;Assumptions!$D$20,0,IF(DV2=1,Assumptions!$I$69*DV25,IF(DV2=2,Assumptions!$J$69*DV25,IF(DV2=3,Assumptions!$K$69*DV25,IF(DV2=4,Assumptions!$L$69*DV25,IF(DV2&gt;=5,Assumptions!$M$69*DV25))))))*DV5</f>
        <v>71447.231237442291</v>
      </c>
    </row>
    <row r="92" spans="5:126">
      <c r="E92" s="4" t="s">
        <v>636</v>
      </c>
      <c r="F92" s="20">
        <f>IF(F8&lt;Assumptions!$D$20,0,IF(F2=1,Assumptions!$I$78*F34,IF(F2=2,Assumptions!$J$78*F34,IF(F2=3,Assumptions!$K$78*F34,IF(F2=4,Assumptions!$L$78*F34,IF(F2&gt;=5,Assumptions!$M$78*F34))))))*F5</f>
        <v>0</v>
      </c>
      <c r="G92" s="20">
        <f>IF(G8&lt;Assumptions!$D$20,0,IF(G2=1,Assumptions!$I$78*G34,IF(G2=2,Assumptions!$J$78*G34,IF(G2=3,Assumptions!$K$78*G34,IF(G2=4,Assumptions!$L$78*G34,IF(G2&gt;=5,Assumptions!$M$78*G34))))))*G5</f>
        <v>0</v>
      </c>
      <c r="H92" s="20">
        <f>IF(H8&lt;Assumptions!$D$20,0,IF(H2=1,Assumptions!$I$78*H34,IF(H2=2,Assumptions!$J$78*H34,IF(H2=3,Assumptions!$K$78*H34,IF(H2=4,Assumptions!$L$78*H34,IF(H2&gt;=5,Assumptions!$M$78*H34))))))*H5</f>
        <v>0</v>
      </c>
      <c r="I92" s="20">
        <f>IF(I8&lt;Assumptions!$D$20,0,IF(I2=1,Assumptions!$I$78*I34,IF(I2=2,Assumptions!$J$78*I34,IF(I2=3,Assumptions!$K$78*I34,IF(I2=4,Assumptions!$L$78*I34,IF(I2&gt;=5,Assumptions!$M$78*I34))))))*I5</f>
        <v>0</v>
      </c>
      <c r="J92" s="20">
        <f>IF(J8&lt;Assumptions!$D$20,0,IF(J2=1,Assumptions!$I$78*J34,IF(J2=2,Assumptions!$J$78*J34,IF(J2=3,Assumptions!$K$78*J34,IF(J2=4,Assumptions!$L$78*J34,IF(J2&gt;=5,Assumptions!$M$78*J34))))))*J5</f>
        <v>0</v>
      </c>
      <c r="K92" s="20">
        <f>IF(K8&lt;Assumptions!$D$20,0,IF(K2=1,Assumptions!$I$78*K34,IF(K2=2,Assumptions!$J$78*K34,IF(K2=3,Assumptions!$K$78*K34,IF(K2=4,Assumptions!$L$78*K34,IF(K2&gt;=5,Assumptions!$M$78*K34))))))*K5</f>
        <v>0</v>
      </c>
      <c r="L92" s="20">
        <f>IF(L8&lt;Assumptions!$D$20,0,IF(L2=1,Assumptions!$I$78*L34,IF(L2=2,Assumptions!$J$78*L34,IF(L2=3,Assumptions!$K$78*L34,IF(L2=4,Assumptions!$L$78*L34,IF(L2&gt;=5,Assumptions!$M$78*L34))))))*L5</f>
        <v>0</v>
      </c>
      <c r="M92" s="20">
        <f>IF(M8&lt;Assumptions!$D$20,0,IF(M2=1,Assumptions!$I$78*M34,IF(M2=2,Assumptions!$J$78*M34,IF(M2=3,Assumptions!$K$78*M34,IF(M2=4,Assumptions!$L$78*M34,IF(M2&gt;=5,Assumptions!$M$78*M34))))))*M5</f>
        <v>0</v>
      </c>
      <c r="N92" s="20">
        <f>IF(N8&lt;Assumptions!$D$20,0,IF(N2=1,Assumptions!$I$78*N34,IF(N2=2,Assumptions!$J$78*N34,IF(N2=3,Assumptions!$K$78*N34,IF(N2=4,Assumptions!$L$78*N34,IF(N2&gt;=5,Assumptions!$M$78*N34))))))*N5</f>
        <v>0</v>
      </c>
      <c r="O92" s="20">
        <f>IF(O8&lt;Assumptions!$D$20,0,IF(O2=1,Assumptions!$I$78*O34,IF(O2=2,Assumptions!$J$78*O34,IF(O2=3,Assumptions!$K$78*O34,IF(O2=4,Assumptions!$L$78*O34,IF(O2&gt;=5,Assumptions!$M$78*O34))))))*O5</f>
        <v>0</v>
      </c>
      <c r="P92" s="20">
        <f>IF(P8&lt;Assumptions!$D$20,0,IF(P2=1,Assumptions!$I$78*P34,IF(P2=2,Assumptions!$J$78*P34,IF(P2=3,Assumptions!$K$78*P34,IF(P2=4,Assumptions!$L$78*P34,IF(P2&gt;=5,Assumptions!$M$78*P34))))))*P5</f>
        <v>0</v>
      </c>
      <c r="Q92" s="20">
        <f>IF(Q8&lt;Assumptions!$D$20,0,IF(Q2=1,Assumptions!$I$78*Q34,IF(Q2=2,Assumptions!$J$78*Q34,IF(Q2=3,Assumptions!$K$78*Q34,IF(Q2=4,Assumptions!$L$78*Q34,IF(Q2&gt;=5,Assumptions!$M$78*Q34))))))*Q5</f>
        <v>0</v>
      </c>
      <c r="R92" s="20">
        <f>IF(R8&lt;Assumptions!$D$20,0,IF(R2=1,Assumptions!$I$78*R34,IF(R2=2,Assumptions!$J$78*R34,IF(R2=3,Assumptions!$K$78*R34,IF(R2=4,Assumptions!$L$78*R34,IF(R2&gt;=5,Assumptions!$M$78*R34))))))*R5</f>
        <v>0</v>
      </c>
      <c r="S92" s="20">
        <f>IF(S8&lt;Assumptions!$D$20,0,IF(S2=1,Assumptions!$I$78*S34,IF(S2=2,Assumptions!$J$78*S34,IF(S2=3,Assumptions!$K$78*S34,IF(S2=4,Assumptions!$L$78*S34,IF(S2&gt;=5,Assumptions!$M$78*S34))))))*S5</f>
        <v>0</v>
      </c>
      <c r="T92" s="20">
        <f>IF(T8&lt;Assumptions!$D$20,0,IF(T2=1,Assumptions!$I$78*T34,IF(T2=2,Assumptions!$J$78*T34,IF(T2=3,Assumptions!$K$78*T34,IF(T2=4,Assumptions!$L$78*T34,IF(T2&gt;=5,Assumptions!$M$78*T34))))))*T5</f>
        <v>0</v>
      </c>
      <c r="U92" s="20">
        <f>IF(U8&lt;Assumptions!$D$20,0,IF(U2=1,Assumptions!$I$78*U34,IF(U2=2,Assumptions!$J$78*U34,IF(U2=3,Assumptions!$K$78*U34,IF(U2=4,Assumptions!$L$78*U34,IF(U2&gt;=5,Assumptions!$M$78*U34))))))*U5</f>
        <v>0</v>
      </c>
      <c r="V92" s="20">
        <f>IF(V8&lt;Assumptions!$D$20,0,IF(V2=1,Assumptions!$I$78*V34,IF(V2=2,Assumptions!$J$78*V34,IF(V2=3,Assumptions!$K$78*V34,IF(V2=4,Assumptions!$L$78*V34,IF(V2&gt;=5,Assumptions!$M$78*V34))))))*V5</f>
        <v>0</v>
      </c>
      <c r="W92" s="20">
        <f>IF(W8&lt;Assumptions!$D$20,0,IF(W2=1,Assumptions!$I$78*W34,IF(W2=2,Assumptions!$J$78*W34,IF(W2=3,Assumptions!$K$78*W34,IF(W2=4,Assumptions!$L$78*W34,IF(W2&gt;=5,Assumptions!$M$78*W34))))))*W5</f>
        <v>0</v>
      </c>
      <c r="X92" s="20">
        <f>IF(X8&lt;Assumptions!$D$20,0,IF(X2=1,Assumptions!$I$78*X34,IF(X2=2,Assumptions!$J$78*X34,IF(X2=3,Assumptions!$K$78*X34,IF(X2=4,Assumptions!$L$78*X34,IF(X2&gt;=5,Assumptions!$M$78*X34))))))*X5</f>
        <v>0</v>
      </c>
      <c r="Y92" s="20">
        <f>IF(Y8&lt;Assumptions!$D$20,0,IF(Y2=1,Assumptions!$I$78*Y34,IF(Y2=2,Assumptions!$J$78*Y34,IF(Y2=3,Assumptions!$K$78*Y34,IF(Y2=4,Assumptions!$L$78*Y34,IF(Y2&gt;=5,Assumptions!$M$78*Y34))))))*Y5</f>
        <v>0</v>
      </c>
      <c r="Z92" s="20">
        <f>IF(Z8&lt;Assumptions!$D$20,0,IF(Z2=1,Assumptions!$I$78*Z34,IF(Z2=2,Assumptions!$J$78*Z34,IF(Z2=3,Assumptions!$K$78*Z34,IF(Z2=4,Assumptions!$L$78*Z34,IF(Z2&gt;=5,Assumptions!$M$78*Z34))))))*Z5</f>
        <v>0</v>
      </c>
      <c r="AA92" s="20">
        <f>IF(AA8&lt;Assumptions!$D$20,0,IF(AA2=1,Assumptions!$I$78*AA34,IF(AA2=2,Assumptions!$J$78*AA34,IF(AA2=3,Assumptions!$K$78*AA34,IF(AA2=4,Assumptions!$L$78*AA34,IF(AA2&gt;=5,Assumptions!$M$78*AA34))))))*AA5</f>
        <v>0</v>
      </c>
      <c r="AB92" s="20">
        <f>IF(AB8&lt;Assumptions!$D$20,0,IF(AB2=1,Assumptions!$I$78*AB34,IF(AB2=2,Assumptions!$J$78*AB34,IF(AB2=3,Assumptions!$K$78*AB34,IF(AB2=4,Assumptions!$L$78*AB34,IF(AB2&gt;=5,Assumptions!$M$78*AB34))))))*AB5</f>
        <v>0</v>
      </c>
      <c r="AC92" s="20">
        <f>IF(AC8&lt;Assumptions!$D$20,0,IF(AC2=1,Assumptions!$I$78*AC34,IF(AC2=2,Assumptions!$J$78*AC34,IF(AC2=3,Assumptions!$K$78*AC34,IF(AC2=4,Assumptions!$L$78*AC34,IF(AC2&gt;=5,Assumptions!$M$78*AC34))))))*AC5</f>
        <v>0</v>
      </c>
      <c r="AD92" s="20">
        <f>IF(AD8&lt;Assumptions!$D$20,0,IF(AD2=1,Assumptions!$I$78*AD34,IF(AD2=2,Assumptions!$J$78*AD34,IF(AD2=3,Assumptions!$K$78*AD34,IF(AD2=4,Assumptions!$L$78*AD34,IF(AD2&gt;=5,Assumptions!$M$78*AD34))))))*AD5</f>
        <v>784.30480425000007</v>
      </c>
      <c r="AE92" s="20">
        <f>IF(AE8&lt;Assumptions!$D$20,0,IF(AE2=1,Assumptions!$I$78*AE34,IF(AE2=2,Assumptions!$J$78*AE34,IF(AE2=3,Assumptions!$K$78*AE34,IF(AE2=4,Assumptions!$L$78*AE34,IF(AE2&gt;=5,Assumptions!$M$78*AE34))))))*AE5</f>
        <v>2320.23504590625</v>
      </c>
      <c r="AF92" s="20">
        <f>IF(AF8&lt;Assumptions!$D$20,0,IF(AF2=1,Assumptions!$I$78*AF34,IF(AF2=2,Assumptions!$J$78*AF34,IF(AF2=3,Assumptions!$K$78*AF34,IF(AF2=4,Assumptions!$L$78*AF34,IF(AF2&gt;=5,Assumptions!$M$78*AF34))))))*AF5</f>
        <v>3440.583281910157</v>
      </c>
      <c r="AG92" s="20">
        <f>IF(AG8&lt;Assumptions!$D$20,0,IF(AG2=1,Assumptions!$I$78*AG34,IF(AG2=2,Assumptions!$J$78*AG34,IF(AG2=3,Assumptions!$K$78*AG34,IF(AG2=4,Assumptions!$L$78*AG34,IF(AG2&gt;=5,Assumptions!$M$78*AG34))))))*AG5</f>
        <v>4162.6654291638997</v>
      </c>
      <c r="AH92" s="20">
        <f>IF(AH8&lt;Assumptions!$D$20,0,IF(AH2=1,Assumptions!$I$78*AH34,IF(AH2=2,Assumptions!$J$78*AH34,IF(AH2=3,Assumptions!$K$78*AH34,IF(AH2=4,Assumptions!$L$78*AH34,IF(AH2&gt;=5,Assumptions!$M$78*AH34))))))*AH5</f>
        <v>4854.6608202820707</v>
      </c>
      <c r="AI92" s="20">
        <f>IF(AI8&lt;Assumptions!$D$20,0,IF(AI2=1,Assumptions!$I$78*AI34,IF(AI2=2,Assumptions!$J$78*AI34,IF(AI2=3,Assumptions!$K$78*AI34,IF(AI2=4,Assumptions!$L$78*AI34,IF(AI2&gt;=5,Assumptions!$M$78*AI34))))))*AI5</f>
        <v>5517.8230701036518</v>
      </c>
      <c r="AJ92" s="20">
        <f>IF(AJ8&lt;Assumptions!$D$20,0,IF(AJ2=1,Assumptions!$I$78*AJ34,IF(AJ2=2,Assumptions!$J$78*AJ34,IF(AJ2=3,Assumptions!$K$78*AJ34,IF(AJ2=4,Assumptions!$L$78*AJ34,IF(AJ2&gt;=5,Assumptions!$M$78*AJ34))))))*AJ5</f>
        <v>6153.3535595160001</v>
      </c>
      <c r="AK92" s="20">
        <f>IF(AK8&lt;Assumptions!$D$20,0,IF(AK2=1,Assumptions!$I$78*AK34,IF(AK2=2,Assumptions!$J$78*AK34,IF(AK2=3,Assumptions!$K$78*AK34,IF(AK2=4,Assumptions!$L$78*AK34,IF(AK2&gt;=5,Assumptions!$M$78*AK34))))))*AK5</f>
        <v>6965.2757202255852</v>
      </c>
      <c r="AL92" s="20">
        <f>IF(AL8&lt;Assumptions!$D$20,0,IF(AL2=1,Assumptions!$I$78*AL34,IF(AL2=2,Assumptions!$J$78*AL34,IF(AL2=3,Assumptions!$K$78*AL34,IF(AL2=4,Assumptions!$L$78*AL34,IF(AL2&gt;=5,Assumptions!$M$78*AL34))))))*AL5</f>
        <v>7566.4588760695196</v>
      </c>
      <c r="AM92" s="20">
        <f>IF(AM8&lt;Assumptions!$D$20,0,IF(AM2=1,Assumptions!$I$78*AM34,IF(AM2=2,Assumptions!$J$78*AM34,IF(AM2=3,Assumptions!$K$78*AM34,IF(AM2=4,Assumptions!$L$78*AM34,IF(AM2&gt;=5,Assumptions!$M$78*AM34))))))*AM5</f>
        <v>8142.5927337532894</v>
      </c>
      <c r="AN92" s="20">
        <f>IF(AN8&lt;Assumptions!$D$20,0,IF(AN2=1,Assumptions!$I$78*AN34,IF(AN2=2,Assumptions!$J$78*AN34,IF(AN2=3,Assumptions!$K$78*AN34,IF(AN2=4,Assumptions!$L$78*AN34,IF(AN2&gt;=5,Assumptions!$M$78*AN34))))))*AN5</f>
        <v>8694.7210140335701</v>
      </c>
      <c r="AO92" s="20">
        <f>IF(AO8&lt;Assumptions!$D$20,0,IF(AO2=1,Assumptions!$I$78*AO34,IF(AO2=2,Assumptions!$J$78*AO34,IF(AO2=3,Assumptions!$K$78*AO34,IF(AO2=4,Assumptions!$L$78*AO34,IF(AO2&gt;=5,Assumptions!$M$78*AO34))))))*AO5</f>
        <v>9223.8439493021706</v>
      </c>
      <c r="AP92" s="20">
        <f>IF(AP8&lt;Assumptions!$D$20,0,IF(AP2=1,Assumptions!$I$78*AP34,IF(AP2=2,Assumptions!$J$78*AP34,IF(AP2=3,Assumptions!$K$78*AP34,IF(AP2=4,Assumptions!$L$78*AP34,IF(AP2&gt;=5,Assumptions!$M$78*AP34))))))*AP5</f>
        <v>8846.290996001133</v>
      </c>
      <c r="AQ92" s="20">
        <f>IF(AQ8&lt;Assumptions!$D$20,0,IF(AQ2=1,Assumptions!$I$78*AQ34,IF(AQ2=2,Assumptions!$J$78*AQ34,IF(AQ2=3,Assumptions!$K$78*AQ34,IF(AQ2=4,Assumptions!$L$78*AQ34,IF(AQ2&gt;=5,Assumptions!$M$78*AQ34))))))*AQ5</f>
        <v>9288.0618810344185</v>
      </c>
      <c r="AR92" s="20">
        <f>IF(AR8&lt;Assumptions!$D$20,0,IF(AR2=1,Assumptions!$I$78*AR34,IF(AR2=2,Assumptions!$J$78*AR34,IF(AR2=3,Assumptions!$K$78*AR34,IF(AR2=4,Assumptions!$L$78*AR34,IF(AR2&gt;=5,Assumptions!$M$78*AR34))))))*AR5</f>
        <v>9711.4256458579839</v>
      </c>
      <c r="AS92" s="20">
        <f>IF(AS8&lt;Assumptions!$D$20,0,IF(AS2=1,Assumptions!$I$78*AS34,IF(AS2=2,Assumptions!$J$78*AS34,IF(AS2=3,Assumptions!$K$78*AS34,IF(AS2=4,Assumptions!$L$78*AS34,IF(AS2&gt;=5,Assumptions!$M$78*AS34))))))*AS5</f>
        <v>10117.149253813903</v>
      </c>
      <c r="AT92" s="20">
        <f>IF(AT8&lt;Assumptions!$D$20,0,IF(AT2=1,Assumptions!$I$78*AT34,IF(AT2=2,Assumptions!$J$78*AT34,IF(AT2=3,Assumptions!$K$78*AT34,IF(AT2=4,Assumptions!$L$78*AT34,IF(AT2&gt;=5,Assumptions!$M$78*AT34))))))*AT5</f>
        <v>10505.967711438323</v>
      </c>
      <c r="AU92" s="20">
        <f>IF(AU8&lt;Assumptions!$D$20,0,IF(AU2=1,Assumptions!$I$78*AU34,IF(AU2=2,Assumptions!$J$78*AU34,IF(AU2=3,Assumptions!$K$78*AU34,IF(AU2=4,Assumptions!$L$78*AU34,IF(AU2&gt;=5,Assumptions!$M$78*AU34))))))*AU5</f>
        <v>10878.585399995061</v>
      </c>
      <c r="AV92" s="20">
        <f>IF(AV8&lt;Assumptions!$D$20,0,IF(AV2=1,Assumptions!$I$78*AV34,IF(AV2=2,Assumptions!$J$78*AV34,IF(AV2=3,Assumptions!$K$78*AV34,IF(AV2=4,Assumptions!$L$78*AV34,IF(AV2&gt;=5,Assumptions!$M$78*AV34))))))*AV5</f>
        <v>11235.677351528599</v>
      </c>
      <c r="AW92" s="20">
        <f>IF(AW8&lt;Assumptions!$D$20,0,IF(AW2=1,Assumptions!$I$78*AW34,IF(AW2=2,Assumptions!$J$78*AW34,IF(AW2=3,Assumptions!$K$78*AW34,IF(AW2=4,Assumptions!$L$78*AW34,IF(AW2&gt;=5,Assumptions!$M$78*AW34))))))*AW5</f>
        <v>11925.227185900691</v>
      </c>
      <c r="AX92" s="20">
        <f>IF(AX8&lt;Assumptions!$D$20,0,IF(AX2=1,Assumptions!$I$78*AX34,IF(AX2=2,Assumptions!$J$78*AX34,IF(AX2=3,Assumptions!$K$78*AX34,IF(AX2=4,Assumptions!$L$78*AX34,IF(AX2&gt;=5,Assumptions!$M$78*AX34))))))*AX5</f>
        <v>12263.020053317492</v>
      </c>
      <c r="AY92" s="20">
        <f>IF(AY8&lt;Assumptions!$D$20,0,IF(AY2=1,Assumptions!$I$78*AY34,IF(AY2=2,Assumptions!$J$78*AY34,IF(AY2=3,Assumptions!$K$78*AY34,IF(AY2=4,Assumptions!$L$78*AY34,IF(AY2&gt;=5,Assumptions!$M$78*AY34))))))*AY5</f>
        <v>12586.738217925265</v>
      </c>
      <c r="AZ92" s="20">
        <f>IF(AZ8&lt;Assumptions!$D$20,0,IF(AZ2=1,Assumptions!$I$78*AZ34,IF(AZ2=2,Assumptions!$J$78*AZ34,IF(AZ2=3,Assumptions!$K$78*AZ34,IF(AZ2=4,Assumptions!$L$78*AZ34,IF(AZ2&gt;=5,Assumptions!$M$78*AZ34))))))*AZ5</f>
        <v>12896.968125674381</v>
      </c>
      <c r="BA92" s="20">
        <f>IF(BA8&lt;Assumptions!$D$20,0,IF(BA2=1,Assumptions!$I$78*BA34,IF(BA2=2,Assumptions!$J$78*BA34,IF(BA2=3,Assumptions!$K$78*BA34,IF(BA2=4,Assumptions!$L$78*BA34,IF(BA2&gt;=5,Assumptions!$M$78*BA34))))))*BA5</f>
        <v>13194.27178726728</v>
      </c>
      <c r="BB92" s="20">
        <f>IF(BB8&lt;Assumptions!$D$20,0,IF(BB2=1,Assumptions!$I$78*BB34,IF(BB2=2,Assumptions!$J$78*BB34,IF(BB2=3,Assumptions!$K$78*BB34,IF(BB2=4,Assumptions!$L$78*BB34,IF(BB2&gt;=5,Assumptions!$M$78*BB34))))))*BB5</f>
        <v>13479.187796293811</v>
      </c>
      <c r="BC92" s="20">
        <f>IF(BC8&lt;Assumptions!$D$20,0,IF(BC2=1,Assumptions!$I$78*BC34,IF(BC2=2,Assumptions!$J$78*BC34,IF(BC2=3,Assumptions!$K$78*BC34,IF(BC2=4,Assumptions!$L$78*BC34,IF(BC2&gt;=5,Assumptions!$M$78*BC34))))))*BC5</f>
        <v>13752.232304944237</v>
      </c>
      <c r="BD92" s="20">
        <f>IF(BD8&lt;Assumptions!$D$20,0,IF(BD2=1,Assumptions!$I$78*BD34,IF(BD2=2,Assumptions!$J$78*BD34,IF(BD2=3,Assumptions!$K$78*BD34,IF(BD2=4,Assumptions!$L$78*BD34,IF(BD2&gt;=5,Assumptions!$M$78*BD34))))))*BD5</f>
        <v>13977.689816597986</v>
      </c>
      <c r="BE92" s="20">
        <f>IF(BE8&lt;Assumptions!$D$20,0,IF(BE2=1,Assumptions!$I$78*BE34,IF(BE2=2,Assumptions!$J$78*BE34,IF(BE2=3,Assumptions!$K$78*BE34,IF(BE2=4,Assumptions!$L$78*BE34,IF(BE2&gt;=5,Assumptions!$M$78*BE34))))))*BE5</f>
        <v>14069.529802741952</v>
      </c>
      <c r="BF92" s="20">
        <f>IF(BF8&lt;Assumptions!$D$20,0,IF(BF2=1,Assumptions!$I$78*BF34,IF(BF2=2,Assumptions!$J$78*BF34,IF(BF2=3,Assumptions!$K$78*BF34,IF(BF2=4,Assumptions!$L$78*BF34,IF(BF2&gt;=5,Assumptions!$M$78*BF34))))))*BF5</f>
        <v>14069.529802741952</v>
      </c>
      <c r="BG92" s="20">
        <f>IF(BG8&lt;Assumptions!$D$20,0,IF(BG2=1,Assumptions!$I$78*BG34,IF(BG2=2,Assumptions!$J$78*BG34,IF(BG2=3,Assumptions!$K$78*BG34,IF(BG2=4,Assumptions!$L$78*BG34,IF(BG2&gt;=5,Assumptions!$M$78*BG34))))))*BG5</f>
        <v>14069.529802741952</v>
      </c>
      <c r="BH92" s="20">
        <f>IF(BH8&lt;Assumptions!$D$20,0,IF(BH2=1,Assumptions!$I$78*BH34,IF(BH2=2,Assumptions!$J$78*BH34,IF(BH2=3,Assumptions!$K$78*BH34,IF(BH2=4,Assumptions!$L$78*BH34,IF(BH2&gt;=5,Assumptions!$M$78*BH34))))))*BH5</f>
        <v>14069.529802741952</v>
      </c>
      <c r="BI92" s="20">
        <f>IF(BI8&lt;Assumptions!$D$20,0,IF(BI2=1,Assumptions!$I$78*BI34,IF(BI2=2,Assumptions!$J$78*BI34,IF(BI2=3,Assumptions!$K$78*BI34,IF(BI2=4,Assumptions!$L$78*BI34,IF(BI2&gt;=5,Assumptions!$M$78*BI34))))))*BI5</f>
        <v>14491.615696824212</v>
      </c>
      <c r="BJ92" s="20">
        <f>IF(BJ8&lt;Assumptions!$D$20,0,IF(BJ2=1,Assumptions!$I$78*BJ34,IF(BJ2=2,Assumptions!$J$78*BJ34,IF(BJ2=3,Assumptions!$K$78*BJ34,IF(BJ2=4,Assumptions!$L$78*BJ34,IF(BJ2&gt;=5,Assumptions!$M$78*BJ34))))))*BJ5</f>
        <v>14491.615696824212</v>
      </c>
      <c r="BK92" s="20">
        <f>IF(BK8&lt;Assumptions!$D$20,0,IF(BK2=1,Assumptions!$I$78*BK34,IF(BK2=2,Assumptions!$J$78*BK34,IF(BK2=3,Assumptions!$K$78*BK34,IF(BK2=4,Assumptions!$L$78*BK34,IF(BK2&gt;=5,Assumptions!$M$78*BK34))))))*BK5</f>
        <v>14491.615696824212</v>
      </c>
      <c r="BL92" s="20">
        <f>IF(BL8&lt;Assumptions!$D$20,0,IF(BL2=1,Assumptions!$I$78*BL34,IF(BL2=2,Assumptions!$J$78*BL34,IF(BL2=3,Assumptions!$K$78*BL34,IF(BL2=4,Assumptions!$L$78*BL34,IF(BL2&gt;=5,Assumptions!$M$78*BL34))))))*BL5</f>
        <v>14491.615696824212</v>
      </c>
      <c r="BM92" s="20">
        <f>IF(BM8&lt;Assumptions!$D$20,0,IF(BM2=1,Assumptions!$I$78*BM34,IF(BM2=2,Assumptions!$J$78*BM34,IF(BM2=3,Assumptions!$K$78*BM34,IF(BM2=4,Assumptions!$L$78*BM34,IF(BM2&gt;=5,Assumptions!$M$78*BM34))))))*BM5</f>
        <v>14491.615696824212</v>
      </c>
      <c r="BN92" s="20">
        <f>IF(BN8&lt;Assumptions!$D$20,0,IF(BN2=1,Assumptions!$I$78*BN34,IF(BN2=2,Assumptions!$J$78*BN34,IF(BN2=3,Assumptions!$K$78*BN34,IF(BN2=4,Assumptions!$L$78*BN34,IF(BN2&gt;=5,Assumptions!$M$78*BN34))))))*BN5</f>
        <v>14491.615696824212</v>
      </c>
      <c r="BO92" s="20">
        <f>IF(BO8&lt;Assumptions!$D$20,0,IF(BO2=1,Assumptions!$I$78*BO34,IF(BO2=2,Assumptions!$J$78*BO34,IF(BO2=3,Assumptions!$K$78*BO34,IF(BO2=4,Assumptions!$L$78*BO34,IF(BO2&gt;=5,Assumptions!$M$78*BO34))))))*BO5</f>
        <v>14491.615696824212</v>
      </c>
      <c r="BP92" s="20">
        <f>IF(BP8&lt;Assumptions!$D$20,0,IF(BP2=1,Assumptions!$I$78*BP34,IF(BP2=2,Assumptions!$J$78*BP34,IF(BP2=3,Assumptions!$K$78*BP34,IF(BP2=4,Assumptions!$L$78*BP34,IF(BP2&gt;=5,Assumptions!$M$78*BP34))))))*BP5</f>
        <v>14491.615696824212</v>
      </c>
      <c r="BQ92" s="20">
        <f>IF(BQ8&lt;Assumptions!$D$20,0,IF(BQ2=1,Assumptions!$I$78*BQ34,IF(BQ2=2,Assumptions!$J$78*BQ34,IF(BQ2=3,Assumptions!$K$78*BQ34,IF(BQ2=4,Assumptions!$L$78*BQ34,IF(BQ2&gt;=5,Assumptions!$M$78*BQ34))))))*BQ5</f>
        <v>14491.615696824212</v>
      </c>
      <c r="BR92" s="20">
        <f>IF(BR8&lt;Assumptions!$D$20,0,IF(BR2=1,Assumptions!$I$78*BR34,IF(BR2=2,Assumptions!$J$78*BR34,IF(BR2=3,Assumptions!$K$78*BR34,IF(BR2=4,Assumptions!$L$78*BR34,IF(BR2&gt;=5,Assumptions!$M$78*BR34))))))*BR5</f>
        <v>14491.615696824212</v>
      </c>
      <c r="BS92" s="20">
        <f>IF(BS8&lt;Assumptions!$D$20,0,IF(BS2=1,Assumptions!$I$78*BS34,IF(BS2=2,Assumptions!$J$78*BS34,IF(BS2=3,Assumptions!$K$78*BS34,IF(BS2=4,Assumptions!$L$78*BS34,IF(BS2&gt;=5,Assumptions!$M$78*BS34))))))*BS5</f>
        <v>14491.615696824212</v>
      </c>
      <c r="BT92" s="20">
        <f>IF(BT8&lt;Assumptions!$D$20,0,IF(BT2=1,Assumptions!$I$78*BT34,IF(BT2=2,Assumptions!$J$78*BT34,IF(BT2=3,Assumptions!$K$78*BT34,IF(BT2=4,Assumptions!$L$78*BT34,IF(BT2&gt;=5,Assumptions!$M$78*BT34))))))*BT5</f>
        <v>14491.615696824212</v>
      </c>
      <c r="BU92" s="20">
        <f>IF(BU8&lt;Assumptions!$D$20,0,IF(BU2=1,Assumptions!$I$78*BU34,IF(BU2=2,Assumptions!$J$78*BU34,IF(BU2=3,Assumptions!$K$78*BU34,IF(BU2=4,Assumptions!$L$78*BU34,IF(BU2&gt;=5,Assumptions!$M$78*BU34))))))*BU5</f>
        <v>14926.36416772894</v>
      </c>
      <c r="BV92" s="20">
        <f>IF(BV8&lt;Assumptions!$D$20,0,IF(BV2=1,Assumptions!$I$78*BV34,IF(BV2=2,Assumptions!$J$78*BV34,IF(BV2=3,Assumptions!$K$78*BV34,IF(BV2=4,Assumptions!$L$78*BV34,IF(BV2&gt;=5,Assumptions!$M$78*BV34))))))*BV5</f>
        <v>14926.36416772894</v>
      </c>
      <c r="BW92" s="20">
        <f>IF(BW8&lt;Assumptions!$D$20,0,IF(BW2=1,Assumptions!$I$78*BW34,IF(BW2=2,Assumptions!$J$78*BW34,IF(BW2=3,Assumptions!$K$78*BW34,IF(BW2=4,Assumptions!$L$78*BW34,IF(BW2&gt;=5,Assumptions!$M$78*BW34))))))*BW5</f>
        <v>14926.36416772894</v>
      </c>
      <c r="BX92" s="20">
        <f>IF(BX8&lt;Assumptions!$D$20,0,IF(BX2=1,Assumptions!$I$78*BX34,IF(BX2=2,Assumptions!$J$78*BX34,IF(BX2=3,Assumptions!$K$78*BX34,IF(BX2=4,Assumptions!$L$78*BX34,IF(BX2&gt;=5,Assumptions!$M$78*BX34))))))*BX5</f>
        <v>14926.36416772894</v>
      </c>
      <c r="BY92" s="20">
        <f>IF(BY8&lt;Assumptions!$D$20,0,IF(BY2=1,Assumptions!$I$78*BY34,IF(BY2=2,Assumptions!$J$78*BY34,IF(BY2=3,Assumptions!$K$78*BY34,IF(BY2=4,Assumptions!$L$78*BY34,IF(BY2&gt;=5,Assumptions!$M$78*BY34))))))*BY5</f>
        <v>14926.36416772894</v>
      </c>
      <c r="BZ92" s="20">
        <f>IF(BZ8&lt;Assumptions!$D$20,0,IF(BZ2=1,Assumptions!$I$78*BZ34,IF(BZ2=2,Assumptions!$J$78*BZ34,IF(BZ2=3,Assumptions!$K$78*BZ34,IF(BZ2=4,Assumptions!$L$78*BZ34,IF(BZ2&gt;=5,Assumptions!$M$78*BZ34))))))*BZ5</f>
        <v>14926.36416772894</v>
      </c>
      <c r="CA92" s="20">
        <f>IF(CA8&lt;Assumptions!$D$20,0,IF(CA2=1,Assumptions!$I$78*CA34,IF(CA2=2,Assumptions!$J$78*CA34,IF(CA2=3,Assumptions!$K$78*CA34,IF(CA2=4,Assumptions!$L$78*CA34,IF(CA2&gt;=5,Assumptions!$M$78*CA34))))))*CA5</f>
        <v>14926.36416772894</v>
      </c>
      <c r="CB92" s="20">
        <f>IF(CB8&lt;Assumptions!$D$20,0,IF(CB2=1,Assumptions!$I$78*CB34,IF(CB2=2,Assumptions!$J$78*CB34,IF(CB2=3,Assumptions!$K$78*CB34,IF(CB2=4,Assumptions!$L$78*CB34,IF(CB2&gt;=5,Assumptions!$M$78*CB34))))))*CB5</f>
        <v>14926.36416772894</v>
      </c>
      <c r="CC92" s="20">
        <f>IF(CC8&lt;Assumptions!$D$20,0,IF(CC2=1,Assumptions!$I$78*CC34,IF(CC2=2,Assumptions!$J$78*CC34,IF(CC2=3,Assumptions!$K$78*CC34,IF(CC2=4,Assumptions!$L$78*CC34,IF(CC2&gt;=5,Assumptions!$M$78*CC34))))))*CC5</f>
        <v>14926.36416772894</v>
      </c>
      <c r="CD92" s="20">
        <f>IF(CD8&lt;Assumptions!$D$20,0,IF(CD2=1,Assumptions!$I$78*CD34,IF(CD2=2,Assumptions!$J$78*CD34,IF(CD2=3,Assumptions!$K$78*CD34,IF(CD2=4,Assumptions!$L$78*CD34,IF(CD2&gt;=5,Assumptions!$M$78*CD34))))))*CD5</f>
        <v>14926.36416772894</v>
      </c>
      <c r="CE92" s="20">
        <f>IF(CE8&lt;Assumptions!$D$20,0,IF(CE2=1,Assumptions!$I$78*CE34,IF(CE2=2,Assumptions!$J$78*CE34,IF(CE2=3,Assumptions!$K$78*CE34,IF(CE2=4,Assumptions!$L$78*CE34,IF(CE2&gt;=5,Assumptions!$M$78*CE34))))))*CE5</f>
        <v>14926.36416772894</v>
      </c>
      <c r="CF92" s="20">
        <f>IF(CF8&lt;Assumptions!$D$20,0,IF(CF2=1,Assumptions!$I$78*CF34,IF(CF2=2,Assumptions!$J$78*CF34,IF(CF2=3,Assumptions!$K$78*CF34,IF(CF2=4,Assumptions!$L$78*CF34,IF(CF2&gt;=5,Assumptions!$M$78*CF34))))))*CF5</f>
        <v>14926.36416772894</v>
      </c>
      <c r="CG92" s="20">
        <f>IF(CG8&lt;Assumptions!$D$20,0,IF(CG2=1,Assumptions!$I$78*CG34,IF(CG2=2,Assumptions!$J$78*CG34,IF(CG2=3,Assumptions!$K$78*CG34,IF(CG2=4,Assumptions!$L$78*CG34,IF(CG2&gt;=5,Assumptions!$M$78*CG34))))))*CG5</f>
        <v>15374.155092760808</v>
      </c>
      <c r="CH92" s="20">
        <f>IF(CH8&lt;Assumptions!$D$20,0,IF(CH2=1,Assumptions!$I$78*CH34,IF(CH2=2,Assumptions!$J$78*CH34,IF(CH2=3,Assumptions!$K$78*CH34,IF(CH2=4,Assumptions!$L$78*CH34,IF(CH2&gt;=5,Assumptions!$M$78*CH34))))))*CH5</f>
        <v>15374.155092760808</v>
      </c>
      <c r="CI92" s="20">
        <f>IF(CI8&lt;Assumptions!$D$20,0,IF(CI2=1,Assumptions!$I$78*CI34,IF(CI2=2,Assumptions!$J$78*CI34,IF(CI2=3,Assumptions!$K$78*CI34,IF(CI2=4,Assumptions!$L$78*CI34,IF(CI2&gt;=5,Assumptions!$M$78*CI34))))))*CI5</f>
        <v>15374.155092760808</v>
      </c>
      <c r="CJ92" s="20">
        <f>IF(CJ8&lt;Assumptions!$D$20,0,IF(CJ2=1,Assumptions!$I$78*CJ34,IF(CJ2=2,Assumptions!$J$78*CJ34,IF(CJ2=3,Assumptions!$K$78*CJ34,IF(CJ2=4,Assumptions!$L$78*CJ34,IF(CJ2&gt;=5,Assumptions!$M$78*CJ34))))))*CJ5</f>
        <v>15374.155092760808</v>
      </c>
      <c r="CK92" s="20">
        <f>IF(CK8&lt;Assumptions!$D$20,0,IF(CK2=1,Assumptions!$I$78*CK34,IF(CK2=2,Assumptions!$J$78*CK34,IF(CK2=3,Assumptions!$K$78*CK34,IF(CK2=4,Assumptions!$L$78*CK34,IF(CK2&gt;=5,Assumptions!$M$78*CK34))))))*CK5</f>
        <v>15374.155092760808</v>
      </c>
      <c r="CL92" s="20">
        <f>IF(CL8&lt;Assumptions!$D$20,0,IF(CL2=1,Assumptions!$I$78*CL34,IF(CL2=2,Assumptions!$J$78*CL34,IF(CL2=3,Assumptions!$K$78*CL34,IF(CL2=4,Assumptions!$L$78*CL34,IF(CL2&gt;=5,Assumptions!$M$78*CL34))))))*CL5</f>
        <v>15374.155092760808</v>
      </c>
      <c r="CM92" s="20">
        <f>IF(CM8&lt;Assumptions!$D$20,0,IF(CM2=1,Assumptions!$I$78*CM34,IF(CM2=2,Assumptions!$J$78*CM34,IF(CM2=3,Assumptions!$K$78*CM34,IF(CM2=4,Assumptions!$L$78*CM34,IF(CM2&gt;=5,Assumptions!$M$78*CM34))))))*CM5</f>
        <v>15374.155092760808</v>
      </c>
      <c r="CN92" s="20">
        <f>IF(CN8&lt;Assumptions!$D$20,0,IF(CN2=1,Assumptions!$I$78*CN34,IF(CN2=2,Assumptions!$J$78*CN34,IF(CN2=3,Assumptions!$K$78*CN34,IF(CN2=4,Assumptions!$L$78*CN34,IF(CN2&gt;=5,Assumptions!$M$78*CN34))))))*CN5</f>
        <v>15374.155092760808</v>
      </c>
      <c r="CO92" s="20">
        <f>IF(CO8&lt;Assumptions!$D$20,0,IF(CO2=1,Assumptions!$I$78*CO34,IF(CO2=2,Assumptions!$J$78*CO34,IF(CO2=3,Assumptions!$K$78*CO34,IF(CO2=4,Assumptions!$L$78*CO34,IF(CO2&gt;=5,Assumptions!$M$78*CO34))))))*CO5</f>
        <v>15374.155092760808</v>
      </c>
      <c r="CP92" s="20">
        <f>IF(CP8&lt;Assumptions!$D$20,0,IF(CP2=1,Assumptions!$I$78*CP34,IF(CP2=2,Assumptions!$J$78*CP34,IF(CP2=3,Assumptions!$K$78*CP34,IF(CP2=4,Assumptions!$L$78*CP34,IF(CP2&gt;=5,Assumptions!$M$78*CP34))))))*CP5</f>
        <v>15374.155092760808</v>
      </c>
      <c r="CQ92" s="20">
        <f>IF(CQ8&lt;Assumptions!$D$20,0,IF(CQ2=1,Assumptions!$I$78*CQ34,IF(CQ2=2,Assumptions!$J$78*CQ34,IF(CQ2=3,Assumptions!$K$78*CQ34,IF(CQ2=4,Assumptions!$L$78*CQ34,IF(CQ2&gt;=5,Assumptions!$M$78*CQ34))))))*CQ5</f>
        <v>15374.155092760808</v>
      </c>
      <c r="CR92" s="20">
        <f>IF(CR8&lt;Assumptions!$D$20,0,IF(CR2=1,Assumptions!$I$78*CR34,IF(CR2=2,Assumptions!$J$78*CR34,IF(CR2=3,Assumptions!$K$78*CR34,IF(CR2=4,Assumptions!$L$78*CR34,IF(CR2&gt;=5,Assumptions!$M$78*CR34))))))*CR5</f>
        <v>15374.155092760808</v>
      </c>
      <c r="CS92" s="20">
        <f>IF(CS8&lt;Assumptions!$D$20,0,IF(CS2=1,Assumptions!$I$78*CS34,IF(CS2=2,Assumptions!$J$78*CS34,IF(CS2=3,Assumptions!$K$78*CS34,IF(CS2=4,Assumptions!$L$78*CS34,IF(CS2&gt;=5,Assumptions!$M$78*CS34))))))*CS5</f>
        <v>15835.379745543632</v>
      </c>
      <c r="CT92" s="20">
        <f>IF(CT8&lt;Assumptions!$D$20,0,IF(CT2=1,Assumptions!$I$78*CT34,IF(CT2=2,Assumptions!$J$78*CT34,IF(CT2=3,Assumptions!$K$78*CT34,IF(CT2=4,Assumptions!$L$78*CT34,IF(CT2&gt;=5,Assumptions!$M$78*CT34))))))*CT5</f>
        <v>15835.379745543632</v>
      </c>
      <c r="CU92" s="20">
        <f>IF(CU8&lt;Assumptions!$D$20,0,IF(CU2=1,Assumptions!$I$78*CU34,IF(CU2=2,Assumptions!$J$78*CU34,IF(CU2=3,Assumptions!$K$78*CU34,IF(CU2=4,Assumptions!$L$78*CU34,IF(CU2&gt;=5,Assumptions!$M$78*CU34))))))*CU5</f>
        <v>15835.379745543632</v>
      </c>
      <c r="CV92" s="20">
        <f>IF(CV8&lt;Assumptions!$D$20,0,IF(CV2=1,Assumptions!$I$78*CV34,IF(CV2=2,Assumptions!$J$78*CV34,IF(CV2=3,Assumptions!$K$78*CV34,IF(CV2=4,Assumptions!$L$78*CV34,IF(CV2&gt;=5,Assumptions!$M$78*CV34))))))*CV5</f>
        <v>15835.379745543632</v>
      </c>
      <c r="CW92" s="20">
        <f>IF(CW8&lt;Assumptions!$D$20,0,IF(CW2=1,Assumptions!$I$78*CW34,IF(CW2=2,Assumptions!$J$78*CW34,IF(CW2=3,Assumptions!$K$78*CW34,IF(CW2=4,Assumptions!$L$78*CW34,IF(CW2&gt;=5,Assumptions!$M$78*CW34))))))*CW5</f>
        <v>15835.379745543632</v>
      </c>
      <c r="CX92" s="20">
        <f>IF(CX8&lt;Assumptions!$D$20,0,IF(CX2=1,Assumptions!$I$78*CX34,IF(CX2=2,Assumptions!$J$78*CX34,IF(CX2=3,Assumptions!$K$78*CX34,IF(CX2=4,Assumptions!$L$78*CX34,IF(CX2&gt;=5,Assumptions!$M$78*CX34))))))*CX5</f>
        <v>15835.379745543632</v>
      </c>
      <c r="CY92" s="20">
        <f>IF(CY8&lt;Assumptions!$D$20,0,IF(CY2=1,Assumptions!$I$78*CY34,IF(CY2=2,Assumptions!$J$78*CY34,IF(CY2=3,Assumptions!$K$78*CY34,IF(CY2=4,Assumptions!$L$78*CY34,IF(CY2&gt;=5,Assumptions!$M$78*CY34))))))*CY5</f>
        <v>15835.379745543632</v>
      </c>
      <c r="CZ92" s="20">
        <f>IF(CZ8&lt;Assumptions!$D$20,0,IF(CZ2=1,Assumptions!$I$78*CZ34,IF(CZ2=2,Assumptions!$J$78*CZ34,IF(CZ2=3,Assumptions!$K$78*CZ34,IF(CZ2=4,Assumptions!$L$78*CZ34,IF(CZ2&gt;=5,Assumptions!$M$78*CZ34))))))*CZ5</f>
        <v>15835.379745543632</v>
      </c>
      <c r="DA92" s="20">
        <f>IF(DA8&lt;Assumptions!$D$20,0,IF(DA2=1,Assumptions!$I$78*DA34,IF(DA2=2,Assumptions!$J$78*DA34,IF(DA2=3,Assumptions!$K$78*DA34,IF(DA2=4,Assumptions!$L$78*DA34,IF(DA2&gt;=5,Assumptions!$M$78*DA34))))))*DA5</f>
        <v>15835.379745543632</v>
      </c>
      <c r="DB92" s="20">
        <f>IF(DB8&lt;Assumptions!$D$20,0,IF(DB2=1,Assumptions!$I$78*DB34,IF(DB2=2,Assumptions!$J$78*DB34,IF(DB2=3,Assumptions!$K$78*DB34,IF(DB2=4,Assumptions!$L$78*DB34,IF(DB2&gt;=5,Assumptions!$M$78*DB34))))))*DB5</f>
        <v>15835.379745543632</v>
      </c>
      <c r="DC92" s="20">
        <f>IF(DC8&lt;Assumptions!$D$20,0,IF(DC2=1,Assumptions!$I$78*DC34,IF(DC2=2,Assumptions!$J$78*DC34,IF(DC2=3,Assumptions!$K$78*DC34,IF(DC2=4,Assumptions!$L$78*DC34,IF(DC2&gt;=5,Assumptions!$M$78*DC34))))))*DC5</f>
        <v>15835.379745543632</v>
      </c>
      <c r="DD92" s="20">
        <f>IF(DD8&lt;Assumptions!$D$20,0,IF(DD2=1,Assumptions!$I$78*DD34,IF(DD2=2,Assumptions!$J$78*DD34,IF(DD2=3,Assumptions!$K$78*DD34,IF(DD2=4,Assumptions!$L$78*DD34,IF(DD2&gt;=5,Assumptions!$M$78*DD34))))))*DD5</f>
        <v>15835.379745543632</v>
      </c>
      <c r="DE92" s="20">
        <f>IF(DE8&lt;Assumptions!$D$20,0,IF(DE2=1,Assumptions!$I$78*DE34,IF(DE2=2,Assumptions!$J$78*DE34,IF(DE2=3,Assumptions!$K$78*DE34,IF(DE2=4,Assumptions!$L$78*DE34,IF(DE2&gt;=5,Assumptions!$M$78*DE34))))))*DE5</f>
        <v>16310.441137909942</v>
      </c>
      <c r="DF92" s="20">
        <f>IF(DF8&lt;Assumptions!$D$20,0,IF(DF2=1,Assumptions!$I$78*DF34,IF(DF2=2,Assumptions!$J$78*DF34,IF(DF2=3,Assumptions!$K$78*DF34,IF(DF2=4,Assumptions!$L$78*DF34,IF(DF2&gt;=5,Assumptions!$M$78*DF34))))))*DF5</f>
        <v>16310.441137909942</v>
      </c>
      <c r="DG92" s="20">
        <f>IF(DG8&lt;Assumptions!$D$20,0,IF(DG2=1,Assumptions!$I$78*DG34,IF(DG2=2,Assumptions!$J$78*DG34,IF(DG2=3,Assumptions!$K$78*DG34,IF(DG2=4,Assumptions!$L$78*DG34,IF(DG2&gt;=5,Assumptions!$M$78*DG34))))))*DG5</f>
        <v>16310.441137909942</v>
      </c>
      <c r="DH92" s="20">
        <f>IF(DH8&lt;Assumptions!$D$20,0,IF(DH2=1,Assumptions!$I$78*DH34,IF(DH2=2,Assumptions!$J$78*DH34,IF(DH2=3,Assumptions!$K$78*DH34,IF(DH2=4,Assumptions!$L$78*DH34,IF(DH2&gt;=5,Assumptions!$M$78*DH34))))))*DH5</f>
        <v>16310.441137909942</v>
      </c>
      <c r="DI92" s="20">
        <f>IF(DI8&lt;Assumptions!$D$20,0,IF(DI2=1,Assumptions!$I$78*DI34,IF(DI2=2,Assumptions!$J$78*DI34,IF(DI2=3,Assumptions!$K$78*DI34,IF(DI2=4,Assumptions!$L$78*DI34,IF(DI2&gt;=5,Assumptions!$M$78*DI34))))))*DI5</f>
        <v>16310.441137909942</v>
      </c>
      <c r="DJ92" s="20">
        <f>IF(DJ8&lt;Assumptions!$D$20,0,IF(DJ2=1,Assumptions!$I$78*DJ34,IF(DJ2=2,Assumptions!$J$78*DJ34,IF(DJ2=3,Assumptions!$K$78*DJ34,IF(DJ2=4,Assumptions!$L$78*DJ34,IF(DJ2&gt;=5,Assumptions!$M$78*DJ34))))))*DJ5</f>
        <v>16310.441137909942</v>
      </c>
      <c r="DK92" s="20">
        <f>IF(DK8&lt;Assumptions!$D$20,0,IF(DK2=1,Assumptions!$I$78*DK34,IF(DK2=2,Assumptions!$J$78*DK34,IF(DK2=3,Assumptions!$K$78*DK34,IF(DK2=4,Assumptions!$L$78*DK34,IF(DK2&gt;=5,Assumptions!$M$78*DK34))))))*DK5</f>
        <v>16310.441137909942</v>
      </c>
      <c r="DL92" s="20">
        <f>IF(DL8&lt;Assumptions!$D$20,0,IF(DL2=1,Assumptions!$I$78*DL34,IF(DL2=2,Assumptions!$J$78*DL34,IF(DL2=3,Assumptions!$K$78*DL34,IF(DL2=4,Assumptions!$L$78*DL34,IF(DL2&gt;=5,Assumptions!$M$78*DL34))))))*DL5</f>
        <v>16310.441137909942</v>
      </c>
      <c r="DM92" s="20">
        <f>IF(DM8&lt;Assumptions!$D$20,0,IF(DM2=1,Assumptions!$I$78*DM34,IF(DM2=2,Assumptions!$J$78*DM34,IF(DM2=3,Assumptions!$K$78*DM34,IF(DM2=4,Assumptions!$L$78*DM34,IF(DM2&gt;=5,Assumptions!$M$78*DM34))))))*DM5</f>
        <v>16310.441137909942</v>
      </c>
      <c r="DN92" s="20">
        <f>IF(DN8&lt;Assumptions!$D$20,0,IF(DN2=1,Assumptions!$I$78*DN34,IF(DN2=2,Assumptions!$J$78*DN34,IF(DN2=3,Assumptions!$K$78*DN34,IF(DN2=4,Assumptions!$L$78*DN34,IF(DN2&gt;=5,Assumptions!$M$78*DN34))))))*DN5</f>
        <v>16310.441137909942</v>
      </c>
      <c r="DO92" s="20">
        <f>IF(DO8&lt;Assumptions!$D$20,0,IF(DO2=1,Assumptions!$I$78*DO34,IF(DO2=2,Assumptions!$J$78*DO34,IF(DO2=3,Assumptions!$K$78*DO34,IF(DO2=4,Assumptions!$L$78*DO34,IF(DO2&gt;=5,Assumptions!$M$78*DO34))))))*DO5</f>
        <v>16310.441137909942</v>
      </c>
      <c r="DP92" s="20">
        <f>IF(DP8&lt;Assumptions!$D$20,0,IF(DP2=1,Assumptions!$I$78*DP34,IF(DP2=2,Assumptions!$J$78*DP34,IF(DP2=3,Assumptions!$K$78*DP34,IF(DP2=4,Assumptions!$L$78*DP34,IF(DP2&gt;=5,Assumptions!$M$78*DP34))))))*DP5</f>
        <v>16310.441137909942</v>
      </c>
      <c r="DQ92" s="20">
        <f>IF(DQ8&lt;Assumptions!$D$20,0,IF(DQ2=1,Assumptions!$I$78*DQ34,IF(DQ2=2,Assumptions!$J$78*DQ34,IF(DQ2=3,Assumptions!$K$78*DQ34,IF(DQ2=4,Assumptions!$L$78*DQ34,IF(DQ2&gt;=5,Assumptions!$M$78*DQ34))))))*DQ5</f>
        <v>16799.754372047242</v>
      </c>
      <c r="DR92" s="20">
        <f>IF(DR8&lt;Assumptions!$D$20,0,IF(DR2=1,Assumptions!$I$78*DR34,IF(DR2=2,Assumptions!$J$78*DR34,IF(DR2=3,Assumptions!$K$78*DR34,IF(DR2=4,Assumptions!$L$78*DR34,IF(DR2&gt;=5,Assumptions!$M$78*DR34))))))*DR5</f>
        <v>16799.754372047242</v>
      </c>
      <c r="DS92" s="20">
        <f>IF(DS8&lt;Assumptions!$D$20,0,IF(DS2=1,Assumptions!$I$78*DS34,IF(DS2=2,Assumptions!$J$78*DS34,IF(DS2=3,Assumptions!$K$78*DS34,IF(DS2=4,Assumptions!$L$78*DS34,IF(DS2&gt;=5,Assumptions!$M$78*DS34))))))*DS5</f>
        <v>16799.754372047242</v>
      </c>
      <c r="DT92" s="20">
        <f>IF(DT8&lt;Assumptions!$D$20,0,IF(DT2=1,Assumptions!$I$78*DT34,IF(DT2=2,Assumptions!$J$78*DT34,IF(DT2=3,Assumptions!$K$78*DT34,IF(DT2=4,Assumptions!$L$78*DT34,IF(DT2&gt;=5,Assumptions!$M$78*DT34))))))*DT5</f>
        <v>16799.754372047242</v>
      </c>
      <c r="DU92" s="20">
        <f>IF(DU8&lt;Assumptions!$D$20,0,IF(DU2=1,Assumptions!$I$78*DU34,IF(DU2=2,Assumptions!$J$78*DU34,IF(DU2=3,Assumptions!$K$78*DU34,IF(DU2=4,Assumptions!$L$78*DU34,IF(DU2&gt;=5,Assumptions!$M$78*DU34))))))*DU5</f>
        <v>16799.754372047242</v>
      </c>
      <c r="DV92" s="20">
        <f>IF(DV8&lt;Assumptions!$D$20,0,IF(DV2=1,Assumptions!$I$78*DV34,IF(DV2=2,Assumptions!$J$78*DV34,IF(DV2=3,Assumptions!$K$78*DV34,IF(DV2=4,Assumptions!$L$78*DV34,IF(DV2&gt;=5,Assumptions!$M$78*DV34))))))*DV5</f>
        <v>16799.754372047242</v>
      </c>
    </row>
    <row r="93" spans="5:126">
      <c r="E93" s="4" t="s">
        <v>87</v>
      </c>
      <c r="F93" s="20">
        <f>F57*Assumptions!$D$63*F5</f>
        <v>0</v>
      </c>
      <c r="G93" s="20">
        <f>G57*Assumptions!$D$63*G5</f>
        <v>0</v>
      </c>
      <c r="H93" s="20">
        <f>H57*Assumptions!$D$63*H5</f>
        <v>0</v>
      </c>
      <c r="I93" s="20">
        <f>I57*Assumptions!$D$63*I5</f>
        <v>0</v>
      </c>
      <c r="J93" s="20">
        <f>J57*Assumptions!$D$63*J5</f>
        <v>0</v>
      </c>
      <c r="K93" s="20">
        <f>K57*Assumptions!$D$63*K5</f>
        <v>0</v>
      </c>
      <c r="L93" s="20">
        <f>L57*Assumptions!$D$63*L5</f>
        <v>0</v>
      </c>
      <c r="M93" s="20">
        <f>M57*Assumptions!$D$63*M5</f>
        <v>0</v>
      </c>
      <c r="N93" s="20">
        <f>N57*Assumptions!$D$63*N5</f>
        <v>0</v>
      </c>
      <c r="O93" s="20">
        <f>O57*Assumptions!$D$63*O5</f>
        <v>0</v>
      </c>
      <c r="P93" s="20">
        <f>P57*Assumptions!$D$63*P5</f>
        <v>0</v>
      </c>
      <c r="Q93" s="20">
        <f>Q57*Assumptions!$D$63*Q5</f>
        <v>0</v>
      </c>
      <c r="R93" s="20">
        <f>R57*Assumptions!$D$63*R5</f>
        <v>0</v>
      </c>
      <c r="S93" s="20">
        <f>S57*Assumptions!$D$63*S5</f>
        <v>0</v>
      </c>
      <c r="T93" s="20">
        <f>T57*Assumptions!$D$63*T5</f>
        <v>0</v>
      </c>
      <c r="U93" s="20">
        <f>U57*Assumptions!$D$63*U5</f>
        <v>0</v>
      </c>
      <c r="V93" s="20">
        <f>V57*Assumptions!$D$63*V5</f>
        <v>0</v>
      </c>
      <c r="W93" s="20">
        <f>W57*Assumptions!$D$63*W5</f>
        <v>0</v>
      </c>
      <c r="X93" s="20">
        <f>X57*Assumptions!$D$63*X5</f>
        <v>0</v>
      </c>
      <c r="Y93" s="20">
        <f>Y57*Assumptions!$D$63*Y5</f>
        <v>0</v>
      </c>
      <c r="Z93" s="20">
        <f>Z57*Assumptions!$D$63*Z5</f>
        <v>0</v>
      </c>
      <c r="AA93" s="20">
        <f>AA57*Assumptions!$D$63*AA5</f>
        <v>0</v>
      </c>
      <c r="AB93" s="20">
        <f>AB57*Assumptions!$D$63*AB5</f>
        <v>0</v>
      </c>
      <c r="AC93" s="20">
        <f>AC57*Assumptions!$D$63*AC5</f>
        <v>0</v>
      </c>
      <c r="AD93" s="20">
        <f>AD57*Assumptions!$D$63*AD5</f>
        <v>2682.2732578199998</v>
      </c>
      <c r="AE93" s="20">
        <f>AE57*Assumptions!$D$63*AE5</f>
        <v>7965.8810014696419</v>
      </c>
      <c r="AF93" s="20">
        <f>AF57*Assumptions!$D$63*AF5</f>
        <v>11727.841792426621</v>
      </c>
      <c r="AG93" s="20">
        <f>AG57*Assumptions!$D$63*AG5</f>
        <v>14014.098448855937</v>
      </c>
      <c r="AH93" s="20">
        <f>AH57*Assumptions!$D$63*AH5</f>
        <v>16231.464171599573</v>
      </c>
      <c r="AI93" s="20">
        <f>AI57*Assumptions!$D$63*AI5</f>
        <v>18382.104734571483</v>
      </c>
      <c r="AJ93" s="20">
        <f>AJ57*Assumptions!$D$63*AJ5</f>
        <v>20468.114802735523</v>
      </c>
      <c r="AK93" s="20">
        <f>AK57*Assumptions!$D$63*AK5</f>
        <v>23166.26597718745</v>
      </c>
      <c r="AL93" s="20">
        <f>AL57*Assumptions!$D$63*AL5</f>
        <v>25187.90952043626</v>
      </c>
      <c r="AM93" s="20">
        <f>AM57*Assumptions!$D$63*AM5</f>
        <v>27149.041344349669</v>
      </c>
      <c r="AN93" s="20">
        <f>AN57*Assumptions!$D$63*AN5</f>
        <v>29051.55018124932</v>
      </c>
      <c r="AO93" s="20">
        <f>AO57*Assumptions!$D$63*AO5</f>
        <v>30897.263197796703</v>
      </c>
      <c r="AP93" s="20">
        <f>AP57*Assumptions!$D$63*AP5</f>
        <v>32687.948088048113</v>
      </c>
      <c r="AQ93" s="20">
        <f>AQ57*Assumptions!$D$63*AQ5</f>
        <v>34425.315092566598</v>
      </c>
      <c r="AR93" s="20">
        <f>AR57*Assumptions!$D$63*AR5</f>
        <v>36111.01894629134</v>
      </c>
      <c r="AS93" s="20">
        <f>AS57*Assumptions!$D$63*AS5</f>
        <v>37746.660757763791</v>
      </c>
      <c r="AT93" s="20">
        <f>AT57*Assumptions!$D$63*AT5</f>
        <v>39333.789822211831</v>
      </c>
      <c r="AU93" s="20">
        <f>AU57*Assumptions!$D$63*AU5</f>
        <v>40873.90537090024</v>
      </c>
      <c r="AV93" s="20">
        <f>AV57*Assumptions!$D$63*AV5</f>
        <v>42368.458259064828</v>
      </c>
      <c r="AW93" s="20">
        <f>AW57*Assumptions!$D$63*AW5</f>
        <v>45133.418172501333</v>
      </c>
      <c r="AX93" s="20">
        <f>AX57*Assumptions!$D$63*AX5</f>
        <v>46583.240729379926</v>
      </c>
      <c r="AY93" s="20">
        <f>AY57*Assumptions!$D$63*AY5</f>
        <v>47990.334409239615</v>
      </c>
      <c r="AZ93" s="20">
        <f>AZ57*Assumptions!$D$63*AZ5</f>
        <v>49315.952781008564</v>
      </c>
      <c r="BA93" s="20">
        <f>BA57*Assumptions!$D$63*BA5</f>
        <v>50205.272536039512</v>
      </c>
      <c r="BB93" s="20">
        <f>BB57*Assumptions!$D$63*BB5</f>
        <v>50709.483796697583</v>
      </c>
      <c r="BC93" s="20">
        <f>BC57*Assumptions!$D$63*BC5</f>
        <v>51195.524717223168</v>
      </c>
      <c r="BD93" s="20">
        <f>BD57*Assumptions!$D$63*BD5</f>
        <v>51643.266297061979</v>
      </c>
      <c r="BE93" s="20">
        <f>BE57*Assumptions!$D$63*BE5</f>
        <v>52003.67655859053</v>
      </c>
      <c r="BF93" s="20">
        <f>BF57*Assumptions!$D$63*BF5</f>
        <v>52301.097376537866</v>
      </c>
      <c r="BG93" s="20">
        <f>BG57*Assumptions!$D$63*BG5</f>
        <v>52588.604167220292</v>
      </c>
      <c r="BH93" s="20">
        <f>BH57*Assumptions!$D$63*BH5</f>
        <v>52829.260934925216</v>
      </c>
      <c r="BI93" s="20">
        <f>BI57*Assumptions!$D$63*BI5</f>
        <v>54516.458829680523</v>
      </c>
      <c r="BJ93" s="20">
        <f>BJ57*Assumptions!$D$63*BJ5</f>
        <v>54516.458829680523</v>
      </c>
      <c r="BK93" s="20">
        <f>BK57*Assumptions!$D$63*BK5</f>
        <v>54516.458829680523</v>
      </c>
      <c r="BL93" s="20">
        <f>BL57*Assumptions!$D$63*BL5</f>
        <v>54516.458829680523</v>
      </c>
      <c r="BM93" s="20">
        <f>BM57*Assumptions!$D$63*BM5</f>
        <v>54516.458829680523</v>
      </c>
      <c r="BN93" s="20">
        <f>BN57*Assumptions!$D$63*BN5</f>
        <v>54516.458829680523</v>
      </c>
      <c r="BO93" s="20">
        <f>BO57*Assumptions!$D$63*BO5</f>
        <v>54516.458829680523</v>
      </c>
      <c r="BP93" s="20">
        <f>BP57*Assumptions!$D$63*BP5</f>
        <v>54516.458829680523</v>
      </c>
      <c r="BQ93" s="20">
        <f>BQ57*Assumptions!$D$63*BQ5</f>
        <v>54516.458829680523</v>
      </c>
      <c r="BR93" s="20">
        <f>BR57*Assumptions!$D$63*BR5</f>
        <v>54516.458829680523</v>
      </c>
      <c r="BS93" s="20">
        <f>BS57*Assumptions!$D$63*BS5</f>
        <v>54516.458829680523</v>
      </c>
      <c r="BT93" s="20">
        <f>BT57*Assumptions!$D$63*BT5</f>
        <v>54516.458829680523</v>
      </c>
      <c r="BU93" s="20">
        <f>BU57*Assumptions!$D$63*BU5</f>
        <v>56151.952594570947</v>
      </c>
      <c r="BV93" s="20">
        <f>BV57*Assumptions!$D$63*BV5</f>
        <v>56151.952594570947</v>
      </c>
      <c r="BW93" s="20">
        <f>BW57*Assumptions!$D$63*BW5</f>
        <v>56151.952594570947</v>
      </c>
      <c r="BX93" s="20">
        <f>BX57*Assumptions!$D$63*BX5</f>
        <v>56151.952594570947</v>
      </c>
      <c r="BY93" s="20">
        <f>BY57*Assumptions!$D$63*BY5</f>
        <v>56151.952594570947</v>
      </c>
      <c r="BZ93" s="20">
        <f>BZ57*Assumptions!$D$63*BZ5</f>
        <v>56151.952594570947</v>
      </c>
      <c r="CA93" s="20">
        <f>CA57*Assumptions!$D$63*CA5</f>
        <v>56151.952594570947</v>
      </c>
      <c r="CB93" s="20">
        <f>CB57*Assumptions!$D$63*CB5</f>
        <v>56151.952594570947</v>
      </c>
      <c r="CC93" s="20">
        <f>CC57*Assumptions!$D$63*CC5</f>
        <v>56151.952594570947</v>
      </c>
      <c r="CD93" s="20">
        <f>CD57*Assumptions!$D$63*CD5</f>
        <v>56151.952594570947</v>
      </c>
      <c r="CE93" s="20">
        <f>CE57*Assumptions!$D$63*CE5</f>
        <v>56151.952594570947</v>
      </c>
      <c r="CF93" s="20">
        <f>CF57*Assumptions!$D$63*CF5</f>
        <v>56151.952594570947</v>
      </c>
      <c r="CG93" s="20">
        <f>CG57*Assumptions!$D$63*CG5</f>
        <v>57836.511172408078</v>
      </c>
      <c r="CH93" s="20">
        <f>CH57*Assumptions!$D$63*CH5</f>
        <v>57836.511172408078</v>
      </c>
      <c r="CI93" s="20">
        <f>CI57*Assumptions!$D$63*CI5</f>
        <v>57836.511172408078</v>
      </c>
      <c r="CJ93" s="20">
        <f>CJ57*Assumptions!$D$63*CJ5</f>
        <v>57836.511172408078</v>
      </c>
      <c r="CK93" s="20">
        <f>CK57*Assumptions!$D$63*CK5</f>
        <v>57836.511172408078</v>
      </c>
      <c r="CL93" s="20">
        <f>CL57*Assumptions!$D$63*CL5</f>
        <v>57836.511172408078</v>
      </c>
      <c r="CM93" s="20">
        <f>CM57*Assumptions!$D$63*CM5</f>
        <v>57836.511172408078</v>
      </c>
      <c r="CN93" s="20">
        <f>CN57*Assumptions!$D$63*CN5</f>
        <v>57836.511172408078</v>
      </c>
      <c r="CO93" s="20">
        <f>CO57*Assumptions!$D$63*CO5</f>
        <v>57836.511172408078</v>
      </c>
      <c r="CP93" s="20">
        <f>CP57*Assumptions!$D$63*CP5</f>
        <v>57836.511172408078</v>
      </c>
      <c r="CQ93" s="20">
        <f>CQ57*Assumptions!$D$63*CQ5</f>
        <v>57836.511172408078</v>
      </c>
      <c r="CR93" s="20">
        <f>CR57*Assumptions!$D$63*CR5</f>
        <v>57836.511172408078</v>
      </c>
      <c r="CS93" s="20">
        <f>CS57*Assumptions!$D$63*CS5</f>
        <v>59571.60650758032</v>
      </c>
      <c r="CT93" s="20">
        <f>CT57*Assumptions!$D$63*CT5</f>
        <v>59571.60650758032</v>
      </c>
      <c r="CU93" s="20">
        <f>CU57*Assumptions!$D$63*CU5</f>
        <v>59571.60650758032</v>
      </c>
      <c r="CV93" s="20">
        <f>CV57*Assumptions!$D$63*CV5</f>
        <v>59571.60650758032</v>
      </c>
      <c r="CW93" s="20">
        <f>CW57*Assumptions!$D$63*CW5</f>
        <v>59571.60650758032</v>
      </c>
      <c r="CX93" s="20">
        <f>CX57*Assumptions!$D$63*CX5</f>
        <v>59571.60650758032</v>
      </c>
      <c r="CY93" s="20">
        <f>CY57*Assumptions!$D$63*CY5</f>
        <v>59571.60650758032</v>
      </c>
      <c r="CZ93" s="20">
        <f>CZ57*Assumptions!$D$63*CZ5</f>
        <v>59571.60650758032</v>
      </c>
      <c r="DA93" s="20">
        <f>DA57*Assumptions!$D$63*DA5</f>
        <v>59571.60650758032</v>
      </c>
      <c r="DB93" s="20">
        <f>DB57*Assumptions!$D$63*DB5</f>
        <v>59571.60650758032</v>
      </c>
      <c r="DC93" s="20">
        <f>DC57*Assumptions!$D$63*DC5</f>
        <v>59571.60650758032</v>
      </c>
      <c r="DD93" s="20">
        <f>DD57*Assumptions!$D$63*DD5</f>
        <v>59571.60650758032</v>
      </c>
      <c r="DE93" s="20">
        <f>DE57*Assumptions!$D$63*DE5</f>
        <v>61358.754702807732</v>
      </c>
      <c r="DF93" s="20">
        <f>DF57*Assumptions!$D$63*DF5</f>
        <v>61358.754702807732</v>
      </c>
      <c r="DG93" s="20">
        <f>DG57*Assumptions!$D$63*DG5</f>
        <v>61358.754702807732</v>
      </c>
      <c r="DH93" s="20">
        <f>DH57*Assumptions!$D$63*DH5</f>
        <v>61358.754702807732</v>
      </c>
      <c r="DI93" s="20">
        <f>DI57*Assumptions!$D$63*DI5</f>
        <v>61358.754702807732</v>
      </c>
      <c r="DJ93" s="20">
        <f>DJ57*Assumptions!$D$63*DJ5</f>
        <v>61358.754702807732</v>
      </c>
      <c r="DK93" s="20">
        <f>DK57*Assumptions!$D$63*DK5</f>
        <v>61358.754702807732</v>
      </c>
      <c r="DL93" s="20">
        <f>DL57*Assumptions!$D$63*DL5</f>
        <v>61358.754702807732</v>
      </c>
      <c r="DM93" s="20">
        <f>DM57*Assumptions!$D$63*DM5</f>
        <v>61358.754702807732</v>
      </c>
      <c r="DN93" s="20">
        <f>DN57*Assumptions!$D$63*DN5</f>
        <v>61358.754702807732</v>
      </c>
      <c r="DO93" s="20">
        <f>DO57*Assumptions!$D$63*DO5</f>
        <v>61358.754702807732</v>
      </c>
      <c r="DP93" s="20">
        <f>DP57*Assumptions!$D$63*DP5</f>
        <v>61358.754702807732</v>
      </c>
      <c r="DQ93" s="20">
        <f>DQ57*Assumptions!$D$63*DQ5</f>
        <v>63199.517343891959</v>
      </c>
      <c r="DR93" s="20">
        <f>DR57*Assumptions!$D$63*DR5</f>
        <v>63199.517343891959</v>
      </c>
      <c r="DS93" s="20">
        <f>DS57*Assumptions!$D$63*DS5</f>
        <v>63199.517343891959</v>
      </c>
      <c r="DT93" s="20">
        <f>DT57*Assumptions!$D$63*DT5</f>
        <v>63199.517343891959</v>
      </c>
      <c r="DU93" s="20">
        <f>DU57*Assumptions!$D$63*DU5</f>
        <v>63199.517343891959</v>
      </c>
      <c r="DV93" s="20">
        <f>DV57*Assumptions!$D$63*DV5</f>
        <v>63199.517343891959</v>
      </c>
    </row>
    <row r="94" spans="5:126">
      <c r="E94" s="4" t="s">
        <v>22</v>
      </c>
      <c r="F94" s="20">
        <f>IF(F50&lt;Assumptions!$H$60,F47*Assumptions!$D$66*F5,F47*Assumptions!$E$66*F5)</f>
        <v>0</v>
      </c>
      <c r="G94" s="20">
        <f>IF(G50&lt;Assumptions!$H$60,G47*Assumptions!$D$66*G5,G47*Assumptions!$E$66*G5)</f>
        <v>0</v>
      </c>
      <c r="H94" s="20">
        <f>IF(H50&lt;Assumptions!$H$60,H47*Assumptions!$D$66*H5,H47*Assumptions!$E$66*H5)</f>
        <v>0</v>
      </c>
      <c r="I94" s="20">
        <f>IF(I50&lt;Assumptions!$H$60,I47*Assumptions!$D$66*I5,I47*Assumptions!$E$66*I5)</f>
        <v>0</v>
      </c>
      <c r="J94" s="20">
        <f>IF(J50&lt;Assumptions!$H$60,J47*Assumptions!$D$66*J5,J47*Assumptions!$E$66*J5)</f>
        <v>0</v>
      </c>
      <c r="K94" s="20">
        <f>IF(K50&lt;Assumptions!$H$60,K47*Assumptions!$D$66*K5,K47*Assumptions!$E$66*K5)</f>
        <v>0</v>
      </c>
      <c r="L94" s="20">
        <f>IF(L50&lt;Assumptions!$H$60,L47*Assumptions!$D$66*L5,L47*Assumptions!$E$66*L5)</f>
        <v>0</v>
      </c>
      <c r="M94" s="20">
        <f>IF(M50&lt;Assumptions!$H$60,M47*Assumptions!$D$66*M5,M47*Assumptions!$E$66*M5)</f>
        <v>0</v>
      </c>
      <c r="N94" s="20">
        <f>IF(N50&lt;Assumptions!$H$60,N47*Assumptions!$D$66*N5,N47*Assumptions!$E$66*N5)</f>
        <v>0</v>
      </c>
      <c r="O94" s="20">
        <f>IF(O50&lt;Assumptions!$H$60,O47*Assumptions!$D$66*O5,O47*Assumptions!$E$66*O5)</f>
        <v>0</v>
      </c>
      <c r="P94" s="20">
        <f>IF(P50&lt;Assumptions!$H$60,P47*Assumptions!$D$66*P5,P47*Assumptions!$E$66*P5)</f>
        <v>0</v>
      </c>
      <c r="Q94" s="20">
        <f>IF(Q50&lt;Assumptions!$H$60,Q47*Assumptions!$D$66*Q5,Q47*Assumptions!$E$66*Q5)</f>
        <v>0</v>
      </c>
      <c r="R94" s="20">
        <f>IF(R50&lt;Assumptions!$H$60,R47*Assumptions!$D$66*R5,R47*Assumptions!$E$66*R5)</f>
        <v>0</v>
      </c>
      <c r="S94" s="20">
        <f>IF(S50&lt;Assumptions!$H$60,S47*Assumptions!$D$66*S5,S47*Assumptions!$E$66*S5)</f>
        <v>0</v>
      </c>
      <c r="T94" s="20">
        <f>IF(T50&lt;Assumptions!$H$60,T47*Assumptions!$D$66*T5,T47*Assumptions!$E$66*T5)</f>
        <v>0</v>
      </c>
      <c r="U94" s="20">
        <f>IF(U50&lt;Assumptions!$H$60,U47*Assumptions!$D$66*U5,U47*Assumptions!$E$66*U5)</f>
        <v>0</v>
      </c>
      <c r="V94" s="20">
        <f>IF(V50&lt;Assumptions!$H$60,V47*Assumptions!$D$66*V5,V47*Assumptions!$E$66*V5)</f>
        <v>0</v>
      </c>
      <c r="W94" s="20">
        <f>IF(W50&lt;Assumptions!$H$60,W47*Assumptions!$D$66*W5,W47*Assumptions!$E$66*W5)</f>
        <v>0</v>
      </c>
      <c r="X94" s="20">
        <f>IF(X50&lt;Assumptions!$H$60,X47*Assumptions!$D$66*X5,X47*Assumptions!$E$66*X5)</f>
        <v>0</v>
      </c>
      <c r="Y94" s="20">
        <f>IF(Y50&lt;Assumptions!$H$60,Y47*Assumptions!$D$66*Y5,Y47*Assumptions!$E$66*Y5)</f>
        <v>0</v>
      </c>
      <c r="Z94" s="20">
        <f>IF(Z50&lt;Assumptions!$H$60,Z47*Assumptions!$D$66*Z5,Z47*Assumptions!$E$66*Z5)</f>
        <v>0</v>
      </c>
      <c r="AA94" s="20">
        <f>IF(AA50&lt;Assumptions!$H$60,AA47*Assumptions!$D$66*AA5,AA47*Assumptions!$E$66*AA5)</f>
        <v>0</v>
      </c>
      <c r="AB94" s="20">
        <f>IF(AB50&lt;Assumptions!$H$60,AB47*Assumptions!$D$66*AB5,AB47*Assumptions!$E$66*AB5)</f>
        <v>0</v>
      </c>
      <c r="AC94" s="20">
        <f>IF(AC50&lt;Assumptions!$H$60,AC47*Assumptions!$D$66*AC5,AC47*Assumptions!$E$66*AC5)</f>
        <v>0</v>
      </c>
      <c r="AD94" s="20">
        <f>IF(AD50&lt;Assumptions!$H$60,AD47*Assumptions!$D$66*AD5,AD47*Assumptions!$E$66*AD5)</f>
        <v>103809.065</v>
      </c>
      <c r="AE94" s="20">
        <f>IF(AE50&lt;Assumptions!$H$60,AE47*Assumptions!$D$66*AE5,AE47*Assumptions!$E$66*AE5)</f>
        <v>103809.065</v>
      </c>
      <c r="AF94" s="20">
        <f>IF(AF50&lt;Assumptions!$H$60,AF47*Assumptions!$D$66*AF5,AF47*Assumptions!$E$66*AF5)</f>
        <v>51084.987249999998</v>
      </c>
      <c r="AG94" s="20">
        <f>IF(AG50&lt;Assumptions!$H$60,AG47*Assumptions!$D$66*AG5,AG47*Assumptions!$E$66*AG5)</f>
        <v>51084.987249999998</v>
      </c>
      <c r="AH94" s="20">
        <f>IF(AH50&lt;Assumptions!$H$60,AH47*Assumptions!$D$66*AH5,AH47*Assumptions!$E$66*AH5)</f>
        <v>51084.987249999998</v>
      </c>
      <c r="AI94" s="20">
        <f>IF(AI50&lt;Assumptions!$H$60,AI47*Assumptions!$D$66*AI5,AI47*Assumptions!$E$66*AI5)</f>
        <v>51084.987249999998</v>
      </c>
      <c r="AJ94" s="20">
        <f>IF(AJ50&lt;Assumptions!$H$60,AJ47*Assumptions!$D$66*AJ5,AJ47*Assumptions!$E$66*AJ5)</f>
        <v>51084.987249999998</v>
      </c>
      <c r="AK94" s="20">
        <f>IF(AK50&lt;Assumptions!$H$60,AK47*Assumptions!$D$66*AK5,AK47*Assumptions!$E$66*AK5)</f>
        <v>52617.536867500006</v>
      </c>
      <c r="AL94" s="20">
        <f>IF(AL50&lt;Assumptions!$H$60,AL47*Assumptions!$D$66*AL5,AL47*Assumptions!$E$66*AL5)</f>
        <v>52617.536867500006</v>
      </c>
      <c r="AM94" s="20">
        <f>IF(AM50&lt;Assumptions!$H$60,AM47*Assumptions!$D$66*AM5,AM47*Assumptions!$E$66*AM5)</f>
        <v>52617.536867500006</v>
      </c>
      <c r="AN94" s="20">
        <f>IF(AN50&lt;Assumptions!$H$60,AN47*Assumptions!$D$66*AN5,AN47*Assumptions!$E$66*AN5)</f>
        <v>52617.536867500006</v>
      </c>
      <c r="AO94" s="20">
        <f>IF(AO50&lt;Assumptions!$H$60,AO47*Assumptions!$D$66*AO5,AO47*Assumptions!$E$66*AO5)</f>
        <v>52617.536867500006</v>
      </c>
      <c r="AP94" s="20">
        <f>IF(AP50&lt;Assumptions!$H$60,AP47*Assumptions!$D$66*AP5,AP47*Assumptions!$E$66*AP5)</f>
        <v>52617.536867500006</v>
      </c>
      <c r="AQ94" s="20">
        <f>IF(AQ50&lt;Assumptions!$H$60,AQ47*Assumptions!$D$66*AQ5,AQ47*Assumptions!$E$66*AQ5)</f>
        <v>52617.536867500006</v>
      </c>
      <c r="AR94" s="20">
        <f>IF(AR50&lt;Assumptions!$H$60,AR47*Assumptions!$D$66*AR5,AR47*Assumptions!$E$66*AR5)</f>
        <v>52617.536867500006</v>
      </c>
      <c r="AS94" s="20">
        <f>IF(AS50&lt;Assumptions!$H$60,AS47*Assumptions!$D$66*AS5,AS47*Assumptions!$E$66*AS5)</f>
        <v>52617.536867500006</v>
      </c>
      <c r="AT94" s="20">
        <f>IF(AT50&lt;Assumptions!$H$60,AT47*Assumptions!$D$66*AT5,AT47*Assumptions!$E$66*AT5)</f>
        <v>52617.536867500006</v>
      </c>
      <c r="AU94" s="20">
        <f>IF(AU50&lt;Assumptions!$H$60,AU47*Assumptions!$D$66*AU5,AU47*Assumptions!$E$66*AU5)</f>
        <v>52617.536867500006</v>
      </c>
      <c r="AV94" s="20">
        <f>IF(AV50&lt;Assumptions!$H$60,AV47*Assumptions!$D$66*AV5,AV47*Assumptions!$E$66*AV5)</f>
        <v>52617.536867500006</v>
      </c>
      <c r="AW94" s="20">
        <f>IF(AW50&lt;Assumptions!$H$60,AW47*Assumptions!$D$66*AW5,AW47*Assumptions!$E$66*AW5)</f>
        <v>54196.062973525004</v>
      </c>
      <c r="AX94" s="20">
        <f>IF(AX50&lt;Assumptions!$H$60,AX47*Assumptions!$D$66*AX5,AX47*Assumptions!$E$66*AX5)</f>
        <v>54196.062973525004</v>
      </c>
      <c r="AY94" s="20">
        <f>IF(AY50&lt;Assumptions!$H$60,AY47*Assumptions!$D$66*AY5,AY47*Assumptions!$E$66*AY5)</f>
        <v>54196.062973525004</v>
      </c>
      <c r="AZ94" s="20">
        <f>IF(AZ50&lt;Assumptions!$H$60,AZ47*Assumptions!$D$66*AZ5,AZ47*Assumptions!$E$66*AZ5)</f>
        <v>52645.753895072987</v>
      </c>
      <c r="BA94" s="20">
        <f>IF(BA50&lt;Assumptions!$H$60,BA47*Assumptions!$D$66*BA5,BA47*Assumptions!$E$66*BA5)</f>
        <v>38825.537840899917</v>
      </c>
      <c r="BB94" s="20">
        <f>IF(BB50&lt;Assumptions!$H$60,BB47*Assumptions!$D$66*BB5,BB47*Assumptions!$E$66*BB5)</f>
        <v>38825.537840899917</v>
      </c>
      <c r="BC94" s="20">
        <f>IF(BC50&lt;Assumptions!$H$60,BC47*Assumptions!$D$66*BC5,BC47*Assumptions!$E$66*BC5)</f>
        <v>38825.537840899917</v>
      </c>
      <c r="BD94" s="20">
        <f>IF(BD50&lt;Assumptions!$H$60,BD47*Assumptions!$D$66*BD5,BD47*Assumptions!$E$66*BD5)</f>
        <v>38020.868008242731</v>
      </c>
      <c r="BE94" s="20">
        <f>IF(BE50&lt;Assumptions!$H$60,BE47*Assumptions!$D$66*BE5,BE47*Assumptions!$E$66*BE5)</f>
        <v>36065.01645147305</v>
      </c>
      <c r="BF94" s="20">
        <f>IF(BF50&lt;Assumptions!$H$60,BF47*Assumptions!$D$66*BF5,BF47*Assumptions!$E$66*BF5)</f>
        <v>36065.01645147305</v>
      </c>
      <c r="BG94" s="20">
        <f>IF(BG50&lt;Assumptions!$H$60,BG47*Assumptions!$D$66*BG5,BG47*Assumptions!$E$66*BG5)</f>
        <v>36065.01645147305</v>
      </c>
      <c r="BH94" s="20">
        <f>IF(BH50&lt;Assumptions!$H$60,BH47*Assumptions!$D$66*BH5,BH47*Assumptions!$E$66*BH5)</f>
        <v>34622.733604819128</v>
      </c>
      <c r="BI94" s="20">
        <f>IF(BI50&lt;Assumptions!$H$60,BI47*Assumptions!$D$66*BI5,BI47*Assumptions!$E$66*BI5)</f>
        <v>47750.151338194788</v>
      </c>
      <c r="BJ94" s="20">
        <f>IF(BJ50&lt;Assumptions!$H$60,BJ47*Assumptions!$D$66*BJ5,BJ47*Assumptions!$E$66*BJ5)</f>
        <v>47750.151338194788</v>
      </c>
      <c r="BK94" s="20">
        <f>IF(BK50&lt;Assumptions!$H$60,BK47*Assumptions!$D$66*BK5,BK47*Assumptions!$E$66*BK5)</f>
        <v>47750.151338194788</v>
      </c>
      <c r="BL94" s="20">
        <f>IF(BL50&lt;Assumptions!$H$60,BL47*Assumptions!$D$66*BL5,BL47*Assumptions!$E$66*BL5)</f>
        <v>47750.151338194788</v>
      </c>
      <c r="BM94" s="20">
        <f>IF(BM50&lt;Assumptions!$H$60,BM47*Assumptions!$D$66*BM5,BM47*Assumptions!$E$66*BM5)</f>
        <v>47750.151338194788</v>
      </c>
      <c r="BN94" s="20">
        <f>IF(BN50&lt;Assumptions!$H$60,BN47*Assumptions!$D$66*BN5,BN47*Assumptions!$E$66*BN5)</f>
        <v>47750.151338194788</v>
      </c>
      <c r="BO94" s="20">
        <f>IF(BO50&lt;Assumptions!$H$60,BO47*Assumptions!$D$66*BO5,BO47*Assumptions!$E$66*BO5)</f>
        <v>47750.151338194788</v>
      </c>
      <c r="BP94" s="20">
        <f>IF(BP50&lt;Assumptions!$H$60,BP47*Assumptions!$D$66*BP5,BP47*Assumptions!$E$66*BP5)</f>
        <v>47750.151338194788</v>
      </c>
      <c r="BQ94" s="20">
        <f>IF(BQ50&lt;Assumptions!$H$60,BQ47*Assumptions!$D$66*BQ5,BQ47*Assumptions!$E$66*BQ5)</f>
        <v>47750.151338194788</v>
      </c>
      <c r="BR94" s="20">
        <f>IF(BR50&lt;Assumptions!$H$60,BR47*Assumptions!$D$66*BR5,BR47*Assumptions!$E$66*BR5)</f>
        <v>47750.151338194788</v>
      </c>
      <c r="BS94" s="20">
        <f>IF(BS50&lt;Assumptions!$H$60,BS47*Assumptions!$D$66*BS5,BS47*Assumptions!$E$66*BS5)</f>
        <v>47750.151338194788</v>
      </c>
      <c r="BT94" s="20">
        <f>IF(BT50&lt;Assumptions!$H$60,BT47*Assumptions!$D$66*BT5,BT47*Assumptions!$E$66*BT5)</f>
        <v>47750.151338194788</v>
      </c>
      <c r="BU94" s="20">
        <f>IF(BU50&lt;Assumptions!$H$60,BU47*Assumptions!$D$66*BU5,BU47*Assumptions!$E$66*BU5)</f>
        <v>49182.655878340629</v>
      </c>
      <c r="BV94" s="20">
        <f>IF(BV50&lt;Assumptions!$H$60,BV47*Assumptions!$D$66*BV5,BV47*Assumptions!$E$66*BV5)</f>
        <v>49182.655878340629</v>
      </c>
      <c r="BW94" s="20">
        <f>IF(BW50&lt;Assumptions!$H$60,BW47*Assumptions!$D$66*BW5,BW47*Assumptions!$E$66*BW5)</f>
        <v>49182.655878340629</v>
      </c>
      <c r="BX94" s="20">
        <f>IF(BX50&lt;Assumptions!$H$60,BX47*Assumptions!$D$66*BX5,BX47*Assumptions!$E$66*BX5)</f>
        <v>49182.655878340629</v>
      </c>
      <c r="BY94" s="20">
        <f>IF(BY50&lt;Assumptions!$H$60,BY47*Assumptions!$D$66*BY5,BY47*Assumptions!$E$66*BY5)</f>
        <v>49182.655878340629</v>
      </c>
      <c r="BZ94" s="20">
        <f>IF(BZ50&lt;Assumptions!$H$60,BZ47*Assumptions!$D$66*BZ5,BZ47*Assumptions!$E$66*BZ5)</f>
        <v>49182.655878340629</v>
      </c>
      <c r="CA94" s="20">
        <f>IF(CA50&lt;Assumptions!$H$60,CA47*Assumptions!$D$66*CA5,CA47*Assumptions!$E$66*CA5)</f>
        <v>49182.655878340629</v>
      </c>
      <c r="CB94" s="20">
        <f>IF(CB50&lt;Assumptions!$H$60,CB47*Assumptions!$D$66*CB5,CB47*Assumptions!$E$66*CB5)</f>
        <v>49182.655878340629</v>
      </c>
      <c r="CC94" s="20">
        <f>IF(CC50&lt;Assumptions!$H$60,CC47*Assumptions!$D$66*CC5,CC47*Assumptions!$E$66*CC5)</f>
        <v>49182.655878340629</v>
      </c>
      <c r="CD94" s="20">
        <f>IF(CD50&lt;Assumptions!$H$60,CD47*Assumptions!$D$66*CD5,CD47*Assumptions!$E$66*CD5)</f>
        <v>49182.655878340629</v>
      </c>
      <c r="CE94" s="20">
        <f>IF(CE50&lt;Assumptions!$H$60,CE47*Assumptions!$D$66*CE5,CE47*Assumptions!$E$66*CE5)</f>
        <v>49182.655878340629</v>
      </c>
      <c r="CF94" s="20">
        <f>IF(CF50&lt;Assumptions!$H$60,CF47*Assumptions!$D$66*CF5,CF47*Assumptions!$E$66*CF5)</f>
        <v>49182.655878340629</v>
      </c>
      <c r="CG94" s="20">
        <f>IF(CG50&lt;Assumptions!$H$60,CG47*Assumptions!$D$66*CG5,CG47*Assumptions!$E$66*CG5)</f>
        <v>50658.135554690853</v>
      </c>
      <c r="CH94" s="20">
        <f>IF(CH50&lt;Assumptions!$H$60,CH47*Assumptions!$D$66*CH5,CH47*Assumptions!$E$66*CH5)</f>
        <v>50658.135554690853</v>
      </c>
      <c r="CI94" s="20">
        <f>IF(CI50&lt;Assumptions!$H$60,CI47*Assumptions!$D$66*CI5,CI47*Assumptions!$E$66*CI5)</f>
        <v>50658.135554690853</v>
      </c>
      <c r="CJ94" s="20">
        <f>IF(CJ50&lt;Assumptions!$H$60,CJ47*Assumptions!$D$66*CJ5,CJ47*Assumptions!$E$66*CJ5)</f>
        <v>50658.135554690853</v>
      </c>
      <c r="CK94" s="20">
        <f>IF(CK50&lt;Assumptions!$H$60,CK47*Assumptions!$D$66*CK5,CK47*Assumptions!$E$66*CK5)</f>
        <v>50658.135554690853</v>
      </c>
      <c r="CL94" s="20">
        <f>IF(CL50&lt;Assumptions!$H$60,CL47*Assumptions!$D$66*CL5,CL47*Assumptions!$E$66*CL5)</f>
        <v>50658.135554690853</v>
      </c>
      <c r="CM94" s="20">
        <f>IF(CM50&lt;Assumptions!$H$60,CM47*Assumptions!$D$66*CM5,CM47*Assumptions!$E$66*CM5)</f>
        <v>50658.135554690853</v>
      </c>
      <c r="CN94" s="20">
        <f>IF(CN50&lt;Assumptions!$H$60,CN47*Assumptions!$D$66*CN5,CN47*Assumptions!$E$66*CN5)</f>
        <v>50658.135554690853</v>
      </c>
      <c r="CO94" s="20">
        <f>IF(CO50&lt;Assumptions!$H$60,CO47*Assumptions!$D$66*CO5,CO47*Assumptions!$E$66*CO5)</f>
        <v>50658.135554690853</v>
      </c>
      <c r="CP94" s="20">
        <f>IF(CP50&lt;Assumptions!$H$60,CP47*Assumptions!$D$66*CP5,CP47*Assumptions!$E$66*CP5)</f>
        <v>50658.135554690853</v>
      </c>
      <c r="CQ94" s="20">
        <f>IF(CQ50&lt;Assumptions!$H$60,CQ47*Assumptions!$D$66*CQ5,CQ47*Assumptions!$E$66*CQ5)</f>
        <v>50658.135554690853</v>
      </c>
      <c r="CR94" s="20">
        <f>IF(CR50&lt;Assumptions!$H$60,CR47*Assumptions!$D$66*CR5,CR47*Assumptions!$E$66*CR5)</f>
        <v>50658.135554690853</v>
      </c>
      <c r="CS94" s="20">
        <f>IF(CS50&lt;Assumptions!$H$60,CS47*Assumptions!$D$66*CS5,CS47*Assumptions!$E$66*CS5)</f>
        <v>52177.87962133158</v>
      </c>
      <c r="CT94" s="20">
        <f>IF(CT50&lt;Assumptions!$H$60,CT47*Assumptions!$D$66*CT5,CT47*Assumptions!$E$66*CT5)</f>
        <v>52177.87962133158</v>
      </c>
      <c r="CU94" s="20">
        <f>IF(CU50&lt;Assumptions!$H$60,CU47*Assumptions!$D$66*CU5,CU47*Assumptions!$E$66*CU5)</f>
        <v>52177.87962133158</v>
      </c>
      <c r="CV94" s="20">
        <f>IF(CV50&lt;Assumptions!$H$60,CV47*Assumptions!$D$66*CV5,CV47*Assumptions!$E$66*CV5)</f>
        <v>52177.87962133158</v>
      </c>
      <c r="CW94" s="20">
        <f>IF(CW50&lt;Assumptions!$H$60,CW47*Assumptions!$D$66*CW5,CW47*Assumptions!$E$66*CW5)</f>
        <v>52177.87962133158</v>
      </c>
      <c r="CX94" s="20">
        <f>IF(CX50&lt;Assumptions!$H$60,CX47*Assumptions!$D$66*CX5,CX47*Assumptions!$E$66*CX5)</f>
        <v>52177.87962133158</v>
      </c>
      <c r="CY94" s="20">
        <f>IF(CY50&lt;Assumptions!$H$60,CY47*Assumptions!$D$66*CY5,CY47*Assumptions!$E$66*CY5)</f>
        <v>52177.87962133158</v>
      </c>
      <c r="CZ94" s="20">
        <f>IF(CZ50&lt;Assumptions!$H$60,CZ47*Assumptions!$D$66*CZ5,CZ47*Assumptions!$E$66*CZ5)</f>
        <v>52177.87962133158</v>
      </c>
      <c r="DA94" s="20">
        <f>IF(DA50&lt;Assumptions!$H$60,DA47*Assumptions!$D$66*DA5,DA47*Assumptions!$E$66*DA5)</f>
        <v>52177.87962133158</v>
      </c>
      <c r="DB94" s="20">
        <f>IF(DB50&lt;Assumptions!$H$60,DB47*Assumptions!$D$66*DB5,DB47*Assumptions!$E$66*DB5)</f>
        <v>52177.87962133158</v>
      </c>
      <c r="DC94" s="20">
        <f>IF(DC50&lt;Assumptions!$H$60,DC47*Assumptions!$D$66*DC5,DC47*Assumptions!$E$66*DC5)</f>
        <v>52177.87962133158</v>
      </c>
      <c r="DD94" s="20">
        <f>IF(DD50&lt;Assumptions!$H$60,DD47*Assumptions!$D$66*DD5,DD47*Assumptions!$E$66*DD5)</f>
        <v>52177.87962133158</v>
      </c>
      <c r="DE94" s="20">
        <f>IF(DE50&lt;Assumptions!$H$60,DE47*Assumptions!$D$66*DE5,DE47*Assumptions!$E$66*DE5)</f>
        <v>53743.216009971526</v>
      </c>
      <c r="DF94" s="20">
        <f>IF(DF50&lt;Assumptions!$H$60,DF47*Assumptions!$D$66*DF5,DF47*Assumptions!$E$66*DF5)</f>
        <v>53743.216009971526</v>
      </c>
      <c r="DG94" s="20">
        <f>IF(DG50&lt;Assumptions!$H$60,DG47*Assumptions!$D$66*DG5,DG47*Assumptions!$E$66*DG5)</f>
        <v>53743.216009971526</v>
      </c>
      <c r="DH94" s="20">
        <f>IF(DH50&lt;Assumptions!$H$60,DH47*Assumptions!$D$66*DH5,DH47*Assumptions!$E$66*DH5)</f>
        <v>53743.216009971526</v>
      </c>
      <c r="DI94" s="20">
        <f>IF(DI50&lt;Assumptions!$H$60,DI47*Assumptions!$D$66*DI5,DI47*Assumptions!$E$66*DI5)</f>
        <v>53743.216009971526</v>
      </c>
      <c r="DJ94" s="20">
        <f>IF(DJ50&lt;Assumptions!$H$60,DJ47*Assumptions!$D$66*DJ5,DJ47*Assumptions!$E$66*DJ5)</f>
        <v>53743.216009971526</v>
      </c>
      <c r="DK94" s="20">
        <f>IF(DK50&lt;Assumptions!$H$60,DK47*Assumptions!$D$66*DK5,DK47*Assumptions!$E$66*DK5)</f>
        <v>53743.216009971526</v>
      </c>
      <c r="DL94" s="20">
        <f>IF(DL50&lt;Assumptions!$H$60,DL47*Assumptions!$D$66*DL5,DL47*Assumptions!$E$66*DL5)</f>
        <v>53743.216009971526</v>
      </c>
      <c r="DM94" s="20">
        <f>IF(DM50&lt;Assumptions!$H$60,DM47*Assumptions!$D$66*DM5,DM47*Assumptions!$E$66*DM5)</f>
        <v>53743.216009971526</v>
      </c>
      <c r="DN94" s="20">
        <f>IF(DN50&lt;Assumptions!$H$60,DN47*Assumptions!$D$66*DN5,DN47*Assumptions!$E$66*DN5)</f>
        <v>53743.216009971526</v>
      </c>
      <c r="DO94" s="20">
        <f>IF(DO50&lt;Assumptions!$H$60,DO47*Assumptions!$D$66*DO5,DO47*Assumptions!$E$66*DO5)</f>
        <v>53743.216009971526</v>
      </c>
      <c r="DP94" s="20">
        <f>IF(DP50&lt;Assumptions!$H$60,DP47*Assumptions!$D$66*DP5,DP47*Assumptions!$E$66*DP5)</f>
        <v>53743.216009971526</v>
      </c>
      <c r="DQ94" s="20">
        <f>IF(DQ50&lt;Assumptions!$H$60,DQ47*Assumptions!$D$66*DQ5,DQ47*Assumptions!$E$66*DQ5)</f>
        <v>55355.512490270674</v>
      </c>
      <c r="DR94" s="20">
        <f>IF(DR50&lt;Assumptions!$H$60,DR47*Assumptions!$D$66*DR5,DR47*Assumptions!$E$66*DR5)</f>
        <v>55355.512490270674</v>
      </c>
      <c r="DS94" s="20">
        <f>IF(DS50&lt;Assumptions!$H$60,DS47*Assumptions!$D$66*DS5,DS47*Assumptions!$E$66*DS5)</f>
        <v>55355.512490270674</v>
      </c>
      <c r="DT94" s="20">
        <f>IF(DT50&lt;Assumptions!$H$60,DT47*Assumptions!$D$66*DT5,DT47*Assumptions!$E$66*DT5)</f>
        <v>55355.512490270674</v>
      </c>
      <c r="DU94" s="20">
        <f>IF(DU50&lt;Assumptions!$H$60,DU47*Assumptions!$D$66*DU5,DU47*Assumptions!$E$66*DU5)</f>
        <v>55355.512490270674</v>
      </c>
      <c r="DV94" s="20">
        <f>IF(DV50&lt;Assumptions!$H$60,DV47*Assumptions!$D$66*DV5,DV47*Assumptions!$E$66*DV5)</f>
        <v>55355.512490270674</v>
      </c>
    </row>
    <row r="95" spans="5:126">
      <c r="E95" s="4" t="s">
        <v>594</v>
      </c>
      <c r="F95" s="20">
        <f>IF(F8&lt;Assumptions!$D$20,0,Assumptions!$D$67*F5)</f>
        <v>0</v>
      </c>
      <c r="G95" s="20">
        <f>IF(G8&lt;Assumptions!$D$20,0,Assumptions!$D$67*G5)</f>
        <v>0</v>
      </c>
      <c r="H95" s="20">
        <f>IF(H8&lt;Assumptions!$D$20,0,Assumptions!$D$67*H5)</f>
        <v>0</v>
      </c>
      <c r="I95" s="20">
        <f>IF(I8&lt;Assumptions!$D$20,0,Assumptions!$D$67*I5)</f>
        <v>0</v>
      </c>
      <c r="J95" s="20">
        <f>IF(J8&lt;Assumptions!$D$20,0,Assumptions!$D$67*J5)</f>
        <v>0</v>
      </c>
      <c r="K95" s="20">
        <f>IF(K8&lt;Assumptions!$D$20,0,Assumptions!$D$67*K5)</f>
        <v>0</v>
      </c>
      <c r="L95" s="20">
        <f>IF(L8&lt;Assumptions!$D$20,0,Assumptions!$D$67*L5)</f>
        <v>0</v>
      </c>
      <c r="M95" s="20">
        <f>IF(M8&lt;Assumptions!$D$20,0,Assumptions!$D$67*M5)</f>
        <v>0</v>
      </c>
      <c r="N95" s="20">
        <f>IF(N8&lt;Assumptions!$D$20,0,Assumptions!$D$67*N5)</f>
        <v>0</v>
      </c>
      <c r="O95" s="20">
        <f>IF(O8&lt;Assumptions!$D$20,0,Assumptions!$D$67*O5)</f>
        <v>0</v>
      </c>
      <c r="P95" s="20">
        <f>IF(P8&lt;Assumptions!$D$20,0,Assumptions!$D$67*P5)</f>
        <v>0</v>
      </c>
      <c r="Q95" s="20">
        <f>IF(Q8&lt;Assumptions!$D$20,0,Assumptions!$D$67*Q5)</f>
        <v>0</v>
      </c>
      <c r="R95" s="20">
        <f>IF(R8&lt;Assumptions!$D$20,0,Assumptions!$D$67*R5)</f>
        <v>0</v>
      </c>
      <c r="S95" s="20">
        <f>IF(S8&lt;Assumptions!$D$20,0,Assumptions!$D$67*S5)</f>
        <v>0</v>
      </c>
      <c r="T95" s="20">
        <f>IF(T8&lt;Assumptions!$D$20,0,Assumptions!$D$67*T5)</f>
        <v>0</v>
      </c>
      <c r="U95" s="20">
        <f>IF(U8&lt;Assumptions!$D$20,0,Assumptions!$D$67*U5)</f>
        <v>0</v>
      </c>
      <c r="V95" s="20">
        <f>IF(V8&lt;Assumptions!$D$20,0,Assumptions!$D$67*V5)</f>
        <v>0</v>
      </c>
      <c r="W95" s="20">
        <f>IF(W8&lt;Assumptions!$D$20,0,Assumptions!$D$67*W5)</f>
        <v>0</v>
      </c>
      <c r="X95" s="20">
        <f>IF(X8&lt;Assumptions!$D$20,0,Assumptions!$D$67*X5)</f>
        <v>0</v>
      </c>
      <c r="Y95" s="20">
        <f>IF(Y8&lt;Assumptions!$D$20,0,Assumptions!$D$67*Y5)</f>
        <v>0</v>
      </c>
      <c r="Z95" s="20">
        <f>IF(Z8&lt;Assumptions!$D$20,0,Assumptions!$D$67*Z5)</f>
        <v>0</v>
      </c>
      <c r="AA95" s="20">
        <f>IF(AA8&lt;Assumptions!$D$20,0,Assumptions!$D$67*AA5)</f>
        <v>0</v>
      </c>
      <c r="AB95" s="20">
        <f>IF(AB8&lt;Assumptions!$D$20,0,Assumptions!$D$67*AB5)</f>
        <v>0</v>
      </c>
      <c r="AC95" s="20">
        <f>IF(AC8&lt;Assumptions!$D$20,0,Assumptions!$D$67*AC5)</f>
        <v>0</v>
      </c>
      <c r="AD95" s="20">
        <f>IF(AD8&lt;Assumptions!$D$20,0,Assumptions!$D$67*AD5)</f>
        <v>0</v>
      </c>
      <c r="AE95" s="20">
        <f>IF(AE8&lt;Assumptions!$D$20,0,Assumptions!$D$67*AE5)</f>
        <v>0</v>
      </c>
      <c r="AF95" s="20">
        <f>IF(AF8&lt;Assumptions!$D$20,0,Assumptions!$D$67*AF5)</f>
        <v>0</v>
      </c>
      <c r="AG95" s="20">
        <f>IF(AG8&lt;Assumptions!$D$20,0,Assumptions!$D$67*AG5)</f>
        <v>0</v>
      </c>
      <c r="AH95" s="20">
        <f>IF(AH8&lt;Assumptions!$D$20,0,Assumptions!$D$67*AH5)</f>
        <v>0</v>
      </c>
      <c r="AI95" s="20">
        <f>IF(AI8&lt;Assumptions!$D$20,0,Assumptions!$D$67*AI5)</f>
        <v>0</v>
      </c>
      <c r="AJ95" s="20">
        <f>IF(AJ8&lt;Assumptions!$D$20,0,Assumptions!$D$67*AJ5)</f>
        <v>0</v>
      </c>
      <c r="AK95" s="20">
        <f>IF(AK8&lt;Assumptions!$D$20,0,Assumptions!$D$67*AK5)</f>
        <v>0</v>
      </c>
      <c r="AL95" s="20">
        <f>IF(AL8&lt;Assumptions!$D$20,0,Assumptions!$D$67*AL5)</f>
        <v>0</v>
      </c>
      <c r="AM95" s="20">
        <f>IF(AM8&lt;Assumptions!$D$20,0,Assumptions!$D$67*AM5)</f>
        <v>0</v>
      </c>
      <c r="AN95" s="20">
        <f>IF(AN8&lt;Assumptions!$D$20,0,Assumptions!$D$67*AN5)</f>
        <v>0</v>
      </c>
      <c r="AO95" s="20">
        <f>IF(AO8&lt;Assumptions!$D$20,0,Assumptions!$D$67*AO5)</f>
        <v>0</v>
      </c>
      <c r="AP95" s="20">
        <f>IF(AP8&lt;Assumptions!$D$20,0,Assumptions!$D$67*AP5)</f>
        <v>0</v>
      </c>
      <c r="AQ95" s="20">
        <f>IF(AQ8&lt;Assumptions!$D$20,0,Assumptions!$D$67*AQ5)</f>
        <v>0</v>
      </c>
      <c r="AR95" s="20">
        <f>IF(AR8&lt;Assumptions!$D$20,0,Assumptions!$D$67*AR5)</f>
        <v>0</v>
      </c>
      <c r="AS95" s="20">
        <f>IF(AS8&lt;Assumptions!$D$20,0,Assumptions!$D$67*AS5)</f>
        <v>0</v>
      </c>
      <c r="AT95" s="20">
        <f>IF(AT8&lt;Assumptions!$D$20,0,Assumptions!$D$67*AT5)</f>
        <v>0</v>
      </c>
      <c r="AU95" s="20">
        <f>IF(AU8&lt;Assumptions!$D$20,0,Assumptions!$D$67*AU5)</f>
        <v>0</v>
      </c>
      <c r="AV95" s="20">
        <f>IF(AV8&lt;Assumptions!$D$20,0,Assumptions!$D$67*AV5)</f>
        <v>0</v>
      </c>
      <c r="AW95" s="20">
        <f>IF(AW8&lt;Assumptions!$D$20,0,Assumptions!$D$67*AW5)</f>
        <v>0</v>
      </c>
      <c r="AX95" s="20">
        <f>IF(AX8&lt;Assumptions!$D$20,0,Assumptions!$D$67*AX5)</f>
        <v>0</v>
      </c>
      <c r="AY95" s="20">
        <f>IF(AY8&lt;Assumptions!$D$20,0,Assumptions!$D$67*AY5)</f>
        <v>0</v>
      </c>
      <c r="AZ95" s="20">
        <f>IF(AZ8&lt;Assumptions!$D$20,0,Assumptions!$D$67*AZ5)</f>
        <v>0</v>
      </c>
      <c r="BA95" s="20">
        <f>IF(BA8&lt;Assumptions!$D$20,0,Assumptions!$D$67*BA5)</f>
        <v>0</v>
      </c>
      <c r="BB95" s="20">
        <f>IF(BB8&lt;Assumptions!$D$20,0,Assumptions!$D$67*BB5)</f>
        <v>0</v>
      </c>
      <c r="BC95" s="20">
        <f>IF(BC8&lt;Assumptions!$D$20,0,Assumptions!$D$67*BC5)</f>
        <v>0</v>
      </c>
      <c r="BD95" s="20">
        <f>IF(BD8&lt;Assumptions!$D$20,0,Assumptions!$D$67*BD5)</f>
        <v>0</v>
      </c>
      <c r="BE95" s="20">
        <f>IF(BE8&lt;Assumptions!$D$20,0,Assumptions!$D$67*BE5)</f>
        <v>0</v>
      </c>
      <c r="BF95" s="20">
        <f>IF(BF8&lt;Assumptions!$D$20,0,Assumptions!$D$67*BF5)</f>
        <v>0</v>
      </c>
      <c r="BG95" s="20">
        <f>IF(BG8&lt;Assumptions!$D$20,0,Assumptions!$D$67*BG5)</f>
        <v>0</v>
      </c>
      <c r="BH95" s="20">
        <f>IF(BH8&lt;Assumptions!$D$20,0,Assumptions!$D$67*BH5)</f>
        <v>0</v>
      </c>
      <c r="BI95" s="20">
        <f>IF(BI8&lt;Assumptions!$D$20,0,Assumptions!$D$67*BI5)</f>
        <v>0</v>
      </c>
      <c r="BJ95" s="20">
        <f>IF(BJ8&lt;Assumptions!$D$20,0,Assumptions!$D$67*BJ5)</f>
        <v>0</v>
      </c>
      <c r="BK95" s="20">
        <f>IF(BK8&lt;Assumptions!$D$20,0,Assumptions!$D$67*BK5)</f>
        <v>0</v>
      </c>
      <c r="BL95" s="20">
        <f>IF(BL8&lt;Assumptions!$D$20,0,Assumptions!$D$67*BL5)</f>
        <v>0</v>
      </c>
      <c r="BM95" s="20">
        <f>IF(BM8&lt;Assumptions!$D$20,0,Assumptions!$D$67*BM5)</f>
        <v>0</v>
      </c>
      <c r="BN95" s="20">
        <f>IF(BN8&lt;Assumptions!$D$20,0,Assumptions!$D$67*BN5)</f>
        <v>0</v>
      </c>
      <c r="BO95" s="20">
        <f>IF(BO8&lt;Assumptions!$D$20,0,Assumptions!$D$67*BO5)</f>
        <v>0</v>
      </c>
      <c r="BP95" s="20">
        <f>IF(BP8&lt;Assumptions!$D$20,0,Assumptions!$D$67*BP5)</f>
        <v>0</v>
      </c>
      <c r="BQ95" s="20">
        <f>IF(BQ8&lt;Assumptions!$D$20,0,Assumptions!$D$67*BQ5)</f>
        <v>0</v>
      </c>
      <c r="BR95" s="20">
        <f>IF(BR8&lt;Assumptions!$D$20,0,Assumptions!$D$67*BR5)</f>
        <v>0</v>
      </c>
      <c r="BS95" s="20">
        <f>IF(BS8&lt;Assumptions!$D$20,0,Assumptions!$D$67*BS5)</f>
        <v>0</v>
      </c>
      <c r="BT95" s="20">
        <f>IF(BT8&lt;Assumptions!$D$20,0,Assumptions!$D$67*BT5)</f>
        <v>0</v>
      </c>
      <c r="BU95" s="20">
        <f>IF(BU8&lt;Assumptions!$D$20,0,Assumptions!$D$67*BU5)</f>
        <v>0</v>
      </c>
      <c r="BV95" s="20">
        <f>IF(BV8&lt;Assumptions!$D$20,0,Assumptions!$D$67*BV5)</f>
        <v>0</v>
      </c>
      <c r="BW95" s="20">
        <f>IF(BW8&lt;Assumptions!$D$20,0,Assumptions!$D$67*BW5)</f>
        <v>0</v>
      </c>
      <c r="BX95" s="20">
        <f>IF(BX8&lt;Assumptions!$D$20,0,Assumptions!$D$67*BX5)</f>
        <v>0</v>
      </c>
      <c r="BY95" s="20">
        <f>IF(BY8&lt;Assumptions!$D$20,0,Assumptions!$D$67*BY5)</f>
        <v>0</v>
      </c>
      <c r="BZ95" s="20">
        <f>IF(BZ8&lt;Assumptions!$D$20,0,Assumptions!$D$67*BZ5)</f>
        <v>0</v>
      </c>
      <c r="CA95" s="20">
        <f>IF(CA8&lt;Assumptions!$D$20,0,Assumptions!$D$67*CA5)</f>
        <v>0</v>
      </c>
      <c r="CB95" s="20">
        <f>IF(CB8&lt;Assumptions!$D$20,0,Assumptions!$D$67*CB5)</f>
        <v>0</v>
      </c>
      <c r="CC95" s="20">
        <f>IF(CC8&lt;Assumptions!$D$20,0,Assumptions!$D$67*CC5)</f>
        <v>0</v>
      </c>
      <c r="CD95" s="20">
        <f>IF(CD8&lt;Assumptions!$D$20,0,Assumptions!$D$67*CD5)</f>
        <v>0</v>
      </c>
      <c r="CE95" s="20">
        <f>IF(CE8&lt;Assumptions!$D$20,0,Assumptions!$D$67*CE5)</f>
        <v>0</v>
      </c>
      <c r="CF95" s="20">
        <f>IF(CF8&lt;Assumptions!$D$20,0,Assumptions!$D$67*CF5)</f>
        <v>0</v>
      </c>
      <c r="CG95" s="20">
        <f>IF(CG8&lt;Assumptions!$D$20,0,Assumptions!$D$67*CG5)</f>
        <v>0</v>
      </c>
      <c r="CH95" s="20">
        <f>IF(CH8&lt;Assumptions!$D$20,0,Assumptions!$D$67*CH5)</f>
        <v>0</v>
      </c>
      <c r="CI95" s="20">
        <f>IF(CI8&lt;Assumptions!$D$20,0,Assumptions!$D$67*CI5)</f>
        <v>0</v>
      </c>
      <c r="CJ95" s="20">
        <f>IF(CJ8&lt;Assumptions!$D$20,0,Assumptions!$D$67*CJ5)</f>
        <v>0</v>
      </c>
      <c r="CK95" s="20">
        <f>IF(CK8&lt;Assumptions!$D$20,0,Assumptions!$D$67*CK5)</f>
        <v>0</v>
      </c>
      <c r="CL95" s="20">
        <f>IF(CL8&lt;Assumptions!$D$20,0,Assumptions!$D$67*CL5)</f>
        <v>0</v>
      </c>
      <c r="CM95" s="20">
        <f>IF(CM8&lt;Assumptions!$D$20,0,Assumptions!$D$67*CM5)</f>
        <v>0</v>
      </c>
      <c r="CN95" s="20">
        <f>IF(CN8&lt;Assumptions!$D$20,0,Assumptions!$D$67*CN5)</f>
        <v>0</v>
      </c>
      <c r="CO95" s="20">
        <f>IF(CO8&lt;Assumptions!$D$20,0,Assumptions!$D$67*CO5)</f>
        <v>0</v>
      </c>
      <c r="CP95" s="20">
        <f>IF(CP8&lt;Assumptions!$D$20,0,Assumptions!$D$67*CP5)</f>
        <v>0</v>
      </c>
      <c r="CQ95" s="20">
        <f>IF(CQ8&lt;Assumptions!$D$20,0,Assumptions!$D$67*CQ5)</f>
        <v>0</v>
      </c>
      <c r="CR95" s="20">
        <f>IF(CR8&lt;Assumptions!$D$20,0,Assumptions!$D$67*CR5)</f>
        <v>0</v>
      </c>
      <c r="CS95" s="20">
        <f>IF(CS8&lt;Assumptions!$D$20,0,Assumptions!$D$67*CS5)</f>
        <v>0</v>
      </c>
      <c r="CT95" s="20">
        <f>IF(CT8&lt;Assumptions!$D$20,0,Assumptions!$D$67*CT5)</f>
        <v>0</v>
      </c>
      <c r="CU95" s="20">
        <f>IF(CU8&lt;Assumptions!$D$20,0,Assumptions!$D$67*CU5)</f>
        <v>0</v>
      </c>
      <c r="CV95" s="20">
        <f>IF(CV8&lt;Assumptions!$D$20,0,Assumptions!$D$67*CV5)</f>
        <v>0</v>
      </c>
      <c r="CW95" s="20">
        <f>IF(CW8&lt;Assumptions!$D$20,0,Assumptions!$D$67*CW5)</f>
        <v>0</v>
      </c>
      <c r="CX95" s="20">
        <f>IF(CX8&lt;Assumptions!$D$20,0,Assumptions!$D$67*CX5)</f>
        <v>0</v>
      </c>
      <c r="CY95" s="20">
        <f>IF(CY8&lt;Assumptions!$D$20,0,Assumptions!$D$67*CY5)</f>
        <v>0</v>
      </c>
      <c r="CZ95" s="20">
        <f>IF(CZ8&lt;Assumptions!$D$20,0,Assumptions!$D$67*CZ5)</f>
        <v>0</v>
      </c>
      <c r="DA95" s="20">
        <f>IF(DA8&lt;Assumptions!$D$20,0,Assumptions!$D$67*DA5)</f>
        <v>0</v>
      </c>
      <c r="DB95" s="20">
        <f>IF(DB8&lt;Assumptions!$D$20,0,Assumptions!$D$67*DB5)</f>
        <v>0</v>
      </c>
      <c r="DC95" s="20">
        <f>IF(DC8&lt;Assumptions!$D$20,0,Assumptions!$D$67*DC5)</f>
        <v>0</v>
      </c>
      <c r="DD95" s="20">
        <f>IF(DD8&lt;Assumptions!$D$20,0,Assumptions!$D$67*DD5)</f>
        <v>0</v>
      </c>
      <c r="DE95" s="20">
        <f>IF(DE8&lt;Assumptions!$D$20,0,Assumptions!$D$67*DE5)</f>
        <v>0</v>
      </c>
      <c r="DF95" s="20">
        <f>IF(DF8&lt;Assumptions!$D$20,0,Assumptions!$D$67*DF5)</f>
        <v>0</v>
      </c>
      <c r="DG95" s="20">
        <f>IF(DG8&lt;Assumptions!$D$20,0,Assumptions!$D$67*DG5)</f>
        <v>0</v>
      </c>
      <c r="DH95" s="20">
        <f>IF(DH8&lt;Assumptions!$D$20,0,Assumptions!$D$67*DH5)</f>
        <v>0</v>
      </c>
      <c r="DI95" s="20">
        <f>IF(DI8&lt;Assumptions!$D$20,0,Assumptions!$D$67*DI5)</f>
        <v>0</v>
      </c>
      <c r="DJ95" s="20">
        <f>IF(DJ8&lt;Assumptions!$D$20,0,Assumptions!$D$67*DJ5)</f>
        <v>0</v>
      </c>
      <c r="DK95" s="20">
        <f>IF(DK8&lt;Assumptions!$D$20,0,Assumptions!$D$67*DK5)</f>
        <v>0</v>
      </c>
      <c r="DL95" s="20">
        <f>IF(DL8&lt;Assumptions!$D$20,0,Assumptions!$D$67*DL5)</f>
        <v>0</v>
      </c>
      <c r="DM95" s="20">
        <f>IF(DM8&lt;Assumptions!$D$20,0,Assumptions!$D$67*DM5)</f>
        <v>0</v>
      </c>
      <c r="DN95" s="20">
        <f>IF(DN8&lt;Assumptions!$D$20,0,Assumptions!$D$67*DN5)</f>
        <v>0</v>
      </c>
      <c r="DO95" s="20">
        <f>IF(DO8&lt;Assumptions!$D$20,0,Assumptions!$D$67*DO5)</f>
        <v>0</v>
      </c>
      <c r="DP95" s="20">
        <f>IF(DP8&lt;Assumptions!$D$20,0,Assumptions!$D$67*DP5)</f>
        <v>0</v>
      </c>
      <c r="DQ95" s="20">
        <f>IF(DQ8&lt;Assumptions!$D$20,0,Assumptions!$D$67*DQ5)</f>
        <v>0</v>
      </c>
      <c r="DR95" s="20">
        <f>IF(DR8&lt;Assumptions!$D$20,0,Assumptions!$D$67*DR5)</f>
        <v>0</v>
      </c>
      <c r="DS95" s="20">
        <f>IF(DS8&lt;Assumptions!$D$20,0,Assumptions!$D$67*DS5)</f>
        <v>0</v>
      </c>
      <c r="DT95" s="20">
        <f>IF(DT8&lt;Assumptions!$D$20,0,Assumptions!$D$67*DT5)</f>
        <v>0</v>
      </c>
      <c r="DU95" s="20">
        <f>IF(DU8&lt;Assumptions!$D$20,0,Assumptions!$D$67*DU5)</f>
        <v>0</v>
      </c>
      <c r="DV95" s="20">
        <f>IF(DV8&lt;Assumptions!$D$20,0,Assumptions!$D$67*DV5)</f>
        <v>0</v>
      </c>
    </row>
    <row r="96" spans="5:126">
      <c r="E96" s="4" t="s">
        <v>23</v>
      </c>
      <c r="F96" s="20">
        <f>(Assumptions!$D$68/12)*Revenue!F49*Revenue!F5</f>
        <v>0</v>
      </c>
      <c r="G96" s="20">
        <f>(Assumptions!$D$68/12)*Revenue!G49*Revenue!G5</f>
        <v>0</v>
      </c>
      <c r="H96" s="20">
        <f>(Assumptions!$D$68/12)*Revenue!H49*Revenue!H5</f>
        <v>0</v>
      </c>
      <c r="I96" s="20">
        <f>(Assumptions!$D$68/12)*Revenue!I49*Revenue!I5</f>
        <v>0</v>
      </c>
      <c r="J96" s="20">
        <f>(Assumptions!$D$68/12)*Revenue!J49*Revenue!J5</f>
        <v>0</v>
      </c>
      <c r="K96" s="20">
        <f>(Assumptions!$D$68/12)*Revenue!K49*Revenue!K5</f>
        <v>0</v>
      </c>
      <c r="L96" s="20">
        <f>(Assumptions!$D$68/12)*Revenue!L49*Revenue!L5</f>
        <v>0</v>
      </c>
      <c r="M96" s="20">
        <f>(Assumptions!$D$68/12)*Revenue!M49*Revenue!M5</f>
        <v>0</v>
      </c>
      <c r="N96" s="20">
        <f>(Assumptions!$D$68/12)*Revenue!N49*Revenue!N5</f>
        <v>0</v>
      </c>
      <c r="O96" s="20">
        <f>(Assumptions!$D$68/12)*Revenue!O49*Revenue!O5</f>
        <v>0</v>
      </c>
      <c r="P96" s="20">
        <f>(Assumptions!$D$68/12)*Revenue!P49*Revenue!P5</f>
        <v>0</v>
      </c>
      <c r="Q96" s="20">
        <f>(Assumptions!$D$68/12)*Revenue!Q49*Revenue!Q5</f>
        <v>0</v>
      </c>
      <c r="R96" s="20">
        <f>(Assumptions!$D$68/12)*Revenue!R49*Revenue!R5</f>
        <v>0</v>
      </c>
      <c r="S96" s="20">
        <f>(Assumptions!$D$68/12)*Revenue!S49*Revenue!S5</f>
        <v>0</v>
      </c>
      <c r="T96" s="20">
        <f>(Assumptions!$D$68/12)*Revenue!T49*Revenue!T5</f>
        <v>0</v>
      </c>
      <c r="U96" s="20">
        <f>(Assumptions!$D$68/12)*Revenue!U49*Revenue!U5</f>
        <v>0</v>
      </c>
      <c r="V96" s="20">
        <f>(Assumptions!$D$68/12)*Revenue!V49*Revenue!V5</f>
        <v>0</v>
      </c>
      <c r="W96" s="20">
        <f>(Assumptions!$D$68/12)*Revenue!W49*Revenue!W5</f>
        <v>0</v>
      </c>
      <c r="X96" s="20">
        <f>(Assumptions!$D$68/12)*Revenue!X49*Revenue!X5</f>
        <v>0</v>
      </c>
      <c r="Y96" s="20">
        <f>(Assumptions!$D$68/12)*Revenue!Y49*Revenue!Y5</f>
        <v>0</v>
      </c>
      <c r="Z96" s="20">
        <f>(Assumptions!$D$68/12)*Revenue!Z49*Revenue!Z5</f>
        <v>0</v>
      </c>
      <c r="AA96" s="20">
        <f>(Assumptions!$D$68/12)*Revenue!AA49*Revenue!AA5</f>
        <v>0</v>
      </c>
      <c r="AB96" s="20">
        <f>(Assumptions!$D$68/12)*Revenue!AB49*Revenue!AB5</f>
        <v>0</v>
      </c>
      <c r="AC96" s="20">
        <f>(Assumptions!$D$68/12)*Revenue!AC49*Revenue!AC5</f>
        <v>0</v>
      </c>
      <c r="AD96" s="20">
        <f>(Assumptions!$D$68/12)*Revenue!AD49*Revenue!AD5</f>
        <v>1297.6133124999999</v>
      </c>
      <c r="AE96" s="20">
        <f>(Assumptions!$D$68/12)*Revenue!AE49*Revenue!AE5</f>
        <v>3853.6838866666676</v>
      </c>
      <c r="AF96" s="20">
        <f>(Assumptions!$D$68/12)*Revenue!AF49*Revenue!AF5</f>
        <v>5673.6216537144101</v>
      </c>
      <c r="AG96" s="20">
        <f>(Assumptions!$D$68/12)*Revenue!AG49*Revenue!AG5</f>
        <v>6779.6525417028943</v>
      </c>
      <c r="AH96" s="20">
        <f>(Assumptions!$D$68/12)*Revenue!AH49*Revenue!AH5</f>
        <v>7852.3558064149411</v>
      </c>
      <c r="AI96" s="20">
        <f>(Assumptions!$D$68/12)*Revenue!AI49*Revenue!AI5</f>
        <v>8892.7791923539862</v>
      </c>
      <c r="AJ96" s="20">
        <f>(Assumptions!$D$68/12)*Revenue!AJ49*Revenue!AJ5</f>
        <v>9901.9360433821548</v>
      </c>
      <c r="AK96" s="20">
        <f>(Assumptions!$D$68/12)*Revenue!AK49*Revenue!AK5</f>
        <v>11207.230674680039</v>
      </c>
      <c r="AL96" s="20">
        <f>(Assumptions!$D$68/12)*Revenue!AL49*Revenue!AL5</f>
        <v>12185.248692494302</v>
      </c>
      <c r="AM96" s="20">
        <f>(Assumptions!$D$68/12)*Revenue!AM49*Revenue!AM5</f>
        <v>13133.992730730626</v>
      </c>
      <c r="AN96" s="20">
        <f>(Assumptions!$D$68/12)*Revenue!AN49*Revenue!AN5</f>
        <v>14054.37650845069</v>
      </c>
      <c r="AO96" s="20">
        <f>(Assumptions!$D$68/12)*Revenue!AO49*Revenue!AO5</f>
        <v>14947.283960867731</v>
      </c>
      <c r="AP96" s="20">
        <f>(Assumptions!$D$68/12)*Revenue!AP49*Revenue!AP5</f>
        <v>15813.570251911526</v>
      </c>
      <c r="AQ96" s="20">
        <f>(Assumptions!$D$68/12)*Revenue!AQ49*Revenue!AQ5</f>
        <v>16654.062751021662</v>
      </c>
      <c r="AR96" s="20">
        <f>(Assumptions!$D$68/12)*Revenue!AR49*Revenue!AR5</f>
        <v>17469.561975475615</v>
      </c>
      <c r="AS96" s="20">
        <f>(Assumptions!$D$68/12)*Revenue!AS49*Revenue!AS5</f>
        <v>18260.842499508894</v>
      </c>
      <c r="AT96" s="20">
        <f>(Assumptions!$D$68/12)*Revenue!AT49*Revenue!AT5</f>
        <v>19028.653831437568</v>
      </c>
      <c r="AU96" s="20">
        <f>(Assumptions!$D$68/12)*Revenue!AU49*Revenue!AU5</f>
        <v>19773.721259948026</v>
      </c>
      <c r="AV96" s="20">
        <f>(Assumptions!$D$68/12)*Revenue!AV49*Revenue!AV5</f>
        <v>20496.746670675158</v>
      </c>
      <c r="AW96" s="20">
        <f>(Assumptions!$D$68/12)*Revenue!AW49*Revenue!AW5</f>
        <v>21834.361614172773</v>
      </c>
      <c r="AX96" s="20">
        <f>(Assumptions!$D$68/12)*Revenue!AX49*Revenue!AX5</f>
        <v>22535.747666128373</v>
      </c>
      <c r="AY96" s="20">
        <f>(Assumptions!$D$68/12)*Revenue!AY49*Revenue!AY5</f>
        <v>23216.462610289025</v>
      </c>
      <c r="AZ96" s="20">
        <f>(Assumptions!$D$68/12)*Revenue!AZ49*Revenue!AZ5</f>
        <v>23857.761941551038</v>
      </c>
      <c r="BA96" s="20">
        <f>(Assumptions!$D$68/12)*Revenue!BA49*Revenue!BA5</f>
        <v>24287.991467880242</v>
      </c>
      <c r="BB96" s="20">
        <f>(Assumptions!$D$68/12)*Revenue!BB49*Revenue!BB5</f>
        <v>24531.915625210164</v>
      </c>
      <c r="BC96" s="20">
        <f>(Assumptions!$D$68/12)*Revenue!BC49*Revenue!BC5</f>
        <v>24767.049449497077</v>
      </c>
      <c r="BD96" s="20">
        <f>(Assumptions!$D$68/12)*Revenue!BD49*Revenue!BD5</f>
        <v>24983.655059259156</v>
      </c>
      <c r="BE96" s="20">
        <f>(Assumptions!$D$68/12)*Revenue!BE49*Revenue!BE5</f>
        <v>25158.012072273239</v>
      </c>
      <c r="BF96" s="20">
        <f>(Assumptions!$D$68/12)*Revenue!BF49*Revenue!BF5</f>
        <v>25301.896447833384</v>
      </c>
      <c r="BG96" s="20">
        <f>(Assumptions!$D$68/12)*Revenue!BG49*Revenue!BG5</f>
        <v>25440.984677541517</v>
      </c>
      <c r="BH96" s="20">
        <f>(Assumptions!$D$68/12)*Revenue!BH49*Revenue!BH5</f>
        <v>25557.408097342879</v>
      </c>
      <c r="BI96" s="20">
        <f>(Assumptions!$D$68/12)*Revenue!BI49*Revenue!BI5</f>
        <v>26373.630099584294</v>
      </c>
      <c r="BJ96" s="20">
        <f>(Assumptions!$D$68/12)*Revenue!BJ49*Revenue!BJ5</f>
        <v>26373.630099584294</v>
      </c>
      <c r="BK96" s="20">
        <f>(Assumptions!$D$68/12)*Revenue!BK49*Revenue!BK5</f>
        <v>26373.630099584294</v>
      </c>
      <c r="BL96" s="20">
        <f>(Assumptions!$D$68/12)*Revenue!BL49*Revenue!BL5</f>
        <v>26373.630099584294</v>
      </c>
      <c r="BM96" s="20">
        <f>(Assumptions!$D$68/12)*Revenue!BM49*Revenue!BM5</f>
        <v>26373.630099584294</v>
      </c>
      <c r="BN96" s="20">
        <f>(Assumptions!$D$68/12)*Revenue!BN49*Revenue!BN5</f>
        <v>26373.630099584294</v>
      </c>
      <c r="BO96" s="20">
        <f>(Assumptions!$D$68/12)*Revenue!BO49*Revenue!BO5</f>
        <v>26373.630099584294</v>
      </c>
      <c r="BP96" s="20">
        <f>(Assumptions!$D$68/12)*Revenue!BP49*Revenue!BP5</f>
        <v>26373.630099584294</v>
      </c>
      <c r="BQ96" s="20">
        <f>(Assumptions!$D$68/12)*Revenue!BQ49*Revenue!BQ5</f>
        <v>26373.630099584294</v>
      </c>
      <c r="BR96" s="20">
        <f>(Assumptions!$D$68/12)*Revenue!BR49*Revenue!BR5</f>
        <v>26373.630099584294</v>
      </c>
      <c r="BS96" s="20">
        <f>(Assumptions!$D$68/12)*Revenue!BS49*Revenue!BS5</f>
        <v>26373.630099584294</v>
      </c>
      <c r="BT96" s="20">
        <f>(Assumptions!$D$68/12)*Revenue!BT49*Revenue!BT5</f>
        <v>26373.630099584294</v>
      </c>
      <c r="BU96" s="20">
        <f>(Assumptions!$D$68/12)*Revenue!BU49*Revenue!BU5</f>
        <v>27164.839002571825</v>
      </c>
      <c r="BV96" s="20">
        <f>(Assumptions!$D$68/12)*Revenue!BV49*Revenue!BV5</f>
        <v>27164.839002571825</v>
      </c>
      <c r="BW96" s="20">
        <f>(Assumptions!$D$68/12)*Revenue!BW49*Revenue!BW5</f>
        <v>27164.839002571825</v>
      </c>
      <c r="BX96" s="20">
        <f>(Assumptions!$D$68/12)*Revenue!BX49*Revenue!BX5</f>
        <v>27164.839002571825</v>
      </c>
      <c r="BY96" s="20">
        <f>(Assumptions!$D$68/12)*Revenue!BY49*Revenue!BY5</f>
        <v>27164.839002571825</v>
      </c>
      <c r="BZ96" s="20">
        <f>(Assumptions!$D$68/12)*Revenue!BZ49*Revenue!BZ5</f>
        <v>27164.839002571825</v>
      </c>
      <c r="CA96" s="20">
        <f>(Assumptions!$D$68/12)*Revenue!CA49*Revenue!CA5</f>
        <v>27164.839002571825</v>
      </c>
      <c r="CB96" s="20">
        <f>(Assumptions!$D$68/12)*Revenue!CB49*Revenue!CB5</f>
        <v>27164.839002571825</v>
      </c>
      <c r="CC96" s="20">
        <f>(Assumptions!$D$68/12)*Revenue!CC49*Revenue!CC5</f>
        <v>27164.839002571825</v>
      </c>
      <c r="CD96" s="20">
        <f>(Assumptions!$D$68/12)*Revenue!CD49*Revenue!CD5</f>
        <v>27164.839002571825</v>
      </c>
      <c r="CE96" s="20">
        <f>(Assumptions!$D$68/12)*Revenue!CE49*Revenue!CE5</f>
        <v>27164.839002571825</v>
      </c>
      <c r="CF96" s="20">
        <f>(Assumptions!$D$68/12)*Revenue!CF49*Revenue!CF5</f>
        <v>27164.839002571825</v>
      </c>
      <c r="CG96" s="20">
        <f>(Assumptions!$D$68/12)*Revenue!CG49*Revenue!CG5</f>
        <v>27979.784172648982</v>
      </c>
      <c r="CH96" s="20">
        <f>(Assumptions!$D$68/12)*Revenue!CH49*Revenue!CH5</f>
        <v>27979.784172648982</v>
      </c>
      <c r="CI96" s="20">
        <f>(Assumptions!$D$68/12)*Revenue!CI49*Revenue!CI5</f>
        <v>27979.784172648982</v>
      </c>
      <c r="CJ96" s="20">
        <f>(Assumptions!$D$68/12)*Revenue!CJ49*Revenue!CJ5</f>
        <v>27979.784172648982</v>
      </c>
      <c r="CK96" s="20">
        <f>(Assumptions!$D$68/12)*Revenue!CK49*Revenue!CK5</f>
        <v>27979.784172648982</v>
      </c>
      <c r="CL96" s="20">
        <f>(Assumptions!$D$68/12)*Revenue!CL49*Revenue!CL5</f>
        <v>27979.784172648982</v>
      </c>
      <c r="CM96" s="20">
        <f>(Assumptions!$D$68/12)*Revenue!CM49*Revenue!CM5</f>
        <v>27979.784172648982</v>
      </c>
      <c r="CN96" s="20">
        <f>(Assumptions!$D$68/12)*Revenue!CN49*Revenue!CN5</f>
        <v>27979.784172648982</v>
      </c>
      <c r="CO96" s="20">
        <f>(Assumptions!$D$68/12)*Revenue!CO49*Revenue!CO5</f>
        <v>27979.784172648982</v>
      </c>
      <c r="CP96" s="20">
        <f>(Assumptions!$D$68/12)*Revenue!CP49*Revenue!CP5</f>
        <v>27979.784172648982</v>
      </c>
      <c r="CQ96" s="20">
        <f>(Assumptions!$D$68/12)*Revenue!CQ49*Revenue!CQ5</f>
        <v>27979.784172648982</v>
      </c>
      <c r="CR96" s="20">
        <f>(Assumptions!$D$68/12)*Revenue!CR49*Revenue!CR5</f>
        <v>27979.784172648982</v>
      </c>
      <c r="CS96" s="20">
        <f>(Assumptions!$D$68/12)*Revenue!CS49*Revenue!CS5</f>
        <v>28819.177697828451</v>
      </c>
      <c r="CT96" s="20">
        <f>(Assumptions!$D$68/12)*Revenue!CT49*Revenue!CT5</f>
        <v>28819.177697828451</v>
      </c>
      <c r="CU96" s="20">
        <f>(Assumptions!$D$68/12)*Revenue!CU49*Revenue!CU5</f>
        <v>28819.177697828451</v>
      </c>
      <c r="CV96" s="20">
        <f>(Assumptions!$D$68/12)*Revenue!CV49*Revenue!CV5</f>
        <v>28819.177697828451</v>
      </c>
      <c r="CW96" s="20">
        <f>(Assumptions!$D$68/12)*Revenue!CW49*Revenue!CW5</f>
        <v>28819.177697828451</v>
      </c>
      <c r="CX96" s="20">
        <f>(Assumptions!$D$68/12)*Revenue!CX49*Revenue!CX5</f>
        <v>28819.177697828451</v>
      </c>
      <c r="CY96" s="20">
        <f>(Assumptions!$D$68/12)*Revenue!CY49*Revenue!CY5</f>
        <v>28819.177697828451</v>
      </c>
      <c r="CZ96" s="20">
        <f>(Assumptions!$D$68/12)*Revenue!CZ49*Revenue!CZ5</f>
        <v>28819.177697828451</v>
      </c>
      <c r="DA96" s="20">
        <f>(Assumptions!$D$68/12)*Revenue!DA49*Revenue!DA5</f>
        <v>28819.177697828451</v>
      </c>
      <c r="DB96" s="20">
        <f>(Assumptions!$D$68/12)*Revenue!DB49*Revenue!DB5</f>
        <v>28819.177697828451</v>
      </c>
      <c r="DC96" s="20">
        <f>(Assumptions!$D$68/12)*Revenue!DC49*Revenue!DC5</f>
        <v>28819.177697828451</v>
      </c>
      <c r="DD96" s="20">
        <f>(Assumptions!$D$68/12)*Revenue!DD49*Revenue!DD5</f>
        <v>28819.177697828451</v>
      </c>
      <c r="DE96" s="20">
        <f>(Assumptions!$D$68/12)*Revenue!DE49*Revenue!DE5</f>
        <v>29683.753028763305</v>
      </c>
      <c r="DF96" s="20">
        <f>(Assumptions!$D$68/12)*Revenue!DF49*Revenue!DF5</f>
        <v>29683.753028763305</v>
      </c>
      <c r="DG96" s="20">
        <f>(Assumptions!$D$68/12)*Revenue!DG49*Revenue!DG5</f>
        <v>29683.753028763305</v>
      </c>
      <c r="DH96" s="20">
        <f>(Assumptions!$D$68/12)*Revenue!DH49*Revenue!DH5</f>
        <v>29683.753028763305</v>
      </c>
      <c r="DI96" s="20">
        <f>(Assumptions!$D$68/12)*Revenue!DI49*Revenue!DI5</f>
        <v>29683.753028763305</v>
      </c>
      <c r="DJ96" s="20">
        <f>(Assumptions!$D$68/12)*Revenue!DJ49*Revenue!DJ5</f>
        <v>29683.753028763305</v>
      </c>
      <c r="DK96" s="20">
        <f>(Assumptions!$D$68/12)*Revenue!DK49*Revenue!DK5</f>
        <v>29683.753028763305</v>
      </c>
      <c r="DL96" s="20">
        <f>(Assumptions!$D$68/12)*Revenue!DL49*Revenue!DL5</f>
        <v>29683.753028763305</v>
      </c>
      <c r="DM96" s="20">
        <f>(Assumptions!$D$68/12)*Revenue!DM49*Revenue!DM5</f>
        <v>29683.753028763305</v>
      </c>
      <c r="DN96" s="20">
        <f>(Assumptions!$D$68/12)*Revenue!DN49*Revenue!DN5</f>
        <v>29683.753028763305</v>
      </c>
      <c r="DO96" s="20">
        <f>(Assumptions!$D$68/12)*Revenue!DO49*Revenue!DO5</f>
        <v>29683.753028763305</v>
      </c>
      <c r="DP96" s="20">
        <f>(Assumptions!$D$68/12)*Revenue!DP49*Revenue!DP5</f>
        <v>29683.753028763305</v>
      </c>
      <c r="DQ96" s="20">
        <f>(Assumptions!$D$68/12)*Revenue!DQ49*Revenue!DQ5</f>
        <v>30574.265619626203</v>
      </c>
      <c r="DR96" s="20">
        <f>(Assumptions!$D$68/12)*Revenue!DR49*Revenue!DR5</f>
        <v>30574.265619626203</v>
      </c>
      <c r="DS96" s="20">
        <f>(Assumptions!$D$68/12)*Revenue!DS49*Revenue!DS5</f>
        <v>30574.265619626203</v>
      </c>
      <c r="DT96" s="20">
        <f>(Assumptions!$D$68/12)*Revenue!DT49*Revenue!DT5</f>
        <v>30574.265619626203</v>
      </c>
      <c r="DU96" s="20">
        <f>(Assumptions!$D$68/12)*Revenue!DU49*Revenue!DU5</f>
        <v>30574.265619626203</v>
      </c>
      <c r="DV96" s="20">
        <f>(Assumptions!$D$68/12)*Revenue!DV49*Revenue!DV5</f>
        <v>30574.265619626203</v>
      </c>
    </row>
    <row r="99" spans="30:30">
      <c r="AD99" s="474"/>
    </row>
  </sheetData>
  <conditionalFormatting sqref="E11:DV96">
    <cfRule type="expression" dxfId="11" priority="1">
      <formula>MOD(ROW(),2)=0</formula>
    </cfRule>
  </conditionalFormatting>
  <pageMargins left="0.7" right="0.7" top="0.75" bottom="0.75" header="0.3" footer="0.3"/>
  <pageSetup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7AC31-1B3B-4055-93B2-AEDA7EA7ED3A}">
  <dimension ref="A1:DU105"/>
  <sheetViews>
    <sheetView showGridLines="0" view="pageBreakPreview" zoomScale="85" zoomScaleNormal="100" zoomScaleSheetLayoutView="85" workbookViewId="0">
      <pane xSplit="4" ySplit="6" topLeftCell="DS37" activePane="bottomRight" state="frozen"/>
      <selection pane="topRight" activeCell="E1" sqref="E1"/>
      <selection pane="bottomLeft" activeCell="A7" sqref="A7"/>
      <selection pane="bottomRight" activeCell="BA63" sqref="BA63:DU63"/>
    </sheetView>
  </sheetViews>
  <sheetFormatPr defaultColWidth="9.140625" defaultRowHeight="15"/>
  <cols>
    <col min="1" max="1" width="4.42578125" customWidth="1"/>
    <col min="2" max="2" width="12.7109375" bestFit="1" customWidth="1"/>
    <col min="3" max="3" width="41.85546875" bestFit="1" customWidth="1"/>
    <col min="4" max="4" width="12.140625" bestFit="1" customWidth="1"/>
    <col min="5" max="10" width="11" style="36" bestFit="1" customWidth="1"/>
    <col min="11" max="13" width="12" style="36" bestFit="1" customWidth="1"/>
    <col min="14" max="16" width="11.85546875" style="36" bestFit="1" customWidth="1"/>
    <col min="17" max="22" width="11" style="36" bestFit="1" customWidth="1"/>
    <col min="23" max="25" width="12" style="36" bestFit="1" customWidth="1"/>
    <col min="26" max="28" width="11.85546875" style="36" bestFit="1" customWidth="1"/>
    <col min="29" max="34" width="11" style="36" bestFit="1" customWidth="1"/>
    <col min="35" max="37" width="12" style="36" bestFit="1" customWidth="1"/>
    <col min="38" max="125" width="12.140625" style="36" bestFit="1" customWidth="1"/>
    <col min="126" max="16384" width="9.140625" style="36"/>
  </cols>
  <sheetData>
    <row r="1" spans="2:125">
      <c r="AA1" s="37"/>
    </row>
    <row r="2" spans="2:125">
      <c r="D2" s="1" t="s">
        <v>164</v>
      </c>
      <c r="E2" s="15">
        <f>1+INDEX(Assumptions!$R$33:$R$43,MATCH(E3,Assumptions!$N$33:$N$43,0))</f>
        <v>1.03</v>
      </c>
      <c r="F2" s="15">
        <f>IF(E3=F3,E2,E2*(1+INDEX(Assumptions!$R$33:$R$43,MATCH(F3,Assumptions!$N$33:$N$43,0))))</f>
        <v>1.03</v>
      </c>
      <c r="G2" s="15">
        <f>IF(F3=G3,F2,F2*(1+INDEX(Assumptions!$R$33:$R$43,MATCH(G3,Assumptions!$N$33:$N$43,0))))</f>
        <v>1.03</v>
      </c>
      <c r="H2" s="15">
        <f>IF(G3=H3,G2,G2*(1+INDEX(Assumptions!$R$33:$R$43,MATCH(H3,Assumptions!$N$33:$N$43,0))))</f>
        <v>1.03</v>
      </c>
      <c r="I2" s="15">
        <f>IF(H3=I3,H2,H2*(1+INDEX(Assumptions!$R$33:$R$43,MATCH(I3,Assumptions!$N$33:$N$43,0))))</f>
        <v>1.03</v>
      </c>
      <c r="J2" s="15">
        <f>IF(I3=J3,I2,I2*(1+INDEX(Assumptions!$R$33:$R$43,MATCH(J3,Assumptions!$N$33:$N$43,0))))</f>
        <v>1.03</v>
      </c>
      <c r="K2" s="15">
        <f>IF(J3=K3,J2,J2*(1+INDEX(Assumptions!$R$33:$R$43,MATCH(K3,Assumptions!$N$33:$N$43,0))))</f>
        <v>1.03</v>
      </c>
      <c r="L2" s="15">
        <f>IF(K3=L3,K2,K2*(1+INDEX(Assumptions!$R$33:$R$43,MATCH(L3,Assumptions!$N$33:$N$43,0))))</f>
        <v>1.0609</v>
      </c>
      <c r="M2" s="15">
        <f>IF(L3=M3,L2,L2*(1+INDEX(Assumptions!$R$33:$R$43,MATCH(M3,Assumptions!$N$33:$N$43,0))))</f>
        <v>1.0609</v>
      </c>
      <c r="N2" s="15">
        <f>IF(M3=N3,M2,M2*(1+INDEX(Assumptions!$R$33:$R$43,MATCH(N3,Assumptions!$N$33:$N$43,0))))</f>
        <v>1.0609</v>
      </c>
      <c r="O2" s="15">
        <f>IF(N3=O3,N2,N2*(1+INDEX(Assumptions!$R$33:$R$43,MATCH(O3,Assumptions!$N$33:$N$43,0))))</f>
        <v>1.0609</v>
      </c>
      <c r="P2" s="15">
        <f>IF(O3=P3,O2,O2*(1+INDEX(Assumptions!$R$33:$R$43,MATCH(P3,Assumptions!$N$33:$N$43,0))))</f>
        <v>1.0609</v>
      </c>
      <c r="Q2" s="15">
        <f>IF(P3=Q3,P2,P2*(1+INDEX(Assumptions!$R$33:$R$43,MATCH(Q3,Assumptions!$N$33:$N$43,0))))</f>
        <v>1.0609</v>
      </c>
      <c r="R2" s="15">
        <f>IF(Q3=R3,Q2,Q2*(1+INDEX(Assumptions!$R$33:$R$43,MATCH(R3,Assumptions!$N$33:$N$43,0))))</f>
        <v>1.0609</v>
      </c>
      <c r="S2" s="15">
        <f>IF(R3=S3,R2,R2*(1+INDEX(Assumptions!$R$33:$R$43,MATCH(S3,Assumptions!$N$33:$N$43,0))))</f>
        <v>1.0609</v>
      </c>
      <c r="T2" s="15">
        <f>IF(S3=T3,S2,S2*(1+INDEX(Assumptions!$R$33:$R$43,MATCH(T3,Assumptions!$N$33:$N$43,0))))</f>
        <v>1.0609</v>
      </c>
      <c r="U2" s="15">
        <f>IF(T3=U3,T2,T2*(1+INDEX(Assumptions!$R$33:$R$43,MATCH(U3,Assumptions!$N$33:$N$43,0))))</f>
        <v>1.0609</v>
      </c>
      <c r="V2" s="15">
        <f>IF(U3=V3,U2,U2*(1+INDEX(Assumptions!$R$33:$R$43,MATCH(V3,Assumptions!$N$33:$N$43,0))))</f>
        <v>1.0609</v>
      </c>
      <c r="W2" s="15">
        <f>IF(V3=W3,V2,V2*(1+INDEX(Assumptions!$R$33:$R$43,MATCH(W3,Assumptions!$N$33:$N$43,0))))</f>
        <v>1.0609</v>
      </c>
      <c r="X2" s="15">
        <f>IF(W3=X3,W2,W2*(1+INDEX(Assumptions!$R$33:$R$43,MATCH(X3,Assumptions!$N$33:$N$43,0))))</f>
        <v>1.092727</v>
      </c>
      <c r="Y2" s="15">
        <f>IF(X3=Y3,X2,X2*(1+INDEX(Assumptions!$R$33:$R$43,MATCH(Y3,Assumptions!$N$33:$N$43,0))))</f>
        <v>1.092727</v>
      </c>
      <c r="Z2" s="15">
        <f>IF(Y3=Z3,Y2,Y2*(1+INDEX(Assumptions!$R$33:$R$43,MATCH(Z3,Assumptions!$N$33:$N$43,0))))</f>
        <v>1.092727</v>
      </c>
      <c r="AA2" s="15">
        <f>IF(Z3=AA3,Z2,Z2*(1+INDEX(Assumptions!$R$33:$R$43,MATCH(AA3,Assumptions!$N$33:$N$43,0))))</f>
        <v>1.092727</v>
      </c>
      <c r="AB2" s="15">
        <f>IF(AA3=AB3,AA2,AA2*(1+INDEX(Assumptions!$R$33:$R$43,MATCH(AB3,Assumptions!$N$33:$N$43,0))))</f>
        <v>1.092727</v>
      </c>
      <c r="AC2" s="15">
        <f>IF(AB3=AC3,AB2,AB2*(1+INDEX(Assumptions!$R$33:$R$43,MATCH(AC3,Assumptions!$N$33:$N$43,0))))</f>
        <v>1.092727</v>
      </c>
      <c r="AD2" s="15">
        <f>IF(AC3=AD3,AC2,AC2*(1+INDEX(Assumptions!$R$33:$R$43,MATCH(AD3,Assumptions!$N$33:$N$43,0))))</f>
        <v>1.092727</v>
      </c>
      <c r="AE2" s="15">
        <f>IF(AD3=AE3,AD2,AD2*(1+INDEX(Assumptions!$R$33:$R$43,MATCH(AE3,Assumptions!$N$33:$N$43,0))))</f>
        <v>1.092727</v>
      </c>
      <c r="AF2" s="15">
        <f>IF(AE3=AF3,AE2,AE2*(1+INDEX(Assumptions!$R$33:$R$43,MATCH(AF3,Assumptions!$N$33:$N$43,0))))</f>
        <v>1.092727</v>
      </c>
      <c r="AG2" s="15">
        <f>IF(AF3=AG3,AF2,AF2*(1+INDEX(Assumptions!$R$33:$R$43,MATCH(AG3,Assumptions!$N$33:$N$43,0))))</f>
        <v>1.092727</v>
      </c>
      <c r="AH2" s="15">
        <f>IF(AG3=AH3,AG2,AG2*(1+INDEX(Assumptions!$R$33:$R$43,MATCH(AH3,Assumptions!$N$33:$N$43,0))))</f>
        <v>1.092727</v>
      </c>
      <c r="AI2" s="15">
        <f>IF(AH3=AI3,AH2,AH2*(1+INDEX(Assumptions!$R$33:$R$43,MATCH(AI3,Assumptions!$N$33:$N$43,0))))</f>
        <v>1.092727</v>
      </c>
      <c r="AJ2" s="15">
        <f>IF(AI3=AJ3,AI2,AI2*(1+INDEX(Assumptions!$R$33:$R$43,MATCH(AJ3,Assumptions!$N$33:$N$43,0))))</f>
        <v>1.1255088100000001</v>
      </c>
      <c r="AK2" s="15">
        <f>IF(AJ3=AK3,AJ2,AJ2*(1+INDEX(Assumptions!$R$33:$R$43,MATCH(AK3,Assumptions!$N$33:$N$43,0))))</f>
        <v>1.1255088100000001</v>
      </c>
      <c r="AL2" s="15">
        <f>IF(AK3=AL3,AK2,AK2*(1+INDEX(Assumptions!$R$33:$R$43,MATCH(AL3,Assumptions!$N$33:$N$43,0))))</f>
        <v>1.1255088100000001</v>
      </c>
      <c r="AM2" s="15">
        <f>IF(AL3=AM3,AL2,AL2*(1+INDEX(Assumptions!$R$33:$R$43,MATCH(AM3,Assumptions!$N$33:$N$43,0))))</f>
        <v>1.1255088100000001</v>
      </c>
      <c r="AN2" s="15">
        <f>IF(AM3=AN3,AM2,AM2*(1+INDEX(Assumptions!$R$33:$R$43,MATCH(AN3,Assumptions!$N$33:$N$43,0))))</f>
        <v>1.1255088100000001</v>
      </c>
      <c r="AO2" s="15">
        <f>IF(AN3=AO3,AN2,AN2*(1+INDEX(Assumptions!$R$33:$R$43,MATCH(AO3,Assumptions!$N$33:$N$43,0))))</f>
        <v>1.1255088100000001</v>
      </c>
      <c r="AP2" s="15">
        <f>IF(AO3=AP3,AO2,AO2*(1+INDEX(Assumptions!$R$33:$R$43,MATCH(AP3,Assumptions!$N$33:$N$43,0))))</f>
        <v>1.1255088100000001</v>
      </c>
      <c r="AQ2" s="15">
        <f>IF(AP3=AQ3,AP2,AP2*(1+INDEX(Assumptions!$R$33:$R$43,MATCH(AQ3,Assumptions!$N$33:$N$43,0))))</f>
        <v>1.1255088100000001</v>
      </c>
      <c r="AR2" s="15">
        <f>IF(AQ3=AR3,AQ2,AQ2*(1+INDEX(Assumptions!$R$33:$R$43,MATCH(AR3,Assumptions!$N$33:$N$43,0))))</f>
        <v>1.1255088100000001</v>
      </c>
      <c r="AS2" s="15">
        <f>IF(AR3=AS3,AR2,AR2*(1+INDEX(Assumptions!$R$33:$R$43,MATCH(AS3,Assumptions!$N$33:$N$43,0))))</f>
        <v>1.1255088100000001</v>
      </c>
      <c r="AT2" s="15">
        <f>IF(AS3=AT3,AS2,AS2*(1+INDEX(Assumptions!$R$33:$R$43,MATCH(AT3,Assumptions!$N$33:$N$43,0))))</f>
        <v>1.1255088100000001</v>
      </c>
      <c r="AU2" s="15">
        <f>IF(AT3=AU3,AT2,AT2*(1+INDEX(Assumptions!$R$33:$R$43,MATCH(AU3,Assumptions!$N$33:$N$43,0))))</f>
        <v>1.1255088100000001</v>
      </c>
      <c r="AV2" s="15">
        <f>IF(AU3=AV3,AU2,AU2*(1+INDEX(Assumptions!$R$33:$R$43,MATCH(AV3,Assumptions!$N$33:$N$43,0))))</f>
        <v>1.1592740743000001</v>
      </c>
      <c r="AW2" s="15">
        <f>IF(AV3=AW3,AV2,AV2*(1+INDEX(Assumptions!$R$33:$R$43,MATCH(AW3,Assumptions!$N$33:$N$43,0))))</f>
        <v>1.1592740743000001</v>
      </c>
      <c r="AX2" s="15">
        <f>IF(AW3=AX3,AW2,AW2*(1+INDEX(Assumptions!$R$33:$R$43,MATCH(AX3,Assumptions!$N$33:$N$43,0))))</f>
        <v>1.1592740743000001</v>
      </c>
      <c r="AY2" s="15">
        <f>IF(AX3=AY3,AX2,AX2*(1+INDEX(Assumptions!$R$33:$R$43,MATCH(AY3,Assumptions!$N$33:$N$43,0))))</f>
        <v>1.1592740743000001</v>
      </c>
      <c r="AZ2" s="15">
        <f>IF(AY3=AZ3,AY2,AY2*(1+INDEX(Assumptions!$R$33:$R$43,MATCH(AZ3,Assumptions!$N$33:$N$43,0))))</f>
        <v>1.1592740743000001</v>
      </c>
      <c r="BA2" s="15">
        <f>IF(AZ3=BA3,AZ2,AZ2*(1+INDEX(Assumptions!$R$33:$R$43,MATCH(BA3,Assumptions!$N$33:$N$43,0))))</f>
        <v>1.1592740743000001</v>
      </c>
      <c r="BB2" s="15">
        <f>IF(BA3=BB3,BA2,BA2*(1+INDEX(Assumptions!$R$33:$R$43,MATCH(BB3,Assumptions!$N$33:$N$43,0))))</f>
        <v>1.1592740743000001</v>
      </c>
      <c r="BC2" s="15">
        <f>IF(BB3=BC3,BB2,BB2*(1+INDEX(Assumptions!$R$33:$R$43,MATCH(BC3,Assumptions!$N$33:$N$43,0))))</f>
        <v>1.1592740743000001</v>
      </c>
      <c r="BD2" s="15">
        <f>IF(BC3=BD3,BC2,BC2*(1+INDEX(Assumptions!$R$33:$R$43,MATCH(BD3,Assumptions!$N$33:$N$43,0))))</f>
        <v>1.1592740743000001</v>
      </c>
      <c r="BE2" s="15">
        <f>IF(BD3=BE3,BD2,BD2*(1+INDEX(Assumptions!$R$33:$R$43,MATCH(BE3,Assumptions!$N$33:$N$43,0))))</f>
        <v>1.1592740743000001</v>
      </c>
      <c r="BF2" s="15">
        <f>IF(BE3=BF3,BE2,BE2*(1+INDEX(Assumptions!$R$33:$R$43,MATCH(BF3,Assumptions!$N$33:$N$43,0))))</f>
        <v>1.1592740743000001</v>
      </c>
      <c r="BG2" s="15">
        <f>IF(BF3=BG3,BF2,BF2*(1+INDEX(Assumptions!$R$33:$R$43,MATCH(BG3,Assumptions!$N$33:$N$43,0))))</f>
        <v>1.1592740743000001</v>
      </c>
      <c r="BH2" s="15">
        <f>IF(BG3=BH3,BG2,BG2*(1+INDEX(Assumptions!$R$33:$R$43,MATCH(BH3,Assumptions!$N$33:$N$43,0))))</f>
        <v>1.1940522965290001</v>
      </c>
      <c r="BI2" s="15">
        <f>IF(BH3=BI3,BH2,BH2*(1+INDEX(Assumptions!$R$33:$R$43,MATCH(BI3,Assumptions!$N$33:$N$43,0))))</f>
        <v>1.1940522965290001</v>
      </c>
      <c r="BJ2" s="15">
        <f>IF(BI3=BJ3,BI2,BI2*(1+INDEX(Assumptions!$R$33:$R$43,MATCH(BJ3,Assumptions!$N$33:$N$43,0))))</f>
        <v>1.1940522965290001</v>
      </c>
      <c r="BK2" s="15">
        <f>IF(BJ3=BK3,BJ2,BJ2*(1+INDEX(Assumptions!$R$33:$R$43,MATCH(BK3,Assumptions!$N$33:$N$43,0))))</f>
        <v>1.1940522965290001</v>
      </c>
      <c r="BL2" s="15">
        <f>IF(BK3=BL3,BK2,BK2*(1+INDEX(Assumptions!$R$33:$R$43,MATCH(BL3,Assumptions!$N$33:$N$43,0))))</f>
        <v>1.1940522965290001</v>
      </c>
      <c r="BM2" s="15">
        <f>IF(BL3=BM3,BL2,BL2*(1+INDEX(Assumptions!$R$33:$R$43,MATCH(BM3,Assumptions!$N$33:$N$43,0))))</f>
        <v>1.1940522965290001</v>
      </c>
      <c r="BN2" s="15">
        <f>IF(BM3=BN3,BM2,BM2*(1+INDEX(Assumptions!$R$33:$R$43,MATCH(BN3,Assumptions!$N$33:$N$43,0))))</f>
        <v>1.1940522965290001</v>
      </c>
      <c r="BO2" s="15">
        <f>IF(BN3=BO3,BN2,BN2*(1+INDEX(Assumptions!$R$33:$R$43,MATCH(BO3,Assumptions!$N$33:$N$43,0))))</f>
        <v>1.1940522965290001</v>
      </c>
      <c r="BP2" s="15">
        <f>IF(BO3=BP3,BO2,BO2*(1+INDEX(Assumptions!$R$33:$R$43,MATCH(BP3,Assumptions!$N$33:$N$43,0))))</f>
        <v>1.1940522965290001</v>
      </c>
      <c r="BQ2" s="15">
        <f>IF(BP3=BQ3,BP2,BP2*(1+INDEX(Assumptions!$R$33:$R$43,MATCH(BQ3,Assumptions!$N$33:$N$43,0))))</f>
        <v>1.1940522965290001</v>
      </c>
      <c r="BR2" s="15">
        <f>IF(BQ3=BR3,BQ2,BQ2*(1+INDEX(Assumptions!$R$33:$R$43,MATCH(BR3,Assumptions!$N$33:$N$43,0))))</f>
        <v>1.1940522965290001</v>
      </c>
      <c r="BS2" s="15">
        <f>IF(BR3=BS3,BR2,BR2*(1+INDEX(Assumptions!$R$33:$R$43,MATCH(BS3,Assumptions!$N$33:$N$43,0))))</f>
        <v>1.1940522965290001</v>
      </c>
      <c r="BT2" s="15">
        <f>IF(BS3=BT3,BS2,BS2*(1+INDEX(Assumptions!$R$33:$R$43,MATCH(BT3,Assumptions!$N$33:$N$43,0))))</f>
        <v>1.2298738654248702</v>
      </c>
      <c r="BU2" s="15">
        <f>IF(BT3=BU3,BT2,BT2*(1+INDEX(Assumptions!$R$33:$R$43,MATCH(BU3,Assumptions!$N$33:$N$43,0))))</f>
        <v>1.2298738654248702</v>
      </c>
      <c r="BV2" s="15">
        <f>IF(BU3=BV3,BU2,BU2*(1+INDEX(Assumptions!$R$33:$R$43,MATCH(BV3,Assumptions!$N$33:$N$43,0))))</f>
        <v>1.2298738654248702</v>
      </c>
      <c r="BW2" s="15">
        <f>IF(BV3=BW3,BV2,BV2*(1+INDEX(Assumptions!$R$33:$R$43,MATCH(BW3,Assumptions!$N$33:$N$43,0))))</f>
        <v>1.2298738654248702</v>
      </c>
      <c r="BX2" s="15">
        <f>IF(BW3=BX3,BW2,BW2*(1+INDEX(Assumptions!$R$33:$R$43,MATCH(BX3,Assumptions!$N$33:$N$43,0))))</f>
        <v>1.2298738654248702</v>
      </c>
      <c r="BY2" s="15">
        <f>IF(BX3=BY3,BX2,BX2*(1+INDEX(Assumptions!$R$33:$R$43,MATCH(BY3,Assumptions!$N$33:$N$43,0))))</f>
        <v>1.2298738654248702</v>
      </c>
      <c r="BZ2" s="15">
        <f>IF(BY3=BZ3,BY2,BY2*(1+INDEX(Assumptions!$R$33:$R$43,MATCH(BZ3,Assumptions!$N$33:$N$43,0))))</f>
        <v>1.2298738654248702</v>
      </c>
      <c r="CA2" s="15">
        <f>IF(BZ3=CA3,BZ2,BZ2*(1+INDEX(Assumptions!$R$33:$R$43,MATCH(CA3,Assumptions!$N$33:$N$43,0))))</f>
        <v>1.2298738654248702</v>
      </c>
      <c r="CB2" s="15">
        <f>IF(CA3=CB3,CA2,CA2*(1+INDEX(Assumptions!$R$33:$R$43,MATCH(CB3,Assumptions!$N$33:$N$43,0))))</f>
        <v>1.2298738654248702</v>
      </c>
      <c r="CC2" s="15">
        <f>IF(CB3=CC3,CB2,CB2*(1+INDEX(Assumptions!$R$33:$R$43,MATCH(CC3,Assumptions!$N$33:$N$43,0))))</f>
        <v>1.2298738654248702</v>
      </c>
      <c r="CD2" s="15">
        <f>IF(CC3=CD3,CC2,CC2*(1+INDEX(Assumptions!$R$33:$R$43,MATCH(CD3,Assumptions!$N$33:$N$43,0))))</f>
        <v>1.2298738654248702</v>
      </c>
      <c r="CE2" s="15">
        <f>IF(CD3=CE3,CD2,CD2*(1+INDEX(Assumptions!$R$33:$R$43,MATCH(CE3,Assumptions!$N$33:$N$43,0))))</f>
        <v>1.2298738654248702</v>
      </c>
      <c r="CF2" s="15">
        <f>IF(CE3=CF3,CE2,CE2*(1+INDEX(Assumptions!$R$33:$R$43,MATCH(CF3,Assumptions!$N$33:$N$43,0))))</f>
        <v>1.2667700813876164</v>
      </c>
      <c r="CG2" s="15">
        <f>IF(CF3=CG3,CF2,CF2*(1+INDEX(Assumptions!$R$33:$R$43,MATCH(CG3,Assumptions!$N$33:$N$43,0))))</f>
        <v>1.2667700813876164</v>
      </c>
      <c r="CH2" s="15">
        <f>IF(CG3=CH3,CG2,CG2*(1+INDEX(Assumptions!$R$33:$R$43,MATCH(CH3,Assumptions!$N$33:$N$43,0))))</f>
        <v>1.2667700813876164</v>
      </c>
      <c r="CI2" s="15">
        <f>IF(CH3=CI3,CH2,CH2*(1+INDEX(Assumptions!$R$33:$R$43,MATCH(CI3,Assumptions!$N$33:$N$43,0))))</f>
        <v>1.2667700813876164</v>
      </c>
      <c r="CJ2" s="15">
        <f>IF(CI3=CJ3,CI2,CI2*(1+INDEX(Assumptions!$R$33:$R$43,MATCH(CJ3,Assumptions!$N$33:$N$43,0))))</f>
        <v>1.2667700813876164</v>
      </c>
      <c r="CK2" s="15">
        <f>IF(CJ3=CK3,CJ2,CJ2*(1+INDEX(Assumptions!$R$33:$R$43,MATCH(CK3,Assumptions!$N$33:$N$43,0))))</f>
        <v>1.2667700813876164</v>
      </c>
      <c r="CL2" s="15">
        <f>IF(CK3=CL3,CK2,CK2*(1+INDEX(Assumptions!$R$33:$R$43,MATCH(CL3,Assumptions!$N$33:$N$43,0))))</f>
        <v>1.2667700813876164</v>
      </c>
      <c r="CM2" s="15">
        <f>IF(CL3=CM3,CL2,CL2*(1+INDEX(Assumptions!$R$33:$R$43,MATCH(CM3,Assumptions!$N$33:$N$43,0))))</f>
        <v>1.2667700813876164</v>
      </c>
      <c r="CN2" s="15">
        <f>IF(CM3=CN3,CM2,CM2*(1+INDEX(Assumptions!$R$33:$R$43,MATCH(CN3,Assumptions!$N$33:$N$43,0))))</f>
        <v>1.2667700813876164</v>
      </c>
      <c r="CO2" s="15">
        <f>IF(CN3=CO3,CN2,CN2*(1+INDEX(Assumptions!$R$33:$R$43,MATCH(CO3,Assumptions!$N$33:$N$43,0))))</f>
        <v>1.2667700813876164</v>
      </c>
      <c r="CP2" s="15">
        <f>IF(CO3=CP3,CO2,CO2*(1+INDEX(Assumptions!$R$33:$R$43,MATCH(CP3,Assumptions!$N$33:$N$43,0))))</f>
        <v>1.2667700813876164</v>
      </c>
      <c r="CQ2" s="15">
        <f>IF(CP3=CQ3,CP2,CP2*(1+INDEX(Assumptions!$R$33:$R$43,MATCH(CQ3,Assumptions!$N$33:$N$43,0))))</f>
        <v>1.2667700813876164</v>
      </c>
      <c r="CR2" s="15">
        <f>IF(CQ3=CR3,CQ2,CQ2*(1+INDEX(Assumptions!$R$33:$R$43,MATCH(CR3,Assumptions!$N$33:$N$43,0))))</f>
        <v>1.3047731838292449</v>
      </c>
      <c r="CS2" s="15">
        <f>IF(CR3=CS3,CR2,CR2*(1+INDEX(Assumptions!$R$33:$R$43,MATCH(CS3,Assumptions!$N$33:$N$43,0))))</f>
        <v>1.3047731838292449</v>
      </c>
      <c r="CT2" s="15">
        <f>IF(CS3=CT3,CS2,CS2*(1+INDEX(Assumptions!$R$33:$R$43,MATCH(CT3,Assumptions!$N$33:$N$43,0))))</f>
        <v>1.3047731838292449</v>
      </c>
      <c r="CU2" s="15">
        <f>IF(CT3=CU3,CT2,CT2*(1+INDEX(Assumptions!$R$33:$R$43,MATCH(CU3,Assumptions!$N$33:$N$43,0))))</f>
        <v>1.3047731838292449</v>
      </c>
      <c r="CV2" s="15">
        <f>IF(CU3=CV3,CU2,CU2*(1+INDEX(Assumptions!$R$33:$R$43,MATCH(CV3,Assumptions!$N$33:$N$43,0))))</f>
        <v>1.3047731838292449</v>
      </c>
      <c r="CW2" s="15">
        <f>IF(CV3=CW3,CV2,CV2*(1+INDEX(Assumptions!$R$33:$R$43,MATCH(CW3,Assumptions!$N$33:$N$43,0))))</f>
        <v>1.3047731838292449</v>
      </c>
      <c r="CX2" s="15">
        <f>IF(CW3=CX3,CW2,CW2*(1+INDEX(Assumptions!$R$33:$R$43,MATCH(CX3,Assumptions!$N$33:$N$43,0))))</f>
        <v>1.3047731838292449</v>
      </c>
      <c r="CY2" s="15">
        <f>IF(CX3=CY3,CX2,CX2*(1+INDEX(Assumptions!$R$33:$R$43,MATCH(CY3,Assumptions!$N$33:$N$43,0))))</f>
        <v>1.3047731838292449</v>
      </c>
      <c r="CZ2" s="15">
        <f>IF(CY3=CZ3,CY2,CY2*(1+INDEX(Assumptions!$R$33:$R$43,MATCH(CZ3,Assumptions!$N$33:$N$43,0))))</f>
        <v>1.3047731838292449</v>
      </c>
      <c r="DA2" s="15">
        <f>IF(CZ3=DA3,CZ2,CZ2*(1+INDEX(Assumptions!$R$33:$R$43,MATCH(DA3,Assumptions!$N$33:$N$43,0))))</f>
        <v>1.3047731838292449</v>
      </c>
      <c r="DB2" s="15">
        <f>IF(DA3=DB3,DA2,DA2*(1+INDEX(Assumptions!$R$33:$R$43,MATCH(DB3,Assumptions!$N$33:$N$43,0))))</f>
        <v>1.3047731838292449</v>
      </c>
      <c r="DC2" s="15">
        <f>IF(DB3=DC3,DB2,DB2*(1+INDEX(Assumptions!$R$33:$R$43,MATCH(DC3,Assumptions!$N$33:$N$43,0))))</f>
        <v>1.3047731838292449</v>
      </c>
      <c r="DD2" s="15">
        <f>IF(DC3=DD3,DC2,DC2*(1+INDEX(Assumptions!$R$33:$R$43,MATCH(DD3,Assumptions!$N$33:$N$43,0))))</f>
        <v>1.3439163793441222</v>
      </c>
      <c r="DE2" s="15">
        <f>IF(DD3=DE3,DD2,DD2*(1+INDEX(Assumptions!$R$33:$R$43,MATCH(DE3,Assumptions!$N$33:$N$43,0))))</f>
        <v>1.3439163793441222</v>
      </c>
      <c r="DF2" s="15">
        <f>IF(DE3=DF3,DE2,DE2*(1+INDEX(Assumptions!$R$33:$R$43,MATCH(DF3,Assumptions!$N$33:$N$43,0))))</f>
        <v>1.3439163793441222</v>
      </c>
      <c r="DG2" s="15">
        <f>IF(DF3=DG3,DF2,DF2*(1+INDEX(Assumptions!$R$33:$R$43,MATCH(DG3,Assumptions!$N$33:$N$43,0))))</f>
        <v>1.3439163793441222</v>
      </c>
      <c r="DH2" s="15">
        <f>IF(DG3=DH3,DG2,DG2*(1+INDEX(Assumptions!$R$33:$R$43,MATCH(DH3,Assumptions!$N$33:$N$43,0))))</f>
        <v>1.3439163793441222</v>
      </c>
      <c r="DI2" s="15">
        <f>IF(DH3=DI3,DH2,DH2*(1+INDEX(Assumptions!$R$33:$R$43,MATCH(DI3,Assumptions!$N$33:$N$43,0))))</f>
        <v>1.3439163793441222</v>
      </c>
      <c r="DJ2" s="15">
        <f>IF(DI3=DJ3,DI2,DI2*(1+INDEX(Assumptions!$R$33:$R$43,MATCH(DJ3,Assumptions!$N$33:$N$43,0))))</f>
        <v>1.3439163793441222</v>
      </c>
      <c r="DK2" s="15">
        <f>IF(DJ3=DK3,DJ2,DJ2*(1+INDEX(Assumptions!$R$33:$R$43,MATCH(DK3,Assumptions!$N$33:$N$43,0))))</f>
        <v>1.3439163793441222</v>
      </c>
      <c r="DL2" s="15">
        <f>IF(DK3=DL3,DK2,DK2*(1+INDEX(Assumptions!$R$33:$R$43,MATCH(DL3,Assumptions!$N$33:$N$43,0))))</f>
        <v>1.3439163793441222</v>
      </c>
      <c r="DM2" s="15">
        <f>IF(DL3=DM3,DL2,DL2*(1+INDEX(Assumptions!$R$33:$R$43,MATCH(DM3,Assumptions!$N$33:$N$43,0))))</f>
        <v>1.3439163793441222</v>
      </c>
      <c r="DN2" s="15">
        <f>IF(DM3=DN3,DM2,DM2*(1+INDEX(Assumptions!$R$33:$R$43,MATCH(DN3,Assumptions!$N$33:$N$43,0))))</f>
        <v>1.3439163793441222</v>
      </c>
      <c r="DO2" s="15">
        <f>IF(DN3=DO3,DN2,DN2*(1+INDEX(Assumptions!$R$33:$R$43,MATCH(DO3,Assumptions!$N$33:$N$43,0))))</f>
        <v>1.3439163793441222</v>
      </c>
      <c r="DP2" s="15">
        <f>IF(DO3=DP3,DO2,DO2*(1+INDEX(Assumptions!$R$33:$R$43,MATCH(DP3,Assumptions!$N$33:$N$43,0))))</f>
        <v>1.3842338707244459</v>
      </c>
      <c r="DQ2" s="15">
        <f>IF(DP3=DQ3,DP2,DP2*(1+INDEX(Assumptions!$R$33:$R$43,MATCH(DQ3,Assumptions!$N$33:$N$43,0))))</f>
        <v>1.3842338707244459</v>
      </c>
      <c r="DR2" s="15">
        <f>IF(DQ3=DR3,DQ2,DQ2*(1+INDEX(Assumptions!$R$33:$R$43,MATCH(DR3,Assumptions!$N$33:$N$43,0))))</f>
        <v>1.3842338707244459</v>
      </c>
      <c r="DS2" s="15">
        <f>IF(DR3=DS3,DR2,DR2*(1+INDEX(Assumptions!$R$33:$R$43,MATCH(DS3,Assumptions!$N$33:$N$43,0))))</f>
        <v>1.3842338707244459</v>
      </c>
      <c r="DT2" s="15">
        <f>IF(DS3=DT3,DS2,DS2*(1+INDEX(Assumptions!$R$33:$R$43,MATCH(DT3,Assumptions!$N$33:$N$43,0))))</f>
        <v>1.3842338707244459</v>
      </c>
      <c r="DU2" s="15">
        <f>IF(DT3=DU3,DT2,DT2*(1+INDEX(Assumptions!$R$33:$R$43,MATCH(DU3,Assumptions!$N$33:$N$43,0))))</f>
        <v>1.3842338707244459</v>
      </c>
    </row>
    <row r="3" spans="2:125">
      <c r="D3" s="1" t="s">
        <v>105</v>
      </c>
      <c r="E3" s="7">
        <f>YEAR(E5)</f>
        <v>2026</v>
      </c>
      <c r="F3" s="7">
        <f t="shared" ref="F3:BQ3" si="0">YEAR(F5)</f>
        <v>2026</v>
      </c>
      <c r="G3" s="7">
        <f t="shared" si="0"/>
        <v>2026</v>
      </c>
      <c r="H3" s="7">
        <f t="shared" si="0"/>
        <v>2026</v>
      </c>
      <c r="I3" s="7">
        <f t="shared" si="0"/>
        <v>2026</v>
      </c>
      <c r="J3" s="7">
        <f t="shared" si="0"/>
        <v>2026</v>
      </c>
      <c r="K3" s="7">
        <f t="shared" si="0"/>
        <v>2026</v>
      </c>
      <c r="L3" s="7">
        <f t="shared" si="0"/>
        <v>2027</v>
      </c>
      <c r="M3" s="7">
        <f t="shared" si="0"/>
        <v>2027</v>
      </c>
      <c r="N3" s="7">
        <f t="shared" si="0"/>
        <v>2027</v>
      </c>
      <c r="O3" s="7">
        <f t="shared" si="0"/>
        <v>2027</v>
      </c>
      <c r="P3" s="7">
        <f t="shared" si="0"/>
        <v>2027</v>
      </c>
      <c r="Q3" s="7">
        <f t="shared" si="0"/>
        <v>2027</v>
      </c>
      <c r="R3" s="7">
        <f t="shared" si="0"/>
        <v>2027</v>
      </c>
      <c r="S3" s="7">
        <f t="shared" si="0"/>
        <v>2027</v>
      </c>
      <c r="T3" s="7">
        <f t="shared" si="0"/>
        <v>2027</v>
      </c>
      <c r="U3" s="7">
        <f t="shared" si="0"/>
        <v>2027</v>
      </c>
      <c r="V3" s="7">
        <f t="shared" si="0"/>
        <v>2027</v>
      </c>
      <c r="W3" s="7">
        <f t="shared" si="0"/>
        <v>2027</v>
      </c>
      <c r="X3" s="7">
        <f t="shared" si="0"/>
        <v>2028</v>
      </c>
      <c r="Y3" s="7">
        <f t="shared" si="0"/>
        <v>2028</v>
      </c>
      <c r="Z3" s="7">
        <f t="shared" si="0"/>
        <v>2028</v>
      </c>
      <c r="AA3" s="7">
        <f t="shared" si="0"/>
        <v>2028</v>
      </c>
      <c r="AB3" s="7">
        <f t="shared" si="0"/>
        <v>2028</v>
      </c>
      <c r="AC3" s="7">
        <f t="shared" si="0"/>
        <v>2028</v>
      </c>
      <c r="AD3" s="7">
        <f t="shared" si="0"/>
        <v>2028</v>
      </c>
      <c r="AE3" s="7">
        <f t="shared" si="0"/>
        <v>2028</v>
      </c>
      <c r="AF3" s="7">
        <f t="shared" si="0"/>
        <v>2028</v>
      </c>
      <c r="AG3" s="7">
        <f t="shared" si="0"/>
        <v>2028</v>
      </c>
      <c r="AH3" s="7">
        <f t="shared" si="0"/>
        <v>2028</v>
      </c>
      <c r="AI3" s="7">
        <f t="shared" si="0"/>
        <v>2028</v>
      </c>
      <c r="AJ3" s="7">
        <f t="shared" si="0"/>
        <v>2029</v>
      </c>
      <c r="AK3" s="7">
        <f t="shared" si="0"/>
        <v>2029</v>
      </c>
      <c r="AL3" s="7">
        <f t="shared" si="0"/>
        <v>2029</v>
      </c>
      <c r="AM3" s="7">
        <f t="shared" si="0"/>
        <v>2029</v>
      </c>
      <c r="AN3" s="7">
        <f t="shared" si="0"/>
        <v>2029</v>
      </c>
      <c r="AO3" s="7">
        <f t="shared" si="0"/>
        <v>2029</v>
      </c>
      <c r="AP3" s="7">
        <f t="shared" si="0"/>
        <v>2029</v>
      </c>
      <c r="AQ3" s="7">
        <f t="shared" si="0"/>
        <v>2029</v>
      </c>
      <c r="AR3" s="7">
        <f t="shared" si="0"/>
        <v>2029</v>
      </c>
      <c r="AS3" s="7">
        <f t="shared" si="0"/>
        <v>2029</v>
      </c>
      <c r="AT3" s="7">
        <f t="shared" si="0"/>
        <v>2029</v>
      </c>
      <c r="AU3" s="7">
        <f t="shared" si="0"/>
        <v>2029</v>
      </c>
      <c r="AV3" s="7">
        <f t="shared" si="0"/>
        <v>2030</v>
      </c>
      <c r="AW3" s="7">
        <f t="shared" si="0"/>
        <v>2030</v>
      </c>
      <c r="AX3" s="7">
        <f t="shared" si="0"/>
        <v>2030</v>
      </c>
      <c r="AY3" s="7">
        <f t="shared" si="0"/>
        <v>2030</v>
      </c>
      <c r="AZ3" s="7">
        <f t="shared" si="0"/>
        <v>2030</v>
      </c>
      <c r="BA3" s="7">
        <f t="shared" si="0"/>
        <v>2030</v>
      </c>
      <c r="BB3" s="7">
        <f t="shared" si="0"/>
        <v>2030</v>
      </c>
      <c r="BC3" s="7">
        <f t="shared" si="0"/>
        <v>2030</v>
      </c>
      <c r="BD3" s="7">
        <f t="shared" si="0"/>
        <v>2030</v>
      </c>
      <c r="BE3" s="7">
        <f t="shared" si="0"/>
        <v>2030</v>
      </c>
      <c r="BF3" s="7">
        <f t="shared" si="0"/>
        <v>2030</v>
      </c>
      <c r="BG3" s="7">
        <f t="shared" si="0"/>
        <v>2030</v>
      </c>
      <c r="BH3" s="7">
        <f t="shared" si="0"/>
        <v>2031</v>
      </c>
      <c r="BI3" s="7">
        <f t="shared" si="0"/>
        <v>2031</v>
      </c>
      <c r="BJ3" s="7">
        <f t="shared" si="0"/>
        <v>2031</v>
      </c>
      <c r="BK3" s="7">
        <f t="shared" si="0"/>
        <v>2031</v>
      </c>
      <c r="BL3" s="7">
        <f t="shared" si="0"/>
        <v>2031</v>
      </c>
      <c r="BM3" s="7">
        <f t="shared" si="0"/>
        <v>2031</v>
      </c>
      <c r="BN3" s="7">
        <f t="shared" si="0"/>
        <v>2031</v>
      </c>
      <c r="BO3" s="7">
        <f t="shared" si="0"/>
        <v>2031</v>
      </c>
      <c r="BP3" s="7">
        <f t="shared" si="0"/>
        <v>2031</v>
      </c>
      <c r="BQ3" s="7">
        <f t="shared" si="0"/>
        <v>2031</v>
      </c>
      <c r="BR3" s="7">
        <f t="shared" ref="BR3:DT3" si="1">YEAR(BR5)</f>
        <v>2031</v>
      </c>
      <c r="BS3" s="7">
        <f t="shared" si="1"/>
        <v>2031</v>
      </c>
      <c r="BT3" s="7">
        <f t="shared" si="1"/>
        <v>2032</v>
      </c>
      <c r="BU3" s="7">
        <f t="shared" si="1"/>
        <v>2032</v>
      </c>
      <c r="BV3" s="7">
        <f t="shared" si="1"/>
        <v>2032</v>
      </c>
      <c r="BW3" s="7">
        <f t="shared" si="1"/>
        <v>2032</v>
      </c>
      <c r="BX3" s="7">
        <f t="shared" si="1"/>
        <v>2032</v>
      </c>
      <c r="BY3" s="7">
        <f t="shared" si="1"/>
        <v>2032</v>
      </c>
      <c r="BZ3" s="7">
        <f t="shared" si="1"/>
        <v>2032</v>
      </c>
      <c r="CA3" s="7">
        <f t="shared" si="1"/>
        <v>2032</v>
      </c>
      <c r="CB3" s="7">
        <f t="shared" si="1"/>
        <v>2032</v>
      </c>
      <c r="CC3" s="7">
        <f t="shared" si="1"/>
        <v>2032</v>
      </c>
      <c r="CD3" s="7">
        <f t="shared" si="1"/>
        <v>2032</v>
      </c>
      <c r="CE3" s="7">
        <f t="shared" si="1"/>
        <v>2032</v>
      </c>
      <c r="CF3" s="7">
        <f t="shared" si="1"/>
        <v>2033</v>
      </c>
      <c r="CG3" s="7">
        <f t="shared" si="1"/>
        <v>2033</v>
      </c>
      <c r="CH3" s="7">
        <f t="shared" si="1"/>
        <v>2033</v>
      </c>
      <c r="CI3" s="7">
        <f t="shared" si="1"/>
        <v>2033</v>
      </c>
      <c r="CJ3" s="7">
        <f t="shared" si="1"/>
        <v>2033</v>
      </c>
      <c r="CK3" s="7">
        <f t="shared" si="1"/>
        <v>2033</v>
      </c>
      <c r="CL3" s="7">
        <f t="shared" si="1"/>
        <v>2033</v>
      </c>
      <c r="CM3" s="7">
        <f t="shared" si="1"/>
        <v>2033</v>
      </c>
      <c r="CN3" s="7">
        <f t="shared" si="1"/>
        <v>2033</v>
      </c>
      <c r="CO3" s="7">
        <f t="shared" si="1"/>
        <v>2033</v>
      </c>
      <c r="CP3" s="7">
        <f t="shared" si="1"/>
        <v>2033</v>
      </c>
      <c r="CQ3" s="7">
        <f t="shared" si="1"/>
        <v>2033</v>
      </c>
      <c r="CR3" s="7">
        <f t="shared" si="1"/>
        <v>2034</v>
      </c>
      <c r="CS3" s="7">
        <f t="shared" si="1"/>
        <v>2034</v>
      </c>
      <c r="CT3" s="7">
        <f t="shared" si="1"/>
        <v>2034</v>
      </c>
      <c r="CU3" s="7">
        <f t="shared" si="1"/>
        <v>2034</v>
      </c>
      <c r="CV3" s="7">
        <f t="shared" si="1"/>
        <v>2034</v>
      </c>
      <c r="CW3" s="7">
        <f t="shared" si="1"/>
        <v>2034</v>
      </c>
      <c r="CX3" s="7">
        <f t="shared" si="1"/>
        <v>2034</v>
      </c>
      <c r="CY3" s="7">
        <f t="shared" si="1"/>
        <v>2034</v>
      </c>
      <c r="CZ3" s="7">
        <f t="shared" si="1"/>
        <v>2034</v>
      </c>
      <c r="DA3" s="7">
        <f t="shared" si="1"/>
        <v>2034</v>
      </c>
      <c r="DB3" s="7">
        <f t="shared" si="1"/>
        <v>2034</v>
      </c>
      <c r="DC3" s="7">
        <f t="shared" si="1"/>
        <v>2034</v>
      </c>
      <c r="DD3" s="7">
        <f t="shared" si="1"/>
        <v>2035</v>
      </c>
      <c r="DE3" s="7">
        <f t="shared" si="1"/>
        <v>2035</v>
      </c>
      <c r="DF3" s="7">
        <f t="shared" si="1"/>
        <v>2035</v>
      </c>
      <c r="DG3" s="7">
        <f t="shared" si="1"/>
        <v>2035</v>
      </c>
      <c r="DH3" s="7">
        <f t="shared" si="1"/>
        <v>2035</v>
      </c>
      <c r="DI3" s="7">
        <f t="shared" si="1"/>
        <v>2035</v>
      </c>
      <c r="DJ3" s="7">
        <f t="shared" si="1"/>
        <v>2035</v>
      </c>
      <c r="DK3" s="7">
        <f t="shared" si="1"/>
        <v>2035</v>
      </c>
      <c r="DL3" s="7">
        <f t="shared" si="1"/>
        <v>2035</v>
      </c>
      <c r="DM3" s="7">
        <f t="shared" si="1"/>
        <v>2035</v>
      </c>
      <c r="DN3" s="7">
        <f t="shared" si="1"/>
        <v>2035</v>
      </c>
      <c r="DO3" s="7">
        <f t="shared" si="1"/>
        <v>2035</v>
      </c>
      <c r="DP3" s="7">
        <f t="shared" si="1"/>
        <v>2036</v>
      </c>
      <c r="DQ3" s="7">
        <f t="shared" si="1"/>
        <v>2036</v>
      </c>
      <c r="DR3" s="7">
        <f t="shared" si="1"/>
        <v>2036</v>
      </c>
      <c r="DS3" s="7">
        <f t="shared" si="1"/>
        <v>2036</v>
      </c>
      <c r="DT3" s="7">
        <f t="shared" si="1"/>
        <v>2036</v>
      </c>
      <c r="DU3" s="7">
        <f t="shared" ref="DU3" si="2">YEAR(DU5)</f>
        <v>2036</v>
      </c>
    </row>
    <row r="4" spans="2:125">
      <c r="D4" s="1" t="s">
        <v>102</v>
      </c>
      <c r="E4" s="7">
        <v>0</v>
      </c>
      <c r="F4" s="7">
        <f>E4+1</f>
        <v>1</v>
      </c>
      <c r="G4" s="7">
        <f t="shared" ref="G4:BR4" si="3">F4+1</f>
        <v>2</v>
      </c>
      <c r="H4" s="7">
        <f t="shared" si="3"/>
        <v>3</v>
      </c>
      <c r="I4" s="7">
        <f t="shared" si="3"/>
        <v>4</v>
      </c>
      <c r="J4" s="7">
        <f t="shared" si="3"/>
        <v>5</v>
      </c>
      <c r="K4" s="7">
        <f t="shared" si="3"/>
        <v>6</v>
      </c>
      <c r="L4" s="7">
        <f t="shared" si="3"/>
        <v>7</v>
      </c>
      <c r="M4" s="7">
        <f t="shared" si="3"/>
        <v>8</v>
      </c>
      <c r="N4" s="7">
        <f t="shared" si="3"/>
        <v>9</v>
      </c>
      <c r="O4" s="7">
        <f t="shared" si="3"/>
        <v>10</v>
      </c>
      <c r="P4" s="7">
        <f t="shared" si="3"/>
        <v>11</v>
      </c>
      <c r="Q4" s="7">
        <f t="shared" si="3"/>
        <v>12</v>
      </c>
      <c r="R4" s="7">
        <f t="shared" si="3"/>
        <v>13</v>
      </c>
      <c r="S4" s="7">
        <f t="shared" si="3"/>
        <v>14</v>
      </c>
      <c r="T4" s="7">
        <f t="shared" si="3"/>
        <v>15</v>
      </c>
      <c r="U4" s="7">
        <f t="shared" si="3"/>
        <v>16</v>
      </c>
      <c r="V4" s="7">
        <f t="shared" si="3"/>
        <v>17</v>
      </c>
      <c r="W4" s="7">
        <f t="shared" si="3"/>
        <v>18</v>
      </c>
      <c r="X4" s="7">
        <f t="shared" si="3"/>
        <v>19</v>
      </c>
      <c r="Y4" s="7">
        <f t="shared" si="3"/>
        <v>20</v>
      </c>
      <c r="Z4" s="7">
        <f t="shared" si="3"/>
        <v>21</v>
      </c>
      <c r="AA4" s="7">
        <f t="shared" si="3"/>
        <v>22</v>
      </c>
      <c r="AB4" s="7">
        <f t="shared" si="3"/>
        <v>23</v>
      </c>
      <c r="AC4" s="7">
        <f t="shared" si="3"/>
        <v>24</v>
      </c>
      <c r="AD4" s="7">
        <f t="shared" si="3"/>
        <v>25</v>
      </c>
      <c r="AE4" s="7">
        <f t="shared" si="3"/>
        <v>26</v>
      </c>
      <c r="AF4" s="7">
        <f t="shared" si="3"/>
        <v>27</v>
      </c>
      <c r="AG4" s="7">
        <f t="shared" si="3"/>
        <v>28</v>
      </c>
      <c r="AH4" s="7">
        <f t="shared" si="3"/>
        <v>29</v>
      </c>
      <c r="AI4" s="7">
        <f t="shared" si="3"/>
        <v>30</v>
      </c>
      <c r="AJ4" s="7">
        <f t="shared" si="3"/>
        <v>31</v>
      </c>
      <c r="AK4" s="7">
        <f t="shared" si="3"/>
        <v>32</v>
      </c>
      <c r="AL4" s="7">
        <f t="shared" si="3"/>
        <v>33</v>
      </c>
      <c r="AM4" s="7">
        <f t="shared" si="3"/>
        <v>34</v>
      </c>
      <c r="AN4" s="7">
        <f t="shared" si="3"/>
        <v>35</v>
      </c>
      <c r="AO4" s="7">
        <f t="shared" si="3"/>
        <v>36</v>
      </c>
      <c r="AP4" s="7">
        <f t="shared" si="3"/>
        <v>37</v>
      </c>
      <c r="AQ4" s="7">
        <f t="shared" si="3"/>
        <v>38</v>
      </c>
      <c r="AR4" s="7">
        <f t="shared" si="3"/>
        <v>39</v>
      </c>
      <c r="AS4" s="7">
        <f t="shared" si="3"/>
        <v>40</v>
      </c>
      <c r="AT4" s="7">
        <f t="shared" si="3"/>
        <v>41</v>
      </c>
      <c r="AU4" s="7">
        <f t="shared" si="3"/>
        <v>42</v>
      </c>
      <c r="AV4" s="7">
        <f t="shared" si="3"/>
        <v>43</v>
      </c>
      <c r="AW4" s="7">
        <f t="shared" si="3"/>
        <v>44</v>
      </c>
      <c r="AX4" s="7">
        <f t="shared" si="3"/>
        <v>45</v>
      </c>
      <c r="AY4" s="7">
        <f t="shared" si="3"/>
        <v>46</v>
      </c>
      <c r="AZ4" s="7">
        <f t="shared" si="3"/>
        <v>47</v>
      </c>
      <c r="BA4" s="7">
        <f t="shared" si="3"/>
        <v>48</v>
      </c>
      <c r="BB4" s="7">
        <f t="shared" si="3"/>
        <v>49</v>
      </c>
      <c r="BC4" s="7">
        <f t="shared" si="3"/>
        <v>50</v>
      </c>
      <c r="BD4" s="7">
        <f t="shared" si="3"/>
        <v>51</v>
      </c>
      <c r="BE4" s="7">
        <f t="shared" si="3"/>
        <v>52</v>
      </c>
      <c r="BF4" s="7">
        <f t="shared" si="3"/>
        <v>53</v>
      </c>
      <c r="BG4" s="7">
        <f t="shared" si="3"/>
        <v>54</v>
      </c>
      <c r="BH4" s="7">
        <f t="shared" si="3"/>
        <v>55</v>
      </c>
      <c r="BI4" s="7">
        <f t="shared" si="3"/>
        <v>56</v>
      </c>
      <c r="BJ4" s="7">
        <f t="shared" si="3"/>
        <v>57</v>
      </c>
      <c r="BK4" s="7">
        <f t="shared" si="3"/>
        <v>58</v>
      </c>
      <c r="BL4" s="7">
        <f t="shared" si="3"/>
        <v>59</v>
      </c>
      <c r="BM4" s="7">
        <f t="shared" si="3"/>
        <v>60</v>
      </c>
      <c r="BN4" s="7">
        <f t="shared" si="3"/>
        <v>61</v>
      </c>
      <c r="BO4" s="7">
        <f t="shared" si="3"/>
        <v>62</v>
      </c>
      <c r="BP4" s="7">
        <f t="shared" si="3"/>
        <v>63</v>
      </c>
      <c r="BQ4" s="7">
        <f t="shared" si="3"/>
        <v>64</v>
      </c>
      <c r="BR4" s="7">
        <f t="shared" si="3"/>
        <v>65</v>
      </c>
      <c r="BS4" s="7">
        <f t="shared" ref="BS4:DU4" si="4">BR4+1</f>
        <v>66</v>
      </c>
      <c r="BT4" s="7">
        <f t="shared" si="4"/>
        <v>67</v>
      </c>
      <c r="BU4" s="7">
        <f t="shared" si="4"/>
        <v>68</v>
      </c>
      <c r="BV4" s="7">
        <f t="shared" si="4"/>
        <v>69</v>
      </c>
      <c r="BW4" s="7">
        <f t="shared" si="4"/>
        <v>70</v>
      </c>
      <c r="BX4" s="7">
        <f t="shared" si="4"/>
        <v>71</v>
      </c>
      <c r="BY4" s="7">
        <f t="shared" si="4"/>
        <v>72</v>
      </c>
      <c r="BZ4" s="7">
        <f t="shared" si="4"/>
        <v>73</v>
      </c>
      <c r="CA4" s="7">
        <f t="shared" si="4"/>
        <v>74</v>
      </c>
      <c r="CB4" s="7">
        <f t="shared" si="4"/>
        <v>75</v>
      </c>
      <c r="CC4" s="7">
        <f t="shared" si="4"/>
        <v>76</v>
      </c>
      <c r="CD4" s="7">
        <f t="shared" si="4"/>
        <v>77</v>
      </c>
      <c r="CE4" s="7">
        <f t="shared" si="4"/>
        <v>78</v>
      </c>
      <c r="CF4" s="7">
        <f t="shared" si="4"/>
        <v>79</v>
      </c>
      <c r="CG4" s="7">
        <f t="shared" si="4"/>
        <v>80</v>
      </c>
      <c r="CH4" s="7">
        <f t="shared" si="4"/>
        <v>81</v>
      </c>
      <c r="CI4" s="7">
        <f t="shared" si="4"/>
        <v>82</v>
      </c>
      <c r="CJ4" s="7">
        <f t="shared" si="4"/>
        <v>83</v>
      </c>
      <c r="CK4" s="7">
        <f t="shared" si="4"/>
        <v>84</v>
      </c>
      <c r="CL4" s="7">
        <f t="shared" si="4"/>
        <v>85</v>
      </c>
      <c r="CM4" s="7">
        <f t="shared" si="4"/>
        <v>86</v>
      </c>
      <c r="CN4" s="7">
        <f t="shared" si="4"/>
        <v>87</v>
      </c>
      <c r="CO4" s="7">
        <f t="shared" si="4"/>
        <v>88</v>
      </c>
      <c r="CP4" s="7">
        <f t="shared" si="4"/>
        <v>89</v>
      </c>
      <c r="CQ4" s="7">
        <f t="shared" si="4"/>
        <v>90</v>
      </c>
      <c r="CR4" s="7">
        <f t="shared" si="4"/>
        <v>91</v>
      </c>
      <c r="CS4" s="7">
        <f t="shared" si="4"/>
        <v>92</v>
      </c>
      <c r="CT4" s="7">
        <f t="shared" si="4"/>
        <v>93</v>
      </c>
      <c r="CU4" s="7">
        <f t="shared" si="4"/>
        <v>94</v>
      </c>
      <c r="CV4" s="7">
        <f t="shared" si="4"/>
        <v>95</v>
      </c>
      <c r="CW4" s="7">
        <f t="shared" si="4"/>
        <v>96</v>
      </c>
      <c r="CX4" s="7">
        <f t="shared" si="4"/>
        <v>97</v>
      </c>
      <c r="CY4" s="7">
        <f t="shared" si="4"/>
        <v>98</v>
      </c>
      <c r="CZ4" s="7">
        <f t="shared" si="4"/>
        <v>99</v>
      </c>
      <c r="DA4" s="7">
        <f t="shared" si="4"/>
        <v>100</v>
      </c>
      <c r="DB4" s="7">
        <f t="shared" si="4"/>
        <v>101</v>
      </c>
      <c r="DC4" s="7">
        <f t="shared" si="4"/>
        <v>102</v>
      </c>
      <c r="DD4" s="7">
        <f t="shared" si="4"/>
        <v>103</v>
      </c>
      <c r="DE4" s="7">
        <f t="shared" si="4"/>
        <v>104</v>
      </c>
      <c r="DF4" s="7">
        <f t="shared" si="4"/>
        <v>105</v>
      </c>
      <c r="DG4" s="7">
        <f t="shared" si="4"/>
        <v>106</v>
      </c>
      <c r="DH4" s="7">
        <f t="shared" si="4"/>
        <v>107</v>
      </c>
      <c r="DI4" s="7">
        <f t="shared" si="4"/>
        <v>108</v>
      </c>
      <c r="DJ4" s="7">
        <f t="shared" si="4"/>
        <v>109</v>
      </c>
      <c r="DK4" s="7">
        <f t="shared" si="4"/>
        <v>110</v>
      </c>
      <c r="DL4" s="7">
        <f t="shared" si="4"/>
        <v>111</v>
      </c>
      <c r="DM4" s="7">
        <f t="shared" si="4"/>
        <v>112</v>
      </c>
      <c r="DN4" s="7">
        <f t="shared" si="4"/>
        <v>113</v>
      </c>
      <c r="DO4" s="7">
        <f t="shared" si="4"/>
        <v>114</v>
      </c>
      <c r="DP4" s="7">
        <f t="shared" si="4"/>
        <v>115</v>
      </c>
      <c r="DQ4" s="7">
        <f t="shared" si="4"/>
        <v>116</v>
      </c>
      <c r="DR4" s="7">
        <f t="shared" si="4"/>
        <v>117</v>
      </c>
      <c r="DS4" s="7">
        <f t="shared" si="4"/>
        <v>118</v>
      </c>
      <c r="DT4" s="7">
        <f t="shared" si="4"/>
        <v>119</v>
      </c>
      <c r="DU4" s="7">
        <f t="shared" si="4"/>
        <v>120</v>
      </c>
    </row>
    <row r="5" spans="2:125">
      <c r="D5" s="1" t="s">
        <v>103</v>
      </c>
      <c r="E5" s="34">
        <f>EOMONTH(Assumptions!D14,0)</f>
        <v>46203</v>
      </c>
      <c r="F5" s="34">
        <f>EOMONTH(E5,1)</f>
        <v>46234</v>
      </c>
      <c r="G5" s="34">
        <f t="shared" ref="G5:BR5" si="5">EOMONTH(F5,1)</f>
        <v>46265</v>
      </c>
      <c r="H5" s="34">
        <f t="shared" si="5"/>
        <v>46295</v>
      </c>
      <c r="I5" s="34">
        <f t="shared" si="5"/>
        <v>46326</v>
      </c>
      <c r="J5" s="34">
        <f t="shared" si="5"/>
        <v>46356</v>
      </c>
      <c r="K5" s="34">
        <f t="shared" si="5"/>
        <v>46387</v>
      </c>
      <c r="L5" s="34">
        <f t="shared" si="5"/>
        <v>46418</v>
      </c>
      <c r="M5" s="34">
        <f t="shared" si="5"/>
        <v>46446</v>
      </c>
      <c r="N5" s="34">
        <f t="shared" si="5"/>
        <v>46477</v>
      </c>
      <c r="O5" s="34">
        <f t="shared" si="5"/>
        <v>46507</v>
      </c>
      <c r="P5" s="34">
        <f t="shared" si="5"/>
        <v>46538</v>
      </c>
      <c r="Q5" s="34">
        <f t="shared" si="5"/>
        <v>46568</v>
      </c>
      <c r="R5" s="34">
        <f t="shared" si="5"/>
        <v>46599</v>
      </c>
      <c r="S5" s="34">
        <f t="shared" si="5"/>
        <v>46630</v>
      </c>
      <c r="T5" s="34">
        <f t="shared" si="5"/>
        <v>46660</v>
      </c>
      <c r="U5" s="34">
        <f t="shared" si="5"/>
        <v>46691</v>
      </c>
      <c r="V5" s="34">
        <f t="shared" si="5"/>
        <v>46721</v>
      </c>
      <c r="W5" s="34">
        <f t="shared" si="5"/>
        <v>46752</v>
      </c>
      <c r="X5" s="34">
        <f t="shared" si="5"/>
        <v>46783</v>
      </c>
      <c r="Y5" s="34">
        <f t="shared" si="5"/>
        <v>46812</v>
      </c>
      <c r="Z5" s="34">
        <f t="shared" si="5"/>
        <v>46843</v>
      </c>
      <c r="AA5" s="34">
        <f t="shared" si="5"/>
        <v>46873</v>
      </c>
      <c r="AB5" s="34">
        <f t="shared" si="5"/>
        <v>46904</v>
      </c>
      <c r="AC5" s="34">
        <f t="shared" si="5"/>
        <v>46934</v>
      </c>
      <c r="AD5" s="34">
        <f t="shared" si="5"/>
        <v>46965</v>
      </c>
      <c r="AE5" s="34">
        <f t="shared" si="5"/>
        <v>46996</v>
      </c>
      <c r="AF5" s="34">
        <f t="shared" si="5"/>
        <v>47026</v>
      </c>
      <c r="AG5" s="34">
        <f t="shared" si="5"/>
        <v>47057</v>
      </c>
      <c r="AH5" s="34">
        <f t="shared" si="5"/>
        <v>47087</v>
      </c>
      <c r="AI5" s="34">
        <f t="shared" si="5"/>
        <v>47118</v>
      </c>
      <c r="AJ5" s="34">
        <f t="shared" si="5"/>
        <v>47149</v>
      </c>
      <c r="AK5" s="34">
        <f t="shared" si="5"/>
        <v>47177</v>
      </c>
      <c r="AL5" s="34">
        <f t="shared" si="5"/>
        <v>47208</v>
      </c>
      <c r="AM5" s="34">
        <f t="shared" si="5"/>
        <v>47238</v>
      </c>
      <c r="AN5" s="34">
        <f t="shared" si="5"/>
        <v>47269</v>
      </c>
      <c r="AO5" s="34">
        <f t="shared" si="5"/>
        <v>47299</v>
      </c>
      <c r="AP5" s="34">
        <f t="shared" si="5"/>
        <v>47330</v>
      </c>
      <c r="AQ5" s="34">
        <f t="shared" si="5"/>
        <v>47361</v>
      </c>
      <c r="AR5" s="34">
        <f t="shared" si="5"/>
        <v>47391</v>
      </c>
      <c r="AS5" s="34">
        <f t="shared" si="5"/>
        <v>47422</v>
      </c>
      <c r="AT5" s="34">
        <f t="shared" si="5"/>
        <v>47452</v>
      </c>
      <c r="AU5" s="34">
        <f t="shared" si="5"/>
        <v>47483</v>
      </c>
      <c r="AV5" s="34">
        <f t="shared" si="5"/>
        <v>47514</v>
      </c>
      <c r="AW5" s="34">
        <f t="shared" si="5"/>
        <v>47542</v>
      </c>
      <c r="AX5" s="34">
        <f t="shared" si="5"/>
        <v>47573</v>
      </c>
      <c r="AY5" s="34">
        <f t="shared" si="5"/>
        <v>47603</v>
      </c>
      <c r="AZ5" s="34">
        <f t="shared" si="5"/>
        <v>47634</v>
      </c>
      <c r="BA5" s="34">
        <f t="shared" si="5"/>
        <v>47664</v>
      </c>
      <c r="BB5" s="34">
        <f t="shared" si="5"/>
        <v>47695</v>
      </c>
      <c r="BC5" s="34">
        <f t="shared" si="5"/>
        <v>47726</v>
      </c>
      <c r="BD5" s="34">
        <f t="shared" si="5"/>
        <v>47756</v>
      </c>
      <c r="BE5" s="34">
        <f t="shared" si="5"/>
        <v>47787</v>
      </c>
      <c r="BF5" s="34">
        <f t="shared" si="5"/>
        <v>47817</v>
      </c>
      <c r="BG5" s="34">
        <f t="shared" si="5"/>
        <v>47848</v>
      </c>
      <c r="BH5" s="34">
        <f t="shared" si="5"/>
        <v>47879</v>
      </c>
      <c r="BI5" s="34">
        <f t="shared" si="5"/>
        <v>47907</v>
      </c>
      <c r="BJ5" s="34">
        <f t="shared" si="5"/>
        <v>47938</v>
      </c>
      <c r="BK5" s="34">
        <f t="shared" si="5"/>
        <v>47968</v>
      </c>
      <c r="BL5" s="34">
        <f t="shared" si="5"/>
        <v>47999</v>
      </c>
      <c r="BM5" s="34">
        <f t="shared" si="5"/>
        <v>48029</v>
      </c>
      <c r="BN5" s="34">
        <f t="shared" si="5"/>
        <v>48060</v>
      </c>
      <c r="BO5" s="34">
        <f t="shared" si="5"/>
        <v>48091</v>
      </c>
      <c r="BP5" s="34">
        <f t="shared" si="5"/>
        <v>48121</v>
      </c>
      <c r="BQ5" s="34">
        <f t="shared" si="5"/>
        <v>48152</v>
      </c>
      <c r="BR5" s="34">
        <f t="shared" si="5"/>
        <v>48182</v>
      </c>
      <c r="BS5" s="34">
        <f t="shared" ref="BS5:DU5" si="6">EOMONTH(BR5,1)</f>
        <v>48213</v>
      </c>
      <c r="BT5" s="34">
        <f t="shared" si="6"/>
        <v>48244</v>
      </c>
      <c r="BU5" s="34">
        <f t="shared" si="6"/>
        <v>48273</v>
      </c>
      <c r="BV5" s="34">
        <f t="shared" si="6"/>
        <v>48304</v>
      </c>
      <c r="BW5" s="34">
        <f t="shared" si="6"/>
        <v>48334</v>
      </c>
      <c r="BX5" s="34">
        <f t="shared" si="6"/>
        <v>48365</v>
      </c>
      <c r="BY5" s="34">
        <f t="shared" si="6"/>
        <v>48395</v>
      </c>
      <c r="BZ5" s="34">
        <f t="shared" si="6"/>
        <v>48426</v>
      </c>
      <c r="CA5" s="34">
        <f t="shared" si="6"/>
        <v>48457</v>
      </c>
      <c r="CB5" s="34">
        <f t="shared" si="6"/>
        <v>48487</v>
      </c>
      <c r="CC5" s="34">
        <f t="shared" si="6"/>
        <v>48518</v>
      </c>
      <c r="CD5" s="34">
        <f t="shared" si="6"/>
        <v>48548</v>
      </c>
      <c r="CE5" s="34">
        <f t="shared" si="6"/>
        <v>48579</v>
      </c>
      <c r="CF5" s="34">
        <f t="shared" si="6"/>
        <v>48610</v>
      </c>
      <c r="CG5" s="34">
        <f t="shared" si="6"/>
        <v>48638</v>
      </c>
      <c r="CH5" s="34">
        <f t="shared" si="6"/>
        <v>48669</v>
      </c>
      <c r="CI5" s="34">
        <f t="shared" si="6"/>
        <v>48699</v>
      </c>
      <c r="CJ5" s="34">
        <f t="shared" si="6"/>
        <v>48730</v>
      </c>
      <c r="CK5" s="34">
        <f t="shared" si="6"/>
        <v>48760</v>
      </c>
      <c r="CL5" s="34">
        <f t="shared" si="6"/>
        <v>48791</v>
      </c>
      <c r="CM5" s="34">
        <f t="shared" si="6"/>
        <v>48822</v>
      </c>
      <c r="CN5" s="34">
        <f t="shared" si="6"/>
        <v>48852</v>
      </c>
      <c r="CO5" s="34">
        <f t="shared" si="6"/>
        <v>48883</v>
      </c>
      <c r="CP5" s="34">
        <f t="shared" si="6"/>
        <v>48913</v>
      </c>
      <c r="CQ5" s="34">
        <f t="shared" si="6"/>
        <v>48944</v>
      </c>
      <c r="CR5" s="34">
        <f t="shared" si="6"/>
        <v>48975</v>
      </c>
      <c r="CS5" s="34">
        <f t="shared" si="6"/>
        <v>49003</v>
      </c>
      <c r="CT5" s="34">
        <f t="shared" si="6"/>
        <v>49034</v>
      </c>
      <c r="CU5" s="34">
        <f t="shared" si="6"/>
        <v>49064</v>
      </c>
      <c r="CV5" s="34">
        <f t="shared" si="6"/>
        <v>49095</v>
      </c>
      <c r="CW5" s="34">
        <f t="shared" si="6"/>
        <v>49125</v>
      </c>
      <c r="CX5" s="34">
        <f t="shared" si="6"/>
        <v>49156</v>
      </c>
      <c r="CY5" s="34">
        <f t="shared" si="6"/>
        <v>49187</v>
      </c>
      <c r="CZ5" s="34">
        <f t="shared" si="6"/>
        <v>49217</v>
      </c>
      <c r="DA5" s="34">
        <f t="shared" si="6"/>
        <v>49248</v>
      </c>
      <c r="DB5" s="34">
        <f t="shared" si="6"/>
        <v>49278</v>
      </c>
      <c r="DC5" s="34">
        <f t="shared" si="6"/>
        <v>49309</v>
      </c>
      <c r="DD5" s="34">
        <f t="shared" si="6"/>
        <v>49340</v>
      </c>
      <c r="DE5" s="34">
        <f t="shared" si="6"/>
        <v>49368</v>
      </c>
      <c r="DF5" s="34">
        <f t="shared" si="6"/>
        <v>49399</v>
      </c>
      <c r="DG5" s="34">
        <f t="shared" si="6"/>
        <v>49429</v>
      </c>
      <c r="DH5" s="34">
        <f t="shared" si="6"/>
        <v>49460</v>
      </c>
      <c r="DI5" s="34">
        <f t="shared" si="6"/>
        <v>49490</v>
      </c>
      <c r="DJ5" s="34">
        <f t="shared" si="6"/>
        <v>49521</v>
      </c>
      <c r="DK5" s="34">
        <f t="shared" si="6"/>
        <v>49552</v>
      </c>
      <c r="DL5" s="34">
        <f t="shared" si="6"/>
        <v>49582</v>
      </c>
      <c r="DM5" s="34">
        <f t="shared" si="6"/>
        <v>49613</v>
      </c>
      <c r="DN5" s="34">
        <f t="shared" si="6"/>
        <v>49643</v>
      </c>
      <c r="DO5" s="34">
        <f t="shared" si="6"/>
        <v>49674</v>
      </c>
      <c r="DP5" s="34">
        <f t="shared" si="6"/>
        <v>49705</v>
      </c>
      <c r="DQ5" s="34">
        <f t="shared" si="6"/>
        <v>49734</v>
      </c>
      <c r="DR5" s="34">
        <f t="shared" si="6"/>
        <v>49765</v>
      </c>
      <c r="DS5" s="34">
        <f t="shared" si="6"/>
        <v>49795</v>
      </c>
      <c r="DT5" s="34">
        <f t="shared" si="6"/>
        <v>49826</v>
      </c>
      <c r="DU5" s="34">
        <f t="shared" si="6"/>
        <v>49856</v>
      </c>
    </row>
    <row r="6" spans="2:125">
      <c r="D6" s="1" t="s">
        <v>104</v>
      </c>
      <c r="E6" s="7">
        <f>DAY(EOMONTH(E5,0))</f>
        <v>30</v>
      </c>
      <c r="F6" s="7">
        <f t="shared" ref="F6:BQ6" si="7">DAY(EOMONTH(F5,0))</f>
        <v>31</v>
      </c>
      <c r="G6" s="7">
        <f t="shared" si="7"/>
        <v>31</v>
      </c>
      <c r="H6" s="7">
        <f t="shared" si="7"/>
        <v>30</v>
      </c>
      <c r="I6" s="7">
        <f t="shared" si="7"/>
        <v>31</v>
      </c>
      <c r="J6" s="7">
        <f t="shared" si="7"/>
        <v>30</v>
      </c>
      <c r="K6" s="7">
        <f t="shared" si="7"/>
        <v>31</v>
      </c>
      <c r="L6" s="7">
        <f t="shared" si="7"/>
        <v>31</v>
      </c>
      <c r="M6" s="7">
        <f t="shared" si="7"/>
        <v>28</v>
      </c>
      <c r="N6" s="7">
        <f t="shared" si="7"/>
        <v>31</v>
      </c>
      <c r="O6" s="7">
        <f t="shared" si="7"/>
        <v>30</v>
      </c>
      <c r="P6" s="7">
        <f t="shared" si="7"/>
        <v>31</v>
      </c>
      <c r="Q6" s="7">
        <f t="shared" si="7"/>
        <v>30</v>
      </c>
      <c r="R6" s="7">
        <f t="shared" si="7"/>
        <v>31</v>
      </c>
      <c r="S6" s="7">
        <f t="shared" si="7"/>
        <v>31</v>
      </c>
      <c r="T6" s="7">
        <f t="shared" si="7"/>
        <v>30</v>
      </c>
      <c r="U6" s="7">
        <f t="shared" si="7"/>
        <v>31</v>
      </c>
      <c r="V6" s="7">
        <f t="shared" si="7"/>
        <v>30</v>
      </c>
      <c r="W6" s="7">
        <f t="shared" si="7"/>
        <v>31</v>
      </c>
      <c r="X6" s="7">
        <f t="shared" si="7"/>
        <v>31</v>
      </c>
      <c r="Y6" s="7">
        <f t="shared" si="7"/>
        <v>29</v>
      </c>
      <c r="Z6" s="7">
        <f t="shared" si="7"/>
        <v>31</v>
      </c>
      <c r="AA6" s="7">
        <f t="shared" si="7"/>
        <v>30</v>
      </c>
      <c r="AB6" s="7">
        <f t="shared" si="7"/>
        <v>31</v>
      </c>
      <c r="AC6" s="7">
        <f t="shared" si="7"/>
        <v>30</v>
      </c>
      <c r="AD6" s="7">
        <f t="shared" si="7"/>
        <v>31</v>
      </c>
      <c r="AE6" s="7">
        <f t="shared" si="7"/>
        <v>31</v>
      </c>
      <c r="AF6" s="7">
        <f t="shared" si="7"/>
        <v>30</v>
      </c>
      <c r="AG6" s="7">
        <f t="shared" si="7"/>
        <v>31</v>
      </c>
      <c r="AH6" s="7">
        <f t="shared" si="7"/>
        <v>30</v>
      </c>
      <c r="AI6" s="7">
        <f t="shared" si="7"/>
        <v>31</v>
      </c>
      <c r="AJ6" s="7">
        <f t="shared" si="7"/>
        <v>31</v>
      </c>
      <c r="AK6" s="7">
        <f t="shared" si="7"/>
        <v>28</v>
      </c>
      <c r="AL6" s="7">
        <f t="shared" si="7"/>
        <v>31</v>
      </c>
      <c r="AM6" s="7">
        <f t="shared" si="7"/>
        <v>30</v>
      </c>
      <c r="AN6" s="7">
        <f t="shared" si="7"/>
        <v>31</v>
      </c>
      <c r="AO6" s="7">
        <f t="shared" si="7"/>
        <v>30</v>
      </c>
      <c r="AP6" s="7">
        <f t="shared" si="7"/>
        <v>31</v>
      </c>
      <c r="AQ6" s="7">
        <f t="shared" si="7"/>
        <v>31</v>
      </c>
      <c r="AR6" s="7">
        <f t="shared" si="7"/>
        <v>30</v>
      </c>
      <c r="AS6" s="7">
        <f t="shared" si="7"/>
        <v>31</v>
      </c>
      <c r="AT6" s="7">
        <f t="shared" si="7"/>
        <v>30</v>
      </c>
      <c r="AU6" s="7">
        <f t="shared" si="7"/>
        <v>31</v>
      </c>
      <c r="AV6" s="7">
        <f t="shared" si="7"/>
        <v>31</v>
      </c>
      <c r="AW6" s="7">
        <f t="shared" si="7"/>
        <v>28</v>
      </c>
      <c r="AX6" s="7">
        <f t="shared" si="7"/>
        <v>31</v>
      </c>
      <c r="AY6" s="7">
        <f t="shared" si="7"/>
        <v>30</v>
      </c>
      <c r="AZ6" s="7">
        <f t="shared" si="7"/>
        <v>31</v>
      </c>
      <c r="BA6" s="7">
        <f t="shared" si="7"/>
        <v>30</v>
      </c>
      <c r="BB6" s="7">
        <f t="shared" si="7"/>
        <v>31</v>
      </c>
      <c r="BC6" s="7">
        <f t="shared" si="7"/>
        <v>31</v>
      </c>
      <c r="BD6" s="7">
        <f t="shared" si="7"/>
        <v>30</v>
      </c>
      <c r="BE6" s="7">
        <f t="shared" si="7"/>
        <v>31</v>
      </c>
      <c r="BF6" s="7">
        <f t="shared" si="7"/>
        <v>30</v>
      </c>
      <c r="BG6" s="7">
        <f t="shared" si="7"/>
        <v>31</v>
      </c>
      <c r="BH6" s="7">
        <f t="shared" si="7"/>
        <v>31</v>
      </c>
      <c r="BI6" s="7">
        <f t="shared" si="7"/>
        <v>28</v>
      </c>
      <c r="BJ6" s="7">
        <f t="shared" si="7"/>
        <v>31</v>
      </c>
      <c r="BK6" s="7">
        <f t="shared" si="7"/>
        <v>30</v>
      </c>
      <c r="BL6" s="7">
        <f t="shared" si="7"/>
        <v>31</v>
      </c>
      <c r="BM6" s="7">
        <f t="shared" si="7"/>
        <v>30</v>
      </c>
      <c r="BN6" s="7">
        <f t="shared" si="7"/>
        <v>31</v>
      </c>
      <c r="BO6" s="7">
        <f t="shared" si="7"/>
        <v>31</v>
      </c>
      <c r="BP6" s="7">
        <f t="shared" si="7"/>
        <v>30</v>
      </c>
      <c r="BQ6" s="7">
        <f t="shared" si="7"/>
        <v>31</v>
      </c>
      <c r="BR6" s="7">
        <f t="shared" ref="BR6:DT6" si="8">DAY(EOMONTH(BR5,0))</f>
        <v>30</v>
      </c>
      <c r="BS6" s="7">
        <f t="shared" si="8"/>
        <v>31</v>
      </c>
      <c r="BT6" s="7">
        <f t="shared" si="8"/>
        <v>31</v>
      </c>
      <c r="BU6" s="7">
        <f t="shared" si="8"/>
        <v>29</v>
      </c>
      <c r="BV6" s="7">
        <f t="shared" si="8"/>
        <v>31</v>
      </c>
      <c r="BW6" s="7">
        <f t="shared" si="8"/>
        <v>30</v>
      </c>
      <c r="BX6" s="7">
        <f t="shared" si="8"/>
        <v>31</v>
      </c>
      <c r="BY6" s="7">
        <f t="shared" si="8"/>
        <v>30</v>
      </c>
      <c r="BZ6" s="7">
        <f t="shared" si="8"/>
        <v>31</v>
      </c>
      <c r="CA6" s="7">
        <f t="shared" si="8"/>
        <v>31</v>
      </c>
      <c r="CB6" s="7">
        <f t="shared" si="8"/>
        <v>30</v>
      </c>
      <c r="CC6" s="7">
        <f t="shared" si="8"/>
        <v>31</v>
      </c>
      <c r="CD6" s="7">
        <f t="shared" si="8"/>
        <v>30</v>
      </c>
      <c r="CE6" s="7">
        <f t="shared" si="8"/>
        <v>31</v>
      </c>
      <c r="CF6" s="7">
        <f t="shared" si="8"/>
        <v>31</v>
      </c>
      <c r="CG6" s="7">
        <f t="shared" si="8"/>
        <v>28</v>
      </c>
      <c r="CH6" s="7">
        <f t="shared" si="8"/>
        <v>31</v>
      </c>
      <c r="CI6" s="7">
        <f t="shared" si="8"/>
        <v>30</v>
      </c>
      <c r="CJ6" s="7">
        <f t="shared" si="8"/>
        <v>31</v>
      </c>
      <c r="CK6" s="7">
        <f t="shared" si="8"/>
        <v>30</v>
      </c>
      <c r="CL6" s="7">
        <f t="shared" si="8"/>
        <v>31</v>
      </c>
      <c r="CM6" s="7">
        <f t="shared" si="8"/>
        <v>31</v>
      </c>
      <c r="CN6" s="7">
        <f t="shared" si="8"/>
        <v>30</v>
      </c>
      <c r="CO6" s="7">
        <f t="shared" si="8"/>
        <v>31</v>
      </c>
      <c r="CP6" s="7">
        <f t="shared" si="8"/>
        <v>30</v>
      </c>
      <c r="CQ6" s="7">
        <f t="shared" si="8"/>
        <v>31</v>
      </c>
      <c r="CR6" s="7">
        <f t="shared" si="8"/>
        <v>31</v>
      </c>
      <c r="CS6" s="7">
        <f t="shared" si="8"/>
        <v>28</v>
      </c>
      <c r="CT6" s="7">
        <f t="shared" si="8"/>
        <v>31</v>
      </c>
      <c r="CU6" s="7">
        <f t="shared" si="8"/>
        <v>30</v>
      </c>
      <c r="CV6" s="7">
        <f t="shared" si="8"/>
        <v>31</v>
      </c>
      <c r="CW6" s="7">
        <f t="shared" si="8"/>
        <v>30</v>
      </c>
      <c r="CX6" s="7">
        <f t="shared" si="8"/>
        <v>31</v>
      </c>
      <c r="CY6" s="7">
        <f t="shared" si="8"/>
        <v>31</v>
      </c>
      <c r="CZ6" s="7">
        <f t="shared" si="8"/>
        <v>30</v>
      </c>
      <c r="DA6" s="7">
        <f t="shared" si="8"/>
        <v>31</v>
      </c>
      <c r="DB6" s="7">
        <f t="shared" si="8"/>
        <v>30</v>
      </c>
      <c r="DC6" s="7">
        <f t="shared" si="8"/>
        <v>31</v>
      </c>
      <c r="DD6" s="7">
        <f t="shared" si="8"/>
        <v>31</v>
      </c>
      <c r="DE6" s="7">
        <f t="shared" si="8"/>
        <v>28</v>
      </c>
      <c r="DF6" s="7">
        <f t="shared" si="8"/>
        <v>31</v>
      </c>
      <c r="DG6" s="7">
        <f t="shared" si="8"/>
        <v>30</v>
      </c>
      <c r="DH6" s="7">
        <f t="shared" si="8"/>
        <v>31</v>
      </c>
      <c r="DI6" s="7">
        <f t="shared" si="8"/>
        <v>30</v>
      </c>
      <c r="DJ6" s="7">
        <f t="shared" si="8"/>
        <v>31</v>
      </c>
      <c r="DK6" s="7">
        <f t="shared" si="8"/>
        <v>31</v>
      </c>
      <c r="DL6" s="7">
        <f t="shared" si="8"/>
        <v>30</v>
      </c>
      <c r="DM6" s="7">
        <f t="shared" si="8"/>
        <v>31</v>
      </c>
      <c r="DN6" s="7">
        <f t="shared" si="8"/>
        <v>30</v>
      </c>
      <c r="DO6" s="7">
        <f t="shared" si="8"/>
        <v>31</v>
      </c>
      <c r="DP6" s="7">
        <f t="shared" si="8"/>
        <v>31</v>
      </c>
      <c r="DQ6" s="7">
        <f t="shared" si="8"/>
        <v>29</v>
      </c>
      <c r="DR6" s="7">
        <f t="shared" si="8"/>
        <v>31</v>
      </c>
      <c r="DS6" s="7">
        <f t="shared" si="8"/>
        <v>30</v>
      </c>
      <c r="DT6" s="7">
        <f t="shared" si="8"/>
        <v>31</v>
      </c>
      <c r="DU6" s="7">
        <f t="shared" ref="DU6" si="9">DAY(EOMONTH(DU5,0))</f>
        <v>30</v>
      </c>
    </row>
    <row r="7" spans="2:125">
      <c r="B7" s="1" t="s">
        <v>28</v>
      </c>
      <c r="C7" s="1" t="s">
        <v>91</v>
      </c>
      <c r="E7" s="20">
        <f>SUMIFS(Staffing!F$116:F$149,Staffing!$C$116:$C$149,$B7)</f>
        <v>0</v>
      </c>
      <c r="F7" s="20">
        <f>SUMIFS(Staffing!G$116:G$149,Staffing!$C$116:$C$149,$B7)</f>
        <v>0</v>
      </c>
      <c r="G7" s="20">
        <f>SUMIFS(Staffing!H$116:H$149,Staffing!$C$116:$C$149,$B7)</f>
        <v>0</v>
      </c>
      <c r="H7" s="20">
        <f>SUMIFS(Staffing!I$116:I$149,Staffing!$C$116:$C$149,$B7)</f>
        <v>0</v>
      </c>
      <c r="I7" s="20">
        <f>SUMIFS(Staffing!J$116:J$149,Staffing!$C$116:$C$149,$B7)</f>
        <v>0</v>
      </c>
      <c r="J7" s="20">
        <f>SUMIFS(Staffing!K$116:K$149,Staffing!$C$116:$C$149,$B7)</f>
        <v>0</v>
      </c>
      <c r="K7" s="20">
        <f>SUMIFS(Staffing!L$116:L$149,Staffing!$C$116:$C$149,$B7)</f>
        <v>0</v>
      </c>
      <c r="L7" s="20">
        <f>SUMIFS(Staffing!M$116:M$149,Staffing!$C$116:$C$149,$B7)</f>
        <v>0</v>
      </c>
      <c r="M7" s="20">
        <f>SUMIFS(Staffing!N$116:N$149,Staffing!$C$116:$C$149,$B7)</f>
        <v>0</v>
      </c>
      <c r="N7" s="20">
        <f>SUMIFS(Staffing!O$116:O$149,Staffing!$C$116:$C$149,$B7)</f>
        <v>0</v>
      </c>
      <c r="O7" s="20">
        <f>SUMIFS(Staffing!P$116:P$149,Staffing!$C$116:$C$149,$B7)</f>
        <v>0</v>
      </c>
      <c r="P7" s="20">
        <f>SUMIFS(Staffing!Q$116:Q$149,Staffing!$C$116:$C$149,$B7)</f>
        <v>0</v>
      </c>
      <c r="Q7" s="20">
        <f>SUMIFS(Staffing!R$116:R$149,Staffing!$C$116:$C$149,$B7)</f>
        <v>0</v>
      </c>
      <c r="R7" s="20">
        <f>SUMIFS(Staffing!S$116:S$149,Staffing!$C$116:$C$149,$B7)</f>
        <v>0</v>
      </c>
      <c r="S7" s="20">
        <f>SUMIFS(Staffing!T$116:T$149,Staffing!$C$116:$C$149,$B7)</f>
        <v>0</v>
      </c>
      <c r="T7" s="20">
        <f>SUMIFS(Staffing!U$116:U$149,Staffing!$C$116:$C$149,$B7)</f>
        <v>0</v>
      </c>
      <c r="U7" s="20">
        <f>SUMIFS(Staffing!V$116:V$149,Staffing!$C$116:$C$149,$B7)</f>
        <v>0</v>
      </c>
      <c r="V7" s="20">
        <f>SUMIFS(Staffing!W$116:W$149,Staffing!$C$116:$C$149,$B7)</f>
        <v>0</v>
      </c>
      <c r="W7" s="20">
        <f>SUMIFS(Staffing!X$116:X$149,Staffing!$C$116:$C$149,$B7)</f>
        <v>0</v>
      </c>
      <c r="X7" s="20">
        <f>SUMIFS(Staffing!Y$116:Y$149,Staffing!$C$116:$C$149,$B7)</f>
        <v>0</v>
      </c>
      <c r="Y7" s="20">
        <f>SUMIFS(Staffing!Z$116:Z$149,Staffing!$C$116:$C$149,$B7)</f>
        <v>0</v>
      </c>
      <c r="Z7" s="20">
        <f>SUMIFS(Staffing!AA$116:AA$149,Staffing!$C$116:$C$149,$B7)</f>
        <v>0</v>
      </c>
      <c r="AA7" s="20">
        <f>SUMIFS(Staffing!AB$116:AB$149,Staffing!$C$116:$C$149,$B7)</f>
        <v>0</v>
      </c>
      <c r="AB7" s="20">
        <f>SUMIFS(Staffing!AC$116:AC$149,Staffing!$C$116:$C$149,$B7)</f>
        <v>0</v>
      </c>
      <c r="AC7" s="20">
        <f>SUMIFS(Staffing!AD$116:AD$149,Staffing!$C$116:$C$149,$B7)</f>
        <v>20358.869918750002</v>
      </c>
      <c r="AD7" s="20">
        <f>SUMIFS(Staffing!AE$116:AE$149,Staffing!$C$116:$C$149,$B7)</f>
        <v>20358.869918750002</v>
      </c>
      <c r="AE7" s="20">
        <f>SUMIFS(Staffing!AF$116:AF$149,Staffing!$C$116:$C$149,$B7)</f>
        <v>20358.869918750002</v>
      </c>
      <c r="AF7" s="20">
        <f>SUMIFS(Staffing!AG$116:AG$149,Staffing!$C$116:$C$149,$B7)</f>
        <v>20358.869918750002</v>
      </c>
      <c r="AG7" s="20">
        <f>SUMIFS(Staffing!AH$116:AH$149,Staffing!$C$116:$C$149,$B7)</f>
        <v>20358.869918750002</v>
      </c>
      <c r="AH7" s="20">
        <f>SUMIFS(Staffing!AI$116:AI$149,Staffing!$C$116:$C$149,$B7)</f>
        <v>20358.869918750002</v>
      </c>
      <c r="AI7" s="20">
        <f>SUMIFS(Staffing!AJ$116:AJ$149,Staffing!$C$116:$C$149,$B7)</f>
        <v>20358.869918750002</v>
      </c>
      <c r="AJ7" s="20">
        <f>SUMIFS(Staffing!AK$116:AK$149,Staffing!$C$116:$C$149,$B7)</f>
        <v>20969.636016312503</v>
      </c>
      <c r="AK7" s="20">
        <f>SUMIFS(Staffing!AL$116:AL$149,Staffing!$C$116:$C$149,$B7)</f>
        <v>20969.636016312503</v>
      </c>
      <c r="AL7" s="20">
        <f>SUMIFS(Staffing!AM$116:AM$149,Staffing!$C$116:$C$149,$B7)</f>
        <v>20969.636016312503</v>
      </c>
      <c r="AM7" s="20">
        <f>SUMIFS(Staffing!AN$116:AN$149,Staffing!$C$116:$C$149,$B7)</f>
        <v>20969.636016312503</v>
      </c>
      <c r="AN7" s="20">
        <f>SUMIFS(Staffing!AO$116:AO$149,Staffing!$C$116:$C$149,$B7)</f>
        <v>20969.636016312503</v>
      </c>
      <c r="AO7" s="20">
        <f>SUMIFS(Staffing!AP$116:AP$149,Staffing!$C$116:$C$149,$B7)</f>
        <v>20969.636016312503</v>
      </c>
      <c r="AP7" s="20">
        <f>SUMIFS(Staffing!AQ$116:AQ$149,Staffing!$C$116:$C$149,$B7)</f>
        <v>20969.636016312503</v>
      </c>
      <c r="AQ7" s="20">
        <f>SUMIFS(Staffing!AR$116:AR$149,Staffing!$C$116:$C$149,$B7)</f>
        <v>20969.636016312503</v>
      </c>
      <c r="AR7" s="20">
        <f>SUMIFS(Staffing!AS$116:AS$149,Staffing!$C$116:$C$149,$B7)</f>
        <v>20969.636016312503</v>
      </c>
      <c r="AS7" s="20">
        <f>SUMIFS(Staffing!AT$116:AT$149,Staffing!$C$116:$C$149,$B7)</f>
        <v>20969.636016312503</v>
      </c>
      <c r="AT7" s="20">
        <f>SUMIFS(Staffing!AU$116:AU$149,Staffing!$C$116:$C$149,$B7)</f>
        <v>20969.636016312503</v>
      </c>
      <c r="AU7" s="20">
        <f>SUMIFS(Staffing!AV$116:AV$149,Staffing!$C$116:$C$149,$B7)</f>
        <v>20969.636016312503</v>
      </c>
      <c r="AV7" s="20">
        <f>SUMIFS(Staffing!AW$116:AW$149,Staffing!$C$116:$C$149,$B7)</f>
        <v>21598.725096801878</v>
      </c>
      <c r="AW7" s="20">
        <f>SUMIFS(Staffing!AX$116:AX$149,Staffing!$C$116:$C$149,$B7)</f>
        <v>21598.725096801878</v>
      </c>
      <c r="AX7" s="20">
        <f>SUMIFS(Staffing!AY$116:AY$149,Staffing!$C$116:$C$149,$B7)</f>
        <v>21598.725096801878</v>
      </c>
      <c r="AY7" s="20">
        <f>SUMIFS(Staffing!AZ$116:AZ$149,Staffing!$C$116:$C$149,$B7)</f>
        <v>21598.725096801878</v>
      </c>
      <c r="AZ7" s="20">
        <f>SUMIFS(Staffing!BA$116:BA$149,Staffing!$C$116:$C$149,$B7)</f>
        <v>21598.725096801878</v>
      </c>
      <c r="BA7" s="20">
        <f>SUMIFS(Staffing!BB$116:BB$149,Staffing!$C$116:$C$149,$B7)</f>
        <v>21598.725096801878</v>
      </c>
      <c r="BB7" s="20">
        <f>SUMIFS(Staffing!BC$116:BC$149,Staffing!$C$116:$C$149,$B7)</f>
        <v>21598.725096801878</v>
      </c>
      <c r="BC7" s="20">
        <f>SUMIFS(Staffing!BD$116:BD$149,Staffing!$C$116:$C$149,$B7)</f>
        <v>21598.725096801878</v>
      </c>
      <c r="BD7" s="20">
        <f>SUMIFS(Staffing!BE$116:BE$149,Staffing!$C$116:$C$149,$B7)</f>
        <v>21598.725096801878</v>
      </c>
      <c r="BE7" s="20">
        <f>SUMIFS(Staffing!BF$116:BF$149,Staffing!$C$116:$C$149,$B7)</f>
        <v>21598.725096801878</v>
      </c>
      <c r="BF7" s="20">
        <f>SUMIFS(Staffing!BG$116:BG$149,Staffing!$C$116:$C$149,$B7)</f>
        <v>21598.725096801878</v>
      </c>
      <c r="BG7" s="20">
        <f>SUMIFS(Staffing!BH$116:BH$149,Staffing!$C$116:$C$149,$B7)</f>
        <v>21598.725096801878</v>
      </c>
      <c r="BH7" s="20">
        <f>SUMIFS(Staffing!BI$116:BI$149,Staffing!$C$116:$C$149,$B7)</f>
        <v>8358.3660757030011</v>
      </c>
      <c r="BI7" s="20">
        <f>SUMIFS(Staffing!BJ$116:BJ$149,Staffing!$C$116:$C$149,$B7)</f>
        <v>8358.3660757030011</v>
      </c>
      <c r="BJ7" s="20">
        <f>SUMIFS(Staffing!BK$116:BK$149,Staffing!$C$116:$C$149,$B7)</f>
        <v>8358.3660757030011</v>
      </c>
      <c r="BK7" s="20">
        <f>SUMIFS(Staffing!BL$116:BL$149,Staffing!$C$116:$C$149,$B7)</f>
        <v>8358.3660757030011</v>
      </c>
      <c r="BL7" s="20">
        <f>SUMIFS(Staffing!BM$116:BM$149,Staffing!$C$116:$C$149,$B7)</f>
        <v>8358.3660757030011</v>
      </c>
      <c r="BM7" s="20">
        <f>SUMIFS(Staffing!BN$116:BN$149,Staffing!$C$116:$C$149,$B7)</f>
        <v>8358.3660757030011</v>
      </c>
      <c r="BN7" s="20">
        <f>SUMIFS(Staffing!BO$116:BO$149,Staffing!$C$116:$C$149,$B7)</f>
        <v>8358.3660757030011</v>
      </c>
      <c r="BO7" s="20">
        <f>SUMIFS(Staffing!BP$116:BP$149,Staffing!$C$116:$C$149,$B7)</f>
        <v>8358.3660757030011</v>
      </c>
      <c r="BP7" s="20">
        <f>SUMIFS(Staffing!BQ$116:BQ$149,Staffing!$C$116:$C$149,$B7)</f>
        <v>8358.3660757030011</v>
      </c>
      <c r="BQ7" s="20">
        <f>SUMIFS(Staffing!BR$116:BR$149,Staffing!$C$116:$C$149,$B7)</f>
        <v>8358.3660757030011</v>
      </c>
      <c r="BR7" s="20">
        <f>SUMIFS(Staffing!BS$116:BS$149,Staffing!$C$116:$C$149,$B7)</f>
        <v>8358.3660757030011</v>
      </c>
      <c r="BS7" s="20">
        <f>SUMIFS(Staffing!BT$116:BT$149,Staffing!$C$116:$C$149,$B7)</f>
        <v>8358.3660757030011</v>
      </c>
      <c r="BT7" s="20">
        <f>SUMIFS(Staffing!BU$116:BU$149,Staffing!$C$116:$C$149,$B7)</f>
        <v>8609.1170579740919</v>
      </c>
      <c r="BU7" s="20">
        <f>SUMIFS(Staffing!BV$116:BV$149,Staffing!$C$116:$C$149,$B7)</f>
        <v>8609.1170579740919</v>
      </c>
      <c r="BV7" s="20">
        <f>SUMIFS(Staffing!BW$116:BW$149,Staffing!$C$116:$C$149,$B7)</f>
        <v>8609.1170579740919</v>
      </c>
      <c r="BW7" s="20">
        <f>SUMIFS(Staffing!BX$116:BX$149,Staffing!$C$116:$C$149,$B7)</f>
        <v>8609.1170579740919</v>
      </c>
      <c r="BX7" s="20">
        <f>SUMIFS(Staffing!BY$116:BY$149,Staffing!$C$116:$C$149,$B7)</f>
        <v>8609.1170579740919</v>
      </c>
      <c r="BY7" s="20">
        <f>SUMIFS(Staffing!BZ$116:BZ$149,Staffing!$C$116:$C$149,$B7)</f>
        <v>8609.1170579740919</v>
      </c>
      <c r="BZ7" s="20">
        <f>SUMIFS(Staffing!CA$116:CA$149,Staffing!$C$116:$C$149,$B7)</f>
        <v>8609.1170579740919</v>
      </c>
      <c r="CA7" s="20">
        <f>SUMIFS(Staffing!CB$116:CB$149,Staffing!$C$116:$C$149,$B7)</f>
        <v>8609.1170579740919</v>
      </c>
      <c r="CB7" s="20">
        <f>SUMIFS(Staffing!CC$116:CC$149,Staffing!$C$116:$C$149,$B7)</f>
        <v>8609.1170579740919</v>
      </c>
      <c r="CC7" s="20">
        <f>SUMIFS(Staffing!CD$116:CD$149,Staffing!$C$116:$C$149,$B7)</f>
        <v>8609.1170579740919</v>
      </c>
      <c r="CD7" s="20">
        <f>SUMIFS(Staffing!CE$116:CE$149,Staffing!$C$116:$C$149,$B7)</f>
        <v>8609.1170579740919</v>
      </c>
      <c r="CE7" s="20">
        <f>SUMIFS(Staffing!CF$116:CF$149,Staffing!$C$116:$C$149,$B7)</f>
        <v>8609.1170579740919</v>
      </c>
      <c r="CF7" s="20">
        <f>SUMIFS(Staffing!CG$116:CG$149,Staffing!$C$116:$C$149,$B7)</f>
        <v>8867.3905697133159</v>
      </c>
      <c r="CG7" s="20">
        <f>SUMIFS(Staffing!CH$116:CH$149,Staffing!$C$116:$C$149,$B7)</f>
        <v>8867.3905697133159</v>
      </c>
      <c r="CH7" s="20">
        <f>SUMIFS(Staffing!CI$116:CI$149,Staffing!$C$116:$C$149,$B7)</f>
        <v>8867.3905697133159</v>
      </c>
      <c r="CI7" s="20">
        <f>SUMIFS(Staffing!CJ$116:CJ$149,Staffing!$C$116:$C$149,$B7)</f>
        <v>8867.3905697133159</v>
      </c>
      <c r="CJ7" s="20">
        <f>SUMIFS(Staffing!CK$116:CK$149,Staffing!$C$116:$C$149,$B7)</f>
        <v>8867.3905697133159</v>
      </c>
      <c r="CK7" s="20">
        <f>SUMIFS(Staffing!CL$116:CL$149,Staffing!$C$116:$C$149,$B7)</f>
        <v>8867.3905697133159</v>
      </c>
      <c r="CL7" s="20">
        <f>SUMIFS(Staffing!CM$116:CM$149,Staffing!$C$116:$C$149,$B7)</f>
        <v>8867.3905697133159</v>
      </c>
      <c r="CM7" s="20">
        <f>SUMIFS(Staffing!CN$116:CN$149,Staffing!$C$116:$C$149,$B7)</f>
        <v>8867.3905697133159</v>
      </c>
      <c r="CN7" s="20">
        <f>SUMIFS(Staffing!CO$116:CO$149,Staffing!$C$116:$C$149,$B7)</f>
        <v>8867.3905697133159</v>
      </c>
      <c r="CO7" s="20">
        <f>SUMIFS(Staffing!CP$116:CP$149,Staffing!$C$116:$C$149,$B7)</f>
        <v>8867.3905697133159</v>
      </c>
      <c r="CP7" s="20">
        <f>SUMIFS(Staffing!CQ$116:CQ$149,Staffing!$C$116:$C$149,$B7)</f>
        <v>8867.3905697133159</v>
      </c>
      <c r="CQ7" s="20">
        <f>SUMIFS(Staffing!CR$116:CR$149,Staffing!$C$116:$C$149,$B7)</f>
        <v>8867.3905697133159</v>
      </c>
      <c r="CR7" s="20">
        <f>SUMIFS(Staffing!CS$116:CS$149,Staffing!$C$116:$C$149,$B7)</f>
        <v>9133.4122868047143</v>
      </c>
      <c r="CS7" s="20">
        <f>SUMIFS(Staffing!CT$116:CT$149,Staffing!$C$116:$C$149,$B7)</f>
        <v>9133.4122868047143</v>
      </c>
      <c r="CT7" s="20">
        <f>SUMIFS(Staffing!CU$116:CU$149,Staffing!$C$116:$C$149,$B7)</f>
        <v>9133.4122868047143</v>
      </c>
      <c r="CU7" s="20">
        <f>SUMIFS(Staffing!CV$116:CV$149,Staffing!$C$116:$C$149,$B7)</f>
        <v>9133.4122868047143</v>
      </c>
      <c r="CV7" s="20">
        <f>SUMIFS(Staffing!CW$116:CW$149,Staffing!$C$116:$C$149,$B7)</f>
        <v>9133.4122868047143</v>
      </c>
      <c r="CW7" s="20">
        <f>SUMIFS(Staffing!CX$116:CX$149,Staffing!$C$116:$C$149,$B7)</f>
        <v>9133.4122868047143</v>
      </c>
      <c r="CX7" s="20">
        <f>SUMIFS(Staffing!CY$116:CY$149,Staffing!$C$116:$C$149,$B7)</f>
        <v>9133.4122868047143</v>
      </c>
      <c r="CY7" s="20">
        <f>SUMIFS(Staffing!CZ$116:CZ$149,Staffing!$C$116:$C$149,$B7)</f>
        <v>9133.4122868047143</v>
      </c>
      <c r="CZ7" s="20">
        <f>SUMIFS(Staffing!DA$116:DA$149,Staffing!$C$116:$C$149,$B7)</f>
        <v>9133.4122868047143</v>
      </c>
      <c r="DA7" s="20">
        <f>SUMIFS(Staffing!DB$116:DB$149,Staffing!$C$116:$C$149,$B7)</f>
        <v>9133.4122868047143</v>
      </c>
      <c r="DB7" s="20">
        <f>SUMIFS(Staffing!DC$116:DC$149,Staffing!$C$116:$C$149,$B7)</f>
        <v>9133.4122868047143</v>
      </c>
      <c r="DC7" s="20">
        <f>SUMIFS(Staffing!DD$116:DD$149,Staffing!$C$116:$C$149,$B7)</f>
        <v>9133.4122868047143</v>
      </c>
      <c r="DD7" s="20">
        <f>SUMIFS(Staffing!DE$116:DE$149,Staffing!$C$116:$C$149,$B7)</f>
        <v>9407.4146554088566</v>
      </c>
      <c r="DE7" s="20">
        <f>SUMIFS(Staffing!DF$116:DF$149,Staffing!$C$116:$C$149,$B7)</f>
        <v>9407.4146554088566</v>
      </c>
      <c r="DF7" s="20">
        <f>SUMIFS(Staffing!DG$116:DG$149,Staffing!$C$116:$C$149,$B7)</f>
        <v>9407.4146554088566</v>
      </c>
      <c r="DG7" s="20">
        <f>SUMIFS(Staffing!DH$116:DH$149,Staffing!$C$116:$C$149,$B7)</f>
        <v>9407.4146554088566</v>
      </c>
      <c r="DH7" s="20">
        <f>SUMIFS(Staffing!DI$116:DI$149,Staffing!$C$116:$C$149,$B7)</f>
        <v>9407.4146554088566</v>
      </c>
      <c r="DI7" s="20">
        <f>SUMIFS(Staffing!DJ$116:DJ$149,Staffing!$C$116:$C$149,$B7)</f>
        <v>9407.4146554088566</v>
      </c>
      <c r="DJ7" s="20">
        <f>SUMIFS(Staffing!DK$116:DK$149,Staffing!$C$116:$C$149,$B7)</f>
        <v>9407.4146554088566</v>
      </c>
      <c r="DK7" s="20">
        <f>SUMIFS(Staffing!DL$116:DL$149,Staffing!$C$116:$C$149,$B7)</f>
        <v>9407.4146554088566</v>
      </c>
      <c r="DL7" s="20">
        <f>SUMIFS(Staffing!DM$116:DM$149,Staffing!$C$116:$C$149,$B7)</f>
        <v>9407.4146554088566</v>
      </c>
      <c r="DM7" s="20">
        <f>SUMIFS(Staffing!DN$116:DN$149,Staffing!$C$116:$C$149,$B7)</f>
        <v>9407.4146554088566</v>
      </c>
      <c r="DN7" s="20">
        <f>SUMIFS(Staffing!DO$116:DO$149,Staffing!$C$116:$C$149,$B7)</f>
        <v>9407.4146554088566</v>
      </c>
      <c r="DO7" s="20">
        <f>SUMIFS(Staffing!DP$116:DP$149,Staffing!$C$116:$C$149,$B7)</f>
        <v>9407.4146554088566</v>
      </c>
      <c r="DP7" s="20">
        <f>SUMIFS(Staffing!DQ$116:DQ$149,Staffing!$C$116:$C$149,$B7)</f>
        <v>9689.6370950711225</v>
      </c>
      <c r="DQ7" s="20">
        <f>SUMIFS(Staffing!DR$116:DR$149,Staffing!$C$116:$C$149,$B7)</f>
        <v>9689.6370950711225</v>
      </c>
      <c r="DR7" s="20">
        <f>SUMIFS(Staffing!DS$116:DS$149,Staffing!$C$116:$C$149,$B7)</f>
        <v>9689.6370950711225</v>
      </c>
      <c r="DS7" s="20">
        <f>SUMIFS(Staffing!DT$116:DT$149,Staffing!$C$116:$C$149,$B7)</f>
        <v>9689.6370950711225</v>
      </c>
      <c r="DT7" s="20">
        <f>SUMIFS(Staffing!DU$116:DU$149,Staffing!$C$116:$C$149,$B7)</f>
        <v>9689.6370950711225</v>
      </c>
      <c r="DU7" s="20">
        <f>SUMIFS(Staffing!DV$116:DV$149,Staffing!$C$116:$C$149,$B7)</f>
        <v>9689.6370950711225</v>
      </c>
    </row>
    <row r="8" spans="2:125">
      <c r="B8" s="1" t="s">
        <v>33</v>
      </c>
      <c r="C8" s="1" t="s">
        <v>92</v>
      </c>
      <c r="E8" s="20">
        <f>SUMIFS(Staffing!F$116:F$149,Staffing!$C$116:$C$149,$B8)</f>
        <v>0</v>
      </c>
      <c r="F8" s="20">
        <f>SUMIFS(Staffing!G$116:G$149,Staffing!$C$116:$C$149,$B8)</f>
        <v>0</v>
      </c>
      <c r="G8" s="20">
        <f>SUMIFS(Staffing!H$116:H$149,Staffing!$C$116:$C$149,$B8)</f>
        <v>0</v>
      </c>
      <c r="H8" s="20">
        <f>SUMIFS(Staffing!I$116:I$149,Staffing!$C$116:$C$149,$B8)</f>
        <v>0</v>
      </c>
      <c r="I8" s="20">
        <f>SUMIFS(Staffing!J$116:J$149,Staffing!$C$116:$C$149,$B8)</f>
        <v>0</v>
      </c>
      <c r="J8" s="20">
        <f>SUMIFS(Staffing!K$116:K$149,Staffing!$C$116:$C$149,$B8)</f>
        <v>0</v>
      </c>
      <c r="K8" s="20">
        <f>SUMIFS(Staffing!L$116:L$149,Staffing!$C$116:$C$149,$B8)</f>
        <v>0</v>
      </c>
      <c r="L8" s="20">
        <f>SUMIFS(Staffing!M$116:M$149,Staffing!$C$116:$C$149,$B8)</f>
        <v>0</v>
      </c>
      <c r="M8" s="20">
        <f>SUMIFS(Staffing!N$116:N$149,Staffing!$C$116:$C$149,$B8)</f>
        <v>0</v>
      </c>
      <c r="N8" s="20">
        <f>SUMIFS(Staffing!O$116:O$149,Staffing!$C$116:$C$149,$B8)</f>
        <v>0</v>
      </c>
      <c r="O8" s="20">
        <f>SUMIFS(Staffing!P$116:P$149,Staffing!$C$116:$C$149,$B8)</f>
        <v>0</v>
      </c>
      <c r="P8" s="20">
        <f>SUMIFS(Staffing!Q$116:Q$149,Staffing!$C$116:$C$149,$B8)</f>
        <v>0</v>
      </c>
      <c r="Q8" s="20">
        <f>SUMIFS(Staffing!R$116:R$149,Staffing!$C$116:$C$149,$B8)</f>
        <v>0</v>
      </c>
      <c r="R8" s="20">
        <f>SUMIFS(Staffing!S$116:S$149,Staffing!$C$116:$C$149,$B8)</f>
        <v>0</v>
      </c>
      <c r="S8" s="20">
        <f>SUMIFS(Staffing!T$116:T$149,Staffing!$C$116:$C$149,$B8)</f>
        <v>0</v>
      </c>
      <c r="T8" s="20">
        <f>SUMIFS(Staffing!U$116:U$149,Staffing!$C$116:$C$149,$B8)</f>
        <v>0</v>
      </c>
      <c r="U8" s="20">
        <f>SUMIFS(Staffing!V$116:V$149,Staffing!$C$116:$C$149,$B8)</f>
        <v>0</v>
      </c>
      <c r="V8" s="20">
        <f>SUMIFS(Staffing!W$116:W$149,Staffing!$C$116:$C$149,$B8)</f>
        <v>0</v>
      </c>
      <c r="W8" s="20">
        <f>SUMIFS(Staffing!X$116:X$149,Staffing!$C$116:$C$149,$B8)</f>
        <v>0</v>
      </c>
      <c r="X8" s="20">
        <f>SUMIFS(Staffing!Y$116:Y$149,Staffing!$C$116:$C$149,$B8)</f>
        <v>0</v>
      </c>
      <c r="Y8" s="20">
        <f>SUMIFS(Staffing!Z$116:Z$149,Staffing!$C$116:$C$149,$B8)</f>
        <v>0</v>
      </c>
      <c r="Z8" s="20">
        <f>SUMIFS(Staffing!AA$116:AA$149,Staffing!$C$116:$C$149,$B8)</f>
        <v>0</v>
      </c>
      <c r="AA8" s="20">
        <f>SUMIFS(Staffing!AB$116:AB$149,Staffing!$C$116:$C$149,$B8)</f>
        <v>0</v>
      </c>
      <c r="AB8" s="20">
        <f>SUMIFS(Staffing!AC$116:AC$149,Staffing!$C$116:$C$149,$B8)</f>
        <v>0</v>
      </c>
      <c r="AC8" s="20">
        <f>SUMIFS(Staffing!AD$116:AD$149,Staffing!$C$116:$C$149,$B8)</f>
        <v>36055.663801080002</v>
      </c>
      <c r="AD8" s="20">
        <f>SUMIFS(Staffing!AE$116:AE$149,Staffing!$C$116:$C$149,$B8)</f>
        <v>36055.663801080002</v>
      </c>
      <c r="AE8" s="20">
        <f>SUMIFS(Staffing!AF$116:AF$149,Staffing!$C$116:$C$149,$B8)</f>
        <v>36055.663801080002</v>
      </c>
      <c r="AF8" s="20">
        <f>SUMIFS(Staffing!AG$116:AG$149,Staffing!$C$116:$C$149,$B8)</f>
        <v>36055.663801080002</v>
      </c>
      <c r="AG8" s="20">
        <f>SUMIFS(Staffing!AH$116:AH$149,Staffing!$C$116:$C$149,$B8)</f>
        <v>36055.663801080002</v>
      </c>
      <c r="AH8" s="20">
        <f>SUMIFS(Staffing!AI$116:AI$149,Staffing!$C$116:$C$149,$B8)</f>
        <v>36055.663801080002</v>
      </c>
      <c r="AI8" s="20">
        <f>SUMIFS(Staffing!AJ$116:AJ$149,Staffing!$C$116:$C$149,$B8)</f>
        <v>36055.663801080002</v>
      </c>
      <c r="AJ8" s="20">
        <f>SUMIFS(Staffing!AK$116:AK$149,Staffing!$C$116:$C$149,$B8)</f>
        <v>37137.3337151124</v>
      </c>
      <c r="AK8" s="20">
        <f>SUMIFS(Staffing!AL$116:AL$149,Staffing!$C$116:$C$149,$B8)</f>
        <v>37137.3337151124</v>
      </c>
      <c r="AL8" s="20">
        <f>SUMIFS(Staffing!AM$116:AM$149,Staffing!$C$116:$C$149,$B8)</f>
        <v>37137.3337151124</v>
      </c>
      <c r="AM8" s="20">
        <f>SUMIFS(Staffing!AN$116:AN$149,Staffing!$C$116:$C$149,$B8)</f>
        <v>37137.3337151124</v>
      </c>
      <c r="AN8" s="20">
        <f>SUMIFS(Staffing!AO$116:AO$149,Staffing!$C$116:$C$149,$B8)</f>
        <v>37137.3337151124</v>
      </c>
      <c r="AO8" s="20">
        <f>SUMIFS(Staffing!AP$116:AP$149,Staffing!$C$116:$C$149,$B8)</f>
        <v>37137.3337151124</v>
      </c>
      <c r="AP8" s="20">
        <f>SUMIFS(Staffing!AQ$116:AQ$149,Staffing!$C$116:$C$149,$B8)</f>
        <v>37137.3337151124</v>
      </c>
      <c r="AQ8" s="20">
        <f>SUMIFS(Staffing!AR$116:AR$149,Staffing!$C$116:$C$149,$B8)</f>
        <v>37137.3337151124</v>
      </c>
      <c r="AR8" s="20">
        <f>SUMIFS(Staffing!AS$116:AS$149,Staffing!$C$116:$C$149,$B8)</f>
        <v>37137.3337151124</v>
      </c>
      <c r="AS8" s="20">
        <f>SUMIFS(Staffing!AT$116:AT$149,Staffing!$C$116:$C$149,$B8)</f>
        <v>37137.3337151124</v>
      </c>
      <c r="AT8" s="20">
        <f>SUMIFS(Staffing!AU$116:AU$149,Staffing!$C$116:$C$149,$B8)</f>
        <v>37137.3337151124</v>
      </c>
      <c r="AU8" s="20">
        <f>SUMIFS(Staffing!AV$116:AV$149,Staffing!$C$116:$C$149,$B8)</f>
        <v>37137.3337151124</v>
      </c>
      <c r="AV8" s="20">
        <f>SUMIFS(Staffing!AW$116:AW$149,Staffing!$C$116:$C$149,$B8)</f>
        <v>38251.453726565771</v>
      </c>
      <c r="AW8" s="20">
        <f>SUMIFS(Staffing!AX$116:AX$149,Staffing!$C$116:$C$149,$B8)</f>
        <v>38251.453726565771</v>
      </c>
      <c r="AX8" s="20">
        <f>SUMIFS(Staffing!AY$116:AY$149,Staffing!$C$116:$C$149,$B8)</f>
        <v>38251.453726565771</v>
      </c>
      <c r="AY8" s="20">
        <f>SUMIFS(Staffing!AZ$116:AZ$149,Staffing!$C$116:$C$149,$B8)</f>
        <v>38251.453726565771</v>
      </c>
      <c r="AZ8" s="20">
        <f>SUMIFS(Staffing!BA$116:BA$149,Staffing!$C$116:$C$149,$B8)</f>
        <v>38251.453726565771</v>
      </c>
      <c r="BA8" s="20">
        <f>SUMIFS(Staffing!BB$116:BB$149,Staffing!$C$116:$C$149,$B8)</f>
        <v>38251.453726565771</v>
      </c>
      <c r="BB8" s="20">
        <f>SUMIFS(Staffing!BC$116:BC$149,Staffing!$C$116:$C$149,$B8)</f>
        <v>38251.453726565771</v>
      </c>
      <c r="BC8" s="20">
        <f>SUMIFS(Staffing!BD$116:BD$149,Staffing!$C$116:$C$149,$B8)</f>
        <v>38251.453726565771</v>
      </c>
      <c r="BD8" s="20">
        <f>SUMIFS(Staffing!BE$116:BE$149,Staffing!$C$116:$C$149,$B8)</f>
        <v>38251.453726565771</v>
      </c>
      <c r="BE8" s="20">
        <f>SUMIFS(Staffing!BF$116:BF$149,Staffing!$C$116:$C$149,$B8)</f>
        <v>38251.453726565771</v>
      </c>
      <c r="BF8" s="20">
        <f>SUMIFS(Staffing!BG$116:BG$149,Staffing!$C$116:$C$149,$B8)</f>
        <v>38251.453726565771</v>
      </c>
      <c r="BG8" s="20">
        <f>SUMIFS(Staffing!BH$116:BH$149,Staffing!$C$116:$C$149,$B8)</f>
        <v>38251.453726565771</v>
      </c>
      <c r="BH8" s="20">
        <f>SUMIFS(Staffing!BI$116:BI$149,Staffing!$C$116:$C$149,$B8)</f>
        <v>39398.997338362751</v>
      </c>
      <c r="BI8" s="20">
        <f>SUMIFS(Staffing!BJ$116:BJ$149,Staffing!$C$116:$C$149,$B8)</f>
        <v>39398.997338362751</v>
      </c>
      <c r="BJ8" s="20">
        <f>SUMIFS(Staffing!BK$116:BK$149,Staffing!$C$116:$C$149,$B8)</f>
        <v>39398.997338362751</v>
      </c>
      <c r="BK8" s="20">
        <f>SUMIFS(Staffing!BL$116:BL$149,Staffing!$C$116:$C$149,$B8)</f>
        <v>39398.997338362751</v>
      </c>
      <c r="BL8" s="20">
        <f>SUMIFS(Staffing!BM$116:BM$149,Staffing!$C$116:$C$149,$B8)</f>
        <v>39398.997338362751</v>
      </c>
      <c r="BM8" s="20">
        <f>SUMIFS(Staffing!BN$116:BN$149,Staffing!$C$116:$C$149,$B8)</f>
        <v>39398.997338362751</v>
      </c>
      <c r="BN8" s="20">
        <f>SUMIFS(Staffing!BO$116:BO$149,Staffing!$C$116:$C$149,$B8)</f>
        <v>39398.997338362751</v>
      </c>
      <c r="BO8" s="20">
        <f>SUMIFS(Staffing!BP$116:BP$149,Staffing!$C$116:$C$149,$B8)</f>
        <v>39398.997338362751</v>
      </c>
      <c r="BP8" s="20">
        <f>SUMIFS(Staffing!BQ$116:BQ$149,Staffing!$C$116:$C$149,$B8)</f>
        <v>39398.997338362751</v>
      </c>
      <c r="BQ8" s="20">
        <f>SUMIFS(Staffing!BR$116:BR$149,Staffing!$C$116:$C$149,$B8)</f>
        <v>39398.997338362751</v>
      </c>
      <c r="BR8" s="20">
        <f>SUMIFS(Staffing!BS$116:BS$149,Staffing!$C$116:$C$149,$B8)</f>
        <v>39398.997338362751</v>
      </c>
      <c r="BS8" s="20">
        <f>SUMIFS(Staffing!BT$116:BT$149,Staffing!$C$116:$C$149,$B8)</f>
        <v>39398.997338362751</v>
      </c>
      <c r="BT8" s="20">
        <f>SUMIFS(Staffing!BU$116:BU$149,Staffing!$C$116:$C$149,$B8)</f>
        <v>40580.967258513636</v>
      </c>
      <c r="BU8" s="20">
        <f>SUMIFS(Staffing!BV$116:BV$149,Staffing!$C$116:$C$149,$B8)</f>
        <v>40580.967258513636</v>
      </c>
      <c r="BV8" s="20">
        <f>SUMIFS(Staffing!BW$116:BW$149,Staffing!$C$116:$C$149,$B8)</f>
        <v>40580.967258513636</v>
      </c>
      <c r="BW8" s="20">
        <f>SUMIFS(Staffing!BX$116:BX$149,Staffing!$C$116:$C$149,$B8)</f>
        <v>40580.967258513636</v>
      </c>
      <c r="BX8" s="20">
        <f>SUMIFS(Staffing!BY$116:BY$149,Staffing!$C$116:$C$149,$B8)</f>
        <v>40580.967258513636</v>
      </c>
      <c r="BY8" s="20">
        <f>SUMIFS(Staffing!BZ$116:BZ$149,Staffing!$C$116:$C$149,$B8)</f>
        <v>40580.967258513636</v>
      </c>
      <c r="BZ8" s="20">
        <f>SUMIFS(Staffing!CA$116:CA$149,Staffing!$C$116:$C$149,$B8)</f>
        <v>40580.967258513636</v>
      </c>
      <c r="CA8" s="20">
        <f>SUMIFS(Staffing!CB$116:CB$149,Staffing!$C$116:$C$149,$B8)</f>
        <v>40580.967258513636</v>
      </c>
      <c r="CB8" s="20">
        <f>SUMIFS(Staffing!CC$116:CC$149,Staffing!$C$116:$C$149,$B8)</f>
        <v>40580.967258513636</v>
      </c>
      <c r="CC8" s="20">
        <f>SUMIFS(Staffing!CD$116:CD$149,Staffing!$C$116:$C$149,$B8)</f>
        <v>40580.967258513636</v>
      </c>
      <c r="CD8" s="20">
        <f>SUMIFS(Staffing!CE$116:CE$149,Staffing!$C$116:$C$149,$B8)</f>
        <v>40580.967258513636</v>
      </c>
      <c r="CE8" s="20">
        <f>SUMIFS(Staffing!CF$116:CF$149,Staffing!$C$116:$C$149,$B8)</f>
        <v>40580.967258513636</v>
      </c>
      <c r="CF8" s="20">
        <f>SUMIFS(Staffing!CG$116:CG$149,Staffing!$C$116:$C$149,$B8)</f>
        <v>41798.39627626905</v>
      </c>
      <c r="CG8" s="20">
        <f>SUMIFS(Staffing!CH$116:CH$149,Staffing!$C$116:$C$149,$B8)</f>
        <v>41798.39627626905</v>
      </c>
      <c r="CH8" s="20">
        <f>SUMIFS(Staffing!CI$116:CI$149,Staffing!$C$116:$C$149,$B8)</f>
        <v>41798.39627626905</v>
      </c>
      <c r="CI8" s="20">
        <f>SUMIFS(Staffing!CJ$116:CJ$149,Staffing!$C$116:$C$149,$B8)</f>
        <v>41798.39627626905</v>
      </c>
      <c r="CJ8" s="20">
        <f>SUMIFS(Staffing!CK$116:CK$149,Staffing!$C$116:$C$149,$B8)</f>
        <v>41798.39627626905</v>
      </c>
      <c r="CK8" s="20">
        <f>SUMIFS(Staffing!CL$116:CL$149,Staffing!$C$116:$C$149,$B8)</f>
        <v>41798.39627626905</v>
      </c>
      <c r="CL8" s="20">
        <f>SUMIFS(Staffing!CM$116:CM$149,Staffing!$C$116:$C$149,$B8)</f>
        <v>41798.39627626905</v>
      </c>
      <c r="CM8" s="20">
        <f>SUMIFS(Staffing!CN$116:CN$149,Staffing!$C$116:$C$149,$B8)</f>
        <v>41798.39627626905</v>
      </c>
      <c r="CN8" s="20">
        <f>SUMIFS(Staffing!CO$116:CO$149,Staffing!$C$116:$C$149,$B8)</f>
        <v>41798.39627626905</v>
      </c>
      <c r="CO8" s="20">
        <f>SUMIFS(Staffing!CP$116:CP$149,Staffing!$C$116:$C$149,$B8)</f>
        <v>41798.39627626905</v>
      </c>
      <c r="CP8" s="20">
        <f>SUMIFS(Staffing!CQ$116:CQ$149,Staffing!$C$116:$C$149,$B8)</f>
        <v>41798.39627626905</v>
      </c>
      <c r="CQ8" s="20">
        <f>SUMIFS(Staffing!CR$116:CR$149,Staffing!$C$116:$C$149,$B8)</f>
        <v>41798.39627626905</v>
      </c>
      <c r="CR8" s="20">
        <f>SUMIFS(Staffing!CS$116:CS$149,Staffing!$C$116:$C$149,$B8)</f>
        <v>43052.348164557116</v>
      </c>
      <c r="CS8" s="20">
        <f>SUMIFS(Staffing!CT$116:CT$149,Staffing!$C$116:$C$149,$B8)</f>
        <v>43052.348164557116</v>
      </c>
      <c r="CT8" s="20">
        <f>SUMIFS(Staffing!CU$116:CU$149,Staffing!$C$116:$C$149,$B8)</f>
        <v>43052.348164557116</v>
      </c>
      <c r="CU8" s="20">
        <f>SUMIFS(Staffing!CV$116:CV$149,Staffing!$C$116:$C$149,$B8)</f>
        <v>43052.348164557116</v>
      </c>
      <c r="CV8" s="20">
        <f>SUMIFS(Staffing!CW$116:CW$149,Staffing!$C$116:$C$149,$B8)</f>
        <v>43052.348164557116</v>
      </c>
      <c r="CW8" s="20">
        <f>SUMIFS(Staffing!CX$116:CX$149,Staffing!$C$116:$C$149,$B8)</f>
        <v>43052.348164557116</v>
      </c>
      <c r="CX8" s="20">
        <f>SUMIFS(Staffing!CY$116:CY$149,Staffing!$C$116:$C$149,$B8)</f>
        <v>43052.348164557116</v>
      </c>
      <c r="CY8" s="20">
        <f>SUMIFS(Staffing!CZ$116:CZ$149,Staffing!$C$116:$C$149,$B8)</f>
        <v>43052.348164557116</v>
      </c>
      <c r="CZ8" s="20">
        <f>SUMIFS(Staffing!DA$116:DA$149,Staffing!$C$116:$C$149,$B8)</f>
        <v>43052.348164557116</v>
      </c>
      <c r="DA8" s="20">
        <f>SUMIFS(Staffing!DB$116:DB$149,Staffing!$C$116:$C$149,$B8)</f>
        <v>43052.348164557116</v>
      </c>
      <c r="DB8" s="20">
        <f>SUMIFS(Staffing!DC$116:DC$149,Staffing!$C$116:$C$149,$B8)</f>
        <v>43052.348164557116</v>
      </c>
      <c r="DC8" s="20">
        <f>SUMIFS(Staffing!DD$116:DD$149,Staffing!$C$116:$C$149,$B8)</f>
        <v>43052.348164557116</v>
      </c>
      <c r="DD8" s="20">
        <f>SUMIFS(Staffing!DE$116:DE$149,Staffing!$C$116:$C$149,$B8)</f>
        <v>44343.918609493834</v>
      </c>
      <c r="DE8" s="20">
        <f>SUMIFS(Staffing!DF$116:DF$149,Staffing!$C$116:$C$149,$B8)</f>
        <v>44343.918609493834</v>
      </c>
      <c r="DF8" s="20">
        <f>SUMIFS(Staffing!DG$116:DG$149,Staffing!$C$116:$C$149,$B8)</f>
        <v>44343.918609493834</v>
      </c>
      <c r="DG8" s="20">
        <f>SUMIFS(Staffing!DH$116:DH$149,Staffing!$C$116:$C$149,$B8)</f>
        <v>44343.918609493834</v>
      </c>
      <c r="DH8" s="20">
        <f>SUMIFS(Staffing!DI$116:DI$149,Staffing!$C$116:$C$149,$B8)</f>
        <v>44343.918609493834</v>
      </c>
      <c r="DI8" s="20">
        <f>SUMIFS(Staffing!DJ$116:DJ$149,Staffing!$C$116:$C$149,$B8)</f>
        <v>44343.918609493834</v>
      </c>
      <c r="DJ8" s="20">
        <f>SUMIFS(Staffing!DK$116:DK$149,Staffing!$C$116:$C$149,$B8)</f>
        <v>44343.918609493834</v>
      </c>
      <c r="DK8" s="20">
        <f>SUMIFS(Staffing!DL$116:DL$149,Staffing!$C$116:$C$149,$B8)</f>
        <v>44343.918609493834</v>
      </c>
      <c r="DL8" s="20">
        <f>SUMIFS(Staffing!DM$116:DM$149,Staffing!$C$116:$C$149,$B8)</f>
        <v>44343.918609493834</v>
      </c>
      <c r="DM8" s="20">
        <f>SUMIFS(Staffing!DN$116:DN$149,Staffing!$C$116:$C$149,$B8)</f>
        <v>44343.918609493834</v>
      </c>
      <c r="DN8" s="20">
        <f>SUMIFS(Staffing!DO$116:DO$149,Staffing!$C$116:$C$149,$B8)</f>
        <v>44343.918609493834</v>
      </c>
      <c r="DO8" s="20">
        <f>SUMIFS(Staffing!DP$116:DP$149,Staffing!$C$116:$C$149,$B8)</f>
        <v>44343.918609493834</v>
      </c>
      <c r="DP8" s="20">
        <f>SUMIFS(Staffing!DQ$116:DQ$149,Staffing!$C$116:$C$149,$B8)</f>
        <v>45674.236167778654</v>
      </c>
      <c r="DQ8" s="20">
        <f>SUMIFS(Staffing!DR$116:DR$149,Staffing!$C$116:$C$149,$B8)</f>
        <v>45674.236167778654</v>
      </c>
      <c r="DR8" s="20">
        <f>SUMIFS(Staffing!DS$116:DS$149,Staffing!$C$116:$C$149,$B8)</f>
        <v>45674.236167778654</v>
      </c>
      <c r="DS8" s="20">
        <f>SUMIFS(Staffing!DT$116:DT$149,Staffing!$C$116:$C$149,$B8)</f>
        <v>45674.236167778654</v>
      </c>
      <c r="DT8" s="20">
        <f>SUMIFS(Staffing!DU$116:DU$149,Staffing!$C$116:$C$149,$B8)</f>
        <v>45674.236167778654</v>
      </c>
      <c r="DU8" s="20">
        <f>SUMIFS(Staffing!DV$116:DV$149,Staffing!$C$116:$C$149,$B8)</f>
        <v>45674.236167778654</v>
      </c>
    </row>
    <row r="9" spans="2:125">
      <c r="B9" s="1" t="s">
        <v>36</v>
      </c>
      <c r="C9" s="1" t="s">
        <v>93</v>
      </c>
      <c r="E9" s="20">
        <f>SUMIFS(Staffing!F$116:F$149,Staffing!$C$116:$C$149,$B9)</f>
        <v>0</v>
      </c>
      <c r="F9" s="20">
        <f>SUMIFS(Staffing!G$116:G$149,Staffing!$C$116:$C$149,$B9)</f>
        <v>0</v>
      </c>
      <c r="G9" s="20">
        <f>SUMIFS(Staffing!H$116:H$149,Staffing!$C$116:$C$149,$B9)</f>
        <v>0</v>
      </c>
      <c r="H9" s="20">
        <f>SUMIFS(Staffing!I$116:I$149,Staffing!$C$116:$C$149,$B9)</f>
        <v>0</v>
      </c>
      <c r="I9" s="20">
        <f>SUMIFS(Staffing!J$116:J$149,Staffing!$C$116:$C$149,$B9)</f>
        <v>0</v>
      </c>
      <c r="J9" s="20">
        <f>SUMIFS(Staffing!K$116:K$149,Staffing!$C$116:$C$149,$B9)</f>
        <v>0</v>
      </c>
      <c r="K9" s="20">
        <f>SUMIFS(Staffing!L$116:L$149,Staffing!$C$116:$C$149,$B9)</f>
        <v>0</v>
      </c>
      <c r="L9" s="20">
        <f>SUMIFS(Staffing!M$116:M$149,Staffing!$C$116:$C$149,$B9)</f>
        <v>0</v>
      </c>
      <c r="M9" s="20">
        <f>SUMIFS(Staffing!N$116:N$149,Staffing!$C$116:$C$149,$B9)</f>
        <v>0</v>
      </c>
      <c r="N9" s="20">
        <f>SUMIFS(Staffing!O$116:O$149,Staffing!$C$116:$C$149,$B9)</f>
        <v>0</v>
      </c>
      <c r="O9" s="20">
        <f>SUMIFS(Staffing!P$116:P$149,Staffing!$C$116:$C$149,$B9)</f>
        <v>0</v>
      </c>
      <c r="P9" s="20">
        <f>SUMIFS(Staffing!Q$116:Q$149,Staffing!$C$116:$C$149,$B9)</f>
        <v>0</v>
      </c>
      <c r="Q9" s="20">
        <f>SUMIFS(Staffing!R$116:R$149,Staffing!$C$116:$C$149,$B9)</f>
        <v>0</v>
      </c>
      <c r="R9" s="20">
        <f>SUMIFS(Staffing!S$116:S$149,Staffing!$C$116:$C$149,$B9)</f>
        <v>0</v>
      </c>
      <c r="S9" s="20">
        <f>SUMIFS(Staffing!T$116:T$149,Staffing!$C$116:$C$149,$B9)</f>
        <v>0</v>
      </c>
      <c r="T9" s="20">
        <f>SUMIFS(Staffing!U$116:U$149,Staffing!$C$116:$C$149,$B9)</f>
        <v>0</v>
      </c>
      <c r="U9" s="20">
        <f>SUMIFS(Staffing!V$116:V$149,Staffing!$C$116:$C$149,$B9)</f>
        <v>0</v>
      </c>
      <c r="V9" s="20">
        <f>SUMIFS(Staffing!W$116:W$149,Staffing!$C$116:$C$149,$B9)</f>
        <v>0</v>
      </c>
      <c r="W9" s="20">
        <f>SUMIFS(Staffing!X$116:X$149,Staffing!$C$116:$C$149,$B9)</f>
        <v>0</v>
      </c>
      <c r="X9" s="20">
        <f>SUMIFS(Staffing!Y$116:Y$149,Staffing!$C$116:$C$149,$B9)</f>
        <v>0</v>
      </c>
      <c r="Y9" s="20">
        <f>SUMIFS(Staffing!Z$116:Z$149,Staffing!$C$116:$C$149,$B9)</f>
        <v>0</v>
      </c>
      <c r="Z9" s="20">
        <f>SUMIFS(Staffing!AA$116:AA$149,Staffing!$C$116:$C$149,$B9)</f>
        <v>0</v>
      </c>
      <c r="AA9" s="20">
        <f>SUMIFS(Staffing!AB$116:AB$149,Staffing!$C$116:$C$149,$B9)</f>
        <v>0</v>
      </c>
      <c r="AB9" s="20">
        <f>SUMIFS(Staffing!AC$116:AC$149,Staffing!$C$116:$C$149,$B9)</f>
        <v>0</v>
      </c>
      <c r="AC9" s="20">
        <f>SUMIFS(Staffing!AD$116:AD$149,Staffing!$C$116:$C$149,$B9)</f>
        <v>20882.01297</v>
      </c>
      <c r="AD9" s="20">
        <f>SUMIFS(Staffing!AE$116:AE$149,Staffing!$C$116:$C$149,$B9)</f>
        <v>20882.01297</v>
      </c>
      <c r="AE9" s="20">
        <f>SUMIFS(Staffing!AF$116:AF$149,Staffing!$C$116:$C$149,$B9)</f>
        <v>20882.01297</v>
      </c>
      <c r="AF9" s="20">
        <f>SUMIFS(Staffing!AG$116:AG$149,Staffing!$C$116:$C$149,$B9)</f>
        <v>20882.01297</v>
      </c>
      <c r="AG9" s="20">
        <f>SUMIFS(Staffing!AH$116:AH$149,Staffing!$C$116:$C$149,$B9)</f>
        <v>20882.01297</v>
      </c>
      <c r="AH9" s="20">
        <f>SUMIFS(Staffing!AI$116:AI$149,Staffing!$C$116:$C$149,$B9)</f>
        <v>20882.01297</v>
      </c>
      <c r="AI9" s="20">
        <f>SUMIFS(Staffing!AJ$116:AJ$149,Staffing!$C$116:$C$149,$B9)</f>
        <v>20882.01297</v>
      </c>
      <c r="AJ9" s="20">
        <f>SUMIFS(Staffing!AK$116:AK$149,Staffing!$C$116:$C$149,$B9)</f>
        <v>21508.473359100004</v>
      </c>
      <c r="AK9" s="20">
        <f>SUMIFS(Staffing!AL$116:AL$149,Staffing!$C$116:$C$149,$B9)</f>
        <v>21508.473359100004</v>
      </c>
      <c r="AL9" s="20">
        <f>SUMIFS(Staffing!AM$116:AM$149,Staffing!$C$116:$C$149,$B9)</f>
        <v>21508.473359100004</v>
      </c>
      <c r="AM9" s="20">
        <f>SUMIFS(Staffing!AN$116:AN$149,Staffing!$C$116:$C$149,$B9)</f>
        <v>21508.473359100004</v>
      </c>
      <c r="AN9" s="20">
        <f>SUMIFS(Staffing!AO$116:AO$149,Staffing!$C$116:$C$149,$B9)</f>
        <v>21508.473359100004</v>
      </c>
      <c r="AO9" s="20">
        <f>SUMIFS(Staffing!AP$116:AP$149,Staffing!$C$116:$C$149,$B9)</f>
        <v>21508.473359100004</v>
      </c>
      <c r="AP9" s="20">
        <f>SUMIFS(Staffing!AQ$116:AQ$149,Staffing!$C$116:$C$149,$B9)</f>
        <v>21508.473359100004</v>
      </c>
      <c r="AQ9" s="20">
        <f>SUMIFS(Staffing!AR$116:AR$149,Staffing!$C$116:$C$149,$B9)</f>
        <v>21508.473359100004</v>
      </c>
      <c r="AR9" s="20">
        <f>SUMIFS(Staffing!AS$116:AS$149,Staffing!$C$116:$C$149,$B9)</f>
        <v>21508.473359100004</v>
      </c>
      <c r="AS9" s="20">
        <f>SUMIFS(Staffing!AT$116:AT$149,Staffing!$C$116:$C$149,$B9)</f>
        <v>21508.473359100004</v>
      </c>
      <c r="AT9" s="20">
        <f>SUMIFS(Staffing!AU$116:AU$149,Staffing!$C$116:$C$149,$B9)</f>
        <v>21508.473359100004</v>
      </c>
      <c r="AU9" s="20">
        <f>SUMIFS(Staffing!AV$116:AV$149,Staffing!$C$116:$C$149,$B9)</f>
        <v>21508.473359100004</v>
      </c>
      <c r="AV9" s="20">
        <f>SUMIFS(Staffing!AW$116:AW$149,Staffing!$C$116:$C$149,$B9)</f>
        <v>22153.727559873001</v>
      </c>
      <c r="AW9" s="20">
        <f>SUMIFS(Staffing!AX$116:AX$149,Staffing!$C$116:$C$149,$B9)</f>
        <v>22153.727559873001</v>
      </c>
      <c r="AX9" s="20">
        <f>SUMIFS(Staffing!AY$116:AY$149,Staffing!$C$116:$C$149,$B9)</f>
        <v>22153.727559873001</v>
      </c>
      <c r="AY9" s="20">
        <f>SUMIFS(Staffing!AZ$116:AZ$149,Staffing!$C$116:$C$149,$B9)</f>
        <v>22153.727559873001</v>
      </c>
      <c r="AZ9" s="20">
        <f>SUMIFS(Staffing!BA$116:BA$149,Staffing!$C$116:$C$149,$B9)</f>
        <v>22153.727559873001</v>
      </c>
      <c r="BA9" s="20">
        <f>SUMIFS(Staffing!BB$116:BB$149,Staffing!$C$116:$C$149,$B9)</f>
        <v>22153.727559873001</v>
      </c>
      <c r="BB9" s="20">
        <f>SUMIFS(Staffing!BC$116:BC$149,Staffing!$C$116:$C$149,$B9)</f>
        <v>22153.727559873001</v>
      </c>
      <c r="BC9" s="20">
        <f>SUMIFS(Staffing!BD$116:BD$149,Staffing!$C$116:$C$149,$B9)</f>
        <v>22153.727559873001</v>
      </c>
      <c r="BD9" s="20">
        <f>SUMIFS(Staffing!BE$116:BE$149,Staffing!$C$116:$C$149,$B9)</f>
        <v>22153.727559873001</v>
      </c>
      <c r="BE9" s="20">
        <f>SUMIFS(Staffing!BF$116:BF$149,Staffing!$C$116:$C$149,$B9)</f>
        <v>22153.727559873001</v>
      </c>
      <c r="BF9" s="20">
        <f>SUMIFS(Staffing!BG$116:BG$149,Staffing!$C$116:$C$149,$B9)</f>
        <v>22153.727559873001</v>
      </c>
      <c r="BG9" s="20">
        <f>SUMIFS(Staffing!BH$116:BH$149,Staffing!$C$116:$C$149,$B9)</f>
        <v>22153.727559873001</v>
      </c>
      <c r="BH9" s="20">
        <f>SUMIFS(Staffing!BI$116:BI$149,Staffing!$C$116:$C$149,$B9)</f>
        <v>22818.339386669195</v>
      </c>
      <c r="BI9" s="20">
        <f>SUMIFS(Staffing!BJ$116:BJ$149,Staffing!$C$116:$C$149,$B9)</f>
        <v>22818.339386669195</v>
      </c>
      <c r="BJ9" s="20">
        <f>SUMIFS(Staffing!BK$116:BK$149,Staffing!$C$116:$C$149,$B9)</f>
        <v>22818.339386669195</v>
      </c>
      <c r="BK9" s="20">
        <f>SUMIFS(Staffing!BL$116:BL$149,Staffing!$C$116:$C$149,$B9)</f>
        <v>22818.339386669195</v>
      </c>
      <c r="BL9" s="20">
        <f>SUMIFS(Staffing!BM$116:BM$149,Staffing!$C$116:$C$149,$B9)</f>
        <v>22818.339386669195</v>
      </c>
      <c r="BM9" s="20">
        <f>SUMIFS(Staffing!BN$116:BN$149,Staffing!$C$116:$C$149,$B9)</f>
        <v>22818.339386669195</v>
      </c>
      <c r="BN9" s="20">
        <f>SUMIFS(Staffing!BO$116:BO$149,Staffing!$C$116:$C$149,$B9)</f>
        <v>22818.339386669195</v>
      </c>
      <c r="BO9" s="20">
        <f>SUMIFS(Staffing!BP$116:BP$149,Staffing!$C$116:$C$149,$B9)</f>
        <v>22818.339386669195</v>
      </c>
      <c r="BP9" s="20">
        <f>SUMIFS(Staffing!BQ$116:BQ$149,Staffing!$C$116:$C$149,$B9)</f>
        <v>22818.339386669195</v>
      </c>
      <c r="BQ9" s="20">
        <f>SUMIFS(Staffing!BR$116:BR$149,Staffing!$C$116:$C$149,$B9)</f>
        <v>22818.339386669195</v>
      </c>
      <c r="BR9" s="20">
        <f>SUMIFS(Staffing!BS$116:BS$149,Staffing!$C$116:$C$149,$B9)</f>
        <v>22818.339386669195</v>
      </c>
      <c r="BS9" s="20">
        <f>SUMIFS(Staffing!BT$116:BT$149,Staffing!$C$116:$C$149,$B9)</f>
        <v>22818.339386669195</v>
      </c>
      <c r="BT9" s="20">
        <f>SUMIFS(Staffing!BU$116:BU$149,Staffing!$C$116:$C$149,$B9)</f>
        <v>23502.889568269275</v>
      </c>
      <c r="BU9" s="20">
        <f>SUMIFS(Staffing!BV$116:BV$149,Staffing!$C$116:$C$149,$B9)</f>
        <v>23502.889568269275</v>
      </c>
      <c r="BV9" s="20">
        <f>SUMIFS(Staffing!BW$116:BW$149,Staffing!$C$116:$C$149,$B9)</f>
        <v>23502.889568269275</v>
      </c>
      <c r="BW9" s="20">
        <f>SUMIFS(Staffing!BX$116:BX$149,Staffing!$C$116:$C$149,$B9)</f>
        <v>23502.889568269275</v>
      </c>
      <c r="BX9" s="20">
        <f>SUMIFS(Staffing!BY$116:BY$149,Staffing!$C$116:$C$149,$B9)</f>
        <v>23502.889568269275</v>
      </c>
      <c r="BY9" s="20">
        <f>SUMIFS(Staffing!BZ$116:BZ$149,Staffing!$C$116:$C$149,$B9)</f>
        <v>23502.889568269275</v>
      </c>
      <c r="BZ9" s="20">
        <f>SUMIFS(Staffing!CA$116:CA$149,Staffing!$C$116:$C$149,$B9)</f>
        <v>23502.889568269275</v>
      </c>
      <c r="CA9" s="20">
        <f>SUMIFS(Staffing!CB$116:CB$149,Staffing!$C$116:$C$149,$B9)</f>
        <v>23502.889568269275</v>
      </c>
      <c r="CB9" s="20">
        <f>SUMIFS(Staffing!CC$116:CC$149,Staffing!$C$116:$C$149,$B9)</f>
        <v>23502.889568269275</v>
      </c>
      <c r="CC9" s="20">
        <f>SUMIFS(Staffing!CD$116:CD$149,Staffing!$C$116:$C$149,$B9)</f>
        <v>23502.889568269275</v>
      </c>
      <c r="CD9" s="20">
        <f>SUMIFS(Staffing!CE$116:CE$149,Staffing!$C$116:$C$149,$B9)</f>
        <v>23502.889568269275</v>
      </c>
      <c r="CE9" s="20">
        <f>SUMIFS(Staffing!CF$116:CF$149,Staffing!$C$116:$C$149,$B9)</f>
        <v>23502.889568269275</v>
      </c>
      <c r="CF9" s="20">
        <f>SUMIFS(Staffing!CG$116:CG$149,Staffing!$C$116:$C$149,$B9)</f>
        <v>24207.97625531735</v>
      </c>
      <c r="CG9" s="20">
        <f>SUMIFS(Staffing!CH$116:CH$149,Staffing!$C$116:$C$149,$B9)</f>
        <v>24207.97625531735</v>
      </c>
      <c r="CH9" s="20">
        <f>SUMIFS(Staffing!CI$116:CI$149,Staffing!$C$116:$C$149,$B9)</f>
        <v>24207.97625531735</v>
      </c>
      <c r="CI9" s="20">
        <f>SUMIFS(Staffing!CJ$116:CJ$149,Staffing!$C$116:$C$149,$B9)</f>
        <v>24207.97625531735</v>
      </c>
      <c r="CJ9" s="20">
        <f>SUMIFS(Staffing!CK$116:CK$149,Staffing!$C$116:$C$149,$B9)</f>
        <v>24207.97625531735</v>
      </c>
      <c r="CK9" s="20">
        <f>SUMIFS(Staffing!CL$116:CL$149,Staffing!$C$116:$C$149,$B9)</f>
        <v>24207.97625531735</v>
      </c>
      <c r="CL9" s="20">
        <f>SUMIFS(Staffing!CM$116:CM$149,Staffing!$C$116:$C$149,$B9)</f>
        <v>24207.97625531735</v>
      </c>
      <c r="CM9" s="20">
        <f>SUMIFS(Staffing!CN$116:CN$149,Staffing!$C$116:$C$149,$B9)</f>
        <v>24207.97625531735</v>
      </c>
      <c r="CN9" s="20">
        <f>SUMIFS(Staffing!CO$116:CO$149,Staffing!$C$116:$C$149,$B9)</f>
        <v>24207.97625531735</v>
      </c>
      <c r="CO9" s="20">
        <f>SUMIFS(Staffing!CP$116:CP$149,Staffing!$C$116:$C$149,$B9)</f>
        <v>24207.97625531735</v>
      </c>
      <c r="CP9" s="20">
        <f>SUMIFS(Staffing!CQ$116:CQ$149,Staffing!$C$116:$C$149,$B9)</f>
        <v>24207.97625531735</v>
      </c>
      <c r="CQ9" s="20">
        <f>SUMIFS(Staffing!CR$116:CR$149,Staffing!$C$116:$C$149,$B9)</f>
        <v>24207.97625531735</v>
      </c>
      <c r="CR9" s="20">
        <f>SUMIFS(Staffing!CS$116:CS$149,Staffing!$C$116:$C$149,$B9)</f>
        <v>24934.215542976872</v>
      </c>
      <c r="CS9" s="20">
        <f>SUMIFS(Staffing!CT$116:CT$149,Staffing!$C$116:$C$149,$B9)</f>
        <v>24934.215542976872</v>
      </c>
      <c r="CT9" s="20">
        <f>SUMIFS(Staffing!CU$116:CU$149,Staffing!$C$116:$C$149,$B9)</f>
        <v>24934.215542976872</v>
      </c>
      <c r="CU9" s="20">
        <f>SUMIFS(Staffing!CV$116:CV$149,Staffing!$C$116:$C$149,$B9)</f>
        <v>24934.215542976872</v>
      </c>
      <c r="CV9" s="20">
        <f>SUMIFS(Staffing!CW$116:CW$149,Staffing!$C$116:$C$149,$B9)</f>
        <v>24934.215542976872</v>
      </c>
      <c r="CW9" s="20">
        <f>SUMIFS(Staffing!CX$116:CX$149,Staffing!$C$116:$C$149,$B9)</f>
        <v>24934.215542976872</v>
      </c>
      <c r="CX9" s="20">
        <f>SUMIFS(Staffing!CY$116:CY$149,Staffing!$C$116:$C$149,$B9)</f>
        <v>24934.215542976872</v>
      </c>
      <c r="CY9" s="20">
        <f>SUMIFS(Staffing!CZ$116:CZ$149,Staffing!$C$116:$C$149,$B9)</f>
        <v>24934.215542976872</v>
      </c>
      <c r="CZ9" s="20">
        <f>SUMIFS(Staffing!DA$116:DA$149,Staffing!$C$116:$C$149,$B9)</f>
        <v>24934.215542976872</v>
      </c>
      <c r="DA9" s="20">
        <f>SUMIFS(Staffing!DB$116:DB$149,Staffing!$C$116:$C$149,$B9)</f>
        <v>24934.215542976872</v>
      </c>
      <c r="DB9" s="20">
        <f>SUMIFS(Staffing!DC$116:DC$149,Staffing!$C$116:$C$149,$B9)</f>
        <v>24934.215542976872</v>
      </c>
      <c r="DC9" s="20">
        <f>SUMIFS(Staffing!DD$116:DD$149,Staffing!$C$116:$C$149,$B9)</f>
        <v>24934.215542976872</v>
      </c>
      <c r="DD9" s="20">
        <f>SUMIFS(Staffing!DE$116:DE$149,Staffing!$C$116:$C$149,$B9)</f>
        <v>25682.242009266178</v>
      </c>
      <c r="DE9" s="20">
        <f>SUMIFS(Staffing!DF$116:DF$149,Staffing!$C$116:$C$149,$B9)</f>
        <v>25682.242009266178</v>
      </c>
      <c r="DF9" s="20">
        <f>SUMIFS(Staffing!DG$116:DG$149,Staffing!$C$116:$C$149,$B9)</f>
        <v>25682.242009266178</v>
      </c>
      <c r="DG9" s="20">
        <f>SUMIFS(Staffing!DH$116:DH$149,Staffing!$C$116:$C$149,$B9)</f>
        <v>25682.242009266178</v>
      </c>
      <c r="DH9" s="20">
        <f>SUMIFS(Staffing!DI$116:DI$149,Staffing!$C$116:$C$149,$B9)</f>
        <v>25682.242009266178</v>
      </c>
      <c r="DI9" s="20">
        <f>SUMIFS(Staffing!DJ$116:DJ$149,Staffing!$C$116:$C$149,$B9)</f>
        <v>25682.242009266178</v>
      </c>
      <c r="DJ9" s="20">
        <f>SUMIFS(Staffing!DK$116:DK$149,Staffing!$C$116:$C$149,$B9)</f>
        <v>25682.242009266178</v>
      </c>
      <c r="DK9" s="20">
        <f>SUMIFS(Staffing!DL$116:DL$149,Staffing!$C$116:$C$149,$B9)</f>
        <v>25682.242009266178</v>
      </c>
      <c r="DL9" s="20">
        <f>SUMIFS(Staffing!DM$116:DM$149,Staffing!$C$116:$C$149,$B9)</f>
        <v>25682.242009266178</v>
      </c>
      <c r="DM9" s="20">
        <f>SUMIFS(Staffing!DN$116:DN$149,Staffing!$C$116:$C$149,$B9)</f>
        <v>25682.242009266178</v>
      </c>
      <c r="DN9" s="20">
        <f>SUMIFS(Staffing!DO$116:DO$149,Staffing!$C$116:$C$149,$B9)</f>
        <v>25682.242009266178</v>
      </c>
      <c r="DO9" s="20">
        <f>SUMIFS(Staffing!DP$116:DP$149,Staffing!$C$116:$C$149,$B9)</f>
        <v>25682.242009266178</v>
      </c>
      <c r="DP9" s="20">
        <f>SUMIFS(Staffing!DQ$116:DQ$149,Staffing!$C$116:$C$149,$B9)</f>
        <v>26452.709269544164</v>
      </c>
      <c r="DQ9" s="20">
        <f>SUMIFS(Staffing!DR$116:DR$149,Staffing!$C$116:$C$149,$B9)</f>
        <v>26452.709269544164</v>
      </c>
      <c r="DR9" s="20">
        <f>SUMIFS(Staffing!DS$116:DS$149,Staffing!$C$116:$C$149,$B9)</f>
        <v>26452.709269544164</v>
      </c>
      <c r="DS9" s="20">
        <f>SUMIFS(Staffing!DT$116:DT$149,Staffing!$C$116:$C$149,$B9)</f>
        <v>26452.709269544164</v>
      </c>
      <c r="DT9" s="20">
        <f>SUMIFS(Staffing!DU$116:DU$149,Staffing!$C$116:$C$149,$B9)</f>
        <v>26452.709269544164</v>
      </c>
      <c r="DU9" s="20">
        <f>SUMIFS(Staffing!DV$116:DV$149,Staffing!$C$116:$C$149,$B9)</f>
        <v>26452.709269544164</v>
      </c>
    </row>
    <row r="10" spans="2:125">
      <c r="B10" s="1" t="s">
        <v>61</v>
      </c>
      <c r="C10" s="1" t="s">
        <v>94</v>
      </c>
      <c r="E10" s="20">
        <f>SUMIFS(Staffing!F$116:F$149,Staffing!$C$116:$C$149,$B10)</f>
        <v>0</v>
      </c>
      <c r="F10" s="20">
        <f>SUMIFS(Staffing!G$116:G$149,Staffing!$C$116:$C$149,$B10)</f>
        <v>0</v>
      </c>
      <c r="G10" s="20">
        <f>SUMIFS(Staffing!H$116:H$149,Staffing!$C$116:$C$149,$B10)</f>
        <v>0</v>
      </c>
      <c r="H10" s="20">
        <f>SUMIFS(Staffing!I$116:I$149,Staffing!$C$116:$C$149,$B10)</f>
        <v>0</v>
      </c>
      <c r="I10" s="20">
        <f>SUMIFS(Staffing!J$116:J$149,Staffing!$C$116:$C$149,$B10)</f>
        <v>0</v>
      </c>
      <c r="J10" s="20">
        <f>SUMIFS(Staffing!K$116:K$149,Staffing!$C$116:$C$149,$B10)</f>
        <v>0</v>
      </c>
      <c r="K10" s="20">
        <f>SUMIFS(Staffing!L$116:L$149,Staffing!$C$116:$C$149,$B10)</f>
        <v>0</v>
      </c>
      <c r="L10" s="20">
        <f>SUMIFS(Staffing!M$116:M$149,Staffing!$C$116:$C$149,$B10)</f>
        <v>0</v>
      </c>
      <c r="M10" s="20">
        <f>SUMIFS(Staffing!N$116:N$149,Staffing!$C$116:$C$149,$B10)</f>
        <v>0</v>
      </c>
      <c r="N10" s="20">
        <f>SUMIFS(Staffing!O$116:O$149,Staffing!$C$116:$C$149,$B10)</f>
        <v>0</v>
      </c>
      <c r="O10" s="20">
        <f>SUMIFS(Staffing!P$116:P$149,Staffing!$C$116:$C$149,$B10)</f>
        <v>0</v>
      </c>
      <c r="P10" s="20">
        <f>SUMIFS(Staffing!Q$116:Q$149,Staffing!$C$116:$C$149,$B10)</f>
        <v>0</v>
      </c>
      <c r="Q10" s="20">
        <f>SUMIFS(Staffing!R$116:R$149,Staffing!$C$116:$C$149,$B10)</f>
        <v>0</v>
      </c>
      <c r="R10" s="20">
        <f>SUMIFS(Staffing!S$116:S$149,Staffing!$C$116:$C$149,$B10)</f>
        <v>0</v>
      </c>
      <c r="S10" s="20">
        <f>SUMIFS(Staffing!T$116:T$149,Staffing!$C$116:$C$149,$B10)</f>
        <v>0</v>
      </c>
      <c r="T10" s="20">
        <f>SUMIFS(Staffing!U$116:U$149,Staffing!$C$116:$C$149,$B10)</f>
        <v>0</v>
      </c>
      <c r="U10" s="20">
        <f>SUMIFS(Staffing!V$116:V$149,Staffing!$C$116:$C$149,$B10)</f>
        <v>0</v>
      </c>
      <c r="V10" s="20">
        <f>SUMIFS(Staffing!W$116:W$149,Staffing!$C$116:$C$149,$B10)</f>
        <v>0</v>
      </c>
      <c r="W10" s="20">
        <f>SUMIFS(Staffing!X$116:X$149,Staffing!$C$116:$C$149,$B10)</f>
        <v>0</v>
      </c>
      <c r="X10" s="20">
        <f>SUMIFS(Staffing!Y$116:Y$149,Staffing!$C$116:$C$149,$B10)</f>
        <v>0</v>
      </c>
      <c r="Y10" s="20">
        <f>SUMIFS(Staffing!Z$116:Z$149,Staffing!$C$116:$C$149,$B10)</f>
        <v>0</v>
      </c>
      <c r="Z10" s="20">
        <f>SUMIFS(Staffing!AA$116:AA$149,Staffing!$C$116:$C$149,$B10)</f>
        <v>0</v>
      </c>
      <c r="AA10" s="20">
        <f>SUMIFS(Staffing!AB$116:AB$149,Staffing!$C$116:$C$149,$B10)</f>
        <v>0</v>
      </c>
      <c r="AB10" s="20">
        <f>SUMIFS(Staffing!AC$116:AC$149,Staffing!$C$116:$C$149,$B10)</f>
        <v>0</v>
      </c>
      <c r="AC10" s="20">
        <f>SUMIFS(Staffing!AD$116:AD$149,Staffing!$C$116:$C$149,$B10)</f>
        <v>7649.0890000000009</v>
      </c>
      <c r="AD10" s="20">
        <f>SUMIFS(Staffing!AE$116:AE$149,Staffing!$C$116:$C$149,$B10)</f>
        <v>7649.0890000000009</v>
      </c>
      <c r="AE10" s="20">
        <f>SUMIFS(Staffing!AF$116:AF$149,Staffing!$C$116:$C$149,$B10)</f>
        <v>7649.0890000000009</v>
      </c>
      <c r="AF10" s="20">
        <f>SUMIFS(Staffing!AG$116:AG$149,Staffing!$C$116:$C$149,$B10)</f>
        <v>7649.0890000000009</v>
      </c>
      <c r="AG10" s="20">
        <f>SUMIFS(Staffing!AH$116:AH$149,Staffing!$C$116:$C$149,$B10)</f>
        <v>7649.0890000000009</v>
      </c>
      <c r="AH10" s="20">
        <f>SUMIFS(Staffing!AI$116:AI$149,Staffing!$C$116:$C$149,$B10)</f>
        <v>7649.0890000000009</v>
      </c>
      <c r="AI10" s="20">
        <f>SUMIFS(Staffing!AJ$116:AJ$149,Staffing!$C$116:$C$149,$B10)</f>
        <v>7649.0890000000009</v>
      </c>
      <c r="AJ10" s="20">
        <f>SUMIFS(Staffing!AK$116:AK$149,Staffing!$C$116:$C$149,$B10)</f>
        <v>7878.561670000001</v>
      </c>
      <c r="AK10" s="20">
        <f>SUMIFS(Staffing!AL$116:AL$149,Staffing!$C$116:$C$149,$B10)</f>
        <v>7878.561670000001</v>
      </c>
      <c r="AL10" s="20">
        <f>SUMIFS(Staffing!AM$116:AM$149,Staffing!$C$116:$C$149,$B10)</f>
        <v>7878.561670000001</v>
      </c>
      <c r="AM10" s="20">
        <f>SUMIFS(Staffing!AN$116:AN$149,Staffing!$C$116:$C$149,$B10)</f>
        <v>7878.561670000001</v>
      </c>
      <c r="AN10" s="20">
        <f>SUMIFS(Staffing!AO$116:AO$149,Staffing!$C$116:$C$149,$B10)</f>
        <v>7878.561670000001</v>
      </c>
      <c r="AO10" s="20">
        <f>SUMIFS(Staffing!AP$116:AP$149,Staffing!$C$116:$C$149,$B10)</f>
        <v>7878.561670000001</v>
      </c>
      <c r="AP10" s="20">
        <f>SUMIFS(Staffing!AQ$116:AQ$149,Staffing!$C$116:$C$149,$B10)</f>
        <v>7878.561670000001</v>
      </c>
      <c r="AQ10" s="20">
        <f>SUMIFS(Staffing!AR$116:AR$149,Staffing!$C$116:$C$149,$B10)</f>
        <v>7878.561670000001</v>
      </c>
      <c r="AR10" s="20">
        <f>SUMIFS(Staffing!AS$116:AS$149,Staffing!$C$116:$C$149,$B10)</f>
        <v>7878.561670000001</v>
      </c>
      <c r="AS10" s="20">
        <f>SUMIFS(Staffing!AT$116:AT$149,Staffing!$C$116:$C$149,$B10)</f>
        <v>7878.561670000001</v>
      </c>
      <c r="AT10" s="20">
        <f>SUMIFS(Staffing!AU$116:AU$149,Staffing!$C$116:$C$149,$B10)</f>
        <v>7878.561670000001</v>
      </c>
      <c r="AU10" s="20">
        <f>SUMIFS(Staffing!AV$116:AV$149,Staffing!$C$116:$C$149,$B10)</f>
        <v>7878.561670000001</v>
      </c>
      <c r="AV10" s="20">
        <f>SUMIFS(Staffing!AW$116:AW$149,Staffing!$C$116:$C$149,$B10)</f>
        <v>8114.9185201000018</v>
      </c>
      <c r="AW10" s="20">
        <f>SUMIFS(Staffing!AX$116:AX$149,Staffing!$C$116:$C$149,$B10)</f>
        <v>8114.9185201000018</v>
      </c>
      <c r="AX10" s="20">
        <f>SUMIFS(Staffing!AY$116:AY$149,Staffing!$C$116:$C$149,$B10)</f>
        <v>8114.9185201000018</v>
      </c>
      <c r="AY10" s="20">
        <f>SUMIFS(Staffing!AZ$116:AZ$149,Staffing!$C$116:$C$149,$B10)</f>
        <v>8114.9185201000018</v>
      </c>
      <c r="AZ10" s="20">
        <f>SUMIFS(Staffing!BA$116:BA$149,Staffing!$C$116:$C$149,$B10)</f>
        <v>8114.9185201000018</v>
      </c>
      <c r="BA10" s="20">
        <f>SUMIFS(Staffing!BB$116:BB$149,Staffing!$C$116:$C$149,$B10)</f>
        <v>8114.9185201000018</v>
      </c>
      <c r="BB10" s="20">
        <f>SUMIFS(Staffing!BC$116:BC$149,Staffing!$C$116:$C$149,$B10)</f>
        <v>8114.9185201000018</v>
      </c>
      <c r="BC10" s="20">
        <f>SUMIFS(Staffing!BD$116:BD$149,Staffing!$C$116:$C$149,$B10)</f>
        <v>8114.9185201000018</v>
      </c>
      <c r="BD10" s="20">
        <f>SUMIFS(Staffing!BE$116:BE$149,Staffing!$C$116:$C$149,$B10)</f>
        <v>8114.9185201000018</v>
      </c>
      <c r="BE10" s="20">
        <f>SUMIFS(Staffing!BF$116:BF$149,Staffing!$C$116:$C$149,$B10)</f>
        <v>8114.9185201000018</v>
      </c>
      <c r="BF10" s="20">
        <f>SUMIFS(Staffing!BG$116:BG$149,Staffing!$C$116:$C$149,$B10)</f>
        <v>8114.9185201000018</v>
      </c>
      <c r="BG10" s="20">
        <f>SUMIFS(Staffing!BH$116:BH$149,Staffing!$C$116:$C$149,$B10)</f>
        <v>8114.9185201000018</v>
      </c>
      <c r="BH10" s="20">
        <f>SUMIFS(Staffing!BI$116:BI$149,Staffing!$C$116:$C$149,$B10)</f>
        <v>13356.668988973397</v>
      </c>
      <c r="BI10" s="20">
        <f>SUMIFS(Staffing!BJ$116:BJ$149,Staffing!$C$116:$C$149,$B10)</f>
        <v>13356.668988973397</v>
      </c>
      <c r="BJ10" s="20">
        <f>SUMIFS(Staffing!BK$116:BK$149,Staffing!$C$116:$C$149,$B10)</f>
        <v>13356.668988973397</v>
      </c>
      <c r="BK10" s="20">
        <f>SUMIFS(Staffing!BL$116:BL$149,Staffing!$C$116:$C$149,$B10)</f>
        <v>13356.668988973397</v>
      </c>
      <c r="BL10" s="20">
        <f>SUMIFS(Staffing!BM$116:BM$149,Staffing!$C$116:$C$149,$B10)</f>
        <v>13356.668988973397</v>
      </c>
      <c r="BM10" s="20">
        <f>SUMIFS(Staffing!BN$116:BN$149,Staffing!$C$116:$C$149,$B10)</f>
        <v>13356.668988973397</v>
      </c>
      <c r="BN10" s="20">
        <f>SUMIFS(Staffing!BO$116:BO$149,Staffing!$C$116:$C$149,$B10)</f>
        <v>13356.668988973397</v>
      </c>
      <c r="BO10" s="20">
        <f>SUMIFS(Staffing!BP$116:BP$149,Staffing!$C$116:$C$149,$B10)</f>
        <v>13356.668988973397</v>
      </c>
      <c r="BP10" s="20">
        <f>SUMIFS(Staffing!BQ$116:BQ$149,Staffing!$C$116:$C$149,$B10)</f>
        <v>13356.668988973397</v>
      </c>
      <c r="BQ10" s="20">
        <f>SUMIFS(Staffing!BR$116:BR$149,Staffing!$C$116:$C$149,$B10)</f>
        <v>13356.668988973397</v>
      </c>
      <c r="BR10" s="20">
        <f>SUMIFS(Staffing!BS$116:BS$149,Staffing!$C$116:$C$149,$B10)</f>
        <v>13356.668988973397</v>
      </c>
      <c r="BS10" s="20">
        <f>SUMIFS(Staffing!BT$116:BT$149,Staffing!$C$116:$C$149,$B10)</f>
        <v>13356.668988973397</v>
      </c>
      <c r="BT10" s="20">
        <f>SUMIFS(Staffing!BU$116:BU$149,Staffing!$C$116:$C$149,$B10)</f>
        <v>13757.369058642598</v>
      </c>
      <c r="BU10" s="20">
        <f>SUMIFS(Staffing!BV$116:BV$149,Staffing!$C$116:$C$149,$B10)</f>
        <v>13757.369058642598</v>
      </c>
      <c r="BV10" s="20">
        <f>SUMIFS(Staffing!BW$116:BW$149,Staffing!$C$116:$C$149,$B10)</f>
        <v>13757.369058642598</v>
      </c>
      <c r="BW10" s="20">
        <f>SUMIFS(Staffing!BX$116:BX$149,Staffing!$C$116:$C$149,$B10)</f>
        <v>13757.369058642598</v>
      </c>
      <c r="BX10" s="20">
        <f>SUMIFS(Staffing!BY$116:BY$149,Staffing!$C$116:$C$149,$B10)</f>
        <v>13757.369058642598</v>
      </c>
      <c r="BY10" s="20">
        <f>SUMIFS(Staffing!BZ$116:BZ$149,Staffing!$C$116:$C$149,$B10)</f>
        <v>13757.369058642598</v>
      </c>
      <c r="BZ10" s="20">
        <f>SUMIFS(Staffing!CA$116:CA$149,Staffing!$C$116:$C$149,$B10)</f>
        <v>13757.369058642598</v>
      </c>
      <c r="CA10" s="20">
        <f>SUMIFS(Staffing!CB$116:CB$149,Staffing!$C$116:$C$149,$B10)</f>
        <v>13757.369058642598</v>
      </c>
      <c r="CB10" s="20">
        <f>SUMIFS(Staffing!CC$116:CC$149,Staffing!$C$116:$C$149,$B10)</f>
        <v>13757.369058642598</v>
      </c>
      <c r="CC10" s="20">
        <f>SUMIFS(Staffing!CD$116:CD$149,Staffing!$C$116:$C$149,$B10)</f>
        <v>13757.369058642598</v>
      </c>
      <c r="CD10" s="20">
        <f>SUMIFS(Staffing!CE$116:CE$149,Staffing!$C$116:$C$149,$B10)</f>
        <v>13757.369058642598</v>
      </c>
      <c r="CE10" s="20">
        <f>SUMIFS(Staffing!CF$116:CF$149,Staffing!$C$116:$C$149,$B10)</f>
        <v>13757.369058642598</v>
      </c>
      <c r="CF10" s="20">
        <f>SUMIFS(Staffing!CG$116:CG$149,Staffing!$C$116:$C$149,$B10)</f>
        <v>14170.090130401879</v>
      </c>
      <c r="CG10" s="20">
        <f>SUMIFS(Staffing!CH$116:CH$149,Staffing!$C$116:$C$149,$B10)</f>
        <v>14170.090130401879</v>
      </c>
      <c r="CH10" s="20">
        <f>SUMIFS(Staffing!CI$116:CI$149,Staffing!$C$116:$C$149,$B10)</f>
        <v>14170.090130401879</v>
      </c>
      <c r="CI10" s="20">
        <f>SUMIFS(Staffing!CJ$116:CJ$149,Staffing!$C$116:$C$149,$B10)</f>
        <v>14170.090130401879</v>
      </c>
      <c r="CJ10" s="20">
        <f>SUMIFS(Staffing!CK$116:CK$149,Staffing!$C$116:$C$149,$B10)</f>
        <v>14170.090130401879</v>
      </c>
      <c r="CK10" s="20">
        <f>SUMIFS(Staffing!CL$116:CL$149,Staffing!$C$116:$C$149,$B10)</f>
        <v>14170.090130401879</v>
      </c>
      <c r="CL10" s="20">
        <f>SUMIFS(Staffing!CM$116:CM$149,Staffing!$C$116:$C$149,$B10)</f>
        <v>14170.090130401879</v>
      </c>
      <c r="CM10" s="20">
        <f>SUMIFS(Staffing!CN$116:CN$149,Staffing!$C$116:$C$149,$B10)</f>
        <v>14170.090130401879</v>
      </c>
      <c r="CN10" s="20">
        <f>SUMIFS(Staffing!CO$116:CO$149,Staffing!$C$116:$C$149,$B10)</f>
        <v>14170.090130401879</v>
      </c>
      <c r="CO10" s="20">
        <f>SUMIFS(Staffing!CP$116:CP$149,Staffing!$C$116:$C$149,$B10)</f>
        <v>14170.090130401879</v>
      </c>
      <c r="CP10" s="20">
        <f>SUMIFS(Staffing!CQ$116:CQ$149,Staffing!$C$116:$C$149,$B10)</f>
        <v>14170.090130401879</v>
      </c>
      <c r="CQ10" s="20">
        <f>SUMIFS(Staffing!CR$116:CR$149,Staffing!$C$116:$C$149,$B10)</f>
        <v>14170.090130401879</v>
      </c>
      <c r="CR10" s="20">
        <f>SUMIFS(Staffing!CS$116:CS$149,Staffing!$C$116:$C$149,$B10)</f>
        <v>14595.192834313933</v>
      </c>
      <c r="CS10" s="20">
        <f>SUMIFS(Staffing!CT$116:CT$149,Staffing!$C$116:$C$149,$B10)</f>
        <v>14595.192834313933</v>
      </c>
      <c r="CT10" s="20">
        <f>SUMIFS(Staffing!CU$116:CU$149,Staffing!$C$116:$C$149,$B10)</f>
        <v>14595.192834313933</v>
      </c>
      <c r="CU10" s="20">
        <f>SUMIFS(Staffing!CV$116:CV$149,Staffing!$C$116:$C$149,$B10)</f>
        <v>14595.192834313933</v>
      </c>
      <c r="CV10" s="20">
        <f>SUMIFS(Staffing!CW$116:CW$149,Staffing!$C$116:$C$149,$B10)</f>
        <v>14595.192834313933</v>
      </c>
      <c r="CW10" s="20">
        <f>SUMIFS(Staffing!CX$116:CX$149,Staffing!$C$116:$C$149,$B10)</f>
        <v>14595.192834313933</v>
      </c>
      <c r="CX10" s="20">
        <f>SUMIFS(Staffing!CY$116:CY$149,Staffing!$C$116:$C$149,$B10)</f>
        <v>14595.192834313933</v>
      </c>
      <c r="CY10" s="20">
        <f>SUMIFS(Staffing!CZ$116:CZ$149,Staffing!$C$116:$C$149,$B10)</f>
        <v>14595.192834313933</v>
      </c>
      <c r="CZ10" s="20">
        <f>SUMIFS(Staffing!DA$116:DA$149,Staffing!$C$116:$C$149,$B10)</f>
        <v>14595.192834313933</v>
      </c>
      <c r="DA10" s="20">
        <f>SUMIFS(Staffing!DB$116:DB$149,Staffing!$C$116:$C$149,$B10)</f>
        <v>14595.192834313933</v>
      </c>
      <c r="DB10" s="20">
        <f>SUMIFS(Staffing!DC$116:DC$149,Staffing!$C$116:$C$149,$B10)</f>
        <v>14595.192834313933</v>
      </c>
      <c r="DC10" s="20">
        <f>SUMIFS(Staffing!DD$116:DD$149,Staffing!$C$116:$C$149,$B10)</f>
        <v>14595.192834313933</v>
      </c>
      <c r="DD10" s="20">
        <f>SUMIFS(Staffing!DE$116:DE$149,Staffing!$C$116:$C$149,$B10)</f>
        <v>15033.048619343353</v>
      </c>
      <c r="DE10" s="20">
        <f>SUMIFS(Staffing!DF$116:DF$149,Staffing!$C$116:$C$149,$B10)</f>
        <v>15033.048619343353</v>
      </c>
      <c r="DF10" s="20">
        <f>SUMIFS(Staffing!DG$116:DG$149,Staffing!$C$116:$C$149,$B10)</f>
        <v>15033.048619343353</v>
      </c>
      <c r="DG10" s="20">
        <f>SUMIFS(Staffing!DH$116:DH$149,Staffing!$C$116:$C$149,$B10)</f>
        <v>15033.048619343353</v>
      </c>
      <c r="DH10" s="20">
        <f>SUMIFS(Staffing!DI$116:DI$149,Staffing!$C$116:$C$149,$B10)</f>
        <v>15033.048619343353</v>
      </c>
      <c r="DI10" s="20">
        <f>SUMIFS(Staffing!DJ$116:DJ$149,Staffing!$C$116:$C$149,$B10)</f>
        <v>15033.048619343353</v>
      </c>
      <c r="DJ10" s="20">
        <f>SUMIFS(Staffing!DK$116:DK$149,Staffing!$C$116:$C$149,$B10)</f>
        <v>15033.048619343353</v>
      </c>
      <c r="DK10" s="20">
        <f>SUMIFS(Staffing!DL$116:DL$149,Staffing!$C$116:$C$149,$B10)</f>
        <v>15033.048619343353</v>
      </c>
      <c r="DL10" s="20">
        <f>SUMIFS(Staffing!DM$116:DM$149,Staffing!$C$116:$C$149,$B10)</f>
        <v>15033.048619343353</v>
      </c>
      <c r="DM10" s="20">
        <f>SUMIFS(Staffing!DN$116:DN$149,Staffing!$C$116:$C$149,$B10)</f>
        <v>15033.048619343353</v>
      </c>
      <c r="DN10" s="20">
        <f>SUMIFS(Staffing!DO$116:DO$149,Staffing!$C$116:$C$149,$B10)</f>
        <v>15033.048619343353</v>
      </c>
      <c r="DO10" s="20">
        <f>SUMIFS(Staffing!DP$116:DP$149,Staffing!$C$116:$C$149,$B10)</f>
        <v>15033.048619343353</v>
      </c>
      <c r="DP10" s="20">
        <f>SUMIFS(Staffing!DQ$116:DQ$149,Staffing!$C$116:$C$149,$B10)</f>
        <v>15484.040077923655</v>
      </c>
      <c r="DQ10" s="20">
        <f>SUMIFS(Staffing!DR$116:DR$149,Staffing!$C$116:$C$149,$B10)</f>
        <v>15484.040077923655</v>
      </c>
      <c r="DR10" s="20">
        <f>SUMIFS(Staffing!DS$116:DS$149,Staffing!$C$116:$C$149,$B10)</f>
        <v>15484.040077923655</v>
      </c>
      <c r="DS10" s="20">
        <f>SUMIFS(Staffing!DT$116:DT$149,Staffing!$C$116:$C$149,$B10)</f>
        <v>15484.040077923655</v>
      </c>
      <c r="DT10" s="20">
        <f>SUMIFS(Staffing!DU$116:DU$149,Staffing!$C$116:$C$149,$B10)</f>
        <v>15484.040077923655</v>
      </c>
      <c r="DU10" s="20">
        <f>SUMIFS(Staffing!DV$116:DV$149,Staffing!$C$116:$C$149,$B10)</f>
        <v>15484.040077923655</v>
      </c>
    </row>
    <row r="11" spans="2:125">
      <c r="B11" s="1" t="s">
        <v>43</v>
      </c>
      <c r="C11" s="1" t="s">
        <v>95</v>
      </c>
      <c r="E11" s="20">
        <f>SUMIFS(Staffing!F$116:F$149,Staffing!$C$116:$C$149,$B11)</f>
        <v>0</v>
      </c>
      <c r="F11" s="20">
        <f>SUMIFS(Staffing!G$116:G$149,Staffing!$C$116:$C$149,$B11)</f>
        <v>0</v>
      </c>
      <c r="G11" s="20">
        <f>SUMIFS(Staffing!H$116:H$149,Staffing!$C$116:$C$149,$B11)</f>
        <v>0</v>
      </c>
      <c r="H11" s="20">
        <f>SUMIFS(Staffing!I$116:I$149,Staffing!$C$116:$C$149,$B11)</f>
        <v>0</v>
      </c>
      <c r="I11" s="20">
        <f>SUMIFS(Staffing!J$116:J$149,Staffing!$C$116:$C$149,$B11)</f>
        <v>0</v>
      </c>
      <c r="J11" s="20">
        <f>SUMIFS(Staffing!K$116:K$149,Staffing!$C$116:$C$149,$B11)</f>
        <v>0</v>
      </c>
      <c r="K11" s="20">
        <f>SUMIFS(Staffing!L$116:L$149,Staffing!$C$116:$C$149,$B11)</f>
        <v>0</v>
      </c>
      <c r="L11" s="20">
        <f>SUMIFS(Staffing!M$116:M$149,Staffing!$C$116:$C$149,$B11)</f>
        <v>0</v>
      </c>
      <c r="M11" s="20">
        <f>SUMIFS(Staffing!N$116:N$149,Staffing!$C$116:$C$149,$B11)</f>
        <v>0</v>
      </c>
      <c r="N11" s="20">
        <f>SUMIFS(Staffing!O$116:O$149,Staffing!$C$116:$C$149,$B11)</f>
        <v>0</v>
      </c>
      <c r="O11" s="20">
        <f>SUMIFS(Staffing!P$116:P$149,Staffing!$C$116:$C$149,$B11)</f>
        <v>0</v>
      </c>
      <c r="P11" s="20">
        <f>SUMIFS(Staffing!Q$116:Q$149,Staffing!$C$116:$C$149,$B11)</f>
        <v>0</v>
      </c>
      <c r="Q11" s="20">
        <f>SUMIFS(Staffing!R$116:R$149,Staffing!$C$116:$C$149,$B11)</f>
        <v>0</v>
      </c>
      <c r="R11" s="20">
        <f>SUMIFS(Staffing!S$116:S$149,Staffing!$C$116:$C$149,$B11)</f>
        <v>0</v>
      </c>
      <c r="S11" s="20">
        <f>SUMIFS(Staffing!T$116:T$149,Staffing!$C$116:$C$149,$B11)</f>
        <v>0</v>
      </c>
      <c r="T11" s="20">
        <f>SUMIFS(Staffing!U$116:U$149,Staffing!$C$116:$C$149,$B11)</f>
        <v>0</v>
      </c>
      <c r="U11" s="20">
        <f>SUMIFS(Staffing!V$116:V$149,Staffing!$C$116:$C$149,$B11)</f>
        <v>0</v>
      </c>
      <c r="V11" s="20">
        <f>SUMIFS(Staffing!W$116:W$149,Staffing!$C$116:$C$149,$B11)</f>
        <v>0</v>
      </c>
      <c r="W11" s="20">
        <f>SUMIFS(Staffing!X$116:X$149,Staffing!$C$116:$C$149,$B11)</f>
        <v>0</v>
      </c>
      <c r="X11" s="20">
        <f>SUMIFS(Staffing!Y$116:Y$149,Staffing!$C$116:$C$149,$B11)</f>
        <v>0</v>
      </c>
      <c r="Y11" s="20">
        <f>SUMIFS(Staffing!Z$116:Z$149,Staffing!$C$116:$C$149,$B11)</f>
        <v>0</v>
      </c>
      <c r="Z11" s="20">
        <f>SUMIFS(Staffing!AA$116:AA$149,Staffing!$C$116:$C$149,$B11)</f>
        <v>0</v>
      </c>
      <c r="AA11" s="20">
        <f>SUMIFS(Staffing!AB$116:AB$149,Staffing!$C$116:$C$149,$B11)</f>
        <v>0</v>
      </c>
      <c r="AB11" s="20">
        <f>SUMIFS(Staffing!AC$116:AC$149,Staffing!$C$116:$C$149,$B11)</f>
        <v>0</v>
      </c>
      <c r="AC11" s="20">
        <f>SUMIFS(Staffing!AD$116:AD$149,Staffing!$C$116:$C$149,$B11)</f>
        <v>22434.778037</v>
      </c>
      <c r="AD11" s="20">
        <f>SUMIFS(Staffing!AE$116:AE$149,Staffing!$C$116:$C$149,$B11)</f>
        <v>22434.778037</v>
      </c>
      <c r="AE11" s="20">
        <f>SUMIFS(Staffing!AF$116:AF$149,Staffing!$C$116:$C$149,$B11)</f>
        <v>22434.778037</v>
      </c>
      <c r="AF11" s="20">
        <f>SUMIFS(Staffing!AG$116:AG$149,Staffing!$C$116:$C$149,$B11)</f>
        <v>22434.778037</v>
      </c>
      <c r="AG11" s="20">
        <f>SUMIFS(Staffing!AH$116:AH$149,Staffing!$C$116:$C$149,$B11)</f>
        <v>22434.778037</v>
      </c>
      <c r="AH11" s="20">
        <f>SUMIFS(Staffing!AI$116:AI$149,Staffing!$C$116:$C$149,$B11)</f>
        <v>22434.778037</v>
      </c>
      <c r="AI11" s="20">
        <f>SUMIFS(Staffing!AJ$116:AJ$149,Staffing!$C$116:$C$149,$B11)</f>
        <v>22434.778037</v>
      </c>
      <c r="AJ11" s="20">
        <f>SUMIFS(Staffing!AK$116:AK$149,Staffing!$C$116:$C$149,$B11)</f>
        <v>23107.821378110002</v>
      </c>
      <c r="AK11" s="20">
        <f>SUMIFS(Staffing!AL$116:AL$149,Staffing!$C$116:$C$149,$B11)</f>
        <v>23107.821378110002</v>
      </c>
      <c r="AL11" s="20">
        <f>SUMIFS(Staffing!AM$116:AM$149,Staffing!$C$116:$C$149,$B11)</f>
        <v>23107.821378110002</v>
      </c>
      <c r="AM11" s="20">
        <f>SUMIFS(Staffing!AN$116:AN$149,Staffing!$C$116:$C$149,$B11)</f>
        <v>23107.821378110002</v>
      </c>
      <c r="AN11" s="20">
        <f>SUMIFS(Staffing!AO$116:AO$149,Staffing!$C$116:$C$149,$B11)</f>
        <v>23107.821378110002</v>
      </c>
      <c r="AO11" s="20">
        <f>SUMIFS(Staffing!AP$116:AP$149,Staffing!$C$116:$C$149,$B11)</f>
        <v>23107.821378110002</v>
      </c>
      <c r="AP11" s="20">
        <f>SUMIFS(Staffing!AQ$116:AQ$149,Staffing!$C$116:$C$149,$B11)</f>
        <v>23107.821378110002</v>
      </c>
      <c r="AQ11" s="20">
        <f>SUMIFS(Staffing!AR$116:AR$149,Staffing!$C$116:$C$149,$B11)</f>
        <v>23107.821378110002</v>
      </c>
      <c r="AR11" s="20">
        <f>SUMIFS(Staffing!AS$116:AS$149,Staffing!$C$116:$C$149,$B11)</f>
        <v>23107.821378110002</v>
      </c>
      <c r="AS11" s="20">
        <f>SUMIFS(Staffing!AT$116:AT$149,Staffing!$C$116:$C$149,$B11)</f>
        <v>23107.821378110002</v>
      </c>
      <c r="AT11" s="20">
        <f>SUMIFS(Staffing!AU$116:AU$149,Staffing!$C$116:$C$149,$B11)</f>
        <v>23107.821378110002</v>
      </c>
      <c r="AU11" s="20">
        <f>SUMIFS(Staffing!AV$116:AV$149,Staffing!$C$116:$C$149,$B11)</f>
        <v>23107.821378110002</v>
      </c>
      <c r="AV11" s="20">
        <f>SUMIFS(Staffing!AW$116:AW$149,Staffing!$C$116:$C$149,$B11)</f>
        <v>23801.056019453303</v>
      </c>
      <c r="AW11" s="20">
        <f>SUMIFS(Staffing!AX$116:AX$149,Staffing!$C$116:$C$149,$B11)</f>
        <v>23801.056019453303</v>
      </c>
      <c r="AX11" s="20">
        <f>SUMIFS(Staffing!AY$116:AY$149,Staffing!$C$116:$C$149,$B11)</f>
        <v>23801.056019453303</v>
      </c>
      <c r="AY11" s="20">
        <f>SUMIFS(Staffing!AZ$116:AZ$149,Staffing!$C$116:$C$149,$B11)</f>
        <v>23801.056019453303</v>
      </c>
      <c r="AZ11" s="20">
        <f>SUMIFS(Staffing!BA$116:BA$149,Staffing!$C$116:$C$149,$B11)</f>
        <v>23801.056019453303</v>
      </c>
      <c r="BA11" s="20">
        <f>SUMIFS(Staffing!BB$116:BB$149,Staffing!$C$116:$C$149,$B11)</f>
        <v>23801.056019453303</v>
      </c>
      <c r="BB11" s="20">
        <f>SUMIFS(Staffing!BC$116:BC$149,Staffing!$C$116:$C$149,$B11)</f>
        <v>23801.056019453303</v>
      </c>
      <c r="BC11" s="20">
        <f>SUMIFS(Staffing!BD$116:BD$149,Staffing!$C$116:$C$149,$B11)</f>
        <v>23801.056019453303</v>
      </c>
      <c r="BD11" s="20">
        <f>SUMIFS(Staffing!BE$116:BE$149,Staffing!$C$116:$C$149,$B11)</f>
        <v>23801.056019453303</v>
      </c>
      <c r="BE11" s="20">
        <f>SUMIFS(Staffing!BF$116:BF$149,Staffing!$C$116:$C$149,$B11)</f>
        <v>23801.056019453303</v>
      </c>
      <c r="BF11" s="20">
        <f>SUMIFS(Staffing!BG$116:BG$149,Staffing!$C$116:$C$149,$B11)</f>
        <v>23801.056019453303</v>
      </c>
      <c r="BG11" s="20">
        <f>SUMIFS(Staffing!BH$116:BH$149,Staffing!$C$116:$C$149,$B11)</f>
        <v>23801.056019453303</v>
      </c>
      <c r="BH11" s="20">
        <f>SUMIFS(Staffing!BI$116:BI$149,Staffing!$C$116:$C$149,$B11)</f>
        <v>24515.0877000369</v>
      </c>
      <c r="BI11" s="20">
        <f>SUMIFS(Staffing!BJ$116:BJ$149,Staffing!$C$116:$C$149,$B11)</f>
        <v>24515.0877000369</v>
      </c>
      <c r="BJ11" s="20">
        <f>SUMIFS(Staffing!BK$116:BK$149,Staffing!$C$116:$C$149,$B11)</f>
        <v>24515.0877000369</v>
      </c>
      <c r="BK11" s="20">
        <f>SUMIFS(Staffing!BL$116:BL$149,Staffing!$C$116:$C$149,$B11)</f>
        <v>24515.0877000369</v>
      </c>
      <c r="BL11" s="20">
        <f>SUMIFS(Staffing!BM$116:BM$149,Staffing!$C$116:$C$149,$B11)</f>
        <v>24515.0877000369</v>
      </c>
      <c r="BM11" s="20">
        <f>SUMIFS(Staffing!BN$116:BN$149,Staffing!$C$116:$C$149,$B11)</f>
        <v>24515.0877000369</v>
      </c>
      <c r="BN11" s="20">
        <f>SUMIFS(Staffing!BO$116:BO$149,Staffing!$C$116:$C$149,$B11)</f>
        <v>24515.0877000369</v>
      </c>
      <c r="BO11" s="20">
        <f>SUMIFS(Staffing!BP$116:BP$149,Staffing!$C$116:$C$149,$B11)</f>
        <v>24515.0877000369</v>
      </c>
      <c r="BP11" s="20">
        <f>SUMIFS(Staffing!BQ$116:BQ$149,Staffing!$C$116:$C$149,$B11)</f>
        <v>24515.0877000369</v>
      </c>
      <c r="BQ11" s="20">
        <f>SUMIFS(Staffing!BR$116:BR$149,Staffing!$C$116:$C$149,$B11)</f>
        <v>24515.0877000369</v>
      </c>
      <c r="BR11" s="20">
        <f>SUMIFS(Staffing!BS$116:BS$149,Staffing!$C$116:$C$149,$B11)</f>
        <v>24515.0877000369</v>
      </c>
      <c r="BS11" s="20">
        <f>SUMIFS(Staffing!BT$116:BT$149,Staffing!$C$116:$C$149,$B11)</f>
        <v>24515.0877000369</v>
      </c>
      <c r="BT11" s="20">
        <f>SUMIFS(Staffing!BU$116:BU$149,Staffing!$C$116:$C$149,$B11)</f>
        <v>25250.54033103801</v>
      </c>
      <c r="BU11" s="20">
        <f>SUMIFS(Staffing!BV$116:BV$149,Staffing!$C$116:$C$149,$B11)</f>
        <v>25250.54033103801</v>
      </c>
      <c r="BV11" s="20">
        <f>SUMIFS(Staffing!BW$116:BW$149,Staffing!$C$116:$C$149,$B11)</f>
        <v>25250.54033103801</v>
      </c>
      <c r="BW11" s="20">
        <f>SUMIFS(Staffing!BX$116:BX$149,Staffing!$C$116:$C$149,$B11)</f>
        <v>25250.54033103801</v>
      </c>
      <c r="BX11" s="20">
        <f>SUMIFS(Staffing!BY$116:BY$149,Staffing!$C$116:$C$149,$B11)</f>
        <v>25250.54033103801</v>
      </c>
      <c r="BY11" s="20">
        <f>SUMIFS(Staffing!BZ$116:BZ$149,Staffing!$C$116:$C$149,$B11)</f>
        <v>25250.54033103801</v>
      </c>
      <c r="BZ11" s="20">
        <f>SUMIFS(Staffing!CA$116:CA$149,Staffing!$C$116:$C$149,$B11)</f>
        <v>25250.54033103801</v>
      </c>
      <c r="CA11" s="20">
        <f>SUMIFS(Staffing!CB$116:CB$149,Staffing!$C$116:$C$149,$B11)</f>
        <v>25250.54033103801</v>
      </c>
      <c r="CB11" s="20">
        <f>SUMIFS(Staffing!CC$116:CC$149,Staffing!$C$116:$C$149,$B11)</f>
        <v>25250.54033103801</v>
      </c>
      <c r="CC11" s="20">
        <f>SUMIFS(Staffing!CD$116:CD$149,Staffing!$C$116:$C$149,$B11)</f>
        <v>25250.54033103801</v>
      </c>
      <c r="CD11" s="20">
        <f>SUMIFS(Staffing!CE$116:CE$149,Staffing!$C$116:$C$149,$B11)</f>
        <v>25250.54033103801</v>
      </c>
      <c r="CE11" s="20">
        <f>SUMIFS(Staffing!CF$116:CF$149,Staffing!$C$116:$C$149,$B11)</f>
        <v>25250.54033103801</v>
      </c>
      <c r="CF11" s="20">
        <f>SUMIFS(Staffing!CG$116:CG$149,Staffing!$C$116:$C$149,$B11)</f>
        <v>26008.056540969152</v>
      </c>
      <c r="CG11" s="20">
        <f>SUMIFS(Staffing!CH$116:CH$149,Staffing!$C$116:$C$149,$B11)</f>
        <v>26008.056540969152</v>
      </c>
      <c r="CH11" s="20">
        <f>SUMIFS(Staffing!CI$116:CI$149,Staffing!$C$116:$C$149,$B11)</f>
        <v>26008.056540969152</v>
      </c>
      <c r="CI11" s="20">
        <f>SUMIFS(Staffing!CJ$116:CJ$149,Staffing!$C$116:$C$149,$B11)</f>
        <v>26008.056540969152</v>
      </c>
      <c r="CJ11" s="20">
        <f>SUMIFS(Staffing!CK$116:CK$149,Staffing!$C$116:$C$149,$B11)</f>
        <v>26008.056540969152</v>
      </c>
      <c r="CK11" s="20">
        <f>SUMIFS(Staffing!CL$116:CL$149,Staffing!$C$116:$C$149,$B11)</f>
        <v>26008.056540969152</v>
      </c>
      <c r="CL11" s="20">
        <f>SUMIFS(Staffing!CM$116:CM$149,Staffing!$C$116:$C$149,$B11)</f>
        <v>26008.056540969152</v>
      </c>
      <c r="CM11" s="20">
        <f>SUMIFS(Staffing!CN$116:CN$149,Staffing!$C$116:$C$149,$B11)</f>
        <v>26008.056540969152</v>
      </c>
      <c r="CN11" s="20">
        <f>SUMIFS(Staffing!CO$116:CO$149,Staffing!$C$116:$C$149,$B11)</f>
        <v>26008.056540969152</v>
      </c>
      <c r="CO11" s="20">
        <f>SUMIFS(Staffing!CP$116:CP$149,Staffing!$C$116:$C$149,$B11)</f>
        <v>26008.056540969152</v>
      </c>
      <c r="CP11" s="20">
        <f>SUMIFS(Staffing!CQ$116:CQ$149,Staffing!$C$116:$C$149,$B11)</f>
        <v>26008.056540969152</v>
      </c>
      <c r="CQ11" s="20">
        <f>SUMIFS(Staffing!CR$116:CR$149,Staffing!$C$116:$C$149,$B11)</f>
        <v>26008.056540969152</v>
      </c>
      <c r="CR11" s="20">
        <f>SUMIFS(Staffing!CS$116:CS$149,Staffing!$C$116:$C$149,$B11)</f>
        <v>26788.298237198225</v>
      </c>
      <c r="CS11" s="20">
        <f>SUMIFS(Staffing!CT$116:CT$149,Staffing!$C$116:$C$149,$B11)</f>
        <v>26788.298237198225</v>
      </c>
      <c r="CT11" s="20">
        <f>SUMIFS(Staffing!CU$116:CU$149,Staffing!$C$116:$C$149,$B11)</f>
        <v>26788.298237198225</v>
      </c>
      <c r="CU11" s="20">
        <f>SUMIFS(Staffing!CV$116:CV$149,Staffing!$C$116:$C$149,$B11)</f>
        <v>26788.298237198225</v>
      </c>
      <c r="CV11" s="20">
        <f>SUMIFS(Staffing!CW$116:CW$149,Staffing!$C$116:$C$149,$B11)</f>
        <v>26788.298237198225</v>
      </c>
      <c r="CW11" s="20">
        <f>SUMIFS(Staffing!CX$116:CX$149,Staffing!$C$116:$C$149,$B11)</f>
        <v>26788.298237198225</v>
      </c>
      <c r="CX11" s="20">
        <f>SUMIFS(Staffing!CY$116:CY$149,Staffing!$C$116:$C$149,$B11)</f>
        <v>26788.298237198225</v>
      </c>
      <c r="CY11" s="20">
        <f>SUMIFS(Staffing!CZ$116:CZ$149,Staffing!$C$116:$C$149,$B11)</f>
        <v>26788.298237198225</v>
      </c>
      <c r="CZ11" s="20">
        <f>SUMIFS(Staffing!DA$116:DA$149,Staffing!$C$116:$C$149,$B11)</f>
        <v>26788.298237198225</v>
      </c>
      <c r="DA11" s="20">
        <f>SUMIFS(Staffing!DB$116:DB$149,Staffing!$C$116:$C$149,$B11)</f>
        <v>26788.298237198225</v>
      </c>
      <c r="DB11" s="20">
        <f>SUMIFS(Staffing!DC$116:DC$149,Staffing!$C$116:$C$149,$B11)</f>
        <v>26788.298237198225</v>
      </c>
      <c r="DC11" s="20">
        <f>SUMIFS(Staffing!DD$116:DD$149,Staffing!$C$116:$C$149,$B11)</f>
        <v>26788.298237198225</v>
      </c>
      <c r="DD11" s="20">
        <f>SUMIFS(Staffing!DE$116:DE$149,Staffing!$C$116:$C$149,$B11)</f>
        <v>27591.947184314173</v>
      </c>
      <c r="DE11" s="20">
        <f>SUMIFS(Staffing!DF$116:DF$149,Staffing!$C$116:$C$149,$B11)</f>
        <v>27591.947184314173</v>
      </c>
      <c r="DF11" s="20">
        <f>SUMIFS(Staffing!DG$116:DG$149,Staffing!$C$116:$C$149,$B11)</f>
        <v>27591.947184314173</v>
      </c>
      <c r="DG11" s="20">
        <f>SUMIFS(Staffing!DH$116:DH$149,Staffing!$C$116:$C$149,$B11)</f>
        <v>27591.947184314173</v>
      </c>
      <c r="DH11" s="20">
        <f>SUMIFS(Staffing!DI$116:DI$149,Staffing!$C$116:$C$149,$B11)</f>
        <v>27591.947184314173</v>
      </c>
      <c r="DI11" s="20">
        <f>SUMIFS(Staffing!DJ$116:DJ$149,Staffing!$C$116:$C$149,$B11)</f>
        <v>27591.947184314173</v>
      </c>
      <c r="DJ11" s="20">
        <f>SUMIFS(Staffing!DK$116:DK$149,Staffing!$C$116:$C$149,$B11)</f>
        <v>27591.947184314173</v>
      </c>
      <c r="DK11" s="20">
        <f>SUMIFS(Staffing!DL$116:DL$149,Staffing!$C$116:$C$149,$B11)</f>
        <v>27591.947184314173</v>
      </c>
      <c r="DL11" s="20">
        <f>SUMIFS(Staffing!DM$116:DM$149,Staffing!$C$116:$C$149,$B11)</f>
        <v>27591.947184314173</v>
      </c>
      <c r="DM11" s="20">
        <f>SUMIFS(Staffing!DN$116:DN$149,Staffing!$C$116:$C$149,$B11)</f>
        <v>27591.947184314173</v>
      </c>
      <c r="DN11" s="20">
        <f>SUMIFS(Staffing!DO$116:DO$149,Staffing!$C$116:$C$149,$B11)</f>
        <v>27591.947184314173</v>
      </c>
      <c r="DO11" s="20">
        <f>SUMIFS(Staffing!DP$116:DP$149,Staffing!$C$116:$C$149,$B11)</f>
        <v>27591.947184314173</v>
      </c>
      <c r="DP11" s="20">
        <f>SUMIFS(Staffing!DQ$116:DQ$149,Staffing!$C$116:$C$149,$B11)</f>
        <v>28419.705599843597</v>
      </c>
      <c r="DQ11" s="20">
        <f>SUMIFS(Staffing!DR$116:DR$149,Staffing!$C$116:$C$149,$B11)</f>
        <v>28419.705599843597</v>
      </c>
      <c r="DR11" s="20">
        <f>SUMIFS(Staffing!DS$116:DS$149,Staffing!$C$116:$C$149,$B11)</f>
        <v>28419.705599843597</v>
      </c>
      <c r="DS11" s="20">
        <f>SUMIFS(Staffing!DT$116:DT$149,Staffing!$C$116:$C$149,$B11)</f>
        <v>28419.705599843597</v>
      </c>
      <c r="DT11" s="20">
        <f>SUMIFS(Staffing!DU$116:DU$149,Staffing!$C$116:$C$149,$B11)</f>
        <v>28419.705599843597</v>
      </c>
      <c r="DU11" s="20">
        <f>SUMIFS(Staffing!DV$116:DV$149,Staffing!$C$116:$C$149,$B11)</f>
        <v>28419.705599843597</v>
      </c>
    </row>
    <row r="12" spans="2:125">
      <c r="B12" s="1" t="s">
        <v>46</v>
      </c>
      <c r="C12" s="1" t="s">
        <v>96</v>
      </c>
      <c r="E12" s="20">
        <f>SUMIFS(Staffing!F$116:F$149,Staffing!$C$116:$C$149,$B12)</f>
        <v>0</v>
      </c>
      <c r="F12" s="20">
        <f>SUMIFS(Staffing!G$116:G$149,Staffing!$C$116:$C$149,$B12)</f>
        <v>0</v>
      </c>
      <c r="G12" s="20">
        <f>SUMIFS(Staffing!H$116:H$149,Staffing!$C$116:$C$149,$B12)</f>
        <v>0</v>
      </c>
      <c r="H12" s="20">
        <f>SUMIFS(Staffing!I$116:I$149,Staffing!$C$116:$C$149,$B12)</f>
        <v>0</v>
      </c>
      <c r="I12" s="20">
        <f>SUMIFS(Staffing!J$116:J$149,Staffing!$C$116:$C$149,$B12)</f>
        <v>0</v>
      </c>
      <c r="J12" s="20">
        <f>SUMIFS(Staffing!K$116:K$149,Staffing!$C$116:$C$149,$B12)</f>
        <v>0</v>
      </c>
      <c r="K12" s="20">
        <f>SUMIFS(Staffing!L$116:L$149,Staffing!$C$116:$C$149,$B12)</f>
        <v>0</v>
      </c>
      <c r="L12" s="20">
        <f>SUMIFS(Staffing!M$116:M$149,Staffing!$C$116:$C$149,$B12)</f>
        <v>0</v>
      </c>
      <c r="M12" s="20">
        <f>SUMIFS(Staffing!N$116:N$149,Staffing!$C$116:$C$149,$B12)</f>
        <v>0</v>
      </c>
      <c r="N12" s="20">
        <f>SUMIFS(Staffing!O$116:O$149,Staffing!$C$116:$C$149,$B12)</f>
        <v>0</v>
      </c>
      <c r="O12" s="20">
        <f>SUMIFS(Staffing!P$116:P$149,Staffing!$C$116:$C$149,$B12)</f>
        <v>0</v>
      </c>
      <c r="P12" s="20">
        <f>SUMIFS(Staffing!Q$116:Q$149,Staffing!$C$116:$C$149,$B12)</f>
        <v>0</v>
      </c>
      <c r="Q12" s="20">
        <f>SUMIFS(Staffing!R$116:R$149,Staffing!$C$116:$C$149,$B12)</f>
        <v>0</v>
      </c>
      <c r="R12" s="20">
        <f>SUMIFS(Staffing!S$116:S$149,Staffing!$C$116:$C$149,$B12)</f>
        <v>0</v>
      </c>
      <c r="S12" s="20">
        <f>SUMIFS(Staffing!T$116:T$149,Staffing!$C$116:$C$149,$B12)</f>
        <v>0</v>
      </c>
      <c r="T12" s="20">
        <f>SUMIFS(Staffing!U$116:U$149,Staffing!$C$116:$C$149,$B12)</f>
        <v>0</v>
      </c>
      <c r="U12" s="20">
        <f>SUMIFS(Staffing!V$116:V$149,Staffing!$C$116:$C$149,$B12)</f>
        <v>0</v>
      </c>
      <c r="V12" s="20">
        <f>SUMIFS(Staffing!W$116:W$149,Staffing!$C$116:$C$149,$B12)</f>
        <v>0</v>
      </c>
      <c r="W12" s="20">
        <f>SUMIFS(Staffing!X$116:X$149,Staffing!$C$116:$C$149,$B12)</f>
        <v>0</v>
      </c>
      <c r="X12" s="20">
        <f>SUMIFS(Staffing!Y$116:Y$149,Staffing!$C$116:$C$149,$B12)</f>
        <v>0</v>
      </c>
      <c r="Y12" s="20">
        <f>SUMIFS(Staffing!Z$116:Z$149,Staffing!$C$116:$C$149,$B12)</f>
        <v>0</v>
      </c>
      <c r="Z12" s="20">
        <f>SUMIFS(Staffing!AA$116:AA$149,Staffing!$C$116:$C$149,$B12)</f>
        <v>0</v>
      </c>
      <c r="AA12" s="20">
        <f>SUMIFS(Staffing!AB$116:AB$149,Staffing!$C$116:$C$149,$B12)</f>
        <v>0</v>
      </c>
      <c r="AB12" s="20">
        <f>SUMIFS(Staffing!AC$116:AC$149,Staffing!$C$116:$C$149,$B12)</f>
        <v>0</v>
      </c>
      <c r="AC12" s="20">
        <f>SUMIFS(Staffing!AD$116:AD$149,Staffing!$C$116:$C$149,$B12)</f>
        <v>22793.520311100001</v>
      </c>
      <c r="AD12" s="20">
        <f>SUMIFS(Staffing!AE$116:AE$149,Staffing!$C$116:$C$149,$B12)</f>
        <v>28580.821048500002</v>
      </c>
      <c r="AE12" s="20">
        <f>SUMIFS(Staffing!AF$116:AF$149,Staffing!$C$116:$C$149,$B12)</f>
        <v>34308.4588917</v>
      </c>
      <c r="AF12" s="20">
        <f>SUMIFS(Staffing!AG$116:AG$149,Staffing!$C$116:$C$149,$B12)</f>
        <v>38126.884120500006</v>
      </c>
      <c r="AG12" s="20">
        <f>SUMIFS(Staffing!AH$116:AH$149,Staffing!$C$116:$C$149,$B12)</f>
        <v>41587.331984100005</v>
      </c>
      <c r="AH12" s="20">
        <f>SUMIFS(Staffing!AI$116:AI$149,Staffing!$C$116:$C$149,$B12)</f>
        <v>45107.442741899999</v>
      </c>
      <c r="AI12" s="20">
        <f>SUMIFS(Staffing!AJ$116:AJ$149,Staffing!$C$116:$C$149,$B12)</f>
        <v>48269.576134500006</v>
      </c>
      <c r="AJ12" s="20">
        <f>SUMIFS(Staffing!AK$116:AK$149,Staffing!$C$116:$C$149,$B12)</f>
        <v>52667.396907782997</v>
      </c>
      <c r="AK12" s="20">
        <f>SUMIFS(Staffing!AL$116:AL$149,Staffing!$C$116:$C$149,$B12)</f>
        <v>56231.65820729101</v>
      </c>
      <c r="AL12" s="20">
        <f>SUMIFS(Staffing!AM$116:AM$149,Staffing!$C$116:$C$149,$B12)</f>
        <v>59181.391696539009</v>
      </c>
      <c r="AM12" s="20">
        <f>SUMIFS(Staffing!AN$116:AN$149,Staffing!$C$116:$C$149,$B12)</f>
        <v>62131.125185787008</v>
      </c>
      <c r="AN12" s="20">
        <f>SUMIFS(Staffing!AO$116:AO$149,Staffing!$C$116:$C$149,$B12)</f>
        <v>65080.858675035008</v>
      </c>
      <c r="AO12" s="20">
        <f>SUMIFS(Staffing!AP$116:AP$149,Staffing!$C$116:$C$149,$B12)</f>
        <v>68030.592164283007</v>
      </c>
      <c r="AP12" s="20">
        <f>SUMIFS(Staffing!AQ$116:AQ$149,Staffing!$C$116:$C$149,$B12)</f>
        <v>70980.325653531007</v>
      </c>
      <c r="AQ12" s="20">
        <f>SUMIFS(Staffing!AR$116:AR$149,Staffing!$C$116:$C$149,$B12)</f>
        <v>73254.078551493003</v>
      </c>
      <c r="AR12" s="20">
        <f>SUMIFS(Staffing!AS$116:AS$149,Staffing!$C$116:$C$149,$B12)</f>
        <v>76203.812040741002</v>
      </c>
      <c r="AS12" s="20">
        <f>SUMIFS(Staffing!AT$116:AT$149,Staffing!$C$116:$C$149,$B12)</f>
        <v>78477.564938703013</v>
      </c>
      <c r="AT12" s="20">
        <f>SUMIFS(Staffing!AU$116:AU$149,Staffing!$C$116:$C$149,$B12)</f>
        <v>80444.053931535018</v>
      </c>
      <c r="AU12" s="20">
        <f>SUMIFS(Staffing!AV$116:AV$149,Staffing!$C$116:$C$149,$B12)</f>
        <v>83086.523515653011</v>
      </c>
      <c r="AV12" s="20">
        <f>SUMIFS(Staffing!AW$116:AW$149,Staffing!$C$116:$C$149,$B12)</f>
        <v>88237.566528307361</v>
      </c>
      <c r="AW12" s="20">
        <f>SUMIFS(Staffing!AX$116:AX$149,Staffing!$C$116:$C$149,$B12)</f>
        <v>90579.532013208227</v>
      </c>
      <c r="AX12" s="20">
        <f>SUMIFS(Staffing!AY$116:AY$149,Staffing!$C$116:$C$149,$B12)</f>
        <v>92605.015675825183</v>
      </c>
      <c r="AY12" s="20">
        <f>SUMIFS(Staffing!AZ$116:AZ$149,Staffing!$C$116:$C$149,$B12)</f>
        <v>94630.49933844214</v>
      </c>
      <c r="AZ12" s="20">
        <f>SUMIFS(Staffing!BA$116:BA$149,Staffing!$C$116:$C$149,$B12)</f>
        <v>96023.019356491306</v>
      </c>
      <c r="BA12" s="20">
        <f>SUMIFS(Staffing!BB$116:BB$149,Staffing!$C$116:$C$149,$B12)</f>
        <v>96972.464823343005</v>
      </c>
      <c r="BB12" s="20">
        <f>SUMIFS(Staffing!BC$116:BC$149,Staffing!$C$116:$C$149,$B12)</f>
        <v>97668.724832367589</v>
      </c>
      <c r="BC12" s="20">
        <f>SUMIFS(Staffing!BD$116:BD$149,Staffing!$C$116:$C$149,$B12)</f>
        <v>98364.984841392157</v>
      </c>
      <c r="BD12" s="20">
        <f>SUMIFS(Staffing!BE$116:BE$149,Staffing!$C$116:$C$149,$B12)</f>
        <v>98681.466663676067</v>
      </c>
      <c r="BE12" s="20">
        <f>SUMIFS(Staffing!BF$116:BF$149,Staffing!$C$116:$C$149,$B12)</f>
        <v>99694.208494984545</v>
      </c>
      <c r="BF12" s="20">
        <f>SUMIFS(Staffing!BG$116:BG$149,Staffing!$C$116:$C$149,$B12)</f>
        <v>99694.208494984545</v>
      </c>
      <c r="BG12" s="20">
        <f>SUMIFS(Staffing!BH$116:BH$149,Staffing!$C$116:$C$149,$B12)</f>
        <v>100010.69031726845</v>
      </c>
      <c r="BH12" s="20">
        <f>SUMIFS(Staffing!BI$116:BI$149,Staffing!$C$116:$C$149,$B12)</f>
        <v>103402.1825591294</v>
      </c>
      <c r="BI12" s="20">
        <f>SUMIFS(Staffing!BJ$116:BJ$149,Staffing!$C$116:$C$149,$B12)</f>
        <v>103402.1825591294</v>
      </c>
      <c r="BJ12" s="20">
        <f>SUMIFS(Staffing!BK$116:BK$149,Staffing!$C$116:$C$149,$B12)</f>
        <v>103402.1825591294</v>
      </c>
      <c r="BK12" s="20">
        <f>SUMIFS(Staffing!BL$116:BL$149,Staffing!$C$116:$C$149,$B12)</f>
        <v>103402.1825591294</v>
      </c>
      <c r="BL12" s="20">
        <f>SUMIFS(Staffing!BM$116:BM$149,Staffing!$C$116:$C$149,$B12)</f>
        <v>103402.1825591294</v>
      </c>
      <c r="BM12" s="20">
        <f>SUMIFS(Staffing!BN$116:BN$149,Staffing!$C$116:$C$149,$B12)</f>
        <v>103402.1825591294</v>
      </c>
      <c r="BN12" s="20">
        <f>SUMIFS(Staffing!BO$116:BO$149,Staffing!$C$116:$C$149,$B12)</f>
        <v>103402.1825591294</v>
      </c>
      <c r="BO12" s="20">
        <f>SUMIFS(Staffing!BP$116:BP$149,Staffing!$C$116:$C$149,$B12)</f>
        <v>103402.1825591294</v>
      </c>
      <c r="BP12" s="20">
        <f>SUMIFS(Staffing!BQ$116:BQ$149,Staffing!$C$116:$C$149,$B12)</f>
        <v>103402.1825591294</v>
      </c>
      <c r="BQ12" s="20">
        <f>SUMIFS(Staffing!BR$116:BR$149,Staffing!$C$116:$C$149,$B12)</f>
        <v>103402.1825591294</v>
      </c>
      <c r="BR12" s="20">
        <f>SUMIFS(Staffing!BS$116:BS$149,Staffing!$C$116:$C$149,$B12)</f>
        <v>103402.1825591294</v>
      </c>
      <c r="BS12" s="20">
        <f>SUMIFS(Staffing!BT$116:BT$149,Staffing!$C$116:$C$149,$B12)</f>
        <v>103402.1825591294</v>
      </c>
      <c r="BT12" s="20">
        <f>SUMIFS(Staffing!BU$116:BU$149,Staffing!$C$116:$C$149,$B12)</f>
        <v>106504.24803590329</v>
      </c>
      <c r="BU12" s="20">
        <f>SUMIFS(Staffing!BV$116:BV$149,Staffing!$C$116:$C$149,$B12)</f>
        <v>106504.24803590329</v>
      </c>
      <c r="BV12" s="20">
        <f>SUMIFS(Staffing!BW$116:BW$149,Staffing!$C$116:$C$149,$B12)</f>
        <v>106504.24803590329</v>
      </c>
      <c r="BW12" s="20">
        <f>SUMIFS(Staffing!BX$116:BX$149,Staffing!$C$116:$C$149,$B12)</f>
        <v>106504.24803590329</v>
      </c>
      <c r="BX12" s="20">
        <f>SUMIFS(Staffing!BY$116:BY$149,Staffing!$C$116:$C$149,$B12)</f>
        <v>106504.24803590329</v>
      </c>
      <c r="BY12" s="20">
        <f>SUMIFS(Staffing!BZ$116:BZ$149,Staffing!$C$116:$C$149,$B12)</f>
        <v>106504.24803590329</v>
      </c>
      <c r="BZ12" s="20">
        <f>SUMIFS(Staffing!CA$116:CA$149,Staffing!$C$116:$C$149,$B12)</f>
        <v>106504.24803590329</v>
      </c>
      <c r="CA12" s="20">
        <f>SUMIFS(Staffing!CB$116:CB$149,Staffing!$C$116:$C$149,$B12)</f>
        <v>106504.24803590329</v>
      </c>
      <c r="CB12" s="20">
        <f>SUMIFS(Staffing!CC$116:CC$149,Staffing!$C$116:$C$149,$B12)</f>
        <v>106504.24803590329</v>
      </c>
      <c r="CC12" s="20">
        <f>SUMIFS(Staffing!CD$116:CD$149,Staffing!$C$116:$C$149,$B12)</f>
        <v>106504.24803590329</v>
      </c>
      <c r="CD12" s="20">
        <f>SUMIFS(Staffing!CE$116:CE$149,Staffing!$C$116:$C$149,$B12)</f>
        <v>106504.24803590329</v>
      </c>
      <c r="CE12" s="20">
        <f>SUMIFS(Staffing!CF$116:CF$149,Staffing!$C$116:$C$149,$B12)</f>
        <v>106504.24803590329</v>
      </c>
      <c r="CF12" s="20">
        <f>SUMIFS(Staffing!CG$116:CG$149,Staffing!$C$116:$C$149,$B12)</f>
        <v>109699.37547698041</v>
      </c>
      <c r="CG12" s="20">
        <f>SUMIFS(Staffing!CH$116:CH$149,Staffing!$C$116:$C$149,$B12)</f>
        <v>109699.37547698041</v>
      </c>
      <c r="CH12" s="20">
        <f>SUMIFS(Staffing!CI$116:CI$149,Staffing!$C$116:$C$149,$B12)</f>
        <v>109699.37547698041</v>
      </c>
      <c r="CI12" s="20">
        <f>SUMIFS(Staffing!CJ$116:CJ$149,Staffing!$C$116:$C$149,$B12)</f>
        <v>109699.37547698041</v>
      </c>
      <c r="CJ12" s="20">
        <f>SUMIFS(Staffing!CK$116:CK$149,Staffing!$C$116:$C$149,$B12)</f>
        <v>109699.37547698041</v>
      </c>
      <c r="CK12" s="20">
        <f>SUMIFS(Staffing!CL$116:CL$149,Staffing!$C$116:$C$149,$B12)</f>
        <v>109699.37547698041</v>
      </c>
      <c r="CL12" s="20">
        <f>SUMIFS(Staffing!CM$116:CM$149,Staffing!$C$116:$C$149,$B12)</f>
        <v>109699.37547698041</v>
      </c>
      <c r="CM12" s="20">
        <f>SUMIFS(Staffing!CN$116:CN$149,Staffing!$C$116:$C$149,$B12)</f>
        <v>109699.37547698041</v>
      </c>
      <c r="CN12" s="20">
        <f>SUMIFS(Staffing!CO$116:CO$149,Staffing!$C$116:$C$149,$B12)</f>
        <v>109699.37547698041</v>
      </c>
      <c r="CO12" s="20">
        <f>SUMIFS(Staffing!CP$116:CP$149,Staffing!$C$116:$C$149,$B12)</f>
        <v>109699.37547698041</v>
      </c>
      <c r="CP12" s="20">
        <f>SUMIFS(Staffing!CQ$116:CQ$149,Staffing!$C$116:$C$149,$B12)</f>
        <v>109699.37547698041</v>
      </c>
      <c r="CQ12" s="20">
        <f>SUMIFS(Staffing!CR$116:CR$149,Staffing!$C$116:$C$149,$B12)</f>
        <v>109699.37547698041</v>
      </c>
      <c r="CR12" s="20">
        <f>SUMIFS(Staffing!CS$116:CS$149,Staffing!$C$116:$C$149,$B12)</f>
        <v>112990.35674128981</v>
      </c>
      <c r="CS12" s="20">
        <f>SUMIFS(Staffing!CT$116:CT$149,Staffing!$C$116:$C$149,$B12)</f>
        <v>112990.35674128981</v>
      </c>
      <c r="CT12" s="20">
        <f>SUMIFS(Staffing!CU$116:CU$149,Staffing!$C$116:$C$149,$B12)</f>
        <v>112990.35674128981</v>
      </c>
      <c r="CU12" s="20">
        <f>SUMIFS(Staffing!CV$116:CV$149,Staffing!$C$116:$C$149,$B12)</f>
        <v>112990.35674128981</v>
      </c>
      <c r="CV12" s="20">
        <f>SUMIFS(Staffing!CW$116:CW$149,Staffing!$C$116:$C$149,$B12)</f>
        <v>112990.35674128981</v>
      </c>
      <c r="CW12" s="20">
        <f>SUMIFS(Staffing!CX$116:CX$149,Staffing!$C$116:$C$149,$B12)</f>
        <v>112990.35674128981</v>
      </c>
      <c r="CX12" s="20">
        <f>SUMIFS(Staffing!CY$116:CY$149,Staffing!$C$116:$C$149,$B12)</f>
        <v>112990.35674128981</v>
      </c>
      <c r="CY12" s="20">
        <f>SUMIFS(Staffing!CZ$116:CZ$149,Staffing!$C$116:$C$149,$B12)</f>
        <v>112990.35674128981</v>
      </c>
      <c r="CZ12" s="20">
        <f>SUMIFS(Staffing!DA$116:DA$149,Staffing!$C$116:$C$149,$B12)</f>
        <v>112990.35674128981</v>
      </c>
      <c r="DA12" s="20">
        <f>SUMIFS(Staffing!DB$116:DB$149,Staffing!$C$116:$C$149,$B12)</f>
        <v>112990.35674128981</v>
      </c>
      <c r="DB12" s="20">
        <f>SUMIFS(Staffing!DC$116:DC$149,Staffing!$C$116:$C$149,$B12)</f>
        <v>112990.35674128981</v>
      </c>
      <c r="DC12" s="20">
        <f>SUMIFS(Staffing!DD$116:DD$149,Staffing!$C$116:$C$149,$B12)</f>
        <v>112990.35674128981</v>
      </c>
      <c r="DD12" s="20">
        <f>SUMIFS(Staffing!DE$116:DE$149,Staffing!$C$116:$C$149,$B12)</f>
        <v>116380.0674435285</v>
      </c>
      <c r="DE12" s="20">
        <f>SUMIFS(Staffing!DF$116:DF$149,Staffing!$C$116:$C$149,$B12)</f>
        <v>116380.0674435285</v>
      </c>
      <c r="DF12" s="20">
        <f>SUMIFS(Staffing!DG$116:DG$149,Staffing!$C$116:$C$149,$B12)</f>
        <v>116380.0674435285</v>
      </c>
      <c r="DG12" s="20">
        <f>SUMIFS(Staffing!DH$116:DH$149,Staffing!$C$116:$C$149,$B12)</f>
        <v>116380.0674435285</v>
      </c>
      <c r="DH12" s="20">
        <f>SUMIFS(Staffing!DI$116:DI$149,Staffing!$C$116:$C$149,$B12)</f>
        <v>116380.0674435285</v>
      </c>
      <c r="DI12" s="20">
        <f>SUMIFS(Staffing!DJ$116:DJ$149,Staffing!$C$116:$C$149,$B12)</f>
        <v>116380.0674435285</v>
      </c>
      <c r="DJ12" s="20">
        <f>SUMIFS(Staffing!DK$116:DK$149,Staffing!$C$116:$C$149,$B12)</f>
        <v>116380.0674435285</v>
      </c>
      <c r="DK12" s="20">
        <f>SUMIFS(Staffing!DL$116:DL$149,Staffing!$C$116:$C$149,$B12)</f>
        <v>116380.0674435285</v>
      </c>
      <c r="DL12" s="20">
        <f>SUMIFS(Staffing!DM$116:DM$149,Staffing!$C$116:$C$149,$B12)</f>
        <v>116380.0674435285</v>
      </c>
      <c r="DM12" s="20">
        <f>SUMIFS(Staffing!DN$116:DN$149,Staffing!$C$116:$C$149,$B12)</f>
        <v>116380.0674435285</v>
      </c>
      <c r="DN12" s="20">
        <f>SUMIFS(Staffing!DO$116:DO$149,Staffing!$C$116:$C$149,$B12)</f>
        <v>116380.0674435285</v>
      </c>
      <c r="DO12" s="20">
        <f>SUMIFS(Staffing!DP$116:DP$149,Staffing!$C$116:$C$149,$B12)</f>
        <v>116380.0674435285</v>
      </c>
      <c r="DP12" s="20">
        <f>SUMIFS(Staffing!DQ$116:DQ$149,Staffing!$C$116:$C$149,$B12)</f>
        <v>119871.46946683439</v>
      </c>
      <c r="DQ12" s="20">
        <f>SUMIFS(Staffing!DR$116:DR$149,Staffing!$C$116:$C$149,$B12)</f>
        <v>119871.46946683439</v>
      </c>
      <c r="DR12" s="20">
        <f>SUMIFS(Staffing!DS$116:DS$149,Staffing!$C$116:$C$149,$B12)</f>
        <v>119871.46946683439</v>
      </c>
      <c r="DS12" s="20">
        <f>SUMIFS(Staffing!DT$116:DT$149,Staffing!$C$116:$C$149,$B12)</f>
        <v>119871.46946683439</v>
      </c>
      <c r="DT12" s="20">
        <f>SUMIFS(Staffing!DU$116:DU$149,Staffing!$C$116:$C$149,$B12)</f>
        <v>119871.46946683439</v>
      </c>
      <c r="DU12" s="20">
        <f>SUMIFS(Staffing!DV$116:DV$149,Staffing!$C$116:$C$149,$B12)</f>
        <v>119871.46946683439</v>
      </c>
    </row>
    <row r="13" spans="2:125">
      <c r="B13" s="1" t="s">
        <v>49</v>
      </c>
      <c r="C13" s="1" t="s">
        <v>98</v>
      </c>
      <c r="E13" s="20">
        <f>SUMIFS(Staffing!F$116:F$149,Staffing!$C$116:$C$149,$B13)</f>
        <v>0</v>
      </c>
      <c r="F13" s="20">
        <f>SUMIFS(Staffing!G$116:G$149,Staffing!$C$116:$C$149,$B13)</f>
        <v>0</v>
      </c>
      <c r="G13" s="20">
        <f>SUMIFS(Staffing!H$116:H$149,Staffing!$C$116:$C$149,$B13)</f>
        <v>0</v>
      </c>
      <c r="H13" s="20">
        <f>SUMIFS(Staffing!I$116:I$149,Staffing!$C$116:$C$149,$B13)</f>
        <v>0</v>
      </c>
      <c r="I13" s="20">
        <f>SUMIFS(Staffing!J$116:J$149,Staffing!$C$116:$C$149,$B13)</f>
        <v>0</v>
      </c>
      <c r="J13" s="20">
        <f>SUMIFS(Staffing!K$116:K$149,Staffing!$C$116:$C$149,$B13)</f>
        <v>0</v>
      </c>
      <c r="K13" s="20">
        <f>SUMIFS(Staffing!L$116:L$149,Staffing!$C$116:$C$149,$B13)</f>
        <v>0</v>
      </c>
      <c r="L13" s="20">
        <f>SUMIFS(Staffing!M$116:M$149,Staffing!$C$116:$C$149,$B13)</f>
        <v>0</v>
      </c>
      <c r="M13" s="20">
        <f>SUMIFS(Staffing!N$116:N$149,Staffing!$C$116:$C$149,$B13)</f>
        <v>0</v>
      </c>
      <c r="N13" s="20">
        <f>SUMIFS(Staffing!O$116:O$149,Staffing!$C$116:$C$149,$B13)</f>
        <v>0</v>
      </c>
      <c r="O13" s="20">
        <f>SUMIFS(Staffing!P$116:P$149,Staffing!$C$116:$C$149,$B13)</f>
        <v>0</v>
      </c>
      <c r="P13" s="20">
        <f>SUMIFS(Staffing!Q$116:Q$149,Staffing!$C$116:$C$149,$B13)</f>
        <v>0</v>
      </c>
      <c r="Q13" s="20">
        <f>SUMIFS(Staffing!R$116:R$149,Staffing!$C$116:$C$149,$B13)</f>
        <v>0</v>
      </c>
      <c r="R13" s="20">
        <f>SUMIFS(Staffing!S$116:S$149,Staffing!$C$116:$C$149,$B13)</f>
        <v>0</v>
      </c>
      <c r="S13" s="20">
        <f>SUMIFS(Staffing!T$116:T$149,Staffing!$C$116:$C$149,$B13)</f>
        <v>0</v>
      </c>
      <c r="T13" s="20">
        <f>SUMIFS(Staffing!U$116:U$149,Staffing!$C$116:$C$149,$B13)</f>
        <v>0</v>
      </c>
      <c r="U13" s="20">
        <f>SUMIFS(Staffing!V$116:V$149,Staffing!$C$116:$C$149,$B13)</f>
        <v>0</v>
      </c>
      <c r="V13" s="20">
        <f>SUMIFS(Staffing!W$116:W$149,Staffing!$C$116:$C$149,$B13)</f>
        <v>0</v>
      </c>
      <c r="W13" s="20">
        <f>SUMIFS(Staffing!X$116:X$149,Staffing!$C$116:$C$149,$B13)</f>
        <v>0</v>
      </c>
      <c r="X13" s="20">
        <f>SUMIFS(Staffing!Y$116:Y$149,Staffing!$C$116:$C$149,$B13)</f>
        <v>0</v>
      </c>
      <c r="Y13" s="20">
        <f>SUMIFS(Staffing!Z$116:Z$149,Staffing!$C$116:$C$149,$B13)</f>
        <v>0</v>
      </c>
      <c r="Z13" s="20">
        <f>SUMIFS(Staffing!AA$116:AA$149,Staffing!$C$116:$C$149,$B13)</f>
        <v>0</v>
      </c>
      <c r="AA13" s="20">
        <f>SUMIFS(Staffing!AB$116:AB$149,Staffing!$C$116:$C$149,$B13)</f>
        <v>0</v>
      </c>
      <c r="AB13" s="20">
        <f>SUMIFS(Staffing!AC$116:AC$149,Staffing!$C$116:$C$149,$B13)</f>
        <v>0</v>
      </c>
      <c r="AC13" s="20">
        <f>SUMIFS(Staffing!AD$116:AD$149,Staffing!$C$116:$C$149,$B13)</f>
        <v>106849.61430173332</v>
      </c>
      <c r="AD13" s="20">
        <f>SUMIFS(Staffing!AE$116:AE$149,Staffing!$C$116:$C$149,$B13)</f>
        <v>106849.61430173332</v>
      </c>
      <c r="AE13" s="20">
        <f>SUMIFS(Staffing!AF$116:AF$149,Staffing!$C$116:$C$149,$B13)</f>
        <v>106849.61430173332</v>
      </c>
      <c r="AF13" s="20">
        <f>SUMIFS(Staffing!AG$116:AG$149,Staffing!$C$116:$C$149,$B13)</f>
        <v>106849.61430173332</v>
      </c>
      <c r="AG13" s="20">
        <f>SUMIFS(Staffing!AH$116:AH$149,Staffing!$C$116:$C$149,$B13)</f>
        <v>106849.61430173332</v>
      </c>
      <c r="AH13" s="20">
        <f>SUMIFS(Staffing!AI$116:AI$149,Staffing!$C$116:$C$149,$B13)</f>
        <v>106849.61430173332</v>
      </c>
      <c r="AI13" s="20">
        <f>SUMIFS(Staffing!AJ$116:AJ$149,Staffing!$C$116:$C$149,$B13)</f>
        <v>106849.61430173332</v>
      </c>
      <c r="AJ13" s="20">
        <f>SUMIFS(Staffing!AK$116:AK$149,Staffing!$C$116:$C$149,$B13)</f>
        <v>125213.45538386532</v>
      </c>
      <c r="AK13" s="20">
        <f>SUMIFS(Staffing!AL$116:AL$149,Staffing!$C$116:$C$149,$B13)</f>
        <v>125213.45538386532</v>
      </c>
      <c r="AL13" s="20">
        <f>SUMIFS(Staffing!AM$116:AM$149,Staffing!$C$116:$C$149,$B13)</f>
        <v>125213.45538386532</v>
      </c>
      <c r="AM13" s="20">
        <f>SUMIFS(Staffing!AN$116:AN$149,Staffing!$C$116:$C$149,$B13)</f>
        <v>130266.23960155866</v>
      </c>
      <c r="AN13" s="20">
        <f>SUMIFS(Staffing!AO$116:AO$149,Staffing!$C$116:$C$149,$B13)</f>
        <v>130266.23960155866</v>
      </c>
      <c r="AO13" s="20">
        <f>SUMIFS(Staffing!AP$116:AP$149,Staffing!$C$116:$C$149,$B13)</f>
        <v>130266.23960155866</v>
      </c>
      <c r="AP13" s="20">
        <f>SUMIFS(Staffing!AQ$116:AQ$149,Staffing!$C$116:$C$149,$B13)</f>
        <v>130266.23960155866</v>
      </c>
      <c r="AQ13" s="20">
        <f>SUMIFS(Staffing!AR$116:AR$149,Staffing!$C$116:$C$149,$B13)</f>
        <v>130266.23960155866</v>
      </c>
      <c r="AR13" s="20">
        <f>SUMIFS(Staffing!AS$116:AS$149,Staffing!$C$116:$C$149,$B13)</f>
        <v>152389.24077091867</v>
      </c>
      <c r="AS13" s="20">
        <f>SUMIFS(Staffing!AT$116:AT$149,Staffing!$C$116:$C$149,$B13)</f>
        <v>157442.02498861201</v>
      </c>
      <c r="AT13" s="20">
        <f>SUMIFS(Staffing!AU$116:AU$149,Staffing!$C$116:$C$149,$B13)</f>
        <v>157442.02498861201</v>
      </c>
      <c r="AU13" s="20">
        <f>SUMIFS(Staffing!AV$116:AV$149,Staffing!$C$116:$C$149,$B13)</f>
        <v>157442.02498861201</v>
      </c>
      <c r="AV13" s="20">
        <f>SUMIFS(Staffing!AW$116:AW$149,Staffing!$C$116:$C$149,$B13)</f>
        <v>162165.28573827038</v>
      </c>
      <c r="AW13" s="20">
        <f>SUMIFS(Staffing!AX$116:AX$149,Staffing!$C$116:$C$149,$B13)</f>
        <v>162165.28573827038</v>
      </c>
      <c r="AX13" s="20">
        <f>SUMIFS(Staffing!AY$116:AY$149,Staffing!$C$116:$C$149,$B13)</f>
        <v>167369.6534824945</v>
      </c>
      <c r="AY13" s="20">
        <f>SUMIFS(Staffing!AZ$116:AZ$149,Staffing!$C$116:$C$149,$B13)</f>
        <v>167369.6534824945</v>
      </c>
      <c r="AZ13" s="20">
        <f>SUMIFS(Staffing!BA$116:BA$149,Staffing!$C$116:$C$149,$B13)</f>
        <v>172574.02122671864</v>
      </c>
      <c r="BA13" s="20">
        <f>SUMIFS(Staffing!BB$116:BB$149,Staffing!$C$116:$C$149,$B13)</f>
        <v>172574.02122671864</v>
      </c>
      <c r="BB13" s="20">
        <f>SUMIFS(Staffing!BC$116:BC$149,Staffing!$C$116:$C$149,$B13)</f>
        <v>172574.02122671864</v>
      </c>
      <c r="BC13" s="20">
        <f>SUMIFS(Staffing!BD$116:BD$149,Staffing!$C$116:$C$149,$B13)</f>
        <v>172574.02122671864</v>
      </c>
      <c r="BD13" s="20">
        <f>SUMIFS(Staffing!BE$116:BE$149,Staffing!$C$116:$C$149,$B13)</f>
        <v>182982.75671516691</v>
      </c>
      <c r="BE13" s="20">
        <f>SUMIFS(Staffing!BF$116:BF$149,Staffing!$C$116:$C$149,$B13)</f>
        <v>182982.75671516691</v>
      </c>
      <c r="BF13" s="20">
        <f>SUMIFS(Staffing!BG$116:BG$149,Staffing!$C$116:$C$149,$B13)</f>
        <v>182982.75671516691</v>
      </c>
      <c r="BG13" s="20">
        <f>SUMIFS(Staffing!BH$116:BH$149,Staffing!$C$116:$C$149,$B13)</f>
        <v>182982.75671516691</v>
      </c>
      <c r="BH13" s="20">
        <f>SUMIFS(Staffing!BI$116:BI$149,Staffing!$C$116:$C$149,$B13)</f>
        <v>188472.23941662192</v>
      </c>
      <c r="BI13" s="20">
        <f>SUMIFS(Staffing!BJ$116:BJ$149,Staffing!$C$116:$C$149,$B13)</f>
        <v>188472.23941662192</v>
      </c>
      <c r="BJ13" s="20">
        <f>SUMIFS(Staffing!BK$116:BK$149,Staffing!$C$116:$C$149,$B13)</f>
        <v>188472.23941662192</v>
      </c>
      <c r="BK13" s="20">
        <f>SUMIFS(Staffing!BL$116:BL$149,Staffing!$C$116:$C$149,$B13)</f>
        <v>188472.23941662192</v>
      </c>
      <c r="BL13" s="20">
        <f>SUMIFS(Staffing!BM$116:BM$149,Staffing!$C$116:$C$149,$B13)</f>
        <v>188472.23941662192</v>
      </c>
      <c r="BM13" s="20">
        <f>SUMIFS(Staffing!BN$116:BN$149,Staffing!$C$116:$C$149,$B13)</f>
        <v>188472.23941662192</v>
      </c>
      <c r="BN13" s="20">
        <f>SUMIFS(Staffing!BO$116:BO$149,Staffing!$C$116:$C$149,$B13)</f>
        <v>188472.23941662192</v>
      </c>
      <c r="BO13" s="20">
        <f>SUMIFS(Staffing!BP$116:BP$149,Staffing!$C$116:$C$149,$B13)</f>
        <v>188472.23941662192</v>
      </c>
      <c r="BP13" s="20">
        <f>SUMIFS(Staffing!BQ$116:BQ$149,Staffing!$C$116:$C$149,$B13)</f>
        <v>188472.23941662192</v>
      </c>
      <c r="BQ13" s="20">
        <f>SUMIFS(Staffing!BR$116:BR$149,Staffing!$C$116:$C$149,$B13)</f>
        <v>188472.23941662192</v>
      </c>
      <c r="BR13" s="20">
        <f>SUMIFS(Staffing!BS$116:BS$149,Staffing!$C$116:$C$149,$B13)</f>
        <v>188472.23941662192</v>
      </c>
      <c r="BS13" s="20">
        <f>SUMIFS(Staffing!BT$116:BT$149,Staffing!$C$116:$C$149,$B13)</f>
        <v>188472.23941662192</v>
      </c>
      <c r="BT13" s="20">
        <f>SUMIFS(Staffing!BU$116:BU$149,Staffing!$C$116:$C$149,$B13)</f>
        <v>194126.40659912059</v>
      </c>
      <c r="BU13" s="20">
        <f>SUMIFS(Staffing!BV$116:BV$149,Staffing!$C$116:$C$149,$B13)</f>
        <v>194126.40659912059</v>
      </c>
      <c r="BV13" s="20">
        <f>SUMIFS(Staffing!BW$116:BW$149,Staffing!$C$116:$C$149,$B13)</f>
        <v>194126.40659912059</v>
      </c>
      <c r="BW13" s="20">
        <f>SUMIFS(Staffing!BX$116:BX$149,Staffing!$C$116:$C$149,$B13)</f>
        <v>194126.40659912059</v>
      </c>
      <c r="BX13" s="20">
        <f>SUMIFS(Staffing!BY$116:BY$149,Staffing!$C$116:$C$149,$B13)</f>
        <v>194126.40659912059</v>
      </c>
      <c r="BY13" s="20">
        <f>SUMIFS(Staffing!BZ$116:BZ$149,Staffing!$C$116:$C$149,$B13)</f>
        <v>194126.40659912059</v>
      </c>
      <c r="BZ13" s="20">
        <f>SUMIFS(Staffing!CA$116:CA$149,Staffing!$C$116:$C$149,$B13)</f>
        <v>194126.40659912059</v>
      </c>
      <c r="CA13" s="20">
        <f>SUMIFS(Staffing!CB$116:CB$149,Staffing!$C$116:$C$149,$B13)</f>
        <v>194126.40659912059</v>
      </c>
      <c r="CB13" s="20">
        <f>SUMIFS(Staffing!CC$116:CC$149,Staffing!$C$116:$C$149,$B13)</f>
        <v>194126.40659912059</v>
      </c>
      <c r="CC13" s="20">
        <f>SUMIFS(Staffing!CD$116:CD$149,Staffing!$C$116:$C$149,$B13)</f>
        <v>194126.40659912059</v>
      </c>
      <c r="CD13" s="20">
        <f>SUMIFS(Staffing!CE$116:CE$149,Staffing!$C$116:$C$149,$B13)</f>
        <v>194126.40659912059</v>
      </c>
      <c r="CE13" s="20">
        <f>SUMIFS(Staffing!CF$116:CF$149,Staffing!$C$116:$C$149,$B13)</f>
        <v>194126.40659912059</v>
      </c>
      <c r="CF13" s="20">
        <f>SUMIFS(Staffing!CG$116:CG$149,Staffing!$C$116:$C$149,$B13)</f>
        <v>199950.1987970942</v>
      </c>
      <c r="CG13" s="20">
        <f>SUMIFS(Staffing!CH$116:CH$149,Staffing!$C$116:$C$149,$B13)</f>
        <v>199950.1987970942</v>
      </c>
      <c r="CH13" s="20">
        <f>SUMIFS(Staffing!CI$116:CI$149,Staffing!$C$116:$C$149,$B13)</f>
        <v>199950.1987970942</v>
      </c>
      <c r="CI13" s="20">
        <f>SUMIFS(Staffing!CJ$116:CJ$149,Staffing!$C$116:$C$149,$B13)</f>
        <v>199950.1987970942</v>
      </c>
      <c r="CJ13" s="20">
        <f>SUMIFS(Staffing!CK$116:CK$149,Staffing!$C$116:$C$149,$B13)</f>
        <v>199950.1987970942</v>
      </c>
      <c r="CK13" s="20">
        <f>SUMIFS(Staffing!CL$116:CL$149,Staffing!$C$116:$C$149,$B13)</f>
        <v>199950.1987970942</v>
      </c>
      <c r="CL13" s="20">
        <f>SUMIFS(Staffing!CM$116:CM$149,Staffing!$C$116:$C$149,$B13)</f>
        <v>199950.1987970942</v>
      </c>
      <c r="CM13" s="20">
        <f>SUMIFS(Staffing!CN$116:CN$149,Staffing!$C$116:$C$149,$B13)</f>
        <v>199950.1987970942</v>
      </c>
      <c r="CN13" s="20">
        <f>SUMIFS(Staffing!CO$116:CO$149,Staffing!$C$116:$C$149,$B13)</f>
        <v>199950.1987970942</v>
      </c>
      <c r="CO13" s="20">
        <f>SUMIFS(Staffing!CP$116:CP$149,Staffing!$C$116:$C$149,$B13)</f>
        <v>199950.1987970942</v>
      </c>
      <c r="CP13" s="20">
        <f>SUMIFS(Staffing!CQ$116:CQ$149,Staffing!$C$116:$C$149,$B13)</f>
        <v>199950.1987970942</v>
      </c>
      <c r="CQ13" s="20">
        <f>SUMIFS(Staffing!CR$116:CR$149,Staffing!$C$116:$C$149,$B13)</f>
        <v>199950.1987970942</v>
      </c>
      <c r="CR13" s="20">
        <f>SUMIFS(Staffing!CS$116:CS$149,Staffing!$C$116:$C$149,$B13)</f>
        <v>205948.70476100704</v>
      </c>
      <c r="CS13" s="20">
        <f>SUMIFS(Staffing!CT$116:CT$149,Staffing!$C$116:$C$149,$B13)</f>
        <v>205948.70476100704</v>
      </c>
      <c r="CT13" s="20">
        <f>SUMIFS(Staffing!CU$116:CU$149,Staffing!$C$116:$C$149,$B13)</f>
        <v>205948.70476100704</v>
      </c>
      <c r="CU13" s="20">
        <f>SUMIFS(Staffing!CV$116:CV$149,Staffing!$C$116:$C$149,$B13)</f>
        <v>205948.70476100704</v>
      </c>
      <c r="CV13" s="20">
        <f>SUMIFS(Staffing!CW$116:CW$149,Staffing!$C$116:$C$149,$B13)</f>
        <v>205948.70476100704</v>
      </c>
      <c r="CW13" s="20">
        <f>SUMIFS(Staffing!CX$116:CX$149,Staffing!$C$116:$C$149,$B13)</f>
        <v>205948.70476100704</v>
      </c>
      <c r="CX13" s="20">
        <f>SUMIFS(Staffing!CY$116:CY$149,Staffing!$C$116:$C$149,$B13)</f>
        <v>205948.70476100704</v>
      </c>
      <c r="CY13" s="20">
        <f>SUMIFS(Staffing!CZ$116:CZ$149,Staffing!$C$116:$C$149,$B13)</f>
        <v>205948.70476100704</v>
      </c>
      <c r="CZ13" s="20">
        <f>SUMIFS(Staffing!DA$116:DA$149,Staffing!$C$116:$C$149,$B13)</f>
        <v>205948.70476100704</v>
      </c>
      <c r="DA13" s="20">
        <f>SUMIFS(Staffing!DB$116:DB$149,Staffing!$C$116:$C$149,$B13)</f>
        <v>205948.70476100704</v>
      </c>
      <c r="DB13" s="20">
        <f>SUMIFS(Staffing!DC$116:DC$149,Staffing!$C$116:$C$149,$B13)</f>
        <v>205948.70476100704</v>
      </c>
      <c r="DC13" s="20">
        <f>SUMIFS(Staffing!DD$116:DD$149,Staffing!$C$116:$C$149,$B13)</f>
        <v>205948.70476100704</v>
      </c>
      <c r="DD13" s="20">
        <f>SUMIFS(Staffing!DE$116:DE$149,Staffing!$C$116:$C$149,$B13)</f>
        <v>212127.16590383725</v>
      </c>
      <c r="DE13" s="20">
        <f>SUMIFS(Staffing!DF$116:DF$149,Staffing!$C$116:$C$149,$B13)</f>
        <v>212127.16590383725</v>
      </c>
      <c r="DF13" s="20">
        <f>SUMIFS(Staffing!DG$116:DG$149,Staffing!$C$116:$C$149,$B13)</f>
        <v>212127.16590383725</v>
      </c>
      <c r="DG13" s="20">
        <f>SUMIFS(Staffing!DH$116:DH$149,Staffing!$C$116:$C$149,$B13)</f>
        <v>212127.16590383725</v>
      </c>
      <c r="DH13" s="20">
        <f>SUMIFS(Staffing!DI$116:DI$149,Staffing!$C$116:$C$149,$B13)</f>
        <v>212127.16590383725</v>
      </c>
      <c r="DI13" s="20">
        <f>SUMIFS(Staffing!DJ$116:DJ$149,Staffing!$C$116:$C$149,$B13)</f>
        <v>212127.16590383725</v>
      </c>
      <c r="DJ13" s="20">
        <f>SUMIFS(Staffing!DK$116:DK$149,Staffing!$C$116:$C$149,$B13)</f>
        <v>212127.16590383725</v>
      </c>
      <c r="DK13" s="20">
        <f>SUMIFS(Staffing!DL$116:DL$149,Staffing!$C$116:$C$149,$B13)</f>
        <v>212127.16590383725</v>
      </c>
      <c r="DL13" s="20">
        <f>SUMIFS(Staffing!DM$116:DM$149,Staffing!$C$116:$C$149,$B13)</f>
        <v>212127.16590383725</v>
      </c>
      <c r="DM13" s="20">
        <f>SUMIFS(Staffing!DN$116:DN$149,Staffing!$C$116:$C$149,$B13)</f>
        <v>212127.16590383725</v>
      </c>
      <c r="DN13" s="20">
        <f>SUMIFS(Staffing!DO$116:DO$149,Staffing!$C$116:$C$149,$B13)</f>
        <v>212127.16590383725</v>
      </c>
      <c r="DO13" s="20">
        <f>SUMIFS(Staffing!DP$116:DP$149,Staffing!$C$116:$C$149,$B13)</f>
        <v>212127.16590383725</v>
      </c>
      <c r="DP13" s="20">
        <f>SUMIFS(Staffing!DQ$116:DQ$149,Staffing!$C$116:$C$149,$B13)</f>
        <v>218490.98088095235</v>
      </c>
      <c r="DQ13" s="20">
        <f>SUMIFS(Staffing!DR$116:DR$149,Staffing!$C$116:$C$149,$B13)</f>
        <v>218490.98088095235</v>
      </c>
      <c r="DR13" s="20">
        <f>SUMIFS(Staffing!DS$116:DS$149,Staffing!$C$116:$C$149,$B13)</f>
        <v>218490.98088095235</v>
      </c>
      <c r="DS13" s="20">
        <f>SUMIFS(Staffing!DT$116:DT$149,Staffing!$C$116:$C$149,$B13)</f>
        <v>218490.98088095235</v>
      </c>
      <c r="DT13" s="20">
        <f>SUMIFS(Staffing!DU$116:DU$149,Staffing!$C$116:$C$149,$B13)</f>
        <v>218490.98088095235</v>
      </c>
      <c r="DU13" s="20">
        <f>SUMIFS(Staffing!DV$116:DV$149,Staffing!$C$116:$C$149,$B13)</f>
        <v>218490.98088095235</v>
      </c>
    </row>
    <row r="14" spans="2:125">
      <c r="B14" s="1" t="s">
        <v>28</v>
      </c>
      <c r="C14" s="1" t="s">
        <v>30</v>
      </c>
      <c r="E14" s="20">
        <f>SUMIFS(Staffing!F$154:F$187,Staffing!$C$154:$C$187,Expenses!$B14)+IFERROR(((Revenue!F94)*0.06)+((SUM(Revenue!F61:F64)/Assumptions!$E$60)*0.08*Revenue!F47),0)</f>
        <v>0</v>
      </c>
      <c r="F14" s="20">
        <f>SUMIFS(Staffing!G$154:G$187,Staffing!$C$154:$C$187,Expenses!$B14)+IFERROR(((Revenue!G94)*0.06)+((SUM(Revenue!G61:G64)/Assumptions!$E$60)*0.08*Revenue!G47),0)</f>
        <v>0</v>
      </c>
      <c r="G14" s="20">
        <f>SUMIFS(Staffing!H$154:H$187,Staffing!$C$154:$C$187,Expenses!$B14)+IFERROR(((Revenue!H94)*0.06)+((SUM(Revenue!H61:H64)/Assumptions!$E$60)*0.08*Revenue!H47),0)</f>
        <v>0</v>
      </c>
      <c r="H14" s="20">
        <f>SUMIFS(Staffing!I$154:I$187,Staffing!$C$154:$C$187,Expenses!$B14)+IFERROR(((Revenue!I94)*0.06)+((SUM(Revenue!I61:I64)/Assumptions!$E$60)*0.08*Revenue!I47),0)</f>
        <v>0</v>
      </c>
      <c r="I14" s="20">
        <f>SUMIFS(Staffing!J$154:J$187,Staffing!$C$154:$C$187,Expenses!$B14)+IFERROR(((Revenue!J94)*0.06)+((SUM(Revenue!J61:J64)/Assumptions!$E$60)*0.08*Revenue!J47),0)</f>
        <v>0</v>
      </c>
      <c r="J14" s="20">
        <f>SUMIFS(Staffing!K$154:K$187,Staffing!$C$154:$C$187,Expenses!$B14)+IFERROR(((Revenue!K94)*0.06)+((SUM(Revenue!K61:K64)/Assumptions!$E$60)*0.08*Revenue!K47),0)</f>
        <v>0</v>
      </c>
      <c r="K14" s="20">
        <f>SUMIFS(Staffing!L$154:L$187,Staffing!$C$154:$C$187,Expenses!$B14)+IFERROR(((Revenue!L94)*0.06)+((SUM(Revenue!L61:L64)/Assumptions!$E$60)*0.08*Revenue!L47),0)</f>
        <v>0</v>
      </c>
      <c r="L14" s="20">
        <f>SUMIFS(Staffing!M$154:M$187,Staffing!$C$154:$C$187,Expenses!$B14)+IFERROR(((Revenue!M94)*0.06)+((SUM(Revenue!M61:M64)/Assumptions!$E$60)*0.08*Revenue!M47),0)</f>
        <v>0</v>
      </c>
      <c r="M14" s="20">
        <f>SUMIFS(Staffing!N$154:N$187,Staffing!$C$154:$C$187,Expenses!$B14)+IFERROR(((Revenue!N94)*0.06)+((SUM(Revenue!N61:N64)/Assumptions!$E$60)*0.08*Revenue!N47),0)</f>
        <v>0</v>
      </c>
      <c r="N14" s="20">
        <f>SUMIFS(Staffing!O$154:O$187,Staffing!$C$154:$C$187,Expenses!$B14)+IFERROR(((Revenue!O94)*0.06)+((SUM(Revenue!O61:O64)/Assumptions!$E$60)*0.08*Revenue!O47),0)</f>
        <v>0</v>
      </c>
      <c r="O14" s="20">
        <f>SUMIFS(Staffing!P$154:P$187,Staffing!$C$154:$C$187,Expenses!$B14)+IFERROR(((Revenue!P94)*0.06)+((SUM(Revenue!P61:P64)/Assumptions!$E$60)*0.08*Revenue!P47),0)</f>
        <v>0</v>
      </c>
      <c r="P14" s="20">
        <f>SUMIFS(Staffing!Q$154:Q$187,Staffing!$C$154:$C$187,Expenses!$B14)+IFERROR(((Revenue!Q94)*0.06)+((SUM(Revenue!Q61:Q64)/Assumptions!$E$60)*0.08*Revenue!Q47),0)</f>
        <v>0</v>
      </c>
      <c r="Q14" s="20">
        <f>SUMIFS(Staffing!R$154:R$187,Staffing!$C$154:$C$187,Expenses!$B14)+IFERROR(((Revenue!R94)*0.06)+((SUM(Revenue!R61:R64)/Assumptions!$E$60)*0.08*Revenue!R47),0)</f>
        <v>0</v>
      </c>
      <c r="R14" s="20">
        <f>SUMIFS(Staffing!S$154:S$187,Staffing!$C$154:$C$187,Expenses!$B14)+IFERROR(((Revenue!S94)*0.06)+((SUM(Revenue!S61:S64)/Assumptions!$E$60)*0.08*Revenue!S47),0)</f>
        <v>0</v>
      </c>
      <c r="S14" s="20">
        <f>SUMIFS(Staffing!T$154:T$187,Staffing!$C$154:$C$187,Expenses!$B14)+IFERROR(((Revenue!T94)*0.06)+((SUM(Revenue!T61:T64)/Assumptions!$E$60)*0.08*Revenue!T47),0)</f>
        <v>0</v>
      </c>
      <c r="T14" s="20">
        <f>SUMIFS(Staffing!U$154:U$187,Staffing!$C$154:$C$187,Expenses!$B14)+IFERROR(((Revenue!U94)*0.06)+((SUM(Revenue!U61:U64)/Assumptions!$E$60)*0.08*Revenue!U47),0)</f>
        <v>0</v>
      </c>
      <c r="U14" s="20">
        <f>SUMIFS(Staffing!V$154:V$187,Staffing!$C$154:$C$187,Expenses!$B14)+IFERROR(((Revenue!V94)*0.06)+((SUM(Revenue!V61:V64)/Assumptions!$E$60)*0.08*Revenue!V47),0)</f>
        <v>0</v>
      </c>
      <c r="V14" s="20">
        <f>SUMIFS(Staffing!W$154:W$187,Staffing!$C$154:$C$187,Expenses!$B14)+IFERROR(((Revenue!W94)*0.06)+((SUM(Revenue!W61:W64)/Assumptions!$E$60)*0.08*Revenue!W47),0)</f>
        <v>0</v>
      </c>
      <c r="W14" s="20">
        <f>SUMIFS(Staffing!X$154:X$187,Staffing!$C$154:$C$187,Expenses!$B14)+IFERROR(((Revenue!X94)*0.06)+((SUM(Revenue!X61:X64)/Assumptions!$E$60)*0.08*Revenue!X47),0)</f>
        <v>0</v>
      </c>
      <c r="X14" s="20">
        <f>SUMIFS(Staffing!Y$154:Y$187,Staffing!$C$154:$C$187,Expenses!$B14)+IFERROR(((Revenue!Y94)*0.06)+((SUM(Revenue!Y61:Y64)/Assumptions!$E$60)*0.08*Revenue!Y47),0)</f>
        <v>0</v>
      </c>
      <c r="Y14" s="20">
        <f>SUMIFS(Staffing!Z$154:Z$187,Staffing!$C$154:$C$187,Expenses!$B14)+IFERROR(((Revenue!Z94)*0.06)+((SUM(Revenue!Z61:Z64)/Assumptions!$E$60)*0.08*Revenue!Z47),0)</f>
        <v>0</v>
      </c>
      <c r="Z14" s="20">
        <f>SUMIFS(Staffing!AA$154:AA$187,Staffing!$C$154:$C$187,Expenses!$B14)+IFERROR(((Revenue!AA94)*0.06)+((SUM(Revenue!AA61:AA64)/Assumptions!$E$60)*0.08*Revenue!AA47),0)</f>
        <v>0</v>
      </c>
      <c r="AA14" s="20">
        <f>SUMIFS(Staffing!AB$154:AB$187,Staffing!$C$154:$C$187,Expenses!$B14)+IFERROR(((Revenue!AB94)*0.06)+((SUM(Revenue!AB61:AB64)/Assumptions!$E$60)*0.08*Revenue!AB47),0)</f>
        <v>0</v>
      </c>
      <c r="AB14" s="20">
        <f>SUMIFS(Staffing!AC$154:AC$187,Staffing!$C$154:$C$187,Expenses!$B14)+IFERROR(((Revenue!AC94)*0.06)+((SUM(Revenue!AC61:AC64)/Assumptions!$E$60)*0.08*Revenue!AC47),0)</f>
        <v>0</v>
      </c>
      <c r="AC14" s="20">
        <f>SUMIFS(Staffing!AD$154:AD$187,Staffing!$C$154:$C$187,Expenses!$B14)+IFERROR(((Revenue!AD94)*0.06)+((SUM(Revenue!AD61:AD64)/Assumptions!$E$60)*0.08*Revenue!AD47),0)</f>
        <v>18355.846691399998</v>
      </c>
      <c r="AD14" s="20">
        <f>SUMIFS(Staffing!AE$154:AE$187,Staffing!$C$154:$C$187,Expenses!$B14)+IFERROR(((Revenue!AE94)*0.06)+((SUM(Revenue!AE61:AE64)/Assumptions!$E$60)*0.08*Revenue!AE47),0)</f>
        <v>18355.846691399998</v>
      </c>
      <c r="AE14" s="20">
        <f>SUMIFS(Staffing!AF$154:AF$187,Staffing!$C$154:$C$187,Expenses!$B14)+IFERROR(((Revenue!AF94)*0.06)+((SUM(Revenue!AF61:AF64)/Assumptions!$E$60)*0.08*Revenue!AF47),0)</f>
        <v>9033.0087665573665</v>
      </c>
      <c r="AF14" s="20">
        <f>SUMIFS(Staffing!AG$154:AG$187,Staffing!$C$154:$C$187,Expenses!$B14)+IFERROR(((Revenue!AG94)*0.06)+((SUM(Revenue!AG61:AG64)/Assumptions!$E$60)*0.08*Revenue!AG47),0)</f>
        <v>9033.0087665573665</v>
      </c>
      <c r="AG14" s="20">
        <f>SUMIFS(Staffing!AH$154:AH$187,Staffing!$C$154:$C$187,Expenses!$B14)+IFERROR(((Revenue!AH94)*0.06)+((SUM(Revenue!AH61:AH64)/Assumptions!$E$60)*0.08*Revenue!AH47),0)</f>
        <v>9033.0087665573665</v>
      </c>
      <c r="AH14" s="20">
        <f>SUMIFS(Staffing!AI$154:AI$187,Staffing!$C$154:$C$187,Expenses!$B14)+IFERROR(((Revenue!AI94)*0.06)+((SUM(Revenue!AI61:AI64)/Assumptions!$E$60)*0.08*Revenue!AI47),0)</f>
        <v>9033.0087665573665</v>
      </c>
      <c r="AI14" s="20">
        <f>SUMIFS(Staffing!AJ$154:AJ$187,Staffing!$C$154:$C$187,Expenses!$B14)+IFERROR(((Revenue!AJ94)*0.06)+((SUM(Revenue!AJ61:AJ64)/Assumptions!$E$60)*0.08*Revenue!AJ47),0)</f>
        <v>9033.0087665573665</v>
      </c>
      <c r="AJ14" s="20">
        <f>SUMIFS(Staffing!AK$154:AK$187,Staffing!$C$154:$C$187,Expenses!$B14)+IFERROR(((Revenue!AK94)*0.06)+((SUM(Revenue!AK61:AK64)/Assumptions!$E$60)*0.08*Revenue!AK47),0)</f>
        <v>9303.9990295540902</v>
      </c>
      <c r="AK14" s="20">
        <f>SUMIFS(Staffing!AL$154:AL$187,Staffing!$C$154:$C$187,Expenses!$B14)+IFERROR(((Revenue!AL94)*0.06)+((SUM(Revenue!AL61:AL64)/Assumptions!$E$60)*0.08*Revenue!AL47),0)</f>
        <v>9303.9990295540902</v>
      </c>
      <c r="AL14" s="20">
        <f>SUMIFS(Staffing!AM$154:AM$187,Staffing!$C$154:$C$187,Expenses!$B14)+IFERROR(((Revenue!AM94)*0.06)+((SUM(Revenue!AM61:AM64)/Assumptions!$E$60)*0.08*Revenue!AM47),0)</f>
        <v>9303.9990295540902</v>
      </c>
      <c r="AM14" s="20">
        <f>SUMIFS(Staffing!AN$154:AN$187,Staffing!$C$154:$C$187,Expenses!$B14)+IFERROR(((Revenue!AN94)*0.06)+((SUM(Revenue!AN61:AN64)/Assumptions!$E$60)*0.08*Revenue!AN47),0)</f>
        <v>9303.9990295540902</v>
      </c>
      <c r="AN14" s="20">
        <f>SUMIFS(Staffing!AO$154:AO$187,Staffing!$C$154:$C$187,Expenses!$B14)+IFERROR(((Revenue!AO94)*0.06)+((SUM(Revenue!AO61:AO64)/Assumptions!$E$60)*0.08*Revenue!AO47),0)</f>
        <v>9303.9990295540902</v>
      </c>
      <c r="AO14" s="20">
        <f>SUMIFS(Staffing!AP$154:AP$187,Staffing!$C$154:$C$187,Expenses!$B14)+IFERROR(((Revenue!AP94)*0.06)+((SUM(Revenue!AP61:AP64)/Assumptions!$E$60)*0.08*Revenue!AP47),0)</f>
        <v>9303.9990295540902</v>
      </c>
      <c r="AP14" s="20">
        <f>SUMIFS(Staffing!AQ$154:AQ$187,Staffing!$C$154:$C$187,Expenses!$B14)+IFERROR(((Revenue!AQ94)*0.06)+((SUM(Revenue!AQ61:AQ64)/Assumptions!$E$60)*0.08*Revenue!AQ47),0)</f>
        <v>9303.9990295540902</v>
      </c>
      <c r="AQ14" s="20">
        <f>SUMIFS(Staffing!AR$154:AR$187,Staffing!$C$154:$C$187,Expenses!$B14)+IFERROR(((Revenue!AR94)*0.06)+((SUM(Revenue!AR61:AR64)/Assumptions!$E$60)*0.08*Revenue!AR47),0)</f>
        <v>9303.9990295540902</v>
      </c>
      <c r="AR14" s="20">
        <f>SUMIFS(Staffing!AS$154:AS$187,Staffing!$C$154:$C$187,Expenses!$B14)+IFERROR(((Revenue!AS94)*0.06)+((SUM(Revenue!AS61:AS64)/Assumptions!$E$60)*0.08*Revenue!AS47),0)</f>
        <v>9303.9990295540902</v>
      </c>
      <c r="AS14" s="20">
        <f>SUMIFS(Staffing!AT$154:AT$187,Staffing!$C$154:$C$187,Expenses!$B14)+IFERROR(((Revenue!AT94)*0.06)+((SUM(Revenue!AT61:AT64)/Assumptions!$E$60)*0.08*Revenue!AT47),0)</f>
        <v>9303.9990295540902</v>
      </c>
      <c r="AT14" s="20">
        <f>SUMIFS(Staffing!AU$154:AU$187,Staffing!$C$154:$C$187,Expenses!$B14)+IFERROR(((Revenue!AU94)*0.06)+((SUM(Revenue!AU61:AU64)/Assumptions!$E$60)*0.08*Revenue!AU47),0)</f>
        <v>9303.9990295540902</v>
      </c>
      <c r="AU14" s="20">
        <f>SUMIFS(Staffing!AV$154:AV$187,Staffing!$C$154:$C$187,Expenses!$B14)+IFERROR(((Revenue!AV94)*0.06)+((SUM(Revenue!AV61:AV64)/Assumptions!$E$60)*0.08*Revenue!AV47),0)</f>
        <v>9303.9990295540902</v>
      </c>
      <c r="AV14" s="20">
        <f>SUMIFS(Staffing!AW$154:AW$187,Staffing!$C$154:$C$187,Expenses!$B14)+IFERROR(((Revenue!AW94)*0.06)+((SUM(Revenue!AW61:AW64)/Assumptions!$E$60)*0.08*Revenue!AW47),0)</f>
        <v>9583.1190004407126</v>
      </c>
      <c r="AW14" s="20">
        <f>SUMIFS(Staffing!AX$154:AX$187,Staffing!$C$154:$C$187,Expenses!$B14)+IFERROR(((Revenue!AX94)*0.06)+((SUM(Revenue!AX61:AX64)/Assumptions!$E$60)*0.08*Revenue!AX47),0)</f>
        <v>9583.1190004407126</v>
      </c>
      <c r="AX14" s="20">
        <f>SUMIFS(Staffing!AY$154:AY$187,Staffing!$C$154:$C$187,Expenses!$B14)+IFERROR(((Revenue!AY94)*0.06)+((SUM(Revenue!AY61:AY64)/Assumptions!$E$60)*0.08*Revenue!AY47),0)</f>
        <v>9583.1190004407126</v>
      </c>
      <c r="AY14" s="20">
        <f>SUMIFS(Staffing!AZ$154:AZ$187,Staffing!$C$154:$C$187,Expenses!$B14)+IFERROR(((Revenue!AZ94)*0.06)+((SUM(Revenue!AZ61:AZ64)/Assumptions!$E$60)*0.08*Revenue!AZ47),0)</f>
        <v>9308.9884534759476</v>
      </c>
      <c r="AZ14" s="20">
        <f>SUMIFS(Staffing!BA$154:BA$187,Staffing!$C$154:$C$187,Expenses!$B14)+IFERROR(((Revenue!BA94)*0.06)+((SUM(Revenue!BA61:BA64)/Assumptions!$E$60)*0.08*Revenue!BA47),0)</f>
        <v>6865.2542079895256</v>
      </c>
      <c r="BA14" s="20">
        <f>SUMIFS(Staffing!BB$154:BB$187,Staffing!$C$154:$C$187,Expenses!$B14)+IFERROR(((Revenue!BB94)*0.06)+((SUM(Revenue!BB61:BB64)/Assumptions!$E$60)*0.08*Revenue!BB47),0)</f>
        <v>6865.2542079895256</v>
      </c>
      <c r="BB14" s="20">
        <f>SUMIFS(Staffing!BC$154:BC$187,Staffing!$C$154:$C$187,Expenses!$B14)+IFERROR(((Revenue!BC94)*0.06)+((SUM(Revenue!BC61:BC64)/Assumptions!$E$60)*0.08*Revenue!BC47),0)</f>
        <v>6865.2542079895256</v>
      </c>
      <c r="BC14" s="20">
        <f>SUMIFS(Staffing!BD$154:BD$187,Staffing!$C$154:$C$187,Expenses!$B14)+IFERROR(((Revenue!BD94)*0.06)+((SUM(Revenue!BD61:BD64)/Assumptions!$E$60)*0.08*Revenue!BD47),0)</f>
        <v>6722.9699471164531</v>
      </c>
      <c r="BD14" s="20">
        <f>SUMIFS(Staffing!BE$154:BE$187,Staffing!$C$154:$C$187,Expenses!$B14)+IFERROR(((Revenue!BE94)*0.06)+((SUM(Revenue!BE61:BE64)/Assumptions!$E$60)*0.08*Revenue!BE47),0)</f>
        <v>6377.1300984751006</v>
      </c>
      <c r="BE14" s="20">
        <f>SUMIFS(Staffing!BF$154:BF$187,Staffing!$C$154:$C$187,Expenses!$B14)+IFERROR(((Revenue!BF94)*0.06)+((SUM(Revenue!BF61:BF64)/Assumptions!$E$60)*0.08*Revenue!BF47),0)</f>
        <v>6377.1300984751006</v>
      </c>
      <c r="BF14" s="20">
        <f>SUMIFS(Staffing!BG$154:BG$187,Staffing!$C$154:$C$187,Expenses!$B14)+IFERROR(((Revenue!BG94)*0.06)+((SUM(Revenue!BG61:BG64)/Assumptions!$E$60)*0.08*Revenue!BG47),0)</f>
        <v>6377.1300984751006</v>
      </c>
      <c r="BG14" s="20">
        <f>SUMIFS(Staffing!BH$154:BH$187,Staffing!$C$154:$C$187,Expenses!$B14)+IFERROR(((Revenue!BH94)*0.06)+((SUM(Revenue!BH61:BH64)/Assumptions!$E$60)*0.08*Revenue!BH47),0)</f>
        <v>6122.1010909523429</v>
      </c>
      <c r="BH14" s="20">
        <f>SUMIFS(Staffing!BI$154:BI$187,Staffing!$C$154:$C$187,Expenses!$B14)+IFERROR(((Revenue!BI94)*0.06)+((SUM(Revenue!BI61:BI64)/Assumptions!$E$60)*0.08*Revenue!BI47),0)</f>
        <v>6583.8913931446932</v>
      </c>
      <c r="BI14" s="20">
        <f>SUMIFS(Staffing!BJ$154:BJ$187,Staffing!$C$154:$C$187,Expenses!$B14)+IFERROR(((Revenue!BJ94)*0.06)+((SUM(Revenue!BJ61:BJ64)/Assumptions!$E$60)*0.08*Revenue!BJ47),0)</f>
        <v>6583.8913931446932</v>
      </c>
      <c r="BJ14" s="20">
        <f>SUMIFS(Staffing!BK$154:BK$187,Staffing!$C$154:$C$187,Expenses!$B14)+IFERROR(((Revenue!BK94)*0.06)+((SUM(Revenue!BK61:BK64)/Assumptions!$E$60)*0.08*Revenue!BK47),0)</f>
        <v>6583.8913931446932</v>
      </c>
      <c r="BK14" s="20">
        <f>SUMIFS(Staffing!BL$154:BL$187,Staffing!$C$154:$C$187,Expenses!$B14)+IFERROR(((Revenue!BL94)*0.06)+((SUM(Revenue!BL61:BL64)/Assumptions!$E$60)*0.08*Revenue!BL47),0)</f>
        <v>6583.8913931446932</v>
      </c>
      <c r="BL14" s="20">
        <f>SUMIFS(Staffing!BM$154:BM$187,Staffing!$C$154:$C$187,Expenses!$B14)+IFERROR(((Revenue!BM94)*0.06)+((SUM(Revenue!BM61:BM64)/Assumptions!$E$60)*0.08*Revenue!BM47),0)</f>
        <v>6583.8913931446932</v>
      </c>
      <c r="BM14" s="20">
        <f>SUMIFS(Staffing!BN$154:BN$187,Staffing!$C$154:$C$187,Expenses!$B14)+IFERROR(((Revenue!BN94)*0.06)+((SUM(Revenue!BN61:BN64)/Assumptions!$E$60)*0.08*Revenue!BN47),0)</f>
        <v>6583.8913931446932</v>
      </c>
      <c r="BN14" s="20">
        <f>SUMIFS(Staffing!BO$154:BO$187,Staffing!$C$154:$C$187,Expenses!$B14)+IFERROR(((Revenue!BO94)*0.06)+((SUM(Revenue!BO61:BO64)/Assumptions!$E$60)*0.08*Revenue!BO47),0)</f>
        <v>6583.8913931446932</v>
      </c>
      <c r="BO14" s="20">
        <f>SUMIFS(Staffing!BP$154:BP$187,Staffing!$C$154:$C$187,Expenses!$B14)+IFERROR(((Revenue!BP94)*0.06)+((SUM(Revenue!BP61:BP64)/Assumptions!$E$60)*0.08*Revenue!BP47),0)</f>
        <v>6583.8913931446932</v>
      </c>
      <c r="BP14" s="20">
        <f>SUMIFS(Staffing!BQ$154:BQ$187,Staffing!$C$154:$C$187,Expenses!$B14)+IFERROR(((Revenue!BQ94)*0.06)+((SUM(Revenue!BQ61:BQ64)/Assumptions!$E$60)*0.08*Revenue!BQ47),0)</f>
        <v>6583.8913931446932</v>
      </c>
      <c r="BQ14" s="20">
        <f>SUMIFS(Staffing!BR$154:BR$187,Staffing!$C$154:$C$187,Expenses!$B14)+IFERROR(((Revenue!BR94)*0.06)+((SUM(Revenue!BR61:BR64)/Assumptions!$E$60)*0.08*Revenue!BR47),0)</f>
        <v>6583.8913931446932</v>
      </c>
      <c r="BR14" s="20">
        <f>SUMIFS(Staffing!BS$154:BS$187,Staffing!$C$154:$C$187,Expenses!$B14)+IFERROR(((Revenue!BS94)*0.06)+((SUM(Revenue!BS61:BS64)/Assumptions!$E$60)*0.08*Revenue!BS47),0)</f>
        <v>6583.8913931446932</v>
      </c>
      <c r="BS14" s="20">
        <f>SUMIFS(Staffing!BT$154:BT$187,Staffing!$C$154:$C$187,Expenses!$B14)+IFERROR(((Revenue!BT94)*0.06)+((SUM(Revenue!BT61:BT64)/Assumptions!$E$60)*0.08*Revenue!BT47),0)</f>
        <v>6583.8913931446932</v>
      </c>
      <c r="BT14" s="20">
        <f>SUMIFS(Staffing!BU$154:BU$187,Staffing!$C$154:$C$187,Expenses!$B14)+IFERROR(((Revenue!BU94)*0.06)+((SUM(Revenue!BU61:BU64)/Assumptions!$E$60)*0.08*Revenue!BU47),0)</f>
        <v>6781.4081349390344</v>
      </c>
      <c r="BU14" s="20">
        <f>SUMIFS(Staffing!BV$154:BV$187,Staffing!$C$154:$C$187,Expenses!$B14)+IFERROR(((Revenue!BV94)*0.06)+((SUM(Revenue!BV61:BV64)/Assumptions!$E$60)*0.08*Revenue!BV47),0)</f>
        <v>6781.4081349390344</v>
      </c>
      <c r="BV14" s="20">
        <f>SUMIFS(Staffing!BW$154:BW$187,Staffing!$C$154:$C$187,Expenses!$B14)+IFERROR(((Revenue!BW94)*0.06)+((SUM(Revenue!BW61:BW64)/Assumptions!$E$60)*0.08*Revenue!BW47),0)</f>
        <v>6781.4081349390344</v>
      </c>
      <c r="BW14" s="20">
        <f>SUMIFS(Staffing!BX$154:BX$187,Staffing!$C$154:$C$187,Expenses!$B14)+IFERROR(((Revenue!BX94)*0.06)+((SUM(Revenue!BX61:BX64)/Assumptions!$E$60)*0.08*Revenue!BX47),0)</f>
        <v>6781.4081349390344</v>
      </c>
      <c r="BX14" s="20">
        <f>SUMIFS(Staffing!BY$154:BY$187,Staffing!$C$154:$C$187,Expenses!$B14)+IFERROR(((Revenue!BY94)*0.06)+((SUM(Revenue!BY61:BY64)/Assumptions!$E$60)*0.08*Revenue!BY47),0)</f>
        <v>6781.4081349390344</v>
      </c>
      <c r="BY14" s="20">
        <f>SUMIFS(Staffing!BZ$154:BZ$187,Staffing!$C$154:$C$187,Expenses!$B14)+IFERROR(((Revenue!BZ94)*0.06)+((SUM(Revenue!BZ61:BZ64)/Assumptions!$E$60)*0.08*Revenue!BZ47),0)</f>
        <v>6781.4081349390344</v>
      </c>
      <c r="BZ14" s="20">
        <f>SUMIFS(Staffing!CA$154:CA$187,Staffing!$C$154:$C$187,Expenses!$B14)+IFERROR(((Revenue!CA94)*0.06)+((SUM(Revenue!CA61:CA64)/Assumptions!$E$60)*0.08*Revenue!CA47),0)</f>
        <v>6781.4081349390344</v>
      </c>
      <c r="CA14" s="20">
        <f>SUMIFS(Staffing!CB$154:CB$187,Staffing!$C$154:$C$187,Expenses!$B14)+IFERROR(((Revenue!CB94)*0.06)+((SUM(Revenue!CB61:CB64)/Assumptions!$E$60)*0.08*Revenue!CB47),0)</f>
        <v>6781.4081349390344</v>
      </c>
      <c r="CB14" s="20">
        <f>SUMIFS(Staffing!CC$154:CC$187,Staffing!$C$154:$C$187,Expenses!$B14)+IFERROR(((Revenue!CC94)*0.06)+((SUM(Revenue!CC61:CC64)/Assumptions!$E$60)*0.08*Revenue!CC47),0)</f>
        <v>6781.4081349390344</v>
      </c>
      <c r="CC14" s="20">
        <f>SUMIFS(Staffing!CD$154:CD$187,Staffing!$C$154:$C$187,Expenses!$B14)+IFERROR(((Revenue!CD94)*0.06)+((SUM(Revenue!CD61:CD64)/Assumptions!$E$60)*0.08*Revenue!CD47),0)</f>
        <v>6781.4081349390344</v>
      </c>
      <c r="CD14" s="20">
        <f>SUMIFS(Staffing!CE$154:CE$187,Staffing!$C$154:$C$187,Expenses!$B14)+IFERROR(((Revenue!CE94)*0.06)+((SUM(Revenue!CE61:CE64)/Assumptions!$E$60)*0.08*Revenue!CE47),0)</f>
        <v>6781.4081349390344</v>
      </c>
      <c r="CE14" s="20">
        <f>SUMIFS(Staffing!CF$154:CF$187,Staffing!$C$154:$C$187,Expenses!$B14)+IFERROR(((Revenue!CF94)*0.06)+((SUM(Revenue!CF61:CF64)/Assumptions!$E$60)*0.08*Revenue!CF47),0)</f>
        <v>6781.4081349390344</v>
      </c>
      <c r="CF14" s="20">
        <f>SUMIFS(Staffing!CG$154:CG$187,Staffing!$C$154:$C$187,Expenses!$B14)+IFERROR(((Revenue!CG94)*0.06)+((SUM(Revenue!CG61:CG64)/Assumptions!$E$60)*0.08*Revenue!CG47),0)</f>
        <v>6984.8503789872057</v>
      </c>
      <c r="CG14" s="20">
        <f>SUMIFS(Staffing!CH$154:CH$187,Staffing!$C$154:$C$187,Expenses!$B14)+IFERROR(((Revenue!CH94)*0.06)+((SUM(Revenue!CH61:CH64)/Assumptions!$E$60)*0.08*Revenue!CH47),0)</f>
        <v>6984.8503789872057</v>
      </c>
      <c r="CH14" s="20">
        <f>SUMIFS(Staffing!CI$154:CI$187,Staffing!$C$154:$C$187,Expenses!$B14)+IFERROR(((Revenue!CI94)*0.06)+((SUM(Revenue!CI61:CI64)/Assumptions!$E$60)*0.08*Revenue!CI47),0)</f>
        <v>6984.8503789872057</v>
      </c>
      <c r="CI14" s="20">
        <f>SUMIFS(Staffing!CJ$154:CJ$187,Staffing!$C$154:$C$187,Expenses!$B14)+IFERROR(((Revenue!CJ94)*0.06)+((SUM(Revenue!CJ61:CJ64)/Assumptions!$E$60)*0.08*Revenue!CJ47),0)</f>
        <v>6984.8503789872057</v>
      </c>
      <c r="CJ14" s="20">
        <f>SUMIFS(Staffing!CK$154:CK$187,Staffing!$C$154:$C$187,Expenses!$B14)+IFERROR(((Revenue!CK94)*0.06)+((SUM(Revenue!CK61:CK64)/Assumptions!$E$60)*0.08*Revenue!CK47),0)</f>
        <v>6984.8503789872057</v>
      </c>
      <c r="CK14" s="20">
        <f>SUMIFS(Staffing!CL$154:CL$187,Staffing!$C$154:$C$187,Expenses!$B14)+IFERROR(((Revenue!CL94)*0.06)+((SUM(Revenue!CL61:CL64)/Assumptions!$E$60)*0.08*Revenue!CL47),0)</f>
        <v>6984.8503789872057</v>
      </c>
      <c r="CL14" s="20">
        <f>SUMIFS(Staffing!CM$154:CM$187,Staffing!$C$154:$C$187,Expenses!$B14)+IFERROR(((Revenue!CM94)*0.06)+((SUM(Revenue!CM61:CM64)/Assumptions!$E$60)*0.08*Revenue!CM47),0)</f>
        <v>6984.8503789872057</v>
      </c>
      <c r="CM14" s="20">
        <f>SUMIFS(Staffing!CN$154:CN$187,Staffing!$C$154:$C$187,Expenses!$B14)+IFERROR(((Revenue!CN94)*0.06)+((SUM(Revenue!CN61:CN64)/Assumptions!$E$60)*0.08*Revenue!CN47),0)</f>
        <v>6984.8503789872057</v>
      </c>
      <c r="CN14" s="20">
        <f>SUMIFS(Staffing!CO$154:CO$187,Staffing!$C$154:$C$187,Expenses!$B14)+IFERROR(((Revenue!CO94)*0.06)+((SUM(Revenue!CO61:CO64)/Assumptions!$E$60)*0.08*Revenue!CO47),0)</f>
        <v>6984.8503789872057</v>
      </c>
      <c r="CO14" s="20">
        <f>SUMIFS(Staffing!CP$154:CP$187,Staffing!$C$154:$C$187,Expenses!$B14)+IFERROR(((Revenue!CP94)*0.06)+((SUM(Revenue!CP61:CP64)/Assumptions!$E$60)*0.08*Revenue!CP47),0)</f>
        <v>6984.8503789872057</v>
      </c>
      <c r="CP14" s="20">
        <f>SUMIFS(Staffing!CQ$154:CQ$187,Staffing!$C$154:$C$187,Expenses!$B14)+IFERROR(((Revenue!CQ94)*0.06)+((SUM(Revenue!CQ61:CQ64)/Assumptions!$E$60)*0.08*Revenue!CQ47),0)</f>
        <v>6984.8503789872057</v>
      </c>
      <c r="CQ14" s="20">
        <f>SUMIFS(Staffing!CR$154:CR$187,Staffing!$C$154:$C$187,Expenses!$B14)+IFERROR(((Revenue!CR94)*0.06)+((SUM(Revenue!CR61:CR64)/Assumptions!$E$60)*0.08*Revenue!CR47),0)</f>
        <v>6984.8503789872057</v>
      </c>
      <c r="CR14" s="20">
        <f>SUMIFS(Staffing!CS$154:CS$187,Staffing!$C$154:$C$187,Expenses!$B14)+IFERROR(((Revenue!CS94)*0.06)+((SUM(Revenue!CS61:CS64)/Assumptions!$E$60)*0.08*Revenue!CS47),0)</f>
        <v>7194.3958903568209</v>
      </c>
      <c r="CS14" s="20">
        <f>SUMIFS(Staffing!CT$154:CT$187,Staffing!$C$154:$C$187,Expenses!$B14)+IFERROR(((Revenue!CT94)*0.06)+((SUM(Revenue!CT61:CT64)/Assumptions!$E$60)*0.08*Revenue!CT47),0)</f>
        <v>7194.3958903568209</v>
      </c>
      <c r="CT14" s="20">
        <f>SUMIFS(Staffing!CU$154:CU$187,Staffing!$C$154:$C$187,Expenses!$B14)+IFERROR(((Revenue!CU94)*0.06)+((SUM(Revenue!CU61:CU64)/Assumptions!$E$60)*0.08*Revenue!CU47),0)</f>
        <v>7194.3958903568209</v>
      </c>
      <c r="CU14" s="20">
        <f>SUMIFS(Staffing!CV$154:CV$187,Staffing!$C$154:$C$187,Expenses!$B14)+IFERROR(((Revenue!CV94)*0.06)+((SUM(Revenue!CV61:CV64)/Assumptions!$E$60)*0.08*Revenue!CV47),0)</f>
        <v>7194.3958903568209</v>
      </c>
      <c r="CV14" s="20">
        <f>SUMIFS(Staffing!CW$154:CW$187,Staffing!$C$154:$C$187,Expenses!$B14)+IFERROR(((Revenue!CW94)*0.06)+((SUM(Revenue!CW61:CW64)/Assumptions!$E$60)*0.08*Revenue!CW47),0)</f>
        <v>7194.3958903568209</v>
      </c>
      <c r="CW14" s="20">
        <f>SUMIFS(Staffing!CX$154:CX$187,Staffing!$C$154:$C$187,Expenses!$B14)+IFERROR(((Revenue!CX94)*0.06)+((SUM(Revenue!CX61:CX64)/Assumptions!$E$60)*0.08*Revenue!CX47),0)</f>
        <v>7194.3958903568209</v>
      </c>
      <c r="CX14" s="20">
        <f>SUMIFS(Staffing!CY$154:CY$187,Staffing!$C$154:$C$187,Expenses!$B14)+IFERROR(((Revenue!CY94)*0.06)+((SUM(Revenue!CY61:CY64)/Assumptions!$E$60)*0.08*Revenue!CY47),0)</f>
        <v>7194.3958903568209</v>
      </c>
      <c r="CY14" s="20">
        <f>SUMIFS(Staffing!CZ$154:CZ$187,Staffing!$C$154:$C$187,Expenses!$B14)+IFERROR(((Revenue!CZ94)*0.06)+((SUM(Revenue!CZ61:CZ64)/Assumptions!$E$60)*0.08*Revenue!CZ47),0)</f>
        <v>7194.3958903568209</v>
      </c>
      <c r="CZ14" s="20">
        <f>SUMIFS(Staffing!DA$154:DA$187,Staffing!$C$154:$C$187,Expenses!$B14)+IFERROR(((Revenue!DA94)*0.06)+((SUM(Revenue!DA61:DA64)/Assumptions!$E$60)*0.08*Revenue!DA47),0)</f>
        <v>7194.3958903568209</v>
      </c>
      <c r="DA14" s="20">
        <f>SUMIFS(Staffing!DB$154:DB$187,Staffing!$C$154:$C$187,Expenses!$B14)+IFERROR(((Revenue!DB94)*0.06)+((SUM(Revenue!DB61:DB64)/Assumptions!$E$60)*0.08*Revenue!DB47),0)</f>
        <v>7194.3958903568209</v>
      </c>
      <c r="DB14" s="20">
        <f>SUMIFS(Staffing!DC$154:DC$187,Staffing!$C$154:$C$187,Expenses!$B14)+IFERROR(((Revenue!DC94)*0.06)+((SUM(Revenue!DC61:DC64)/Assumptions!$E$60)*0.08*Revenue!DC47),0)</f>
        <v>7194.3958903568209</v>
      </c>
      <c r="DC14" s="20">
        <f>SUMIFS(Staffing!DD$154:DD$187,Staffing!$C$154:$C$187,Expenses!$B14)+IFERROR(((Revenue!DD94)*0.06)+((SUM(Revenue!DD61:DD64)/Assumptions!$E$60)*0.08*Revenue!DD47),0)</f>
        <v>7194.3958903568209</v>
      </c>
      <c r="DD14" s="20">
        <f>SUMIFS(Staffing!DE$154:DE$187,Staffing!$C$154:$C$187,Expenses!$B14)+IFERROR(((Revenue!DE94)*0.06)+((SUM(Revenue!DE61:DE64)/Assumptions!$E$60)*0.08*Revenue!DE47),0)</f>
        <v>7410.2277670675267</v>
      </c>
      <c r="DE14" s="20">
        <f>SUMIFS(Staffing!DF$154:DF$187,Staffing!$C$154:$C$187,Expenses!$B14)+IFERROR(((Revenue!DF94)*0.06)+((SUM(Revenue!DF61:DF64)/Assumptions!$E$60)*0.08*Revenue!DF47),0)</f>
        <v>7410.2277670675267</v>
      </c>
      <c r="DF14" s="20">
        <f>SUMIFS(Staffing!DG$154:DG$187,Staffing!$C$154:$C$187,Expenses!$B14)+IFERROR(((Revenue!DG94)*0.06)+((SUM(Revenue!DG61:DG64)/Assumptions!$E$60)*0.08*Revenue!DG47),0)</f>
        <v>7410.2277670675267</v>
      </c>
      <c r="DG14" s="20">
        <f>SUMIFS(Staffing!DH$154:DH$187,Staffing!$C$154:$C$187,Expenses!$B14)+IFERROR(((Revenue!DH94)*0.06)+((SUM(Revenue!DH61:DH64)/Assumptions!$E$60)*0.08*Revenue!DH47),0)</f>
        <v>7410.2277670675267</v>
      </c>
      <c r="DH14" s="20">
        <f>SUMIFS(Staffing!DI$154:DI$187,Staffing!$C$154:$C$187,Expenses!$B14)+IFERROR(((Revenue!DI94)*0.06)+((SUM(Revenue!DI61:DI64)/Assumptions!$E$60)*0.08*Revenue!DI47),0)</f>
        <v>7410.2277670675267</v>
      </c>
      <c r="DI14" s="20">
        <f>SUMIFS(Staffing!DJ$154:DJ$187,Staffing!$C$154:$C$187,Expenses!$B14)+IFERROR(((Revenue!DJ94)*0.06)+((SUM(Revenue!DJ61:DJ64)/Assumptions!$E$60)*0.08*Revenue!DJ47),0)</f>
        <v>7410.2277670675267</v>
      </c>
      <c r="DJ14" s="20">
        <f>SUMIFS(Staffing!DK$154:DK$187,Staffing!$C$154:$C$187,Expenses!$B14)+IFERROR(((Revenue!DK94)*0.06)+((SUM(Revenue!DK61:DK64)/Assumptions!$E$60)*0.08*Revenue!DK47),0)</f>
        <v>7410.2277670675267</v>
      </c>
      <c r="DK14" s="20">
        <f>SUMIFS(Staffing!DL$154:DL$187,Staffing!$C$154:$C$187,Expenses!$B14)+IFERROR(((Revenue!DL94)*0.06)+((SUM(Revenue!DL61:DL64)/Assumptions!$E$60)*0.08*Revenue!DL47),0)</f>
        <v>7410.2277670675267</v>
      </c>
      <c r="DL14" s="20">
        <f>SUMIFS(Staffing!DM$154:DM$187,Staffing!$C$154:$C$187,Expenses!$B14)+IFERROR(((Revenue!DM94)*0.06)+((SUM(Revenue!DM61:DM64)/Assumptions!$E$60)*0.08*Revenue!DM47),0)</f>
        <v>7410.2277670675267</v>
      </c>
      <c r="DM14" s="20">
        <f>SUMIFS(Staffing!DN$154:DN$187,Staffing!$C$154:$C$187,Expenses!$B14)+IFERROR(((Revenue!DN94)*0.06)+((SUM(Revenue!DN61:DN64)/Assumptions!$E$60)*0.08*Revenue!DN47),0)</f>
        <v>7410.2277670675267</v>
      </c>
      <c r="DN14" s="20">
        <f>SUMIFS(Staffing!DO$154:DO$187,Staffing!$C$154:$C$187,Expenses!$B14)+IFERROR(((Revenue!DO94)*0.06)+((SUM(Revenue!DO61:DO64)/Assumptions!$E$60)*0.08*Revenue!DO47),0)</f>
        <v>7410.2277670675267</v>
      </c>
      <c r="DO14" s="20">
        <f>SUMIFS(Staffing!DP$154:DP$187,Staffing!$C$154:$C$187,Expenses!$B14)+IFERROR(((Revenue!DP94)*0.06)+((SUM(Revenue!DP61:DP64)/Assumptions!$E$60)*0.08*Revenue!DP47),0)</f>
        <v>7410.2277670675267</v>
      </c>
      <c r="DP14" s="20">
        <f>SUMIFS(Staffing!DQ$154:DQ$187,Staffing!$C$154:$C$187,Expenses!$B14)+IFERROR(((Revenue!DQ94)*0.06)+((SUM(Revenue!DQ61:DQ64)/Assumptions!$E$60)*0.08*Revenue!DQ47),0)</f>
        <v>7632.5346000795525</v>
      </c>
      <c r="DQ14" s="20">
        <f>SUMIFS(Staffing!DR$154:DR$187,Staffing!$C$154:$C$187,Expenses!$B14)+IFERROR(((Revenue!DR94)*0.06)+((SUM(Revenue!DR61:DR64)/Assumptions!$E$60)*0.08*Revenue!DR47),0)</f>
        <v>7632.5346000795525</v>
      </c>
      <c r="DR14" s="20">
        <f>SUMIFS(Staffing!DS$154:DS$187,Staffing!$C$154:$C$187,Expenses!$B14)+IFERROR(((Revenue!DS94)*0.06)+((SUM(Revenue!DS61:DS64)/Assumptions!$E$60)*0.08*Revenue!DS47),0)</f>
        <v>7632.5346000795525</v>
      </c>
      <c r="DS14" s="20">
        <f>SUMIFS(Staffing!DT$154:DT$187,Staffing!$C$154:$C$187,Expenses!$B14)+IFERROR(((Revenue!DT94)*0.06)+((SUM(Revenue!DT61:DT64)/Assumptions!$E$60)*0.08*Revenue!DT47),0)</f>
        <v>7632.5346000795525</v>
      </c>
      <c r="DT14" s="20">
        <f>SUMIFS(Staffing!DU$154:DU$187,Staffing!$C$154:$C$187,Expenses!$B14)+IFERROR(((Revenue!DU94)*0.06)+((SUM(Revenue!DU61:DU64)/Assumptions!$E$60)*0.08*Revenue!DU47),0)</f>
        <v>7632.5346000795525</v>
      </c>
      <c r="DU14" s="20">
        <f>SUMIFS(Staffing!DV$154:DV$187,Staffing!$C$154:$C$187,Expenses!$B14)+IFERROR(((Revenue!DV94)*0.06)+((SUM(Revenue!DV61:DV64)/Assumptions!$E$60)*0.08*Revenue!DV47),0)</f>
        <v>7632.5346000795525</v>
      </c>
    </row>
    <row r="15" spans="2:125">
      <c r="B15" s="1" t="s">
        <v>33</v>
      </c>
      <c r="C15" s="1" t="s">
        <v>185</v>
      </c>
      <c r="E15" s="20">
        <f>SUMIFS(Staffing!F$154:F$187,Staffing!$C$154:$C$187,Expenses!$B15)</f>
        <v>0</v>
      </c>
      <c r="F15" s="20">
        <f>SUMIFS(Staffing!G$154:G$187,Staffing!$C$154:$C$187,Expenses!$B15)</f>
        <v>0</v>
      </c>
      <c r="G15" s="20">
        <f>SUMIFS(Staffing!H$154:H$187,Staffing!$C$154:$C$187,Expenses!$B15)</f>
        <v>0</v>
      </c>
      <c r="H15" s="20">
        <f>SUMIFS(Staffing!I$154:I$187,Staffing!$C$154:$C$187,Expenses!$B15)</f>
        <v>0</v>
      </c>
      <c r="I15" s="20">
        <f>SUMIFS(Staffing!J$154:J$187,Staffing!$C$154:$C$187,Expenses!$B15)</f>
        <v>0</v>
      </c>
      <c r="J15" s="20">
        <f>SUMIFS(Staffing!K$154:K$187,Staffing!$C$154:$C$187,Expenses!$B15)</f>
        <v>0</v>
      </c>
      <c r="K15" s="20">
        <f>SUMIFS(Staffing!L$154:L$187,Staffing!$C$154:$C$187,Expenses!$B15)</f>
        <v>0</v>
      </c>
      <c r="L15" s="20">
        <f>SUMIFS(Staffing!M$154:M$187,Staffing!$C$154:$C$187,Expenses!$B15)</f>
        <v>0</v>
      </c>
      <c r="M15" s="20">
        <f>SUMIFS(Staffing!N$154:N$187,Staffing!$C$154:$C$187,Expenses!$B15)</f>
        <v>0</v>
      </c>
      <c r="N15" s="20">
        <f>SUMIFS(Staffing!O$154:O$187,Staffing!$C$154:$C$187,Expenses!$B15)</f>
        <v>0</v>
      </c>
      <c r="O15" s="20">
        <f>SUMIFS(Staffing!P$154:P$187,Staffing!$C$154:$C$187,Expenses!$B15)</f>
        <v>0</v>
      </c>
      <c r="P15" s="20">
        <f>SUMIFS(Staffing!Q$154:Q$187,Staffing!$C$154:$C$187,Expenses!$B15)</f>
        <v>0</v>
      </c>
      <c r="Q15" s="20">
        <f>SUMIFS(Staffing!R$154:R$187,Staffing!$C$154:$C$187,Expenses!$B15)</f>
        <v>0</v>
      </c>
      <c r="R15" s="20">
        <f>SUMIFS(Staffing!S$154:S$187,Staffing!$C$154:$C$187,Expenses!$B15)</f>
        <v>0</v>
      </c>
      <c r="S15" s="20">
        <f>SUMIFS(Staffing!T$154:T$187,Staffing!$C$154:$C$187,Expenses!$B15)</f>
        <v>0</v>
      </c>
      <c r="T15" s="20">
        <f>SUMIFS(Staffing!U$154:U$187,Staffing!$C$154:$C$187,Expenses!$B15)</f>
        <v>0</v>
      </c>
      <c r="U15" s="20">
        <f>SUMIFS(Staffing!V$154:V$187,Staffing!$C$154:$C$187,Expenses!$B15)</f>
        <v>0</v>
      </c>
      <c r="V15" s="20">
        <f>SUMIFS(Staffing!W$154:W$187,Staffing!$C$154:$C$187,Expenses!$B15)</f>
        <v>0</v>
      </c>
      <c r="W15" s="20">
        <f>SUMIFS(Staffing!X$154:X$187,Staffing!$C$154:$C$187,Expenses!$B15)</f>
        <v>0</v>
      </c>
      <c r="X15" s="20">
        <f>SUMIFS(Staffing!Y$154:Y$187,Staffing!$C$154:$C$187,Expenses!$B15)</f>
        <v>0</v>
      </c>
      <c r="Y15" s="20">
        <f>SUMIFS(Staffing!Z$154:Z$187,Staffing!$C$154:$C$187,Expenses!$B15)</f>
        <v>0</v>
      </c>
      <c r="Z15" s="20">
        <f>SUMIFS(Staffing!AA$154:AA$187,Staffing!$C$154:$C$187,Expenses!$B15)</f>
        <v>0</v>
      </c>
      <c r="AA15" s="20">
        <f>SUMIFS(Staffing!AB$154:AB$187,Staffing!$C$154:$C$187,Expenses!$B15)</f>
        <v>0</v>
      </c>
      <c r="AB15" s="20">
        <f>SUMIFS(Staffing!AC$154:AC$187,Staffing!$C$154:$C$187,Expenses!$B15)</f>
        <v>0</v>
      </c>
      <c r="AC15" s="20">
        <f>SUMIFS(Staffing!AD$154:AD$187,Staffing!$C$154:$C$187,Expenses!$B15)</f>
        <v>3394.2832437500006</v>
      </c>
      <c r="AD15" s="20">
        <f>SUMIFS(Staffing!AE$154:AE$187,Staffing!$C$154:$C$187,Expenses!$B15)</f>
        <v>3394.2832437500006</v>
      </c>
      <c r="AE15" s="20">
        <f>SUMIFS(Staffing!AF$154:AF$187,Staffing!$C$154:$C$187,Expenses!$B15)</f>
        <v>3394.2832437500006</v>
      </c>
      <c r="AF15" s="20">
        <f>SUMIFS(Staffing!AG$154:AG$187,Staffing!$C$154:$C$187,Expenses!$B15)</f>
        <v>3394.2832437500006</v>
      </c>
      <c r="AG15" s="20">
        <f>SUMIFS(Staffing!AH$154:AH$187,Staffing!$C$154:$C$187,Expenses!$B15)</f>
        <v>3394.2832437500006</v>
      </c>
      <c r="AH15" s="20">
        <f>SUMIFS(Staffing!AI$154:AI$187,Staffing!$C$154:$C$187,Expenses!$B15)</f>
        <v>3394.2832437500006</v>
      </c>
      <c r="AI15" s="20">
        <f>SUMIFS(Staffing!AJ$154:AJ$187,Staffing!$C$154:$C$187,Expenses!$B15)</f>
        <v>3394.2832437500006</v>
      </c>
      <c r="AJ15" s="20">
        <f>SUMIFS(Staffing!AK$154:AK$187,Staffing!$C$154:$C$187,Expenses!$B15)</f>
        <v>3496.1117410625006</v>
      </c>
      <c r="AK15" s="20">
        <f>SUMIFS(Staffing!AL$154:AL$187,Staffing!$C$154:$C$187,Expenses!$B15)</f>
        <v>3496.1117410625006</v>
      </c>
      <c r="AL15" s="20">
        <f>SUMIFS(Staffing!AM$154:AM$187,Staffing!$C$154:$C$187,Expenses!$B15)</f>
        <v>3496.1117410625006</v>
      </c>
      <c r="AM15" s="20">
        <f>SUMIFS(Staffing!AN$154:AN$187,Staffing!$C$154:$C$187,Expenses!$B15)</f>
        <v>3496.1117410625006</v>
      </c>
      <c r="AN15" s="20">
        <f>SUMIFS(Staffing!AO$154:AO$187,Staffing!$C$154:$C$187,Expenses!$B15)</f>
        <v>3496.1117410625006</v>
      </c>
      <c r="AO15" s="20">
        <f>SUMIFS(Staffing!AP$154:AP$187,Staffing!$C$154:$C$187,Expenses!$B15)</f>
        <v>3496.1117410625006</v>
      </c>
      <c r="AP15" s="20">
        <f>SUMIFS(Staffing!AQ$154:AQ$187,Staffing!$C$154:$C$187,Expenses!$B15)</f>
        <v>3496.1117410625006</v>
      </c>
      <c r="AQ15" s="20">
        <f>SUMIFS(Staffing!AR$154:AR$187,Staffing!$C$154:$C$187,Expenses!$B15)</f>
        <v>3496.1117410625006</v>
      </c>
      <c r="AR15" s="20">
        <f>SUMIFS(Staffing!AS$154:AS$187,Staffing!$C$154:$C$187,Expenses!$B15)</f>
        <v>3496.1117410625006</v>
      </c>
      <c r="AS15" s="20">
        <f>SUMIFS(Staffing!AT$154:AT$187,Staffing!$C$154:$C$187,Expenses!$B15)</f>
        <v>3496.1117410625006</v>
      </c>
      <c r="AT15" s="20">
        <f>SUMIFS(Staffing!AU$154:AU$187,Staffing!$C$154:$C$187,Expenses!$B15)</f>
        <v>3496.1117410625006</v>
      </c>
      <c r="AU15" s="20">
        <f>SUMIFS(Staffing!AV$154:AV$187,Staffing!$C$154:$C$187,Expenses!$B15)</f>
        <v>3496.1117410625006</v>
      </c>
      <c r="AV15" s="20">
        <f>SUMIFS(Staffing!AW$154:AW$187,Staffing!$C$154:$C$187,Expenses!$B15)</f>
        <v>3600.9950932943757</v>
      </c>
      <c r="AW15" s="20">
        <f>SUMIFS(Staffing!AX$154:AX$187,Staffing!$C$154:$C$187,Expenses!$B15)</f>
        <v>3600.9950932943757</v>
      </c>
      <c r="AX15" s="20">
        <f>SUMIFS(Staffing!AY$154:AY$187,Staffing!$C$154:$C$187,Expenses!$B15)</f>
        <v>3600.9950932943757</v>
      </c>
      <c r="AY15" s="20">
        <f>SUMIFS(Staffing!AZ$154:AZ$187,Staffing!$C$154:$C$187,Expenses!$B15)</f>
        <v>3600.9950932943757</v>
      </c>
      <c r="AZ15" s="20">
        <f>SUMIFS(Staffing!BA$154:BA$187,Staffing!$C$154:$C$187,Expenses!$B15)</f>
        <v>3600.9950932943757</v>
      </c>
      <c r="BA15" s="20">
        <f>SUMIFS(Staffing!BB$154:BB$187,Staffing!$C$154:$C$187,Expenses!$B15)</f>
        <v>3600.9950932943757</v>
      </c>
      <c r="BB15" s="20">
        <f>SUMIFS(Staffing!BC$154:BC$187,Staffing!$C$154:$C$187,Expenses!$B15)</f>
        <v>3600.9950932943757</v>
      </c>
      <c r="BC15" s="20">
        <f>SUMIFS(Staffing!BD$154:BD$187,Staffing!$C$154:$C$187,Expenses!$B15)</f>
        <v>3600.9950932943757</v>
      </c>
      <c r="BD15" s="20">
        <f>SUMIFS(Staffing!BE$154:BE$187,Staffing!$C$154:$C$187,Expenses!$B15)</f>
        <v>3600.9950932943757</v>
      </c>
      <c r="BE15" s="20">
        <f>SUMIFS(Staffing!BF$154:BF$187,Staffing!$C$154:$C$187,Expenses!$B15)</f>
        <v>3600.9950932943757</v>
      </c>
      <c r="BF15" s="20">
        <f>SUMIFS(Staffing!BG$154:BG$187,Staffing!$C$154:$C$187,Expenses!$B15)</f>
        <v>3600.9950932943757</v>
      </c>
      <c r="BG15" s="20">
        <f>SUMIFS(Staffing!BH$154:BH$187,Staffing!$C$154:$C$187,Expenses!$B15)</f>
        <v>3600.9950932943757</v>
      </c>
      <c r="BH15" s="20">
        <f>SUMIFS(Staffing!BI$154:BI$187,Staffing!$C$154:$C$187,Expenses!$B15)</f>
        <v>3709.0249460932073</v>
      </c>
      <c r="BI15" s="20">
        <f>SUMIFS(Staffing!BJ$154:BJ$187,Staffing!$C$154:$C$187,Expenses!$B15)</f>
        <v>3709.0249460932073</v>
      </c>
      <c r="BJ15" s="20">
        <f>SUMIFS(Staffing!BK$154:BK$187,Staffing!$C$154:$C$187,Expenses!$B15)</f>
        <v>3709.0249460932073</v>
      </c>
      <c r="BK15" s="20">
        <f>SUMIFS(Staffing!BL$154:BL$187,Staffing!$C$154:$C$187,Expenses!$B15)</f>
        <v>3709.0249460932073</v>
      </c>
      <c r="BL15" s="20">
        <f>SUMIFS(Staffing!BM$154:BM$187,Staffing!$C$154:$C$187,Expenses!$B15)</f>
        <v>3709.0249460932073</v>
      </c>
      <c r="BM15" s="20">
        <f>SUMIFS(Staffing!BN$154:BN$187,Staffing!$C$154:$C$187,Expenses!$B15)</f>
        <v>3709.0249460932073</v>
      </c>
      <c r="BN15" s="20">
        <f>SUMIFS(Staffing!BO$154:BO$187,Staffing!$C$154:$C$187,Expenses!$B15)</f>
        <v>3709.0249460932073</v>
      </c>
      <c r="BO15" s="20">
        <f>SUMIFS(Staffing!BP$154:BP$187,Staffing!$C$154:$C$187,Expenses!$B15)</f>
        <v>3709.0249460932073</v>
      </c>
      <c r="BP15" s="20">
        <f>SUMIFS(Staffing!BQ$154:BQ$187,Staffing!$C$154:$C$187,Expenses!$B15)</f>
        <v>3709.0249460932073</v>
      </c>
      <c r="BQ15" s="20">
        <f>SUMIFS(Staffing!BR$154:BR$187,Staffing!$C$154:$C$187,Expenses!$B15)</f>
        <v>3709.0249460932073</v>
      </c>
      <c r="BR15" s="20">
        <f>SUMIFS(Staffing!BS$154:BS$187,Staffing!$C$154:$C$187,Expenses!$B15)</f>
        <v>3709.0249460932073</v>
      </c>
      <c r="BS15" s="20">
        <f>SUMIFS(Staffing!BT$154:BT$187,Staffing!$C$154:$C$187,Expenses!$B15)</f>
        <v>3709.0249460932073</v>
      </c>
      <c r="BT15" s="20">
        <f>SUMIFS(Staffing!BU$154:BU$187,Staffing!$C$154:$C$187,Expenses!$B15)</f>
        <v>3820.2956944760035</v>
      </c>
      <c r="BU15" s="20">
        <f>SUMIFS(Staffing!BV$154:BV$187,Staffing!$C$154:$C$187,Expenses!$B15)</f>
        <v>3820.2956944760035</v>
      </c>
      <c r="BV15" s="20">
        <f>SUMIFS(Staffing!BW$154:BW$187,Staffing!$C$154:$C$187,Expenses!$B15)</f>
        <v>3820.2956944760035</v>
      </c>
      <c r="BW15" s="20">
        <f>SUMIFS(Staffing!BX$154:BX$187,Staffing!$C$154:$C$187,Expenses!$B15)</f>
        <v>3820.2956944760035</v>
      </c>
      <c r="BX15" s="20">
        <f>SUMIFS(Staffing!BY$154:BY$187,Staffing!$C$154:$C$187,Expenses!$B15)</f>
        <v>3820.2956944760035</v>
      </c>
      <c r="BY15" s="20">
        <f>SUMIFS(Staffing!BZ$154:BZ$187,Staffing!$C$154:$C$187,Expenses!$B15)</f>
        <v>3820.2956944760035</v>
      </c>
      <c r="BZ15" s="20">
        <f>SUMIFS(Staffing!CA$154:CA$187,Staffing!$C$154:$C$187,Expenses!$B15)</f>
        <v>3820.2956944760035</v>
      </c>
      <c r="CA15" s="20">
        <f>SUMIFS(Staffing!CB$154:CB$187,Staffing!$C$154:$C$187,Expenses!$B15)</f>
        <v>3820.2956944760035</v>
      </c>
      <c r="CB15" s="20">
        <f>SUMIFS(Staffing!CC$154:CC$187,Staffing!$C$154:$C$187,Expenses!$B15)</f>
        <v>3820.2956944760035</v>
      </c>
      <c r="CC15" s="20">
        <f>SUMIFS(Staffing!CD$154:CD$187,Staffing!$C$154:$C$187,Expenses!$B15)</f>
        <v>3820.2956944760035</v>
      </c>
      <c r="CD15" s="20">
        <f>SUMIFS(Staffing!CE$154:CE$187,Staffing!$C$154:$C$187,Expenses!$B15)</f>
        <v>3820.2956944760035</v>
      </c>
      <c r="CE15" s="20">
        <f>SUMIFS(Staffing!CF$154:CF$187,Staffing!$C$154:$C$187,Expenses!$B15)</f>
        <v>3820.2956944760035</v>
      </c>
      <c r="CF15" s="20">
        <f>SUMIFS(Staffing!CG$154:CG$187,Staffing!$C$154:$C$187,Expenses!$B15)</f>
        <v>3934.9045653102839</v>
      </c>
      <c r="CG15" s="20">
        <f>SUMIFS(Staffing!CH$154:CH$187,Staffing!$C$154:$C$187,Expenses!$B15)</f>
        <v>3934.9045653102839</v>
      </c>
      <c r="CH15" s="20">
        <f>SUMIFS(Staffing!CI$154:CI$187,Staffing!$C$154:$C$187,Expenses!$B15)</f>
        <v>3934.9045653102839</v>
      </c>
      <c r="CI15" s="20">
        <f>SUMIFS(Staffing!CJ$154:CJ$187,Staffing!$C$154:$C$187,Expenses!$B15)</f>
        <v>3934.9045653102839</v>
      </c>
      <c r="CJ15" s="20">
        <f>SUMIFS(Staffing!CK$154:CK$187,Staffing!$C$154:$C$187,Expenses!$B15)</f>
        <v>3934.9045653102839</v>
      </c>
      <c r="CK15" s="20">
        <f>SUMIFS(Staffing!CL$154:CL$187,Staffing!$C$154:$C$187,Expenses!$B15)</f>
        <v>3934.9045653102839</v>
      </c>
      <c r="CL15" s="20">
        <f>SUMIFS(Staffing!CM$154:CM$187,Staffing!$C$154:$C$187,Expenses!$B15)</f>
        <v>3934.9045653102839</v>
      </c>
      <c r="CM15" s="20">
        <f>SUMIFS(Staffing!CN$154:CN$187,Staffing!$C$154:$C$187,Expenses!$B15)</f>
        <v>3934.9045653102839</v>
      </c>
      <c r="CN15" s="20">
        <f>SUMIFS(Staffing!CO$154:CO$187,Staffing!$C$154:$C$187,Expenses!$B15)</f>
        <v>3934.9045653102839</v>
      </c>
      <c r="CO15" s="20">
        <f>SUMIFS(Staffing!CP$154:CP$187,Staffing!$C$154:$C$187,Expenses!$B15)</f>
        <v>3934.9045653102839</v>
      </c>
      <c r="CP15" s="20">
        <f>SUMIFS(Staffing!CQ$154:CQ$187,Staffing!$C$154:$C$187,Expenses!$B15)</f>
        <v>3934.9045653102839</v>
      </c>
      <c r="CQ15" s="20">
        <f>SUMIFS(Staffing!CR$154:CR$187,Staffing!$C$154:$C$187,Expenses!$B15)</f>
        <v>3934.9045653102839</v>
      </c>
      <c r="CR15" s="20">
        <f>SUMIFS(Staffing!CS$154:CS$187,Staffing!$C$154:$C$187,Expenses!$B15)</f>
        <v>4052.9517022695918</v>
      </c>
      <c r="CS15" s="20">
        <f>SUMIFS(Staffing!CT$154:CT$187,Staffing!$C$154:$C$187,Expenses!$B15)</f>
        <v>4052.9517022695918</v>
      </c>
      <c r="CT15" s="20">
        <f>SUMIFS(Staffing!CU$154:CU$187,Staffing!$C$154:$C$187,Expenses!$B15)</f>
        <v>4052.9517022695918</v>
      </c>
      <c r="CU15" s="20">
        <f>SUMIFS(Staffing!CV$154:CV$187,Staffing!$C$154:$C$187,Expenses!$B15)</f>
        <v>4052.9517022695918</v>
      </c>
      <c r="CV15" s="20">
        <f>SUMIFS(Staffing!CW$154:CW$187,Staffing!$C$154:$C$187,Expenses!$B15)</f>
        <v>4052.9517022695918</v>
      </c>
      <c r="CW15" s="20">
        <f>SUMIFS(Staffing!CX$154:CX$187,Staffing!$C$154:$C$187,Expenses!$B15)</f>
        <v>4052.9517022695918</v>
      </c>
      <c r="CX15" s="20">
        <f>SUMIFS(Staffing!CY$154:CY$187,Staffing!$C$154:$C$187,Expenses!$B15)</f>
        <v>4052.9517022695918</v>
      </c>
      <c r="CY15" s="20">
        <f>SUMIFS(Staffing!CZ$154:CZ$187,Staffing!$C$154:$C$187,Expenses!$B15)</f>
        <v>4052.9517022695918</v>
      </c>
      <c r="CZ15" s="20">
        <f>SUMIFS(Staffing!DA$154:DA$187,Staffing!$C$154:$C$187,Expenses!$B15)</f>
        <v>4052.9517022695918</v>
      </c>
      <c r="DA15" s="20">
        <f>SUMIFS(Staffing!DB$154:DB$187,Staffing!$C$154:$C$187,Expenses!$B15)</f>
        <v>4052.9517022695918</v>
      </c>
      <c r="DB15" s="20">
        <f>SUMIFS(Staffing!DC$154:DC$187,Staffing!$C$154:$C$187,Expenses!$B15)</f>
        <v>4052.9517022695918</v>
      </c>
      <c r="DC15" s="20">
        <f>SUMIFS(Staffing!DD$154:DD$187,Staffing!$C$154:$C$187,Expenses!$B15)</f>
        <v>4052.9517022695918</v>
      </c>
      <c r="DD15" s="20">
        <f>SUMIFS(Staffing!DE$154:DE$187,Staffing!$C$154:$C$187,Expenses!$B15)</f>
        <v>4174.54025333768</v>
      </c>
      <c r="DE15" s="20">
        <f>SUMIFS(Staffing!DF$154:DF$187,Staffing!$C$154:$C$187,Expenses!$B15)</f>
        <v>4174.54025333768</v>
      </c>
      <c r="DF15" s="20">
        <f>SUMIFS(Staffing!DG$154:DG$187,Staffing!$C$154:$C$187,Expenses!$B15)</f>
        <v>4174.54025333768</v>
      </c>
      <c r="DG15" s="20">
        <f>SUMIFS(Staffing!DH$154:DH$187,Staffing!$C$154:$C$187,Expenses!$B15)</f>
        <v>4174.54025333768</v>
      </c>
      <c r="DH15" s="20">
        <f>SUMIFS(Staffing!DI$154:DI$187,Staffing!$C$154:$C$187,Expenses!$B15)</f>
        <v>4174.54025333768</v>
      </c>
      <c r="DI15" s="20">
        <f>SUMIFS(Staffing!DJ$154:DJ$187,Staffing!$C$154:$C$187,Expenses!$B15)</f>
        <v>4174.54025333768</v>
      </c>
      <c r="DJ15" s="20">
        <f>SUMIFS(Staffing!DK$154:DK$187,Staffing!$C$154:$C$187,Expenses!$B15)</f>
        <v>4174.54025333768</v>
      </c>
      <c r="DK15" s="20">
        <f>SUMIFS(Staffing!DL$154:DL$187,Staffing!$C$154:$C$187,Expenses!$B15)</f>
        <v>4174.54025333768</v>
      </c>
      <c r="DL15" s="20">
        <f>SUMIFS(Staffing!DM$154:DM$187,Staffing!$C$154:$C$187,Expenses!$B15)</f>
        <v>4174.54025333768</v>
      </c>
      <c r="DM15" s="20">
        <f>SUMIFS(Staffing!DN$154:DN$187,Staffing!$C$154:$C$187,Expenses!$B15)</f>
        <v>4174.54025333768</v>
      </c>
      <c r="DN15" s="20">
        <f>SUMIFS(Staffing!DO$154:DO$187,Staffing!$C$154:$C$187,Expenses!$B15)</f>
        <v>4174.54025333768</v>
      </c>
      <c r="DO15" s="20">
        <f>SUMIFS(Staffing!DP$154:DP$187,Staffing!$C$154:$C$187,Expenses!$B15)</f>
        <v>4174.54025333768</v>
      </c>
      <c r="DP15" s="20">
        <f>SUMIFS(Staffing!DQ$154:DQ$187,Staffing!$C$154:$C$187,Expenses!$B15)</f>
        <v>4299.776460937811</v>
      </c>
      <c r="DQ15" s="20">
        <f>SUMIFS(Staffing!DR$154:DR$187,Staffing!$C$154:$C$187,Expenses!$B15)</f>
        <v>4299.776460937811</v>
      </c>
      <c r="DR15" s="20">
        <f>SUMIFS(Staffing!DS$154:DS$187,Staffing!$C$154:$C$187,Expenses!$B15)</f>
        <v>4299.776460937811</v>
      </c>
      <c r="DS15" s="20">
        <f>SUMIFS(Staffing!DT$154:DT$187,Staffing!$C$154:$C$187,Expenses!$B15)</f>
        <v>4299.776460937811</v>
      </c>
      <c r="DT15" s="20">
        <f>SUMIFS(Staffing!DU$154:DU$187,Staffing!$C$154:$C$187,Expenses!$B15)</f>
        <v>4299.776460937811</v>
      </c>
      <c r="DU15" s="20">
        <f>SUMIFS(Staffing!DV$154:DV$187,Staffing!$C$154:$C$187,Expenses!$B15)</f>
        <v>4299.776460937811</v>
      </c>
    </row>
    <row r="16" spans="2:125">
      <c r="B16" s="1" t="s">
        <v>36</v>
      </c>
      <c r="C16" s="1" t="s">
        <v>184</v>
      </c>
      <c r="E16" s="20">
        <f>SUMIFS(Staffing!F$154:F$187,Staffing!$C$154:$C$187,Expenses!$B16)</f>
        <v>0</v>
      </c>
      <c r="F16" s="20">
        <f>SUMIFS(Staffing!G$154:G$187,Staffing!$C$154:$C$187,Expenses!$B16)</f>
        <v>0</v>
      </c>
      <c r="G16" s="20">
        <f>SUMIFS(Staffing!H$154:H$187,Staffing!$C$154:$C$187,Expenses!$B16)</f>
        <v>0</v>
      </c>
      <c r="H16" s="20">
        <f>SUMIFS(Staffing!I$154:I$187,Staffing!$C$154:$C$187,Expenses!$B16)</f>
        <v>0</v>
      </c>
      <c r="I16" s="20">
        <f>SUMIFS(Staffing!J$154:J$187,Staffing!$C$154:$C$187,Expenses!$B16)</f>
        <v>0</v>
      </c>
      <c r="J16" s="20">
        <f>SUMIFS(Staffing!K$154:K$187,Staffing!$C$154:$C$187,Expenses!$B16)</f>
        <v>0</v>
      </c>
      <c r="K16" s="20">
        <f>SUMIFS(Staffing!L$154:L$187,Staffing!$C$154:$C$187,Expenses!$B16)</f>
        <v>0</v>
      </c>
      <c r="L16" s="20">
        <f>SUMIFS(Staffing!M$154:M$187,Staffing!$C$154:$C$187,Expenses!$B16)</f>
        <v>0</v>
      </c>
      <c r="M16" s="20">
        <f>SUMIFS(Staffing!N$154:N$187,Staffing!$C$154:$C$187,Expenses!$B16)</f>
        <v>0</v>
      </c>
      <c r="N16" s="20">
        <f>SUMIFS(Staffing!O$154:O$187,Staffing!$C$154:$C$187,Expenses!$B16)</f>
        <v>0</v>
      </c>
      <c r="O16" s="20">
        <f>SUMIFS(Staffing!P$154:P$187,Staffing!$C$154:$C$187,Expenses!$B16)</f>
        <v>0</v>
      </c>
      <c r="P16" s="20">
        <f>SUMIFS(Staffing!Q$154:Q$187,Staffing!$C$154:$C$187,Expenses!$B16)</f>
        <v>0</v>
      </c>
      <c r="Q16" s="20">
        <f>SUMIFS(Staffing!R$154:R$187,Staffing!$C$154:$C$187,Expenses!$B16)</f>
        <v>0</v>
      </c>
      <c r="R16" s="20">
        <f>SUMIFS(Staffing!S$154:S$187,Staffing!$C$154:$C$187,Expenses!$B16)</f>
        <v>0</v>
      </c>
      <c r="S16" s="20">
        <f>SUMIFS(Staffing!T$154:T$187,Staffing!$C$154:$C$187,Expenses!$B16)</f>
        <v>0</v>
      </c>
      <c r="T16" s="20">
        <f>SUMIFS(Staffing!U$154:U$187,Staffing!$C$154:$C$187,Expenses!$B16)</f>
        <v>0</v>
      </c>
      <c r="U16" s="20">
        <f>SUMIFS(Staffing!V$154:V$187,Staffing!$C$154:$C$187,Expenses!$B16)</f>
        <v>0</v>
      </c>
      <c r="V16" s="20">
        <f>SUMIFS(Staffing!W$154:W$187,Staffing!$C$154:$C$187,Expenses!$B16)</f>
        <v>0</v>
      </c>
      <c r="W16" s="20">
        <f>SUMIFS(Staffing!X$154:X$187,Staffing!$C$154:$C$187,Expenses!$B16)</f>
        <v>0</v>
      </c>
      <c r="X16" s="20">
        <f>SUMIFS(Staffing!Y$154:Y$187,Staffing!$C$154:$C$187,Expenses!$B16)</f>
        <v>0</v>
      </c>
      <c r="Y16" s="20">
        <f>SUMIFS(Staffing!Z$154:Z$187,Staffing!$C$154:$C$187,Expenses!$B16)</f>
        <v>0</v>
      </c>
      <c r="Z16" s="20">
        <f>SUMIFS(Staffing!AA$154:AA$187,Staffing!$C$154:$C$187,Expenses!$B16)</f>
        <v>0</v>
      </c>
      <c r="AA16" s="20">
        <f>SUMIFS(Staffing!AB$154:AB$187,Staffing!$C$154:$C$187,Expenses!$B16)</f>
        <v>0</v>
      </c>
      <c r="AB16" s="20">
        <f>SUMIFS(Staffing!AC$154:AC$187,Staffing!$C$154:$C$187,Expenses!$B16)</f>
        <v>0</v>
      </c>
      <c r="AC16" s="20">
        <f>SUMIFS(Staffing!AD$154:AD$187,Staffing!$C$154:$C$187,Expenses!$B16)</f>
        <v>0</v>
      </c>
      <c r="AD16" s="20">
        <f>SUMIFS(Staffing!AE$154:AE$187,Staffing!$C$154:$C$187,Expenses!$B16)</f>
        <v>0</v>
      </c>
      <c r="AE16" s="20">
        <f>SUMIFS(Staffing!AF$154:AF$187,Staffing!$C$154:$C$187,Expenses!$B16)</f>
        <v>0</v>
      </c>
      <c r="AF16" s="20">
        <f>SUMIFS(Staffing!AG$154:AG$187,Staffing!$C$154:$C$187,Expenses!$B16)</f>
        <v>0</v>
      </c>
      <c r="AG16" s="20">
        <f>SUMIFS(Staffing!AH$154:AH$187,Staffing!$C$154:$C$187,Expenses!$B16)</f>
        <v>0</v>
      </c>
      <c r="AH16" s="20">
        <f>SUMIFS(Staffing!AI$154:AI$187,Staffing!$C$154:$C$187,Expenses!$B16)</f>
        <v>0</v>
      </c>
      <c r="AI16" s="20">
        <f>SUMIFS(Staffing!AJ$154:AJ$187,Staffing!$C$154:$C$187,Expenses!$B16)</f>
        <v>0</v>
      </c>
      <c r="AJ16" s="20">
        <f>SUMIFS(Staffing!AK$154:AK$187,Staffing!$C$154:$C$187,Expenses!$B16)</f>
        <v>0</v>
      </c>
      <c r="AK16" s="20">
        <f>SUMIFS(Staffing!AL$154:AL$187,Staffing!$C$154:$C$187,Expenses!$B16)</f>
        <v>0</v>
      </c>
      <c r="AL16" s="20">
        <f>SUMIFS(Staffing!AM$154:AM$187,Staffing!$C$154:$C$187,Expenses!$B16)</f>
        <v>0</v>
      </c>
      <c r="AM16" s="20">
        <f>SUMIFS(Staffing!AN$154:AN$187,Staffing!$C$154:$C$187,Expenses!$B16)</f>
        <v>0</v>
      </c>
      <c r="AN16" s="20">
        <f>SUMIFS(Staffing!AO$154:AO$187,Staffing!$C$154:$C$187,Expenses!$B16)</f>
        <v>0</v>
      </c>
      <c r="AO16" s="20">
        <f>SUMIFS(Staffing!AP$154:AP$187,Staffing!$C$154:$C$187,Expenses!$B16)</f>
        <v>0</v>
      </c>
      <c r="AP16" s="20">
        <f>SUMIFS(Staffing!AQ$154:AQ$187,Staffing!$C$154:$C$187,Expenses!$B16)</f>
        <v>0</v>
      </c>
      <c r="AQ16" s="20">
        <f>SUMIFS(Staffing!AR$154:AR$187,Staffing!$C$154:$C$187,Expenses!$B16)</f>
        <v>0</v>
      </c>
      <c r="AR16" s="20">
        <f>SUMIFS(Staffing!AS$154:AS$187,Staffing!$C$154:$C$187,Expenses!$B16)</f>
        <v>0</v>
      </c>
      <c r="AS16" s="20">
        <f>SUMIFS(Staffing!AT$154:AT$187,Staffing!$C$154:$C$187,Expenses!$B16)</f>
        <v>0</v>
      </c>
      <c r="AT16" s="20">
        <f>SUMIFS(Staffing!AU$154:AU$187,Staffing!$C$154:$C$187,Expenses!$B16)</f>
        <v>0</v>
      </c>
      <c r="AU16" s="20">
        <f>SUMIFS(Staffing!AV$154:AV$187,Staffing!$C$154:$C$187,Expenses!$B16)</f>
        <v>0</v>
      </c>
      <c r="AV16" s="20">
        <f>SUMIFS(Staffing!AW$154:AW$187,Staffing!$C$154:$C$187,Expenses!$B16)</f>
        <v>0</v>
      </c>
      <c r="AW16" s="20">
        <f>SUMIFS(Staffing!AX$154:AX$187,Staffing!$C$154:$C$187,Expenses!$B16)</f>
        <v>0</v>
      </c>
      <c r="AX16" s="20">
        <f>SUMIFS(Staffing!AY$154:AY$187,Staffing!$C$154:$C$187,Expenses!$B16)</f>
        <v>0</v>
      </c>
      <c r="AY16" s="20">
        <f>SUMIFS(Staffing!AZ$154:AZ$187,Staffing!$C$154:$C$187,Expenses!$B16)</f>
        <v>0</v>
      </c>
      <c r="AZ16" s="20">
        <f>SUMIFS(Staffing!BA$154:BA$187,Staffing!$C$154:$C$187,Expenses!$B16)</f>
        <v>0</v>
      </c>
      <c r="BA16" s="20">
        <f>SUMIFS(Staffing!BB$154:BB$187,Staffing!$C$154:$C$187,Expenses!$B16)</f>
        <v>0</v>
      </c>
      <c r="BB16" s="20">
        <f>SUMIFS(Staffing!BC$154:BC$187,Staffing!$C$154:$C$187,Expenses!$B16)</f>
        <v>0</v>
      </c>
      <c r="BC16" s="20">
        <f>SUMIFS(Staffing!BD$154:BD$187,Staffing!$C$154:$C$187,Expenses!$B16)</f>
        <v>0</v>
      </c>
      <c r="BD16" s="20">
        <f>SUMIFS(Staffing!BE$154:BE$187,Staffing!$C$154:$C$187,Expenses!$B16)</f>
        <v>0</v>
      </c>
      <c r="BE16" s="20">
        <f>SUMIFS(Staffing!BF$154:BF$187,Staffing!$C$154:$C$187,Expenses!$B16)</f>
        <v>0</v>
      </c>
      <c r="BF16" s="20">
        <f>SUMIFS(Staffing!BG$154:BG$187,Staffing!$C$154:$C$187,Expenses!$B16)</f>
        <v>0</v>
      </c>
      <c r="BG16" s="20">
        <f>SUMIFS(Staffing!BH$154:BH$187,Staffing!$C$154:$C$187,Expenses!$B16)</f>
        <v>0</v>
      </c>
      <c r="BH16" s="20">
        <f>SUMIFS(Staffing!BI$154:BI$187,Staffing!$C$154:$C$187,Expenses!$B16)</f>
        <v>0</v>
      </c>
      <c r="BI16" s="20">
        <f>SUMIFS(Staffing!BJ$154:BJ$187,Staffing!$C$154:$C$187,Expenses!$B16)</f>
        <v>0</v>
      </c>
      <c r="BJ16" s="20">
        <f>SUMIFS(Staffing!BK$154:BK$187,Staffing!$C$154:$C$187,Expenses!$B16)</f>
        <v>0</v>
      </c>
      <c r="BK16" s="20">
        <f>SUMIFS(Staffing!BL$154:BL$187,Staffing!$C$154:$C$187,Expenses!$B16)</f>
        <v>0</v>
      </c>
      <c r="BL16" s="20">
        <f>SUMIFS(Staffing!BM$154:BM$187,Staffing!$C$154:$C$187,Expenses!$B16)</f>
        <v>0</v>
      </c>
      <c r="BM16" s="20">
        <f>SUMIFS(Staffing!BN$154:BN$187,Staffing!$C$154:$C$187,Expenses!$B16)</f>
        <v>0</v>
      </c>
      <c r="BN16" s="20">
        <f>SUMIFS(Staffing!BO$154:BO$187,Staffing!$C$154:$C$187,Expenses!$B16)</f>
        <v>0</v>
      </c>
      <c r="BO16" s="20">
        <f>SUMIFS(Staffing!BP$154:BP$187,Staffing!$C$154:$C$187,Expenses!$B16)</f>
        <v>0</v>
      </c>
      <c r="BP16" s="20">
        <f>SUMIFS(Staffing!BQ$154:BQ$187,Staffing!$C$154:$C$187,Expenses!$B16)</f>
        <v>0</v>
      </c>
      <c r="BQ16" s="20">
        <f>SUMIFS(Staffing!BR$154:BR$187,Staffing!$C$154:$C$187,Expenses!$B16)</f>
        <v>0</v>
      </c>
      <c r="BR16" s="20">
        <f>SUMIFS(Staffing!BS$154:BS$187,Staffing!$C$154:$C$187,Expenses!$B16)</f>
        <v>0</v>
      </c>
      <c r="BS16" s="20">
        <f>SUMIFS(Staffing!BT$154:BT$187,Staffing!$C$154:$C$187,Expenses!$B16)</f>
        <v>0</v>
      </c>
      <c r="BT16" s="20">
        <f>SUMIFS(Staffing!BU$154:BU$187,Staffing!$C$154:$C$187,Expenses!$B16)</f>
        <v>0</v>
      </c>
      <c r="BU16" s="20">
        <f>SUMIFS(Staffing!BV$154:BV$187,Staffing!$C$154:$C$187,Expenses!$B16)</f>
        <v>0</v>
      </c>
      <c r="BV16" s="20">
        <f>SUMIFS(Staffing!BW$154:BW$187,Staffing!$C$154:$C$187,Expenses!$B16)</f>
        <v>0</v>
      </c>
      <c r="BW16" s="20">
        <f>SUMIFS(Staffing!BX$154:BX$187,Staffing!$C$154:$C$187,Expenses!$B16)</f>
        <v>0</v>
      </c>
      <c r="BX16" s="20">
        <f>SUMIFS(Staffing!BY$154:BY$187,Staffing!$C$154:$C$187,Expenses!$B16)</f>
        <v>0</v>
      </c>
      <c r="BY16" s="20">
        <f>SUMIFS(Staffing!BZ$154:BZ$187,Staffing!$C$154:$C$187,Expenses!$B16)</f>
        <v>0</v>
      </c>
      <c r="BZ16" s="20">
        <f>SUMIFS(Staffing!CA$154:CA$187,Staffing!$C$154:$C$187,Expenses!$B16)</f>
        <v>0</v>
      </c>
      <c r="CA16" s="20">
        <f>SUMIFS(Staffing!CB$154:CB$187,Staffing!$C$154:$C$187,Expenses!$B16)</f>
        <v>0</v>
      </c>
      <c r="CB16" s="20">
        <f>SUMIFS(Staffing!CC$154:CC$187,Staffing!$C$154:$C$187,Expenses!$B16)</f>
        <v>0</v>
      </c>
      <c r="CC16" s="20">
        <f>SUMIFS(Staffing!CD$154:CD$187,Staffing!$C$154:$C$187,Expenses!$B16)</f>
        <v>0</v>
      </c>
      <c r="CD16" s="20">
        <f>SUMIFS(Staffing!CE$154:CE$187,Staffing!$C$154:$C$187,Expenses!$B16)</f>
        <v>0</v>
      </c>
      <c r="CE16" s="20">
        <f>SUMIFS(Staffing!CF$154:CF$187,Staffing!$C$154:$C$187,Expenses!$B16)</f>
        <v>0</v>
      </c>
      <c r="CF16" s="20">
        <f>SUMIFS(Staffing!CG$154:CG$187,Staffing!$C$154:$C$187,Expenses!$B16)</f>
        <v>0</v>
      </c>
      <c r="CG16" s="20">
        <f>SUMIFS(Staffing!CH$154:CH$187,Staffing!$C$154:$C$187,Expenses!$B16)</f>
        <v>0</v>
      </c>
      <c r="CH16" s="20">
        <f>SUMIFS(Staffing!CI$154:CI$187,Staffing!$C$154:$C$187,Expenses!$B16)</f>
        <v>0</v>
      </c>
      <c r="CI16" s="20">
        <f>SUMIFS(Staffing!CJ$154:CJ$187,Staffing!$C$154:$C$187,Expenses!$B16)</f>
        <v>0</v>
      </c>
      <c r="CJ16" s="20">
        <f>SUMIFS(Staffing!CK$154:CK$187,Staffing!$C$154:$C$187,Expenses!$B16)</f>
        <v>0</v>
      </c>
      <c r="CK16" s="20">
        <f>SUMIFS(Staffing!CL$154:CL$187,Staffing!$C$154:$C$187,Expenses!$B16)</f>
        <v>0</v>
      </c>
      <c r="CL16" s="20">
        <f>SUMIFS(Staffing!CM$154:CM$187,Staffing!$C$154:$C$187,Expenses!$B16)</f>
        <v>0</v>
      </c>
      <c r="CM16" s="20">
        <f>SUMIFS(Staffing!CN$154:CN$187,Staffing!$C$154:$C$187,Expenses!$B16)</f>
        <v>0</v>
      </c>
      <c r="CN16" s="20">
        <f>SUMIFS(Staffing!CO$154:CO$187,Staffing!$C$154:$C$187,Expenses!$B16)</f>
        <v>0</v>
      </c>
      <c r="CO16" s="20">
        <f>SUMIFS(Staffing!CP$154:CP$187,Staffing!$C$154:$C$187,Expenses!$B16)</f>
        <v>0</v>
      </c>
      <c r="CP16" s="20">
        <f>SUMIFS(Staffing!CQ$154:CQ$187,Staffing!$C$154:$C$187,Expenses!$B16)</f>
        <v>0</v>
      </c>
      <c r="CQ16" s="20">
        <f>SUMIFS(Staffing!CR$154:CR$187,Staffing!$C$154:$C$187,Expenses!$B16)</f>
        <v>0</v>
      </c>
      <c r="CR16" s="20">
        <f>SUMIFS(Staffing!CS$154:CS$187,Staffing!$C$154:$C$187,Expenses!$B16)</f>
        <v>0</v>
      </c>
      <c r="CS16" s="20">
        <f>SUMIFS(Staffing!CT$154:CT$187,Staffing!$C$154:$C$187,Expenses!$B16)</f>
        <v>0</v>
      </c>
      <c r="CT16" s="20">
        <f>SUMIFS(Staffing!CU$154:CU$187,Staffing!$C$154:$C$187,Expenses!$B16)</f>
        <v>0</v>
      </c>
      <c r="CU16" s="20">
        <f>SUMIFS(Staffing!CV$154:CV$187,Staffing!$C$154:$C$187,Expenses!$B16)</f>
        <v>0</v>
      </c>
      <c r="CV16" s="20">
        <f>SUMIFS(Staffing!CW$154:CW$187,Staffing!$C$154:$C$187,Expenses!$B16)</f>
        <v>0</v>
      </c>
      <c r="CW16" s="20">
        <f>SUMIFS(Staffing!CX$154:CX$187,Staffing!$C$154:$C$187,Expenses!$B16)</f>
        <v>0</v>
      </c>
      <c r="CX16" s="20">
        <f>SUMIFS(Staffing!CY$154:CY$187,Staffing!$C$154:$C$187,Expenses!$B16)</f>
        <v>0</v>
      </c>
      <c r="CY16" s="20">
        <f>SUMIFS(Staffing!CZ$154:CZ$187,Staffing!$C$154:$C$187,Expenses!$B16)</f>
        <v>0</v>
      </c>
      <c r="CZ16" s="20">
        <f>SUMIFS(Staffing!DA$154:DA$187,Staffing!$C$154:$C$187,Expenses!$B16)</f>
        <v>0</v>
      </c>
      <c r="DA16" s="20">
        <f>SUMIFS(Staffing!DB$154:DB$187,Staffing!$C$154:$C$187,Expenses!$B16)</f>
        <v>0</v>
      </c>
      <c r="DB16" s="20">
        <f>SUMIFS(Staffing!DC$154:DC$187,Staffing!$C$154:$C$187,Expenses!$B16)</f>
        <v>0</v>
      </c>
      <c r="DC16" s="20">
        <f>SUMIFS(Staffing!DD$154:DD$187,Staffing!$C$154:$C$187,Expenses!$B16)</f>
        <v>0</v>
      </c>
      <c r="DD16" s="20">
        <f>SUMIFS(Staffing!DE$154:DE$187,Staffing!$C$154:$C$187,Expenses!$B16)</f>
        <v>0</v>
      </c>
      <c r="DE16" s="20">
        <f>SUMIFS(Staffing!DF$154:DF$187,Staffing!$C$154:$C$187,Expenses!$B16)</f>
        <v>0</v>
      </c>
      <c r="DF16" s="20">
        <f>SUMIFS(Staffing!DG$154:DG$187,Staffing!$C$154:$C$187,Expenses!$B16)</f>
        <v>0</v>
      </c>
      <c r="DG16" s="20">
        <f>SUMIFS(Staffing!DH$154:DH$187,Staffing!$C$154:$C$187,Expenses!$B16)</f>
        <v>0</v>
      </c>
      <c r="DH16" s="20">
        <f>SUMIFS(Staffing!DI$154:DI$187,Staffing!$C$154:$C$187,Expenses!$B16)</f>
        <v>0</v>
      </c>
      <c r="DI16" s="20">
        <f>SUMIFS(Staffing!DJ$154:DJ$187,Staffing!$C$154:$C$187,Expenses!$B16)</f>
        <v>0</v>
      </c>
      <c r="DJ16" s="20">
        <f>SUMIFS(Staffing!DK$154:DK$187,Staffing!$C$154:$C$187,Expenses!$B16)</f>
        <v>0</v>
      </c>
      <c r="DK16" s="20">
        <f>SUMIFS(Staffing!DL$154:DL$187,Staffing!$C$154:$C$187,Expenses!$B16)</f>
        <v>0</v>
      </c>
      <c r="DL16" s="20">
        <f>SUMIFS(Staffing!DM$154:DM$187,Staffing!$C$154:$C$187,Expenses!$B16)</f>
        <v>0</v>
      </c>
      <c r="DM16" s="20">
        <f>SUMIFS(Staffing!DN$154:DN$187,Staffing!$C$154:$C$187,Expenses!$B16)</f>
        <v>0</v>
      </c>
      <c r="DN16" s="20">
        <f>SUMIFS(Staffing!DO$154:DO$187,Staffing!$C$154:$C$187,Expenses!$B16)</f>
        <v>0</v>
      </c>
      <c r="DO16" s="20">
        <f>SUMIFS(Staffing!DP$154:DP$187,Staffing!$C$154:$C$187,Expenses!$B16)</f>
        <v>0</v>
      </c>
      <c r="DP16" s="20">
        <f>SUMIFS(Staffing!DQ$154:DQ$187,Staffing!$C$154:$C$187,Expenses!$B16)</f>
        <v>0</v>
      </c>
      <c r="DQ16" s="20">
        <f>SUMIFS(Staffing!DR$154:DR$187,Staffing!$C$154:$C$187,Expenses!$B16)</f>
        <v>0</v>
      </c>
      <c r="DR16" s="20">
        <f>SUMIFS(Staffing!DS$154:DS$187,Staffing!$C$154:$C$187,Expenses!$B16)</f>
        <v>0</v>
      </c>
      <c r="DS16" s="20">
        <f>SUMIFS(Staffing!DT$154:DT$187,Staffing!$C$154:$C$187,Expenses!$B16)</f>
        <v>0</v>
      </c>
      <c r="DT16" s="20">
        <f>SUMIFS(Staffing!DU$154:DU$187,Staffing!$C$154:$C$187,Expenses!$B16)</f>
        <v>0</v>
      </c>
      <c r="DU16" s="20">
        <f>SUMIFS(Staffing!DV$154:DV$187,Staffing!$C$154:$C$187,Expenses!$B16)</f>
        <v>0</v>
      </c>
    </row>
    <row r="17" spans="2:125">
      <c r="B17" s="1" t="s">
        <v>61</v>
      </c>
      <c r="C17" s="1" t="s">
        <v>608</v>
      </c>
      <c r="E17" s="20">
        <f>SUMIFS(Staffing!F$154:F$187,Staffing!$C$154:$C$187,Expenses!$B17)</f>
        <v>0</v>
      </c>
      <c r="F17" s="20">
        <f>SUMIFS(Staffing!G$154:G$187,Staffing!$C$154:$C$187,Expenses!$B17)</f>
        <v>0</v>
      </c>
      <c r="G17" s="20">
        <f>SUMIFS(Staffing!H$154:H$187,Staffing!$C$154:$C$187,Expenses!$B17)</f>
        <v>0</v>
      </c>
      <c r="H17" s="20">
        <f>SUMIFS(Staffing!I$154:I$187,Staffing!$C$154:$C$187,Expenses!$B17)</f>
        <v>0</v>
      </c>
      <c r="I17" s="20">
        <f>SUMIFS(Staffing!J$154:J$187,Staffing!$C$154:$C$187,Expenses!$B17)</f>
        <v>0</v>
      </c>
      <c r="J17" s="20">
        <f>SUMIFS(Staffing!K$154:K$187,Staffing!$C$154:$C$187,Expenses!$B17)</f>
        <v>0</v>
      </c>
      <c r="K17" s="20">
        <f>SUMIFS(Staffing!L$154:L$187,Staffing!$C$154:$C$187,Expenses!$B17)</f>
        <v>0</v>
      </c>
      <c r="L17" s="20">
        <f>SUMIFS(Staffing!M$154:M$187,Staffing!$C$154:$C$187,Expenses!$B17)</f>
        <v>0</v>
      </c>
      <c r="M17" s="20">
        <f>SUMIFS(Staffing!N$154:N$187,Staffing!$C$154:$C$187,Expenses!$B17)</f>
        <v>0</v>
      </c>
      <c r="N17" s="20">
        <f>SUMIFS(Staffing!O$154:O$187,Staffing!$C$154:$C$187,Expenses!$B17)</f>
        <v>0</v>
      </c>
      <c r="O17" s="20">
        <f>SUMIFS(Staffing!P$154:P$187,Staffing!$C$154:$C$187,Expenses!$B17)</f>
        <v>0</v>
      </c>
      <c r="P17" s="20">
        <f>SUMIFS(Staffing!Q$154:Q$187,Staffing!$C$154:$C$187,Expenses!$B17)</f>
        <v>0</v>
      </c>
      <c r="Q17" s="20">
        <f>SUMIFS(Staffing!R$154:R$187,Staffing!$C$154:$C$187,Expenses!$B17)</f>
        <v>0</v>
      </c>
      <c r="R17" s="20">
        <f>SUMIFS(Staffing!S$154:S$187,Staffing!$C$154:$C$187,Expenses!$B17)</f>
        <v>0</v>
      </c>
      <c r="S17" s="20">
        <f>SUMIFS(Staffing!T$154:T$187,Staffing!$C$154:$C$187,Expenses!$B17)</f>
        <v>0</v>
      </c>
      <c r="T17" s="20">
        <f>SUMIFS(Staffing!U$154:U$187,Staffing!$C$154:$C$187,Expenses!$B17)</f>
        <v>0</v>
      </c>
      <c r="U17" s="20">
        <f>SUMIFS(Staffing!V$154:V$187,Staffing!$C$154:$C$187,Expenses!$B17)</f>
        <v>0</v>
      </c>
      <c r="V17" s="20">
        <f>SUMIFS(Staffing!W$154:W$187,Staffing!$C$154:$C$187,Expenses!$B17)</f>
        <v>0</v>
      </c>
      <c r="W17" s="20">
        <f>SUMIFS(Staffing!X$154:X$187,Staffing!$C$154:$C$187,Expenses!$B17)</f>
        <v>0</v>
      </c>
      <c r="X17" s="20">
        <f>SUMIFS(Staffing!Y$154:Y$187,Staffing!$C$154:$C$187,Expenses!$B17)</f>
        <v>0</v>
      </c>
      <c r="Y17" s="20">
        <f>SUMIFS(Staffing!Z$154:Z$187,Staffing!$C$154:$C$187,Expenses!$B17)</f>
        <v>0</v>
      </c>
      <c r="Z17" s="20">
        <f>SUMIFS(Staffing!AA$154:AA$187,Staffing!$C$154:$C$187,Expenses!$B17)</f>
        <v>0</v>
      </c>
      <c r="AA17" s="20">
        <f>SUMIFS(Staffing!AB$154:AB$187,Staffing!$C$154:$C$187,Expenses!$B17)</f>
        <v>0</v>
      </c>
      <c r="AB17" s="20">
        <f>SUMIFS(Staffing!AC$154:AC$187,Staffing!$C$154:$C$187,Expenses!$B17)</f>
        <v>0</v>
      </c>
      <c r="AC17" s="20">
        <f>SUMIFS(Staffing!AD$154:AD$187,Staffing!$C$154:$C$187,Expenses!$B17)</f>
        <v>382.45445000000007</v>
      </c>
      <c r="AD17" s="20">
        <f>SUMIFS(Staffing!AE$154:AE$187,Staffing!$C$154:$C$187,Expenses!$B17)</f>
        <v>382.45445000000007</v>
      </c>
      <c r="AE17" s="20">
        <f>SUMIFS(Staffing!AF$154:AF$187,Staffing!$C$154:$C$187,Expenses!$B17)</f>
        <v>382.45445000000007</v>
      </c>
      <c r="AF17" s="20">
        <f>SUMIFS(Staffing!AG$154:AG$187,Staffing!$C$154:$C$187,Expenses!$B17)</f>
        <v>382.45445000000007</v>
      </c>
      <c r="AG17" s="20">
        <f>SUMIFS(Staffing!AH$154:AH$187,Staffing!$C$154:$C$187,Expenses!$B17)</f>
        <v>382.45445000000007</v>
      </c>
      <c r="AH17" s="20">
        <f>SUMIFS(Staffing!AI$154:AI$187,Staffing!$C$154:$C$187,Expenses!$B17)</f>
        <v>382.45445000000007</v>
      </c>
      <c r="AI17" s="20">
        <f>SUMIFS(Staffing!AJ$154:AJ$187,Staffing!$C$154:$C$187,Expenses!$B17)</f>
        <v>382.45445000000007</v>
      </c>
      <c r="AJ17" s="20">
        <f>SUMIFS(Staffing!AK$154:AK$187,Staffing!$C$154:$C$187,Expenses!$B17)</f>
        <v>393.92808350000007</v>
      </c>
      <c r="AK17" s="20">
        <f>SUMIFS(Staffing!AL$154:AL$187,Staffing!$C$154:$C$187,Expenses!$B17)</f>
        <v>393.92808350000007</v>
      </c>
      <c r="AL17" s="20">
        <f>SUMIFS(Staffing!AM$154:AM$187,Staffing!$C$154:$C$187,Expenses!$B17)</f>
        <v>393.92808350000007</v>
      </c>
      <c r="AM17" s="20">
        <f>SUMIFS(Staffing!AN$154:AN$187,Staffing!$C$154:$C$187,Expenses!$B17)</f>
        <v>393.92808350000007</v>
      </c>
      <c r="AN17" s="20">
        <f>SUMIFS(Staffing!AO$154:AO$187,Staffing!$C$154:$C$187,Expenses!$B17)</f>
        <v>393.92808350000007</v>
      </c>
      <c r="AO17" s="20">
        <f>SUMIFS(Staffing!AP$154:AP$187,Staffing!$C$154:$C$187,Expenses!$B17)</f>
        <v>393.92808350000007</v>
      </c>
      <c r="AP17" s="20">
        <f>SUMIFS(Staffing!AQ$154:AQ$187,Staffing!$C$154:$C$187,Expenses!$B17)</f>
        <v>393.92808350000007</v>
      </c>
      <c r="AQ17" s="20">
        <f>SUMIFS(Staffing!AR$154:AR$187,Staffing!$C$154:$C$187,Expenses!$B17)</f>
        <v>393.92808350000007</v>
      </c>
      <c r="AR17" s="20">
        <f>SUMIFS(Staffing!AS$154:AS$187,Staffing!$C$154:$C$187,Expenses!$B17)</f>
        <v>393.92808350000007</v>
      </c>
      <c r="AS17" s="20">
        <f>SUMIFS(Staffing!AT$154:AT$187,Staffing!$C$154:$C$187,Expenses!$B17)</f>
        <v>393.92808350000007</v>
      </c>
      <c r="AT17" s="20">
        <f>SUMIFS(Staffing!AU$154:AU$187,Staffing!$C$154:$C$187,Expenses!$B17)</f>
        <v>393.92808350000007</v>
      </c>
      <c r="AU17" s="20">
        <f>SUMIFS(Staffing!AV$154:AV$187,Staffing!$C$154:$C$187,Expenses!$B17)</f>
        <v>393.92808350000007</v>
      </c>
      <c r="AV17" s="20">
        <f>SUMIFS(Staffing!AW$154:AW$187,Staffing!$C$154:$C$187,Expenses!$B17)</f>
        <v>405.74592600500011</v>
      </c>
      <c r="AW17" s="20">
        <f>SUMIFS(Staffing!AX$154:AX$187,Staffing!$C$154:$C$187,Expenses!$B17)</f>
        <v>405.74592600500011</v>
      </c>
      <c r="AX17" s="20">
        <f>SUMIFS(Staffing!AY$154:AY$187,Staffing!$C$154:$C$187,Expenses!$B17)</f>
        <v>405.74592600500011</v>
      </c>
      <c r="AY17" s="20">
        <f>SUMIFS(Staffing!AZ$154:AZ$187,Staffing!$C$154:$C$187,Expenses!$B17)</f>
        <v>405.74592600500011</v>
      </c>
      <c r="AZ17" s="20">
        <f>SUMIFS(Staffing!BA$154:BA$187,Staffing!$C$154:$C$187,Expenses!$B17)</f>
        <v>405.74592600500011</v>
      </c>
      <c r="BA17" s="20">
        <f>SUMIFS(Staffing!BB$154:BB$187,Staffing!$C$154:$C$187,Expenses!$B17)</f>
        <v>405.74592600500011</v>
      </c>
      <c r="BB17" s="20">
        <f>SUMIFS(Staffing!BC$154:BC$187,Staffing!$C$154:$C$187,Expenses!$B17)</f>
        <v>405.74592600500011</v>
      </c>
      <c r="BC17" s="20">
        <f>SUMIFS(Staffing!BD$154:BD$187,Staffing!$C$154:$C$187,Expenses!$B17)</f>
        <v>405.74592600500011</v>
      </c>
      <c r="BD17" s="20">
        <f>SUMIFS(Staffing!BE$154:BE$187,Staffing!$C$154:$C$187,Expenses!$B17)</f>
        <v>405.74592600500011</v>
      </c>
      <c r="BE17" s="20">
        <f>SUMIFS(Staffing!BF$154:BF$187,Staffing!$C$154:$C$187,Expenses!$B17)</f>
        <v>405.74592600500011</v>
      </c>
      <c r="BF17" s="20">
        <f>SUMIFS(Staffing!BG$154:BG$187,Staffing!$C$154:$C$187,Expenses!$B17)</f>
        <v>405.74592600500011</v>
      </c>
      <c r="BG17" s="20">
        <f>SUMIFS(Staffing!BH$154:BH$187,Staffing!$C$154:$C$187,Expenses!$B17)</f>
        <v>405.74592600500011</v>
      </c>
      <c r="BH17" s="20">
        <f>SUMIFS(Staffing!BI$154:BI$187,Staffing!$C$154:$C$187,Expenses!$B17)</f>
        <v>417.9183037851501</v>
      </c>
      <c r="BI17" s="20">
        <f>SUMIFS(Staffing!BJ$154:BJ$187,Staffing!$C$154:$C$187,Expenses!$B17)</f>
        <v>417.9183037851501</v>
      </c>
      <c r="BJ17" s="20">
        <f>SUMIFS(Staffing!BK$154:BK$187,Staffing!$C$154:$C$187,Expenses!$B17)</f>
        <v>417.9183037851501</v>
      </c>
      <c r="BK17" s="20">
        <f>SUMIFS(Staffing!BL$154:BL$187,Staffing!$C$154:$C$187,Expenses!$B17)</f>
        <v>417.9183037851501</v>
      </c>
      <c r="BL17" s="20">
        <f>SUMIFS(Staffing!BM$154:BM$187,Staffing!$C$154:$C$187,Expenses!$B17)</f>
        <v>417.9183037851501</v>
      </c>
      <c r="BM17" s="20">
        <f>SUMIFS(Staffing!BN$154:BN$187,Staffing!$C$154:$C$187,Expenses!$B17)</f>
        <v>417.9183037851501</v>
      </c>
      <c r="BN17" s="20">
        <f>SUMIFS(Staffing!BO$154:BO$187,Staffing!$C$154:$C$187,Expenses!$B17)</f>
        <v>417.9183037851501</v>
      </c>
      <c r="BO17" s="20">
        <f>SUMIFS(Staffing!BP$154:BP$187,Staffing!$C$154:$C$187,Expenses!$B17)</f>
        <v>417.9183037851501</v>
      </c>
      <c r="BP17" s="20">
        <f>SUMIFS(Staffing!BQ$154:BQ$187,Staffing!$C$154:$C$187,Expenses!$B17)</f>
        <v>417.9183037851501</v>
      </c>
      <c r="BQ17" s="20">
        <f>SUMIFS(Staffing!BR$154:BR$187,Staffing!$C$154:$C$187,Expenses!$B17)</f>
        <v>417.9183037851501</v>
      </c>
      <c r="BR17" s="20">
        <f>SUMIFS(Staffing!BS$154:BS$187,Staffing!$C$154:$C$187,Expenses!$B17)</f>
        <v>417.9183037851501</v>
      </c>
      <c r="BS17" s="20">
        <f>SUMIFS(Staffing!BT$154:BT$187,Staffing!$C$154:$C$187,Expenses!$B17)</f>
        <v>417.9183037851501</v>
      </c>
      <c r="BT17" s="20">
        <f>SUMIFS(Staffing!BU$154:BU$187,Staffing!$C$154:$C$187,Expenses!$B17)</f>
        <v>430.45585289870462</v>
      </c>
      <c r="BU17" s="20">
        <f>SUMIFS(Staffing!BV$154:BV$187,Staffing!$C$154:$C$187,Expenses!$B17)</f>
        <v>430.45585289870462</v>
      </c>
      <c r="BV17" s="20">
        <f>SUMIFS(Staffing!BW$154:BW$187,Staffing!$C$154:$C$187,Expenses!$B17)</f>
        <v>430.45585289870462</v>
      </c>
      <c r="BW17" s="20">
        <f>SUMIFS(Staffing!BX$154:BX$187,Staffing!$C$154:$C$187,Expenses!$B17)</f>
        <v>430.45585289870462</v>
      </c>
      <c r="BX17" s="20">
        <f>SUMIFS(Staffing!BY$154:BY$187,Staffing!$C$154:$C$187,Expenses!$B17)</f>
        <v>430.45585289870462</v>
      </c>
      <c r="BY17" s="20">
        <f>SUMIFS(Staffing!BZ$154:BZ$187,Staffing!$C$154:$C$187,Expenses!$B17)</f>
        <v>430.45585289870462</v>
      </c>
      <c r="BZ17" s="20">
        <f>SUMIFS(Staffing!CA$154:CA$187,Staffing!$C$154:$C$187,Expenses!$B17)</f>
        <v>430.45585289870462</v>
      </c>
      <c r="CA17" s="20">
        <f>SUMIFS(Staffing!CB$154:CB$187,Staffing!$C$154:$C$187,Expenses!$B17)</f>
        <v>430.45585289870462</v>
      </c>
      <c r="CB17" s="20">
        <f>SUMIFS(Staffing!CC$154:CC$187,Staffing!$C$154:$C$187,Expenses!$B17)</f>
        <v>430.45585289870462</v>
      </c>
      <c r="CC17" s="20">
        <f>SUMIFS(Staffing!CD$154:CD$187,Staffing!$C$154:$C$187,Expenses!$B17)</f>
        <v>430.45585289870462</v>
      </c>
      <c r="CD17" s="20">
        <f>SUMIFS(Staffing!CE$154:CE$187,Staffing!$C$154:$C$187,Expenses!$B17)</f>
        <v>430.45585289870462</v>
      </c>
      <c r="CE17" s="20">
        <f>SUMIFS(Staffing!CF$154:CF$187,Staffing!$C$154:$C$187,Expenses!$B17)</f>
        <v>430.45585289870462</v>
      </c>
      <c r="CF17" s="20">
        <f>SUMIFS(Staffing!CG$154:CG$187,Staffing!$C$154:$C$187,Expenses!$B17)</f>
        <v>443.3695284856658</v>
      </c>
      <c r="CG17" s="20">
        <f>SUMIFS(Staffing!CH$154:CH$187,Staffing!$C$154:$C$187,Expenses!$B17)</f>
        <v>443.3695284856658</v>
      </c>
      <c r="CH17" s="20">
        <f>SUMIFS(Staffing!CI$154:CI$187,Staffing!$C$154:$C$187,Expenses!$B17)</f>
        <v>443.3695284856658</v>
      </c>
      <c r="CI17" s="20">
        <f>SUMIFS(Staffing!CJ$154:CJ$187,Staffing!$C$154:$C$187,Expenses!$B17)</f>
        <v>443.3695284856658</v>
      </c>
      <c r="CJ17" s="20">
        <f>SUMIFS(Staffing!CK$154:CK$187,Staffing!$C$154:$C$187,Expenses!$B17)</f>
        <v>443.3695284856658</v>
      </c>
      <c r="CK17" s="20">
        <f>SUMIFS(Staffing!CL$154:CL$187,Staffing!$C$154:$C$187,Expenses!$B17)</f>
        <v>443.3695284856658</v>
      </c>
      <c r="CL17" s="20">
        <f>SUMIFS(Staffing!CM$154:CM$187,Staffing!$C$154:$C$187,Expenses!$B17)</f>
        <v>443.3695284856658</v>
      </c>
      <c r="CM17" s="20">
        <f>SUMIFS(Staffing!CN$154:CN$187,Staffing!$C$154:$C$187,Expenses!$B17)</f>
        <v>443.3695284856658</v>
      </c>
      <c r="CN17" s="20">
        <f>SUMIFS(Staffing!CO$154:CO$187,Staffing!$C$154:$C$187,Expenses!$B17)</f>
        <v>443.3695284856658</v>
      </c>
      <c r="CO17" s="20">
        <f>SUMIFS(Staffing!CP$154:CP$187,Staffing!$C$154:$C$187,Expenses!$B17)</f>
        <v>443.3695284856658</v>
      </c>
      <c r="CP17" s="20">
        <f>SUMIFS(Staffing!CQ$154:CQ$187,Staffing!$C$154:$C$187,Expenses!$B17)</f>
        <v>443.3695284856658</v>
      </c>
      <c r="CQ17" s="20">
        <f>SUMIFS(Staffing!CR$154:CR$187,Staffing!$C$154:$C$187,Expenses!$B17)</f>
        <v>443.3695284856658</v>
      </c>
      <c r="CR17" s="20">
        <f>SUMIFS(Staffing!CS$154:CS$187,Staffing!$C$154:$C$187,Expenses!$B17)</f>
        <v>456.67061434023572</v>
      </c>
      <c r="CS17" s="20">
        <f>SUMIFS(Staffing!CT$154:CT$187,Staffing!$C$154:$C$187,Expenses!$B17)</f>
        <v>456.67061434023572</v>
      </c>
      <c r="CT17" s="20">
        <f>SUMIFS(Staffing!CU$154:CU$187,Staffing!$C$154:$C$187,Expenses!$B17)</f>
        <v>456.67061434023572</v>
      </c>
      <c r="CU17" s="20">
        <f>SUMIFS(Staffing!CV$154:CV$187,Staffing!$C$154:$C$187,Expenses!$B17)</f>
        <v>456.67061434023572</v>
      </c>
      <c r="CV17" s="20">
        <f>SUMIFS(Staffing!CW$154:CW$187,Staffing!$C$154:$C$187,Expenses!$B17)</f>
        <v>456.67061434023572</v>
      </c>
      <c r="CW17" s="20">
        <f>SUMIFS(Staffing!CX$154:CX$187,Staffing!$C$154:$C$187,Expenses!$B17)</f>
        <v>456.67061434023572</v>
      </c>
      <c r="CX17" s="20">
        <f>SUMIFS(Staffing!CY$154:CY$187,Staffing!$C$154:$C$187,Expenses!$B17)</f>
        <v>456.67061434023572</v>
      </c>
      <c r="CY17" s="20">
        <f>SUMIFS(Staffing!CZ$154:CZ$187,Staffing!$C$154:$C$187,Expenses!$B17)</f>
        <v>456.67061434023572</v>
      </c>
      <c r="CZ17" s="20">
        <f>SUMIFS(Staffing!DA$154:DA$187,Staffing!$C$154:$C$187,Expenses!$B17)</f>
        <v>456.67061434023572</v>
      </c>
      <c r="DA17" s="20">
        <f>SUMIFS(Staffing!DB$154:DB$187,Staffing!$C$154:$C$187,Expenses!$B17)</f>
        <v>456.67061434023572</v>
      </c>
      <c r="DB17" s="20">
        <f>SUMIFS(Staffing!DC$154:DC$187,Staffing!$C$154:$C$187,Expenses!$B17)</f>
        <v>456.67061434023572</v>
      </c>
      <c r="DC17" s="20">
        <f>SUMIFS(Staffing!DD$154:DD$187,Staffing!$C$154:$C$187,Expenses!$B17)</f>
        <v>456.67061434023572</v>
      </c>
      <c r="DD17" s="20">
        <f>SUMIFS(Staffing!DE$154:DE$187,Staffing!$C$154:$C$187,Expenses!$B17)</f>
        <v>470.37073277044283</v>
      </c>
      <c r="DE17" s="20">
        <f>SUMIFS(Staffing!DF$154:DF$187,Staffing!$C$154:$C$187,Expenses!$B17)</f>
        <v>470.37073277044283</v>
      </c>
      <c r="DF17" s="20">
        <f>SUMIFS(Staffing!DG$154:DG$187,Staffing!$C$154:$C$187,Expenses!$B17)</f>
        <v>470.37073277044283</v>
      </c>
      <c r="DG17" s="20">
        <f>SUMIFS(Staffing!DH$154:DH$187,Staffing!$C$154:$C$187,Expenses!$B17)</f>
        <v>470.37073277044283</v>
      </c>
      <c r="DH17" s="20">
        <f>SUMIFS(Staffing!DI$154:DI$187,Staffing!$C$154:$C$187,Expenses!$B17)</f>
        <v>470.37073277044283</v>
      </c>
      <c r="DI17" s="20">
        <f>SUMIFS(Staffing!DJ$154:DJ$187,Staffing!$C$154:$C$187,Expenses!$B17)</f>
        <v>470.37073277044283</v>
      </c>
      <c r="DJ17" s="20">
        <f>SUMIFS(Staffing!DK$154:DK$187,Staffing!$C$154:$C$187,Expenses!$B17)</f>
        <v>470.37073277044283</v>
      </c>
      <c r="DK17" s="20">
        <f>SUMIFS(Staffing!DL$154:DL$187,Staffing!$C$154:$C$187,Expenses!$B17)</f>
        <v>470.37073277044283</v>
      </c>
      <c r="DL17" s="20">
        <f>SUMIFS(Staffing!DM$154:DM$187,Staffing!$C$154:$C$187,Expenses!$B17)</f>
        <v>470.37073277044283</v>
      </c>
      <c r="DM17" s="20">
        <f>SUMIFS(Staffing!DN$154:DN$187,Staffing!$C$154:$C$187,Expenses!$B17)</f>
        <v>470.37073277044283</v>
      </c>
      <c r="DN17" s="20">
        <f>SUMIFS(Staffing!DO$154:DO$187,Staffing!$C$154:$C$187,Expenses!$B17)</f>
        <v>470.37073277044283</v>
      </c>
      <c r="DO17" s="20">
        <f>SUMIFS(Staffing!DP$154:DP$187,Staffing!$C$154:$C$187,Expenses!$B17)</f>
        <v>470.37073277044283</v>
      </c>
      <c r="DP17" s="20">
        <f>SUMIFS(Staffing!DQ$154:DQ$187,Staffing!$C$154:$C$187,Expenses!$B17)</f>
        <v>484.48185475355615</v>
      </c>
      <c r="DQ17" s="20">
        <f>SUMIFS(Staffing!DR$154:DR$187,Staffing!$C$154:$C$187,Expenses!$B17)</f>
        <v>484.48185475355615</v>
      </c>
      <c r="DR17" s="20">
        <f>SUMIFS(Staffing!DS$154:DS$187,Staffing!$C$154:$C$187,Expenses!$B17)</f>
        <v>484.48185475355615</v>
      </c>
      <c r="DS17" s="20">
        <f>SUMIFS(Staffing!DT$154:DT$187,Staffing!$C$154:$C$187,Expenses!$B17)</f>
        <v>484.48185475355615</v>
      </c>
      <c r="DT17" s="20">
        <f>SUMIFS(Staffing!DU$154:DU$187,Staffing!$C$154:$C$187,Expenses!$B17)</f>
        <v>484.48185475355615</v>
      </c>
      <c r="DU17" s="20">
        <f>SUMIFS(Staffing!DV$154:DV$187,Staffing!$C$154:$C$187,Expenses!$B17)</f>
        <v>484.48185475355615</v>
      </c>
    </row>
    <row r="18" spans="2:125">
      <c r="B18" s="1" t="s">
        <v>43</v>
      </c>
      <c r="C18" s="1" t="s">
        <v>183</v>
      </c>
      <c r="E18" s="20">
        <f>SUMIFS(Staffing!F$154:F$187,Staffing!$C$154:$C$187,Expenses!$B18)</f>
        <v>0</v>
      </c>
      <c r="F18" s="20">
        <f>SUMIFS(Staffing!G$154:G$187,Staffing!$C$154:$C$187,Expenses!$B18)</f>
        <v>0</v>
      </c>
      <c r="G18" s="20">
        <f>SUMIFS(Staffing!H$154:H$187,Staffing!$C$154:$C$187,Expenses!$B18)</f>
        <v>0</v>
      </c>
      <c r="H18" s="20">
        <f>SUMIFS(Staffing!I$154:I$187,Staffing!$C$154:$C$187,Expenses!$B18)</f>
        <v>0</v>
      </c>
      <c r="I18" s="20">
        <f>SUMIFS(Staffing!J$154:J$187,Staffing!$C$154:$C$187,Expenses!$B18)</f>
        <v>0</v>
      </c>
      <c r="J18" s="20">
        <f>SUMIFS(Staffing!K$154:K$187,Staffing!$C$154:$C$187,Expenses!$B18)</f>
        <v>0</v>
      </c>
      <c r="K18" s="20">
        <f>SUMIFS(Staffing!L$154:L$187,Staffing!$C$154:$C$187,Expenses!$B18)</f>
        <v>0</v>
      </c>
      <c r="L18" s="20">
        <f>SUMIFS(Staffing!M$154:M$187,Staffing!$C$154:$C$187,Expenses!$B18)</f>
        <v>0</v>
      </c>
      <c r="M18" s="20">
        <f>SUMIFS(Staffing!N$154:N$187,Staffing!$C$154:$C$187,Expenses!$B18)</f>
        <v>0</v>
      </c>
      <c r="N18" s="20">
        <f>SUMIFS(Staffing!O$154:O$187,Staffing!$C$154:$C$187,Expenses!$B18)</f>
        <v>0</v>
      </c>
      <c r="O18" s="20">
        <f>SUMIFS(Staffing!P$154:P$187,Staffing!$C$154:$C$187,Expenses!$B18)</f>
        <v>0</v>
      </c>
      <c r="P18" s="20">
        <f>SUMIFS(Staffing!Q$154:Q$187,Staffing!$C$154:$C$187,Expenses!$B18)</f>
        <v>0</v>
      </c>
      <c r="Q18" s="20">
        <f>SUMIFS(Staffing!R$154:R$187,Staffing!$C$154:$C$187,Expenses!$B18)</f>
        <v>0</v>
      </c>
      <c r="R18" s="20">
        <f>SUMIFS(Staffing!S$154:S$187,Staffing!$C$154:$C$187,Expenses!$B18)</f>
        <v>0</v>
      </c>
      <c r="S18" s="20">
        <f>SUMIFS(Staffing!T$154:T$187,Staffing!$C$154:$C$187,Expenses!$B18)</f>
        <v>0</v>
      </c>
      <c r="T18" s="20">
        <f>SUMIFS(Staffing!U$154:U$187,Staffing!$C$154:$C$187,Expenses!$B18)</f>
        <v>0</v>
      </c>
      <c r="U18" s="20">
        <f>SUMIFS(Staffing!V$154:V$187,Staffing!$C$154:$C$187,Expenses!$B18)</f>
        <v>0</v>
      </c>
      <c r="V18" s="20">
        <f>SUMIFS(Staffing!W$154:W$187,Staffing!$C$154:$C$187,Expenses!$B18)</f>
        <v>0</v>
      </c>
      <c r="W18" s="20">
        <f>SUMIFS(Staffing!X$154:X$187,Staffing!$C$154:$C$187,Expenses!$B18)</f>
        <v>0</v>
      </c>
      <c r="X18" s="20">
        <f>SUMIFS(Staffing!Y$154:Y$187,Staffing!$C$154:$C$187,Expenses!$B18)</f>
        <v>0</v>
      </c>
      <c r="Y18" s="20">
        <f>SUMIFS(Staffing!Z$154:Z$187,Staffing!$C$154:$C$187,Expenses!$B18)</f>
        <v>0</v>
      </c>
      <c r="Z18" s="20">
        <f>SUMIFS(Staffing!AA$154:AA$187,Staffing!$C$154:$C$187,Expenses!$B18)</f>
        <v>0</v>
      </c>
      <c r="AA18" s="20">
        <f>SUMIFS(Staffing!AB$154:AB$187,Staffing!$C$154:$C$187,Expenses!$B18)</f>
        <v>0</v>
      </c>
      <c r="AB18" s="20">
        <f>SUMIFS(Staffing!AC$154:AC$187,Staffing!$C$154:$C$187,Expenses!$B18)</f>
        <v>0</v>
      </c>
      <c r="AC18" s="20">
        <f>SUMIFS(Staffing!AD$154:AD$187,Staffing!$C$154:$C$187,Expenses!$B18)</f>
        <v>669.29528750000009</v>
      </c>
      <c r="AD18" s="20">
        <f>SUMIFS(Staffing!AE$154:AE$187,Staffing!$C$154:$C$187,Expenses!$B18)</f>
        <v>669.29528750000009</v>
      </c>
      <c r="AE18" s="20">
        <f>SUMIFS(Staffing!AF$154:AF$187,Staffing!$C$154:$C$187,Expenses!$B18)</f>
        <v>669.29528750000009</v>
      </c>
      <c r="AF18" s="20">
        <f>SUMIFS(Staffing!AG$154:AG$187,Staffing!$C$154:$C$187,Expenses!$B18)</f>
        <v>669.29528750000009</v>
      </c>
      <c r="AG18" s="20">
        <f>SUMIFS(Staffing!AH$154:AH$187,Staffing!$C$154:$C$187,Expenses!$B18)</f>
        <v>669.29528750000009</v>
      </c>
      <c r="AH18" s="20">
        <f>SUMIFS(Staffing!AI$154:AI$187,Staffing!$C$154:$C$187,Expenses!$B18)</f>
        <v>669.29528750000009</v>
      </c>
      <c r="AI18" s="20">
        <f>SUMIFS(Staffing!AJ$154:AJ$187,Staffing!$C$154:$C$187,Expenses!$B18)</f>
        <v>669.29528750000009</v>
      </c>
      <c r="AJ18" s="20">
        <f>SUMIFS(Staffing!AK$154:AK$187,Staffing!$C$154:$C$187,Expenses!$B18)</f>
        <v>689.37414612500015</v>
      </c>
      <c r="AK18" s="20">
        <f>SUMIFS(Staffing!AL$154:AL$187,Staffing!$C$154:$C$187,Expenses!$B18)</f>
        <v>689.37414612500015</v>
      </c>
      <c r="AL18" s="20">
        <f>SUMIFS(Staffing!AM$154:AM$187,Staffing!$C$154:$C$187,Expenses!$B18)</f>
        <v>689.37414612500015</v>
      </c>
      <c r="AM18" s="20">
        <f>SUMIFS(Staffing!AN$154:AN$187,Staffing!$C$154:$C$187,Expenses!$B18)</f>
        <v>689.37414612500015</v>
      </c>
      <c r="AN18" s="20">
        <f>SUMIFS(Staffing!AO$154:AO$187,Staffing!$C$154:$C$187,Expenses!$B18)</f>
        <v>689.37414612500015</v>
      </c>
      <c r="AO18" s="20">
        <f>SUMIFS(Staffing!AP$154:AP$187,Staffing!$C$154:$C$187,Expenses!$B18)</f>
        <v>689.37414612500015</v>
      </c>
      <c r="AP18" s="20">
        <f>SUMIFS(Staffing!AQ$154:AQ$187,Staffing!$C$154:$C$187,Expenses!$B18)</f>
        <v>689.37414612500015</v>
      </c>
      <c r="AQ18" s="20">
        <f>SUMIFS(Staffing!AR$154:AR$187,Staffing!$C$154:$C$187,Expenses!$B18)</f>
        <v>689.37414612500015</v>
      </c>
      <c r="AR18" s="20">
        <f>SUMIFS(Staffing!AS$154:AS$187,Staffing!$C$154:$C$187,Expenses!$B18)</f>
        <v>689.37414612500015</v>
      </c>
      <c r="AS18" s="20">
        <f>SUMIFS(Staffing!AT$154:AT$187,Staffing!$C$154:$C$187,Expenses!$B18)</f>
        <v>689.37414612500015</v>
      </c>
      <c r="AT18" s="20">
        <f>SUMIFS(Staffing!AU$154:AU$187,Staffing!$C$154:$C$187,Expenses!$B18)</f>
        <v>689.37414612500015</v>
      </c>
      <c r="AU18" s="20">
        <f>SUMIFS(Staffing!AV$154:AV$187,Staffing!$C$154:$C$187,Expenses!$B18)</f>
        <v>689.37414612500015</v>
      </c>
      <c r="AV18" s="20">
        <f>SUMIFS(Staffing!AW$154:AW$187,Staffing!$C$154:$C$187,Expenses!$B18)</f>
        <v>710.05537050875</v>
      </c>
      <c r="AW18" s="20">
        <f>SUMIFS(Staffing!AX$154:AX$187,Staffing!$C$154:$C$187,Expenses!$B18)</f>
        <v>710.05537050875</v>
      </c>
      <c r="AX18" s="20">
        <f>SUMIFS(Staffing!AY$154:AY$187,Staffing!$C$154:$C$187,Expenses!$B18)</f>
        <v>710.05537050875</v>
      </c>
      <c r="AY18" s="20">
        <f>SUMIFS(Staffing!AZ$154:AZ$187,Staffing!$C$154:$C$187,Expenses!$B18)</f>
        <v>710.05537050875</v>
      </c>
      <c r="AZ18" s="20">
        <f>SUMIFS(Staffing!BA$154:BA$187,Staffing!$C$154:$C$187,Expenses!$B18)</f>
        <v>710.05537050875</v>
      </c>
      <c r="BA18" s="20">
        <f>SUMIFS(Staffing!BB$154:BB$187,Staffing!$C$154:$C$187,Expenses!$B18)</f>
        <v>710.05537050875</v>
      </c>
      <c r="BB18" s="20">
        <f>SUMIFS(Staffing!BC$154:BC$187,Staffing!$C$154:$C$187,Expenses!$B18)</f>
        <v>710.05537050875</v>
      </c>
      <c r="BC18" s="20">
        <f>SUMIFS(Staffing!BD$154:BD$187,Staffing!$C$154:$C$187,Expenses!$B18)</f>
        <v>710.05537050875</v>
      </c>
      <c r="BD18" s="20">
        <f>SUMIFS(Staffing!BE$154:BE$187,Staffing!$C$154:$C$187,Expenses!$B18)</f>
        <v>710.05537050875</v>
      </c>
      <c r="BE18" s="20">
        <f>SUMIFS(Staffing!BF$154:BF$187,Staffing!$C$154:$C$187,Expenses!$B18)</f>
        <v>710.05537050875</v>
      </c>
      <c r="BF18" s="20">
        <f>SUMIFS(Staffing!BG$154:BG$187,Staffing!$C$154:$C$187,Expenses!$B18)</f>
        <v>710.05537050875</v>
      </c>
      <c r="BG18" s="20">
        <f>SUMIFS(Staffing!BH$154:BH$187,Staffing!$C$154:$C$187,Expenses!$B18)</f>
        <v>710.05537050875</v>
      </c>
      <c r="BH18" s="20">
        <f>SUMIFS(Staffing!BI$154:BI$187,Staffing!$C$154:$C$187,Expenses!$B18)</f>
        <v>731.35703162401251</v>
      </c>
      <c r="BI18" s="20">
        <f>SUMIFS(Staffing!BJ$154:BJ$187,Staffing!$C$154:$C$187,Expenses!$B18)</f>
        <v>731.35703162401251</v>
      </c>
      <c r="BJ18" s="20">
        <f>SUMIFS(Staffing!BK$154:BK$187,Staffing!$C$154:$C$187,Expenses!$B18)</f>
        <v>731.35703162401251</v>
      </c>
      <c r="BK18" s="20">
        <f>SUMIFS(Staffing!BL$154:BL$187,Staffing!$C$154:$C$187,Expenses!$B18)</f>
        <v>731.35703162401251</v>
      </c>
      <c r="BL18" s="20">
        <f>SUMIFS(Staffing!BM$154:BM$187,Staffing!$C$154:$C$187,Expenses!$B18)</f>
        <v>731.35703162401251</v>
      </c>
      <c r="BM18" s="20">
        <f>SUMIFS(Staffing!BN$154:BN$187,Staffing!$C$154:$C$187,Expenses!$B18)</f>
        <v>731.35703162401251</v>
      </c>
      <c r="BN18" s="20">
        <f>SUMIFS(Staffing!BO$154:BO$187,Staffing!$C$154:$C$187,Expenses!$B18)</f>
        <v>731.35703162401251</v>
      </c>
      <c r="BO18" s="20">
        <f>SUMIFS(Staffing!BP$154:BP$187,Staffing!$C$154:$C$187,Expenses!$B18)</f>
        <v>731.35703162401251</v>
      </c>
      <c r="BP18" s="20">
        <f>SUMIFS(Staffing!BQ$154:BQ$187,Staffing!$C$154:$C$187,Expenses!$B18)</f>
        <v>731.35703162401251</v>
      </c>
      <c r="BQ18" s="20">
        <f>SUMIFS(Staffing!BR$154:BR$187,Staffing!$C$154:$C$187,Expenses!$B18)</f>
        <v>731.35703162401251</v>
      </c>
      <c r="BR18" s="20">
        <f>SUMIFS(Staffing!BS$154:BS$187,Staffing!$C$154:$C$187,Expenses!$B18)</f>
        <v>731.35703162401251</v>
      </c>
      <c r="BS18" s="20">
        <f>SUMIFS(Staffing!BT$154:BT$187,Staffing!$C$154:$C$187,Expenses!$B18)</f>
        <v>731.35703162401251</v>
      </c>
      <c r="BT18" s="20">
        <f>SUMIFS(Staffing!BU$154:BU$187,Staffing!$C$154:$C$187,Expenses!$B18)</f>
        <v>753.297742572733</v>
      </c>
      <c r="BU18" s="20">
        <f>SUMIFS(Staffing!BV$154:BV$187,Staffing!$C$154:$C$187,Expenses!$B18)</f>
        <v>753.297742572733</v>
      </c>
      <c r="BV18" s="20">
        <f>SUMIFS(Staffing!BW$154:BW$187,Staffing!$C$154:$C$187,Expenses!$B18)</f>
        <v>753.297742572733</v>
      </c>
      <c r="BW18" s="20">
        <f>SUMIFS(Staffing!BX$154:BX$187,Staffing!$C$154:$C$187,Expenses!$B18)</f>
        <v>753.297742572733</v>
      </c>
      <c r="BX18" s="20">
        <f>SUMIFS(Staffing!BY$154:BY$187,Staffing!$C$154:$C$187,Expenses!$B18)</f>
        <v>753.297742572733</v>
      </c>
      <c r="BY18" s="20">
        <f>SUMIFS(Staffing!BZ$154:BZ$187,Staffing!$C$154:$C$187,Expenses!$B18)</f>
        <v>753.297742572733</v>
      </c>
      <c r="BZ18" s="20">
        <f>SUMIFS(Staffing!CA$154:CA$187,Staffing!$C$154:$C$187,Expenses!$B18)</f>
        <v>753.297742572733</v>
      </c>
      <c r="CA18" s="20">
        <f>SUMIFS(Staffing!CB$154:CB$187,Staffing!$C$154:$C$187,Expenses!$B18)</f>
        <v>753.297742572733</v>
      </c>
      <c r="CB18" s="20">
        <f>SUMIFS(Staffing!CC$154:CC$187,Staffing!$C$154:$C$187,Expenses!$B18)</f>
        <v>753.297742572733</v>
      </c>
      <c r="CC18" s="20">
        <f>SUMIFS(Staffing!CD$154:CD$187,Staffing!$C$154:$C$187,Expenses!$B18)</f>
        <v>753.297742572733</v>
      </c>
      <c r="CD18" s="20">
        <f>SUMIFS(Staffing!CE$154:CE$187,Staffing!$C$154:$C$187,Expenses!$B18)</f>
        <v>753.297742572733</v>
      </c>
      <c r="CE18" s="20">
        <f>SUMIFS(Staffing!CF$154:CF$187,Staffing!$C$154:$C$187,Expenses!$B18)</f>
        <v>753.297742572733</v>
      </c>
      <c r="CF18" s="20">
        <f>SUMIFS(Staffing!CG$154:CG$187,Staffing!$C$154:$C$187,Expenses!$B18)</f>
        <v>775.89667484991514</v>
      </c>
      <c r="CG18" s="20">
        <f>SUMIFS(Staffing!CH$154:CH$187,Staffing!$C$154:$C$187,Expenses!$B18)</f>
        <v>775.89667484991514</v>
      </c>
      <c r="CH18" s="20">
        <f>SUMIFS(Staffing!CI$154:CI$187,Staffing!$C$154:$C$187,Expenses!$B18)</f>
        <v>775.89667484991514</v>
      </c>
      <c r="CI18" s="20">
        <f>SUMIFS(Staffing!CJ$154:CJ$187,Staffing!$C$154:$C$187,Expenses!$B18)</f>
        <v>775.89667484991514</v>
      </c>
      <c r="CJ18" s="20">
        <f>SUMIFS(Staffing!CK$154:CK$187,Staffing!$C$154:$C$187,Expenses!$B18)</f>
        <v>775.89667484991514</v>
      </c>
      <c r="CK18" s="20">
        <f>SUMIFS(Staffing!CL$154:CL$187,Staffing!$C$154:$C$187,Expenses!$B18)</f>
        <v>775.89667484991514</v>
      </c>
      <c r="CL18" s="20">
        <f>SUMIFS(Staffing!CM$154:CM$187,Staffing!$C$154:$C$187,Expenses!$B18)</f>
        <v>775.89667484991514</v>
      </c>
      <c r="CM18" s="20">
        <f>SUMIFS(Staffing!CN$154:CN$187,Staffing!$C$154:$C$187,Expenses!$B18)</f>
        <v>775.89667484991514</v>
      </c>
      <c r="CN18" s="20">
        <f>SUMIFS(Staffing!CO$154:CO$187,Staffing!$C$154:$C$187,Expenses!$B18)</f>
        <v>775.89667484991514</v>
      </c>
      <c r="CO18" s="20">
        <f>SUMIFS(Staffing!CP$154:CP$187,Staffing!$C$154:$C$187,Expenses!$B18)</f>
        <v>775.89667484991514</v>
      </c>
      <c r="CP18" s="20">
        <f>SUMIFS(Staffing!CQ$154:CQ$187,Staffing!$C$154:$C$187,Expenses!$B18)</f>
        <v>775.89667484991514</v>
      </c>
      <c r="CQ18" s="20">
        <f>SUMIFS(Staffing!CR$154:CR$187,Staffing!$C$154:$C$187,Expenses!$B18)</f>
        <v>775.89667484991514</v>
      </c>
      <c r="CR18" s="20">
        <f>SUMIFS(Staffing!CS$154:CS$187,Staffing!$C$154:$C$187,Expenses!$B18)</f>
        <v>799.1735750954125</v>
      </c>
      <c r="CS18" s="20">
        <f>SUMIFS(Staffing!CT$154:CT$187,Staffing!$C$154:$C$187,Expenses!$B18)</f>
        <v>799.1735750954125</v>
      </c>
      <c r="CT18" s="20">
        <f>SUMIFS(Staffing!CU$154:CU$187,Staffing!$C$154:$C$187,Expenses!$B18)</f>
        <v>799.1735750954125</v>
      </c>
      <c r="CU18" s="20">
        <f>SUMIFS(Staffing!CV$154:CV$187,Staffing!$C$154:$C$187,Expenses!$B18)</f>
        <v>799.1735750954125</v>
      </c>
      <c r="CV18" s="20">
        <f>SUMIFS(Staffing!CW$154:CW$187,Staffing!$C$154:$C$187,Expenses!$B18)</f>
        <v>799.1735750954125</v>
      </c>
      <c r="CW18" s="20">
        <f>SUMIFS(Staffing!CX$154:CX$187,Staffing!$C$154:$C$187,Expenses!$B18)</f>
        <v>799.1735750954125</v>
      </c>
      <c r="CX18" s="20">
        <f>SUMIFS(Staffing!CY$154:CY$187,Staffing!$C$154:$C$187,Expenses!$B18)</f>
        <v>799.1735750954125</v>
      </c>
      <c r="CY18" s="20">
        <f>SUMIFS(Staffing!CZ$154:CZ$187,Staffing!$C$154:$C$187,Expenses!$B18)</f>
        <v>799.1735750954125</v>
      </c>
      <c r="CZ18" s="20">
        <f>SUMIFS(Staffing!DA$154:DA$187,Staffing!$C$154:$C$187,Expenses!$B18)</f>
        <v>799.1735750954125</v>
      </c>
      <c r="DA18" s="20">
        <f>SUMIFS(Staffing!DB$154:DB$187,Staffing!$C$154:$C$187,Expenses!$B18)</f>
        <v>799.1735750954125</v>
      </c>
      <c r="DB18" s="20">
        <f>SUMIFS(Staffing!DC$154:DC$187,Staffing!$C$154:$C$187,Expenses!$B18)</f>
        <v>799.1735750954125</v>
      </c>
      <c r="DC18" s="20">
        <f>SUMIFS(Staffing!DD$154:DD$187,Staffing!$C$154:$C$187,Expenses!$B18)</f>
        <v>799.1735750954125</v>
      </c>
      <c r="DD18" s="20">
        <f>SUMIFS(Staffing!DE$154:DE$187,Staffing!$C$154:$C$187,Expenses!$B18)</f>
        <v>823.14878234827484</v>
      </c>
      <c r="DE18" s="20">
        <f>SUMIFS(Staffing!DF$154:DF$187,Staffing!$C$154:$C$187,Expenses!$B18)</f>
        <v>823.14878234827484</v>
      </c>
      <c r="DF18" s="20">
        <f>SUMIFS(Staffing!DG$154:DG$187,Staffing!$C$154:$C$187,Expenses!$B18)</f>
        <v>823.14878234827484</v>
      </c>
      <c r="DG18" s="20">
        <f>SUMIFS(Staffing!DH$154:DH$187,Staffing!$C$154:$C$187,Expenses!$B18)</f>
        <v>823.14878234827484</v>
      </c>
      <c r="DH18" s="20">
        <f>SUMIFS(Staffing!DI$154:DI$187,Staffing!$C$154:$C$187,Expenses!$B18)</f>
        <v>823.14878234827484</v>
      </c>
      <c r="DI18" s="20">
        <f>SUMIFS(Staffing!DJ$154:DJ$187,Staffing!$C$154:$C$187,Expenses!$B18)</f>
        <v>823.14878234827484</v>
      </c>
      <c r="DJ18" s="20">
        <f>SUMIFS(Staffing!DK$154:DK$187,Staffing!$C$154:$C$187,Expenses!$B18)</f>
        <v>823.14878234827484</v>
      </c>
      <c r="DK18" s="20">
        <f>SUMIFS(Staffing!DL$154:DL$187,Staffing!$C$154:$C$187,Expenses!$B18)</f>
        <v>823.14878234827484</v>
      </c>
      <c r="DL18" s="20">
        <f>SUMIFS(Staffing!DM$154:DM$187,Staffing!$C$154:$C$187,Expenses!$B18)</f>
        <v>823.14878234827484</v>
      </c>
      <c r="DM18" s="20">
        <f>SUMIFS(Staffing!DN$154:DN$187,Staffing!$C$154:$C$187,Expenses!$B18)</f>
        <v>823.14878234827484</v>
      </c>
      <c r="DN18" s="20">
        <f>SUMIFS(Staffing!DO$154:DO$187,Staffing!$C$154:$C$187,Expenses!$B18)</f>
        <v>823.14878234827484</v>
      </c>
      <c r="DO18" s="20">
        <f>SUMIFS(Staffing!DP$154:DP$187,Staffing!$C$154:$C$187,Expenses!$B18)</f>
        <v>823.14878234827484</v>
      </c>
      <c r="DP18" s="20">
        <f>SUMIFS(Staffing!DQ$154:DQ$187,Staffing!$C$154:$C$187,Expenses!$B18)</f>
        <v>847.84324581872318</v>
      </c>
      <c r="DQ18" s="20">
        <f>SUMIFS(Staffing!DR$154:DR$187,Staffing!$C$154:$C$187,Expenses!$B18)</f>
        <v>847.84324581872318</v>
      </c>
      <c r="DR18" s="20">
        <f>SUMIFS(Staffing!DS$154:DS$187,Staffing!$C$154:$C$187,Expenses!$B18)</f>
        <v>847.84324581872318</v>
      </c>
      <c r="DS18" s="20">
        <f>SUMIFS(Staffing!DT$154:DT$187,Staffing!$C$154:$C$187,Expenses!$B18)</f>
        <v>847.84324581872318</v>
      </c>
      <c r="DT18" s="20">
        <f>SUMIFS(Staffing!DU$154:DU$187,Staffing!$C$154:$C$187,Expenses!$B18)</f>
        <v>847.84324581872318</v>
      </c>
      <c r="DU18" s="20">
        <f>SUMIFS(Staffing!DV$154:DV$187,Staffing!$C$154:$C$187,Expenses!$B18)</f>
        <v>847.84324581872318</v>
      </c>
    </row>
    <row r="19" spans="2:125">
      <c r="B19" s="1" t="s">
        <v>46</v>
      </c>
      <c r="C19" s="1" t="s">
        <v>182</v>
      </c>
      <c r="E19" s="20">
        <f>SUMIFS(Staffing!F$154:F$187,Staffing!$C$154:$C$187,Expenses!$B19)</f>
        <v>0</v>
      </c>
      <c r="F19" s="20">
        <f>SUMIFS(Staffing!G$154:G$187,Staffing!$C$154:$C$187,Expenses!$B19)</f>
        <v>0</v>
      </c>
      <c r="G19" s="20">
        <f>SUMIFS(Staffing!H$154:H$187,Staffing!$C$154:$C$187,Expenses!$B19)</f>
        <v>0</v>
      </c>
      <c r="H19" s="20">
        <f>SUMIFS(Staffing!I$154:I$187,Staffing!$C$154:$C$187,Expenses!$B19)</f>
        <v>0</v>
      </c>
      <c r="I19" s="20">
        <f>SUMIFS(Staffing!J$154:J$187,Staffing!$C$154:$C$187,Expenses!$B19)</f>
        <v>0</v>
      </c>
      <c r="J19" s="20">
        <f>SUMIFS(Staffing!K$154:K$187,Staffing!$C$154:$C$187,Expenses!$B19)</f>
        <v>0</v>
      </c>
      <c r="K19" s="20">
        <f>SUMIFS(Staffing!L$154:L$187,Staffing!$C$154:$C$187,Expenses!$B19)</f>
        <v>0</v>
      </c>
      <c r="L19" s="20">
        <f>SUMIFS(Staffing!M$154:M$187,Staffing!$C$154:$C$187,Expenses!$B19)</f>
        <v>0</v>
      </c>
      <c r="M19" s="20">
        <f>SUMIFS(Staffing!N$154:N$187,Staffing!$C$154:$C$187,Expenses!$B19)</f>
        <v>0</v>
      </c>
      <c r="N19" s="20">
        <f>SUMIFS(Staffing!O$154:O$187,Staffing!$C$154:$C$187,Expenses!$B19)</f>
        <v>0</v>
      </c>
      <c r="O19" s="20">
        <f>SUMIFS(Staffing!P$154:P$187,Staffing!$C$154:$C$187,Expenses!$B19)</f>
        <v>0</v>
      </c>
      <c r="P19" s="20">
        <f>SUMIFS(Staffing!Q$154:Q$187,Staffing!$C$154:$C$187,Expenses!$B19)</f>
        <v>0</v>
      </c>
      <c r="Q19" s="20">
        <f>SUMIFS(Staffing!R$154:R$187,Staffing!$C$154:$C$187,Expenses!$B19)</f>
        <v>0</v>
      </c>
      <c r="R19" s="20">
        <f>SUMIFS(Staffing!S$154:S$187,Staffing!$C$154:$C$187,Expenses!$B19)</f>
        <v>0</v>
      </c>
      <c r="S19" s="20">
        <f>SUMIFS(Staffing!T$154:T$187,Staffing!$C$154:$C$187,Expenses!$B19)</f>
        <v>0</v>
      </c>
      <c r="T19" s="20">
        <f>SUMIFS(Staffing!U$154:U$187,Staffing!$C$154:$C$187,Expenses!$B19)</f>
        <v>0</v>
      </c>
      <c r="U19" s="20">
        <f>SUMIFS(Staffing!V$154:V$187,Staffing!$C$154:$C$187,Expenses!$B19)</f>
        <v>0</v>
      </c>
      <c r="V19" s="20">
        <f>SUMIFS(Staffing!W$154:W$187,Staffing!$C$154:$C$187,Expenses!$B19)</f>
        <v>0</v>
      </c>
      <c r="W19" s="20">
        <f>SUMIFS(Staffing!X$154:X$187,Staffing!$C$154:$C$187,Expenses!$B19)</f>
        <v>0</v>
      </c>
      <c r="X19" s="20">
        <f>SUMIFS(Staffing!Y$154:Y$187,Staffing!$C$154:$C$187,Expenses!$B19)</f>
        <v>0</v>
      </c>
      <c r="Y19" s="20">
        <f>SUMIFS(Staffing!Z$154:Z$187,Staffing!$C$154:$C$187,Expenses!$B19)</f>
        <v>0</v>
      </c>
      <c r="Z19" s="20">
        <f>SUMIFS(Staffing!AA$154:AA$187,Staffing!$C$154:$C$187,Expenses!$B19)</f>
        <v>0</v>
      </c>
      <c r="AA19" s="20">
        <f>SUMIFS(Staffing!AB$154:AB$187,Staffing!$C$154:$C$187,Expenses!$B19)</f>
        <v>0</v>
      </c>
      <c r="AB19" s="20">
        <f>SUMIFS(Staffing!AC$154:AC$187,Staffing!$C$154:$C$187,Expenses!$B19)</f>
        <v>0</v>
      </c>
      <c r="AC19" s="20">
        <f>SUMIFS(Staffing!AD$154:AD$187,Staffing!$C$154:$C$187,Expenses!$B19)</f>
        <v>693.19869062500015</v>
      </c>
      <c r="AD19" s="20">
        <f>SUMIFS(Staffing!AE$154:AE$187,Staffing!$C$154:$C$187,Expenses!$B19)</f>
        <v>693.19869062500015</v>
      </c>
      <c r="AE19" s="20">
        <f>SUMIFS(Staffing!AF$154:AF$187,Staffing!$C$154:$C$187,Expenses!$B19)</f>
        <v>693.19869062500015</v>
      </c>
      <c r="AF19" s="20">
        <f>SUMIFS(Staffing!AG$154:AG$187,Staffing!$C$154:$C$187,Expenses!$B19)</f>
        <v>693.19869062500015</v>
      </c>
      <c r="AG19" s="20">
        <f>SUMIFS(Staffing!AH$154:AH$187,Staffing!$C$154:$C$187,Expenses!$B19)</f>
        <v>693.19869062500015</v>
      </c>
      <c r="AH19" s="20">
        <f>SUMIFS(Staffing!AI$154:AI$187,Staffing!$C$154:$C$187,Expenses!$B19)</f>
        <v>693.19869062500015</v>
      </c>
      <c r="AI19" s="20">
        <f>SUMIFS(Staffing!AJ$154:AJ$187,Staffing!$C$154:$C$187,Expenses!$B19)</f>
        <v>693.19869062500015</v>
      </c>
      <c r="AJ19" s="20">
        <f>SUMIFS(Staffing!AK$154:AK$187,Staffing!$C$154:$C$187,Expenses!$B19)</f>
        <v>713.99465134375009</v>
      </c>
      <c r="AK19" s="20">
        <f>SUMIFS(Staffing!AL$154:AL$187,Staffing!$C$154:$C$187,Expenses!$B19)</f>
        <v>713.99465134375009</v>
      </c>
      <c r="AL19" s="20">
        <f>SUMIFS(Staffing!AM$154:AM$187,Staffing!$C$154:$C$187,Expenses!$B19)</f>
        <v>713.99465134375009</v>
      </c>
      <c r="AM19" s="20">
        <f>SUMIFS(Staffing!AN$154:AN$187,Staffing!$C$154:$C$187,Expenses!$B19)</f>
        <v>713.99465134375009</v>
      </c>
      <c r="AN19" s="20">
        <f>SUMIFS(Staffing!AO$154:AO$187,Staffing!$C$154:$C$187,Expenses!$B19)</f>
        <v>713.99465134375009</v>
      </c>
      <c r="AO19" s="20">
        <f>SUMIFS(Staffing!AP$154:AP$187,Staffing!$C$154:$C$187,Expenses!$B19)</f>
        <v>713.99465134375009</v>
      </c>
      <c r="AP19" s="20">
        <f>SUMIFS(Staffing!AQ$154:AQ$187,Staffing!$C$154:$C$187,Expenses!$B19)</f>
        <v>713.99465134375009</v>
      </c>
      <c r="AQ19" s="20">
        <f>SUMIFS(Staffing!AR$154:AR$187,Staffing!$C$154:$C$187,Expenses!$B19)</f>
        <v>713.99465134375009</v>
      </c>
      <c r="AR19" s="20">
        <f>SUMIFS(Staffing!AS$154:AS$187,Staffing!$C$154:$C$187,Expenses!$B19)</f>
        <v>713.99465134375009</v>
      </c>
      <c r="AS19" s="20">
        <f>SUMIFS(Staffing!AT$154:AT$187,Staffing!$C$154:$C$187,Expenses!$B19)</f>
        <v>713.99465134375009</v>
      </c>
      <c r="AT19" s="20">
        <f>SUMIFS(Staffing!AU$154:AU$187,Staffing!$C$154:$C$187,Expenses!$B19)</f>
        <v>713.99465134375009</v>
      </c>
      <c r="AU19" s="20">
        <f>SUMIFS(Staffing!AV$154:AV$187,Staffing!$C$154:$C$187,Expenses!$B19)</f>
        <v>713.99465134375009</v>
      </c>
      <c r="AV19" s="20">
        <f>SUMIFS(Staffing!AW$154:AW$187,Staffing!$C$154:$C$187,Expenses!$B19)</f>
        <v>735.41449088406262</v>
      </c>
      <c r="AW19" s="20">
        <f>SUMIFS(Staffing!AX$154:AX$187,Staffing!$C$154:$C$187,Expenses!$B19)</f>
        <v>735.41449088406262</v>
      </c>
      <c r="AX19" s="20">
        <f>SUMIFS(Staffing!AY$154:AY$187,Staffing!$C$154:$C$187,Expenses!$B19)</f>
        <v>735.41449088406262</v>
      </c>
      <c r="AY19" s="20">
        <f>SUMIFS(Staffing!AZ$154:AZ$187,Staffing!$C$154:$C$187,Expenses!$B19)</f>
        <v>735.41449088406262</v>
      </c>
      <c r="AZ19" s="20">
        <f>SUMIFS(Staffing!BA$154:BA$187,Staffing!$C$154:$C$187,Expenses!$B19)</f>
        <v>735.41449088406262</v>
      </c>
      <c r="BA19" s="20">
        <f>SUMIFS(Staffing!BB$154:BB$187,Staffing!$C$154:$C$187,Expenses!$B19)</f>
        <v>735.41449088406262</v>
      </c>
      <c r="BB19" s="20">
        <f>SUMIFS(Staffing!BC$154:BC$187,Staffing!$C$154:$C$187,Expenses!$B19)</f>
        <v>735.41449088406262</v>
      </c>
      <c r="BC19" s="20">
        <f>SUMIFS(Staffing!BD$154:BD$187,Staffing!$C$154:$C$187,Expenses!$B19)</f>
        <v>735.41449088406262</v>
      </c>
      <c r="BD19" s="20">
        <f>SUMIFS(Staffing!BE$154:BE$187,Staffing!$C$154:$C$187,Expenses!$B19)</f>
        <v>735.41449088406262</v>
      </c>
      <c r="BE19" s="20">
        <f>SUMIFS(Staffing!BF$154:BF$187,Staffing!$C$154:$C$187,Expenses!$B19)</f>
        <v>735.41449088406262</v>
      </c>
      <c r="BF19" s="20">
        <f>SUMIFS(Staffing!BG$154:BG$187,Staffing!$C$154:$C$187,Expenses!$B19)</f>
        <v>735.41449088406262</v>
      </c>
      <c r="BG19" s="20">
        <f>SUMIFS(Staffing!BH$154:BH$187,Staffing!$C$154:$C$187,Expenses!$B19)</f>
        <v>735.41449088406262</v>
      </c>
      <c r="BH19" s="20">
        <f>SUMIFS(Staffing!BI$154:BI$187,Staffing!$C$154:$C$187,Expenses!$B19)</f>
        <v>757.47692561058454</v>
      </c>
      <c r="BI19" s="20">
        <f>SUMIFS(Staffing!BJ$154:BJ$187,Staffing!$C$154:$C$187,Expenses!$B19)</f>
        <v>757.47692561058454</v>
      </c>
      <c r="BJ19" s="20">
        <f>SUMIFS(Staffing!BK$154:BK$187,Staffing!$C$154:$C$187,Expenses!$B19)</f>
        <v>757.47692561058454</v>
      </c>
      <c r="BK19" s="20">
        <f>SUMIFS(Staffing!BL$154:BL$187,Staffing!$C$154:$C$187,Expenses!$B19)</f>
        <v>757.47692561058454</v>
      </c>
      <c r="BL19" s="20">
        <f>SUMIFS(Staffing!BM$154:BM$187,Staffing!$C$154:$C$187,Expenses!$B19)</f>
        <v>757.47692561058454</v>
      </c>
      <c r="BM19" s="20">
        <f>SUMIFS(Staffing!BN$154:BN$187,Staffing!$C$154:$C$187,Expenses!$B19)</f>
        <v>757.47692561058454</v>
      </c>
      <c r="BN19" s="20">
        <f>SUMIFS(Staffing!BO$154:BO$187,Staffing!$C$154:$C$187,Expenses!$B19)</f>
        <v>757.47692561058454</v>
      </c>
      <c r="BO19" s="20">
        <f>SUMIFS(Staffing!BP$154:BP$187,Staffing!$C$154:$C$187,Expenses!$B19)</f>
        <v>757.47692561058454</v>
      </c>
      <c r="BP19" s="20">
        <f>SUMIFS(Staffing!BQ$154:BQ$187,Staffing!$C$154:$C$187,Expenses!$B19)</f>
        <v>757.47692561058454</v>
      </c>
      <c r="BQ19" s="20">
        <f>SUMIFS(Staffing!BR$154:BR$187,Staffing!$C$154:$C$187,Expenses!$B19)</f>
        <v>757.47692561058454</v>
      </c>
      <c r="BR19" s="20">
        <f>SUMIFS(Staffing!BS$154:BS$187,Staffing!$C$154:$C$187,Expenses!$B19)</f>
        <v>757.47692561058454</v>
      </c>
      <c r="BS19" s="20">
        <f>SUMIFS(Staffing!BT$154:BT$187,Staffing!$C$154:$C$187,Expenses!$B19)</f>
        <v>757.47692561058454</v>
      </c>
      <c r="BT19" s="20">
        <f>SUMIFS(Staffing!BU$154:BU$187,Staffing!$C$154:$C$187,Expenses!$B19)</f>
        <v>780.20123337890209</v>
      </c>
      <c r="BU19" s="20">
        <f>SUMIFS(Staffing!BV$154:BV$187,Staffing!$C$154:$C$187,Expenses!$B19)</f>
        <v>780.20123337890209</v>
      </c>
      <c r="BV19" s="20">
        <f>SUMIFS(Staffing!BW$154:BW$187,Staffing!$C$154:$C$187,Expenses!$B19)</f>
        <v>780.20123337890209</v>
      </c>
      <c r="BW19" s="20">
        <f>SUMIFS(Staffing!BX$154:BX$187,Staffing!$C$154:$C$187,Expenses!$B19)</f>
        <v>780.20123337890209</v>
      </c>
      <c r="BX19" s="20">
        <f>SUMIFS(Staffing!BY$154:BY$187,Staffing!$C$154:$C$187,Expenses!$B19)</f>
        <v>780.20123337890209</v>
      </c>
      <c r="BY19" s="20">
        <f>SUMIFS(Staffing!BZ$154:BZ$187,Staffing!$C$154:$C$187,Expenses!$B19)</f>
        <v>780.20123337890209</v>
      </c>
      <c r="BZ19" s="20">
        <f>SUMIFS(Staffing!CA$154:CA$187,Staffing!$C$154:$C$187,Expenses!$B19)</f>
        <v>780.20123337890209</v>
      </c>
      <c r="CA19" s="20">
        <f>SUMIFS(Staffing!CB$154:CB$187,Staffing!$C$154:$C$187,Expenses!$B19)</f>
        <v>780.20123337890209</v>
      </c>
      <c r="CB19" s="20">
        <f>SUMIFS(Staffing!CC$154:CC$187,Staffing!$C$154:$C$187,Expenses!$B19)</f>
        <v>780.20123337890209</v>
      </c>
      <c r="CC19" s="20">
        <f>SUMIFS(Staffing!CD$154:CD$187,Staffing!$C$154:$C$187,Expenses!$B19)</f>
        <v>780.20123337890209</v>
      </c>
      <c r="CD19" s="20">
        <f>SUMIFS(Staffing!CE$154:CE$187,Staffing!$C$154:$C$187,Expenses!$B19)</f>
        <v>780.20123337890209</v>
      </c>
      <c r="CE19" s="20">
        <f>SUMIFS(Staffing!CF$154:CF$187,Staffing!$C$154:$C$187,Expenses!$B19)</f>
        <v>780.20123337890209</v>
      </c>
      <c r="CF19" s="20">
        <f>SUMIFS(Staffing!CG$154:CG$187,Staffing!$C$154:$C$187,Expenses!$B19)</f>
        <v>803.60727038026926</v>
      </c>
      <c r="CG19" s="20">
        <f>SUMIFS(Staffing!CH$154:CH$187,Staffing!$C$154:$C$187,Expenses!$B19)</f>
        <v>803.60727038026926</v>
      </c>
      <c r="CH19" s="20">
        <f>SUMIFS(Staffing!CI$154:CI$187,Staffing!$C$154:$C$187,Expenses!$B19)</f>
        <v>803.60727038026926</v>
      </c>
      <c r="CI19" s="20">
        <f>SUMIFS(Staffing!CJ$154:CJ$187,Staffing!$C$154:$C$187,Expenses!$B19)</f>
        <v>803.60727038026926</v>
      </c>
      <c r="CJ19" s="20">
        <f>SUMIFS(Staffing!CK$154:CK$187,Staffing!$C$154:$C$187,Expenses!$B19)</f>
        <v>803.60727038026926</v>
      </c>
      <c r="CK19" s="20">
        <f>SUMIFS(Staffing!CL$154:CL$187,Staffing!$C$154:$C$187,Expenses!$B19)</f>
        <v>803.60727038026926</v>
      </c>
      <c r="CL19" s="20">
        <f>SUMIFS(Staffing!CM$154:CM$187,Staffing!$C$154:$C$187,Expenses!$B19)</f>
        <v>803.60727038026926</v>
      </c>
      <c r="CM19" s="20">
        <f>SUMIFS(Staffing!CN$154:CN$187,Staffing!$C$154:$C$187,Expenses!$B19)</f>
        <v>803.60727038026926</v>
      </c>
      <c r="CN19" s="20">
        <f>SUMIFS(Staffing!CO$154:CO$187,Staffing!$C$154:$C$187,Expenses!$B19)</f>
        <v>803.60727038026926</v>
      </c>
      <c r="CO19" s="20">
        <f>SUMIFS(Staffing!CP$154:CP$187,Staffing!$C$154:$C$187,Expenses!$B19)</f>
        <v>803.60727038026926</v>
      </c>
      <c r="CP19" s="20">
        <f>SUMIFS(Staffing!CQ$154:CQ$187,Staffing!$C$154:$C$187,Expenses!$B19)</f>
        <v>803.60727038026926</v>
      </c>
      <c r="CQ19" s="20">
        <f>SUMIFS(Staffing!CR$154:CR$187,Staffing!$C$154:$C$187,Expenses!$B19)</f>
        <v>803.60727038026926</v>
      </c>
      <c r="CR19" s="20">
        <f>SUMIFS(Staffing!CS$154:CS$187,Staffing!$C$154:$C$187,Expenses!$B19)</f>
        <v>827.71548849167721</v>
      </c>
      <c r="CS19" s="20">
        <f>SUMIFS(Staffing!CT$154:CT$187,Staffing!$C$154:$C$187,Expenses!$B19)</f>
        <v>827.71548849167721</v>
      </c>
      <c r="CT19" s="20">
        <f>SUMIFS(Staffing!CU$154:CU$187,Staffing!$C$154:$C$187,Expenses!$B19)</f>
        <v>827.71548849167721</v>
      </c>
      <c r="CU19" s="20">
        <f>SUMIFS(Staffing!CV$154:CV$187,Staffing!$C$154:$C$187,Expenses!$B19)</f>
        <v>827.71548849167721</v>
      </c>
      <c r="CV19" s="20">
        <f>SUMIFS(Staffing!CW$154:CW$187,Staffing!$C$154:$C$187,Expenses!$B19)</f>
        <v>827.71548849167721</v>
      </c>
      <c r="CW19" s="20">
        <f>SUMIFS(Staffing!CX$154:CX$187,Staffing!$C$154:$C$187,Expenses!$B19)</f>
        <v>827.71548849167721</v>
      </c>
      <c r="CX19" s="20">
        <f>SUMIFS(Staffing!CY$154:CY$187,Staffing!$C$154:$C$187,Expenses!$B19)</f>
        <v>827.71548849167721</v>
      </c>
      <c r="CY19" s="20">
        <f>SUMIFS(Staffing!CZ$154:CZ$187,Staffing!$C$154:$C$187,Expenses!$B19)</f>
        <v>827.71548849167721</v>
      </c>
      <c r="CZ19" s="20">
        <f>SUMIFS(Staffing!DA$154:DA$187,Staffing!$C$154:$C$187,Expenses!$B19)</f>
        <v>827.71548849167721</v>
      </c>
      <c r="DA19" s="20">
        <f>SUMIFS(Staffing!DB$154:DB$187,Staffing!$C$154:$C$187,Expenses!$B19)</f>
        <v>827.71548849167721</v>
      </c>
      <c r="DB19" s="20">
        <f>SUMIFS(Staffing!DC$154:DC$187,Staffing!$C$154:$C$187,Expenses!$B19)</f>
        <v>827.71548849167721</v>
      </c>
      <c r="DC19" s="20">
        <f>SUMIFS(Staffing!DD$154:DD$187,Staffing!$C$154:$C$187,Expenses!$B19)</f>
        <v>827.71548849167721</v>
      </c>
      <c r="DD19" s="20">
        <f>SUMIFS(Staffing!DE$154:DE$187,Staffing!$C$154:$C$187,Expenses!$B19)</f>
        <v>852.54695314642754</v>
      </c>
      <c r="DE19" s="20">
        <f>SUMIFS(Staffing!DF$154:DF$187,Staffing!$C$154:$C$187,Expenses!$B19)</f>
        <v>852.54695314642754</v>
      </c>
      <c r="DF19" s="20">
        <f>SUMIFS(Staffing!DG$154:DG$187,Staffing!$C$154:$C$187,Expenses!$B19)</f>
        <v>852.54695314642754</v>
      </c>
      <c r="DG19" s="20">
        <f>SUMIFS(Staffing!DH$154:DH$187,Staffing!$C$154:$C$187,Expenses!$B19)</f>
        <v>852.54695314642754</v>
      </c>
      <c r="DH19" s="20">
        <f>SUMIFS(Staffing!DI$154:DI$187,Staffing!$C$154:$C$187,Expenses!$B19)</f>
        <v>852.54695314642754</v>
      </c>
      <c r="DI19" s="20">
        <f>SUMIFS(Staffing!DJ$154:DJ$187,Staffing!$C$154:$C$187,Expenses!$B19)</f>
        <v>852.54695314642754</v>
      </c>
      <c r="DJ19" s="20">
        <f>SUMIFS(Staffing!DK$154:DK$187,Staffing!$C$154:$C$187,Expenses!$B19)</f>
        <v>852.54695314642754</v>
      </c>
      <c r="DK19" s="20">
        <f>SUMIFS(Staffing!DL$154:DL$187,Staffing!$C$154:$C$187,Expenses!$B19)</f>
        <v>852.54695314642754</v>
      </c>
      <c r="DL19" s="20">
        <f>SUMIFS(Staffing!DM$154:DM$187,Staffing!$C$154:$C$187,Expenses!$B19)</f>
        <v>852.54695314642754</v>
      </c>
      <c r="DM19" s="20">
        <f>SUMIFS(Staffing!DN$154:DN$187,Staffing!$C$154:$C$187,Expenses!$B19)</f>
        <v>852.54695314642754</v>
      </c>
      <c r="DN19" s="20">
        <f>SUMIFS(Staffing!DO$154:DO$187,Staffing!$C$154:$C$187,Expenses!$B19)</f>
        <v>852.54695314642754</v>
      </c>
      <c r="DO19" s="20">
        <f>SUMIFS(Staffing!DP$154:DP$187,Staffing!$C$154:$C$187,Expenses!$B19)</f>
        <v>852.54695314642754</v>
      </c>
      <c r="DP19" s="20">
        <f>SUMIFS(Staffing!DQ$154:DQ$187,Staffing!$C$154:$C$187,Expenses!$B19)</f>
        <v>878.12336174082054</v>
      </c>
      <c r="DQ19" s="20">
        <f>SUMIFS(Staffing!DR$154:DR$187,Staffing!$C$154:$C$187,Expenses!$B19)</f>
        <v>878.12336174082054</v>
      </c>
      <c r="DR19" s="20">
        <f>SUMIFS(Staffing!DS$154:DS$187,Staffing!$C$154:$C$187,Expenses!$B19)</f>
        <v>878.12336174082054</v>
      </c>
      <c r="DS19" s="20">
        <f>SUMIFS(Staffing!DT$154:DT$187,Staffing!$C$154:$C$187,Expenses!$B19)</f>
        <v>878.12336174082054</v>
      </c>
      <c r="DT19" s="20">
        <f>SUMIFS(Staffing!DU$154:DU$187,Staffing!$C$154:$C$187,Expenses!$B19)</f>
        <v>878.12336174082054</v>
      </c>
      <c r="DU19" s="20">
        <f>SUMIFS(Staffing!DV$154:DV$187,Staffing!$C$154:$C$187,Expenses!$B19)</f>
        <v>878.12336174082054</v>
      </c>
    </row>
    <row r="20" spans="2:125">
      <c r="B20" s="1" t="s">
        <v>49</v>
      </c>
      <c r="C20" s="1" t="s">
        <v>181</v>
      </c>
      <c r="E20" s="20">
        <f>SUMIFS(Staffing!F$154:F$187,Staffing!$C$154:$C$187,Expenses!$B20)</f>
        <v>0</v>
      </c>
      <c r="F20" s="20">
        <f>SUMIFS(Staffing!G$154:G$187,Staffing!$C$154:$C$187,Expenses!$B20)</f>
        <v>0</v>
      </c>
      <c r="G20" s="20">
        <f>SUMIFS(Staffing!H$154:H$187,Staffing!$C$154:$C$187,Expenses!$B20)</f>
        <v>0</v>
      </c>
      <c r="H20" s="20">
        <f>SUMIFS(Staffing!I$154:I$187,Staffing!$C$154:$C$187,Expenses!$B20)</f>
        <v>0</v>
      </c>
      <c r="I20" s="20">
        <f>SUMIFS(Staffing!J$154:J$187,Staffing!$C$154:$C$187,Expenses!$B20)</f>
        <v>0</v>
      </c>
      <c r="J20" s="20">
        <f>SUMIFS(Staffing!K$154:K$187,Staffing!$C$154:$C$187,Expenses!$B20)</f>
        <v>0</v>
      </c>
      <c r="K20" s="20">
        <f>SUMIFS(Staffing!L$154:L$187,Staffing!$C$154:$C$187,Expenses!$B20)</f>
        <v>0</v>
      </c>
      <c r="L20" s="20">
        <f>SUMIFS(Staffing!M$154:M$187,Staffing!$C$154:$C$187,Expenses!$B20)</f>
        <v>0</v>
      </c>
      <c r="M20" s="20">
        <f>SUMIFS(Staffing!N$154:N$187,Staffing!$C$154:$C$187,Expenses!$B20)</f>
        <v>0</v>
      </c>
      <c r="N20" s="20">
        <f>SUMIFS(Staffing!O$154:O$187,Staffing!$C$154:$C$187,Expenses!$B20)</f>
        <v>0</v>
      </c>
      <c r="O20" s="20">
        <f>SUMIFS(Staffing!P$154:P$187,Staffing!$C$154:$C$187,Expenses!$B20)</f>
        <v>0</v>
      </c>
      <c r="P20" s="20">
        <f>SUMIFS(Staffing!Q$154:Q$187,Staffing!$C$154:$C$187,Expenses!$B20)</f>
        <v>0</v>
      </c>
      <c r="Q20" s="20">
        <f>SUMIFS(Staffing!R$154:R$187,Staffing!$C$154:$C$187,Expenses!$B20)</f>
        <v>0</v>
      </c>
      <c r="R20" s="20">
        <f>SUMIFS(Staffing!S$154:S$187,Staffing!$C$154:$C$187,Expenses!$B20)</f>
        <v>0</v>
      </c>
      <c r="S20" s="20">
        <f>SUMIFS(Staffing!T$154:T$187,Staffing!$C$154:$C$187,Expenses!$B20)</f>
        <v>0</v>
      </c>
      <c r="T20" s="20">
        <f>SUMIFS(Staffing!U$154:U$187,Staffing!$C$154:$C$187,Expenses!$B20)</f>
        <v>0</v>
      </c>
      <c r="U20" s="20">
        <f>SUMIFS(Staffing!V$154:V$187,Staffing!$C$154:$C$187,Expenses!$B20)</f>
        <v>0</v>
      </c>
      <c r="V20" s="20">
        <f>SUMIFS(Staffing!W$154:W$187,Staffing!$C$154:$C$187,Expenses!$B20)</f>
        <v>0</v>
      </c>
      <c r="W20" s="20">
        <f>SUMIFS(Staffing!X$154:X$187,Staffing!$C$154:$C$187,Expenses!$B20)</f>
        <v>0</v>
      </c>
      <c r="X20" s="20">
        <f>SUMIFS(Staffing!Y$154:Y$187,Staffing!$C$154:$C$187,Expenses!$B20)</f>
        <v>0</v>
      </c>
      <c r="Y20" s="20">
        <f>SUMIFS(Staffing!Z$154:Z$187,Staffing!$C$154:$C$187,Expenses!$B20)</f>
        <v>0</v>
      </c>
      <c r="Z20" s="20">
        <f>SUMIFS(Staffing!AA$154:AA$187,Staffing!$C$154:$C$187,Expenses!$B20)</f>
        <v>0</v>
      </c>
      <c r="AA20" s="20">
        <f>SUMIFS(Staffing!AB$154:AB$187,Staffing!$C$154:$C$187,Expenses!$B20)</f>
        <v>0</v>
      </c>
      <c r="AB20" s="20">
        <f>SUMIFS(Staffing!AC$154:AC$187,Staffing!$C$154:$C$187,Expenses!$B20)</f>
        <v>0</v>
      </c>
      <c r="AC20" s="20">
        <f>SUMIFS(Staffing!AD$154:AD$187,Staffing!$C$154:$C$187,Expenses!$B20)</f>
        <v>1242.9769625000001</v>
      </c>
      <c r="AD20" s="20">
        <f>SUMIFS(Staffing!AE$154:AE$187,Staffing!$C$154:$C$187,Expenses!$B20)</f>
        <v>1242.9769625000001</v>
      </c>
      <c r="AE20" s="20">
        <f>SUMIFS(Staffing!AF$154:AF$187,Staffing!$C$154:$C$187,Expenses!$B20)</f>
        <v>1242.9769625000001</v>
      </c>
      <c r="AF20" s="20">
        <f>SUMIFS(Staffing!AG$154:AG$187,Staffing!$C$154:$C$187,Expenses!$B20)</f>
        <v>1242.9769625000001</v>
      </c>
      <c r="AG20" s="20">
        <f>SUMIFS(Staffing!AH$154:AH$187,Staffing!$C$154:$C$187,Expenses!$B20)</f>
        <v>1242.9769625000001</v>
      </c>
      <c r="AH20" s="20">
        <f>SUMIFS(Staffing!AI$154:AI$187,Staffing!$C$154:$C$187,Expenses!$B20)</f>
        <v>1242.9769625000001</v>
      </c>
      <c r="AI20" s="20">
        <f>SUMIFS(Staffing!AJ$154:AJ$187,Staffing!$C$154:$C$187,Expenses!$B20)</f>
        <v>1242.9769625000001</v>
      </c>
      <c r="AJ20" s="20">
        <f>SUMIFS(Staffing!AK$154:AK$187,Staffing!$C$154:$C$187,Expenses!$B20)</f>
        <v>1280.2662713750003</v>
      </c>
      <c r="AK20" s="20">
        <f>SUMIFS(Staffing!AL$154:AL$187,Staffing!$C$154:$C$187,Expenses!$B20)</f>
        <v>1280.2662713750003</v>
      </c>
      <c r="AL20" s="20">
        <f>SUMIFS(Staffing!AM$154:AM$187,Staffing!$C$154:$C$187,Expenses!$B20)</f>
        <v>1280.2662713750003</v>
      </c>
      <c r="AM20" s="20">
        <f>SUMIFS(Staffing!AN$154:AN$187,Staffing!$C$154:$C$187,Expenses!$B20)</f>
        <v>1280.2662713750003</v>
      </c>
      <c r="AN20" s="20">
        <f>SUMIFS(Staffing!AO$154:AO$187,Staffing!$C$154:$C$187,Expenses!$B20)</f>
        <v>1280.2662713750003</v>
      </c>
      <c r="AO20" s="20">
        <f>SUMIFS(Staffing!AP$154:AP$187,Staffing!$C$154:$C$187,Expenses!$B20)</f>
        <v>1280.2662713750003</v>
      </c>
      <c r="AP20" s="20">
        <f>SUMIFS(Staffing!AQ$154:AQ$187,Staffing!$C$154:$C$187,Expenses!$B20)</f>
        <v>1280.2662713750003</v>
      </c>
      <c r="AQ20" s="20">
        <f>SUMIFS(Staffing!AR$154:AR$187,Staffing!$C$154:$C$187,Expenses!$B20)</f>
        <v>1280.2662713750003</v>
      </c>
      <c r="AR20" s="20">
        <f>SUMIFS(Staffing!AS$154:AS$187,Staffing!$C$154:$C$187,Expenses!$B20)</f>
        <v>1280.2662713750003</v>
      </c>
      <c r="AS20" s="20">
        <f>SUMIFS(Staffing!AT$154:AT$187,Staffing!$C$154:$C$187,Expenses!$B20)</f>
        <v>1280.2662713750003</v>
      </c>
      <c r="AT20" s="20">
        <f>SUMIFS(Staffing!AU$154:AU$187,Staffing!$C$154:$C$187,Expenses!$B20)</f>
        <v>1280.2662713750003</v>
      </c>
      <c r="AU20" s="20">
        <f>SUMIFS(Staffing!AV$154:AV$187,Staffing!$C$154:$C$187,Expenses!$B20)</f>
        <v>1280.2662713750003</v>
      </c>
      <c r="AV20" s="20">
        <f>SUMIFS(Staffing!AW$154:AW$187,Staffing!$C$154:$C$187,Expenses!$B20)</f>
        <v>1318.6742595162502</v>
      </c>
      <c r="AW20" s="20">
        <f>SUMIFS(Staffing!AX$154:AX$187,Staffing!$C$154:$C$187,Expenses!$B20)</f>
        <v>1318.6742595162502</v>
      </c>
      <c r="AX20" s="20">
        <f>SUMIFS(Staffing!AY$154:AY$187,Staffing!$C$154:$C$187,Expenses!$B20)</f>
        <v>1318.6742595162502</v>
      </c>
      <c r="AY20" s="20">
        <f>SUMIFS(Staffing!AZ$154:AZ$187,Staffing!$C$154:$C$187,Expenses!$B20)</f>
        <v>1318.6742595162502</v>
      </c>
      <c r="AZ20" s="20">
        <f>SUMIFS(Staffing!BA$154:BA$187,Staffing!$C$154:$C$187,Expenses!$B20)</f>
        <v>1318.6742595162502</v>
      </c>
      <c r="BA20" s="20">
        <f>SUMIFS(Staffing!BB$154:BB$187,Staffing!$C$154:$C$187,Expenses!$B20)</f>
        <v>1318.6742595162502</v>
      </c>
      <c r="BB20" s="20">
        <f>SUMIFS(Staffing!BC$154:BC$187,Staffing!$C$154:$C$187,Expenses!$B20)</f>
        <v>1318.6742595162502</v>
      </c>
      <c r="BC20" s="20">
        <f>SUMIFS(Staffing!BD$154:BD$187,Staffing!$C$154:$C$187,Expenses!$B20)</f>
        <v>1318.6742595162502</v>
      </c>
      <c r="BD20" s="20">
        <f>SUMIFS(Staffing!BE$154:BE$187,Staffing!$C$154:$C$187,Expenses!$B20)</f>
        <v>1318.6742595162502</v>
      </c>
      <c r="BE20" s="20">
        <f>SUMIFS(Staffing!BF$154:BF$187,Staffing!$C$154:$C$187,Expenses!$B20)</f>
        <v>1318.6742595162502</v>
      </c>
      <c r="BF20" s="20">
        <f>SUMIFS(Staffing!BG$154:BG$187,Staffing!$C$154:$C$187,Expenses!$B20)</f>
        <v>1318.6742595162502</v>
      </c>
      <c r="BG20" s="20">
        <f>SUMIFS(Staffing!BH$154:BH$187,Staffing!$C$154:$C$187,Expenses!$B20)</f>
        <v>1318.6742595162502</v>
      </c>
      <c r="BH20" s="20">
        <f>SUMIFS(Staffing!BI$154:BI$187,Staffing!$C$154:$C$187,Expenses!$B20)</f>
        <v>1358.2344873017378</v>
      </c>
      <c r="BI20" s="20">
        <f>SUMIFS(Staffing!BJ$154:BJ$187,Staffing!$C$154:$C$187,Expenses!$B20)</f>
        <v>1358.2344873017378</v>
      </c>
      <c r="BJ20" s="20">
        <f>SUMIFS(Staffing!BK$154:BK$187,Staffing!$C$154:$C$187,Expenses!$B20)</f>
        <v>1358.2344873017378</v>
      </c>
      <c r="BK20" s="20">
        <f>SUMIFS(Staffing!BL$154:BL$187,Staffing!$C$154:$C$187,Expenses!$B20)</f>
        <v>1358.2344873017378</v>
      </c>
      <c r="BL20" s="20">
        <f>SUMIFS(Staffing!BM$154:BM$187,Staffing!$C$154:$C$187,Expenses!$B20)</f>
        <v>1358.2344873017378</v>
      </c>
      <c r="BM20" s="20">
        <f>SUMIFS(Staffing!BN$154:BN$187,Staffing!$C$154:$C$187,Expenses!$B20)</f>
        <v>1358.2344873017378</v>
      </c>
      <c r="BN20" s="20">
        <f>SUMIFS(Staffing!BO$154:BO$187,Staffing!$C$154:$C$187,Expenses!$B20)</f>
        <v>1358.2344873017378</v>
      </c>
      <c r="BO20" s="20">
        <f>SUMIFS(Staffing!BP$154:BP$187,Staffing!$C$154:$C$187,Expenses!$B20)</f>
        <v>1358.2344873017378</v>
      </c>
      <c r="BP20" s="20">
        <f>SUMIFS(Staffing!BQ$154:BQ$187,Staffing!$C$154:$C$187,Expenses!$B20)</f>
        <v>1358.2344873017378</v>
      </c>
      <c r="BQ20" s="20">
        <f>SUMIFS(Staffing!BR$154:BR$187,Staffing!$C$154:$C$187,Expenses!$B20)</f>
        <v>1358.2344873017378</v>
      </c>
      <c r="BR20" s="20">
        <f>SUMIFS(Staffing!BS$154:BS$187,Staffing!$C$154:$C$187,Expenses!$B20)</f>
        <v>1358.2344873017378</v>
      </c>
      <c r="BS20" s="20">
        <f>SUMIFS(Staffing!BT$154:BT$187,Staffing!$C$154:$C$187,Expenses!$B20)</f>
        <v>1358.2344873017378</v>
      </c>
      <c r="BT20" s="20">
        <f>SUMIFS(Staffing!BU$154:BU$187,Staffing!$C$154:$C$187,Expenses!$B20)</f>
        <v>1398.9815219207899</v>
      </c>
      <c r="BU20" s="20">
        <f>SUMIFS(Staffing!BV$154:BV$187,Staffing!$C$154:$C$187,Expenses!$B20)</f>
        <v>1398.9815219207899</v>
      </c>
      <c r="BV20" s="20">
        <f>SUMIFS(Staffing!BW$154:BW$187,Staffing!$C$154:$C$187,Expenses!$B20)</f>
        <v>1398.9815219207899</v>
      </c>
      <c r="BW20" s="20">
        <f>SUMIFS(Staffing!BX$154:BX$187,Staffing!$C$154:$C$187,Expenses!$B20)</f>
        <v>1398.9815219207899</v>
      </c>
      <c r="BX20" s="20">
        <f>SUMIFS(Staffing!BY$154:BY$187,Staffing!$C$154:$C$187,Expenses!$B20)</f>
        <v>1398.9815219207899</v>
      </c>
      <c r="BY20" s="20">
        <f>SUMIFS(Staffing!BZ$154:BZ$187,Staffing!$C$154:$C$187,Expenses!$B20)</f>
        <v>1398.9815219207899</v>
      </c>
      <c r="BZ20" s="20">
        <f>SUMIFS(Staffing!CA$154:CA$187,Staffing!$C$154:$C$187,Expenses!$B20)</f>
        <v>1398.9815219207899</v>
      </c>
      <c r="CA20" s="20">
        <f>SUMIFS(Staffing!CB$154:CB$187,Staffing!$C$154:$C$187,Expenses!$B20)</f>
        <v>1398.9815219207899</v>
      </c>
      <c r="CB20" s="20">
        <f>SUMIFS(Staffing!CC$154:CC$187,Staffing!$C$154:$C$187,Expenses!$B20)</f>
        <v>1398.9815219207899</v>
      </c>
      <c r="CC20" s="20">
        <f>SUMIFS(Staffing!CD$154:CD$187,Staffing!$C$154:$C$187,Expenses!$B20)</f>
        <v>1398.9815219207899</v>
      </c>
      <c r="CD20" s="20">
        <f>SUMIFS(Staffing!CE$154:CE$187,Staffing!$C$154:$C$187,Expenses!$B20)</f>
        <v>1398.9815219207899</v>
      </c>
      <c r="CE20" s="20">
        <f>SUMIFS(Staffing!CF$154:CF$187,Staffing!$C$154:$C$187,Expenses!$B20)</f>
        <v>1398.9815219207899</v>
      </c>
      <c r="CF20" s="20">
        <f>SUMIFS(Staffing!CG$154:CG$187,Staffing!$C$154:$C$187,Expenses!$B20)</f>
        <v>1440.9509675784138</v>
      </c>
      <c r="CG20" s="20">
        <f>SUMIFS(Staffing!CH$154:CH$187,Staffing!$C$154:$C$187,Expenses!$B20)</f>
        <v>1440.9509675784138</v>
      </c>
      <c r="CH20" s="20">
        <f>SUMIFS(Staffing!CI$154:CI$187,Staffing!$C$154:$C$187,Expenses!$B20)</f>
        <v>1440.9509675784138</v>
      </c>
      <c r="CI20" s="20">
        <f>SUMIFS(Staffing!CJ$154:CJ$187,Staffing!$C$154:$C$187,Expenses!$B20)</f>
        <v>1440.9509675784138</v>
      </c>
      <c r="CJ20" s="20">
        <f>SUMIFS(Staffing!CK$154:CK$187,Staffing!$C$154:$C$187,Expenses!$B20)</f>
        <v>1440.9509675784138</v>
      </c>
      <c r="CK20" s="20">
        <f>SUMIFS(Staffing!CL$154:CL$187,Staffing!$C$154:$C$187,Expenses!$B20)</f>
        <v>1440.9509675784138</v>
      </c>
      <c r="CL20" s="20">
        <f>SUMIFS(Staffing!CM$154:CM$187,Staffing!$C$154:$C$187,Expenses!$B20)</f>
        <v>1440.9509675784138</v>
      </c>
      <c r="CM20" s="20">
        <f>SUMIFS(Staffing!CN$154:CN$187,Staffing!$C$154:$C$187,Expenses!$B20)</f>
        <v>1440.9509675784138</v>
      </c>
      <c r="CN20" s="20">
        <f>SUMIFS(Staffing!CO$154:CO$187,Staffing!$C$154:$C$187,Expenses!$B20)</f>
        <v>1440.9509675784138</v>
      </c>
      <c r="CO20" s="20">
        <f>SUMIFS(Staffing!CP$154:CP$187,Staffing!$C$154:$C$187,Expenses!$B20)</f>
        <v>1440.9509675784138</v>
      </c>
      <c r="CP20" s="20">
        <f>SUMIFS(Staffing!CQ$154:CQ$187,Staffing!$C$154:$C$187,Expenses!$B20)</f>
        <v>1440.9509675784138</v>
      </c>
      <c r="CQ20" s="20">
        <f>SUMIFS(Staffing!CR$154:CR$187,Staffing!$C$154:$C$187,Expenses!$B20)</f>
        <v>1440.9509675784138</v>
      </c>
      <c r="CR20" s="20">
        <f>SUMIFS(Staffing!CS$154:CS$187,Staffing!$C$154:$C$187,Expenses!$B20)</f>
        <v>1484.1794966057662</v>
      </c>
      <c r="CS20" s="20">
        <f>SUMIFS(Staffing!CT$154:CT$187,Staffing!$C$154:$C$187,Expenses!$B20)</f>
        <v>1484.1794966057662</v>
      </c>
      <c r="CT20" s="20">
        <f>SUMIFS(Staffing!CU$154:CU$187,Staffing!$C$154:$C$187,Expenses!$B20)</f>
        <v>1484.1794966057662</v>
      </c>
      <c r="CU20" s="20">
        <f>SUMIFS(Staffing!CV$154:CV$187,Staffing!$C$154:$C$187,Expenses!$B20)</f>
        <v>1484.1794966057662</v>
      </c>
      <c r="CV20" s="20">
        <f>SUMIFS(Staffing!CW$154:CW$187,Staffing!$C$154:$C$187,Expenses!$B20)</f>
        <v>1484.1794966057662</v>
      </c>
      <c r="CW20" s="20">
        <f>SUMIFS(Staffing!CX$154:CX$187,Staffing!$C$154:$C$187,Expenses!$B20)</f>
        <v>1484.1794966057662</v>
      </c>
      <c r="CX20" s="20">
        <f>SUMIFS(Staffing!CY$154:CY$187,Staffing!$C$154:$C$187,Expenses!$B20)</f>
        <v>1484.1794966057662</v>
      </c>
      <c r="CY20" s="20">
        <f>SUMIFS(Staffing!CZ$154:CZ$187,Staffing!$C$154:$C$187,Expenses!$B20)</f>
        <v>1484.1794966057662</v>
      </c>
      <c r="CZ20" s="20">
        <f>SUMIFS(Staffing!DA$154:DA$187,Staffing!$C$154:$C$187,Expenses!$B20)</f>
        <v>1484.1794966057662</v>
      </c>
      <c r="DA20" s="20">
        <f>SUMIFS(Staffing!DB$154:DB$187,Staffing!$C$154:$C$187,Expenses!$B20)</f>
        <v>1484.1794966057662</v>
      </c>
      <c r="DB20" s="20">
        <f>SUMIFS(Staffing!DC$154:DC$187,Staffing!$C$154:$C$187,Expenses!$B20)</f>
        <v>1484.1794966057662</v>
      </c>
      <c r="DC20" s="20">
        <f>SUMIFS(Staffing!DD$154:DD$187,Staffing!$C$154:$C$187,Expenses!$B20)</f>
        <v>1484.1794966057662</v>
      </c>
      <c r="DD20" s="20">
        <f>SUMIFS(Staffing!DE$154:DE$187,Staffing!$C$154:$C$187,Expenses!$B20)</f>
        <v>1528.7048815039393</v>
      </c>
      <c r="DE20" s="20">
        <f>SUMIFS(Staffing!DF$154:DF$187,Staffing!$C$154:$C$187,Expenses!$B20)</f>
        <v>1528.7048815039393</v>
      </c>
      <c r="DF20" s="20">
        <f>SUMIFS(Staffing!DG$154:DG$187,Staffing!$C$154:$C$187,Expenses!$B20)</f>
        <v>1528.7048815039393</v>
      </c>
      <c r="DG20" s="20">
        <f>SUMIFS(Staffing!DH$154:DH$187,Staffing!$C$154:$C$187,Expenses!$B20)</f>
        <v>1528.7048815039393</v>
      </c>
      <c r="DH20" s="20">
        <f>SUMIFS(Staffing!DI$154:DI$187,Staffing!$C$154:$C$187,Expenses!$B20)</f>
        <v>1528.7048815039393</v>
      </c>
      <c r="DI20" s="20">
        <f>SUMIFS(Staffing!DJ$154:DJ$187,Staffing!$C$154:$C$187,Expenses!$B20)</f>
        <v>1528.7048815039393</v>
      </c>
      <c r="DJ20" s="20">
        <f>SUMIFS(Staffing!DK$154:DK$187,Staffing!$C$154:$C$187,Expenses!$B20)</f>
        <v>1528.7048815039393</v>
      </c>
      <c r="DK20" s="20">
        <f>SUMIFS(Staffing!DL$154:DL$187,Staffing!$C$154:$C$187,Expenses!$B20)</f>
        <v>1528.7048815039393</v>
      </c>
      <c r="DL20" s="20">
        <f>SUMIFS(Staffing!DM$154:DM$187,Staffing!$C$154:$C$187,Expenses!$B20)</f>
        <v>1528.7048815039393</v>
      </c>
      <c r="DM20" s="20">
        <f>SUMIFS(Staffing!DN$154:DN$187,Staffing!$C$154:$C$187,Expenses!$B20)</f>
        <v>1528.7048815039393</v>
      </c>
      <c r="DN20" s="20">
        <f>SUMIFS(Staffing!DO$154:DO$187,Staffing!$C$154:$C$187,Expenses!$B20)</f>
        <v>1528.7048815039393</v>
      </c>
      <c r="DO20" s="20">
        <f>SUMIFS(Staffing!DP$154:DP$187,Staffing!$C$154:$C$187,Expenses!$B20)</f>
        <v>1528.7048815039393</v>
      </c>
      <c r="DP20" s="20">
        <f>SUMIFS(Staffing!DQ$154:DQ$187,Staffing!$C$154:$C$187,Expenses!$B20)</f>
        <v>1574.5660279490576</v>
      </c>
      <c r="DQ20" s="20">
        <f>SUMIFS(Staffing!DR$154:DR$187,Staffing!$C$154:$C$187,Expenses!$B20)</f>
        <v>1574.5660279490576</v>
      </c>
      <c r="DR20" s="20">
        <f>SUMIFS(Staffing!DS$154:DS$187,Staffing!$C$154:$C$187,Expenses!$B20)</f>
        <v>1574.5660279490576</v>
      </c>
      <c r="DS20" s="20">
        <f>SUMIFS(Staffing!DT$154:DT$187,Staffing!$C$154:$C$187,Expenses!$B20)</f>
        <v>1574.5660279490576</v>
      </c>
      <c r="DT20" s="20">
        <f>SUMIFS(Staffing!DU$154:DU$187,Staffing!$C$154:$C$187,Expenses!$B20)</f>
        <v>1574.5660279490576</v>
      </c>
      <c r="DU20" s="20">
        <f>SUMIFS(Staffing!DV$154:DV$187,Staffing!$C$154:$C$187,Expenses!$B20)</f>
        <v>1574.5660279490576</v>
      </c>
    </row>
    <row r="21" spans="2:125">
      <c r="B21" s="1" t="s">
        <v>28</v>
      </c>
      <c r="C21" s="1" t="s">
        <v>264</v>
      </c>
      <c r="D21" s="14">
        <f>VLOOKUP($B21,Assumptions!$J$117:$P$122,7,0)</f>
        <v>0</v>
      </c>
      <c r="E21" s="20">
        <f>$D21*E$7</f>
        <v>0</v>
      </c>
      <c r="F21" s="20">
        <f t="shared" ref="F21:BQ21" si="10">$D21*F$7</f>
        <v>0</v>
      </c>
      <c r="G21" s="20">
        <f t="shared" si="10"/>
        <v>0</v>
      </c>
      <c r="H21" s="20">
        <f t="shared" si="10"/>
        <v>0</v>
      </c>
      <c r="I21" s="20">
        <f t="shared" si="10"/>
        <v>0</v>
      </c>
      <c r="J21" s="20">
        <f t="shared" si="10"/>
        <v>0</v>
      </c>
      <c r="K21" s="20">
        <f t="shared" si="10"/>
        <v>0</v>
      </c>
      <c r="L21" s="20">
        <f t="shared" si="10"/>
        <v>0</v>
      </c>
      <c r="M21" s="20">
        <f t="shared" si="10"/>
        <v>0</v>
      </c>
      <c r="N21" s="20">
        <f t="shared" si="10"/>
        <v>0</v>
      </c>
      <c r="O21" s="20">
        <f t="shared" si="10"/>
        <v>0</v>
      </c>
      <c r="P21" s="20">
        <f t="shared" si="10"/>
        <v>0</v>
      </c>
      <c r="Q21" s="20">
        <f t="shared" si="10"/>
        <v>0</v>
      </c>
      <c r="R21" s="20">
        <f t="shared" si="10"/>
        <v>0</v>
      </c>
      <c r="S21" s="20">
        <f t="shared" si="10"/>
        <v>0</v>
      </c>
      <c r="T21" s="20">
        <f t="shared" si="10"/>
        <v>0</v>
      </c>
      <c r="U21" s="20">
        <f t="shared" si="10"/>
        <v>0</v>
      </c>
      <c r="V21" s="20">
        <f t="shared" si="10"/>
        <v>0</v>
      </c>
      <c r="W21" s="20">
        <f t="shared" si="10"/>
        <v>0</v>
      </c>
      <c r="X21" s="20">
        <f t="shared" si="10"/>
        <v>0</v>
      </c>
      <c r="Y21" s="20">
        <f t="shared" si="10"/>
        <v>0</v>
      </c>
      <c r="Z21" s="20">
        <f t="shared" si="10"/>
        <v>0</v>
      </c>
      <c r="AA21" s="20">
        <f t="shared" si="10"/>
        <v>0</v>
      </c>
      <c r="AB21" s="20">
        <f t="shared" si="10"/>
        <v>0</v>
      </c>
      <c r="AC21" s="20">
        <f t="shared" si="10"/>
        <v>0</v>
      </c>
      <c r="AD21" s="20">
        <f t="shared" si="10"/>
        <v>0</v>
      </c>
      <c r="AE21" s="20">
        <f t="shared" si="10"/>
        <v>0</v>
      </c>
      <c r="AF21" s="20">
        <f t="shared" si="10"/>
        <v>0</v>
      </c>
      <c r="AG21" s="20">
        <f t="shared" si="10"/>
        <v>0</v>
      </c>
      <c r="AH21" s="20">
        <f t="shared" si="10"/>
        <v>0</v>
      </c>
      <c r="AI21" s="20">
        <f t="shared" si="10"/>
        <v>0</v>
      </c>
      <c r="AJ21" s="20">
        <f t="shared" si="10"/>
        <v>0</v>
      </c>
      <c r="AK21" s="20">
        <f t="shared" si="10"/>
        <v>0</v>
      </c>
      <c r="AL21" s="20">
        <f t="shared" si="10"/>
        <v>0</v>
      </c>
      <c r="AM21" s="20">
        <f t="shared" si="10"/>
        <v>0</v>
      </c>
      <c r="AN21" s="20">
        <f t="shared" si="10"/>
        <v>0</v>
      </c>
      <c r="AO21" s="20">
        <f t="shared" si="10"/>
        <v>0</v>
      </c>
      <c r="AP21" s="20">
        <f t="shared" si="10"/>
        <v>0</v>
      </c>
      <c r="AQ21" s="20">
        <f t="shared" si="10"/>
        <v>0</v>
      </c>
      <c r="AR21" s="20">
        <f t="shared" si="10"/>
        <v>0</v>
      </c>
      <c r="AS21" s="20">
        <f t="shared" si="10"/>
        <v>0</v>
      </c>
      <c r="AT21" s="20">
        <f t="shared" si="10"/>
        <v>0</v>
      </c>
      <c r="AU21" s="20">
        <f t="shared" si="10"/>
        <v>0</v>
      </c>
      <c r="AV21" s="20">
        <f t="shared" si="10"/>
        <v>0</v>
      </c>
      <c r="AW21" s="20">
        <f t="shared" si="10"/>
        <v>0</v>
      </c>
      <c r="AX21" s="20">
        <f t="shared" si="10"/>
        <v>0</v>
      </c>
      <c r="AY21" s="20">
        <f t="shared" si="10"/>
        <v>0</v>
      </c>
      <c r="AZ21" s="20">
        <f t="shared" si="10"/>
        <v>0</v>
      </c>
      <c r="BA21" s="20">
        <f t="shared" si="10"/>
        <v>0</v>
      </c>
      <c r="BB21" s="20">
        <f t="shared" si="10"/>
        <v>0</v>
      </c>
      <c r="BC21" s="20">
        <f t="shared" si="10"/>
        <v>0</v>
      </c>
      <c r="BD21" s="20">
        <f t="shared" si="10"/>
        <v>0</v>
      </c>
      <c r="BE21" s="20">
        <f t="shared" si="10"/>
        <v>0</v>
      </c>
      <c r="BF21" s="20">
        <f t="shared" si="10"/>
        <v>0</v>
      </c>
      <c r="BG21" s="20">
        <f t="shared" si="10"/>
        <v>0</v>
      </c>
      <c r="BH21" s="20">
        <f t="shared" si="10"/>
        <v>0</v>
      </c>
      <c r="BI21" s="20">
        <f t="shared" si="10"/>
        <v>0</v>
      </c>
      <c r="BJ21" s="20">
        <f t="shared" si="10"/>
        <v>0</v>
      </c>
      <c r="BK21" s="20">
        <f t="shared" si="10"/>
        <v>0</v>
      </c>
      <c r="BL21" s="20">
        <f t="shared" si="10"/>
        <v>0</v>
      </c>
      <c r="BM21" s="20">
        <f t="shared" si="10"/>
        <v>0</v>
      </c>
      <c r="BN21" s="20">
        <f t="shared" si="10"/>
        <v>0</v>
      </c>
      <c r="BO21" s="20">
        <f t="shared" si="10"/>
        <v>0</v>
      </c>
      <c r="BP21" s="20">
        <f t="shared" si="10"/>
        <v>0</v>
      </c>
      <c r="BQ21" s="20">
        <f t="shared" si="10"/>
        <v>0</v>
      </c>
      <c r="BR21" s="20">
        <f t="shared" ref="BR21:DU21" si="11">$D21*BR$7</f>
        <v>0</v>
      </c>
      <c r="BS21" s="20">
        <f t="shared" si="11"/>
        <v>0</v>
      </c>
      <c r="BT21" s="20">
        <f t="shared" si="11"/>
        <v>0</v>
      </c>
      <c r="BU21" s="20">
        <f t="shared" si="11"/>
        <v>0</v>
      </c>
      <c r="BV21" s="20">
        <f t="shared" si="11"/>
        <v>0</v>
      </c>
      <c r="BW21" s="20">
        <f t="shared" si="11"/>
        <v>0</v>
      </c>
      <c r="BX21" s="20">
        <f t="shared" si="11"/>
        <v>0</v>
      </c>
      <c r="BY21" s="20">
        <f t="shared" si="11"/>
        <v>0</v>
      </c>
      <c r="BZ21" s="20">
        <f t="shared" si="11"/>
        <v>0</v>
      </c>
      <c r="CA21" s="20">
        <f t="shared" si="11"/>
        <v>0</v>
      </c>
      <c r="CB21" s="20">
        <f t="shared" si="11"/>
        <v>0</v>
      </c>
      <c r="CC21" s="20">
        <f t="shared" si="11"/>
        <v>0</v>
      </c>
      <c r="CD21" s="20">
        <f t="shared" si="11"/>
        <v>0</v>
      </c>
      <c r="CE21" s="20">
        <f t="shared" si="11"/>
        <v>0</v>
      </c>
      <c r="CF21" s="20">
        <f t="shared" si="11"/>
        <v>0</v>
      </c>
      <c r="CG21" s="20">
        <f t="shared" si="11"/>
        <v>0</v>
      </c>
      <c r="CH21" s="20">
        <f t="shared" si="11"/>
        <v>0</v>
      </c>
      <c r="CI21" s="20">
        <f t="shared" si="11"/>
        <v>0</v>
      </c>
      <c r="CJ21" s="20">
        <f t="shared" si="11"/>
        <v>0</v>
      </c>
      <c r="CK21" s="20">
        <f t="shared" si="11"/>
        <v>0</v>
      </c>
      <c r="CL21" s="20">
        <f t="shared" si="11"/>
        <v>0</v>
      </c>
      <c r="CM21" s="20">
        <f t="shared" si="11"/>
        <v>0</v>
      </c>
      <c r="CN21" s="20">
        <f t="shared" si="11"/>
        <v>0</v>
      </c>
      <c r="CO21" s="20">
        <f t="shared" si="11"/>
        <v>0</v>
      </c>
      <c r="CP21" s="20">
        <f t="shared" si="11"/>
        <v>0</v>
      </c>
      <c r="CQ21" s="20">
        <f t="shared" si="11"/>
        <v>0</v>
      </c>
      <c r="CR21" s="20">
        <f t="shared" si="11"/>
        <v>0</v>
      </c>
      <c r="CS21" s="20">
        <f t="shared" si="11"/>
        <v>0</v>
      </c>
      <c r="CT21" s="20">
        <f t="shared" si="11"/>
        <v>0</v>
      </c>
      <c r="CU21" s="20">
        <f t="shared" si="11"/>
        <v>0</v>
      </c>
      <c r="CV21" s="20">
        <f t="shared" si="11"/>
        <v>0</v>
      </c>
      <c r="CW21" s="20">
        <f t="shared" si="11"/>
        <v>0</v>
      </c>
      <c r="CX21" s="20">
        <f t="shared" si="11"/>
        <v>0</v>
      </c>
      <c r="CY21" s="20">
        <f t="shared" si="11"/>
        <v>0</v>
      </c>
      <c r="CZ21" s="20">
        <f t="shared" si="11"/>
        <v>0</v>
      </c>
      <c r="DA21" s="20">
        <f t="shared" si="11"/>
        <v>0</v>
      </c>
      <c r="DB21" s="20">
        <f t="shared" si="11"/>
        <v>0</v>
      </c>
      <c r="DC21" s="20">
        <f t="shared" si="11"/>
        <v>0</v>
      </c>
      <c r="DD21" s="20">
        <f t="shared" si="11"/>
        <v>0</v>
      </c>
      <c r="DE21" s="20">
        <f t="shared" si="11"/>
        <v>0</v>
      </c>
      <c r="DF21" s="20">
        <f t="shared" si="11"/>
        <v>0</v>
      </c>
      <c r="DG21" s="20">
        <f t="shared" si="11"/>
        <v>0</v>
      </c>
      <c r="DH21" s="20">
        <f t="shared" si="11"/>
        <v>0</v>
      </c>
      <c r="DI21" s="20">
        <f t="shared" si="11"/>
        <v>0</v>
      </c>
      <c r="DJ21" s="20">
        <f t="shared" si="11"/>
        <v>0</v>
      </c>
      <c r="DK21" s="20">
        <f t="shared" si="11"/>
        <v>0</v>
      </c>
      <c r="DL21" s="20">
        <f t="shared" si="11"/>
        <v>0</v>
      </c>
      <c r="DM21" s="20">
        <f t="shared" si="11"/>
        <v>0</v>
      </c>
      <c r="DN21" s="20">
        <f t="shared" si="11"/>
        <v>0</v>
      </c>
      <c r="DO21" s="20">
        <f t="shared" si="11"/>
        <v>0</v>
      </c>
      <c r="DP21" s="20">
        <f t="shared" si="11"/>
        <v>0</v>
      </c>
      <c r="DQ21" s="20">
        <f t="shared" si="11"/>
        <v>0</v>
      </c>
      <c r="DR21" s="20">
        <f t="shared" si="11"/>
        <v>0</v>
      </c>
      <c r="DS21" s="20">
        <f t="shared" si="11"/>
        <v>0</v>
      </c>
      <c r="DT21" s="20">
        <f t="shared" si="11"/>
        <v>0</v>
      </c>
      <c r="DU21" s="20">
        <f t="shared" si="11"/>
        <v>0</v>
      </c>
    </row>
    <row r="22" spans="2:125">
      <c r="B22" s="1" t="s">
        <v>33</v>
      </c>
      <c r="C22" s="1" t="s">
        <v>265</v>
      </c>
      <c r="D22" s="14">
        <f>VLOOKUP($B22,Assumptions!$J$117:$P$122,7,0)</f>
        <v>0</v>
      </c>
      <c r="E22" s="20">
        <f>$D22*E$8</f>
        <v>0</v>
      </c>
      <c r="F22" s="20">
        <f t="shared" ref="F22:BQ22" si="12">$D22*F$8</f>
        <v>0</v>
      </c>
      <c r="G22" s="20">
        <f t="shared" si="12"/>
        <v>0</v>
      </c>
      <c r="H22" s="20">
        <f t="shared" si="12"/>
        <v>0</v>
      </c>
      <c r="I22" s="20">
        <f t="shared" si="12"/>
        <v>0</v>
      </c>
      <c r="J22" s="20">
        <f t="shared" si="12"/>
        <v>0</v>
      </c>
      <c r="K22" s="20">
        <f t="shared" si="12"/>
        <v>0</v>
      </c>
      <c r="L22" s="20">
        <f t="shared" si="12"/>
        <v>0</v>
      </c>
      <c r="M22" s="20">
        <f t="shared" si="12"/>
        <v>0</v>
      </c>
      <c r="N22" s="20">
        <f t="shared" si="12"/>
        <v>0</v>
      </c>
      <c r="O22" s="20">
        <f t="shared" si="12"/>
        <v>0</v>
      </c>
      <c r="P22" s="20">
        <f t="shared" si="12"/>
        <v>0</v>
      </c>
      <c r="Q22" s="20">
        <f t="shared" si="12"/>
        <v>0</v>
      </c>
      <c r="R22" s="20">
        <f t="shared" si="12"/>
        <v>0</v>
      </c>
      <c r="S22" s="20">
        <f t="shared" si="12"/>
        <v>0</v>
      </c>
      <c r="T22" s="20">
        <f t="shared" si="12"/>
        <v>0</v>
      </c>
      <c r="U22" s="20">
        <f t="shared" si="12"/>
        <v>0</v>
      </c>
      <c r="V22" s="20">
        <f t="shared" si="12"/>
        <v>0</v>
      </c>
      <c r="W22" s="20">
        <f t="shared" si="12"/>
        <v>0</v>
      </c>
      <c r="X22" s="20">
        <f t="shared" si="12"/>
        <v>0</v>
      </c>
      <c r="Y22" s="20">
        <f t="shared" si="12"/>
        <v>0</v>
      </c>
      <c r="Z22" s="20">
        <f t="shared" si="12"/>
        <v>0</v>
      </c>
      <c r="AA22" s="20">
        <f t="shared" si="12"/>
        <v>0</v>
      </c>
      <c r="AB22" s="20">
        <f t="shared" si="12"/>
        <v>0</v>
      </c>
      <c r="AC22" s="20">
        <f t="shared" si="12"/>
        <v>0</v>
      </c>
      <c r="AD22" s="20">
        <f t="shared" si="12"/>
        <v>0</v>
      </c>
      <c r="AE22" s="20">
        <f t="shared" si="12"/>
        <v>0</v>
      </c>
      <c r="AF22" s="20">
        <f t="shared" si="12"/>
        <v>0</v>
      </c>
      <c r="AG22" s="20">
        <f t="shared" si="12"/>
        <v>0</v>
      </c>
      <c r="AH22" s="20">
        <f t="shared" si="12"/>
        <v>0</v>
      </c>
      <c r="AI22" s="20">
        <f t="shared" si="12"/>
        <v>0</v>
      </c>
      <c r="AJ22" s="20">
        <f t="shared" si="12"/>
        <v>0</v>
      </c>
      <c r="AK22" s="20">
        <f t="shared" si="12"/>
        <v>0</v>
      </c>
      <c r="AL22" s="20">
        <f t="shared" si="12"/>
        <v>0</v>
      </c>
      <c r="AM22" s="20">
        <f t="shared" si="12"/>
        <v>0</v>
      </c>
      <c r="AN22" s="20">
        <f t="shared" si="12"/>
        <v>0</v>
      </c>
      <c r="AO22" s="20">
        <f t="shared" si="12"/>
        <v>0</v>
      </c>
      <c r="AP22" s="20">
        <f t="shared" si="12"/>
        <v>0</v>
      </c>
      <c r="AQ22" s="20">
        <f t="shared" si="12"/>
        <v>0</v>
      </c>
      <c r="AR22" s="20">
        <f t="shared" si="12"/>
        <v>0</v>
      </c>
      <c r="AS22" s="20">
        <f t="shared" si="12"/>
        <v>0</v>
      </c>
      <c r="AT22" s="20">
        <f t="shared" si="12"/>
        <v>0</v>
      </c>
      <c r="AU22" s="20">
        <f t="shared" si="12"/>
        <v>0</v>
      </c>
      <c r="AV22" s="20">
        <f t="shared" si="12"/>
        <v>0</v>
      </c>
      <c r="AW22" s="20">
        <f t="shared" si="12"/>
        <v>0</v>
      </c>
      <c r="AX22" s="20">
        <f t="shared" si="12"/>
        <v>0</v>
      </c>
      <c r="AY22" s="20">
        <f t="shared" si="12"/>
        <v>0</v>
      </c>
      <c r="AZ22" s="20">
        <f t="shared" si="12"/>
        <v>0</v>
      </c>
      <c r="BA22" s="20">
        <f t="shared" si="12"/>
        <v>0</v>
      </c>
      <c r="BB22" s="20">
        <f t="shared" si="12"/>
        <v>0</v>
      </c>
      <c r="BC22" s="20">
        <f t="shared" si="12"/>
        <v>0</v>
      </c>
      <c r="BD22" s="20">
        <f t="shared" si="12"/>
        <v>0</v>
      </c>
      <c r="BE22" s="20">
        <f t="shared" si="12"/>
        <v>0</v>
      </c>
      <c r="BF22" s="20">
        <f t="shared" si="12"/>
        <v>0</v>
      </c>
      <c r="BG22" s="20">
        <f t="shared" si="12"/>
        <v>0</v>
      </c>
      <c r="BH22" s="20">
        <f t="shared" si="12"/>
        <v>0</v>
      </c>
      <c r="BI22" s="20">
        <f t="shared" si="12"/>
        <v>0</v>
      </c>
      <c r="BJ22" s="20">
        <f t="shared" si="12"/>
        <v>0</v>
      </c>
      <c r="BK22" s="20">
        <f t="shared" si="12"/>
        <v>0</v>
      </c>
      <c r="BL22" s="20">
        <f t="shared" si="12"/>
        <v>0</v>
      </c>
      <c r="BM22" s="20">
        <f t="shared" si="12"/>
        <v>0</v>
      </c>
      <c r="BN22" s="20">
        <f t="shared" si="12"/>
        <v>0</v>
      </c>
      <c r="BO22" s="20">
        <f t="shared" si="12"/>
        <v>0</v>
      </c>
      <c r="BP22" s="20">
        <f t="shared" si="12"/>
        <v>0</v>
      </c>
      <c r="BQ22" s="20">
        <f t="shared" si="12"/>
        <v>0</v>
      </c>
      <c r="BR22" s="20">
        <f t="shared" ref="BR22:DU22" si="13">$D22*BR$8</f>
        <v>0</v>
      </c>
      <c r="BS22" s="20">
        <f t="shared" si="13"/>
        <v>0</v>
      </c>
      <c r="BT22" s="20">
        <f t="shared" si="13"/>
        <v>0</v>
      </c>
      <c r="BU22" s="20">
        <f t="shared" si="13"/>
        <v>0</v>
      </c>
      <c r="BV22" s="20">
        <f t="shared" si="13"/>
        <v>0</v>
      </c>
      <c r="BW22" s="20">
        <f t="shared" si="13"/>
        <v>0</v>
      </c>
      <c r="BX22" s="20">
        <f t="shared" si="13"/>
        <v>0</v>
      </c>
      <c r="BY22" s="20">
        <f t="shared" si="13"/>
        <v>0</v>
      </c>
      <c r="BZ22" s="20">
        <f t="shared" si="13"/>
        <v>0</v>
      </c>
      <c r="CA22" s="20">
        <f t="shared" si="13"/>
        <v>0</v>
      </c>
      <c r="CB22" s="20">
        <f t="shared" si="13"/>
        <v>0</v>
      </c>
      <c r="CC22" s="20">
        <f t="shared" si="13"/>
        <v>0</v>
      </c>
      <c r="CD22" s="20">
        <f t="shared" si="13"/>
        <v>0</v>
      </c>
      <c r="CE22" s="20">
        <f t="shared" si="13"/>
        <v>0</v>
      </c>
      <c r="CF22" s="20">
        <f t="shared" si="13"/>
        <v>0</v>
      </c>
      <c r="CG22" s="20">
        <f t="shared" si="13"/>
        <v>0</v>
      </c>
      <c r="CH22" s="20">
        <f t="shared" si="13"/>
        <v>0</v>
      </c>
      <c r="CI22" s="20">
        <f t="shared" si="13"/>
        <v>0</v>
      </c>
      <c r="CJ22" s="20">
        <f t="shared" si="13"/>
        <v>0</v>
      </c>
      <c r="CK22" s="20">
        <f t="shared" si="13"/>
        <v>0</v>
      </c>
      <c r="CL22" s="20">
        <f t="shared" si="13"/>
        <v>0</v>
      </c>
      <c r="CM22" s="20">
        <f t="shared" si="13"/>
        <v>0</v>
      </c>
      <c r="CN22" s="20">
        <f t="shared" si="13"/>
        <v>0</v>
      </c>
      <c r="CO22" s="20">
        <f t="shared" si="13"/>
        <v>0</v>
      </c>
      <c r="CP22" s="20">
        <f t="shared" si="13"/>
        <v>0</v>
      </c>
      <c r="CQ22" s="20">
        <f t="shared" si="13"/>
        <v>0</v>
      </c>
      <c r="CR22" s="20">
        <f t="shared" si="13"/>
        <v>0</v>
      </c>
      <c r="CS22" s="20">
        <f t="shared" si="13"/>
        <v>0</v>
      </c>
      <c r="CT22" s="20">
        <f t="shared" si="13"/>
        <v>0</v>
      </c>
      <c r="CU22" s="20">
        <f t="shared" si="13"/>
        <v>0</v>
      </c>
      <c r="CV22" s="20">
        <f t="shared" si="13"/>
        <v>0</v>
      </c>
      <c r="CW22" s="20">
        <f t="shared" si="13"/>
        <v>0</v>
      </c>
      <c r="CX22" s="20">
        <f t="shared" si="13"/>
        <v>0</v>
      </c>
      <c r="CY22" s="20">
        <f t="shared" si="13"/>
        <v>0</v>
      </c>
      <c r="CZ22" s="20">
        <f t="shared" si="13"/>
        <v>0</v>
      </c>
      <c r="DA22" s="20">
        <f t="shared" si="13"/>
        <v>0</v>
      </c>
      <c r="DB22" s="20">
        <f t="shared" si="13"/>
        <v>0</v>
      </c>
      <c r="DC22" s="20">
        <f t="shared" si="13"/>
        <v>0</v>
      </c>
      <c r="DD22" s="20">
        <f t="shared" si="13"/>
        <v>0</v>
      </c>
      <c r="DE22" s="20">
        <f t="shared" si="13"/>
        <v>0</v>
      </c>
      <c r="DF22" s="20">
        <f t="shared" si="13"/>
        <v>0</v>
      </c>
      <c r="DG22" s="20">
        <f t="shared" si="13"/>
        <v>0</v>
      </c>
      <c r="DH22" s="20">
        <f t="shared" si="13"/>
        <v>0</v>
      </c>
      <c r="DI22" s="20">
        <f t="shared" si="13"/>
        <v>0</v>
      </c>
      <c r="DJ22" s="20">
        <f t="shared" si="13"/>
        <v>0</v>
      </c>
      <c r="DK22" s="20">
        <f t="shared" si="13"/>
        <v>0</v>
      </c>
      <c r="DL22" s="20">
        <f t="shared" si="13"/>
        <v>0</v>
      </c>
      <c r="DM22" s="20">
        <f t="shared" si="13"/>
        <v>0</v>
      </c>
      <c r="DN22" s="20">
        <f t="shared" si="13"/>
        <v>0</v>
      </c>
      <c r="DO22" s="20">
        <f t="shared" si="13"/>
        <v>0</v>
      </c>
      <c r="DP22" s="20">
        <f t="shared" si="13"/>
        <v>0</v>
      </c>
      <c r="DQ22" s="20">
        <f t="shared" si="13"/>
        <v>0</v>
      </c>
      <c r="DR22" s="20">
        <f t="shared" si="13"/>
        <v>0</v>
      </c>
      <c r="DS22" s="20">
        <f t="shared" si="13"/>
        <v>0</v>
      </c>
      <c r="DT22" s="20">
        <f t="shared" si="13"/>
        <v>0</v>
      </c>
      <c r="DU22" s="20">
        <f t="shared" si="13"/>
        <v>0</v>
      </c>
    </row>
    <row r="23" spans="2:125">
      <c r="B23" s="1" t="s">
        <v>36</v>
      </c>
      <c r="C23" s="1" t="s">
        <v>266</v>
      </c>
      <c r="D23" s="14">
        <f>VLOOKUP($B23,Assumptions!$J$117:$P$122,7,0)</f>
        <v>0.01</v>
      </c>
      <c r="E23" s="20">
        <f>$D23*E$9</f>
        <v>0</v>
      </c>
      <c r="F23" s="20">
        <f t="shared" ref="F23:BQ23" si="14">$D23*F$9</f>
        <v>0</v>
      </c>
      <c r="G23" s="20">
        <f t="shared" si="14"/>
        <v>0</v>
      </c>
      <c r="H23" s="20">
        <f t="shared" si="14"/>
        <v>0</v>
      </c>
      <c r="I23" s="20">
        <f t="shared" si="14"/>
        <v>0</v>
      </c>
      <c r="J23" s="20">
        <f t="shared" si="14"/>
        <v>0</v>
      </c>
      <c r="K23" s="20">
        <f t="shared" si="14"/>
        <v>0</v>
      </c>
      <c r="L23" s="20">
        <f t="shared" si="14"/>
        <v>0</v>
      </c>
      <c r="M23" s="20">
        <f t="shared" si="14"/>
        <v>0</v>
      </c>
      <c r="N23" s="20">
        <f t="shared" si="14"/>
        <v>0</v>
      </c>
      <c r="O23" s="20">
        <f t="shared" si="14"/>
        <v>0</v>
      </c>
      <c r="P23" s="20">
        <f t="shared" si="14"/>
        <v>0</v>
      </c>
      <c r="Q23" s="20">
        <f t="shared" si="14"/>
        <v>0</v>
      </c>
      <c r="R23" s="20">
        <f t="shared" si="14"/>
        <v>0</v>
      </c>
      <c r="S23" s="20">
        <f t="shared" si="14"/>
        <v>0</v>
      </c>
      <c r="T23" s="20">
        <f t="shared" si="14"/>
        <v>0</v>
      </c>
      <c r="U23" s="20">
        <f t="shared" si="14"/>
        <v>0</v>
      </c>
      <c r="V23" s="20">
        <f t="shared" si="14"/>
        <v>0</v>
      </c>
      <c r="W23" s="20">
        <f t="shared" si="14"/>
        <v>0</v>
      </c>
      <c r="X23" s="20">
        <f t="shared" si="14"/>
        <v>0</v>
      </c>
      <c r="Y23" s="20">
        <f t="shared" si="14"/>
        <v>0</v>
      </c>
      <c r="Z23" s="20">
        <f t="shared" si="14"/>
        <v>0</v>
      </c>
      <c r="AA23" s="20">
        <f t="shared" si="14"/>
        <v>0</v>
      </c>
      <c r="AB23" s="20">
        <f t="shared" si="14"/>
        <v>0</v>
      </c>
      <c r="AC23" s="20">
        <f t="shared" si="14"/>
        <v>208.8201297</v>
      </c>
      <c r="AD23" s="20">
        <f t="shared" si="14"/>
        <v>208.8201297</v>
      </c>
      <c r="AE23" s="20">
        <f t="shared" si="14"/>
        <v>208.8201297</v>
      </c>
      <c r="AF23" s="20">
        <f t="shared" si="14"/>
        <v>208.8201297</v>
      </c>
      <c r="AG23" s="20">
        <f t="shared" si="14"/>
        <v>208.8201297</v>
      </c>
      <c r="AH23" s="20">
        <f t="shared" si="14"/>
        <v>208.8201297</v>
      </c>
      <c r="AI23" s="20">
        <f t="shared" si="14"/>
        <v>208.8201297</v>
      </c>
      <c r="AJ23" s="20">
        <f t="shared" si="14"/>
        <v>215.08473359100003</v>
      </c>
      <c r="AK23" s="20">
        <f t="shared" si="14"/>
        <v>215.08473359100003</v>
      </c>
      <c r="AL23" s="20">
        <f t="shared" si="14"/>
        <v>215.08473359100003</v>
      </c>
      <c r="AM23" s="20">
        <f t="shared" si="14"/>
        <v>215.08473359100003</v>
      </c>
      <c r="AN23" s="20">
        <f t="shared" si="14"/>
        <v>215.08473359100003</v>
      </c>
      <c r="AO23" s="20">
        <f t="shared" si="14"/>
        <v>215.08473359100003</v>
      </c>
      <c r="AP23" s="20">
        <f t="shared" si="14"/>
        <v>215.08473359100003</v>
      </c>
      <c r="AQ23" s="20">
        <f t="shared" si="14"/>
        <v>215.08473359100003</v>
      </c>
      <c r="AR23" s="20">
        <f t="shared" si="14"/>
        <v>215.08473359100003</v>
      </c>
      <c r="AS23" s="20">
        <f t="shared" si="14"/>
        <v>215.08473359100003</v>
      </c>
      <c r="AT23" s="20">
        <f t="shared" si="14"/>
        <v>215.08473359100003</v>
      </c>
      <c r="AU23" s="20">
        <f t="shared" si="14"/>
        <v>215.08473359100003</v>
      </c>
      <c r="AV23" s="20">
        <f t="shared" si="14"/>
        <v>221.53727559873002</v>
      </c>
      <c r="AW23" s="20">
        <f t="shared" si="14"/>
        <v>221.53727559873002</v>
      </c>
      <c r="AX23" s="20">
        <f t="shared" si="14"/>
        <v>221.53727559873002</v>
      </c>
      <c r="AY23" s="20">
        <f t="shared" si="14"/>
        <v>221.53727559873002</v>
      </c>
      <c r="AZ23" s="20">
        <f t="shared" si="14"/>
        <v>221.53727559873002</v>
      </c>
      <c r="BA23" s="20">
        <f t="shared" si="14"/>
        <v>221.53727559873002</v>
      </c>
      <c r="BB23" s="20">
        <f t="shared" si="14"/>
        <v>221.53727559873002</v>
      </c>
      <c r="BC23" s="20">
        <f t="shared" si="14"/>
        <v>221.53727559873002</v>
      </c>
      <c r="BD23" s="20">
        <f t="shared" si="14"/>
        <v>221.53727559873002</v>
      </c>
      <c r="BE23" s="20">
        <f t="shared" si="14"/>
        <v>221.53727559873002</v>
      </c>
      <c r="BF23" s="20">
        <f t="shared" si="14"/>
        <v>221.53727559873002</v>
      </c>
      <c r="BG23" s="20">
        <f t="shared" si="14"/>
        <v>221.53727559873002</v>
      </c>
      <c r="BH23" s="20">
        <f t="shared" si="14"/>
        <v>228.18339386669194</v>
      </c>
      <c r="BI23" s="20">
        <f t="shared" si="14"/>
        <v>228.18339386669194</v>
      </c>
      <c r="BJ23" s="20">
        <f t="shared" si="14"/>
        <v>228.18339386669194</v>
      </c>
      <c r="BK23" s="20">
        <f t="shared" si="14"/>
        <v>228.18339386669194</v>
      </c>
      <c r="BL23" s="20">
        <f t="shared" si="14"/>
        <v>228.18339386669194</v>
      </c>
      <c r="BM23" s="20">
        <f t="shared" si="14"/>
        <v>228.18339386669194</v>
      </c>
      <c r="BN23" s="20">
        <f t="shared" si="14"/>
        <v>228.18339386669194</v>
      </c>
      <c r="BO23" s="20">
        <f t="shared" si="14"/>
        <v>228.18339386669194</v>
      </c>
      <c r="BP23" s="20">
        <f t="shared" si="14"/>
        <v>228.18339386669194</v>
      </c>
      <c r="BQ23" s="20">
        <f t="shared" si="14"/>
        <v>228.18339386669194</v>
      </c>
      <c r="BR23" s="20">
        <f t="shared" ref="BR23:DU23" si="15">$D23*BR$9</f>
        <v>228.18339386669194</v>
      </c>
      <c r="BS23" s="20">
        <f t="shared" si="15"/>
        <v>228.18339386669194</v>
      </c>
      <c r="BT23" s="20">
        <f t="shared" si="15"/>
        <v>235.02889568269276</v>
      </c>
      <c r="BU23" s="20">
        <f t="shared" si="15"/>
        <v>235.02889568269276</v>
      </c>
      <c r="BV23" s="20">
        <f t="shared" si="15"/>
        <v>235.02889568269276</v>
      </c>
      <c r="BW23" s="20">
        <f t="shared" si="15"/>
        <v>235.02889568269276</v>
      </c>
      <c r="BX23" s="20">
        <f t="shared" si="15"/>
        <v>235.02889568269276</v>
      </c>
      <c r="BY23" s="20">
        <f t="shared" si="15"/>
        <v>235.02889568269276</v>
      </c>
      <c r="BZ23" s="20">
        <f t="shared" si="15"/>
        <v>235.02889568269276</v>
      </c>
      <c r="CA23" s="20">
        <f t="shared" si="15"/>
        <v>235.02889568269276</v>
      </c>
      <c r="CB23" s="20">
        <f t="shared" si="15"/>
        <v>235.02889568269276</v>
      </c>
      <c r="CC23" s="20">
        <f t="shared" si="15"/>
        <v>235.02889568269276</v>
      </c>
      <c r="CD23" s="20">
        <f t="shared" si="15"/>
        <v>235.02889568269276</v>
      </c>
      <c r="CE23" s="20">
        <f t="shared" si="15"/>
        <v>235.02889568269276</v>
      </c>
      <c r="CF23" s="20">
        <f t="shared" si="15"/>
        <v>242.07976255317351</v>
      </c>
      <c r="CG23" s="20">
        <f t="shared" si="15"/>
        <v>242.07976255317351</v>
      </c>
      <c r="CH23" s="20">
        <f t="shared" si="15"/>
        <v>242.07976255317351</v>
      </c>
      <c r="CI23" s="20">
        <f t="shared" si="15"/>
        <v>242.07976255317351</v>
      </c>
      <c r="CJ23" s="20">
        <f t="shared" si="15"/>
        <v>242.07976255317351</v>
      </c>
      <c r="CK23" s="20">
        <f t="shared" si="15"/>
        <v>242.07976255317351</v>
      </c>
      <c r="CL23" s="20">
        <f t="shared" si="15"/>
        <v>242.07976255317351</v>
      </c>
      <c r="CM23" s="20">
        <f t="shared" si="15"/>
        <v>242.07976255317351</v>
      </c>
      <c r="CN23" s="20">
        <f t="shared" si="15"/>
        <v>242.07976255317351</v>
      </c>
      <c r="CO23" s="20">
        <f t="shared" si="15"/>
        <v>242.07976255317351</v>
      </c>
      <c r="CP23" s="20">
        <f t="shared" si="15"/>
        <v>242.07976255317351</v>
      </c>
      <c r="CQ23" s="20">
        <f t="shared" si="15"/>
        <v>242.07976255317351</v>
      </c>
      <c r="CR23" s="20">
        <f t="shared" si="15"/>
        <v>249.34215542976872</v>
      </c>
      <c r="CS23" s="20">
        <f t="shared" si="15"/>
        <v>249.34215542976872</v>
      </c>
      <c r="CT23" s="20">
        <f t="shared" si="15"/>
        <v>249.34215542976872</v>
      </c>
      <c r="CU23" s="20">
        <f t="shared" si="15"/>
        <v>249.34215542976872</v>
      </c>
      <c r="CV23" s="20">
        <f t="shared" si="15"/>
        <v>249.34215542976872</v>
      </c>
      <c r="CW23" s="20">
        <f t="shared" si="15"/>
        <v>249.34215542976872</v>
      </c>
      <c r="CX23" s="20">
        <f t="shared" si="15"/>
        <v>249.34215542976872</v>
      </c>
      <c r="CY23" s="20">
        <f t="shared" si="15"/>
        <v>249.34215542976872</v>
      </c>
      <c r="CZ23" s="20">
        <f t="shared" si="15"/>
        <v>249.34215542976872</v>
      </c>
      <c r="DA23" s="20">
        <f t="shared" si="15"/>
        <v>249.34215542976872</v>
      </c>
      <c r="DB23" s="20">
        <f t="shared" si="15"/>
        <v>249.34215542976872</v>
      </c>
      <c r="DC23" s="20">
        <f t="shared" si="15"/>
        <v>249.34215542976872</v>
      </c>
      <c r="DD23" s="20">
        <f t="shared" si="15"/>
        <v>256.82242009266179</v>
      </c>
      <c r="DE23" s="20">
        <f t="shared" si="15"/>
        <v>256.82242009266179</v>
      </c>
      <c r="DF23" s="20">
        <f t="shared" si="15"/>
        <v>256.82242009266179</v>
      </c>
      <c r="DG23" s="20">
        <f t="shared" si="15"/>
        <v>256.82242009266179</v>
      </c>
      <c r="DH23" s="20">
        <f t="shared" si="15"/>
        <v>256.82242009266179</v>
      </c>
      <c r="DI23" s="20">
        <f t="shared" si="15"/>
        <v>256.82242009266179</v>
      </c>
      <c r="DJ23" s="20">
        <f t="shared" si="15"/>
        <v>256.82242009266179</v>
      </c>
      <c r="DK23" s="20">
        <f t="shared" si="15"/>
        <v>256.82242009266179</v>
      </c>
      <c r="DL23" s="20">
        <f t="shared" si="15"/>
        <v>256.82242009266179</v>
      </c>
      <c r="DM23" s="20">
        <f t="shared" si="15"/>
        <v>256.82242009266179</v>
      </c>
      <c r="DN23" s="20">
        <f t="shared" si="15"/>
        <v>256.82242009266179</v>
      </c>
      <c r="DO23" s="20">
        <f t="shared" si="15"/>
        <v>256.82242009266179</v>
      </c>
      <c r="DP23" s="20">
        <f t="shared" si="15"/>
        <v>264.52709269544164</v>
      </c>
      <c r="DQ23" s="20">
        <f t="shared" si="15"/>
        <v>264.52709269544164</v>
      </c>
      <c r="DR23" s="20">
        <f t="shared" si="15"/>
        <v>264.52709269544164</v>
      </c>
      <c r="DS23" s="20">
        <f t="shared" si="15"/>
        <v>264.52709269544164</v>
      </c>
      <c r="DT23" s="20">
        <f t="shared" si="15"/>
        <v>264.52709269544164</v>
      </c>
      <c r="DU23" s="20">
        <f t="shared" si="15"/>
        <v>264.52709269544164</v>
      </c>
    </row>
    <row r="24" spans="2:125">
      <c r="B24" s="1" t="s">
        <v>43</v>
      </c>
      <c r="C24" s="1" t="s">
        <v>267</v>
      </c>
      <c r="D24" s="14">
        <f>VLOOKUP($B24,Assumptions!$J$117:$P$122,7,0)</f>
        <v>0</v>
      </c>
      <c r="E24" s="20">
        <f>$D24*E$11</f>
        <v>0</v>
      </c>
      <c r="F24" s="20">
        <f t="shared" ref="F24:BQ24" si="16">$D24*F$11</f>
        <v>0</v>
      </c>
      <c r="G24" s="20">
        <f t="shared" si="16"/>
        <v>0</v>
      </c>
      <c r="H24" s="20">
        <f t="shared" si="16"/>
        <v>0</v>
      </c>
      <c r="I24" s="20">
        <f t="shared" si="16"/>
        <v>0</v>
      </c>
      <c r="J24" s="20">
        <f t="shared" si="16"/>
        <v>0</v>
      </c>
      <c r="K24" s="20">
        <f t="shared" si="16"/>
        <v>0</v>
      </c>
      <c r="L24" s="20">
        <f t="shared" si="16"/>
        <v>0</v>
      </c>
      <c r="M24" s="20">
        <f t="shared" si="16"/>
        <v>0</v>
      </c>
      <c r="N24" s="20">
        <f t="shared" si="16"/>
        <v>0</v>
      </c>
      <c r="O24" s="20">
        <f t="shared" si="16"/>
        <v>0</v>
      </c>
      <c r="P24" s="20">
        <f t="shared" si="16"/>
        <v>0</v>
      </c>
      <c r="Q24" s="20">
        <f t="shared" si="16"/>
        <v>0</v>
      </c>
      <c r="R24" s="20">
        <f t="shared" si="16"/>
        <v>0</v>
      </c>
      <c r="S24" s="20">
        <f t="shared" si="16"/>
        <v>0</v>
      </c>
      <c r="T24" s="20">
        <f t="shared" si="16"/>
        <v>0</v>
      </c>
      <c r="U24" s="20">
        <f t="shared" si="16"/>
        <v>0</v>
      </c>
      <c r="V24" s="20">
        <f t="shared" si="16"/>
        <v>0</v>
      </c>
      <c r="W24" s="20">
        <f t="shared" si="16"/>
        <v>0</v>
      </c>
      <c r="X24" s="20">
        <f t="shared" si="16"/>
        <v>0</v>
      </c>
      <c r="Y24" s="20">
        <f t="shared" si="16"/>
        <v>0</v>
      </c>
      <c r="Z24" s="20">
        <f t="shared" si="16"/>
        <v>0</v>
      </c>
      <c r="AA24" s="20">
        <f t="shared" si="16"/>
        <v>0</v>
      </c>
      <c r="AB24" s="20">
        <f t="shared" si="16"/>
        <v>0</v>
      </c>
      <c r="AC24" s="20">
        <f t="shared" si="16"/>
        <v>0</v>
      </c>
      <c r="AD24" s="20">
        <f t="shared" si="16"/>
        <v>0</v>
      </c>
      <c r="AE24" s="20">
        <f t="shared" si="16"/>
        <v>0</v>
      </c>
      <c r="AF24" s="20">
        <f t="shared" si="16"/>
        <v>0</v>
      </c>
      <c r="AG24" s="20">
        <f t="shared" si="16"/>
        <v>0</v>
      </c>
      <c r="AH24" s="20">
        <f t="shared" si="16"/>
        <v>0</v>
      </c>
      <c r="AI24" s="20">
        <f t="shared" si="16"/>
        <v>0</v>
      </c>
      <c r="AJ24" s="20">
        <f t="shared" si="16"/>
        <v>0</v>
      </c>
      <c r="AK24" s="20">
        <f t="shared" si="16"/>
        <v>0</v>
      </c>
      <c r="AL24" s="20">
        <f t="shared" si="16"/>
        <v>0</v>
      </c>
      <c r="AM24" s="20">
        <f t="shared" si="16"/>
        <v>0</v>
      </c>
      <c r="AN24" s="20">
        <f t="shared" si="16"/>
        <v>0</v>
      </c>
      <c r="AO24" s="20">
        <f t="shared" si="16"/>
        <v>0</v>
      </c>
      <c r="AP24" s="20">
        <f t="shared" si="16"/>
        <v>0</v>
      </c>
      <c r="AQ24" s="20">
        <f t="shared" si="16"/>
        <v>0</v>
      </c>
      <c r="AR24" s="20">
        <f t="shared" si="16"/>
        <v>0</v>
      </c>
      <c r="AS24" s="20">
        <f t="shared" si="16"/>
        <v>0</v>
      </c>
      <c r="AT24" s="20">
        <f t="shared" si="16"/>
        <v>0</v>
      </c>
      <c r="AU24" s="20">
        <f t="shared" si="16"/>
        <v>0</v>
      </c>
      <c r="AV24" s="20">
        <f t="shared" si="16"/>
        <v>0</v>
      </c>
      <c r="AW24" s="20">
        <f t="shared" si="16"/>
        <v>0</v>
      </c>
      <c r="AX24" s="20">
        <f t="shared" si="16"/>
        <v>0</v>
      </c>
      <c r="AY24" s="20">
        <f t="shared" si="16"/>
        <v>0</v>
      </c>
      <c r="AZ24" s="20">
        <f t="shared" si="16"/>
        <v>0</v>
      </c>
      <c r="BA24" s="20">
        <f t="shared" si="16"/>
        <v>0</v>
      </c>
      <c r="BB24" s="20">
        <f t="shared" si="16"/>
        <v>0</v>
      </c>
      <c r="BC24" s="20">
        <f t="shared" si="16"/>
        <v>0</v>
      </c>
      <c r="BD24" s="20">
        <f t="shared" si="16"/>
        <v>0</v>
      </c>
      <c r="BE24" s="20">
        <f t="shared" si="16"/>
        <v>0</v>
      </c>
      <c r="BF24" s="20">
        <f t="shared" si="16"/>
        <v>0</v>
      </c>
      <c r="BG24" s="20">
        <f t="shared" si="16"/>
        <v>0</v>
      </c>
      <c r="BH24" s="20">
        <f t="shared" si="16"/>
        <v>0</v>
      </c>
      <c r="BI24" s="20">
        <f t="shared" si="16"/>
        <v>0</v>
      </c>
      <c r="BJ24" s="20">
        <f t="shared" si="16"/>
        <v>0</v>
      </c>
      <c r="BK24" s="20">
        <f t="shared" si="16"/>
        <v>0</v>
      </c>
      <c r="BL24" s="20">
        <f t="shared" si="16"/>
        <v>0</v>
      </c>
      <c r="BM24" s="20">
        <f t="shared" si="16"/>
        <v>0</v>
      </c>
      <c r="BN24" s="20">
        <f t="shared" si="16"/>
        <v>0</v>
      </c>
      <c r="BO24" s="20">
        <f t="shared" si="16"/>
        <v>0</v>
      </c>
      <c r="BP24" s="20">
        <f t="shared" si="16"/>
        <v>0</v>
      </c>
      <c r="BQ24" s="20">
        <f t="shared" si="16"/>
        <v>0</v>
      </c>
      <c r="BR24" s="20">
        <f t="shared" ref="BR24:DU24" si="17">$D24*BR$11</f>
        <v>0</v>
      </c>
      <c r="BS24" s="20">
        <f t="shared" si="17"/>
        <v>0</v>
      </c>
      <c r="BT24" s="20">
        <f t="shared" si="17"/>
        <v>0</v>
      </c>
      <c r="BU24" s="20">
        <f t="shared" si="17"/>
        <v>0</v>
      </c>
      <c r="BV24" s="20">
        <f t="shared" si="17"/>
        <v>0</v>
      </c>
      <c r="BW24" s="20">
        <f t="shared" si="17"/>
        <v>0</v>
      </c>
      <c r="BX24" s="20">
        <f t="shared" si="17"/>
        <v>0</v>
      </c>
      <c r="BY24" s="20">
        <f t="shared" si="17"/>
        <v>0</v>
      </c>
      <c r="BZ24" s="20">
        <f t="shared" si="17"/>
        <v>0</v>
      </c>
      <c r="CA24" s="20">
        <f t="shared" si="17"/>
        <v>0</v>
      </c>
      <c r="CB24" s="20">
        <f t="shared" si="17"/>
        <v>0</v>
      </c>
      <c r="CC24" s="20">
        <f t="shared" si="17"/>
        <v>0</v>
      </c>
      <c r="CD24" s="20">
        <f t="shared" si="17"/>
        <v>0</v>
      </c>
      <c r="CE24" s="20">
        <f t="shared" si="17"/>
        <v>0</v>
      </c>
      <c r="CF24" s="20">
        <f t="shared" si="17"/>
        <v>0</v>
      </c>
      <c r="CG24" s="20">
        <f t="shared" si="17"/>
        <v>0</v>
      </c>
      <c r="CH24" s="20">
        <f t="shared" si="17"/>
        <v>0</v>
      </c>
      <c r="CI24" s="20">
        <f t="shared" si="17"/>
        <v>0</v>
      </c>
      <c r="CJ24" s="20">
        <f t="shared" si="17"/>
        <v>0</v>
      </c>
      <c r="CK24" s="20">
        <f t="shared" si="17"/>
        <v>0</v>
      </c>
      <c r="CL24" s="20">
        <f t="shared" si="17"/>
        <v>0</v>
      </c>
      <c r="CM24" s="20">
        <f t="shared" si="17"/>
        <v>0</v>
      </c>
      <c r="CN24" s="20">
        <f t="shared" si="17"/>
        <v>0</v>
      </c>
      <c r="CO24" s="20">
        <f t="shared" si="17"/>
        <v>0</v>
      </c>
      <c r="CP24" s="20">
        <f t="shared" si="17"/>
        <v>0</v>
      </c>
      <c r="CQ24" s="20">
        <f t="shared" si="17"/>
        <v>0</v>
      </c>
      <c r="CR24" s="20">
        <f t="shared" si="17"/>
        <v>0</v>
      </c>
      <c r="CS24" s="20">
        <f t="shared" si="17"/>
        <v>0</v>
      </c>
      <c r="CT24" s="20">
        <f t="shared" si="17"/>
        <v>0</v>
      </c>
      <c r="CU24" s="20">
        <f t="shared" si="17"/>
        <v>0</v>
      </c>
      <c r="CV24" s="20">
        <f t="shared" si="17"/>
        <v>0</v>
      </c>
      <c r="CW24" s="20">
        <f t="shared" si="17"/>
        <v>0</v>
      </c>
      <c r="CX24" s="20">
        <f t="shared" si="17"/>
        <v>0</v>
      </c>
      <c r="CY24" s="20">
        <f t="shared" si="17"/>
        <v>0</v>
      </c>
      <c r="CZ24" s="20">
        <f t="shared" si="17"/>
        <v>0</v>
      </c>
      <c r="DA24" s="20">
        <f t="shared" si="17"/>
        <v>0</v>
      </c>
      <c r="DB24" s="20">
        <f t="shared" si="17"/>
        <v>0</v>
      </c>
      <c r="DC24" s="20">
        <f t="shared" si="17"/>
        <v>0</v>
      </c>
      <c r="DD24" s="20">
        <f t="shared" si="17"/>
        <v>0</v>
      </c>
      <c r="DE24" s="20">
        <f t="shared" si="17"/>
        <v>0</v>
      </c>
      <c r="DF24" s="20">
        <f t="shared" si="17"/>
        <v>0</v>
      </c>
      <c r="DG24" s="20">
        <f t="shared" si="17"/>
        <v>0</v>
      </c>
      <c r="DH24" s="20">
        <f t="shared" si="17"/>
        <v>0</v>
      </c>
      <c r="DI24" s="20">
        <f t="shared" si="17"/>
        <v>0</v>
      </c>
      <c r="DJ24" s="20">
        <f t="shared" si="17"/>
        <v>0</v>
      </c>
      <c r="DK24" s="20">
        <f t="shared" si="17"/>
        <v>0</v>
      </c>
      <c r="DL24" s="20">
        <f t="shared" si="17"/>
        <v>0</v>
      </c>
      <c r="DM24" s="20">
        <f t="shared" si="17"/>
        <v>0</v>
      </c>
      <c r="DN24" s="20">
        <f t="shared" si="17"/>
        <v>0</v>
      </c>
      <c r="DO24" s="20">
        <f t="shared" si="17"/>
        <v>0</v>
      </c>
      <c r="DP24" s="20">
        <f t="shared" si="17"/>
        <v>0</v>
      </c>
      <c r="DQ24" s="20">
        <f t="shared" si="17"/>
        <v>0</v>
      </c>
      <c r="DR24" s="20">
        <f t="shared" si="17"/>
        <v>0</v>
      </c>
      <c r="DS24" s="20">
        <f t="shared" si="17"/>
        <v>0</v>
      </c>
      <c r="DT24" s="20">
        <f t="shared" si="17"/>
        <v>0</v>
      </c>
      <c r="DU24" s="20">
        <f t="shared" si="17"/>
        <v>0</v>
      </c>
    </row>
    <row r="25" spans="2:125">
      <c r="B25" s="1" t="s">
        <v>46</v>
      </c>
      <c r="C25" s="1" t="s">
        <v>268</v>
      </c>
      <c r="D25" s="14">
        <f>VLOOKUP($B25,Assumptions!$J$117:$P$122,7,0)</f>
        <v>0.02</v>
      </c>
      <c r="E25" s="20">
        <f>$D25*E$12</f>
        <v>0</v>
      </c>
      <c r="F25" s="20">
        <f t="shared" ref="F25:BQ25" si="18">$D25*F$12</f>
        <v>0</v>
      </c>
      <c r="G25" s="20">
        <f t="shared" si="18"/>
        <v>0</v>
      </c>
      <c r="H25" s="20">
        <f t="shared" si="18"/>
        <v>0</v>
      </c>
      <c r="I25" s="20">
        <f t="shared" si="18"/>
        <v>0</v>
      </c>
      <c r="J25" s="20">
        <f t="shared" si="18"/>
        <v>0</v>
      </c>
      <c r="K25" s="20">
        <f t="shared" si="18"/>
        <v>0</v>
      </c>
      <c r="L25" s="20">
        <f t="shared" si="18"/>
        <v>0</v>
      </c>
      <c r="M25" s="20">
        <f t="shared" si="18"/>
        <v>0</v>
      </c>
      <c r="N25" s="20">
        <f t="shared" si="18"/>
        <v>0</v>
      </c>
      <c r="O25" s="20">
        <f t="shared" si="18"/>
        <v>0</v>
      </c>
      <c r="P25" s="20">
        <f t="shared" si="18"/>
        <v>0</v>
      </c>
      <c r="Q25" s="20">
        <f t="shared" si="18"/>
        <v>0</v>
      </c>
      <c r="R25" s="20">
        <f t="shared" si="18"/>
        <v>0</v>
      </c>
      <c r="S25" s="20">
        <f t="shared" si="18"/>
        <v>0</v>
      </c>
      <c r="T25" s="20">
        <f t="shared" si="18"/>
        <v>0</v>
      </c>
      <c r="U25" s="20">
        <f t="shared" si="18"/>
        <v>0</v>
      </c>
      <c r="V25" s="20">
        <f t="shared" si="18"/>
        <v>0</v>
      </c>
      <c r="W25" s="20">
        <f t="shared" si="18"/>
        <v>0</v>
      </c>
      <c r="X25" s="20">
        <f t="shared" si="18"/>
        <v>0</v>
      </c>
      <c r="Y25" s="20">
        <f t="shared" si="18"/>
        <v>0</v>
      </c>
      <c r="Z25" s="20">
        <f t="shared" si="18"/>
        <v>0</v>
      </c>
      <c r="AA25" s="20">
        <f t="shared" si="18"/>
        <v>0</v>
      </c>
      <c r="AB25" s="20">
        <f t="shared" si="18"/>
        <v>0</v>
      </c>
      <c r="AC25" s="20">
        <f t="shared" si="18"/>
        <v>455.87040622200004</v>
      </c>
      <c r="AD25" s="20">
        <f t="shared" si="18"/>
        <v>571.61642097000004</v>
      </c>
      <c r="AE25" s="20">
        <f t="shared" si="18"/>
        <v>686.16917783400004</v>
      </c>
      <c r="AF25" s="20">
        <f t="shared" si="18"/>
        <v>762.53768241000012</v>
      </c>
      <c r="AG25" s="20">
        <f t="shared" si="18"/>
        <v>831.74663968200014</v>
      </c>
      <c r="AH25" s="20">
        <f t="shared" si="18"/>
        <v>902.14885483800003</v>
      </c>
      <c r="AI25" s="20">
        <f t="shared" si="18"/>
        <v>965.3915226900001</v>
      </c>
      <c r="AJ25" s="20">
        <f t="shared" si="18"/>
        <v>1053.3479381556599</v>
      </c>
      <c r="AK25" s="20">
        <f t="shared" si="18"/>
        <v>1124.6331641458203</v>
      </c>
      <c r="AL25" s="20">
        <f t="shared" si="18"/>
        <v>1183.6278339307803</v>
      </c>
      <c r="AM25" s="20">
        <f t="shared" si="18"/>
        <v>1242.6225037157401</v>
      </c>
      <c r="AN25" s="20">
        <f t="shared" si="18"/>
        <v>1301.6171735007001</v>
      </c>
      <c r="AO25" s="20">
        <f t="shared" si="18"/>
        <v>1360.6118432856601</v>
      </c>
      <c r="AP25" s="20">
        <f t="shared" si="18"/>
        <v>1419.6065130706202</v>
      </c>
      <c r="AQ25" s="20">
        <f t="shared" si="18"/>
        <v>1465.08157102986</v>
      </c>
      <c r="AR25" s="20">
        <f t="shared" si="18"/>
        <v>1524.07624081482</v>
      </c>
      <c r="AS25" s="20">
        <f t="shared" si="18"/>
        <v>1569.5512987740603</v>
      </c>
      <c r="AT25" s="20">
        <f t="shared" si="18"/>
        <v>1608.8810786307004</v>
      </c>
      <c r="AU25" s="20">
        <f t="shared" si="18"/>
        <v>1661.7304703130603</v>
      </c>
      <c r="AV25" s="20">
        <f t="shared" si="18"/>
        <v>1764.7513305661473</v>
      </c>
      <c r="AW25" s="20">
        <f t="shared" si="18"/>
        <v>1811.5906402641647</v>
      </c>
      <c r="AX25" s="20">
        <f t="shared" si="18"/>
        <v>1852.1003135165038</v>
      </c>
      <c r="AY25" s="20">
        <f t="shared" si="18"/>
        <v>1892.6099867688429</v>
      </c>
      <c r="AZ25" s="20">
        <f t="shared" si="18"/>
        <v>1920.4603871298261</v>
      </c>
      <c r="BA25" s="20">
        <f t="shared" si="18"/>
        <v>1939.4492964668602</v>
      </c>
      <c r="BB25" s="20">
        <f t="shared" si="18"/>
        <v>1953.3744966473519</v>
      </c>
      <c r="BC25" s="20">
        <f t="shared" si="18"/>
        <v>1967.2996968278433</v>
      </c>
      <c r="BD25" s="20">
        <f t="shared" si="18"/>
        <v>1973.6293332735213</v>
      </c>
      <c r="BE25" s="20">
        <f t="shared" si="18"/>
        <v>1993.884169899691</v>
      </c>
      <c r="BF25" s="20">
        <f t="shared" si="18"/>
        <v>1993.884169899691</v>
      </c>
      <c r="BG25" s="20">
        <f t="shared" si="18"/>
        <v>2000.2138063453692</v>
      </c>
      <c r="BH25" s="20">
        <f t="shared" si="18"/>
        <v>2068.0436511825883</v>
      </c>
      <c r="BI25" s="20">
        <f t="shared" si="18"/>
        <v>2068.0436511825883</v>
      </c>
      <c r="BJ25" s="20">
        <f t="shared" si="18"/>
        <v>2068.0436511825883</v>
      </c>
      <c r="BK25" s="20">
        <f t="shared" si="18"/>
        <v>2068.0436511825883</v>
      </c>
      <c r="BL25" s="20">
        <f t="shared" si="18"/>
        <v>2068.0436511825883</v>
      </c>
      <c r="BM25" s="20">
        <f t="shared" si="18"/>
        <v>2068.0436511825883</v>
      </c>
      <c r="BN25" s="20">
        <f t="shared" si="18"/>
        <v>2068.0436511825883</v>
      </c>
      <c r="BO25" s="20">
        <f t="shared" si="18"/>
        <v>2068.0436511825883</v>
      </c>
      <c r="BP25" s="20">
        <f t="shared" si="18"/>
        <v>2068.0436511825883</v>
      </c>
      <c r="BQ25" s="20">
        <f t="shared" si="18"/>
        <v>2068.0436511825883</v>
      </c>
      <c r="BR25" s="20">
        <f t="shared" ref="BR25:DU25" si="19">$D25*BR$12</f>
        <v>2068.0436511825883</v>
      </c>
      <c r="BS25" s="20">
        <f t="shared" si="19"/>
        <v>2068.0436511825883</v>
      </c>
      <c r="BT25" s="20">
        <f t="shared" si="19"/>
        <v>2130.0849607180658</v>
      </c>
      <c r="BU25" s="20">
        <f t="shared" si="19"/>
        <v>2130.0849607180658</v>
      </c>
      <c r="BV25" s="20">
        <f t="shared" si="19"/>
        <v>2130.0849607180658</v>
      </c>
      <c r="BW25" s="20">
        <f t="shared" si="19"/>
        <v>2130.0849607180658</v>
      </c>
      <c r="BX25" s="20">
        <f t="shared" si="19"/>
        <v>2130.0849607180658</v>
      </c>
      <c r="BY25" s="20">
        <f t="shared" si="19"/>
        <v>2130.0849607180658</v>
      </c>
      <c r="BZ25" s="20">
        <f t="shared" si="19"/>
        <v>2130.0849607180658</v>
      </c>
      <c r="CA25" s="20">
        <f t="shared" si="19"/>
        <v>2130.0849607180658</v>
      </c>
      <c r="CB25" s="20">
        <f t="shared" si="19"/>
        <v>2130.0849607180658</v>
      </c>
      <c r="CC25" s="20">
        <f t="shared" si="19"/>
        <v>2130.0849607180658</v>
      </c>
      <c r="CD25" s="20">
        <f t="shared" si="19"/>
        <v>2130.0849607180658</v>
      </c>
      <c r="CE25" s="20">
        <f t="shared" si="19"/>
        <v>2130.0849607180658</v>
      </c>
      <c r="CF25" s="20">
        <f t="shared" si="19"/>
        <v>2193.9875095396083</v>
      </c>
      <c r="CG25" s="20">
        <f t="shared" si="19"/>
        <v>2193.9875095396083</v>
      </c>
      <c r="CH25" s="20">
        <f t="shared" si="19"/>
        <v>2193.9875095396083</v>
      </c>
      <c r="CI25" s="20">
        <f t="shared" si="19"/>
        <v>2193.9875095396083</v>
      </c>
      <c r="CJ25" s="20">
        <f t="shared" si="19"/>
        <v>2193.9875095396083</v>
      </c>
      <c r="CK25" s="20">
        <f t="shared" si="19"/>
        <v>2193.9875095396083</v>
      </c>
      <c r="CL25" s="20">
        <f t="shared" si="19"/>
        <v>2193.9875095396083</v>
      </c>
      <c r="CM25" s="20">
        <f t="shared" si="19"/>
        <v>2193.9875095396083</v>
      </c>
      <c r="CN25" s="20">
        <f t="shared" si="19"/>
        <v>2193.9875095396083</v>
      </c>
      <c r="CO25" s="20">
        <f t="shared" si="19"/>
        <v>2193.9875095396083</v>
      </c>
      <c r="CP25" s="20">
        <f t="shared" si="19"/>
        <v>2193.9875095396083</v>
      </c>
      <c r="CQ25" s="20">
        <f t="shared" si="19"/>
        <v>2193.9875095396083</v>
      </c>
      <c r="CR25" s="20">
        <f t="shared" si="19"/>
        <v>2259.8071348257963</v>
      </c>
      <c r="CS25" s="20">
        <f t="shared" si="19"/>
        <v>2259.8071348257963</v>
      </c>
      <c r="CT25" s="20">
        <f t="shared" si="19"/>
        <v>2259.8071348257963</v>
      </c>
      <c r="CU25" s="20">
        <f t="shared" si="19"/>
        <v>2259.8071348257963</v>
      </c>
      <c r="CV25" s="20">
        <f t="shared" si="19"/>
        <v>2259.8071348257963</v>
      </c>
      <c r="CW25" s="20">
        <f t="shared" si="19"/>
        <v>2259.8071348257963</v>
      </c>
      <c r="CX25" s="20">
        <f t="shared" si="19"/>
        <v>2259.8071348257963</v>
      </c>
      <c r="CY25" s="20">
        <f t="shared" si="19"/>
        <v>2259.8071348257963</v>
      </c>
      <c r="CZ25" s="20">
        <f t="shared" si="19"/>
        <v>2259.8071348257963</v>
      </c>
      <c r="DA25" s="20">
        <f t="shared" si="19"/>
        <v>2259.8071348257963</v>
      </c>
      <c r="DB25" s="20">
        <f t="shared" si="19"/>
        <v>2259.8071348257963</v>
      </c>
      <c r="DC25" s="20">
        <f t="shared" si="19"/>
        <v>2259.8071348257963</v>
      </c>
      <c r="DD25" s="20">
        <f t="shared" si="19"/>
        <v>2327.6013488705703</v>
      </c>
      <c r="DE25" s="20">
        <f t="shared" si="19"/>
        <v>2327.6013488705703</v>
      </c>
      <c r="DF25" s="20">
        <f t="shared" si="19"/>
        <v>2327.6013488705703</v>
      </c>
      <c r="DG25" s="20">
        <f t="shared" si="19"/>
        <v>2327.6013488705703</v>
      </c>
      <c r="DH25" s="20">
        <f t="shared" si="19"/>
        <v>2327.6013488705703</v>
      </c>
      <c r="DI25" s="20">
        <f t="shared" si="19"/>
        <v>2327.6013488705703</v>
      </c>
      <c r="DJ25" s="20">
        <f t="shared" si="19"/>
        <v>2327.6013488705703</v>
      </c>
      <c r="DK25" s="20">
        <f t="shared" si="19"/>
        <v>2327.6013488705703</v>
      </c>
      <c r="DL25" s="20">
        <f t="shared" si="19"/>
        <v>2327.6013488705703</v>
      </c>
      <c r="DM25" s="20">
        <f t="shared" si="19"/>
        <v>2327.6013488705703</v>
      </c>
      <c r="DN25" s="20">
        <f t="shared" si="19"/>
        <v>2327.6013488705703</v>
      </c>
      <c r="DO25" s="20">
        <f t="shared" si="19"/>
        <v>2327.6013488705703</v>
      </c>
      <c r="DP25" s="20">
        <f t="shared" si="19"/>
        <v>2397.429389336688</v>
      </c>
      <c r="DQ25" s="20">
        <f t="shared" si="19"/>
        <v>2397.429389336688</v>
      </c>
      <c r="DR25" s="20">
        <f t="shared" si="19"/>
        <v>2397.429389336688</v>
      </c>
      <c r="DS25" s="20">
        <f t="shared" si="19"/>
        <v>2397.429389336688</v>
      </c>
      <c r="DT25" s="20">
        <f t="shared" si="19"/>
        <v>2397.429389336688</v>
      </c>
      <c r="DU25" s="20">
        <f t="shared" si="19"/>
        <v>2397.429389336688</v>
      </c>
    </row>
    <row r="26" spans="2:125">
      <c r="B26" s="1" t="s">
        <v>49</v>
      </c>
      <c r="C26" s="1" t="s">
        <v>269</v>
      </c>
      <c r="D26" s="14">
        <f>VLOOKUP($B26,Assumptions!$J$117:$P$122,7,0)</f>
        <v>0.04</v>
      </c>
      <c r="E26" s="20">
        <f>$D26*E$13</f>
        <v>0</v>
      </c>
      <c r="F26" s="20">
        <f t="shared" ref="F26:BQ26" si="20">$D26*F$13</f>
        <v>0</v>
      </c>
      <c r="G26" s="20">
        <f t="shared" si="20"/>
        <v>0</v>
      </c>
      <c r="H26" s="20">
        <f t="shared" si="20"/>
        <v>0</v>
      </c>
      <c r="I26" s="20">
        <f t="shared" si="20"/>
        <v>0</v>
      </c>
      <c r="J26" s="20">
        <f t="shared" si="20"/>
        <v>0</v>
      </c>
      <c r="K26" s="20">
        <f t="shared" si="20"/>
        <v>0</v>
      </c>
      <c r="L26" s="20">
        <f t="shared" si="20"/>
        <v>0</v>
      </c>
      <c r="M26" s="20">
        <f t="shared" si="20"/>
        <v>0</v>
      </c>
      <c r="N26" s="20">
        <f t="shared" si="20"/>
        <v>0</v>
      </c>
      <c r="O26" s="20">
        <f t="shared" si="20"/>
        <v>0</v>
      </c>
      <c r="P26" s="20">
        <f t="shared" si="20"/>
        <v>0</v>
      </c>
      <c r="Q26" s="20">
        <f t="shared" si="20"/>
        <v>0</v>
      </c>
      <c r="R26" s="20">
        <f t="shared" si="20"/>
        <v>0</v>
      </c>
      <c r="S26" s="20">
        <f t="shared" si="20"/>
        <v>0</v>
      </c>
      <c r="T26" s="20">
        <f t="shared" si="20"/>
        <v>0</v>
      </c>
      <c r="U26" s="20">
        <f t="shared" si="20"/>
        <v>0</v>
      </c>
      <c r="V26" s="20">
        <f t="shared" si="20"/>
        <v>0</v>
      </c>
      <c r="W26" s="20">
        <f t="shared" si="20"/>
        <v>0</v>
      </c>
      <c r="X26" s="20">
        <f t="shared" si="20"/>
        <v>0</v>
      </c>
      <c r="Y26" s="20">
        <f t="shared" si="20"/>
        <v>0</v>
      </c>
      <c r="Z26" s="20">
        <f t="shared" si="20"/>
        <v>0</v>
      </c>
      <c r="AA26" s="20">
        <f t="shared" si="20"/>
        <v>0</v>
      </c>
      <c r="AB26" s="20">
        <f t="shared" si="20"/>
        <v>0</v>
      </c>
      <c r="AC26" s="20">
        <f t="shared" si="20"/>
        <v>4273.9845720693329</v>
      </c>
      <c r="AD26" s="20">
        <f t="shared" si="20"/>
        <v>4273.9845720693329</v>
      </c>
      <c r="AE26" s="20">
        <f t="shared" si="20"/>
        <v>4273.9845720693329</v>
      </c>
      <c r="AF26" s="20">
        <f t="shared" si="20"/>
        <v>4273.9845720693329</v>
      </c>
      <c r="AG26" s="20">
        <f t="shared" si="20"/>
        <v>4273.9845720693329</v>
      </c>
      <c r="AH26" s="20">
        <f t="shared" si="20"/>
        <v>4273.9845720693329</v>
      </c>
      <c r="AI26" s="20">
        <f t="shared" si="20"/>
        <v>4273.9845720693329</v>
      </c>
      <c r="AJ26" s="20">
        <f t="shared" si="20"/>
        <v>5008.5382153546134</v>
      </c>
      <c r="AK26" s="20">
        <f t="shared" si="20"/>
        <v>5008.5382153546134</v>
      </c>
      <c r="AL26" s="20">
        <f t="shared" si="20"/>
        <v>5008.5382153546134</v>
      </c>
      <c r="AM26" s="20">
        <f t="shared" si="20"/>
        <v>5210.6495840623465</v>
      </c>
      <c r="AN26" s="20">
        <f t="shared" si="20"/>
        <v>5210.6495840623465</v>
      </c>
      <c r="AO26" s="20">
        <f t="shared" si="20"/>
        <v>5210.6495840623465</v>
      </c>
      <c r="AP26" s="20">
        <f t="shared" si="20"/>
        <v>5210.6495840623465</v>
      </c>
      <c r="AQ26" s="20">
        <f t="shared" si="20"/>
        <v>5210.6495840623465</v>
      </c>
      <c r="AR26" s="20">
        <f t="shared" si="20"/>
        <v>6095.5696308367469</v>
      </c>
      <c r="AS26" s="20">
        <f t="shared" si="20"/>
        <v>6297.680999544481</v>
      </c>
      <c r="AT26" s="20">
        <f t="shared" si="20"/>
        <v>6297.680999544481</v>
      </c>
      <c r="AU26" s="20">
        <f t="shared" si="20"/>
        <v>6297.680999544481</v>
      </c>
      <c r="AV26" s="20">
        <f t="shared" si="20"/>
        <v>6486.6114295308153</v>
      </c>
      <c r="AW26" s="20">
        <f t="shared" si="20"/>
        <v>6486.6114295308153</v>
      </c>
      <c r="AX26" s="20">
        <f t="shared" si="20"/>
        <v>6694.7861392997802</v>
      </c>
      <c r="AY26" s="20">
        <f t="shared" si="20"/>
        <v>6694.7861392997802</v>
      </c>
      <c r="AZ26" s="20">
        <f t="shared" si="20"/>
        <v>6902.960849068746</v>
      </c>
      <c r="BA26" s="20">
        <f t="shared" si="20"/>
        <v>6902.960849068746</v>
      </c>
      <c r="BB26" s="20">
        <f t="shared" si="20"/>
        <v>6902.960849068746</v>
      </c>
      <c r="BC26" s="20">
        <f t="shared" si="20"/>
        <v>6902.960849068746</v>
      </c>
      <c r="BD26" s="20">
        <f t="shared" si="20"/>
        <v>7319.3102686066768</v>
      </c>
      <c r="BE26" s="20">
        <f t="shared" si="20"/>
        <v>7319.3102686066768</v>
      </c>
      <c r="BF26" s="20">
        <f t="shared" si="20"/>
        <v>7319.3102686066768</v>
      </c>
      <c r="BG26" s="20">
        <f t="shared" si="20"/>
        <v>7319.3102686066768</v>
      </c>
      <c r="BH26" s="20">
        <f t="shared" si="20"/>
        <v>7538.8895766648766</v>
      </c>
      <c r="BI26" s="20">
        <f t="shared" si="20"/>
        <v>7538.8895766648766</v>
      </c>
      <c r="BJ26" s="20">
        <f t="shared" si="20"/>
        <v>7538.8895766648766</v>
      </c>
      <c r="BK26" s="20">
        <f t="shared" si="20"/>
        <v>7538.8895766648766</v>
      </c>
      <c r="BL26" s="20">
        <f t="shared" si="20"/>
        <v>7538.8895766648766</v>
      </c>
      <c r="BM26" s="20">
        <f t="shared" si="20"/>
        <v>7538.8895766648766</v>
      </c>
      <c r="BN26" s="20">
        <f t="shared" si="20"/>
        <v>7538.8895766648766</v>
      </c>
      <c r="BO26" s="20">
        <f t="shared" si="20"/>
        <v>7538.8895766648766</v>
      </c>
      <c r="BP26" s="20">
        <f t="shared" si="20"/>
        <v>7538.8895766648766</v>
      </c>
      <c r="BQ26" s="20">
        <f t="shared" si="20"/>
        <v>7538.8895766648766</v>
      </c>
      <c r="BR26" s="20">
        <f t="shared" ref="BR26:DU26" si="21">$D26*BR$13</f>
        <v>7538.8895766648766</v>
      </c>
      <c r="BS26" s="20">
        <f t="shared" si="21"/>
        <v>7538.8895766648766</v>
      </c>
      <c r="BT26" s="20">
        <f t="shared" si="21"/>
        <v>7765.0562639648233</v>
      </c>
      <c r="BU26" s="20">
        <f t="shared" si="21"/>
        <v>7765.0562639648233</v>
      </c>
      <c r="BV26" s="20">
        <f t="shared" si="21"/>
        <v>7765.0562639648233</v>
      </c>
      <c r="BW26" s="20">
        <f t="shared" si="21"/>
        <v>7765.0562639648233</v>
      </c>
      <c r="BX26" s="20">
        <f t="shared" si="21"/>
        <v>7765.0562639648233</v>
      </c>
      <c r="BY26" s="20">
        <f t="shared" si="21"/>
        <v>7765.0562639648233</v>
      </c>
      <c r="BZ26" s="20">
        <f t="shared" si="21"/>
        <v>7765.0562639648233</v>
      </c>
      <c r="CA26" s="20">
        <f t="shared" si="21"/>
        <v>7765.0562639648233</v>
      </c>
      <c r="CB26" s="20">
        <f t="shared" si="21"/>
        <v>7765.0562639648233</v>
      </c>
      <c r="CC26" s="20">
        <f t="shared" si="21"/>
        <v>7765.0562639648233</v>
      </c>
      <c r="CD26" s="20">
        <f t="shared" si="21"/>
        <v>7765.0562639648233</v>
      </c>
      <c r="CE26" s="20">
        <f t="shared" si="21"/>
        <v>7765.0562639648233</v>
      </c>
      <c r="CF26" s="20">
        <f t="shared" si="21"/>
        <v>7998.0079518837683</v>
      </c>
      <c r="CG26" s="20">
        <f t="shared" si="21"/>
        <v>7998.0079518837683</v>
      </c>
      <c r="CH26" s="20">
        <f t="shared" si="21"/>
        <v>7998.0079518837683</v>
      </c>
      <c r="CI26" s="20">
        <f t="shared" si="21"/>
        <v>7998.0079518837683</v>
      </c>
      <c r="CJ26" s="20">
        <f t="shared" si="21"/>
        <v>7998.0079518837683</v>
      </c>
      <c r="CK26" s="20">
        <f t="shared" si="21"/>
        <v>7998.0079518837683</v>
      </c>
      <c r="CL26" s="20">
        <f t="shared" si="21"/>
        <v>7998.0079518837683</v>
      </c>
      <c r="CM26" s="20">
        <f t="shared" si="21"/>
        <v>7998.0079518837683</v>
      </c>
      <c r="CN26" s="20">
        <f t="shared" si="21"/>
        <v>7998.0079518837683</v>
      </c>
      <c r="CO26" s="20">
        <f t="shared" si="21"/>
        <v>7998.0079518837683</v>
      </c>
      <c r="CP26" s="20">
        <f t="shared" si="21"/>
        <v>7998.0079518837683</v>
      </c>
      <c r="CQ26" s="20">
        <f t="shared" si="21"/>
        <v>7998.0079518837683</v>
      </c>
      <c r="CR26" s="20">
        <f t="shared" si="21"/>
        <v>8237.9481904402819</v>
      </c>
      <c r="CS26" s="20">
        <f t="shared" si="21"/>
        <v>8237.9481904402819</v>
      </c>
      <c r="CT26" s="20">
        <f t="shared" si="21"/>
        <v>8237.9481904402819</v>
      </c>
      <c r="CU26" s="20">
        <f t="shared" si="21"/>
        <v>8237.9481904402819</v>
      </c>
      <c r="CV26" s="20">
        <f t="shared" si="21"/>
        <v>8237.9481904402819</v>
      </c>
      <c r="CW26" s="20">
        <f t="shared" si="21"/>
        <v>8237.9481904402819</v>
      </c>
      <c r="CX26" s="20">
        <f t="shared" si="21"/>
        <v>8237.9481904402819</v>
      </c>
      <c r="CY26" s="20">
        <f t="shared" si="21"/>
        <v>8237.9481904402819</v>
      </c>
      <c r="CZ26" s="20">
        <f t="shared" si="21"/>
        <v>8237.9481904402819</v>
      </c>
      <c r="DA26" s="20">
        <f t="shared" si="21"/>
        <v>8237.9481904402819</v>
      </c>
      <c r="DB26" s="20">
        <f t="shared" si="21"/>
        <v>8237.9481904402819</v>
      </c>
      <c r="DC26" s="20">
        <f t="shared" si="21"/>
        <v>8237.9481904402819</v>
      </c>
      <c r="DD26" s="20">
        <f t="shared" si="21"/>
        <v>8485.08663615349</v>
      </c>
      <c r="DE26" s="20">
        <f t="shared" si="21"/>
        <v>8485.08663615349</v>
      </c>
      <c r="DF26" s="20">
        <f t="shared" si="21"/>
        <v>8485.08663615349</v>
      </c>
      <c r="DG26" s="20">
        <f t="shared" si="21"/>
        <v>8485.08663615349</v>
      </c>
      <c r="DH26" s="20">
        <f t="shared" si="21"/>
        <v>8485.08663615349</v>
      </c>
      <c r="DI26" s="20">
        <f t="shared" si="21"/>
        <v>8485.08663615349</v>
      </c>
      <c r="DJ26" s="20">
        <f t="shared" si="21"/>
        <v>8485.08663615349</v>
      </c>
      <c r="DK26" s="20">
        <f t="shared" si="21"/>
        <v>8485.08663615349</v>
      </c>
      <c r="DL26" s="20">
        <f t="shared" si="21"/>
        <v>8485.08663615349</v>
      </c>
      <c r="DM26" s="20">
        <f t="shared" si="21"/>
        <v>8485.08663615349</v>
      </c>
      <c r="DN26" s="20">
        <f t="shared" si="21"/>
        <v>8485.08663615349</v>
      </c>
      <c r="DO26" s="20">
        <f t="shared" si="21"/>
        <v>8485.08663615349</v>
      </c>
      <c r="DP26" s="20">
        <f t="shared" si="21"/>
        <v>8739.6392352380935</v>
      </c>
      <c r="DQ26" s="20">
        <f t="shared" si="21"/>
        <v>8739.6392352380935</v>
      </c>
      <c r="DR26" s="20">
        <f t="shared" si="21"/>
        <v>8739.6392352380935</v>
      </c>
      <c r="DS26" s="20">
        <f t="shared" si="21"/>
        <v>8739.6392352380935</v>
      </c>
      <c r="DT26" s="20">
        <f t="shared" si="21"/>
        <v>8739.6392352380935</v>
      </c>
      <c r="DU26" s="20">
        <f t="shared" si="21"/>
        <v>8739.6392352380935</v>
      </c>
    </row>
    <row r="27" spans="2:125">
      <c r="B27" s="1" t="s">
        <v>28</v>
      </c>
      <c r="C27" s="1" t="s">
        <v>270</v>
      </c>
      <c r="D27" s="14">
        <f>VLOOKUP($B27,Assumptions!$J$117:$P$122,6,0)</f>
        <v>0</v>
      </c>
      <c r="E27" s="20">
        <f>$D27*E$7</f>
        <v>0</v>
      </c>
      <c r="F27" s="20">
        <f t="shared" ref="F27:BQ27" si="22">$D27*F$7</f>
        <v>0</v>
      </c>
      <c r="G27" s="20">
        <f t="shared" si="22"/>
        <v>0</v>
      </c>
      <c r="H27" s="20">
        <f t="shared" si="22"/>
        <v>0</v>
      </c>
      <c r="I27" s="20">
        <f t="shared" si="22"/>
        <v>0</v>
      </c>
      <c r="J27" s="20">
        <f t="shared" si="22"/>
        <v>0</v>
      </c>
      <c r="K27" s="20">
        <f t="shared" si="22"/>
        <v>0</v>
      </c>
      <c r="L27" s="20">
        <f t="shared" si="22"/>
        <v>0</v>
      </c>
      <c r="M27" s="20">
        <f t="shared" si="22"/>
        <v>0</v>
      </c>
      <c r="N27" s="20">
        <f t="shared" si="22"/>
        <v>0</v>
      </c>
      <c r="O27" s="20">
        <f t="shared" si="22"/>
        <v>0</v>
      </c>
      <c r="P27" s="20">
        <f t="shared" si="22"/>
        <v>0</v>
      </c>
      <c r="Q27" s="20">
        <f t="shared" si="22"/>
        <v>0</v>
      </c>
      <c r="R27" s="20">
        <f t="shared" si="22"/>
        <v>0</v>
      </c>
      <c r="S27" s="20">
        <f t="shared" si="22"/>
        <v>0</v>
      </c>
      <c r="T27" s="20">
        <f t="shared" si="22"/>
        <v>0</v>
      </c>
      <c r="U27" s="20">
        <f t="shared" si="22"/>
        <v>0</v>
      </c>
      <c r="V27" s="20">
        <f t="shared" si="22"/>
        <v>0</v>
      </c>
      <c r="W27" s="20">
        <f t="shared" si="22"/>
        <v>0</v>
      </c>
      <c r="X27" s="20">
        <f t="shared" si="22"/>
        <v>0</v>
      </c>
      <c r="Y27" s="20">
        <f t="shared" si="22"/>
        <v>0</v>
      </c>
      <c r="Z27" s="20">
        <f t="shared" si="22"/>
        <v>0</v>
      </c>
      <c r="AA27" s="20">
        <f t="shared" si="22"/>
        <v>0</v>
      </c>
      <c r="AB27" s="20">
        <f t="shared" si="22"/>
        <v>0</v>
      </c>
      <c r="AC27" s="20">
        <f t="shared" si="22"/>
        <v>0</v>
      </c>
      <c r="AD27" s="20">
        <f t="shared" si="22"/>
        <v>0</v>
      </c>
      <c r="AE27" s="20">
        <f t="shared" si="22"/>
        <v>0</v>
      </c>
      <c r="AF27" s="20">
        <f t="shared" si="22"/>
        <v>0</v>
      </c>
      <c r="AG27" s="20">
        <f t="shared" si="22"/>
        <v>0</v>
      </c>
      <c r="AH27" s="20">
        <f t="shared" si="22"/>
        <v>0</v>
      </c>
      <c r="AI27" s="20">
        <f t="shared" si="22"/>
        <v>0</v>
      </c>
      <c r="AJ27" s="20">
        <f t="shared" si="22"/>
        <v>0</v>
      </c>
      <c r="AK27" s="20">
        <f t="shared" si="22"/>
        <v>0</v>
      </c>
      <c r="AL27" s="20">
        <f t="shared" si="22"/>
        <v>0</v>
      </c>
      <c r="AM27" s="20">
        <f t="shared" si="22"/>
        <v>0</v>
      </c>
      <c r="AN27" s="20">
        <f t="shared" si="22"/>
        <v>0</v>
      </c>
      <c r="AO27" s="20">
        <f t="shared" si="22"/>
        <v>0</v>
      </c>
      <c r="AP27" s="20">
        <f t="shared" si="22"/>
        <v>0</v>
      </c>
      <c r="AQ27" s="20">
        <f t="shared" si="22"/>
        <v>0</v>
      </c>
      <c r="AR27" s="20">
        <f t="shared" si="22"/>
        <v>0</v>
      </c>
      <c r="AS27" s="20">
        <f t="shared" si="22"/>
        <v>0</v>
      </c>
      <c r="AT27" s="20">
        <f t="shared" si="22"/>
        <v>0</v>
      </c>
      <c r="AU27" s="20">
        <f t="shared" si="22"/>
        <v>0</v>
      </c>
      <c r="AV27" s="20">
        <f t="shared" si="22"/>
        <v>0</v>
      </c>
      <c r="AW27" s="20">
        <f t="shared" si="22"/>
        <v>0</v>
      </c>
      <c r="AX27" s="20">
        <f t="shared" si="22"/>
        <v>0</v>
      </c>
      <c r="AY27" s="20">
        <f t="shared" si="22"/>
        <v>0</v>
      </c>
      <c r="AZ27" s="20">
        <f t="shared" si="22"/>
        <v>0</v>
      </c>
      <c r="BA27" s="20">
        <f t="shared" si="22"/>
        <v>0</v>
      </c>
      <c r="BB27" s="20">
        <f t="shared" si="22"/>
        <v>0</v>
      </c>
      <c r="BC27" s="20">
        <f t="shared" si="22"/>
        <v>0</v>
      </c>
      <c r="BD27" s="20">
        <f t="shared" si="22"/>
        <v>0</v>
      </c>
      <c r="BE27" s="20">
        <f t="shared" si="22"/>
        <v>0</v>
      </c>
      <c r="BF27" s="20">
        <f t="shared" si="22"/>
        <v>0</v>
      </c>
      <c r="BG27" s="20">
        <f t="shared" si="22"/>
        <v>0</v>
      </c>
      <c r="BH27" s="20">
        <f t="shared" si="22"/>
        <v>0</v>
      </c>
      <c r="BI27" s="20">
        <f t="shared" si="22"/>
        <v>0</v>
      </c>
      <c r="BJ27" s="20">
        <f t="shared" si="22"/>
        <v>0</v>
      </c>
      <c r="BK27" s="20">
        <f t="shared" si="22"/>
        <v>0</v>
      </c>
      <c r="BL27" s="20">
        <f t="shared" si="22"/>
        <v>0</v>
      </c>
      <c r="BM27" s="20">
        <f t="shared" si="22"/>
        <v>0</v>
      </c>
      <c r="BN27" s="20">
        <f t="shared" si="22"/>
        <v>0</v>
      </c>
      <c r="BO27" s="20">
        <f t="shared" si="22"/>
        <v>0</v>
      </c>
      <c r="BP27" s="20">
        <f t="shared" si="22"/>
        <v>0</v>
      </c>
      <c r="BQ27" s="20">
        <f t="shared" si="22"/>
        <v>0</v>
      </c>
      <c r="BR27" s="20">
        <f t="shared" ref="BR27:DU27" si="23">$D27*BR$7</f>
        <v>0</v>
      </c>
      <c r="BS27" s="20">
        <f t="shared" si="23"/>
        <v>0</v>
      </c>
      <c r="BT27" s="20">
        <f t="shared" si="23"/>
        <v>0</v>
      </c>
      <c r="BU27" s="20">
        <f t="shared" si="23"/>
        <v>0</v>
      </c>
      <c r="BV27" s="20">
        <f t="shared" si="23"/>
        <v>0</v>
      </c>
      <c r="BW27" s="20">
        <f t="shared" si="23"/>
        <v>0</v>
      </c>
      <c r="BX27" s="20">
        <f t="shared" si="23"/>
        <v>0</v>
      </c>
      <c r="BY27" s="20">
        <f t="shared" si="23"/>
        <v>0</v>
      </c>
      <c r="BZ27" s="20">
        <f t="shared" si="23"/>
        <v>0</v>
      </c>
      <c r="CA27" s="20">
        <f t="shared" si="23"/>
        <v>0</v>
      </c>
      <c r="CB27" s="20">
        <f t="shared" si="23"/>
        <v>0</v>
      </c>
      <c r="CC27" s="20">
        <f t="shared" si="23"/>
        <v>0</v>
      </c>
      <c r="CD27" s="20">
        <f t="shared" si="23"/>
        <v>0</v>
      </c>
      <c r="CE27" s="20">
        <f t="shared" si="23"/>
        <v>0</v>
      </c>
      <c r="CF27" s="20">
        <f t="shared" si="23"/>
        <v>0</v>
      </c>
      <c r="CG27" s="20">
        <f t="shared" si="23"/>
        <v>0</v>
      </c>
      <c r="CH27" s="20">
        <f t="shared" si="23"/>
        <v>0</v>
      </c>
      <c r="CI27" s="20">
        <f t="shared" si="23"/>
        <v>0</v>
      </c>
      <c r="CJ27" s="20">
        <f t="shared" si="23"/>
        <v>0</v>
      </c>
      <c r="CK27" s="20">
        <f t="shared" si="23"/>
        <v>0</v>
      </c>
      <c r="CL27" s="20">
        <f t="shared" si="23"/>
        <v>0</v>
      </c>
      <c r="CM27" s="20">
        <f t="shared" si="23"/>
        <v>0</v>
      </c>
      <c r="CN27" s="20">
        <f t="shared" si="23"/>
        <v>0</v>
      </c>
      <c r="CO27" s="20">
        <f t="shared" si="23"/>
        <v>0</v>
      </c>
      <c r="CP27" s="20">
        <f t="shared" si="23"/>
        <v>0</v>
      </c>
      <c r="CQ27" s="20">
        <f t="shared" si="23"/>
        <v>0</v>
      </c>
      <c r="CR27" s="20">
        <f t="shared" si="23"/>
        <v>0</v>
      </c>
      <c r="CS27" s="20">
        <f t="shared" si="23"/>
        <v>0</v>
      </c>
      <c r="CT27" s="20">
        <f t="shared" si="23"/>
        <v>0</v>
      </c>
      <c r="CU27" s="20">
        <f t="shared" si="23"/>
        <v>0</v>
      </c>
      <c r="CV27" s="20">
        <f t="shared" si="23"/>
        <v>0</v>
      </c>
      <c r="CW27" s="20">
        <f t="shared" si="23"/>
        <v>0</v>
      </c>
      <c r="CX27" s="20">
        <f t="shared" si="23"/>
        <v>0</v>
      </c>
      <c r="CY27" s="20">
        <f t="shared" si="23"/>
        <v>0</v>
      </c>
      <c r="CZ27" s="20">
        <f t="shared" si="23"/>
        <v>0</v>
      </c>
      <c r="DA27" s="20">
        <f t="shared" si="23"/>
        <v>0</v>
      </c>
      <c r="DB27" s="20">
        <f t="shared" si="23"/>
        <v>0</v>
      </c>
      <c r="DC27" s="20">
        <f t="shared" si="23"/>
        <v>0</v>
      </c>
      <c r="DD27" s="20">
        <f t="shared" si="23"/>
        <v>0</v>
      </c>
      <c r="DE27" s="20">
        <f t="shared" si="23"/>
        <v>0</v>
      </c>
      <c r="DF27" s="20">
        <f t="shared" si="23"/>
        <v>0</v>
      </c>
      <c r="DG27" s="20">
        <f t="shared" si="23"/>
        <v>0</v>
      </c>
      <c r="DH27" s="20">
        <f t="shared" si="23"/>
        <v>0</v>
      </c>
      <c r="DI27" s="20">
        <f t="shared" si="23"/>
        <v>0</v>
      </c>
      <c r="DJ27" s="20">
        <f t="shared" si="23"/>
        <v>0</v>
      </c>
      <c r="DK27" s="20">
        <f t="shared" si="23"/>
        <v>0</v>
      </c>
      <c r="DL27" s="20">
        <f t="shared" si="23"/>
        <v>0</v>
      </c>
      <c r="DM27" s="20">
        <f t="shared" si="23"/>
        <v>0</v>
      </c>
      <c r="DN27" s="20">
        <f t="shared" si="23"/>
        <v>0</v>
      </c>
      <c r="DO27" s="20">
        <f t="shared" si="23"/>
        <v>0</v>
      </c>
      <c r="DP27" s="20">
        <f t="shared" si="23"/>
        <v>0</v>
      </c>
      <c r="DQ27" s="20">
        <f t="shared" si="23"/>
        <v>0</v>
      </c>
      <c r="DR27" s="20">
        <f t="shared" si="23"/>
        <v>0</v>
      </c>
      <c r="DS27" s="20">
        <f t="shared" si="23"/>
        <v>0</v>
      </c>
      <c r="DT27" s="20">
        <f t="shared" si="23"/>
        <v>0</v>
      </c>
      <c r="DU27" s="20">
        <f t="shared" si="23"/>
        <v>0</v>
      </c>
    </row>
    <row r="28" spans="2:125">
      <c r="B28" s="1" t="s">
        <v>33</v>
      </c>
      <c r="C28" s="1" t="s">
        <v>271</v>
      </c>
      <c r="D28" s="14">
        <f>VLOOKUP($B28,Assumptions!$J$117:$P$122,6,0)</f>
        <v>0.04</v>
      </c>
      <c r="E28" s="20">
        <f>$D28*E$8</f>
        <v>0</v>
      </c>
      <c r="F28" s="20">
        <f t="shared" ref="F28:BQ28" si="24">$D28*F$8</f>
        <v>0</v>
      </c>
      <c r="G28" s="20">
        <f t="shared" si="24"/>
        <v>0</v>
      </c>
      <c r="H28" s="20">
        <f t="shared" si="24"/>
        <v>0</v>
      </c>
      <c r="I28" s="20">
        <f t="shared" si="24"/>
        <v>0</v>
      </c>
      <c r="J28" s="20">
        <f t="shared" si="24"/>
        <v>0</v>
      </c>
      <c r="K28" s="20">
        <f t="shared" si="24"/>
        <v>0</v>
      </c>
      <c r="L28" s="20">
        <f t="shared" si="24"/>
        <v>0</v>
      </c>
      <c r="M28" s="20">
        <f t="shared" si="24"/>
        <v>0</v>
      </c>
      <c r="N28" s="20">
        <f t="shared" si="24"/>
        <v>0</v>
      </c>
      <c r="O28" s="20">
        <f t="shared" si="24"/>
        <v>0</v>
      </c>
      <c r="P28" s="20">
        <f t="shared" si="24"/>
        <v>0</v>
      </c>
      <c r="Q28" s="20">
        <f t="shared" si="24"/>
        <v>0</v>
      </c>
      <c r="R28" s="20">
        <f t="shared" si="24"/>
        <v>0</v>
      </c>
      <c r="S28" s="20">
        <f t="shared" si="24"/>
        <v>0</v>
      </c>
      <c r="T28" s="20">
        <f t="shared" si="24"/>
        <v>0</v>
      </c>
      <c r="U28" s="20">
        <f t="shared" si="24"/>
        <v>0</v>
      </c>
      <c r="V28" s="20">
        <f t="shared" si="24"/>
        <v>0</v>
      </c>
      <c r="W28" s="20">
        <f t="shared" si="24"/>
        <v>0</v>
      </c>
      <c r="X28" s="20">
        <f t="shared" si="24"/>
        <v>0</v>
      </c>
      <c r="Y28" s="20">
        <f t="shared" si="24"/>
        <v>0</v>
      </c>
      <c r="Z28" s="20">
        <f t="shared" si="24"/>
        <v>0</v>
      </c>
      <c r="AA28" s="20">
        <f t="shared" si="24"/>
        <v>0</v>
      </c>
      <c r="AB28" s="20">
        <f t="shared" si="24"/>
        <v>0</v>
      </c>
      <c r="AC28" s="20">
        <f t="shared" si="24"/>
        <v>1442.2265520432002</v>
      </c>
      <c r="AD28" s="20">
        <f t="shared" si="24"/>
        <v>1442.2265520432002</v>
      </c>
      <c r="AE28" s="20">
        <f t="shared" si="24"/>
        <v>1442.2265520432002</v>
      </c>
      <c r="AF28" s="20">
        <f t="shared" si="24"/>
        <v>1442.2265520432002</v>
      </c>
      <c r="AG28" s="20">
        <f t="shared" si="24"/>
        <v>1442.2265520432002</v>
      </c>
      <c r="AH28" s="20">
        <f t="shared" si="24"/>
        <v>1442.2265520432002</v>
      </c>
      <c r="AI28" s="20">
        <f t="shared" si="24"/>
        <v>1442.2265520432002</v>
      </c>
      <c r="AJ28" s="20">
        <f t="shared" si="24"/>
        <v>1485.4933486044961</v>
      </c>
      <c r="AK28" s="20">
        <f t="shared" si="24"/>
        <v>1485.4933486044961</v>
      </c>
      <c r="AL28" s="20">
        <f t="shared" si="24"/>
        <v>1485.4933486044961</v>
      </c>
      <c r="AM28" s="20">
        <f t="shared" si="24"/>
        <v>1485.4933486044961</v>
      </c>
      <c r="AN28" s="20">
        <f t="shared" si="24"/>
        <v>1485.4933486044961</v>
      </c>
      <c r="AO28" s="20">
        <f t="shared" si="24"/>
        <v>1485.4933486044961</v>
      </c>
      <c r="AP28" s="20">
        <f t="shared" si="24"/>
        <v>1485.4933486044961</v>
      </c>
      <c r="AQ28" s="20">
        <f t="shared" si="24"/>
        <v>1485.4933486044961</v>
      </c>
      <c r="AR28" s="20">
        <f t="shared" si="24"/>
        <v>1485.4933486044961</v>
      </c>
      <c r="AS28" s="20">
        <f t="shared" si="24"/>
        <v>1485.4933486044961</v>
      </c>
      <c r="AT28" s="20">
        <f t="shared" si="24"/>
        <v>1485.4933486044961</v>
      </c>
      <c r="AU28" s="20">
        <f t="shared" si="24"/>
        <v>1485.4933486044961</v>
      </c>
      <c r="AV28" s="20">
        <f t="shared" si="24"/>
        <v>1530.0581490626309</v>
      </c>
      <c r="AW28" s="20">
        <f t="shared" si="24"/>
        <v>1530.0581490626309</v>
      </c>
      <c r="AX28" s="20">
        <f t="shared" si="24"/>
        <v>1530.0581490626309</v>
      </c>
      <c r="AY28" s="20">
        <f t="shared" si="24"/>
        <v>1530.0581490626309</v>
      </c>
      <c r="AZ28" s="20">
        <f t="shared" si="24"/>
        <v>1530.0581490626309</v>
      </c>
      <c r="BA28" s="20">
        <f t="shared" si="24"/>
        <v>1530.0581490626309</v>
      </c>
      <c r="BB28" s="20">
        <f t="shared" si="24"/>
        <v>1530.0581490626309</v>
      </c>
      <c r="BC28" s="20">
        <f t="shared" si="24"/>
        <v>1530.0581490626309</v>
      </c>
      <c r="BD28" s="20">
        <f t="shared" si="24"/>
        <v>1530.0581490626309</v>
      </c>
      <c r="BE28" s="20">
        <f t="shared" si="24"/>
        <v>1530.0581490626309</v>
      </c>
      <c r="BF28" s="20">
        <f t="shared" si="24"/>
        <v>1530.0581490626309</v>
      </c>
      <c r="BG28" s="20">
        <f t="shared" si="24"/>
        <v>1530.0581490626309</v>
      </c>
      <c r="BH28" s="20">
        <f t="shared" si="24"/>
        <v>1575.95989353451</v>
      </c>
      <c r="BI28" s="20">
        <f t="shared" si="24"/>
        <v>1575.95989353451</v>
      </c>
      <c r="BJ28" s="20">
        <f t="shared" si="24"/>
        <v>1575.95989353451</v>
      </c>
      <c r="BK28" s="20">
        <f t="shared" si="24"/>
        <v>1575.95989353451</v>
      </c>
      <c r="BL28" s="20">
        <f t="shared" si="24"/>
        <v>1575.95989353451</v>
      </c>
      <c r="BM28" s="20">
        <f t="shared" si="24"/>
        <v>1575.95989353451</v>
      </c>
      <c r="BN28" s="20">
        <f t="shared" si="24"/>
        <v>1575.95989353451</v>
      </c>
      <c r="BO28" s="20">
        <f t="shared" si="24"/>
        <v>1575.95989353451</v>
      </c>
      <c r="BP28" s="20">
        <f t="shared" si="24"/>
        <v>1575.95989353451</v>
      </c>
      <c r="BQ28" s="20">
        <f t="shared" si="24"/>
        <v>1575.95989353451</v>
      </c>
      <c r="BR28" s="20">
        <f t="shared" ref="BR28:DU28" si="25">$D28*BR$8</f>
        <v>1575.95989353451</v>
      </c>
      <c r="BS28" s="20">
        <f t="shared" si="25"/>
        <v>1575.95989353451</v>
      </c>
      <c r="BT28" s="20">
        <f t="shared" si="25"/>
        <v>1623.2386903405454</v>
      </c>
      <c r="BU28" s="20">
        <f t="shared" si="25"/>
        <v>1623.2386903405454</v>
      </c>
      <c r="BV28" s="20">
        <f t="shared" si="25"/>
        <v>1623.2386903405454</v>
      </c>
      <c r="BW28" s="20">
        <f t="shared" si="25"/>
        <v>1623.2386903405454</v>
      </c>
      <c r="BX28" s="20">
        <f t="shared" si="25"/>
        <v>1623.2386903405454</v>
      </c>
      <c r="BY28" s="20">
        <f t="shared" si="25"/>
        <v>1623.2386903405454</v>
      </c>
      <c r="BZ28" s="20">
        <f t="shared" si="25"/>
        <v>1623.2386903405454</v>
      </c>
      <c r="CA28" s="20">
        <f t="shared" si="25"/>
        <v>1623.2386903405454</v>
      </c>
      <c r="CB28" s="20">
        <f t="shared" si="25"/>
        <v>1623.2386903405454</v>
      </c>
      <c r="CC28" s="20">
        <f t="shared" si="25"/>
        <v>1623.2386903405454</v>
      </c>
      <c r="CD28" s="20">
        <f t="shared" si="25"/>
        <v>1623.2386903405454</v>
      </c>
      <c r="CE28" s="20">
        <f t="shared" si="25"/>
        <v>1623.2386903405454</v>
      </c>
      <c r="CF28" s="20">
        <f t="shared" si="25"/>
        <v>1671.935851050762</v>
      </c>
      <c r="CG28" s="20">
        <f t="shared" si="25"/>
        <v>1671.935851050762</v>
      </c>
      <c r="CH28" s="20">
        <f t="shared" si="25"/>
        <v>1671.935851050762</v>
      </c>
      <c r="CI28" s="20">
        <f t="shared" si="25"/>
        <v>1671.935851050762</v>
      </c>
      <c r="CJ28" s="20">
        <f t="shared" si="25"/>
        <v>1671.935851050762</v>
      </c>
      <c r="CK28" s="20">
        <f t="shared" si="25"/>
        <v>1671.935851050762</v>
      </c>
      <c r="CL28" s="20">
        <f t="shared" si="25"/>
        <v>1671.935851050762</v>
      </c>
      <c r="CM28" s="20">
        <f t="shared" si="25"/>
        <v>1671.935851050762</v>
      </c>
      <c r="CN28" s="20">
        <f t="shared" si="25"/>
        <v>1671.935851050762</v>
      </c>
      <c r="CO28" s="20">
        <f t="shared" si="25"/>
        <v>1671.935851050762</v>
      </c>
      <c r="CP28" s="20">
        <f t="shared" si="25"/>
        <v>1671.935851050762</v>
      </c>
      <c r="CQ28" s="20">
        <f t="shared" si="25"/>
        <v>1671.935851050762</v>
      </c>
      <c r="CR28" s="20">
        <f t="shared" si="25"/>
        <v>1722.0939265822847</v>
      </c>
      <c r="CS28" s="20">
        <f t="shared" si="25"/>
        <v>1722.0939265822847</v>
      </c>
      <c r="CT28" s="20">
        <f t="shared" si="25"/>
        <v>1722.0939265822847</v>
      </c>
      <c r="CU28" s="20">
        <f t="shared" si="25"/>
        <v>1722.0939265822847</v>
      </c>
      <c r="CV28" s="20">
        <f t="shared" si="25"/>
        <v>1722.0939265822847</v>
      </c>
      <c r="CW28" s="20">
        <f t="shared" si="25"/>
        <v>1722.0939265822847</v>
      </c>
      <c r="CX28" s="20">
        <f t="shared" si="25"/>
        <v>1722.0939265822847</v>
      </c>
      <c r="CY28" s="20">
        <f t="shared" si="25"/>
        <v>1722.0939265822847</v>
      </c>
      <c r="CZ28" s="20">
        <f t="shared" si="25"/>
        <v>1722.0939265822847</v>
      </c>
      <c r="DA28" s="20">
        <f t="shared" si="25"/>
        <v>1722.0939265822847</v>
      </c>
      <c r="DB28" s="20">
        <f t="shared" si="25"/>
        <v>1722.0939265822847</v>
      </c>
      <c r="DC28" s="20">
        <f t="shared" si="25"/>
        <v>1722.0939265822847</v>
      </c>
      <c r="DD28" s="20">
        <f t="shared" si="25"/>
        <v>1773.7567443797534</v>
      </c>
      <c r="DE28" s="20">
        <f t="shared" si="25"/>
        <v>1773.7567443797534</v>
      </c>
      <c r="DF28" s="20">
        <f t="shared" si="25"/>
        <v>1773.7567443797534</v>
      </c>
      <c r="DG28" s="20">
        <f t="shared" si="25"/>
        <v>1773.7567443797534</v>
      </c>
      <c r="DH28" s="20">
        <f t="shared" si="25"/>
        <v>1773.7567443797534</v>
      </c>
      <c r="DI28" s="20">
        <f t="shared" si="25"/>
        <v>1773.7567443797534</v>
      </c>
      <c r="DJ28" s="20">
        <f t="shared" si="25"/>
        <v>1773.7567443797534</v>
      </c>
      <c r="DK28" s="20">
        <f t="shared" si="25"/>
        <v>1773.7567443797534</v>
      </c>
      <c r="DL28" s="20">
        <f t="shared" si="25"/>
        <v>1773.7567443797534</v>
      </c>
      <c r="DM28" s="20">
        <f t="shared" si="25"/>
        <v>1773.7567443797534</v>
      </c>
      <c r="DN28" s="20">
        <f t="shared" si="25"/>
        <v>1773.7567443797534</v>
      </c>
      <c r="DO28" s="20">
        <f t="shared" si="25"/>
        <v>1773.7567443797534</v>
      </c>
      <c r="DP28" s="20">
        <f t="shared" si="25"/>
        <v>1826.9694467111462</v>
      </c>
      <c r="DQ28" s="20">
        <f t="shared" si="25"/>
        <v>1826.9694467111462</v>
      </c>
      <c r="DR28" s="20">
        <f t="shared" si="25"/>
        <v>1826.9694467111462</v>
      </c>
      <c r="DS28" s="20">
        <f t="shared" si="25"/>
        <v>1826.9694467111462</v>
      </c>
      <c r="DT28" s="20">
        <f t="shared" si="25"/>
        <v>1826.9694467111462</v>
      </c>
      <c r="DU28" s="20">
        <f t="shared" si="25"/>
        <v>1826.9694467111462</v>
      </c>
    </row>
    <row r="29" spans="2:125">
      <c r="B29" s="1" t="s">
        <v>36</v>
      </c>
      <c r="C29" s="1" t="s">
        <v>272</v>
      </c>
      <c r="D29" s="14">
        <f>VLOOKUP($B29,Assumptions!$J$117:$P$122,6,0)</f>
        <v>0.06</v>
      </c>
      <c r="E29" s="20">
        <f>$D29*E$9</f>
        <v>0</v>
      </c>
      <c r="F29" s="20">
        <f t="shared" ref="F29:BQ29" si="26">$D29*F$9</f>
        <v>0</v>
      </c>
      <c r="G29" s="20">
        <f t="shared" si="26"/>
        <v>0</v>
      </c>
      <c r="H29" s="20">
        <f t="shared" si="26"/>
        <v>0</v>
      </c>
      <c r="I29" s="20">
        <f t="shared" si="26"/>
        <v>0</v>
      </c>
      <c r="J29" s="20">
        <f t="shared" si="26"/>
        <v>0</v>
      </c>
      <c r="K29" s="20">
        <f t="shared" si="26"/>
        <v>0</v>
      </c>
      <c r="L29" s="20">
        <f t="shared" si="26"/>
        <v>0</v>
      </c>
      <c r="M29" s="20">
        <f t="shared" si="26"/>
        <v>0</v>
      </c>
      <c r="N29" s="20">
        <f t="shared" si="26"/>
        <v>0</v>
      </c>
      <c r="O29" s="20">
        <f t="shared" si="26"/>
        <v>0</v>
      </c>
      <c r="P29" s="20">
        <f t="shared" si="26"/>
        <v>0</v>
      </c>
      <c r="Q29" s="20">
        <f t="shared" si="26"/>
        <v>0</v>
      </c>
      <c r="R29" s="20">
        <f t="shared" si="26"/>
        <v>0</v>
      </c>
      <c r="S29" s="20">
        <f t="shared" si="26"/>
        <v>0</v>
      </c>
      <c r="T29" s="20">
        <f t="shared" si="26"/>
        <v>0</v>
      </c>
      <c r="U29" s="20">
        <f t="shared" si="26"/>
        <v>0</v>
      </c>
      <c r="V29" s="20">
        <f t="shared" si="26"/>
        <v>0</v>
      </c>
      <c r="W29" s="20">
        <f t="shared" si="26"/>
        <v>0</v>
      </c>
      <c r="X29" s="20">
        <f t="shared" si="26"/>
        <v>0</v>
      </c>
      <c r="Y29" s="20">
        <f t="shared" si="26"/>
        <v>0</v>
      </c>
      <c r="Z29" s="20">
        <f t="shared" si="26"/>
        <v>0</v>
      </c>
      <c r="AA29" s="20">
        <f>$D29*AA$9</f>
        <v>0</v>
      </c>
      <c r="AB29" s="20">
        <f t="shared" si="26"/>
        <v>0</v>
      </c>
      <c r="AC29" s="20">
        <f t="shared" si="26"/>
        <v>1252.9207781999999</v>
      </c>
      <c r="AD29" s="20">
        <f t="shared" si="26"/>
        <v>1252.9207781999999</v>
      </c>
      <c r="AE29" s="20">
        <f t="shared" si="26"/>
        <v>1252.9207781999999</v>
      </c>
      <c r="AF29" s="20">
        <f t="shared" si="26"/>
        <v>1252.9207781999999</v>
      </c>
      <c r="AG29" s="20">
        <f t="shared" si="26"/>
        <v>1252.9207781999999</v>
      </c>
      <c r="AH29" s="20">
        <f t="shared" si="26"/>
        <v>1252.9207781999999</v>
      </c>
      <c r="AI29" s="20">
        <f t="shared" si="26"/>
        <v>1252.9207781999999</v>
      </c>
      <c r="AJ29" s="20">
        <f t="shared" si="26"/>
        <v>1290.5084015460002</v>
      </c>
      <c r="AK29" s="20">
        <f t="shared" si="26"/>
        <v>1290.5084015460002</v>
      </c>
      <c r="AL29" s="20">
        <f t="shared" si="26"/>
        <v>1290.5084015460002</v>
      </c>
      <c r="AM29" s="20">
        <f t="shared" si="26"/>
        <v>1290.5084015460002</v>
      </c>
      <c r="AN29" s="20">
        <f t="shared" si="26"/>
        <v>1290.5084015460002</v>
      </c>
      <c r="AO29" s="20">
        <f t="shared" si="26"/>
        <v>1290.5084015460002</v>
      </c>
      <c r="AP29" s="20">
        <f t="shared" si="26"/>
        <v>1290.5084015460002</v>
      </c>
      <c r="AQ29" s="20">
        <f t="shared" si="26"/>
        <v>1290.5084015460002</v>
      </c>
      <c r="AR29" s="20">
        <f t="shared" si="26"/>
        <v>1290.5084015460002</v>
      </c>
      <c r="AS29" s="20">
        <f t="shared" si="26"/>
        <v>1290.5084015460002</v>
      </c>
      <c r="AT29" s="20">
        <f t="shared" si="26"/>
        <v>1290.5084015460002</v>
      </c>
      <c r="AU29" s="20">
        <f t="shared" si="26"/>
        <v>1290.5084015460002</v>
      </c>
      <c r="AV29" s="20">
        <f t="shared" si="26"/>
        <v>1329.2236535923801</v>
      </c>
      <c r="AW29" s="20">
        <f t="shared" si="26"/>
        <v>1329.2236535923801</v>
      </c>
      <c r="AX29" s="20">
        <f t="shared" si="26"/>
        <v>1329.2236535923801</v>
      </c>
      <c r="AY29" s="20">
        <f t="shared" si="26"/>
        <v>1329.2236535923801</v>
      </c>
      <c r="AZ29" s="20">
        <f t="shared" si="26"/>
        <v>1329.2236535923801</v>
      </c>
      <c r="BA29" s="20">
        <f t="shared" si="26"/>
        <v>1329.2236535923801</v>
      </c>
      <c r="BB29" s="20">
        <f t="shared" si="26"/>
        <v>1329.2236535923801</v>
      </c>
      <c r="BC29" s="20">
        <f t="shared" si="26"/>
        <v>1329.2236535923801</v>
      </c>
      <c r="BD29" s="20">
        <f t="shared" si="26"/>
        <v>1329.2236535923801</v>
      </c>
      <c r="BE29" s="20">
        <f t="shared" si="26"/>
        <v>1329.2236535923801</v>
      </c>
      <c r="BF29" s="20">
        <f t="shared" si="26"/>
        <v>1329.2236535923801</v>
      </c>
      <c r="BG29" s="20">
        <f t="shared" si="26"/>
        <v>1329.2236535923801</v>
      </c>
      <c r="BH29" s="20">
        <f t="shared" si="26"/>
        <v>1369.1003632001516</v>
      </c>
      <c r="BI29" s="20">
        <f t="shared" si="26"/>
        <v>1369.1003632001516</v>
      </c>
      <c r="BJ29" s="20">
        <f t="shared" si="26"/>
        <v>1369.1003632001516</v>
      </c>
      <c r="BK29" s="20">
        <f t="shared" si="26"/>
        <v>1369.1003632001516</v>
      </c>
      <c r="BL29" s="20">
        <f t="shared" si="26"/>
        <v>1369.1003632001516</v>
      </c>
      <c r="BM29" s="20">
        <f t="shared" si="26"/>
        <v>1369.1003632001516</v>
      </c>
      <c r="BN29" s="20">
        <f t="shared" si="26"/>
        <v>1369.1003632001516</v>
      </c>
      <c r="BO29" s="20">
        <f t="shared" si="26"/>
        <v>1369.1003632001516</v>
      </c>
      <c r="BP29" s="20">
        <f t="shared" si="26"/>
        <v>1369.1003632001516</v>
      </c>
      <c r="BQ29" s="20">
        <f t="shared" si="26"/>
        <v>1369.1003632001516</v>
      </c>
      <c r="BR29" s="20">
        <f t="shared" ref="BR29:DU29" si="27">$D29*BR$9</f>
        <v>1369.1003632001516</v>
      </c>
      <c r="BS29" s="20">
        <f t="shared" si="27"/>
        <v>1369.1003632001516</v>
      </c>
      <c r="BT29" s="20">
        <f t="shared" si="27"/>
        <v>1410.1733740961565</v>
      </c>
      <c r="BU29" s="20">
        <f t="shared" si="27"/>
        <v>1410.1733740961565</v>
      </c>
      <c r="BV29" s="20">
        <f t="shared" si="27"/>
        <v>1410.1733740961565</v>
      </c>
      <c r="BW29" s="20">
        <f t="shared" si="27"/>
        <v>1410.1733740961565</v>
      </c>
      <c r="BX29" s="20">
        <f t="shared" si="27"/>
        <v>1410.1733740961565</v>
      </c>
      <c r="BY29" s="20">
        <f t="shared" si="27"/>
        <v>1410.1733740961565</v>
      </c>
      <c r="BZ29" s="20">
        <f t="shared" si="27"/>
        <v>1410.1733740961565</v>
      </c>
      <c r="CA29" s="20">
        <f t="shared" si="27"/>
        <v>1410.1733740961565</v>
      </c>
      <c r="CB29" s="20">
        <f t="shared" si="27"/>
        <v>1410.1733740961565</v>
      </c>
      <c r="CC29" s="20">
        <f t="shared" si="27"/>
        <v>1410.1733740961565</v>
      </c>
      <c r="CD29" s="20">
        <f t="shared" si="27"/>
        <v>1410.1733740961565</v>
      </c>
      <c r="CE29" s="20">
        <f t="shared" si="27"/>
        <v>1410.1733740961565</v>
      </c>
      <c r="CF29" s="20">
        <f t="shared" si="27"/>
        <v>1452.4785753190408</v>
      </c>
      <c r="CG29" s="20">
        <f t="shared" si="27"/>
        <v>1452.4785753190408</v>
      </c>
      <c r="CH29" s="20">
        <f t="shared" si="27"/>
        <v>1452.4785753190408</v>
      </c>
      <c r="CI29" s="20">
        <f t="shared" si="27"/>
        <v>1452.4785753190408</v>
      </c>
      <c r="CJ29" s="20">
        <f t="shared" si="27"/>
        <v>1452.4785753190408</v>
      </c>
      <c r="CK29" s="20">
        <f t="shared" si="27"/>
        <v>1452.4785753190408</v>
      </c>
      <c r="CL29" s="20">
        <f t="shared" si="27"/>
        <v>1452.4785753190408</v>
      </c>
      <c r="CM29" s="20">
        <f t="shared" si="27"/>
        <v>1452.4785753190408</v>
      </c>
      <c r="CN29" s="20">
        <f t="shared" si="27"/>
        <v>1452.4785753190408</v>
      </c>
      <c r="CO29" s="20">
        <f t="shared" si="27"/>
        <v>1452.4785753190408</v>
      </c>
      <c r="CP29" s="20">
        <f t="shared" si="27"/>
        <v>1452.4785753190408</v>
      </c>
      <c r="CQ29" s="20">
        <f t="shared" si="27"/>
        <v>1452.4785753190408</v>
      </c>
      <c r="CR29" s="20">
        <f t="shared" si="27"/>
        <v>1496.0529325786122</v>
      </c>
      <c r="CS29" s="20">
        <f t="shared" si="27"/>
        <v>1496.0529325786122</v>
      </c>
      <c r="CT29" s="20">
        <f t="shared" si="27"/>
        <v>1496.0529325786122</v>
      </c>
      <c r="CU29" s="20">
        <f t="shared" si="27"/>
        <v>1496.0529325786122</v>
      </c>
      <c r="CV29" s="20">
        <f t="shared" si="27"/>
        <v>1496.0529325786122</v>
      </c>
      <c r="CW29" s="20">
        <f t="shared" si="27"/>
        <v>1496.0529325786122</v>
      </c>
      <c r="CX29" s="20">
        <f t="shared" si="27"/>
        <v>1496.0529325786122</v>
      </c>
      <c r="CY29" s="20">
        <f t="shared" si="27"/>
        <v>1496.0529325786122</v>
      </c>
      <c r="CZ29" s="20">
        <f t="shared" si="27"/>
        <v>1496.0529325786122</v>
      </c>
      <c r="DA29" s="20">
        <f t="shared" si="27"/>
        <v>1496.0529325786122</v>
      </c>
      <c r="DB29" s="20">
        <f t="shared" si="27"/>
        <v>1496.0529325786122</v>
      </c>
      <c r="DC29" s="20">
        <f t="shared" si="27"/>
        <v>1496.0529325786122</v>
      </c>
      <c r="DD29" s="20">
        <f t="shared" si="27"/>
        <v>1540.9345205559707</v>
      </c>
      <c r="DE29" s="20">
        <f t="shared" si="27"/>
        <v>1540.9345205559707</v>
      </c>
      <c r="DF29" s="20">
        <f t="shared" si="27"/>
        <v>1540.9345205559707</v>
      </c>
      <c r="DG29" s="20">
        <f t="shared" si="27"/>
        <v>1540.9345205559707</v>
      </c>
      <c r="DH29" s="20">
        <f t="shared" si="27"/>
        <v>1540.9345205559707</v>
      </c>
      <c r="DI29" s="20">
        <f t="shared" si="27"/>
        <v>1540.9345205559707</v>
      </c>
      <c r="DJ29" s="20">
        <f t="shared" si="27"/>
        <v>1540.9345205559707</v>
      </c>
      <c r="DK29" s="20">
        <f t="shared" si="27"/>
        <v>1540.9345205559707</v>
      </c>
      <c r="DL29" s="20">
        <f t="shared" si="27"/>
        <v>1540.9345205559707</v>
      </c>
      <c r="DM29" s="20">
        <f t="shared" si="27"/>
        <v>1540.9345205559707</v>
      </c>
      <c r="DN29" s="20">
        <f t="shared" si="27"/>
        <v>1540.9345205559707</v>
      </c>
      <c r="DO29" s="20">
        <f t="shared" si="27"/>
        <v>1540.9345205559707</v>
      </c>
      <c r="DP29" s="20">
        <f t="shared" si="27"/>
        <v>1587.1625561726498</v>
      </c>
      <c r="DQ29" s="20">
        <f t="shared" si="27"/>
        <v>1587.1625561726498</v>
      </c>
      <c r="DR29" s="20">
        <f t="shared" si="27"/>
        <v>1587.1625561726498</v>
      </c>
      <c r="DS29" s="20">
        <f t="shared" si="27"/>
        <v>1587.1625561726498</v>
      </c>
      <c r="DT29" s="20">
        <f t="shared" si="27"/>
        <v>1587.1625561726498</v>
      </c>
      <c r="DU29" s="20">
        <f t="shared" si="27"/>
        <v>1587.1625561726498</v>
      </c>
    </row>
    <row r="30" spans="2:125">
      <c r="B30" s="1" t="s">
        <v>43</v>
      </c>
      <c r="C30" s="1" t="s">
        <v>273</v>
      </c>
      <c r="D30" s="14">
        <f>VLOOKUP($B30,Assumptions!$J$117:$P$122,6,0)</f>
        <v>0.06</v>
      </c>
      <c r="E30" s="20">
        <f>$D30*E$11</f>
        <v>0</v>
      </c>
      <c r="F30" s="20">
        <f t="shared" ref="F30:BQ30" si="28">$D30*F$11</f>
        <v>0</v>
      </c>
      <c r="G30" s="20">
        <f t="shared" si="28"/>
        <v>0</v>
      </c>
      <c r="H30" s="20">
        <f t="shared" si="28"/>
        <v>0</v>
      </c>
      <c r="I30" s="20">
        <f t="shared" si="28"/>
        <v>0</v>
      </c>
      <c r="J30" s="20">
        <f t="shared" si="28"/>
        <v>0</v>
      </c>
      <c r="K30" s="20">
        <f t="shared" si="28"/>
        <v>0</v>
      </c>
      <c r="L30" s="20">
        <f t="shared" si="28"/>
        <v>0</v>
      </c>
      <c r="M30" s="20">
        <f t="shared" si="28"/>
        <v>0</v>
      </c>
      <c r="N30" s="20">
        <f t="shared" si="28"/>
        <v>0</v>
      </c>
      <c r="O30" s="20">
        <f t="shared" si="28"/>
        <v>0</v>
      </c>
      <c r="P30" s="20">
        <f t="shared" si="28"/>
        <v>0</v>
      </c>
      <c r="Q30" s="20">
        <f t="shared" si="28"/>
        <v>0</v>
      </c>
      <c r="R30" s="20">
        <f t="shared" si="28"/>
        <v>0</v>
      </c>
      <c r="S30" s="20">
        <f t="shared" si="28"/>
        <v>0</v>
      </c>
      <c r="T30" s="20">
        <f t="shared" si="28"/>
        <v>0</v>
      </c>
      <c r="U30" s="20">
        <f t="shared" si="28"/>
        <v>0</v>
      </c>
      <c r="V30" s="20">
        <f t="shared" si="28"/>
        <v>0</v>
      </c>
      <c r="W30" s="20">
        <f t="shared" si="28"/>
        <v>0</v>
      </c>
      <c r="X30" s="20">
        <f t="shared" si="28"/>
        <v>0</v>
      </c>
      <c r="Y30" s="20">
        <f t="shared" si="28"/>
        <v>0</v>
      </c>
      <c r="Z30" s="20">
        <f t="shared" si="28"/>
        <v>0</v>
      </c>
      <c r="AA30" s="20">
        <f>$D30*AA$11</f>
        <v>0</v>
      </c>
      <c r="AB30" s="20">
        <f t="shared" si="28"/>
        <v>0</v>
      </c>
      <c r="AC30" s="20">
        <f t="shared" si="28"/>
        <v>1346.0866822200001</v>
      </c>
      <c r="AD30" s="20">
        <f t="shared" si="28"/>
        <v>1346.0866822200001</v>
      </c>
      <c r="AE30" s="20">
        <f t="shared" si="28"/>
        <v>1346.0866822200001</v>
      </c>
      <c r="AF30" s="20">
        <f t="shared" si="28"/>
        <v>1346.0866822200001</v>
      </c>
      <c r="AG30" s="20">
        <f t="shared" si="28"/>
        <v>1346.0866822200001</v>
      </c>
      <c r="AH30" s="20">
        <f t="shared" si="28"/>
        <v>1346.0866822200001</v>
      </c>
      <c r="AI30" s="20">
        <f t="shared" si="28"/>
        <v>1346.0866822200001</v>
      </c>
      <c r="AJ30" s="20">
        <f t="shared" si="28"/>
        <v>1386.4692826866001</v>
      </c>
      <c r="AK30" s="20">
        <f t="shared" si="28"/>
        <v>1386.4692826866001</v>
      </c>
      <c r="AL30" s="20">
        <f t="shared" si="28"/>
        <v>1386.4692826866001</v>
      </c>
      <c r="AM30" s="20">
        <f t="shared" si="28"/>
        <v>1386.4692826866001</v>
      </c>
      <c r="AN30" s="20">
        <f t="shared" si="28"/>
        <v>1386.4692826866001</v>
      </c>
      <c r="AO30" s="20">
        <f t="shared" si="28"/>
        <v>1386.4692826866001</v>
      </c>
      <c r="AP30" s="20">
        <f t="shared" si="28"/>
        <v>1386.4692826866001</v>
      </c>
      <c r="AQ30" s="20">
        <f t="shared" si="28"/>
        <v>1386.4692826866001</v>
      </c>
      <c r="AR30" s="20">
        <f t="shared" si="28"/>
        <v>1386.4692826866001</v>
      </c>
      <c r="AS30" s="20">
        <f t="shared" si="28"/>
        <v>1386.4692826866001</v>
      </c>
      <c r="AT30" s="20">
        <f t="shared" si="28"/>
        <v>1386.4692826866001</v>
      </c>
      <c r="AU30" s="20">
        <f t="shared" si="28"/>
        <v>1386.4692826866001</v>
      </c>
      <c r="AV30" s="20">
        <f t="shared" si="28"/>
        <v>1428.0633611671981</v>
      </c>
      <c r="AW30" s="20">
        <f t="shared" si="28"/>
        <v>1428.0633611671981</v>
      </c>
      <c r="AX30" s="20">
        <f t="shared" si="28"/>
        <v>1428.0633611671981</v>
      </c>
      <c r="AY30" s="20">
        <f t="shared" si="28"/>
        <v>1428.0633611671981</v>
      </c>
      <c r="AZ30" s="20">
        <f t="shared" si="28"/>
        <v>1428.0633611671981</v>
      </c>
      <c r="BA30" s="20">
        <f t="shared" si="28"/>
        <v>1428.0633611671981</v>
      </c>
      <c r="BB30" s="20">
        <f t="shared" si="28"/>
        <v>1428.0633611671981</v>
      </c>
      <c r="BC30" s="20">
        <f t="shared" si="28"/>
        <v>1428.0633611671981</v>
      </c>
      <c r="BD30" s="20">
        <f t="shared" si="28"/>
        <v>1428.0633611671981</v>
      </c>
      <c r="BE30" s="20">
        <f t="shared" si="28"/>
        <v>1428.0633611671981</v>
      </c>
      <c r="BF30" s="20">
        <f t="shared" si="28"/>
        <v>1428.0633611671981</v>
      </c>
      <c r="BG30" s="20">
        <f t="shared" si="28"/>
        <v>1428.0633611671981</v>
      </c>
      <c r="BH30" s="20">
        <f t="shared" si="28"/>
        <v>1470.9052620022139</v>
      </c>
      <c r="BI30" s="20">
        <f t="shared" si="28"/>
        <v>1470.9052620022139</v>
      </c>
      <c r="BJ30" s="20">
        <f t="shared" si="28"/>
        <v>1470.9052620022139</v>
      </c>
      <c r="BK30" s="20">
        <f t="shared" si="28"/>
        <v>1470.9052620022139</v>
      </c>
      <c r="BL30" s="20">
        <f t="shared" si="28"/>
        <v>1470.9052620022139</v>
      </c>
      <c r="BM30" s="20">
        <f t="shared" si="28"/>
        <v>1470.9052620022139</v>
      </c>
      <c r="BN30" s="20">
        <f t="shared" si="28"/>
        <v>1470.9052620022139</v>
      </c>
      <c r="BO30" s="20">
        <f t="shared" si="28"/>
        <v>1470.9052620022139</v>
      </c>
      <c r="BP30" s="20">
        <f t="shared" si="28"/>
        <v>1470.9052620022139</v>
      </c>
      <c r="BQ30" s="20">
        <f t="shared" si="28"/>
        <v>1470.9052620022139</v>
      </c>
      <c r="BR30" s="20">
        <f t="shared" ref="BR30:DU30" si="29">$D30*BR$11</f>
        <v>1470.9052620022139</v>
      </c>
      <c r="BS30" s="20">
        <f t="shared" si="29"/>
        <v>1470.9052620022139</v>
      </c>
      <c r="BT30" s="20">
        <f t="shared" si="29"/>
        <v>1515.0324198622804</v>
      </c>
      <c r="BU30" s="20">
        <f t="shared" si="29"/>
        <v>1515.0324198622804</v>
      </c>
      <c r="BV30" s="20">
        <f t="shared" si="29"/>
        <v>1515.0324198622804</v>
      </c>
      <c r="BW30" s="20">
        <f t="shared" si="29"/>
        <v>1515.0324198622804</v>
      </c>
      <c r="BX30" s="20">
        <f t="shared" si="29"/>
        <v>1515.0324198622804</v>
      </c>
      <c r="BY30" s="20">
        <f t="shared" si="29"/>
        <v>1515.0324198622804</v>
      </c>
      <c r="BZ30" s="20">
        <f t="shared" si="29"/>
        <v>1515.0324198622804</v>
      </c>
      <c r="CA30" s="20">
        <f t="shared" si="29"/>
        <v>1515.0324198622804</v>
      </c>
      <c r="CB30" s="20">
        <f t="shared" si="29"/>
        <v>1515.0324198622804</v>
      </c>
      <c r="CC30" s="20">
        <f t="shared" si="29"/>
        <v>1515.0324198622804</v>
      </c>
      <c r="CD30" s="20">
        <f t="shared" si="29"/>
        <v>1515.0324198622804</v>
      </c>
      <c r="CE30" s="20">
        <f t="shared" si="29"/>
        <v>1515.0324198622804</v>
      </c>
      <c r="CF30" s="20">
        <f t="shared" si="29"/>
        <v>1560.483392458149</v>
      </c>
      <c r="CG30" s="20">
        <f t="shared" si="29"/>
        <v>1560.483392458149</v>
      </c>
      <c r="CH30" s="20">
        <f t="shared" si="29"/>
        <v>1560.483392458149</v>
      </c>
      <c r="CI30" s="20">
        <f t="shared" si="29"/>
        <v>1560.483392458149</v>
      </c>
      <c r="CJ30" s="20">
        <f t="shared" si="29"/>
        <v>1560.483392458149</v>
      </c>
      <c r="CK30" s="20">
        <f t="shared" si="29"/>
        <v>1560.483392458149</v>
      </c>
      <c r="CL30" s="20">
        <f t="shared" si="29"/>
        <v>1560.483392458149</v>
      </c>
      <c r="CM30" s="20">
        <f t="shared" si="29"/>
        <v>1560.483392458149</v>
      </c>
      <c r="CN30" s="20">
        <f t="shared" si="29"/>
        <v>1560.483392458149</v>
      </c>
      <c r="CO30" s="20">
        <f t="shared" si="29"/>
        <v>1560.483392458149</v>
      </c>
      <c r="CP30" s="20">
        <f t="shared" si="29"/>
        <v>1560.483392458149</v>
      </c>
      <c r="CQ30" s="20">
        <f t="shared" si="29"/>
        <v>1560.483392458149</v>
      </c>
      <c r="CR30" s="20">
        <f t="shared" si="29"/>
        <v>1607.2978942318935</v>
      </c>
      <c r="CS30" s="20">
        <f t="shared" si="29"/>
        <v>1607.2978942318935</v>
      </c>
      <c r="CT30" s="20">
        <f t="shared" si="29"/>
        <v>1607.2978942318935</v>
      </c>
      <c r="CU30" s="20">
        <f t="shared" si="29"/>
        <v>1607.2978942318935</v>
      </c>
      <c r="CV30" s="20">
        <f t="shared" si="29"/>
        <v>1607.2978942318935</v>
      </c>
      <c r="CW30" s="20">
        <f t="shared" si="29"/>
        <v>1607.2978942318935</v>
      </c>
      <c r="CX30" s="20">
        <f t="shared" si="29"/>
        <v>1607.2978942318935</v>
      </c>
      <c r="CY30" s="20">
        <f t="shared" si="29"/>
        <v>1607.2978942318935</v>
      </c>
      <c r="CZ30" s="20">
        <f t="shared" si="29"/>
        <v>1607.2978942318935</v>
      </c>
      <c r="DA30" s="20">
        <f t="shared" si="29"/>
        <v>1607.2978942318935</v>
      </c>
      <c r="DB30" s="20">
        <f t="shared" si="29"/>
        <v>1607.2978942318935</v>
      </c>
      <c r="DC30" s="20">
        <f t="shared" si="29"/>
        <v>1607.2978942318935</v>
      </c>
      <c r="DD30" s="20">
        <f t="shared" si="29"/>
        <v>1655.5168310588504</v>
      </c>
      <c r="DE30" s="20">
        <f t="shared" si="29"/>
        <v>1655.5168310588504</v>
      </c>
      <c r="DF30" s="20">
        <f t="shared" si="29"/>
        <v>1655.5168310588504</v>
      </c>
      <c r="DG30" s="20">
        <f t="shared" si="29"/>
        <v>1655.5168310588504</v>
      </c>
      <c r="DH30" s="20">
        <f t="shared" si="29"/>
        <v>1655.5168310588504</v>
      </c>
      <c r="DI30" s="20">
        <f t="shared" si="29"/>
        <v>1655.5168310588504</v>
      </c>
      <c r="DJ30" s="20">
        <f t="shared" si="29"/>
        <v>1655.5168310588504</v>
      </c>
      <c r="DK30" s="20">
        <f t="shared" si="29"/>
        <v>1655.5168310588504</v>
      </c>
      <c r="DL30" s="20">
        <f t="shared" si="29"/>
        <v>1655.5168310588504</v>
      </c>
      <c r="DM30" s="20">
        <f t="shared" si="29"/>
        <v>1655.5168310588504</v>
      </c>
      <c r="DN30" s="20">
        <f t="shared" si="29"/>
        <v>1655.5168310588504</v>
      </c>
      <c r="DO30" s="20">
        <f t="shared" si="29"/>
        <v>1655.5168310588504</v>
      </c>
      <c r="DP30" s="20">
        <f t="shared" si="29"/>
        <v>1705.1823359906157</v>
      </c>
      <c r="DQ30" s="20">
        <f t="shared" si="29"/>
        <v>1705.1823359906157</v>
      </c>
      <c r="DR30" s="20">
        <f t="shared" si="29"/>
        <v>1705.1823359906157</v>
      </c>
      <c r="DS30" s="20">
        <f t="shared" si="29"/>
        <v>1705.1823359906157</v>
      </c>
      <c r="DT30" s="20">
        <f t="shared" si="29"/>
        <v>1705.1823359906157</v>
      </c>
      <c r="DU30" s="20">
        <f t="shared" si="29"/>
        <v>1705.1823359906157</v>
      </c>
    </row>
    <row r="31" spans="2:125">
      <c r="B31" s="1" t="s">
        <v>46</v>
      </c>
      <c r="C31" s="1" t="s">
        <v>274</v>
      </c>
      <c r="D31" s="14">
        <f>VLOOKUP($B31,Assumptions!$J$117:$P$122,6,0)</f>
        <v>0.06</v>
      </c>
      <c r="E31" s="20">
        <f>$D31*E$12</f>
        <v>0</v>
      </c>
      <c r="F31" s="20">
        <f t="shared" ref="F31:BQ31" si="30">$D31*F$12</f>
        <v>0</v>
      </c>
      <c r="G31" s="20">
        <f t="shared" si="30"/>
        <v>0</v>
      </c>
      <c r="H31" s="20">
        <f t="shared" si="30"/>
        <v>0</v>
      </c>
      <c r="I31" s="20">
        <f t="shared" si="30"/>
        <v>0</v>
      </c>
      <c r="J31" s="20">
        <f t="shared" si="30"/>
        <v>0</v>
      </c>
      <c r="K31" s="20">
        <f t="shared" si="30"/>
        <v>0</v>
      </c>
      <c r="L31" s="20">
        <f t="shared" si="30"/>
        <v>0</v>
      </c>
      <c r="M31" s="20">
        <f t="shared" si="30"/>
        <v>0</v>
      </c>
      <c r="N31" s="20">
        <f t="shared" si="30"/>
        <v>0</v>
      </c>
      <c r="O31" s="20">
        <f t="shared" si="30"/>
        <v>0</v>
      </c>
      <c r="P31" s="20">
        <f t="shared" si="30"/>
        <v>0</v>
      </c>
      <c r="Q31" s="20">
        <f t="shared" si="30"/>
        <v>0</v>
      </c>
      <c r="R31" s="20">
        <f t="shared" si="30"/>
        <v>0</v>
      </c>
      <c r="S31" s="20">
        <f t="shared" si="30"/>
        <v>0</v>
      </c>
      <c r="T31" s="20">
        <f t="shared" si="30"/>
        <v>0</v>
      </c>
      <c r="U31" s="20">
        <f t="shared" si="30"/>
        <v>0</v>
      </c>
      <c r="V31" s="20">
        <f t="shared" si="30"/>
        <v>0</v>
      </c>
      <c r="W31" s="20">
        <f t="shared" si="30"/>
        <v>0</v>
      </c>
      <c r="X31" s="20">
        <f t="shared" si="30"/>
        <v>0</v>
      </c>
      <c r="Y31" s="20">
        <f t="shared" si="30"/>
        <v>0</v>
      </c>
      <c r="Z31" s="20">
        <f t="shared" si="30"/>
        <v>0</v>
      </c>
      <c r="AA31" s="20">
        <f>$D31*AA$12</f>
        <v>0</v>
      </c>
      <c r="AB31" s="20">
        <f t="shared" si="30"/>
        <v>0</v>
      </c>
      <c r="AC31" s="20">
        <f t="shared" si="30"/>
        <v>1367.611218666</v>
      </c>
      <c r="AD31" s="20">
        <f t="shared" si="30"/>
        <v>1714.8492629100001</v>
      </c>
      <c r="AE31" s="20">
        <f t="shared" si="30"/>
        <v>2058.5075335020001</v>
      </c>
      <c r="AF31" s="20">
        <f t="shared" si="30"/>
        <v>2287.6130472300001</v>
      </c>
      <c r="AG31" s="20">
        <f t="shared" si="30"/>
        <v>2495.2399190460001</v>
      </c>
      <c r="AH31" s="20">
        <f t="shared" si="30"/>
        <v>2706.4465645139999</v>
      </c>
      <c r="AI31" s="20">
        <f t="shared" si="30"/>
        <v>2896.1745680700001</v>
      </c>
      <c r="AJ31" s="20">
        <f t="shared" si="30"/>
        <v>3160.0438144669797</v>
      </c>
      <c r="AK31" s="20">
        <f t="shared" si="30"/>
        <v>3373.8994924374606</v>
      </c>
      <c r="AL31" s="20">
        <f t="shared" si="30"/>
        <v>3550.8835017923402</v>
      </c>
      <c r="AM31" s="20">
        <f t="shared" si="30"/>
        <v>3727.8675111472203</v>
      </c>
      <c r="AN31" s="20">
        <f t="shared" si="30"/>
        <v>3904.8515205021004</v>
      </c>
      <c r="AO31" s="20">
        <f t="shared" si="30"/>
        <v>4081.8355298569804</v>
      </c>
      <c r="AP31" s="20">
        <f t="shared" si="30"/>
        <v>4258.8195392118605</v>
      </c>
      <c r="AQ31" s="20">
        <f t="shared" si="30"/>
        <v>4395.2447130895798</v>
      </c>
      <c r="AR31" s="20">
        <f t="shared" si="30"/>
        <v>4572.2287224444599</v>
      </c>
      <c r="AS31" s="20">
        <f t="shared" si="30"/>
        <v>4708.653896322181</v>
      </c>
      <c r="AT31" s="20">
        <f t="shared" si="30"/>
        <v>4826.6432358921011</v>
      </c>
      <c r="AU31" s="20">
        <f t="shared" si="30"/>
        <v>4985.1914109391801</v>
      </c>
      <c r="AV31" s="20">
        <f t="shared" si="30"/>
        <v>5294.2539916984415</v>
      </c>
      <c r="AW31" s="20">
        <f t="shared" si="30"/>
        <v>5434.7719207924938</v>
      </c>
      <c r="AX31" s="20">
        <f t="shared" si="30"/>
        <v>5556.3009405495104</v>
      </c>
      <c r="AY31" s="20">
        <f t="shared" si="30"/>
        <v>5677.8299603065279</v>
      </c>
      <c r="AZ31" s="20">
        <f t="shared" si="30"/>
        <v>5761.3811613894777</v>
      </c>
      <c r="BA31" s="20">
        <f t="shared" si="30"/>
        <v>5818.3478894005802</v>
      </c>
      <c r="BB31" s="20">
        <f t="shared" si="30"/>
        <v>5860.1234899420551</v>
      </c>
      <c r="BC31" s="20">
        <f t="shared" si="30"/>
        <v>5901.8990904835291</v>
      </c>
      <c r="BD31" s="20">
        <f t="shared" si="30"/>
        <v>5920.8879998205639</v>
      </c>
      <c r="BE31" s="20">
        <f t="shared" si="30"/>
        <v>5981.6525096990727</v>
      </c>
      <c r="BF31" s="20">
        <f t="shared" si="30"/>
        <v>5981.6525096990727</v>
      </c>
      <c r="BG31" s="20">
        <f t="shared" si="30"/>
        <v>6000.6414190361074</v>
      </c>
      <c r="BH31" s="20">
        <f t="shared" si="30"/>
        <v>6204.130953547764</v>
      </c>
      <c r="BI31" s="20">
        <f t="shared" si="30"/>
        <v>6204.130953547764</v>
      </c>
      <c r="BJ31" s="20">
        <f t="shared" si="30"/>
        <v>6204.130953547764</v>
      </c>
      <c r="BK31" s="20">
        <f t="shared" si="30"/>
        <v>6204.130953547764</v>
      </c>
      <c r="BL31" s="20">
        <f t="shared" si="30"/>
        <v>6204.130953547764</v>
      </c>
      <c r="BM31" s="20">
        <f t="shared" si="30"/>
        <v>6204.130953547764</v>
      </c>
      <c r="BN31" s="20">
        <f t="shared" si="30"/>
        <v>6204.130953547764</v>
      </c>
      <c r="BO31" s="20">
        <f t="shared" si="30"/>
        <v>6204.130953547764</v>
      </c>
      <c r="BP31" s="20">
        <f t="shared" si="30"/>
        <v>6204.130953547764</v>
      </c>
      <c r="BQ31" s="20">
        <f t="shared" si="30"/>
        <v>6204.130953547764</v>
      </c>
      <c r="BR31" s="20">
        <f t="shared" ref="BR31:DU31" si="31">$D31*BR$12</f>
        <v>6204.130953547764</v>
      </c>
      <c r="BS31" s="20">
        <f t="shared" si="31"/>
        <v>6204.130953547764</v>
      </c>
      <c r="BT31" s="20">
        <f t="shared" si="31"/>
        <v>6390.2548821541977</v>
      </c>
      <c r="BU31" s="20">
        <f t="shared" si="31"/>
        <v>6390.2548821541977</v>
      </c>
      <c r="BV31" s="20">
        <f t="shared" si="31"/>
        <v>6390.2548821541977</v>
      </c>
      <c r="BW31" s="20">
        <f t="shared" si="31"/>
        <v>6390.2548821541977</v>
      </c>
      <c r="BX31" s="20">
        <f t="shared" si="31"/>
        <v>6390.2548821541977</v>
      </c>
      <c r="BY31" s="20">
        <f t="shared" si="31"/>
        <v>6390.2548821541977</v>
      </c>
      <c r="BZ31" s="20">
        <f t="shared" si="31"/>
        <v>6390.2548821541977</v>
      </c>
      <c r="CA31" s="20">
        <f t="shared" si="31"/>
        <v>6390.2548821541977</v>
      </c>
      <c r="CB31" s="20">
        <f t="shared" si="31"/>
        <v>6390.2548821541977</v>
      </c>
      <c r="CC31" s="20">
        <f t="shared" si="31"/>
        <v>6390.2548821541977</v>
      </c>
      <c r="CD31" s="20">
        <f t="shared" si="31"/>
        <v>6390.2548821541977</v>
      </c>
      <c r="CE31" s="20">
        <f t="shared" si="31"/>
        <v>6390.2548821541977</v>
      </c>
      <c r="CF31" s="20">
        <f t="shared" si="31"/>
        <v>6581.9625286188239</v>
      </c>
      <c r="CG31" s="20">
        <f t="shared" si="31"/>
        <v>6581.9625286188239</v>
      </c>
      <c r="CH31" s="20">
        <f t="shared" si="31"/>
        <v>6581.9625286188239</v>
      </c>
      <c r="CI31" s="20">
        <f t="shared" si="31"/>
        <v>6581.9625286188239</v>
      </c>
      <c r="CJ31" s="20">
        <f t="shared" si="31"/>
        <v>6581.9625286188239</v>
      </c>
      <c r="CK31" s="20">
        <f t="shared" si="31"/>
        <v>6581.9625286188239</v>
      </c>
      <c r="CL31" s="20">
        <f t="shared" si="31"/>
        <v>6581.9625286188239</v>
      </c>
      <c r="CM31" s="20">
        <f t="shared" si="31"/>
        <v>6581.9625286188239</v>
      </c>
      <c r="CN31" s="20">
        <f t="shared" si="31"/>
        <v>6581.9625286188239</v>
      </c>
      <c r="CO31" s="20">
        <f t="shared" si="31"/>
        <v>6581.9625286188239</v>
      </c>
      <c r="CP31" s="20">
        <f t="shared" si="31"/>
        <v>6581.9625286188239</v>
      </c>
      <c r="CQ31" s="20">
        <f t="shared" si="31"/>
        <v>6581.9625286188239</v>
      </c>
      <c r="CR31" s="20">
        <f t="shared" si="31"/>
        <v>6779.421404477388</v>
      </c>
      <c r="CS31" s="20">
        <f t="shared" si="31"/>
        <v>6779.421404477388</v>
      </c>
      <c r="CT31" s="20">
        <f t="shared" si="31"/>
        <v>6779.421404477388</v>
      </c>
      <c r="CU31" s="20">
        <f t="shared" si="31"/>
        <v>6779.421404477388</v>
      </c>
      <c r="CV31" s="20">
        <f t="shared" si="31"/>
        <v>6779.421404477388</v>
      </c>
      <c r="CW31" s="20">
        <f t="shared" si="31"/>
        <v>6779.421404477388</v>
      </c>
      <c r="CX31" s="20">
        <f t="shared" si="31"/>
        <v>6779.421404477388</v>
      </c>
      <c r="CY31" s="20">
        <f t="shared" si="31"/>
        <v>6779.421404477388</v>
      </c>
      <c r="CZ31" s="20">
        <f t="shared" si="31"/>
        <v>6779.421404477388</v>
      </c>
      <c r="DA31" s="20">
        <f t="shared" si="31"/>
        <v>6779.421404477388</v>
      </c>
      <c r="DB31" s="20">
        <f t="shared" si="31"/>
        <v>6779.421404477388</v>
      </c>
      <c r="DC31" s="20">
        <f t="shared" si="31"/>
        <v>6779.421404477388</v>
      </c>
      <c r="DD31" s="20">
        <f t="shared" si="31"/>
        <v>6982.80404661171</v>
      </c>
      <c r="DE31" s="20">
        <f t="shared" si="31"/>
        <v>6982.80404661171</v>
      </c>
      <c r="DF31" s="20">
        <f t="shared" si="31"/>
        <v>6982.80404661171</v>
      </c>
      <c r="DG31" s="20">
        <f t="shared" si="31"/>
        <v>6982.80404661171</v>
      </c>
      <c r="DH31" s="20">
        <f t="shared" si="31"/>
        <v>6982.80404661171</v>
      </c>
      <c r="DI31" s="20">
        <f t="shared" si="31"/>
        <v>6982.80404661171</v>
      </c>
      <c r="DJ31" s="20">
        <f t="shared" si="31"/>
        <v>6982.80404661171</v>
      </c>
      <c r="DK31" s="20">
        <f t="shared" si="31"/>
        <v>6982.80404661171</v>
      </c>
      <c r="DL31" s="20">
        <f t="shared" si="31"/>
        <v>6982.80404661171</v>
      </c>
      <c r="DM31" s="20">
        <f t="shared" si="31"/>
        <v>6982.80404661171</v>
      </c>
      <c r="DN31" s="20">
        <f t="shared" si="31"/>
        <v>6982.80404661171</v>
      </c>
      <c r="DO31" s="20">
        <f t="shared" si="31"/>
        <v>6982.80404661171</v>
      </c>
      <c r="DP31" s="20">
        <f t="shared" si="31"/>
        <v>7192.2881680100627</v>
      </c>
      <c r="DQ31" s="20">
        <f t="shared" si="31"/>
        <v>7192.2881680100627</v>
      </c>
      <c r="DR31" s="20">
        <f t="shared" si="31"/>
        <v>7192.2881680100627</v>
      </c>
      <c r="DS31" s="20">
        <f t="shared" si="31"/>
        <v>7192.2881680100627</v>
      </c>
      <c r="DT31" s="20">
        <f t="shared" si="31"/>
        <v>7192.2881680100627</v>
      </c>
      <c r="DU31" s="20">
        <f t="shared" si="31"/>
        <v>7192.2881680100627</v>
      </c>
    </row>
    <row r="32" spans="2:125">
      <c r="B32" s="1" t="s">
        <v>49</v>
      </c>
      <c r="C32" s="1" t="s">
        <v>275</v>
      </c>
      <c r="D32" s="14">
        <f>VLOOKUP($B32,Assumptions!$J$117:$P$122,6,0)</f>
        <v>0.06</v>
      </c>
      <c r="E32" s="20">
        <f>$D32*E$13</f>
        <v>0</v>
      </c>
      <c r="F32" s="20">
        <f t="shared" ref="F32:BQ32" si="32">$D32*F$13</f>
        <v>0</v>
      </c>
      <c r="G32" s="20">
        <f t="shared" si="32"/>
        <v>0</v>
      </c>
      <c r="H32" s="20">
        <f t="shared" si="32"/>
        <v>0</v>
      </c>
      <c r="I32" s="20">
        <f t="shared" si="32"/>
        <v>0</v>
      </c>
      <c r="J32" s="20">
        <f t="shared" si="32"/>
        <v>0</v>
      </c>
      <c r="K32" s="20">
        <f t="shared" si="32"/>
        <v>0</v>
      </c>
      <c r="L32" s="20">
        <f t="shared" si="32"/>
        <v>0</v>
      </c>
      <c r="M32" s="20">
        <f t="shared" si="32"/>
        <v>0</v>
      </c>
      <c r="N32" s="20">
        <f t="shared" si="32"/>
        <v>0</v>
      </c>
      <c r="O32" s="20">
        <f t="shared" si="32"/>
        <v>0</v>
      </c>
      <c r="P32" s="20">
        <f t="shared" si="32"/>
        <v>0</v>
      </c>
      <c r="Q32" s="20">
        <f t="shared" si="32"/>
        <v>0</v>
      </c>
      <c r="R32" s="20">
        <f t="shared" si="32"/>
        <v>0</v>
      </c>
      <c r="S32" s="20">
        <f t="shared" si="32"/>
        <v>0</v>
      </c>
      <c r="T32" s="20">
        <f t="shared" si="32"/>
        <v>0</v>
      </c>
      <c r="U32" s="20">
        <f t="shared" si="32"/>
        <v>0</v>
      </c>
      <c r="V32" s="20">
        <f t="shared" si="32"/>
        <v>0</v>
      </c>
      <c r="W32" s="20">
        <f t="shared" si="32"/>
        <v>0</v>
      </c>
      <c r="X32" s="20">
        <f t="shared" si="32"/>
        <v>0</v>
      </c>
      <c r="Y32" s="20">
        <f t="shared" si="32"/>
        <v>0</v>
      </c>
      <c r="Z32" s="20">
        <f t="shared" si="32"/>
        <v>0</v>
      </c>
      <c r="AA32" s="20">
        <f>$D32*AA$13</f>
        <v>0</v>
      </c>
      <c r="AB32" s="20">
        <f t="shared" si="32"/>
        <v>0</v>
      </c>
      <c r="AC32" s="20">
        <f t="shared" si="32"/>
        <v>6410.9768581039989</v>
      </c>
      <c r="AD32" s="20">
        <f t="shared" si="32"/>
        <v>6410.9768581039989</v>
      </c>
      <c r="AE32" s="20">
        <f t="shared" si="32"/>
        <v>6410.9768581039989</v>
      </c>
      <c r="AF32" s="20">
        <f t="shared" si="32"/>
        <v>6410.9768581039989</v>
      </c>
      <c r="AG32" s="20">
        <f t="shared" si="32"/>
        <v>6410.9768581039989</v>
      </c>
      <c r="AH32" s="20">
        <f t="shared" si="32"/>
        <v>6410.9768581039989</v>
      </c>
      <c r="AI32" s="20">
        <f t="shared" si="32"/>
        <v>6410.9768581039989</v>
      </c>
      <c r="AJ32" s="20">
        <f t="shared" si="32"/>
        <v>7512.8073230319187</v>
      </c>
      <c r="AK32" s="20">
        <f t="shared" si="32"/>
        <v>7512.8073230319187</v>
      </c>
      <c r="AL32" s="20">
        <f t="shared" si="32"/>
        <v>7512.8073230319187</v>
      </c>
      <c r="AM32" s="20">
        <f t="shared" si="32"/>
        <v>7815.9743760935189</v>
      </c>
      <c r="AN32" s="20">
        <f t="shared" si="32"/>
        <v>7815.9743760935189</v>
      </c>
      <c r="AO32" s="20">
        <f t="shared" si="32"/>
        <v>7815.9743760935189</v>
      </c>
      <c r="AP32" s="20">
        <f t="shared" si="32"/>
        <v>7815.9743760935189</v>
      </c>
      <c r="AQ32" s="20">
        <f t="shared" si="32"/>
        <v>7815.9743760935189</v>
      </c>
      <c r="AR32" s="20">
        <f t="shared" si="32"/>
        <v>9143.3544462551199</v>
      </c>
      <c r="AS32" s="20">
        <f t="shared" si="32"/>
        <v>9446.521499316721</v>
      </c>
      <c r="AT32" s="20">
        <f t="shared" si="32"/>
        <v>9446.521499316721</v>
      </c>
      <c r="AU32" s="20">
        <f t="shared" si="32"/>
        <v>9446.521499316721</v>
      </c>
      <c r="AV32" s="20">
        <f t="shared" si="32"/>
        <v>9729.9171442962233</v>
      </c>
      <c r="AW32" s="20">
        <f t="shared" si="32"/>
        <v>9729.9171442962233</v>
      </c>
      <c r="AX32" s="20">
        <f t="shared" si="32"/>
        <v>10042.17920894967</v>
      </c>
      <c r="AY32" s="20">
        <f t="shared" si="32"/>
        <v>10042.17920894967</v>
      </c>
      <c r="AZ32" s="20">
        <f t="shared" si="32"/>
        <v>10354.441273603119</v>
      </c>
      <c r="BA32" s="20">
        <f t="shared" si="32"/>
        <v>10354.441273603119</v>
      </c>
      <c r="BB32" s="20">
        <f t="shared" si="32"/>
        <v>10354.441273603119</v>
      </c>
      <c r="BC32" s="20">
        <f t="shared" si="32"/>
        <v>10354.441273603119</v>
      </c>
      <c r="BD32" s="20">
        <f t="shared" si="32"/>
        <v>10978.965402910015</v>
      </c>
      <c r="BE32" s="20">
        <f t="shared" si="32"/>
        <v>10978.965402910015</v>
      </c>
      <c r="BF32" s="20">
        <f t="shared" si="32"/>
        <v>10978.965402910015</v>
      </c>
      <c r="BG32" s="20">
        <f t="shared" si="32"/>
        <v>10978.965402910015</v>
      </c>
      <c r="BH32" s="20">
        <f t="shared" si="32"/>
        <v>11308.334364997314</v>
      </c>
      <c r="BI32" s="20">
        <f t="shared" si="32"/>
        <v>11308.334364997314</v>
      </c>
      <c r="BJ32" s="20">
        <f t="shared" si="32"/>
        <v>11308.334364997314</v>
      </c>
      <c r="BK32" s="20">
        <f t="shared" si="32"/>
        <v>11308.334364997314</v>
      </c>
      <c r="BL32" s="20">
        <f t="shared" si="32"/>
        <v>11308.334364997314</v>
      </c>
      <c r="BM32" s="20">
        <f t="shared" si="32"/>
        <v>11308.334364997314</v>
      </c>
      <c r="BN32" s="20">
        <f t="shared" si="32"/>
        <v>11308.334364997314</v>
      </c>
      <c r="BO32" s="20">
        <f t="shared" si="32"/>
        <v>11308.334364997314</v>
      </c>
      <c r="BP32" s="20">
        <f t="shared" si="32"/>
        <v>11308.334364997314</v>
      </c>
      <c r="BQ32" s="20">
        <f t="shared" si="32"/>
        <v>11308.334364997314</v>
      </c>
      <c r="BR32" s="20">
        <f t="shared" ref="BR32:DU32" si="33">$D32*BR$13</f>
        <v>11308.334364997314</v>
      </c>
      <c r="BS32" s="20">
        <f t="shared" si="33"/>
        <v>11308.334364997314</v>
      </c>
      <c r="BT32" s="20">
        <f t="shared" si="33"/>
        <v>11647.584395947235</v>
      </c>
      <c r="BU32" s="20">
        <f t="shared" si="33"/>
        <v>11647.584395947235</v>
      </c>
      <c r="BV32" s="20">
        <f t="shared" si="33"/>
        <v>11647.584395947235</v>
      </c>
      <c r="BW32" s="20">
        <f t="shared" si="33"/>
        <v>11647.584395947235</v>
      </c>
      <c r="BX32" s="20">
        <f t="shared" si="33"/>
        <v>11647.584395947235</v>
      </c>
      <c r="BY32" s="20">
        <f t="shared" si="33"/>
        <v>11647.584395947235</v>
      </c>
      <c r="BZ32" s="20">
        <f t="shared" si="33"/>
        <v>11647.584395947235</v>
      </c>
      <c r="CA32" s="20">
        <f t="shared" si="33"/>
        <v>11647.584395947235</v>
      </c>
      <c r="CB32" s="20">
        <f t="shared" si="33"/>
        <v>11647.584395947235</v>
      </c>
      <c r="CC32" s="20">
        <f t="shared" si="33"/>
        <v>11647.584395947235</v>
      </c>
      <c r="CD32" s="20">
        <f t="shared" si="33"/>
        <v>11647.584395947235</v>
      </c>
      <c r="CE32" s="20">
        <f t="shared" si="33"/>
        <v>11647.584395947235</v>
      </c>
      <c r="CF32" s="20">
        <f t="shared" si="33"/>
        <v>11997.011927825652</v>
      </c>
      <c r="CG32" s="20">
        <f t="shared" si="33"/>
        <v>11997.011927825652</v>
      </c>
      <c r="CH32" s="20">
        <f t="shared" si="33"/>
        <v>11997.011927825652</v>
      </c>
      <c r="CI32" s="20">
        <f t="shared" si="33"/>
        <v>11997.011927825652</v>
      </c>
      <c r="CJ32" s="20">
        <f t="shared" si="33"/>
        <v>11997.011927825652</v>
      </c>
      <c r="CK32" s="20">
        <f t="shared" si="33"/>
        <v>11997.011927825652</v>
      </c>
      <c r="CL32" s="20">
        <f t="shared" si="33"/>
        <v>11997.011927825652</v>
      </c>
      <c r="CM32" s="20">
        <f t="shared" si="33"/>
        <v>11997.011927825652</v>
      </c>
      <c r="CN32" s="20">
        <f t="shared" si="33"/>
        <v>11997.011927825652</v>
      </c>
      <c r="CO32" s="20">
        <f t="shared" si="33"/>
        <v>11997.011927825652</v>
      </c>
      <c r="CP32" s="20">
        <f t="shared" si="33"/>
        <v>11997.011927825652</v>
      </c>
      <c r="CQ32" s="20">
        <f t="shared" si="33"/>
        <v>11997.011927825652</v>
      </c>
      <c r="CR32" s="20">
        <f t="shared" si="33"/>
        <v>12356.922285660423</v>
      </c>
      <c r="CS32" s="20">
        <f t="shared" si="33"/>
        <v>12356.922285660423</v>
      </c>
      <c r="CT32" s="20">
        <f t="shared" si="33"/>
        <v>12356.922285660423</v>
      </c>
      <c r="CU32" s="20">
        <f t="shared" si="33"/>
        <v>12356.922285660423</v>
      </c>
      <c r="CV32" s="20">
        <f t="shared" si="33"/>
        <v>12356.922285660423</v>
      </c>
      <c r="CW32" s="20">
        <f t="shared" si="33"/>
        <v>12356.922285660423</v>
      </c>
      <c r="CX32" s="20">
        <f t="shared" si="33"/>
        <v>12356.922285660423</v>
      </c>
      <c r="CY32" s="20">
        <f t="shared" si="33"/>
        <v>12356.922285660423</v>
      </c>
      <c r="CZ32" s="20">
        <f t="shared" si="33"/>
        <v>12356.922285660423</v>
      </c>
      <c r="DA32" s="20">
        <f t="shared" si="33"/>
        <v>12356.922285660423</v>
      </c>
      <c r="DB32" s="20">
        <f t="shared" si="33"/>
        <v>12356.922285660423</v>
      </c>
      <c r="DC32" s="20">
        <f t="shared" si="33"/>
        <v>12356.922285660423</v>
      </c>
      <c r="DD32" s="20">
        <f t="shared" si="33"/>
        <v>12727.629954230235</v>
      </c>
      <c r="DE32" s="20">
        <f t="shared" si="33"/>
        <v>12727.629954230235</v>
      </c>
      <c r="DF32" s="20">
        <f t="shared" si="33"/>
        <v>12727.629954230235</v>
      </c>
      <c r="DG32" s="20">
        <f t="shared" si="33"/>
        <v>12727.629954230235</v>
      </c>
      <c r="DH32" s="20">
        <f t="shared" si="33"/>
        <v>12727.629954230235</v>
      </c>
      <c r="DI32" s="20">
        <f t="shared" si="33"/>
        <v>12727.629954230235</v>
      </c>
      <c r="DJ32" s="20">
        <f t="shared" si="33"/>
        <v>12727.629954230235</v>
      </c>
      <c r="DK32" s="20">
        <f t="shared" si="33"/>
        <v>12727.629954230235</v>
      </c>
      <c r="DL32" s="20">
        <f t="shared" si="33"/>
        <v>12727.629954230235</v>
      </c>
      <c r="DM32" s="20">
        <f t="shared" si="33"/>
        <v>12727.629954230235</v>
      </c>
      <c r="DN32" s="20">
        <f t="shared" si="33"/>
        <v>12727.629954230235</v>
      </c>
      <c r="DO32" s="20">
        <f t="shared" si="33"/>
        <v>12727.629954230235</v>
      </c>
      <c r="DP32" s="20">
        <f t="shared" si="33"/>
        <v>13109.45885285714</v>
      </c>
      <c r="DQ32" s="20">
        <f t="shared" si="33"/>
        <v>13109.45885285714</v>
      </c>
      <c r="DR32" s="20">
        <f t="shared" si="33"/>
        <v>13109.45885285714</v>
      </c>
      <c r="DS32" s="20">
        <f t="shared" si="33"/>
        <v>13109.45885285714</v>
      </c>
      <c r="DT32" s="20">
        <f t="shared" si="33"/>
        <v>13109.45885285714</v>
      </c>
      <c r="DU32" s="20">
        <f t="shared" si="33"/>
        <v>13109.45885285714</v>
      </c>
    </row>
    <row r="33" spans="2:125">
      <c r="B33" s="1" t="s">
        <v>28</v>
      </c>
      <c r="C33" s="1" t="str">
        <f>B33&amp;" - Payroll Tax"</f>
        <v>Sales - Payroll Tax</v>
      </c>
      <c r="D33" s="14">
        <f>VLOOKUP($B33,Assumptions!$J$117:$P$122,4,0)</f>
        <v>0.1</v>
      </c>
      <c r="E33" s="20">
        <f>$D33*E$7</f>
        <v>0</v>
      </c>
      <c r="F33" s="20">
        <f t="shared" ref="F33:BQ33" si="34">$D33*F$7</f>
        <v>0</v>
      </c>
      <c r="G33" s="20">
        <f t="shared" si="34"/>
        <v>0</v>
      </c>
      <c r="H33" s="20">
        <f t="shared" si="34"/>
        <v>0</v>
      </c>
      <c r="I33" s="20">
        <f t="shared" si="34"/>
        <v>0</v>
      </c>
      <c r="J33" s="20">
        <f t="shared" si="34"/>
        <v>0</v>
      </c>
      <c r="K33" s="20">
        <f t="shared" si="34"/>
        <v>0</v>
      </c>
      <c r="L33" s="20">
        <f t="shared" si="34"/>
        <v>0</v>
      </c>
      <c r="M33" s="20">
        <f t="shared" si="34"/>
        <v>0</v>
      </c>
      <c r="N33" s="20">
        <f t="shared" si="34"/>
        <v>0</v>
      </c>
      <c r="O33" s="20">
        <f t="shared" si="34"/>
        <v>0</v>
      </c>
      <c r="P33" s="20">
        <f t="shared" si="34"/>
        <v>0</v>
      </c>
      <c r="Q33" s="20">
        <f t="shared" si="34"/>
        <v>0</v>
      </c>
      <c r="R33" s="20">
        <f t="shared" si="34"/>
        <v>0</v>
      </c>
      <c r="S33" s="20">
        <f t="shared" si="34"/>
        <v>0</v>
      </c>
      <c r="T33" s="20">
        <f t="shared" si="34"/>
        <v>0</v>
      </c>
      <c r="U33" s="20">
        <f t="shared" si="34"/>
        <v>0</v>
      </c>
      <c r="V33" s="20">
        <f t="shared" si="34"/>
        <v>0</v>
      </c>
      <c r="W33" s="20">
        <f t="shared" si="34"/>
        <v>0</v>
      </c>
      <c r="X33" s="20">
        <f t="shared" si="34"/>
        <v>0</v>
      </c>
      <c r="Y33" s="20">
        <f t="shared" si="34"/>
        <v>0</v>
      </c>
      <c r="Z33" s="20">
        <f t="shared" si="34"/>
        <v>0</v>
      </c>
      <c r="AA33" s="20">
        <f t="shared" si="34"/>
        <v>0</v>
      </c>
      <c r="AB33" s="20">
        <f t="shared" si="34"/>
        <v>0</v>
      </c>
      <c r="AC33" s="20">
        <f t="shared" si="34"/>
        <v>2035.8869918750004</v>
      </c>
      <c r="AD33" s="20">
        <f t="shared" si="34"/>
        <v>2035.8869918750004</v>
      </c>
      <c r="AE33" s="20">
        <f t="shared" si="34"/>
        <v>2035.8869918750004</v>
      </c>
      <c r="AF33" s="20">
        <f t="shared" si="34"/>
        <v>2035.8869918750004</v>
      </c>
      <c r="AG33" s="20">
        <f t="shared" si="34"/>
        <v>2035.8869918750004</v>
      </c>
      <c r="AH33" s="20">
        <f t="shared" si="34"/>
        <v>2035.8869918750004</v>
      </c>
      <c r="AI33" s="20">
        <f t="shared" si="34"/>
        <v>2035.8869918750004</v>
      </c>
      <c r="AJ33" s="20">
        <f t="shared" si="34"/>
        <v>2096.9636016312502</v>
      </c>
      <c r="AK33" s="20">
        <f t="shared" si="34"/>
        <v>2096.9636016312502</v>
      </c>
      <c r="AL33" s="20">
        <f t="shared" si="34"/>
        <v>2096.9636016312502</v>
      </c>
      <c r="AM33" s="20">
        <f t="shared" si="34"/>
        <v>2096.9636016312502</v>
      </c>
      <c r="AN33" s="20">
        <f t="shared" si="34"/>
        <v>2096.9636016312502</v>
      </c>
      <c r="AO33" s="20">
        <f t="shared" si="34"/>
        <v>2096.9636016312502</v>
      </c>
      <c r="AP33" s="20">
        <f t="shared" si="34"/>
        <v>2096.9636016312502</v>
      </c>
      <c r="AQ33" s="20">
        <f t="shared" si="34"/>
        <v>2096.9636016312502</v>
      </c>
      <c r="AR33" s="20">
        <f t="shared" si="34"/>
        <v>2096.9636016312502</v>
      </c>
      <c r="AS33" s="20">
        <f t="shared" si="34"/>
        <v>2096.9636016312502</v>
      </c>
      <c r="AT33" s="20">
        <f t="shared" si="34"/>
        <v>2096.9636016312502</v>
      </c>
      <c r="AU33" s="20">
        <f t="shared" si="34"/>
        <v>2096.9636016312502</v>
      </c>
      <c r="AV33" s="20">
        <f t="shared" si="34"/>
        <v>2159.8725096801877</v>
      </c>
      <c r="AW33" s="20">
        <f t="shared" si="34"/>
        <v>2159.8725096801877</v>
      </c>
      <c r="AX33" s="20">
        <f t="shared" si="34"/>
        <v>2159.8725096801877</v>
      </c>
      <c r="AY33" s="20">
        <f t="shared" si="34"/>
        <v>2159.8725096801877</v>
      </c>
      <c r="AZ33" s="20">
        <f t="shared" si="34"/>
        <v>2159.8725096801877</v>
      </c>
      <c r="BA33" s="20">
        <f t="shared" si="34"/>
        <v>2159.8725096801877</v>
      </c>
      <c r="BB33" s="20">
        <f t="shared" si="34"/>
        <v>2159.8725096801877</v>
      </c>
      <c r="BC33" s="20">
        <f t="shared" si="34"/>
        <v>2159.8725096801877</v>
      </c>
      <c r="BD33" s="20">
        <f t="shared" si="34"/>
        <v>2159.8725096801877</v>
      </c>
      <c r="BE33" s="20">
        <f t="shared" si="34"/>
        <v>2159.8725096801877</v>
      </c>
      <c r="BF33" s="20">
        <f t="shared" si="34"/>
        <v>2159.8725096801877</v>
      </c>
      <c r="BG33" s="20">
        <f t="shared" si="34"/>
        <v>2159.8725096801877</v>
      </c>
      <c r="BH33" s="20">
        <f t="shared" si="34"/>
        <v>835.8366075703002</v>
      </c>
      <c r="BI33" s="20">
        <f t="shared" si="34"/>
        <v>835.8366075703002</v>
      </c>
      <c r="BJ33" s="20">
        <f t="shared" si="34"/>
        <v>835.8366075703002</v>
      </c>
      <c r="BK33" s="20">
        <f t="shared" si="34"/>
        <v>835.8366075703002</v>
      </c>
      <c r="BL33" s="20">
        <f t="shared" si="34"/>
        <v>835.8366075703002</v>
      </c>
      <c r="BM33" s="20">
        <f t="shared" si="34"/>
        <v>835.8366075703002</v>
      </c>
      <c r="BN33" s="20">
        <f t="shared" si="34"/>
        <v>835.8366075703002</v>
      </c>
      <c r="BO33" s="20">
        <f t="shared" si="34"/>
        <v>835.8366075703002</v>
      </c>
      <c r="BP33" s="20">
        <f t="shared" si="34"/>
        <v>835.8366075703002</v>
      </c>
      <c r="BQ33" s="20">
        <f t="shared" si="34"/>
        <v>835.8366075703002</v>
      </c>
      <c r="BR33" s="20">
        <f t="shared" ref="BR33:DU33" si="35">$D33*BR$7</f>
        <v>835.8366075703002</v>
      </c>
      <c r="BS33" s="20">
        <f t="shared" si="35"/>
        <v>835.8366075703002</v>
      </c>
      <c r="BT33" s="20">
        <f t="shared" si="35"/>
        <v>860.91170579740924</v>
      </c>
      <c r="BU33" s="20">
        <f t="shared" si="35"/>
        <v>860.91170579740924</v>
      </c>
      <c r="BV33" s="20">
        <f t="shared" si="35"/>
        <v>860.91170579740924</v>
      </c>
      <c r="BW33" s="20">
        <f t="shared" si="35"/>
        <v>860.91170579740924</v>
      </c>
      <c r="BX33" s="20">
        <f t="shared" si="35"/>
        <v>860.91170579740924</v>
      </c>
      <c r="BY33" s="20">
        <f t="shared" si="35"/>
        <v>860.91170579740924</v>
      </c>
      <c r="BZ33" s="20">
        <f t="shared" si="35"/>
        <v>860.91170579740924</v>
      </c>
      <c r="CA33" s="20">
        <f t="shared" si="35"/>
        <v>860.91170579740924</v>
      </c>
      <c r="CB33" s="20">
        <f t="shared" si="35"/>
        <v>860.91170579740924</v>
      </c>
      <c r="CC33" s="20">
        <f t="shared" si="35"/>
        <v>860.91170579740924</v>
      </c>
      <c r="CD33" s="20">
        <f t="shared" si="35"/>
        <v>860.91170579740924</v>
      </c>
      <c r="CE33" s="20">
        <f t="shared" si="35"/>
        <v>860.91170579740924</v>
      </c>
      <c r="CF33" s="20">
        <f t="shared" si="35"/>
        <v>886.73905697133159</v>
      </c>
      <c r="CG33" s="20">
        <f t="shared" si="35"/>
        <v>886.73905697133159</v>
      </c>
      <c r="CH33" s="20">
        <f t="shared" si="35"/>
        <v>886.73905697133159</v>
      </c>
      <c r="CI33" s="20">
        <f t="shared" si="35"/>
        <v>886.73905697133159</v>
      </c>
      <c r="CJ33" s="20">
        <f t="shared" si="35"/>
        <v>886.73905697133159</v>
      </c>
      <c r="CK33" s="20">
        <f t="shared" si="35"/>
        <v>886.73905697133159</v>
      </c>
      <c r="CL33" s="20">
        <f t="shared" si="35"/>
        <v>886.73905697133159</v>
      </c>
      <c r="CM33" s="20">
        <f t="shared" si="35"/>
        <v>886.73905697133159</v>
      </c>
      <c r="CN33" s="20">
        <f t="shared" si="35"/>
        <v>886.73905697133159</v>
      </c>
      <c r="CO33" s="20">
        <f t="shared" si="35"/>
        <v>886.73905697133159</v>
      </c>
      <c r="CP33" s="20">
        <f t="shared" si="35"/>
        <v>886.73905697133159</v>
      </c>
      <c r="CQ33" s="20">
        <f t="shared" si="35"/>
        <v>886.73905697133159</v>
      </c>
      <c r="CR33" s="20">
        <f t="shared" si="35"/>
        <v>913.34122868047143</v>
      </c>
      <c r="CS33" s="20">
        <f t="shared" si="35"/>
        <v>913.34122868047143</v>
      </c>
      <c r="CT33" s="20">
        <f t="shared" si="35"/>
        <v>913.34122868047143</v>
      </c>
      <c r="CU33" s="20">
        <f t="shared" si="35"/>
        <v>913.34122868047143</v>
      </c>
      <c r="CV33" s="20">
        <f t="shared" si="35"/>
        <v>913.34122868047143</v>
      </c>
      <c r="CW33" s="20">
        <f t="shared" si="35"/>
        <v>913.34122868047143</v>
      </c>
      <c r="CX33" s="20">
        <f t="shared" si="35"/>
        <v>913.34122868047143</v>
      </c>
      <c r="CY33" s="20">
        <f t="shared" si="35"/>
        <v>913.34122868047143</v>
      </c>
      <c r="CZ33" s="20">
        <f t="shared" si="35"/>
        <v>913.34122868047143</v>
      </c>
      <c r="DA33" s="20">
        <f t="shared" si="35"/>
        <v>913.34122868047143</v>
      </c>
      <c r="DB33" s="20">
        <f t="shared" si="35"/>
        <v>913.34122868047143</v>
      </c>
      <c r="DC33" s="20">
        <f t="shared" si="35"/>
        <v>913.34122868047143</v>
      </c>
      <c r="DD33" s="20">
        <f t="shared" si="35"/>
        <v>940.74146554088566</v>
      </c>
      <c r="DE33" s="20">
        <f t="shared" si="35"/>
        <v>940.74146554088566</v>
      </c>
      <c r="DF33" s="20">
        <f t="shared" si="35"/>
        <v>940.74146554088566</v>
      </c>
      <c r="DG33" s="20">
        <f t="shared" si="35"/>
        <v>940.74146554088566</v>
      </c>
      <c r="DH33" s="20">
        <f t="shared" si="35"/>
        <v>940.74146554088566</v>
      </c>
      <c r="DI33" s="20">
        <f t="shared" si="35"/>
        <v>940.74146554088566</v>
      </c>
      <c r="DJ33" s="20">
        <f t="shared" si="35"/>
        <v>940.74146554088566</v>
      </c>
      <c r="DK33" s="20">
        <f t="shared" si="35"/>
        <v>940.74146554088566</v>
      </c>
      <c r="DL33" s="20">
        <f t="shared" si="35"/>
        <v>940.74146554088566</v>
      </c>
      <c r="DM33" s="20">
        <f t="shared" si="35"/>
        <v>940.74146554088566</v>
      </c>
      <c r="DN33" s="20">
        <f t="shared" si="35"/>
        <v>940.74146554088566</v>
      </c>
      <c r="DO33" s="20">
        <f t="shared" si="35"/>
        <v>940.74146554088566</v>
      </c>
      <c r="DP33" s="20">
        <f t="shared" si="35"/>
        <v>968.9637095071123</v>
      </c>
      <c r="DQ33" s="20">
        <f t="shared" si="35"/>
        <v>968.9637095071123</v>
      </c>
      <c r="DR33" s="20">
        <f t="shared" si="35"/>
        <v>968.9637095071123</v>
      </c>
      <c r="DS33" s="20">
        <f t="shared" si="35"/>
        <v>968.9637095071123</v>
      </c>
      <c r="DT33" s="20">
        <f t="shared" si="35"/>
        <v>968.9637095071123</v>
      </c>
      <c r="DU33" s="20">
        <f t="shared" si="35"/>
        <v>968.9637095071123</v>
      </c>
    </row>
    <row r="34" spans="2:125">
      <c r="B34" s="1" t="s">
        <v>33</v>
      </c>
      <c r="C34" s="1" t="str">
        <f t="shared" ref="C34:C38" si="36">B34&amp;" - Payroll Tax"</f>
        <v>Administrative - Payroll Tax</v>
      </c>
      <c r="D34" s="14">
        <f>VLOOKUP($B34,Assumptions!$J$117:$P$122,4,0)</f>
        <v>0.1</v>
      </c>
      <c r="E34" s="20">
        <f>$D34*E$8</f>
        <v>0</v>
      </c>
      <c r="F34" s="20">
        <f t="shared" ref="F34:BQ34" si="37">$D34*F$8</f>
        <v>0</v>
      </c>
      <c r="G34" s="20">
        <f t="shared" si="37"/>
        <v>0</v>
      </c>
      <c r="H34" s="20">
        <f t="shared" si="37"/>
        <v>0</v>
      </c>
      <c r="I34" s="20">
        <f t="shared" si="37"/>
        <v>0</v>
      </c>
      <c r="J34" s="20">
        <f t="shared" si="37"/>
        <v>0</v>
      </c>
      <c r="K34" s="20">
        <f t="shared" si="37"/>
        <v>0</v>
      </c>
      <c r="L34" s="20">
        <f t="shared" si="37"/>
        <v>0</v>
      </c>
      <c r="M34" s="20">
        <f t="shared" si="37"/>
        <v>0</v>
      </c>
      <c r="N34" s="20">
        <f t="shared" si="37"/>
        <v>0</v>
      </c>
      <c r="O34" s="20">
        <f t="shared" si="37"/>
        <v>0</v>
      </c>
      <c r="P34" s="20">
        <f t="shared" si="37"/>
        <v>0</v>
      </c>
      <c r="Q34" s="20">
        <f t="shared" si="37"/>
        <v>0</v>
      </c>
      <c r="R34" s="20">
        <f t="shared" si="37"/>
        <v>0</v>
      </c>
      <c r="S34" s="20">
        <f t="shared" si="37"/>
        <v>0</v>
      </c>
      <c r="T34" s="20">
        <f t="shared" si="37"/>
        <v>0</v>
      </c>
      <c r="U34" s="20">
        <f t="shared" si="37"/>
        <v>0</v>
      </c>
      <c r="V34" s="20">
        <f t="shared" si="37"/>
        <v>0</v>
      </c>
      <c r="W34" s="20">
        <f t="shared" si="37"/>
        <v>0</v>
      </c>
      <c r="X34" s="20">
        <f t="shared" si="37"/>
        <v>0</v>
      </c>
      <c r="Y34" s="20">
        <f t="shared" si="37"/>
        <v>0</v>
      </c>
      <c r="Z34" s="20">
        <f t="shared" si="37"/>
        <v>0</v>
      </c>
      <c r="AA34" s="20">
        <f t="shared" si="37"/>
        <v>0</v>
      </c>
      <c r="AB34" s="20">
        <f t="shared" si="37"/>
        <v>0</v>
      </c>
      <c r="AC34" s="20">
        <f t="shared" si="37"/>
        <v>3605.5663801080004</v>
      </c>
      <c r="AD34" s="20">
        <f t="shared" si="37"/>
        <v>3605.5663801080004</v>
      </c>
      <c r="AE34" s="20">
        <f t="shared" si="37"/>
        <v>3605.5663801080004</v>
      </c>
      <c r="AF34" s="20">
        <f t="shared" si="37"/>
        <v>3605.5663801080004</v>
      </c>
      <c r="AG34" s="20">
        <f t="shared" si="37"/>
        <v>3605.5663801080004</v>
      </c>
      <c r="AH34" s="20">
        <f t="shared" si="37"/>
        <v>3605.5663801080004</v>
      </c>
      <c r="AI34" s="20">
        <f t="shared" si="37"/>
        <v>3605.5663801080004</v>
      </c>
      <c r="AJ34" s="20">
        <f t="shared" si="37"/>
        <v>3713.73337151124</v>
      </c>
      <c r="AK34" s="20">
        <f t="shared" si="37"/>
        <v>3713.73337151124</v>
      </c>
      <c r="AL34" s="20">
        <f t="shared" si="37"/>
        <v>3713.73337151124</v>
      </c>
      <c r="AM34" s="20">
        <f t="shared" si="37"/>
        <v>3713.73337151124</v>
      </c>
      <c r="AN34" s="20">
        <f t="shared" si="37"/>
        <v>3713.73337151124</v>
      </c>
      <c r="AO34" s="20">
        <f t="shared" si="37"/>
        <v>3713.73337151124</v>
      </c>
      <c r="AP34" s="20">
        <f t="shared" si="37"/>
        <v>3713.73337151124</v>
      </c>
      <c r="AQ34" s="20">
        <f t="shared" si="37"/>
        <v>3713.73337151124</v>
      </c>
      <c r="AR34" s="20">
        <f t="shared" si="37"/>
        <v>3713.73337151124</v>
      </c>
      <c r="AS34" s="20">
        <f t="shared" si="37"/>
        <v>3713.73337151124</v>
      </c>
      <c r="AT34" s="20">
        <f t="shared" si="37"/>
        <v>3713.73337151124</v>
      </c>
      <c r="AU34" s="20">
        <f t="shared" si="37"/>
        <v>3713.73337151124</v>
      </c>
      <c r="AV34" s="20">
        <f t="shared" si="37"/>
        <v>3825.1453726565774</v>
      </c>
      <c r="AW34" s="20">
        <f t="shared" si="37"/>
        <v>3825.1453726565774</v>
      </c>
      <c r="AX34" s="20">
        <f t="shared" si="37"/>
        <v>3825.1453726565774</v>
      </c>
      <c r="AY34" s="20">
        <f t="shared" si="37"/>
        <v>3825.1453726565774</v>
      </c>
      <c r="AZ34" s="20">
        <f t="shared" si="37"/>
        <v>3825.1453726565774</v>
      </c>
      <c r="BA34" s="20">
        <f t="shared" si="37"/>
        <v>3825.1453726565774</v>
      </c>
      <c r="BB34" s="20">
        <f t="shared" si="37"/>
        <v>3825.1453726565774</v>
      </c>
      <c r="BC34" s="20">
        <f t="shared" si="37"/>
        <v>3825.1453726565774</v>
      </c>
      <c r="BD34" s="20">
        <f t="shared" si="37"/>
        <v>3825.1453726565774</v>
      </c>
      <c r="BE34" s="20">
        <f t="shared" si="37"/>
        <v>3825.1453726565774</v>
      </c>
      <c r="BF34" s="20">
        <f t="shared" si="37"/>
        <v>3825.1453726565774</v>
      </c>
      <c r="BG34" s="20">
        <f t="shared" si="37"/>
        <v>3825.1453726565774</v>
      </c>
      <c r="BH34" s="20">
        <f t="shared" si="37"/>
        <v>3939.8997338362751</v>
      </c>
      <c r="BI34" s="20">
        <f t="shared" si="37"/>
        <v>3939.8997338362751</v>
      </c>
      <c r="BJ34" s="20">
        <f t="shared" si="37"/>
        <v>3939.8997338362751</v>
      </c>
      <c r="BK34" s="20">
        <f t="shared" si="37"/>
        <v>3939.8997338362751</v>
      </c>
      <c r="BL34" s="20">
        <f t="shared" si="37"/>
        <v>3939.8997338362751</v>
      </c>
      <c r="BM34" s="20">
        <f t="shared" si="37"/>
        <v>3939.8997338362751</v>
      </c>
      <c r="BN34" s="20">
        <f t="shared" si="37"/>
        <v>3939.8997338362751</v>
      </c>
      <c r="BO34" s="20">
        <f t="shared" si="37"/>
        <v>3939.8997338362751</v>
      </c>
      <c r="BP34" s="20">
        <f t="shared" si="37"/>
        <v>3939.8997338362751</v>
      </c>
      <c r="BQ34" s="20">
        <f t="shared" si="37"/>
        <v>3939.8997338362751</v>
      </c>
      <c r="BR34" s="20">
        <f t="shared" ref="BR34:DU34" si="38">$D34*BR$8</f>
        <v>3939.8997338362751</v>
      </c>
      <c r="BS34" s="20">
        <f t="shared" si="38"/>
        <v>3939.8997338362751</v>
      </c>
      <c r="BT34" s="20">
        <f t="shared" si="38"/>
        <v>4058.0967258513638</v>
      </c>
      <c r="BU34" s="20">
        <f t="shared" si="38"/>
        <v>4058.0967258513638</v>
      </c>
      <c r="BV34" s="20">
        <f t="shared" si="38"/>
        <v>4058.0967258513638</v>
      </c>
      <c r="BW34" s="20">
        <f t="shared" si="38"/>
        <v>4058.0967258513638</v>
      </c>
      <c r="BX34" s="20">
        <f t="shared" si="38"/>
        <v>4058.0967258513638</v>
      </c>
      <c r="BY34" s="20">
        <f t="shared" si="38"/>
        <v>4058.0967258513638</v>
      </c>
      <c r="BZ34" s="20">
        <f t="shared" si="38"/>
        <v>4058.0967258513638</v>
      </c>
      <c r="CA34" s="20">
        <f t="shared" si="38"/>
        <v>4058.0967258513638</v>
      </c>
      <c r="CB34" s="20">
        <f t="shared" si="38"/>
        <v>4058.0967258513638</v>
      </c>
      <c r="CC34" s="20">
        <f t="shared" si="38"/>
        <v>4058.0967258513638</v>
      </c>
      <c r="CD34" s="20">
        <f t="shared" si="38"/>
        <v>4058.0967258513638</v>
      </c>
      <c r="CE34" s="20">
        <f t="shared" si="38"/>
        <v>4058.0967258513638</v>
      </c>
      <c r="CF34" s="20">
        <f t="shared" si="38"/>
        <v>4179.839627626905</v>
      </c>
      <c r="CG34" s="20">
        <f t="shared" si="38"/>
        <v>4179.839627626905</v>
      </c>
      <c r="CH34" s="20">
        <f t="shared" si="38"/>
        <v>4179.839627626905</v>
      </c>
      <c r="CI34" s="20">
        <f t="shared" si="38"/>
        <v>4179.839627626905</v>
      </c>
      <c r="CJ34" s="20">
        <f t="shared" si="38"/>
        <v>4179.839627626905</v>
      </c>
      <c r="CK34" s="20">
        <f t="shared" si="38"/>
        <v>4179.839627626905</v>
      </c>
      <c r="CL34" s="20">
        <f t="shared" si="38"/>
        <v>4179.839627626905</v>
      </c>
      <c r="CM34" s="20">
        <f t="shared" si="38"/>
        <v>4179.839627626905</v>
      </c>
      <c r="CN34" s="20">
        <f t="shared" si="38"/>
        <v>4179.839627626905</v>
      </c>
      <c r="CO34" s="20">
        <f t="shared" si="38"/>
        <v>4179.839627626905</v>
      </c>
      <c r="CP34" s="20">
        <f t="shared" si="38"/>
        <v>4179.839627626905</v>
      </c>
      <c r="CQ34" s="20">
        <f t="shared" si="38"/>
        <v>4179.839627626905</v>
      </c>
      <c r="CR34" s="20">
        <f t="shared" si="38"/>
        <v>4305.2348164557116</v>
      </c>
      <c r="CS34" s="20">
        <f t="shared" si="38"/>
        <v>4305.2348164557116</v>
      </c>
      <c r="CT34" s="20">
        <f t="shared" si="38"/>
        <v>4305.2348164557116</v>
      </c>
      <c r="CU34" s="20">
        <f t="shared" si="38"/>
        <v>4305.2348164557116</v>
      </c>
      <c r="CV34" s="20">
        <f t="shared" si="38"/>
        <v>4305.2348164557116</v>
      </c>
      <c r="CW34" s="20">
        <f t="shared" si="38"/>
        <v>4305.2348164557116</v>
      </c>
      <c r="CX34" s="20">
        <f t="shared" si="38"/>
        <v>4305.2348164557116</v>
      </c>
      <c r="CY34" s="20">
        <f t="shared" si="38"/>
        <v>4305.2348164557116</v>
      </c>
      <c r="CZ34" s="20">
        <f t="shared" si="38"/>
        <v>4305.2348164557116</v>
      </c>
      <c r="DA34" s="20">
        <f t="shared" si="38"/>
        <v>4305.2348164557116</v>
      </c>
      <c r="DB34" s="20">
        <f t="shared" si="38"/>
        <v>4305.2348164557116</v>
      </c>
      <c r="DC34" s="20">
        <f t="shared" si="38"/>
        <v>4305.2348164557116</v>
      </c>
      <c r="DD34" s="20">
        <f t="shared" si="38"/>
        <v>4434.391860949384</v>
      </c>
      <c r="DE34" s="20">
        <f t="shared" si="38"/>
        <v>4434.391860949384</v>
      </c>
      <c r="DF34" s="20">
        <f t="shared" si="38"/>
        <v>4434.391860949384</v>
      </c>
      <c r="DG34" s="20">
        <f t="shared" si="38"/>
        <v>4434.391860949384</v>
      </c>
      <c r="DH34" s="20">
        <f t="shared" si="38"/>
        <v>4434.391860949384</v>
      </c>
      <c r="DI34" s="20">
        <f t="shared" si="38"/>
        <v>4434.391860949384</v>
      </c>
      <c r="DJ34" s="20">
        <f t="shared" si="38"/>
        <v>4434.391860949384</v>
      </c>
      <c r="DK34" s="20">
        <f t="shared" si="38"/>
        <v>4434.391860949384</v>
      </c>
      <c r="DL34" s="20">
        <f t="shared" si="38"/>
        <v>4434.391860949384</v>
      </c>
      <c r="DM34" s="20">
        <f t="shared" si="38"/>
        <v>4434.391860949384</v>
      </c>
      <c r="DN34" s="20">
        <f t="shared" si="38"/>
        <v>4434.391860949384</v>
      </c>
      <c r="DO34" s="20">
        <f t="shared" si="38"/>
        <v>4434.391860949384</v>
      </c>
      <c r="DP34" s="20">
        <f t="shared" si="38"/>
        <v>4567.4236167778654</v>
      </c>
      <c r="DQ34" s="20">
        <f t="shared" si="38"/>
        <v>4567.4236167778654</v>
      </c>
      <c r="DR34" s="20">
        <f t="shared" si="38"/>
        <v>4567.4236167778654</v>
      </c>
      <c r="DS34" s="20">
        <f t="shared" si="38"/>
        <v>4567.4236167778654</v>
      </c>
      <c r="DT34" s="20">
        <f t="shared" si="38"/>
        <v>4567.4236167778654</v>
      </c>
      <c r="DU34" s="20">
        <f t="shared" si="38"/>
        <v>4567.4236167778654</v>
      </c>
    </row>
    <row r="35" spans="2:125">
      <c r="B35" s="1" t="s">
        <v>36</v>
      </c>
      <c r="C35" s="1" t="str">
        <f t="shared" si="36"/>
        <v>Housekeeping - Payroll Tax</v>
      </c>
      <c r="D35" s="14">
        <f>VLOOKUP($B35,Assumptions!$J$117:$P$122,4,0)</f>
        <v>0.1</v>
      </c>
      <c r="E35" s="20">
        <f>$D35*E$9</f>
        <v>0</v>
      </c>
      <c r="F35" s="20">
        <f t="shared" ref="F35:BQ35" si="39">$D35*F$9</f>
        <v>0</v>
      </c>
      <c r="G35" s="20">
        <f t="shared" si="39"/>
        <v>0</v>
      </c>
      <c r="H35" s="20">
        <f t="shared" si="39"/>
        <v>0</v>
      </c>
      <c r="I35" s="20">
        <f t="shared" si="39"/>
        <v>0</v>
      </c>
      <c r="J35" s="20">
        <f t="shared" si="39"/>
        <v>0</v>
      </c>
      <c r="K35" s="20">
        <f t="shared" si="39"/>
        <v>0</v>
      </c>
      <c r="L35" s="20">
        <f t="shared" si="39"/>
        <v>0</v>
      </c>
      <c r="M35" s="20">
        <f t="shared" si="39"/>
        <v>0</v>
      </c>
      <c r="N35" s="20">
        <f t="shared" si="39"/>
        <v>0</v>
      </c>
      <c r="O35" s="20">
        <f t="shared" si="39"/>
        <v>0</v>
      </c>
      <c r="P35" s="20">
        <f t="shared" si="39"/>
        <v>0</v>
      </c>
      <c r="Q35" s="20">
        <f t="shared" si="39"/>
        <v>0</v>
      </c>
      <c r="R35" s="20">
        <f t="shared" si="39"/>
        <v>0</v>
      </c>
      <c r="S35" s="20">
        <f t="shared" si="39"/>
        <v>0</v>
      </c>
      <c r="T35" s="20">
        <f t="shared" si="39"/>
        <v>0</v>
      </c>
      <c r="U35" s="20">
        <f t="shared" si="39"/>
        <v>0</v>
      </c>
      <c r="V35" s="20">
        <f t="shared" si="39"/>
        <v>0</v>
      </c>
      <c r="W35" s="20">
        <f t="shared" si="39"/>
        <v>0</v>
      </c>
      <c r="X35" s="20">
        <f t="shared" si="39"/>
        <v>0</v>
      </c>
      <c r="Y35" s="20">
        <f t="shared" si="39"/>
        <v>0</v>
      </c>
      <c r="Z35" s="20">
        <f t="shared" si="39"/>
        <v>0</v>
      </c>
      <c r="AA35" s="20">
        <f t="shared" si="39"/>
        <v>0</v>
      </c>
      <c r="AB35" s="20">
        <f t="shared" si="39"/>
        <v>0</v>
      </c>
      <c r="AC35" s="20">
        <f t="shared" si="39"/>
        <v>2088.2012970000001</v>
      </c>
      <c r="AD35" s="20">
        <f t="shared" si="39"/>
        <v>2088.2012970000001</v>
      </c>
      <c r="AE35" s="20">
        <f t="shared" si="39"/>
        <v>2088.2012970000001</v>
      </c>
      <c r="AF35" s="20">
        <f t="shared" si="39"/>
        <v>2088.2012970000001</v>
      </c>
      <c r="AG35" s="20">
        <f t="shared" si="39"/>
        <v>2088.2012970000001</v>
      </c>
      <c r="AH35" s="20">
        <f t="shared" si="39"/>
        <v>2088.2012970000001</v>
      </c>
      <c r="AI35" s="20">
        <f t="shared" si="39"/>
        <v>2088.2012970000001</v>
      </c>
      <c r="AJ35" s="20">
        <f t="shared" si="39"/>
        <v>2150.8473359100003</v>
      </c>
      <c r="AK35" s="20">
        <f t="shared" si="39"/>
        <v>2150.8473359100003</v>
      </c>
      <c r="AL35" s="20">
        <f t="shared" si="39"/>
        <v>2150.8473359100003</v>
      </c>
      <c r="AM35" s="20">
        <f t="shared" si="39"/>
        <v>2150.8473359100003</v>
      </c>
      <c r="AN35" s="20">
        <f t="shared" si="39"/>
        <v>2150.8473359100003</v>
      </c>
      <c r="AO35" s="20">
        <f t="shared" si="39"/>
        <v>2150.8473359100003</v>
      </c>
      <c r="AP35" s="20">
        <f t="shared" si="39"/>
        <v>2150.8473359100003</v>
      </c>
      <c r="AQ35" s="20">
        <f t="shared" si="39"/>
        <v>2150.8473359100003</v>
      </c>
      <c r="AR35" s="20">
        <f t="shared" si="39"/>
        <v>2150.8473359100003</v>
      </c>
      <c r="AS35" s="20">
        <f t="shared" si="39"/>
        <v>2150.8473359100003</v>
      </c>
      <c r="AT35" s="20">
        <f t="shared" si="39"/>
        <v>2150.8473359100003</v>
      </c>
      <c r="AU35" s="20">
        <f t="shared" si="39"/>
        <v>2150.8473359100003</v>
      </c>
      <c r="AV35" s="20">
        <f t="shared" si="39"/>
        <v>2215.3727559873</v>
      </c>
      <c r="AW35" s="20">
        <f t="shared" si="39"/>
        <v>2215.3727559873</v>
      </c>
      <c r="AX35" s="20">
        <f t="shared" si="39"/>
        <v>2215.3727559873</v>
      </c>
      <c r="AY35" s="20">
        <f t="shared" si="39"/>
        <v>2215.3727559873</v>
      </c>
      <c r="AZ35" s="20">
        <f t="shared" si="39"/>
        <v>2215.3727559873</v>
      </c>
      <c r="BA35" s="20">
        <f t="shared" si="39"/>
        <v>2215.3727559873</v>
      </c>
      <c r="BB35" s="20">
        <f t="shared" si="39"/>
        <v>2215.3727559873</v>
      </c>
      <c r="BC35" s="20">
        <f t="shared" si="39"/>
        <v>2215.3727559873</v>
      </c>
      <c r="BD35" s="20">
        <f t="shared" si="39"/>
        <v>2215.3727559873</v>
      </c>
      <c r="BE35" s="20">
        <f t="shared" si="39"/>
        <v>2215.3727559873</v>
      </c>
      <c r="BF35" s="20">
        <f t="shared" si="39"/>
        <v>2215.3727559873</v>
      </c>
      <c r="BG35" s="20">
        <f t="shared" si="39"/>
        <v>2215.3727559873</v>
      </c>
      <c r="BH35" s="20">
        <f t="shared" si="39"/>
        <v>2281.8339386669195</v>
      </c>
      <c r="BI35" s="20">
        <f t="shared" si="39"/>
        <v>2281.8339386669195</v>
      </c>
      <c r="BJ35" s="20">
        <f t="shared" si="39"/>
        <v>2281.8339386669195</v>
      </c>
      <c r="BK35" s="20">
        <f t="shared" si="39"/>
        <v>2281.8339386669195</v>
      </c>
      <c r="BL35" s="20">
        <f t="shared" si="39"/>
        <v>2281.8339386669195</v>
      </c>
      <c r="BM35" s="20">
        <f t="shared" si="39"/>
        <v>2281.8339386669195</v>
      </c>
      <c r="BN35" s="20">
        <f t="shared" si="39"/>
        <v>2281.8339386669195</v>
      </c>
      <c r="BO35" s="20">
        <f t="shared" si="39"/>
        <v>2281.8339386669195</v>
      </c>
      <c r="BP35" s="20">
        <f t="shared" si="39"/>
        <v>2281.8339386669195</v>
      </c>
      <c r="BQ35" s="20">
        <f t="shared" si="39"/>
        <v>2281.8339386669195</v>
      </c>
      <c r="BR35" s="20">
        <f t="shared" ref="BR35:DU35" si="40">$D35*BR$9</f>
        <v>2281.8339386669195</v>
      </c>
      <c r="BS35" s="20">
        <f t="shared" si="40"/>
        <v>2281.8339386669195</v>
      </c>
      <c r="BT35" s="20">
        <f t="shared" si="40"/>
        <v>2350.2889568269275</v>
      </c>
      <c r="BU35" s="20">
        <f t="shared" si="40"/>
        <v>2350.2889568269275</v>
      </c>
      <c r="BV35" s="20">
        <f t="shared" si="40"/>
        <v>2350.2889568269275</v>
      </c>
      <c r="BW35" s="20">
        <f t="shared" si="40"/>
        <v>2350.2889568269275</v>
      </c>
      <c r="BX35" s="20">
        <f t="shared" si="40"/>
        <v>2350.2889568269275</v>
      </c>
      <c r="BY35" s="20">
        <f t="shared" si="40"/>
        <v>2350.2889568269275</v>
      </c>
      <c r="BZ35" s="20">
        <f t="shared" si="40"/>
        <v>2350.2889568269275</v>
      </c>
      <c r="CA35" s="20">
        <f t="shared" si="40"/>
        <v>2350.2889568269275</v>
      </c>
      <c r="CB35" s="20">
        <f t="shared" si="40"/>
        <v>2350.2889568269275</v>
      </c>
      <c r="CC35" s="20">
        <f t="shared" si="40"/>
        <v>2350.2889568269275</v>
      </c>
      <c r="CD35" s="20">
        <f t="shared" si="40"/>
        <v>2350.2889568269275</v>
      </c>
      <c r="CE35" s="20">
        <f t="shared" si="40"/>
        <v>2350.2889568269275</v>
      </c>
      <c r="CF35" s="20">
        <f t="shared" si="40"/>
        <v>2420.7976255317349</v>
      </c>
      <c r="CG35" s="20">
        <f t="shared" si="40"/>
        <v>2420.7976255317349</v>
      </c>
      <c r="CH35" s="20">
        <f t="shared" si="40"/>
        <v>2420.7976255317349</v>
      </c>
      <c r="CI35" s="20">
        <f t="shared" si="40"/>
        <v>2420.7976255317349</v>
      </c>
      <c r="CJ35" s="20">
        <f t="shared" si="40"/>
        <v>2420.7976255317349</v>
      </c>
      <c r="CK35" s="20">
        <f t="shared" si="40"/>
        <v>2420.7976255317349</v>
      </c>
      <c r="CL35" s="20">
        <f t="shared" si="40"/>
        <v>2420.7976255317349</v>
      </c>
      <c r="CM35" s="20">
        <f t="shared" si="40"/>
        <v>2420.7976255317349</v>
      </c>
      <c r="CN35" s="20">
        <f t="shared" si="40"/>
        <v>2420.7976255317349</v>
      </c>
      <c r="CO35" s="20">
        <f t="shared" si="40"/>
        <v>2420.7976255317349</v>
      </c>
      <c r="CP35" s="20">
        <f t="shared" si="40"/>
        <v>2420.7976255317349</v>
      </c>
      <c r="CQ35" s="20">
        <f t="shared" si="40"/>
        <v>2420.7976255317349</v>
      </c>
      <c r="CR35" s="20">
        <f t="shared" si="40"/>
        <v>2493.4215542976872</v>
      </c>
      <c r="CS35" s="20">
        <f t="shared" si="40"/>
        <v>2493.4215542976872</v>
      </c>
      <c r="CT35" s="20">
        <f t="shared" si="40"/>
        <v>2493.4215542976872</v>
      </c>
      <c r="CU35" s="20">
        <f t="shared" si="40"/>
        <v>2493.4215542976872</v>
      </c>
      <c r="CV35" s="20">
        <f t="shared" si="40"/>
        <v>2493.4215542976872</v>
      </c>
      <c r="CW35" s="20">
        <f t="shared" si="40"/>
        <v>2493.4215542976872</v>
      </c>
      <c r="CX35" s="20">
        <f t="shared" si="40"/>
        <v>2493.4215542976872</v>
      </c>
      <c r="CY35" s="20">
        <f t="shared" si="40"/>
        <v>2493.4215542976872</v>
      </c>
      <c r="CZ35" s="20">
        <f t="shared" si="40"/>
        <v>2493.4215542976872</v>
      </c>
      <c r="DA35" s="20">
        <f t="shared" si="40"/>
        <v>2493.4215542976872</v>
      </c>
      <c r="DB35" s="20">
        <f t="shared" si="40"/>
        <v>2493.4215542976872</v>
      </c>
      <c r="DC35" s="20">
        <f t="shared" si="40"/>
        <v>2493.4215542976872</v>
      </c>
      <c r="DD35" s="20">
        <f t="shared" si="40"/>
        <v>2568.2242009266179</v>
      </c>
      <c r="DE35" s="20">
        <f t="shared" si="40"/>
        <v>2568.2242009266179</v>
      </c>
      <c r="DF35" s="20">
        <f t="shared" si="40"/>
        <v>2568.2242009266179</v>
      </c>
      <c r="DG35" s="20">
        <f t="shared" si="40"/>
        <v>2568.2242009266179</v>
      </c>
      <c r="DH35" s="20">
        <f t="shared" si="40"/>
        <v>2568.2242009266179</v>
      </c>
      <c r="DI35" s="20">
        <f t="shared" si="40"/>
        <v>2568.2242009266179</v>
      </c>
      <c r="DJ35" s="20">
        <f t="shared" si="40"/>
        <v>2568.2242009266179</v>
      </c>
      <c r="DK35" s="20">
        <f t="shared" si="40"/>
        <v>2568.2242009266179</v>
      </c>
      <c r="DL35" s="20">
        <f t="shared" si="40"/>
        <v>2568.2242009266179</v>
      </c>
      <c r="DM35" s="20">
        <f t="shared" si="40"/>
        <v>2568.2242009266179</v>
      </c>
      <c r="DN35" s="20">
        <f t="shared" si="40"/>
        <v>2568.2242009266179</v>
      </c>
      <c r="DO35" s="20">
        <f t="shared" si="40"/>
        <v>2568.2242009266179</v>
      </c>
      <c r="DP35" s="20">
        <f t="shared" si="40"/>
        <v>2645.2709269544166</v>
      </c>
      <c r="DQ35" s="20">
        <f t="shared" si="40"/>
        <v>2645.2709269544166</v>
      </c>
      <c r="DR35" s="20">
        <f t="shared" si="40"/>
        <v>2645.2709269544166</v>
      </c>
      <c r="DS35" s="20">
        <f t="shared" si="40"/>
        <v>2645.2709269544166</v>
      </c>
      <c r="DT35" s="20">
        <f t="shared" si="40"/>
        <v>2645.2709269544166</v>
      </c>
      <c r="DU35" s="20">
        <f t="shared" si="40"/>
        <v>2645.2709269544166</v>
      </c>
    </row>
    <row r="36" spans="2:125">
      <c r="B36" s="1" t="s">
        <v>43</v>
      </c>
      <c r="C36" s="1" t="str">
        <f t="shared" si="36"/>
        <v>Life Enrichment - Payroll Tax</v>
      </c>
      <c r="D36" s="14">
        <f>VLOOKUP($B36,Assumptions!$J$117:$P$122,4,0)</f>
        <v>0.1</v>
      </c>
      <c r="E36" s="20">
        <f>$D36*E$11</f>
        <v>0</v>
      </c>
      <c r="F36" s="20">
        <f t="shared" ref="F36:BQ36" si="41">$D36*F$11</f>
        <v>0</v>
      </c>
      <c r="G36" s="20">
        <f t="shared" si="41"/>
        <v>0</v>
      </c>
      <c r="H36" s="20">
        <f t="shared" si="41"/>
        <v>0</v>
      </c>
      <c r="I36" s="20">
        <f t="shared" si="41"/>
        <v>0</v>
      </c>
      <c r="J36" s="20">
        <f t="shared" si="41"/>
        <v>0</v>
      </c>
      <c r="K36" s="20">
        <f t="shared" si="41"/>
        <v>0</v>
      </c>
      <c r="L36" s="20">
        <f t="shared" si="41"/>
        <v>0</v>
      </c>
      <c r="M36" s="20">
        <f t="shared" si="41"/>
        <v>0</v>
      </c>
      <c r="N36" s="20">
        <f t="shared" si="41"/>
        <v>0</v>
      </c>
      <c r="O36" s="20">
        <f t="shared" si="41"/>
        <v>0</v>
      </c>
      <c r="P36" s="20">
        <f t="shared" si="41"/>
        <v>0</v>
      </c>
      <c r="Q36" s="20">
        <f t="shared" si="41"/>
        <v>0</v>
      </c>
      <c r="R36" s="20">
        <f t="shared" si="41"/>
        <v>0</v>
      </c>
      <c r="S36" s="20">
        <f t="shared" si="41"/>
        <v>0</v>
      </c>
      <c r="T36" s="20">
        <f t="shared" si="41"/>
        <v>0</v>
      </c>
      <c r="U36" s="20">
        <f t="shared" si="41"/>
        <v>0</v>
      </c>
      <c r="V36" s="20">
        <f t="shared" si="41"/>
        <v>0</v>
      </c>
      <c r="W36" s="20">
        <f t="shared" si="41"/>
        <v>0</v>
      </c>
      <c r="X36" s="20">
        <f t="shared" si="41"/>
        <v>0</v>
      </c>
      <c r="Y36" s="20">
        <f t="shared" si="41"/>
        <v>0</v>
      </c>
      <c r="Z36" s="20">
        <f t="shared" si="41"/>
        <v>0</v>
      </c>
      <c r="AA36" s="20">
        <f t="shared" si="41"/>
        <v>0</v>
      </c>
      <c r="AB36" s="20">
        <f t="shared" si="41"/>
        <v>0</v>
      </c>
      <c r="AC36" s="20">
        <f t="shared" si="41"/>
        <v>2243.4778037000001</v>
      </c>
      <c r="AD36" s="20">
        <f t="shared" si="41"/>
        <v>2243.4778037000001</v>
      </c>
      <c r="AE36" s="20">
        <f t="shared" si="41"/>
        <v>2243.4778037000001</v>
      </c>
      <c r="AF36" s="20">
        <f t="shared" si="41"/>
        <v>2243.4778037000001</v>
      </c>
      <c r="AG36" s="20">
        <f t="shared" si="41"/>
        <v>2243.4778037000001</v>
      </c>
      <c r="AH36" s="20">
        <f t="shared" si="41"/>
        <v>2243.4778037000001</v>
      </c>
      <c r="AI36" s="20">
        <f t="shared" si="41"/>
        <v>2243.4778037000001</v>
      </c>
      <c r="AJ36" s="20">
        <f t="shared" si="41"/>
        <v>2310.7821378110002</v>
      </c>
      <c r="AK36" s="20">
        <f t="shared" si="41"/>
        <v>2310.7821378110002</v>
      </c>
      <c r="AL36" s="20">
        <f t="shared" si="41"/>
        <v>2310.7821378110002</v>
      </c>
      <c r="AM36" s="20">
        <f t="shared" si="41"/>
        <v>2310.7821378110002</v>
      </c>
      <c r="AN36" s="20">
        <f t="shared" si="41"/>
        <v>2310.7821378110002</v>
      </c>
      <c r="AO36" s="20">
        <f t="shared" si="41"/>
        <v>2310.7821378110002</v>
      </c>
      <c r="AP36" s="20">
        <f t="shared" si="41"/>
        <v>2310.7821378110002</v>
      </c>
      <c r="AQ36" s="20">
        <f t="shared" si="41"/>
        <v>2310.7821378110002</v>
      </c>
      <c r="AR36" s="20">
        <f t="shared" si="41"/>
        <v>2310.7821378110002</v>
      </c>
      <c r="AS36" s="20">
        <f t="shared" si="41"/>
        <v>2310.7821378110002</v>
      </c>
      <c r="AT36" s="20">
        <f t="shared" si="41"/>
        <v>2310.7821378110002</v>
      </c>
      <c r="AU36" s="20">
        <f t="shared" si="41"/>
        <v>2310.7821378110002</v>
      </c>
      <c r="AV36" s="20">
        <f t="shared" si="41"/>
        <v>2380.1056019453304</v>
      </c>
      <c r="AW36" s="20">
        <f t="shared" si="41"/>
        <v>2380.1056019453304</v>
      </c>
      <c r="AX36" s="20">
        <f t="shared" si="41"/>
        <v>2380.1056019453304</v>
      </c>
      <c r="AY36" s="20">
        <f t="shared" si="41"/>
        <v>2380.1056019453304</v>
      </c>
      <c r="AZ36" s="20">
        <f t="shared" si="41"/>
        <v>2380.1056019453304</v>
      </c>
      <c r="BA36" s="20">
        <f t="shared" si="41"/>
        <v>2380.1056019453304</v>
      </c>
      <c r="BB36" s="20">
        <f t="shared" si="41"/>
        <v>2380.1056019453304</v>
      </c>
      <c r="BC36" s="20">
        <f t="shared" si="41"/>
        <v>2380.1056019453304</v>
      </c>
      <c r="BD36" s="20">
        <f t="shared" si="41"/>
        <v>2380.1056019453304</v>
      </c>
      <c r="BE36" s="20">
        <f t="shared" si="41"/>
        <v>2380.1056019453304</v>
      </c>
      <c r="BF36" s="20">
        <f t="shared" si="41"/>
        <v>2380.1056019453304</v>
      </c>
      <c r="BG36" s="20">
        <f t="shared" si="41"/>
        <v>2380.1056019453304</v>
      </c>
      <c r="BH36" s="20">
        <f t="shared" si="41"/>
        <v>2451.5087700036902</v>
      </c>
      <c r="BI36" s="20">
        <f t="shared" si="41"/>
        <v>2451.5087700036902</v>
      </c>
      <c r="BJ36" s="20">
        <f t="shared" si="41"/>
        <v>2451.5087700036902</v>
      </c>
      <c r="BK36" s="20">
        <f t="shared" si="41"/>
        <v>2451.5087700036902</v>
      </c>
      <c r="BL36" s="20">
        <f t="shared" si="41"/>
        <v>2451.5087700036902</v>
      </c>
      <c r="BM36" s="20">
        <f t="shared" si="41"/>
        <v>2451.5087700036902</v>
      </c>
      <c r="BN36" s="20">
        <f t="shared" si="41"/>
        <v>2451.5087700036902</v>
      </c>
      <c r="BO36" s="20">
        <f t="shared" si="41"/>
        <v>2451.5087700036902</v>
      </c>
      <c r="BP36" s="20">
        <f t="shared" si="41"/>
        <v>2451.5087700036902</v>
      </c>
      <c r="BQ36" s="20">
        <f t="shared" si="41"/>
        <v>2451.5087700036902</v>
      </c>
      <c r="BR36" s="20">
        <f t="shared" ref="BR36:DU36" si="42">$D36*BR$11</f>
        <v>2451.5087700036902</v>
      </c>
      <c r="BS36" s="20">
        <f t="shared" si="42"/>
        <v>2451.5087700036902</v>
      </c>
      <c r="BT36" s="20">
        <f t="shared" si="42"/>
        <v>2525.054033103801</v>
      </c>
      <c r="BU36" s="20">
        <f t="shared" si="42"/>
        <v>2525.054033103801</v>
      </c>
      <c r="BV36" s="20">
        <f t="shared" si="42"/>
        <v>2525.054033103801</v>
      </c>
      <c r="BW36" s="20">
        <f t="shared" si="42"/>
        <v>2525.054033103801</v>
      </c>
      <c r="BX36" s="20">
        <f t="shared" si="42"/>
        <v>2525.054033103801</v>
      </c>
      <c r="BY36" s="20">
        <f t="shared" si="42"/>
        <v>2525.054033103801</v>
      </c>
      <c r="BZ36" s="20">
        <f t="shared" si="42"/>
        <v>2525.054033103801</v>
      </c>
      <c r="CA36" s="20">
        <f t="shared" si="42"/>
        <v>2525.054033103801</v>
      </c>
      <c r="CB36" s="20">
        <f t="shared" si="42"/>
        <v>2525.054033103801</v>
      </c>
      <c r="CC36" s="20">
        <f t="shared" si="42"/>
        <v>2525.054033103801</v>
      </c>
      <c r="CD36" s="20">
        <f t="shared" si="42"/>
        <v>2525.054033103801</v>
      </c>
      <c r="CE36" s="20">
        <f t="shared" si="42"/>
        <v>2525.054033103801</v>
      </c>
      <c r="CF36" s="20">
        <f t="shared" si="42"/>
        <v>2600.8056540969155</v>
      </c>
      <c r="CG36" s="20">
        <f t="shared" si="42"/>
        <v>2600.8056540969155</v>
      </c>
      <c r="CH36" s="20">
        <f t="shared" si="42"/>
        <v>2600.8056540969155</v>
      </c>
      <c r="CI36" s="20">
        <f t="shared" si="42"/>
        <v>2600.8056540969155</v>
      </c>
      <c r="CJ36" s="20">
        <f t="shared" si="42"/>
        <v>2600.8056540969155</v>
      </c>
      <c r="CK36" s="20">
        <f t="shared" si="42"/>
        <v>2600.8056540969155</v>
      </c>
      <c r="CL36" s="20">
        <f t="shared" si="42"/>
        <v>2600.8056540969155</v>
      </c>
      <c r="CM36" s="20">
        <f t="shared" si="42"/>
        <v>2600.8056540969155</v>
      </c>
      <c r="CN36" s="20">
        <f t="shared" si="42"/>
        <v>2600.8056540969155</v>
      </c>
      <c r="CO36" s="20">
        <f t="shared" si="42"/>
        <v>2600.8056540969155</v>
      </c>
      <c r="CP36" s="20">
        <f t="shared" si="42"/>
        <v>2600.8056540969155</v>
      </c>
      <c r="CQ36" s="20">
        <f t="shared" si="42"/>
        <v>2600.8056540969155</v>
      </c>
      <c r="CR36" s="20">
        <f t="shared" si="42"/>
        <v>2678.8298237198228</v>
      </c>
      <c r="CS36" s="20">
        <f t="shared" si="42"/>
        <v>2678.8298237198228</v>
      </c>
      <c r="CT36" s="20">
        <f t="shared" si="42"/>
        <v>2678.8298237198228</v>
      </c>
      <c r="CU36" s="20">
        <f t="shared" si="42"/>
        <v>2678.8298237198228</v>
      </c>
      <c r="CV36" s="20">
        <f t="shared" si="42"/>
        <v>2678.8298237198228</v>
      </c>
      <c r="CW36" s="20">
        <f t="shared" si="42"/>
        <v>2678.8298237198228</v>
      </c>
      <c r="CX36" s="20">
        <f t="shared" si="42"/>
        <v>2678.8298237198228</v>
      </c>
      <c r="CY36" s="20">
        <f t="shared" si="42"/>
        <v>2678.8298237198228</v>
      </c>
      <c r="CZ36" s="20">
        <f t="shared" si="42"/>
        <v>2678.8298237198228</v>
      </c>
      <c r="DA36" s="20">
        <f t="shared" si="42"/>
        <v>2678.8298237198228</v>
      </c>
      <c r="DB36" s="20">
        <f t="shared" si="42"/>
        <v>2678.8298237198228</v>
      </c>
      <c r="DC36" s="20">
        <f t="shared" si="42"/>
        <v>2678.8298237198228</v>
      </c>
      <c r="DD36" s="20">
        <f t="shared" si="42"/>
        <v>2759.1947184314176</v>
      </c>
      <c r="DE36" s="20">
        <f t="shared" si="42"/>
        <v>2759.1947184314176</v>
      </c>
      <c r="DF36" s="20">
        <f t="shared" si="42"/>
        <v>2759.1947184314176</v>
      </c>
      <c r="DG36" s="20">
        <f t="shared" si="42"/>
        <v>2759.1947184314176</v>
      </c>
      <c r="DH36" s="20">
        <f t="shared" si="42"/>
        <v>2759.1947184314176</v>
      </c>
      <c r="DI36" s="20">
        <f t="shared" si="42"/>
        <v>2759.1947184314176</v>
      </c>
      <c r="DJ36" s="20">
        <f t="shared" si="42"/>
        <v>2759.1947184314176</v>
      </c>
      <c r="DK36" s="20">
        <f t="shared" si="42"/>
        <v>2759.1947184314176</v>
      </c>
      <c r="DL36" s="20">
        <f t="shared" si="42"/>
        <v>2759.1947184314176</v>
      </c>
      <c r="DM36" s="20">
        <f t="shared" si="42"/>
        <v>2759.1947184314176</v>
      </c>
      <c r="DN36" s="20">
        <f t="shared" si="42"/>
        <v>2759.1947184314176</v>
      </c>
      <c r="DO36" s="20">
        <f t="shared" si="42"/>
        <v>2759.1947184314176</v>
      </c>
      <c r="DP36" s="20">
        <f t="shared" si="42"/>
        <v>2841.9705599843601</v>
      </c>
      <c r="DQ36" s="20">
        <f t="shared" si="42"/>
        <v>2841.9705599843601</v>
      </c>
      <c r="DR36" s="20">
        <f t="shared" si="42"/>
        <v>2841.9705599843601</v>
      </c>
      <c r="DS36" s="20">
        <f t="shared" si="42"/>
        <v>2841.9705599843601</v>
      </c>
      <c r="DT36" s="20">
        <f t="shared" si="42"/>
        <v>2841.9705599843601</v>
      </c>
      <c r="DU36" s="20">
        <f t="shared" si="42"/>
        <v>2841.9705599843601</v>
      </c>
    </row>
    <row r="37" spans="2:125">
      <c r="B37" s="1" t="s">
        <v>46</v>
      </c>
      <c r="C37" s="1" t="str">
        <f t="shared" si="36"/>
        <v>Culinary - Payroll Tax</v>
      </c>
      <c r="D37" s="14">
        <f>VLOOKUP($B37,Assumptions!$J$117:$P$122,4,0)</f>
        <v>0.1</v>
      </c>
      <c r="E37" s="20">
        <f>$D37*E$12</f>
        <v>0</v>
      </c>
      <c r="F37" s="20">
        <f t="shared" ref="F37:BQ37" si="43">$D37*F$12</f>
        <v>0</v>
      </c>
      <c r="G37" s="20">
        <f t="shared" si="43"/>
        <v>0</v>
      </c>
      <c r="H37" s="20">
        <f t="shared" si="43"/>
        <v>0</v>
      </c>
      <c r="I37" s="20">
        <f t="shared" si="43"/>
        <v>0</v>
      </c>
      <c r="J37" s="20">
        <f t="shared" si="43"/>
        <v>0</v>
      </c>
      <c r="K37" s="20">
        <f t="shared" si="43"/>
        <v>0</v>
      </c>
      <c r="L37" s="20">
        <f t="shared" si="43"/>
        <v>0</v>
      </c>
      <c r="M37" s="20">
        <f t="shared" si="43"/>
        <v>0</v>
      </c>
      <c r="N37" s="20">
        <f t="shared" si="43"/>
        <v>0</v>
      </c>
      <c r="O37" s="20">
        <f t="shared" si="43"/>
        <v>0</v>
      </c>
      <c r="P37" s="20">
        <f t="shared" si="43"/>
        <v>0</v>
      </c>
      <c r="Q37" s="20">
        <f t="shared" si="43"/>
        <v>0</v>
      </c>
      <c r="R37" s="20">
        <f t="shared" si="43"/>
        <v>0</v>
      </c>
      <c r="S37" s="20">
        <f t="shared" si="43"/>
        <v>0</v>
      </c>
      <c r="T37" s="20">
        <f t="shared" si="43"/>
        <v>0</v>
      </c>
      <c r="U37" s="20">
        <f t="shared" si="43"/>
        <v>0</v>
      </c>
      <c r="V37" s="20">
        <f t="shared" si="43"/>
        <v>0</v>
      </c>
      <c r="W37" s="20">
        <f t="shared" si="43"/>
        <v>0</v>
      </c>
      <c r="X37" s="20">
        <f t="shared" si="43"/>
        <v>0</v>
      </c>
      <c r="Y37" s="20">
        <f t="shared" si="43"/>
        <v>0</v>
      </c>
      <c r="Z37" s="20">
        <f t="shared" si="43"/>
        <v>0</v>
      </c>
      <c r="AA37" s="20">
        <f t="shared" si="43"/>
        <v>0</v>
      </c>
      <c r="AB37" s="20">
        <f t="shared" si="43"/>
        <v>0</v>
      </c>
      <c r="AC37" s="20">
        <f t="shared" si="43"/>
        <v>2279.3520311100001</v>
      </c>
      <c r="AD37" s="20">
        <f t="shared" si="43"/>
        <v>2858.0821048500002</v>
      </c>
      <c r="AE37" s="20">
        <f t="shared" si="43"/>
        <v>3430.8458891700002</v>
      </c>
      <c r="AF37" s="20">
        <f t="shared" si="43"/>
        <v>3812.6884120500008</v>
      </c>
      <c r="AG37" s="20">
        <f t="shared" si="43"/>
        <v>4158.733198410001</v>
      </c>
      <c r="AH37" s="20">
        <f t="shared" si="43"/>
        <v>4510.7442741900004</v>
      </c>
      <c r="AI37" s="20">
        <f t="shared" si="43"/>
        <v>4826.9576134500012</v>
      </c>
      <c r="AJ37" s="20">
        <f t="shared" si="43"/>
        <v>5266.7396907783004</v>
      </c>
      <c r="AK37" s="20">
        <f t="shared" si="43"/>
        <v>5623.1658207291011</v>
      </c>
      <c r="AL37" s="20">
        <f t="shared" si="43"/>
        <v>5918.1391696539013</v>
      </c>
      <c r="AM37" s="20">
        <f t="shared" si="43"/>
        <v>6213.1125185787014</v>
      </c>
      <c r="AN37" s="20">
        <f t="shared" si="43"/>
        <v>6508.0858675035015</v>
      </c>
      <c r="AO37" s="20">
        <f t="shared" si="43"/>
        <v>6803.0592164283007</v>
      </c>
      <c r="AP37" s="20">
        <f t="shared" si="43"/>
        <v>7098.0325653531008</v>
      </c>
      <c r="AQ37" s="20">
        <f t="shared" si="43"/>
        <v>7325.4078551493003</v>
      </c>
      <c r="AR37" s="20">
        <f t="shared" si="43"/>
        <v>7620.3812040741004</v>
      </c>
      <c r="AS37" s="20">
        <f t="shared" si="43"/>
        <v>7847.7564938703017</v>
      </c>
      <c r="AT37" s="20">
        <f t="shared" si="43"/>
        <v>8044.4053931535018</v>
      </c>
      <c r="AU37" s="20">
        <f t="shared" si="43"/>
        <v>8308.6523515653007</v>
      </c>
      <c r="AV37" s="20">
        <f t="shared" si="43"/>
        <v>8823.7566528307361</v>
      </c>
      <c r="AW37" s="20">
        <f t="shared" si="43"/>
        <v>9057.9532013208227</v>
      </c>
      <c r="AX37" s="20">
        <f t="shared" si="43"/>
        <v>9260.501567582518</v>
      </c>
      <c r="AY37" s="20">
        <f t="shared" si="43"/>
        <v>9463.049933844215</v>
      </c>
      <c r="AZ37" s="20">
        <f t="shared" si="43"/>
        <v>9602.3019356491313</v>
      </c>
      <c r="BA37" s="20">
        <f t="shared" si="43"/>
        <v>9697.2464823343016</v>
      </c>
      <c r="BB37" s="20">
        <f t="shared" si="43"/>
        <v>9766.8724832367589</v>
      </c>
      <c r="BC37" s="20">
        <f t="shared" si="43"/>
        <v>9836.4984841392161</v>
      </c>
      <c r="BD37" s="20">
        <f t="shared" si="43"/>
        <v>9868.1466663676074</v>
      </c>
      <c r="BE37" s="20">
        <f t="shared" si="43"/>
        <v>9969.4208494984559</v>
      </c>
      <c r="BF37" s="20">
        <f t="shared" si="43"/>
        <v>9969.4208494984559</v>
      </c>
      <c r="BG37" s="20">
        <f t="shared" si="43"/>
        <v>10001.069031726845</v>
      </c>
      <c r="BH37" s="20">
        <f t="shared" si="43"/>
        <v>10340.218255912941</v>
      </c>
      <c r="BI37" s="20">
        <f t="shared" si="43"/>
        <v>10340.218255912941</v>
      </c>
      <c r="BJ37" s="20">
        <f t="shared" si="43"/>
        <v>10340.218255912941</v>
      </c>
      <c r="BK37" s="20">
        <f t="shared" si="43"/>
        <v>10340.218255912941</v>
      </c>
      <c r="BL37" s="20">
        <f t="shared" si="43"/>
        <v>10340.218255912941</v>
      </c>
      <c r="BM37" s="20">
        <f t="shared" si="43"/>
        <v>10340.218255912941</v>
      </c>
      <c r="BN37" s="20">
        <f t="shared" si="43"/>
        <v>10340.218255912941</v>
      </c>
      <c r="BO37" s="20">
        <f t="shared" si="43"/>
        <v>10340.218255912941</v>
      </c>
      <c r="BP37" s="20">
        <f t="shared" si="43"/>
        <v>10340.218255912941</v>
      </c>
      <c r="BQ37" s="20">
        <f t="shared" si="43"/>
        <v>10340.218255912941</v>
      </c>
      <c r="BR37" s="20">
        <f t="shared" ref="BR37:DU37" si="44">$D37*BR$12</f>
        <v>10340.218255912941</v>
      </c>
      <c r="BS37" s="20">
        <f t="shared" si="44"/>
        <v>10340.218255912941</v>
      </c>
      <c r="BT37" s="20">
        <f t="shared" si="44"/>
        <v>10650.424803590329</v>
      </c>
      <c r="BU37" s="20">
        <f t="shared" si="44"/>
        <v>10650.424803590329</v>
      </c>
      <c r="BV37" s="20">
        <f t="shared" si="44"/>
        <v>10650.424803590329</v>
      </c>
      <c r="BW37" s="20">
        <f t="shared" si="44"/>
        <v>10650.424803590329</v>
      </c>
      <c r="BX37" s="20">
        <f t="shared" si="44"/>
        <v>10650.424803590329</v>
      </c>
      <c r="BY37" s="20">
        <f t="shared" si="44"/>
        <v>10650.424803590329</v>
      </c>
      <c r="BZ37" s="20">
        <f t="shared" si="44"/>
        <v>10650.424803590329</v>
      </c>
      <c r="CA37" s="20">
        <f t="shared" si="44"/>
        <v>10650.424803590329</v>
      </c>
      <c r="CB37" s="20">
        <f t="shared" si="44"/>
        <v>10650.424803590329</v>
      </c>
      <c r="CC37" s="20">
        <f t="shared" si="44"/>
        <v>10650.424803590329</v>
      </c>
      <c r="CD37" s="20">
        <f t="shared" si="44"/>
        <v>10650.424803590329</v>
      </c>
      <c r="CE37" s="20">
        <f t="shared" si="44"/>
        <v>10650.424803590329</v>
      </c>
      <c r="CF37" s="20">
        <f t="shared" si="44"/>
        <v>10969.937547698042</v>
      </c>
      <c r="CG37" s="20">
        <f t="shared" si="44"/>
        <v>10969.937547698042</v>
      </c>
      <c r="CH37" s="20">
        <f t="shared" si="44"/>
        <v>10969.937547698042</v>
      </c>
      <c r="CI37" s="20">
        <f t="shared" si="44"/>
        <v>10969.937547698042</v>
      </c>
      <c r="CJ37" s="20">
        <f t="shared" si="44"/>
        <v>10969.937547698042</v>
      </c>
      <c r="CK37" s="20">
        <f t="shared" si="44"/>
        <v>10969.937547698042</v>
      </c>
      <c r="CL37" s="20">
        <f t="shared" si="44"/>
        <v>10969.937547698042</v>
      </c>
      <c r="CM37" s="20">
        <f t="shared" si="44"/>
        <v>10969.937547698042</v>
      </c>
      <c r="CN37" s="20">
        <f t="shared" si="44"/>
        <v>10969.937547698042</v>
      </c>
      <c r="CO37" s="20">
        <f t="shared" si="44"/>
        <v>10969.937547698042</v>
      </c>
      <c r="CP37" s="20">
        <f t="shared" si="44"/>
        <v>10969.937547698042</v>
      </c>
      <c r="CQ37" s="20">
        <f t="shared" si="44"/>
        <v>10969.937547698042</v>
      </c>
      <c r="CR37" s="20">
        <f t="shared" si="44"/>
        <v>11299.035674128982</v>
      </c>
      <c r="CS37" s="20">
        <f t="shared" si="44"/>
        <v>11299.035674128982</v>
      </c>
      <c r="CT37" s="20">
        <f t="shared" si="44"/>
        <v>11299.035674128982</v>
      </c>
      <c r="CU37" s="20">
        <f t="shared" si="44"/>
        <v>11299.035674128982</v>
      </c>
      <c r="CV37" s="20">
        <f t="shared" si="44"/>
        <v>11299.035674128982</v>
      </c>
      <c r="CW37" s="20">
        <f t="shared" si="44"/>
        <v>11299.035674128982</v>
      </c>
      <c r="CX37" s="20">
        <f t="shared" si="44"/>
        <v>11299.035674128982</v>
      </c>
      <c r="CY37" s="20">
        <f t="shared" si="44"/>
        <v>11299.035674128982</v>
      </c>
      <c r="CZ37" s="20">
        <f t="shared" si="44"/>
        <v>11299.035674128982</v>
      </c>
      <c r="DA37" s="20">
        <f t="shared" si="44"/>
        <v>11299.035674128982</v>
      </c>
      <c r="DB37" s="20">
        <f t="shared" si="44"/>
        <v>11299.035674128982</v>
      </c>
      <c r="DC37" s="20">
        <f t="shared" si="44"/>
        <v>11299.035674128982</v>
      </c>
      <c r="DD37" s="20">
        <f t="shared" si="44"/>
        <v>11638.006744352851</v>
      </c>
      <c r="DE37" s="20">
        <f t="shared" si="44"/>
        <v>11638.006744352851</v>
      </c>
      <c r="DF37" s="20">
        <f t="shared" si="44"/>
        <v>11638.006744352851</v>
      </c>
      <c r="DG37" s="20">
        <f t="shared" si="44"/>
        <v>11638.006744352851</v>
      </c>
      <c r="DH37" s="20">
        <f t="shared" si="44"/>
        <v>11638.006744352851</v>
      </c>
      <c r="DI37" s="20">
        <f t="shared" si="44"/>
        <v>11638.006744352851</v>
      </c>
      <c r="DJ37" s="20">
        <f t="shared" si="44"/>
        <v>11638.006744352851</v>
      </c>
      <c r="DK37" s="20">
        <f t="shared" si="44"/>
        <v>11638.006744352851</v>
      </c>
      <c r="DL37" s="20">
        <f t="shared" si="44"/>
        <v>11638.006744352851</v>
      </c>
      <c r="DM37" s="20">
        <f t="shared" si="44"/>
        <v>11638.006744352851</v>
      </c>
      <c r="DN37" s="20">
        <f t="shared" si="44"/>
        <v>11638.006744352851</v>
      </c>
      <c r="DO37" s="20">
        <f t="shared" si="44"/>
        <v>11638.006744352851</v>
      </c>
      <c r="DP37" s="20">
        <f t="shared" si="44"/>
        <v>11987.146946683439</v>
      </c>
      <c r="DQ37" s="20">
        <f t="shared" si="44"/>
        <v>11987.146946683439</v>
      </c>
      <c r="DR37" s="20">
        <f t="shared" si="44"/>
        <v>11987.146946683439</v>
      </c>
      <c r="DS37" s="20">
        <f t="shared" si="44"/>
        <v>11987.146946683439</v>
      </c>
      <c r="DT37" s="20">
        <f t="shared" si="44"/>
        <v>11987.146946683439</v>
      </c>
      <c r="DU37" s="20">
        <f t="shared" si="44"/>
        <v>11987.146946683439</v>
      </c>
    </row>
    <row r="38" spans="2:125">
      <c r="B38" s="1" t="s">
        <v>49</v>
      </c>
      <c r="C38" s="1" t="str">
        <f t="shared" si="36"/>
        <v>Wellness - Payroll Tax</v>
      </c>
      <c r="D38" s="14">
        <f>VLOOKUP($B38,Assumptions!$J$117:$P$122,4,0)</f>
        <v>0.1</v>
      </c>
      <c r="E38" s="20">
        <f>$D38*E$13</f>
        <v>0</v>
      </c>
      <c r="F38" s="20">
        <f t="shared" ref="F38:BQ38" si="45">$D38*F$13</f>
        <v>0</v>
      </c>
      <c r="G38" s="20">
        <f t="shared" si="45"/>
        <v>0</v>
      </c>
      <c r="H38" s="20">
        <f t="shared" si="45"/>
        <v>0</v>
      </c>
      <c r="I38" s="20">
        <f t="shared" si="45"/>
        <v>0</v>
      </c>
      <c r="J38" s="20">
        <f t="shared" si="45"/>
        <v>0</v>
      </c>
      <c r="K38" s="20">
        <f t="shared" si="45"/>
        <v>0</v>
      </c>
      <c r="L38" s="20">
        <f t="shared" si="45"/>
        <v>0</v>
      </c>
      <c r="M38" s="20">
        <f t="shared" si="45"/>
        <v>0</v>
      </c>
      <c r="N38" s="20">
        <f t="shared" si="45"/>
        <v>0</v>
      </c>
      <c r="O38" s="20">
        <f t="shared" si="45"/>
        <v>0</v>
      </c>
      <c r="P38" s="20">
        <f t="shared" si="45"/>
        <v>0</v>
      </c>
      <c r="Q38" s="20">
        <f t="shared" si="45"/>
        <v>0</v>
      </c>
      <c r="R38" s="20">
        <f t="shared" si="45"/>
        <v>0</v>
      </c>
      <c r="S38" s="20">
        <f t="shared" si="45"/>
        <v>0</v>
      </c>
      <c r="T38" s="20">
        <f t="shared" si="45"/>
        <v>0</v>
      </c>
      <c r="U38" s="20">
        <f t="shared" si="45"/>
        <v>0</v>
      </c>
      <c r="V38" s="20">
        <f t="shared" si="45"/>
        <v>0</v>
      </c>
      <c r="W38" s="20">
        <f t="shared" si="45"/>
        <v>0</v>
      </c>
      <c r="X38" s="20">
        <f t="shared" si="45"/>
        <v>0</v>
      </c>
      <c r="Y38" s="20">
        <f t="shared" si="45"/>
        <v>0</v>
      </c>
      <c r="Z38" s="20">
        <f t="shared" si="45"/>
        <v>0</v>
      </c>
      <c r="AA38" s="20">
        <f t="shared" si="45"/>
        <v>0</v>
      </c>
      <c r="AB38" s="20">
        <f t="shared" si="45"/>
        <v>0</v>
      </c>
      <c r="AC38" s="20">
        <f t="shared" si="45"/>
        <v>10684.961430173333</v>
      </c>
      <c r="AD38" s="20">
        <f t="shared" si="45"/>
        <v>10684.961430173333</v>
      </c>
      <c r="AE38" s="20">
        <f t="shared" si="45"/>
        <v>10684.961430173333</v>
      </c>
      <c r="AF38" s="20">
        <f t="shared" si="45"/>
        <v>10684.961430173333</v>
      </c>
      <c r="AG38" s="20">
        <f t="shared" si="45"/>
        <v>10684.961430173333</v>
      </c>
      <c r="AH38" s="20">
        <f t="shared" si="45"/>
        <v>10684.961430173333</v>
      </c>
      <c r="AI38" s="20">
        <f t="shared" si="45"/>
        <v>10684.961430173333</v>
      </c>
      <c r="AJ38" s="20">
        <f t="shared" si="45"/>
        <v>12521.345538386533</v>
      </c>
      <c r="AK38" s="20">
        <f t="shared" si="45"/>
        <v>12521.345538386533</v>
      </c>
      <c r="AL38" s="20">
        <f t="shared" si="45"/>
        <v>12521.345538386533</v>
      </c>
      <c r="AM38" s="20">
        <f t="shared" si="45"/>
        <v>13026.623960155866</v>
      </c>
      <c r="AN38" s="20">
        <f t="shared" si="45"/>
        <v>13026.623960155866</v>
      </c>
      <c r="AO38" s="20">
        <f t="shared" si="45"/>
        <v>13026.623960155866</v>
      </c>
      <c r="AP38" s="20">
        <f t="shared" si="45"/>
        <v>13026.623960155866</v>
      </c>
      <c r="AQ38" s="20">
        <f t="shared" si="45"/>
        <v>13026.623960155866</v>
      </c>
      <c r="AR38" s="20">
        <f t="shared" si="45"/>
        <v>15238.924077091868</v>
      </c>
      <c r="AS38" s="20">
        <f t="shared" si="45"/>
        <v>15744.202498861203</v>
      </c>
      <c r="AT38" s="20">
        <f t="shared" si="45"/>
        <v>15744.202498861203</v>
      </c>
      <c r="AU38" s="20">
        <f t="shared" si="45"/>
        <v>15744.202498861203</v>
      </c>
      <c r="AV38" s="20">
        <f t="shared" si="45"/>
        <v>16216.52857382704</v>
      </c>
      <c r="AW38" s="20">
        <f t="shared" si="45"/>
        <v>16216.52857382704</v>
      </c>
      <c r="AX38" s="20">
        <f t="shared" si="45"/>
        <v>16736.96534824945</v>
      </c>
      <c r="AY38" s="20">
        <f t="shared" si="45"/>
        <v>16736.96534824945</v>
      </c>
      <c r="AZ38" s="20">
        <f t="shared" si="45"/>
        <v>17257.402122671865</v>
      </c>
      <c r="BA38" s="20">
        <f t="shared" si="45"/>
        <v>17257.402122671865</v>
      </c>
      <c r="BB38" s="20">
        <f t="shared" si="45"/>
        <v>17257.402122671865</v>
      </c>
      <c r="BC38" s="20">
        <f t="shared" si="45"/>
        <v>17257.402122671865</v>
      </c>
      <c r="BD38" s="20">
        <f t="shared" si="45"/>
        <v>18298.275671516691</v>
      </c>
      <c r="BE38" s="20">
        <f t="shared" si="45"/>
        <v>18298.275671516691</v>
      </c>
      <c r="BF38" s="20">
        <f t="shared" si="45"/>
        <v>18298.275671516691</v>
      </c>
      <c r="BG38" s="20">
        <f t="shared" si="45"/>
        <v>18298.275671516691</v>
      </c>
      <c r="BH38" s="20">
        <f t="shared" si="45"/>
        <v>18847.223941662192</v>
      </c>
      <c r="BI38" s="20">
        <f t="shared" si="45"/>
        <v>18847.223941662192</v>
      </c>
      <c r="BJ38" s="20">
        <f t="shared" si="45"/>
        <v>18847.223941662192</v>
      </c>
      <c r="BK38" s="20">
        <f t="shared" si="45"/>
        <v>18847.223941662192</v>
      </c>
      <c r="BL38" s="20">
        <f t="shared" si="45"/>
        <v>18847.223941662192</v>
      </c>
      <c r="BM38" s="20">
        <f t="shared" si="45"/>
        <v>18847.223941662192</v>
      </c>
      <c r="BN38" s="20">
        <f t="shared" si="45"/>
        <v>18847.223941662192</v>
      </c>
      <c r="BO38" s="20">
        <f t="shared" si="45"/>
        <v>18847.223941662192</v>
      </c>
      <c r="BP38" s="20">
        <f t="shared" si="45"/>
        <v>18847.223941662192</v>
      </c>
      <c r="BQ38" s="20">
        <f t="shared" si="45"/>
        <v>18847.223941662192</v>
      </c>
      <c r="BR38" s="20">
        <f t="shared" ref="BR38:DU38" si="46">$D38*BR$13</f>
        <v>18847.223941662192</v>
      </c>
      <c r="BS38" s="20">
        <f t="shared" si="46"/>
        <v>18847.223941662192</v>
      </c>
      <c r="BT38" s="20">
        <f t="shared" si="46"/>
        <v>19412.64065991206</v>
      </c>
      <c r="BU38" s="20">
        <f t="shared" si="46"/>
        <v>19412.64065991206</v>
      </c>
      <c r="BV38" s="20">
        <f t="shared" si="46"/>
        <v>19412.64065991206</v>
      </c>
      <c r="BW38" s="20">
        <f t="shared" si="46"/>
        <v>19412.64065991206</v>
      </c>
      <c r="BX38" s="20">
        <f t="shared" si="46"/>
        <v>19412.64065991206</v>
      </c>
      <c r="BY38" s="20">
        <f t="shared" si="46"/>
        <v>19412.64065991206</v>
      </c>
      <c r="BZ38" s="20">
        <f t="shared" si="46"/>
        <v>19412.64065991206</v>
      </c>
      <c r="CA38" s="20">
        <f t="shared" si="46"/>
        <v>19412.64065991206</v>
      </c>
      <c r="CB38" s="20">
        <f t="shared" si="46"/>
        <v>19412.64065991206</v>
      </c>
      <c r="CC38" s="20">
        <f t="shared" si="46"/>
        <v>19412.64065991206</v>
      </c>
      <c r="CD38" s="20">
        <f t="shared" si="46"/>
        <v>19412.64065991206</v>
      </c>
      <c r="CE38" s="20">
        <f t="shared" si="46"/>
        <v>19412.64065991206</v>
      </c>
      <c r="CF38" s="20">
        <f t="shared" si="46"/>
        <v>19995.01987970942</v>
      </c>
      <c r="CG38" s="20">
        <f t="shared" si="46"/>
        <v>19995.01987970942</v>
      </c>
      <c r="CH38" s="20">
        <f t="shared" si="46"/>
        <v>19995.01987970942</v>
      </c>
      <c r="CI38" s="20">
        <f t="shared" si="46"/>
        <v>19995.01987970942</v>
      </c>
      <c r="CJ38" s="20">
        <f t="shared" si="46"/>
        <v>19995.01987970942</v>
      </c>
      <c r="CK38" s="20">
        <f t="shared" si="46"/>
        <v>19995.01987970942</v>
      </c>
      <c r="CL38" s="20">
        <f t="shared" si="46"/>
        <v>19995.01987970942</v>
      </c>
      <c r="CM38" s="20">
        <f t="shared" si="46"/>
        <v>19995.01987970942</v>
      </c>
      <c r="CN38" s="20">
        <f t="shared" si="46"/>
        <v>19995.01987970942</v>
      </c>
      <c r="CO38" s="20">
        <f t="shared" si="46"/>
        <v>19995.01987970942</v>
      </c>
      <c r="CP38" s="20">
        <f t="shared" si="46"/>
        <v>19995.01987970942</v>
      </c>
      <c r="CQ38" s="20">
        <f t="shared" si="46"/>
        <v>19995.01987970942</v>
      </c>
      <c r="CR38" s="20">
        <f t="shared" si="46"/>
        <v>20594.870476100707</v>
      </c>
      <c r="CS38" s="20">
        <f t="shared" si="46"/>
        <v>20594.870476100707</v>
      </c>
      <c r="CT38" s="20">
        <f t="shared" si="46"/>
        <v>20594.870476100707</v>
      </c>
      <c r="CU38" s="20">
        <f t="shared" si="46"/>
        <v>20594.870476100707</v>
      </c>
      <c r="CV38" s="20">
        <f t="shared" si="46"/>
        <v>20594.870476100707</v>
      </c>
      <c r="CW38" s="20">
        <f t="shared" si="46"/>
        <v>20594.870476100707</v>
      </c>
      <c r="CX38" s="20">
        <f t="shared" si="46"/>
        <v>20594.870476100707</v>
      </c>
      <c r="CY38" s="20">
        <f t="shared" si="46"/>
        <v>20594.870476100707</v>
      </c>
      <c r="CZ38" s="20">
        <f t="shared" si="46"/>
        <v>20594.870476100707</v>
      </c>
      <c r="DA38" s="20">
        <f t="shared" si="46"/>
        <v>20594.870476100707</v>
      </c>
      <c r="DB38" s="20">
        <f t="shared" si="46"/>
        <v>20594.870476100707</v>
      </c>
      <c r="DC38" s="20">
        <f t="shared" si="46"/>
        <v>20594.870476100707</v>
      </c>
      <c r="DD38" s="20">
        <f t="shared" si="46"/>
        <v>21212.716590383727</v>
      </c>
      <c r="DE38" s="20">
        <f t="shared" si="46"/>
        <v>21212.716590383727</v>
      </c>
      <c r="DF38" s="20">
        <f t="shared" si="46"/>
        <v>21212.716590383727</v>
      </c>
      <c r="DG38" s="20">
        <f t="shared" si="46"/>
        <v>21212.716590383727</v>
      </c>
      <c r="DH38" s="20">
        <f t="shared" si="46"/>
        <v>21212.716590383727</v>
      </c>
      <c r="DI38" s="20">
        <f t="shared" si="46"/>
        <v>21212.716590383727</v>
      </c>
      <c r="DJ38" s="20">
        <f t="shared" si="46"/>
        <v>21212.716590383727</v>
      </c>
      <c r="DK38" s="20">
        <f t="shared" si="46"/>
        <v>21212.716590383727</v>
      </c>
      <c r="DL38" s="20">
        <f t="shared" si="46"/>
        <v>21212.716590383727</v>
      </c>
      <c r="DM38" s="20">
        <f t="shared" si="46"/>
        <v>21212.716590383727</v>
      </c>
      <c r="DN38" s="20">
        <f t="shared" si="46"/>
        <v>21212.716590383727</v>
      </c>
      <c r="DO38" s="20">
        <f t="shared" si="46"/>
        <v>21212.716590383727</v>
      </c>
      <c r="DP38" s="20">
        <f t="shared" si="46"/>
        <v>21849.098088095237</v>
      </c>
      <c r="DQ38" s="20">
        <f t="shared" si="46"/>
        <v>21849.098088095237</v>
      </c>
      <c r="DR38" s="20">
        <f t="shared" si="46"/>
        <v>21849.098088095237</v>
      </c>
      <c r="DS38" s="20">
        <f t="shared" si="46"/>
        <v>21849.098088095237</v>
      </c>
      <c r="DT38" s="20">
        <f t="shared" si="46"/>
        <v>21849.098088095237</v>
      </c>
      <c r="DU38" s="20">
        <f t="shared" si="46"/>
        <v>21849.098088095237</v>
      </c>
    </row>
    <row r="39" spans="2:125">
      <c r="B39" s="1" t="s">
        <v>28</v>
      </c>
      <c r="C39" s="1" t="s">
        <v>278</v>
      </c>
      <c r="D39" s="14">
        <f>VLOOKUP($B39,Assumptions!$J$117:$P$122,5,0)</f>
        <v>0.08</v>
      </c>
      <c r="E39" s="20">
        <f>$D39*E$7</f>
        <v>0</v>
      </c>
      <c r="F39" s="20">
        <f t="shared" ref="F39:BQ39" si="47">$D39*F$7</f>
        <v>0</v>
      </c>
      <c r="G39" s="20">
        <f t="shared" si="47"/>
        <v>0</v>
      </c>
      <c r="H39" s="20">
        <f t="shared" si="47"/>
        <v>0</v>
      </c>
      <c r="I39" s="20">
        <f t="shared" si="47"/>
        <v>0</v>
      </c>
      <c r="J39" s="20">
        <f t="shared" si="47"/>
        <v>0</v>
      </c>
      <c r="K39" s="20">
        <f t="shared" si="47"/>
        <v>0</v>
      </c>
      <c r="L39" s="20">
        <f t="shared" si="47"/>
        <v>0</v>
      </c>
      <c r="M39" s="20">
        <f t="shared" si="47"/>
        <v>0</v>
      </c>
      <c r="N39" s="20">
        <f t="shared" si="47"/>
        <v>0</v>
      </c>
      <c r="O39" s="20">
        <f t="shared" si="47"/>
        <v>0</v>
      </c>
      <c r="P39" s="20">
        <f t="shared" si="47"/>
        <v>0</v>
      </c>
      <c r="Q39" s="20">
        <f t="shared" si="47"/>
        <v>0</v>
      </c>
      <c r="R39" s="20">
        <f t="shared" si="47"/>
        <v>0</v>
      </c>
      <c r="S39" s="20">
        <f t="shared" si="47"/>
        <v>0</v>
      </c>
      <c r="T39" s="20">
        <f t="shared" si="47"/>
        <v>0</v>
      </c>
      <c r="U39" s="20">
        <f t="shared" si="47"/>
        <v>0</v>
      </c>
      <c r="V39" s="20">
        <f t="shared" si="47"/>
        <v>0</v>
      </c>
      <c r="W39" s="20">
        <f t="shared" si="47"/>
        <v>0</v>
      </c>
      <c r="X39" s="20">
        <f t="shared" si="47"/>
        <v>0</v>
      </c>
      <c r="Y39" s="20">
        <f t="shared" si="47"/>
        <v>0</v>
      </c>
      <c r="Z39" s="20">
        <f t="shared" si="47"/>
        <v>0</v>
      </c>
      <c r="AA39" s="20">
        <f t="shared" si="47"/>
        <v>0</v>
      </c>
      <c r="AB39" s="20">
        <f t="shared" si="47"/>
        <v>0</v>
      </c>
      <c r="AC39" s="20">
        <f t="shared" si="47"/>
        <v>1628.7095935000002</v>
      </c>
      <c r="AD39" s="20">
        <f t="shared" si="47"/>
        <v>1628.7095935000002</v>
      </c>
      <c r="AE39" s="20">
        <f t="shared" si="47"/>
        <v>1628.7095935000002</v>
      </c>
      <c r="AF39" s="20">
        <f t="shared" si="47"/>
        <v>1628.7095935000002</v>
      </c>
      <c r="AG39" s="20">
        <f t="shared" si="47"/>
        <v>1628.7095935000002</v>
      </c>
      <c r="AH39" s="20">
        <f t="shared" si="47"/>
        <v>1628.7095935000002</v>
      </c>
      <c r="AI39" s="20">
        <f t="shared" si="47"/>
        <v>1628.7095935000002</v>
      </c>
      <c r="AJ39" s="20">
        <f t="shared" si="47"/>
        <v>1677.5708813050003</v>
      </c>
      <c r="AK39" s="20">
        <f t="shared" si="47"/>
        <v>1677.5708813050003</v>
      </c>
      <c r="AL39" s="20">
        <f t="shared" si="47"/>
        <v>1677.5708813050003</v>
      </c>
      <c r="AM39" s="20">
        <f t="shared" si="47"/>
        <v>1677.5708813050003</v>
      </c>
      <c r="AN39" s="20">
        <f t="shared" si="47"/>
        <v>1677.5708813050003</v>
      </c>
      <c r="AO39" s="20">
        <f t="shared" si="47"/>
        <v>1677.5708813050003</v>
      </c>
      <c r="AP39" s="20">
        <f t="shared" si="47"/>
        <v>1677.5708813050003</v>
      </c>
      <c r="AQ39" s="20">
        <f t="shared" si="47"/>
        <v>1677.5708813050003</v>
      </c>
      <c r="AR39" s="20">
        <f t="shared" si="47"/>
        <v>1677.5708813050003</v>
      </c>
      <c r="AS39" s="20">
        <f t="shared" si="47"/>
        <v>1677.5708813050003</v>
      </c>
      <c r="AT39" s="20">
        <f t="shared" si="47"/>
        <v>1677.5708813050003</v>
      </c>
      <c r="AU39" s="20">
        <f t="shared" si="47"/>
        <v>1677.5708813050003</v>
      </c>
      <c r="AV39" s="20">
        <f t="shared" si="47"/>
        <v>1727.8980077441502</v>
      </c>
      <c r="AW39" s="20">
        <f t="shared" si="47"/>
        <v>1727.8980077441502</v>
      </c>
      <c r="AX39" s="20">
        <f t="shared" si="47"/>
        <v>1727.8980077441502</v>
      </c>
      <c r="AY39" s="20">
        <f t="shared" si="47"/>
        <v>1727.8980077441502</v>
      </c>
      <c r="AZ39" s="20">
        <f t="shared" si="47"/>
        <v>1727.8980077441502</v>
      </c>
      <c r="BA39" s="20">
        <f t="shared" si="47"/>
        <v>1727.8980077441502</v>
      </c>
      <c r="BB39" s="20">
        <f t="shared" si="47"/>
        <v>1727.8980077441502</v>
      </c>
      <c r="BC39" s="20">
        <f t="shared" si="47"/>
        <v>1727.8980077441502</v>
      </c>
      <c r="BD39" s="20">
        <f t="shared" si="47"/>
        <v>1727.8980077441502</v>
      </c>
      <c r="BE39" s="20">
        <f t="shared" si="47"/>
        <v>1727.8980077441502</v>
      </c>
      <c r="BF39" s="20">
        <f t="shared" si="47"/>
        <v>1727.8980077441502</v>
      </c>
      <c r="BG39" s="20">
        <f t="shared" si="47"/>
        <v>1727.8980077441502</v>
      </c>
      <c r="BH39" s="20">
        <f t="shared" si="47"/>
        <v>668.66928605624014</v>
      </c>
      <c r="BI39" s="20">
        <f t="shared" si="47"/>
        <v>668.66928605624014</v>
      </c>
      <c r="BJ39" s="20">
        <f t="shared" si="47"/>
        <v>668.66928605624014</v>
      </c>
      <c r="BK39" s="20">
        <f t="shared" si="47"/>
        <v>668.66928605624014</v>
      </c>
      <c r="BL39" s="20">
        <f t="shared" si="47"/>
        <v>668.66928605624014</v>
      </c>
      <c r="BM39" s="20">
        <f t="shared" si="47"/>
        <v>668.66928605624014</v>
      </c>
      <c r="BN39" s="20">
        <f t="shared" si="47"/>
        <v>668.66928605624014</v>
      </c>
      <c r="BO39" s="20">
        <f t="shared" si="47"/>
        <v>668.66928605624014</v>
      </c>
      <c r="BP39" s="20">
        <f t="shared" si="47"/>
        <v>668.66928605624014</v>
      </c>
      <c r="BQ39" s="20">
        <f t="shared" si="47"/>
        <v>668.66928605624014</v>
      </c>
      <c r="BR39" s="20">
        <f t="shared" ref="BR39:DU39" si="48">$D39*BR$7</f>
        <v>668.66928605624014</v>
      </c>
      <c r="BS39" s="20">
        <f t="shared" si="48"/>
        <v>668.66928605624014</v>
      </c>
      <c r="BT39" s="20">
        <f t="shared" si="48"/>
        <v>688.72936463792735</v>
      </c>
      <c r="BU39" s="20">
        <f t="shared" si="48"/>
        <v>688.72936463792735</v>
      </c>
      <c r="BV39" s="20">
        <f t="shared" si="48"/>
        <v>688.72936463792735</v>
      </c>
      <c r="BW39" s="20">
        <f t="shared" si="48"/>
        <v>688.72936463792735</v>
      </c>
      <c r="BX39" s="20">
        <f t="shared" si="48"/>
        <v>688.72936463792735</v>
      </c>
      <c r="BY39" s="20">
        <f t="shared" si="48"/>
        <v>688.72936463792735</v>
      </c>
      <c r="BZ39" s="20">
        <f t="shared" si="48"/>
        <v>688.72936463792735</v>
      </c>
      <c r="CA39" s="20">
        <f t="shared" si="48"/>
        <v>688.72936463792735</v>
      </c>
      <c r="CB39" s="20">
        <f t="shared" si="48"/>
        <v>688.72936463792735</v>
      </c>
      <c r="CC39" s="20">
        <f t="shared" si="48"/>
        <v>688.72936463792735</v>
      </c>
      <c r="CD39" s="20">
        <f t="shared" si="48"/>
        <v>688.72936463792735</v>
      </c>
      <c r="CE39" s="20">
        <f t="shared" si="48"/>
        <v>688.72936463792735</v>
      </c>
      <c r="CF39" s="20">
        <f t="shared" si="48"/>
        <v>709.39124557706532</v>
      </c>
      <c r="CG39" s="20">
        <f t="shared" si="48"/>
        <v>709.39124557706532</v>
      </c>
      <c r="CH39" s="20">
        <f t="shared" si="48"/>
        <v>709.39124557706532</v>
      </c>
      <c r="CI39" s="20">
        <f t="shared" si="48"/>
        <v>709.39124557706532</v>
      </c>
      <c r="CJ39" s="20">
        <f t="shared" si="48"/>
        <v>709.39124557706532</v>
      </c>
      <c r="CK39" s="20">
        <f t="shared" si="48"/>
        <v>709.39124557706532</v>
      </c>
      <c r="CL39" s="20">
        <f t="shared" si="48"/>
        <v>709.39124557706532</v>
      </c>
      <c r="CM39" s="20">
        <f t="shared" si="48"/>
        <v>709.39124557706532</v>
      </c>
      <c r="CN39" s="20">
        <f t="shared" si="48"/>
        <v>709.39124557706532</v>
      </c>
      <c r="CO39" s="20">
        <f t="shared" si="48"/>
        <v>709.39124557706532</v>
      </c>
      <c r="CP39" s="20">
        <f t="shared" si="48"/>
        <v>709.39124557706532</v>
      </c>
      <c r="CQ39" s="20">
        <f t="shared" si="48"/>
        <v>709.39124557706532</v>
      </c>
      <c r="CR39" s="20">
        <f t="shared" si="48"/>
        <v>730.67298294437717</v>
      </c>
      <c r="CS39" s="20">
        <f t="shared" si="48"/>
        <v>730.67298294437717</v>
      </c>
      <c r="CT39" s="20">
        <f t="shared" si="48"/>
        <v>730.67298294437717</v>
      </c>
      <c r="CU39" s="20">
        <f t="shared" si="48"/>
        <v>730.67298294437717</v>
      </c>
      <c r="CV39" s="20">
        <f t="shared" si="48"/>
        <v>730.67298294437717</v>
      </c>
      <c r="CW39" s="20">
        <f t="shared" si="48"/>
        <v>730.67298294437717</v>
      </c>
      <c r="CX39" s="20">
        <f t="shared" si="48"/>
        <v>730.67298294437717</v>
      </c>
      <c r="CY39" s="20">
        <f t="shared" si="48"/>
        <v>730.67298294437717</v>
      </c>
      <c r="CZ39" s="20">
        <f t="shared" si="48"/>
        <v>730.67298294437717</v>
      </c>
      <c r="DA39" s="20">
        <f t="shared" si="48"/>
        <v>730.67298294437717</v>
      </c>
      <c r="DB39" s="20">
        <f t="shared" si="48"/>
        <v>730.67298294437717</v>
      </c>
      <c r="DC39" s="20">
        <f t="shared" si="48"/>
        <v>730.67298294437717</v>
      </c>
      <c r="DD39" s="20">
        <f t="shared" si="48"/>
        <v>752.59317243270857</v>
      </c>
      <c r="DE39" s="20">
        <f t="shared" si="48"/>
        <v>752.59317243270857</v>
      </c>
      <c r="DF39" s="20">
        <f t="shared" si="48"/>
        <v>752.59317243270857</v>
      </c>
      <c r="DG39" s="20">
        <f t="shared" si="48"/>
        <v>752.59317243270857</v>
      </c>
      <c r="DH39" s="20">
        <f t="shared" si="48"/>
        <v>752.59317243270857</v>
      </c>
      <c r="DI39" s="20">
        <f t="shared" si="48"/>
        <v>752.59317243270857</v>
      </c>
      <c r="DJ39" s="20">
        <f t="shared" si="48"/>
        <v>752.59317243270857</v>
      </c>
      <c r="DK39" s="20">
        <f t="shared" si="48"/>
        <v>752.59317243270857</v>
      </c>
      <c r="DL39" s="20">
        <f t="shared" si="48"/>
        <v>752.59317243270857</v>
      </c>
      <c r="DM39" s="20">
        <f t="shared" si="48"/>
        <v>752.59317243270857</v>
      </c>
      <c r="DN39" s="20">
        <f t="shared" si="48"/>
        <v>752.59317243270857</v>
      </c>
      <c r="DO39" s="20">
        <f t="shared" si="48"/>
        <v>752.59317243270857</v>
      </c>
      <c r="DP39" s="20">
        <f t="shared" si="48"/>
        <v>775.17096760568984</v>
      </c>
      <c r="DQ39" s="20">
        <f t="shared" si="48"/>
        <v>775.17096760568984</v>
      </c>
      <c r="DR39" s="20">
        <f t="shared" si="48"/>
        <v>775.17096760568984</v>
      </c>
      <c r="DS39" s="20">
        <f t="shared" si="48"/>
        <v>775.17096760568984</v>
      </c>
      <c r="DT39" s="20">
        <f t="shared" si="48"/>
        <v>775.17096760568984</v>
      </c>
      <c r="DU39" s="20">
        <f t="shared" si="48"/>
        <v>775.17096760568984</v>
      </c>
    </row>
    <row r="40" spans="2:125">
      <c r="B40" s="1" t="s">
        <v>33</v>
      </c>
      <c r="C40" s="1" t="s">
        <v>279</v>
      </c>
      <c r="D40" s="14">
        <f>VLOOKUP($B40,Assumptions!$J$117:$P$122,5,0)</f>
        <v>0.08</v>
      </c>
      <c r="E40" s="20">
        <f>$D40*E$8</f>
        <v>0</v>
      </c>
      <c r="F40" s="20">
        <f t="shared" ref="F40:BQ40" si="49">$D40*F$8</f>
        <v>0</v>
      </c>
      <c r="G40" s="20">
        <f t="shared" si="49"/>
        <v>0</v>
      </c>
      <c r="H40" s="20">
        <f t="shared" si="49"/>
        <v>0</v>
      </c>
      <c r="I40" s="20">
        <f t="shared" si="49"/>
        <v>0</v>
      </c>
      <c r="J40" s="20">
        <f t="shared" si="49"/>
        <v>0</v>
      </c>
      <c r="K40" s="20">
        <f t="shared" si="49"/>
        <v>0</v>
      </c>
      <c r="L40" s="20">
        <f t="shared" si="49"/>
        <v>0</v>
      </c>
      <c r="M40" s="20">
        <f t="shared" si="49"/>
        <v>0</v>
      </c>
      <c r="N40" s="20">
        <f t="shared" si="49"/>
        <v>0</v>
      </c>
      <c r="O40" s="20">
        <f t="shared" si="49"/>
        <v>0</v>
      </c>
      <c r="P40" s="20">
        <f t="shared" si="49"/>
        <v>0</v>
      </c>
      <c r="Q40" s="20">
        <f t="shared" si="49"/>
        <v>0</v>
      </c>
      <c r="R40" s="20">
        <f t="shared" si="49"/>
        <v>0</v>
      </c>
      <c r="S40" s="20">
        <f t="shared" si="49"/>
        <v>0</v>
      </c>
      <c r="T40" s="20">
        <f t="shared" si="49"/>
        <v>0</v>
      </c>
      <c r="U40" s="20">
        <f t="shared" si="49"/>
        <v>0</v>
      </c>
      <c r="V40" s="20">
        <f t="shared" si="49"/>
        <v>0</v>
      </c>
      <c r="W40" s="20">
        <f t="shared" si="49"/>
        <v>0</v>
      </c>
      <c r="X40" s="20">
        <f t="shared" si="49"/>
        <v>0</v>
      </c>
      <c r="Y40" s="20">
        <f t="shared" si="49"/>
        <v>0</v>
      </c>
      <c r="Z40" s="20">
        <f t="shared" si="49"/>
        <v>0</v>
      </c>
      <c r="AA40" s="20">
        <f t="shared" si="49"/>
        <v>0</v>
      </c>
      <c r="AB40" s="20">
        <f t="shared" si="49"/>
        <v>0</v>
      </c>
      <c r="AC40" s="20">
        <f t="shared" si="49"/>
        <v>2884.4531040864003</v>
      </c>
      <c r="AD40" s="20">
        <f t="shared" si="49"/>
        <v>2884.4531040864003</v>
      </c>
      <c r="AE40" s="20">
        <f t="shared" si="49"/>
        <v>2884.4531040864003</v>
      </c>
      <c r="AF40" s="20">
        <f t="shared" si="49"/>
        <v>2884.4531040864003</v>
      </c>
      <c r="AG40" s="20">
        <f t="shared" si="49"/>
        <v>2884.4531040864003</v>
      </c>
      <c r="AH40" s="20">
        <f t="shared" si="49"/>
        <v>2884.4531040864003</v>
      </c>
      <c r="AI40" s="20">
        <f t="shared" si="49"/>
        <v>2884.4531040864003</v>
      </c>
      <c r="AJ40" s="20">
        <f t="shared" si="49"/>
        <v>2970.9866972089922</v>
      </c>
      <c r="AK40" s="20">
        <f t="shared" si="49"/>
        <v>2970.9866972089922</v>
      </c>
      <c r="AL40" s="20">
        <f t="shared" si="49"/>
        <v>2970.9866972089922</v>
      </c>
      <c r="AM40" s="20">
        <f t="shared" si="49"/>
        <v>2970.9866972089922</v>
      </c>
      <c r="AN40" s="20">
        <f t="shared" si="49"/>
        <v>2970.9866972089922</v>
      </c>
      <c r="AO40" s="20">
        <f t="shared" si="49"/>
        <v>2970.9866972089922</v>
      </c>
      <c r="AP40" s="20">
        <f t="shared" si="49"/>
        <v>2970.9866972089922</v>
      </c>
      <c r="AQ40" s="20">
        <f t="shared" si="49"/>
        <v>2970.9866972089922</v>
      </c>
      <c r="AR40" s="20">
        <f t="shared" si="49"/>
        <v>2970.9866972089922</v>
      </c>
      <c r="AS40" s="20">
        <f t="shared" si="49"/>
        <v>2970.9866972089922</v>
      </c>
      <c r="AT40" s="20">
        <f t="shared" si="49"/>
        <v>2970.9866972089922</v>
      </c>
      <c r="AU40" s="20">
        <f t="shared" si="49"/>
        <v>2970.9866972089922</v>
      </c>
      <c r="AV40" s="20">
        <f t="shared" si="49"/>
        <v>3060.1162981252619</v>
      </c>
      <c r="AW40" s="20">
        <f t="shared" si="49"/>
        <v>3060.1162981252619</v>
      </c>
      <c r="AX40" s="20">
        <f t="shared" si="49"/>
        <v>3060.1162981252619</v>
      </c>
      <c r="AY40" s="20">
        <f t="shared" si="49"/>
        <v>3060.1162981252619</v>
      </c>
      <c r="AZ40" s="20">
        <f t="shared" si="49"/>
        <v>3060.1162981252619</v>
      </c>
      <c r="BA40" s="20">
        <f t="shared" si="49"/>
        <v>3060.1162981252619</v>
      </c>
      <c r="BB40" s="20">
        <f t="shared" si="49"/>
        <v>3060.1162981252619</v>
      </c>
      <c r="BC40" s="20">
        <f t="shared" si="49"/>
        <v>3060.1162981252619</v>
      </c>
      <c r="BD40" s="20">
        <f t="shared" si="49"/>
        <v>3060.1162981252619</v>
      </c>
      <c r="BE40" s="20">
        <f t="shared" si="49"/>
        <v>3060.1162981252619</v>
      </c>
      <c r="BF40" s="20">
        <f t="shared" si="49"/>
        <v>3060.1162981252619</v>
      </c>
      <c r="BG40" s="20">
        <f t="shared" si="49"/>
        <v>3060.1162981252619</v>
      </c>
      <c r="BH40" s="20">
        <f t="shared" si="49"/>
        <v>3151.91978706902</v>
      </c>
      <c r="BI40" s="20">
        <f t="shared" si="49"/>
        <v>3151.91978706902</v>
      </c>
      <c r="BJ40" s="20">
        <f t="shared" si="49"/>
        <v>3151.91978706902</v>
      </c>
      <c r="BK40" s="20">
        <f t="shared" si="49"/>
        <v>3151.91978706902</v>
      </c>
      <c r="BL40" s="20">
        <f t="shared" si="49"/>
        <v>3151.91978706902</v>
      </c>
      <c r="BM40" s="20">
        <f t="shared" si="49"/>
        <v>3151.91978706902</v>
      </c>
      <c r="BN40" s="20">
        <f t="shared" si="49"/>
        <v>3151.91978706902</v>
      </c>
      <c r="BO40" s="20">
        <f t="shared" si="49"/>
        <v>3151.91978706902</v>
      </c>
      <c r="BP40" s="20">
        <f t="shared" si="49"/>
        <v>3151.91978706902</v>
      </c>
      <c r="BQ40" s="20">
        <f t="shared" si="49"/>
        <v>3151.91978706902</v>
      </c>
      <c r="BR40" s="20">
        <f t="shared" ref="BR40:DU40" si="50">$D40*BR$8</f>
        <v>3151.91978706902</v>
      </c>
      <c r="BS40" s="20">
        <f t="shared" si="50"/>
        <v>3151.91978706902</v>
      </c>
      <c r="BT40" s="20">
        <f t="shared" si="50"/>
        <v>3246.4773806810908</v>
      </c>
      <c r="BU40" s="20">
        <f t="shared" si="50"/>
        <v>3246.4773806810908</v>
      </c>
      <c r="BV40" s="20">
        <f t="shared" si="50"/>
        <v>3246.4773806810908</v>
      </c>
      <c r="BW40" s="20">
        <f t="shared" si="50"/>
        <v>3246.4773806810908</v>
      </c>
      <c r="BX40" s="20">
        <f t="shared" si="50"/>
        <v>3246.4773806810908</v>
      </c>
      <c r="BY40" s="20">
        <f t="shared" si="50"/>
        <v>3246.4773806810908</v>
      </c>
      <c r="BZ40" s="20">
        <f t="shared" si="50"/>
        <v>3246.4773806810908</v>
      </c>
      <c r="CA40" s="20">
        <f t="shared" si="50"/>
        <v>3246.4773806810908</v>
      </c>
      <c r="CB40" s="20">
        <f t="shared" si="50"/>
        <v>3246.4773806810908</v>
      </c>
      <c r="CC40" s="20">
        <f t="shared" si="50"/>
        <v>3246.4773806810908</v>
      </c>
      <c r="CD40" s="20">
        <f t="shared" si="50"/>
        <v>3246.4773806810908</v>
      </c>
      <c r="CE40" s="20">
        <f t="shared" si="50"/>
        <v>3246.4773806810908</v>
      </c>
      <c r="CF40" s="20">
        <f t="shared" si="50"/>
        <v>3343.8717021015241</v>
      </c>
      <c r="CG40" s="20">
        <f t="shared" si="50"/>
        <v>3343.8717021015241</v>
      </c>
      <c r="CH40" s="20">
        <f t="shared" si="50"/>
        <v>3343.8717021015241</v>
      </c>
      <c r="CI40" s="20">
        <f t="shared" si="50"/>
        <v>3343.8717021015241</v>
      </c>
      <c r="CJ40" s="20">
        <f t="shared" si="50"/>
        <v>3343.8717021015241</v>
      </c>
      <c r="CK40" s="20">
        <f t="shared" si="50"/>
        <v>3343.8717021015241</v>
      </c>
      <c r="CL40" s="20">
        <f t="shared" si="50"/>
        <v>3343.8717021015241</v>
      </c>
      <c r="CM40" s="20">
        <f t="shared" si="50"/>
        <v>3343.8717021015241</v>
      </c>
      <c r="CN40" s="20">
        <f t="shared" si="50"/>
        <v>3343.8717021015241</v>
      </c>
      <c r="CO40" s="20">
        <f t="shared" si="50"/>
        <v>3343.8717021015241</v>
      </c>
      <c r="CP40" s="20">
        <f t="shared" si="50"/>
        <v>3343.8717021015241</v>
      </c>
      <c r="CQ40" s="20">
        <f t="shared" si="50"/>
        <v>3343.8717021015241</v>
      </c>
      <c r="CR40" s="20">
        <f t="shared" si="50"/>
        <v>3444.1878531645693</v>
      </c>
      <c r="CS40" s="20">
        <f t="shared" si="50"/>
        <v>3444.1878531645693</v>
      </c>
      <c r="CT40" s="20">
        <f t="shared" si="50"/>
        <v>3444.1878531645693</v>
      </c>
      <c r="CU40" s="20">
        <f t="shared" si="50"/>
        <v>3444.1878531645693</v>
      </c>
      <c r="CV40" s="20">
        <f t="shared" si="50"/>
        <v>3444.1878531645693</v>
      </c>
      <c r="CW40" s="20">
        <f t="shared" si="50"/>
        <v>3444.1878531645693</v>
      </c>
      <c r="CX40" s="20">
        <f t="shared" si="50"/>
        <v>3444.1878531645693</v>
      </c>
      <c r="CY40" s="20">
        <f t="shared" si="50"/>
        <v>3444.1878531645693</v>
      </c>
      <c r="CZ40" s="20">
        <f t="shared" si="50"/>
        <v>3444.1878531645693</v>
      </c>
      <c r="DA40" s="20">
        <f t="shared" si="50"/>
        <v>3444.1878531645693</v>
      </c>
      <c r="DB40" s="20">
        <f t="shared" si="50"/>
        <v>3444.1878531645693</v>
      </c>
      <c r="DC40" s="20">
        <f t="shared" si="50"/>
        <v>3444.1878531645693</v>
      </c>
      <c r="DD40" s="20">
        <f t="shared" si="50"/>
        <v>3547.5134887595068</v>
      </c>
      <c r="DE40" s="20">
        <f t="shared" si="50"/>
        <v>3547.5134887595068</v>
      </c>
      <c r="DF40" s="20">
        <f t="shared" si="50"/>
        <v>3547.5134887595068</v>
      </c>
      <c r="DG40" s="20">
        <f t="shared" si="50"/>
        <v>3547.5134887595068</v>
      </c>
      <c r="DH40" s="20">
        <f t="shared" si="50"/>
        <v>3547.5134887595068</v>
      </c>
      <c r="DI40" s="20">
        <f t="shared" si="50"/>
        <v>3547.5134887595068</v>
      </c>
      <c r="DJ40" s="20">
        <f t="shared" si="50"/>
        <v>3547.5134887595068</v>
      </c>
      <c r="DK40" s="20">
        <f t="shared" si="50"/>
        <v>3547.5134887595068</v>
      </c>
      <c r="DL40" s="20">
        <f t="shared" si="50"/>
        <v>3547.5134887595068</v>
      </c>
      <c r="DM40" s="20">
        <f t="shared" si="50"/>
        <v>3547.5134887595068</v>
      </c>
      <c r="DN40" s="20">
        <f t="shared" si="50"/>
        <v>3547.5134887595068</v>
      </c>
      <c r="DO40" s="20">
        <f t="shared" si="50"/>
        <v>3547.5134887595068</v>
      </c>
      <c r="DP40" s="20">
        <f t="shared" si="50"/>
        <v>3653.9388934222925</v>
      </c>
      <c r="DQ40" s="20">
        <f t="shared" si="50"/>
        <v>3653.9388934222925</v>
      </c>
      <c r="DR40" s="20">
        <f t="shared" si="50"/>
        <v>3653.9388934222925</v>
      </c>
      <c r="DS40" s="20">
        <f t="shared" si="50"/>
        <v>3653.9388934222925</v>
      </c>
      <c r="DT40" s="20">
        <f t="shared" si="50"/>
        <v>3653.9388934222925</v>
      </c>
      <c r="DU40" s="20">
        <f t="shared" si="50"/>
        <v>3653.9388934222925</v>
      </c>
    </row>
    <row r="41" spans="2:125">
      <c r="B41" s="1" t="s">
        <v>36</v>
      </c>
      <c r="C41" s="1" t="s">
        <v>280</v>
      </c>
      <c r="D41" s="14">
        <f>VLOOKUP($B41,Assumptions!$J$117:$P$122,5,0)</f>
        <v>0.08</v>
      </c>
      <c r="E41" s="20">
        <f>$D41*E$9</f>
        <v>0</v>
      </c>
      <c r="F41" s="20">
        <f t="shared" ref="F41:BQ41" si="51">$D41*F$9</f>
        <v>0</v>
      </c>
      <c r="G41" s="20">
        <f t="shared" si="51"/>
        <v>0</v>
      </c>
      <c r="H41" s="20">
        <f t="shared" si="51"/>
        <v>0</v>
      </c>
      <c r="I41" s="20">
        <f t="shared" si="51"/>
        <v>0</v>
      </c>
      <c r="J41" s="20">
        <f t="shared" si="51"/>
        <v>0</v>
      </c>
      <c r="K41" s="20">
        <f t="shared" si="51"/>
        <v>0</v>
      </c>
      <c r="L41" s="20">
        <f t="shared" si="51"/>
        <v>0</v>
      </c>
      <c r="M41" s="20">
        <f t="shared" si="51"/>
        <v>0</v>
      </c>
      <c r="N41" s="20">
        <f t="shared" si="51"/>
        <v>0</v>
      </c>
      <c r="O41" s="20">
        <f t="shared" si="51"/>
        <v>0</v>
      </c>
      <c r="P41" s="20">
        <f t="shared" si="51"/>
        <v>0</v>
      </c>
      <c r="Q41" s="20">
        <f t="shared" si="51"/>
        <v>0</v>
      </c>
      <c r="R41" s="20">
        <f t="shared" si="51"/>
        <v>0</v>
      </c>
      <c r="S41" s="20">
        <f t="shared" si="51"/>
        <v>0</v>
      </c>
      <c r="T41" s="20">
        <f t="shared" si="51"/>
        <v>0</v>
      </c>
      <c r="U41" s="20">
        <f t="shared" si="51"/>
        <v>0</v>
      </c>
      <c r="V41" s="20">
        <f t="shared" si="51"/>
        <v>0</v>
      </c>
      <c r="W41" s="20">
        <f t="shared" si="51"/>
        <v>0</v>
      </c>
      <c r="X41" s="20">
        <f t="shared" si="51"/>
        <v>0</v>
      </c>
      <c r="Y41" s="20">
        <f t="shared" si="51"/>
        <v>0</v>
      </c>
      <c r="Z41" s="20">
        <f t="shared" si="51"/>
        <v>0</v>
      </c>
      <c r="AA41" s="20">
        <f t="shared" si="51"/>
        <v>0</v>
      </c>
      <c r="AB41" s="20">
        <f t="shared" si="51"/>
        <v>0</v>
      </c>
      <c r="AC41" s="20">
        <f t="shared" si="51"/>
        <v>1670.5610376</v>
      </c>
      <c r="AD41" s="20">
        <f t="shared" si="51"/>
        <v>1670.5610376</v>
      </c>
      <c r="AE41" s="20">
        <f t="shared" si="51"/>
        <v>1670.5610376</v>
      </c>
      <c r="AF41" s="20">
        <f t="shared" si="51"/>
        <v>1670.5610376</v>
      </c>
      <c r="AG41" s="20">
        <f t="shared" si="51"/>
        <v>1670.5610376</v>
      </c>
      <c r="AH41" s="20">
        <f t="shared" si="51"/>
        <v>1670.5610376</v>
      </c>
      <c r="AI41" s="20">
        <f t="shared" si="51"/>
        <v>1670.5610376</v>
      </c>
      <c r="AJ41" s="20">
        <f t="shared" si="51"/>
        <v>1720.6778687280002</v>
      </c>
      <c r="AK41" s="20">
        <f t="shared" si="51"/>
        <v>1720.6778687280002</v>
      </c>
      <c r="AL41" s="20">
        <f t="shared" si="51"/>
        <v>1720.6778687280002</v>
      </c>
      <c r="AM41" s="20">
        <f t="shared" si="51"/>
        <v>1720.6778687280002</v>
      </c>
      <c r="AN41" s="20">
        <f t="shared" si="51"/>
        <v>1720.6778687280002</v>
      </c>
      <c r="AO41" s="20">
        <f t="shared" si="51"/>
        <v>1720.6778687280002</v>
      </c>
      <c r="AP41" s="20">
        <f t="shared" si="51"/>
        <v>1720.6778687280002</v>
      </c>
      <c r="AQ41" s="20">
        <f t="shared" si="51"/>
        <v>1720.6778687280002</v>
      </c>
      <c r="AR41" s="20">
        <f t="shared" si="51"/>
        <v>1720.6778687280002</v>
      </c>
      <c r="AS41" s="20">
        <f t="shared" si="51"/>
        <v>1720.6778687280002</v>
      </c>
      <c r="AT41" s="20">
        <f t="shared" si="51"/>
        <v>1720.6778687280002</v>
      </c>
      <c r="AU41" s="20">
        <f t="shared" si="51"/>
        <v>1720.6778687280002</v>
      </c>
      <c r="AV41" s="20">
        <f t="shared" si="51"/>
        <v>1772.2982047898402</v>
      </c>
      <c r="AW41" s="20">
        <f t="shared" si="51"/>
        <v>1772.2982047898402</v>
      </c>
      <c r="AX41" s="20">
        <f t="shared" si="51"/>
        <v>1772.2982047898402</v>
      </c>
      <c r="AY41" s="20">
        <f t="shared" si="51"/>
        <v>1772.2982047898402</v>
      </c>
      <c r="AZ41" s="20">
        <f t="shared" si="51"/>
        <v>1772.2982047898402</v>
      </c>
      <c r="BA41" s="20">
        <f t="shared" si="51"/>
        <v>1772.2982047898402</v>
      </c>
      <c r="BB41" s="20">
        <f t="shared" si="51"/>
        <v>1772.2982047898402</v>
      </c>
      <c r="BC41" s="20">
        <f t="shared" si="51"/>
        <v>1772.2982047898402</v>
      </c>
      <c r="BD41" s="20">
        <f t="shared" si="51"/>
        <v>1772.2982047898402</v>
      </c>
      <c r="BE41" s="20">
        <f t="shared" si="51"/>
        <v>1772.2982047898402</v>
      </c>
      <c r="BF41" s="20">
        <f t="shared" si="51"/>
        <v>1772.2982047898402</v>
      </c>
      <c r="BG41" s="20">
        <f t="shared" si="51"/>
        <v>1772.2982047898402</v>
      </c>
      <c r="BH41" s="20">
        <f t="shared" si="51"/>
        <v>1825.4671509335355</v>
      </c>
      <c r="BI41" s="20">
        <f t="shared" si="51"/>
        <v>1825.4671509335355</v>
      </c>
      <c r="BJ41" s="20">
        <f t="shared" si="51"/>
        <v>1825.4671509335355</v>
      </c>
      <c r="BK41" s="20">
        <f t="shared" si="51"/>
        <v>1825.4671509335355</v>
      </c>
      <c r="BL41" s="20">
        <f t="shared" si="51"/>
        <v>1825.4671509335355</v>
      </c>
      <c r="BM41" s="20">
        <f t="shared" si="51"/>
        <v>1825.4671509335355</v>
      </c>
      <c r="BN41" s="20">
        <f t="shared" si="51"/>
        <v>1825.4671509335355</v>
      </c>
      <c r="BO41" s="20">
        <f t="shared" si="51"/>
        <v>1825.4671509335355</v>
      </c>
      <c r="BP41" s="20">
        <f t="shared" si="51"/>
        <v>1825.4671509335355</v>
      </c>
      <c r="BQ41" s="20">
        <f t="shared" si="51"/>
        <v>1825.4671509335355</v>
      </c>
      <c r="BR41" s="20">
        <f t="shared" ref="BR41:DU41" si="52">$D41*BR$9</f>
        <v>1825.4671509335355</v>
      </c>
      <c r="BS41" s="20">
        <f t="shared" si="52"/>
        <v>1825.4671509335355</v>
      </c>
      <c r="BT41" s="20">
        <f t="shared" si="52"/>
        <v>1880.2311654615421</v>
      </c>
      <c r="BU41" s="20">
        <f t="shared" si="52"/>
        <v>1880.2311654615421</v>
      </c>
      <c r="BV41" s="20">
        <f t="shared" si="52"/>
        <v>1880.2311654615421</v>
      </c>
      <c r="BW41" s="20">
        <f t="shared" si="52"/>
        <v>1880.2311654615421</v>
      </c>
      <c r="BX41" s="20">
        <f t="shared" si="52"/>
        <v>1880.2311654615421</v>
      </c>
      <c r="BY41" s="20">
        <f t="shared" si="52"/>
        <v>1880.2311654615421</v>
      </c>
      <c r="BZ41" s="20">
        <f t="shared" si="52"/>
        <v>1880.2311654615421</v>
      </c>
      <c r="CA41" s="20">
        <f t="shared" si="52"/>
        <v>1880.2311654615421</v>
      </c>
      <c r="CB41" s="20">
        <f t="shared" si="52"/>
        <v>1880.2311654615421</v>
      </c>
      <c r="CC41" s="20">
        <f t="shared" si="52"/>
        <v>1880.2311654615421</v>
      </c>
      <c r="CD41" s="20">
        <f t="shared" si="52"/>
        <v>1880.2311654615421</v>
      </c>
      <c r="CE41" s="20">
        <f t="shared" si="52"/>
        <v>1880.2311654615421</v>
      </c>
      <c r="CF41" s="20">
        <f t="shared" si="52"/>
        <v>1936.6381004253881</v>
      </c>
      <c r="CG41" s="20">
        <f t="shared" si="52"/>
        <v>1936.6381004253881</v>
      </c>
      <c r="CH41" s="20">
        <f t="shared" si="52"/>
        <v>1936.6381004253881</v>
      </c>
      <c r="CI41" s="20">
        <f t="shared" si="52"/>
        <v>1936.6381004253881</v>
      </c>
      <c r="CJ41" s="20">
        <f t="shared" si="52"/>
        <v>1936.6381004253881</v>
      </c>
      <c r="CK41" s="20">
        <f t="shared" si="52"/>
        <v>1936.6381004253881</v>
      </c>
      <c r="CL41" s="20">
        <f t="shared" si="52"/>
        <v>1936.6381004253881</v>
      </c>
      <c r="CM41" s="20">
        <f t="shared" si="52"/>
        <v>1936.6381004253881</v>
      </c>
      <c r="CN41" s="20">
        <f t="shared" si="52"/>
        <v>1936.6381004253881</v>
      </c>
      <c r="CO41" s="20">
        <f t="shared" si="52"/>
        <v>1936.6381004253881</v>
      </c>
      <c r="CP41" s="20">
        <f t="shared" si="52"/>
        <v>1936.6381004253881</v>
      </c>
      <c r="CQ41" s="20">
        <f t="shared" si="52"/>
        <v>1936.6381004253881</v>
      </c>
      <c r="CR41" s="20">
        <f t="shared" si="52"/>
        <v>1994.7372434381498</v>
      </c>
      <c r="CS41" s="20">
        <f t="shared" si="52"/>
        <v>1994.7372434381498</v>
      </c>
      <c r="CT41" s="20">
        <f t="shared" si="52"/>
        <v>1994.7372434381498</v>
      </c>
      <c r="CU41" s="20">
        <f t="shared" si="52"/>
        <v>1994.7372434381498</v>
      </c>
      <c r="CV41" s="20">
        <f t="shared" si="52"/>
        <v>1994.7372434381498</v>
      </c>
      <c r="CW41" s="20">
        <f t="shared" si="52"/>
        <v>1994.7372434381498</v>
      </c>
      <c r="CX41" s="20">
        <f t="shared" si="52"/>
        <v>1994.7372434381498</v>
      </c>
      <c r="CY41" s="20">
        <f t="shared" si="52"/>
        <v>1994.7372434381498</v>
      </c>
      <c r="CZ41" s="20">
        <f t="shared" si="52"/>
        <v>1994.7372434381498</v>
      </c>
      <c r="DA41" s="20">
        <f t="shared" si="52"/>
        <v>1994.7372434381498</v>
      </c>
      <c r="DB41" s="20">
        <f t="shared" si="52"/>
        <v>1994.7372434381498</v>
      </c>
      <c r="DC41" s="20">
        <f t="shared" si="52"/>
        <v>1994.7372434381498</v>
      </c>
      <c r="DD41" s="20">
        <f t="shared" si="52"/>
        <v>2054.5793607412943</v>
      </c>
      <c r="DE41" s="20">
        <f t="shared" si="52"/>
        <v>2054.5793607412943</v>
      </c>
      <c r="DF41" s="20">
        <f t="shared" si="52"/>
        <v>2054.5793607412943</v>
      </c>
      <c r="DG41" s="20">
        <f t="shared" si="52"/>
        <v>2054.5793607412943</v>
      </c>
      <c r="DH41" s="20">
        <f t="shared" si="52"/>
        <v>2054.5793607412943</v>
      </c>
      <c r="DI41" s="20">
        <f t="shared" si="52"/>
        <v>2054.5793607412943</v>
      </c>
      <c r="DJ41" s="20">
        <f t="shared" si="52"/>
        <v>2054.5793607412943</v>
      </c>
      <c r="DK41" s="20">
        <f t="shared" si="52"/>
        <v>2054.5793607412943</v>
      </c>
      <c r="DL41" s="20">
        <f t="shared" si="52"/>
        <v>2054.5793607412943</v>
      </c>
      <c r="DM41" s="20">
        <f t="shared" si="52"/>
        <v>2054.5793607412943</v>
      </c>
      <c r="DN41" s="20">
        <f t="shared" si="52"/>
        <v>2054.5793607412943</v>
      </c>
      <c r="DO41" s="20">
        <f t="shared" si="52"/>
        <v>2054.5793607412943</v>
      </c>
      <c r="DP41" s="20">
        <f t="shared" si="52"/>
        <v>2116.2167415635331</v>
      </c>
      <c r="DQ41" s="20">
        <f t="shared" si="52"/>
        <v>2116.2167415635331</v>
      </c>
      <c r="DR41" s="20">
        <f t="shared" si="52"/>
        <v>2116.2167415635331</v>
      </c>
      <c r="DS41" s="20">
        <f t="shared" si="52"/>
        <v>2116.2167415635331</v>
      </c>
      <c r="DT41" s="20">
        <f t="shared" si="52"/>
        <v>2116.2167415635331</v>
      </c>
      <c r="DU41" s="20">
        <f t="shared" si="52"/>
        <v>2116.2167415635331</v>
      </c>
    </row>
    <row r="42" spans="2:125">
      <c r="B42" s="1" t="s">
        <v>43</v>
      </c>
      <c r="C42" s="1" t="s">
        <v>281</v>
      </c>
      <c r="D42" s="14">
        <f>VLOOKUP($B42,Assumptions!$J$117:$P$122,5,0)</f>
        <v>0.08</v>
      </c>
      <c r="E42" s="20">
        <f>$D42*E$11</f>
        <v>0</v>
      </c>
      <c r="F42" s="20">
        <f t="shared" ref="F42:BQ42" si="53">$D42*F$11</f>
        <v>0</v>
      </c>
      <c r="G42" s="20">
        <f t="shared" si="53"/>
        <v>0</v>
      </c>
      <c r="H42" s="20">
        <f t="shared" si="53"/>
        <v>0</v>
      </c>
      <c r="I42" s="20">
        <f t="shared" si="53"/>
        <v>0</v>
      </c>
      <c r="J42" s="20">
        <f t="shared" si="53"/>
        <v>0</v>
      </c>
      <c r="K42" s="20">
        <f t="shared" si="53"/>
        <v>0</v>
      </c>
      <c r="L42" s="20">
        <f t="shared" si="53"/>
        <v>0</v>
      </c>
      <c r="M42" s="20">
        <f t="shared" si="53"/>
        <v>0</v>
      </c>
      <c r="N42" s="20">
        <f t="shared" si="53"/>
        <v>0</v>
      </c>
      <c r="O42" s="20">
        <f t="shared" si="53"/>
        <v>0</v>
      </c>
      <c r="P42" s="20">
        <f t="shared" si="53"/>
        <v>0</v>
      </c>
      <c r="Q42" s="20">
        <f t="shared" si="53"/>
        <v>0</v>
      </c>
      <c r="R42" s="20">
        <f t="shared" si="53"/>
        <v>0</v>
      </c>
      <c r="S42" s="20">
        <f t="shared" si="53"/>
        <v>0</v>
      </c>
      <c r="T42" s="20">
        <f t="shared" si="53"/>
        <v>0</v>
      </c>
      <c r="U42" s="20">
        <f t="shared" si="53"/>
        <v>0</v>
      </c>
      <c r="V42" s="20">
        <f t="shared" si="53"/>
        <v>0</v>
      </c>
      <c r="W42" s="20">
        <f t="shared" si="53"/>
        <v>0</v>
      </c>
      <c r="X42" s="20">
        <f t="shared" si="53"/>
        <v>0</v>
      </c>
      <c r="Y42" s="20">
        <f t="shared" si="53"/>
        <v>0</v>
      </c>
      <c r="Z42" s="20">
        <f t="shared" si="53"/>
        <v>0</v>
      </c>
      <c r="AA42" s="20">
        <f t="shared" si="53"/>
        <v>0</v>
      </c>
      <c r="AB42" s="20">
        <f t="shared" si="53"/>
        <v>0</v>
      </c>
      <c r="AC42" s="20">
        <f t="shared" si="53"/>
        <v>1794.7822429600001</v>
      </c>
      <c r="AD42" s="20">
        <f t="shared" si="53"/>
        <v>1794.7822429600001</v>
      </c>
      <c r="AE42" s="20">
        <f t="shared" si="53"/>
        <v>1794.7822429600001</v>
      </c>
      <c r="AF42" s="20">
        <f t="shared" si="53"/>
        <v>1794.7822429600001</v>
      </c>
      <c r="AG42" s="20">
        <f t="shared" si="53"/>
        <v>1794.7822429600001</v>
      </c>
      <c r="AH42" s="20">
        <f t="shared" si="53"/>
        <v>1794.7822429600001</v>
      </c>
      <c r="AI42" s="20">
        <f t="shared" si="53"/>
        <v>1794.7822429600001</v>
      </c>
      <c r="AJ42" s="20">
        <f t="shared" si="53"/>
        <v>1848.6257102488003</v>
      </c>
      <c r="AK42" s="20">
        <f t="shared" si="53"/>
        <v>1848.6257102488003</v>
      </c>
      <c r="AL42" s="20">
        <f t="shared" si="53"/>
        <v>1848.6257102488003</v>
      </c>
      <c r="AM42" s="20">
        <f t="shared" si="53"/>
        <v>1848.6257102488003</v>
      </c>
      <c r="AN42" s="20">
        <f t="shared" si="53"/>
        <v>1848.6257102488003</v>
      </c>
      <c r="AO42" s="20">
        <f t="shared" si="53"/>
        <v>1848.6257102488003</v>
      </c>
      <c r="AP42" s="20">
        <f t="shared" si="53"/>
        <v>1848.6257102488003</v>
      </c>
      <c r="AQ42" s="20">
        <f t="shared" si="53"/>
        <v>1848.6257102488003</v>
      </c>
      <c r="AR42" s="20">
        <f t="shared" si="53"/>
        <v>1848.6257102488003</v>
      </c>
      <c r="AS42" s="20">
        <f t="shared" si="53"/>
        <v>1848.6257102488003</v>
      </c>
      <c r="AT42" s="20">
        <f t="shared" si="53"/>
        <v>1848.6257102488003</v>
      </c>
      <c r="AU42" s="20">
        <f t="shared" si="53"/>
        <v>1848.6257102488003</v>
      </c>
      <c r="AV42" s="20">
        <f t="shared" si="53"/>
        <v>1904.0844815562643</v>
      </c>
      <c r="AW42" s="20">
        <f t="shared" si="53"/>
        <v>1904.0844815562643</v>
      </c>
      <c r="AX42" s="20">
        <f t="shared" si="53"/>
        <v>1904.0844815562643</v>
      </c>
      <c r="AY42" s="20">
        <f t="shared" si="53"/>
        <v>1904.0844815562643</v>
      </c>
      <c r="AZ42" s="20">
        <f t="shared" si="53"/>
        <v>1904.0844815562643</v>
      </c>
      <c r="BA42" s="20">
        <f t="shared" si="53"/>
        <v>1904.0844815562643</v>
      </c>
      <c r="BB42" s="20">
        <f t="shared" si="53"/>
        <v>1904.0844815562643</v>
      </c>
      <c r="BC42" s="20">
        <f t="shared" si="53"/>
        <v>1904.0844815562643</v>
      </c>
      <c r="BD42" s="20">
        <f t="shared" si="53"/>
        <v>1904.0844815562643</v>
      </c>
      <c r="BE42" s="20">
        <f t="shared" si="53"/>
        <v>1904.0844815562643</v>
      </c>
      <c r="BF42" s="20">
        <f t="shared" si="53"/>
        <v>1904.0844815562643</v>
      </c>
      <c r="BG42" s="20">
        <f t="shared" si="53"/>
        <v>1904.0844815562643</v>
      </c>
      <c r="BH42" s="20">
        <f t="shared" si="53"/>
        <v>1961.2070160029521</v>
      </c>
      <c r="BI42" s="20">
        <f t="shared" si="53"/>
        <v>1961.2070160029521</v>
      </c>
      <c r="BJ42" s="20">
        <f t="shared" si="53"/>
        <v>1961.2070160029521</v>
      </c>
      <c r="BK42" s="20">
        <f t="shared" si="53"/>
        <v>1961.2070160029521</v>
      </c>
      <c r="BL42" s="20">
        <f t="shared" si="53"/>
        <v>1961.2070160029521</v>
      </c>
      <c r="BM42" s="20">
        <f t="shared" si="53"/>
        <v>1961.2070160029521</v>
      </c>
      <c r="BN42" s="20">
        <f t="shared" si="53"/>
        <v>1961.2070160029521</v>
      </c>
      <c r="BO42" s="20">
        <f t="shared" si="53"/>
        <v>1961.2070160029521</v>
      </c>
      <c r="BP42" s="20">
        <f t="shared" si="53"/>
        <v>1961.2070160029521</v>
      </c>
      <c r="BQ42" s="20">
        <f t="shared" si="53"/>
        <v>1961.2070160029521</v>
      </c>
      <c r="BR42" s="20">
        <f t="shared" ref="BR42:DU42" si="54">$D42*BR$11</f>
        <v>1961.2070160029521</v>
      </c>
      <c r="BS42" s="20">
        <f t="shared" si="54"/>
        <v>1961.2070160029521</v>
      </c>
      <c r="BT42" s="20">
        <f t="shared" si="54"/>
        <v>2020.0432264830408</v>
      </c>
      <c r="BU42" s="20">
        <f t="shared" si="54"/>
        <v>2020.0432264830408</v>
      </c>
      <c r="BV42" s="20">
        <f t="shared" si="54"/>
        <v>2020.0432264830408</v>
      </c>
      <c r="BW42" s="20">
        <f t="shared" si="54"/>
        <v>2020.0432264830408</v>
      </c>
      <c r="BX42" s="20">
        <f t="shared" si="54"/>
        <v>2020.0432264830408</v>
      </c>
      <c r="BY42" s="20">
        <f t="shared" si="54"/>
        <v>2020.0432264830408</v>
      </c>
      <c r="BZ42" s="20">
        <f t="shared" si="54"/>
        <v>2020.0432264830408</v>
      </c>
      <c r="CA42" s="20">
        <f t="shared" si="54"/>
        <v>2020.0432264830408</v>
      </c>
      <c r="CB42" s="20">
        <f t="shared" si="54"/>
        <v>2020.0432264830408</v>
      </c>
      <c r="CC42" s="20">
        <f t="shared" si="54"/>
        <v>2020.0432264830408</v>
      </c>
      <c r="CD42" s="20">
        <f t="shared" si="54"/>
        <v>2020.0432264830408</v>
      </c>
      <c r="CE42" s="20">
        <f t="shared" si="54"/>
        <v>2020.0432264830408</v>
      </c>
      <c r="CF42" s="20">
        <f t="shared" si="54"/>
        <v>2080.6445232775322</v>
      </c>
      <c r="CG42" s="20">
        <f t="shared" si="54"/>
        <v>2080.6445232775322</v>
      </c>
      <c r="CH42" s="20">
        <f t="shared" si="54"/>
        <v>2080.6445232775322</v>
      </c>
      <c r="CI42" s="20">
        <f t="shared" si="54"/>
        <v>2080.6445232775322</v>
      </c>
      <c r="CJ42" s="20">
        <f t="shared" si="54"/>
        <v>2080.6445232775322</v>
      </c>
      <c r="CK42" s="20">
        <f t="shared" si="54"/>
        <v>2080.6445232775322</v>
      </c>
      <c r="CL42" s="20">
        <f t="shared" si="54"/>
        <v>2080.6445232775322</v>
      </c>
      <c r="CM42" s="20">
        <f t="shared" si="54"/>
        <v>2080.6445232775322</v>
      </c>
      <c r="CN42" s="20">
        <f t="shared" si="54"/>
        <v>2080.6445232775322</v>
      </c>
      <c r="CO42" s="20">
        <f t="shared" si="54"/>
        <v>2080.6445232775322</v>
      </c>
      <c r="CP42" s="20">
        <f t="shared" si="54"/>
        <v>2080.6445232775322</v>
      </c>
      <c r="CQ42" s="20">
        <f t="shared" si="54"/>
        <v>2080.6445232775322</v>
      </c>
      <c r="CR42" s="20">
        <f t="shared" si="54"/>
        <v>2143.0638589758582</v>
      </c>
      <c r="CS42" s="20">
        <f t="shared" si="54"/>
        <v>2143.0638589758582</v>
      </c>
      <c r="CT42" s="20">
        <f t="shared" si="54"/>
        <v>2143.0638589758582</v>
      </c>
      <c r="CU42" s="20">
        <f t="shared" si="54"/>
        <v>2143.0638589758582</v>
      </c>
      <c r="CV42" s="20">
        <f t="shared" si="54"/>
        <v>2143.0638589758582</v>
      </c>
      <c r="CW42" s="20">
        <f t="shared" si="54"/>
        <v>2143.0638589758582</v>
      </c>
      <c r="CX42" s="20">
        <f t="shared" si="54"/>
        <v>2143.0638589758582</v>
      </c>
      <c r="CY42" s="20">
        <f t="shared" si="54"/>
        <v>2143.0638589758582</v>
      </c>
      <c r="CZ42" s="20">
        <f t="shared" si="54"/>
        <v>2143.0638589758582</v>
      </c>
      <c r="DA42" s="20">
        <f t="shared" si="54"/>
        <v>2143.0638589758582</v>
      </c>
      <c r="DB42" s="20">
        <f t="shared" si="54"/>
        <v>2143.0638589758582</v>
      </c>
      <c r="DC42" s="20">
        <f t="shared" si="54"/>
        <v>2143.0638589758582</v>
      </c>
      <c r="DD42" s="20">
        <f t="shared" si="54"/>
        <v>2207.3557747451337</v>
      </c>
      <c r="DE42" s="20">
        <f t="shared" si="54"/>
        <v>2207.3557747451337</v>
      </c>
      <c r="DF42" s="20">
        <f t="shared" si="54"/>
        <v>2207.3557747451337</v>
      </c>
      <c r="DG42" s="20">
        <f t="shared" si="54"/>
        <v>2207.3557747451337</v>
      </c>
      <c r="DH42" s="20">
        <f t="shared" si="54"/>
        <v>2207.3557747451337</v>
      </c>
      <c r="DI42" s="20">
        <f t="shared" si="54"/>
        <v>2207.3557747451337</v>
      </c>
      <c r="DJ42" s="20">
        <f t="shared" si="54"/>
        <v>2207.3557747451337</v>
      </c>
      <c r="DK42" s="20">
        <f t="shared" si="54"/>
        <v>2207.3557747451337</v>
      </c>
      <c r="DL42" s="20">
        <f t="shared" si="54"/>
        <v>2207.3557747451337</v>
      </c>
      <c r="DM42" s="20">
        <f t="shared" si="54"/>
        <v>2207.3557747451337</v>
      </c>
      <c r="DN42" s="20">
        <f t="shared" si="54"/>
        <v>2207.3557747451337</v>
      </c>
      <c r="DO42" s="20">
        <f t="shared" si="54"/>
        <v>2207.3557747451337</v>
      </c>
      <c r="DP42" s="20">
        <f t="shared" si="54"/>
        <v>2273.5764479874879</v>
      </c>
      <c r="DQ42" s="20">
        <f t="shared" si="54"/>
        <v>2273.5764479874879</v>
      </c>
      <c r="DR42" s="20">
        <f t="shared" si="54"/>
        <v>2273.5764479874879</v>
      </c>
      <c r="DS42" s="20">
        <f t="shared" si="54"/>
        <v>2273.5764479874879</v>
      </c>
      <c r="DT42" s="20">
        <f t="shared" si="54"/>
        <v>2273.5764479874879</v>
      </c>
      <c r="DU42" s="20">
        <f t="shared" si="54"/>
        <v>2273.5764479874879</v>
      </c>
    </row>
    <row r="43" spans="2:125">
      <c r="B43" s="1" t="s">
        <v>46</v>
      </c>
      <c r="C43" s="1" t="s">
        <v>282</v>
      </c>
      <c r="D43" s="14">
        <f>VLOOKUP($B43,Assumptions!$J$117:$P$122,5,0)</f>
        <v>0.08</v>
      </c>
      <c r="E43" s="20">
        <f>$D43*E$12</f>
        <v>0</v>
      </c>
      <c r="F43" s="20">
        <f t="shared" ref="F43:BQ43" si="55">$D43*F$12</f>
        <v>0</v>
      </c>
      <c r="G43" s="20">
        <f t="shared" si="55"/>
        <v>0</v>
      </c>
      <c r="H43" s="20">
        <f t="shared" si="55"/>
        <v>0</v>
      </c>
      <c r="I43" s="20">
        <f t="shared" si="55"/>
        <v>0</v>
      </c>
      <c r="J43" s="20">
        <f t="shared" si="55"/>
        <v>0</v>
      </c>
      <c r="K43" s="20">
        <f t="shared" si="55"/>
        <v>0</v>
      </c>
      <c r="L43" s="20">
        <f t="shared" si="55"/>
        <v>0</v>
      </c>
      <c r="M43" s="20">
        <f t="shared" si="55"/>
        <v>0</v>
      </c>
      <c r="N43" s="20">
        <f t="shared" si="55"/>
        <v>0</v>
      </c>
      <c r="O43" s="20">
        <f t="shared" si="55"/>
        <v>0</v>
      </c>
      <c r="P43" s="20">
        <f t="shared" si="55"/>
        <v>0</v>
      </c>
      <c r="Q43" s="20">
        <f t="shared" si="55"/>
        <v>0</v>
      </c>
      <c r="R43" s="20">
        <f t="shared" si="55"/>
        <v>0</v>
      </c>
      <c r="S43" s="20">
        <f t="shared" si="55"/>
        <v>0</v>
      </c>
      <c r="T43" s="20">
        <f t="shared" si="55"/>
        <v>0</v>
      </c>
      <c r="U43" s="20">
        <f t="shared" si="55"/>
        <v>0</v>
      </c>
      <c r="V43" s="20">
        <f t="shared" si="55"/>
        <v>0</v>
      </c>
      <c r="W43" s="20">
        <f t="shared" si="55"/>
        <v>0</v>
      </c>
      <c r="X43" s="20">
        <f t="shared" si="55"/>
        <v>0</v>
      </c>
      <c r="Y43" s="20">
        <f t="shared" si="55"/>
        <v>0</v>
      </c>
      <c r="Z43" s="20">
        <f t="shared" si="55"/>
        <v>0</v>
      </c>
      <c r="AA43" s="20">
        <f t="shared" si="55"/>
        <v>0</v>
      </c>
      <c r="AB43" s="20">
        <f t="shared" si="55"/>
        <v>0</v>
      </c>
      <c r="AC43" s="20">
        <f t="shared" si="55"/>
        <v>1823.4816248880002</v>
      </c>
      <c r="AD43" s="20">
        <f t="shared" si="55"/>
        <v>2286.4656838800001</v>
      </c>
      <c r="AE43" s="20">
        <f t="shared" si="55"/>
        <v>2744.6767113360002</v>
      </c>
      <c r="AF43" s="20">
        <f t="shared" si="55"/>
        <v>3050.1507296400005</v>
      </c>
      <c r="AG43" s="20">
        <f t="shared" si="55"/>
        <v>3326.9865587280005</v>
      </c>
      <c r="AH43" s="20">
        <f t="shared" si="55"/>
        <v>3608.5954193520001</v>
      </c>
      <c r="AI43" s="20">
        <f t="shared" si="55"/>
        <v>3861.5660907600004</v>
      </c>
      <c r="AJ43" s="20">
        <f t="shared" si="55"/>
        <v>4213.3917526226396</v>
      </c>
      <c r="AK43" s="20">
        <f t="shared" si="55"/>
        <v>4498.5326565832811</v>
      </c>
      <c r="AL43" s="20">
        <f t="shared" si="55"/>
        <v>4734.5113357231212</v>
      </c>
      <c r="AM43" s="20">
        <f t="shared" si="55"/>
        <v>4970.4900148629604</v>
      </c>
      <c r="AN43" s="20">
        <f t="shared" si="55"/>
        <v>5206.4686940028005</v>
      </c>
      <c r="AO43" s="20">
        <f t="shared" si="55"/>
        <v>5442.4473731426406</v>
      </c>
      <c r="AP43" s="20">
        <f t="shared" si="55"/>
        <v>5678.4260522824807</v>
      </c>
      <c r="AQ43" s="20">
        <f t="shared" si="55"/>
        <v>5860.3262841194401</v>
      </c>
      <c r="AR43" s="20">
        <f t="shared" si="55"/>
        <v>6096.3049632592802</v>
      </c>
      <c r="AS43" s="20">
        <f t="shared" si="55"/>
        <v>6278.2051950962414</v>
      </c>
      <c r="AT43" s="20">
        <f t="shared" si="55"/>
        <v>6435.5243145228014</v>
      </c>
      <c r="AU43" s="20">
        <f t="shared" si="55"/>
        <v>6646.9218812522413</v>
      </c>
      <c r="AV43" s="20">
        <f t="shared" si="55"/>
        <v>7059.0053222645893</v>
      </c>
      <c r="AW43" s="20">
        <f t="shared" si="55"/>
        <v>7246.3625610566587</v>
      </c>
      <c r="AX43" s="20">
        <f t="shared" si="55"/>
        <v>7408.4012540660151</v>
      </c>
      <c r="AY43" s="20">
        <f t="shared" si="55"/>
        <v>7570.4399470753715</v>
      </c>
      <c r="AZ43" s="20">
        <f t="shared" si="55"/>
        <v>7681.8415485193045</v>
      </c>
      <c r="BA43" s="20">
        <f t="shared" si="55"/>
        <v>7757.7971858674409</v>
      </c>
      <c r="BB43" s="20">
        <f t="shared" si="55"/>
        <v>7813.4979865894074</v>
      </c>
      <c r="BC43" s="20">
        <f t="shared" si="55"/>
        <v>7869.1987873113731</v>
      </c>
      <c r="BD43" s="20">
        <f t="shared" si="55"/>
        <v>7894.5173330940852</v>
      </c>
      <c r="BE43" s="20">
        <f t="shared" si="55"/>
        <v>7975.5366795987638</v>
      </c>
      <c r="BF43" s="20">
        <f t="shared" si="55"/>
        <v>7975.5366795987638</v>
      </c>
      <c r="BG43" s="20">
        <f t="shared" si="55"/>
        <v>8000.8552253814769</v>
      </c>
      <c r="BH43" s="20">
        <f t="shared" si="55"/>
        <v>8272.1746047303532</v>
      </c>
      <c r="BI43" s="20">
        <f t="shared" si="55"/>
        <v>8272.1746047303532</v>
      </c>
      <c r="BJ43" s="20">
        <f t="shared" si="55"/>
        <v>8272.1746047303532</v>
      </c>
      <c r="BK43" s="20">
        <f t="shared" si="55"/>
        <v>8272.1746047303532</v>
      </c>
      <c r="BL43" s="20">
        <f t="shared" si="55"/>
        <v>8272.1746047303532</v>
      </c>
      <c r="BM43" s="20">
        <f t="shared" si="55"/>
        <v>8272.1746047303532</v>
      </c>
      <c r="BN43" s="20">
        <f t="shared" si="55"/>
        <v>8272.1746047303532</v>
      </c>
      <c r="BO43" s="20">
        <f t="shared" si="55"/>
        <v>8272.1746047303532</v>
      </c>
      <c r="BP43" s="20">
        <f t="shared" si="55"/>
        <v>8272.1746047303532</v>
      </c>
      <c r="BQ43" s="20">
        <f t="shared" si="55"/>
        <v>8272.1746047303532</v>
      </c>
      <c r="BR43" s="20">
        <f t="shared" ref="BR43:DU43" si="56">$D43*BR$12</f>
        <v>8272.1746047303532</v>
      </c>
      <c r="BS43" s="20">
        <f t="shared" si="56"/>
        <v>8272.1746047303532</v>
      </c>
      <c r="BT43" s="20">
        <f t="shared" si="56"/>
        <v>8520.339842872263</v>
      </c>
      <c r="BU43" s="20">
        <f t="shared" si="56"/>
        <v>8520.339842872263</v>
      </c>
      <c r="BV43" s="20">
        <f t="shared" si="56"/>
        <v>8520.339842872263</v>
      </c>
      <c r="BW43" s="20">
        <f t="shared" si="56"/>
        <v>8520.339842872263</v>
      </c>
      <c r="BX43" s="20">
        <f t="shared" si="56"/>
        <v>8520.339842872263</v>
      </c>
      <c r="BY43" s="20">
        <f t="shared" si="56"/>
        <v>8520.339842872263</v>
      </c>
      <c r="BZ43" s="20">
        <f t="shared" si="56"/>
        <v>8520.339842872263</v>
      </c>
      <c r="CA43" s="20">
        <f t="shared" si="56"/>
        <v>8520.339842872263</v>
      </c>
      <c r="CB43" s="20">
        <f t="shared" si="56"/>
        <v>8520.339842872263</v>
      </c>
      <c r="CC43" s="20">
        <f t="shared" si="56"/>
        <v>8520.339842872263</v>
      </c>
      <c r="CD43" s="20">
        <f t="shared" si="56"/>
        <v>8520.339842872263</v>
      </c>
      <c r="CE43" s="20">
        <f t="shared" si="56"/>
        <v>8520.339842872263</v>
      </c>
      <c r="CF43" s="20">
        <f t="shared" si="56"/>
        <v>8775.950038158433</v>
      </c>
      <c r="CG43" s="20">
        <f t="shared" si="56"/>
        <v>8775.950038158433</v>
      </c>
      <c r="CH43" s="20">
        <f t="shared" si="56"/>
        <v>8775.950038158433</v>
      </c>
      <c r="CI43" s="20">
        <f t="shared" si="56"/>
        <v>8775.950038158433</v>
      </c>
      <c r="CJ43" s="20">
        <f t="shared" si="56"/>
        <v>8775.950038158433</v>
      </c>
      <c r="CK43" s="20">
        <f t="shared" si="56"/>
        <v>8775.950038158433</v>
      </c>
      <c r="CL43" s="20">
        <f t="shared" si="56"/>
        <v>8775.950038158433</v>
      </c>
      <c r="CM43" s="20">
        <f t="shared" si="56"/>
        <v>8775.950038158433</v>
      </c>
      <c r="CN43" s="20">
        <f t="shared" si="56"/>
        <v>8775.950038158433</v>
      </c>
      <c r="CO43" s="20">
        <f t="shared" si="56"/>
        <v>8775.950038158433</v>
      </c>
      <c r="CP43" s="20">
        <f t="shared" si="56"/>
        <v>8775.950038158433</v>
      </c>
      <c r="CQ43" s="20">
        <f t="shared" si="56"/>
        <v>8775.950038158433</v>
      </c>
      <c r="CR43" s="20">
        <f t="shared" si="56"/>
        <v>9039.2285393031852</v>
      </c>
      <c r="CS43" s="20">
        <f t="shared" si="56"/>
        <v>9039.2285393031852</v>
      </c>
      <c r="CT43" s="20">
        <f t="shared" si="56"/>
        <v>9039.2285393031852</v>
      </c>
      <c r="CU43" s="20">
        <f t="shared" si="56"/>
        <v>9039.2285393031852</v>
      </c>
      <c r="CV43" s="20">
        <f t="shared" si="56"/>
        <v>9039.2285393031852</v>
      </c>
      <c r="CW43" s="20">
        <f t="shared" si="56"/>
        <v>9039.2285393031852</v>
      </c>
      <c r="CX43" s="20">
        <f t="shared" si="56"/>
        <v>9039.2285393031852</v>
      </c>
      <c r="CY43" s="20">
        <f t="shared" si="56"/>
        <v>9039.2285393031852</v>
      </c>
      <c r="CZ43" s="20">
        <f t="shared" si="56"/>
        <v>9039.2285393031852</v>
      </c>
      <c r="DA43" s="20">
        <f t="shared" si="56"/>
        <v>9039.2285393031852</v>
      </c>
      <c r="DB43" s="20">
        <f t="shared" si="56"/>
        <v>9039.2285393031852</v>
      </c>
      <c r="DC43" s="20">
        <f t="shared" si="56"/>
        <v>9039.2285393031852</v>
      </c>
      <c r="DD43" s="20">
        <f t="shared" si="56"/>
        <v>9310.4053954822812</v>
      </c>
      <c r="DE43" s="20">
        <f t="shared" si="56"/>
        <v>9310.4053954822812</v>
      </c>
      <c r="DF43" s="20">
        <f t="shared" si="56"/>
        <v>9310.4053954822812</v>
      </c>
      <c r="DG43" s="20">
        <f t="shared" si="56"/>
        <v>9310.4053954822812</v>
      </c>
      <c r="DH43" s="20">
        <f t="shared" si="56"/>
        <v>9310.4053954822812</v>
      </c>
      <c r="DI43" s="20">
        <f t="shared" si="56"/>
        <v>9310.4053954822812</v>
      </c>
      <c r="DJ43" s="20">
        <f t="shared" si="56"/>
        <v>9310.4053954822812</v>
      </c>
      <c r="DK43" s="20">
        <f t="shared" si="56"/>
        <v>9310.4053954822812</v>
      </c>
      <c r="DL43" s="20">
        <f t="shared" si="56"/>
        <v>9310.4053954822812</v>
      </c>
      <c r="DM43" s="20">
        <f t="shared" si="56"/>
        <v>9310.4053954822812</v>
      </c>
      <c r="DN43" s="20">
        <f t="shared" si="56"/>
        <v>9310.4053954822812</v>
      </c>
      <c r="DO43" s="20">
        <f t="shared" si="56"/>
        <v>9310.4053954822812</v>
      </c>
      <c r="DP43" s="20">
        <f t="shared" si="56"/>
        <v>9589.7175573467521</v>
      </c>
      <c r="DQ43" s="20">
        <f t="shared" si="56"/>
        <v>9589.7175573467521</v>
      </c>
      <c r="DR43" s="20">
        <f t="shared" si="56"/>
        <v>9589.7175573467521</v>
      </c>
      <c r="DS43" s="20">
        <f t="shared" si="56"/>
        <v>9589.7175573467521</v>
      </c>
      <c r="DT43" s="20">
        <f t="shared" si="56"/>
        <v>9589.7175573467521</v>
      </c>
      <c r="DU43" s="20">
        <f t="shared" si="56"/>
        <v>9589.7175573467521</v>
      </c>
    </row>
    <row r="44" spans="2:125">
      <c r="B44" s="1" t="s">
        <v>49</v>
      </c>
      <c r="C44" s="1" t="s">
        <v>283</v>
      </c>
      <c r="D44" s="14">
        <f>VLOOKUP($B44,Assumptions!$J$117:$P$122,5,0)</f>
        <v>0.08</v>
      </c>
      <c r="E44" s="20">
        <f>$D44*E$13</f>
        <v>0</v>
      </c>
      <c r="F44" s="20">
        <f t="shared" ref="F44:BQ44" si="57">$D44*F$13</f>
        <v>0</v>
      </c>
      <c r="G44" s="20">
        <f t="shared" si="57"/>
        <v>0</v>
      </c>
      <c r="H44" s="20">
        <f t="shared" si="57"/>
        <v>0</v>
      </c>
      <c r="I44" s="20">
        <f t="shared" si="57"/>
        <v>0</v>
      </c>
      <c r="J44" s="20">
        <f t="shared" si="57"/>
        <v>0</v>
      </c>
      <c r="K44" s="20">
        <f t="shared" si="57"/>
        <v>0</v>
      </c>
      <c r="L44" s="20">
        <f t="shared" si="57"/>
        <v>0</v>
      </c>
      <c r="M44" s="20">
        <f t="shared" si="57"/>
        <v>0</v>
      </c>
      <c r="N44" s="20">
        <f t="shared" si="57"/>
        <v>0</v>
      </c>
      <c r="O44" s="20">
        <f t="shared" si="57"/>
        <v>0</v>
      </c>
      <c r="P44" s="20">
        <f t="shared" si="57"/>
        <v>0</v>
      </c>
      <c r="Q44" s="20">
        <f t="shared" si="57"/>
        <v>0</v>
      </c>
      <c r="R44" s="20">
        <f t="shared" si="57"/>
        <v>0</v>
      </c>
      <c r="S44" s="20">
        <f t="shared" si="57"/>
        <v>0</v>
      </c>
      <c r="T44" s="20">
        <f t="shared" si="57"/>
        <v>0</v>
      </c>
      <c r="U44" s="20">
        <f t="shared" si="57"/>
        <v>0</v>
      </c>
      <c r="V44" s="20">
        <f t="shared" si="57"/>
        <v>0</v>
      </c>
      <c r="W44" s="20">
        <f t="shared" si="57"/>
        <v>0</v>
      </c>
      <c r="X44" s="20">
        <f t="shared" si="57"/>
        <v>0</v>
      </c>
      <c r="Y44" s="20">
        <f t="shared" si="57"/>
        <v>0</v>
      </c>
      <c r="Z44" s="20">
        <f t="shared" si="57"/>
        <v>0</v>
      </c>
      <c r="AA44" s="20">
        <f t="shared" si="57"/>
        <v>0</v>
      </c>
      <c r="AB44" s="20">
        <f t="shared" si="57"/>
        <v>0</v>
      </c>
      <c r="AC44" s="20">
        <f t="shared" si="57"/>
        <v>8547.9691441386658</v>
      </c>
      <c r="AD44" s="20">
        <f t="shared" si="57"/>
        <v>8547.9691441386658</v>
      </c>
      <c r="AE44" s="20">
        <f t="shared" si="57"/>
        <v>8547.9691441386658</v>
      </c>
      <c r="AF44" s="20">
        <f t="shared" si="57"/>
        <v>8547.9691441386658</v>
      </c>
      <c r="AG44" s="20">
        <f t="shared" si="57"/>
        <v>8547.9691441386658</v>
      </c>
      <c r="AH44" s="20">
        <f t="shared" si="57"/>
        <v>8547.9691441386658</v>
      </c>
      <c r="AI44" s="20">
        <f t="shared" si="57"/>
        <v>8547.9691441386658</v>
      </c>
      <c r="AJ44" s="20">
        <f t="shared" si="57"/>
        <v>10017.076430709227</v>
      </c>
      <c r="AK44" s="20">
        <f t="shared" si="57"/>
        <v>10017.076430709227</v>
      </c>
      <c r="AL44" s="20">
        <f t="shared" si="57"/>
        <v>10017.076430709227</v>
      </c>
      <c r="AM44" s="20">
        <f t="shared" si="57"/>
        <v>10421.299168124693</v>
      </c>
      <c r="AN44" s="20">
        <f t="shared" si="57"/>
        <v>10421.299168124693</v>
      </c>
      <c r="AO44" s="20">
        <f t="shared" si="57"/>
        <v>10421.299168124693</v>
      </c>
      <c r="AP44" s="20">
        <f t="shared" si="57"/>
        <v>10421.299168124693</v>
      </c>
      <c r="AQ44" s="20">
        <f t="shared" si="57"/>
        <v>10421.299168124693</v>
      </c>
      <c r="AR44" s="20">
        <f t="shared" si="57"/>
        <v>12191.139261673494</v>
      </c>
      <c r="AS44" s="20">
        <f t="shared" si="57"/>
        <v>12595.361999088962</v>
      </c>
      <c r="AT44" s="20">
        <f t="shared" si="57"/>
        <v>12595.361999088962</v>
      </c>
      <c r="AU44" s="20">
        <f t="shared" si="57"/>
        <v>12595.361999088962</v>
      </c>
      <c r="AV44" s="20">
        <f t="shared" si="57"/>
        <v>12973.222859061631</v>
      </c>
      <c r="AW44" s="20">
        <f t="shared" si="57"/>
        <v>12973.222859061631</v>
      </c>
      <c r="AX44" s="20">
        <f t="shared" si="57"/>
        <v>13389.57227859956</v>
      </c>
      <c r="AY44" s="20">
        <f t="shared" si="57"/>
        <v>13389.57227859956</v>
      </c>
      <c r="AZ44" s="20">
        <f t="shared" si="57"/>
        <v>13805.921698137492</v>
      </c>
      <c r="BA44" s="20">
        <f t="shared" si="57"/>
        <v>13805.921698137492</v>
      </c>
      <c r="BB44" s="20">
        <f t="shared" si="57"/>
        <v>13805.921698137492</v>
      </c>
      <c r="BC44" s="20">
        <f t="shared" si="57"/>
        <v>13805.921698137492</v>
      </c>
      <c r="BD44" s="20">
        <f t="shared" si="57"/>
        <v>14638.620537213354</v>
      </c>
      <c r="BE44" s="20">
        <f t="shared" si="57"/>
        <v>14638.620537213354</v>
      </c>
      <c r="BF44" s="20">
        <f t="shared" si="57"/>
        <v>14638.620537213354</v>
      </c>
      <c r="BG44" s="20">
        <f t="shared" si="57"/>
        <v>14638.620537213354</v>
      </c>
      <c r="BH44" s="20">
        <f t="shared" si="57"/>
        <v>15077.779153329753</v>
      </c>
      <c r="BI44" s="20">
        <f t="shared" si="57"/>
        <v>15077.779153329753</v>
      </c>
      <c r="BJ44" s="20">
        <f t="shared" si="57"/>
        <v>15077.779153329753</v>
      </c>
      <c r="BK44" s="20">
        <f t="shared" si="57"/>
        <v>15077.779153329753</v>
      </c>
      <c r="BL44" s="20">
        <f t="shared" si="57"/>
        <v>15077.779153329753</v>
      </c>
      <c r="BM44" s="20">
        <f t="shared" si="57"/>
        <v>15077.779153329753</v>
      </c>
      <c r="BN44" s="20">
        <f t="shared" si="57"/>
        <v>15077.779153329753</v>
      </c>
      <c r="BO44" s="20">
        <f t="shared" si="57"/>
        <v>15077.779153329753</v>
      </c>
      <c r="BP44" s="20">
        <f t="shared" si="57"/>
        <v>15077.779153329753</v>
      </c>
      <c r="BQ44" s="20">
        <f t="shared" si="57"/>
        <v>15077.779153329753</v>
      </c>
      <c r="BR44" s="20">
        <f t="shared" ref="BR44:DU44" si="58">$D44*BR$13</f>
        <v>15077.779153329753</v>
      </c>
      <c r="BS44" s="20">
        <f t="shared" si="58"/>
        <v>15077.779153329753</v>
      </c>
      <c r="BT44" s="20">
        <f t="shared" si="58"/>
        <v>15530.112527929647</v>
      </c>
      <c r="BU44" s="20">
        <f t="shared" si="58"/>
        <v>15530.112527929647</v>
      </c>
      <c r="BV44" s="20">
        <f t="shared" si="58"/>
        <v>15530.112527929647</v>
      </c>
      <c r="BW44" s="20">
        <f t="shared" si="58"/>
        <v>15530.112527929647</v>
      </c>
      <c r="BX44" s="20">
        <f t="shared" si="58"/>
        <v>15530.112527929647</v>
      </c>
      <c r="BY44" s="20">
        <f t="shared" si="58"/>
        <v>15530.112527929647</v>
      </c>
      <c r="BZ44" s="20">
        <f t="shared" si="58"/>
        <v>15530.112527929647</v>
      </c>
      <c r="CA44" s="20">
        <f t="shared" si="58"/>
        <v>15530.112527929647</v>
      </c>
      <c r="CB44" s="20">
        <f t="shared" si="58"/>
        <v>15530.112527929647</v>
      </c>
      <c r="CC44" s="20">
        <f t="shared" si="58"/>
        <v>15530.112527929647</v>
      </c>
      <c r="CD44" s="20">
        <f t="shared" si="58"/>
        <v>15530.112527929647</v>
      </c>
      <c r="CE44" s="20">
        <f t="shared" si="58"/>
        <v>15530.112527929647</v>
      </c>
      <c r="CF44" s="20">
        <f t="shared" si="58"/>
        <v>15996.015903767537</v>
      </c>
      <c r="CG44" s="20">
        <f t="shared" si="58"/>
        <v>15996.015903767537</v>
      </c>
      <c r="CH44" s="20">
        <f t="shared" si="58"/>
        <v>15996.015903767537</v>
      </c>
      <c r="CI44" s="20">
        <f t="shared" si="58"/>
        <v>15996.015903767537</v>
      </c>
      <c r="CJ44" s="20">
        <f t="shared" si="58"/>
        <v>15996.015903767537</v>
      </c>
      <c r="CK44" s="20">
        <f t="shared" si="58"/>
        <v>15996.015903767537</v>
      </c>
      <c r="CL44" s="20">
        <f t="shared" si="58"/>
        <v>15996.015903767537</v>
      </c>
      <c r="CM44" s="20">
        <f t="shared" si="58"/>
        <v>15996.015903767537</v>
      </c>
      <c r="CN44" s="20">
        <f t="shared" si="58"/>
        <v>15996.015903767537</v>
      </c>
      <c r="CO44" s="20">
        <f t="shared" si="58"/>
        <v>15996.015903767537</v>
      </c>
      <c r="CP44" s="20">
        <f t="shared" si="58"/>
        <v>15996.015903767537</v>
      </c>
      <c r="CQ44" s="20">
        <f t="shared" si="58"/>
        <v>15996.015903767537</v>
      </c>
      <c r="CR44" s="20">
        <f t="shared" si="58"/>
        <v>16475.896380880564</v>
      </c>
      <c r="CS44" s="20">
        <f t="shared" si="58"/>
        <v>16475.896380880564</v>
      </c>
      <c r="CT44" s="20">
        <f t="shared" si="58"/>
        <v>16475.896380880564</v>
      </c>
      <c r="CU44" s="20">
        <f t="shared" si="58"/>
        <v>16475.896380880564</v>
      </c>
      <c r="CV44" s="20">
        <f t="shared" si="58"/>
        <v>16475.896380880564</v>
      </c>
      <c r="CW44" s="20">
        <f t="shared" si="58"/>
        <v>16475.896380880564</v>
      </c>
      <c r="CX44" s="20">
        <f t="shared" si="58"/>
        <v>16475.896380880564</v>
      </c>
      <c r="CY44" s="20">
        <f t="shared" si="58"/>
        <v>16475.896380880564</v>
      </c>
      <c r="CZ44" s="20">
        <f t="shared" si="58"/>
        <v>16475.896380880564</v>
      </c>
      <c r="DA44" s="20">
        <f t="shared" si="58"/>
        <v>16475.896380880564</v>
      </c>
      <c r="DB44" s="20">
        <f t="shared" si="58"/>
        <v>16475.896380880564</v>
      </c>
      <c r="DC44" s="20">
        <f t="shared" si="58"/>
        <v>16475.896380880564</v>
      </c>
      <c r="DD44" s="20">
        <f t="shared" si="58"/>
        <v>16970.17327230698</v>
      </c>
      <c r="DE44" s="20">
        <f t="shared" si="58"/>
        <v>16970.17327230698</v>
      </c>
      <c r="DF44" s="20">
        <f t="shared" si="58"/>
        <v>16970.17327230698</v>
      </c>
      <c r="DG44" s="20">
        <f t="shared" si="58"/>
        <v>16970.17327230698</v>
      </c>
      <c r="DH44" s="20">
        <f t="shared" si="58"/>
        <v>16970.17327230698</v>
      </c>
      <c r="DI44" s="20">
        <f t="shared" si="58"/>
        <v>16970.17327230698</v>
      </c>
      <c r="DJ44" s="20">
        <f t="shared" si="58"/>
        <v>16970.17327230698</v>
      </c>
      <c r="DK44" s="20">
        <f t="shared" si="58"/>
        <v>16970.17327230698</v>
      </c>
      <c r="DL44" s="20">
        <f t="shared" si="58"/>
        <v>16970.17327230698</v>
      </c>
      <c r="DM44" s="20">
        <f t="shared" si="58"/>
        <v>16970.17327230698</v>
      </c>
      <c r="DN44" s="20">
        <f t="shared" si="58"/>
        <v>16970.17327230698</v>
      </c>
      <c r="DO44" s="20">
        <f t="shared" si="58"/>
        <v>16970.17327230698</v>
      </c>
      <c r="DP44" s="20">
        <f t="shared" si="58"/>
        <v>17479.278470476187</v>
      </c>
      <c r="DQ44" s="20">
        <f t="shared" si="58"/>
        <v>17479.278470476187</v>
      </c>
      <c r="DR44" s="20">
        <f t="shared" si="58"/>
        <v>17479.278470476187</v>
      </c>
      <c r="DS44" s="20">
        <f t="shared" si="58"/>
        <v>17479.278470476187</v>
      </c>
      <c r="DT44" s="20">
        <f t="shared" si="58"/>
        <v>17479.278470476187</v>
      </c>
      <c r="DU44" s="20">
        <f t="shared" si="58"/>
        <v>17479.278470476187</v>
      </c>
    </row>
    <row r="45" spans="2:125">
      <c r="B45" s="1" t="s">
        <v>28</v>
      </c>
      <c r="C45" s="1" t="s">
        <v>284</v>
      </c>
      <c r="D45" s="14">
        <f>VLOOKUP($B45,Assumptions!$J$117:$P$122,2,0)</f>
        <v>5.0000000000000001E-3</v>
      </c>
      <c r="E45" s="20">
        <f>$D45*E$7</f>
        <v>0</v>
      </c>
      <c r="F45" s="20">
        <f t="shared" ref="F45:BQ45" si="59">$D45*F$7</f>
        <v>0</v>
      </c>
      <c r="G45" s="20">
        <f t="shared" si="59"/>
        <v>0</v>
      </c>
      <c r="H45" s="20">
        <f t="shared" si="59"/>
        <v>0</v>
      </c>
      <c r="I45" s="20">
        <f t="shared" si="59"/>
        <v>0</v>
      </c>
      <c r="J45" s="20">
        <f t="shared" si="59"/>
        <v>0</v>
      </c>
      <c r="K45" s="20">
        <f t="shared" si="59"/>
        <v>0</v>
      </c>
      <c r="L45" s="20">
        <f t="shared" si="59"/>
        <v>0</v>
      </c>
      <c r="M45" s="20">
        <f t="shared" si="59"/>
        <v>0</v>
      </c>
      <c r="N45" s="20">
        <f t="shared" si="59"/>
        <v>0</v>
      </c>
      <c r="O45" s="20">
        <f t="shared" si="59"/>
        <v>0</v>
      </c>
      <c r="P45" s="20">
        <f t="shared" si="59"/>
        <v>0</v>
      </c>
      <c r="Q45" s="20">
        <f t="shared" si="59"/>
        <v>0</v>
      </c>
      <c r="R45" s="20">
        <f t="shared" si="59"/>
        <v>0</v>
      </c>
      <c r="S45" s="20">
        <f t="shared" si="59"/>
        <v>0</v>
      </c>
      <c r="T45" s="20">
        <f t="shared" si="59"/>
        <v>0</v>
      </c>
      <c r="U45" s="20">
        <f t="shared" si="59"/>
        <v>0</v>
      </c>
      <c r="V45" s="20">
        <f t="shared" si="59"/>
        <v>0</v>
      </c>
      <c r="W45" s="20">
        <f t="shared" si="59"/>
        <v>0</v>
      </c>
      <c r="X45" s="20">
        <f t="shared" si="59"/>
        <v>0</v>
      </c>
      <c r="Y45" s="20">
        <f t="shared" si="59"/>
        <v>0</v>
      </c>
      <c r="Z45" s="20">
        <f t="shared" si="59"/>
        <v>0</v>
      </c>
      <c r="AA45" s="20">
        <f t="shared" si="59"/>
        <v>0</v>
      </c>
      <c r="AB45" s="20">
        <f t="shared" si="59"/>
        <v>0</v>
      </c>
      <c r="AC45" s="20">
        <f t="shared" si="59"/>
        <v>101.79434959375001</v>
      </c>
      <c r="AD45" s="20">
        <f t="shared" si="59"/>
        <v>101.79434959375001</v>
      </c>
      <c r="AE45" s="20">
        <f t="shared" si="59"/>
        <v>101.79434959375001</v>
      </c>
      <c r="AF45" s="20">
        <f t="shared" si="59"/>
        <v>101.79434959375001</v>
      </c>
      <c r="AG45" s="20">
        <f t="shared" si="59"/>
        <v>101.79434959375001</v>
      </c>
      <c r="AH45" s="20">
        <f t="shared" si="59"/>
        <v>101.79434959375001</v>
      </c>
      <c r="AI45" s="20">
        <f t="shared" si="59"/>
        <v>101.79434959375001</v>
      </c>
      <c r="AJ45" s="20">
        <f t="shared" si="59"/>
        <v>104.84818008156252</v>
      </c>
      <c r="AK45" s="20">
        <f t="shared" si="59"/>
        <v>104.84818008156252</v>
      </c>
      <c r="AL45" s="20">
        <f t="shared" si="59"/>
        <v>104.84818008156252</v>
      </c>
      <c r="AM45" s="20">
        <f t="shared" si="59"/>
        <v>104.84818008156252</v>
      </c>
      <c r="AN45" s="20">
        <f t="shared" si="59"/>
        <v>104.84818008156252</v>
      </c>
      <c r="AO45" s="20">
        <f t="shared" si="59"/>
        <v>104.84818008156252</v>
      </c>
      <c r="AP45" s="20">
        <f t="shared" si="59"/>
        <v>104.84818008156252</v>
      </c>
      <c r="AQ45" s="20">
        <f t="shared" si="59"/>
        <v>104.84818008156252</v>
      </c>
      <c r="AR45" s="20">
        <f t="shared" si="59"/>
        <v>104.84818008156252</v>
      </c>
      <c r="AS45" s="20">
        <f t="shared" si="59"/>
        <v>104.84818008156252</v>
      </c>
      <c r="AT45" s="20">
        <f t="shared" si="59"/>
        <v>104.84818008156252</v>
      </c>
      <c r="AU45" s="20">
        <f t="shared" si="59"/>
        <v>104.84818008156252</v>
      </c>
      <c r="AV45" s="20">
        <f t="shared" si="59"/>
        <v>107.99362548400939</v>
      </c>
      <c r="AW45" s="20">
        <f t="shared" si="59"/>
        <v>107.99362548400939</v>
      </c>
      <c r="AX45" s="20">
        <f t="shared" si="59"/>
        <v>107.99362548400939</v>
      </c>
      <c r="AY45" s="20">
        <f t="shared" si="59"/>
        <v>107.99362548400939</v>
      </c>
      <c r="AZ45" s="20">
        <f t="shared" si="59"/>
        <v>107.99362548400939</v>
      </c>
      <c r="BA45" s="20">
        <f t="shared" si="59"/>
        <v>107.99362548400939</v>
      </c>
      <c r="BB45" s="20">
        <f t="shared" si="59"/>
        <v>107.99362548400939</v>
      </c>
      <c r="BC45" s="20">
        <f t="shared" si="59"/>
        <v>107.99362548400939</v>
      </c>
      <c r="BD45" s="20">
        <f t="shared" si="59"/>
        <v>107.99362548400939</v>
      </c>
      <c r="BE45" s="20">
        <f t="shared" si="59"/>
        <v>107.99362548400939</v>
      </c>
      <c r="BF45" s="20">
        <f t="shared" si="59"/>
        <v>107.99362548400939</v>
      </c>
      <c r="BG45" s="20">
        <f t="shared" si="59"/>
        <v>107.99362548400939</v>
      </c>
      <c r="BH45" s="20">
        <f t="shared" si="59"/>
        <v>41.791830378515009</v>
      </c>
      <c r="BI45" s="20">
        <f t="shared" si="59"/>
        <v>41.791830378515009</v>
      </c>
      <c r="BJ45" s="20">
        <f t="shared" si="59"/>
        <v>41.791830378515009</v>
      </c>
      <c r="BK45" s="20">
        <f t="shared" si="59"/>
        <v>41.791830378515009</v>
      </c>
      <c r="BL45" s="20">
        <f t="shared" si="59"/>
        <v>41.791830378515009</v>
      </c>
      <c r="BM45" s="20">
        <f t="shared" si="59"/>
        <v>41.791830378515009</v>
      </c>
      <c r="BN45" s="20">
        <f t="shared" si="59"/>
        <v>41.791830378515009</v>
      </c>
      <c r="BO45" s="20">
        <f t="shared" si="59"/>
        <v>41.791830378515009</v>
      </c>
      <c r="BP45" s="20">
        <f t="shared" si="59"/>
        <v>41.791830378515009</v>
      </c>
      <c r="BQ45" s="20">
        <f t="shared" si="59"/>
        <v>41.791830378515009</v>
      </c>
      <c r="BR45" s="20">
        <f t="shared" ref="BR45:DU45" si="60">$D45*BR$7</f>
        <v>41.791830378515009</v>
      </c>
      <c r="BS45" s="20">
        <f t="shared" si="60"/>
        <v>41.791830378515009</v>
      </c>
      <c r="BT45" s="20">
        <f t="shared" si="60"/>
        <v>43.045585289870459</v>
      </c>
      <c r="BU45" s="20">
        <f t="shared" si="60"/>
        <v>43.045585289870459</v>
      </c>
      <c r="BV45" s="20">
        <f t="shared" si="60"/>
        <v>43.045585289870459</v>
      </c>
      <c r="BW45" s="20">
        <f t="shared" si="60"/>
        <v>43.045585289870459</v>
      </c>
      <c r="BX45" s="20">
        <f t="shared" si="60"/>
        <v>43.045585289870459</v>
      </c>
      <c r="BY45" s="20">
        <f t="shared" si="60"/>
        <v>43.045585289870459</v>
      </c>
      <c r="BZ45" s="20">
        <f t="shared" si="60"/>
        <v>43.045585289870459</v>
      </c>
      <c r="CA45" s="20">
        <f t="shared" si="60"/>
        <v>43.045585289870459</v>
      </c>
      <c r="CB45" s="20">
        <f t="shared" si="60"/>
        <v>43.045585289870459</v>
      </c>
      <c r="CC45" s="20">
        <f t="shared" si="60"/>
        <v>43.045585289870459</v>
      </c>
      <c r="CD45" s="20">
        <f t="shared" si="60"/>
        <v>43.045585289870459</v>
      </c>
      <c r="CE45" s="20">
        <f t="shared" si="60"/>
        <v>43.045585289870459</v>
      </c>
      <c r="CF45" s="20">
        <f t="shared" si="60"/>
        <v>44.336952848566582</v>
      </c>
      <c r="CG45" s="20">
        <f t="shared" si="60"/>
        <v>44.336952848566582</v>
      </c>
      <c r="CH45" s="20">
        <f t="shared" si="60"/>
        <v>44.336952848566582</v>
      </c>
      <c r="CI45" s="20">
        <f t="shared" si="60"/>
        <v>44.336952848566582</v>
      </c>
      <c r="CJ45" s="20">
        <f t="shared" si="60"/>
        <v>44.336952848566582</v>
      </c>
      <c r="CK45" s="20">
        <f t="shared" si="60"/>
        <v>44.336952848566582</v>
      </c>
      <c r="CL45" s="20">
        <f t="shared" si="60"/>
        <v>44.336952848566582</v>
      </c>
      <c r="CM45" s="20">
        <f t="shared" si="60"/>
        <v>44.336952848566582</v>
      </c>
      <c r="CN45" s="20">
        <f t="shared" si="60"/>
        <v>44.336952848566582</v>
      </c>
      <c r="CO45" s="20">
        <f t="shared" si="60"/>
        <v>44.336952848566582</v>
      </c>
      <c r="CP45" s="20">
        <f t="shared" si="60"/>
        <v>44.336952848566582</v>
      </c>
      <c r="CQ45" s="20">
        <f t="shared" si="60"/>
        <v>44.336952848566582</v>
      </c>
      <c r="CR45" s="20">
        <f t="shared" si="60"/>
        <v>45.667061434023573</v>
      </c>
      <c r="CS45" s="20">
        <f t="shared" si="60"/>
        <v>45.667061434023573</v>
      </c>
      <c r="CT45" s="20">
        <f t="shared" si="60"/>
        <v>45.667061434023573</v>
      </c>
      <c r="CU45" s="20">
        <f t="shared" si="60"/>
        <v>45.667061434023573</v>
      </c>
      <c r="CV45" s="20">
        <f t="shared" si="60"/>
        <v>45.667061434023573</v>
      </c>
      <c r="CW45" s="20">
        <f t="shared" si="60"/>
        <v>45.667061434023573</v>
      </c>
      <c r="CX45" s="20">
        <f t="shared" si="60"/>
        <v>45.667061434023573</v>
      </c>
      <c r="CY45" s="20">
        <f t="shared" si="60"/>
        <v>45.667061434023573</v>
      </c>
      <c r="CZ45" s="20">
        <f t="shared" si="60"/>
        <v>45.667061434023573</v>
      </c>
      <c r="DA45" s="20">
        <f t="shared" si="60"/>
        <v>45.667061434023573</v>
      </c>
      <c r="DB45" s="20">
        <f t="shared" si="60"/>
        <v>45.667061434023573</v>
      </c>
      <c r="DC45" s="20">
        <f t="shared" si="60"/>
        <v>45.667061434023573</v>
      </c>
      <c r="DD45" s="20">
        <f t="shared" si="60"/>
        <v>47.037073277044286</v>
      </c>
      <c r="DE45" s="20">
        <f t="shared" si="60"/>
        <v>47.037073277044286</v>
      </c>
      <c r="DF45" s="20">
        <f t="shared" si="60"/>
        <v>47.037073277044286</v>
      </c>
      <c r="DG45" s="20">
        <f t="shared" si="60"/>
        <v>47.037073277044286</v>
      </c>
      <c r="DH45" s="20">
        <f t="shared" si="60"/>
        <v>47.037073277044286</v>
      </c>
      <c r="DI45" s="20">
        <f t="shared" si="60"/>
        <v>47.037073277044286</v>
      </c>
      <c r="DJ45" s="20">
        <f t="shared" si="60"/>
        <v>47.037073277044286</v>
      </c>
      <c r="DK45" s="20">
        <f t="shared" si="60"/>
        <v>47.037073277044286</v>
      </c>
      <c r="DL45" s="20">
        <f t="shared" si="60"/>
        <v>47.037073277044286</v>
      </c>
      <c r="DM45" s="20">
        <f t="shared" si="60"/>
        <v>47.037073277044286</v>
      </c>
      <c r="DN45" s="20">
        <f t="shared" si="60"/>
        <v>47.037073277044286</v>
      </c>
      <c r="DO45" s="20">
        <f t="shared" si="60"/>
        <v>47.037073277044286</v>
      </c>
      <c r="DP45" s="20">
        <f t="shared" si="60"/>
        <v>48.448185475355615</v>
      </c>
      <c r="DQ45" s="20">
        <f t="shared" si="60"/>
        <v>48.448185475355615</v>
      </c>
      <c r="DR45" s="20">
        <f t="shared" si="60"/>
        <v>48.448185475355615</v>
      </c>
      <c r="DS45" s="20">
        <f t="shared" si="60"/>
        <v>48.448185475355615</v>
      </c>
      <c r="DT45" s="20">
        <f t="shared" si="60"/>
        <v>48.448185475355615</v>
      </c>
      <c r="DU45" s="20">
        <f t="shared" si="60"/>
        <v>48.448185475355615</v>
      </c>
    </row>
    <row r="46" spans="2:125">
      <c r="B46" s="1" t="s">
        <v>33</v>
      </c>
      <c r="C46" s="1" t="s">
        <v>285</v>
      </c>
      <c r="D46" s="14">
        <f>VLOOKUP($B46,Assumptions!$J$117:$P$122,2,0)</f>
        <v>5.0000000000000001E-3</v>
      </c>
      <c r="E46" s="20">
        <f>$D46*E$8</f>
        <v>0</v>
      </c>
      <c r="F46" s="20">
        <f t="shared" ref="F46:BQ46" si="61">$D46*F$8</f>
        <v>0</v>
      </c>
      <c r="G46" s="20">
        <f t="shared" si="61"/>
        <v>0</v>
      </c>
      <c r="H46" s="20">
        <f t="shared" si="61"/>
        <v>0</v>
      </c>
      <c r="I46" s="20">
        <f t="shared" si="61"/>
        <v>0</v>
      </c>
      <c r="J46" s="20">
        <f t="shared" si="61"/>
        <v>0</v>
      </c>
      <c r="K46" s="20">
        <f t="shared" si="61"/>
        <v>0</v>
      </c>
      <c r="L46" s="20">
        <f t="shared" si="61"/>
        <v>0</v>
      </c>
      <c r="M46" s="20">
        <f t="shared" si="61"/>
        <v>0</v>
      </c>
      <c r="N46" s="20">
        <f t="shared" si="61"/>
        <v>0</v>
      </c>
      <c r="O46" s="20">
        <f t="shared" si="61"/>
        <v>0</v>
      </c>
      <c r="P46" s="20">
        <f t="shared" si="61"/>
        <v>0</v>
      </c>
      <c r="Q46" s="20">
        <f t="shared" si="61"/>
        <v>0</v>
      </c>
      <c r="R46" s="20">
        <f t="shared" si="61"/>
        <v>0</v>
      </c>
      <c r="S46" s="20">
        <f t="shared" si="61"/>
        <v>0</v>
      </c>
      <c r="T46" s="20">
        <f t="shared" si="61"/>
        <v>0</v>
      </c>
      <c r="U46" s="20">
        <f t="shared" si="61"/>
        <v>0</v>
      </c>
      <c r="V46" s="20">
        <f t="shared" si="61"/>
        <v>0</v>
      </c>
      <c r="W46" s="20">
        <f t="shared" si="61"/>
        <v>0</v>
      </c>
      <c r="X46" s="20">
        <f t="shared" si="61"/>
        <v>0</v>
      </c>
      <c r="Y46" s="20">
        <f t="shared" si="61"/>
        <v>0</v>
      </c>
      <c r="Z46" s="20">
        <f t="shared" si="61"/>
        <v>0</v>
      </c>
      <c r="AA46" s="20">
        <f t="shared" si="61"/>
        <v>0</v>
      </c>
      <c r="AB46" s="20">
        <f t="shared" si="61"/>
        <v>0</v>
      </c>
      <c r="AC46" s="20">
        <f t="shared" si="61"/>
        <v>180.27831900540002</v>
      </c>
      <c r="AD46" s="20">
        <f t="shared" si="61"/>
        <v>180.27831900540002</v>
      </c>
      <c r="AE46" s="20">
        <f t="shared" si="61"/>
        <v>180.27831900540002</v>
      </c>
      <c r="AF46" s="20">
        <f t="shared" si="61"/>
        <v>180.27831900540002</v>
      </c>
      <c r="AG46" s="20">
        <f t="shared" si="61"/>
        <v>180.27831900540002</v>
      </c>
      <c r="AH46" s="20">
        <f t="shared" si="61"/>
        <v>180.27831900540002</v>
      </c>
      <c r="AI46" s="20">
        <f t="shared" si="61"/>
        <v>180.27831900540002</v>
      </c>
      <c r="AJ46" s="20">
        <f t="shared" si="61"/>
        <v>185.68666857556201</v>
      </c>
      <c r="AK46" s="20">
        <f t="shared" si="61"/>
        <v>185.68666857556201</v>
      </c>
      <c r="AL46" s="20">
        <f t="shared" si="61"/>
        <v>185.68666857556201</v>
      </c>
      <c r="AM46" s="20">
        <f t="shared" si="61"/>
        <v>185.68666857556201</v>
      </c>
      <c r="AN46" s="20">
        <f t="shared" si="61"/>
        <v>185.68666857556201</v>
      </c>
      <c r="AO46" s="20">
        <f t="shared" si="61"/>
        <v>185.68666857556201</v>
      </c>
      <c r="AP46" s="20">
        <f t="shared" si="61"/>
        <v>185.68666857556201</v>
      </c>
      <c r="AQ46" s="20">
        <f t="shared" si="61"/>
        <v>185.68666857556201</v>
      </c>
      <c r="AR46" s="20">
        <f t="shared" si="61"/>
        <v>185.68666857556201</v>
      </c>
      <c r="AS46" s="20">
        <f t="shared" si="61"/>
        <v>185.68666857556201</v>
      </c>
      <c r="AT46" s="20">
        <f t="shared" si="61"/>
        <v>185.68666857556201</v>
      </c>
      <c r="AU46" s="20">
        <f t="shared" si="61"/>
        <v>185.68666857556201</v>
      </c>
      <c r="AV46" s="20">
        <f t="shared" si="61"/>
        <v>191.25726863282887</v>
      </c>
      <c r="AW46" s="20">
        <f t="shared" si="61"/>
        <v>191.25726863282887</v>
      </c>
      <c r="AX46" s="20">
        <f t="shared" si="61"/>
        <v>191.25726863282887</v>
      </c>
      <c r="AY46" s="20">
        <f t="shared" si="61"/>
        <v>191.25726863282887</v>
      </c>
      <c r="AZ46" s="20">
        <f t="shared" si="61"/>
        <v>191.25726863282887</v>
      </c>
      <c r="BA46" s="20">
        <f t="shared" si="61"/>
        <v>191.25726863282887</v>
      </c>
      <c r="BB46" s="20">
        <f t="shared" si="61"/>
        <v>191.25726863282887</v>
      </c>
      <c r="BC46" s="20">
        <f t="shared" si="61"/>
        <v>191.25726863282887</v>
      </c>
      <c r="BD46" s="20">
        <f t="shared" si="61"/>
        <v>191.25726863282887</v>
      </c>
      <c r="BE46" s="20">
        <f t="shared" si="61"/>
        <v>191.25726863282887</v>
      </c>
      <c r="BF46" s="20">
        <f t="shared" si="61"/>
        <v>191.25726863282887</v>
      </c>
      <c r="BG46" s="20">
        <f t="shared" si="61"/>
        <v>191.25726863282887</v>
      </c>
      <c r="BH46" s="20">
        <f t="shared" si="61"/>
        <v>196.99498669181375</v>
      </c>
      <c r="BI46" s="20">
        <f t="shared" si="61"/>
        <v>196.99498669181375</v>
      </c>
      <c r="BJ46" s="20">
        <f t="shared" si="61"/>
        <v>196.99498669181375</v>
      </c>
      <c r="BK46" s="20">
        <f t="shared" si="61"/>
        <v>196.99498669181375</v>
      </c>
      <c r="BL46" s="20">
        <f t="shared" si="61"/>
        <v>196.99498669181375</v>
      </c>
      <c r="BM46" s="20">
        <f t="shared" si="61"/>
        <v>196.99498669181375</v>
      </c>
      <c r="BN46" s="20">
        <f t="shared" si="61"/>
        <v>196.99498669181375</v>
      </c>
      <c r="BO46" s="20">
        <f t="shared" si="61"/>
        <v>196.99498669181375</v>
      </c>
      <c r="BP46" s="20">
        <f t="shared" si="61"/>
        <v>196.99498669181375</v>
      </c>
      <c r="BQ46" s="20">
        <f t="shared" si="61"/>
        <v>196.99498669181375</v>
      </c>
      <c r="BR46" s="20">
        <f t="shared" ref="BR46:DU46" si="62">$D46*BR$8</f>
        <v>196.99498669181375</v>
      </c>
      <c r="BS46" s="20">
        <f t="shared" si="62"/>
        <v>196.99498669181375</v>
      </c>
      <c r="BT46" s="20">
        <f t="shared" si="62"/>
        <v>202.90483629256818</v>
      </c>
      <c r="BU46" s="20">
        <f t="shared" si="62"/>
        <v>202.90483629256818</v>
      </c>
      <c r="BV46" s="20">
        <f t="shared" si="62"/>
        <v>202.90483629256818</v>
      </c>
      <c r="BW46" s="20">
        <f t="shared" si="62"/>
        <v>202.90483629256818</v>
      </c>
      <c r="BX46" s="20">
        <f t="shared" si="62"/>
        <v>202.90483629256818</v>
      </c>
      <c r="BY46" s="20">
        <f t="shared" si="62"/>
        <v>202.90483629256818</v>
      </c>
      <c r="BZ46" s="20">
        <f t="shared" si="62"/>
        <v>202.90483629256818</v>
      </c>
      <c r="CA46" s="20">
        <f t="shared" si="62"/>
        <v>202.90483629256818</v>
      </c>
      <c r="CB46" s="20">
        <f t="shared" si="62"/>
        <v>202.90483629256818</v>
      </c>
      <c r="CC46" s="20">
        <f t="shared" si="62"/>
        <v>202.90483629256818</v>
      </c>
      <c r="CD46" s="20">
        <f t="shared" si="62"/>
        <v>202.90483629256818</v>
      </c>
      <c r="CE46" s="20">
        <f t="shared" si="62"/>
        <v>202.90483629256818</v>
      </c>
      <c r="CF46" s="20">
        <f t="shared" si="62"/>
        <v>208.99198138134525</v>
      </c>
      <c r="CG46" s="20">
        <f t="shared" si="62"/>
        <v>208.99198138134525</v>
      </c>
      <c r="CH46" s="20">
        <f t="shared" si="62"/>
        <v>208.99198138134525</v>
      </c>
      <c r="CI46" s="20">
        <f t="shared" si="62"/>
        <v>208.99198138134525</v>
      </c>
      <c r="CJ46" s="20">
        <f t="shared" si="62"/>
        <v>208.99198138134525</v>
      </c>
      <c r="CK46" s="20">
        <f t="shared" si="62"/>
        <v>208.99198138134525</v>
      </c>
      <c r="CL46" s="20">
        <f t="shared" si="62"/>
        <v>208.99198138134525</v>
      </c>
      <c r="CM46" s="20">
        <f t="shared" si="62"/>
        <v>208.99198138134525</v>
      </c>
      <c r="CN46" s="20">
        <f t="shared" si="62"/>
        <v>208.99198138134525</v>
      </c>
      <c r="CO46" s="20">
        <f t="shared" si="62"/>
        <v>208.99198138134525</v>
      </c>
      <c r="CP46" s="20">
        <f t="shared" si="62"/>
        <v>208.99198138134525</v>
      </c>
      <c r="CQ46" s="20">
        <f t="shared" si="62"/>
        <v>208.99198138134525</v>
      </c>
      <c r="CR46" s="20">
        <f t="shared" si="62"/>
        <v>215.26174082278558</v>
      </c>
      <c r="CS46" s="20">
        <f t="shared" si="62"/>
        <v>215.26174082278558</v>
      </c>
      <c r="CT46" s="20">
        <f t="shared" si="62"/>
        <v>215.26174082278558</v>
      </c>
      <c r="CU46" s="20">
        <f t="shared" si="62"/>
        <v>215.26174082278558</v>
      </c>
      <c r="CV46" s="20">
        <f t="shared" si="62"/>
        <v>215.26174082278558</v>
      </c>
      <c r="CW46" s="20">
        <f t="shared" si="62"/>
        <v>215.26174082278558</v>
      </c>
      <c r="CX46" s="20">
        <f t="shared" si="62"/>
        <v>215.26174082278558</v>
      </c>
      <c r="CY46" s="20">
        <f t="shared" si="62"/>
        <v>215.26174082278558</v>
      </c>
      <c r="CZ46" s="20">
        <f t="shared" si="62"/>
        <v>215.26174082278558</v>
      </c>
      <c r="DA46" s="20">
        <f t="shared" si="62"/>
        <v>215.26174082278558</v>
      </c>
      <c r="DB46" s="20">
        <f t="shared" si="62"/>
        <v>215.26174082278558</v>
      </c>
      <c r="DC46" s="20">
        <f t="shared" si="62"/>
        <v>215.26174082278558</v>
      </c>
      <c r="DD46" s="20">
        <f t="shared" si="62"/>
        <v>221.71959304746917</v>
      </c>
      <c r="DE46" s="20">
        <f t="shared" si="62"/>
        <v>221.71959304746917</v>
      </c>
      <c r="DF46" s="20">
        <f t="shared" si="62"/>
        <v>221.71959304746917</v>
      </c>
      <c r="DG46" s="20">
        <f t="shared" si="62"/>
        <v>221.71959304746917</v>
      </c>
      <c r="DH46" s="20">
        <f t="shared" si="62"/>
        <v>221.71959304746917</v>
      </c>
      <c r="DI46" s="20">
        <f t="shared" si="62"/>
        <v>221.71959304746917</v>
      </c>
      <c r="DJ46" s="20">
        <f t="shared" si="62"/>
        <v>221.71959304746917</v>
      </c>
      <c r="DK46" s="20">
        <f t="shared" si="62"/>
        <v>221.71959304746917</v>
      </c>
      <c r="DL46" s="20">
        <f t="shared" si="62"/>
        <v>221.71959304746917</v>
      </c>
      <c r="DM46" s="20">
        <f t="shared" si="62"/>
        <v>221.71959304746917</v>
      </c>
      <c r="DN46" s="20">
        <f t="shared" si="62"/>
        <v>221.71959304746917</v>
      </c>
      <c r="DO46" s="20">
        <f t="shared" si="62"/>
        <v>221.71959304746917</v>
      </c>
      <c r="DP46" s="20">
        <f t="shared" si="62"/>
        <v>228.37118083889328</v>
      </c>
      <c r="DQ46" s="20">
        <f t="shared" si="62"/>
        <v>228.37118083889328</v>
      </c>
      <c r="DR46" s="20">
        <f t="shared" si="62"/>
        <v>228.37118083889328</v>
      </c>
      <c r="DS46" s="20">
        <f t="shared" si="62"/>
        <v>228.37118083889328</v>
      </c>
      <c r="DT46" s="20">
        <f t="shared" si="62"/>
        <v>228.37118083889328</v>
      </c>
      <c r="DU46" s="20">
        <f t="shared" si="62"/>
        <v>228.37118083889328</v>
      </c>
    </row>
    <row r="47" spans="2:125">
      <c r="B47" s="1" t="s">
        <v>36</v>
      </c>
      <c r="C47" s="1" t="s">
        <v>286</v>
      </c>
      <c r="D47" s="14">
        <f>VLOOKUP($B47,Assumptions!$J$117:$P$122,2,0)</f>
        <v>5.0000000000000001E-3</v>
      </c>
      <c r="E47" s="20">
        <f>$D47*E$9</f>
        <v>0</v>
      </c>
      <c r="F47" s="20">
        <f t="shared" ref="F47:BQ47" si="63">$D47*F$9</f>
        <v>0</v>
      </c>
      <c r="G47" s="20">
        <f t="shared" si="63"/>
        <v>0</v>
      </c>
      <c r="H47" s="20">
        <f t="shared" si="63"/>
        <v>0</v>
      </c>
      <c r="I47" s="20">
        <f t="shared" si="63"/>
        <v>0</v>
      </c>
      <c r="J47" s="20">
        <f t="shared" si="63"/>
        <v>0</v>
      </c>
      <c r="K47" s="20">
        <f t="shared" si="63"/>
        <v>0</v>
      </c>
      <c r="L47" s="20">
        <f t="shared" si="63"/>
        <v>0</v>
      </c>
      <c r="M47" s="20">
        <f t="shared" si="63"/>
        <v>0</v>
      </c>
      <c r="N47" s="20">
        <f t="shared" si="63"/>
        <v>0</v>
      </c>
      <c r="O47" s="20">
        <f t="shared" si="63"/>
        <v>0</v>
      </c>
      <c r="P47" s="20">
        <f t="shared" si="63"/>
        <v>0</v>
      </c>
      <c r="Q47" s="20">
        <f t="shared" si="63"/>
        <v>0</v>
      </c>
      <c r="R47" s="20">
        <f t="shared" si="63"/>
        <v>0</v>
      </c>
      <c r="S47" s="20">
        <f t="shared" si="63"/>
        <v>0</v>
      </c>
      <c r="T47" s="20">
        <f t="shared" si="63"/>
        <v>0</v>
      </c>
      <c r="U47" s="20">
        <f t="shared" si="63"/>
        <v>0</v>
      </c>
      <c r="V47" s="20">
        <f t="shared" si="63"/>
        <v>0</v>
      </c>
      <c r="W47" s="20">
        <f t="shared" si="63"/>
        <v>0</v>
      </c>
      <c r="X47" s="20">
        <f t="shared" si="63"/>
        <v>0</v>
      </c>
      <c r="Y47" s="20">
        <f t="shared" si="63"/>
        <v>0</v>
      </c>
      <c r="Z47" s="20">
        <f t="shared" si="63"/>
        <v>0</v>
      </c>
      <c r="AA47" s="20">
        <f t="shared" si="63"/>
        <v>0</v>
      </c>
      <c r="AB47" s="20">
        <f t="shared" si="63"/>
        <v>0</v>
      </c>
      <c r="AC47" s="20">
        <f t="shared" si="63"/>
        <v>104.41006485</v>
      </c>
      <c r="AD47" s="20">
        <f t="shared" si="63"/>
        <v>104.41006485</v>
      </c>
      <c r="AE47" s="20">
        <f t="shared" si="63"/>
        <v>104.41006485</v>
      </c>
      <c r="AF47" s="20">
        <f t="shared" si="63"/>
        <v>104.41006485</v>
      </c>
      <c r="AG47" s="20">
        <f t="shared" si="63"/>
        <v>104.41006485</v>
      </c>
      <c r="AH47" s="20">
        <f t="shared" si="63"/>
        <v>104.41006485</v>
      </c>
      <c r="AI47" s="20">
        <f t="shared" si="63"/>
        <v>104.41006485</v>
      </c>
      <c r="AJ47" s="20">
        <f t="shared" si="63"/>
        <v>107.54236679550002</v>
      </c>
      <c r="AK47" s="20">
        <f t="shared" si="63"/>
        <v>107.54236679550002</v>
      </c>
      <c r="AL47" s="20">
        <f t="shared" si="63"/>
        <v>107.54236679550002</v>
      </c>
      <c r="AM47" s="20">
        <f t="shared" si="63"/>
        <v>107.54236679550002</v>
      </c>
      <c r="AN47" s="20">
        <f t="shared" si="63"/>
        <v>107.54236679550002</v>
      </c>
      <c r="AO47" s="20">
        <f t="shared" si="63"/>
        <v>107.54236679550002</v>
      </c>
      <c r="AP47" s="20">
        <f t="shared" si="63"/>
        <v>107.54236679550002</v>
      </c>
      <c r="AQ47" s="20">
        <f t="shared" si="63"/>
        <v>107.54236679550002</v>
      </c>
      <c r="AR47" s="20">
        <f t="shared" si="63"/>
        <v>107.54236679550002</v>
      </c>
      <c r="AS47" s="20">
        <f t="shared" si="63"/>
        <v>107.54236679550002</v>
      </c>
      <c r="AT47" s="20">
        <f t="shared" si="63"/>
        <v>107.54236679550002</v>
      </c>
      <c r="AU47" s="20">
        <f t="shared" si="63"/>
        <v>107.54236679550002</v>
      </c>
      <c r="AV47" s="20">
        <f t="shared" si="63"/>
        <v>110.76863779936501</v>
      </c>
      <c r="AW47" s="20">
        <f t="shared" si="63"/>
        <v>110.76863779936501</v>
      </c>
      <c r="AX47" s="20">
        <f t="shared" si="63"/>
        <v>110.76863779936501</v>
      </c>
      <c r="AY47" s="20">
        <f t="shared" si="63"/>
        <v>110.76863779936501</v>
      </c>
      <c r="AZ47" s="20">
        <f t="shared" si="63"/>
        <v>110.76863779936501</v>
      </c>
      <c r="BA47" s="20">
        <f t="shared" si="63"/>
        <v>110.76863779936501</v>
      </c>
      <c r="BB47" s="20">
        <f t="shared" si="63"/>
        <v>110.76863779936501</v>
      </c>
      <c r="BC47" s="20">
        <f t="shared" si="63"/>
        <v>110.76863779936501</v>
      </c>
      <c r="BD47" s="20">
        <f t="shared" si="63"/>
        <v>110.76863779936501</v>
      </c>
      <c r="BE47" s="20">
        <f t="shared" si="63"/>
        <v>110.76863779936501</v>
      </c>
      <c r="BF47" s="20">
        <f t="shared" si="63"/>
        <v>110.76863779936501</v>
      </c>
      <c r="BG47" s="20">
        <f t="shared" si="63"/>
        <v>110.76863779936501</v>
      </c>
      <c r="BH47" s="20">
        <f t="shared" si="63"/>
        <v>114.09169693334597</v>
      </c>
      <c r="BI47" s="20">
        <f t="shared" si="63"/>
        <v>114.09169693334597</v>
      </c>
      <c r="BJ47" s="20">
        <f t="shared" si="63"/>
        <v>114.09169693334597</v>
      </c>
      <c r="BK47" s="20">
        <f t="shared" si="63"/>
        <v>114.09169693334597</v>
      </c>
      <c r="BL47" s="20">
        <f t="shared" si="63"/>
        <v>114.09169693334597</v>
      </c>
      <c r="BM47" s="20">
        <f t="shared" si="63"/>
        <v>114.09169693334597</v>
      </c>
      <c r="BN47" s="20">
        <f t="shared" si="63"/>
        <v>114.09169693334597</v>
      </c>
      <c r="BO47" s="20">
        <f t="shared" si="63"/>
        <v>114.09169693334597</v>
      </c>
      <c r="BP47" s="20">
        <f t="shared" si="63"/>
        <v>114.09169693334597</v>
      </c>
      <c r="BQ47" s="20">
        <f t="shared" si="63"/>
        <v>114.09169693334597</v>
      </c>
      <c r="BR47" s="20">
        <f t="shared" ref="BR47:DU47" si="64">$D47*BR$9</f>
        <v>114.09169693334597</v>
      </c>
      <c r="BS47" s="20">
        <f t="shared" si="64"/>
        <v>114.09169693334597</v>
      </c>
      <c r="BT47" s="20">
        <f t="shared" si="64"/>
        <v>117.51444784134638</v>
      </c>
      <c r="BU47" s="20">
        <f t="shared" si="64"/>
        <v>117.51444784134638</v>
      </c>
      <c r="BV47" s="20">
        <f t="shared" si="64"/>
        <v>117.51444784134638</v>
      </c>
      <c r="BW47" s="20">
        <f t="shared" si="64"/>
        <v>117.51444784134638</v>
      </c>
      <c r="BX47" s="20">
        <f t="shared" si="64"/>
        <v>117.51444784134638</v>
      </c>
      <c r="BY47" s="20">
        <f t="shared" si="64"/>
        <v>117.51444784134638</v>
      </c>
      <c r="BZ47" s="20">
        <f t="shared" si="64"/>
        <v>117.51444784134638</v>
      </c>
      <c r="CA47" s="20">
        <f t="shared" si="64"/>
        <v>117.51444784134638</v>
      </c>
      <c r="CB47" s="20">
        <f t="shared" si="64"/>
        <v>117.51444784134638</v>
      </c>
      <c r="CC47" s="20">
        <f t="shared" si="64"/>
        <v>117.51444784134638</v>
      </c>
      <c r="CD47" s="20">
        <f t="shared" si="64"/>
        <v>117.51444784134638</v>
      </c>
      <c r="CE47" s="20">
        <f t="shared" si="64"/>
        <v>117.51444784134638</v>
      </c>
      <c r="CF47" s="20">
        <f t="shared" si="64"/>
        <v>121.03988127658675</v>
      </c>
      <c r="CG47" s="20">
        <f t="shared" si="64"/>
        <v>121.03988127658675</v>
      </c>
      <c r="CH47" s="20">
        <f t="shared" si="64"/>
        <v>121.03988127658675</v>
      </c>
      <c r="CI47" s="20">
        <f t="shared" si="64"/>
        <v>121.03988127658675</v>
      </c>
      <c r="CJ47" s="20">
        <f t="shared" si="64"/>
        <v>121.03988127658675</v>
      </c>
      <c r="CK47" s="20">
        <f t="shared" si="64"/>
        <v>121.03988127658675</v>
      </c>
      <c r="CL47" s="20">
        <f t="shared" si="64"/>
        <v>121.03988127658675</v>
      </c>
      <c r="CM47" s="20">
        <f t="shared" si="64"/>
        <v>121.03988127658675</v>
      </c>
      <c r="CN47" s="20">
        <f t="shared" si="64"/>
        <v>121.03988127658675</v>
      </c>
      <c r="CO47" s="20">
        <f t="shared" si="64"/>
        <v>121.03988127658675</v>
      </c>
      <c r="CP47" s="20">
        <f t="shared" si="64"/>
        <v>121.03988127658675</v>
      </c>
      <c r="CQ47" s="20">
        <f t="shared" si="64"/>
        <v>121.03988127658675</v>
      </c>
      <c r="CR47" s="20">
        <f t="shared" si="64"/>
        <v>124.67107771488436</v>
      </c>
      <c r="CS47" s="20">
        <f t="shared" si="64"/>
        <v>124.67107771488436</v>
      </c>
      <c r="CT47" s="20">
        <f t="shared" si="64"/>
        <v>124.67107771488436</v>
      </c>
      <c r="CU47" s="20">
        <f t="shared" si="64"/>
        <v>124.67107771488436</v>
      </c>
      <c r="CV47" s="20">
        <f t="shared" si="64"/>
        <v>124.67107771488436</v>
      </c>
      <c r="CW47" s="20">
        <f t="shared" si="64"/>
        <v>124.67107771488436</v>
      </c>
      <c r="CX47" s="20">
        <f t="shared" si="64"/>
        <v>124.67107771488436</v>
      </c>
      <c r="CY47" s="20">
        <f t="shared" si="64"/>
        <v>124.67107771488436</v>
      </c>
      <c r="CZ47" s="20">
        <f t="shared" si="64"/>
        <v>124.67107771488436</v>
      </c>
      <c r="DA47" s="20">
        <f t="shared" si="64"/>
        <v>124.67107771488436</v>
      </c>
      <c r="DB47" s="20">
        <f t="shared" si="64"/>
        <v>124.67107771488436</v>
      </c>
      <c r="DC47" s="20">
        <f t="shared" si="64"/>
        <v>124.67107771488436</v>
      </c>
      <c r="DD47" s="20">
        <f t="shared" si="64"/>
        <v>128.41121004633089</v>
      </c>
      <c r="DE47" s="20">
        <f t="shared" si="64"/>
        <v>128.41121004633089</v>
      </c>
      <c r="DF47" s="20">
        <f t="shared" si="64"/>
        <v>128.41121004633089</v>
      </c>
      <c r="DG47" s="20">
        <f t="shared" si="64"/>
        <v>128.41121004633089</v>
      </c>
      <c r="DH47" s="20">
        <f t="shared" si="64"/>
        <v>128.41121004633089</v>
      </c>
      <c r="DI47" s="20">
        <f t="shared" si="64"/>
        <v>128.41121004633089</v>
      </c>
      <c r="DJ47" s="20">
        <f t="shared" si="64"/>
        <v>128.41121004633089</v>
      </c>
      <c r="DK47" s="20">
        <f t="shared" si="64"/>
        <v>128.41121004633089</v>
      </c>
      <c r="DL47" s="20">
        <f t="shared" si="64"/>
        <v>128.41121004633089</v>
      </c>
      <c r="DM47" s="20">
        <f t="shared" si="64"/>
        <v>128.41121004633089</v>
      </c>
      <c r="DN47" s="20">
        <f t="shared" si="64"/>
        <v>128.41121004633089</v>
      </c>
      <c r="DO47" s="20">
        <f t="shared" si="64"/>
        <v>128.41121004633089</v>
      </c>
      <c r="DP47" s="20">
        <f t="shared" si="64"/>
        <v>132.26354634772082</v>
      </c>
      <c r="DQ47" s="20">
        <f t="shared" si="64"/>
        <v>132.26354634772082</v>
      </c>
      <c r="DR47" s="20">
        <f t="shared" si="64"/>
        <v>132.26354634772082</v>
      </c>
      <c r="DS47" s="20">
        <f t="shared" si="64"/>
        <v>132.26354634772082</v>
      </c>
      <c r="DT47" s="20">
        <f>$D47*DT$9</f>
        <v>132.26354634772082</v>
      </c>
      <c r="DU47" s="20">
        <f t="shared" si="64"/>
        <v>132.26354634772082</v>
      </c>
    </row>
    <row r="48" spans="2:125">
      <c r="B48" s="1" t="s">
        <v>43</v>
      </c>
      <c r="C48" s="1" t="s">
        <v>287</v>
      </c>
      <c r="D48" s="14">
        <f>VLOOKUP($B48,Assumptions!$J$117:$P$122,2,0)</f>
        <v>5.0000000000000001E-3</v>
      </c>
      <c r="E48" s="20">
        <f>$D48*E$11</f>
        <v>0</v>
      </c>
      <c r="F48" s="20">
        <f t="shared" ref="F48:BQ48" si="65">$D48*F$11</f>
        <v>0</v>
      </c>
      <c r="G48" s="20">
        <f t="shared" si="65"/>
        <v>0</v>
      </c>
      <c r="H48" s="20">
        <f t="shared" si="65"/>
        <v>0</v>
      </c>
      <c r="I48" s="20">
        <f t="shared" si="65"/>
        <v>0</v>
      </c>
      <c r="J48" s="20">
        <f t="shared" si="65"/>
        <v>0</v>
      </c>
      <c r="K48" s="20">
        <f t="shared" si="65"/>
        <v>0</v>
      </c>
      <c r="L48" s="20">
        <f t="shared" si="65"/>
        <v>0</v>
      </c>
      <c r="M48" s="20">
        <f t="shared" si="65"/>
        <v>0</v>
      </c>
      <c r="N48" s="20">
        <f t="shared" si="65"/>
        <v>0</v>
      </c>
      <c r="O48" s="20">
        <f t="shared" si="65"/>
        <v>0</v>
      </c>
      <c r="P48" s="20">
        <f t="shared" si="65"/>
        <v>0</v>
      </c>
      <c r="Q48" s="20">
        <f t="shared" si="65"/>
        <v>0</v>
      </c>
      <c r="R48" s="20">
        <f t="shared" si="65"/>
        <v>0</v>
      </c>
      <c r="S48" s="20">
        <f t="shared" si="65"/>
        <v>0</v>
      </c>
      <c r="T48" s="20">
        <f t="shared" si="65"/>
        <v>0</v>
      </c>
      <c r="U48" s="20">
        <f t="shared" si="65"/>
        <v>0</v>
      </c>
      <c r="V48" s="20">
        <f t="shared" si="65"/>
        <v>0</v>
      </c>
      <c r="W48" s="20">
        <f t="shared" si="65"/>
        <v>0</v>
      </c>
      <c r="X48" s="20">
        <f t="shared" si="65"/>
        <v>0</v>
      </c>
      <c r="Y48" s="20">
        <f t="shared" si="65"/>
        <v>0</v>
      </c>
      <c r="Z48" s="20">
        <f t="shared" si="65"/>
        <v>0</v>
      </c>
      <c r="AA48" s="20">
        <f t="shared" si="65"/>
        <v>0</v>
      </c>
      <c r="AB48" s="20">
        <f t="shared" si="65"/>
        <v>0</v>
      </c>
      <c r="AC48" s="20">
        <f t="shared" si="65"/>
        <v>112.173890185</v>
      </c>
      <c r="AD48" s="20">
        <f t="shared" si="65"/>
        <v>112.173890185</v>
      </c>
      <c r="AE48" s="20">
        <f t="shared" si="65"/>
        <v>112.173890185</v>
      </c>
      <c r="AF48" s="20">
        <f t="shared" si="65"/>
        <v>112.173890185</v>
      </c>
      <c r="AG48" s="20">
        <f t="shared" si="65"/>
        <v>112.173890185</v>
      </c>
      <c r="AH48" s="20">
        <f t="shared" si="65"/>
        <v>112.173890185</v>
      </c>
      <c r="AI48" s="20">
        <f t="shared" si="65"/>
        <v>112.173890185</v>
      </c>
      <c r="AJ48" s="20">
        <f t="shared" si="65"/>
        <v>115.53910689055002</v>
      </c>
      <c r="AK48" s="20">
        <f t="shared" si="65"/>
        <v>115.53910689055002</v>
      </c>
      <c r="AL48" s="20">
        <f t="shared" si="65"/>
        <v>115.53910689055002</v>
      </c>
      <c r="AM48" s="20">
        <f t="shared" si="65"/>
        <v>115.53910689055002</v>
      </c>
      <c r="AN48" s="20">
        <f t="shared" si="65"/>
        <v>115.53910689055002</v>
      </c>
      <c r="AO48" s="20">
        <f t="shared" si="65"/>
        <v>115.53910689055002</v>
      </c>
      <c r="AP48" s="20">
        <f t="shared" si="65"/>
        <v>115.53910689055002</v>
      </c>
      <c r="AQ48" s="20">
        <f t="shared" si="65"/>
        <v>115.53910689055002</v>
      </c>
      <c r="AR48" s="20">
        <f t="shared" si="65"/>
        <v>115.53910689055002</v>
      </c>
      <c r="AS48" s="20">
        <f t="shared" si="65"/>
        <v>115.53910689055002</v>
      </c>
      <c r="AT48" s="20">
        <f t="shared" si="65"/>
        <v>115.53910689055002</v>
      </c>
      <c r="AU48" s="20">
        <f t="shared" si="65"/>
        <v>115.53910689055002</v>
      </c>
      <c r="AV48" s="20">
        <f t="shared" si="65"/>
        <v>119.00528009726652</v>
      </c>
      <c r="AW48" s="20">
        <f t="shared" si="65"/>
        <v>119.00528009726652</v>
      </c>
      <c r="AX48" s="20">
        <f t="shared" si="65"/>
        <v>119.00528009726652</v>
      </c>
      <c r="AY48" s="20">
        <f t="shared" si="65"/>
        <v>119.00528009726652</v>
      </c>
      <c r="AZ48" s="20">
        <f t="shared" si="65"/>
        <v>119.00528009726652</v>
      </c>
      <c r="BA48" s="20">
        <f t="shared" si="65"/>
        <v>119.00528009726652</v>
      </c>
      <c r="BB48" s="20">
        <f t="shared" si="65"/>
        <v>119.00528009726652</v>
      </c>
      <c r="BC48" s="20">
        <f t="shared" si="65"/>
        <v>119.00528009726652</v>
      </c>
      <c r="BD48" s="20">
        <f t="shared" si="65"/>
        <v>119.00528009726652</v>
      </c>
      <c r="BE48" s="20">
        <f t="shared" si="65"/>
        <v>119.00528009726652</v>
      </c>
      <c r="BF48" s="20">
        <f t="shared" si="65"/>
        <v>119.00528009726652</v>
      </c>
      <c r="BG48" s="20">
        <f t="shared" si="65"/>
        <v>119.00528009726652</v>
      </c>
      <c r="BH48" s="20">
        <f t="shared" si="65"/>
        <v>122.5754385001845</v>
      </c>
      <c r="BI48" s="20">
        <f t="shared" si="65"/>
        <v>122.5754385001845</v>
      </c>
      <c r="BJ48" s="20">
        <f t="shared" si="65"/>
        <v>122.5754385001845</v>
      </c>
      <c r="BK48" s="20">
        <f t="shared" si="65"/>
        <v>122.5754385001845</v>
      </c>
      <c r="BL48" s="20">
        <f t="shared" si="65"/>
        <v>122.5754385001845</v>
      </c>
      <c r="BM48" s="20">
        <f t="shared" si="65"/>
        <v>122.5754385001845</v>
      </c>
      <c r="BN48" s="20">
        <f t="shared" si="65"/>
        <v>122.5754385001845</v>
      </c>
      <c r="BO48" s="20">
        <f t="shared" si="65"/>
        <v>122.5754385001845</v>
      </c>
      <c r="BP48" s="20">
        <f t="shared" si="65"/>
        <v>122.5754385001845</v>
      </c>
      <c r="BQ48" s="20">
        <f t="shared" si="65"/>
        <v>122.5754385001845</v>
      </c>
      <c r="BR48" s="20">
        <f t="shared" ref="BR48:DU48" si="66">$D48*BR$11</f>
        <v>122.5754385001845</v>
      </c>
      <c r="BS48" s="20">
        <f t="shared" si="66"/>
        <v>122.5754385001845</v>
      </c>
      <c r="BT48" s="20">
        <f t="shared" si="66"/>
        <v>126.25270165519005</v>
      </c>
      <c r="BU48" s="20">
        <f t="shared" si="66"/>
        <v>126.25270165519005</v>
      </c>
      <c r="BV48" s="20">
        <f t="shared" si="66"/>
        <v>126.25270165519005</v>
      </c>
      <c r="BW48" s="20">
        <f t="shared" si="66"/>
        <v>126.25270165519005</v>
      </c>
      <c r="BX48" s="20">
        <f t="shared" si="66"/>
        <v>126.25270165519005</v>
      </c>
      <c r="BY48" s="20">
        <f t="shared" si="66"/>
        <v>126.25270165519005</v>
      </c>
      <c r="BZ48" s="20">
        <f t="shared" si="66"/>
        <v>126.25270165519005</v>
      </c>
      <c r="CA48" s="20">
        <f t="shared" si="66"/>
        <v>126.25270165519005</v>
      </c>
      <c r="CB48" s="20">
        <f t="shared" si="66"/>
        <v>126.25270165519005</v>
      </c>
      <c r="CC48" s="20">
        <f t="shared" si="66"/>
        <v>126.25270165519005</v>
      </c>
      <c r="CD48" s="20">
        <f t="shared" si="66"/>
        <v>126.25270165519005</v>
      </c>
      <c r="CE48" s="20">
        <f t="shared" si="66"/>
        <v>126.25270165519005</v>
      </c>
      <c r="CF48" s="20">
        <f t="shared" si="66"/>
        <v>130.04028270484577</v>
      </c>
      <c r="CG48" s="20">
        <f t="shared" si="66"/>
        <v>130.04028270484577</v>
      </c>
      <c r="CH48" s="20">
        <f t="shared" si="66"/>
        <v>130.04028270484577</v>
      </c>
      <c r="CI48" s="20">
        <f t="shared" si="66"/>
        <v>130.04028270484577</v>
      </c>
      <c r="CJ48" s="20">
        <f t="shared" si="66"/>
        <v>130.04028270484577</v>
      </c>
      <c r="CK48" s="20">
        <f t="shared" si="66"/>
        <v>130.04028270484577</v>
      </c>
      <c r="CL48" s="20">
        <f t="shared" si="66"/>
        <v>130.04028270484577</v>
      </c>
      <c r="CM48" s="20">
        <f t="shared" si="66"/>
        <v>130.04028270484577</v>
      </c>
      <c r="CN48" s="20">
        <f t="shared" si="66"/>
        <v>130.04028270484577</v>
      </c>
      <c r="CO48" s="20">
        <f t="shared" si="66"/>
        <v>130.04028270484577</v>
      </c>
      <c r="CP48" s="20">
        <f t="shared" si="66"/>
        <v>130.04028270484577</v>
      </c>
      <c r="CQ48" s="20">
        <f t="shared" si="66"/>
        <v>130.04028270484577</v>
      </c>
      <c r="CR48" s="20">
        <f t="shared" si="66"/>
        <v>133.94149118599114</v>
      </c>
      <c r="CS48" s="20">
        <f t="shared" si="66"/>
        <v>133.94149118599114</v>
      </c>
      <c r="CT48" s="20">
        <f t="shared" si="66"/>
        <v>133.94149118599114</v>
      </c>
      <c r="CU48" s="20">
        <f t="shared" si="66"/>
        <v>133.94149118599114</v>
      </c>
      <c r="CV48" s="20">
        <f t="shared" si="66"/>
        <v>133.94149118599114</v>
      </c>
      <c r="CW48" s="20">
        <f t="shared" si="66"/>
        <v>133.94149118599114</v>
      </c>
      <c r="CX48" s="20">
        <f t="shared" si="66"/>
        <v>133.94149118599114</v>
      </c>
      <c r="CY48" s="20">
        <f t="shared" si="66"/>
        <v>133.94149118599114</v>
      </c>
      <c r="CZ48" s="20">
        <f t="shared" si="66"/>
        <v>133.94149118599114</v>
      </c>
      <c r="DA48" s="20">
        <f t="shared" si="66"/>
        <v>133.94149118599114</v>
      </c>
      <c r="DB48" s="20">
        <f t="shared" si="66"/>
        <v>133.94149118599114</v>
      </c>
      <c r="DC48" s="20">
        <f t="shared" si="66"/>
        <v>133.94149118599114</v>
      </c>
      <c r="DD48" s="20">
        <f t="shared" si="66"/>
        <v>137.95973592157085</v>
      </c>
      <c r="DE48" s="20">
        <f t="shared" si="66"/>
        <v>137.95973592157085</v>
      </c>
      <c r="DF48" s="20">
        <f t="shared" si="66"/>
        <v>137.95973592157085</v>
      </c>
      <c r="DG48" s="20">
        <f t="shared" si="66"/>
        <v>137.95973592157085</v>
      </c>
      <c r="DH48" s="20">
        <f t="shared" si="66"/>
        <v>137.95973592157085</v>
      </c>
      <c r="DI48" s="20">
        <f t="shared" si="66"/>
        <v>137.95973592157085</v>
      </c>
      <c r="DJ48" s="20">
        <f t="shared" si="66"/>
        <v>137.95973592157085</v>
      </c>
      <c r="DK48" s="20">
        <f t="shared" si="66"/>
        <v>137.95973592157085</v>
      </c>
      <c r="DL48" s="20">
        <f t="shared" si="66"/>
        <v>137.95973592157085</v>
      </c>
      <c r="DM48" s="20">
        <f t="shared" si="66"/>
        <v>137.95973592157085</v>
      </c>
      <c r="DN48" s="20">
        <f t="shared" si="66"/>
        <v>137.95973592157085</v>
      </c>
      <c r="DO48" s="20">
        <f t="shared" si="66"/>
        <v>137.95973592157085</v>
      </c>
      <c r="DP48" s="20">
        <f t="shared" si="66"/>
        <v>142.09852799921799</v>
      </c>
      <c r="DQ48" s="20">
        <f t="shared" si="66"/>
        <v>142.09852799921799</v>
      </c>
      <c r="DR48" s="20">
        <f t="shared" si="66"/>
        <v>142.09852799921799</v>
      </c>
      <c r="DS48" s="20">
        <f t="shared" si="66"/>
        <v>142.09852799921799</v>
      </c>
      <c r="DT48" s="20">
        <f t="shared" si="66"/>
        <v>142.09852799921799</v>
      </c>
      <c r="DU48" s="20">
        <f t="shared" si="66"/>
        <v>142.09852799921799</v>
      </c>
    </row>
    <row r="49" spans="2:125">
      <c r="B49" s="1" t="s">
        <v>46</v>
      </c>
      <c r="C49" s="1" t="s">
        <v>288</v>
      </c>
      <c r="D49" s="14">
        <f>VLOOKUP($B49,Assumptions!$J$117:$P$122,2,0)</f>
        <v>5.0000000000000001E-3</v>
      </c>
      <c r="E49" s="20">
        <f>$D49*E$12</f>
        <v>0</v>
      </c>
      <c r="F49" s="20">
        <f t="shared" ref="F49:BQ49" si="67">$D49*F$12</f>
        <v>0</v>
      </c>
      <c r="G49" s="20">
        <f t="shared" si="67"/>
        <v>0</v>
      </c>
      <c r="H49" s="20">
        <f t="shared" si="67"/>
        <v>0</v>
      </c>
      <c r="I49" s="20">
        <f t="shared" si="67"/>
        <v>0</v>
      </c>
      <c r="J49" s="20">
        <f t="shared" si="67"/>
        <v>0</v>
      </c>
      <c r="K49" s="20">
        <f t="shared" si="67"/>
        <v>0</v>
      </c>
      <c r="L49" s="20">
        <f t="shared" si="67"/>
        <v>0</v>
      </c>
      <c r="M49" s="20">
        <f t="shared" si="67"/>
        <v>0</v>
      </c>
      <c r="N49" s="20">
        <f t="shared" si="67"/>
        <v>0</v>
      </c>
      <c r="O49" s="20">
        <f t="shared" si="67"/>
        <v>0</v>
      </c>
      <c r="P49" s="20">
        <f t="shared" si="67"/>
        <v>0</v>
      </c>
      <c r="Q49" s="20">
        <f t="shared" si="67"/>
        <v>0</v>
      </c>
      <c r="R49" s="20">
        <f t="shared" si="67"/>
        <v>0</v>
      </c>
      <c r="S49" s="20">
        <f t="shared" si="67"/>
        <v>0</v>
      </c>
      <c r="T49" s="20">
        <f t="shared" si="67"/>
        <v>0</v>
      </c>
      <c r="U49" s="20">
        <f t="shared" si="67"/>
        <v>0</v>
      </c>
      <c r="V49" s="20">
        <f t="shared" si="67"/>
        <v>0</v>
      </c>
      <c r="W49" s="20">
        <f t="shared" si="67"/>
        <v>0</v>
      </c>
      <c r="X49" s="20">
        <f t="shared" si="67"/>
        <v>0</v>
      </c>
      <c r="Y49" s="20">
        <f t="shared" si="67"/>
        <v>0</v>
      </c>
      <c r="Z49" s="20">
        <f t="shared" si="67"/>
        <v>0</v>
      </c>
      <c r="AA49" s="20">
        <f t="shared" si="67"/>
        <v>0</v>
      </c>
      <c r="AB49" s="20">
        <f t="shared" si="67"/>
        <v>0</v>
      </c>
      <c r="AC49" s="20">
        <f t="shared" si="67"/>
        <v>113.96760155550001</v>
      </c>
      <c r="AD49" s="20">
        <f t="shared" si="67"/>
        <v>142.90410524250001</v>
      </c>
      <c r="AE49" s="20">
        <f t="shared" si="67"/>
        <v>171.54229445850001</v>
      </c>
      <c r="AF49" s="20">
        <f t="shared" si="67"/>
        <v>190.63442060250003</v>
      </c>
      <c r="AG49" s="20">
        <f t="shared" si="67"/>
        <v>207.93665992050003</v>
      </c>
      <c r="AH49" s="20">
        <f t="shared" si="67"/>
        <v>225.53721370950001</v>
      </c>
      <c r="AI49" s="20">
        <f t="shared" si="67"/>
        <v>241.34788067250003</v>
      </c>
      <c r="AJ49" s="20">
        <f t="shared" si="67"/>
        <v>263.33698453891498</v>
      </c>
      <c r="AK49" s="20">
        <f t="shared" si="67"/>
        <v>281.15829103645507</v>
      </c>
      <c r="AL49" s="20">
        <f t="shared" si="67"/>
        <v>295.90695848269507</v>
      </c>
      <c r="AM49" s="20">
        <f t="shared" si="67"/>
        <v>310.65562592893502</v>
      </c>
      <c r="AN49" s="20">
        <f t="shared" si="67"/>
        <v>325.40429337517503</v>
      </c>
      <c r="AO49" s="20">
        <f t="shared" si="67"/>
        <v>340.15296082141504</v>
      </c>
      <c r="AP49" s="20">
        <f t="shared" si="67"/>
        <v>354.90162826765504</v>
      </c>
      <c r="AQ49" s="20">
        <f t="shared" si="67"/>
        <v>366.270392757465</v>
      </c>
      <c r="AR49" s="20">
        <f t="shared" si="67"/>
        <v>381.01906020370501</v>
      </c>
      <c r="AS49" s="20">
        <f t="shared" si="67"/>
        <v>392.38782469351509</v>
      </c>
      <c r="AT49" s="20">
        <f t="shared" si="67"/>
        <v>402.22026965767509</v>
      </c>
      <c r="AU49" s="20">
        <f t="shared" si="67"/>
        <v>415.43261757826508</v>
      </c>
      <c r="AV49" s="20">
        <f t="shared" si="67"/>
        <v>441.18783264153683</v>
      </c>
      <c r="AW49" s="20">
        <f t="shared" si="67"/>
        <v>452.89766006604117</v>
      </c>
      <c r="AX49" s="20">
        <f t="shared" si="67"/>
        <v>463.02507837912594</v>
      </c>
      <c r="AY49" s="20">
        <f t="shared" si="67"/>
        <v>473.15249669221072</v>
      </c>
      <c r="AZ49" s="20">
        <f t="shared" si="67"/>
        <v>480.11509678245653</v>
      </c>
      <c r="BA49" s="20">
        <f t="shared" si="67"/>
        <v>484.86232411671506</v>
      </c>
      <c r="BB49" s="20">
        <f t="shared" si="67"/>
        <v>488.34362416183797</v>
      </c>
      <c r="BC49" s="20">
        <f t="shared" si="67"/>
        <v>491.82492420696082</v>
      </c>
      <c r="BD49" s="20">
        <f t="shared" si="67"/>
        <v>493.40733331838032</v>
      </c>
      <c r="BE49" s="20">
        <f t="shared" si="67"/>
        <v>498.47104247492274</v>
      </c>
      <c r="BF49" s="20">
        <f t="shared" si="67"/>
        <v>498.47104247492274</v>
      </c>
      <c r="BG49" s="20">
        <f t="shared" si="67"/>
        <v>500.05345158634231</v>
      </c>
      <c r="BH49" s="20">
        <f t="shared" si="67"/>
        <v>517.01091279564707</v>
      </c>
      <c r="BI49" s="20">
        <f t="shared" si="67"/>
        <v>517.01091279564707</v>
      </c>
      <c r="BJ49" s="20">
        <f t="shared" si="67"/>
        <v>517.01091279564707</v>
      </c>
      <c r="BK49" s="20">
        <f t="shared" si="67"/>
        <v>517.01091279564707</v>
      </c>
      <c r="BL49" s="20">
        <f t="shared" si="67"/>
        <v>517.01091279564707</v>
      </c>
      <c r="BM49" s="20">
        <f t="shared" si="67"/>
        <v>517.01091279564707</v>
      </c>
      <c r="BN49" s="20">
        <f t="shared" si="67"/>
        <v>517.01091279564707</v>
      </c>
      <c r="BO49" s="20">
        <f t="shared" si="67"/>
        <v>517.01091279564707</v>
      </c>
      <c r="BP49" s="20">
        <f t="shared" si="67"/>
        <v>517.01091279564707</v>
      </c>
      <c r="BQ49" s="20">
        <f t="shared" si="67"/>
        <v>517.01091279564707</v>
      </c>
      <c r="BR49" s="20">
        <f t="shared" ref="BR49:DU49" si="68">$D49*BR$12</f>
        <v>517.01091279564707</v>
      </c>
      <c r="BS49" s="20">
        <f t="shared" si="68"/>
        <v>517.01091279564707</v>
      </c>
      <c r="BT49" s="20">
        <f t="shared" si="68"/>
        <v>532.52124017951644</v>
      </c>
      <c r="BU49" s="20">
        <f t="shared" si="68"/>
        <v>532.52124017951644</v>
      </c>
      <c r="BV49" s="20">
        <f t="shared" si="68"/>
        <v>532.52124017951644</v>
      </c>
      <c r="BW49" s="20">
        <f t="shared" si="68"/>
        <v>532.52124017951644</v>
      </c>
      <c r="BX49" s="20">
        <f t="shared" si="68"/>
        <v>532.52124017951644</v>
      </c>
      <c r="BY49" s="20">
        <f t="shared" si="68"/>
        <v>532.52124017951644</v>
      </c>
      <c r="BZ49" s="20">
        <f t="shared" si="68"/>
        <v>532.52124017951644</v>
      </c>
      <c r="CA49" s="20">
        <f t="shared" si="68"/>
        <v>532.52124017951644</v>
      </c>
      <c r="CB49" s="20">
        <f t="shared" si="68"/>
        <v>532.52124017951644</v>
      </c>
      <c r="CC49" s="20">
        <f t="shared" si="68"/>
        <v>532.52124017951644</v>
      </c>
      <c r="CD49" s="20">
        <f t="shared" si="68"/>
        <v>532.52124017951644</v>
      </c>
      <c r="CE49" s="20">
        <f t="shared" si="68"/>
        <v>532.52124017951644</v>
      </c>
      <c r="CF49" s="20">
        <f t="shared" si="68"/>
        <v>548.49687738490206</v>
      </c>
      <c r="CG49" s="20">
        <f t="shared" si="68"/>
        <v>548.49687738490206</v>
      </c>
      <c r="CH49" s="20">
        <f t="shared" si="68"/>
        <v>548.49687738490206</v>
      </c>
      <c r="CI49" s="20">
        <f t="shared" si="68"/>
        <v>548.49687738490206</v>
      </c>
      <c r="CJ49" s="20">
        <f t="shared" si="68"/>
        <v>548.49687738490206</v>
      </c>
      <c r="CK49" s="20">
        <f t="shared" si="68"/>
        <v>548.49687738490206</v>
      </c>
      <c r="CL49" s="20">
        <f t="shared" si="68"/>
        <v>548.49687738490206</v>
      </c>
      <c r="CM49" s="20">
        <f t="shared" si="68"/>
        <v>548.49687738490206</v>
      </c>
      <c r="CN49" s="20">
        <f t="shared" si="68"/>
        <v>548.49687738490206</v>
      </c>
      <c r="CO49" s="20">
        <f t="shared" si="68"/>
        <v>548.49687738490206</v>
      </c>
      <c r="CP49" s="20">
        <f t="shared" si="68"/>
        <v>548.49687738490206</v>
      </c>
      <c r="CQ49" s="20">
        <f t="shared" si="68"/>
        <v>548.49687738490206</v>
      </c>
      <c r="CR49" s="20">
        <f t="shared" si="68"/>
        <v>564.95178370644908</v>
      </c>
      <c r="CS49" s="20">
        <f t="shared" si="68"/>
        <v>564.95178370644908</v>
      </c>
      <c r="CT49" s="20">
        <f t="shared" si="68"/>
        <v>564.95178370644908</v>
      </c>
      <c r="CU49" s="20">
        <f t="shared" si="68"/>
        <v>564.95178370644908</v>
      </c>
      <c r="CV49" s="20">
        <f t="shared" si="68"/>
        <v>564.95178370644908</v>
      </c>
      <c r="CW49" s="20">
        <f t="shared" si="68"/>
        <v>564.95178370644908</v>
      </c>
      <c r="CX49" s="20">
        <f t="shared" si="68"/>
        <v>564.95178370644908</v>
      </c>
      <c r="CY49" s="20">
        <f t="shared" si="68"/>
        <v>564.95178370644908</v>
      </c>
      <c r="CZ49" s="20">
        <f t="shared" si="68"/>
        <v>564.95178370644908</v>
      </c>
      <c r="DA49" s="20">
        <f t="shared" si="68"/>
        <v>564.95178370644908</v>
      </c>
      <c r="DB49" s="20">
        <f t="shared" si="68"/>
        <v>564.95178370644908</v>
      </c>
      <c r="DC49" s="20">
        <f t="shared" si="68"/>
        <v>564.95178370644908</v>
      </c>
      <c r="DD49" s="20">
        <f t="shared" si="68"/>
        <v>581.90033721764257</v>
      </c>
      <c r="DE49" s="20">
        <f t="shared" si="68"/>
        <v>581.90033721764257</v>
      </c>
      <c r="DF49" s="20">
        <f t="shared" si="68"/>
        <v>581.90033721764257</v>
      </c>
      <c r="DG49" s="20">
        <f t="shared" si="68"/>
        <v>581.90033721764257</v>
      </c>
      <c r="DH49" s="20">
        <f t="shared" si="68"/>
        <v>581.90033721764257</v>
      </c>
      <c r="DI49" s="20">
        <f t="shared" si="68"/>
        <v>581.90033721764257</v>
      </c>
      <c r="DJ49" s="20">
        <f t="shared" si="68"/>
        <v>581.90033721764257</v>
      </c>
      <c r="DK49" s="20">
        <f t="shared" si="68"/>
        <v>581.90033721764257</v>
      </c>
      <c r="DL49" s="20">
        <f t="shared" si="68"/>
        <v>581.90033721764257</v>
      </c>
      <c r="DM49" s="20">
        <f t="shared" si="68"/>
        <v>581.90033721764257</v>
      </c>
      <c r="DN49" s="20">
        <f t="shared" si="68"/>
        <v>581.90033721764257</v>
      </c>
      <c r="DO49" s="20">
        <f t="shared" si="68"/>
        <v>581.90033721764257</v>
      </c>
      <c r="DP49" s="20">
        <f t="shared" si="68"/>
        <v>599.357347334172</v>
      </c>
      <c r="DQ49" s="20">
        <f t="shared" si="68"/>
        <v>599.357347334172</v>
      </c>
      <c r="DR49" s="20">
        <f t="shared" si="68"/>
        <v>599.357347334172</v>
      </c>
      <c r="DS49" s="20">
        <f t="shared" si="68"/>
        <v>599.357347334172</v>
      </c>
      <c r="DT49" s="20">
        <f t="shared" si="68"/>
        <v>599.357347334172</v>
      </c>
      <c r="DU49" s="20">
        <f t="shared" si="68"/>
        <v>599.357347334172</v>
      </c>
    </row>
    <row r="50" spans="2:125">
      <c r="B50" s="1" t="s">
        <v>49</v>
      </c>
      <c r="C50" s="1" t="s">
        <v>289</v>
      </c>
      <c r="D50" s="14">
        <f>VLOOKUP($B50,Assumptions!$J$117:$P$122,2,0)</f>
        <v>5.0000000000000001E-3</v>
      </c>
      <c r="E50" s="20">
        <f>$D50*E$13</f>
        <v>0</v>
      </c>
      <c r="F50" s="20">
        <f t="shared" ref="F50:BQ50" si="69">$D50*F$13</f>
        <v>0</v>
      </c>
      <c r="G50" s="20">
        <f t="shared" si="69"/>
        <v>0</v>
      </c>
      <c r="H50" s="20">
        <f t="shared" si="69"/>
        <v>0</v>
      </c>
      <c r="I50" s="20">
        <f t="shared" si="69"/>
        <v>0</v>
      </c>
      <c r="J50" s="20">
        <f t="shared" si="69"/>
        <v>0</v>
      </c>
      <c r="K50" s="20">
        <f t="shared" si="69"/>
        <v>0</v>
      </c>
      <c r="L50" s="20">
        <f t="shared" si="69"/>
        <v>0</v>
      </c>
      <c r="M50" s="20">
        <f t="shared" si="69"/>
        <v>0</v>
      </c>
      <c r="N50" s="20">
        <f t="shared" si="69"/>
        <v>0</v>
      </c>
      <c r="O50" s="20">
        <f t="shared" si="69"/>
        <v>0</v>
      </c>
      <c r="P50" s="20">
        <f t="shared" si="69"/>
        <v>0</v>
      </c>
      <c r="Q50" s="20">
        <f t="shared" si="69"/>
        <v>0</v>
      </c>
      <c r="R50" s="20">
        <f t="shared" si="69"/>
        <v>0</v>
      </c>
      <c r="S50" s="20">
        <f t="shared" si="69"/>
        <v>0</v>
      </c>
      <c r="T50" s="20">
        <f t="shared" si="69"/>
        <v>0</v>
      </c>
      <c r="U50" s="20">
        <f t="shared" si="69"/>
        <v>0</v>
      </c>
      <c r="V50" s="20">
        <f t="shared" si="69"/>
        <v>0</v>
      </c>
      <c r="W50" s="20">
        <f t="shared" si="69"/>
        <v>0</v>
      </c>
      <c r="X50" s="20">
        <f t="shared" si="69"/>
        <v>0</v>
      </c>
      <c r="Y50" s="20">
        <f t="shared" si="69"/>
        <v>0</v>
      </c>
      <c r="Z50" s="20">
        <f t="shared" si="69"/>
        <v>0</v>
      </c>
      <c r="AA50" s="20">
        <f t="shared" si="69"/>
        <v>0</v>
      </c>
      <c r="AB50" s="20">
        <f t="shared" si="69"/>
        <v>0</v>
      </c>
      <c r="AC50" s="20">
        <f t="shared" si="69"/>
        <v>534.24807150866661</v>
      </c>
      <c r="AD50" s="20">
        <f t="shared" si="69"/>
        <v>534.24807150866661</v>
      </c>
      <c r="AE50" s="20">
        <f t="shared" si="69"/>
        <v>534.24807150866661</v>
      </c>
      <c r="AF50" s="20">
        <f t="shared" si="69"/>
        <v>534.24807150866661</v>
      </c>
      <c r="AG50" s="20">
        <f t="shared" si="69"/>
        <v>534.24807150866661</v>
      </c>
      <c r="AH50" s="20">
        <f t="shared" si="69"/>
        <v>534.24807150866661</v>
      </c>
      <c r="AI50" s="20">
        <f t="shared" si="69"/>
        <v>534.24807150866661</v>
      </c>
      <c r="AJ50" s="20">
        <f t="shared" si="69"/>
        <v>626.06727691932667</v>
      </c>
      <c r="AK50" s="20">
        <f t="shared" si="69"/>
        <v>626.06727691932667</v>
      </c>
      <c r="AL50" s="20">
        <f t="shared" si="69"/>
        <v>626.06727691932667</v>
      </c>
      <c r="AM50" s="20">
        <f t="shared" si="69"/>
        <v>651.33119800779332</v>
      </c>
      <c r="AN50" s="20">
        <f t="shared" si="69"/>
        <v>651.33119800779332</v>
      </c>
      <c r="AO50" s="20">
        <f t="shared" si="69"/>
        <v>651.33119800779332</v>
      </c>
      <c r="AP50" s="20">
        <f t="shared" si="69"/>
        <v>651.33119800779332</v>
      </c>
      <c r="AQ50" s="20">
        <f t="shared" si="69"/>
        <v>651.33119800779332</v>
      </c>
      <c r="AR50" s="20">
        <f t="shared" si="69"/>
        <v>761.94620385459336</v>
      </c>
      <c r="AS50" s="20">
        <f t="shared" si="69"/>
        <v>787.21012494306012</v>
      </c>
      <c r="AT50" s="20">
        <f t="shared" si="69"/>
        <v>787.21012494306012</v>
      </c>
      <c r="AU50" s="20">
        <f t="shared" si="69"/>
        <v>787.21012494306012</v>
      </c>
      <c r="AV50" s="20">
        <f t="shared" si="69"/>
        <v>810.82642869135191</v>
      </c>
      <c r="AW50" s="20">
        <f t="shared" si="69"/>
        <v>810.82642869135191</v>
      </c>
      <c r="AX50" s="20">
        <f t="shared" si="69"/>
        <v>836.84826741247252</v>
      </c>
      <c r="AY50" s="20">
        <f t="shared" si="69"/>
        <v>836.84826741247252</v>
      </c>
      <c r="AZ50" s="20">
        <f t="shared" si="69"/>
        <v>862.87010613359325</v>
      </c>
      <c r="BA50" s="20">
        <f t="shared" si="69"/>
        <v>862.87010613359325</v>
      </c>
      <c r="BB50" s="20">
        <f t="shared" si="69"/>
        <v>862.87010613359325</v>
      </c>
      <c r="BC50" s="20">
        <f t="shared" si="69"/>
        <v>862.87010613359325</v>
      </c>
      <c r="BD50" s="20">
        <f t="shared" si="69"/>
        <v>914.9137835758346</v>
      </c>
      <c r="BE50" s="20">
        <f t="shared" si="69"/>
        <v>914.9137835758346</v>
      </c>
      <c r="BF50" s="20">
        <f t="shared" si="69"/>
        <v>914.9137835758346</v>
      </c>
      <c r="BG50" s="20">
        <f t="shared" si="69"/>
        <v>914.9137835758346</v>
      </c>
      <c r="BH50" s="20">
        <f t="shared" si="69"/>
        <v>942.36119708310957</v>
      </c>
      <c r="BI50" s="20">
        <f t="shared" si="69"/>
        <v>942.36119708310957</v>
      </c>
      <c r="BJ50" s="20">
        <f t="shared" si="69"/>
        <v>942.36119708310957</v>
      </c>
      <c r="BK50" s="20">
        <f t="shared" si="69"/>
        <v>942.36119708310957</v>
      </c>
      <c r="BL50" s="20">
        <f t="shared" si="69"/>
        <v>942.36119708310957</v>
      </c>
      <c r="BM50" s="20">
        <f t="shared" si="69"/>
        <v>942.36119708310957</v>
      </c>
      <c r="BN50" s="20">
        <f t="shared" si="69"/>
        <v>942.36119708310957</v>
      </c>
      <c r="BO50" s="20">
        <f t="shared" si="69"/>
        <v>942.36119708310957</v>
      </c>
      <c r="BP50" s="20">
        <f t="shared" si="69"/>
        <v>942.36119708310957</v>
      </c>
      <c r="BQ50" s="20">
        <f t="shared" si="69"/>
        <v>942.36119708310957</v>
      </c>
      <c r="BR50" s="20">
        <f t="shared" ref="BR50:DU50" si="70">$D50*BR$13</f>
        <v>942.36119708310957</v>
      </c>
      <c r="BS50" s="20">
        <f t="shared" si="70"/>
        <v>942.36119708310957</v>
      </c>
      <c r="BT50" s="20">
        <f t="shared" si="70"/>
        <v>970.63203299560291</v>
      </c>
      <c r="BU50" s="20">
        <f t="shared" si="70"/>
        <v>970.63203299560291</v>
      </c>
      <c r="BV50" s="20">
        <f t="shared" si="70"/>
        <v>970.63203299560291</v>
      </c>
      <c r="BW50" s="20">
        <f t="shared" si="70"/>
        <v>970.63203299560291</v>
      </c>
      <c r="BX50" s="20">
        <f t="shared" si="70"/>
        <v>970.63203299560291</v>
      </c>
      <c r="BY50" s="20">
        <f t="shared" si="70"/>
        <v>970.63203299560291</v>
      </c>
      <c r="BZ50" s="20">
        <f t="shared" si="70"/>
        <v>970.63203299560291</v>
      </c>
      <c r="CA50" s="20">
        <f t="shared" si="70"/>
        <v>970.63203299560291</v>
      </c>
      <c r="CB50" s="20">
        <f t="shared" si="70"/>
        <v>970.63203299560291</v>
      </c>
      <c r="CC50" s="20">
        <f t="shared" si="70"/>
        <v>970.63203299560291</v>
      </c>
      <c r="CD50" s="20">
        <f t="shared" si="70"/>
        <v>970.63203299560291</v>
      </c>
      <c r="CE50" s="20">
        <f t="shared" si="70"/>
        <v>970.63203299560291</v>
      </c>
      <c r="CF50" s="20">
        <f t="shared" si="70"/>
        <v>999.75099398547104</v>
      </c>
      <c r="CG50" s="20">
        <f t="shared" si="70"/>
        <v>999.75099398547104</v>
      </c>
      <c r="CH50" s="20">
        <f t="shared" si="70"/>
        <v>999.75099398547104</v>
      </c>
      <c r="CI50" s="20">
        <f t="shared" si="70"/>
        <v>999.75099398547104</v>
      </c>
      <c r="CJ50" s="20">
        <f t="shared" si="70"/>
        <v>999.75099398547104</v>
      </c>
      <c r="CK50" s="20">
        <f t="shared" si="70"/>
        <v>999.75099398547104</v>
      </c>
      <c r="CL50" s="20">
        <f t="shared" si="70"/>
        <v>999.75099398547104</v>
      </c>
      <c r="CM50" s="20">
        <f t="shared" si="70"/>
        <v>999.75099398547104</v>
      </c>
      <c r="CN50" s="20">
        <f t="shared" si="70"/>
        <v>999.75099398547104</v>
      </c>
      <c r="CO50" s="20">
        <f t="shared" si="70"/>
        <v>999.75099398547104</v>
      </c>
      <c r="CP50" s="20">
        <f t="shared" si="70"/>
        <v>999.75099398547104</v>
      </c>
      <c r="CQ50" s="20">
        <f t="shared" si="70"/>
        <v>999.75099398547104</v>
      </c>
      <c r="CR50" s="20">
        <f t="shared" si="70"/>
        <v>1029.7435238050352</v>
      </c>
      <c r="CS50" s="20">
        <f t="shared" si="70"/>
        <v>1029.7435238050352</v>
      </c>
      <c r="CT50" s="20">
        <f t="shared" si="70"/>
        <v>1029.7435238050352</v>
      </c>
      <c r="CU50" s="20">
        <f t="shared" si="70"/>
        <v>1029.7435238050352</v>
      </c>
      <c r="CV50" s="20">
        <f t="shared" si="70"/>
        <v>1029.7435238050352</v>
      </c>
      <c r="CW50" s="20">
        <f t="shared" si="70"/>
        <v>1029.7435238050352</v>
      </c>
      <c r="CX50" s="20">
        <f t="shared" si="70"/>
        <v>1029.7435238050352</v>
      </c>
      <c r="CY50" s="20">
        <f t="shared" si="70"/>
        <v>1029.7435238050352</v>
      </c>
      <c r="CZ50" s="20">
        <f t="shared" si="70"/>
        <v>1029.7435238050352</v>
      </c>
      <c r="DA50" s="20">
        <f t="shared" si="70"/>
        <v>1029.7435238050352</v>
      </c>
      <c r="DB50" s="20">
        <f t="shared" si="70"/>
        <v>1029.7435238050352</v>
      </c>
      <c r="DC50" s="20">
        <f t="shared" si="70"/>
        <v>1029.7435238050352</v>
      </c>
      <c r="DD50" s="20">
        <f t="shared" si="70"/>
        <v>1060.6358295191862</v>
      </c>
      <c r="DE50" s="20">
        <f t="shared" si="70"/>
        <v>1060.6358295191862</v>
      </c>
      <c r="DF50" s="20">
        <f t="shared" si="70"/>
        <v>1060.6358295191862</v>
      </c>
      <c r="DG50" s="20">
        <f t="shared" si="70"/>
        <v>1060.6358295191862</v>
      </c>
      <c r="DH50" s="20">
        <f t="shared" si="70"/>
        <v>1060.6358295191862</v>
      </c>
      <c r="DI50" s="20">
        <f t="shared" si="70"/>
        <v>1060.6358295191862</v>
      </c>
      <c r="DJ50" s="20">
        <f t="shared" si="70"/>
        <v>1060.6358295191862</v>
      </c>
      <c r="DK50" s="20">
        <f t="shared" si="70"/>
        <v>1060.6358295191862</v>
      </c>
      <c r="DL50" s="20">
        <f t="shared" si="70"/>
        <v>1060.6358295191862</v>
      </c>
      <c r="DM50" s="20">
        <f t="shared" si="70"/>
        <v>1060.6358295191862</v>
      </c>
      <c r="DN50" s="20">
        <f t="shared" si="70"/>
        <v>1060.6358295191862</v>
      </c>
      <c r="DO50" s="20">
        <f t="shared" si="70"/>
        <v>1060.6358295191862</v>
      </c>
      <c r="DP50" s="20">
        <f t="shared" si="70"/>
        <v>1092.4549044047617</v>
      </c>
      <c r="DQ50" s="20">
        <f t="shared" si="70"/>
        <v>1092.4549044047617</v>
      </c>
      <c r="DR50" s="20">
        <f t="shared" si="70"/>
        <v>1092.4549044047617</v>
      </c>
      <c r="DS50" s="20">
        <f t="shared" si="70"/>
        <v>1092.4549044047617</v>
      </c>
      <c r="DT50" s="20">
        <f t="shared" si="70"/>
        <v>1092.4549044047617</v>
      </c>
      <c r="DU50" s="20">
        <f t="shared" si="70"/>
        <v>1092.4549044047617</v>
      </c>
    </row>
    <row r="51" spans="2:125">
      <c r="B51" s="1" t="s">
        <v>28</v>
      </c>
      <c r="C51" s="1" t="s">
        <v>304</v>
      </c>
      <c r="D51" s="14">
        <f>VLOOKUP($B51,Assumptions!$J$117:$P$122,3,0)</f>
        <v>2.75E-2</v>
      </c>
      <c r="E51" s="20">
        <f>$D51*E$7</f>
        <v>0</v>
      </c>
      <c r="F51" s="20">
        <f t="shared" ref="F51:BQ51" si="71">$D51*F$7</f>
        <v>0</v>
      </c>
      <c r="G51" s="20">
        <f t="shared" si="71"/>
        <v>0</v>
      </c>
      <c r="H51" s="20">
        <f t="shared" si="71"/>
        <v>0</v>
      </c>
      <c r="I51" s="20">
        <f t="shared" si="71"/>
        <v>0</v>
      </c>
      <c r="J51" s="20">
        <f t="shared" si="71"/>
        <v>0</v>
      </c>
      <c r="K51" s="20">
        <f t="shared" si="71"/>
        <v>0</v>
      </c>
      <c r="L51" s="20">
        <f t="shared" si="71"/>
        <v>0</v>
      </c>
      <c r="M51" s="20">
        <f t="shared" si="71"/>
        <v>0</v>
      </c>
      <c r="N51" s="20">
        <f t="shared" si="71"/>
        <v>0</v>
      </c>
      <c r="O51" s="20">
        <f t="shared" si="71"/>
        <v>0</v>
      </c>
      <c r="P51" s="20">
        <f t="shared" si="71"/>
        <v>0</v>
      </c>
      <c r="Q51" s="20">
        <f t="shared" si="71"/>
        <v>0</v>
      </c>
      <c r="R51" s="20">
        <f t="shared" si="71"/>
        <v>0</v>
      </c>
      <c r="S51" s="20">
        <f t="shared" si="71"/>
        <v>0</v>
      </c>
      <c r="T51" s="20">
        <f t="shared" si="71"/>
        <v>0</v>
      </c>
      <c r="U51" s="20">
        <f t="shared" si="71"/>
        <v>0</v>
      </c>
      <c r="V51" s="20">
        <f t="shared" si="71"/>
        <v>0</v>
      </c>
      <c r="W51" s="20">
        <f t="shared" si="71"/>
        <v>0</v>
      </c>
      <c r="X51" s="20">
        <f t="shared" si="71"/>
        <v>0</v>
      </c>
      <c r="Y51" s="20">
        <f t="shared" si="71"/>
        <v>0</v>
      </c>
      <c r="Z51" s="20">
        <f t="shared" si="71"/>
        <v>0</v>
      </c>
      <c r="AA51" s="20">
        <f t="shared" si="71"/>
        <v>0</v>
      </c>
      <c r="AB51" s="20">
        <f t="shared" si="71"/>
        <v>0</v>
      </c>
      <c r="AC51" s="20">
        <f t="shared" si="71"/>
        <v>559.86892276562503</v>
      </c>
      <c r="AD51" s="20">
        <f t="shared" si="71"/>
        <v>559.86892276562503</v>
      </c>
      <c r="AE51" s="20">
        <f t="shared" si="71"/>
        <v>559.86892276562503</v>
      </c>
      <c r="AF51" s="20">
        <f t="shared" si="71"/>
        <v>559.86892276562503</v>
      </c>
      <c r="AG51" s="20">
        <f t="shared" si="71"/>
        <v>559.86892276562503</v>
      </c>
      <c r="AH51" s="20">
        <f t="shared" si="71"/>
        <v>559.86892276562503</v>
      </c>
      <c r="AI51" s="20">
        <f t="shared" si="71"/>
        <v>559.86892276562503</v>
      </c>
      <c r="AJ51" s="20">
        <f t="shared" si="71"/>
        <v>576.66499044859381</v>
      </c>
      <c r="AK51" s="20">
        <f t="shared" si="71"/>
        <v>576.66499044859381</v>
      </c>
      <c r="AL51" s="20">
        <f t="shared" si="71"/>
        <v>576.66499044859381</v>
      </c>
      <c r="AM51" s="20">
        <f t="shared" si="71"/>
        <v>576.66499044859381</v>
      </c>
      <c r="AN51" s="20">
        <f t="shared" si="71"/>
        <v>576.66499044859381</v>
      </c>
      <c r="AO51" s="20">
        <f t="shared" si="71"/>
        <v>576.66499044859381</v>
      </c>
      <c r="AP51" s="20">
        <f t="shared" si="71"/>
        <v>576.66499044859381</v>
      </c>
      <c r="AQ51" s="20">
        <f t="shared" si="71"/>
        <v>576.66499044859381</v>
      </c>
      <c r="AR51" s="20">
        <f t="shared" si="71"/>
        <v>576.66499044859381</v>
      </c>
      <c r="AS51" s="20">
        <f t="shared" si="71"/>
        <v>576.66499044859381</v>
      </c>
      <c r="AT51" s="20">
        <f t="shared" si="71"/>
        <v>576.66499044859381</v>
      </c>
      <c r="AU51" s="20">
        <f t="shared" si="71"/>
        <v>576.66499044859381</v>
      </c>
      <c r="AV51" s="20">
        <f t="shared" si="71"/>
        <v>593.96494016205168</v>
      </c>
      <c r="AW51" s="20">
        <f t="shared" si="71"/>
        <v>593.96494016205168</v>
      </c>
      <c r="AX51" s="20">
        <f t="shared" si="71"/>
        <v>593.96494016205168</v>
      </c>
      <c r="AY51" s="20">
        <f t="shared" si="71"/>
        <v>593.96494016205168</v>
      </c>
      <c r="AZ51" s="20">
        <f t="shared" si="71"/>
        <v>593.96494016205168</v>
      </c>
      <c r="BA51" s="20">
        <f t="shared" si="71"/>
        <v>593.96494016205168</v>
      </c>
      <c r="BB51" s="20">
        <f t="shared" si="71"/>
        <v>593.96494016205168</v>
      </c>
      <c r="BC51" s="20">
        <f t="shared" si="71"/>
        <v>593.96494016205168</v>
      </c>
      <c r="BD51" s="20">
        <f t="shared" si="71"/>
        <v>593.96494016205168</v>
      </c>
      <c r="BE51" s="20">
        <f t="shared" si="71"/>
        <v>593.96494016205168</v>
      </c>
      <c r="BF51" s="20">
        <f t="shared" si="71"/>
        <v>593.96494016205168</v>
      </c>
      <c r="BG51" s="20">
        <f t="shared" si="71"/>
        <v>593.96494016205168</v>
      </c>
      <c r="BH51" s="20">
        <f t="shared" si="71"/>
        <v>229.85506708183254</v>
      </c>
      <c r="BI51" s="20">
        <f t="shared" si="71"/>
        <v>229.85506708183254</v>
      </c>
      <c r="BJ51" s="20">
        <f t="shared" si="71"/>
        <v>229.85506708183254</v>
      </c>
      <c r="BK51" s="20">
        <f t="shared" si="71"/>
        <v>229.85506708183254</v>
      </c>
      <c r="BL51" s="20">
        <f t="shared" si="71"/>
        <v>229.85506708183254</v>
      </c>
      <c r="BM51" s="20">
        <f t="shared" si="71"/>
        <v>229.85506708183254</v>
      </c>
      <c r="BN51" s="20">
        <f t="shared" si="71"/>
        <v>229.85506708183254</v>
      </c>
      <c r="BO51" s="20">
        <f t="shared" si="71"/>
        <v>229.85506708183254</v>
      </c>
      <c r="BP51" s="20">
        <f t="shared" si="71"/>
        <v>229.85506708183254</v>
      </c>
      <c r="BQ51" s="20">
        <f t="shared" si="71"/>
        <v>229.85506708183254</v>
      </c>
      <c r="BR51" s="20">
        <f t="shared" ref="BR51:DU51" si="72">$D51*BR$7</f>
        <v>229.85506708183254</v>
      </c>
      <c r="BS51" s="20">
        <f t="shared" si="72"/>
        <v>229.85506708183254</v>
      </c>
      <c r="BT51" s="20">
        <f t="shared" si="72"/>
        <v>236.75071909428752</v>
      </c>
      <c r="BU51" s="20">
        <f t="shared" si="72"/>
        <v>236.75071909428752</v>
      </c>
      <c r="BV51" s="20">
        <f t="shared" si="72"/>
        <v>236.75071909428752</v>
      </c>
      <c r="BW51" s="20">
        <f t="shared" si="72"/>
        <v>236.75071909428752</v>
      </c>
      <c r="BX51" s="20">
        <f t="shared" si="72"/>
        <v>236.75071909428752</v>
      </c>
      <c r="BY51" s="20">
        <f t="shared" si="72"/>
        <v>236.75071909428752</v>
      </c>
      <c r="BZ51" s="20">
        <f t="shared" si="72"/>
        <v>236.75071909428752</v>
      </c>
      <c r="CA51" s="20">
        <f t="shared" si="72"/>
        <v>236.75071909428752</v>
      </c>
      <c r="CB51" s="20">
        <f t="shared" si="72"/>
        <v>236.75071909428752</v>
      </c>
      <c r="CC51" s="20">
        <f t="shared" si="72"/>
        <v>236.75071909428752</v>
      </c>
      <c r="CD51" s="20">
        <f t="shared" si="72"/>
        <v>236.75071909428752</v>
      </c>
      <c r="CE51" s="20">
        <f t="shared" si="72"/>
        <v>236.75071909428752</v>
      </c>
      <c r="CF51" s="20">
        <f t="shared" si="72"/>
        <v>243.85324066711618</v>
      </c>
      <c r="CG51" s="20">
        <f t="shared" si="72"/>
        <v>243.85324066711618</v>
      </c>
      <c r="CH51" s="20">
        <f t="shared" si="72"/>
        <v>243.85324066711618</v>
      </c>
      <c r="CI51" s="20">
        <f t="shared" si="72"/>
        <v>243.85324066711618</v>
      </c>
      <c r="CJ51" s="20">
        <f t="shared" si="72"/>
        <v>243.85324066711618</v>
      </c>
      <c r="CK51" s="20">
        <f t="shared" si="72"/>
        <v>243.85324066711618</v>
      </c>
      <c r="CL51" s="20">
        <f t="shared" si="72"/>
        <v>243.85324066711618</v>
      </c>
      <c r="CM51" s="20">
        <f t="shared" si="72"/>
        <v>243.85324066711618</v>
      </c>
      <c r="CN51" s="20">
        <f t="shared" si="72"/>
        <v>243.85324066711618</v>
      </c>
      <c r="CO51" s="20">
        <f t="shared" si="72"/>
        <v>243.85324066711618</v>
      </c>
      <c r="CP51" s="20">
        <f t="shared" si="72"/>
        <v>243.85324066711618</v>
      </c>
      <c r="CQ51" s="20">
        <f t="shared" si="72"/>
        <v>243.85324066711618</v>
      </c>
      <c r="CR51" s="20">
        <f t="shared" si="72"/>
        <v>251.16883788712965</v>
      </c>
      <c r="CS51" s="20">
        <f t="shared" si="72"/>
        <v>251.16883788712965</v>
      </c>
      <c r="CT51" s="20">
        <f t="shared" si="72"/>
        <v>251.16883788712965</v>
      </c>
      <c r="CU51" s="20">
        <f t="shared" si="72"/>
        <v>251.16883788712965</v>
      </c>
      <c r="CV51" s="20">
        <f t="shared" si="72"/>
        <v>251.16883788712965</v>
      </c>
      <c r="CW51" s="20">
        <f t="shared" si="72"/>
        <v>251.16883788712965</v>
      </c>
      <c r="CX51" s="20">
        <f t="shared" si="72"/>
        <v>251.16883788712965</v>
      </c>
      <c r="CY51" s="20">
        <f t="shared" si="72"/>
        <v>251.16883788712965</v>
      </c>
      <c r="CZ51" s="20">
        <f t="shared" si="72"/>
        <v>251.16883788712965</v>
      </c>
      <c r="DA51" s="20">
        <f t="shared" si="72"/>
        <v>251.16883788712965</v>
      </c>
      <c r="DB51" s="20">
        <f t="shared" si="72"/>
        <v>251.16883788712965</v>
      </c>
      <c r="DC51" s="20">
        <f t="shared" si="72"/>
        <v>251.16883788712965</v>
      </c>
      <c r="DD51" s="20">
        <f t="shared" si="72"/>
        <v>258.70390302374358</v>
      </c>
      <c r="DE51" s="20">
        <f t="shared" si="72"/>
        <v>258.70390302374358</v>
      </c>
      <c r="DF51" s="20">
        <f t="shared" si="72"/>
        <v>258.70390302374358</v>
      </c>
      <c r="DG51" s="20">
        <f t="shared" si="72"/>
        <v>258.70390302374358</v>
      </c>
      <c r="DH51" s="20">
        <f t="shared" si="72"/>
        <v>258.70390302374358</v>
      </c>
      <c r="DI51" s="20">
        <f t="shared" si="72"/>
        <v>258.70390302374358</v>
      </c>
      <c r="DJ51" s="20">
        <f t="shared" si="72"/>
        <v>258.70390302374358</v>
      </c>
      <c r="DK51" s="20">
        <f t="shared" si="72"/>
        <v>258.70390302374358</v>
      </c>
      <c r="DL51" s="20">
        <f t="shared" si="72"/>
        <v>258.70390302374358</v>
      </c>
      <c r="DM51" s="20">
        <f t="shared" si="72"/>
        <v>258.70390302374358</v>
      </c>
      <c r="DN51" s="20">
        <f t="shared" si="72"/>
        <v>258.70390302374358</v>
      </c>
      <c r="DO51" s="20">
        <f t="shared" si="72"/>
        <v>258.70390302374358</v>
      </c>
      <c r="DP51" s="20">
        <f t="shared" si="72"/>
        <v>266.46502011445585</v>
      </c>
      <c r="DQ51" s="20">
        <f t="shared" si="72"/>
        <v>266.46502011445585</v>
      </c>
      <c r="DR51" s="20">
        <f t="shared" si="72"/>
        <v>266.46502011445585</v>
      </c>
      <c r="DS51" s="20">
        <f t="shared" si="72"/>
        <v>266.46502011445585</v>
      </c>
      <c r="DT51" s="20">
        <f t="shared" si="72"/>
        <v>266.46502011445585</v>
      </c>
      <c r="DU51" s="20">
        <f t="shared" si="72"/>
        <v>266.46502011445585</v>
      </c>
    </row>
    <row r="52" spans="2:125">
      <c r="B52" s="1" t="s">
        <v>33</v>
      </c>
      <c r="C52" s="1" t="s">
        <v>299</v>
      </c>
      <c r="D52" s="14">
        <f>VLOOKUP($B52,Assumptions!$J$117:$P$122,3,0)</f>
        <v>2.75E-2</v>
      </c>
      <c r="E52" s="20">
        <f>$D52*E$8</f>
        <v>0</v>
      </c>
      <c r="F52" s="20">
        <f t="shared" ref="F52:BQ52" si="73">$D52*F$8</f>
        <v>0</v>
      </c>
      <c r="G52" s="20">
        <f t="shared" si="73"/>
        <v>0</v>
      </c>
      <c r="H52" s="20">
        <f t="shared" si="73"/>
        <v>0</v>
      </c>
      <c r="I52" s="20">
        <f t="shared" si="73"/>
        <v>0</v>
      </c>
      <c r="J52" s="20">
        <f t="shared" si="73"/>
        <v>0</v>
      </c>
      <c r="K52" s="20">
        <f t="shared" si="73"/>
        <v>0</v>
      </c>
      <c r="L52" s="20">
        <f t="shared" si="73"/>
        <v>0</v>
      </c>
      <c r="M52" s="20">
        <f t="shared" si="73"/>
        <v>0</v>
      </c>
      <c r="N52" s="20">
        <f t="shared" si="73"/>
        <v>0</v>
      </c>
      <c r="O52" s="20">
        <f t="shared" si="73"/>
        <v>0</v>
      </c>
      <c r="P52" s="20">
        <f t="shared" si="73"/>
        <v>0</v>
      </c>
      <c r="Q52" s="20">
        <f t="shared" si="73"/>
        <v>0</v>
      </c>
      <c r="R52" s="20">
        <f t="shared" si="73"/>
        <v>0</v>
      </c>
      <c r="S52" s="20">
        <f t="shared" si="73"/>
        <v>0</v>
      </c>
      <c r="T52" s="20">
        <f t="shared" si="73"/>
        <v>0</v>
      </c>
      <c r="U52" s="20">
        <f t="shared" si="73"/>
        <v>0</v>
      </c>
      <c r="V52" s="20">
        <f t="shared" si="73"/>
        <v>0</v>
      </c>
      <c r="W52" s="20">
        <f t="shared" si="73"/>
        <v>0</v>
      </c>
      <c r="X52" s="20">
        <f t="shared" si="73"/>
        <v>0</v>
      </c>
      <c r="Y52" s="20">
        <f t="shared" si="73"/>
        <v>0</v>
      </c>
      <c r="Z52" s="20">
        <f t="shared" si="73"/>
        <v>0</v>
      </c>
      <c r="AA52" s="20">
        <f t="shared" si="73"/>
        <v>0</v>
      </c>
      <c r="AB52" s="20">
        <f t="shared" si="73"/>
        <v>0</v>
      </c>
      <c r="AC52" s="20">
        <f t="shared" si="73"/>
        <v>991.53075452970006</v>
      </c>
      <c r="AD52" s="20">
        <f t="shared" si="73"/>
        <v>991.53075452970006</v>
      </c>
      <c r="AE52" s="20">
        <f t="shared" si="73"/>
        <v>991.53075452970006</v>
      </c>
      <c r="AF52" s="20">
        <f t="shared" si="73"/>
        <v>991.53075452970006</v>
      </c>
      <c r="AG52" s="20">
        <f t="shared" si="73"/>
        <v>991.53075452970006</v>
      </c>
      <c r="AH52" s="20">
        <f t="shared" si="73"/>
        <v>991.53075452970006</v>
      </c>
      <c r="AI52" s="20">
        <f t="shared" si="73"/>
        <v>991.53075452970006</v>
      </c>
      <c r="AJ52" s="20">
        <f t="shared" si="73"/>
        <v>1021.276677165591</v>
      </c>
      <c r="AK52" s="20">
        <f t="shared" si="73"/>
        <v>1021.276677165591</v>
      </c>
      <c r="AL52" s="20">
        <f t="shared" si="73"/>
        <v>1021.276677165591</v>
      </c>
      <c r="AM52" s="20">
        <f t="shared" si="73"/>
        <v>1021.276677165591</v>
      </c>
      <c r="AN52" s="20">
        <f t="shared" si="73"/>
        <v>1021.276677165591</v>
      </c>
      <c r="AO52" s="20">
        <f t="shared" si="73"/>
        <v>1021.276677165591</v>
      </c>
      <c r="AP52" s="20">
        <f t="shared" si="73"/>
        <v>1021.276677165591</v>
      </c>
      <c r="AQ52" s="20">
        <f t="shared" si="73"/>
        <v>1021.276677165591</v>
      </c>
      <c r="AR52" s="20">
        <f t="shared" si="73"/>
        <v>1021.276677165591</v>
      </c>
      <c r="AS52" s="20">
        <f t="shared" si="73"/>
        <v>1021.276677165591</v>
      </c>
      <c r="AT52" s="20">
        <f t="shared" si="73"/>
        <v>1021.276677165591</v>
      </c>
      <c r="AU52" s="20">
        <f t="shared" si="73"/>
        <v>1021.276677165591</v>
      </c>
      <c r="AV52" s="20">
        <f t="shared" si="73"/>
        <v>1051.9149774805587</v>
      </c>
      <c r="AW52" s="20">
        <f t="shared" si="73"/>
        <v>1051.9149774805587</v>
      </c>
      <c r="AX52" s="20">
        <f t="shared" si="73"/>
        <v>1051.9149774805587</v>
      </c>
      <c r="AY52" s="20">
        <f t="shared" si="73"/>
        <v>1051.9149774805587</v>
      </c>
      <c r="AZ52" s="20">
        <f t="shared" si="73"/>
        <v>1051.9149774805587</v>
      </c>
      <c r="BA52" s="20">
        <f t="shared" si="73"/>
        <v>1051.9149774805587</v>
      </c>
      <c r="BB52" s="20">
        <f t="shared" si="73"/>
        <v>1051.9149774805587</v>
      </c>
      <c r="BC52" s="20">
        <f t="shared" si="73"/>
        <v>1051.9149774805587</v>
      </c>
      <c r="BD52" s="20">
        <f t="shared" si="73"/>
        <v>1051.9149774805587</v>
      </c>
      <c r="BE52" s="20">
        <f t="shared" si="73"/>
        <v>1051.9149774805587</v>
      </c>
      <c r="BF52" s="20">
        <f t="shared" si="73"/>
        <v>1051.9149774805587</v>
      </c>
      <c r="BG52" s="20">
        <f t="shared" si="73"/>
        <v>1051.9149774805587</v>
      </c>
      <c r="BH52" s="20">
        <f t="shared" si="73"/>
        <v>1083.4724268049756</v>
      </c>
      <c r="BI52" s="20">
        <f t="shared" si="73"/>
        <v>1083.4724268049756</v>
      </c>
      <c r="BJ52" s="20">
        <f t="shared" si="73"/>
        <v>1083.4724268049756</v>
      </c>
      <c r="BK52" s="20">
        <f t="shared" si="73"/>
        <v>1083.4724268049756</v>
      </c>
      <c r="BL52" s="20">
        <f t="shared" si="73"/>
        <v>1083.4724268049756</v>
      </c>
      <c r="BM52" s="20">
        <f t="shared" si="73"/>
        <v>1083.4724268049756</v>
      </c>
      <c r="BN52" s="20">
        <f t="shared" si="73"/>
        <v>1083.4724268049756</v>
      </c>
      <c r="BO52" s="20">
        <f t="shared" si="73"/>
        <v>1083.4724268049756</v>
      </c>
      <c r="BP52" s="20">
        <f t="shared" si="73"/>
        <v>1083.4724268049756</v>
      </c>
      <c r="BQ52" s="20">
        <f t="shared" si="73"/>
        <v>1083.4724268049756</v>
      </c>
      <c r="BR52" s="20">
        <f t="shared" ref="BR52:DU52" si="74">$D52*BR$8</f>
        <v>1083.4724268049756</v>
      </c>
      <c r="BS52" s="20">
        <f t="shared" si="74"/>
        <v>1083.4724268049756</v>
      </c>
      <c r="BT52" s="20">
        <f t="shared" si="74"/>
        <v>1115.9765996091251</v>
      </c>
      <c r="BU52" s="20">
        <f t="shared" si="74"/>
        <v>1115.9765996091251</v>
      </c>
      <c r="BV52" s="20">
        <f t="shared" si="74"/>
        <v>1115.9765996091251</v>
      </c>
      <c r="BW52" s="20">
        <f t="shared" si="74"/>
        <v>1115.9765996091251</v>
      </c>
      <c r="BX52" s="20">
        <f t="shared" si="74"/>
        <v>1115.9765996091251</v>
      </c>
      <c r="BY52" s="20">
        <f t="shared" si="74"/>
        <v>1115.9765996091251</v>
      </c>
      <c r="BZ52" s="20">
        <f t="shared" si="74"/>
        <v>1115.9765996091251</v>
      </c>
      <c r="CA52" s="20">
        <f t="shared" si="74"/>
        <v>1115.9765996091251</v>
      </c>
      <c r="CB52" s="20">
        <f t="shared" si="74"/>
        <v>1115.9765996091251</v>
      </c>
      <c r="CC52" s="20">
        <f t="shared" si="74"/>
        <v>1115.9765996091251</v>
      </c>
      <c r="CD52" s="20">
        <f t="shared" si="74"/>
        <v>1115.9765996091251</v>
      </c>
      <c r="CE52" s="20">
        <f t="shared" si="74"/>
        <v>1115.9765996091251</v>
      </c>
      <c r="CF52" s="20">
        <f t="shared" si="74"/>
        <v>1149.4558975973989</v>
      </c>
      <c r="CG52" s="20">
        <f t="shared" si="74"/>
        <v>1149.4558975973989</v>
      </c>
      <c r="CH52" s="20">
        <f t="shared" si="74"/>
        <v>1149.4558975973989</v>
      </c>
      <c r="CI52" s="20">
        <f t="shared" si="74"/>
        <v>1149.4558975973989</v>
      </c>
      <c r="CJ52" s="20">
        <f t="shared" si="74"/>
        <v>1149.4558975973989</v>
      </c>
      <c r="CK52" s="20">
        <f t="shared" si="74"/>
        <v>1149.4558975973989</v>
      </c>
      <c r="CL52" s="20">
        <f t="shared" si="74"/>
        <v>1149.4558975973989</v>
      </c>
      <c r="CM52" s="20">
        <f t="shared" si="74"/>
        <v>1149.4558975973989</v>
      </c>
      <c r="CN52" s="20">
        <f t="shared" si="74"/>
        <v>1149.4558975973989</v>
      </c>
      <c r="CO52" s="20">
        <f t="shared" si="74"/>
        <v>1149.4558975973989</v>
      </c>
      <c r="CP52" s="20">
        <f t="shared" si="74"/>
        <v>1149.4558975973989</v>
      </c>
      <c r="CQ52" s="20">
        <f t="shared" si="74"/>
        <v>1149.4558975973989</v>
      </c>
      <c r="CR52" s="20">
        <f t="shared" si="74"/>
        <v>1183.9395745253207</v>
      </c>
      <c r="CS52" s="20">
        <f t="shared" si="74"/>
        <v>1183.9395745253207</v>
      </c>
      <c r="CT52" s="20">
        <f t="shared" si="74"/>
        <v>1183.9395745253207</v>
      </c>
      <c r="CU52" s="20">
        <f t="shared" si="74"/>
        <v>1183.9395745253207</v>
      </c>
      <c r="CV52" s="20">
        <f t="shared" si="74"/>
        <v>1183.9395745253207</v>
      </c>
      <c r="CW52" s="20">
        <f t="shared" si="74"/>
        <v>1183.9395745253207</v>
      </c>
      <c r="CX52" s="20">
        <f t="shared" si="74"/>
        <v>1183.9395745253207</v>
      </c>
      <c r="CY52" s="20">
        <f t="shared" si="74"/>
        <v>1183.9395745253207</v>
      </c>
      <c r="CZ52" s="20">
        <f t="shared" si="74"/>
        <v>1183.9395745253207</v>
      </c>
      <c r="DA52" s="20">
        <f t="shared" si="74"/>
        <v>1183.9395745253207</v>
      </c>
      <c r="DB52" s="20">
        <f t="shared" si="74"/>
        <v>1183.9395745253207</v>
      </c>
      <c r="DC52" s="20">
        <f t="shared" si="74"/>
        <v>1183.9395745253207</v>
      </c>
      <c r="DD52" s="20">
        <f t="shared" si="74"/>
        <v>1219.4577617610805</v>
      </c>
      <c r="DE52" s="20">
        <f t="shared" si="74"/>
        <v>1219.4577617610805</v>
      </c>
      <c r="DF52" s="20">
        <f t="shared" si="74"/>
        <v>1219.4577617610805</v>
      </c>
      <c r="DG52" s="20">
        <f t="shared" si="74"/>
        <v>1219.4577617610805</v>
      </c>
      <c r="DH52" s="20">
        <f t="shared" si="74"/>
        <v>1219.4577617610805</v>
      </c>
      <c r="DI52" s="20">
        <f t="shared" si="74"/>
        <v>1219.4577617610805</v>
      </c>
      <c r="DJ52" s="20">
        <f t="shared" si="74"/>
        <v>1219.4577617610805</v>
      </c>
      <c r="DK52" s="20">
        <f t="shared" si="74"/>
        <v>1219.4577617610805</v>
      </c>
      <c r="DL52" s="20">
        <f t="shared" si="74"/>
        <v>1219.4577617610805</v>
      </c>
      <c r="DM52" s="20">
        <f t="shared" si="74"/>
        <v>1219.4577617610805</v>
      </c>
      <c r="DN52" s="20">
        <f t="shared" si="74"/>
        <v>1219.4577617610805</v>
      </c>
      <c r="DO52" s="20">
        <f t="shared" si="74"/>
        <v>1219.4577617610805</v>
      </c>
      <c r="DP52" s="20">
        <f t="shared" si="74"/>
        <v>1256.0414946139131</v>
      </c>
      <c r="DQ52" s="20">
        <f t="shared" si="74"/>
        <v>1256.0414946139131</v>
      </c>
      <c r="DR52" s="20">
        <f t="shared" si="74"/>
        <v>1256.0414946139131</v>
      </c>
      <c r="DS52" s="20">
        <f t="shared" si="74"/>
        <v>1256.0414946139131</v>
      </c>
      <c r="DT52" s="20">
        <f t="shared" si="74"/>
        <v>1256.0414946139131</v>
      </c>
      <c r="DU52" s="20">
        <f t="shared" si="74"/>
        <v>1256.0414946139131</v>
      </c>
    </row>
    <row r="53" spans="2:125">
      <c r="B53" s="1" t="s">
        <v>36</v>
      </c>
      <c r="C53" s="1" t="s">
        <v>300</v>
      </c>
      <c r="D53" s="14">
        <f>VLOOKUP($B53,Assumptions!$J$117:$P$122,3,0)</f>
        <v>2.75E-2</v>
      </c>
      <c r="E53" s="20">
        <f>$D53*E$9</f>
        <v>0</v>
      </c>
      <c r="F53" s="20">
        <f t="shared" ref="F53:BQ53" si="75">$D53*F$9</f>
        <v>0</v>
      </c>
      <c r="G53" s="20">
        <f t="shared" si="75"/>
        <v>0</v>
      </c>
      <c r="H53" s="20">
        <f t="shared" si="75"/>
        <v>0</v>
      </c>
      <c r="I53" s="20">
        <f t="shared" si="75"/>
        <v>0</v>
      </c>
      <c r="J53" s="20">
        <f t="shared" si="75"/>
        <v>0</v>
      </c>
      <c r="K53" s="20">
        <f t="shared" si="75"/>
        <v>0</v>
      </c>
      <c r="L53" s="20">
        <f t="shared" si="75"/>
        <v>0</v>
      </c>
      <c r="M53" s="20">
        <f t="shared" si="75"/>
        <v>0</v>
      </c>
      <c r="N53" s="20">
        <f t="shared" si="75"/>
        <v>0</v>
      </c>
      <c r="O53" s="20">
        <f t="shared" si="75"/>
        <v>0</v>
      </c>
      <c r="P53" s="20">
        <f t="shared" si="75"/>
        <v>0</v>
      </c>
      <c r="Q53" s="20">
        <f t="shared" si="75"/>
        <v>0</v>
      </c>
      <c r="R53" s="20">
        <f t="shared" si="75"/>
        <v>0</v>
      </c>
      <c r="S53" s="20">
        <f t="shared" si="75"/>
        <v>0</v>
      </c>
      <c r="T53" s="20">
        <f t="shared" si="75"/>
        <v>0</v>
      </c>
      <c r="U53" s="20">
        <f t="shared" si="75"/>
        <v>0</v>
      </c>
      <c r="V53" s="20">
        <f t="shared" si="75"/>
        <v>0</v>
      </c>
      <c r="W53" s="20">
        <f t="shared" si="75"/>
        <v>0</v>
      </c>
      <c r="X53" s="20">
        <f t="shared" si="75"/>
        <v>0</v>
      </c>
      <c r="Y53" s="20">
        <f t="shared" si="75"/>
        <v>0</v>
      </c>
      <c r="Z53" s="20">
        <f t="shared" si="75"/>
        <v>0</v>
      </c>
      <c r="AA53" s="20">
        <f t="shared" si="75"/>
        <v>0</v>
      </c>
      <c r="AB53" s="20">
        <f t="shared" si="75"/>
        <v>0</v>
      </c>
      <c r="AC53" s="20">
        <f t="shared" si="75"/>
        <v>574.25535667500003</v>
      </c>
      <c r="AD53" s="20">
        <f t="shared" si="75"/>
        <v>574.25535667500003</v>
      </c>
      <c r="AE53" s="20">
        <f t="shared" si="75"/>
        <v>574.25535667500003</v>
      </c>
      <c r="AF53" s="20">
        <f t="shared" si="75"/>
        <v>574.25535667500003</v>
      </c>
      <c r="AG53" s="20">
        <f t="shared" si="75"/>
        <v>574.25535667500003</v>
      </c>
      <c r="AH53" s="20">
        <f t="shared" si="75"/>
        <v>574.25535667500003</v>
      </c>
      <c r="AI53" s="20">
        <f t="shared" si="75"/>
        <v>574.25535667500003</v>
      </c>
      <c r="AJ53" s="20">
        <f t="shared" si="75"/>
        <v>591.48301737525014</v>
      </c>
      <c r="AK53" s="20">
        <f t="shared" si="75"/>
        <v>591.48301737525014</v>
      </c>
      <c r="AL53" s="20">
        <f t="shared" si="75"/>
        <v>591.48301737525014</v>
      </c>
      <c r="AM53" s="20">
        <f t="shared" si="75"/>
        <v>591.48301737525014</v>
      </c>
      <c r="AN53" s="20">
        <f t="shared" si="75"/>
        <v>591.48301737525014</v>
      </c>
      <c r="AO53" s="20">
        <f t="shared" si="75"/>
        <v>591.48301737525014</v>
      </c>
      <c r="AP53" s="20">
        <f t="shared" si="75"/>
        <v>591.48301737525014</v>
      </c>
      <c r="AQ53" s="20">
        <f t="shared" si="75"/>
        <v>591.48301737525014</v>
      </c>
      <c r="AR53" s="20">
        <f t="shared" si="75"/>
        <v>591.48301737525014</v>
      </c>
      <c r="AS53" s="20">
        <f t="shared" si="75"/>
        <v>591.48301737525014</v>
      </c>
      <c r="AT53" s="20">
        <f t="shared" si="75"/>
        <v>591.48301737525014</v>
      </c>
      <c r="AU53" s="20">
        <f t="shared" si="75"/>
        <v>591.48301737525014</v>
      </c>
      <c r="AV53" s="20">
        <f t="shared" si="75"/>
        <v>609.22750789650752</v>
      </c>
      <c r="AW53" s="20">
        <f t="shared" si="75"/>
        <v>609.22750789650752</v>
      </c>
      <c r="AX53" s="20">
        <f t="shared" si="75"/>
        <v>609.22750789650752</v>
      </c>
      <c r="AY53" s="20">
        <f t="shared" si="75"/>
        <v>609.22750789650752</v>
      </c>
      <c r="AZ53" s="20">
        <f t="shared" si="75"/>
        <v>609.22750789650752</v>
      </c>
      <c r="BA53" s="20">
        <f t="shared" si="75"/>
        <v>609.22750789650752</v>
      </c>
      <c r="BB53" s="20">
        <f t="shared" si="75"/>
        <v>609.22750789650752</v>
      </c>
      <c r="BC53" s="20">
        <f t="shared" si="75"/>
        <v>609.22750789650752</v>
      </c>
      <c r="BD53" s="20">
        <f t="shared" si="75"/>
        <v>609.22750789650752</v>
      </c>
      <c r="BE53" s="20">
        <f t="shared" si="75"/>
        <v>609.22750789650752</v>
      </c>
      <c r="BF53" s="20">
        <f t="shared" si="75"/>
        <v>609.22750789650752</v>
      </c>
      <c r="BG53" s="20">
        <f t="shared" si="75"/>
        <v>609.22750789650752</v>
      </c>
      <c r="BH53" s="20">
        <f t="shared" si="75"/>
        <v>627.50433313340284</v>
      </c>
      <c r="BI53" s="20">
        <f t="shared" si="75"/>
        <v>627.50433313340284</v>
      </c>
      <c r="BJ53" s="20">
        <f t="shared" si="75"/>
        <v>627.50433313340284</v>
      </c>
      <c r="BK53" s="20">
        <f t="shared" si="75"/>
        <v>627.50433313340284</v>
      </c>
      <c r="BL53" s="20">
        <f t="shared" si="75"/>
        <v>627.50433313340284</v>
      </c>
      <c r="BM53" s="20">
        <f t="shared" si="75"/>
        <v>627.50433313340284</v>
      </c>
      <c r="BN53" s="20">
        <f t="shared" si="75"/>
        <v>627.50433313340284</v>
      </c>
      <c r="BO53" s="20">
        <f t="shared" si="75"/>
        <v>627.50433313340284</v>
      </c>
      <c r="BP53" s="20">
        <f t="shared" si="75"/>
        <v>627.50433313340284</v>
      </c>
      <c r="BQ53" s="20">
        <f t="shared" si="75"/>
        <v>627.50433313340284</v>
      </c>
      <c r="BR53" s="20">
        <f t="shared" ref="BR53:DU53" si="76">$D53*BR$9</f>
        <v>627.50433313340284</v>
      </c>
      <c r="BS53" s="20">
        <f t="shared" si="76"/>
        <v>627.50433313340284</v>
      </c>
      <c r="BT53" s="20">
        <f t="shared" si="76"/>
        <v>646.32946312740501</v>
      </c>
      <c r="BU53" s="20">
        <f t="shared" si="76"/>
        <v>646.32946312740501</v>
      </c>
      <c r="BV53" s="20">
        <f t="shared" si="76"/>
        <v>646.32946312740501</v>
      </c>
      <c r="BW53" s="20">
        <f t="shared" si="76"/>
        <v>646.32946312740501</v>
      </c>
      <c r="BX53" s="20">
        <f t="shared" si="76"/>
        <v>646.32946312740501</v>
      </c>
      <c r="BY53" s="20">
        <f t="shared" si="76"/>
        <v>646.32946312740501</v>
      </c>
      <c r="BZ53" s="20">
        <f t="shared" si="76"/>
        <v>646.32946312740501</v>
      </c>
      <c r="CA53" s="20">
        <f t="shared" si="76"/>
        <v>646.32946312740501</v>
      </c>
      <c r="CB53" s="20">
        <f t="shared" si="76"/>
        <v>646.32946312740501</v>
      </c>
      <c r="CC53" s="20">
        <f t="shared" si="76"/>
        <v>646.32946312740501</v>
      </c>
      <c r="CD53" s="20">
        <f t="shared" si="76"/>
        <v>646.32946312740501</v>
      </c>
      <c r="CE53" s="20">
        <f t="shared" si="76"/>
        <v>646.32946312740501</v>
      </c>
      <c r="CF53" s="20">
        <f t="shared" si="76"/>
        <v>665.71934702122712</v>
      </c>
      <c r="CG53" s="20">
        <f t="shared" si="76"/>
        <v>665.71934702122712</v>
      </c>
      <c r="CH53" s="20">
        <f t="shared" si="76"/>
        <v>665.71934702122712</v>
      </c>
      <c r="CI53" s="20">
        <f t="shared" si="76"/>
        <v>665.71934702122712</v>
      </c>
      <c r="CJ53" s="20">
        <f t="shared" si="76"/>
        <v>665.71934702122712</v>
      </c>
      <c r="CK53" s="20">
        <f t="shared" si="76"/>
        <v>665.71934702122712</v>
      </c>
      <c r="CL53" s="20">
        <f t="shared" si="76"/>
        <v>665.71934702122712</v>
      </c>
      <c r="CM53" s="20">
        <f t="shared" si="76"/>
        <v>665.71934702122712</v>
      </c>
      <c r="CN53" s="20">
        <f t="shared" si="76"/>
        <v>665.71934702122712</v>
      </c>
      <c r="CO53" s="20">
        <f t="shared" si="76"/>
        <v>665.71934702122712</v>
      </c>
      <c r="CP53" s="20">
        <f t="shared" si="76"/>
        <v>665.71934702122712</v>
      </c>
      <c r="CQ53" s="20">
        <f t="shared" si="76"/>
        <v>665.71934702122712</v>
      </c>
      <c r="CR53" s="20">
        <f t="shared" si="76"/>
        <v>685.690927431864</v>
      </c>
      <c r="CS53" s="20">
        <f t="shared" si="76"/>
        <v>685.690927431864</v>
      </c>
      <c r="CT53" s="20">
        <f t="shared" si="76"/>
        <v>685.690927431864</v>
      </c>
      <c r="CU53" s="20">
        <f t="shared" si="76"/>
        <v>685.690927431864</v>
      </c>
      <c r="CV53" s="20">
        <f t="shared" si="76"/>
        <v>685.690927431864</v>
      </c>
      <c r="CW53" s="20">
        <f t="shared" si="76"/>
        <v>685.690927431864</v>
      </c>
      <c r="CX53" s="20">
        <f t="shared" si="76"/>
        <v>685.690927431864</v>
      </c>
      <c r="CY53" s="20">
        <f t="shared" si="76"/>
        <v>685.690927431864</v>
      </c>
      <c r="CZ53" s="20">
        <f t="shared" si="76"/>
        <v>685.690927431864</v>
      </c>
      <c r="DA53" s="20">
        <f t="shared" si="76"/>
        <v>685.690927431864</v>
      </c>
      <c r="DB53" s="20">
        <f t="shared" si="76"/>
        <v>685.690927431864</v>
      </c>
      <c r="DC53" s="20">
        <f t="shared" si="76"/>
        <v>685.690927431864</v>
      </c>
      <c r="DD53" s="20">
        <f t="shared" si="76"/>
        <v>706.26165525481986</v>
      </c>
      <c r="DE53" s="20">
        <f t="shared" si="76"/>
        <v>706.26165525481986</v>
      </c>
      <c r="DF53" s="20">
        <f t="shared" si="76"/>
        <v>706.26165525481986</v>
      </c>
      <c r="DG53" s="20">
        <f t="shared" si="76"/>
        <v>706.26165525481986</v>
      </c>
      <c r="DH53" s="20">
        <f t="shared" si="76"/>
        <v>706.26165525481986</v>
      </c>
      <c r="DI53" s="20">
        <f t="shared" si="76"/>
        <v>706.26165525481986</v>
      </c>
      <c r="DJ53" s="20">
        <f t="shared" si="76"/>
        <v>706.26165525481986</v>
      </c>
      <c r="DK53" s="20">
        <f t="shared" si="76"/>
        <v>706.26165525481986</v>
      </c>
      <c r="DL53" s="20">
        <f t="shared" si="76"/>
        <v>706.26165525481986</v>
      </c>
      <c r="DM53" s="20">
        <f t="shared" si="76"/>
        <v>706.26165525481986</v>
      </c>
      <c r="DN53" s="20">
        <f t="shared" si="76"/>
        <v>706.26165525481986</v>
      </c>
      <c r="DO53" s="20">
        <f t="shared" si="76"/>
        <v>706.26165525481986</v>
      </c>
      <c r="DP53" s="20">
        <f t="shared" si="76"/>
        <v>727.44950491246448</v>
      </c>
      <c r="DQ53" s="20">
        <f t="shared" si="76"/>
        <v>727.44950491246448</v>
      </c>
      <c r="DR53" s="20">
        <f t="shared" si="76"/>
        <v>727.44950491246448</v>
      </c>
      <c r="DS53" s="20">
        <f t="shared" si="76"/>
        <v>727.44950491246448</v>
      </c>
      <c r="DT53" s="20">
        <f t="shared" si="76"/>
        <v>727.44950491246448</v>
      </c>
      <c r="DU53" s="20">
        <f t="shared" si="76"/>
        <v>727.44950491246448</v>
      </c>
    </row>
    <row r="54" spans="2:125">
      <c r="B54" s="1" t="s">
        <v>43</v>
      </c>
      <c r="C54" s="1" t="s">
        <v>301</v>
      </c>
      <c r="D54" s="14">
        <f>VLOOKUP($B54,Assumptions!$J$117:$P$122,3,0)</f>
        <v>2.75E-2</v>
      </c>
      <c r="E54" s="20">
        <f>$D54*E$11</f>
        <v>0</v>
      </c>
      <c r="F54" s="20">
        <f t="shared" ref="F54:BQ54" si="77">$D54*F$11</f>
        <v>0</v>
      </c>
      <c r="G54" s="20">
        <f t="shared" si="77"/>
        <v>0</v>
      </c>
      <c r="H54" s="20">
        <f t="shared" si="77"/>
        <v>0</v>
      </c>
      <c r="I54" s="20">
        <f t="shared" si="77"/>
        <v>0</v>
      </c>
      <c r="J54" s="20">
        <f t="shared" si="77"/>
        <v>0</v>
      </c>
      <c r="K54" s="20">
        <f t="shared" si="77"/>
        <v>0</v>
      </c>
      <c r="L54" s="20">
        <f t="shared" si="77"/>
        <v>0</v>
      </c>
      <c r="M54" s="20">
        <f t="shared" si="77"/>
        <v>0</v>
      </c>
      <c r="N54" s="20">
        <f t="shared" si="77"/>
        <v>0</v>
      </c>
      <c r="O54" s="20">
        <f t="shared" si="77"/>
        <v>0</v>
      </c>
      <c r="P54" s="20">
        <f t="shared" si="77"/>
        <v>0</v>
      </c>
      <c r="Q54" s="20">
        <f t="shared" si="77"/>
        <v>0</v>
      </c>
      <c r="R54" s="20">
        <f t="shared" si="77"/>
        <v>0</v>
      </c>
      <c r="S54" s="20">
        <f t="shared" si="77"/>
        <v>0</v>
      </c>
      <c r="T54" s="20">
        <f t="shared" si="77"/>
        <v>0</v>
      </c>
      <c r="U54" s="20">
        <f t="shared" si="77"/>
        <v>0</v>
      </c>
      <c r="V54" s="20">
        <f t="shared" si="77"/>
        <v>0</v>
      </c>
      <c r="W54" s="20">
        <f t="shared" si="77"/>
        <v>0</v>
      </c>
      <c r="X54" s="20">
        <f t="shared" si="77"/>
        <v>0</v>
      </c>
      <c r="Y54" s="20">
        <f t="shared" si="77"/>
        <v>0</v>
      </c>
      <c r="Z54" s="20">
        <f t="shared" si="77"/>
        <v>0</v>
      </c>
      <c r="AA54" s="20">
        <f t="shared" si="77"/>
        <v>0</v>
      </c>
      <c r="AB54" s="20">
        <f t="shared" si="77"/>
        <v>0</v>
      </c>
      <c r="AC54" s="20">
        <f t="shared" si="77"/>
        <v>616.95639601749997</v>
      </c>
      <c r="AD54" s="20">
        <f t="shared" si="77"/>
        <v>616.95639601749997</v>
      </c>
      <c r="AE54" s="20">
        <f t="shared" si="77"/>
        <v>616.95639601749997</v>
      </c>
      <c r="AF54" s="20">
        <f t="shared" si="77"/>
        <v>616.95639601749997</v>
      </c>
      <c r="AG54" s="20">
        <f t="shared" si="77"/>
        <v>616.95639601749997</v>
      </c>
      <c r="AH54" s="20">
        <f t="shared" si="77"/>
        <v>616.95639601749997</v>
      </c>
      <c r="AI54" s="20">
        <f t="shared" si="77"/>
        <v>616.95639601749997</v>
      </c>
      <c r="AJ54" s="20">
        <f t="shared" si="77"/>
        <v>635.4650878980251</v>
      </c>
      <c r="AK54" s="20">
        <f t="shared" si="77"/>
        <v>635.4650878980251</v>
      </c>
      <c r="AL54" s="20">
        <f t="shared" si="77"/>
        <v>635.4650878980251</v>
      </c>
      <c r="AM54" s="20">
        <f t="shared" si="77"/>
        <v>635.4650878980251</v>
      </c>
      <c r="AN54" s="20">
        <f t="shared" si="77"/>
        <v>635.4650878980251</v>
      </c>
      <c r="AO54" s="20">
        <f t="shared" si="77"/>
        <v>635.4650878980251</v>
      </c>
      <c r="AP54" s="20">
        <f t="shared" si="77"/>
        <v>635.4650878980251</v>
      </c>
      <c r="AQ54" s="20">
        <f t="shared" si="77"/>
        <v>635.4650878980251</v>
      </c>
      <c r="AR54" s="20">
        <f t="shared" si="77"/>
        <v>635.4650878980251</v>
      </c>
      <c r="AS54" s="20">
        <f t="shared" si="77"/>
        <v>635.4650878980251</v>
      </c>
      <c r="AT54" s="20">
        <f t="shared" si="77"/>
        <v>635.4650878980251</v>
      </c>
      <c r="AU54" s="20">
        <f t="shared" si="77"/>
        <v>635.4650878980251</v>
      </c>
      <c r="AV54" s="20">
        <f t="shared" si="77"/>
        <v>654.52904053496582</v>
      </c>
      <c r="AW54" s="20">
        <f t="shared" si="77"/>
        <v>654.52904053496582</v>
      </c>
      <c r="AX54" s="20">
        <f t="shared" si="77"/>
        <v>654.52904053496582</v>
      </c>
      <c r="AY54" s="20">
        <f t="shared" si="77"/>
        <v>654.52904053496582</v>
      </c>
      <c r="AZ54" s="20">
        <f t="shared" si="77"/>
        <v>654.52904053496582</v>
      </c>
      <c r="BA54" s="20">
        <f t="shared" si="77"/>
        <v>654.52904053496582</v>
      </c>
      <c r="BB54" s="20">
        <f t="shared" si="77"/>
        <v>654.52904053496582</v>
      </c>
      <c r="BC54" s="20">
        <f t="shared" si="77"/>
        <v>654.52904053496582</v>
      </c>
      <c r="BD54" s="20">
        <f t="shared" si="77"/>
        <v>654.52904053496582</v>
      </c>
      <c r="BE54" s="20">
        <f t="shared" si="77"/>
        <v>654.52904053496582</v>
      </c>
      <c r="BF54" s="20">
        <f t="shared" si="77"/>
        <v>654.52904053496582</v>
      </c>
      <c r="BG54" s="20">
        <f t="shared" si="77"/>
        <v>654.52904053496582</v>
      </c>
      <c r="BH54" s="20">
        <f t="shared" si="77"/>
        <v>674.16491175101476</v>
      </c>
      <c r="BI54" s="20">
        <f t="shared" si="77"/>
        <v>674.16491175101476</v>
      </c>
      <c r="BJ54" s="20">
        <f t="shared" si="77"/>
        <v>674.16491175101476</v>
      </c>
      <c r="BK54" s="20">
        <f t="shared" si="77"/>
        <v>674.16491175101476</v>
      </c>
      <c r="BL54" s="20">
        <f t="shared" si="77"/>
        <v>674.16491175101476</v>
      </c>
      <c r="BM54" s="20">
        <f t="shared" si="77"/>
        <v>674.16491175101476</v>
      </c>
      <c r="BN54" s="20">
        <f t="shared" si="77"/>
        <v>674.16491175101476</v>
      </c>
      <c r="BO54" s="20">
        <f t="shared" si="77"/>
        <v>674.16491175101476</v>
      </c>
      <c r="BP54" s="20">
        <f t="shared" si="77"/>
        <v>674.16491175101476</v>
      </c>
      <c r="BQ54" s="20">
        <f t="shared" si="77"/>
        <v>674.16491175101476</v>
      </c>
      <c r="BR54" s="20">
        <f t="shared" ref="BR54:DU54" si="78">$D54*BR$11</f>
        <v>674.16491175101476</v>
      </c>
      <c r="BS54" s="20">
        <f t="shared" si="78"/>
        <v>674.16491175101476</v>
      </c>
      <c r="BT54" s="20">
        <f t="shared" si="78"/>
        <v>694.38985910354529</v>
      </c>
      <c r="BU54" s="20">
        <f t="shared" si="78"/>
        <v>694.38985910354529</v>
      </c>
      <c r="BV54" s="20">
        <f t="shared" si="78"/>
        <v>694.38985910354529</v>
      </c>
      <c r="BW54" s="20">
        <f t="shared" si="78"/>
        <v>694.38985910354529</v>
      </c>
      <c r="BX54" s="20">
        <f t="shared" si="78"/>
        <v>694.38985910354529</v>
      </c>
      <c r="BY54" s="20">
        <f t="shared" si="78"/>
        <v>694.38985910354529</v>
      </c>
      <c r="BZ54" s="20">
        <f t="shared" si="78"/>
        <v>694.38985910354529</v>
      </c>
      <c r="CA54" s="20">
        <f t="shared" si="78"/>
        <v>694.38985910354529</v>
      </c>
      <c r="CB54" s="20">
        <f t="shared" si="78"/>
        <v>694.38985910354529</v>
      </c>
      <c r="CC54" s="20">
        <f t="shared" si="78"/>
        <v>694.38985910354529</v>
      </c>
      <c r="CD54" s="20">
        <f t="shared" si="78"/>
        <v>694.38985910354529</v>
      </c>
      <c r="CE54" s="20">
        <f t="shared" si="78"/>
        <v>694.38985910354529</v>
      </c>
      <c r="CF54" s="20">
        <f t="shared" si="78"/>
        <v>715.22155487665168</v>
      </c>
      <c r="CG54" s="20">
        <f t="shared" si="78"/>
        <v>715.22155487665168</v>
      </c>
      <c r="CH54" s="20">
        <f t="shared" si="78"/>
        <v>715.22155487665168</v>
      </c>
      <c r="CI54" s="20">
        <f t="shared" si="78"/>
        <v>715.22155487665168</v>
      </c>
      <c r="CJ54" s="20">
        <f t="shared" si="78"/>
        <v>715.22155487665168</v>
      </c>
      <c r="CK54" s="20">
        <f t="shared" si="78"/>
        <v>715.22155487665168</v>
      </c>
      <c r="CL54" s="20">
        <f t="shared" si="78"/>
        <v>715.22155487665168</v>
      </c>
      <c r="CM54" s="20">
        <f t="shared" si="78"/>
        <v>715.22155487665168</v>
      </c>
      <c r="CN54" s="20">
        <f t="shared" si="78"/>
        <v>715.22155487665168</v>
      </c>
      <c r="CO54" s="20">
        <f t="shared" si="78"/>
        <v>715.22155487665168</v>
      </c>
      <c r="CP54" s="20">
        <f t="shared" si="78"/>
        <v>715.22155487665168</v>
      </c>
      <c r="CQ54" s="20">
        <f t="shared" si="78"/>
        <v>715.22155487665168</v>
      </c>
      <c r="CR54" s="20">
        <f t="shared" si="78"/>
        <v>736.67820152295121</v>
      </c>
      <c r="CS54" s="20">
        <f t="shared" si="78"/>
        <v>736.67820152295121</v>
      </c>
      <c r="CT54" s="20">
        <f t="shared" si="78"/>
        <v>736.67820152295121</v>
      </c>
      <c r="CU54" s="20">
        <f t="shared" si="78"/>
        <v>736.67820152295121</v>
      </c>
      <c r="CV54" s="20">
        <f t="shared" si="78"/>
        <v>736.67820152295121</v>
      </c>
      <c r="CW54" s="20">
        <f t="shared" si="78"/>
        <v>736.67820152295121</v>
      </c>
      <c r="CX54" s="20">
        <f t="shared" si="78"/>
        <v>736.67820152295121</v>
      </c>
      <c r="CY54" s="20">
        <f t="shared" si="78"/>
        <v>736.67820152295121</v>
      </c>
      <c r="CZ54" s="20">
        <f t="shared" si="78"/>
        <v>736.67820152295121</v>
      </c>
      <c r="DA54" s="20">
        <f t="shared" si="78"/>
        <v>736.67820152295121</v>
      </c>
      <c r="DB54" s="20">
        <f t="shared" si="78"/>
        <v>736.67820152295121</v>
      </c>
      <c r="DC54" s="20">
        <f t="shared" si="78"/>
        <v>736.67820152295121</v>
      </c>
      <c r="DD54" s="20">
        <f t="shared" si="78"/>
        <v>758.77854756863974</v>
      </c>
      <c r="DE54" s="20">
        <f t="shared" si="78"/>
        <v>758.77854756863974</v>
      </c>
      <c r="DF54" s="20">
        <f t="shared" si="78"/>
        <v>758.77854756863974</v>
      </c>
      <c r="DG54" s="20">
        <f t="shared" si="78"/>
        <v>758.77854756863974</v>
      </c>
      <c r="DH54" s="20">
        <f t="shared" si="78"/>
        <v>758.77854756863974</v>
      </c>
      <c r="DI54" s="20">
        <f t="shared" si="78"/>
        <v>758.77854756863974</v>
      </c>
      <c r="DJ54" s="20">
        <f t="shared" si="78"/>
        <v>758.77854756863974</v>
      </c>
      <c r="DK54" s="20">
        <f t="shared" si="78"/>
        <v>758.77854756863974</v>
      </c>
      <c r="DL54" s="20">
        <f t="shared" si="78"/>
        <v>758.77854756863974</v>
      </c>
      <c r="DM54" s="20">
        <f t="shared" si="78"/>
        <v>758.77854756863974</v>
      </c>
      <c r="DN54" s="20">
        <f t="shared" si="78"/>
        <v>758.77854756863974</v>
      </c>
      <c r="DO54" s="20">
        <f t="shared" si="78"/>
        <v>758.77854756863974</v>
      </c>
      <c r="DP54" s="20">
        <f t="shared" si="78"/>
        <v>781.54190399569893</v>
      </c>
      <c r="DQ54" s="20">
        <f t="shared" si="78"/>
        <v>781.54190399569893</v>
      </c>
      <c r="DR54" s="20">
        <f t="shared" si="78"/>
        <v>781.54190399569893</v>
      </c>
      <c r="DS54" s="20">
        <f t="shared" si="78"/>
        <v>781.54190399569893</v>
      </c>
      <c r="DT54" s="20">
        <f t="shared" si="78"/>
        <v>781.54190399569893</v>
      </c>
      <c r="DU54" s="20">
        <f t="shared" si="78"/>
        <v>781.54190399569893</v>
      </c>
    </row>
    <row r="55" spans="2:125">
      <c r="B55" s="1" t="s">
        <v>46</v>
      </c>
      <c r="C55" s="1" t="s">
        <v>302</v>
      </c>
      <c r="D55" s="14">
        <f>VLOOKUP($B55,Assumptions!$J$117:$P$122,3,0)</f>
        <v>2.75E-2</v>
      </c>
      <c r="E55" s="20">
        <f>$D55*E$12</f>
        <v>0</v>
      </c>
      <c r="F55" s="20">
        <f t="shared" ref="F55:BQ55" si="79">$D55*F$12</f>
        <v>0</v>
      </c>
      <c r="G55" s="20">
        <f t="shared" si="79"/>
        <v>0</v>
      </c>
      <c r="H55" s="20">
        <f t="shared" si="79"/>
        <v>0</v>
      </c>
      <c r="I55" s="20">
        <f t="shared" si="79"/>
        <v>0</v>
      </c>
      <c r="J55" s="20">
        <f t="shared" si="79"/>
        <v>0</v>
      </c>
      <c r="K55" s="20">
        <f t="shared" si="79"/>
        <v>0</v>
      </c>
      <c r="L55" s="20">
        <f t="shared" si="79"/>
        <v>0</v>
      </c>
      <c r="M55" s="20">
        <f t="shared" si="79"/>
        <v>0</v>
      </c>
      <c r="N55" s="20">
        <f t="shared" si="79"/>
        <v>0</v>
      </c>
      <c r="O55" s="20">
        <f t="shared" si="79"/>
        <v>0</v>
      </c>
      <c r="P55" s="20">
        <f t="shared" si="79"/>
        <v>0</v>
      </c>
      <c r="Q55" s="20">
        <f t="shared" si="79"/>
        <v>0</v>
      </c>
      <c r="R55" s="20">
        <f t="shared" si="79"/>
        <v>0</v>
      </c>
      <c r="S55" s="20">
        <f t="shared" si="79"/>
        <v>0</v>
      </c>
      <c r="T55" s="20">
        <f t="shared" si="79"/>
        <v>0</v>
      </c>
      <c r="U55" s="20">
        <f t="shared" si="79"/>
        <v>0</v>
      </c>
      <c r="V55" s="20">
        <f t="shared" si="79"/>
        <v>0</v>
      </c>
      <c r="W55" s="20">
        <f t="shared" si="79"/>
        <v>0</v>
      </c>
      <c r="X55" s="20">
        <f t="shared" si="79"/>
        <v>0</v>
      </c>
      <c r="Y55" s="20">
        <f t="shared" si="79"/>
        <v>0</v>
      </c>
      <c r="Z55" s="20">
        <f t="shared" si="79"/>
        <v>0</v>
      </c>
      <c r="AA55" s="20">
        <f t="shared" si="79"/>
        <v>0</v>
      </c>
      <c r="AB55" s="20">
        <f t="shared" si="79"/>
        <v>0</v>
      </c>
      <c r="AC55" s="20">
        <f t="shared" si="79"/>
        <v>626.82180855525007</v>
      </c>
      <c r="AD55" s="20">
        <f t="shared" si="79"/>
        <v>785.97257883375005</v>
      </c>
      <c r="AE55" s="20">
        <f t="shared" si="79"/>
        <v>943.48261952175005</v>
      </c>
      <c r="AF55" s="20">
        <f t="shared" si="79"/>
        <v>1048.4893133137502</v>
      </c>
      <c r="AG55" s="20">
        <f t="shared" si="79"/>
        <v>1143.65162956275</v>
      </c>
      <c r="AH55" s="20">
        <f t="shared" si="79"/>
        <v>1240.4546754022499</v>
      </c>
      <c r="AI55" s="20">
        <f t="shared" si="79"/>
        <v>1327.4133436987502</v>
      </c>
      <c r="AJ55" s="20">
        <f t="shared" si="79"/>
        <v>1448.3534149640325</v>
      </c>
      <c r="AK55" s="20">
        <f t="shared" si="79"/>
        <v>1546.3706007005028</v>
      </c>
      <c r="AL55" s="20">
        <f t="shared" si="79"/>
        <v>1627.4882716548227</v>
      </c>
      <c r="AM55" s="20">
        <f t="shared" si="79"/>
        <v>1708.6059426091426</v>
      </c>
      <c r="AN55" s="20">
        <f t="shared" si="79"/>
        <v>1789.7236135634628</v>
      </c>
      <c r="AO55" s="20">
        <f t="shared" si="79"/>
        <v>1870.8412845177827</v>
      </c>
      <c r="AP55" s="20">
        <f t="shared" si="79"/>
        <v>1951.9589554721026</v>
      </c>
      <c r="AQ55" s="20">
        <f t="shared" si="79"/>
        <v>2014.4871601660575</v>
      </c>
      <c r="AR55" s="20">
        <f t="shared" si="79"/>
        <v>2095.6048311203776</v>
      </c>
      <c r="AS55" s="20">
        <f t="shared" si="79"/>
        <v>2158.1330358143327</v>
      </c>
      <c r="AT55" s="20">
        <f t="shared" si="79"/>
        <v>2212.211483117213</v>
      </c>
      <c r="AU55" s="20">
        <f t="shared" si="79"/>
        <v>2284.8793966804578</v>
      </c>
      <c r="AV55" s="20">
        <f t="shared" si="79"/>
        <v>2426.5330795284526</v>
      </c>
      <c r="AW55" s="20">
        <f t="shared" si="79"/>
        <v>2490.9371303632261</v>
      </c>
      <c r="AX55" s="20">
        <f t="shared" si="79"/>
        <v>2546.6379310851926</v>
      </c>
      <c r="AY55" s="20">
        <f t="shared" si="79"/>
        <v>2602.3387318071586</v>
      </c>
      <c r="AZ55" s="20">
        <f t="shared" si="79"/>
        <v>2640.6330323035108</v>
      </c>
      <c r="BA55" s="20">
        <f t="shared" si="79"/>
        <v>2666.7427826419325</v>
      </c>
      <c r="BB55" s="20">
        <f t="shared" si="79"/>
        <v>2685.8899328901089</v>
      </c>
      <c r="BC55" s="20">
        <f t="shared" si="79"/>
        <v>2705.0370831382843</v>
      </c>
      <c r="BD55" s="20">
        <f t="shared" si="79"/>
        <v>2713.7403332510917</v>
      </c>
      <c r="BE55" s="20">
        <f t="shared" si="79"/>
        <v>2741.5907336120749</v>
      </c>
      <c r="BF55" s="20">
        <f t="shared" si="79"/>
        <v>2741.5907336120749</v>
      </c>
      <c r="BG55" s="20">
        <f t="shared" si="79"/>
        <v>2750.2939837248823</v>
      </c>
      <c r="BH55" s="20">
        <f t="shared" si="79"/>
        <v>2843.5600203760587</v>
      </c>
      <c r="BI55" s="20">
        <f t="shared" si="79"/>
        <v>2843.5600203760587</v>
      </c>
      <c r="BJ55" s="20">
        <f t="shared" si="79"/>
        <v>2843.5600203760587</v>
      </c>
      <c r="BK55" s="20">
        <f t="shared" si="79"/>
        <v>2843.5600203760587</v>
      </c>
      <c r="BL55" s="20">
        <f t="shared" si="79"/>
        <v>2843.5600203760587</v>
      </c>
      <c r="BM55" s="20">
        <f t="shared" si="79"/>
        <v>2843.5600203760587</v>
      </c>
      <c r="BN55" s="20">
        <f t="shared" si="79"/>
        <v>2843.5600203760587</v>
      </c>
      <c r="BO55" s="20">
        <f t="shared" si="79"/>
        <v>2843.5600203760587</v>
      </c>
      <c r="BP55" s="20">
        <f t="shared" si="79"/>
        <v>2843.5600203760587</v>
      </c>
      <c r="BQ55" s="20">
        <f t="shared" si="79"/>
        <v>2843.5600203760587</v>
      </c>
      <c r="BR55" s="20">
        <f t="shared" ref="BR55:DU55" si="80">$D55*BR$12</f>
        <v>2843.5600203760587</v>
      </c>
      <c r="BS55" s="20">
        <f t="shared" si="80"/>
        <v>2843.5600203760587</v>
      </c>
      <c r="BT55" s="20">
        <f t="shared" si="80"/>
        <v>2928.8668209873404</v>
      </c>
      <c r="BU55" s="20">
        <f t="shared" si="80"/>
        <v>2928.8668209873404</v>
      </c>
      <c r="BV55" s="20">
        <f t="shared" si="80"/>
        <v>2928.8668209873404</v>
      </c>
      <c r="BW55" s="20">
        <f t="shared" si="80"/>
        <v>2928.8668209873404</v>
      </c>
      <c r="BX55" s="20">
        <f t="shared" si="80"/>
        <v>2928.8668209873404</v>
      </c>
      <c r="BY55" s="20">
        <f t="shared" si="80"/>
        <v>2928.8668209873404</v>
      </c>
      <c r="BZ55" s="20">
        <f t="shared" si="80"/>
        <v>2928.8668209873404</v>
      </c>
      <c r="CA55" s="20">
        <f t="shared" si="80"/>
        <v>2928.8668209873404</v>
      </c>
      <c r="CB55" s="20">
        <f t="shared" si="80"/>
        <v>2928.8668209873404</v>
      </c>
      <c r="CC55" s="20">
        <f t="shared" si="80"/>
        <v>2928.8668209873404</v>
      </c>
      <c r="CD55" s="20">
        <f t="shared" si="80"/>
        <v>2928.8668209873404</v>
      </c>
      <c r="CE55" s="20">
        <f t="shared" si="80"/>
        <v>2928.8668209873404</v>
      </c>
      <c r="CF55" s="20">
        <f t="shared" si="80"/>
        <v>3016.7328256169612</v>
      </c>
      <c r="CG55" s="20">
        <f t="shared" si="80"/>
        <v>3016.7328256169612</v>
      </c>
      <c r="CH55" s="20">
        <f t="shared" si="80"/>
        <v>3016.7328256169612</v>
      </c>
      <c r="CI55" s="20">
        <f t="shared" si="80"/>
        <v>3016.7328256169612</v>
      </c>
      <c r="CJ55" s="20">
        <f t="shared" si="80"/>
        <v>3016.7328256169612</v>
      </c>
      <c r="CK55" s="20">
        <f t="shared" si="80"/>
        <v>3016.7328256169612</v>
      </c>
      <c r="CL55" s="20">
        <f t="shared" si="80"/>
        <v>3016.7328256169612</v>
      </c>
      <c r="CM55" s="20">
        <f t="shared" si="80"/>
        <v>3016.7328256169612</v>
      </c>
      <c r="CN55" s="20">
        <f t="shared" si="80"/>
        <v>3016.7328256169612</v>
      </c>
      <c r="CO55" s="20">
        <f t="shared" si="80"/>
        <v>3016.7328256169612</v>
      </c>
      <c r="CP55" s="20">
        <f t="shared" si="80"/>
        <v>3016.7328256169612</v>
      </c>
      <c r="CQ55" s="20">
        <f t="shared" si="80"/>
        <v>3016.7328256169612</v>
      </c>
      <c r="CR55" s="20">
        <f t="shared" si="80"/>
        <v>3107.2348103854697</v>
      </c>
      <c r="CS55" s="20">
        <f t="shared" si="80"/>
        <v>3107.2348103854697</v>
      </c>
      <c r="CT55" s="20">
        <f t="shared" si="80"/>
        <v>3107.2348103854697</v>
      </c>
      <c r="CU55" s="20">
        <f t="shared" si="80"/>
        <v>3107.2348103854697</v>
      </c>
      <c r="CV55" s="20">
        <f t="shared" si="80"/>
        <v>3107.2348103854697</v>
      </c>
      <c r="CW55" s="20">
        <f t="shared" si="80"/>
        <v>3107.2348103854697</v>
      </c>
      <c r="CX55" s="20">
        <f t="shared" si="80"/>
        <v>3107.2348103854697</v>
      </c>
      <c r="CY55" s="20">
        <f t="shared" si="80"/>
        <v>3107.2348103854697</v>
      </c>
      <c r="CZ55" s="20">
        <f t="shared" si="80"/>
        <v>3107.2348103854697</v>
      </c>
      <c r="DA55" s="20">
        <f t="shared" si="80"/>
        <v>3107.2348103854697</v>
      </c>
      <c r="DB55" s="20">
        <f t="shared" si="80"/>
        <v>3107.2348103854697</v>
      </c>
      <c r="DC55" s="20">
        <f t="shared" si="80"/>
        <v>3107.2348103854697</v>
      </c>
      <c r="DD55" s="20">
        <f t="shared" si="80"/>
        <v>3200.4518546970339</v>
      </c>
      <c r="DE55" s="20">
        <f t="shared" si="80"/>
        <v>3200.4518546970339</v>
      </c>
      <c r="DF55" s="20">
        <f t="shared" si="80"/>
        <v>3200.4518546970339</v>
      </c>
      <c r="DG55" s="20">
        <f t="shared" si="80"/>
        <v>3200.4518546970339</v>
      </c>
      <c r="DH55" s="20">
        <f t="shared" si="80"/>
        <v>3200.4518546970339</v>
      </c>
      <c r="DI55" s="20">
        <f t="shared" si="80"/>
        <v>3200.4518546970339</v>
      </c>
      <c r="DJ55" s="20">
        <f t="shared" si="80"/>
        <v>3200.4518546970339</v>
      </c>
      <c r="DK55" s="20">
        <f t="shared" si="80"/>
        <v>3200.4518546970339</v>
      </c>
      <c r="DL55" s="20">
        <f t="shared" si="80"/>
        <v>3200.4518546970339</v>
      </c>
      <c r="DM55" s="20">
        <f t="shared" si="80"/>
        <v>3200.4518546970339</v>
      </c>
      <c r="DN55" s="20">
        <f t="shared" si="80"/>
        <v>3200.4518546970339</v>
      </c>
      <c r="DO55" s="20">
        <f t="shared" si="80"/>
        <v>3200.4518546970339</v>
      </c>
      <c r="DP55" s="20">
        <f t="shared" si="80"/>
        <v>3296.4654103379457</v>
      </c>
      <c r="DQ55" s="20">
        <f t="shared" si="80"/>
        <v>3296.4654103379457</v>
      </c>
      <c r="DR55" s="20">
        <f t="shared" si="80"/>
        <v>3296.4654103379457</v>
      </c>
      <c r="DS55" s="20">
        <f t="shared" si="80"/>
        <v>3296.4654103379457</v>
      </c>
      <c r="DT55" s="20">
        <f t="shared" si="80"/>
        <v>3296.4654103379457</v>
      </c>
      <c r="DU55" s="20">
        <f t="shared" si="80"/>
        <v>3296.4654103379457</v>
      </c>
    </row>
    <row r="56" spans="2:125">
      <c r="B56" s="1" t="s">
        <v>49</v>
      </c>
      <c r="C56" s="1" t="s">
        <v>303</v>
      </c>
      <c r="D56" s="14">
        <f>VLOOKUP($B56,Assumptions!$J$117:$P$122,3,0)</f>
        <v>2.75E-2</v>
      </c>
      <c r="E56" s="20">
        <f>$D56*E$13</f>
        <v>0</v>
      </c>
      <c r="F56" s="20">
        <f t="shared" ref="F56:BQ56" si="81">$D56*F$13</f>
        <v>0</v>
      </c>
      <c r="G56" s="20">
        <f t="shared" si="81"/>
        <v>0</v>
      </c>
      <c r="H56" s="20">
        <f t="shared" si="81"/>
        <v>0</v>
      </c>
      <c r="I56" s="20">
        <f t="shared" si="81"/>
        <v>0</v>
      </c>
      <c r="J56" s="20">
        <f t="shared" si="81"/>
        <v>0</v>
      </c>
      <c r="K56" s="20">
        <f t="shared" si="81"/>
        <v>0</v>
      </c>
      <c r="L56" s="20">
        <f t="shared" si="81"/>
        <v>0</v>
      </c>
      <c r="M56" s="20">
        <f t="shared" si="81"/>
        <v>0</v>
      </c>
      <c r="N56" s="20">
        <f t="shared" si="81"/>
        <v>0</v>
      </c>
      <c r="O56" s="20">
        <f t="shared" si="81"/>
        <v>0</v>
      </c>
      <c r="P56" s="20">
        <f t="shared" si="81"/>
        <v>0</v>
      </c>
      <c r="Q56" s="20">
        <f t="shared" si="81"/>
        <v>0</v>
      </c>
      <c r="R56" s="20">
        <f t="shared" si="81"/>
        <v>0</v>
      </c>
      <c r="S56" s="20">
        <f t="shared" si="81"/>
        <v>0</v>
      </c>
      <c r="T56" s="20">
        <f t="shared" si="81"/>
        <v>0</v>
      </c>
      <c r="U56" s="20">
        <f t="shared" si="81"/>
        <v>0</v>
      </c>
      <c r="V56" s="20">
        <f t="shared" si="81"/>
        <v>0</v>
      </c>
      <c r="W56" s="20">
        <f t="shared" si="81"/>
        <v>0</v>
      </c>
      <c r="X56" s="20">
        <f t="shared" si="81"/>
        <v>0</v>
      </c>
      <c r="Y56" s="20">
        <f t="shared" si="81"/>
        <v>0</v>
      </c>
      <c r="Z56" s="20">
        <f t="shared" si="81"/>
        <v>0</v>
      </c>
      <c r="AA56" s="20">
        <f t="shared" si="81"/>
        <v>0</v>
      </c>
      <c r="AB56" s="20">
        <f t="shared" si="81"/>
        <v>0</v>
      </c>
      <c r="AC56" s="20">
        <f t="shared" si="81"/>
        <v>2938.3643932976665</v>
      </c>
      <c r="AD56" s="20">
        <f t="shared" si="81"/>
        <v>2938.3643932976665</v>
      </c>
      <c r="AE56" s="20">
        <f t="shared" si="81"/>
        <v>2938.3643932976665</v>
      </c>
      <c r="AF56" s="20">
        <f t="shared" si="81"/>
        <v>2938.3643932976665</v>
      </c>
      <c r="AG56" s="20">
        <f t="shared" si="81"/>
        <v>2938.3643932976665</v>
      </c>
      <c r="AH56" s="20">
        <f t="shared" si="81"/>
        <v>2938.3643932976665</v>
      </c>
      <c r="AI56" s="20">
        <f t="shared" si="81"/>
        <v>2938.3643932976665</v>
      </c>
      <c r="AJ56" s="20">
        <f t="shared" si="81"/>
        <v>3443.3700230562963</v>
      </c>
      <c r="AK56" s="20">
        <f t="shared" si="81"/>
        <v>3443.3700230562963</v>
      </c>
      <c r="AL56" s="20">
        <f t="shared" si="81"/>
        <v>3443.3700230562963</v>
      </c>
      <c r="AM56" s="20">
        <f t="shared" si="81"/>
        <v>3582.3215890428633</v>
      </c>
      <c r="AN56" s="20">
        <f t="shared" si="81"/>
        <v>3582.3215890428633</v>
      </c>
      <c r="AO56" s="20">
        <f t="shared" si="81"/>
        <v>3582.3215890428633</v>
      </c>
      <c r="AP56" s="20">
        <f t="shared" si="81"/>
        <v>3582.3215890428633</v>
      </c>
      <c r="AQ56" s="20">
        <f t="shared" si="81"/>
        <v>3582.3215890428633</v>
      </c>
      <c r="AR56" s="20">
        <f t="shared" si="81"/>
        <v>4190.7041212002632</v>
      </c>
      <c r="AS56" s="20">
        <f t="shared" si="81"/>
        <v>4329.6556871868306</v>
      </c>
      <c r="AT56" s="20">
        <f t="shared" si="81"/>
        <v>4329.6556871868306</v>
      </c>
      <c r="AU56" s="20">
        <f t="shared" si="81"/>
        <v>4329.6556871868306</v>
      </c>
      <c r="AV56" s="20">
        <f t="shared" si="81"/>
        <v>4459.5453578024353</v>
      </c>
      <c r="AW56" s="20">
        <f t="shared" si="81"/>
        <v>4459.5453578024353</v>
      </c>
      <c r="AX56" s="20">
        <f t="shared" si="81"/>
        <v>4602.6654707685984</v>
      </c>
      <c r="AY56" s="20">
        <f t="shared" si="81"/>
        <v>4602.6654707685984</v>
      </c>
      <c r="AZ56" s="20">
        <f t="shared" si="81"/>
        <v>4745.7855837347624</v>
      </c>
      <c r="BA56" s="20">
        <f t="shared" si="81"/>
        <v>4745.7855837347624</v>
      </c>
      <c r="BB56" s="20">
        <f t="shared" si="81"/>
        <v>4745.7855837347624</v>
      </c>
      <c r="BC56" s="20">
        <f t="shared" si="81"/>
        <v>4745.7855837347624</v>
      </c>
      <c r="BD56" s="20">
        <f t="shared" si="81"/>
        <v>5032.0258096670896</v>
      </c>
      <c r="BE56" s="20">
        <f t="shared" si="81"/>
        <v>5032.0258096670896</v>
      </c>
      <c r="BF56" s="20">
        <f t="shared" si="81"/>
        <v>5032.0258096670896</v>
      </c>
      <c r="BG56" s="20">
        <f t="shared" si="81"/>
        <v>5032.0258096670896</v>
      </c>
      <c r="BH56" s="20">
        <f t="shared" si="81"/>
        <v>5182.986583957103</v>
      </c>
      <c r="BI56" s="20">
        <f t="shared" si="81"/>
        <v>5182.986583957103</v>
      </c>
      <c r="BJ56" s="20">
        <f t="shared" si="81"/>
        <v>5182.986583957103</v>
      </c>
      <c r="BK56" s="20">
        <f t="shared" si="81"/>
        <v>5182.986583957103</v>
      </c>
      <c r="BL56" s="20">
        <f t="shared" si="81"/>
        <v>5182.986583957103</v>
      </c>
      <c r="BM56" s="20">
        <f t="shared" si="81"/>
        <v>5182.986583957103</v>
      </c>
      <c r="BN56" s="20">
        <f t="shared" si="81"/>
        <v>5182.986583957103</v>
      </c>
      <c r="BO56" s="20">
        <f t="shared" si="81"/>
        <v>5182.986583957103</v>
      </c>
      <c r="BP56" s="20">
        <f t="shared" si="81"/>
        <v>5182.986583957103</v>
      </c>
      <c r="BQ56" s="20">
        <f t="shared" si="81"/>
        <v>5182.986583957103</v>
      </c>
      <c r="BR56" s="20">
        <f t="shared" ref="BR56:DU56" si="82">$D56*BR$13</f>
        <v>5182.986583957103</v>
      </c>
      <c r="BS56" s="20">
        <f t="shared" si="82"/>
        <v>5182.986583957103</v>
      </c>
      <c r="BT56" s="20">
        <f t="shared" si="82"/>
        <v>5338.4761814758158</v>
      </c>
      <c r="BU56" s="20">
        <f t="shared" si="82"/>
        <v>5338.4761814758158</v>
      </c>
      <c r="BV56" s="20">
        <f t="shared" si="82"/>
        <v>5338.4761814758158</v>
      </c>
      <c r="BW56" s="20">
        <f t="shared" si="82"/>
        <v>5338.4761814758158</v>
      </c>
      <c r="BX56" s="20">
        <f t="shared" si="82"/>
        <v>5338.4761814758158</v>
      </c>
      <c r="BY56" s="20">
        <f t="shared" si="82"/>
        <v>5338.4761814758158</v>
      </c>
      <c r="BZ56" s="20">
        <f t="shared" si="82"/>
        <v>5338.4761814758158</v>
      </c>
      <c r="CA56" s="20">
        <f t="shared" si="82"/>
        <v>5338.4761814758158</v>
      </c>
      <c r="CB56" s="20">
        <f t="shared" si="82"/>
        <v>5338.4761814758158</v>
      </c>
      <c r="CC56" s="20">
        <f t="shared" si="82"/>
        <v>5338.4761814758158</v>
      </c>
      <c r="CD56" s="20">
        <f t="shared" si="82"/>
        <v>5338.4761814758158</v>
      </c>
      <c r="CE56" s="20">
        <f t="shared" si="82"/>
        <v>5338.4761814758158</v>
      </c>
      <c r="CF56" s="20">
        <f t="shared" si="82"/>
        <v>5498.6304669200908</v>
      </c>
      <c r="CG56" s="20">
        <f t="shared" si="82"/>
        <v>5498.6304669200908</v>
      </c>
      <c r="CH56" s="20">
        <f t="shared" si="82"/>
        <v>5498.6304669200908</v>
      </c>
      <c r="CI56" s="20">
        <f t="shared" si="82"/>
        <v>5498.6304669200908</v>
      </c>
      <c r="CJ56" s="20">
        <f t="shared" si="82"/>
        <v>5498.6304669200908</v>
      </c>
      <c r="CK56" s="20">
        <f t="shared" si="82"/>
        <v>5498.6304669200908</v>
      </c>
      <c r="CL56" s="20">
        <f t="shared" si="82"/>
        <v>5498.6304669200908</v>
      </c>
      <c r="CM56" s="20">
        <f t="shared" si="82"/>
        <v>5498.6304669200908</v>
      </c>
      <c r="CN56" s="20">
        <f t="shared" si="82"/>
        <v>5498.6304669200908</v>
      </c>
      <c r="CO56" s="20">
        <f t="shared" si="82"/>
        <v>5498.6304669200908</v>
      </c>
      <c r="CP56" s="20">
        <f t="shared" si="82"/>
        <v>5498.6304669200908</v>
      </c>
      <c r="CQ56" s="20">
        <f t="shared" si="82"/>
        <v>5498.6304669200908</v>
      </c>
      <c r="CR56" s="20">
        <f t="shared" si="82"/>
        <v>5663.589380927694</v>
      </c>
      <c r="CS56" s="20">
        <f t="shared" si="82"/>
        <v>5663.589380927694</v>
      </c>
      <c r="CT56" s="20">
        <f t="shared" si="82"/>
        <v>5663.589380927694</v>
      </c>
      <c r="CU56" s="20">
        <f t="shared" si="82"/>
        <v>5663.589380927694</v>
      </c>
      <c r="CV56" s="20">
        <f t="shared" si="82"/>
        <v>5663.589380927694</v>
      </c>
      <c r="CW56" s="20">
        <f t="shared" si="82"/>
        <v>5663.589380927694</v>
      </c>
      <c r="CX56" s="20">
        <f t="shared" si="82"/>
        <v>5663.589380927694</v>
      </c>
      <c r="CY56" s="20">
        <f t="shared" si="82"/>
        <v>5663.589380927694</v>
      </c>
      <c r="CZ56" s="20">
        <f t="shared" si="82"/>
        <v>5663.589380927694</v>
      </c>
      <c r="DA56" s="20">
        <f t="shared" si="82"/>
        <v>5663.589380927694</v>
      </c>
      <c r="DB56" s="20">
        <f t="shared" si="82"/>
        <v>5663.589380927694</v>
      </c>
      <c r="DC56" s="20">
        <f t="shared" si="82"/>
        <v>5663.589380927694</v>
      </c>
      <c r="DD56" s="20">
        <f t="shared" si="82"/>
        <v>5833.4970623555246</v>
      </c>
      <c r="DE56" s="20">
        <f t="shared" si="82"/>
        <v>5833.4970623555246</v>
      </c>
      <c r="DF56" s="20">
        <f t="shared" si="82"/>
        <v>5833.4970623555246</v>
      </c>
      <c r="DG56" s="20">
        <f t="shared" si="82"/>
        <v>5833.4970623555246</v>
      </c>
      <c r="DH56" s="20">
        <f t="shared" si="82"/>
        <v>5833.4970623555246</v>
      </c>
      <c r="DI56" s="20">
        <f t="shared" si="82"/>
        <v>5833.4970623555246</v>
      </c>
      <c r="DJ56" s="20">
        <f t="shared" si="82"/>
        <v>5833.4970623555246</v>
      </c>
      <c r="DK56" s="20">
        <f t="shared" si="82"/>
        <v>5833.4970623555246</v>
      </c>
      <c r="DL56" s="20">
        <f t="shared" si="82"/>
        <v>5833.4970623555246</v>
      </c>
      <c r="DM56" s="20">
        <f t="shared" si="82"/>
        <v>5833.4970623555246</v>
      </c>
      <c r="DN56" s="20">
        <f t="shared" si="82"/>
        <v>5833.4970623555246</v>
      </c>
      <c r="DO56" s="20">
        <f t="shared" si="82"/>
        <v>5833.4970623555246</v>
      </c>
      <c r="DP56" s="20">
        <f t="shared" si="82"/>
        <v>6008.5019742261893</v>
      </c>
      <c r="DQ56" s="20">
        <f t="shared" si="82"/>
        <v>6008.5019742261893</v>
      </c>
      <c r="DR56" s="20">
        <f t="shared" si="82"/>
        <v>6008.5019742261893</v>
      </c>
      <c r="DS56" s="20">
        <f t="shared" si="82"/>
        <v>6008.5019742261893</v>
      </c>
      <c r="DT56" s="20">
        <f t="shared" si="82"/>
        <v>6008.5019742261893</v>
      </c>
      <c r="DU56" s="20">
        <f t="shared" si="82"/>
        <v>6008.5019742261893</v>
      </c>
    </row>
    <row r="57" spans="2:125">
      <c r="B57" s="1"/>
      <c r="C57" s="1"/>
      <c r="D57" s="14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</row>
    <row r="58" spans="2:125">
      <c r="B58" s="1"/>
      <c r="C58" s="1" t="s">
        <v>290</v>
      </c>
      <c r="D58" s="14">
        <f>Assumptions!$K$114</f>
        <v>0.37</v>
      </c>
      <c r="E58" s="20">
        <f>E10*$D$58</f>
        <v>0</v>
      </c>
      <c r="F58" s="20">
        <f t="shared" ref="F58:BQ58" si="83">F10*$D$58</f>
        <v>0</v>
      </c>
      <c r="G58" s="20">
        <f t="shared" si="83"/>
        <v>0</v>
      </c>
      <c r="H58" s="20">
        <f t="shared" si="83"/>
        <v>0</v>
      </c>
      <c r="I58" s="20">
        <f t="shared" si="83"/>
        <v>0</v>
      </c>
      <c r="J58" s="20">
        <f t="shared" si="83"/>
        <v>0</v>
      </c>
      <c r="K58" s="20">
        <f t="shared" si="83"/>
        <v>0</v>
      </c>
      <c r="L58" s="20">
        <f t="shared" si="83"/>
        <v>0</v>
      </c>
      <c r="M58" s="20">
        <f t="shared" si="83"/>
        <v>0</v>
      </c>
      <c r="N58" s="20">
        <f t="shared" si="83"/>
        <v>0</v>
      </c>
      <c r="O58" s="20">
        <f t="shared" si="83"/>
        <v>0</v>
      </c>
      <c r="P58" s="20">
        <f t="shared" si="83"/>
        <v>0</v>
      </c>
      <c r="Q58" s="20">
        <f t="shared" si="83"/>
        <v>0</v>
      </c>
      <c r="R58" s="20">
        <f t="shared" si="83"/>
        <v>0</v>
      </c>
      <c r="S58" s="20">
        <f t="shared" si="83"/>
        <v>0</v>
      </c>
      <c r="T58" s="20">
        <f t="shared" si="83"/>
        <v>0</v>
      </c>
      <c r="U58" s="20">
        <f t="shared" si="83"/>
        <v>0</v>
      </c>
      <c r="V58" s="20">
        <f t="shared" si="83"/>
        <v>0</v>
      </c>
      <c r="W58" s="20">
        <f t="shared" si="83"/>
        <v>0</v>
      </c>
      <c r="X58" s="20">
        <f t="shared" si="83"/>
        <v>0</v>
      </c>
      <c r="Y58" s="20">
        <f t="shared" si="83"/>
        <v>0</v>
      </c>
      <c r="Z58" s="20">
        <f t="shared" si="83"/>
        <v>0</v>
      </c>
      <c r="AA58" s="20">
        <f t="shared" si="83"/>
        <v>0</v>
      </c>
      <c r="AB58" s="20">
        <f t="shared" si="83"/>
        <v>0</v>
      </c>
      <c r="AC58" s="20">
        <f t="shared" si="83"/>
        <v>2830.1629300000004</v>
      </c>
      <c r="AD58" s="20">
        <f t="shared" si="83"/>
        <v>2830.1629300000004</v>
      </c>
      <c r="AE58" s="20">
        <f t="shared" si="83"/>
        <v>2830.1629300000004</v>
      </c>
      <c r="AF58" s="20">
        <f t="shared" si="83"/>
        <v>2830.1629300000004</v>
      </c>
      <c r="AG58" s="20">
        <f t="shared" si="83"/>
        <v>2830.1629300000004</v>
      </c>
      <c r="AH58" s="20">
        <f t="shared" si="83"/>
        <v>2830.1629300000004</v>
      </c>
      <c r="AI58" s="20">
        <f t="shared" si="83"/>
        <v>2830.1629300000004</v>
      </c>
      <c r="AJ58" s="20">
        <f t="shared" si="83"/>
        <v>2915.0678179000001</v>
      </c>
      <c r="AK58" s="20">
        <f t="shared" si="83"/>
        <v>2915.0678179000001</v>
      </c>
      <c r="AL58" s="20">
        <f t="shared" si="83"/>
        <v>2915.0678179000001</v>
      </c>
      <c r="AM58" s="20">
        <f t="shared" si="83"/>
        <v>2915.0678179000001</v>
      </c>
      <c r="AN58" s="20">
        <f t="shared" si="83"/>
        <v>2915.0678179000001</v>
      </c>
      <c r="AO58" s="20">
        <f t="shared" si="83"/>
        <v>2915.0678179000001</v>
      </c>
      <c r="AP58" s="20">
        <f t="shared" si="83"/>
        <v>2915.0678179000001</v>
      </c>
      <c r="AQ58" s="20">
        <f t="shared" si="83"/>
        <v>2915.0678179000001</v>
      </c>
      <c r="AR58" s="20">
        <f t="shared" si="83"/>
        <v>2915.0678179000001</v>
      </c>
      <c r="AS58" s="20">
        <f t="shared" si="83"/>
        <v>2915.0678179000001</v>
      </c>
      <c r="AT58" s="20">
        <f t="shared" si="83"/>
        <v>2915.0678179000001</v>
      </c>
      <c r="AU58" s="20">
        <f t="shared" si="83"/>
        <v>2915.0678179000001</v>
      </c>
      <c r="AV58" s="20">
        <f t="shared" si="83"/>
        <v>3002.5198524370007</v>
      </c>
      <c r="AW58" s="20">
        <f t="shared" si="83"/>
        <v>3002.5198524370007</v>
      </c>
      <c r="AX58" s="20">
        <f t="shared" si="83"/>
        <v>3002.5198524370007</v>
      </c>
      <c r="AY58" s="20">
        <f t="shared" si="83"/>
        <v>3002.5198524370007</v>
      </c>
      <c r="AZ58" s="20">
        <f t="shared" si="83"/>
        <v>3002.5198524370007</v>
      </c>
      <c r="BA58" s="20">
        <f t="shared" si="83"/>
        <v>3002.5198524370007</v>
      </c>
      <c r="BB58" s="20">
        <f t="shared" si="83"/>
        <v>3002.5198524370007</v>
      </c>
      <c r="BC58" s="20">
        <f t="shared" si="83"/>
        <v>3002.5198524370007</v>
      </c>
      <c r="BD58" s="20">
        <f t="shared" si="83"/>
        <v>3002.5198524370007</v>
      </c>
      <c r="BE58" s="20">
        <f t="shared" si="83"/>
        <v>3002.5198524370007</v>
      </c>
      <c r="BF58" s="20">
        <f t="shared" si="83"/>
        <v>3002.5198524370007</v>
      </c>
      <c r="BG58" s="20">
        <f t="shared" si="83"/>
        <v>3002.5198524370007</v>
      </c>
      <c r="BH58" s="20">
        <f t="shared" si="83"/>
        <v>4941.9675259201567</v>
      </c>
      <c r="BI58" s="20">
        <f t="shared" si="83"/>
        <v>4941.9675259201567</v>
      </c>
      <c r="BJ58" s="20">
        <f t="shared" si="83"/>
        <v>4941.9675259201567</v>
      </c>
      <c r="BK58" s="20">
        <f t="shared" si="83"/>
        <v>4941.9675259201567</v>
      </c>
      <c r="BL58" s="20">
        <f t="shared" si="83"/>
        <v>4941.9675259201567</v>
      </c>
      <c r="BM58" s="20">
        <f t="shared" si="83"/>
        <v>4941.9675259201567</v>
      </c>
      <c r="BN58" s="20">
        <f t="shared" si="83"/>
        <v>4941.9675259201567</v>
      </c>
      <c r="BO58" s="20">
        <f t="shared" si="83"/>
        <v>4941.9675259201567</v>
      </c>
      <c r="BP58" s="20">
        <f t="shared" si="83"/>
        <v>4941.9675259201567</v>
      </c>
      <c r="BQ58" s="20">
        <f t="shared" si="83"/>
        <v>4941.9675259201567</v>
      </c>
      <c r="BR58" s="20">
        <f t="shared" ref="BR58:DT58" si="84">BR10*$D$58</f>
        <v>4941.9675259201567</v>
      </c>
      <c r="BS58" s="20">
        <f t="shared" si="84"/>
        <v>4941.9675259201567</v>
      </c>
      <c r="BT58" s="20">
        <f t="shared" si="84"/>
        <v>5090.2265516977614</v>
      </c>
      <c r="BU58" s="20">
        <f t="shared" si="84"/>
        <v>5090.2265516977614</v>
      </c>
      <c r="BV58" s="20">
        <f t="shared" si="84"/>
        <v>5090.2265516977614</v>
      </c>
      <c r="BW58" s="20">
        <f t="shared" si="84"/>
        <v>5090.2265516977614</v>
      </c>
      <c r="BX58" s="20">
        <f t="shared" si="84"/>
        <v>5090.2265516977614</v>
      </c>
      <c r="BY58" s="20">
        <f t="shared" si="84"/>
        <v>5090.2265516977614</v>
      </c>
      <c r="BZ58" s="20">
        <f t="shared" si="84"/>
        <v>5090.2265516977614</v>
      </c>
      <c r="CA58" s="20">
        <f t="shared" si="84"/>
        <v>5090.2265516977614</v>
      </c>
      <c r="CB58" s="20">
        <f t="shared" si="84"/>
        <v>5090.2265516977614</v>
      </c>
      <c r="CC58" s="20">
        <f t="shared" si="84"/>
        <v>5090.2265516977614</v>
      </c>
      <c r="CD58" s="20">
        <f t="shared" si="84"/>
        <v>5090.2265516977614</v>
      </c>
      <c r="CE58" s="20">
        <f t="shared" si="84"/>
        <v>5090.2265516977614</v>
      </c>
      <c r="CF58" s="20">
        <f t="shared" si="84"/>
        <v>5242.9333482486954</v>
      </c>
      <c r="CG58" s="20">
        <f t="shared" si="84"/>
        <v>5242.9333482486954</v>
      </c>
      <c r="CH58" s="20">
        <f t="shared" si="84"/>
        <v>5242.9333482486954</v>
      </c>
      <c r="CI58" s="20">
        <f t="shared" si="84"/>
        <v>5242.9333482486954</v>
      </c>
      <c r="CJ58" s="20">
        <f t="shared" si="84"/>
        <v>5242.9333482486954</v>
      </c>
      <c r="CK58" s="20">
        <f t="shared" si="84"/>
        <v>5242.9333482486954</v>
      </c>
      <c r="CL58" s="20">
        <f t="shared" si="84"/>
        <v>5242.9333482486954</v>
      </c>
      <c r="CM58" s="20">
        <f t="shared" si="84"/>
        <v>5242.9333482486954</v>
      </c>
      <c r="CN58" s="20">
        <f t="shared" si="84"/>
        <v>5242.9333482486954</v>
      </c>
      <c r="CO58" s="20">
        <f t="shared" si="84"/>
        <v>5242.9333482486954</v>
      </c>
      <c r="CP58" s="20">
        <f t="shared" si="84"/>
        <v>5242.9333482486954</v>
      </c>
      <c r="CQ58" s="20">
        <f t="shared" si="84"/>
        <v>5242.9333482486954</v>
      </c>
      <c r="CR58" s="20">
        <f t="shared" si="84"/>
        <v>5400.2213486961555</v>
      </c>
      <c r="CS58" s="20">
        <f t="shared" si="84"/>
        <v>5400.2213486961555</v>
      </c>
      <c r="CT58" s="20">
        <f t="shared" si="84"/>
        <v>5400.2213486961555</v>
      </c>
      <c r="CU58" s="20">
        <f t="shared" si="84"/>
        <v>5400.2213486961555</v>
      </c>
      <c r="CV58" s="20">
        <f t="shared" si="84"/>
        <v>5400.2213486961555</v>
      </c>
      <c r="CW58" s="20">
        <f t="shared" si="84"/>
        <v>5400.2213486961555</v>
      </c>
      <c r="CX58" s="20">
        <f t="shared" si="84"/>
        <v>5400.2213486961555</v>
      </c>
      <c r="CY58" s="20">
        <f t="shared" si="84"/>
        <v>5400.2213486961555</v>
      </c>
      <c r="CZ58" s="20">
        <f t="shared" si="84"/>
        <v>5400.2213486961555</v>
      </c>
      <c r="DA58" s="20">
        <f t="shared" si="84"/>
        <v>5400.2213486961555</v>
      </c>
      <c r="DB58" s="20">
        <f t="shared" si="84"/>
        <v>5400.2213486961555</v>
      </c>
      <c r="DC58" s="20">
        <f t="shared" si="84"/>
        <v>5400.2213486961555</v>
      </c>
      <c r="DD58" s="20">
        <f t="shared" si="84"/>
        <v>5562.2279891570406</v>
      </c>
      <c r="DE58" s="20">
        <f t="shared" si="84"/>
        <v>5562.2279891570406</v>
      </c>
      <c r="DF58" s="20">
        <f t="shared" si="84"/>
        <v>5562.2279891570406</v>
      </c>
      <c r="DG58" s="20">
        <f t="shared" si="84"/>
        <v>5562.2279891570406</v>
      </c>
      <c r="DH58" s="20">
        <f t="shared" si="84"/>
        <v>5562.2279891570406</v>
      </c>
      <c r="DI58" s="20">
        <f t="shared" si="84"/>
        <v>5562.2279891570406</v>
      </c>
      <c r="DJ58" s="20">
        <f t="shared" si="84"/>
        <v>5562.2279891570406</v>
      </c>
      <c r="DK58" s="20">
        <f t="shared" si="84"/>
        <v>5562.2279891570406</v>
      </c>
      <c r="DL58" s="20">
        <f t="shared" si="84"/>
        <v>5562.2279891570406</v>
      </c>
      <c r="DM58" s="20">
        <f t="shared" si="84"/>
        <v>5562.2279891570406</v>
      </c>
      <c r="DN58" s="20">
        <f t="shared" si="84"/>
        <v>5562.2279891570406</v>
      </c>
      <c r="DO58" s="20">
        <f t="shared" si="84"/>
        <v>5562.2279891570406</v>
      </c>
      <c r="DP58" s="20">
        <f t="shared" si="84"/>
        <v>5729.0948288317522</v>
      </c>
      <c r="DQ58" s="20">
        <f t="shared" si="84"/>
        <v>5729.0948288317522</v>
      </c>
      <c r="DR58" s="20">
        <f t="shared" si="84"/>
        <v>5729.0948288317522</v>
      </c>
      <c r="DS58" s="20">
        <f t="shared" si="84"/>
        <v>5729.0948288317522</v>
      </c>
      <c r="DT58" s="20">
        <f t="shared" si="84"/>
        <v>5729.0948288317522</v>
      </c>
      <c r="DU58" s="20">
        <f t="shared" ref="DU58" si="85">DU10*$D$58</f>
        <v>5729.0948288317522</v>
      </c>
    </row>
    <row r="59" spans="2:125"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</row>
    <row r="60" spans="2:125">
      <c r="C60" s="289" t="s">
        <v>592</v>
      </c>
      <c r="E60" s="20">
        <f>IF(E$5&lt;Assumptions!$D$20,0,IF(Revenue!F$50&lt;Assumptions!$H82,Assumptions!$F82*Assumptions!$D$60*E$2/12,Assumptions!$G82*Assumptions!$D$60*E$2/12))</f>
        <v>0</v>
      </c>
      <c r="F60" s="20">
        <f>IF(F$5&lt;Assumptions!$D$20,0,IF(Revenue!G$50&lt;Assumptions!$H82,Assumptions!$F82*Assumptions!$D$60*F$2/12,Assumptions!$G82*Assumptions!$D$60*F$2/12))</f>
        <v>0</v>
      </c>
      <c r="G60" s="20">
        <f>IF(G$5&lt;Assumptions!$D$20,0,IF(Revenue!H$50&lt;Assumptions!$H82,Assumptions!$F82*Assumptions!$D$60*G$2/12,Assumptions!$G82*Assumptions!$D$60*G$2/12))</f>
        <v>0</v>
      </c>
      <c r="H60" s="20">
        <f>IF(H$5&lt;Assumptions!$D$20,0,IF(Revenue!I$50&lt;Assumptions!$H82,Assumptions!$F82*Assumptions!$D$60*H$2/12,Assumptions!$G82*Assumptions!$D$60*H$2/12))</f>
        <v>0</v>
      </c>
      <c r="I60" s="20">
        <f>IF(I$5&lt;Assumptions!$D$20,0,IF(Revenue!J$50&lt;Assumptions!$H82,Assumptions!$F82*Assumptions!$D$60*I$2/12,Assumptions!$G82*Assumptions!$D$60*I$2/12))</f>
        <v>0</v>
      </c>
      <c r="J60" s="20">
        <f>IF(J$5&lt;Assumptions!$D$20,0,IF(Revenue!K$50&lt;Assumptions!$H82,Assumptions!$F82*Assumptions!$D$60*J$2/12,Assumptions!$G82*Assumptions!$D$60*J$2/12))</f>
        <v>0</v>
      </c>
      <c r="K60" s="20">
        <f>IF(K$5&lt;Assumptions!$D$20,0,IF(Revenue!L$50&lt;Assumptions!$H82,Assumptions!$F82*Assumptions!$D$60*K$2/12,Assumptions!$G82*Assumptions!$D$60*K$2/12))</f>
        <v>0</v>
      </c>
      <c r="L60" s="20">
        <f>IF(L$5&lt;Assumptions!$D$20,0,IF(Revenue!M$50&lt;Assumptions!$H82,Assumptions!$F82*Assumptions!$D$60*L$2/12,Assumptions!$G82*Assumptions!$D$60*L$2/12))</f>
        <v>0</v>
      </c>
      <c r="M60" s="20">
        <f>IF(M$5&lt;Assumptions!$D$20,0,IF(Revenue!N$50&lt;Assumptions!$H82,Assumptions!$F82*Assumptions!$D$60*M$2/12,Assumptions!$G82*Assumptions!$D$60*M$2/12))</f>
        <v>0</v>
      </c>
      <c r="N60" s="20">
        <f>IF(N$5&lt;Assumptions!$D$20,0,IF(Revenue!O$50&lt;Assumptions!$H82,Assumptions!$F82*Assumptions!$D$60*N$2/12,Assumptions!$G82*Assumptions!$D$60*N$2/12))</f>
        <v>0</v>
      </c>
      <c r="O60" s="20">
        <f>IF(O$5&lt;Assumptions!$D$20,0,IF(Revenue!P$50&lt;Assumptions!$H82,Assumptions!$F82*Assumptions!$D$60*O$2/12,Assumptions!$G82*Assumptions!$D$60*O$2/12))</f>
        <v>0</v>
      </c>
      <c r="P60" s="20">
        <f>IF(P$5&lt;Assumptions!$D$20,0,IF(Revenue!Q$50&lt;Assumptions!$H82,Assumptions!$F82*Assumptions!$D$60*P$2/12,Assumptions!$G82*Assumptions!$D$60*P$2/12))</f>
        <v>0</v>
      </c>
      <c r="Q60" s="20">
        <f>IF(Q$5&lt;Assumptions!$D$20,0,IF(Revenue!R$50&lt;Assumptions!$H82,Assumptions!$F82*Assumptions!$D$60*Q$2/12,Assumptions!$G82*Assumptions!$D$60*Q$2/12))</f>
        <v>0</v>
      </c>
      <c r="R60" s="20">
        <f>IF(R$5&lt;Assumptions!$D$20,0,IF(Revenue!S$50&lt;Assumptions!$H82,Assumptions!$F82*Assumptions!$D$60*R$2/12,Assumptions!$G82*Assumptions!$D$60*R$2/12))</f>
        <v>0</v>
      </c>
      <c r="S60" s="20">
        <f>IF(S$5&lt;Assumptions!$D$20,0,IF(Revenue!T$50&lt;Assumptions!$H82,Assumptions!$F82*Assumptions!$D$60*S$2/12,Assumptions!$G82*Assumptions!$D$60*S$2/12))</f>
        <v>0</v>
      </c>
      <c r="T60" s="20">
        <f>IF(T$5&lt;Assumptions!$D$20,0,IF(Revenue!U$50&lt;Assumptions!$H82,Assumptions!$F82*Assumptions!$D$60*T$2/12,Assumptions!$G82*Assumptions!$D$60*T$2/12))</f>
        <v>0</v>
      </c>
      <c r="U60" s="20">
        <f>IF(U$5&lt;Assumptions!$D$20,0,IF(Revenue!V$50&lt;Assumptions!$H82,Assumptions!$F82*Assumptions!$D$60*U$2/12,Assumptions!$G82*Assumptions!$D$60*U$2/12))</f>
        <v>0</v>
      </c>
      <c r="V60" s="20">
        <f>IF(V$5&lt;Assumptions!$D$20,0,IF(Revenue!W$50&lt;Assumptions!$H82,Assumptions!$F82*Assumptions!$D$60*V$2/12,Assumptions!$G82*Assumptions!$D$60*V$2/12))</f>
        <v>0</v>
      </c>
      <c r="W60" s="20">
        <f>IF(W$5&lt;Assumptions!$D$20,0,IF(Revenue!X$50&lt;Assumptions!$H82,Assumptions!$F82*Assumptions!$D$60*W$2/12,Assumptions!$G82*Assumptions!$D$60*W$2/12))</f>
        <v>0</v>
      </c>
      <c r="X60" s="20">
        <f>IF(X$5&lt;Assumptions!$D$20,0,IF(Revenue!Y$50&lt;Assumptions!$H82,Assumptions!$F82*Assumptions!$D$60*X$2/12,Assumptions!$G82*Assumptions!$D$60*X$2/12))</f>
        <v>0</v>
      </c>
      <c r="Y60" s="20">
        <f>IF(Y$5&lt;Assumptions!$D$20,0,IF(Revenue!Z$50&lt;Assumptions!$H82,Assumptions!$F82*Assumptions!$D$60*Y$2/12,Assumptions!$G82*Assumptions!$D$60*Y$2/12))</f>
        <v>0</v>
      </c>
      <c r="Z60" s="20">
        <f>IF(Z$5&lt;Assumptions!$D$20,0,IF(Revenue!AA$50&lt;Assumptions!$H82,Assumptions!$F82*Assumptions!$D$60*Z$2/12,Assumptions!$G82*Assumptions!$D$60*Z$2/12))</f>
        <v>0</v>
      </c>
      <c r="AA60" s="20">
        <f>IF(AA$5&lt;Assumptions!$D$20,0,IF(Revenue!AB$50&lt;Assumptions!$H82,Assumptions!$F82*Assumptions!$D$60*AA$2/12,Assumptions!$G82*Assumptions!$D$60*AA$2/12))</f>
        <v>0</v>
      </c>
      <c r="AB60" s="20">
        <f>IF(AB$5&lt;Assumptions!$D$20,0,IF(Revenue!AC$50&lt;Assumptions!$H82,Assumptions!$F82*Assumptions!$D$60*AB$2/12,Assumptions!$G82*Assumptions!$D$60*AB$2/12))</f>
        <v>0</v>
      </c>
      <c r="AC60" s="20">
        <f>IF(AC$5&lt;Assumptions!$D$20,0,IF(Revenue!AD$50&lt;Assumptions!$H82,Assumptions!$F82*Assumptions!$D$60*AC$2/12,Assumptions!$G82*Assumptions!$D$60*AC$2/12))</f>
        <v>0</v>
      </c>
      <c r="AD60" s="20">
        <f>IF(AD$5&lt;Assumptions!$D$20,0,IF(Revenue!AE$50&lt;Assumptions!$H82,Assumptions!$F82*Assumptions!$D$60*AD$2/12,Assumptions!$G82*Assumptions!$D$60*AD$2/12))</f>
        <v>0</v>
      </c>
      <c r="AE60" s="20">
        <f>IF(AE$5&lt;Assumptions!$D$20,0,IF(Revenue!AF$50&lt;Assumptions!$H82,Assumptions!$F82*Assumptions!$D$60*AE$2/12,Assumptions!$G82*Assumptions!$D$60*AE$2/12))</f>
        <v>0</v>
      </c>
      <c r="AF60" s="20">
        <f>IF(AF$5&lt;Assumptions!$D$20,0,IF(Revenue!AG$50&lt;Assumptions!$H82,Assumptions!$F82*Assumptions!$D$60*AF$2/12,Assumptions!$G82*Assumptions!$D$60*AF$2/12))</f>
        <v>0</v>
      </c>
      <c r="AG60" s="20">
        <f>IF(AG$5&lt;Assumptions!$D$20,0,IF(Revenue!AH$50&lt;Assumptions!$H82,Assumptions!$F82*Assumptions!$D$60*AG$2/12,Assumptions!$G82*Assumptions!$D$60*AG$2/12))</f>
        <v>0</v>
      </c>
      <c r="AH60" s="20">
        <f>IF(AH$5&lt;Assumptions!$D$20,0,IF(Revenue!AI$50&lt;Assumptions!$H82,Assumptions!$F82*Assumptions!$D$60*AH$2/12,Assumptions!$G82*Assumptions!$D$60*AH$2/12))</f>
        <v>0</v>
      </c>
      <c r="AI60" s="20">
        <f>IF(AI$5&lt;Assumptions!$D$20,0,IF(Revenue!AJ$50&lt;Assumptions!$H82,Assumptions!$F82*Assumptions!$D$60*AI$2/12,Assumptions!$G82*Assumptions!$D$60*AI$2/12))</f>
        <v>0</v>
      </c>
      <c r="AJ60" s="20">
        <f>IF(AJ$5&lt;Assumptions!$D$20,0,IF(Revenue!AK$50&lt;Assumptions!$H82,Assumptions!$F82*Assumptions!$D$60*AJ$2/12,Assumptions!$G82*Assumptions!$D$60*AJ$2/12))</f>
        <v>0</v>
      </c>
      <c r="AK60" s="20">
        <f>IF(AK$5&lt;Assumptions!$D$20,0,IF(Revenue!AL$50&lt;Assumptions!$H82,Assumptions!$F82*Assumptions!$D$60*AK$2/12,Assumptions!$G82*Assumptions!$D$60*AK$2/12))</f>
        <v>0</v>
      </c>
      <c r="AL60" s="20">
        <f>IF(AL$5&lt;Assumptions!$D$20,0,IF(Revenue!AM$50&lt;Assumptions!$H82,Assumptions!$F82*Assumptions!$D$60*AL$2/12,Assumptions!$G82*Assumptions!$D$60*AL$2/12))</f>
        <v>0</v>
      </c>
      <c r="AM60" s="20">
        <f>IF(AM$5&lt;Assumptions!$D$20,0,IF(Revenue!AN$50&lt;Assumptions!$H82,Assumptions!$F82*Assumptions!$D$60*AM$2/12,Assumptions!$G82*Assumptions!$D$60*AM$2/12))</f>
        <v>0</v>
      </c>
      <c r="AN60" s="20">
        <f>IF(AN$5&lt;Assumptions!$D$20,0,IF(Revenue!AO$50&lt;Assumptions!$H82,Assumptions!$F82*Assumptions!$D$60*AN$2/12,Assumptions!$G82*Assumptions!$D$60*AN$2/12))</f>
        <v>0</v>
      </c>
      <c r="AO60" s="20">
        <f>IF(AO$5&lt;Assumptions!$D$20,0,IF(Revenue!AP$50&lt;Assumptions!$H82,Assumptions!$F82*Assumptions!$D$60*AO$2/12,Assumptions!$G82*Assumptions!$D$60*AO$2/12))</f>
        <v>0</v>
      </c>
      <c r="AP60" s="20">
        <f>IF(AP$5&lt;Assumptions!$D$20,0,IF(Revenue!AQ$50&lt;Assumptions!$H82,Assumptions!$F82*Assumptions!$D$60*AP$2/12,Assumptions!$G82*Assumptions!$D$60*AP$2/12))</f>
        <v>0</v>
      </c>
      <c r="AQ60" s="20">
        <f>IF(AQ$5&lt;Assumptions!$D$20,0,IF(Revenue!AR$50&lt;Assumptions!$H82,Assumptions!$F82*Assumptions!$D$60*AQ$2/12,Assumptions!$G82*Assumptions!$D$60*AQ$2/12))</f>
        <v>0</v>
      </c>
      <c r="AR60" s="20">
        <f>IF(AR$5&lt;Assumptions!$D$20,0,IF(Revenue!AS$50&lt;Assumptions!$H82,Assumptions!$F82*Assumptions!$D$60*AR$2/12,Assumptions!$G82*Assumptions!$D$60*AR$2/12))</f>
        <v>0</v>
      </c>
      <c r="AS60" s="20">
        <f>IF(AS$5&lt;Assumptions!$D$20,0,IF(Revenue!AT$50&lt;Assumptions!$H82,Assumptions!$F82*Assumptions!$D$60*AS$2/12,Assumptions!$G82*Assumptions!$D$60*AS$2/12))</f>
        <v>0</v>
      </c>
      <c r="AT60" s="20">
        <f>IF(AT$5&lt;Assumptions!$D$20,0,IF(Revenue!AU$50&lt;Assumptions!$H82,Assumptions!$F82*Assumptions!$D$60*AT$2/12,Assumptions!$G82*Assumptions!$D$60*AT$2/12))</f>
        <v>0</v>
      </c>
      <c r="AU60" s="20">
        <f>IF(AU$5&lt;Assumptions!$D$20,0,IF(Revenue!AV$50&lt;Assumptions!$H82,Assumptions!$F82*Assumptions!$D$60*AU$2/12,Assumptions!$G82*Assumptions!$D$60*AU$2/12))</f>
        <v>0</v>
      </c>
      <c r="AV60" s="20">
        <f>IF(AV$5&lt;Assumptions!$D$20,0,IF(Revenue!AW$50&lt;Assumptions!$H82,Assumptions!$F82*Assumptions!$D$60*AV$2/12,Assumptions!$G82*Assumptions!$D$60*AV$2/12))</f>
        <v>0</v>
      </c>
      <c r="AW60" s="20">
        <f>IF(AW$5&lt;Assumptions!$D$20,0,IF(Revenue!AX$50&lt;Assumptions!$H82,Assumptions!$F82*Assumptions!$D$60*AW$2/12,Assumptions!$G82*Assumptions!$D$60*AW$2/12))</f>
        <v>0</v>
      </c>
      <c r="AX60" s="20">
        <f>IF(AX$5&lt;Assumptions!$D$20,0,IF(Revenue!AY$50&lt;Assumptions!$H82,Assumptions!$F82*Assumptions!$D$60*AX$2/12,Assumptions!$G82*Assumptions!$D$60*AX$2/12))</f>
        <v>0</v>
      </c>
      <c r="AY60" s="20">
        <f>IF(AY$5&lt;Assumptions!$D$20,0,IF(Revenue!AZ$50&lt;Assumptions!$H82,Assumptions!$F82*Assumptions!$D$60*AY$2/12,Assumptions!$G82*Assumptions!$D$60*AY$2/12))</f>
        <v>0</v>
      </c>
      <c r="AZ60" s="20">
        <f>IF(AZ$5&lt;Assumptions!$D$20,0,IF(Revenue!BA$50&lt;Assumptions!$H82,Assumptions!$F82*Assumptions!$D$60*AZ$2/12,Assumptions!$G82*Assumptions!$D$60*AZ$2/12))</f>
        <v>0</v>
      </c>
      <c r="BA60" s="20">
        <f>IF(BA$5&lt;Assumptions!$D$20,0,IF(Revenue!BB$50&lt;Assumptions!$H82,Assumptions!$F82*Assumptions!$D$60*BA$2/12,Assumptions!$G82*Assumptions!$D$60*BA$2/12))</f>
        <v>0</v>
      </c>
      <c r="BB60" s="20">
        <f>IF(BB$5&lt;Assumptions!$D$20,0,IF(Revenue!BC$50&lt;Assumptions!$H82,Assumptions!$F82*Assumptions!$D$60*BB$2/12,Assumptions!$G82*Assumptions!$D$60*BB$2/12))</f>
        <v>0</v>
      </c>
      <c r="BC60" s="20">
        <f>IF(BC$5&lt;Assumptions!$D$20,0,IF(Revenue!BD$50&lt;Assumptions!$H82,Assumptions!$F82*Assumptions!$D$60*BC$2/12,Assumptions!$G82*Assumptions!$D$60*BC$2/12))</f>
        <v>0</v>
      </c>
      <c r="BD60" s="20">
        <f>IF(BD$5&lt;Assumptions!$D$20,0,IF(Revenue!BE$50&lt;Assumptions!$H82,Assumptions!$F82*Assumptions!$D$60*BD$2/12,Assumptions!$G82*Assumptions!$D$60*BD$2/12))</f>
        <v>0</v>
      </c>
      <c r="BE60" s="20">
        <f>IF(BE$5&lt;Assumptions!$D$20,0,IF(Revenue!BF$50&lt;Assumptions!$H82,Assumptions!$F82*Assumptions!$D$60*BE$2/12,Assumptions!$G82*Assumptions!$D$60*BE$2/12))</f>
        <v>0</v>
      </c>
      <c r="BF60" s="20">
        <f>IF(BF$5&lt;Assumptions!$D$20,0,IF(Revenue!BG$50&lt;Assumptions!$H82,Assumptions!$F82*Assumptions!$D$60*BF$2/12,Assumptions!$G82*Assumptions!$D$60*BF$2/12))</f>
        <v>0</v>
      </c>
      <c r="BG60" s="20">
        <f>IF(BG$5&lt;Assumptions!$D$20,0,IF(Revenue!BH$50&lt;Assumptions!$H82,Assumptions!$F82*Assumptions!$D$60*BG$2/12,Assumptions!$G82*Assumptions!$D$60*BG$2/12))</f>
        <v>0</v>
      </c>
      <c r="BH60" s="20">
        <f>IF(BH$5&lt;Assumptions!$D$20,0,IF(Revenue!BI$50&lt;Assumptions!$H82,Assumptions!$F82*Assumptions!$D$60*BH$2/12,Assumptions!$G82*Assumptions!$D$60*BH$2/12))</f>
        <v>0</v>
      </c>
      <c r="BI60" s="20">
        <f>IF(BI$5&lt;Assumptions!$D$20,0,IF(Revenue!BJ$50&lt;Assumptions!$H82,Assumptions!$F82*Assumptions!$D$60*BI$2/12,Assumptions!$G82*Assumptions!$D$60*BI$2/12))</f>
        <v>0</v>
      </c>
      <c r="BJ60" s="20">
        <f>IF(BJ$5&lt;Assumptions!$D$20,0,IF(Revenue!BK$50&lt;Assumptions!$H82,Assumptions!$F82*Assumptions!$D$60*BJ$2/12,Assumptions!$G82*Assumptions!$D$60*BJ$2/12))</f>
        <v>0</v>
      </c>
      <c r="BK60" s="20">
        <f>IF(BK$5&lt;Assumptions!$D$20,0,IF(Revenue!BL$50&lt;Assumptions!$H82,Assumptions!$F82*Assumptions!$D$60*BK$2/12,Assumptions!$G82*Assumptions!$D$60*BK$2/12))</f>
        <v>0</v>
      </c>
      <c r="BL60" s="20">
        <f>IF(BL$5&lt;Assumptions!$D$20,0,IF(Revenue!BM$50&lt;Assumptions!$H82,Assumptions!$F82*Assumptions!$D$60*BL$2/12,Assumptions!$G82*Assumptions!$D$60*BL$2/12))</f>
        <v>0</v>
      </c>
      <c r="BM60" s="20">
        <f>IF(BM$5&lt;Assumptions!$D$20,0,IF(Revenue!BN$50&lt;Assumptions!$H82,Assumptions!$F82*Assumptions!$D$60*BM$2/12,Assumptions!$G82*Assumptions!$D$60*BM$2/12))</f>
        <v>0</v>
      </c>
      <c r="BN60" s="20">
        <f>IF(BN$5&lt;Assumptions!$D$20,0,IF(Revenue!BO$50&lt;Assumptions!$H82,Assumptions!$F82*Assumptions!$D$60*BN$2/12,Assumptions!$G82*Assumptions!$D$60*BN$2/12))</f>
        <v>0</v>
      </c>
      <c r="BO60" s="20">
        <f>IF(BO$5&lt;Assumptions!$D$20,0,IF(Revenue!BP$50&lt;Assumptions!$H82,Assumptions!$F82*Assumptions!$D$60*BO$2/12,Assumptions!$G82*Assumptions!$D$60*BO$2/12))</f>
        <v>0</v>
      </c>
      <c r="BP60" s="20">
        <f>IF(BP$5&lt;Assumptions!$D$20,0,IF(Revenue!BQ$50&lt;Assumptions!$H82,Assumptions!$F82*Assumptions!$D$60*BP$2/12,Assumptions!$G82*Assumptions!$D$60*BP$2/12))</f>
        <v>0</v>
      </c>
      <c r="BQ60" s="20">
        <f>IF(BQ$5&lt;Assumptions!$D$20,0,IF(Revenue!BR$50&lt;Assumptions!$H82,Assumptions!$F82*Assumptions!$D$60*BQ$2/12,Assumptions!$G82*Assumptions!$D$60*BQ$2/12))</f>
        <v>0</v>
      </c>
      <c r="BR60" s="20">
        <f>IF(BR$5&lt;Assumptions!$D$20,0,IF(Revenue!BS$50&lt;Assumptions!$H82,Assumptions!$F82*Assumptions!$D$60*BR$2/12,Assumptions!$G82*Assumptions!$D$60*BR$2/12))</f>
        <v>0</v>
      </c>
      <c r="BS60" s="20">
        <f>IF(BS$5&lt;Assumptions!$D$20,0,IF(Revenue!BT$50&lt;Assumptions!$H82,Assumptions!$F82*Assumptions!$D$60*BS$2/12,Assumptions!$G82*Assumptions!$D$60*BS$2/12))</f>
        <v>0</v>
      </c>
      <c r="BT60" s="20">
        <f>IF(BT$5&lt;Assumptions!$D$20,0,IF(Revenue!BU$50&lt;Assumptions!$H82,Assumptions!$F82*Assumptions!$D$60*BT$2/12,Assumptions!$G82*Assumptions!$D$60*BT$2/12))</f>
        <v>0</v>
      </c>
      <c r="BU60" s="20">
        <f>IF(BU$5&lt;Assumptions!$D$20,0,IF(Revenue!BV$50&lt;Assumptions!$H82,Assumptions!$F82*Assumptions!$D$60*BU$2/12,Assumptions!$G82*Assumptions!$D$60*BU$2/12))</f>
        <v>0</v>
      </c>
      <c r="BV60" s="20">
        <f>IF(BV$5&lt;Assumptions!$D$20,0,IF(Revenue!BW$50&lt;Assumptions!$H82,Assumptions!$F82*Assumptions!$D$60*BV$2/12,Assumptions!$G82*Assumptions!$D$60*BV$2/12))</f>
        <v>0</v>
      </c>
      <c r="BW60" s="20">
        <f>IF(BW$5&lt;Assumptions!$D$20,0,IF(Revenue!BX$50&lt;Assumptions!$H82,Assumptions!$F82*Assumptions!$D$60*BW$2/12,Assumptions!$G82*Assumptions!$D$60*BW$2/12))</f>
        <v>0</v>
      </c>
      <c r="BX60" s="20">
        <f>IF(BX$5&lt;Assumptions!$D$20,0,IF(Revenue!BY$50&lt;Assumptions!$H82,Assumptions!$F82*Assumptions!$D$60*BX$2/12,Assumptions!$G82*Assumptions!$D$60*BX$2/12))</f>
        <v>0</v>
      </c>
      <c r="BY60" s="20">
        <f>IF(BY$5&lt;Assumptions!$D$20,0,IF(Revenue!BZ$50&lt;Assumptions!$H82,Assumptions!$F82*Assumptions!$D$60*BY$2/12,Assumptions!$G82*Assumptions!$D$60*BY$2/12))</f>
        <v>0</v>
      </c>
      <c r="BZ60" s="20">
        <f>IF(BZ$5&lt;Assumptions!$D$20,0,IF(Revenue!CA$50&lt;Assumptions!$H82,Assumptions!$F82*Assumptions!$D$60*BZ$2/12,Assumptions!$G82*Assumptions!$D$60*BZ$2/12))</f>
        <v>0</v>
      </c>
      <c r="CA60" s="20">
        <f>IF(CA$5&lt;Assumptions!$D$20,0,IF(Revenue!CB$50&lt;Assumptions!$H82,Assumptions!$F82*Assumptions!$D$60*CA$2/12,Assumptions!$G82*Assumptions!$D$60*CA$2/12))</f>
        <v>0</v>
      </c>
      <c r="CB60" s="20">
        <f>IF(CB$5&lt;Assumptions!$D$20,0,IF(Revenue!CC$50&lt;Assumptions!$H82,Assumptions!$F82*Assumptions!$D$60*CB$2/12,Assumptions!$G82*Assumptions!$D$60*CB$2/12))</f>
        <v>0</v>
      </c>
      <c r="CC60" s="20">
        <f>IF(CC$5&lt;Assumptions!$D$20,0,IF(Revenue!CD$50&lt;Assumptions!$H82,Assumptions!$F82*Assumptions!$D$60*CC$2/12,Assumptions!$G82*Assumptions!$D$60*CC$2/12))</f>
        <v>0</v>
      </c>
      <c r="CD60" s="20">
        <f>IF(CD$5&lt;Assumptions!$D$20,0,IF(Revenue!CE$50&lt;Assumptions!$H82,Assumptions!$F82*Assumptions!$D$60*CD$2/12,Assumptions!$G82*Assumptions!$D$60*CD$2/12))</f>
        <v>0</v>
      </c>
      <c r="CE60" s="20">
        <f>IF(CE$5&lt;Assumptions!$D$20,0,IF(Revenue!CF$50&lt;Assumptions!$H82,Assumptions!$F82*Assumptions!$D$60*CE$2/12,Assumptions!$G82*Assumptions!$D$60*CE$2/12))</f>
        <v>0</v>
      </c>
      <c r="CF60" s="20">
        <f>IF(CF$5&lt;Assumptions!$D$20,0,IF(Revenue!CG$50&lt;Assumptions!$H82,Assumptions!$F82*Assumptions!$D$60*CF$2/12,Assumptions!$G82*Assumptions!$D$60*CF$2/12))</f>
        <v>0</v>
      </c>
      <c r="CG60" s="20">
        <f>IF(CG$5&lt;Assumptions!$D$20,0,IF(Revenue!CH$50&lt;Assumptions!$H82,Assumptions!$F82*Assumptions!$D$60*CG$2/12,Assumptions!$G82*Assumptions!$D$60*CG$2/12))</f>
        <v>0</v>
      </c>
      <c r="CH60" s="20">
        <f>IF(CH$5&lt;Assumptions!$D$20,0,IF(Revenue!CI$50&lt;Assumptions!$H82,Assumptions!$F82*Assumptions!$D$60*CH$2/12,Assumptions!$G82*Assumptions!$D$60*CH$2/12))</f>
        <v>0</v>
      </c>
      <c r="CI60" s="20">
        <f>IF(CI$5&lt;Assumptions!$D$20,0,IF(Revenue!CJ$50&lt;Assumptions!$H82,Assumptions!$F82*Assumptions!$D$60*CI$2/12,Assumptions!$G82*Assumptions!$D$60*CI$2/12))</f>
        <v>0</v>
      </c>
      <c r="CJ60" s="20">
        <f>IF(CJ$5&lt;Assumptions!$D$20,0,IF(Revenue!CK$50&lt;Assumptions!$H82,Assumptions!$F82*Assumptions!$D$60*CJ$2/12,Assumptions!$G82*Assumptions!$D$60*CJ$2/12))</f>
        <v>0</v>
      </c>
      <c r="CK60" s="20">
        <f>IF(CK$5&lt;Assumptions!$D$20,0,IF(Revenue!CL$50&lt;Assumptions!$H82,Assumptions!$F82*Assumptions!$D$60*CK$2/12,Assumptions!$G82*Assumptions!$D$60*CK$2/12))</f>
        <v>0</v>
      </c>
      <c r="CL60" s="20">
        <f>IF(CL$5&lt;Assumptions!$D$20,0,IF(Revenue!CM$50&lt;Assumptions!$H82,Assumptions!$F82*Assumptions!$D$60*CL$2/12,Assumptions!$G82*Assumptions!$D$60*CL$2/12))</f>
        <v>0</v>
      </c>
      <c r="CM60" s="20">
        <f>IF(CM$5&lt;Assumptions!$D$20,0,IF(Revenue!CN$50&lt;Assumptions!$H82,Assumptions!$F82*Assumptions!$D$60*CM$2/12,Assumptions!$G82*Assumptions!$D$60*CM$2/12))</f>
        <v>0</v>
      </c>
      <c r="CN60" s="20">
        <f>IF(CN$5&lt;Assumptions!$D$20,0,IF(Revenue!CO$50&lt;Assumptions!$H82,Assumptions!$F82*Assumptions!$D$60*CN$2/12,Assumptions!$G82*Assumptions!$D$60*CN$2/12))</f>
        <v>0</v>
      </c>
      <c r="CO60" s="20">
        <f>IF(CO$5&lt;Assumptions!$D$20,0,IF(Revenue!CP$50&lt;Assumptions!$H82,Assumptions!$F82*Assumptions!$D$60*CO$2/12,Assumptions!$G82*Assumptions!$D$60*CO$2/12))</f>
        <v>0</v>
      </c>
      <c r="CP60" s="20">
        <f>IF(CP$5&lt;Assumptions!$D$20,0,IF(Revenue!CQ$50&lt;Assumptions!$H82,Assumptions!$F82*Assumptions!$D$60*CP$2/12,Assumptions!$G82*Assumptions!$D$60*CP$2/12))</f>
        <v>0</v>
      </c>
      <c r="CQ60" s="20">
        <f>IF(CQ$5&lt;Assumptions!$D$20,0,IF(Revenue!CR$50&lt;Assumptions!$H82,Assumptions!$F82*Assumptions!$D$60*CQ$2/12,Assumptions!$G82*Assumptions!$D$60*CQ$2/12))</f>
        <v>0</v>
      </c>
      <c r="CR60" s="20">
        <f>IF(CR$5&lt;Assumptions!$D$20,0,IF(Revenue!CS$50&lt;Assumptions!$H82,Assumptions!$F82*Assumptions!$D$60*CR$2/12,Assumptions!$G82*Assumptions!$D$60*CR$2/12))</f>
        <v>0</v>
      </c>
      <c r="CS60" s="20">
        <f>IF(CS$5&lt;Assumptions!$D$20,0,IF(Revenue!CT$50&lt;Assumptions!$H82,Assumptions!$F82*Assumptions!$D$60*CS$2/12,Assumptions!$G82*Assumptions!$D$60*CS$2/12))</f>
        <v>0</v>
      </c>
      <c r="CT60" s="20">
        <f>IF(CT$5&lt;Assumptions!$D$20,0,IF(Revenue!CU$50&lt;Assumptions!$H82,Assumptions!$F82*Assumptions!$D$60*CT$2/12,Assumptions!$G82*Assumptions!$D$60*CT$2/12))</f>
        <v>0</v>
      </c>
      <c r="CU60" s="20">
        <f>IF(CU$5&lt;Assumptions!$D$20,0,IF(Revenue!CV$50&lt;Assumptions!$H82,Assumptions!$F82*Assumptions!$D$60*CU$2/12,Assumptions!$G82*Assumptions!$D$60*CU$2/12))</f>
        <v>0</v>
      </c>
      <c r="CV60" s="20">
        <f>IF(CV$5&lt;Assumptions!$D$20,0,IF(Revenue!CW$50&lt;Assumptions!$H82,Assumptions!$F82*Assumptions!$D$60*CV$2/12,Assumptions!$G82*Assumptions!$D$60*CV$2/12))</f>
        <v>0</v>
      </c>
      <c r="CW60" s="20">
        <f>IF(CW$5&lt;Assumptions!$D$20,0,IF(Revenue!CX$50&lt;Assumptions!$H82,Assumptions!$F82*Assumptions!$D$60*CW$2/12,Assumptions!$G82*Assumptions!$D$60*CW$2/12))</f>
        <v>0</v>
      </c>
      <c r="CX60" s="20">
        <f>IF(CX$5&lt;Assumptions!$D$20,0,IF(Revenue!CY$50&lt;Assumptions!$H82,Assumptions!$F82*Assumptions!$D$60*CX$2/12,Assumptions!$G82*Assumptions!$D$60*CX$2/12))</f>
        <v>0</v>
      </c>
      <c r="CY60" s="20">
        <f>IF(CY$5&lt;Assumptions!$D$20,0,IF(Revenue!CZ$50&lt;Assumptions!$H82,Assumptions!$F82*Assumptions!$D$60*CY$2/12,Assumptions!$G82*Assumptions!$D$60*CY$2/12))</f>
        <v>0</v>
      </c>
      <c r="CZ60" s="20">
        <f>IF(CZ$5&lt;Assumptions!$D$20,0,IF(Revenue!DA$50&lt;Assumptions!$H82,Assumptions!$F82*Assumptions!$D$60*CZ$2/12,Assumptions!$G82*Assumptions!$D$60*CZ$2/12))</f>
        <v>0</v>
      </c>
      <c r="DA60" s="20">
        <f>IF(DA$5&lt;Assumptions!$D$20,0,IF(Revenue!DB$50&lt;Assumptions!$H82,Assumptions!$F82*Assumptions!$D$60*DA$2/12,Assumptions!$G82*Assumptions!$D$60*DA$2/12))</f>
        <v>0</v>
      </c>
      <c r="DB60" s="20">
        <f>IF(DB$5&lt;Assumptions!$D$20,0,IF(Revenue!DC$50&lt;Assumptions!$H82,Assumptions!$F82*Assumptions!$D$60*DB$2/12,Assumptions!$G82*Assumptions!$D$60*DB$2/12))</f>
        <v>0</v>
      </c>
      <c r="DC60" s="20">
        <f>IF(DC$5&lt;Assumptions!$D$20,0,IF(Revenue!DD$50&lt;Assumptions!$H82,Assumptions!$F82*Assumptions!$D$60*DC$2/12,Assumptions!$G82*Assumptions!$D$60*DC$2/12))</f>
        <v>0</v>
      </c>
      <c r="DD60" s="20">
        <f>IF(DD$5&lt;Assumptions!$D$20,0,IF(Revenue!DE$50&lt;Assumptions!$H82,Assumptions!$F82*Assumptions!$D$60*DD$2/12,Assumptions!$G82*Assumptions!$D$60*DD$2/12))</f>
        <v>0</v>
      </c>
      <c r="DE60" s="20">
        <f>IF(DE$5&lt;Assumptions!$D$20,0,IF(Revenue!DF$50&lt;Assumptions!$H82,Assumptions!$F82*Assumptions!$D$60*DE$2/12,Assumptions!$G82*Assumptions!$D$60*DE$2/12))</f>
        <v>0</v>
      </c>
      <c r="DF60" s="20">
        <f>IF(DF$5&lt;Assumptions!$D$20,0,IF(Revenue!DG$50&lt;Assumptions!$H82,Assumptions!$F82*Assumptions!$D$60*DF$2/12,Assumptions!$G82*Assumptions!$D$60*DF$2/12))</f>
        <v>0</v>
      </c>
      <c r="DG60" s="20">
        <f>IF(DG$5&lt;Assumptions!$D$20,0,IF(Revenue!DH$50&lt;Assumptions!$H82,Assumptions!$F82*Assumptions!$D$60*DG$2/12,Assumptions!$G82*Assumptions!$D$60*DG$2/12))</f>
        <v>0</v>
      </c>
      <c r="DH60" s="20">
        <f>IF(DH$5&lt;Assumptions!$D$20,0,IF(Revenue!DI$50&lt;Assumptions!$H82,Assumptions!$F82*Assumptions!$D$60*DH$2/12,Assumptions!$G82*Assumptions!$D$60*DH$2/12))</f>
        <v>0</v>
      </c>
      <c r="DI60" s="20">
        <f>IF(DI$5&lt;Assumptions!$D$20,0,IF(Revenue!DJ$50&lt;Assumptions!$H82,Assumptions!$F82*Assumptions!$D$60*DI$2/12,Assumptions!$G82*Assumptions!$D$60*DI$2/12))</f>
        <v>0</v>
      </c>
      <c r="DJ60" s="20">
        <f>IF(DJ$5&lt;Assumptions!$D$20,0,IF(Revenue!DK$50&lt;Assumptions!$H82,Assumptions!$F82*Assumptions!$D$60*DJ$2/12,Assumptions!$G82*Assumptions!$D$60*DJ$2/12))</f>
        <v>0</v>
      </c>
      <c r="DK60" s="20">
        <f>IF(DK$5&lt;Assumptions!$D$20,0,IF(Revenue!DL$50&lt;Assumptions!$H82,Assumptions!$F82*Assumptions!$D$60*DK$2/12,Assumptions!$G82*Assumptions!$D$60*DK$2/12))</f>
        <v>0</v>
      </c>
      <c r="DL60" s="20">
        <f>IF(DL$5&lt;Assumptions!$D$20,0,IF(Revenue!DM$50&lt;Assumptions!$H82,Assumptions!$F82*Assumptions!$D$60*DL$2/12,Assumptions!$G82*Assumptions!$D$60*DL$2/12))</f>
        <v>0</v>
      </c>
      <c r="DM60" s="20">
        <f>IF(DM$5&lt;Assumptions!$D$20,0,IF(Revenue!DN$50&lt;Assumptions!$H82,Assumptions!$F82*Assumptions!$D$60*DM$2/12,Assumptions!$G82*Assumptions!$D$60*DM$2/12))</f>
        <v>0</v>
      </c>
      <c r="DN60" s="20">
        <f>IF(DN$5&lt;Assumptions!$D$20,0,IF(Revenue!DO$50&lt;Assumptions!$H82,Assumptions!$F82*Assumptions!$D$60*DN$2/12,Assumptions!$G82*Assumptions!$D$60*DN$2/12))</f>
        <v>0</v>
      </c>
      <c r="DO60" s="20">
        <f>IF(DO$5&lt;Assumptions!$D$20,0,IF(Revenue!DP$50&lt;Assumptions!$H82,Assumptions!$F82*Assumptions!$D$60*DO$2/12,Assumptions!$G82*Assumptions!$D$60*DO$2/12))</f>
        <v>0</v>
      </c>
      <c r="DP60" s="20">
        <f>IF(DP$5&lt;Assumptions!$D$20,0,IF(Revenue!DQ$50&lt;Assumptions!$H82,Assumptions!$F82*Assumptions!$D$60*DP$2/12,Assumptions!$G82*Assumptions!$D$60*DP$2/12))</f>
        <v>0</v>
      </c>
      <c r="DQ60" s="20">
        <f>IF(DQ$5&lt;Assumptions!$D$20,0,IF(Revenue!DR$50&lt;Assumptions!$H82,Assumptions!$F82*Assumptions!$D$60*DQ$2/12,Assumptions!$G82*Assumptions!$D$60*DQ$2/12))</f>
        <v>0</v>
      </c>
      <c r="DR60" s="20">
        <f>IF(DR$5&lt;Assumptions!$D$20,0,IF(Revenue!DS$50&lt;Assumptions!$H82,Assumptions!$F82*Assumptions!$D$60*DR$2/12,Assumptions!$G82*Assumptions!$D$60*DR$2/12))</f>
        <v>0</v>
      </c>
      <c r="DS60" s="20">
        <f>IF(DS$5&lt;Assumptions!$D$20,0,IF(Revenue!DT$50&lt;Assumptions!$H82,Assumptions!$F82*Assumptions!$D$60*DS$2/12,Assumptions!$G82*Assumptions!$D$60*DS$2/12))</f>
        <v>0</v>
      </c>
      <c r="DT60" s="20">
        <f>IF(DT$5&lt;Assumptions!$D$20,0,IF(Revenue!DU$50&lt;Assumptions!$H82,Assumptions!$F82*Assumptions!$D$60*DT$2/12,Assumptions!$G82*Assumptions!$D$60*DT$2/12))</f>
        <v>0</v>
      </c>
      <c r="DU60" s="20">
        <f>IF(DU$5&lt;Assumptions!$D$20,0,IF(Revenue!DV$50&lt;Assumptions!$H82,Assumptions!$F82*Assumptions!$D$60*DU$2/12,Assumptions!$G82*Assumptions!$D$60*DU$2/12))</f>
        <v>0</v>
      </c>
    </row>
    <row r="61" spans="2:125">
      <c r="C61" s="289" t="s">
        <v>595</v>
      </c>
      <c r="D61" s="32"/>
      <c r="E61" s="20">
        <f>IF(E$5&lt;Assumptions!$D$20,0,IF(Revenue!F$50&lt;Assumptions!$H83,Assumptions!$F83*Assumptions!$D$60*E$2/12,Assumptions!$G83*Assumptions!$D$60*E$2/12))</f>
        <v>0</v>
      </c>
      <c r="F61" s="20">
        <f>IF(F$5&lt;Assumptions!$D$20,0,IF(Revenue!G$50&lt;Assumptions!$H83,Assumptions!$F83*Assumptions!$D$60*F$2/12,Assumptions!$G83*Assumptions!$D$60*F$2/12))</f>
        <v>0</v>
      </c>
      <c r="G61" s="20">
        <f>IF(G$5&lt;Assumptions!$D$20,0,IF(Revenue!H$50&lt;Assumptions!$H83,Assumptions!$F83*Assumptions!$D$60*G$2/12,Assumptions!$G83*Assumptions!$D$60*G$2/12))</f>
        <v>0</v>
      </c>
      <c r="H61" s="20">
        <f>IF(H$5&lt;Assumptions!$D$20,0,IF(Revenue!I$50&lt;Assumptions!$H83,Assumptions!$F83*Assumptions!$D$60*H$2/12,Assumptions!$G83*Assumptions!$D$60*H$2/12))</f>
        <v>0</v>
      </c>
      <c r="I61" s="20">
        <f>IF(I$5&lt;Assumptions!$D$20,0,IF(Revenue!J$50&lt;Assumptions!$H83,Assumptions!$F83*Assumptions!$D$60*I$2/12,Assumptions!$G83*Assumptions!$D$60*I$2/12))</f>
        <v>0</v>
      </c>
      <c r="J61" s="20">
        <f>IF(J$5&lt;Assumptions!$D$20,0,IF(Revenue!K$50&lt;Assumptions!$H83,Assumptions!$F83*Assumptions!$D$60*J$2/12,Assumptions!$G83*Assumptions!$D$60*J$2/12))</f>
        <v>0</v>
      </c>
      <c r="K61" s="20">
        <f>IF(K$5&lt;Assumptions!$D$20,0,IF(Revenue!L$50&lt;Assumptions!$H83,Assumptions!$F83*Assumptions!$D$60*K$2/12,Assumptions!$G83*Assumptions!$D$60*K$2/12))</f>
        <v>0</v>
      </c>
      <c r="L61" s="20">
        <f>IF(L$5&lt;Assumptions!$D$20,0,IF(Revenue!M$50&lt;Assumptions!$H83,Assumptions!$F83*Assumptions!$D$60*L$2/12,Assumptions!$G83*Assumptions!$D$60*L$2/12))</f>
        <v>0</v>
      </c>
      <c r="M61" s="20">
        <f>IF(M$5&lt;Assumptions!$D$20,0,IF(Revenue!N$50&lt;Assumptions!$H83,Assumptions!$F83*Assumptions!$D$60*M$2/12,Assumptions!$G83*Assumptions!$D$60*M$2/12))</f>
        <v>0</v>
      </c>
      <c r="N61" s="20">
        <f>IF(N$5&lt;Assumptions!$D$20,0,IF(Revenue!O$50&lt;Assumptions!$H83,Assumptions!$F83*Assumptions!$D$60*N$2/12,Assumptions!$G83*Assumptions!$D$60*N$2/12))</f>
        <v>0</v>
      </c>
      <c r="O61" s="20">
        <f>IF(O$5&lt;Assumptions!$D$20,0,IF(Revenue!P$50&lt;Assumptions!$H83,Assumptions!$F83*Assumptions!$D$60*O$2/12,Assumptions!$G83*Assumptions!$D$60*O$2/12))</f>
        <v>0</v>
      </c>
      <c r="P61" s="20">
        <f>IF(P$5&lt;Assumptions!$D$20,0,IF(Revenue!Q$50&lt;Assumptions!$H83,Assumptions!$F83*Assumptions!$D$60*P$2/12,Assumptions!$G83*Assumptions!$D$60*P$2/12))</f>
        <v>0</v>
      </c>
      <c r="Q61" s="20">
        <f>IF(Q$5&lt;Assumptions!$D$20,0,IF(Revenue!R$50&lt;Assumptions!$H83,Assumptions!$F83*Assumptions!$D$60*Q$2/12,Assumptions!$G83*Assumptions!$D$60*Q$2/12))</f>
        <v>0</v>
      </c>
      <c r="R61" s="20">
        <f>IF(R$5&lt;Assumptions!$D$20,0,IF(Revenue!S$50&lt;Assumptions!$H83,Assumptions!$F83*Assumptions!$D$60*R$2/12,Assumptions!$G83*Assumptions!$D$60*R$2/12))</f>
        <v>0</v>
      </c>
      <c r="S61" s="20">
        <f>IF(S$5&lt;Assumptions!$D$20,0,IF(Revenue!T$50&lt;Assumptions!$H83,Assumptions!$F83*Assumptions!$D$60*S$2/12,Assumptions!$G83*Assumptions!$D$60*S$2/12))</f>
        <v>0</v>
      </c>
      <c r="T61" s="20">
        <f>IF(T$5&lt;Assumptions!$D$20,0,IF(Revenue!U$50&lt;Assumptions!$H83,Assumptions!$F83*Assumptions!$D$60*T$2/12,Assumptions!$G83*Assumptions!$D$60*T$2/12))</f>
        <v>0</v>
      </c>
      <c r="U61" s="20">
        <f>IF(U$5&lt;Assumptions!$D$20,0,IF(Revenue!V$50&lt;Assumptions!$H83,Assumptions!$F83*Assumptions!$D$60*U$2/12,Assumptions!$G83*Assumptions!$D$60*U$2/12))</f>
        <v>0</v>
      </c>
      <c r="V61" s="20">
        <f>IF(V$5&lt;Assumptions!$D$20,0,IF(Revenue!W$50&lt;Assumptions!$H83,Assumptions!$F83*Assumptions!$D$60*V$2/12,Assumptions!$G83*Assumptions!$D$60*V$2/12))</f>
        <v>0</v>
      </c>
      <c r="W61" s="20">
        <f>IF(W$5&lt;Assumptions!$D$20,0,IF(Revenue!X$50&lt;Assumptions!$H83,Assumptions!$F83*Assumptions!$D$60*W$2/12,Assumptions!$G83*Assumptions!$D$60*W$2/12))</f>
        <v>0</v>
      </c>
      <c r="X61" s="20">
        <f>IF(X$5&lt;Assumptions!$D$20,0,IF(Revenue!Y$50&lt;Assumptions!$H83,Assumptions!$F83*Assumptions!$D$60*X$2/12,Assumptions!$G83*Assumptions!$D$60*X$2/12))</f>
        <v>0</v>
      </c>
      <c r="Y61" s="20">
        <f>IF(Y$5&lt;Assumptions!$D$20,0,IF(Revenue!Z$50&lt;Assumptions!$H83,Assumptions!$F83*Assumptions!$D$60*Y$2/12,Assumptions!$G83*Assumptions!$D$60*Y$2/12))</f>
        <v>0</v>
      </c>
      <c r="Z61" s="20">
        <f>IF(Z$5&lt;Assumptions!$D$20,0,IF(Revenue!AA$50&lt;Assumptions!$H83,Assumptions!$F83*Assumptions!$D$60*Z$2/12,Assumptions!$G83*Assumptions!$D$60*Z$2/12))</f>
        <v>0</v>
      </c>
      <c r="AA61" s="20">
        <f>IF(AA$5&lt;Assumptions!$D$20,0,IF(Revenue!AB$50&lt;Assumptions!$H83,Assumptions!$F83*Assumptions!$D$60*AA$2/12,Assumptions!$G83*Assumptions!$D$60*AA$2/12))</f>
        <v>0</v>
      </c>
      <c r="AB61" s="20">
        <f>IF(AB$5&lt;Assumptions!$D$20,0,IF(Revenue!AC$50&lt;Assumptions!$H83,Assumptions!$F83*Assumptions!$D$60*AB$2/12,Assumptions!$G83*Assumptions!$D$60*AB$2/12))</f>
        <v>0</v>
      </c>
      <c r="AC61" s="20">
        <f>IF(AC$5&lt;Assumptions!$D$20,0,IF(Revenue!AD$50&lt;Assumptions!$H83,Assumptions!$F83*Assumptions!$D$60*AC$2/12,Assumptions!$G83*Assumptions!$D$60*AC$2/12))</f>
        <v>20215.449499999999</v>
      </c>
      <c r="AD61" s="20">
        <f>IF(AD$5&lt;Assumptions!$D$20,0,IF(Revenue!AE$50&lt;Assumptions!$H83,Assumptions!$F83*Assumptions!$D$60*AD$2/12,Assumptions!$G83*Assumptions!$D$60*AD$2/12))</f>
        <v>20215.449499999999</v>
      </c>
      <c r="AE61" s="20">
        <f>IF(AE$5&lt;Assumptions!$D$20,0,IF(Revenue!AF$50&lt;Assumptions!$H83,Assumptions!$F83*Assumptions!$D$60*AE$2/12,Assumptions!$G83*Assumptions!$D$60*AE$2/12))</f>
        <v>20215.449499999999</v>
      </c>
      <c r="AF61" s="20">
        <f>IF(AF$5&lt;Assumptions!$D$20,0,IF(Revenue!AG$50&lt;Assumptions!$H83,Assumptions!$F83*Assumptions!$D$60*AF$2/12,Assumptions!$G83*Assumptions!$D$60*AF$2/12))</f>
        <v>20215.449499999999</v>
      </c>
      <c r="AG61" s="20">
        <f>IF(AG$5&lt;Assumptions!$D$20,0,IF(Revenue!AH$50&lt;Assumptions!$H83,Assumptions!$F83*Assumptions!$D$60*AG$2/12,Assumptions!$G83*Assumptions!$D$60*AG$2/12))</f>
        <v>20215.449499999999</v>
      </c>
      <c r="AH61" s="20">
        <f>IF(AH$5&lt;Assumptions!$D$20,0,IF(Revenue!AI$50&lt;Assumptions!$H83,Assumptions!$F83*Assumptions!$D$60*AH$2/12,Assumptions!$G83*Assumptions!$D$60*AH$2/12))</f>
        <v>20215.449499999999</v>
      </c>
      <c r="AI61" s="20">
        <f>IF(AI$5&lt;Assumptions!$D$20,0,IF(Revenue!AJ$50&lt;Assumptions!$H83,Assumptions!$F83*Assumptions!$D$60*AI$2/12,Assumptions!$G83*Assumptions!$D$60*AI$2/12))</f>
        <v>20215.449499999999</v>
      </c>
      <c r="AJ61" s="20">
        <f>IF(AJ$5&lt;Assumptions!$D$20,0,IF(Revenue!AK$50&lt;Assumptions!$H83,Assumptions!$F83*Assumptions!$D$60*AJ$2/12,Assumptions!$G83*Assumptions!$D$60*AJ$2/12))</f>
        <v>20821.912985000003</v>
      </c>
      <c r="AK61" s="20">
        <f>IF(AK$5&lt;Assumptions!$D$20,0,IF(Revenue!AL$50&lt;Assumptions!$H83,Assumptions!$F83*Assumptions!$D$60*AK$2/12,Assumptions!$G83*Assumptions!$D$60*AK$2/12))</f>
        <v>20821.912985000003</v>
      </c>
      <c r="AL61" s="20">
        <f>IF(AL$5&lt;Assumptions!$D$20,0,IF(Revenue!AM$50&lt;Assumptions!$H83,Assumptions!$F83*Assumptions!$D$60*AL$2/12,Assumptions!$G83*Assumptions!$D$60*AL$2/12))</f>
        <v>20821.912985000003</v>
      </c>
      <c r="AM61" s="20">
        <f>IF(AM$5&lt;Assumptions!$D$20,0,IF(Revenue!AN$50&lt;Assumptions!$H83,Assumptions!$F83*Assumptions!$D$60*AM$2/12,Assumptions!$G83*Assumptions!$D$60*AM$2/12))</f>
        <v>20821.912985000003</v>
      </c>
      <c r="AN61" s="20">
        <f>IF(AN$5&lt;Assumptions!$D$20,0,IF(Revenue!AO$50&lt;Assumptions!$H83,Assumptions!$F83*Assumptions!$D$60*AN$2/12,Assumptions!$G83*Assumptions!$D$60*AN$2/12))</f>
        <v>20821.912985000003</v>
      </c>
      <c r="AO61" s="20">
        <f>IF(AO$5&lt;Assumptions!$D$20,0,IF(Revenue!AP$50&lt;Assumptions!$H83,Assumptions!$F83*Assumptions!$D$60*AO$2/12,Assumptions!$G83*Assumptions!$D$60*AO$2/12))</f>
        <v>20821.912985000003</v>
      </c>
      <c r="AP61" s="20">
        <f>IF(AP$5&lt;Assumptions!$D$20,0,IF(Revenue!AQ$50&lt;Assumptions!$H83,Assumptions!$F83*Assumptions!$D$60*AP$2/12,Assumptions!$G83*Assumptions!$D$60*AP$2/12))</f>
        <v>20821.912985000003</v>
      </c>
      <c r="AQ61" s="20">
        <f>IF(AQ$5&lt;Assumptions!$D$20,0,IF(Revenue!AR$50&lt;Assumptions!$H83,Assumptions!$F83*Assumptions!$D$60*AQ$2/12,Assumptions!$G83*Assumptions!$D$60*AQ$2/12))</f>
        <v>20821.912985000003</v>
      </c>
      <c r="AR61" s="20">
        <f>IF(AR$5&lt;Assumptions!$D$20,0,IF(Revenue!AS$50&lt;Assumptions!$H83,Assumptions!$F83*Assumptions!$D$60*AR$2/12,Assumptions!$G83*Assumptions!$D$60*AR$2/12))</f>
        <v>20821.912985000003</v>
      </c>
      <c r="AS61" s="20">
        <f>IF(AS$5&lt;Assumptions!$D$20,0,IF(Revenue!AT$50&lt;Assumptions!$H83,Assumptions!$F83*Assumptions!$D$60*AS$2/12,Assumptions!$G83*Assumptions!$D$60*AS$2/12))</f>
        <v>20821.912985000003</v>
      </c>
      <c r="AT61" s="20">
        <f>IF(AT$5&lt;Assumptions!$D$20,0,IF(Revenue!AU$50&lt;Assumptions!$H83,Assumptions!$F83*Assumptions!$D$60*AT$2/12,Assumptions!$G83*Assumptions!$D$60*AT$2/12))</f>
        <v>20821.912985000003</v>
      </c>
      <c r="AU61" s="20">
        <f>IF(AU$5&lt;Assumptions!$D$20,0,IF(Revenue!AV$50&lt;Assumptions!$H83,Assumptions!$F83*Assumptions!$D$60*AU$2/12,Assumptions!$G83*Assumptions!$D$60*AU$2/12))</f>
        <v>20821.912985000003</v>
      </c>
      <c r="AV61" s="20">
        <f>IF(AV$5&lt;Assumptions!$D$20,0,IF(Revenue!AW$50&lt;Assumptions!$H83,Assumptions!$F83*Assumptions!$D$60*AV$2/12,Assumptions!$G83*Assumptions!$D$60*AV$2/12))</f>
        <v>21446.570374550003</v>
      </c>
      <c r="AW61" s="20">
        <f>IF(AW$5&lt;Assumptions!$D$20,0,IF(Revenue!AX$50&lt;Assumptions!$H83,Assumptions!$F83*Assumptions!$D$60*AW$2/12,Assumptions!$G83*Assumptions!$D$60*AW$2/12))</f>
        <v>21446.570374550003</v>
      </c>
      <c r="AX61" s="20">
        <f>IF(AX$5&lt;Assumptions!$D$20,0,IF(Revenue!AY$50&lt;Assumptions!$H83,Assumptions!$F83*Assumptions!$D$60*AX$2/12,Assumptions!$G83*Assumptions!$D$60*AX$2/12))</f>
        <v>21446.570374550003</v>
      </c>
      <c r="AY61" s="20">
        <f>IF(AY$5&lt;Assumptions!$D$20,0,IF(Revenue!AZ$50&lt;Assumptions!$H83,Assumptions!$F83*Assumptions!$D$60*AY$2/12,Assumptions!$G83*Assumptions!$D$60*AY$2/12))</f>
        <v>21446.570374550003</v>
      </c>
      <c r="AZ61" s="20">
        <f>IF(AZ$5&lt;Assumptions!$D$20,0,IF(Revenue!BA$50&lt;Assumptions!$H83,Assumptions!$F83*Assumptions!$D$60*AZ$2/12,Assumptions!$G83*Assumptions!$D$60*AZ$2/12))</f>
        <v>21446.570374550003</v>
      </c>
      <c r="BA61" s="20">
        <f>IF(BA$5&lt;Assumptions!$D$20,0,IF(Revenue!BB$50&lt;Assumptions!$H83,Assumptions!$F83*Assumptions!$D$60*BA$2/12,Assumptions!$G83*Assumptions!$D$60*BA$2/12))</f>
        <v>21446.570374550003</v>
      </c>
      <c r="BB61" s="20">
        <f>IF(BB$5&lt;Assumptions!$D$20,0,IF(Revenue!BC$50&lt;Assumptions!$H83,Assumptions!$F83*Assumptions!$D$60*BB$2/12,Assumptions!$G83*Assumptions!$D$60*BB$2/12))</f>
        <v>21446.570374550003</v>
      </c>
      <c r="BC61" s="20">
        <f>IF(BC$5&lt;Assumptions!$D$20,0,IF(Revenue!BD$50&lt;Assumptions!$H83,Assumptions!$F83*Assumptions!$D$60*BC$2/12,Assumptions!$G83*Assumptions!$D$60*BC$2/12))</f>
        <v>9829.6780883354168</v>
      </c>
      <c r="BD61" s="20">
        <f>IF(BD$5&lt;Assumptions!$D$20,0,IF(Revenue!BE$50&lt;Assumptions!$H83,Assumptions!$F83*Assumptions!$D$60*BD$2/12,Assumptions!$G83*Assumptions!$D$60*BD$2/12))</f>
        <v>9829.6780883354168</v>
      </c>
      <c r="BE61" s="20">
        <f>IF(BE$5&lt;Assumptions!$D$20,0,IF(Revenue!BF$50&lt;Assumptions!$H83,Assumptions!$F83*Assumptions!$D$60*BE$2/12,Assumptions!$G83*Assumptions!$D$60*BE$2/12))</f>
        <v>9829.6780883354168</v>
      </c>
      <c r="BF61" s="20">
        <f>IF(BF$5&lt;Assumptions!$D$20,0,IF(Revenue!BG$50&lt;Assumptions!$H83,Assumptions!$F83*Assumptions!$D$60*BF$2/12,Assumptions!$G83*Assumptions!$D$60*BF$2/12))</f>
        <v>9829.6780883354168</v>
      </c>
      <c r="BG61" s="20">
        <f>IF(BG$5&lt;Assumptions!$D$20,0,IF(Revenue!BH$50&lt;Assumptions!$H83,Assumptions!$F83*Assumptions!$D$60*BG$2/12,Assumptions!$G83*Assumptions!$D$60*BG$2/12))</f>
        <v>9829.6780883354168</v>
      </c>
      <c r="BH61" s="20">
        <f>IF(BH$5&lt;Assumptions!$D$20,0,IF(Revenue!BI$50&lt;Assumptions!$H83,Assumptions!$F83*Assumptions!$D$60*BH$2/12,Assumptions!$G83*Assumptions!$D$60*BH$2/12))</f>
        <v>10124.568430985481</v>
      </c>
      <c r="BI61" s="20">
        <f>IF(BI$5&lt;Assumptions!$D$20,0,IF(Revenue!BJ$50&lt;Assumptions!$H83,Assumptions!$F83*Assumptions!$D$60*BI$2/12,Assumptions!$G83*Assumptions!$D$60*BI$2/12))</f>
        <v>10124.568430985481</v>
      </c>
      <c r="BJ61" s="20">
        <f>IF(BJ$5&lt;Assumptions!$D$20,0,IF(Revenue!BK$50&lt;Assumptions!$H83,Assumptions!$F83*Assumptions!$D$60*BJ$2/12,Assumptions!$G83*Assumptions!$D$60*BJ$2/12))</f>
        <v>10124.568430985481</v>
      </c>
      <c r="BK61" s="20">
        <f>IF(BK$5&lt;Assumptions!$D$20,0,IF(Revenue!BL$50&lt;Assumptions!$H83,Assumptions!$F83*Assumptions!$D$60*BK$2/12,Assumptions!$G83*Assumptions!$D$60*BK$2/12))</f>
        <v>10124.568430985481</v>
      </c>
      <c r="BL61" s="20">
        <f>IF(BL$5&lt;Assumptions!$D$20,0,IF(Revenue!BM$50&lt;Assumptions!$H83,Assumptions!$F83*Assumptions!$D$60*BL$2/12,Assumptions!$G83*Assumptions!$D$60*BL$2/12))</f>
        <v>10124.568430985481</v>
      </c>
      <c r="BM61" s="20">
        <f>IF(BM$5&lt;Assumptions!$D$20,0,IF(Revenue!BN$50&lt;Assumptions!$H83,Assumptions!$F83*Assumptions!$D$60*BM$2/12,Assumptions!$G83*Assumptions!$D$60*BM$2/12))</f>
        <v>10124.568430985481</v>
      </c>
      <c r="BN61" s="20">
        <f>IF(BN$5&lt;Assumptions!$D$20,0,IF(Revenue!BO$50&lt;Assumptions!$H83,Assumptions!$F83*Assumptions!$D$60*BN$2/12,Assumptions!$G83*Assumptions!$D$60*BN$2/12))</f>
        <v>10124.568430985481</v>
      </c>
      <c r="BO61" s="20">
        <f>IF(BO$5&lt;Assumptions!$D$20,0,IF(Revenue!BP$50&lt;Assumptions!$H83,Assumptions!$F83*Assumptions!$D$60*BO$2/12,Assumptions!$G83*Assumptions!$D$60*BO$2/12))</f>
        <v>10124.568430985481</v>
      </c>
      <c r="BP61" s="20">
        <f>IF(BP$5&lt;Assumptions!$D$20,0,IF(Revenue!BQ$50&lt;Assumptions!$H83,Assumptions!$F83*Assumptions!$D$60*BP$2/12,Assumptions!$G83*Assumptions!$D$60*BP$2/12))</f>
        <v>10124.568430985481</v>
      </c>
      <c r="BQ61" s="20">
        <f>IF(BQ$5&lt;Assumptions!$D$20,0,IF(Revenue!BR$50&lt;Assumptions!$H83,Assumptions!$F83*Assumptions!$D$60*BQ$2/12,Assumptions!$G83*Assumptions!$D$60*BQ$2/12))</f>
        <v>10124.568430985481</v>
      </c>
      <c r="BR61" s="20">
        <f>IF(BR$5&lt;Assumptions!$D$20,0,IF(Revenue!BS$50&lt;Assumptions!$H83,Assumptions!$F83*Assumptions!$D$60*BR$2/12,Assumptions!$G83*Assumptions!$D$60*BR$2/12))</f>
        <v>10124.568430985481</v>
      </c>
      <c r="BS61" s="20">
        <f>IF(BS$5&lt;Assumptions!$D$20,0,IF(Revenue!BT$50&lt;Assumptions!$H83,Assumptions!$F83*Assumptions!$D$60*BS$2/12,Assumptions!$G83*Assumptions!$D$60*BS$2/12))</f>
        <v>10124.568430985481</v>
      </c>
      <c r="BT61" s="20">
        <f>IF(BT$5&lt;Assumptions!$D$20,0,IF(Revenue!BU$50&lt;Assumptions!$H83,Assumptions!$F83*Assumptions!$D$60*BT$2/12,Assumptions!$G83*Assumptions!$D$60*BT$2/12))</f>
        <v>10428.305483915045</v>
      </c>
      <c r="BU61" s="20">
        <f>IF(BU$5&lt;Assumptions!$D$20,0,IF(Revenue!BV$50&lt;Assumptions!$H83,Assumptions!$F83*Assumptions!$D$60*BU$2/12,Assumptions!$G83*Assumptions!$D$60*BU$2/12))</f>
        <v>10428.305483915045</v>
      </c>
      <c r="BV61" s="20">
        <f>IF(BV$5&lt;Assumptions!$D$20,0,IF(Revenue!BW$50&lt;Assumptions!$H83,Assumptions!$F83*Assumptions!$D$60*BV$2/12,Assumptions!$G83*Assumptions!$D$60*BV$2/12))</f>
        <v>10428.305483915045</v>
      </c>
      <c r="BW61" s="20">
        <f>IF(BW$5&lt;Assumptions!$D$20,0,IF(Revenue!BX$50&lt;Assumptions!$H83,Assumptions!$F83*Assumptions!$D$60*BW$2/12,Assumptions!$G83*Assumptions!$D$60*BW$2/12))</f>
        <v>10428.305483915045</v>
      </c>
      <c r="BX61" s="20">
        <f>IF(BX$5&lt;Assumptions!$D$20,0,IF(Revenue!BY$50&lt;Assumptions!$H83,Assumptions!$F83*Assumptions!$D$60*BX$2/12,Assumptions!$G83*Assumptions!$D$60*BX$2/12))</f>
        <v>10428.305483915045</v>
      </c>
      <c r="BY61" s="20">
        <f>IF(BY$5&lt;Assumptions!$D$20,0,IF(Revenue!BZ$50&lt;Assumptions!$H83,Assumptions!$F83*Assumptions!$D$60*BY$2/12,Assumptions!$G83*Assumptions!$D$60*BY$2/12))</f>
        <v>10428.305483915045</v>
      </c>
      <c r="BZ61" s="20">
        <f>IF(BZ$5&lt;Assumptions!$D$20,0,IF(Revenue!CA$50&lt;Assumptions!$H83,Assumptions!$F83*Assumptions!$D$60*BZ$2/12,Assumptions!$G83*Assumptions!$D$60*BZ$2/12))</f>
        <v>10428.305483915045</v>
      </c>
      <c r="CA61" s="20">
        <f>IF(CA$5&lt;Assumptions!$D$20,0,IF(Revenue!CB$50&lt;Assumptions!$H83,Assumptions!$F83*Assumptions!$D$60*CA$2/12,Assumptions!$G83*Assumptions!$D$60*CA$2/12))</f>
        <v>10428.305483915045</v>
      </c>
      <c r="CB61" s="20">
        <f>IF(CB$5&lt;Assumptions!$D$20,0,IF(Revenue!CC$50&lt;Assumptions!$H83,Assumptions!$F83*Assumptions!$D$60*CB$2/12,Assumptions!$G83*Assumptions!$D$60*CB$2/12))</f>
        <v>10428.305483915045</v>
      </c>
      <c r="CC61" s="20">
        <f>IF(CC$5&lt;Assumptions!$D$20,0,IF(Revenue!CD$50&lt;Assumptions!$H83,Assumptions!$F83*Assumptions!$D$60*CC$2/12,Assumptions!$G83*Assumptions!$D$60*CC$2/12))</f>
        <v>10428.305483915045</v>
      </c>
      <c r="CD61" s="20">
        <f>IF(CD$5&lt;Assumptions!$D$20,0,IF(Revenue!CE$50&lt;Assumptions!$H83,Assumptions!$F83*Assumptions!$D$60*CD$2/12,Assumptions!$G83*Assumptions!$D$60*CD$2/12))</f>
        <v>10428.305483915045</v>
      </c>
      <c r="CE61" s="20">
        <f>IF(CE$5&lt;Assumptions!$D$20,0,IF(Revenue!CF$50&lt;Assumptions!$H83,Assumptions!$F83*Assumptions!$D$60*CE$2/12,Assumptions!$G83*Assumptions!$D$60*CE$2/12))</f>
        <v>10428.305483915045</v>
      </c>
      <c r="CF61" s="20">
        <f>IF(CF$5&lt;Assumptions!$D$20,0,IF(Revenue!CG$50&lt;Assumptions!$H83,Assumptions!$F83*Assumptions!$D$60*CF$2/12,Assumptions!$G83*Assumptions!$D$60*CF$2/12))</f>
        <v>10741.154648432497</v>
      </c>
      <c r="CG61" s="20">
        <f>IF(CG$5&lt;Assumptions!$D$20,0,IF(Revenue!CH$50&lt;Assumptions!$H83,Assumptions!$F83*Assumptions!$D$60*CG$2/12,Assumptions!$G83*Assumptions!$D$60*CG$2/12))</f>
        <v>10741.154648432497</v>
      </c>
      <c r="CH61" s="20">
        <f>IF(CH$5&lt;Assumptions!$D$20,0,IF(Revenue!CI$50&lt;Assumptions!$H83,Assumptions!$F83*Assumptions!$D$60*CH$2/12,Assumptions!$G83*Assumptions!$D$60*CH$2/12))</f>
        <v>10741.154648432497</v>
      </c>
      <c r="CI61" s="20">
        <f>IF(CI$5&lt;Assumptions!$D$20,0,IF(Revenue!CJ$50&lt;Assumptions!$H83,Assumptions!$F83*Assumptions!$D$60*CI$2/12,Assumptions!$G83*Assumptions!$D$60*CI$2/12))</f>
        <v>10741.154648432497</v>
      </c>
      <c r="CJ61" s="20">
        <f>IF(CJ$5&lt;Assumptions!$D$20,0,IF(Revenue!CK$50&lt;Assumptions!$H83,Assumptions!$F83*Assumptions!$D$60*CJ$2/12,Assumptions!$G83*Assumptions!$D$60*CJ$2/12))</f>
        <v>10741.154648432497</v>
      </c>
      <c r="CK61" s="20">
        <f>IF(CK$5&lt;Assumptions!$D$20,0,IF(Revenue!CL$50&lt;Assumptions!$H83,Assumptions!$F83*Assumptions!$D$60*CK$2/12,Assumptions!$G83*Assumptions!$D$60*CK$2/12))</f>
        <v>10741.154648432497</v>
      </c>
      <c r="CL61" s="20">
        <f>IF(CL$5&lt;Assumptions!$D$20,0,IF(Revenue!CM$50&lt;Assumptions!$H83,Assumptions!$F83*Assumptions!$D$60*CL$2/12,Assumptions!$G83*Assumptions!$D$60*CL$2/12))</f>
        <v>10741.154648432497</v>
      </c>
      <c r="CM61" s="20">
        <f>IF(CM$5&lt;Assumptions!$D$20,0,IF(Revenue!CN$50&lt;Assumptions!$H83,Assumptions!$F83*Assumptions!$D$60*CM$2/12,Assumptions!$G83*Assumptions!$D$60*CM$2/12))</f>
        <v>10741.154648432497</v>
      </c>
      <c r="CN61" s="20">
        <f>IF(CN$5&lt;Assumptions!$D$20,0,IF(Revenue!CO$50&lt;Assumptions!$H83,Assumptions!$F83*Assumptions!$D$60*CN$2/12,Assumptions!$G83*Assumptions!$D$60*CN$2/12))</f>
        <v>10741.154648432497</v>
      </c>
      <c r="CO61" s="20">
        <f>IF(CO$5&lt;Assumptions!$D$20,0,IF(Revenue!CP$50&lt;Assumptions!$H83,Assumptions!$F83*Assumptions!$D$60*CO$2/12,Assumptions!$G83*Assumptions!$D$60*CO$2/12))</f>
        <v>10741.154648432497</v>
      </c>
      <c r="CP61" s="20">
        <f>IF(CP$5&lt;Assumptions!$D$20,0,IF(Revenue!CQ$50&lt;Assumptions!$H83,Assumptions!$F83*Assumptions!$D$60*CP$2/12,Assumptions!$G83*Assumptions!$D$60*CP$2/12))</f>
        <v>10741.154648432497</v>
      </c>
      <c r="CQ61" s="20">
        <f>IF(CQ$5&lt;Assumptions!$D$20,0,IF(Revenue!CR$50&lt;Assumptions!$H83,Assumptions!$F83*Assumptions!$D$60*CQ$2/12,Assumptions!$G83*Assumptions!$D$60*CQ$2/12))</f>
        <v>10741.154648432497</v>
      </c>
      <c r="CR61" s="20">
        <f>IF(CR$5&lt;Assumptions!$D$20,0,IF(Revenue!CS$50&lt;Assumptions!$H83,Assumptions!$F83*Assumptions!$D$60*CR$2/12,Assumptions!$G83*Assumptions!$D$60*CR$2/12))</f>
        <v>11063.389287885473</v>
      </c>
      <c r="CS61" s="20">
        <f>IF(CS$5&lt;Assumptions!$D$20,0,IF(Revenue!CT$50&lt;Assumptions!$H83,Assumptions!$F83*Assumptions!$D$60*CS$2/12,Assumptions!$G83*Assumptions!$D$60*CS$2/12))</f>
        <v>11063.389287885473</v>
      </c>
      <c r="CT61" s="20">
        <f>IF(CT$5&lt;Assumptions!$D$20,0,IF(Revenue!CU$50&lt;Assumptions!$H83,Assumptions!$F83*Assumptions!$D$60*CT$2/12,Assumptions!$G83*Assumptions!$D$60*CT$2/12))</f>
        <v>11063.389287885473</v>
      </c>
      <c r="CU61" s="20">
        <f>IF(CU$5&lt;Assumptions!$D$20,0,IF(Revenue!CV$50&lt;Assumptions!$H83,Assumptions!$F83*Assumptions!$D$60*CU$2/12,Assumptions!$G83*Assumptions!$D$60*CU$2/12))</f>
        <v>11063.389287885473</v>
      </c>
      <c r="CV61" s="20">
        <f>IF(CV$5&lt;Assumptions!$D$20,0,IF(Revenue!CW$50&lt;Assumptions!$H83,Assumptions!$F83*Assumptions!$D$60*CV$2/12,Assumptions!$G83*Assumptions!$D$60*CV$2/12))</f>
        <v>11063.389287885473</v>
      </c>
      <c r="CW61" s="20">
        <f>IF(CW$5&lt;Assumptions!$D$20,0,IF(Revenue!CX$50&lt;Assumptions!$H83,Assumptions!$F83*Assumptions!$D$60*CW$2/12,Assumptions!$G83*Assumptions!$D$60*CW$2/12))</f>
        <v>11063.389287885473</v>
      </c>
      <c r="CX61" s="20">
        <f>IF(CX$5&lt;Assumptions!$D$20,0,IF(Revenue!CY$50&lt;Assumptions!$H83,Assumptions!$F83*Assumptions!$D$60*CX$2/12,Assumptions!$G83*Assumptions!$D$60*CX$2/12))</f>
        <v>11063.389287885473</v>
      </c>
      <c r="CY61" s="20">
        <f>IF(CY$5&lt;Assumptions!$D$20,0,IF(Revenue!CZ$50&lt;Assumptions!$H83,Assumptions!$F83*Assumptions!$D$60*CY$2/12,Assumptions!$G83*Assumptions!$D$60*CY$2/12))</f>
        <v>11063.389287885473</v>
      </c>
      <c r="CZ61" s="20">
        <f>IF(CZ$5&lt;Assumptions!$D$20,0,IF(Revenue!DA$50&lt;Assumptions!$H83,Assumptions!$F83*Assumptions!$D$60*CZ$2/12,Assumptions!$G83*Assumptions!$D$60*CZ$2/12))</f>
        <v>11063.389287885473</v>
      </c>
      <c r="DA61" s="20">
        <f>IF(DA$5&lt;Assumptions!$D$20,0,IF(Revenue!DB$50&lt;Assumptions!$H83,Assumptions!$F83*Assumptions!$D$60*DA$2/12,Assumptions!$G83*Assumptions!$D$60*DA$2/12))</f>
        <v>11063.389287885473</v>
      </c>
      <c r="DB61" s="20">
        <f>IF(DB$5&lt;Assumptions!$D$20,0,IF(Revenue!DC$50&lt;Assumptions!$H83,Assumptions!$F83*Assumptions!$D$60*DB$2/12,Assumptions!$G83*Assumptions!$D$60*DB$2/12))</f>
        <v>11063.389287885473</v>
      </c>
      <c r="DC61" s="20">
        <f>IF(DC$5&lt;Assumptions!$D$20,0,IF(Revenue!DD$50&lt;Assumptions!$H83,Assumptions!$F83*Assumptions!$D$60*DC$2/12,Assumptions!$G83*Assumptions!$D$60*DC$2/12))</f>
        <v>11063.389287885473</v>
      </c>
      <c r="DD61" s="20">
        <f>IF(DD$5&lt;Assumptions!$D$20,0,IF(Revenue!DE$50&lt;Assumptions!$H83,Assumptions!$F83*Assumptions!$D$60*DD$2/12,Assumptions!$G83*Assumptions!$D$60*DD$2/12))</f>
        <v>11395.290966522036</v>
      </c>
      <c r="DE61" s="20">
        <f>IF(DE$5&lt;Assumptions!$D$20,0,IF(Revenue!DF$50&lt;Assumptions!$H83,Assumptions!$F83*Assumptions!$D$60*DE$2/12,Assumptions!$G83*Assumptions!$D$60*DE$2/12))</f>
        <v>11395.290966522036</v>
      </c>
      <c r="DF61" s="20">
        <f>IF(DF$5&lt;Assumptions!$D$20,0,IF(Revenue!DG$50&lt;Assumptions!$H83,Assumptions!$F83*Assumptions!$D$60*DF$2/12,Assumptions!$G83*Assumptions!$D$60*DF$2/12))</f>
        <v>11395.290966522036</v>
      </c>
      <c r="DG61" s="20">
        <f>IF(DG$5&lt;Assumptions!$D$20,0,IF(Revenue!DH$50&lt;Assumptions!$H83,Assumptions!$F83*Assumptions!$D$60*DG$2/12,Assumptions!$G83*Assumptions!$D$60*DG$2/12))</f>
        <v>11395.290966522036</v>
      </c>
      <c r="DH61" s="20">
        <f>IF(DH$5&lt;Assumptions!$D$20,0,IF(Revenue!DI$50&lt;Assumptions!$H83,Assumptions!$F83*Assumptions!$D$60*DH$2/12,Assumptions!$G83*Assumptions!$D$60*DH$2/12))</f>
        <v>11395.290966522036</v>
      </c>
      <c r="DI61" s="20">
        <f>IF(DI$5&lt;Assumptions!$D$20,0,IF(Revenue!DJ$50&lt;Assumptions!$H83,Assumptions!$F83*Assumptions!$D$60*DI$2/12,Assumptions!$G83*Assumptions!$D$60*DI$2/12))</f>
        <v>11395.290966522036</v>
      </c>
      <c r="DJ61" s="20">
        <f>IF(DJ$5&lt;Assumptions!$D$20,0,IF(Revenue!DK$50&lt;Assumptions!$H83,Assumptions!$F83*Assumptions!$D$60*DJ$2/12,Assumptions!$G83*Assumptions!$D$60*DJ$2/12))</f>
        <v>11395.290966522036</v>
      </c>
      <c r="DK61" s="20">
        <f>IF(DK$5&lt;Assumptions!$D$20,0,IF(Revenue!DL$50&lt;Assumptions!$H83,Assumptions!$F83*Assumptions!$D$60*DK$2/12,Assumptions!$G83*Assumptions!$D$60*DK$2/12))</f>
        <v>11395.290966522036</v>
      </c>
      <c r="DL61" s="20">
        <f>IF(DL$5&lt;Assumptions!$D$20,0,IF(Revenue!DM$50&lt;Assumptions!$H83,Assumptions!$F83*Assumptions!$D$60*DL$2/12,Assumptions!$G83*Assumptions!$D$60*DL$2/12))</f>
        <v>11395.290966522036</v>
      </c>
      <c r="DM61" s="20">
        <f>IF(DM$5&lt;Assumptions!$D$20,0,IF(Revenue!DN$50&lt;Assumptions!$H83,Assumptions!$F83*Assumptions!$D$60*DM$2/12,Assumptions!$G83*Assumptions!$D$60*DM$2/12))</f>
        <v>11395.290966522036</v>
      </c>
      <c r="DN61" s="20">
        <f>IF(DN$5&lt;Assumptions!$D$20,0,IF(Revenue!DO$50&lt;Assumptions!$H83,Assumptions!$F83*Assumptions!$D$60*DN$2/12,Assumptions!$G83*Assumptions!$D$60*DN$2/12))</f>
        <v>11395.290966522036</v>
      </c>
      <c r="DO61" s="20">
        <f>IF(DO$5&lt;Assumptions!$D$20,0,IF(Revenue!DP$50&lt;Assumptions!$H83,Assumptions!$F83*Assumptions!$D$60*DO$2/12,Assumptions!$G83*Assumptions!$D$60*DO$2/12))</f>
        <v>11395.290966522036</v>
      </c>
      <c r="DP61" s="20">
        <f>IF(DP$5&lt;Assumptions!$D$20,0,IF(Revenue!DQ$50&lt;Assumptions!$H83,Assumptions!$F83*Assumptions!$D$60*DP$2/12,Assumptions!$G83*Assumptions!$D$60*DP$2/12))</f>
        <v>11737.149695517697</v>
      </c>
      <c r="DQ61" s="20">
        <f>IF(DQ$5&lt;Assumptions!$D$20,0,IF(Revenue!DR$50&lt;Assumptions!$H83,Assumptions!$F83*Assumptions!$D$60*DQ$2/12,Assumptions!$G83*Assumptions!$D$60*DQ$2/12))</f>
        <v>11737.149695517697</v>
      </c>
      <c r="DR61" s="20">
        <f>IF(DR$5&lt;Assumptions!$D$20,0,IF(Revenue!DS$50&lt;Assumptions!$H83,Assumptions!$F83*Assumptions!$D$60*DR$2/12,Assumptions!$G83*Assumptions!$D$60*DR$2/12))</f>
        <v>11737.149695517697</v>
      </c>
      <c r="DS61" s="20">
        <f>IF(DS$5&lt;Assumptions!$D$20,0,IF(Revenue!DT$50&lt;Assumptions!$H83,Assumptions!$F83*Assumptions!$D$60*DS$2/12,Assumptions!$G83*Assumptions!$D$60*DS$2/12))</f>
        <v>11737.149695517697</v>
      </c>
      <c r="DT61" s="20">
        <f>IF(DT$5&lt;Assumptions!$D$20,0,IF(Revenue!DU$50&lt;Assumptions!$H83,Assumptions!$F83*Assumptions!$D$60*DT$2/12,Assumptions!$G83*Assumptions!$D$60*DT$2/12))</f>
        <v>11737.149695517697</v>
      </c>
      <c r="DU61" s="20">
        <f>IF(DU$5&lt;Assumptions!$D$20,0,IF(Revenue!DV$50&lt;Assumptions!$H83,Assumptions!$F83*Assumptions!$D$60*DU$2/12,Assumptions!$G83*Assumptions!$D$60*DU$2/12))</f>
        <v>11737.149695517697</v>
      </c>
    </row>
    <row r="62" spans="2:125">
      <c r="C62" s="289" t="s">
        <v>596</v>
      </c>
      <c r="D62" s="32"/>
      <c r="E62" s="20">
        <f>IF(E$5&lt;Assumptions!$D$20,0,IF(Revenue!F$50&lt;Assumptions!$H84,Assumptions!$F84*E$2,Assumptions!$G84*E$2))</f>
        <v>0</v>
      </c>
      <c r="F62" s="20">
        <f>IF(F$5&lt;Assumptions!$D$20,0,IF(Revenue!G$50&lt;Assumptions!$H84,Assumptions!$F84*F$2,Assumptions!$G84*F$2))</f>
        <v>0</v>
      </c>
      <c r="G62" s="20">
        <f>IF(G$5&lt;Assumptions!$D$20,0,IF(Revenue!H$50&lt;Assumptions!$H84,Assumptions!$F84*G$2,Assumptions!$G84*G$2))</f>
        <v>0</v>
      </c>
      <c r="H62" s="20">
        <f>IF(H$5&lt;Assumptions!$D$20,0,IF(Revenue!I$50&lt;Assumptions!$H84,Assumptions!$F84*H$2,Assumptions!$G84*H$2))</f>
        <v>0</v>
      </c>
      <c r="I62" s="20">
        <f>IF(I$5&lt;Assumptions!$D$20,0,IF(Revenue!J$50&lt;Assumptions!$H84,Assumptions!$F84*I$2,Assumptions!$G84*I$2))</f>
        <v>0</v>
      </c>
      <c r="J62" s="20">
        <f>IF(J$5&lt;Assumptions!$D$20,0,IF(Revenue!K$50&lt;Assumptions!$H84,Assumptions!$F84*J$2,Assumptions!$G84*J$2))</f>
        <v>0</v>
      </c>
      <c r="K62" s="20">
        <f>IF(K$5&lt;Assumptions!$D$20,0,IF(Revenue!L$50&lt;Assumptions!$H84,Assumptions!$F84*K$2,Assumptions!$G84*K$2))</f>
        <v>0</v>
      </c>
      <c r="L62" s="20">
        <f>IF(L$5&lt;Assumptions!$D$20,0,IF(Revenue!M$50&lt;Assumptions!$H84,Assumptions!$F84*L$2,Assumptions!$G84*L$2))</f>
        <v>0</v>
      </c>
      <c r="M62" s="20">
        <f>IF(M$5&lt;Assumptions!$D$20,0,IF(Revenue!N$50&lt;Assumptions!$H84,Assumptions!$F84*M$2,Assumptions!$G84*M$2))</f>
        <v>0</v>
      </c>
      <c r="N62" s="20">
        <f>IF(N$5&lt;Assumptions!$D$20,0,IF(Revenue!O$50&lt;Assumptions!$H84,Assumptions!$F84*N$2,Assumptions!$G84*N$2))</f>
        <v>0</v>
      </c>
      <c r="O62" s="20">
        <f>IF(O$5&lt;Assumptions!$D$20,0,IF(Revenue!P$50&lt;Assumptions!$H84,Assumptions!$F84*O$2,Assumptions!$G84*O$2))</f>
        <v>0</v>
      </c>
      <c r="P62" s="20">
        <f>IF(P$5&lt;Assumptions!$D$20,0,IF(Revenue!Q$50&lt;Assumptions!$H84,Assumptions!$F84*P$2,Assumptions!$G84*P$2))</f>
        <v>0</v>
      </c>
      <c r="Q62" s="20">
        <f>IF(Q$5&lt;Assumptions!$D$20,0,IF(Revenue!R$50&lt;Assumptions!$H84,Assumptions!$F84*Q$2,Assumptions!$G84*Q$2))</f>
        <v>0</v>
      </c>
      <c r="R62" s="20">
        <f>IF(R$5&lt;Assumptions!$D$20,0,IF(Revenue!S$50&lt;Assumptions!$H84,Assumptions!$F84*R$2,Assumptions!$G84*R$2))</f>
        <v>0</v>
      </c>
      <c r="S62" s="20">
        <f>IF(S$5&lt;Assumptions!$D$20,0,IF(Revenue!T$50&lt;Assumptions!$H84,Assumptions!$F84*S$2,Assumptions!$G84*S$2))</f>
        <v>0</v>
      </c>
      <c r="T62" s="20">
        <f>IF(T$5&lt;Assumptions!$D$20,0,IF(Revenue!U$50&lt;Assumptions!$H84,Assumptions!$F84*T$2,Assumptions!$G84*T$2))</f>
        <v>0</v>
      </c>
      <c r="U62" s="20">
        <f>IF(U$5&lt;Assumptions!$D$20,0,IF(Revenue!V$50&lt;Assumptions!$H84,Assumptions!$F84*U$2,Assumptions!$G84*U$2))</f>
        <v>0</v>
      </c>
      <c r="V62" s="20">
        <f>IF(V$5&lt;Assumptions!$D$20,0,IF(Revenue!W$50&lt;Assumptions!$H84,Assumptions!$F84*V$2,Assumptions!$G84*V$2))</f>
        <v>0</v>
      </c>
      <c r="W62" s="20">
        <f>IF(W$5&lt;Assumptions!$D$20,0,IF(Revenue!X$50&lt;Assumptions!$H84,Assumptions!$F84*W$2,Assumptions!$G84*W$2))</f>
        <v>0</v>
      </c>
      <c r="X62" s="20">
        <f>IF(X$5&lt;Assumptions!$D$20,0,IF(Revenue!Y$50&lt;Assumptions!$H84,Assumptions!$F84*X$2,Assumptions!$G84*X$2))</f>
        <v>0</v>
      </c>
      <c r="Y62" s="20">
        <f>IF(Y$5&lt;Assumptions!$D$20,0,IF(Revenue!Z$50&lt;Assumptions!$H84,Assumptions!$F84*Y$2,Assumptions!$G84*Y$2))</f>
        <v>0</v>
      </c>
      <c r="Z62" s="20">
        <f>IF(Z$5&lt;Assumptions!$D$20,0,IF(Revenue!AA$50&lt;Assumptions!$H84,Assumptions!$F84*Z$2,Assumptions!$G84*Z$2))</f>
        <v>0</v>
      </c>
      <c r="AA62" s="20">
        <f>IF(AA$5&lt;Assumptions!$D$20,0,IF(Revenue!AB$50&lt;Assumptions!$H84,Assumptions!$F84*AA$2,Assumptions!$G84*AA$2))</f>
        <v>0</v>
      </c>
      <c r="AB62" s="20">
        <f>IF(AB$5&lt;Assumptions!$D$20,0,IF(Revenue!AC$50&lt;Assumptions!$H84,Assumptions!$F84*AB$2,Assumptions!$G84*AB$2))</f>
        <v>0</v>
      </c>
      <c r="AC62" s="20">
        <f>IF(AC$5&lt;Assumptions!$D$20,0,IF(Revenue!AD$50&lt;Assumptions!$H84,Assumptions!$F84*AC$2,Assumptions!$G84*AC$2))</f>
        <v>0</v>
      </c>
      <c r="AD62" s="20">
        <f>IF(AD$5&lt;Assumptions!$D$20,0,IF(Revenue!AE$50&lt;Assumptions!$H84,Assumptions!$F84*AD$2,Assumptions!$G84*AD$2))</f>
        <v>0</v>
      </c>
      <c r="AE62" s="20">
        <f>IF(AE$5&lt;Assumptions!$D$20,0,IF(Revenue!AF$50&lt;Assumptions!$H84,Assumptions!$F84*AE$2,Assumptions!$G84*AE$2))</f>
        <v>0</v>
      </c>
      <c r="AF62" s="20">
        <f>IF(AF$5&lt;Assumptions!$D$20,0,IF(Revenue!AG$50&lt;Assumptions!$H84,Assumptions!$F84*AF$2,Assumptions!$G84*AF$2))</f>
        <v>0</v>
      </c>
      <c r="AG62" s="20">
        <f>IF(AG$5&lt;Assumptions!$D$20,0,IF(Revenue!AH$50&lt;Assumptions!$H84,Assumptions!$F84*AG$2,Assumptions!$G84*AG$2))</f>
        <v>0</v>
      </c>
      <c r="AH62" s="20">
        <f>IF(AH$5&lt;Assumptions!$D$20,0,IF(Revenue!AI$50&lt;Assumptions!$H84,Assumptions!$F84*AH$2,Assumptions!$G84*AH$2))</f>
        <v>0</v>
      </c>
      <c r="AI62" s="20">
        <f>IF(AI$5&lt;Assumptions!$D$20,0,IF(Revenue!AJ$50&lt;Assumptions!$H84,Assumptions!$F84*AI$2,Assumptions!$G84*AI$2))</f>
        <v>0</v>
      </c>
      <c r="AJ62" s="20">
        <f>IF(AJ$5&lt;Assumptions!$D$20,0,IF(Revenue!AK$50&lt;Assumptions!$H84,Assumptions!$F84*AJ$2,Assumptions!$G84*AJ$2))</f>
        <v>0</v>
      </c>
      <c r="AK62" s="20">
        <f>IF(AK$5&lt;Assumptions!$D$20,0,IF(Revenue!AL$50&lt;Assumptions!$H84,Assumptions!$F84*AK$2,Assumptions!$G84*AK$2))</f>
        <v>0</v>
      </c>
      <c r="AL62" s="20">
        <f>IF(AL$5&lt;Assumptions!$D$20,0,IF(Revenue!AM$50&lt;Assumptions!$H84,Assumptions!$F84*AL$2,Assumptions!$G84*AL$2))</f>
        <v>0</v>
      </c>
      <c r="AM62" s="20">
        <f>IF(AM$5&lt;Assumptions!$D$20,0,IF(Revenue!AN$50&lt;Assumptions!$H84,Assumptions!$F84*AM$2,Assumptions!$G84*AM$2))</f>
        <v>0</v>
      </c>
      <c r="AN62" s="20">
        <f>IF(AN$5&lt;Assumptions!$D$20,0,IF(Revenue!AO$50&lt;Assumptions!$H84,Assumptions!$F84*AN$2,Assumptions!$G84*AN$2))</f>
        <v>0</v>
      </c>
      <c r="AO62" s="20">
        <f>IF(AO$5&lt;Assumptions!$D$20,0,IF(Revenue!AP$50&lt;Assumptions!$H84,Assumptions!$F84*AO$2,Assumptions!$G84*AO$2))</f>
        <v>0</v>
      </c>
      <c r="AP62" s="20">
        <f>IF(AP$5&lt;Assumptions!$D$20,0,IF(Revenue!AQ$50&lt;Assumptions!$H84,Assumptions!$F84*AP$2,Assumptions!$G84*AP$2))</f>
        <v>0</v>
      </c>
      <c r="AQ62" s="20">
        <f>IF(AQ$5&lt;Assumptions!$D$20,0,IF(Revenue!AR$50&lt;Assumptions!$H84,Assumptions!$F84*AQ$2,Assumptions!$G84*AQ$2))</f>
        <v>0</v>
      </c>
      <c r="AR62" s="20">
        <f>IF(AR$5&lt;Assumptions!$D$20,0,IF(Revenue!AS$50&lt;Assumptions!$H84,Assumptions!$F84*AR$2,Assumptions!$G84*AR$2))</f>
        <v>0</v>
      </c>
      <c r="AS62" s="20">
        <f>IF(AS$5&lt;Assumptions!$D$20,0,IF(Revenue!AT$50&lt;Assumptions!$H84,Assumptions!$F84*AS$2,Assumptions!$G84*AS$2))</f>
        <v>0</v>
      </c>
      <c r="AT62" s="20">
        <f>IF(AT$5&lt;Assumptions!$D$20,0,IF(Revenue!AU$50&lt;Assumptions!$H84,Assumptions!$F84*AT$2,Assumptions!$G84*AT$2))</f>
        <v>0</v>
      </c>
      <c r="AU62" s="20">
        <f>IF(AU$5&lt;Assumptions!$D$20,0,IF(Revenue!AV$50&lt;Assumptions!$H84,Assumptions!$F84*AU$2,Assumptions!$G84*AU$2))</f>
        <v>0</v>
      </c>
      <c r="AV62" s="20">
        <f>IF(AV$5&lt;Assumptions!$D$20,0,IF(Revenue!AW$50&lt;Assumptions!$H84,Assumptions!$F84*AV$2,Assumptions!$G84*AV$2))</f>
        <v>0</v>
      </c>
      <c r="AW62" s="20">
        <f>IF(AW$5&lt;Assumptions!$D$20,0,IF(Revenue!AX$50&lt;Assumptions!$H84,Assumptions!$F84*AW$2,Assumptions!$G84*AW$2))</f>
        <v>0</v>
      </c>
      <c r="AX62" s="20">
        <f>IF(AX$5&lt;Assumptions!$D$20,0,IF(Revenue!AY$50&lt;Assumptions!$H84,Assumptions!$F84*AX$2,Assumptions!$G84*AX$2))</f>
        <v>0</v>
      </c>
      <c r="AY62" s="20">
        <f>IF(AY$5&lt;Assumptions!$D$20,0,IF(Revenue!AZ$50&lt;Assumptions!$H84,Assumptions!$F84*AY$2,Assumptions!$G84*AY$2))</f>
        <v>0</v>
      </c>
      <c r="AZ62" s="20">
        <f>IF(AZ$5&lt;Assumptions!$D$20,0,IF(Revenue!BA$50&lt;Assumptions!$H84,Assumptions!$F84*AZ$2,Assumptions!$G84*AZ$2))</f>
        <v>0</v>
      </c>
      <c r="BA62" s="20">
        <f>IF(BA$5&lt;Assumptions!$D$20,0,IF(Revenue!BB$50&lt;Assumptions!$H84,Assumptions!$F84*BA$2,Assumptions!$G84*BA$2))</f>
        <v>0</v>
      </c>
      <c r="BB62" s="20">
        <f>IF(BB$5&lt;Assumptions!$D$20,0,IF(Revenue!BC$50&lt;Assumptions!$H84,Assumptions!$F84*BB$2,Assumptions!$G84*BB$2))</f>
        <v>0</v>
      </c>
      <c r="BC62" s="20">
        <f>IF(BC$5&lt;Assumptions!$D$20,0,IF(Revenue!BD$50&lt;Assumptions!$H84,Assumptions!$F84*BC$2,Assumptions!$G84*BC$2))</f>
        <v>0</v>
      </c>
      <c r="BD62" s="20">
        <f>IF(BD$5&lt;Assumptions!$D$20,0,IF(Revenue!BE$50&lt;Assumptions!$H84,Assumptions!$F84*BD$2,Assumptions!$G84*BD$2))</f>
        <v>0</v>
      </c>
      <c r="BE62" s="20">
        <f>IF(BE$5&lt;Assumptions!$D$20,0,IF(Revenue!BF$50&lt;Assumptions!$H84,Assumptions!$F84*BE$2,Assumptions!$G84*BE$2))</f>
        <v>0</v>
      </c>
      <c r="BF62" s="20">
        <f>IF(BF$5&lt;Assumptions!$D$20,0,IF(Revenue!BG$50&lt;Assumptions!$H84,Assumptions!$F84*BF$2,Assumptions!$G84*BF$2))</f>
        <v>0</v>
      </c>
      <c r="BG62" s="20">
        <f>IF(BG$5&lt;Assumptions!$D$20,0,IF(Revenue!BH$50&lt;Assumptions!$H84,Assumptions!$F84*BG$2,Assumptions!$G84*BG$2))</f>
        <v>0</v>
      </c>
      <c r="BH62" s="20">
        <f>IF(BH$5&lt;Assumptions!$D$20,0,IF(Revenue!BI$50&lt;Assumptions!$H84,Assumptions!$F84*BH$2,Assumptions!$G84*BH$2))</f>
        <v>0</v>
      </c>
      <c r="BI62" s="20">
        <f>IF(BI$5&lt;Assumptions!$D$20,0,IF(Revenue!BJ$50&lt;Assumptions!$H84,Assumptions!$F84*BI$2,Assumptions!$G84*BI$2))</f>
        <v>0</v>
      </c>
      <c r="BJ62" s="20">
        <f>IF(BJ$5&lt;Assumptions!$D$20,0,IF(Revenue!BK$50&lt;Assumptions!$H84,Assumptions!$F84*BJ$2,Assumptions!$G84*BJ$2))</f>
        <v>0</v>
      </c>
      <c r="BK62" s="20">
        <f>IF(BK$5&lt;Assumptions!$D$20,0,IF(Revenue!BL$50&lt;Assumptions!$H84,Assumptions!$F84*BK$2,Assumptions!$G84*BK$2))</f>
        <v>0</v>
      </c>
      <c r="BL62" s="20">
        <f>IF(BL$5&lt;Assumptions!$D$20,0,IF(Revenue!BM$50&lt;Assumptions!$H84,Assumptions!$F84*BL$2,Assumptions!$G84*BL$2))</f>
        <v>0</v>
      </c>
      <c r="BM62" s="20">
        <f>IF(BM$5&lt;Assumptions!$D$20,0,IF(Revenue!BN$50&lt;Assumptions!$H84,Assumptions!$F84*BM$2,Assumptions!$G84*BM$2))</f>
        <v>0</v>
      </c>
      <c r="BN62" s="20">
        <f>IF(BN$5&lt;Assumptions!$D$20,0,IF(Revenue!BO$50&lt;Assumptions!$H84,Assumptions!$F84*BN$2,Assumptions!$G84*BN$2))</f>
        <v>0</v>
      </c>
      <c r="BO62" s="20">
        <f>IF(BO$5&lt;Assumptions!$D$20,0,IF(Revenue!BP$50&lt;Assumptions!$H84,Assumptions!$F84*BO$2,Assumptions!$G84*BO$2))</f>
        <v>0</v>
      </c>
      <c r="BP62" s="20">
        <f>IF(BP$5&lt;Assumptions!$D$20,0,IF(Revenue!BQ$50&lt;Assumptions!$H84,Assumptions!$F84*BP$2,Assumptions!$G84*BP$2))</f>
        <v>0</v>
      </c>
      <c r="BQ62" s="20">
        <f>IF(BQ$5&lt;Assumptions!$D$20,0,IF(Revenue!BR$50&lt;Assumptions!$H84,Assumptions!$F84*BQ$2,Assumptions!$G84*BQ$2))</f>
        <v>0</v>
      </c>
      <c r="BR62" s="20">
        <f>IF(BR$5&lt;Assumptions!$D$20,0,IF(Revenue!BS$50&lt;Assumptions!$H84,Assumptions!$F84*BR$2,Assumptions!$G84*BR$2))</f>
        <v>0</v>
      </c>
      <c r="BS62" s="20">
        <f>IF(BS$5&lt;Assumptions!$D$20,0,IF(Revenue!BT$50&lt;Assumptions!$H84,Assumptions!$F84*BS$2,Assumptions!$G84*BS$2))</f>
        <v>0</v>
      </c>
      <c r="BT62" s="20">
        <f>IF(BT$5&lt;Assumptions!$D$20,0,IF(Revenue!BU$50&lt;Assumptions!$H84,Assumptions!$F84*BT$2,Assumptions!$G84*BT$2))</f>
        <v>0</v>
      </c>
      <c r="BU62" s="20">
        <f>IF(BU$5&lt;Assumptions!$D$20,0,IF(Revenue!BV$50&lt;Assumptions!$H84,Assumptions!$F84*BU$2,Assumptions!$G84*BU$2))</f>
        <v>0</v>
      </c>
      <c r="BV62" s="20">
        <f>IF(BV$5&lt;Assumptions!$D$20,0,IF(Revenue!BW$50&lt;Assumptions!$H84,Assumptions!$F84*BV$2,Assumptions!$G84*BV$2))</f>
        <v>0</v>
      </c>
      <c r="BW62" s="20">
        <f>IF(BW$5&lt;Assumptions!$D$20,0,IF(Revenue!BX$50&lt;Assumptions!$H84,Assumptions!$F84*BW$2,Assumptions!$G84*BW$2))</f>
        <v>0</v>
      </c>
      <c r="BX62" s="20">
        <f>IF(BX$5&lt;Assumptions!$D$20,0,IF(Revenue!BY$50&lt;Assumptions!$H84,Assumptions!$F84*BX$2,Assumptions!$G84*BX$2))</f>
        <v>0</v>
      </c>
      <c r="BY62" s="20">
        <f>IF(BY$5&lt;Assumptions!$D$20,0,IF(Revenue!BZ$50&lt;Assumptions!$H84,Assumptions!$F84*BY$2,Assumptions!$G84*BY$2))</f>
        <v>0</v>
      </c>
      <c r="BZ62" s="20">
        <f>IF(BZ$5&lt;Assumptions!$D$20,0,IF(Revenue!CA$50&lt;Assumptions!$H84,Assumptions!$F84*BZ$2,Assumptions!$G84*BZ$2))</f>
        <v>0</v>
      </c>
      <c r="CA62" s="20">
        <f>IF(CA$5&lt;Assumptions!$D$20,0,IF(Revenue!CB$50&lt;Assumptions!$H84,Assumptions!$F84*CA$2,Assumptions!$G84*CA$2))</f>
        <v>0</v>
      </c>
      <c r="CB62" s="20">
        <f>IF(CB$5&lt;Assumptions!$D$20,0,IF(Revenue!CC$50&lt;Assumptions!$H84,Assumptions!$F84*CB$2,Assumptions!$G84*CB$2))</f>
        <v>0</v>
      </c>
      <c r="CC62" s="20">
        <f>IF(CC$5&lt;Assumptions!$D$20,0,IF(Revenue!CD$50&lt;Assumptions!$H84,Assumptions!$F84*CC$2,Assumptions!$G84*CC$2))</f>
        <v>0</v>
      </c>
      <c r="CD62" s="20">
        <f>IF(CD$5&lt;Assumptions!$D$20,0,IF(Revenue!CE$50&lt;Assumptions!$H84,Assumptions!$F84*CD$2,Assumptions!$G84*CD$2))</f>
        <v>0</v>
      </c>
      <c r="CE62" s="20">
        <f>IF(CE$5&lt;Assumptions!$D$20,0,IF(Revenue!CF$50&lt;Assumptions!$H84,Assumptions!$F84*CE$2,Assumptions!$G84*CE$2))</f>
        <v>0</v>
      </c>
      <c r="CF62" s="20">
        <f>IF(CF$5&lt;Assumptions!$D$20,0,IF(Revenue!CG$50&lt;Assumptions!$H84,Assumptions!$F84*CF$2,Assumptions!$G84*CF$2))</f>
        <v>0</v>
      </c>
      <c r="CG62" s="20">
        <f>IF(CG$5&lt;Assumptions!$D$20,0,IF(Revenue!CH$50&lt;Assumptions!$H84,Assumptions!$F84*CG$2,Assumptions!$G84*CG$2))</f>
        <v>0</v>
      </c>
      <c r="CH62" s="20">
        <f>IF(CH$5&lt;Assumptions!$D$20,0,IF(Revenue!CI$50&lt;Assumptions!$H84,Assumptions!$F84*CH$2,Assumptions!$G84*CH$2))</f>
        <v>0</v>
      </c>
      <c r="CI62" s="20">
        <f>IF(CI$5&lt;Assumptions!$D$20,0,IF(Revenue!CJ$50&lt;Assumptions!$H84,Assumptions!$F84*CI$2,Assumptions!$G84*CI$2))</f>
        <v>0</v>
      </c>
      <c r="CJ62" s="20">
        <f>IF(CJ$5&lt;Assumptions!$D$20,0,IF(Revenue!CK$50&lt;Assumptions!$H84,Assumptions!$F84*CJ$2,Assumptions!$G84*CJ$2))</f>
        <v>0</v>
      </c>
      <c r="CK62" s="20">
        <f>IF(CK$5&lt;Assumptions!$D$20,0,IF(Revenue!CL$50&lt;Assumptions!$H84,Assumptions!$F84*CK$2,Assumptions!$G84*CK$2))</f>
        <v>0</v>
      </c>
      <c r="CL62" s="20">
        <f>IF(CL$5&lt;Assumptions!$D$20,0,IF(Revenue!CM$50&lt;Assumptions!$H84,Assumptions!$F84*CL$2,Assumptions!$G84*CL$2))</f>
        <v>0</v>
      </c>
      <c r="CM62" s="20">
        <f>IF(CM$5&lt;Assumptions!$D$20,0,IF(Revenue!CN$50&lt;Assumptions!$H84,Assumptions!$F84*CM$2,Assumptions!$G84*CM$2))</f>
        <v>0</v>
      </c>
      <c r="CN62" s="20">
        <f>IF(CN$5&lt;Assumptions!$D$20,0,IF(Revenue!CO$50&lt;Assumptions!$H84,Assumptions!$F84*CN$2,Assumptions!$G84*CN$2))</f>
        <v>0</v>
      </c>
      <c r="CO62" s="20">
        <f>IF(CO$5&lt;Assumptions!$D$20,0,IF(Revenue!CP$50&lt;Assumptions!$H84,Assumptions!$F84*CO$2,Assumptions!$G84*CO$2))</f>
        <v>0</v>
      </c>
      <c r="CP62" s="20">
        <f>IF(CP$5&lt;Assumptions!$D$20,0,IF(Revenue!CQ$50&lt;Assumptions!$H84,Assumptions!$F84*CP$2,Assumptions!$G84*CP$2))</f>
        <v>0</v>
      </c>
      <c r="CQ62" s="20">
        <f>IF(CQ$5&lt;Assumptions!$D$20,0,IF(Revenue!CR$50&lt;Assumptions!$H84,Assumptions!$F84*CQ$2,Assumptions!$G84*CQ$2))</f>
        <v>0</v>
      </c>
      <c r="CR62" s="20">
        <f>IF(CR$5&lt;Assumptions!$D$20,0,IF(Revenue!CS$50&lt;Assumptions!$H84,Assumptions!$F84*CR$2,Assumptions!$G84*CR$2))</f>
        <v>0</v>
      </c>
      <c r="CS62" s="20">
        <f>IF(CS$5&lt;Assumptions!$D$20,0,IF(Revenue!CT$50&lt;Assumptions!$H84,Assumptions!$F84*CS$2,Assumptions!$G84*CS$2))</f>
        <v>0</v>
      </c>
      <c r="CT62" s="20">
        <f>IF(CT$5&lt;Assumptions!$D$20,0,IF(Revenue!CU$50&lt;Assumptions!$H84,Assumptions!$F84*CT$2,Assumptions!$G84*CT$2))</f>
        <v>0</v>
      </c>
      <c r="CU62" s="20">
        <f>IF(CU$5&lt;Assumptions!$D$20,0,IF(Revenue!CV$50&lt;Assumptions!$H84,Assumptions!$F84*CU$2,Assumptions!$G84*CU$2))</f>
        <v>0</v>
      </c>
      <c r="CV62" s="20">
        <f>IF(CV$5&lt;Assumptions!$D$20,0,IF(Revenue!CW$50&lt;Assumptions!$H84,Assumptions!$F84*CV$2,Assumptions!$G84*CV$2))</f>
        <v>0</v>
      </c>
      <c r="CW62" s="20">
        <f>IF(CW$5&lt;Assumptions!$D$20,0,IF(Revenue!CX$50&lt;Assumptions!$H84,Assumptions!$F84*CW$2,Assumptions!$G84*CW$2))</f>
        <v>0</v>
      </c>
      <c r="CX62" s="20">
        <f>IF(CX$5&lt;Assumptions!$D$20,0,IF(Revenue!CY$50&lt;Assumptions!$H84,Assumptions!$F84*CX$2,Assumptions!$G84*CX$2))</f>
        <v>0</v>
      </c>
      <c r="CY62" s="20">
        <f>IF(CY$5&lt;Assumptions!$D$20,0,IF(Revenue!CZ$50&lt;Assumptions!$H84,Assumptions!$F84*CY$2,Assumptions!$G84*CY$2))</f>
        <v>0</v>
      </c>
      <c r="CZ62" s="20">
        <f>IF(CZ$5&lt;Assumptions!$D$20,0,IF(Revenue!DA$50&lt;Assumptions!$H84,Assumptions!$F84*CZ$2,Assumptions!$G84*CZ$2))</f>
        <v>0</v>
      </c>
      <c r="DA62" s="20">
        <f>IF(DA$5&lt;Assumptions!$D$20,0,IF(Revenue!DB$50&lt;Assumptions!$H84,Assumptions!$F84*DA$2,Assumptions!$G84*DA$2))</f>
        <v>0</v>
      </c>
      <c r="DB62" s="20">
        <f>IF(DB$5&lt;Assumptions!$D$20,0,IF(Revenue!DC$50&lt;Assumptions!$H84,Assumptions!$F84*DB$2,Assumptions!$G84*DB$2))</f>
        <v>0</v>
      </c>
      <c r="DC62" s="20">
        <f>IF(DC$5&lt;Assumptions!$D$20,0,IF(Revenue!DD$50&lt;Assumptions!$H84,Assumptions!$F84*DC$2,Assumptions!$G84*DC$2))</f>
        <v>0</v>
      </c>
      <c r="DD62" s="20">
        <f>IF(DD$5&lt;Assumptions!$D$20,0,IF(Revenue!DE$50&lt;Assumptions!$H84,Assumptions!$F84*DD$2,Assumptions!$G84*DD$2))</f>
        <v>0</v>
      </c>
      <c r="DE62" s="20">
        <f>IF(DE$5&lt;Assumptions!$D$20,0,IF(Revenue!DF$50&lt;Assumptions!$H84,Assumptions!$F84*DE$2,Assumptions!$G84*DE$2))</f>
        <v>0</v>
      </c>
      <c r="DF62" s="20">
        <f>IF(DF$5&lt;Assumptions!$D$20,0,IF(Revenue!DG$50&lt;Assumptions!$H84,Assumptions!$F84*DF$2,Assumptions!$G84*DF$2))</f>
        <v>0</v>
      </c>
      <c r="DG62" s="20">
        <f>IF(DG$5&lt;Assumptions!$D$20,0,IF(Revenue!DH$50&lt;Assumptions!$H84,Assumptions!$F84*DG$2,Assumptions!$G84*DG$2))</f>
        <v>0</v>
      </c>
      <c r="DH62" s="20">
        <f>IF(DH$5&lt;Assumptions!$D$20,0,IF(Revenue!DI$50&lt;Assumptions!$H84,Assumptions!$F84*DH$2,Assumptions!$G84*DH$2))</f>
        <v>0</v>
      </c>
      <c r="DI62" s="20">
        <f>IF(DI$5&lt;Assumptions!$D$20,0,IF(Revenue!DJ$50&lt;Assumptions!$H84,Assumptions!$F84*DI$2,Assumptions!$G84*DI$2))</f>
        <v>0</v>
      </c>
      <c r="DJ62" s="20">
        <f>IF(DJ$5&lt;Assumptions!$D$20,0,IF(Revenue!DK$50&lt;Assumptions!$H84,Assumptions!$F84*DJ$2,Assumptions!$G84*DJ$2))</f>
        <v>0</v>
      </c>
      <c r="DK62" s="20">
        <f>IF(DK$5&lt;Assumptions!$D$20,0,IF(Revenue!DL$50&lt;Assumptions!$H84,Assumptions!$F84*DK$2,Assumptions!$G84*DK$2))</f>
        <v>0</v>
      </c>
      <c r="DL62" s="20">
        <f>IF(DL$5&lt;Assumptions!$D$20,0,IF(Revenue!DM$50&lt;Assumptions!$H84,Assumptions!$F84*DL$2,Assumptions!$G84*DL$2))</f>
        <v>0</v>
      </c>
      <c r="DM62" s="20">
        <f>IF(DM$5&lt;Assumptions!$D$20,0,IF(Revenue!DN$50&lt;Assumptions!$H84,Assumptions!$F84*DM$2,Assumptions!$G84*DM$2))</f>
        <v>0</v>
      </c>
      <c r="DN62" s="20">
        <f>IF(DN$5&lt;Assumptions!$D$20,0,IF(Revenue!DO$50&lt;Assumptions!$H84,Assumptions!$F84*DN$2,Assumptions!$G84*DN$2))</f>
        <v>0</v>
      </c>
      <c r="DO62" s="20">
        <f>IF(DO$5&lt;Assumptions!$D$20,0,IF(Revenue!DP$50&lt;Assumptions!$H84,Assumptions!$F84*DO$2,Assumptions!$G84*DO$2))</f>
        <v>0</v>
      </c>
      <c r="DP62" s="20">
        <f>IF(DP$5&lt;Assumptions!$D$20,0,IF(Revenue!DQ$50&lt;Assumptions!$H84,Assumptions!$F84*DP$2,Assumptions!$G84*DP$2))</f>
        <v>0</v>
      </c>
      <c r="DQ62" s="20">
        <f>IF(DQ$5&lt;Assumptions!$D$20,0,IF(Revenue!DR$50&lt;Assumptions!$H84,Assumptions!$F84*DQ$2,Assumptions!$G84*DQ$2))</f>
        <v>0</v>
      </c>
      <c r="DR62" s="20">
        <f>IF(DR$5&lt;Assumptions!$D$20,0,IF(Revenue!DS$50&lt;Assumptions!$H84,Assumptions!$F84*DR$2,Assumptions!$G84*DR$2))</f>
        <v>0</v>
      </c>
      <c r="DS62" s="20">
        <f>IF(DS$5&lt;Assumptions!$D$20,0,IF(Revenue!DT$50&lt;Assumptions!$H84,Assumptions!$F84*DS$2,Assumptions!$G84*DS$2))</f>
        <v>0</v>
      </c>
      <c r="DT62" s="20">
        <f>IF(DT$5&lt;Assumptions!$D$20,0,IF(Revenue!DU$50&lt;Assumptions!$H84,Assumptions!$F84*DT$2,Assumptions!$G84*DT$2))</f>
        <v>0</v>
      </c>
      <c r="DU62" s="20">
        <f>IF(DU$5&lt;Assumptions!$D$20,0,IF(Revenue!DV$50&lt;Assumptions!$H84,Assumptions!$F84*DU$2,Assumptions!$G84*DU$2))</f>
        <v>0</v>
      </c>
    </row>
    <row r="63" spans="2:125">
      <c r="C63" s="232" t="s">
        <v>573</v>
      </c>
      <c r="D63" s="32"/>
      <c r="E63" s="20">
        <f>IF(E$5&lt;=Assumptions!$D$20,0,IF(Revenue!$F50&lt;Assumptions!$H85,Assumptions!$F$85*(SUM(Revenue!F61:F64)/Assumptions!$E$60)*Revenue!F47,Assumptions!$G$85*(SUM(Revenue!F61:F64)/Assumptions!$E$60)*Revenue!F47))</f>
        <v>0</v>
      </c>
      <c r="F63" s="20">
        <f>IF(F$5&lt;=Assumptions!$D$20,0,IF(Revenue!$F50&lt;Assumptions!$H85,Assumptions!$F$85*(SUM(Revenue!G61:G64)/Assumptions!$E$60)*Revenue!G47,Assumptions!$G$85*(SUM(Revenue!G61:G64)/Assumptions!$E$60)*Revenue!G47))</f>
        <v>0</v>
      </c>
      <c r="G63" s="20">
        <f>IF(G$5&lt;=Assumptions!$D$20,0,IF(Revenue!$F50&lt;Assumptions!$H85,Assumptions!$F$85*(SUM(Revenue!H61:H64)/Assumptions!$E$60)*Revenue!H47,Assumptions!$G$85*(SUM(Revenue!H61:H64)/Assumptions!$E$60)*Revenue!H47))</f>
        <v>0</v>
      </c>
      <c r="H63" s="20">
        <f>IF(H$5&lt;=Assumptions!$D$20,0,IF(Revenue!$F50&lt;Assumptions!$H85,Assumptions!$F$85*(SUM(Revenue!I61:I64)/Assumptions!$E$60)*Revenue!I47,Assumptions!$G$85*(SUM(Revenue!I61:I64)/Assumptions!$E$60)*Revenue!I47))</f>
        <v>0</v>
      </c>
      <c r="I63" s="20">
        <f>IF(I$5&lt;=Assumptions!$D$20,0,IF(Revenue!$F50&lt;Assumptions!$H85,Assumptions!$F$85*(SUM(Revenue!J61:J64)/Assumptions!$E$60)*Revenue!J47,Assumptions!$G$85*(SUM(Revenue!J61:J64)/Assumptions!$E$60)*Revenue!J47))</f>
        <v>0</v>
      </c>
      <c r="J63" s="20">
        <f>IF(J$5&lt;=Assumptions!$D$20,0,IF(Revenue!$F50&lt;Assumptions!$H85,Assumptions!$F$85*(SUM(Revenue!K61:K64)/Assumptions!$E$60)*Revenue!K47,Assumptions!$G$85*(SUM(Revenue!K61:K64)/Assumptions!$E$60)*Revenue!K47))</f>
        <v>0</v>
      </c>
      <c r="K63" s="20">
        <f>IF(K$5&lt;=Assumptions!$D$20,0,IF(Revenue!$F50&lt;Assumptions!$H85,Assumptions!$F$85*(SUM(Revenue!L61:L64)/Assumptions!$E$60)*Revenue!L47,Assumptions!$G$85*(SUM(Revenue!L61:L64)/Assumptions!$E$60)*Revenue!L47))</f>
        <v>0</v>
      </c>
      <c r="L63" s="20">
        <f>IF(L$5&lt;=Assumptions!$D$20,0,IF(Revenue!$F50&lt;Assumptions!$H85,Assumptions!$F$85*(SUM(Revenue!M61:M64)/Assumptions!$E$60)*Revenue!M47,Assumptions!$G$85*(SUM(Revenue!M61:M64)/Assumptions!$E$60)*Revenue!M47))</f>
        <v>0</v>
      </c>
      <c r="M63" s="20">
        <f>IF(M$5&lt;=Assumptions!$D$20,0,IF(Revenue!$F50&lt;Assumptions!$H85,Assumptions!$F$85*(SUM(Revenue!N61:N64)/Assumptions!$E$60)*Revenue!N47,Assumptions!$G$85*(SUM(Revenue!N61:N64)/Assumptions!$E$60)*Revenue!N47))</f>
        <v>0</v>
      </c>
      <c r="N63" s="20">
        <f>IF(N$5&lt;=Assumptions!$D$20,0,IF(Revenue!$F50&lt;Assumptions!$H85,Assumptions!$F$85*(SUM(Revenue!O61:O64)/Assumptions!$E$60)*Revenue!O47,Assumptions!$G$85*(SUM(Revenue!O61:O64)/Assumptions!$E$60)*Revenue!O47))</f>
        <v>0</v>
      </c>
      <c r="O63" s="20">
        <f>IF(O$5&lt;=Assumptions!$D$20,0,IF(Revenue!$F50&lt;Assumptions!$H85,Assumptions!$F$85*(SUM(Revenue!P61:P64)/Assumptions!$E$60)*Revenue!P47,Assumptions!$G$85*(SUM(Revenue!P61:P64)/Assumptions!$E$60)*Revenue!P47))</f>
        <v>0</v>
      </c>
      <c r="P63" s="20">
        <f>IF(P$5&lt;=Assumptions!$D$20,0,IF(Revenue!$F50&lt;Assumptions!$H85,Assumptions!$F$85*(SUM(Revenue!Q61:Q64)/Assumptions!$E$60)*Revenue!Q47,Assumptions!$G$85*(SUM(Revenue!Q61:Q64)/Assumptions!$E$60)*Revenue!Q47))</f>
        <v>0</v>
      </c>
      <c r="Q63" s="20">
        <f>IF(Q$5&lt;=Assumptions!$D$20,0,IF(Revenue!$F50&lt;Assumptions!$H85,Assumptions!$F$85*(SUM(Revenue!R61:R64)/Assumptions!$E$60)*Revenue!R47,Assumptions!$G$85*(SUM(Revenue!R61:R64)/Assumptions!$E$60)*Revenue!R47))</f>
        <v>0</v>
      </c>
      <c r="R63" s="20">
        <f>IF(R$5&lt;=Assumptions!$D$20,0,IF(Revenue!$F50&lt;Assumptions!$H85,Assumptions!$F$85*(SUM(Revenue!S61:S64)/Assumptions!$E$60)*Revenue!S47,Assumptions!$G$85*(SUM(Revenue!S61:S64)/Assumptions!$E$60)*Revenue!S47))</f>
        <v>0</v>
      </c>
      <c r="S63" s="20">
        <f>IF(S$5&lt;=Assumptions!$D$20,0,IF(Revenue!$F50&lt;Assumptions!$H85,Assumptions!$F$85*(SUM(Revenue!T61:T64)/Assumptions!$E$60)*Revenue!T47,Assumptions!$G$85*(SUM(Revenue!T61:T64)/Assumptions!$E$60)*Revenue!T47))</f>
        <v>0</v>
      </c>
      <c r="T63" s="20">
        <f>IF(T$5&lt;=Assumptions!$D$20,0,IF(Revenue!$F50&lt;Assumptions!$H85,Assumptions!$F$85*(SUM(Revenue!U61:U64)/Assumptions!$E$60)*Revenue!U47,Assumptions!$G$85*(SUM(Revenue!U61:U64)/Assumptions!$E$60)*Revenue!U47))</f>
        <v>0</v>
      </c>
      <c r="U63" s="20">
        <f>IF(U$5&lt;=Assumptions!$D$20,0,IF(Revenue!$F50&lt;Assumptions!$H85,Assumptions!$F$85*(SUM(Revenue!V61:V64)/Assumptions!$E$60)*Revenue!V47,Assumptions!$G$85*(SUM(Revenue!V61:V64)/Assumptions!$E$60)*Revenue!V47))</f>
        <v>0</v>
      </c>
      <c r="V63" s="20">
        <f>IF(V$5&lt;=Assumptions!$D$20,0,IF(Revenue!$F50&lt;Assumptions!$H85,Assumptions!$F$85*(SUM(Revenue!W61:W64)/Assumptions!$E$60)*Revenue!W47,Assumptions!$G$85*(SUM(Revenue!W61:W64)/Assumptions!$E$60)*Revenue!W47))</f>
        <v>0</v>
      </c>
      <c r="W63" s="20">
        <f>IF(W$5&lt;=Assumptions!$D$20,0,IF(Revenue!$F50&lt;Assumptions!$H85,Assumptions!$F$85*(SUM(Revenue!X61:X64)/Assumptions!$E$60)*Revenue!X47,Assumptions!$G$85*(SUM(Revenue!X61:X64)/Assumptions!$E$60)*Revenue!X47))</f>
        <v>0</v>
      </c>
      <c r="X63" s="20">
        <f>IF(X$5&lt;=Assumptions!$D$20,0,IF(Revenue!$F50&lt;Assumptions!$H85,Assumptions!$F$85*(SUM(Revenue!Y61:Y64)/Assumptions!$E$60)*Revenue!Y47,Assumptions!$G$85*(SUM(Revenue!Y61:Y64)/Assumptions!$E$60)*Revenue!Y47))</f>
        <v>0</v>
      </c>
      <c r="Y63" s="20">
        <f>IF(Y$5&lt;=Assumptions!$D$20,0,IF(Revenue!$F50&lt;Assumptions!$H85,Assumptions!$F$85*(SUM(Revenue!Z61:Z64)/Assumptions!$E$60)*Revenue!Z47,Assumptions!$G$85*(SUM(Revenue!Z61:Z64)/Assumptions!$E$60)*Revenue!Z47))</f>
        <v>0</v>
      </c>
      <c r="Z63" s="20">
        <f>IF(Z$5&lt;=Assumptions!$D$20,0,IF(Revenue!$F50&lt;Assumptions!$H85,Assumptions!$F$85*(SUM(Revenue!AA61:AA64)/Assumptions!$E$60)*Revenue!AA47,Assumptions!$G$85*(SUM(Revenue!AA61:AA64)/Assumptions!$E$60)*Revenue!AA47))</f>
        <v>0</v>
      </c>
      <c r="AA63" s="20">
        <f>IF(AA$5&lt;=Assumptions!$D$20,0,IF(Revenue!$F50&lt;Assumptions!$H85,Assumptions!$F$85*(SUM(Revenue!AB61:AB64)/Assumptions!$E$60)*Revenue!AB47,Assumptions!$G$85*(SUM(Revenue!AB61:AB64)/Assumptions!$E$60)*Revenue!AB47))</f>
        <v>0</v>
      </c>
      <c r="AB63" s="20">
        <f>IF(AB$5&lt;=Assumptions!$D$20,0,IF(Revenue!$F50&lt;Assumptions!$H85,Assumptions!$F$85*(SUM(Revenue!AC61:AC64)/Assumptions!$E$60)*Revenue!AC47,Assumptions!$G$85*(SUM(Revenue!AC61:AC64)/Assumptions!$E$60)*Revenue!AC47))</f>
        <v>0</v>
      </c>
      <c r="AC63" s="20">
        <f>IF(AC$5&lt;=Assumptions!$D$20,0,IF(Revenue!$F50&lt;Assumptions!$H85,Assumptions!$F$85*(SUM(Revenue!AD61:AD64)/Assumptions!$E$60)*Revenue!AD47,Assumptions!$G$85*(SUM(Revenue!AD61:AD64)/Assumptions!$E$60)*Revenue!AD47))</f>
        <v>90954.770935499982</v>
      </c>
      <c r="AD63" s="20">
        <f>IF(AD$5&lt;=Assumptions!$D$20,0,IF(Revenue!$F50&lt;Assumptions!$H85,Assumptions!$F$85*(SUM(Revenue!AE61:AE64)/Assumptions!$E$60)*Revenue!AE47,Assumptions!$G$85*(SUM(Revenue!AE61:AE64)/Assumptions!$E$60)*Revenue!AE47))</f>
        <v>90954.770935499982</v>
      </c>
      <c r="AE63" s="20">
        <f>IF(AE$5&lt;=Assumptions!$D$20,0,IF(Revenue!$F50&lt;Assumptions!$H85,Assumptions!$F$85*(SUM(Revenue!AF61:AF64)/Assumptions!$E$60)*Revenue!AF47,Assumptions!$G$85*(SUM(Revenue!AF61:AF64)/Assumptions!$E$60)*Revenue!AF47))</f>
        <v>44759.321486680259</v>
      </c>
      <c r="AF63" s="20">
        <f>IF(AF$5&lt;=Assumptions!$D$20,0,IF(Revenue!$F50&lt;Assumptions!$H85,Assumptions!$F$85*(SUM(Revenue!AG61:AG64)/Assumptions!$E$60)*Revenue!AG47,Assumptions!$G$85*(SUM(Revenue!AG61:AG64)/Assumptions!$E$60)*Revenue!AG47))</f>
        <v>44759.321486680259</v>
      </c>
      <c r="AG63" s="20">
        <f>IF(AG$5&lt;=Assumptions!$D$20,0,IF(Revenue!$F50&lt;Assumptions!$H85,Assumptions!$F$85*(SUM(Revenue!AH61:AH64)/Assumptions!$E$60)*Revenue!AH47,Assumptions!$G$85*(SUM(Revenue!AH61:AH64)/Assumptions!$E$60)*Revenue!AH47))</f>
        <v>44759.321486680259</v>
      </c>
      <c r="AH63" s="20">
        <f>IF(AH$5&lt;=Assumptions!$D$20,0,IF(Revenue!$F50&lt;Assumptions!$H85,Assumptions!$F$85*(SUM(Revenue!AI61:AI64)/Assumptions!$E$60)*Revenue!AI47,Assumptions!$G$85*(SUM(Revenue!AI61:AI64)/Assumptions!$E$60)*Revenue!AI47))</f>
        <v>44759.321486680259</v>
      </c>
      <c r="AI63" s="20">
        <f>IF(AI$5&lt;=Assumptions!$D$20,0,IF(Revenue!$F50&lt;Assumptions!$H85,Assumptions!$F$85*(SUM(Revenue!AJ61:AJ64)/Assumptions!$E$60)*Revenue!AJ47,Assumptions!$G$85*(SUM(Revenue!AJ61:AJ64)/Assumptions!$E$60)*Revenue!AJ47))</f>
        <v>44759.321486680259</v>
      </c>
      <c r="AJ63" s="20">
        <f>IF(AJ$5&lt;=Assumptions!$D$20,0,IF(Revenue!$F50&lt;Assumptions!$H85,Assumptions!$F$85*(SUM(Revenue!AK61:AK64)/Assumptions!$E$60)*Revenue!AK47,Assumptions!$G$85*(SUM(Revenue!AK61:AK64)/Assumptions!$E$60)*Revenue!AK47))</f>
        <v>46102.101131280673</v>
      </c>
      <c r="AK63" s="20">
        <f>IF(AK$5&lt;=Assumptions!$D$20,0,IF(Revenue!$F50&lt;Assumptions!$H85,Assumptions!$F$85*(SUM(Revenue!AL61:AL64)/Assumptions!$E$60)*Revenue!AL47,Assumptions!$G$85*(SUM(Revenue!AL61:AL64)/Assumptions!$E$60)*Revenue!AL47))</f>
        <v>46102.101131280673</v>
      </c>
      <c r="AL63" s="20">
        <f>IF(AL$5&lt;=Assumptions!$D$20,0,IF(Revenue!$F50&lt;Assumptions!$H85,Assumptions!$F$85*(SUM(Revenue!AM61:AM64)/Assumptions!$E$60)*Revenue!AM47,Assumptions!$G$85*(SUM(Revenue!AM61:AM64)/Assumptions!$E$60)*Revenue!AM47))</f>
        <v>46102.101131280673</v>
      </c>
      <c r="AM63" s="20">
        <f>IF(AM$5&lt;=Assumptions!$D$20,0,IF(Revenue!$F50&lt;Assumptions!$H85,Assumptions!$F$85*(SUM(Revenue!AN61:AN64)/Assumptions!$E$60)*Revenue!AN47,Assumptions!$G$85*(SUM(Revenue!AN61:AN64)/Assumptions!$E$60)*Revenue!AN47))</f>
        <v>46102.101131280673</v>
      </c>
      <c r="AN63" s="20">
        <f>IF(AN$5&lt;=Assumptions!$D$20,0,IF(Revenue!$F50&lt;Assumptions!$H85,Assumptions!$F$85*(SUM(Revenue!AO61:AO64)/Assumptions!$E$60)*Revenue!AO47,Assumptions!$G$85*(SUM(Revenue!AO61:AO64)/Assumptions!$E$60)*Revenue!AO47))</f>
        <v>46102.101131280673</v>
      </c>
      <c r="AO63" s="20">
        <f>IF(AO$5&lt;=Assumptions!$D$20,0,IF(Revenue!$F50&lt;Assumptions!$H85,Assumptions!$F$85*(SUM(Revenue!AP61:AP64)/Assumptions!$E$60)*Revenue!AP47,Assumptions!$G$85*(SUM(Revenue!AP61:AP64)/Assumptions!$E$60)*Revenue!AP47))</f>
        <v>46102.101131280673</v>
      </c>
      <c r="AP63" s="20">
        <f>IF(AP$5&lt;=Assumptions!$D$20,0,IF(Revenue!$F50&lt;Assumptions!$H85,Assumptions!$F$85*(SUM(Revenue!AQ61:AQ64)/Assumptions!$E$60)*Revenue!AQ47,Assumptions!$G$85*(SUM(Revenue!AQ61:AQ64)/Assumptions!$E$60)*Revenue!AQ47))</f>
        <v>46102.101131280673</v>
      </c>
      <c r="AQ63" s="20">
        <f>IF(AQ$5&lt;=Assumptions!$D$20,0,IF(Revenue!$F50&lt;Assumptions!$H85,Assumptions!$F$85*(SUM(Revenue!AR61:AR64)/Assumptions!$E$60)*Revenue!AR47,Assumptions!$G$85*(SUM(Revenue!AR61:AR64)/Assumptions!$E$60)*Revenue!AR47))</f>
        <v>46102.101131280673</v>
      </c>
      <c r="AR63" s="20">
        <f>IF(AR$5&lt;=Assumptions!$D$20,0,IF(Revenue!$F50&lt;Assumptions!$H85,Assumptions!$F$85*(SUM(Revenue!AS61:AS64)/Assumptions!$E$60)*Revenue!AS47,Assumptions!$G$85*(SUM(Revenue!AS61:AS64)/Assumptions!$E$60)*Revenue!AS47))</f>
        <v>46102.101131280673</v>
      </c>
      <c r="AS63" s="20">
        <f>IF(AS$5&lt;=Assumptions!$D$20,0,IF(Revenue!$F50&lt;Assumptions!$H85,Assumptions!$F$85*(SUM(Revenue!AT61:AT64)/Assumptions!$E$60)*Revenue!AT47,Assumptions!$G$85*(SUM(Revenue!AT61:AT64)/Assumptions!$E$60)*Revenue!AT47))</f>
        <v>46102.101131280673</v>
      </c>
      <c r="AT63" s="20">
        <f>IF(AT$5&lt;=Assumptions!$D$20,0,IF(Revenue!$F50&lt;Assumptions!$H85,Assumptions!$F$85*(SUM(Revenue!AU61:AU64)/Assumptions!$E$60)*Revenue!AU47,Assumptions!$G$85*(SUM(Revenue!AU61:AU64)/Assumptions!$E$60)*Revenue!AU47))</f>
        <v>46102.101131280673</v>
      </c>
      <c r="AU63" s="20">
        <f>IF(AU$5&lt;=Assumptions!$D$20,0,IF(Revenue!$F50&lt;Assumptions!$H85,Assumptions!$F$85*(SUM(Revenue!AV61:AV64)/Assumptions!$E$60)*Revenue!AV47,Assumptions!$G$85*(SUM(Revenue!AV61:AV64)/Assumptions!$E$60)*Revenue!AV47))</f>
        <v>46102.101131280673</v>
      </c>
      <c r="AV63" s="20">
        <f>IF(AV$5&lt;=Assumptions!$D$20,0,IF(Revenue!$F50&lt;Assumptions!$H85,Assumptions!$F$85*(SUM(Revenue!AW61:AW64)/Assumptions!$E$60)*Revenue!AW47,Assumptions!$G$85*(SUM(Revenue!AW61:AW64)/Assumptions!$E$60)*Revenue!AW47))</f>
        <v>47485.164165219088</v>
      </c>
      <c r="AW63" s="20">
        <f>IF(AW$5&lt;=Assumptions!$D$20,0,IF(Revenue!$F50&lt;Assumptions!$H85,Assumptions!$F$85*(SUM(Revenue!AX61:AX64)/Assumptions!$E$60)*Revenue!AX47,Assumptions!$G$85*(SUM(Revenue!AX61:AX64)/Assumptions!$E$60)*Revenue!AX47))</f>
        <v>47485.164165219088</v>
      </c>
      <c r="AX63" s="20">
        <f>IF(AX$5&lt;=Assumptions!$D$20,0,IF(Revenue!$F50&lt;Assumptions!$H85,Assumptions!$F$85*(SUM(Revenue!AY61:AY64)/Assumptions!$E$60)*Revenue!AY47,Assumptions!$G$85*(SUM(Revenue!AY61:AY64)/Assumptions!$E$60)*Revenue!AY47))</f>
        <v>47485.164165219088</v>
      </c>
      <c r="AY63" s="20">
        <f>IF(AY$5&lt;=Assumptions!$D$20,0,IF(Revenue!$F50&lt;Assumptions!$H85,Assumptions!$F$85*(SUM(Revenue!AZ61:AZ64)/Assumptions!$E$60)*Revenue!AZ47,Assumptions!$G$85*(SUM(Revenue!AZ61:AZ64)/Assumptions!$E$60)*Revenue!AZ47))</f>
        <v>46126.824148286767</v>
      </c>
      <c r="AZ63" s="20">
        <f>IF(AZ$5&lt;=Assumptions!$D$20,0,IF(Revenue!$F50&lt;Assumptions!$H85,Assumptions!$F$85*(SUM(Revenue!BA61:BA64)/Assumptions!$E$60)*Revenue!BA47,Assumptions!$G$85*(SUM(Revenue!BA61:BA64)/Assumptions!$E$60)*Revenue!BA47))</f>
        <v>34017.914531516479</v>
      </c>
      <c r="BA63" s="20">
        <v>15000</v>
      </c>
      <c r="BB63" s="20">
        <v>15000</v>
      </c>
      <c r="BC63" s="20">
        <v>15000</v>
      </c>
      <c r="BD63" s="20">
        <v>15000</v>
      </c>
      <c r="BE63" s="20">
        <v>15000</v>
      </c>
      <c r="BF63" s="20">
        <v>15000</v>
      </c>
      <c r="BG63" s="20">
        <v>15000</v>
      </c>
      <c r="BH63" s="20">
        <v>15000</v>
      </c>
      <c r="BI63" s="20">
        <v>15000</v>
      </c>
      <c r="BJ63" s="20">
        <v>15000</v>
      </c>
      <c r="BK63" s="20">
        <v>15000</v>
      </c>
      <c r="BL63" s="20">
        <v>15000</v>
      </c>
      <c r="BM63" s="20">
        <v>15000</v>
      </c>
      <c r="BN63" s="20">
        <v>15000</v>
      </c>
      <c r="BO63" s="20">
        <v>15000</v>
      </c>
      <c r="BP63" s="20">
        <v>15000</v>
      </c>
      <c r="BQ63" s="20">
        <v>15000</v>
      </c>
      <c r="BR63" s="20">
        <v>15000</v>
      </c>
      <c r="BS63" s="20">
        <v>15000</v>
      </c>
      <c r="BT63" s="20">
        <v>15000</v>
      </c>
      <c r="BU63" s="20">
        <v>15000</v>
      </c>
      <c r="BV63" s="20">
        <v>15000</v>
      </c>
      <c r="BW63" s="20">
        <v>15000</v>
      </c>
      <c r="BX63" s="20">
        <v>15000</v>
      </c>
      <c r="BY63" s="20">
        <v>15000</v>
      </c>
      <c r="BZ63" s="20">
        <v>15000</v>
      </c>
      <c r="CA63" s="20">
        <v>15000</v>
      </c>
      <c r="CB63" s="20">
        <v>15000</v>
      </c>
      <c r="CC63" s="20">
        <v>15000</v>
      </c>
      <c r="CD63" s="20">
        <v>15000</v>
      </c>
      <c r="CE63" s="20">
        <v>15000</v>
      </c>
      <c r="CF63" s="20">
        <v>15000</v>
      </c>
      <c r="CG63" s="20">
        <v>15000</v>
      </c>
      <c r="CH63" s="20">
        <v>15000</v>
      </c>
      <c r="CI63" s="20">
        <v>15000</v>
      </c>
      <c r="CJ63" s="20">
        <v>15000</v>
      </c>
      <c r="CK63" s="20">
        <v>15000</v>
      </c>
      <c r="CL63" s="20">
        <v>15000</v>
      </c>
      <c r="CM63" s="20">
        <v>15000</v>
      </c>
      <c r="CN63" s="20">
        <v>15000</v>
      </c>
      <c r="CO63" s="20">
        <v>15000</v>
      </c>
      <c r="CP63" s="20">
        <v>15000</v>
      </c>
      <c r="CQ63" s="20">
        <v>15000</v>
      </c>
      <c r="CR63" s="20">
        <v>15000</v>
      </c>
      <c r="CS63" s="20">
        <v>15000</v>
      </c>
      <c r="CT63" s="20">
        <v>15000</v>
      </c>
      <c r="CU63" s="20">
        <v>15000</v>
      </c>
      <c r="CV63" s="20">
        <v>15000</v>
      </c>
      <c r="CW63" s="20">
        <v>15000</v>
      </c>
      <c r="CX63" s="20">
        <v>15000</v>
      </c>
      <c r="CY63" s="20">
        <v>15000</v>
      </c>
      <c r="CZ63" s="20">
        <v>15000</v>
      </c>
      <c r="DA63" s="20">
        <v>15000</v>
      </c>
      <c r="DB63" s="20">
        <v>15000</v>
      </c>
      <c r="DC63" s="20">
        <v>15000</v>
      </c>
      <c r="DD63" s="20">
        <v>15000</v>
      </c>
      <c r="DE63" s="20">
        <v>15000</v>
      </c>
      <c r="DF63" s="20">
        <v>15000</v>
      </c>
      <c r="DG63" s="20">
        <v>15000</v>
      </c>
      <c r="DH63" s="20">
        <v>15000</v>
      </c>
      <c r="DI63" s="20">
        <v>15000</v>
      </c>
      <c r="DJ63" s="20">
        <v>15000</v>
      </c>
      <c r="DK63" s="20">
        <v>15000</v>
      </c>
      <c r="DL63" s="20">
        <v>15000</v>
      </c>
      <c r="DM63" s="20">
        <v>15000</v>
      </c>
      <c r="DN63" s="20">
        <v>15000</v>
      </c>
      <c r="DO63" s="20">
        <v>15000</v>
      </c>
      <c r="DP63" s="20">
        <v>15000</v>
      </c>
      <c r="DQ63" s="20">
        <v>15000</v>
      </c>
      <c r="DR63" s="20">
        <v>15000</v>
      </c>
      <c r="DS63" s="20">
        <v>15000</v>
      </c>
      <c r="DT63" s="20">
        <v>15000</v>
      </c>
      <c r="DU63" s="20">
        <v>15000</v>
      </c>
    </row>
    <row r="64" spans="2:125">
      <c r="C64" s="255"/>
      <c r="D64" s="32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</row>
    <row r="65" spans="3:125"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</row>
    <row r="66" spans="3:125">
      <c r="C66" s="289" t="s">
        <v>597</v>
      </c>
      <c r="E66" s="20">
        <f>IF(E$5&lt;Assumptions!$D$20,0,IF(Revenue!F$50&lt;Assumptions!$H88,Assumptions!$F88*Assumptions!$D$60*E$2/12,Assumptions!$G88*Assumptions!$D$60*E$2/12))</f>
        <v>0</v>
      </c>
      <c r="F66" s="20">
        <f>IF(F$5&lt;Assumptions!$D$20,0,IF(Revenue!G$50&lt;Assumptions!$H88,Assumptions!$F88*Assumptions!$D$60*F$2/12,Assumptions!$G88*Assumptions!$D$60*F$2/12))</f>
        <v>0</v>
      </c>
      <c r="G66" s="20">
        <f>IF(G$5&lt;Assumptions!$D$20,0,IF(Revenue!H$50&lt;Assumptions!$H88,Assumptions!$F88*Assumptions!$D$60*G$2/12,Assumptions!$G88*Assumptions!$D$60*G$2/12))</f>
        <v>0</v>
      </c>
      <c r="H66" s="20">
        <f>IF(H$5&lt;Assumptions!$D$20,0,IF(Revenue!I$50&lt;Assumptions!$H88,Assumptions!$F88*Assumptions!$D$60*H$2/12,Assumptions!$G88*Assumptions!$D$60*H$2/12))</f>
        <v>0</v>
      </c>
      <c r="I66" s="20">
        <f>IF(I$5&lt;Assumptions!$D$20,0,IF(Revenue!J$50&lt;Assumptions!$H88,Assumptions!$F88*Assumptions!$D$60*I$2/12,Assumptions!$G88*Assumptions!$D$60*I$2/12))</f>
        <v>0</v>
      </c>
      <c r="J66" s="20">
        <f>IF(J$5&lt;Assumptions!$D$20,0,IF(Revenue!K$50&lt;Assumptions!$H88,Assumptions!$F88*Assumptions!$D$60*J$2/12,Assumptions!$G88*Assumptions!$D$60*J$2/12))</f>
        <v>0</v>
      </c>
      <c r="K66" s="20">
        <f>IF(K$5&lt;Assumptions!$D$20,0,IF(Revenue!L$50&lt;Assumptions!$H88,Assumptions!$F88*Assumptions!$D$60*K$2/12,Assumptions!$G88*Assumptions!$D$60*K$2/12))</f>
        <v>0</v>
      </c>
      <c r="L66" s="20">
        <f>IF(L$5&lt;Assumptions!$D$20,0,IF(Revenue!M$50&lt;Assumptions!$H88,Assumptions!$F88*Assumptions!$D$60*L$2/12,Assumptions!$G88*Assumptions!$D$60*L$2/12))</f>
        <v>0</v>
      </c>
      <c r="M66" s="20">
        <f>IF(M$5&lt;Assumptions!$D$20,0,IF(Revenue!N$50&lt;Assumptions!$H88,Assumptions!$F88*Assumptions!$D$60*M$2/12,Assumptions!$G88*Assumptions!$D$60*M$2/12))</f>
        <v>0</v>
      </c>
      <c r="N66" s="20">
        <f>IF(N$5&lt;Assumptions!$D$20,0,IF(Revenue!O$50&lt;Assumptions!$H88,Assumptions!$F88*Assumptions!$D$60*N$2/12,Assumptions!$G88*Assumptions!$D$60*N$2/12))</f>
        <v>0</v>
      </c>
      <c r="O66" s="20">
        <f>IF(O$5&lt;Assumptions!$D$20,0,IF(Revenue!P$50&lt;Assumptions!$H88,Assumptions!$F88*Assumptions!$D$60*O$2/12,Assumptions!$G88*Assumptions!$D$60*O$2/12))</f>
        <v>0</v>
      </c>
      <c r="P66" s="20">
        <f>IF(P$5&lt;Assumptions!$D$20,0,IF(Revenue!Q$50&lt;Assumptions!$H88,Assumptions!$F88*Assumptions!$D$60*P$2/12,Assumptions!$G88*Assumptions!$D$60*P$2/12))</f>
        <v>0</v>
      </c>
      <c r="Q66" s="20">
        <f>IF(Q$5&lt;Assumptions!$D$20,0,IF(Revenue!R$50&lt;Assumptions!$H88,Assumptions!$F88*Assumptions!$D$60*Q$2/12,Assumptions!$G88*Assumptions!$D$60*Q$2/12))</f>
        <v>0</v>
      </c>
      <c r="R66" s="20">
        <f>IF(R$5&lt;Assumptions!$D$20,0,IF(Revenue!S$50&lt;Assumptions!$H88,Assumptions!$F88*Assumptions!$D$60*R$2/12,Assumptions!$G88*Assumptions!$D$60*R$2/12))</f>
        <v>0</v>
      </c>
      <c r="S66" s="20">
        <f>IF(S$5&lt;Assumptions!$D$20,0,IF(Revenue!T$50&lt;Assumptions!$H88,Assumptions!$F88*Assumptions!$D$60*S$2/12,Assumptions!$G88*Assumptions!$D$60*S$2/12))</f>
        <v>0</v>
      </c>
      <c r="T66" s="20">
        <f>IF(T$5&lt;Assumptions!$D$20,0,IF(Revenue!U$50&lt;Assumptions!$H88,Assumptions!$F88*Assumptions!$D$60*T$2/12,Assumptions!$G88*Assumptions!$D$60*T$2/12))</f>
        <v>0</v>
      </c>
      <c r="U66" s="20">
        <f>IF(U$5&lt;Assumptions!$D$20,0,IF(Revenue!V$50&lt;Assumptions!$H88,Assumptions!$F88*Assumptions!$D$60*U$2/12,Assumptions!$G88*Assumptions!$D$60*U$2/12))</f>
        <v>0</v>
      </c>
      <c r="V66" s="20">
        <f>IF(V$5&lt;Assumptions!$D$20,0,IF(Revenue!W$50&lt;Assumptions!$H88,Assumptions!$F88*Assumptions!$D$60*V$2/12,Assumptions!$G88*Assumptions!$D$60*V$2/12))</f>
        <v>0</v>
      </c>
      <c r="W66" s="20">
        <f>IF(W$5&lt;Assumptions!$D$20,0,IF(Revenue!X$50&lt;Assumptions!$H88,Assumptions!$F88*Assumptions!$D$60*W$2/12,Assumptions!$G88*Assumptions!$D$60*W$2/12))</f>
        <v>0</v>
      </c>
      <c r="X66" s="20">
        <f>IF(X$5&lt;Assumptions!$D$20,0,IF(Revenue!Y$50&lt;Assumptions!$H88,Assumptions!$F88*Assumptions!$D$60*X$2/12,Assumptions!$G88*Assumptions!$D$60*X$2/12))</f>
        <v>0</v>
      </c>
      <c r="Y66" s="20">
        <f>IF(Y$5&lt;Assumptions!$D$20,0,IF(Revenue!Z$50&lt;Assumptions!$H88,Assumptions!$F88*Assumptions!$D$60*Y$2/12,Assumptions!$G88*Assumptions!$D$60*Y$2/12))</f>
        <v>0</v>
      </c>
      <c r="Z66" s="20">
        <f>IF(Z$5&lt;Assumptions!$D$20,0,IF(Revenue!AA$50&lt;Assumptions!$H88,Assumptions!$F88*Assumptions!$D$60*Z$2/12,Assumptions!$G88*Assumptions!$D$60*Z$2/12))</f>
        <v>0</v>
      </c>
      <c r="AA66" s="20">
        <f>IF(AA$5&lt;Assumptions!$D$20,0,IF(Revenue!AB$50&lt;Assumptions!$H88,Assumptions!$F88*Assumptions!$D$60*AA$2/12,Assumptions!$G88*Assumptions!$D$60*AA$2/12))</f>
        <v>0</v>
      </c>
      <c r="AB66" s="20">
        <f>IF(AB$5&lt;Assumptions!$D$20,0,IF(Revenue!AC$50&lt;Assumptions!$H88,Assumptions!$F88*Assumptions!$D$60*AB$2/12,Assumptions!$G88*Assumptions!$D$60*AB$2/12))</f>
        <v>0</v>
      </c>
      <c r="AC66" s="20">
        <f>IF(AC$5&lt;Assumptions!$D$20,0,IF(Revenue!AD$50&lt;Assumptions!$H88,Assumptions!$F88*Assumptions!$D$60*AC$2/12,Assumptions!$G88*Assumptions!$D$60*AC$2/12))</f>
        <v>0</v>
      </c>
      <c r="AD66" s="20">
        <f>IF(AD$5&lt;Assumptions!$D$20,0,IF(Revenue!AE$50&lt;Assumptions!$H88,Assumptions!$F88*Assumptions!$D$60*AD$2/12,Assumptions!$G88*Assumptions!$D$60*AD$2/12))</f>
        <v>0</v>
      </c>
      <c r="AE66" s="20">
        <f>IF(AE$5&lt;Assumptions!$D$20,0,IF(Revenue!AF$50&lt;Assumptions!$H88,Assumptions!$F88*Assumptions!$D$60*AE$2/12,Assumptions!$G88*Assumptions!$D$60*AE$2/12))</f>
        <v>0</v>
      </c>
      <c r="AF66" s="20">
        <f>IF(AF$5&lt;Assumptions!$D$20,0,IF(Revenue!AG$50&lt;Assumptions!$H88,Assumptions!$F88*Assumptions!$D$60*AF$2/12,Assumptions!$G88*Assumptions!$D$60*AF$2/12))</f>
        <v>0</v>
      </c>
      <c r="AG66" s="20">
        <f>IF(AG$5&lt;Assumptions!$D$20,0,IF(Revenue!AH$50&lt;Assumptions!$H88,Assumptions!$F88*Assumptions!$D$60*AG$2/12,Assumptions!$G88*Assumptions!$D$60*AG$2/12))</f>
        <v>0</v>
      </c>
      <c r="AH66" s="20">
        <f>IF(AH$5&lt;Assumptions!$D$20,0,IF(Revenue!AI$50&lt;Assumptions!$H88,Assumptions!$F88*Assumptions!$D$60*AH$2/12,Assumptions!$G88*Assumptions!$D$60*AH$2/12))</f>
        <v>0</v>
      </c>
      <c r="AI66" s="20">
        <f>IF(AI$5&lt;Assumptions!$D$20,0,IF(Revenue!AJ$50&lt;Assumptions!$H88,Assumptions!$F88*Assumptions!$D$60*AI$2/12,Assumptions!$G88*Assumptions!$D$60*AI$2/12))</f>
        <v>0</v>
      </c>
      <c r="AJ66" s="20">
        <f>IF(AJ$5&lt;Assumptions!$D$20,0,IF(Revenue!AK$50&lt;Assumptions!$H88,Assumptions!$F88*Assumptions!$D$60*AJ$2/12,Assumptions!$G88*Assumptions!$D$60*AJ$2/12))</f>
        <v>0</v>
      </c>
      <c r="AK66" s="20">
        <f>IF(AK$5&lt;Assumptions!$D$20,0,IF(Revenue!AL$50&lt;Assumptions!$H88,Assumptions!$F88*Assumptions!$D$60*AK$2/12,Assumptions!$G88*Assumptions!$D$60*AK$2/12))</f>
        <v>0</v>
      </c>
      <c r="AL66" s="20">
        <f>IF(AL$5&lt;Assumptions!$D$20,0,IF(Revenue!AM$50&lt;Assumptions!$H88,Assumptions!$F88*Assumptions!$D$60*AL$2/12,Assumptions!$G88*Assumptions!$D$60*AL$2/12))</f>
        <v>0</v>
      </c>
      <c r="AM66" s="20">
        <f>IF(AM$5&lt;Assumptions!$D$20,0,IF(Revenue!AN$50&lt;Assumptions!$H88,Assumptions!$F88*Assumptions!$D$60*AM$2/12,Assumptions!$G88*Assumptions!$D$60*AM$2/12))</f>
        <v>0</v>
      </c>
      <c r="AN66" s="20">
        <f>IF(AN$5&lt;Assumptions!$D$20,0,IF(Revenue!AO$50&lt;Assumptions!$H88,Assumptions!$F88*Assumptions!$D$60*AN$2/12,Assumptions!$G88*Assumptions!$D$60*AN$2/12))</f>
        <v>0</v>
      </c>
      <c r="AO66" s="20">
        <f>IF(AO$5&lt;Assumptions!$D$20,0,IF(Revenue!AP$50&lt;Assumptions!$H88,Assumptions!$F88*Assumptions!$D$60*AO$2/12,Assumptions!$G88*Assumptions!$D$60*AO$2/12))</f>
        <v>0</v>
      </c>
      <c r="AP66" s="20">
        <f>IF(AP$5&lt;Assumptions!$D$20,0,IF(Revenue!AQ$50&lt;Assumptions!$H88,Assumptions!$F88*Assumptions!$D$60*AP$2/12,Assumptions!$G88*Assumptions!$D$60*AP$2/12))</f>
        <v>0</v>
      </c>
      <c r="AQ66" s="20">
        <f>IF(AQ$5&lt;Assumptions!$D$20,0,IF(Revenue!AR$50&lt;Assumptions!$H88,Assumptions!$F88*Assumptions!$D$60*AQ$2/12,Assumptions!$G88*Assumptions!$D$60*AQ$2/12))</f>
        <v>0</v>
      </c>
      <c r="AR66" s="20">
        <f>IF(AR$5&lt;Assumptions!$D$20,0,IF(Revenue!AS$50&lt;Assumptions!$H88,Assumptions!$F88*Assumptions!$D$60*AR$2/12,Assumptions!$G88*Assumptions!$D$60*AR$2/12))</f>
        <v>0</v>
      </c>
      <c r="AS66" s="20">
        <f>IF(AS$5&lt;Assumptions!$D$20,0,IF(Revenue!AT$50&lt;Assumptions!$H88,Assumptions!$F88*Assumptions!$D$60*AS$2/12,Assumptions!$G88*Assumptions!$D$60*AS$2/12))</f>
        <v>0</v>
      </c>
      <c r="AT66" s="20">
        <f>IF(AT$5&lt;Assumptions!$D$20,0,IF(Revenue!AU$50&lt;Assumptions!$H88,Assumptions!$F88*Assumptions!$D$60*AT$2/12,Assumptions!$G88*Assumptions!$D$60*AT$2/12))</f>
        <v>0</v>
      </c>
      <c r="AU66" s="20">
        <f>IF(AU$5&lt;Assumptions!$D$20,0,IF(Revenue!AV$50&lt;Assumptions!$H88,Assumptions!$F88*Assumptions!$D$60*AU$2/12,Assumptions!$G88*Assumptions!$D$60*AU$2/12))</f>
        <v>0</v>
      </c>
      <c r="AV66" s="20">
        <f>IF(AV$5&lt;Assumptions!$D$20,0,IF(Revenue!AW$50&lt;Assumptions!$H88,Assumptions!$F88*Assumptions!$D$60*AV$2/12,Assumptions!$G88*Assumptions!$D$60*AV$2/12))</f>
        <v>0</v>
      </c>
      <c r="AW66" s="20">
        <f>IF(AW$5&lt;Assumptions!$D$20,0,IF(Revenue!AX$50&lt;Assumptions!$H88,Assumptions!$F88*Assumptions!$D$60*AW$2/12,Assumptions!$G88*Assumptions!$D$60*AW$2/12))</f>
        <v>0</v>
      </c>
      <c r="AX66" s="20">
        <f>IF(AX$5&lt;Assumptions!$D$20,0,IF(Revenue!AY$50&lt;Assumptions!$H88,Assumptions!$F88*Assumptions!$D$60*AX$2/12,Assumptions!$G88*Assumptions!$D$60*AX$2/12))</f>
        <v>0</v>
      </c>
      <c r="AY66" s="20">
        <f>IF(AY$5&lt;Assumptions!$D$20,0,IF(Revenue!AZ$50&lt;Assumptions!$H88,Assumptions!$F88*Assumptions!$D$60*AY$2/12,Assumptions!$G88*Assumptions!$D$60*AY$2/12))</f>
        <v>0</v>
      </c>
      <c r="AZ66" s="20">
        <f>IF(AZ$5&lt;Assumptions!$D$20,0,IF(Revenue!BA$50&lt;Assumptions!$H88,Assumptions!$F88*Assumptions!$D$60*AZ$2/12,Assumptions!$G88*Assumptions!$D$60*AZ$2/12))</f>
        <v>0</v>
      </c>
      <c r="BA66" s="20">
        <f>IF(BA$5&lt;Assumptions!$D$20,0,IF(Revenue!BB$50&lt;Assumptions!$H88,Assumptions!$F88*Assumptions!$D$60*BA$2/12,Assumptions!$G88*Assumptions!$D$60*BA$2/12))</f>
        <v>0</v>
      </c>
      <c r="BB66" s="20">
        <f>IF(BB$5&lt;Assumptions!$D$20,0,IF(Revenue!BC$50&lt;Assumptions!$H88,Assumptions!$F88*Assumptions!$D$60*BB$2/12,Assumptions!$G88*Assumptions!$D$60*BB$2/12))</f>
        <v>0</v>
      </c>
      <c r="BC66" s="20">
        <f>IF(BC$5&lt;Assumptions!$D$20,0,IF(Revenue!BD$50&lt;Assumptions!$H88,Assumptions!$F88*Assumptions!$D$60*BC$2/12,Assumptions!$G88*Assumptions!$D$60*BC$2/12))</f>
        <v>0</v>
      </c>
      <c r="BD66" s="20">
        <f>IF(BD$5&lt;Assumptions!$D$20,0,IF(Revenue!BE$50&lt;Assumptions!$H88,Assumptions!$F88*Assumptions!$D$60*BD$2/12,Assumptions!$G88*Assumptions!$D$60*BD$2/12))</f>
        <v>0</v>
      </c>
      <c r="BE66" s="20">
        <f>IF(BE$5&lt;Assumptions!$D$20,0,IF(Revenue!BF$50&lt;Assumptions!$H88,Assumptions!$F88*Assumptions!$D$60*BE$2/12,Assumptions!$G88*Assumptions!$D$60*BE$2/12))</f>
        <v>0</v>
      </c>
      <c r="BF66" s="20">
        <f>IF(BF$5&lt;Assumptions!$D$20,0,IF(Revenue!BG$50&lt;Assumptions!$H88,Assumptions!$F88*Assumptions!$D$60*BF$2/12,Assumptions!$G88*Assumptions!$D$60*BF$2/12))</f>
        <v>0</v>
      </c>
      <c r="BG66" s="20">
        <f>IF(BG$5&lt;Assumptions!$D$20,0,IF(Revenue!BH$50&lt;Assumptions!$H88,Assumptions!$F88*Assumptions!$D$60*BG$2/12,Assumptions!$G88*Assumptions!$D$60*BG$2/12))</f>
        <v>0</v>
      </c>
      <c r="BH66" s="20">
        <f>IF(BH$5&lt;Assumptions!$D$20,0,IF(Revenue!BI$50&lt;Assumptions!$H88,Assumptions!$F88*Assumptions!$D$60*BH$2/12,Assumptions!$G88*Assumptions!$D$60*BH$2/12))</f>
        <v>0</v>
      </c>
      <c r="BI66" s="20">
        <f>IF(BI$5&lt;Assumptions!$D$20,0,IF(Revenue!BJ$50&lt;Assumptions!$H88,Assumptions!$F88*Assumptions!$D$60*BI$2/12,Assumptions!$G88*Assumptions!$D$60*BI$2/12))</f>
        <v>0</v>
      </c>
      <c r="BJ66" s="20">
        <f>IF(BJ$5&lt;Assumptions!$D$20,0,IF(Revenue!BK$50&lt;Assumptions!$H88,Assumptions!$F88*Assumptions!$D$60*BJ$2/12,Assumptions!$G88*Assumptions!$D$60*BJ$2/12))</f>
        <v>0</v>
      </c>
      <c r="BK66" s="20">
        <f>IF(BK$5&lt;Assumptions!$D$20,0,IF(Revenue!BL$50&lt;Assumptions!$H88,Assumptions!$F88*Assumptions!$D$60*BK$2/12,Assumptions!$G88*Assumptions!$D$60*BK$2/12))</f>
        <v>0</v>
      </c>
      <c r="BL66" s="20">
        <f>IF(BL$5&lt;Assumptions!$D$20,0,IF(Revenue!BM$50&lt;Assumptions!$H88,Assumptions!$F88*Assumptions!$D$60*BL$2/12,Assumptions!$G88*Assumptions!$D$60*BL$2/12))</f>
        <v>0</v>
      </c>
      <c r="BM66" s="20">
        <f>IF(BM$5&lt;Assumptions!$D$20,0,IF(Revenue!BN$50&lt;Assumptions!$H88,Assumptions!$F88*Assumptions!$D$60*BM$2/12,Assumptions!$G88*Assumptions!$D$60*BM$2/12))</f>
        <v>0</v>
      </c>
      <c r="BN66" s="20">
        <f>IF(BN$5&lt;Assumptions!$D$20,0,IF(Revenue!BO$50&lt;Assumptions!$H88,Assumptions!$F88*Assumptions!$D$60*BN$2/12,Assumptions!$G88*Assumptions!$D$60*BN$2/12))</f>
        <v>0</v>
      </c>
      <c r="BO66" s="20">
        <f>IF(BO$5&lt;Assumptions!$D$20,0,IF(Revenue!BP$50&lt;Assumptions!$H88,Assumptions!$F88*Assumptions!$D$60*BO$2/12,Assumptions!$G88*Assumptions!$D$60*BO$2/12))</f>
        <v>0</v>
      </c>
      <c r="BP66" s="20">
        <f>IF(BP$5&lt;Assumptions!$D$20,0,IF(Revenue!BQ$50&lt;Assumptions!$H88,Assumptions!$F88*Assumptions!$D$60*BP$2/12,Assumptions!$G88*Assumptions!$D$60*BP$2/12))</f>
        <v>0</v>
      </c>
      <c r="BQ66" s="20">
        <f>IF(BQ$5&lt;Assumptions!$D$20,0,IF(Revenue!BR$50&lt;Assumptions!$H88,Assumptions!$F88*Assumptions!$D$60*BQ$2/12,Assumptions!$G88*Assumptions!$D$60*BQ$2/12))</f>
        <v>0</v>
      </c>
      <c r="BR66" s="20">
        <f>IF(BR$5&lt;Assumptions!$D$20,0,IF(Revenue!BS$50&lt;Assumptions!$H88,Assumptions!$F88*Assumptions!$D$60*BR$2/12,Assumptions!$G88*Assumptions!$D$60*BR$2/12))</f>
        <v>0</v>
      </c>
      <c r="BS66" s="20">
        <f>IF(BS$5&lt;Assumptions!$D$20,0,IF(Revenue!BT$50&lt;Assumptions!$H88,Assumptions!$F88*Assumptions!$D$60*BS$2/12,Assumptions!$G88*Assumptions!$D$60*BS$2/12))</f>
        <v>0</v>
      </c>
      <c r="BT66" s="20">
        <f>IF(BT$5&lt;Assumptions!$D$20,0,IF(Revenue!BU$50&lt;Assumptions!$H88,Assumptions!$F88*Assumptions!$D$60*BT$2/12,Assumptions!$G88*Assumptions!$D$60*BT$2/12))</f>
        <v>0</v>
      </c>
      <c r="BU66" s="20">
        <f>IF(BU$5&lt;Assumptions!$D$20,0,IF(Revenue!BV$50&lt;Assumptions!$H88,Assumptions!$F88*Assumptions!$D$60*BU$2/12,Assumptions!$G88*Assumptions!$D$60*BU$2/12))</f>
        <v>0</v>
      </c>
      <c r="BV66" s="20">
        <f>IF(BV$5&lt;Assumptions!$D$20,0,IF(Revenue!BW$50&lt;Assumptions!$H88,Assumptions!$F88*Assumptions!$D$60*BV$2/12,Assumptions!$G88*Assumptions!$D$60*BV$2/12))</f>
        <v>0</v>
      </c>
      <c r="BW66" s="20">
        <f>IF(BW$5&lt;Assumptions!$D$20,0,IF(Revenue!BX$50&lt;Assumptions!$H88,Assumptions!$F88*Assumptions!$D$60*BW$2/12,Assumptions!$G88*Assumptions!$D$60*BW$2/12))</f>
        <v>0</v>
      </c>
      <c r="BX66" s="20">
        <f>IF(BX$5&lt;Assumptions!$D$20,0,IF(Revenue!BY$50&lt;Assumptions!$H88,Assumptions!$F88*Assumptions!$D$60*BX$2/12,Assumptions!$G88*Assumptions!$D$60*BX$2/12))</f>
        <v>0</v>
      </c>
      <c r="BY66" s="20">
        <f>IF(BY$5&lt;Assumptions!$D$20,0,IF(Revenue!BZ$50&lt;Assumptions!$H88,Assumptions!$F88*Assumptions!$D$60*BY$2/12,Assumptions!$G88*Assumptions!$D$60*BY$2/12))</f>
        <v>0</v>
      </c>
      <c r="BZ66" s="20">
        <f>IF(BZ$5&lt;Assumptions!$D$20,0,IF(Revenue!CA$50&lt;Assumptions!$H88,Assumptions!$F88*Assumptions!$D$60*BZ$2/12,Assumptions!$G88*Assumptions!$D$60*BZ$2/12))</f>
        <v>0</v>
      </c>
      <c r="CA66" s="20">
        <f>IF(CA$5&lt;Assumptions!$D$20,0,IF(Revenue!CB$50&lt;Assumptions!$H88,Assumptions!$F88*Assumptions!$D$60*CA$2/12,Assumptions!$G88*Assumptions!$D$60*CA$2/12))</f>
        <v>0</v>
      </c>
      <c r="CB66" s="20">
        <f>IF(CB$5&lt;Assumptions!$D$20,0,IF(Revenue!CC$50&lt;Assumptions!$H88,Assumptions!$F88*Assumptions!$D$60*CB$2/12,Assumptions!$G88*Assumptions!$D$60*CB$2/12))</f>
        <v>0</v>
      </c>
      <c r="CC66" s="20">
        <f>IF(CC$5&lt;Assumptions!$D$20,0,IF(Revenue!CD$50&lt;Assumptions!$H88,Assumptions!$F88*Assumptions!$D$60*CC$2/12,Assumptions!$G88*Assumptions!$D$60*CC$2/12))</f>
        <v>0</v>
      </c>
      <c r="CD66" s="20">
        <f>IF(CD$5&lt;Assumptions!$D$20,0,IF(Revenue!CE$50&lt;Assumptions!$H88,Assumptions!$F88*Assumptions!$D$60*CD$2/12,Assumptions!$G88*Assumptions!$D$60*CD$2/12))</f>
        <v>0</v>
      </c>
      <c r="CE66" s="20">
        <f>IF(CE$5&lt;Assumptions!$D$20,0,IF(Revenue!CF$50&lt;Assumptions!$H88,Assumptions!$F88*Assumptions!$D$60*CE$2/12,Assumptions!$G88*Assumptions!$D$60*CE$2/12))</f>
        <v>0</v>
      </c>
      <c r="CF66" s="20">
        <f>IF(CF$5&lt;Assumptions!$D$20,0,IF(Revenue!CG$50&lt;Assumptions!$H88,Assumptions!$F88*Assumptions!$D$60*CF$2/12,Assumptions!$G88*Assumptions!$D$60*CF$2/12))</f>
        <v>0</v>
      </c>
      <c r="CG66" s="20">
        <f>IF(CG$5&lt;Assumptions!$D$20,0,IF(Revenue!CH$50&lt;Assumptions!$H88,Assumptions!$F88*Assumptions!$D$60*CG$2/12,Assumptions!$G88*Assumptions!$D$60*CG$2/12))</f>
        <v>0</v>
      </c>
      <c r="CH66" s="20">
        <f>IF(CH$5&lt;Assumptions!$D$20,0,IF(Revenue!CI$50&lt;Assumptions!$H88,Assumptions!$F88*Assumptions!$D$60*CH$2/12,Assumptions!$G88*Assumptions!$D$60*CH$2/12))</f>
        <v>0</v>
      </c>
      <c r="CI66" s="20">
        <f>IF(CI$5&lt;Assumptions!$D$20,0,IF(Revenue!CJ$50&lt;Assumptions!$H88,Assumptions!$F88*Assumptions!$D$60*CI$2/12,Assumptions!$G88*Assumptions!$D$60*CI$2/12))</f>
        <v>0</v>
      </c>
      <c r="CJ66" s="20">
        <f>IF(CJ$5&lt;Assumptions!$D$20,0,IF(Revenue!CK$50&lt;Assumptions!$H88,Assumptions!$F88*Assumptions!$D$60*CJ$2/12,Assumptions!$G88*Assumptions!$D$60*CJ$2/12))</f>
        <v>0</v>
      </c>
      <c r="CK66" s="20">
        <f>IF(CK$5&lt;Assumptions!$D$20,0,IF(Revenue!CL$50&lt;Assumptions!$H88,Assumptions!$F88*Assumptions!$D$60*CK$2/12,Assumptions!$G88*Assumptions!$D$60*CK$2/12))</f>
        <v>0</v>
      </c>
      <c r="CL66" s="20">
        <f>IF(CL$5&lt;Assumptions!$D$20,0,IF(Revenue!CM$50&lt;Assumptions!$H88,Assumptions!$F88*Assumptions!$D$60*CL$2/12,Assumptions!$G88*Assumptions!$D$60*CL$2/12))</f>
        <v>0</v>
      </c>
      <c r="CM66" s="20">
        <f>IF(CM$5&lt;Assumptions!$D$20,0,IF(Revenue!CN$50&lt;Assumptions!$H88,Assumptions!$F88*Assumptions!$D$60*CM$2/12,Assumptions!$G88*Assumptions!$D$60*CM$2/12))</f>
        <v>0</v>
      </c>
      <c r="CN66" s="20">
        <f>IF(CN$5&lt;Assumptions!$D$20,0,IF(Revenue!CO$50&lt;Assumptions!$H88,Assumptions!$F88*Assumptions!$D$60*CN$2/12,Assumptions!$G88*Assumptions!$D$60*CN$2/12))</f>
        <v>0</v>
      </c>
      <c r="CO66" s="20">
        <f>IF(CO$5&lt;Assumptions!$D$20,0,IF(Revenue!CP$50&lt;Assumptions!$H88,Assumptions!$F88*Assumptions!$D$60*CO$2/12,Assumptions!$G88*Assumptions!$D$60*CO$2/12))</f>
        <v>0</v>
      </c>
      <c r="CP66" s="20">
        <f>IF(CP$5&lt;Assumptions!$D$20,0,IF(Revenue!CQ$50&lt;Assumptions!$H88,Assumptions!$F88*Assumptions!$D$60*CP$2/12,Assumptions!$G88*Assumptions!$D$60*CP$2/12))</f>
        <v>0</v>
      </c>
      <c r="CQ66" s="20">
        <f>IF(CQ$5&lt;Assumptions!$D$20,0,IF(Revenue!CR$50&lt;Assumptions!$H88,Assumptions!$F88*Assumptions!$D$60*CQ$2/12,Assumptions!$G88*Assumptions!$D$60*CQ$2/12))</f>
        <v>0</v>
      </c>
      <c r="CR66" s="20">
        <f>IF(CR$5&lt;Assumptions!$D$20,0,IF(Revenue!CS$50&lt;Assumptions!$H88,Assumptions!$F88*Assumptions!$D$60*CR$2/12,Assumptions!$G88*Assumptions!$D$60*CR$2/12))</f>
        <v>0</v>
      </c>
      <c r="CS66" s="20">
        <f>IF(CS$5&lt;Assumptions!$D$20,0,IF(Revenue!CT$50&lt;Assumptions!$H88,Assumptions!$F88*Assumptions!$D$60*CS$2/12,Assumptions!$G88*Assumptions!$D$60*CS$2/12))</f>
        <v>0</v>
      </c>
      <c r="CT66" s="20">
        <f>IF(CT$5&lt;Assumptions!$D$20,0,IF(Revenue!CU$50&lt;Assumptions!$H88,Assumptions!$F88*Assumptions!$D$60*CT$2/12,Assumptions!$G88*Assumptions!$D$60*CT$2/12))</f>
        <v>0</v>
      </c>
      <c r="CU66" s="20">
        <f>IF(CU$5&lt;Assumptions!$D$20,0,IF(Revenue!CV$50&lt;Assumptions!$H88,Assumptions!$F88*Assumptions!$D$60*CU$2/12,Assumptions!$G88*Assumptions!$D$60*CU$2/12))</f>
        <v>0</v>
      </c>
      <c r="CV66" s="20">
        <f>IF(CV$5&lt;Assumptions!$D$20,0,IF(Revenue!CW$50&lt;Assumptions!$H88,Assumptions!$F88*Assumptions!$D$60*CV$2/12,Assumptions!$G88*Assumptions!$D$60*CV$2/12))</f>
        <v>0</v>
      </c>
      <c r="CW66" s="20">
        <f>IF(CW$5&lt;Assumptions!$D$20,0,IF(Revenue!CX$50&lt;Assumptions!$H88,Assumptions!$F88*Assumptions!$D$60*CW$2/12,Assumptions!$G88*Assumptions!$D$60*CW$2/12))</f>
        <v>0</v>
      </c>
      <c r="CX66" s="20">
        <f>IF(CX$5&lt;Assumptions!$D$20,0,IF(Revenue!CY$50&lt;Assumptions!$H88,Assumptions!$F88*Assumptions!$D$60*CX$2/12,Assumptions!$G88*Assumptions!$D$60*CX$2/12))</f>
        <v>0</v>
      </c>
      <c r="CY66" s="20">
        <f>IF(CY$5&lt;Assumptions!$D$20,0,IF(Revenue!CZ$50&lt;Assumptions!$H88,Assumptions!$F88*Assumptions!$D$60*CY$2/12,Assumptions!$G88*Assumptions!$D$60*CY$2/12))</f>
        <v>0</v>
      </c>
      <c r="CZ66" s="20">
        <f>IF(CZ$5&lt;Assumptions!$D$20,0,IF(Revenue!DA$50&lt;Assumptions!$H88,Assumptions!$F88*Assumptions!$D$60*CZ$2/12,Assumptions!$G88*Assumptions!$D$60*CZ$2/12))</f>
        <v>0</v>
      </c>
      <c r="DA66" s="20">
        <f>IF(DA$5&lt;Assumptions!$D$20,0,IF(Revenue!DB$50&lt;Assumptions!$H88,Assumptions!$F88*Assumptions!$D$60*DA$2/12,Assumptions!$G88*Assumptions!$D$60*DA$2/12))</f>
        <v>0</v>
      </c>
      <c r="DB66" s="20">
        <f>IF(DB$5&lt;Assumptions!$D$20,0,IF(Revenue!DC$50&lt;Assumptions!$H88,Assumptions!$F88*Assumptions!$D$60*DB$2/12,Assumptions!$G88*Assumptions!$D$60*DB$2/12))</f>
        <v>0</v>
      </c>
      <c r="DC66" s="20">
        <f>IF(DC$5&lt;Assumptions!$D$20,0,IF(Revenue!DD$50&lt;Assumptions!$H88,Assumptions!$F88*Assumptions!$D$60*DC$2/12,Assumptions!$G88*Assumptions!$D$60*DC$2/12))</f>
        <v>0</v>
      </c>
      <c r="DD66" s="20">
        <f>IF(DD$5&lt;Assumptions!$D$20,0,IF(Revenue!DE$50&lt;Assumptions!$H88,Assumptions!$F88*Assumptions!$D$60*DD$2/12,Assumptions!$G88*Assumptions!$D$60*DD$2/12))</f>
        <v>0</v>
      </c>
      <c r="DE66" s="20">
        <f>IF(DE$5&lt;Assumptions!$D$20,0,IF(Revenue!DF$50&lt;Assumptions!$H88,Assumptions!$F88*Assumptions!$D$60*DE$2/12,Assumptions!$G88*Assumptions!$D$60*DE$2/12))</f>
        <v>0</v>
      </c>
      <c r="DF66" s="20">
        <f>IF(DF$5&lt;Assumptions!$D$20,0,IF(Revenue!DG$50&lt;Assumptions!$H88,Assumptions!$F88*Assumptions!$D$60*DF$2/12,Assumptions!$G88*Assumptions!$D$60*DF$2/12))</f>
        <v>0</v>
      </c>
      <c r="DG66" s="20">
        <f>IF(DG$5&lt;Assumptions!$D$20,0,IF(Revenue!DH$50&lt;Assumptions!$H88,Assumptions!$F88*Assumptions!$D$60*DG$2/12,Assumptions!$G88*Assumptions!$D$60*DG$2/12))</f>
        <v>0</v>
      </c>
      <c r="DH66" s="20">
        <f>IF(DH$5&lt;Assumptions!$D$20,0,IF(Revenue!DI$50&lt;Assumptions!$H88,Assumptions!$F88*Assumptions!$D$60*DH$2/12,Assumptions!$G88*Assumptions!$D$60*DH$2/12))</f>
        <v>0</v>
      </c>
      <c r="DI66" s="20">
        <f>IF(DI$5&lt;Assumptions!$D$20,0,IF(Revenue!DJ$50&lt;Assumptions!$H88,Assumptions!$F88*Assumptions!$D$60*DI$2/12,Assumptions!$G88*Assumptions!$D$60*DI$2/12))</f>
        <v>0</v>
      </c>
      <c r="DJ66" s="20">
        <f>IF(DJ$5&lt;Assumptions!$D$20,0,IF(Revenue!DK$50&lt;Assumptions!$H88,Assumptions!$F88*Assumptions!$D$60*DJ$2/12,Assumptions!$G88*Assumptions!$D$60*DJ$2/12))</f>
        <v>0</v>
      </c>
      <c r="DK66" s="20">
        <f>IF(DK$5&lt;Assumptions!$D$20,0,IF(Revenue!DL$50&lt;Assumptions!$H88,Assumptions!$F88*Assumptions!$D$60*DK$2/12,Assumptions!$G88*Assumptions!$D$60*DK$2/12))</f>
        <v>0</v>
      </c>
      <c r="DL66" s="20">
        <f>IF(DL$5&lt;Assumptions!$D$20,0,IF(Revenue!DM$50&lt;Assumptions!$H88,Assumptions!$F88*Assumptions!$D$60*DL$2/12,Assumptions!$G88*Assumptions!$D$60*DL$2/12))</f>
        <v>0</v>
      </c>
      <c r="DM66" s="20">
        <f>IF(DM$5&lt;Assumptions!$D$20,0,IF(Revenue!DN$50&lt;Assumptions!$H88,Assumptions!$F88*Assumptions!$D$60*DM$2/12,Assumptions!$G88*Assumptions!$D$60*DM$2/12))</f>
        <v>0</v>
      </c>
      <c r="DN66" s="20">
        <f>IF(DN$5&lt;Assumptions!$D$20,0,IF(Revenue!DO$50&lt;Assumptions!$H88,Assumptions!$F88*Assumptions!$D$60*DN$2/12,Assumptions!$G88*Assumptions!$D$60*DN$2/12))</f>
        <v>0</v>
      </c>
      <c r="DO66" s="20">
        <f>IF(DO$5&lt;Assumptions!$D$20,0,IF(Revenue!DP$50&lt;Assumptions!$H88,Assumptions!$F88*Assumptions!$D$60*DO$2/12,Assumptions!$G88*Assumptions!$D$60*DO$2/12))</f>
        <v>0</v>
      </c>
      <c r="DP66" s="20">
        <f>IF(DP$5&lt;Assumptions!$D$20,0,IF(Revenue!DQ$50&lt;Assumptions!$H88,Assumptions!$F88*Assumptions!$D$60*DP$2/12,Assumptions!$G88*Assumptions!$D$60*DP$2/12))</f>
        <v>0</v>
      </c>
      <c r="DQ66" s="20">
        <f>IF(DQ$5&lt;Assumptions!$D$20,0,IF(Revenue!DR$50&lt;Assumptions!$H88,Assumptions!$F88*Assumptions!$D$60*DQ$2/12,Assumptions!$G88*Assumptions!$D$60*DQ$2/12))</f>
        <v>0</v>
      </c>
      <c r="DR66" s="20">
        <f>IF(DR$5&lt;Assumptions!$D$20,0,IF(Revenue!DS$50&lt;Assumptions!$H88,Assumptions!$F88*Assumptions!$D$60*DR$2/12,Assumptions!$G88*Assumptions!$D$60*DR$2/12))</f>
        <v>0</v>
      </c>
      <c r="DS66" s="20">
        <f>IF(DS$5&lt;Assumptions!$D$20,0,IF(Revenue!DT$50&lt;Assumptions!$H88,Assumptions!$F88*Assumptions!$D$60*DS$2/12,Assumptions!$G88*Assumptions!$D$60*DS$2/12))</f>
        <v>0</v>
      </c>
      <c r="DT66" s="20">
        <f>IF(DT$5&lt;Assumptions!$D$20,0,IF(Revenue!DU$50&lt;Assumptions!$H88,Assumptions!$F88*Assumptions!$D$60*DT$2/12,Assumptions!$G88*Assumptions!$D$60*DT$2/12))</f>
        <v>0</v>
      </c>
      <c r="DU66" s="20">
        <f>IF(DU$5&lt;Assumptions!$D$20,0,IF(Revenue!DV$50&lt;Assumptions!$H88,Assumptions!$F88*Assumptions!$D$60*DU$2/12,Assumptions!$G88*Assumptions!$D$60*DU$2/12))</f>
        <v>0</v>
      </c>
    </row>
    <row r="67" spans="3:125">
      <c r="C67" s="1" t="s">
        <v>295</v>
      </c>
      <c r="E67" s="20">
        <f>IF(E$5&lt;Assumptions!$D$20,0,IF(Revenue!F$50&lt;Assumptions!$H89,Assumptions!$F89*E$2/12,Assumptions!$G89*E$2/12))</f>
        <v>0</v>
      </c>
      <c r="F67" s="20">
        <f>IF(F$5&lt;Assumptions!$D$20,0,IF(Revenue!G$50&lt;Assumptions!$H89,Assumptions!$F89*F$2/12,Assumptions!$G89*F$2/12))</f>
        <v>0</v>
      </c>
      <c r="G67" s="20">
        <f>IF(G$5&lt;Assumptions!$D$20,0,IF(Revenue!H$50&lt;Assumptions!$H89,Assumptions!$F89*G$2/12,Assumptions!$G89*G$2/12))</f>
        <v>0</v>
      </c>
      <c r="H67" s="20">
        <f>IF(H$5&lt;Assumptions!$D$20,0,IF(Revenue!I$50&lt;Assumptions!$H89,Assumptions!$F89*H$2/12,Assumptions!$G89*H$2/12))</f>
        <v>0</v>
      </c>
      <c r="I67" s="20">
        <f>IF(I$5&lt;Assumptions!$D$20,0,IF(Revenue!J$50&lt;Assumptions!$H89,Assumptions!$F89*I$2/12,Assumptions!$G89*I$2/12))</f>
        <v>0</v>
      </c>
      <c r="J67" s="20">
        <f>IF(J$5&lt;Assumptions!$D$20,0,IF(Revenue!K$50&lt;Assumptions!$H89,Assumptions!$F89*J$2/12,Assumptions!$G89*J$2/12))</f>
        <v>0</v>
      </c>
      <c r="K67" s="20">
        <f>IF(K$5&lt;Assumptions!$D$20,0,IF(Revenue!L$50&lt;Assumptions!$H89,Assumptions!$F89*K$2/12,Assumptions!$G89*K$2/12))</f>
        <v>0</v>
      </c>
      <c r="L67" s="20">
        <f>IF(L$5&lt;Assumptions!$D$20,0,IF(Revenue!M$50&lt;Assumptions!$H89,Assumptions!$F89*L$2/12,Assumptions!$G89*L$2/12))</f>
        <v>0</v>
      </c>
      <c r="M67" s="20">
        <f>IF(M$5&lt;Assumptions!$D$20,0,IF(Revenue!N$50&lt;Assumptions!$H89,Assumptions!$F89*M$2/12,Assumptions!$G89*M$2/12))</f>
        <v>0</v>
      </c>
      <c r="N67" s="20">
        <f>IF(N$5&lt;Assumptions!$D$20,0,IF(Revenue!O$50&lt;Assumptions!$H89,Assumptions!$F89*N$2/12,Assumptions!$G89*N$2/12))</f>
        <v>0</v>
      </c>
      <c r="O67" s="20">
        <f>IF(O$5&lt;Assumptions!$D$20,0,IF(Revenue!P$50&lt;Assumptions!$H89,Assumptions!$F89*O$2/12,Assumptions!$G89*O$2/12))</f>
        <v>0</v>
      </c>
      <c r="P67" s="20">
        <f>IF(P$5&lt;Assumptions!$D$20,0,IF(Revenue!Q$50&lt;Assumptions!$H89,Assumptions!$F89*P$2/12,Assumptions!$G89*P$2/12))</f>
        <v>0</v>
      </c>
      <c r="Q67" s="20">
        <f>IF(Q$5&lt;Assumptions!$D$20,0,IF(Revenue!R$50&lt;Assumptions!$H89,Assumptions!$F89*Q$2/12,Assumptions!$G89*Q$2/12))</f>
        <v>0</v>
      </c>
      <c r="R67" s="20">
        <f>IF(R$5&lt;Assumptions!$D$20,0,IF(Revenue!S$50&lt;Assumptions!$H89,Assumptions!$F89*R$2/12,Assumptions!$G89*R$2/12))</f>
        <v>0</v>
      </c>
      <c r="S67" s="20">
        <f>IF(S$5&lt;Assumptions!$D$20,0,IF(Revenue!T$50&lt;Assumptions!$H89,Assumptions!$F89*S$2/12,Assumptions!$G89*S$2/12))</f>
        <v>0</v>
      </c>
      <c r="T67" s="20">
        <f>IF(T$5&lt;Assumptions!$D$20,0,IF(Revenue!U$50&lt;Assumptions!$H89,Assumptions!$F89*T$2/12,Assumptions!$G89*T$2/12))</f>
        <v>0</v>
      </c>
      <c r="U67" s="20">
        <f>IF(U$5&lt;Assumptions!$D$20,0,IF(Revenue!V$50&lt;Assumptions!$H89,Assumptions!$F89*U$2/12,Assumptions!$G89*U$2/12))</f>
        <v>0</v>
      </c>
      <c r="V67" s="20">
        <f>IF(V$5&lt;Assumptions!$D$20,0,IF(Revenue!W$50&lt;Assumptions!$H89,Assumptions!$F89*V$2/12,Assumptions!$G89*V$2/12))</f>
        <v>0</v>
      </c>
      <c r="W67" s="20">
        <f>IF(W$5&lt;Assumptions!$D$20,0,IF(Revenue!X$50&lt;Assumptions!$H89,Assumptions!$F89*W$2/12,Assumptions!$G89*W$2/12))</f>
        <v>0</v>
      </c>
      <c r="X67" s="20">
        <f>IF(X$5&lt;Assumptions!$D$20,0,IF(Revenue!Y$50&lt;Assumptions!$H89,Assumptions!$F89*X$2/12,Assumptions!$G89*X$2/12))</f>
        <v>0</v>
      </c>
      <c r="Y67" s="20">
        <f>IF(Y$5&lt;Assumptions!$D$20,0,IF(Revenue!Z$50&lt;Assumptions!$H89,Assumptions!$F89*Y$2/12,Assumptions!$G89*Y$2/12))</f>
        <v>0</v>
      </c>
      <c r="Z67" s="20">
        <f>IF(Z$5&lt;Assumptions!$D$20,0,IF(Revenue!AA$50&lt;Assumptions!$H89,Assumptions!$F89*Z$2/12,Assumptions!$G89*Z$2/12))</f>
        <v>0</v>
      </c>
      <c r="AA67" s="20">
        <f>IF(AA$5&lt;Assumptions!$D$20,0,IF(Revenue!AB$50&lt;Assumptions!$H89,Assumptions!$F89*AA$2/12,Assumptions!$G89*AA$2/12))</f>
        <v>0</v>
      </c>
      <c r="AB67" s="20">
        <f>IF(AB$5&lt;Assumptions!$D$20,0,IF(Revenue!AC$50&lt;Assumptions!$H89,Assumptions!$F89*AB$2/12,Assumptions!$G89*AB$2/12))</f>
        <v>0</v>
      </c>
      <c r="AC67" s="20">
        <f>IF(AC$5&lt;Assumptions!$D$20,0,IF(Revenue!AD$50&lt;Assumptions!$H89,Assumptions!$F89*AC$2/12,Assumptions!$G89*AC$2/12))</f>
        <v>0</v>
      </c>
      <c r="AD67" s="20">
        <f>IF(AD$5&lt;Assumptions!$D$20,0,IF(Revenue!AE$50&lt;Assumptions!$H89,Assumptions!$F89*AD$2/12,Assumptions!$G89*AD$2/12))</f>
        <v>0</v>
      </c>
      <c r="AE67" s="20">
        <f>IF(AE$5&lt;Assumptions!$D$20,0,IF(Revenue!AF$50&lt;Assumptions!$H89,Assumptions!$F89*AE$2/12,Assumptions!$G89*AE$2/12))</f>
        <v>0</v>
      </c>
      <c r="AF67" s="20">
        <f>IF(AF$5&lt;Assumptions!$D$20,0,IF(Revenue!AG$50&lt;Assumptions!$H89,Assumptions!$F89*AF$2/12,Assumptions!$G89*AF$2/12))</f>
        <v>0</v>
      </c>
      <c r="AG67" s="20">
        <f>IF(AG$5&lt;Assumptions!$D$20,0,IF(Revenue!AH$50&lt;Assumptions!$H89,Assumptions!$F89*AG$2/12,Assumptions!$G89*AG$2/12))</f>
        <v>0</v>
      </c>
      <c r="AH67" s="20">
        <f>IF(AH$5&lt;Assumptions!$D$20,0,IF(Revenue!AI$50&lt;Assumptions!$H89,Assumptions!$F89*AH$2/12,Assumptions!$G89*AH$2/12))</f>
        <v>0</v>
      </c>
      <c r="AI67" s="20">
        <f>IF(AI$5&lt;Assumptions!$D$20,0,IF(Revenue!AJ$50&lt;Assumptions!$H89,Assumptions!$F89*AI$2/12,Assumptions!$G89*AI$2/12))</f>
        <v>0</v>
      </c>
      <c r="AJ67" s="20">
        <f>IF(AJ$5&lt;Assumptions!$D$20,0,IF(Revenue!AK$50&lt;Assumptions!$H89,Assumptions!$F89*AJ$2/12,Assumptions!$G89*AJ$2/12))</f>
        <v>0</v>
      </c>
      <c r="AK67" s="20">
        <f>IF(AK$5&lt;Assumptions!$D$20,0,IF(Revenue!AL$50&lt;Assumptions!$H89,Assumptions!$F89*AK$2/12,Assumptions!$G89*AK$2/12))</f>
        <v>0</v>
      </c>
      <c r="AL67" s="20">
        <f>IF(AL$5&lt;Assumptions!$D$20,0,IF(Revenue!AM$50&lt;Assumptions!$H89,Assumptions!$F89*AL$2/12,Assumptions!$G89*AL$2/12))</f>
        <v>0</v>
      </c>
      <c r="AM67" s="20">
        <f>IF(AM$5&lt;Assumptions!$D$20,0,IF(Revenue!AN$50&lt;Assumptions!$H89,Assumptions!$F89*AM$2/12,Assumptions!$G89*AM$2/12))</f>
        <v>0</v>
      </c>
      <c r="AN67" s="20">
        <f>IF(AN$5&lt;Assumptions!$D$20,0,IF(Revenue!AO$50&lt;Assumptions!$H89,Assumptions!$F89*AN$2/12,Assumptions!$G89*AN$2/12))</f>
        <v>0</v>
      </c>
      <c r="AO67" s="20">
        <f>IF(AO$5&lt;Assumptions!$D$20,0,IF(Revenue!AP$50&lt;Assumptions!$H89,Assumptions!$F89*AO$2/12,Assumptions!$G89*AO$2/12))</f>
        <v>0</v>
      </c>
      <c r="AP67" s="20">
        <f>IF(AP$5&lt;Assumptions!$D$20,0,IF(Revenue!AQ$50&lt;Assumptions!$H89,Assumptions!$F89*AP$2/12,Assumptions!$G89*AP$2/12))</f>
        <v>0</v>
      </c>
      <c r="AQ67" s="20">
        <f>IF(AQ$5&lt;Assumptions!$D$20,0,IF(Revenue!AR$50&lt;Assumptions!$H89,Assumptions!$F89*AQ$2/12,Assumptions!$G89*AQ$2/12))</f>
        <v>0</v>
      </c>
      <c r="AR67" s="20">
        <f>IF(AR$5&lt;Assumptions!$D$20,0,IF(Revenue!AS$50&lt;Assumptions!$H89,Assumptions!$F89*AR$2/12,Assumptions!$G89*AR$2/12))</f>
        <v>0</v>
      </c>
      <c r="AS67" s="20">
        <f>IF(AS$5&lt;Assumptions!$D$20,0,IF(Revenue!AT$50&lt;Assumptions!$H89,Assumptions!$F89*AS$2/12,Assumptions!$G89*AS$2/12))</f>
        <v>0</v>
      </c>
      <c r="AT67" s="20">
        <f>IF(AT$5&lt;Assumptions!$D$20,0,IF(Revenue!AU$50&lt;Assumptions!$H89,Assumptions!$F89*AT$2/12,Assumptions!$G89*AT$2/12))</f>
        <v>0</v>
      </c>
      <c r="AU67" s="20">
        <f>IF(AU$5&lt;Assumptions!$D$20,0,IF(Revenue!AV$50&lt;Assumptions!$H89,Assumptions!$F89*AU$2/12,Assumptions!$G89*AU$2/12))</f>
        <v>0</v>
      </c>
      <c r="AV67" s="20">
        <f>IF(AV$5&lt;Assumptions!$D$20,0,IF(Revenue!AW$50&lt;Assumptions!$H89,Assumptions!$F89*AV$2/12,Assumptions!$G89*AV$2/12))</f>
        <v>0</v>
      </c>
      <c r="AW67" s="20">
        <f>IF(AW$5&lt;Assumptions!$D$20,0,IF(Revenue!AX$50&lt;Assumptions!$H89,Assumptions!$F89*AW$2/12,Assumptions!$G89*AW$2/12))</f>
        <v>0</v>
      </c>
      <c r="AX67" s="20">
        <f>IF(AX$5&lt;Assumptions!$D$20,0,IF(Revenue!AY$50&lt;Assumptions!$H89,Assumptions!$F89*AX$2/12,Assumptions!$G89*AX$2/12))</f>
        <v>0</v>
      </c>
      <c r="AY67" s="20">
        <f>IF(AY$5&lt;Assumptions!$D$20,0,IF(Revenue!AZ$50&lt;Assumptions!$H89,Assumptions!$F89*AY$2/12,Assumptions!$G89*AY$2/12))</f>
        <v>0</v>
      </c>
      <c r="AZ67" s="20">
        <f>IF(AZ$5&lt;Assumptions!$D$20,0,IF(Revenue!BA$50&lt;Assumptions!$H89,Assumptions!$F89*AZ$2/12,Assumptions!$G89*AZ$2/12))</f>
        <v>0</v>
      </c>
      <c r="BA67" s="20">
        <f>IF(BA$5&lt;Assumptions!$D$20,0,IF(Revenue!BB$50&lt;Assumptions!$H89,Assumptions!$F89*BA$2/12,Assumptions!$G89*BA$2/12))</f>
        <v>0</v>
      </c>
      <c r="BB67" s="20">
        <f>IF(BB$5&lt;Assumptions!$D$20,0,IF(Revenue!BC$50&lt;Assumptions!$H89,Assumptions!$F89*BB$2/12,Assumptions!$G89*BB$2/12))</f>
        <v>0</v>
      </c>
      <c r="BC67" s="20">
        <f>IF(BC$5&lt;Assumptions!$D$20,0,IF(Revenue!BD$50&lt;Assumptions!$H89,Assumptions!$F89*BC$2/12,Assumptions!$G89*BC$2/12))</f>
        <v>0</v>
      </c>
      <c r="BD67" s="20">
        <f>IF(BD$5&lt;Assumptions!$D$20,0,IF(Revenue!BE$50&lt;Assumptions!$H89,Assumptions!$F89*BD$2/12,Assumptions!$G89*BD$2/12))</f>
        <v>0</v>
      </c>
      <c r="BE67" s="20">
        <f>IF(BE$5&lt;Assumptions!$D$20,0,IF(Revenue!BF$50&lt;Assumptions!$H89,Assumptions!$F89*BE$2/12,Assumptions!$G89*BE$2/12))</f>
        <v>0</v>
      </c>
      <c r="BF67" s="20">
        <f>IF(BF$5&lt;Assumptions!$D$20,0,IF(Revenue!BG$50&lt;Assumptions!$H89,Assumptions!$F89*BF$2/12,Assumptions!$G89*BF$2/12))</f>
        <v>0</v>
      </c>
      <c r="BG67" s="20">
        <f>IF(BG$5&lt;Assumptions!$D$20,0,IF(Revenue!BH$50&lt;Assumptions!$H89,Assumptions!$F89*BG$2/12,Assumptions!$G89*BG$2/12))</f>
        <v>0</v>
      </c>
      <c r="BH67" s="20">
        <f>IF(BH$5&lt;Assumptions!$D$20,0,IF(Revenue!BI$50&lt;Assumptions!$H89,Assumptions!$F89*BH$2/12,Assumptions!$G89*BH$2/12))</f>
        <v>0</v>
      </c>
      <c r="BI67" s="20">
        <f>IF(BI$5&lt;Assumptions!$D$20,0,IF(Revenue!BJ$50&lt;Assumptions!$H89,Assumptions!$F89*BI$2/12,Assumptions!$G89*BI$2/12))</f>
        <v>0</v>
      </c>
      <c r="BJ67" s="20">
        <f>IF(BJ$5&lt;Assumptions!$D$20,0,IF(Revenue!BK$50&lt;Assumptions!$H89,Assumptions!$F89*BJ$2/12,Assumptions!$G89*BJ$2/12))</f>
        <v>0</v>
      </c>
      <c r="BK67" s="20">
        <f>IF(BK$5&lt;Assumptions!$D$20,0,IF(Revenue!BL$50&lt;Assumptions!$H89,Assumptions!$F89*BK$2/12,Assumptions!$G89*BK$2/12))</f>
        <v>0</v>
      </c>
      <c r="BL67" s="20">
        <f>IF(BL$5&lt;Assumptions!$D$20,0,IF(Revenue!BM$50&lt;Assumptions!$H89,Assumptions!$F89*BL$2/12,Assumptions!$G89*BL$2/12))</f>
        <v>0</v>
      </c>
      <c r="BM67" s="20">
        <f>IF(BM$5&lt;Assumptions!$D$20,0,IF(Revenue!BN$50&lt;Assumptions!$H89,Assumptions!$F89*BM$2/12,Assumptions!$G89*BM$2/12))</f>
        <v>0</v>
      </c>
      <c r="BN67" s="20">
        <f>IF(BN$5&lt;Assumptions!$D$20,0,IF(Revenue!BO$50&lt;Assumptions!$H89,Assumptions!$F89*BN$2/12,Assumptions!$G89*BN$2/12))</f>
        <v>0</v>
      </c>
      <c r="BO67" s="20">
        <f>IF(BO$5&lt;Assumptions!$D$20,0,IF(Revenue!BP$50&lt;Assumptions!$H89,Assumptions!$F89*BO$2/12,Assumptions!$G89*BO$2/12))</f>
        <v>0</v>
      </c>
      <c r="BP67" s="20">
        <f>IF(BP$5&lt;Assumptions!$D$20,0,IF(Revenue!BQ$50&lt;Assumptions!$H89,Assumptions!$F89*BP$2/12,Assumptions!$G89*BP$2/12))</f>
        <v>0</v>
      </c>
      <c r="BQ67" s="20">
        <f>IF(BQ$5&lt;Assumptions!$D$20,0,IF(Revenue!BR$50&lt;Assumptions!$H89,Assumptions!$F89*BQ$2/12,Assumptions!$G89*BQ$2/12))</f>
        <v>0</v>
      </c>
      <c r="BR67" s="20">
        <f>IF(BR$5&lt;Assumptions!$D$20,0,IF(Revenue!BS$50&lt;Assumptions!$H89,Assumptions!$F89*BR$2/12,Assumptions!$G89*BR$2/12))</f>
        <v>0</v>
      </c>
      <c r="BS67" s="20">
        <f>IF(BS$5&lt;Assumptions!$D$20,0,IF(Revenue!BT$50&lt;Assumptions!$H89,Assumptions!$F89*BS$2/12,Assumptions!$G89*BS$2/12))</f>
        <v>0</v>
      </c>
      <c r="BT67" s="20">
        <f>IF(BT$5&lt;Assumptions!$D$20,0,IF(Revenue!BU$50&lt;Assumptions!$H89,Assumptions!$F89*BT$2/12,Assumptions!$G89*BT$2/12))</f>
        <v>0</v>
      </c>
      <c r="BU67" s="20">
        <f>IF(BU$5&lt;Assumptions!$D$20,0,IF(Revenue!BV$50&lt;Assumptions!$H89,Assumptions!$F89*BU$2/12,Assumptions!$G89*BU$2/12))</f>
        <v>0</v>
      </c>
      <c r="BV67" s="20">
        <f>IF(BV$5&lt;Assumptions!$D$20,0,IF(Revenue!BW$50&lt;Assumptions!$H89,Assumptions!$F89*BV$2/12,Assumptions!$G89*BV$2/12))</f>
        <v>0</v>
      </c>
      <c r="BW67" s="20">
        <f>IF(BW$5&lt;Assumptions!$D$20,0,IF(Revenue!BX$50&lt;Assumptions!$H89,Assumptions!$F89*BW$2/12,Assumptions!$G89*BW$2/12))</f>
        <v>0</v>
      </c>
      <c r="BX67" s="20">
        <f>IF(BX$5&lt;Assumptions!$D$20,0,IF(Revenue!BY$50&lt;Assumptions!$H89,Assumptions!$F89*BX$2/12,Assumptions!$G89*BX$2/12))</f>
        <v>0</v>
      </c>
      <c r="BY67" s="20">
        <f>IF(BY$5&lt;Assumptions!$D$20,0,IF(Revenue!BZ$50&lt;Assumptions!$H89,Assumptions!$F89*BY$2/12,Assumptions!$G89*BY$2/12))</f>
        <v>0</v>
      </c>
      <c r="BZ67" s="20">
        <f>IF(BZ$5&lt;Assumptions!$D$20,0,IF(Revenue!CA$50&lt;Assumptions!$H89,Assumptions!$F89*BZ$2/12,Assumptions!$G89*BZ$2/12))</f>
        <v>0</v>
      </c>
      <c r="CA67" s="20">
        <f>IF(CA$5&lt;Assumptions!$D$20,0,IF(Revenue!CB$50&lt;Assumptions!$H89,Assumptions!$F89*CA$2/12,Assumptions!$G89*CA$2/12))</f>
        <v>0</v>
      </c>
      <c r="CB67" s="20">
        <f>IF(CB$5&lt;Assumptions!$D$20,0,IF(Revenue!CC$50&lt;Assumptions!$H89,Assumptions!$F89*CB$2/12,Assumptions!$G89*CB$2/12))</f>
        <v>0</v>
      </c>
      <c r="CC67" s="20">
        <f>IF(CC$5&lt;Assumptions!$D$20,0,IF(Revenue!CD$50&lt;Assumptions!$H89,Assumptions!$F89*CC$2/12,Assumptions!$G89*CC$2/12))</f>
        <v>0</v>
      </c>
      <c r="CD67" s="20">
        <f>IF(CD$5&lt;Assumptions!$D$20,0,IF(Revenue!CE$50&lt;Assumptions!$H89,Assumptions!$F89*CD$2/12,Assumptions!$G89*CD$2/12))</f>
        <v>0</v>
      </c>
      <c r="CE67" s="20">
        <f>IF(CE$5&lt;Assumptions!$D$20,0,IF(Revenue!CF$50&lt;Assumptions!$H89,Assumptions!$F89*CE$2/12,Assumptions!$G89*CE$2/12))</f>
        <v>0</v>
      </c>
      <c r="CF67" s="20">
        <f>IF(CF$5&lt;Assumptions!$D$20,0,IF(Revenue!CG$50&lt;Assumptions!$H89,Assumptions!$F89*CF$2/12,Assumptions!$G89*CF$2/12))</f>
        <v>0</v>
      </c>
      <c r="CG67" s="20">
        <f>IF(CG$5&lt;Assumptions!$D$20,0,IF(Revenue!CH$50&lt;Assumptions!$H89,Assumptions!$F89*CG$2/12,Assumptions!$G89*CG$2/12))</f>
        <v>0</v>
      </c>
      <c r="CH67" s="20">
        <f>IF(CH$5&lt;Assumptions!$D$20,0,IF(Revenue!CI$50&lt;Assumptions!$H89,Assumptions!$F89*CH$2/12,Assumptions!$G89*CH$2/12))</f>
        <v>0</v>
      </c>
      <c r="CI67" s="20">
        <f>IF(CI$5&lt;Assumptions!$D$20,0,IF(Revenue!CJ$50&lt;Assumptions!$H89,Assumptions!$F89*CI$2/12,Assumptions!$G89*CI$2/12))</f>
        <v>0</v>
      </c>
      <c r="CJ67" s="20">
        <f>IF(CJ$5&lt;Assumptions!$D$20,0,IF(Revenue!CK$50&lt;Assumptions!$H89,Assumptions!$F89*CJ$2/12,Assumptions!$G89*CJ$2/12))</f>
        <v>0</v>
      </c>
      <c r="CK67" s="20">
        <f>IF(CK$5&lt;Assumptions!$D$20,0,IF(Revenue!CL$50&lt;Assumptions!$H89,Assumptions!$F89*CK$2/12,Assumptions!$G89*CK$2/12))</f>
        <v>0</v>
      </c>
      <c r="CL67" s="20">
        <f>IF(CL$5&lt;Assumptions!$D$20,0,IF(Revenue!CM$50&lt;Assumptions!$H89,Assumptions!$F89*CL$2/12,Assumptions!$G89*CL$2/12))</f>
        <v>0</v>
      </c>
      <c r="CM67" s="20">
        <f>IF(CM$5&lt;Assumptions!$D$20,0,IF(Revenue!CN$50&lt;Assumptions!$H89,Assumptions!$F89*CM$2/12,Assumptions!$G89*CM$2/12))</f>
        <v>0</v>
      </c>
      <c r="CN67" s="20">
        <f>IF(CN$5&lt;Assumptions!$D$20,0,IF(Revenue!CO$50&lt;Assumptions!$H89,Assumptions!$F89*CN$2/12,Assumptions!$G89*CN$2/12))</f>
        <v>0</v>
      </c>
      <c r="CO67" s="20">
        <f>IF(CO$5&lt;Assumptions!$D$20,0,IF(Revenue!CP$50&lt;Assumptions!$H89,Assumptions!$F89*CO$2/12,Assumptions!$G89*CO$2/12))</f>
        <v>0</v>
      </c>
      <c r="CP67" s="20">
        <f>IF(CP$5&lt;Assumptions!$D$20,0,IF(Revenue!CQ$50&lt;Assumptions!$H89,Assumptions!$F89*CP$2/12,Assumptions!$G89*CP$2/12))</f>
        <v>0</v>
      </c>
      <c r="CQ67" s="20">
        <f>IF(CQ$5&lt;Assumptions!$D$20,0,IF(Revenue!CR$50&lt;Assumptions!$H89,Assumptions!$F89*CQ$2/12,Assumptions!$G89*CQ$2/12))</f>
        <v>0</v>
      </c>
      <c r="CR67" s="20">
        <f>IF(CR$5&lt;Assumptions!$D$20,0,IF(Revenue!CS$50&lt;Assumptions!$H89,Assumptions!$F89*CR$2/12,Assumptions!$G89*CR$2/12))</f>
        <v>0</v>
      </c>
      <c r="CS67" s="20">
        <f>IF(CS$5&lt;Assumptions!$D$20,0,IF(Revenue!CT$50&lt;Assumptions!$H89,Assumptions!$F89*CS$2/12,Assumptions!$G89*CS$2/12))</f>
        <v>0</v>
      </c>
      <c r="CT67" s="20">
        <f>IF(CT$5&lt;Assumptions!$D$20,0,IF(Revenue!CU$50&lt;Assumptions!$H89,Assumptions!$F89*CT$2/12,Assumptions!$G89*CT$2/12))</f>
        <v>0</v>
      </c>
      <c r="CU67" s="20">
        <f>IF(CU$5&lt;Assumptions!$D$20,0,IF(Revenue!CV$50&lt;Assumptions!$H89,Assumptions!$F89*CU$2/12,Assumptions!$G89*CU$2/12))</f>
        <v>0</v>
      </c>
      <c r="CV67" s="20">
        <f>IF(CV$5&lt;Assumptions!$D$20,0,IF(Revenue!CW$50&lt;Assumptions!$H89,Assumptions!$F89*CV$2/12,Assumptions!$G89*CV$2/12))</f>
        <v>0</v>
      </c>
      <c r="CW67" s="20">
        <f>IF(CW$5&lt;Assumptions!$D$20,0,IF(Revenue!CX$50&lt;Assumptions!$H89,Assumptions!$F89*CW$2/12,Assumptions!$G89*CW$2/12))</f>
        <v>0</v>
      </c>
      <c r="CX67" s="20">
        <f>IF(CX$5&lt;Assumptions!$D$20,0,IF(Revenue!CY$50&lt;Assumptions!$H89,Assumptions!$F89*CX$2/12,Assumptions!$G89*CX$2/12))</f>
        <v>0</v>
      </c>
      <c r="CY67" s="20">
        <f>IF(CY$5&lt;Assumptions!$D$20,0,IF(Revenue!CZ$50&lt;Assumptions!$H89,Assumptions!$F89*CY$2/12,Assumptions!$G89*CY$2/12))</f>
        <v>0</v>
      </c>
      <c r="CZ67" s="20">
        <f>IF(CZ$5&lt;Assumptions!$D$20,0,IF(Revenue!DA$50&lt;Assumptions!$H89,Assumptions!$F89*CZ$2/12,Assumptions!$G89*CZ$2/12))</f>
        <v>0</v>
      </c>
      <c r="DA67" s="20">
        <f>IF(DA$5&lt;Assumptions!$D$20,0,IF(Revenue!DB$50&lt;Assumptions!$H89,Assumptions!$F89*DA$2/12,Assumptions!$G89*DA$2/12))</f>
        <v>0</v>
      </c>
      <c r="DB67" s="20">
        <f>IF(DB$5&lt;Assumptions!$D$20,0,IF(Revenue!DC$50&lt;Assumptions!$H89,Assumptions!$F89*DB$2/12,Assumptions!$G89*DB$2/12))</f>
        <v>0</v>
      </c>
      <c r="DC67" s="20">
        <f>IF(DC$5&lt;Assumptions!$D$20,0,IF(Revenue!DD$50&lt;Assumptions!$H89,Assumptions!$F89*DC$2/12,Assumptions!$G89*DC$2/12))</f>
        <v>0</v>
      </c>
      <c r="DD67" s="20">
        <f>IF(DD$5&lt;Assumptions!$D$20,0,IF(Revenue!DE$50&lt;Assumptions!$H89,Assumptions!$F89*DD$2/12,Assumptions!$G89*DD$2/12))</f>
        <v>0</v>
      </c>
      <c r="DE67" s="20">
        <f>IF(DE$5&lt;Assumptions!$D$20,0,IF(Revenue!DF$50&lt;Assumptions!$H89,Assumptions!$F89*DE$2/12,Assumptions!$G89*DE$2/12))</f>
        <v>0</v>
      </c>
      <c r="DF67" s="20">
        <f>IF(DF$5&lt;Assumptions!$D$20,0,IF(Revenue!DG$50&lt;Assumptions!$H89,Assumptions!$F89*DF$2/12,Assumptions!$G89*DF$2/12))</f>
        <v>0</v>
      </c>
      <c r="DG67" s="20">
        <f>IF(DG$5&lt;Assumptions!$D$20,0,IF(Revenue!DH$50&lt;Assumptions!$H89,Assumptions!$F89*DG$2/12,Assumptions!$G89*DG$2/12))</f>
        <v>0</v>
      </c>
      <c r="DH67" s="20">
        <f>IF(DH$5&lt;Assumptions!$D$20,0,IF(Revenue!DI$50&lt;Assumptions!$H89,Assumptions!$F89*DH$2/12,Assumptions!$G89*DH$2/12))</f>
        <v>0</v>
      </c>
      <c r="DI67" s="20">
        <f>IF(DI$5&lt;Assumptions!$D$20,0,IF(Revenue!DJ$50&lt;Assumptions!$H89,Assumptions!$F89*DI$2/12,Assumptions!$G89*DI$2/12))</f>
        <v>0</v>
      </c>
      <c r="DJ67" s="20">
        <f>IF(DJ$5&lt;Assumptions!$D$20,0,IF(Revenue!DK$50&lt;Assumptions!$H89,Assumptions!$F89*DJ$2/12,Assumptions!$G89*DJ$2/12))</f>
        <v>0</v>
      </c>
      <c r="DK67" s="20">
        <f>IF(DK$5&lt;Assumptions!$D$20,0,IF(Revenue!DL$50&lt;Assumptions!$H89,Assumptions!$F89*DK$2/12,Assumptions!$G89*DK$2/12))</f>
        <v>0</v>
      </c>
      <c r="DL67" s="20">
        <f>IF(DL$5&lt;Assumptions!$D$20,0,IF(Revenue!DM$50&lt;Assumptions!$H89,Assumptions!$F89*DL$2/12,Assumptions!$G89*DL$2/12))</f>
        <v>0</v>
      </c>
      <c r="DM67" s="20">
        <f>IF(DM$5&lt;Assumptions!$D$20,0,IF(Revenue!DN$50&lt;Assumptions!$H89,Assumptions!$F89*DM$2/12,Assumptions!$G89*DM$2/12))</f>
        <v>0</v>
      </c>
      <c r="DN67" s="20">
        <f>IF(DN$5&lt;Assumptions!$D$20,0,IF(Revenue!DO$50&lt;Assumptions!$H89,Assumptions!$F89*DN$2/12,Assumptions!$G89*DN$2/12))</f>
        <v>0</v>
      </c>
      <c r="DO67" s="20">
        <f>IF(DO$5&lt;Assumptions!$D$20,0,IF(Revenue!DP$50&lt;Assumptions!$H89,Assumptions!$F89*DO$2/12,Assumptions!$G89*DO$2/12))</f>
        <v>0</v>
      </c>
      <c r="DP67" s="20">
        <f>IF(DP$5&lt;Assumptions!$D$20,0,IF(Revenue!DQ$50&lt;Assumptions!$H89,Assumptions!$F89*DP$2/12,Assumptions!$G89*DP$2/12))</f>
        <v>0</v>
      </c>
      <c r="DQ67" s="20">
        <f>IF(DQ$5&lt;Assumptions!$D$20,0,IF(Revenue!DR$50&lt;Assumptions!$H89,Assumptions!$F89*DQ$2/12,Assumptions!$G89*DQ$2/12))</f>
        <v>0</v>
      </c>
      <c r="DR67" s="20">
        <f>IF(DR$5&lt;Assumptions!$D$20,0,IF(Revenue!DS$50&lt;Assumptions!$H89,Assumptions!$F89*DR$2/12,Assumptions!$G89*DR$2/12))</f>
        <v>0</v>
      </c>
      <c r="DS67" s="20">
        <f>IF(DS$5&lt;Assumptions!$D$20,0,IF(Revenue!DT$50&lt;Assumptions!$H89,Assumptions!$F89*DS$2/12,Assumptions!$G89*DS$2/12))</f>
        <v>0</v>
      </c>
      <c r="DT67" s="20">
        <f>IF(DT$5&lt;Assumptions!$D$20,0,IF(Revenue!DU$50&lt;Assumptions!$H89,Assumptions!$F89*DT$2/12,Assumptions!$G89*DT$2/12))</f>
        <v>0</v>
      </c>
      <c r="DU67" s="20">
        <f>IF(DU$5&lt;Assumptions!$D$20,0,IF(Revenue!DV$50&lt;Assumptions!$H89,Assumptions!$F89*DU$2/12,Assumptions!$G89*DU$2/12))</f>
        <v>0</v>
      </c>
    </row>
    <row r="68" spans="3:125">
      <c r="C68" s="1" t="s">
        <v>34</v>
      </c>
      <c r="D68" s="32"/>
      <c r="E68" s="20">
        <f>IF(E$5&lt;Assumptions!$D$20,0,IF(Revenue!F$50&lt;Assumptions!$H90,Assumptions!$F90*Assumptions!$D$60*E$2/12,Assumptions!$G90*Assumptions!$D$60*E$2/12))</f>
        <v>0</v>
      </c>
      <c r="F68" s="20">
        <f>IF(F$5&lt;Assumptions!$D$20,0,IF(Revenue!G$50&lt;Assumptions!$H90,Assumptions!$F90*Assumptions!$D$60*F$2/12,Assumptions!$G90*Assumptions!$D$60*F$2/12))</f>
        <v>0</v>
      </c>
      <c r="G68" s="20">
        <f>IF(G$5&lt;Assumptions!$D$20,0,IF(Revenue!H$50&lt;Assumptions!$H90,Assumptions!$F90*Assumptions!$D$60*G$2/12,Assumptions!$G90*Assumptions!$D$60*G$2/12))</f>
        <v>0</v>
      </c>
      <c r="H68" s="20">
        <f>IF(H$5&lt;Assumptions!$D$20,0,IF(Revenue!I$50&lt;Assumptions!$H90,Assumptions!$F90*Assumptions!$D$60*H$2/12,Assumptions!$G90*Assumptions!$D$60*H$2/12))</f>
        <v>0</v>
      </c>
      <c r="I68" s="20">
        <f>IF(I$5&lt;Assumptions!$D$20,0,IF(Revenue!J$50&lt;Assumptions!$H90,Assumptions!$F90*Assumptions!$D$60*I$2/12,Assumptions!$G90*Assumptions!$D$60*I$2/12))</f>
        <v>0</v>
      </c>
      <c r="J68" s="20">
        <f>IF(J$5&lt;Assumptions!$D$20,0,IF(Revenue!K$50&lt;Assumptions!$H90,Assumptions!$F90*Assumptions!$D$60*J$2/12,Assumptions!$G90*Assumptions!$D$60*J$2/12))</f>
        <v>0</v>
      </c>
      <c r="K68" s="20">
        <f>IF(K$5&lt;Assumptions!$D$20,0,IF(Revenue!L$50&lt;Assumptions!$H90,Assumptions!$F90*Assumptions!$D$60*K$2/12,Assumptions!$G90*Assumptions!$D$60*K$2/12))</f>
        <v>0</v>
      </c>
      <c r="L68" s="20">
        <f>IF(L$5&lt;Assumptions!$D$20,0,IF(Revenue!M$50&lt;Assumptions!$H90,Assumptions!$F90*Assumptions!$D$60*L$2/12,Assumptions!$G90*Assumptions!$D$60*L$2/12))</f>
        <v>0</v>
      </c>
      <c r="M68" s="20">
        <f>IF(M$5&lt;Assumptions!$D$20,0,IF(Revenue!N$50&lt;Assumptions!$H90,Assumptions!$F90*Assumptions!$D$60*M$2/12,Assumptions!$G90*Assumptions!$D$60*M$2/12))</f>
        <v>0</v>
      </c>
      <c r="N68" s="20">
        <f>IF(N$5&lt;Assumptions!$D$20,0,IF(Revenue!O$50&lt;Assumptions!$H90,Assumptions!$F90*Assumptions!$D$60*N$2/12,Assumptions!$G90*Assumptions!$D$60*N$2/12))</f>
        <v>0</v>
      </c>
      <c r="O68" s="20">
        <f>IF(O$5&lt;Assumptions!$D$20,0,IF(Revenue!P$50&lt;Assumptions!$H90,Assumptions!$F90*Assumptions!$D$60*O$2/12,Assumptions!$G90*Assumptions!$D$60*O$2/12))</f>
        <v>0</v>
      </c>
      <c r="P68" s="20">
        <f>IF(P$5&lt;Assumptions!$D$20,0,IF(Revenue!Q$50&lt;Assumptions!$H90,Assumptions!$F90*Assumptions!$D$60*P$2/12,Assumptions!$G90*Assumptions!$D$60*P$2/12))</f>
        <v>0</v>
      </c>
      <c r="Q68" s="20">
        <f>IF(Q$5&lt;Assumptions!$D$20,0,IF(Revenue!R$50&lt;Assumptions!$H90,Assumptions!$F90*Assumptions!$D$60*Q$2/12,Assumptions!$G90*Assumptions!$D$60*Q$2/12))</f>
        <v>0</v>
      </c>
      <c r="R68" s="20">
        <f>IF(R$5&lt;Assumptions!$D$20,0,IF(Revenue!S$50&lt;Assumptions!$H90,Assumptions!$F90*Assumptions!$D$60*R$2/12,Assumptions!$G90*Assumptions!$D$60*R$2/12))</f>
        <v>0</v>
      </c>
      <c r="S68" s="20">
        <f>IF(S$5&lt;Assumptions!$D$20,0,IF(Revenue!T$50&lt;Assumptions!$H90,Assumptions!$F90*Assumptions!$D$60*S$2/12,Assumptions!$G90*Assumptions!$D$60*S$2/12))</f>
        <v>0</v>
      </c>
      <c r="T68" s="20">
        <f>IF(T$5&lt;Assumptions!$D$20,0,IF(Revenue!U$50&lt;Assumptions!$H90,Assumptions!$F90*Assumptions!$D$60*T$2/12,Assumptions!$G90*Assumptions!$D$60*T$2/12))</f>
        <v>0</v>
      </c>
      <c r="U68" s="20">
        <f>IF(U$5&lt;Assumptions!$D$20,0,IF(Revenue!V$50&lt;Assumptions!$H90,Assumptions!$F90*Assumptions!$D$60*U$2/12,Assumptions!$G90*Assumptions!$D$60*U$2/12))</f>
        <v>0</v>
      </c>
      <c r="V68" s="20">
        <f>IF(V$5&lt;Assumptions!$D$20,0,IF(Revenue!W$50&lt;Assumptions!$H90,Assumptions!$F90*Assumptions!$D$60*V$2/12,Assumptions!$G90*Assumptions!$D$60*V$2/12))</f>
        <v>0</v>
      </c>
      <c r="W68" s="20">
        <f>IF(W$5&lt;Assumptions!$D$20,0,IF(Revenue!X$50&lt;Assumptions!$H90,Assumptions!$F90*Assumptions!$D$60*W$2/12,Assumptions!$G90*Assumptions!$D$60*W$2/12))</f>
        <v>0</v>
      </c>
      <c r="X68" s="20">
        <f>IF(X$5&lt;Assumptions!$D$20,0,IF(Revenue!Y$50&lt;Assumptions!$H90,Assumptions!$F90*Assumptions!$D$60*X$2/12,Assumptions!$G90*Assumptions!$D$60*X$2/12))</f>
        <v>0</v>
      </c>
      <c r="Y68" s="20">
        <f>IF(Y$5&lt;Assumptions!$D$20,0,IF(Revenue!Z$50&lt;Assumptions!$H90,Assumptions!$F90*Assumptions!$D$60*Y$2/12,Assumptions!$G90*Assumptions!$D$60*Y$2/12))</f>
        <v>0</v>
      </c>
      <c r="Z68" s="20">
        <f>IF(Z$5&lt;Assumptions!$D$20,0,IF(Revenue!AA$50&lt;Assumptions!$H90,Assumptions!$F90*Assumptions!$D$60*Z$2/12,Assumptions!$G90*Assumptions!$D$60*Z$2/12))</f>
        <v>0</v>
      </c>
      <c r="AA68" s="20">
        <f>IF(AA$5&lt;Assumptions!$D$20,0,IF(Revenue!AB$50&lt;Assumptions!$H90,Assumptions!$F90*Assumptions!$D$60*AA$2/12,Assumptions!$G90*Assumptions!$D$60*AA$2/12))</f>
        <v>0</v>
      </c>
      <c r="AB68" s="20">
        <f>IF(AB$5&lt;Assumptions!$D$20,0,IF(Revenue!AC$50&lt;Assumptions!$H90,Assumptions!$F90*Assumptions!$D$60*AB$2/12,Assumptions!$G90*Assumptions!$D$60*AB$2/12))</f>
        <v>0</v>
      </c>
      <c r="AC68" s="20">
        <f>IF(AC$5&lt;Assumptions!$D$20,0,IF(Revenue!AD$50&lt;Assumptions!$H90,Assumptions!$F90*Assumptions!$D$60*AC$2/12,Assumptions!$G90*Assumptions!$D$60*AC$2/12))</f>
        <v>21408.722560763887</v>
      </c>
      <c r="AD68" s="20">
        <f>IF(AD$5&lt;Assumptions!$D$20,0,IF(Revenue!AE$50&lt;Assumptions!$H90,Assumptions!$F90*Assumptions!$D$60*AD$2/12,Assumptions!$G90*Assumptions!$D$60*AD$2/12))</f>
        <v>21408.722560763887</v>
      </c>
      <c r="AE68" s="20">
        <f>IF(AE$5&lt;Assumptions!$D$20,0,IF(Revenue!AF$50&lt;Assumptions!$H90,Assumptions!$F90*Assumptions!$D$60*AE$2/12,Assumptions!$G90*Assumptions!$D$60*AE$2/12))</f>
        <v>21408.722560763887</v>
      </c>
      <c r="AF68" s="20">
        <f>IF(AF$5&lt;Assumptions!$D$20,0,IF(Revenue!AG$50&lt;Assumptions!$H90,Assumptions!$F90*Assumptions!$D$60*AF$2/12,Assumptions!$G90*Assumptions!$D$60*AF$2/12))</f>
        <v>21408.722560763887</v>
      </c>
      <c r="AG68" s="20">
        <f>IF(AG$5&lt;Assumptions!$D$20,0,IF(Revenue!AH$50&lt;Assumptions!$H90,Assumptions!$F90*Assumptions!$D$60*AG$2/12,Assumptions!$G90*Assumptions!$D$60*AG$2/12))</f>
        <v>21408.722560763887</v>
      </c>
      <c r="AH68" s="20">
        <f>IF(AH$5&lt;Assumptions!$D$20,0,IF(Revenue!AI$50&lt;Assumptions!$H90,Assumptions!$F90*Assumptions!$D$60*AH$2/12,Assumptions!$G90*Assumptions!$D$60*AH$2/12))</f>
        <v>21408.722560763887</v>
      </c>
      <c r="AI68" s="20">
        <f>IF(AI$5&lt;Assumptions!$D$20,0,IF(Revenue!AJ$50&lt;Assumptions!$H90,Assumptions!$F90*Assumptions!$D$60*AI$2/12,Assumptions!$G90*Assumptions!$D$60*AI$2/12))</f>
        <v>21408.722560763887</v>
      </c>
      <c r="AJ68" s="20">
        <f>IF(AJ$5&lt;Assumptions!$D$20,0,IF(Revenue!AK$50&lt;Assumptions!$H90,Assumptions!$F90*Assumptions!$D$60*AJ$2/12,Assumptions!$G90*Assumptions!$D$60*AJ$2/12))</f>
        <v>22050.984237586807</v>
      </c>
      <c r="AK68" s="20">
        <f>IF(AK$5&lt;Assumptions!$D$20,0,IF(Revenue!AL$50&lt;Assumptions!$H90,Assumptions!$F90*Assumptions!$D$60*AK$2/12,Assumptions!$G90*Assumptions!$D$60*AK$2/12))</f>
        <v>22050.984237586807</v>
      </c>
      <c r="AL68" s="20">
        <f>IF(AL$5&lt;Assumptions!$D$20,0,IF(Revenue!AM$50&lt;Assumptions!$H90,Assumptions!$F90*Assumptions!$D$60*AL$2/12,Assumptions!$G90*Assumptions!$D$60*AL$2/12))</f>
        <v>22050.984237586807</v>
      </c>
      <c r="AM68" s="20">
        <f>IF(AM$5&lt;Assumptions!$D$20,0,IF(Revenue!AN$50&lt;Assumptions!$H90,Assumptions!$F90*Assumptions!$D$60*AM$2/12,Assumptions!$G90*Assumptions!$D$60*AM$2/12))</f>
        <v>22050.984237586807</v>
      </c>
      <c r="AN68" s="20">
        <f>IF(AN$5&lt;Assumptions!$D$20,0,IF(Revenue!AO$50&lt;Assumptions!$H90,Assumptions!$F90*Assumptions!$D$60*AN$2/12,Assumptions!$G90*Assumptions!$D$60*AN$2/12))</f>
        <v>22050.984237586807</v>
      </c>
      <c r="AO68" s="20">
        <f>IF(AO$5&lt;Assumptions!$D$20,0,IF(Revenue!AP$50&lt;Assumptions!$H90,Assumptions!$F90*Assumptions!$D$60*AO$2/12,Assumptions!$G90*Assumptions!$D$60*AO$2/12))</f>
        <v>22050.984237586807</v>
      </c>
      <c r="AP68" s="20">
        <f>IF(AP$5&lt;Assumptions!$D$20,0,IF(Revenue!AQ$50&lt;Assumptions!$H90,Assumptions!$F90*Assumptions!$D$60*AP$2/12,Assumptions!$G90*Assumptions!$D$60*AP$2/12))</f>
        <v>22050.984237586807</v>
      </c>
      <c r="AQ68" s="20">
        <f>IF(AQ$5&lt;Assumptions!$D$20,0,IF(Revenue!AR$50&lt;Assumptions!$H90,Assumptions!$F90*Assumptions!$D$60*AQ$2/12,Assumptions!$G90*Assumptions!$D$60*AQ$2/12))</f>
        <v>22050.984237586807</v>
      </c>
      <c r="AR68" s="20">
        <f>IF(AR$5&lt;Assumptions!$D$20,0,IF(Revenue!AS$50&lt;Assumptions!$H90,Assumptions!$F90*Assumptions!$D$60*AR$2/12,Assumptions!$G90*Assumptions!$D$60*AR$2/12))</f>
        <v>22050.984237586807</v>
      </c>
      <c r="AS68" s="20">
        <f>IF(AS$5&lt;Assumptions!$D$20,0,IF(Revenue!AT$50&lt;Assumptions!$H90,Assumptions!$F90*Assumptions!$D$60*AS$2/12,Assumptions!$G90*Assumptions!$D$60*AS$2/12))</f>
        <v>22050.984237586807</v>
      </c>
      <c r="AT68" s="20">
        <f>IF(AT$5&lt;Assumptions!$D$20,0,IF(Revenue!AU$50&lt;Assumptions!$H90,Assumptions!$F90*Assumptions!$D$60*AT$2/12,Assumptions!$G90*Assumptions!$D$60*AT$2/12))</f>
        <v>22050.984237586807</v>
      </c>
      <c r="AU68" s="20">
        <f>IF(AU$5&lt;Assumptions!$D$20,0,IF(Revenue!AV$50&lt;Assumptions!$H90,Assumptions!$F90*Assumptions!$D$60*AU$2/12,Assumptions!$G90*Assumptions!$D$60*AU$2/12))</f>
        <v>22050.984237586807</v>
      </c>
      <c r="AV68" s="20">
        <f>IF(AV$5&lt;Assumptions!$D$20,0,IF(Revenue!AW$50&lt;Assumptions!$H90,Assumptions!$F90*Assumptions!$D$60*AV$2/12,Assumptions!$G90*Assumptions!$D$60*AV$2/12))</f>
        <v>22712.513764714411</v>
      </c>
      <c r="AW68" s="20">
        <f>IF(AW$5&lt;Assumptions!$D$20,0,IF(Revenue!AX$50&lt;Assumptions!$H90,Assumptions!$F90*Assumptions!$D$60*AW$2/12,Assumptions!$G90*Assumptions!$D$60*AW$2/12))</f>
        <v>22712.513764714411</v>
      </c>
      <c r="AX68" s="20">
        <f>IF(AX$5&lt;Assumptions!$D$20,0,IF(Revenue!AY$50&lt;Assumptions!$H90,Assumptions!$F90*Assumptions!$D$60*AX$2/12,Assumptions!$G90*Assumptions!$D$60*AX$2/12))</f>
        <v>22712.513764714411</v>
      </c>
      <c r="AY68" s="20">
        <f>IF(AY$5&lt;Assumptions!$D$20,0,IF(Revenue!AZ$50&lt;Assumptions!$H90,Assumptions!$F90*Assumptions!$D$60*AY$2/12,Assumptions!$G90*Assumptions!$D$60*AY$2/12))</f>
        <v>22712.513764714411</v>
      </c>
      <c r="AZ68" s="20">
        <f>IF(AZ$5&lt;Assumptions!$D$20,0,IF(Revenue!BA$50&lt;Assumptions!$H90,Assumptions!$F90*Assumptions!$D$60*AZ$2/12,Assumptions!$G90*Assumptions!$D$60*AZ$2/12))</f>
        <v>22712.513764714411</v>
      </c>
      <c r="BA68" s="20">
        <f>IF(BA$5&lt;Assumptions!$D$20,0,IF(Revenue!BB$50&lt;Assumptions!$H90,Assumptions!$F90*Assumptions!$D$60*BA$2/12,Assumptions!$G90*Assumptions!$D$60*BA$2/12))</f>
        <v>22712.513764714411</v>
      </c>
      <c r="BB68" s="20">
        <f>IF(BB$5&lt;Assumptions!$D$20,0,IF(Revenue!BC$50&lt;Assumptions!$H90,Assumptions!$F90*Assumptions!$D$60*BB$2/12,Assumptions!$G90*Assumptions!$D$60*BB$2/12))</f>
        <v>22712.513764714411</v>
      </c>
      <c r="BC68" s="20">
        <f>IF(BC$5&lt;Assumptions!$D$20,0,IF(Revenue!BD$50&lt;Assumptions!$H90,Assumptions!$F90*Assumptions!$D$60*BC$2/12,Assumptions!$G90*Assumptions!$D$60*BC$2/12))</f>
        <v>22712.513764714411</v>
      </c>
      <c r="BD68" s="20">
        <f>IF(BD$5&lt;Assumptions!$D$20,0,IF(Revenue!BE$50&lt;Assumptions!$H90,Assumptions!$F90*Assumptions!$D$60*BD$2/12,Assumptions!$G90*Assumptions!$D$60*BD$2/12))</f>
        <v>22712.513764714411</v>
      </c>
      <c r="BE68" s="20">
        <f>IF(BE$5&lt;Assumptions!$D$20,0,IF(Revenue!BF$50&lt;Assumptions!$H90,Assumptions!$F90*Assumptions!$D$60*BE$2/12,Assumptions!$G90*Assumptions!$D$60*BE$2/12))</f>
        <v>22712.513764714411</v>
      </c>
      <c r="BF68" s="20">
        <f>IF(BF$5&lt;Assumptions!$D$20,0,IF(Revenue!BG$50&lt;Assumptions!$H90,Assumptions!$F90*Assumptions!$D$60*BF$2/12,Assumptions!$G90*Assumptions!$D$60*BF$2/12))</f>
        <v>22712.513764714411</v>
      </c>
      <c r="BG68" s="20">
        <f>IF(BG$5&lt;Assumptions!$D$20,0,IF(Revenue!BH$50&lt;Assumptions!$H90,Assumptions!$F90*Assumptions!$D$60*BG$2/12,Assumptions!$G90*Assumptions!$D$60*BG$2/12))</f>
        <v>22712.513764714411</v>
      </c>
      <c r="BH68" s="20">
        <f>IF(BH$5&lt;Assumptions!$D$20,0,IF(Revenue!BI$50&lt;Assumptions!$H90,Assumptions!$F90*Assumptions!$D$60*BH$2/12,Assumptions!$G90*Assumptions!$D$60*BH$2/12))</f>
        <v>23393.889177655845</v>
      </c>
      <c r="BI68" s="20">
        <f>IF(BI$5&lt;Assumptions!$D$20,0,IF(Revenue!BJ$50&lt;Assumptions!$H90,Assumptions!$F90*Assumptions!$D$60*BI$2/12,Assumptions!$G90*Assumptions!$D$60*BI$2/12))</f>
        <v>23393.889177655845</v>
      </c>
      <c r="BJ68" s="20">
        <f>IF(BJ$5&lt;Assumptions!$D$20,0,IF(Revenue!BK$50&lt;Assumptions!$H90,Assumptions!$F90*Assumptions!$D$60*BJ$2/12,Assumptions!$G90*Assumptions!$D$60*BJ$2/12))</f>
        <v>23393.889177655845</v>
      </c>
      <c r="BK68" s="20">
        <f>IF(BK$5&lt;Assumptions!$D$20,0,IF(Revenue!BL$50&lt;Assumptions!$H90,Assumptions!$F90*Assumptions!$D$60*BK$2/12,Assumptions!$G90*Assumptions!$D$60*BK$2/12))</f>
        <v>23393.889177655845</v>
      </c>
      <c r="BL68" s="20">
        <f>IF(BL$5&lt;Assumptions!$D$20,0,IF(Revenue!BM$50&lt;Assumptions!$H90,Assumptions!$F90*Assumptions!$D$60*BL$2/12,Assumptions!$G90*Assumptions!$D$60*BL$2/12))</f>
        <v>23393.889177655845</v>
      </c>
      <c r="BM68" s="20">
        <f>IF(BM$5&lt;Assumptions!$D$20,0,IF(Revenue!BN$50&lt;Assumptions!$H90,Assumptions!$F90*Assumptions!$D$60*BM$2/12,Assumptions!$G90*Assumptions!$D$60*BM$2/12))</f>
        <v>23393.889177655845</v>
      </c>
      <c r="BN68" s="20">
        <f>IF(BN$5&lt;Assumptions!$D$20,0,IF(Revenue!BO$50&lt;Assumptions!$H90,Assumptions!$F90*Assumptions!$D$60*BN$2/12,Assumptions!$G90*Assumptions!$D$60*BN$2/12))</f>
        <v>23393.889177655845</v>
      </c>
      <c r="BO68" s="20">
        <f>IF(BO$5&lt;Assumptions!$D$20,0,IF(Revenue!BP$50&lt;Assumptions!$H90,Assumptions!$F90*Assumptions!$D$60*BO$2/12,Assumptions!$G90*Assumptions!$D$60*BO$2/12))</f>
        <v>23393.889177655845</v>
      </c>
      <c r="BP68" s="20">
        <f>IF(BP$5&lt;Assumptions!$D$20,0,IF(Revenue!BQ$50&lt;Assumptions!$H90,Assumptions!$F90*Assumptions!$D$60*BP$2/12,Assumptions!$G90*Assumptions!$D$60*BP$2/12))</f>
        <v>23393.889177655845</v>
      </c>
      <c r="BQ68" s="20">
        <f>IF(BQ$5&lt;Assumptions!$D$20,0,IF(Revenue!BR$50&lt;Assumptions!$H90,Assumptions!$F90*Assumptions!$D$60*BQ$2/12,Assumptions!$G90*Assumptions!$D$60*BQ$2/12))</f>
        <v>23393.889177655845</v>
      </c>
      <c r="BR68" s="20">
        <f>IF(BR$5&lt;Assumptions!$D$20,0,IF(Revenue!BS$50&lt;Assumptions!$H90,Assumptions!$F90*Assumptions!$D$60*BR$2/12,Assumptions!$G90*Assumptions!$D$60*BR$2/12))</f>
        <v>23393.889177655845</v>
      </c>
      <c r="BS68" s="20">
        <f>IF(BS$5&lt;Assumptions!$D$20,0,IF(Revenue!BT$50&lt;Assumptions!$H90,Assumptions!$F90*Assumptions!$D$60*BS$2/12,Assumptions!$G90*Assumptions!$D$60*BS$2/12))</f>
        <v>23393.889177655845</v>
      </c>
      <c r="BT68" s="20">
        <f>IF(BT$5&lt;Assumptions!$D$20,0,IF(Revenue!BU$50&lt;Assumptions!$H90,Assumptions!$F90*Assumptions!$D$60*BT$2/12,Assumptions!$G90*Assumptions!$D$60*BT$2/12))</f>
        <v>24095.705852985517</v>
      </c>
      <c r="BU68" s="20">
        <f>IF(BU$5&lt;Assumptions!$D$20,0,IF(Revenue!BV$50&lt;Assumptions!$H90,Assumptions!$F90*Assumptions!$D$60*BU$2/12,Assumptions!$G90*Assumptions!$D$60*BU$2/12))</f>
        <v>24095.705852985517</v>
      </c>
      <c r="BV68" s="20">
        <f>IF(BV$5&lt;Assumptions!$D$20,0,IF(Revenue!BW$50&lt;Assumptions!$H90,Assumptions!$F90*Assumptions!$D$60*BV$2/12,Assumptions!$G90*Assumptions!$D$60*BV$2/12))</f>
        <v>24095.705852985517</v>
      </c>
      <c r="BW68" s="20">
        <f>IF(BW$5&lt;Assumptions!$D$20,0,IF(Revenue!BX$50&lt;Assumptions!$H90,Assumptions!$F90*Assumptions!$D$60*BW$2/12,Assumptions!$G90*Assumptions!$D$60*BW$2/12))</f>
        <v>24095.705852985517</v>
      </c>
      <c r="BX68" s="20">
        <f>IF(BX$5&lt;Assumptions!$D$20,0,IF(Revenue!BY$50&lt;Assumptions!$H90,Assumptions!$F90*Assumptions!$D$60*BX$2/12,Assumptions!$G90*Assumptions!$D$60*BX$2/12))</f>
        <v>24095.705852985517</v>
      </c>
      <c r="BY68" s="20">
        <f>IF(BY$5&lt;Assumptions!$D$20,0,IF(Revenue!BZ$50&lt;Assumptions!$H90,Assumptions!$F90*Assumptions!$D$60*BY$2/12,Assumptions!$G90*Assumptions!$D$60*BY$2/12))</f>
        <v>24095.705852985517</v>
      </c>
      <c r="BZ68" s="20">
        <f>IF(BZ$5&lt;Assumptions!$D$20,0,IF(Revenue!CA$50&lt;Assumptions!$H90,Assumptions!$F90*Assumptions!$D$60*BZ$2/12,Assumptions!$G90*Assumptions!$D$60*BZ$2/12))</f>
        <v>24095.705852985517</v>
      </c>
      <c r="CA68" s="20">
        <f>IF(CA$5&lt;Assumptions!$D$20,0,IF(Revenue!CB$50&lt;Assumptions!$H90,Assumptions!$F90*Assumptions!$D$60*CA$2/12,Assumptions!$G90*Assumptions!$D$60*CA$2/12))</f>
        <v>24095.705852985517</v>
      </c>
      <c r="CB68" s="20">
        <f>IF(CB$5&lt;Assumptions!$D$20,0,IF(Revenue!CC$50&lt;Assumptions!$H90,Assumptions!$F90*Assumptions!$D$60*CB$2/12,Assumptions!$G90*Assumptions!$D$60*CB$2/12))</f>
        <v>24095.705852985517</v>
      </c>
      <c r="CC68" s="20">
        <f>IF(CC$5&lt;Assumptions!$D$20,0,IF(Revenue!CD$50&lt;Assumptions!$H90,Assumptions!$F90*Assumptions!$D$60*CC$2/12,Assumptions!$G90*Assumptions!$D$60*CC$2/12))</f>
        <v>24095.705852985517</v>
      </c>
      <c r="CD68" s="20">
        <f>IF(CD$5&lt;Assumptions!$D$20,0,IF(Revenue!CE$50&lt;Assumptions!$H90,Assumptions!$F90*Assumptions!$D$60*CD$2/12,Assumptions!$G90*Assumptions!$D$60*CD$2/12))</f>
        <v>24095.705852985517</v>
      </c>
      <c r="CE68" s="20">
        <f>IF(CE$5&lt;Assumptions!$D$20,0,IF(Revenue!CF$50&lt;Assumptions!$H90,Assumptions!$F90*Assumptions!$D$60*CE$2/12,Assumptions!$G90*Assumptions!$D$60*CE$2/12))</f>
        <v>24095.705852985517</v>
      </c>
      <c r="CF68" s="20">
        <f>IF(CF$5&lt;Assumptions!$D$20,0,IF(Revenue!CG$50&lt;Assumptions!$H90,Assumptions!$F90*Assumptions!$D$60*CF$2/12,Assumptions!$G90*Assumptions!$D$60*CF$2/12))</f>
        <v>24818.577028575088</v>
      </c>
      <c r="CG68" s="20">
        <f>IF(CG$5&lt;Assumptions!$D$20,0,IF(Revenue!CH$50&lt;Assumptions!$H90,Assumptions!$F90*Assumptions!$D$60*CG$2/12,Assumptions!$G90*Assumptions!$D$60*CG$2/12))</f>
        <v>24818.577028575088</v>
      </c>
      <c r="CH68" s="20">
        <f>IF(CH$5&lt;Assumptions!$D$20,0,IF(Revenue!CI$50&lt;Assumptions!$H90,Assumptions!$F90*Assumptions!$D$60*CH$2/12,Assumptions!$G90*Assumptions!$D$60*CH$2/12))</f>
        <v>24818.577028575088</v>
      </c>
      <c r="CI68" s="20">
        <f>IF(CI$5&lt;Assumptions!$D$20,0,IF(Revenue!CJ$50&lt;Assumptions!$H90,Assumptions!$F90*Assumptions!$D$60*CI$2/12,Assumptions!$G90*Assumptions!$D$60*CI$2/12))</f>
        <v>24818.577028575088</v>
      </c>
      <c r="CJ68" s="20">
        <f>IF(CJ$5&lt;Assumptions!$D$20,0,IF(Revenue!CK$50&lt;Assumptions!$H90,Assumptions!$F90*Assumptions!$D$60*CJ$2/12,Assumptions!$G90*Assumptions!$D$60*CJ$2/12))</f>
        <v>24818.577028575088</v>
      </c>
      <c r="CK68" s="20">
        <f>IF(CK$5&lt;Assumptions!$D$20,0,IF(Revenue!CL$50&lt;Assumptions!$H90,Assumptions!$F90*Assumptions!$D$60*CK$2/12,Assumptions!$G90*Assumptions!$D$60*CK$2/12))</f>
        <v>24818.577028575088</v>
      </c>
      <c r="CL68" s="20">
        <f>IF(CL$5&lt;Assumptions!$D$20,0,IF(Revenue!CM$50&lt;Assumptions!$H90,Assumptions!$F90*Assumptions!$D$60*CL$2/12,Assumptions!$G90*Assumptions!$D$60*CL$2/12))</f>
        <v>24818.577028575088</v>
      </c>
      <c r="CM68" s="20">
        <f>IF(CM$5&lt;Assumptions!$D$20,0,IF(Revenue!CN$50&lt;Assumptions!$H90,Assumptions!$F90*Assumptions!$D$60*CM$2/12,Assumptions!$G90*Assumptions!$D$60*CM$2/12))</f>
        <v>24818.577028575088</v>
      </c>
      <c r="CN68" s="20">
        <f>IF(CN$5&lt;Assumptions!$D$20,0,IF(Revenue!CO$50&lt;Assumptions!$H90,Assumptions!$F90*Assumptions!$D$60*CN$2/12,Assumptions!$G90*Assumptions!$D$60*CN$2/12))</f>
        <v>24818.577028575088</v>
      </c>
      <c r="CO68" s="20">
        <f>IF(CO$5&lt;Assumptions!$D$20,0,IF(Revenue!CP$50&lt;Assumptions!$H90,Assumptions!$F90*Assumptions!$D$60*CO$2/12,Assumptions!$G90*Assumptions!$D$60*CO$2/12))</f>
        <v>24818.577028575088</v>
      </c>
      <c r="CP68" s="20">
        <f>IF(CP$5&lt;Assumptions!$D$20,0,IF(Revenue!CQ$50&lt;Assumptions!$H90,Assumptions!$F90*Assumptions!$D$60*CP$2/12,Assumptions!$G90*Assumptions!$D$60*CP$2/12))</f>
        <v>24818.577028575088</v>
      </c>
      <c r="CQ68" s="20">
        <f>IF(CQ$5&lt;Assumptions!$D$20,0,IF(Revenue!CR$50&lt;Assumptions!$H90,Assumptions!$F90*Assumptions!$D$60*CQ$2/12,Assumptions!$G90*Assumptions!$D$60*CQ$2/12))</f>
        <v>24818.577028575088</v>
      </c>
      <c r="CR68" s="20">
        <f>IF(CR$5&lt;Assumptions!$D$20,0,IF(Revenue!CS$50&lt;Assumptions!$H90,Assumptions!$F90*Assumptions!$D$60*CR$2/12,Assumptions!$G90*Assumptions!$D$60*CR$2/12))</f>
        <v>25563.134339432338</v>
      </c>
      <c r="CS68" s="20">
        <f>IF(CS$5&lt;Assumptions!$D$20,0,IF(Revenue!CT$50&lt;Assumptions!$H90,Assumptions!$F90*Assumptions!$D$60*CS$2/12,Assumptions!$G90*Assumptions!$D$60*CS$2/12))</f>
        <v>25563.134339432338</v>
      </c>
      <c r="CT68" s="20">
        <f>IF(CT$5&lt;Assumptions!$D$20,0,IF(Revenue!CU$50&lt;Assumptions!$H90,Assumptions!$F90*Assumptions!$D$60*CT$2/12,Assumptions!$G90*Assumptions!$D$60*CT$2/12))</f>
        <v>25563.134339432338</v>
      </c>
      <c r="CU68" s="20">
        <f>IF(CU$5&lt;Assumptions!$D$20,0,IF(Revenue!CV$50&lt;Assumptions!$H90,Assumptions!$F90*Assumptions!$D$60*CU$2/12,Assumptions!$G90*Assumptions!$D$60*CU$2/12))</f>
        <v>25563.134339432338</v>
      </c>
      <c r="CV68" s="20">
        <f>IF(CV$5&lt;Assumptions!$D$20,0,IF(Revenue!CW$50&lt;Assumptions!$H90,Assumptions!$F90*Assumptions!$D$60*CV$2/12,Assumptions!$G90*Assumptions!$D$60*CV$2/12))</f>
        <v>25563.134339432338</v>
      </c>
      <c r="CW68" s="20">
        <f>IF(CW$5&lt;Assumptions!$D$20,0,IF(Revenue!CX$50&lt;Assumptions!$H90,Assumptions!$F90*Assumptions!$D$60*CW$2/12,Assumptions!$G90*Assumptions!$D$60*CW$2/12))</f>
        <v>25563.134339432338</v>
      </c>
      <c r="CX68" s="20">
        <f>IF(CX$5&lt;Assumptions!$D$20,0,IF(Revenue!CY$50&lt;Assumptions!$H90,Assumptions!$F90*Assumptions!$D$60*CX$2/12,Assumptions!$G90*Assumptions!$D$60*CX$2/12))</f>
        <v>25563.134339432338</v>
      </c>
      <c r="CY68" s="20">
        <f>IF(CY$5&lt;Assumptions!$D$20,0,IF(Revenue!CZ$50&lt;Assumptions!$H90,Assumptions!$F90*Assumptions!$D$60*CY$2/12,Assumptions!$G90*Assumptions!$D$60*CY$2/12))</f>
        <v>25563.134339432338</v>
      </c>
      <c r="CZ68" s="20">
        <f>IF(CZ$5&lt;Assumptions!$D$20,0,IF(Revenue!DA$50&lt;Assumptions!$H90,Assumptions!$F90*Assumptions!$D$60*CZ$2/12,Assumptions!$G90*Assumptions!$D$60*CZ$2/12))</f>
        <v>25563.134339432338</v>
      </c>
      <c r="DA68" s="20">
        <f>IF(DA$5&lt;Assumptions!$D$20,0,IF(Revenue!DB$50&lt;Assumptions!$H90,Assumptions!$F90*Assumptions!$D$60*DA$2/12,Assumptions!$G90*Assumptions!$D$60*DA$2/12))</f>
        <v>25563.134339432338</v>
      </c>
      <c r="DB68" s="20">
        <f>IF(DB$5&lt;Assumptions!$D$20,0,IF(Revenue!DC$50&lt;Assumptions!$H90,Assumptions!$F90*Assumptions!$D$60*DB$2/12,Assumptions!$G90*Assumptions!$D$60*DB$2/12))</f>
        <v>25563.134339432338</v>
      </c>
      <c r="DC68" s="20">
        <f>IF(DC$5&lt;Assumptions!$D$20,0,IF(Revenue!DD$50&lt;Assumptions!$H90,Assumptions!$F90*Assumptions!$D$60*DC$2/12,Assumptions!$G90*Assumptions!$D$60*DC$2/12))</f>
        <v>25563.134339432338</v>
      </c>
      <c r="DD68" s="20">
        <f>IF(DD$5&lt;Assumptions!$D$20,0,IF(Revenue!DE$50&lt;Assumptions!$H90,Assumptions!$F90*Assumptions!$D$60*DD$2/12,Assumptions!$G90*Assumptions!$D$60*DD$2/12))</f>
        <v>26330.028369615309</v>
      </c>
      <c r="DE68" s="20">
        <f>IF(DE$5&lt;Assumptions!$D$20,0,IF(Revenue!DF$50&lt;Assumptions!$H90,Assumptions!$F90*Assumptions!$D$60*DE$2/12,Assumptions!$G90*Assumptions!$D$60*DE$2/12))</f>
        <v>26330.028369615309</v>
      </c>
      <c r="DF68" s="20">
        <f>IF(DF$5&lt;Assumptions!$D$20,0,IF(Revenue!DG$50&lt;Assumptions!$H90,Assumptions!$F90*Assumptions!$D$60*DF$2/12,Assumptions!$G90*Assumptions!$D$60*DF$2/12))</f>
        <v>26330.028369615309</v>
      </c>
      <c r="DG68" s="20">
        <f>IF(DG$5&lt;Assumptions!$D$20,0,IF(Revenue!DH$50&lt;Assumptions!$H90,Assumptions!$F90*Assumptions!$D$60*DG$2/12,Assumptions!$G90*Assumptions!$D$60*DG$2/12))</f>
        <v>26330.028369615309</v>
      </c>
      <c r="DH68" s="20">
        <f>IF(DH$5&lt;Assumptions!$D$20,0,IF(Revenue!DI$50&lt;Assumptions!$H90,Assumptions!$F90*Assumptions!$D$60*DH$2/12,Assumptions!$G90*Assumptions!$D$60*DH$2/12))</f>
        <v>26330.028369615309</v>
      </c>
      <c r="DI68" s="20">
        <f>IF(DI$5&lt;Assumptions!$D$20,0,IF(Revenue!DJ$50&lt;Assumptions!$H90,Assumptions!$F90*Assumptions!$D$60*DI$2/12,Assumptions!$G90*Assumptions!$D$60*DI$2/12))</f>
        <v>26330.028369615309</v>
      </c>
      <c r="DJ68" s="20">
        <f>IF(DJ$5&lt;Assumptions!$D$20,0,IF(Revenue!DK$50&lt;Assumptions!$H90,Assumptions!$F90*Assumptions!$D$60*DJ$2/12,Assumptions!$G90*Assumptions!$D$60*DJ$2/12))</f>
        <v>26330.028369615309</v>
      </c>
      <c r="DK68" s="20">
        <f>IF(DK$5&lt;Assumptions!$D$20,0,IF(Revenue!DL$50&lt;Assumptions!$H90,Assumptions!$F90*Assumptions!$D$60*DK$2/12,Assumptions!$G90*Assumptions!$D$60*DK$2/12))</f>
        <v>26330.028369615309</v>
      </c>
      <c r="DL68" s="20">
        <f>IF(DL$5&lt;Assumptions!$D$20,0,IF(Revenue!DM$50&lt;Assumptions!$H90,Assumptions!$F90*Assumptions!$D$60*DL$2/12,Assumptions!$G90*Assumptions!$D$60*DL$2/12))</f>
        <v>26330.028369615309</v>
      </c>
      <c r="DM68" s="20">
        <f>IF(DM$5&lt;Assumptions!$D$20,0,IF(Revenue!DN$50&lt;Assumptions!$H90,Assumptions!$F90*Assumptions!$D$60*DM$2/12,Assumptions!$G90*Assumptions!$D$60*DM$2/12))</f>
        <v>26330.028369615309</v>
      </c>
      <c r="DN68" s="20">
        <f>IF(DN$5&lt;Assumptions!$D$20,0,IF(Revenue!DO$50&lt;Assumptions!$H90,Assumptions!$F90*Assumptions!$D$60*DN$2/12,Assumptions!$G90*Assumptions!$D$60*DN$2/12))</f>
        <v>26330.028369615309</v>
      </c>
      <c r="DO68" s="20">
        <f>IF(DO$5&lt;Assumptions!$D$20,0,IF(Revenue!DP$50&lt;Assumptions!$H90,Assumptions!$F90*Assumptions!$D$60*DO$2/12,Assumptions!$G90*Assumptions!$D$60*DO$2/12))</f>
        <v>26330.028369615309</v>
      </c>
      <c r="DP68" s="20">
        <f>IF(DP$5&lt;Assumptions!$D$20,0,IF(Revenue!DQ$50&lt;Assumptions!$H90,Assumptions!$F90*Assumptions!$D$60*DP$2/12,Assumptions!$G90*Assumptions!$D$60*DP$2/12))</f>
        <v>27119.929220703769</v>
      </c>
      <c r="DQ68" s="20">
        <f>IF(DQ$5&lt;Assumptions!$D$20,0,IF(Revenue!DR$50&lt;Assumptions!$H90,Assumptions!$F90*Assumptions!$D$60*DQ$2/12,Assumptions!$G90*Assumptions!$D$60*DQ$2/12))</f>
        <v>27119.929220703769</v>
      </c>
      <c r="DR68" s="20">
        <f>IF(DR$5&lt;Assumptions!$D$20,0,IF(Revenue!DS$50&lt;Assumptions!$H90,Assumptions!$F90*Assumptions!$D$60*DR$2/12,Assumptions!$G90*Assumptions!$D$60*DR$2/12))</f>
        <v>27119.929220703769</v>
      </c>
      <c r="DS68" s="20">
        <f>IF(DS$5&lt;Assumptions!$D$20,0,IF(Revenue!DT$50&lt;Assumptions!$H90,Assumptions!$F90*Assumptions!$D$60*DS$2/12,Assumptions!$G90*Assumptions!$D$60*DS$2/12))</f>
        <v>27119.929220703769</v>
      </c>
      <c r="DT68" s="20">
        <f>IF(DT$5&lt;Assumptions!$D$20,0,IF(Revenue!DU$50&lt;Assumptions!$H90,Assumptions!$F90*Assumptions!$D$60*DT$2/12,Assumptions!$G90*Assumptions!$D$60*DT$2/12))</f>
        <v>27119.929220703769</v>
      </c>
      <c r="DU68" s="20">
        <f>IF(DU$5&lt;Assumptions!$D$20,0,IF(Revenue!DV$50&lt;Assumptions!$H90,Assumptions!$F90*Assumptions!$D$60*DU$2/12,Assumptions!$G90*Assumptions!$D$60*DU$2/12))</f>
        <v>27119.929220703769</v>
      </c>
    </row>
    <row r="69" spans="3:125"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</row>
    <row r="70" spans="3:125"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</row>
    <row r="71" spans="3:125">
      <c r="C71" s="1" t="s">
        <v>37</v>
      </c>
      <c r="E71" s="20">
        <f>IF(E$5&lt;Assumptions!$D$20,0,IF(Revenue!F$50&lt;Assumptions!$H96,Assumptions!$F96*Assumptions!$D$60*E$2/12,Assumptions!$G96*Assumptions!$D$60*E$2/12))</f>
        <v>0</v>
      </c>
      <c r="F71" s="20">
        <f>IF(F$5&lt;Assumptions!$D$20,0,IF(Revenue!G$50&lt;Assumptions!$H96,Assumptions!$F96*Assumptions!$D$60*F$2/12,Assumptions!$G96*Assumptions!$D$60*F$2/12))</f>
        <v>0</v>
      </c>
      <c r="G71" s="20">
        <f>IF(G$5&lt;Assumptions!$D$20,0,IF(Revenue!H$50&lt;Assumptions!$H96,Assumptions!$F96*Assumptions!$D$60*G$2/12,Assumptions!$G96*Assumptions!$D$60*G$2/12))</f>
        <v>0</v>
      </c>
      <c r="H71" s="20">
        <f>IF(H$5&lt;Assumptions!$D$20,0,IF(Revenue!I$50&lt;Assumptions!$H96,Assumptions!$F96*Assumptions!$D$60*H$2/12,Assumptions!$G96*Assumptions!$D$60*H$2/12))</f>
        <v>0</v>
      </c>
      <c r="I71" s="20">
        <f>IF(I$5&lt;Assumptions!$D$20,0,IF(Revenue!J$50&lt;Assumptions!$H96,Assumptions!$F96*Assumptions!$D$60*I$2/12,Assumptions!$G96*Assumptions!$D$60*I$2/12))</f>
        <v>0</v>
      </c>
      <c r="J71" s="20">
        <f>IF(J$5&lt;Assumptions!$D$20,0,IF(Revenue!K$50&lt;Assumptions!$H96,Assumptions!$F96*Assumptions!$D$60*J$2/12,Assumptions!$G96*Assumptions!$D$60*J$2/12))</f>
        <v>0</v>
      </c>
      <c r="K71" s="20">
        <f>IF(K$5&lt;Assumptions!$D$20,0,IF(Revenue!L$50&lt;Assumptions!$H96,Assumptions!$F96*Assumptions!$D$60*K$2/12,Assumptions!$G96*Assumptions!$D$60*K$2/12))</f>
        <v>0</v>
      </c>
      <c r="L71" s="20">
        <f>IF(L$5&lt;Assumptions!$D$20,0,IF(Revenue!M$50&lt;Assumptions!$H96,Assumptions!$F96*Assumptions!$D$60*L$2/12,Assumptions!$G96*Assumptions!$D$60*L$2/12))</f>
        <v>0</v>
      </c>
      <c r="M71" s="20">
        <f>IF(M$5&lt;Assumptions!$D$20,0,IF(Revenue!N$50&lt;Assumptions!$H96,Assumptions!$F96*Assumptions!$D$60*M$2/12,Assumptions!$G96*Assumptions!$D$60*M$2/12))</f>
        <v>0</v>
      </c>
      <c r="N71" s="20">
        <f>IF(N$5&lt;Assumptions!$D$20,0,IF(Revenue!O$50&lt;Assumptions!$H96,Assumptions!$F96*Assumptions!$D$60*N$2/12,Assumptions!$G96*Assumptions!$D$60*N$2/12))</f>
        <v>0</v>
      </c>
      <c r="O71" s="20">
        <f>IF(O$5&lt;Assumptions!$D$20,0,IF(Revenue!P$50&lt;Assumptions!$H96,Assumptions!$F96*Assumptions!$D$60*O$2/12,Assumptions!$G96*Assumptions!$D$60*O$2/12))</f>
        <v>0</v>
      </c>
      <c r="P71" s="20">
        <f>IF(P$5&lt;Assumptions!$D$20,0,IF(Revenue!Q$50&lt;Assumptions!$H96,Assumptions!$F96*Assumptions!$D$60*P$2/12,Assumptions!$G96*Assumptions!$D$60*P$2/12))</f>
        <v>0</v>
      </c>
      <c r="Q71" s="20">
        <f>IF(Q$5&lt;Assumptions!$D$20,0,IF(Revenue!R$50&lt;Assumptions!$H96,Assumptions!$F96*Assumptions!$D$60*Q$2/12,Assumptions!$G96*Assumptions!$D$60*Q$2/12))</f>
        <v>0</v>
      </c>
      <c r="R71" s="20">
        <f>IF(R$5&lt;Assumptions!$D$20,0,IF(Revenue!S$50&lt;Assumptions!$H96,Assumptions!$F96*Assumptions!$D$60*R$2/12,Assumptions!$G96*Assumptions!$D$60*R$2/12))</f>
        <v>0</v>
      </c>
      <c r="S71" s="20">
        <f>IF(S$5&lt;Assumptions!$D$20,0,IF(Revenue!T$50&lt;Assumptions!$H96,Assumptions!$F96*Assumptions!$D$60*S$2/12,Assumptions!$G96*Assumptions!$D$60*S$2/12))</f>
        <v>0</v>
      </c>
      <c r="T71" s="20">
        <f>IF(T$5&lt;Assumptions!$D$20,0,IF(Revenue!U$50&lt;Assumptions!$H96,Assumptions!$F96*Assumptions!$D$60*T$2/12,Assumptions!$G96*Assumptions!$D$60*T$2/12))</f>
        <v>0</v>
      </c>
      <c r="U71" s="20">
        <f>IF(U$5&lt;Assumptions!$D$20,0,IF(Revenue!V$50&lt;Assumptions!$H96,Assumptions!$F96*Assumptions!$D$60*U$2/12,Assumptions!$G96*Assumptions!$D$60*U$2/12))</f>
        <v>0</v>
      </c>
      <c r="V71" s="20">
        <f>IF(V$5&lt;Assumptions!$D$20,0,IF(Revenue!W$50&lt;Assumptions!$H96,Assumptions!$F96*Assumptions!$D$60*V$2/12,Assumptions!$G96*Assumptions!$D$60*V$2/12))</f>
        <v>0</v>
      </c>
      <c r="W71" s="20">
        <f>IF(W$5&lt;Assumptions!$D$20,0,IF(Revenue!X$50&lt;Assumptions!$H96,Assumptions!$F96*Assumptions!$D$60*W$2/12,Assumptions!$G96*Assumptions!$D$60*W$2/12))</f>
        <v>0</v>
      </c>
      <c r="X71" s="20">
        <f>IF(X$5&lt;Assumptions!$D$20,0,IF(Revenue!Y$50&lt;Assumptions!$H96,Assumptions!$F96*Assumptions!$D$60*X$2/12,Assumptions!$G96*Assumptions!$D$60*X$2/12))</f>
        <v>0</v>
      </c>
      <c r="Y71" s="20">
        <f>IF(Y$5&lt;Assumptions!$D$20,0,IF(Revenue!Z$50&lt;Assumptions!$H96,Assumptions!$F96*Assumptions!$D$60*Y$2/12,Assumptions!$G96*Assumptions!$D$60*Y$2/12))</f>
        <v>0</v>
      </c>
      <c r="Z71" s="20">
        <f>IF(Z$5&lt;Assumptions!$D$20,0,IF(Revenue!AA$50&lt;Assumptions!$H96,Assumptions!$F96*Assumptions!$D$60*Z$2/12,Assumptions!$G96*Assumptions!$D$60*Z$2/12))</f>
        <v>0</v>
      </c>
      <c r="AA71" s="20">
        <f>IF(AA$5&lt;Assumptions!$D$20,0,IF(Revenue!AB$50&lt;Assumptions!$H96,Assumptions!$F96*Assumptions!$D$60*AA$2/12,Assumptions!$G96*Assumptions!$D$60*AA$2/12))</f>
        <v>0</v>
      </c>
      <c r="AB71" s="20">
        <f>IF(AB$5&lt;Assumptions!$D$20,0,IF(Revenue!AC$50&lt;Assumptions!$H96,Assumptions!$F96*Assumptions!$D$60*AB$2/12,Assumptions!$G96*Assumptions!$D$60*AB$2/12))</f>
        <v>0</v>
      </c>
      <c r="AC71" s="20">
        <f>IF(AC$5&lt;Assumptions!$D$20,0,IF(Revenue!AD$50&lt;Assumptions!$H96,Assumptions!$F96*Assumptions!$D$60*AC$2/12,Assumptions!$G96*Assumptions!$D$60*AC$2/12))</f>
        <v>2339.7510995370371</v>
      </c>
      <c r="AD71" s="20">
        <f>IF(AD$5&lt;Assumptions!$D$20,0,IF(Revenue!AE$50&lt;Assumptions!$H96,Assumptions!$F96*Assumptions!$D$60*AD$2/12,Assumptions!$G96*Assumptions!$D$60*AD$2/12))</f>
        <v>2339.7510995370371</v>
      </c>
      <c r="AE71" s="20">
        <f>IF(AE$5&lt;Assumptions!$D$20,0,IF(Revenue!AF$50&lt;Assumptions!$H96,Assumptions!$F96*Assumptions!$D$60*AE$2/12,Assumptions!$G96*Assumptions!$D$60*AE$2/12))</f>
        <v>2339.7510995370371</v>
      </c>
      <c r="AF71" s="20">
        <f>IF(AF$5&lt;Assumptions!$D$20,0,IF(Revenue!AG$50&lt;Assumptions!$H96,Assumptions!$F96*Assumptions!$D$60*AF$2/12,Assumptions!$G96*Assumptions!$D$60*AF$2/12))</f>
        <v>2339.7510995370371</v>
      </c>
      <c r="AG71" s="20">
        <f>IF(AG$5&lt;Assumptions!$D$20,0,IF(Revenue!AH$50&lt;Assumptions!$H96,Assumptions!$F96*Assumptions!$D$60*AG$2/12,Assumptions!$G96*Assumptions!$D$60*AG$2/12))</f>
        <v>2339.7510995370371</v>
      </c>
      <c r="AH71" s="20">
        <f>IF(AH$5&lt;Assumptions!$D$20,0,IF(Revenue!AI$50&lt;Assumptions!$H96,Assumptions!$F96*Assumptions!$D$60*AH$2/12,Assumptions!$G96*Assumptions!$D$60*AH$2/12))</f>
        <v>2339.7510995370371</v>
      </c>
      <c r="AI71" s="20">
        <f>IF(AI$5&lt;Assumptions!$D$20,0,IF(Revenue!AJ$50&lt;Assumptions!$H96,Assumptions!$F96*Assumptions!$D$60*AI$2/12,Assumptions!$G96*Assumptions!$D$60*AI$2/12))</f>
        <v>2339.7510995370371</v>
      </c>
      <c r="AJ71" s="20">
        <f>IF(AJ$5&lt;Assumptions!$D$20,0,IF(Revenue!AK$50&lt;Assumptions!$H96,Assumptions!$F96*Assumptions!$D$60*AJ$2/12,Assumptions!$G96*Assumptions!$D$60*AJ$2/12))</f>
        <v>2409.9436325231486</v>
      </c>
      <c r="AK71" s="20">
        <f>IF(AK$5&lt;Assumptions!$D$20,0,IF(Revenue!AL$50&lt;Assumptions!$H96,Assumptions!$F96*Assumptions!$D$60*AK$2/12,Assumptions!$G96*Assumptions!$D$60*AK$2/12))</f>
        <v>2409.9436325231486</v>
      </c>
      <c r="AL71" s="20">
        <f>IF(AL$5&lt;Assumptions!$D$20,0,IF(Revenue!AM$50&lt;Assumptions!$H96,Assumptions!$F96*Assumptions!$D$60*AL$2/12,Assumptions!$G96*Assumptions!$D$60*AL$2/12))</f>
        <v>2409.9436325231486</v>
      </c>
      <c r="AM71" s="20">
        <f>IF(AM$5&lt;Assumptions!$D$20,0,IF(Revenue!AN$50&lt;Assumptions!$H96,Assumptions!$F96*Assumptions!$D$60*AM$2/12,Assumptions!$G96*Assumptions!$D$60*AM$2/12))</f>
        <v>2409.9436325231486</v>
      </c>
      <c r="AN71" s="20">
        <f>IF(AN$5&lt;Assumptions!$D$20,0,IF(Revenue!AO$50&lt;Assumptions!$H96,Assumptions!$F96*Assumptions!$D$60*AN$2/12,Assumptions!$G96*Assumptions!$D$60*AN$2/12))</f>
        <v>2409.9436325231486</v>
      </c>
      <c r="AO71" s="20">
        <f>IF(AO$5&lt;Assumptions!$D$20,0,IF(Revenue!AP$50&lt;Assumptions!$H96,Assumptions!$F96*Assumptions!$D$60*AO$2/12,Assumptions!$G96*Assumptions!$D$60*AO$2/12))</f>
        <v>2409.9436325231486</v>
      </c>
      <c r="AP71" s="20">
        <f>IF(AP$5&lt;Assumptions!$D$20,0,IF(Revenue!AQ$50&lt;Assumptions!$H96,Assumptions!$F96*Assumptions!$D$60*AP$2/12,Assumptions!$G96*Assumptions!$D$60*AP$2/12))</f>
        <v>2409.9436325231486</v>
      </c>
      <c r="AQ71" s="20">
        <f>IF(AQ$5&lt;Assumptions!$D$20,0,IF(Revenue!AR$50&lt;Assumptions!$H96,Assumptions!$F96*Assumptions!$D$60*AQ$2/12,Assumptions!$G96*Assumptions!$D$60*AQ$2/12))</f>
        <v>2409.9436325231486</v>
      </c>
      <c r="AR71" s="20">
        <f>IF(AR$5&lt;Assumptions!$D$20,0,IF(Revenue!AS$50&lt;Assumptions!$H96,Assumptions!$F96*Assumptions!$D$60*AR$2/12,Assumptions!$G96*Assumptions!$D$60*AR$2/12))</f>
        <v>2409.9436325231486</v>
      </c>
      <c r="AS71" s="20">
        <f>IF(AS$5&lt;Assumptions!$D$20,0,IF(Revenue!AT$50&lt;Assumptions!$H96,Assumptions!$F96*Assumptions!$D$60*AS$2/12,Assumptions!$G96*Assumptions!$D$60*AS$2/12))</f>
        <v>2409.9436325231486</v>
      </c>
      <c r="AT71" s="20">
        <f>IF(AT$5&lt;Assumptions!$D$20,0,IF(Revenue!AU$50&lt;Assumptions!$H96,Assumptions!$F96*Assumptions!$D$60*AT$2/12,Assumptions!$G96*Assumptions!$D$60*AT$2/12))</f>
        <v>2409.9436325231486</v>
      </c>
      <c r="AU71" s="20">
        <f>IF(AU$5&lt;Assumptions!$D$20,0,IF(Revenue!AV$50&lt;Assumptions!$H96,Assumptions!$F96*Assumptions!$D$60*AU$2/12,Assumptions!$G96*Assumptions!$D$60*AU$2/12))</f>
        <v>2409.9436325231486</v>
      </c>
      <c r="AV71" s="20">
        <f>IF(AV$5&lt;Assumptions!$D$20,0,IF(Revenue!AW$50&lt;Assumptions!$H96,Assumptions!$F96*Assumptions!$D$60*AV$2/12,Assumptions!$G96*Assumptions!$D$60*AV$2/12))</f>
        <v>2482.2419414988431</v>
      </c>
      <c r="AW71" s="20">
        <f>IF(AW$5&lt;Assumptions!$D$20,0,IF(Revenue!AX$50&lt;Assumptions!$H96,Assumptions!$F96*Assumptions!$D$60*AW$2/12,Assumptions!$G96*Assumptions!$D$60*AW$2/12))</f>
        <v>2482.2419414988431</v>
      </c>
      <c r="AX71" s="20">
        <f>IF(AX$5&lt;Assumptions!$D$20,0,IF(Revenue!AY$50&lt;Assumptions!$H96,Assumptions!$F96*Assumptions!$D$60*AX$2/12,Assumptions!$G96*Assumptions!$D$60*AX$2/12))</f>
        <v>2482.2419414988431</v>
      </c>
      <c r="AY71" s="20">
        <f>IF(AY$5&lt;Assumptions!$D$20,0,IF(Revenue!AZ$50&lt;Assumptions!$H96,Assumptions!$F96*Assumptions!$D$60*AY$2/12,Assumptions!$G96*Assumptions!$D$60*AY$2/12))</f>
        <v>2482.2419414988431</v>
      </c>
      <c r="AZ71" s="20">
        <f>IF(AZ$5&lt;Assumptions!$D$20,0,IF(Revenue!BA$50&lt;Assumptions!$H96,Assumptions!$F96*Assumptions!$D$60*AZ$2/12,Assumptions!$G96*Assumptions!$D$60*AZ$2/12))</f>
        <v>2482.2419414988431</v>
      </c>
      <c r="BA71" s="20">
        <f>IF(BA$5&lt;Assumptions!$D$20,0,IF(Revenue!BB$50&lt;Assumptions!$H96,Assumptions!$F96*Assumptions!$D$60*BA$2/12,Assumptions!$G96*Assumptions!$D$60*BA$2/12))</f>
        <v>2482.2419414988431</v>
      </c>
      <c r="BB71" s="20">
        <f>IF(BB$5&lt;Assumptions!$D$20,0,IF(Revenue!BC$50&lt;Assumptions!$H96,Assumptions!$F96*Assumptions!$D$60*BB$2/12,Assumptions!$G96*Assumptions!$D$60*BB$2/12))</f>
        <v>2482.2419414988431</v>
      </c>
      <c r="BC71" s="20">
        <f>IF(BC$5&lt;Assumptions!$D$20,0,IF(Revenue!BD$50&lt;Assumptions!$H96,Assumptions!$F96*Assumptions!$D$60*BC$2/12,Assumptions!$G96*Assumptions!$D$60*BC$2/12))</f>
        <v>2482.2419414988431</v>
      </c>
      <c r="BD71" s="20">
        <f>IF(BD$5&lt;Assumptions!$D$20,0,IF(Revenue!BE$50&lt;Assumptions!$H96,Assumptions!$F96*Assumptions!$D$60*BD$2/12,Assumptions!$G96*Assumptions!$D$60*BD$2/12))</f>
        <v>2482.2419414988431</v>
      </c>
      <c r="BE71" s="20">
        <f>IF(BE$5&lt;Assumptions!$D$20,0,IF(Revenue!BF$50&lt;Assumptions!$H96,Assumptions!$F96*Assumptions!$D$60*BE$2/12,Assumptions!$G96*Assumptions!$D$60*BE$2/12))</f>
        <v>2482.2419414988431</v>
      </c>
      <c r="BF71" s="20">
        <f>IF(BF$5&lt;Assumptions!$D$20,0,IF(Revenue!BG$50&lt;Assumptions!$H96,Assumptions!$F96*Assumptions!$D$60*BF$2/12,Assumptions!$G96*Assumptions!$D$60*BF$2/12))</f>
        <v>2482.2419414988431</v>
      </c>
      <c r="BG71" s="20">
        <f>IF(BG$5&lt;Assumptions!$D$20,0,IF(Revenue!BH$50&lt;Assumptions!$H96,Assumptions!$F96*Assumptions!$D$60*BG$2/12,Assumptions!$G96*Assumptions!$D$60*BG$2/12))</f>
        <v>2482.2419414988431</v>
      </c>
      <c r="BH71" s="20">
        <f>IF(BH$5&lt;Assumptions!$D$20,0,IF(Revenue!BI$50&lt;Assumptions!$H96,Assumptions!$F96*Assumptions!$D$60*BH$2/12,Assumptions!$G96*Assumptions!$D$60*BH$2/12))</f>
        <v>2556.7091997438083</v>
      </c>
      <c r="BI71" s="20">
        <f>IF(BI$5&lt;Assumptions!$D$20,0,IF(Revenue!BJ$50&lt;Assumptions!$H96,Assumptions!$F96*Assumptions!$D$60*BI$2/12,Assumptions!$G96*Assumptions!$D$60*BI$2/12))</f>
        <v>2556.7091997438083</v>
      </c>
      <c r="BJ71" s="20">
        <f>IF(BJ$5&lt;Assumptions!$D$20,0,IF(Revenue!BK$50&lt;Assumptions!$H96,Assumptions!$F96*Assumptions!$D$60*BJ$2/12,Assumptions!$G96*Assumptions!$D$60*BJ$2/12))</f>
        <v>2556.7091997438083</v>
      </c>
      <c r="BK71" s="20">
        <f>IF(BK$5&lt;Assumptions!$D$20,0,IF(Revenue!BL$50&lt;Assumptions!$H96,Assumptions!$F96*Assumptions!$D$60*BK$2/12,Assumptions!$G96*Assumptions!$D$60*BK$2/12))</f>
        <v>2556.7091997438083</v>
      </c>
      <c r="BL71" s="20">
        <f>IF(BL$5&lt;Assumptions!$D$20,0,IF(Revenue!BM$50&lt;Assumptions!$H96,Assumptions!$F96*Assumptions!$D$60*BL$2/12,Assumptions!$G96*Assumptions!$D$60*BL$2/12))</f>
        <v>2556.7091997438083</v>
      </c>
      <c r="BM71" s="20">
        <f>IF(BM$5&lt;Assumptions!$D$20,0,IF(Revenue!BN$50&lt;Assumptions!$H96,Assumptions!$F96*Assumptions!$D$60*BM$2/12,Assumptions!$G96*Assumptions!$D$60*BM$2/12))</f>
        <v>2556.7091997438083</v>
      </c>
      <c r="BN71" s="20">
        <f>IF(BN$5&lt;Assumptions!$D$20,0,IF(Revenue!BO$50&lt;Assumptions!$H96,Assumptions!$F96*Assumptions!$D$60*BN$2/12,Assumptions!$G96*Assumptions!$D$60*BN$2/12))</f>
        <v>2556.7091997438083</v>
      </c>
      <c r="BO71" s="20">
        <f>IF(BO$5&lt;Assumptions!$D$20,0,IF(Revenue!BP$50&lt;Assumptions!$H96,Assumptions!$F96*Assumptions!$D$60*BO$2/12,Assumptions!$G96*Assumptions!$D$60*BO$2/12))</f>
        <v>2556.7091997438083</v>
      </c>
      <c r="BP71" s="20">
        <f>IF(BP$5&lt;Assumptions!$D$20,0,IF(Revenue!BQ$50&lt;Assumptions!$H96,Assumptions!$F96*Assumptions!$D$60*BP$2/12,Assumptions!$G96*Assumptions!$D$60*BP$2/12))</f>
        <v>2556.7091997438083</v>
      </c>
      <c r="BQ71" s="20">
        <f>IF(BQ$5&lt;Assumptions!$D$20,0,IF(Revenue!BR$50&lt;Assumptions!$H96,Assumptions!$F96*Assumptions!$D$60*BQ$2/12,Assumptions!$G96*Assumptions!$D$60*BQ$2/12))</f>
        <v>2556.7091997438083</v>
      </c>
      <c r="BR71" s="20">
        <f>IF(BR$5&lt;Assumptions!$D$20,0,IF(Revenue!BS$50&lt;Assumptions!$H96,Assumptions!$F96*Assumptions!$D$60*BR$2/12,Assumptions!$G96*Assumptions!$D$60*BR$2/12))</f>
        <v>2556.7091997438083</v>
      </c>
      <c r="BS71" s="20">
        <f>IF(BS$5&lt;Assumptions!$D$20,0,IF(Revenue!BT$50&lt;Assumptions!$H96,Assumptions!$F96*Assumptions!$D$60*BS$2/12,Assumptions!$G96*Assumptions!$D$60*BS$2/12))</f>
        <v>2556.7091997438083</v>
      </c>
      <c r="BT71" s="20">
        <f>IF(BT$5&lt;Assumptions!$D$20,0,IF(Revenue!BU$50&lt;Assumptions!$H96,Assumptions!$F96*Assumptions!$D$60*BT$2/12,Assumptions!$G96*Assumptions!$D$60*BT$2/12))</f>
        <v>2633.4104757361224</v>
      </c>
      <c r="BU71" s="20">
        <f>IF(BU$5&lt;Assumptions!$D$20,0,IF(Revenue!BV$50&lt;Assumptions!$H96,Assumptions!$F96*Assumptions!$D$60*BU$2/12,Assumptions!$G96*Assumptions!$D$60*BU$2/12))</f>
        <v>2633.4104757361224</v>
      </c>
      <c r="BV71" s="20">
        <f>IF(BV$5&lt;Assumptions!$D$20,0,IF(Revenue!BW$50&lt;Assumptions!$H96,Assumptions!$F96*Assumptions!$D$60*BV$2/12,Assumptions!$G96*Assumptions!$D$60*BV$2/12))</f>
        <v>2633.4104757361224</v>
      </c>
      <c r="BW71" s="20">
        <f>IF(BW$5&lt;Assumptions!$D$20,0,IF(Revenue!BX$50&lt;Assumptions!$H96,Assumptions!$F96*Assumptions!$D$60*BW$2/12,Assumptions!$G96*Assumptions!$D$60*BW$2/12))</f>
        <v>2633.4104757361224</v>
      </c>
      <c r="BX71" s="20">
        <f>IF(BX$5&lt;Assumptions!$D$20,0,IF(Revenue!BY$50&lt;Assumptions!$H96,Assumptions!$F96*Assumptions!$D$60*BX$2/12,Assumptions!$G96*Assumptions!$D$60*BX$2/12))</f>
        <v>2633.4104757361224</v>
      </c>
      <c r="BY71" s="20">
        <f>IF(BY$5&lt;Assumptions!$D$20,0,IF(Revenue!BZ$50&lt;Assumptions!$H96,Assumptions!$F96*Assumptions!$D$60*BY$2/12,Assumptions!$G96*Assumptions!$D$60*BY$2/12))</f>
        <v>2633.4104757361224</v>
      </c>
      <c r="BZ71" s="20">
        <f>IF(BZ$5&lt;Assumptions!$D$20,0,IF(Revenue!CA$50&lt;Assumptions!$H96,Assumptions!$F96*Assumptions!$D$60*BZ$2/12,Assumptions!$G96*Assumptions!$D$60*BZ$2/12))</f>
        <v>2633.4104757361224</v>
      </c>
      <c r="CA71" s="20">
        <f>IF(CA$5&lt;Assumptions!$D$20,0,IF(Revenue!CB$50&lt;Assumptions!$H96,Assumptions!$F96*Assumptions!$D$60*CA$2/12,Assumptions!$G96*Assumptions!$D$60*CA$2/12))</f>
        <v>2633.4104757361224</v>
      </c>
      <c r="CB71" s="20">
        <f>IF(CB$5&lt;Assumptions!$D$20,0,IF(Revenue!CC$50&lt;Assumptions!$H96,Assumptions!$F96*Assumptions!$D$60*CB$2/12,Assumptions!$G96*Assumptions!$D$60*CB$2/12))</f>
        <v>2633.4104757361224</v>
      </c>
      <c r="CC71" s="20">
        <f>IF(CC$5&lt;Assumptions!$D$20,0,IF(Revenue!CD$50&lt;Assumptions!$H96,Assumptions!$F96*Assumptions!$D$60*CC$2/12,Assumptions!$G96*Assumptions!$D$60*CC$2/12))</f>
        <v>2633.4104757361224</v>
      </c>
      <c r="CD71" s="20">
        <f>IF(CD$5&lt;Assumptions!$D$20,0,IF(Revenue!CE$50&lt;Assumptions!$H96,Assumptions!$F96*Assumptions!$D$60*CD$2/12,Assumptions!$G96*Assumptions!$D$60*CD$2/12))</f>
        <v>2633.4104757361224</v>
      </c>
      <c r="CE71" s="20">
        <f>IF(CE$5&lt;Assumptions!$D$20,0,IF(Revenue!CF$50&lt;Assumptions!$H96,Assumptions!$F96*Assumptions!$D$60*CE$2/12,Assumptions!$G96*Assumptions!$D$60*CE$2/12))</f>
        <v>2633.4104757361224</v>
      </c>
      <c r="CF71" s="20">
        <f>IF(CF$5&lt;Assumptions!$D$20,0,IF(Revenue!CG$50&lt;Assumptions!$H96,Assumptions!$F96*Assumptions!$D$60*CF$2/12,Assumptions!$G96*Assumptions!$D$60*CF$2/12))</f>
        <v>2712.4127900082062</v>
      </c>
      <c r="CG71" s="20">
        <f>IF(CG$5&lt;Assumptions!$D$20,0,IF(Revenue!CH$50&lt;Assumptions!$H96,Assumptions!$F96*Assumptions!$D$60*CG$2/12,Assumptions!$G96*Assumptions!$D$60*CG$2/12))</f>
        <v>2712.4127900082062</v>
      </c>
      <c r="CH71" s="20">
        <f>IF(CH$5&lt;Assumptions!$D$20,0,IF(Revenue!CI$50&lt;Assumptions!$H96,Assumptions!$F96*Assumptions!$D$60*CH$2/12,Assumptions!$G96*Assumptions!$D$60*CH$2/12))</f>
        <v>2712.4127900082062</v>
      </c>
      <c r="CI71" s="20">
        <f>IF(CI$5&lt;Assumptions!$D$20,0,IF(Revenue!CJ$50&lt;Assumptions!$H96,Assumptions!$F96*Assumptions!$D$60*CI$2/12,Assumptions!$G96*Assumptions!$D$60*CI$2/12))</f>
        <v>2712.4127900082062</v>
      </c>
      <c r="CJ71" s="20">
        <f>IF(CJ$5&lt;Assumptions!$D$20,0,IF(Revenue!CK$50&lt;Assumptions!$H96,Assumptions!$F96*Assumptions!$D$60*CJ$2/12,Assumptions!$G96*Assumptions!$D$60*CJ$2/12))</f>
        <v>2712.4127900082062</v>
      </c>
      <c r="CK71" s="20">
        <f>IF(CK$5&lt;Assumptions!$D$20,0,IF(Revenue!CL$50&lt;Assumptions!$H96,Assumptions!$F96*Assumptions!$D$60*CK$2/12,Assumptions!$G96*Assumptions!$D$60*CK$2/12))</f>
        <v>2712.4127900082062</v>
      </c>
      <c r="CL71" s="20">
        <f>IF(CL$5&lt;Assumptions!$D$20,0,IF(Revenue!CM$50&lt;Assumptions!$H96,Assumptions!$F96*Assumptions!$D$60*CL$2/12,Assumptions!$G96*Assumptions!$D$60*CL$2/12))</f>
        <v>2712.4127900082062</v>
      </c>
      <c r="CM71" s="20">
        <f>IF(CM$5&lt;Assumptions!$D$20,0,IF(Revenue!CN$50&lt;Assumptions!$H96,Assumptions!$F96*Assumptions!$D$60*CM$2/12,Assumptions!$G96*Assumptions!$D$60*CM$2/12))</f>
        <v>2712.4127900082062</v>
      </c>
      <c r="CN71" s="20">
        <f>IF(CN$5&lt;Assumptions!$D$20,0,IF(Revenue!CO$50&lt;Assumptions!$H96,Assumptions!$F96*Assumptions!$D$60*CN$2/12,Assumptions!$G96*Assumptions!$D$60*CN$2/12))</f>
        <v>2712.4127900082062</v>
      </c>
      <c r="CO71" s="20">
        <f>IF(CO$5&lt;Assumptions!$D$20,0,IF(Revenue!CP$50&lt;Assumptions!$H96,Assumptions!$F96*Assumptions!$D$60*CO$2/12,Assumptions!$G96*Assumptions!$D$60*CO$2/12))</f>
        <v>2712.4127900082062</v>
      </c>
      <c r="CP71" s="20">
        <f>IF(CP$5&lt;Assumptions!$D$20,0,IF(Revenue!CQ$50&lt;Assumptions!$H96,Assumptions!$F96*Assumptions!$D$60*CP$2/12,Assumptions!$G96*Assumptions!$D$60*CP$2/12))</f>
        <v>2712.4127900082062</v>
      </c>
      <c r="CQ71" s="20">
        <f>IF(CQ$5&lt;Assumptions!$D$20,0,IF(Revenue!CR$50&lt;Assumptions!$H96,Assumptions!$F96*Assumptions!$D$60*CQ$2/12,Assumptions!$G96*Assumptions!$D$60*CQ$2/12))</f>
        <v>2712.4127900082062</v>
      </c>
      <c r="CR71" s="20">
        <f>IF(CR$5&lt;Assumptions!$D$20,0,IF(Revenue!CS$50&lt;Assumptions!$H96,Assumptions!$F96*Assumptions!$D$60*CR$2/12,Assumptions!$G96*Assumptions!$D$60*CR$2/12))</f>
        <v>2793.7851737084529</v>
      </c>
      <c r="CS71" s="20">
        <f>IF(CS$5&lt;Assumptions!$D$20,0,IF(Revenue!CT$50&lt;Assumptions!$H96,Assumptions!$F96*Assumptions!$D$60*CS$2/12,Assumptions!$G96*Assumptions!$D$60*CS$2/12))</f>
        <v>2793.7851737084529</v>
      </c>
      <c r="CT71" s="20">
        <f>IF(CT$5&lt;Assumptions!$D$20,0,IF(Revenue!CU$50&lt;Assumptions!$H96,Assumptions!$F96*Assumptions!$D$60*CT$2/12,Assumptions!$G96*Assumptions!$D$60*CT$2/12))</f>
        <v>2793.7851737084529</v>
      </c>
      <c r="CU71" s="20">
        <f>IF(CU$5&lt;Assumptions!$D$20,0,IF(Revenue!CV$50&lt;Assumptions!$H96,Assumptions!$F96*Assumptions!$D$60*CU$2/12,Assumptions!$G96*Assumptions!$D$60*CU$2/12))</f>
        <v>2793.7851737084529</v>
      </c>
      <c r="CV71" s="20">
        <f>IF(CV$5&lt;Assumptions!$D$20,0,IF(Revenue!CW$50&lt;Assumptions!$H96,Assumptions!$F96*Assumptions!$D$60*CV$2/12,Assumptions!$G96*Assumptions!$D$60*CV$2/12))</f>
        <v>2793.7851737084529</v>
      </c>
      <c r="CW71" s="20">
        <f>IF(CW$5&lt;Assumptions!$D$20,0,IF(Revenue!CX$50&lt;Assumptions!$H96,Assumptions!$F96*Assumptions!$D$60*CW$2/12,Assumptions!$G96*Assumptions!$D$60*CW$2/12))</f>
        <v>2793.7851737084529</v>
      </c>
      <c r="CX71" s="20">
        <f>IF(CX$5&lt;Assumptions!$D$20,0,IF(Revenue!CY$50&lt;Assumptions!$H96,Assumptions!$F96*Assumptions!$D$60*CX$2/12,Assumptions!$G96*Assumptions!$D$60*CX$2/12))</f>
        <v>2793.7851737084529</v>
      </c>
      <c r="CY71" s="20">
        <f>IF(CY$5&lt;Assumptions!$D$20,0,IF(Revenue!CZ$50&lt;Assumptions!$H96,Assumptions!$F96*Assumptions!$D$60*CY$2/12,Assumptions!$G96*Assumptions!$D$60*CY$2/12))</f>
        <v>2793.7851737084529</v>
      </c>
      <c r="CZ71" s="20">
        <f>IF(CZ$5&lt;Assumptions!$D$20,0,IF(Revenue!DA$50&lt;Assumptions!$H96,Assumptions!$F96*Assumptions!$D$60*CZ$2/12,Assumptions!$G96*Assumptions!$D$60*CZ$2/12))</f>
        <v>2793.7851737084529</v>
      </c>
      <c r="DA71" s="20">
        <f>IF(DA$5&lt;Assumptions!$D$20,0,IF(Revenue!DB$50&lt;Assumptions!$H96,Assumptions!$F96*Assumptions!$D$60*DA$2/12,Assumptions!$G96*Assumptions!$D$60*DA$2/12))</f>
        <v>2793.7851737084529</v>
      </c>
      <c r="DB71" s="20">
        <f>IF(DB$5&lt;Assumptions!$D$20,0,IF(Revenue!DC$50&lt;Assumptions!$H96,Assumptions!$F96*Assumptions!$D$60*DB$2/12,Assumptions!$G96*Assumptions!$D$60*DB$2/12))</f>
        <v>2793.7851737084529</v>
      </c>
      <c r="DC71" s="20">
        <f>IF(DC$5&lt;Assumptions!$D$20,0,IF(Revenue!DD$50&lt;Assumptions!$H96,Assumptions!$F96*Assumptions!$D$60*DC$2/12,Assumptions!$G96*Assumptions!$D$60*DC$2/12))</f>
        <v>2793.7851737084529</v>
      </c>
      <c r="DD71" s="20">
        <f>IF(DD$5&lt;Assumptions!$D$20,0,IF(Revenue!DE$50&lt;Assumptions!$H96,Assumptions!$F96*Assumptions!$D$60*DD$2/12,Assumptions!$G96*Assumptions!$D$60*DD$2/12))</f>
        <v>2877.598728919706</v>
      </c>
      <c r="DE71" s="20">
        <f>IF(DE$5&lt;Assumptions!$D$20,0,IF(Revenue!DF$50&lt;Assumptions!$H96,Assumptions!$F96*Assumptions!$D$60*DE$2/12,Assumptions!$G96*Assumptions!$D$60*DE$2/12))</f>
        <v>2877.598728919706</v>
      </c>
      <c r="DF71" s="20">
        <f>IF(DF$5&lt;Assumptions!$D$20,0,IF(Revenue!DG$50&lt;Assumptions!$H96,Assumptions!$F96*Assumptions!$D$60*DF$2/12,Assumptions!$G96*Assumptions!$D$60*DF$2/12))</f>
        <v>2877.598728919706</v>
      </c>
      <c r="DG71" s="20">
        <f>IF(DG$5&lt;Assumptions!$D$20,0,IF(Revenue!DH$50&lt;Assumptions!$H96,Assumptions!$F96*Assumptions!$D$60*DG$2/12,Assumptions!$G96*Assumptions!$D$60*DG$2/12))</f>
        <v>2877.598728919706</v>
      </c>
      <c r="DH71" s="20">
        <f>IF(DH$5&lt;Assumptions!$D$20,0,IF(Revenue!DI$50&lt;Assumptions!$H96,Assumptions!$F96*Assumptions!$D$60*DH$2/12,Assumptions!$G96*Assumptions!$D$60*DH$2/12))</f>
        <v>2877.598728919706</v>
      </c>
      <c r="DI71" s="20">
        <f>IF(DI$5&lt;Assumptions!$D$20,0,IF(Revenue!DJ$50&lt;Assumptions!$H96,Assumptions!$F96*Assumptions!$D$60*DI$2/12,Assumptions!$G96*Assumptions!$D$60*DI$2/12))</f>
        <v>2877.598728919706</v>
      </c>
      <c r="DJ71" s="20">
        <f>IF(DJ$5&lt;Assumptions!$D$20,0,IF(Revenue!DK$50&lt;Assumptions!$H96,Assumptions!$F96*Assumptions!$D$60*DJ$2/12,Assumptions!$G96*Assumptions!$D$60*DJ$2/12))</f>
        <v>2877.598728919706</v>
      </c>
      <c r="DK71" s="20">
        <f>IF(DK$5&lt;Assumptions!$D$20,0,IF(Revenue!DL$50&lt;Assumptions!$H96,Assumptions!$F96*Assumptions!$D$60*DK$2/12,Assumptions!$G96*Assumptions!$D$60*DK$2/12))</f>
        <v>2877.598728919706</v>
      </c>
      <c r="DL71" s="20">
        <f>IF(DL$5&lt;Assumptions!$D$20,0,IF(Revenue!DM$50&lt;Assumptions!$H96,Assumptions!$F96*Assumptions!$D$60*DL$2/12,Assumptions!$G96*Assumptions!$D$60*DL$2/12))</f>
        <v>2877.598728919706</v>
      </c>
      <c r="DM71" s="20">
        <f>IF(DM$5&lt;Assumptions!$D$20,0,IF(Revenue!DN$50&lt;Assumptions!$H96,Assumptions!$F96*Assumptions!$D$60*DM$2/12,Assumptions!$G96*Assumptions!$D$60*DM$2/12))</f>
        <v>2877.598728919706</v>
      </c>
      <c r="DN71" s="20">
        <f>IF(DN$5&lt;Assumptions!$D$20,0,IF(Revenue!DO$50&lt;Assumptions!$H96,Assumptions!$F96*Assumptions!$D$60*DN$2/12,Assumptions!$G96*Assumptions!$D$60*DN$2/12))</f>
        <v>2877.598728919706</v>
      </c>
      <c r="DO71" s="20">
        <f>IF(DO$5&lt;Assumptions!$D$20,0,IF(Revenue!DP$50&lt;Assumptions!$H96,Assumptions!$F96*Assumptions!$D$60*DO$2/12,Assumptions!$G96*Assumptions!$D$60*DO$2/12))</f>
        <v>2877.598728919706</v>
      </c>
      <c r="DP71" s="20">
        <f>IF(DP$5&lt;Assumptions!$D$20,0,IF(Revenue!DQ$50&lt;Assumptions!$H96,Assumptions!$F96*Assumptions!$D$60*DP$2/12,Assumptions!$G96*Assumptions!$D$60*DP$2/12))</f>
        <v>2963.9266907872975</v>
      </c>
      <c r="DQ71" s="20">
        <f>IF(DQ$5&lt;Assumptions!$D$20,0,IF(Revenue!DR$50&lt;Assumptions!$H96,Assumptions!$F96*Assumptions!$D$60*DQ$2/12,Assumptions!$G96*Assumptions!$D$60*DQ$2/12))</f>
        <v>2963.9266907872975</v>
      </c>
      <c r="DR71" s="20">
        <f>IF(DR$5&lt;Assumptions!$D$20,0,IF(Revenue!DS$50&lt;Assumptions!$H96,Assumptions!$F96*Assumptions!$D$60*DR$2/12,Assumptions!$G96*Assumptions!$D$60*DR$2/12))</f>
        <v>2963.9266907872975</v>
      </c>
      <c r="DS71" s="20">
        <f>IF(DS$5&lt;Assumptions!$D$20,0,IF(Revenue!DT$50&lt;Assumptions!$H96,Assumptions!$F96*Assumptions!$D$60*DS$2/12,Assumptions!$G96*Assumptions!$D$60*DS$2/12))</f>
        <v>2963.9266907872975</v>
      </c>
      <c r="DT71" s="20">
        <f>IF(DT$5&lt;Assumptions!$D$20,0,IF(Revenue!DU$50&lt;Assumptions!$H96,Assumptions!$F96*Assumptions!$D$60*DT$2/12,Assumptions!$G96*Assumptions!$D$60*DT$2/12))</f>
        <v>2963.9266907872975</v>
      </c>
      <c r="DU71" s="20">
        <f>IF(DU$5&lt;Assumptions!$D$20,0,IF(Revenue!DV$50&lt;Assumptions!$H96,Assumptions!$F96*Assumptions!$D$60*DU$2/12,Assumptions!$G96*Assumptions!$D$60*DU$2/12))</f>
        <v>2963.9266907872975</v>
      </c>
    </row>
    <row r="72" spans="3:125">
      <c r="C72" s="1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</row>
    <row r="73" spans="3:125">
      <c r="C73" s="1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</row>
    <row r="74" spans="3:125">
      <c r="C74" s="1" t="s">
        <v>40</v>
      </c>
      <c r="E74" s="20">
        <f>IF(Revenue!F$50&lt;Assumptions!$H99,(Assumptions!$F$99*Revenue!F$48*E$2),(Assumptions!$G$99*Revenue!F$48*E$2))</f>
        <v>0</v>
      </c>
      <c r="F74" s="20">
        <f>IF(Revenue!G$50&lt;Assumptions!$H99,(Assumptions!$F$99*Revenue!G$48*F$2),(Assumptions!$G$99*Revenue!G$48*F$2))</f>
        <v>0</v>
      </c>
      <c r="G74" s="20">
        <f>IF(Revenue!H$50&lt;Assumptions!$H99,(Assumptions!$F$99*Revenue!H$48*G$2),(Assumptions!$G$99*Revenue!H$48*G$2))</f>
        <v>0</v>
      </c>
      <c r="H74" s="20">
        <f>IF(Revenue!I$50&lt;Assumptions!$H99,(Assumptions!$F$99*Revenue!I$48*H$2),(Assumptions!$G$99*Revenue!I$48*H$2))</f>
        <v>0</v>
      </c>
      <c r="I74" s="20">
        <f>IF(Revenue!J$50&lt;Assumptions!$H99,(Assumptions!$F$99*Revenue!J$48*I$2),(Assumptions!$G$99*Revenue!J$48*I$2))</f>
        <v>0</v>
      </c>
      <c r="J74" s="20">
        <f>IF(Revenue!K$50&lt;Assumptions!$H99,(Assumptions!$F$99*Revenue!K$48*J$2),(Assumptions!$G$99*Revenue!K$48*J$2))</f>
        <v>0</v>
      </c>
      <c r="K74" s="20">
        <f>IF(Revenue!L$50&lt;Assumptions!$H99,(Assumptions!$F$99*Revenue!L$48*K$2),(Assumptions!$G$99*Revenue!L$48*K$2))</f>
        <v>0</v>
      </c>
      <c r="L74" s="20">
        <f>IF(Revenue!M$50&lt;Assumptions!$H99,(Assumptions!$F$99*Revenue!M$48*L$2),(Assumptions!$G$99*Revenue!M$48*L$2))</f>
        <v>0</v>
      </c>
      <c r="M74" s="20">
        <f>IF(Revenue!N$50&lt;Assumptions!$H99,(Assumptions!$F$99*Revenue!N$48*M$2),(Assumptions!$G$99*Revenue!N$48*M$2))</f>
        <v>0</v>
      </c>
      <c r="N74" s="20">
        <f>IF(Revenue!O$50&lt;Assumptions!$H99,(Assumptions!$F$99*Revenue!O$48*N$2),(Assumptions!$G$99*Revenue!O$48*N$2))</f>
        <v>0</v>
      </c>
      <c r="O74" s="20">
        <f>IF(Revenue!P$50&lt;Assumptions!$H99,(Assumptions!$F$99*Revenue!P$48*O$2),(Assumptions!$G$99*Revenue!P$48*O$2))</f>
        <v>0</v>
      </c>
      <c r="P74" s="20">
        <f>IF(Revenue!Q$50&lt;Assumptions!$H99,(Assumptions!$F$99*Revenue!Q$48*P$2),(Assumptions!$G$99*Revenue!Q$48*P$2))</f>
        <v>0</v>
      </c>
      <c r="Q74" s="20">
        <f>IF(Revenue!R$50&lt;Assumptions!$H99,(Assumptions!$F$99*Revenue!R$48*Q$2),(Assumptions!$G$99*Revenue!R$48*Q$2))</f>
        <v>0</v>
      </c>
      <c r="R74" s="20">
        <f>IF(Revenue!S$50&lt;Assumptions!$H99,(Assumptions!$F$99*Revenue!S$48*R$2),(Assumptions!$G$99*Revenue!S$48*R$2))</f>
        <v>0</v>
      </c>
      <c r="S74" s="20">
        <f>IF(Revenue!T$50&lt;Assumptions!$H99,(Assumptions!$F$99*Revenue!T$48*S$2),(Assumptions!$G$99*Revenue!T$48*S$2))</f>
        <v>0</v>
      </c>
      <c r="T74" s="20">
        <f>IF(Revenue!U$50&lt;Assumptions!$H99,(Assumptions!$F$99*Revenue!U$48*T$2),(Assumptions!$G$99*Revenue!U$48*T$2))</f>
        <v>0</v>
      </c>
      <c r="U74" s="20">
        <f>IF(Revenue!V$50&lt;Assumptions!$H99,(Assumptions!$F$99*Revenue!V$48*U$2),(Assumptions!$G$99*Revenue!V$48*U$2))</f>
        <v>0</v>
      </c>
      <c r="V74" s="20">
        <f>IF(Revenue!W$50&lt;Assumptions!$H99,(Assumptions!$F$99*Revenue!W$48*V$2),(Assumptions!$G$99*Revenue!W$48*V$2))</f>
        <v>0</v>
      </c>
      <c r="W74" s="20">
        <f>IF(Revenue!X$50&lt;Assumptions!$H99,(Assumptions!$F$99*Revenue!X$48*W$2),(Assumptions!$G$99*Revenue!X$48*W$2))</f>
        <v>0</v>
      </c>
      <c r="X74" s="20">
        <f>IF(Revenue!Y$50&lt;Assumptions!$H99,(Assumptions!$F$99*Revenue!Y$48*X$2),(Assumptions!$G$99*Revenue!Y$48*X$2))</f>
        <v>0</v>
      </c>
      <c r="Y74" s="20">
        <f>IF(Revenue!Z$50&lt;Assumptions!$H99,(Assumptions!$F$99*Revenue!Z$48*Y$2),(Assumptions!$G$99*Revenue!Z$48*Y$2))</f>
        <v>0</v>
      </c>
      <c r="Z74" s="20">
        <f>IF(Revenue!AA$50&lt;Assumptions!$H99,(Assumptions!$F$99*Revenue!AA$48*Z$2),(Assumptions!$G$99*Revenue!AA$48*Z$2))</f>
        <v>0</v>
      </c>
      <c r="AA74" s="20">
        <f>IF(Revenue!AB$50&lt;Assumptions!$H99,(Assumptions!$F$99*Revenue!AB$48*AA$2),(Assumptions!$G$99*Revenue!AB$48*AA$2))</f>
        <v>0</v>
      </c>
      <c r="AB74" s="20">
        <f>IF(Revenue!AC$50&lt;Assumptions!$H99,(Assumptions!$F$99*Revenue!AC$48*AB$2),(Assumptions!$G$99*Revenue!AC$48*AB$2))</f>
        <v>0</v>
      </c>
      <c r="AC74" s="20">
        <f>IF(Revenue!AD$50&lt;Assumptions!$H99,(Assumptions!$F$99*Revenue!AD$48*AC$2),(Assumptions!$G$99*Revenue!AD$48*AC$2))</f>
        <v>0</v>
      </c>
      <c r="AD74" s="20">
        <f>IF(Revenue!AE$50&lt;Assumptions!$H99,(Assumptions!$F$99*Revenue!AE$48*AD$2),(Assumptions!$G$99*Revenue!AE$48*AD$2))</f>
        <v>0</v>
      </c>
      <c r="AE74" s="20">
        <f>IF(Revenue!AF$50&lt;Assumptions!$H99,(Assumptions!$F$99*Revenue!AF$48*AE$2),(Assumptions!$G$99*Revenue!AF$48*AE$2))</f>
        <v>0</v>
      </c>
      <c r="AF74" s="20">
        <f>IF(Revenue!AG$50&lt;Assumptions!$H99,(Assumptions!$F$99*Revenue!AG$48*AF$2),(Assumptions!$G$99*Revenue!AG$48*AF$2))</f>
        <v>0</v>
      </c>
      <c r="AG74" s="20">
        <f>IF(Revenue!AH$50&lt;Assumptions!$H99,(Assumptions!$F$99*Revenue!AH$48*AG$2),(Assumptions!$G$99*Revenue!AH$48*AG$2))</f>
        <v>0</v>
      </c>
      <c r="AH74" s="20">
        <f>IF(Revenue!AI$50&lt;Assumptions!$H99,(Assumptions!$F$99*Revenue!AI$48*AH$2),(Assumptions!$G$99*Revenue!AI$48*AH$2))</f>
        <v>0</v>
      </c>
      <c r="AI74" s="20">
        <f>IF(Revenue!AJ$50&lt;Assumptions!$H99,(Assumptions!$F$99*Revenue!AJ$48*AI$2),(Assumptions!$G$99*Revenue!AJ$48*AI$2))</f>
        <v>0</v>
      </c>
      <c r="AJ74" s="20">
        <f>IF(Revenue!AK$50&lt;Assumptions!$H99,(Assumptions!$F$99*Revenue!AK$48*AJ$2),(Assumptions!$G$99*Revenue!AK$48*AJ$2))</f>
        <v>0</v>
      </c>
      <c r="AK74" s="20">
        <f>IF(Revenue!AL$50&lt;Assumptions!$H99,(Assumptions!$F$99*Revenue!AL$48*AK$2),(Assumptions!$G$99*Revenue!AL$48*AK$2))</f>
        <v>0</v>
      </c>
      <c r="AL74" s="20">
        <f>IF(Revenue!AM$50&lt;Assumptions!$H99,(Assumptions!$F$99*Revenue!AM$48*AL$2),(Assumptions!$G$99*Revenue!AM$48*AL$2))</f>
        <v>0</v>
      </c>
      <c r="AM74" s="20">
        <f>IF(Revenue!AN$50&lt;Assumptions!$H99,(Assumptions!$F$99*Revenue!AN$48*AM$2),(Assumptions!$G$99*Revenue!AN$48*AM$2))</f>
        <v>0</v>
      </c>
      <c r="AN74" s="20">
        <f>IF(Revenue!AO$50&lt;Assumptions!$H99,(Assumptions!$F$99*Revenue!AO$48*AN$2),(Assumptions!$G$99*Revenue!AO$48*AN$2))</f>
        <v>0</v>
      </c>
      <c r="AO74" s="20">
        <f>IF(Revenue!AP$50&lt;Assumptions!$H99,(Assumptions!$F$99*Revenue!AP$48*AO$2),(Assumptions!$G$99*Revenue!AP$48*AO$2))</f>
        <v>0</v>
      </c>
      <c r="AP74" s="20">
        <f>IF(Revenue!AQ$50&lt;Assumptions!$H99,(Assumptions!$F$99*Revenue!AQ$48*AP$2),(Assumptions!$G$99*Revenue!AQ$48*AP$2))</f>
        <v>0</v>
      </c>
      <c r="AQ74" s="20">
        <f>IF(Revenue!AR$50&lt;Assumptions!$H99,(Assumptions!$F$99*Revenue!AR$48*AQ$2),(Assumptions!$G$99*Revenue!AR$48*AQ$2))</f>
        <v>0</v>
      </c>
      <c r="AR74" s="20">
        <f>IF(Revenue!AS$50&lt;Assumptions!$H99,(Assumptions!$F$99*Revenue!AS$48*AR$2),(Assumptions!$G$99*Revenue!AS$48*AR$2))</f>
        <v>0</v>
      </c>
      <c r="AS74" s="20">
        <f>IF(Revenue!AT$50&lt;Assumptions!$H99,(Assumptions!$F$99*Revenue!AT$48*AS$2),(Assumptions!$G$99*Revenue!AT$48*AS$2))</f>
        <v>0</v>
      </c>
      <c r="AT74" s="20">
        <f>IF(Revenue!AU$50&lt;Assumptions!$H99,(Assumptions!$F$99*Revenue!AU$48*AT$2),(Assumptions!$G$99*Revenue!AU$48*AT$2))</f>
        <v>0</v>
      </c>
      <c r="AU74" s="20">
        <f>IF(Revenue!AV$50&lt;Assumptions!$H99,(Assumptions!$F$99*Revenue!AV$48*AU$2),(Assumptions!$G$99*Revenue!AV$48*AU$2))</f>
        <v>0</v>
      </c>
      <c r="AV74" s="20">
        <f>IF(Revenue!AW$50&lt;Assumptions!$H99,(Assumptions!$F$99*Revenue!AW$48*AV$2),(Assumptions!$G$99*Revenue!AW$48*AV$2))</f>
        <v>0</v>
      </c>
      <c r="AW74" s="20">
        <f>IF(Revenue!AX$50&lt;Assumptions!$H99,(Assumptions!$F$99*Revenue!AX$48*AW$2),(Assumptions!$G$99*Revenue!AX$48*AW$2))</f>
        <v>0</v>
      </c>
      <c r="AX74" s="20">
        <f>IF(Revenue!AY$50&lt;Assumptions!$H99,(Assumptions!$F$99*Revenue!AY$48*AX$2),(Assumptions!$G$99*Revenue!AY$48*AX$2))</f>
        <v>0</v>
      </c>
      <c r="AY74" s="20">
        <f>IF(Revenue!AZ$50&lt;Assumptions!$H99,(Assumptions!$F$99*Revenue!AZ$48*AY$2),(Assumptions!$G$99*Revenue!AZ$48*AY$2))</f>
        <v>0</v>
      </c>
      <c r="AZ74" s="20">
        <f>IF(Revenue!BA$50&lt;Assumptions!$H99,(Assumptions!$F$99*Revenue!BA$48*AZ$2),(Assumptions!$G$99*Revenue!BA$48*AZ$2))</f>
        <v>0</v>
      </c>
      <c r="BA74" s="20">
        <f>IF(Revenue!BB$50&lt;Assumptions!$H99,(Assumptions!$F$99*Revenue!BB$48*BA$2),(Assumptions!$G$99*Revenue!BB$48*BA$2))</f>
        <v>0</v>
      </c>
      <c r="BB74" s="20">
        <f>IF(Revenue!BC$50&lt;Assumptions!$H99,(Assumptions!$F$99*Revenue!BC$48*BB$2),(Assumptions!$G$99*Revenue!BC$48*BB$2))</f>
        <v>0</v>
      </c>
      <c r="BC74" s="20">
        <f>IF(Revenue!BD$50&lt;Assumptions!$H99,(Assumptions!$F$99*Revenue!BD$48*BC$2),(Assumptions!$G$99*Revenue!BD$48*BC$2))</f>
        <v>0</v>
      </c>
      <c r="BD74" s="20">
        <f>IF(Revenue!BE$50&lt;Assumptions!$H99,(Assumptions!$F$99*Revenue!BE$48*BD$2),(Assumptions!$G$99*Revenue!BE$48*BD$2))</f>
        <v>0</v>
      </c>
      <c r="BE74" s="20">
        <f>IF(Revenue!BF$50&lt;Assumptions!$H99,(Assumptions!$F$99*Revenue!BF$48*BE$2),(Assumptions!$G$99*Revenue!BF$48*BE$2))</f>
        <v>0</v>
      </c>
      <c r="BF74" s="20">
        <f>IF(Revenue!BG$50&lt;Assumptions!$H99,(Assumptions!$F$99*Revenue!BG$48*BF$2),(Assumptions!$G$99*Revenue!BG$48*BF$2))</f>
        <v>0</v>
      </c>
      <c r="BG74" s="20">
        <f>IF(Revenue!BH$50&lt;Assumptions!$H99,(Assumptions!$F$99*Revenue!BH$48*BG$2),(Assumptions!$G$99*Revenue!BH$48*BG$2))</f>
        <v>0</v>
      </c>
      <c r="BH74" s="20">
        <f>IF(Revenue!BI$50&lt;Assumptions!$H99,(Assumptions!$F$99*Revenue!BI$48*BH$2),(Assumptions!$G$99*Revenue!BI$48*BH$2))</f>
        <v>0</v>
      </c>
      <c r="BI74" s="20">
        <f>IF(Revenue!BJ$50&lt;Assumptions!$H99,(Assumptions!$F$99*Revenue!BJ$48*BI$2),(Assumptions!$G$99*Revenue!BJ$48*BI$2))</f>
        <v>0</v>
      </c>
      <c r="BJ74" s="20">
        <f>IF(Revenue!BK$50&lt;Assumptions!$H99,(Assumptions!$F$99*Revenue!BK$48*BJ$2),(Assumptions!$G$99*Revenue!BK$48*BJ$2))</f>
        <v>0</v>
      </c>
      <c r="BK74" s="20">
        <f>IF(Revenue!BL$50&lt;Assumptions!$H99,(Assumptions!$F$99*Revenue!BL$48*BK$2),(Assumptions!$G$99*Revenue!BL$48*BK$2))</f>
        <v>0</v>
      </c>
      <c r="BL74" s="20">
        <f>IF(Revenue!BM$50&lt;Assumptions!$H99,(Assumptions!$F$99*Revenue!BM$48*BL$2),(Assumptions!$G$99*Revenue!BM$48*BL$2))</f>
        <v>0</v>
      </c>
      <c r="BM74" s="20">
        <f>IF(Revenue!BN$50&lt;Assumptions!$H99,(Assumptions!$F$99*Revenue!BN$48*BM$2),(Assumptions!$G$99*Revenue!BN$48*BM$2))</f>
        <v>0</v>
      </c>
      <c r="BN74" s="20">
        <f>IF(Revenue!BO$50&lt;Assumptions!$H99,(Assumptions!$F$99*Revenue!BO$48*BN$2),(Assumptions!$G$99*Revenue!BO$48*BN$2))</f>
        <v>0</v>
      </c>
      <c r="BO74" s="20">
        <f>IF(Revenue!BP$50&lt;Assumptions!$H99,(Assumptions!$F$99*Revenue!BP$48*BO$2),(Assumptions!$G$99*Revenue!BP$48*BO$2))</f>
        <v>0</v>
      </c>
      <c r="BP74" s="20">
        <f>IF(Revenue!BQ$50&lt;Assumptions!$H99,(Assumptions!$F$99*Revenue!BQ$48*BP$2),(Assumptions!$G$99*Revenue!BQ$48*BP$2))</f>
        <v>0</v>
      </c>
      <c r="BQ74" s="20">
        <f>IF(Revenue!BR$50&lt;Assumptions!$H99,(Assumptions!$F$99*Revenue!BR$48*BQ$2),(Assumptions!$G$99*Revenue!BR$48*BQ$2))</f>
        <v>0</v>
      </c>
      <c r="BR74" s="20">
        <f>IF(Revenue!BS$50&lt;Assumptions!$H99,(Assumptions!$F$99*Revenue!BS$48*BR$2),(Assumptions!$G$99*Revenue!BS$48*BR$2))</f>
        <v>0</v>
      </c>
      <c r="BS74" s="20">
        <f>IF(Revenue!BT$50&lt;Assumptions!$H99,(Assumptions!$F$99*Revenue!BT$48*BS$2),(Assumptions!$G$99*Revenue!BT$48*BS$2))</f>
        <v>0</v>
      </c>
      <c r="BT74" s="20">
        <f>IF(Revenue!BU$50&lt;Assumptions!$H99,(Assumptions!$F$99*Revenue!BU$48*BT$2),(Assumptions!$G$99*Revenue!BU$48*BT$2))</f>
        <v>0</v>
      </c>
      <c r="BU74" s="20">
        <f>IF(Revenue!BV$50&lt;Assumptions!$H99,(Assumptions!$F$99*Revenue!BV$48*BU$2),(Assumptions!$G$99*Revenue!BV$48*BU$2))</f>
        <v>0</v>
      </c>
      <c r="BV74" s="20">
        <f>IF(Revenue!BW$50&lt;Assumptions!$H99,(Assumptions!$F$99*Revenue!BW$48*BV$2),(Assumptions!$G$99*Revenue!BW$48*BV$2))</f>
        <v>0</v>
      </c>
      <c r="BW74" s="20">
        <f>IF(Revenue!BX$50&lt;Assumptions!$H99,(Assumptions!$F$99*Revenue!BX$48*BW$2),(Assumptions!$G$99*Revenue!BX$48*BW$2))</f>
        <v>0</v>
      </c>
      <c r="BX74" s="20">
        <f>IF(Revenue!BY$50&lt;Assumptions!$H99,(Assumptions!$F$99*Revenue!BY$48*BX$2),(Assumptions!$G$99*Revenue!BY$48*BX$2))</f>
        <v>0</v>
      </c>
      <c r="BY74" s="20">
        <f>IF(Revenue!BZ$50&lt;Assumptions!$H99,(Assumptions!$F$99*Revenue!BZ$48*BY$2),(Assumptions!$G$99*Revenue!BZ$48*BY$2))</f>
        <v>0</v>
      </c>
      <c r="BZ74" s="20">
        <f>IF(Revenue!CA$50&lt;Assumptions!$H99,(Assumptions!$F$99*Revenue!CA$48*BZ$2),(Assumptions!$G$99*Revenue!CA$48*BZ$2))</f>
        <v>0</v>
      </c>
      <c r="CA74" s="20">
        <f>IF(Revenue!CB$50&lt;Assumptions!$H99,(Assumptions!$F$99*Revenue!CB$48*CA$2),(Assumptions!$G$99*Revenue!CB$48*CA$2))</f>
        <v>0</v>
      </c>
      <c r="CB74" s="20">
        <f>IF(Revenue!CC$50&lt;Assumptions!$H99,(Assumptions!$F$99*Revenue!CC$48*CB$2),(Assumptions!$G$99*Revenue!CC$48*CB$2))</f>
        <v>0</v>
      </c>
      <c r="CC74" s="20">
        <f>IF(Revenue!CD$50&lt;Assumptions!$H99,(Assumptions!$F$99*Revenue!CD$48*CC$2),(Assumptions!$G$99*Revenue!CD$48*CC$2))</f>
        <v>0</v>
      </c>
      <c r="CD74" s="20">
        <f>IF(Revenue!CE$50&lt;Assumptions!$H99,(Assumptions!$F$99*Revenue!CE$48*CD$2),(Assumptions!$G$99*Revenue!CE$48*CD$2))</f>
        <v>0</v>
      </c>
      <c r="CE74" s="20">
        <f>IF(Revenue!CF$50&lt;Assumptions!$H99,(Assumptions!$F$99*Revenue!CF$48*CE$2),(Assumptions!$G$99*Revenue!CF$48*CE$2))</f>
        <v>0</v>
      </c>
      <c r="CF74" s="20">
        <f>IF(Revenue!CG$50&lt;Assumptions!$H99,(Assumptions!$F$99*Revenue!CG$48*CF$2),(Assumptions!$G$99*Revenue!CG$48*CF$2))</f>
        <v>0</v>
      </c>
      <c r="CG74" s="20">
        <f>IF(Revenue!CH$50&lt;Assumptions!$H99,(Assumptions!$F$99*Revenue!CH$48*CG$2),(Assumptions!$G$99*Revenue!CH$48*CG$2))</f>
        <v>0</v>
      </c>
      <c r="CH74" s="20">
        <f>IF(Revenue!CI$50&lt;Assumptions!$H99,(Assumptions!$F$99*Revenue!CI$48*CH$2),(Assumptions!$G$99*Revenue!CI$48*CH$2))</f>
        <v>0</v>
      </c>
      <c r="CI74" s="20">
        <f>IF(Revenue!CJ$50&lt;Assumptions!$H99,(Assumptions!$F$99*Revenue!CJ$48*CI$2),(Assumptions!$G$99*Revenue!CJ$48*CI$2))</f>
        <v>0</v>
      </c>
      <c r="CJ74" s="20">
        <f>IF(Revenue!CK$50&lt;Assumptions!$H99,(Assumptions!$F$99*Revenue!CK$48*CJ$2),(Assumptions!$G$99*Revenue!CK$48*CJ$2))</f>
        <v>0</v>
      </c>
      <c r="CK74" s="20">
        <f>IF(Revenue!CL$50&lt;Assumptions!$H99,(Assumptions!$F$99*Revenue!CL$48*CK$2),(Assumptions!$G$99*Revenue!CL$48*CK$2))</f>
        <v>0</v>
      </c>
      <c r="CL74" s="20">
        <f>IF(Revenue!CM$50&lt;Assumptions!$H99,(Assumptions!$F$99*Revenue!CM$48*CL$2),(Assumptions!$G$99*Revenue!CM$48*CL$2))</f>
        <v>0</v>
      </c>
      <c r="CM74" s="20">
        <f>IF(Revenue!CN$50&lt;Assumptions!$H99,(Assumptions!$F$99*Revenue!CN$48*CM$2),(Assumptions!$G$99*Revenue!CN$48*CM$2))</f>
        <v>0</v>
      </c>
      <c r="CN74" s="20">
        <f>IF(Revenue!CO$50&lt;Assumptions!$H99,(Assumptions!$F$99*Revenue!CO$48*CN$2),(Assumptions!$G$99*Revenue!CO$48*CN$2))</f>
        <v>0</v>
      </c>
      <c r="CO74" s="20">
        <f>IF(Revenue!CP$50&lt;Assumptions!$H99,(Assumptions!$F$99*Revenue!CP$48*CO$2),(Assumptions!$G$99*Revenue!CP$48*CO$2))</f>
        <v>0</v>
      </c>
      <c r="CP74" s="20">
        <f>IF(Revenue!CQ$50&lt;Assumptions!$H99,(Assumptions!$F$99*Revenue!CQ$48*CP$2),(Assumptions!$G$99*Revenue!CQ$48*CP$2))</f>
        <v>0</v>
      </c>
      <c r="CQ74" s="20">
        <f>IF(Revenue!CR$50&lt;Assumptions!$H99,(Assumptions!$F$99*Revenue!CR$48*CQ$2),(Assumptions!$G$99*Revenue!CR$48*CQ$2))</f>
        <v>0</v>
      </c>
      <c r="CR74" s="20">
        <f>IF(Revenue!CS$50&lt;Assumptions!$H99,(Assumptions!$F$99*Revenue!CS$48*CR$2),(Assumptions!$G$99*Revenue!CS$48*CR$2))</f>
        <v>0</v>
      </c>
      <c r="CS74" s="20">
        <f>IF(Revenue!CT$50&lt;Assumptions!$H99,(Assumptions!$F$99*Revenue!CT$48*CS$2),(Assumptions!$G$99*Revenue!CT$48*CS$2))</f>
        <v>0</v>
      </c>
      <c r="CT74" s="20">
        <f>IF(Revenue!CU$50&lt;Assumptions!$H99,(Assumptions!$F$99*Revenue!CU$48*CT$2),(Assumptions!$G$99*Revenue!CU$48*CT$2))</f>
        <v>0</v>
      </c>
      <c r="CU74" s="20">
        <f>IF(Revenue!CV$50&lt;Assumptions!$H99,(Assumptions!$F$99*Revenue!CV$48*CU$2),(Assumptions!$G$99*Revenue!CV$48*CU$2))</f>
        <v>0</v>
      </c>
      <c r="CV74" s="20">
        <f>IF(Revenue!CW$50&lt;Assumptions!$H99,(Assumptions!$F$99*Revenue!CW$48*CV$2),(Assumptions!$G$99*Revenue!CW$48*CV$2))</f>
        <v>0</v>
      </c>
      <c r="CW74" s="20">
        <f>IF(Revenue!CX$50&lt;Assumptions!$H99,(Assumptions!$F$99*Revenue!CX$48*CW$2),(Assumptions!$G$99*Revenue!CX$48*CW$2))</f>
        <v>0</v>
      </c>
      <c r="CX74" s="20">
        <f>IF(Revenue!CY$50&lt;Assumptions!$H99,(Assumptions!$F$99*Revenue!CY$48*CX$2),(Assumptions!$G$99*Revenue!CY$48*CX$2))</f>
        <v>0</v>
      </c>
      <c r="CY74" s="20">
        <f>IF(Revenue!CZ$50&lt;Assumptions!$H99,(Assumptions!$F$99*Revenue!CZ$48*CY$2),(Assumptions!$G$99*Revenue!CZ$48*CY$2))</f>
        <v>0</v>
      </c>
      <c r="CZ74" s="20">
        <f>IF(Revenue!DA$50&lt;Assumptions!$H99,(Assumptions!$F$99*Revenue!DA$48*CZ$2),(Assumptions!$G$99*Revenue!DA$48*CZ$2))</f>
        <v>0</v>
      </c>
      <c r="DA74" s="20">
        <f>IF(Revenue!DB$50&lt;Assumptions!$H99,(Assumptions!$F$99*Revenue!DB$48*DA$2),(Assumptions!$G$99*Revenue!DB$48*DA$2))</f>
        <v>0</v>
      </c>
      <c r="DB74" s="20">
        <f>IF(Revenue!DC$50&lt;Assumptions!$H99,(Assumptions!$F$99*Revenue!DC$48*DB$2),(Assumptions!$G$99*Revenue!DC$48*DB$2))</f>
        <v>0</v>
      </c>
      <c r="DC74" s="20">
        <f>IF(Revenue!DD$50&lt;Assumptions!$H99,(Assumptions!$F$99*Revenue!DD$48*DC$2),(Assumptions!$G$99*Revenue!DD$48*DC$2))</f>
        <v>0</v>
      </c>
      <c r="DD74" s="20">
        <f>IF(Revenue!DE$50&lt;Assumptions!$H99,(Assumptions!$F$99*Revenue!DE$48*DD$2),(Assumptions!$G$99*Revenue!DE$48*DD$2))</f>
        <v>0</v>
      </c>
      <c r="DE74" s="20">
        <f>IF(Revenue!DF$50&lt;Assumptions!$H99,(Assumptions!$F$99*Revenue!DF$48*DE$2),(Assumptions!$G$99*Revenue!DF$48*DE$2))</f>
        <v>0</v>
      </c>
      <c r="DF74" s="20">
        <f>IF(Revenue!DG$50&lt;Assumptions!$H99,(Assumptions!$F$99*Revenue!DG$48*DF$2),(Assumptions!$G$99*Revenue!DG$48*DF$2))</f>
        <v>0</v>
      </c>
      <c r="DG74" s="20">
        <f>IF(Revenue!DH$50&lt;Assumptions!$H99,(Assumptions!$F$99*Revenue!DH$48*DG$2),(Assumptions!$G$99*Revenue!DH$48*DG$2))</f>
        <v>0</v>
      </c>
      <c r="DH74" s="20">
        <f>IF(Revenue!DI$50&lt;Assumptions!$H99,(Assumptions!$F$99*Revenue!DI$48*DH$2),(Assumptions!$G$99*Revenue!DI$48*DH$2))</f>
        <v>0</v>
      </c>
      <c r="DI74" s="20">
        <f>IF(Revenue!DJ$50&lt;Assumptions!$H99,(Assumptions!$F$99*Revenue!DJ$48*DI$2),(Assumptions!$G$99*Revenue!DJ$48*DI$2))</f>
        <v>0</v>
      </c>
      <c r="DJ74" s="20">
        <f>IF(Revenue!DK$50&lt;Assumptions!$H99,(Assumptions!$F$99*Revenue!DK$48*DJ$2),(Assumptions!$G$99*Revenue!DK$48*DJ$2))</f>
        <v>0</v>
      </c>
      <c r="DK74" s="20">
        <f>IF(Revenue!DL$50&lt;Assumptions!$H99,(Assumptions!$F$99*Revenue!DL$48*DK$2),(Assumptions!$G$99*Revenue!DL$48*DK$2))</f>
        <v>0</v>
      </c>
      <c r="DL74" s="20">
        <f>IF(Revenue!DM$50&lt;Assumptions!$H99,(Assumptions!$F$99*Revenue!DM$48*DL$2),(Assumptions!$G$99*Revenue!DM$48*DL$2))</f>
        <v>0</v>
      </c>
      <c r="DM74" s="20">
        <f>IF(Revenue!DN$50&lt;Assumptions!$H99,(Assumptions!$F$99*Revenue!DN$48*DM$2),(Assumptions!$G$99*Revenue!DN$48*DM$2))</f>
        <v>0</v>
      </c>
      <c r="DN74" s="20">
        <f>IF(Revenue!DO$50&lt;Assumptions!$H99,(Assumptions!$F$99*Revenue!DO$48*DN$2),(Assumptions!$G$99*Revenue!DO$48*DN$2))</f>
        <v>0</v>
      </c>
      <c r="DO74" s="20">
        <f>IF(Revenue!DP$50&lt;Assumptions!$H99,(Assumptions!$F$99*Revenue!DP$48*DO$2),(Assumptions!$G$99*Revenue!DP$48*DO$2))</f>
        <v>0</v>
      </c>
      <c r="DP74" s="20">
        <f>IF(Revenue!DQ$50&lt;Assumptions!$H99,(Assumptions!$F$99*Revenue!DQ$48*DP$2),(Assumptions!$G$99*Revenue!DQ$48*DP$2))</f>
        <v>0</v>
      </c>
      <c r="DQ74" s="20">
        <f>IF(Revenue!DR$50&lt;Assumptions!$H99,(Assumptions!$F$99*Revenue!DR$48*DQ$2),(Assumptions!$G$99*Revenue!DR$48*DQ$2))</f>
        <v>0</v>
      </c>
      <c r="DR74" s="20">
        <f>IF(Revenue!DS$50&lt;Assumptions!$H99,(Assumptions!$F$99*Revenue!DS$48*DR$2),(Assumptions!$G$99*Revenue!DS$48*DR$2))</f>
        <v>0</v>
      </c>
      <c r="DS74" s="20">
        <f>IF(Revenue!DT$50&lt;Assumptions!$H99,(Assumptions!$F$99*Revenue!DT$48*DS$2),(Assumptions!$G$99*Revenue!DT$48*DS$2))</f>
        <v>0</v>
      </c>
      <c r="DT74" s="20">
        <f>IF(Revenue!DU$50&lt;Assumptions!$H99,(Assumptions!$F$99*Revenue!DU$48*DT$2),(Assumptions!$G$99*Revenue!DU$48*DT$2))</f>
        <v>0</v>
      </c>
      <c r="DU74" s="20">
        <f>IF(Revenue!DV$50&lt;Assumptions!$H99,(Assumptions!$F$99*Revenue!DV$48*DU$2),(Assumptions!$G$99*Revenue!DV$48*DU$2))</f>
        <v>0</v>
      </c>
    </row>
    <row r="75" spans="3:125">
      <c r="C75" s="1" t="s">
        <v>42</v>
      </c>
      <c r="D75" s="32"/>
      <c r="E75" s="20">
        <f>IF(E$5&lt;Assumptions!$D$20,0,IF(Revenue!F$50&lt;Assumptions!$H100,Assumptions!$F100*Assumptions!$D$60*E$2/12,Assumptions!$G100*Assumptions!$D$60*E$2/12))</f>
        <v>0</v>
      </c>
      <c r="F75" s="20">
        <f>IF(F$5&lt;Assumptions!$D$20,0,IF(Revenue!G$50&lt;Assumptions!$H100,Assumptions!$F100*Assumptions!$D$60*F$2/12,Assumptions!$G100*Assumptions!$D$60*F$2/12))</f>
        <v>0</v>
      </c>
      <c r="G75" s="20">
        <f>IF(G$5&lt;Assumptions!$D$20,0,IF(Revenue!H$50&lt;Assumptions!$H100,Assumptions!$F100*Assumptions!$D$60*G$2/12,Assumptions!$G100*Assumptions!$D$60*G$2/12))</f>
        <v>0</v>
      </c>
      <c r="H75" s="20">
        <f>IF(H$5&lt;Assumptions!$D$20,0,IF(Revenue!I$50&lt;Assumptions!$H100,Assumptions!$F100*Assumptions!$D$60*H$2/12,Assumptions!$G100*Assumptions!$D$60*H$2/12))</f>
        <v>0</v>
      </c>
      <c r="I75" s="20">
        <f>IF(I$5&lt;Assumptions!$D$20,0,IF(Revenue!J$50&lt;Assumptions!$H100,Assumptions!$F100*Assumptions!$D$60*I$2/12,Assumptions!$G100*Assumptions!$D$60*I$2/12))</f>
        <v>0</v>
      </c>
      <c r="J75" s="20">
        <f>IF(J$5&lt;Assumptions!$D$20,0,IF(Revenue!K$50&lt;Assumptions!$H100,Assumptions!$F100*Assumptions!$D$60*J$2/12,Assumptions!$G100*Assumptions!$D$60*J$2/12))</f>
        <v>0</v>
      </c>
      <c r="K75" s="20">
        <f>IF(K$5&lt;Assumptions!$D$20,0,IF(Revenue!L$50&lt;Assumptions!$H100,Assumptions!$F100*Assumptions!$D$60*K$2/12,Assumptions!$G100*Assumptions!$D$60*K$2/12))</f>
        <v>0</v>
      </c>
      <c r="L75" s="20">
        <f>IF(L$5&lt;Assumptions!$D$20,0,IF(Revenue!M$50&lt;Assumptions!$H100,Assumptions!$F100*Assumptions!$D$60*L$2/12,Assumptions!$G100*Assumptions!$D$60*L$2/12))</f>
        <v>0</v>
      </c>
      <c r="M75" s="20">
        <f>IF(M$5&lt;Assumptions!$D$20,0,IF(Revenue!N$50&lt;Assumptions!$H100,Assumptions!$F100*Assumptions!$D$60*M$2/12,Assumptions!$G100*Assumptions!$D$60*M$2/12))</f>
        <v>0</v>
      </c>
      <c r="N75" s="20">
        <f>IF(N$5&lt;Assumptions!$D$20,0,IF(Revenue!O$50&lt;Assumptions!$H100,Assumptions!$F100*Assumptions!$D$60*N$2/12,Assumptions!$G100*Assumptions!$D$60*N$2/12))</f>
        <v>0</v>
      </c>
      <c r="O75" s="20">
        <f>IF(O$5&lt;Assumptions!$D$20,0,IF(Revenue!P$50&lt;Assumptions!$H100,Assumptions!$F100*Assumptions!$D$60*O$2/12,Assumptions!$G100*Assumptions!$D$60*O$2/12))</f>
        <v>0</v>
      </c>
      <c r="P75" s="20">
        <f>IF(P$5&lt;Assumptions!$D$20,0,IF(Revenue!Q$50&lt;Assumptions!$H100,Assumptions!$F100*Assumptions!$D$60*P$2/12,Assumptions!$G100*Assumptions!$D$60*P$2/12))</f>
        <v>0</v>
      </c>
      <c r="Q75" s="20">
        <f>IF(Q$5&lt;Assumptions!$D$20,0,IF(Revenue!R$50&lt;Assumptions!$H100,Assumptions!$F100*Assumptions!$D$60*Q$2/12,Assumptions!$G100*Assumptions!$D$60*Q$2/12))</f>
        <v>0</v>
      </c>
      <c r="R75" s="20">
        <f>IF(R$5&lt;Assumptions!$D$20,0,IF(Revenue!S$50&lt;Assumptions!$H100,Assumptions!$F100*Assumptions!$D$60*R$2/12,Assumptions!$G100*Assumptions!$D$60*R$2/12))</f>
        <v>0</v>
      </c>
      <c r="S75" s="20">
        <f>IF(S$5&lt;Assumptions!$D$20,0,IF(Revenue!T$50&lt;Assumptions!$H100,Assumptions!$F100*Assumptions!$D$60*S$2/12,Assumptions!$G100*Assumptions!$D$60*S$2/12))</f>
        <v>0</v>
      </c>
      <c r="T75" s="20">
        <f>IF(T$5&lt;Assumptions!$D$20,0,IF(Revenue!U$50&lt;Assumptions!$H100,Assumptions!$F100*Assumptions!$D$60*T$2/12,Assumptions!$G100*Assumptions!$D$60*T$2/12))</f>
        <v>0</v>
      </c>
      <c r="U75" s="20">
        <f>IF(U$5&lt;Assumptions!$D$20,0,IF(Revenue!V$50&lt;Assumptions!$H100,Assumptions!$F100*Assumptions!$D$60*U$2/12,Assumptions!$G100*Assumptions!$D$60*U$2/12))</f>
        <v>0</v>
      </c>
      <c r="V75" s="20">
        <f>IF(V$5&lt;Assumptions!$D$20,0,IF(Revenue!W$50&lt;Assumptions!$H100,Assumptions!$F100*Assumptions!$D$60*V$2/12,Assumptions!$G100*Assumptions!$D$60*V$2/12))</f>
        <v>0</v>
      </c>
      <c r="W75" s="20">
        <f>IF(W$5&lt;Assumptions!$D$20,0,IF(Revenue!X$50&lt;Assumptions!$H100,Assumptions!$F100*Assumptions!$D$60*W$2/12,Assumptions!$G100*Assumptions!$D$60*W$2/12))</f>
        <v>0</v>
      </c>
      <c r="X75" s="20">
        <f>IF(X$5&lt;Assumptions!$D$20,0,IF(Revenue!Y$50&lt;Assumptions!$H100,Assumptions!$F100*Assumptions!$D$60*X$2/12,Assumptions!$G100*Assumptions!$D$60*X$2/12))</f>
        <v>0</v>
      </c>
      <c r="Y75" s="20">
        <f>IF(Y$5&lt;Assumptions!$D$20,0,IF(Revenue!Z$50&lt;Assumptions!$H100,Assumptions!$F100*Assumptions!$D$60*Y$2/12,Assumptions!$G100*Assumptions!$D$60*Y$2/12))</f>
        <v>0</v>
      </c>
      <c r="Z75" s="20">
        <f>IF(Z$5&lt;Assumptions!$D$20,0,IF(Revenue!AA$50&lt;Assumptions!$H100,Assumptions!$F100*Assumptions!$D$60*Z$2/12,Assumptions!$G100*Assumptions!$D$60*Z$2/12))</f>
        <v>0</v>
      </c>
      <c r="AA75" s="20">
        <f>IF(AA$5&lt;Assumptions!$D$20,0,IF(Revenue!AB$50&lt;Assumptions!$H100,Assumptions!$F100*Assumptions!$D$60*AA$2/12,Assumptions!$G100*Assumptions!$D$60*AA$2/12))</f>
        <v>0</v>
      </c>
      <c r="AB75" s="20">
        <f>IF(AB$5&lt;Assumptions!$D$20,0,IF(Revenue!AC$50&lt;Assumptions!$H100,Assumptions!$F100*Assumptions!$D$60*AB$2/12,Assumptions!$G100*Assumptions!$D$60*AB$2/12))</f>
        <v>0</v>
      </c>
      <c r="AC75" s="20">
        <f>IF(AC$5&lt;Assumptions!$D$20,0,IF(Revenue!AD$50&lt;Assumptions!$H100,Assumptions!$F100*Assumptions!$D$60*AC$2/12,Assumptions!$G100*Assumptions!$D$60*AC$2/12))</f>
        <v>23631.486105324075</v>
      </c>
      <c r="AD75" s="20">
        <f>IF(AD$5&lt;Assumptions!$D$20,0,IF(Revenue!AE$50&lt;Assumptions!$H100,Assumptions!$F100*Assumptions!$D$60*AD$2/12,Assumptions!$G100*Assumptions!$D$60*AD$2/12))</f>
        <v>23631.486105324075</v>
      </c>
      <c r="AE75" s="20">
        <f>IF(AE$5&lt;Assumptions!$D$20,0,IF(Revenue!AF$50&lt;Assumptions!$H100,Assumptions!$F100*Assumptions!$D$60*AE$2/12,Assumptions!$G100*Assumptions!$D$60*AE$2/12))</f>
        <v>23631.486105324075</v>
      </c>
      <c r="AF75" s="20">
        <f>IF(AF$5&lt;Assumptions!$D$20,0,IF(Revenue!AG$50&lt;Assumptions!$H100,Assumptions!$F100*Assumptions!$D$60*AF$2/12,Assumptions!$G100*Assumptions!$D$60*AF$2/12))</f>
        <v>23631.486105324075</v>
      </c>
      <c r="AG75" s="20">
        <f>IF(AG$5&lt;Assumptions!$D$20,0,IF(Revenue!AH$50&lt;Assumptions!$H100,Assumptions!$F100*Assumptions!$D$60*AG$2/12,Assumptions!$G100*Assumptions!$D$60*AG$2/12))</f>
        <v>23631.486105324075</v>
      </c>
      <c r="AH75" s="20">
        <f>IF(AH$5&lt;Assumptions!$D$20,0,IF(Revenue!AI$50&lt;Assumptions!$H100,Assumptions!$F100*Assumptions!$D$60*AH$2/12,Assumptions!$G100*Assumptions!$D$60*AH$2/12))</f>
        <v>23631.486105324075</v>
      </c>
      <c r="AI75" s="20">
        <f>IF(AI$5&lt;Assumptions!$D$20,0,IF(Revenue!AJ$50&lt;Assumptions!$H100,Assumptions!$F100*Assumptions!$D$60*AI$2/12,Assumptions!$G100*Assumptions!$D$60*AI$2/12))</f>
        <v>23631.486105324075</v>
      </c>
      <c r="AJ75" s="20">
        <f>IF(AJ$5&lt;Assumptions!$D$20,0,IF(Revenue!AK$50&lt;Assumptions!$H100,Assumptions!$F100*Assumptions!$D$60*AJ$2/12,Assumptions!$G100*Assumptions!$D$60*AJ$2/12))</f>
        <v>24340.430688483801</v>
      </c>
      <c r="AK75" s="20">
        <f>IF(AK$5&lt;Assumptions!$D$20,0,IF(Revenue!AL$50&lt;Assumptions!$H100,Assumptions!$F100*Assumptions!$D$60*AK$2/12,Assumptions!$G100*Assumptions!$D$60*AK$2/12))</f>
        <v>24340.430688483801</v>
      </c>
      <c r="AL75" s="20">
        <f>IF(AL$5&lt;Assumptions!$D$20,0,IF(Revenue!AM$50&lt;Assumptions!$H100,Assumptions!$F100*Assumptions!$D$60*AL$2/12,Assumptions!$G100*Assumptions!$D$60*AL$2/12))</f>
        <v>24340.430688483801</v>
      </c>
      <c r="AM75" s="20">
        <f>IF(AM$5&lt;Assumptions!$D$20,0,IF(Revenue!AN$50&lt;Assumptions!$H100,Assumptions!$F100*Assumptions!$D$60*AM$2/12,Assumptions!$G100*Assumptions!$D$60*AM$2/12))</f>
        <v>24340.430688483801</v>
      </c>
      <c r="AN75" s="20">
        <f>IF(AN$5&lt;Assumptions!$D$20,0,IF(Revenue!AO$50&lt;Assumptions!$H100,Assumptions!$F100*Assumptions!$D$60*AN$2/12,Assumptions!$G100*Assumptions!$D$60*AN$2/12))</f>
        <v>24340.430688483801</v>
      </c>
      <c r="AO75" s="20">
        <f>IF(AO$5&lt;Assumptions!$D$20,0,IF(Revenue!AP$50&lt;Assumptions!$H100,Assumptions!$F100*Assumptions!$D$60*AO$2/12,Assumptions!$G100*Assumptions!$D$60*AO$2/12))</f>
        <v>24340.430688483801</v>
      </c>
      <c r="AP75" s="20">
        <f>IF(AP$5&lt;Assumptions!$D$20,0,IF(Revenue!AQ$50&lt;Assumptions!$H100,Assumptions!$F100*Assumptions!$D$60*AP$2/12,Assumptions!$G100*Assumptions!$D$60*AP$2/12))</f>
        <v>24340.430688483801</v>
      </c>
      <c r="AQ75" s="20">
        <f>IF(AQ$5&lt;Assumptions!$D$20,0,IF(Revenue!AR$50&lt;Assumptions!$H100,Assumptions!$F100*Assumptions!$D$60*AQ$2/12,Assumptions!$G100*Assumptions!$D$60*AQ$2/12))</f>
        <v>24340.430688483801</v>
      </c>
      <c r="AR75" s="20">
        <f>IF(AR$5&lt;Assumptions!$D$20,0,IF(Revenue!AS$50&lt;Assumptions!$H100,Assumptions!$F100*Assumptions!$D$60*AR$2/12,Assumptions!$G100*Assumptions!$D$60*AR$2/12))</f>
        <v>24340.430688483801</v>
      </c>
      <c r="AS75" s="20">
        <f>IF(AS$5&lt;Assumptions!$D$20,0,IF(Revenue!AT$50&lt;Assumptions!$H100,Assumptions!$F100*Assumptions!$D$60*AS$2/12,Assumptions!$G100*Assumptions!$D$60*AS$2/12))</f>
        <v>24340.430688483801</v>
      </c>
      <c r="AT75" s="20">
        <f>IF(AT$5&lt;Assumptions!$D$20,0,IF(Revenue!AU$50&lt;Assumptions!$H100,Assumptions!$F100*Assumptions!$D$60*AT$2/12,Assumptions!$G100*Assumptions!$D$60*AT$2/12))</f>
        <v>24340.430688483801</v>
      </c>
      <c r="AU75" s="20">
        <f>IF(AU$5&lt;Assumptions!$D$20,0,IF(Revenue!AV$50&lt;Assumptions!$H100,Assumptions!$F100*Assumptions!$D$60*AU$2/12,Assumptions!$G100*Assumptions!$D$60*AU$2/12))</f>
        <v>24340.430688483801</v>
      </c>
      <c r="AV75" s="20">
        <f>IF(AV$5&lt;Assumptions!$D$20,0,IF(Revenue!AW$50&lt;Assumptions!$H100,Assumptions!$F100*Assumptions!$D$60*AV$2/12,Assumptions!$G100*Assumptions!$D$60*AV$2/12))</f>
        <v>25070.643609138311</v>
      </c>
      <c r="AW75" s="20">
        <f>IF(AW$5&lt;Assumptions!$D$20,0,IF(Revenue!AX$50&lt;Assumptions!$H100,Assumptions!$F100*Assumptions!$D$60*AW$2/12,Assumptions!$G100*Assumptions!$D$60*AW$2/12))</f>
        <v>25070.643609138311</v>
      </c>
      <c r="AX75" s="20">
        <f>IF(AX$5&lt;Assumptions!$D$20,0,IF(Revenue!AY$50&lt;Assumptions!$H100,Assumptions!$F100*Assumptions!$D$60*AX$2/12,Assumptions!$G100*Assumptions!$D$60*AX$2/12))</f>
        <v>25070.643609138311</v>
      </c>
      <c r="AY75" s="20">
        <f>IF(AY$5&lt;Assumptions!$D$20,0,IF(Revenue!AZ$50&lt;Assumptions!$H100,Assumptions!$F100*Assumptions!$D$60*AY$2/12,Assumptions!$G100*Assumptions!$D$60*AY$2/12))</f>
        <v>25070.643609138311</v>
      </c>
      <c r="AZ75" s="20">
        <f>IF(AZ$5&lt;Assumptions!$D$20,0,IF(Revenue!BA$50&lt;Assumptions!$H100,Assumptions!$F100*Assumptions!$D$60*AZ$2/12,Assumptions!$G100*Assumptions!$D$60*AZ$2/12))</f>
        <v>25070.643609138311</v>
      </c>
      <c r="BA75" s="20">
        <f>IF(BA$5&lt;Assumptions!$D$20,0,IF(Revenue!BB$50&lt;Assumptions!$H100,Assumptions!$F100*Assumptions!$D$60*BA$2/12,Assumptions!$G100*Assumptions!$D$60*BA$2/12))</f>
        <v>25070.643609138311</v>
      </c>
      <c r="BB75" s="20">
        <f>IF(BB$5&lt;Assumptions!$D$20,0,IF(Revenue!BC$50&lt;Assumptions!$H100,Assumptions!$F100*Assumptions!$D$60*BB$2/12,Assumptions!$G100*Assumptions!$D$60*BB$2/12))</f>
        <v>25070.643609138311</v>
      </c>
      <c r="BC75" s="20">
        <f>IF(BC$5&lt;Assumptions!$D$20,0,IF(Revenue!BD$50&lt;Assumptions!$H100,Assumptions!$F100*Assumptions!$D$60*BC$2/12,Assumptions!$G100*Assumptions!$D$60*BC$2/12))</f>
        <v>25070.643609138311</v>
      </c>
      <c r="BD75" s="20">
        <f>IF(BD$5&lt;Assumptions!$D$20,0,IF(Revenue!BE$50&lt;Assumptions!$H100,Assumptions!$F100*Assumptions!$D$60*BD$2/12,Assumptions!$G100*Assumptions!$D$60*BD$2/12))</f>
        <v>25070.643609138311</v>
      </c>
      <c r="BE75" s="20">
        <f>IF(BE$5&lt;Assumptions!$D$20,0,IF(Revenue!BF$50&lt;Assumptions!$H100,Assumptions!$F100*Assumptions!$D$60*BE$2/12,Assumptions!$G100*Assumptions!$D$60*BE$2/12))</f>
        <v>25070.643609138311</v>
      </c>
      <c r="BF75" s="20">
        <f>IF(BF$5&lt;Assumptions!$D$20,0,IF(Revenue!BG$50&lt;Assumptions!$H100,Assumptions!$F100*Assumptions!$D$60*BF$2/12,Assumptions!$G100*Assumptions!$D$60*BF$2/12))</f>
        <v>25070.643609138311</v>
      </c>
      <c r="BG75" s="20">
        <f>IF(BG$5&lt;Assumptions!$D$20,0,IF(Revenue!BH$50&lt;Assumptions!$H100,Assumptions!$F100*Assumptions!$D$60*BG$2/12,Assumptions!$G100*Assumptions!$D$60*BG$2/12))</f>
        <v>25070.643609138311</v>
      </c>
      <c r="BH75" s="20">
        <f>IF(BH$5&lt;Assumptions!$D$20,0,IF(Revenue!BI$50&lt;Assumptions!$H100,Assumptions!$F100*Assumptions!$D$60*BH$2/12,Assumptions!$G100*Assumptions!$D$60*BH$2/12))</f>
        <v>25822.762917412463</v>
      </c>
      <c r="BI75" s="20">
        <f>IF(BI$5&lt;Assumptions!$D$20,0,IF(Revenue!BJ$50&lt;Assumptions!$H100,Assumptions!$F100*Assumptions!$D$60*BI$2/12,Assumptions!$G100*Assumptions!$D$60*BI$2/12))</f>
        <v>25822.762917412463</v>
      </c>
      <c r="BJ75" s="20">
        <f>IF(BJ$5&lt;Assumptions!$D$20,0,IF(Revenue!BK$50&lt;Assumptions!$H100,Assumptions!$F100*Assumptions!$D$60*BJ$2/12,Assumptions!$G100*Assumptions!$D$60*BJ$2/12))</f>
        <v>25822.762917412463</v>
      </c>
      <c r="BK75" s="20">
        <f>IF(BK$5&lt;Assumptions!$D$20,0,IF(Revenue!BL$50&lt;Assumptions!$H100,Assumptions!$F100*Assumptions!$D$60*BK$2/12,Assumptions!$G100*Assumptions!$D$60*BK$2/12))</f>
        <v>25822.762917412463</v>
      </c>
      <c r="BL75" s="20">
        <f>IF(BL$5&lt;Assumptions!$D$20,0,IF(Revenue!BM$50&lt;Assumptions!$H100,Assumptions!$F100*Assumptions!$D$60*BL$2/12,Assumptions!$G100*Assumptions!$D$60*BL$2/12))</f>
        <v>25822.762917412463</v>
      </c>
      <c r="BM75" s="20">
        <f>IF(BM$5&lt;Assumptions!$D$20,0,IF(Revenue!BN$50&lt;Assumptions!$H100,Assumptions!$F100*Assumptions!$D$60*BM$2/12,Assumptions!$G100*Assumptions!$D$60*BM$2/12))</f>
        <v>25822.762917412463</v>
      </c>
      <c r="BN75" s="20">
        <f>IF(BN$5&lt;Assumptions!$D$20,0,IF(Revenue!BO$50&lt;Assumptions!$H100,Assumptions!$F100*Assumptions!$D$60*BN$2/12,Assumptions!$G100*Assumptions!$D$60*BN$2/12))</f>
        <v>25822.762917412463</v>
      </c>
      <c r="BO75" s="20">
        <f>IF(BO$5&lt;Assumptions!$D$20,0,IF(Revenue!BP$50&lt;Assumptions!$H100,Assumptions!$F100*Assumptions!$D$60*BO$2/12,Assumptions!$G100*Assumptions!$D$60*BO$2/12))</f>
        <v>25822.762917412463</v>
      </c>
      <c r="BP75" s="20">
        <f>IF(BP$5&lt;Assumptions!$D$20,0,IF(Revenue!BQ$50&lt;Assumptions!$H100,Assumptions!$F100*Assumptions!$D$60*BP$2/12,Assumptions!$G100*Assumptions!$D$60*BP$2/12))</f>
        <v>25822.762917412463</v>
      </c>
      <c r="BQ75" s="20">
        <f>IF(BQ$5&lt;Assumptions!$D$20,0,IF(Revenue!BR$50&lt;Assumptions!$H100,Assumptions!$F100*Assumptions!$D$60*BQ$2/12,Assumptions!$G100*Assumptions!$D$60*BQ$2/12))</f>
        <v>25822.762917412463</v>
      </c>
      <c r="BR75" s="20">
        <f>IF(BR$5&lt;Assumptions!$D$20,0,IF(Revenue!BS$50&lt;Assumptions!$H100,Assumptions!$F100*Assumptions!$D$60*BR$2/12,Assumptions!$G100*Assumptions!$D$60*BR$2/12))</f>
        <v>25822.762917412463</v>
      </c>
      <c r="BS75" s="20">
        <f>IF(BS$5&lt;Assumptions!$D$20,0,IF(Revenue!BT$50&lt;Assumptions!$H100,Assumptions!$F100*Assumptions!$D$60*BS$2/12,Assumptions!$G100*Assumptions!$D$60*BS$2/12))</f>
        <v>25822.762917412463</v>
      </c>
      <c r="BT75" s="20">
        <f>IF(BT$5&lt;Assumptions!$D$20,0,IF(Revenue!BU$50&lt;Assumptions!$H100,Assumptions!$F100*Assumptions!$D$60*BT$2/12,Assumptions!$G100*Assumptions!$D$60*BT$2/12))</f>
        <v>26597.445804934836</v>
      </c>
      <c r="BU75" s="20">
        <f>IF(BU$5&lt;Assumptions!$D$20,0,IF(Revenue!BV$50&lt;Assumptions!$H100,Assumptions!$F100*Assumptions!$D$60*BU$2/12,Assumptions!$G100*Assumptions!$D$60*BU$2/12))</f>
        <v>26597.445804934836</v>
      </c>
      <c r="BV75" s="20">
        <f>IF(BV$5&lt;Assumptions!$D$20,0,IF(Revenue!BW$50&lt;Assumptions!$H100,Assumptions!$F100*Assumptions!$D$60*BV$2/12,Assumptions!$G100*Assumptions!$D$60*BV$2/12))</f>
        <v>26597.445804934836</v>
      </c>
      <c r="BW75" s="20">
        <f>IF(BW$5&lt;Assumptions!$D$20,0,IF(Revenue!BX$50&lt;Assumptions!$H100,Assumptions!$F100*Assumptions!$D$60*BW$2/12,Assumptions!$G100*Assumptions!$D$60*BW$2/12))</f>
        <v>26597.445804934836</v>
      </c>
      <c r="BX75" s="20">
        <f>IF(BX$5&lt;Assumptions!$D$20,0,IF(Revenue!BY$50&lt;Assumptions!$H100,Assumptions!$F100*Assumptions!$D$60*BX$2/12,Assumptions!$G100*Assumptions!$D$60*BX$2/12))</f>
        <v>26597.445804934836</v>
      </c>
      <c r="BY75" s="20">
        <f>IF(BY$5&lt;Assumptions!$D$20,0,IF(Revenue!BZ$50&lt;Assumptions!$H100,Assumptions!$F100*Assumptions!$D$60*BY$2/12,Assumptions!$G100*Assumptions!$D$60*BY$2/12))</f>
        <v>26597.445804934836</v>
      </c>
      <c r="BZ75" s="20">
        <f>IF(BZ$5&lt;Assumptions!$D$20,0,IF(Revenue!CA$50&lt;Assumptions!$H100,Assumptions!$F100*Assumptions!$D$60*BZ$2/12,Assumptions!$G100*Assumptions!$D$60*BZ$2/12))</f>
        <v>26597.445804934836</v>
      </c>
      <c r="CA75" s="20">
        <f>IF(CA$5&lt;Assumptions!$D$20,0,IF(Revenue!CB$50&lt;Assumptions!$H100,Assumptions!$F100*Assumptions!$D$60*CA$2/12,Assumptions!$G100*Assumptions!$D$60*CA$2/12))</f>
        <v>26597.445804934836</v>
      </c>
      <c r="CB75" s="20">
        <f>IF(CB$5&lt;Assumptions!$D$20,0,IF(Revenue!CC$50&lt;Assumptions!$H100,Assumptions!$F100*Assumptions!$D$60*CB$2/12,Assumptions!$G100*Assumptions!$D$60*CB$2/12))</f>
        <v>26597.445804934836</v>
      </c>
      <c r="CC75" s="20">
        <f>IF(CC$5&lt;Assumptions!$D$20,0,IF(Revenue!CD$50&lt;Assumptions!$H100,Assumptions!$F100*Assumptions!$D$60*CC$2/12,Assumptions!$G100*Assumptions!$D$60*CC$2/12))</f>
        <v>26597.445804934836</v>
      </c>
      <c r="CD75" s="20">
        <f>IF(CD$5&lt;Assumptions!$D$20,0,IF(Revenue!CE$50&lt;Assumptions!$H100,Assumptions!$F100*Assumptions!$D$60*CD$2/12,Assumptions!$G100*Assumptions!$D$60*CD$2/12))</f>
        <v>26597.445804934836</v>
      </c>
      <c r="CE75" s="20">
        <f>IF(CE$5&lt;Assumptions!$D$20,0,IF(Revenue!CF$50&lt;Assumptions!$H100,Assumptions!$F100*Assumptions!$D$60*CE$2/12,Assumptions!$G100*Assumptions!$D$60*CE$2/12))</f>
        <v>26597.445804934836</v>
      </c>
      <c r="CF75" s="20">
        <f>IF(CF$5&lt;Assumptions!$D$20,0,IF(Revenue!CG$50&lt;Assumptions!$H100,Assumptions!$F100*Assumptions!$D$60*CF$2/12,Assumptions!$G100*Assumptions!$D$60*CF$2/12))</f>
        <v>27395.369179082885</v>
      </c>
      <c r="CG75" s="20">
        <f>IF(CG$5&lt;Assumptions!$D$20,0,IF(Revenue!CH$50&lt;Assumptions!$H100,Assumptions!$F100*Assumptions!$D$60*CG$2/12,Assumptions!$G100*Assumptions!$D$60*CG$2/12))</f>
        <v>27395.369179082885</v>
      </c>
      <c r="CH75" s="20">
        <f>IF(CH$5&lt;Assumptions!$D$20,0,IF(Revenue!CI$50&lt;Assumptions!$H100,Assumptions!$F100*Assumptions!$D$60*CH$2/12,Assumptions!$G100*Assumptions!$D$60*CH$2/12))</f>
        <v>27395.369179082885</v>
      </c>
      <c r="CI75" s="20">
        <f>IF(CI$5&lt;Assumptions!$D$20,0,IF(Revenue!CJ$50&lt;Assumptions!$H100,Assumptions!$F100*Assumptions!$D$60*CI$2/12,Assumptions!$G100*Assumptions!$D$60*CI$2/12))</f>
        <v>27395.369179082885</v>
      </c>
      <c r="CJ75" s="20">
        <f>IF(CJ$5&lt;Assumptions!$D$20,0,IF(Revenue!CK$50&lt;Assumptions!$H100,Assumptions!$F100*Assumptions!$D$60*CJ$2/12,Assumptions!$G100*Assumptions!$D$60*CJ$2/12))</f>
        <v>27395.369179082885</v>
      </c>
      <c r="CK75" s="20">
        <f>IF(CK$5&lt;Assumptions!$D$20,0,IF(Revenue!CL$50&lt;Assumptions!$H100,Assumptions!$F100*Assumptions!$D$60*CK$2/12,Assumptions!$G100*Assumptions!$D$60*CK$2/12))</f>
        <v>27395.369179082885</v>
      </c>
      <c r="CL75" s="20">
        <f>IF(CL$5&lt;Assumptions!$D$20,0,IF(Revenue!CM$50&lt;Assumptions!$H100,Assumptions!$F100*Assumptions!$D$60*CL$2/12,Assumptions!$G100*Assumptions!$D$60*CL$2/12))</f>
        <v>27395.369179082885</v>
      </c>
      <c r="CM75" s="20">
        <f>IF(CM$5&lt;Assumptions!$D$20,0,IF(Revenue!CN$50&lt;Assumptions!$H100,Assumptions!$F100*Assumptions!$D$60*CM$2/12,Assumptions!$G100*Assumptions!$D$60*CM$2/12))</f>
        <v>27395.369179082885</v>
      </c>
      <c r="CN75" s="20">
        <f>IF(CN$5&lt;Assumptions!$D$20,0,IF(Revenue!CO$50&lt;Assumptions!$H100,Assumptions!$F100*Assumptions!$D$60*CN$2/12,Assumptions!$G100*Assumptions!$D$60*CN$2/12))</f>
        <v>27395.369179082885</v>
      </c>
      <c r="CO75" s="20">
        <f>IF(CO$5&lt;Assumptions!$D$20,0,IF(Revenue!CP$50&lt;Assumptions!$H100,Assumptions!$F100*Assumptions!$D$60*CO$2/12,Assumptions!$G100*Assumptions!$D$60*CO$2/12))</f>
        <v>27395.369179082885</v>
      </c>
      <c r="CP75" s="20">
        <f>IF(CP$5&lt;Assumptions!$D$20,0,IF(Revenue!CQ$50&lt;Assumptions!$H100,Assumptions!$F100*Assumptions!$D$60*CP$2/12,Assumptions!$G100*Assumptions!$D$60*CP$2/12))</f>
        <v>27395.369179082885</v>
      </c>
      <c r="CQ75" s="20">
        <f>IF(CQ$5&lt;Assumptions!$D$20,0,IF(Revenue!CR$50&lt;Assumptions!$H100,Assumptions!$F100*Assumptions!$D$60*CQ$2/12,Assumptions!$G100*Assumptions!$D$60*CQ$2/12))</f>
        <v>27395.369179082885</v>
      </c>
      <c r="CR75" s="20">
        <f>IF(CR$5&lt;Assumptions!$D$20,0,IF(Revenue!CS$50&lt;Assumptions!$H100,Assumptions!$F100*Assumptions!$D$60*CR$2/12,Assumptions!$G100*Assumptions!$D$60*CR$2/12))</f>
        <v>28217.230254455371</v>
      </c>
      <c r="CS75" s="20">
        <f>IF(CS$5&lt;Assumptions!$D$20,0,IF(Revenue!CT$50&lt;Assumptions!$H100,Assumptions!$F100*Assumptions!$D$60*CS$2/12,Assumptions!$G100*Assumptions!$D$60*CS$2/12))</f>
        <v>28217.230254455371</v>
      </c>
      <c r="CT75" s="20">
        <f>IF(CT$5&lt;Assumptions!$D$20,0,IF(Revenue!CU$50&lt;Assumptions!$H100,Assumptions!$F100*Assumptions!$D$60*CT$2/12,Assumptions!$G100*Assumptions!$D$60*CT$2/12))</f>
        <v>28217.230254455371</v>
      </c>
      <c r="CU75" s="20">
        <f>IF(CU$5&lt;Assumptions!$D$20,0,IF(Revenue!CV$50&lt;Assumptions!$H100,Assumptions!$F100*Assumptions!$D$60*CU$2/12,Assumptions!$G100*Assumptions!$D$60*CU$2/12))</f>
        <v>28217.230254455371</v>
      </c>
      <c r="CV75" s="20">
        <f>IF(CV$5&lt;Assumptions!$D$20,0,IF(Revenue!CW$50&lt;Assumptions!$H100,Assumptions!$F100*Assumptions!$D$60*CV$2/12,Assumptions!$G100*Assumptions!$D$60*CV$2/12))</f>
        <v>28217.230254455371</v>
      </c>
      <c r="CW75" s="20">
        <f>IF(CW$5&lt;Assumptions!$D$20,0,IF(Revenue!CX$50&lt;Assumptions!$H100,Assumptions!$F100*Assumptions!$D$60*CW$2/12,Assumptions!$G100*Assumptions!$D$60*CW$2/12))</f>
        <v>28217.230254455371</v>
      </c>
      <c r="CX75" s="20">
        <f>IF(CX$5&lt;Assumptions!$D$20,0,IF(Revenue!CY$50&lt;Assumptions!$H100,Assumptions!$F100*Assumptions!$D$60*CX$2/12,Assumptions!$G100*Assumptions!$D$60*CX$2/12))</f>
        <v>28217.230254455371</v>
      </c>
      <c r="CY75" s="20">
        <f>IF(CY$5&lt;Assumptions!$D$20,0,IF(Revenue!CZ$50&lt;Assumptions!$H100,Assumptions!$F100*Assumptions!$D$60*CY$2/12,Assumptions!$G100*Assumptions!$D$60*CY$2/12))</f>
        <v>28217.230254455371</v>
      </c>
      <c r="CZ75" s="20">
        <f>IF(CZ$5&lt;Assumptions!$D$20,0,IF(Revenue!DA$50&lt;Assumptions!$H100,Assumptions!$F100*Assumptions!$D$60*CZ$2/12,Assumptions!$G100*Assumptions!$D$60*CZ$2/12))</f>
        <v>28217.230254455371</v>
      </c>
      <c r="DA75" s="20">
        <f>IF(DA$5&lt;Assumptions!$D$20,0,IF(Revenue!DB$50&lt;Assumptions!$H100,Assumptions!$F100*Assumptions!$D$60*DA$2/12,Assumptions!$G100*Assumptions!$D$60*DA$2/12))</f>
        <v>28217.230254455371</v>
      </c>
      <c r="DB75" s="20">
        <f>IF(DB$5&lt;Assumptions!$D$20,0,IF(Revenue!DC$50&lt;Assumptions!$H100,Assumptions!$F100*Assumptions!$D$60*DB$2/12,Assumptions!$G100*Assumptions!$D$60*DB$2/12))</f>
        <v>28217.230254455371</v>
      </c>
      <c r="DC75" s="20">
        <f>IF(DC$5&lt;Assumptions!$D$20,0,IF(Revenue!DD$50&lt;Assumptions!$H100,Assumptions!$F100*Assumptions!$D$60*DC$2/12,Assumptions!$G100*Assumptions!$D$60*DC$2/12))</f>
        <v>28217.230254455371</v>
      </c>
      <c r="DD75" s="20">
        <f>IF(DD$5&lt;Assumptions!$D$20,0,IF(Revenue!DE$50&lt;Assumptions!$H100,Assumptions!$F100*Assumptions!$D$60*DD$2/12,Assumptions!$G100*Assumptions!$D$60*DD$2/12))</f>
        <v>29063.747162089032</v>
      </c>
      <c r="DE75" s="20">
        <f>IF(DE$5&lt;Assumptions!$D$20,0,IF(Revenue!DF$50&lt;Assumptions!$H100,Assumptions!$F100*Assumptions!$D$60*DE$2/12,Assumptions!$G100*Assumptions!$D$60*DE$2/12))</f>
        <v>29063.747162089032</v>
      </c>
      <c r="DF75" s="20">
        <f>IF(DF$5&lt;Assumptions!$D$20,0,IF(Revenue!DG$50&lt;Assumptions!$H100,Assumptions!$F100*Assumptions!$D$60*DF$2/12,Assumptions!$G100*Assumptions!$D$60*DF$2/12))</f>
        <v>29063.747162089032</v>
      </c>
      <c r="DG75" s="20">
        <f>IF(DG$5&lt;Assumptions!$D$20,0,IF(Revenue!DH$50&lt;Assumptions!$H100,Assumptions!$F100*Assumptions!$D$60*DG$2/12,Assumptions!$G100*Assumptions!$D$60*DG$2/12))</f>
        <v>29063.747162089032</v>
      </c>
      <c r="DH75" s="20">
        <f>IF(DH$5&lt;Assumptions!$D$20,0,IF(Revenue!DI$50&lt;Assumptions!$H100,Assumptions!$F100*Assumptions!$D$60*DH$2/12,Assumptions!$G100*Assumptions!$D$60*DH$2/12))</f>
        <v>29063.747162089032</v>
      </c>
      <c r="DI75" s="20">
        <f>IF(DI$5&lt;Assumptions!$D$20,0,IF(Revenue!DJ$50&lt;Assumptions!$H100,Assumptions!$F100*Assumptions!$D$60*DI$2/12,Assumptions!$G100*Assumptions!$D$60*DI$2/12))</f>
        <v>29063.747162089032</v>
      </c>
      <c r="DJ75" s="20">
        <f>IF(DJ$5&lt;Assumptions!$D$20,0,IF(Revenue!DK$50&lt;Assumptions!$H100,Assumptions!$F100*Assumptions!$D$60*DJ$2/12,Assumptions!$G100*Assumptions!$D$60*DJ$2/12))</f>
        <v>29063.747162089032</v>
      </c>
      <c r="DK75" s="20">
        <f>IF(DK$5&lt;Assumptions!$D$20,0,IF(Revenue!DL$50&lt;Assumptions!$H100,Assumptions!$F100*Assumptions!$D$60*DK$2/12,Assumptions!$G100*Assumptions!$D$60*DK$2/12))</f>
        <v>29063.747162089032</v>
      </c>
      <c r="DL75" s="20">
        <f>IF(DL$5&lt;Assumptions!$D$20,0,IF(Revenue!DM$50&lt;Assumptions!$H100,Assumptions!$F100*Assumptions!$D$60*DL$2/12,Assumptions!$G100*Assumptions!$D$60*DL$2/12))</f>
        <v>29063.747162089032</v>
      </c>
      <c r="DM75" s="20">
        <f>IF(DM$5&lt;Assumptions!$D$20,0,IF(Revenue!DN$50&lt;Assumptions!$H100,Assumptions!$F100*Assumptions!$D$60*DM$2/12,Assumptions!$G100*Assumptions!$D$60*DM$2/12))</f>
        <v>29063.747162089032</v>
      </c>
      <c r="DN75" s="20">
        <f>IF(DN$5&lt;Assumptions!$D$20,0,IF(Revenue!DO$50&lt;Assumptions!$H100,Assumptions!$F100*Assumptions!$D$60*DN$2/12,Assumptions!$G100*Assumptions!$D$60*DN$2/12))</f>
        <v>29063.747162089032</v>
      </c>
      <c r="DO75" s="20">
        <f>IF(DO$5&lt;Assumptions!$D$20,0,IF(Revenue!DP$50&lt;Assumptions!$H100,Assumptions!$F100*Assumptions!$D$60*DO$2/12,Assumptions!$G100*Assumptions!$D$60*DO$2/12))</f>
        <v>29063.747162089032</v>
      </c>
      <c r="DP75" s="20">
        <f>IF(DP$5&lt;Assumptions!$D$20,0,IF(Revenue!DQ$50&lt;Assumptions!$H100,Assumptions!$F100*Assumptions!$D$60*DP$2/12,Assumptions!$G100*Assumptions!$D$60*DP$2/12))</f>
        <v>29935.659576951704</v>
      </c>
      <c r="DQ75" s="20">
        <f>IF(DQ$5&lt;Assumptions!$D$20,0,IF(Revenue!DR$50&lt;Assumptions!$H100,Assumptions!$F100*Assumptions!$D$60*DQ$2/12,Assumptions!$G100*Assumptions!$D$60*DQ$2/12))</f>
        <v>29935.659576951704</v>
      </c>
      <c r="DR75" s="20">
        <f>IF(DR$5&lt;Assumptions!$D$20,0,IF(Revenue!DS$50&lt;Assumptions!$H100,Assumptions!$F100*Assumptions!$D$60*DR$2/12,Assumptions!$G100*Assumptions!$D$60*DR$2/12))</f>
        <v>29935.659576951704</v>
      </c>
      <c r="DS75" s="20">
        <f>IF(DS$5&lt;Assumptions!$D$20,0,IF(Revenue!DT$50&lt;Assumptions!$H100,Assumptions!$F100*Assumptions!$D$60*DS$2/12,Assumptions!$G100*Assumptions!$D$60*DS$2/12))</f>
        <v>29935.659576951704</v>
      </c>
      <c r="DT75" s="20">
        <f>IF(DT$5&lt;Assumptions!$D$20,0,IF(Revenue!DU$50&lt;Assumptions!$H100,Assumptions!$F100*Assumptions!$D$60*DT$2/12,Assumptions!$G100*Assumptions!$D$60*DT$2/12))</f>
        <v>29935.659576951704</v>
      </c>
      <c r="DU75" s="20">
        <f>IF(DU$5&lt;Assumptions!$D$20,0,IF(Revenue!DV$50&lt;Assumptions!$H100,Assumptions!$F100*Assumptions!$D$60*DU$2/12,Assumptions!$G100*Assumptions!$D$60*DU$2/12))</f>
        <v>29935.659576951704</v>
      </c>
    </row>
    <row r="76" spans="3:125">
      <c r="C76" s="1"/>
      <c r="D76" s="32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</row>
    <row r="77" spans="3:125">
      <c r="C77" s="1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</row>
    <row r="78" spans="3:125">
      <c r="C78" s="289" t="s">
        <v>600</v>
      </c>
      <c r="E78" s="20">
        <f>IF(E$5&lt;Assumptions!$D$20,0,IF(Revenue!F$50&lt;Assumptions!$H103,Assumptions!$F103*Assumptions!$D$60*E$2/12,Assumptions!$G103*Assumptions!$D$60*E$2/12))</f>
        <v>0</v>
      </c>
      <c r="F78" s="20">
        <f>IF(F$5&lt;Assumptions!$D$20,0,IF(Revenue!G$50&lt;Assumptions!$H103,Assumptions!$F103*Assumptions!$D$60*F$2/12,Assumptions!$G103*Assumptions!$D$60*F$2/12))</f>
        <v>0</v>
      </c>
      <c r="G78" s="20">
        <f>IF(G$5&lt;Assumptions!$D$20,0,IF(Revenue!H$50&lt;Assumptions!$H103,Assumptions!$F103*Assumptions!$D$60*G$2/12,Assumptions!$G103*Assumptions!$D$60*G$2/12))</f>
        <v>0</v>
      </c>
      <c r="H78" s="20">
        <f>IF(H$5&lt;Assumptions!$D$20,0,IF(Revenue!I$50&lt;Assumptions!$H103,Assumptions!$F103*Assumptions!$D$60*H$2/12,Assumptions!$G103*Assumptions!$D$60*H$2/12))</f>
        <v>0</v>
      </c>
      <c r="I78" s="20">
        <f>IF(I$5&lt;Assumptions!$D$20,0,IF(Revenue!J$50&lt;Assumptions!$H103,Assumptions!$F103*Assumptions!$D$60*I$2/12,Assumptions!$G103*Assumptions!$D$60*I$2/12))</f>
        <v>0</v>
      </c>
      <c r="J78" s="20">
        <f>IF(J$5&lt;Assumptions!$D$20,0,IF(Revenue!K$50&lt;Assumptions!$H103,Assumptions!$F103*Assumptions!$D$60*J$2/12,Assumptions!$G103*Assumptions!$D$60*J$2/12))</f>
        <v>0</v>
      </c>
      <c r="K78" s="20">
        <f>IF(K$5&lt;Assumptions!$D$20,0,IF(Revenue!L$50&lt;Assumptions!$H103,Assumptions!$F103*Assumptions!$D$60*K$2/12,Assumptions!$G103*Assumptions!$D$60*K$2/12))</f>
        <v>0</v>
      </c>
      <c r="L78" s="20">
        <f>IF(L$5&lt;Assumptions!$D$20,0,IF(Revenue!M$50&lt;Assumptions!$H103,Assumptions!$F103*Assumptions!$D$60*L$2/12,Assumptions!$G103*Assumptions!$D$60*L$2/12))</f>
        <v>0</v>
      </c>
      <c r="M78" s="20">
        <f>IF(M$5&lt;Assumptions!$D$20,0,IF(Revenue!N$50&lt;Assumptions!$H103,Assumptions!$F103*Assumptions!$D$60*M$2/12,Assumptions!$G103*Assumptions!$D$60*M$2/12))</f>
        <v>0</v>
      </c>
      <c r="N78" s="20">
        <f>IF(N$5&lt;Assumptions!$D$20,0,IF(Revenue!O$50&lt;Assumptions!$H103,Assumptions!$F103*Assumptions!$D$60*N$2/12,Assumptions!$G103*Assumptions!$D$60*N$2/12))</f>
        <v>0</v>
      </c>
      <c r="O78" s="20">
        <f>IF(O$5&lt;Assumptions!$D$20,0,IF(Revenue!P$50&lt;Assumptions!$H103,Assumptions!$F103*Assumptions!$D$60*O$2/12,Assumptions!$G103*Assumptions!$D$60*O$2/12))</f>
        <v>0</v>
      </c>
      <c r="P78" s="20">
        <f>IF(P$5&lt;Assumptions!$D$20,0,IF(Revenue!Q$50&lt;Assumptions!$H103,Assumptions!$F103*Assumptions!$D$60*P$2/12,Assumptions!$G103*Assumptions!$D$60*P$2/12))</f>
        <v>0</v>
      </c>
      <c r="Q78" s="20">
        <f>IF(Q$5&lt;Assumptions!$D$20,0,IF(Revenue!R$50&lt;Assumptions!$H103,Assumptions!$F103*Assumptions!$D$60*Q$2/12,Assumptions!$G103*Assumptions!$D$60*Q$2/12))</f>
        <v>0</v>
      </c>
      <c r="R78" s="20">
        <f>IF(R$5&lt;Assumptions!$D$20,0,IF(Revenue!S$50&lt;Assumptions!$H103,Assumptions!$F103*Assumptions!$D$60*R$2/12,Assumptions!$G103*Assumptions!$D$60*R$2/12))</f>
        <v>0</v>
      </c>
      <c r="S78" s="20">
        <f>IF(S$5&lt;Assumptions!$D$20,0,IF(Revenue!T$50&lt;Assumptions!$H103,Assumptions!$F103*Assumptions!$D$60*S$2/12,Assumptions!$G103*Assumptions!$D$60*S$2/12))</f>
        <v>0</v>
      </c>
      <c r="T78" s="20">
        <f>IF(T$5&lt;Assumptions!$D$20,0,IF(Revenue!U$50&lt;Assumptions!$H103,Assumptions!$F103*Assumptions!$D$60*T$2/12,Assumptions!$G103*Assumptions!$D$60*T$2/12))</f>
        <v>0</v>
      </c>
      <c r="U78" s="20">
        <f>IF(U$5&lt;Assumptions!$D$20,0,IF(Revenue!V$50&lt;Assumptions!$H103,Assumptions!$F103*Assumptions!$D$60*U$2/12,Assumptions!$G103*Assumptions!$D$60*U$2/12))</f>
        <v>0</v>
      </c>
      <c r="V78" s="20">
        <f>IF(V$5&lt;Assumptions!$D$20,0,IF(Revenue!W$50&lt;Assumptions!$H103,Assumptions!$F103*Assumptions!$D$60*V$2/12,Assumptions!$G103*Assumptions!$D$60*V$2/12))</f>
        <v>0</v>
      </c>
      <c r="W78" s="20">
        <f>IF(W$5&lt;Assumptions!$D$20,0,IF(Revenue!X$50&lt;Assumptions!$H103,Assumptions!$F103*Assumptions!$D$60*W$2/12,Assumptions!$G103*Assumptions!$D$60*W$2/12))</f>
        <v>0</v>
      </c>
      <c r="X78" s="20">
        <f>IF(X$5&lt;Assumptions!$D$20,0,IF(Revenue!Y$50&lt;Assumptions!$H103,Assumptions!$F103*Assumptions!$D$60*X$2/12,Assumptions!$G103*Assumptions!$D$60*X$2/12))</f>
        <v>0</v>
      </c>
      <c r="Y78" s="20">
        <f>IF(Y$5&lt;Assumptions!$D$20,0,IF(Revenue!Z$50&lt;Assumptions!$H103,Assumptions!$F103*Assumptions!$D$60*Y$2/12,Assumptions!$G103*Assumptions!$D$60*Y$2/12))</f>
        <v>0</v>
      </c>
      <c r="Z78" s="20">
        <f>IF(Z$5&lt;Assumptions!$D$20,0,IF(Revenue!AA$50&lt;Assumptions!$H103,Assumptions!$F103*Assumptions!$D$60*Z$2/12,Assumptions!$G103*Assumptions!$D$60*Z$2/12))</f>
        <v>0</v>
      </c>
      <c r="AA78" s="20">
        <f>IF(AA$5&lt;Assumptions!$D$20,0,IF(Revenue!AB$50&lt;Assumptions!$H103,Assumptions!$F103*Assumptions!$D$60*AA$2/12,Assumptions!$G103*Assumptions!$D$60*AA$2/12))</f>
        <v>0</v>
      </c>
      <c r="AB78" s="20">
        <f>IF(AB$5&lt;Assumptions!$D$20,0,IF(Revenue!AC$50&lt;Assumptions!$H103,Assumptions!$F103*Assumptions!$D$60*AB$2/12,Assumptions!$G103*Assumptions!$D$60*AB$2/12))</f>
        <v>0</v>
      </c>
      <c r="AC78" s="20">
        <f>IF(AC$5&lt;Assumptions!$D$20,0,IF(Revenue!AD$50&lt;Assumptions!$H103,Assumptions!$F103*Assumptions!$D$60*AC$2/12,Assumptions!$G103*Assumptions!$D$60*AC$2/12))</f>
        <v>0</v>
      </c>
      <c r="AD78" s="20">
        <f>IF(AD$5&lt;Assumptions!$D$20,0,IF(Revenue!AE$50&lt;Assumptions!$H103,Assumptions!$F103*Assumptions!$D$60*AD$2/12,Assumptions!$G103*Assumptions!$D$60*AD$2/12))</f>
        <v>0</v>
      </c>
      <c r="AE78" s="20">
        <f>IF(AE$5&lt;Assumptions!$D$20,0,IF(Revenue!AF$50&lt;Assumptions!$H103,Assumptions!$F103*Assumptions!$D$60*AE$2/12,Assumptions!$G103*Assumptions!$D$60*AE$2/12))</f>
        <v>0</v>
      </c>
      <c r="AF78" s="20">
        <f>IF(AF$5&lt;Assumptions!$D$20,0,IF(Revenue!AG$50&lt;Assumptions!$H103,Assumptions!$F103*Assumptions!$D$60*AF$2/12,Assumptions!$G103*Assumptions!$D$60*AF$2/12))</f>
        <v>0</v>
      </c>
      <c r="AG78" s="20">
        <f>IF(AG$5&lt;Assumptions!$D$20,0,IF(Revenue!AH$50&lt;Assumptions!$H103,Assumptions!$F103*Assumptions!$D$60*AG$2/12,Assumptions!$G103*Assumptions!$D$60*AG$2/12))</f>
        <v>0</v>
      </c>
      <c r="AH78" s="20">
        <f>IF(AH$5&lt;Assumptions!$D$20,0,IF(Revenue!AI$50&lt;Assumptions!$H103,Assumptions!$F103*Assumptions!$D$60*AH$2/12,Assumptions!$G103*Assumptions!$D$60*AH$2/12))</f>
        <v>0</v>
      </c>
      <c r="AI78" s="20">
        <f>IF(AI$5&lt;Assumptions!$D$20,0,IF(Revenue!AJ$50&lt;Assumptions!$H103,Assumptions!$F103*Assumptions!$D$60*AI$2/12,Assumptions!$G103*Assumptions!$D$60*AI$2/12))</f>
        <v>0</v>
      </c>
      <c r="AJ78" s="20">
        <f>IF(AJ$5&lt;Assumptions!$D$20,0,IF(Revenue!AK$50&lt;Assumptions!$H103,Assumptions!$F103*Assumptions!$D$60*AJ$2/12,Assumptions!$G103*Assumptions!$D$60*AJ$2/12))</f>
        <v>0</v>
      </c>
      <c r="AK78" s="20">
        <f>IF(AK$5&lt;Assumptions!$D$20,0,IF(Revenue!AL$50&lt;Assumptions!$H103,Assumptions!$F103*Assumptions!$D$60*AK$2/12,Assumptions!$G103*Assumptions!$D$60*AK$2/12))</f>
        <v>0</v>
      </c>
      <c r="AL78" s="20">
        <f>IF(AL$5&lt;Assumptions!$D$20,0,IF(Revenue!AM$50&lt;Assumptions!$H103,Assumptions!$F103*Assumptions!$D$60*AL$2/12,Assumptions!$G103*Assumptions!$D$60*AL$2/12))</f>
        <v>0</v>
      </c>
      <c r="AM78" s="20">
        <f>IF(AM$5&lt;Assumptions!$D$20,0,IF(Revenue!AN$50&lt;Assumptions!$H103,Assumptions!$F103*Assumptions!$D$60*AM$2/12,Assumptions!$G103*Assumptions!$D$60*AM$2/12))</f>
        <v>0</v>
      </c>
      <c r="AN78" s="20">
        <f>IF(AN$5&lt;Assumptions!$D$20,0,IF(Revenue!AO$50&lt;Assumptions!$H103,Assumptions!$F103*Assumptions!$D$60*AN$2/12,Assumptions!$G103*Assumptions!$D$60*AN$2/12))</f>
        <v>0</v>
      </c>
      <c r="AO78" s="20">
        <f>IF(AO$5&lt;Assumptions!$D$20,0,IF(Revenue!AP$50&lt;Assumptions!$H103,Assumptions!$F103*Assumptions!$D$60*AO$2/12,Assumptions!$G103*Assumptions!$D$60*AO$2/12))</f>
        <v>0</v>
      </c>
      <c r="AP78" s="20">
        <f>IF(AP$5&lt;Assumptions!$D$20,0,IF(Revenue!AQ$50&lt;Assumptions!$H103,Assumptions!$F103*Assumptions!$D$60*AP$2/12,Assumptions!$G103*Assumptions!$D$60*AP$2/12))</f>
        <v>0</v>
      </c>
      <c r="AQ78" s="20">
        <f>IF(AQ$5&lt;Assumptions!$D$20,0,IF(Revenue!AR$50&lt;Assumptions!$H103,Assumptions!$F103*Assumptions!$D$60*AQ$2/12,Assumptions!$G103*Assumptions!$D$60*AQ$2/12))</f>
        <v>0</v>
      </c>
      <c r="AR78" s="20">
        <f>IF(AR$5&lt;Assumptions!$D$20,0,IF(Revenue!AS$50&lt;Assumptions!$H103,Assumptions!$F103*Assumptions!$D$60*AR$2/12,Assumptions!$G103*Assumptions!$D$60*AR$2/12))</f>
        <v>0</v>
      </c>
      <c r="AS78" s="20">
        <f>IF(AS$5&lt;Assumptions!$D$20,0,IF(Revenue!AT$50&lt;Assumptions!$H103,Assumptions!$F103*Assumptions!$D$60*AS$2/12,Assumptions!$G103*Assumptions!$D$60*AS$2/12))</f>
        <v>0</v>
      </c>
      <c r="AT78" s="20">
        <f>IF(AT$5&lt;Assumptions!$D$20,0,IF(Revenue!AU$50&lt;Assumptions!$H103,Assumptions!$F103*Assumptions!$D$60*AT$2/12,Assumptions!$G103*Assumptions!$D$60*AT$2/12))</f>
        <v>0</v>
      </c>
      <c r="AU78" s="20">
        <f>IF(AU$5&lt;Assumptions!$D$20,0,IF(Revenue!AV$50&lt;Assumptions!$H103,Assumptions!$F103*Assumptions!$D$60*AU$2/12,Assumptions!$G103*Assumptions!$D$60*AU$2/12))</f>
        <v>0</v>
      </c>
      <c r="AV78" s="20">
        <f>IF(AV$5&lt;Assumptions!$D$20,0,IF(Revenue!AW$50&lt;Assumptions!$H103,Assumptions!$F103*Assumptions!$D$60*AV$2/12,Assumptions!$G103*Assumptions!$D$60*AV$2/12))</f>
        <v>0</v>
      </c>
      <c r="AW78" s="20">
        <f>IF(AW$5&lt;Assumptions!$D$20,0,IF(Revenue!AX$50&lt;Assumptions!$H103,Assumptions!$F103*Assumptions!$D$60*AW$2/12,Assumptions!$G103*Assumptions!$D$60*AW$2/12))</f>
        <v>0</v>
      </c>
      <c r="AX78" s="20">
        <f>IF(AX$5&lt;Assumptions!$D$20,0,IF(Revenue!AY$50&lt;Assumptions!$H103,Assumptions!$F103*Assumptions!$D$60*AX$2/12,Assumptions!$G103*Assumptions!$D$60*AX$2/12))</f>
        <v>0</v>
      </c>
      <c r="AY78" s="20">
        <f>IF(AY$5&lt;Assumptions!$D$20,0,IF(Revenue!AZ$50&lt;Assumptions!$H103,Assumptions!$F103*Assumptions!$D$60*AY$2/12,Assumptions!$G103*Assumptions!$D$60*AY$2/12))</f>
        <v>0</v>
      </c>
      <c r="AZ78" s="20">
        <f>IF(AZ$5&lt;Assumptions!$D$20,0,IF(Revenue!BA$50&lt;Assumptions!$H103,Assumptions!$F103*Assumptions!$D$60*AZ$2/12,Assumptions!$G103*Assumptions!$D$60*AZ$2/12))</f>
        <v>0</v>
      </c>
      <c r="BA78" s="20">
        <f>IF(BA$5&lt;Assumptions!$D$20,0,IF(Revenue!BB$50&lt;Assumptions!$H103,Assumptions!$F103*Assumptions!$D$60*BA$2/12,Assumptions!$G103*Assumptions!$D$60*BA$2/12))</f>
        <v>0</v>
      </c>
      <c r="BB78" s="20">
        <f>IF(BB$5&lt;Assumptions!$D$20,0,IF(Revenue!BC$50&lt;Assumptions!$H103,Assumptions!$F103*Assumptions!$D$60*BB$2/12,Assumptions!$G103*Assumptions!$D$60*BB$2/12))</f>
        <v>0</v>
      </c>
      <c r="BC78" s="20">
        <f>IF(BC$5&lt;Assumptions!$D$20,0,IF(Revenue!BD$50&lt;Assumptions!$H103,Assumptions!$F103*Assumptions!$D$60*BC$2/12,Assumptions!$G103*Assumptions!$D$60*BC$2/12))</f>
        <v>0</v>
      </c>
      <c r="BD78" s="20">
        <f>IF(BD$5&lt;Assumptions!$D$20,0,IF(Revenue!BE$50&lt;Assumptions!$H103,Assumptions!$F103*Assumptions!$D$60*BD$2/12,Assumptions!$G103*Assumptions!$D$60*BD$2/12))</f>
        <v>0</v>
      </c>
      <c r="BE78" s="20">
        <f>IF(BE$5&lt;Assumptions!$D$20,0,IF(Revenue!BF$50&lt;Assumptions!$H103,Assumptions!$F103*Assumptions!$D$60*BE$2/12,Assumptions!$G103*Assumptions!$D$60*BE$2/12))</f>
        <v>0</v>
      </c>
      <c r="BF78" s="20">
        <f>IF(BF$5&lt;Assumptions!$D$20,0,IF(Revenue!BG$50&lt;Assumptions!$H103,Assumptions!$F103*Assumptions!$D$60*BF$2/12,Assumptions!$G103*Assumptions!$D$60*BF$2/12))</f>
        <v>0</v>
      </c>
      <c r="BG78" s="20">
        <f>IF(BG$5&lt;Assumptions!$D$20,0,IF(Revenue!BH$50&lt;Assumptions!$H103,Assumptions!$F103*Assumptions!$D$60*BG$2/12,Assumptions!$G103*Assumptions!$D$60*BG$2/12))</f>
        <v>0</v>
      </c>
      <c r="BH78" s="20">
        <f>IF(BH$5&lt;Assumptions!$D$20,0,IF(Revenue!BI$50&lt;Assumptions!$H103,Assumptions!$F103*Assumptions!$D$60*BH$2/12,Assumptions!$G103*Assumptions!$D$60*BH$2/12))</f>
        <v>0</v>
      </c>
      <c r="BI78" s="20">
        <f>IF(BI$5&lt;Assumptions!$D$20,0,IF(Revenue!BJ$50&lt;Assumptions!$H103,Assumptions!$F103*Assumptions!$D$60*BI$2/12,Assumptions!$G103*Assumptions!$D$60*BI$2/12))</f>
        <v>0</v>
      </c>
      <c r="BJ78" s="20">
        <f>IF(BJ$5&lt;Assumptions!$D$20,0,IF(Revenue!BK$50&lt;Assumptions!$H103,Assumptions!$F103*Assumptions!$D$60*BJ$2/12,Assumptions!$G103*Assumptions!$D$60*BJ$2/12))</f>
        <v>0</v>
      </c>
      <c r="BK78" s="20">
        <f>IF(BK$5&lt;Assumptions!$D$20,0,IF(Revenue!BL$50&lt;Assumptions!$H103,Assumptions!$F103*Assumptions!$D$60*BK$2/12,Assumptions!$G103*Assumptions!$D$60*BK$2/12))</f>
        <v>0</v>
      </c>
      <c r="BL78" s="20">
        <f>IF(BL$5&lt;Assumptions!$D$20,0,IF(Revenue!BM$50&lt;Assumptions!$H103,Assumptions!$F103*Assumptions!$D$60*BL$2/12,Assumptions!$G103*Assumptions!$D$60*BL$2/12))</f>
        <v>0</v>
      </c>
      <c r="BM78" s="20">
        <f>IF(BM$5&lt;Assumptions!$D$20,0,IF(Revenue!BN$50&lt;Assumptions!$H103,Assumptions!$F103*Assumptions!$D$60*BM$2/12,Assumptions!$G103*Assumptions!$D$60*BM$2/12))</f>
        <v>0</v>
      </c>
      <c r="BN78" s="20">
        <f>IF(BN$5&lt;Assumptions!$D$20,0,IF(Revenue!BO$50&lt;Assumptions!$H103,Assumptions!$F103*Assumptions!$D$60*BN$2/12,Assumptions!$G103*Assumptions!$D$60*BN$2/12))</f>
        <v>0</v>
      </c>
      <c r="BO78" s="20">
        <f>IF(BO$5&lt;Assumptions!$D$20,0,IF(Revenue!BP$50&lt;Assumptions!$H103,Assumptions!$F103*Assumptions!$D$60*BO$2/12,Assumptions!$G103*Assumptions!$D$60*BO$2/12))</f>
        <v>0</v>
      </c>
      <c r="BP78" s="20">
        <f>IF(BP$5&lt;Assumptions!$D$20,0,IF(Revenue!BQ$50&lt;Assumptions!$H103,Assumptions!$F103*Assumptions!$D$60*BP$2/12,Assumptions!$G103*Assumptions!$D$60*BP$2/12))</f>
        <v>0</v>
      </c>
      <c r="BQ78" s="20">
        <f>IF(BQ$5&lt;Assumptions!$D$20,0,IF(Revenue!BR$50&lt;Assumptions!$H103,Assumptions!$F103*Assumptions!$D$60*BQ$2/12,Assumptions!$G103*Assumptions!$D$60*BQ$2/12))</f>
        <v>0</v>
      </c>
      <c r="BR78" s="20">
        <f>IF(BR$5&lt;Assumptions!$D$20,0,IF(Revenue!BS$50&lt;Assumptions!$H103,Assumptions!$F103*Assumptions!$D$60*BR$2/12,Assumptions!$G103*Assumptions!$D$60*BR$2/12))</f>
        <v>0</v>
      </c>
      <c r="BS78" s="20">
        <f>IF(BS$5&lt;Assumptions!$D$20,0,IF(Revenue!BT$50&lt;Assumptions!$H103,Assumptions!$F103*Assumptions!$D$60*BS$2/12,Assumptions!$G103*Assumptions!$D$60*BS$2/12))</f>
        <v>0</v>
      </c>
      <c r="BT78" s="20">
        <f>IF(BT$5&lt;Assumptions!$D$20,0,IF(Revenue!BU$50&lt;Assumptions!$H103,Assumptions!$F103*Assumptions!$D$60*BT$2/12,Assumptions!$G103*Assumptions!$D$60*BT$2/12))</f>
        <v>0</v>
      </c>
      <c r="BU78" s="20">
        <f>IF(BU$5&lt;Assumptions!$D$20,0,IF(Revenue!BV$50&lt;Assumptions!$H103,Assumptions!$F103*Assumptions!$D$60*BU$2/12,Assumptions!$G103*Assumptions!$D$60*BU$2/12))</f>
        <v>0</v>
      </c>
      <c r="BV78" s="20">
        <f>IF(BV$5&lt;Assumptions!$D$20,0,IF(Revenue!BW$50&lt;Assumptions!$H103,Assumptions!$F103*Assumptions!$D$60*BV$2/12,Assumptions!$G103*Assumptions!$D$60*BV$2/12))</f>
        <v>0</v>
      </c>
      <c r="BW78" s="20">
        <f>IF(BW$5&lt;Assumptions!$D$20,0,IF(Revenue!BX$50&lt;Assumptions!$H103,Assumptions!$F103*Assumptions!$D$60*BW$2/12,Assumptions!$G103*Assumptions!$D$60*BW$2/12))</f>
        <v>0</v>
      </c>
      <c r="BX78" s="20">
        <f>IF(BX$5&lt;Assumptions!$D$20,0,IF(Revenue!BY$50&lt;Assumptions!$H103,Assumptions!$F103*Assumptions!$D$60*BX$2/12,Assumptions!$G103*Assumptions!$D$60*BX$2/12))</f>
        <v>0</v>
      </c>
      <c r="BY78" s="20">
        <f>IF(BY$5&lt;Assumptions!$D$20,0,IF(Revenue!BZ$50&lt;Assumptions!$H103,Assumptions!$F103*Assumptions!$D$60*BY$2/12,Assumptions!$G103*Assumptions!$D$60*BY$2/12))</f>
        <v>0</v>
      </c>
      <c r="BZ78" s="20">
        <f>IF(BZ$5&lt;Assumptions!$D$20,0,IF(Revenue!CA$50&lt;Assumptions!$H103,Assumptions!$F103*Assumptions!$D$60*BZ$2/12,Assumptions!$G103*Assumptions!$D$60*BZ$2/12))</f>
        <v>0</v>
      </c>
      <c r="CA78" s="20">
        <f>IF(CA$5&lt;Assumptions!$D$20,0,IF(Revenue!CB$50&lt;Assumptions!$H103,Assumptions!$F103*Assumptions!$D$60*CA$2/12,Assumptions!$G103*Assumptions!$D$60*CA$2/12))</f>
        <v>0</v>
      </c>
      <c r="CB78" s="20">
        <f>IF(CB$5&lt;Assumptions!$D$20,0,IF(Revenue!CC$50&lt;Assumptions!$H103,Assumptions!$F103*Assumptions!$D$60*CB$2/12,Assumptions!$G103*Assumptions!$D$60*CB$2/12))</f>
        <v>0</v>
      </c>
      <c r="CC78" s="20">
        <f>IF(CC$5&lt;Assumptions!$D$20,0,IF(Revenue!CD$50&lt;Assumptions!$H103,Assumptions!$F103*Assumptions!$D$60*CC$2/12,Assumptions!$G103*Assumptions!$D$60*CC$2/12))</f>
        <v>0</v>
      </c>
      <c r="CD78" s="20">
        <f>IF(CD$5&lt;Assumptions!$D$20,0,IF(Revenue!CE$50&lt;Assumptions!$H103,Assumptions!$F103*Assumptions!$D$60*CD$2/12,Assumptions!$G103*Assumptions!$D$60*CD$2/12))</f>
        <v>0</v>
      </c>
      <c r="CE78" s="20">
        <f>IF(CE$5&lt;Assumptions!$D$20,0,IF(Revenue!CF$50&lt;Assumptions!$H103,Assumptions!$F103*Assumptions!$D$60*CE$2/12,Assumptions!$G103*Assumptions!$D$60*CE$2/12))</f>
        <v>0</v>
      </c>
      <c r="CF78" s="20">
        <f>IF(CF$5&lt;Assumptions!$D$20,0,IF(Revenue!CG$50&lt;Assumptions!$H103,Assumptions!$F103*Assumptions!$D$60*CF$2/12,Assumptions!$G103*Assumptions!$D$60*CF$2/12))</f>
        <v>0</v>
      </c>
      <c r="CG78" s="20">
        <f>IF(CG$5&lt;Assumptions!$D$20,0,IF(Revenue!CH$50&lt;Assumptions!$H103,Assumptions!$F103*Assumptions!$D$60*CG$2/12,Assumptions!$G103*Assumptions!$D$60*CG$2/12))</f>
        <v>0</v>
      </c>
      <c r="CH78" s="20">
        <f>IF(CH$5&lt;Assumptions!$D$20,0,IF(Revenue!CI$50&lt;Assumptions!$H103,Assumptions!$F103*Assumptions!$D$60*CH$2/12,Assumptions!$G103*Assumptions!$D$60*CH$2/12))</f>
        <v>0</v>
      </c>
      <c r="CI78" s="20">
        <f>IF(CI$5&lt;Assumptions!$D$20,0,IF(Revenue!CJ$50&lt;Assumptions!$H103,Assumptions!$F103*Assumptions!$D$60*CI$2/12,Assumptions!$G103*Assumptions!$D$60*CI$2/12))</f>
        <v>0</v>
      </c>
      <c r="CJ78" s="20">
        <f>IF(CJ$5&lt;Assumptions!$D$20,0,IF(Revenue!CK$50&lt;Assumptions!$H103,Assumptions!$F103*Assumptions!$D$60*CJ$2/12,Assumptions!$G103*Assumptions!$D$60*CJ$2/12))</f>
        <v>0</v>
      </c>
      <c r="CK78" s="20">
        <f>IF(CK$5&lt;Assumptions!$D$20,0,IF(Revenue!CL$50&lt;Assumptions!$H103,Assumptions!$F103*Assumptions!$D$60*CK$2/12,Assumptions!$G103*Assumptions!$D$60*CK$2/12))</f>
        <v>0</v>
      </c>
      <c r="CL78" s="20">
        <f>IF(CL$5&lt;Assumptions!$D$20,0,IF(Revenue!CM$50&lt;Assumptions!$H103,Assumptions!$F103*Assumptions!$D$60*CL$2/12,Assumptions!$G103*Assumptions!$D$60*CL$2/12))</f>
        <v>0</v>
      </c>
      <c r="CM78" s="20">
        <f>IF(CM$5&lt;Assumptions!$D$20,0,IF(Revenue!CN$50&lt;Assumptions!$H103,Assumptions!$F103*Assumptions!$D$60*CM$2/12,Assumptions!$G103*Assumptions!$D$60*CM$2/12))</f>
        <v>0</v>
      </c>
      <c r="CN78" s="20">
        <f>IF(CN$5&lt;Assumptions!$D$20,0,IF(Revenue!CO$50&lt;Assumptions!$H103,Assumptions!$F103*Assumptions!$D$60*CN$2/12,Assumptions!$G103*Assumptions!$D$60*CN$2/12))</f>
        <v>0</v>
      </c>
      <c r="CO78" s="20">
        <f>IF(CO$5&lt;Assumptions!$D$20,0,IF(Revenue!CP$50&lt;Assumptions!$H103,Assumptions!$F103*Assumptions!$D$60*CO$2/12,Assumptions!$G103*Assumptions!$D$60*CO$2/12))</f>
        <v>0</v>
      </c>
      <c r="CP78" s="20">
        <f>IF(CP$5&lt;Assumptions!$D$20,0,IF(Revenue!CQ$50&lt;Assumptions!$H103,Assumptions!$F103*Assumptions!$D$60*CP$2/12,Assumptions!$G103*Assumptions!$D$60*CP$2/12))</f>
        <v>0</v>
      </c>
      <c r="CQ78" s="20">
        <f>IF(CQ$5&lt;Assumptions!$D$20,0,IF(Revenue!CR$50&lt;Assumptions!$H103,Assumptions!$F103*Assumptions!$D$60*CQ$2/12,Assumptions!$G103*Assumptions!$D$60*CQ$2/12))</f>
        <v>0</v>
      </c>
      <c r="CR78" s="20">
        <f>IF(CR$5&lt;Assumptions!$D$20,0,IF(Revenue!CS$50&lt;Assumptions!$H103,Assumptions!$F103*Assumptions!$D$60*CR$2/12,Assumptions!$G103*Assumptions!$D$60*CR$2/12))</f>
        <v>0</v>
      </c>
      <c r="CS78" s="20">
        <f>IF(CS$5&lt;Assumptions!$D$20,0,IF(Revenue!CT$50&lt;Assumptions!$H103,Assumptions!$F103*Assumptions!$D$60*CS$2/12,Assumptions!$G103*Assumptions!$D$60*CS$2/12))</f>
        <v>0</v>
      </c>
      <c r="CT78" s="20">
        <f>IF(CT$5&lt;Assumptions!$D$20,0,IF(Revenue!CU$50&lt;Assumptions!$H103,Assumptions!$F103*Assumptions!$D$60*CT$2/12,Assumptions!$G103*Assumptions!$D$60*CT$2/12))</f>
        <v>0</v>
      </c>
      <c r="CU78" s="20">
        <f>IF(CU$5&lt;Assumptions!$D$20,0,IF(Revenue!CV$50&lt;Assumptions!$H103,Assumptions!$F103*Assumptions!$D$60*CU$2/12,Assumptions!$G103*Assumptions!$D$60*CU$2/12))</f>
        <v>0</v>
      </c>
      <c r="CV78" s="20">
        <f>IF(CV$5&lt;Assumptions!$D$20,0,IF(Revenue!CW$50&lt;Assumptions!$H103,Assumptions!$F103*Assumptions!$D$60*CV$2/12,Assumptions!$G103*Assumptions!$D$60*CV$2/12))</f>
        <v>0</v>
      </c>
      <c r="CW78" s="20">
        <f>IF(CW$5&lt;Assumptions!$D$20,0,IF(Revenue!CX$50&lt;Assumptions!$H103,Assumptions!$F103*Assumptions!$D$60*CW$2/12,Assumptions!$G103*Assumptions!$D$60*CW$2/12))</f>
        <v>0</v>
      </c>
      <c r="CX78" s="20">
        <f>IF(CX$5&lt;Assumptions!$D$20,0,IF(Revenue!CY$50&lt;Assumptions!$H103,Assumptions!$F103*Assumptions!$D$60*CX$2/12,Assumptions!$G103*Assumptions!$D$60*CX$2/12))</f>
        <v>0</v>
      </c>
      <c r="CY78" s="20">
        <f>IF(CY$5&lt;Assumptions!$D$20,0,IF(Revenue!CZ$50&lt;Assumptions!$H103,Assumptions!$F103*Assumptions!$D$60*CY$2/12,Assumptions!$G103*Assumptions!$D$60*CY$2/12))</f>
        <v>0</v>
      </c>
      <c r="CZ78" s="20">
        <f>IF(CZ$5&lt;Assumptions!$D$20,0,IF(Revenue!DA$50&lt;Assumptions!$H103,Assumptions!$F103*Assumptions!$D$60*CZ$2/12,Assumptions!$G103*Assumptions!$D$60*CZ$2/12))</f>
        <v>0</v>
      </c>
      <c r="DA78" s="20">
        <f>IF(DA$5&lt;Assumptions!$D$20,0,IF(Revenue!DB$50&lt;Assumptions!$H103,Assumptions!$F103*Assumptions!$D$60*DA$2/12,Assumptions!$G103*Assumptions!$D$60*DA$2/12))</f>
        <v>0</v>
      </c>
      <c r="DB78" s="20">
        <f>IF(DB$5&lt;Assumptions!$D$20,0,IF(Revenue!DC$50&lt;Assumptions!$H103,Assumptions!$F103*Assumptions!$D$60*DB$2/12,Assumptions!$G103*Assumptions!$D$60*DB$2/12))</f>
        <v>0</v>
      </c>
      <c r="DC78" s="20">
        <f>IF(DC$5&lt;Assumptions!$D$20,0,IF(Revenue!DD$50&lt;Assumptions!$H103,Assumptions!$F103*Assumptions!$D$60*DC$2/12,Assumptions!$G103*Assumptions!$D$60*DC$2/12))</f>
        <v>0</v>
      </c>
      <c r="DD78" s="20">
        <f>IF(DD$5&lt;Assumptions!$D$20,0,IF(Revenue!DE$50&lt;Assumptions!$H103,Assumptions!$F103*Assumptions!$D$60*DD$2/12,Assumptions!$G103*Assumptions!$D$60*DD$2/12))</f>
        <v>0</v>
      </c>
      <c r="DE78" s="20">
        <f>IF(DE$5&lt;Assumptions!$D$20,0,IF(Revenue!DF$50&lt;Assumptions!$H103,Assumptions!$F103*Assumptions!$D$60*DE$2/12,Assumptions!$G103*Assumptions!$D$60*DE$2/12))</f>
        <v>0</v>
      </c>
      <c r="DF78" s="20">
        <f>IF(DF$5&lt;Assumptions!$D$20,0,IF(Revenue!DG$50&lt;Assumptions!$H103,Assumptions!$F103*Assumptions!$D$60*DF$2/12,Assumptions!$G103*Assumptions!$D$60*DF$2/12))</f>
        <v>0</v>
      </c>
      <c r="DG78" s="20">
        <f>IF(DG$5&lt;Assumptions!$D$20,0,IF(Revenue!DH$50&lt;Assumptions!$H103,Assumptions!$F103*Assumptions!$D$60*DG$2/12,Assumptions!$G103*Assumptions!$D$60*DG$2/12))</f>
        <v>0</v>
      </c>
      <c r="DH78" s="20">
        <f>IF(DH$5&lt;Assumptions!$D$20,0,IF(Revenue!DI$50&lt;Assumptions!$H103,Assumptions!$F103*Assumptions!$D$60*DH$2/12,Assumptions!$G103*Assumptions!$D$60*DH$2/12))</f>
        <v>0</v>
      </c>
      <c r="DI78" s="20">
        <f>IF(DI$5&lt;Assumptions!$D$20,0,IF(Revenue!DJ$50&lt;Assumptions!$H103,Assumptions!$F103*Assumptions!$D$60*DI$2/12,Assumptions!$G103*Assumptions!$D$60*DI$2/12))</f>
        <v>0</v>
      </c>
      <c r="DJ78" s="20">
        <f>IF(DJ$5&lt;Assumptions!$D$20,0,IF(Revenue!DK$50&lt;Assumptions!$H103,Assumptions!$F103*Assumptions!$D$60*DJ$2/12,Assumptions!$G103*Assumptions!$D$60*DJ$2/12))</f>
        <v>0</v>
      </c>
      <c r="DK78" s="20">
        <f>IF(DK$5&lt;Assumptions!$D$20,0,IF(Revenue!DL$50&lt;Assumptions!$H103,Assumptions!$F103*Assumptions!$D$60*DK$2/12,Assumptions!$G103*Assumptions!$D$60*DK$2/12))</f>
        <v>0</v>
      </c>
      <c r="DL78" s="20">
        <f>IF(DL$5&lt;Assumptions!$D$20,0,IF(Revenue!DM$50&lt;Assumptions!$H103,Assumptions!$F103*Assumptions!$D$60*DL$2/12,Assumptions!$G103*Assumptions!$D$60*DL$2/12))</f>
        <v>0</v>
      </c>
      <c r="DM78" s="20">
        <f>IF(DM$5&lt;Assumptions!$D$20,0,IF(Revenue!DN$50&lt;Assumptions!$H103,Assumptions!$F103*Assumptions!$D$60*DM$2/12,Assumptions!$G103*Assumptions!$D$60*DM$2/12))</f>
        <v>0</v>
      </c>
      <c r="DN78" s="20">
        <f>IF(DN$5&lt;Assumptions!$D$20,0,IF(Revenue!DO$50&lt;Assumptions!$H103,Assumptions!$F103*Assumptions!$D$60*DN$2/12,Assumptions!$G103*Assumptions!$D$60*DN$2/12))</f>
        <v>0</v>
      </c>
      <c r="DO78" s="20">
        <f>IF(DO$5&lt;Assumptions!$D$20,0,IF(Revenue!DP$50&lt;Assumptions!$H103,Assumptions!$F103*Assumptions!$D$60*DO$2/12,Assumptions!$G103*Assumptions!$D$60*DO$2/12))</f>
        <v>0</v>
      </c>
      <c r="DP78" s="20">
        <f>IF(DP$5&lt;Assumptions!$D$20,0,IF(Revenue!DQ$50&lt;Assumptions!$H103,Assumptions!$F103*Assumptions!$D$60*DP$2/12,Assumptions!$G103*Assumptions!$D$60*DP$2/12))</f>
        <v>0</v>
      </c>
      <c r="DQ78" s="20">
        <f>IF(DQ$5&lt;Assumptions!$D$20,0,IF(Revenue!DR$50&lt;Assumptions!$H103,Assumptions!$F103*Assumptions!$D$60*DQ$2/12,Assumptions!$G103*Assumptions!$D$60*DQ$2/12))</f>
        <v>0</v>
      </c>
      <c r="DR78" s="20">
        <f>IF(DR$5&lt;Assumptions!$D$20,0,IF(Revenue!DS$50&lt;Assumptions!$H103,Assumptions!$F103*Assumptions!$D$60*DR$2/12,Assumptions!$G103*Assumptions!$D$60*DR$2/12))</f>
        <v>0</v>
      </c>
      <c r="DS78" s="20">
        <f>IF(DS$5&lt;Assumptions!$D$20,0,IF(Revenue!DT$50&lt;Assumptions!$H103,Assumptions!$F103*Assumptions!$D$60*DS$2/12,Assumptions!$G103*Assumptions!$D$60*DS$2/12))</f>
        <v>0</v>
      </c>
      <c r="DT78" s="20">
        <f>IF(DT$5&lt;Assumptions!$D$20,0,IF(Revenue!DU$50&lt;Assumptions!$H103,Assumptions!$F103*Assumptions!$D$60*DT$2/12,Assumptions!$G103*Assumptions!$D$60*DT$2/12))</f>
        <v>0</v>
      </c>
      <c r="DU78" s="20">
        <f>IF(DU$5&lt;Assumptions!$D$20,0,IF(Revenue!DV$50&lt;Assumptions!$H103,Assumptions!$F103*Assumptions!$D$60*DU$2/12,Assumptions!$G103*Assumptions!$D$60*DU$2/12))</f>
        <v>0</v>
      </c>
    </row>
    <row r="79" spans="3:125">
      <c r="C79" s="1" t="s">
        <v>44</v>
      </c>
      <c r="D79" s="32"/>
      <c r="E79" s="20">
        <f>IF(E$5&lt;Assumptions!$D$20,0,IF(Revenue!F$50&lt;Assumptions!$H104,Assumptions!$F104*Assumptions!$D$60*E$2/12,Assumptions!$G104*Assumptions!$D$60*E$2/12))</f>
        <v>0</v>
      </c>
      <c r="F79" s="20">
        <f>IF(F$5&lt;Assumptions!$D$20,0,IF(Revenue!G$50&lt;Assumptions!$H104,Assumptions!$F104*Assumptions!$D$60*F$2/12,Assumptions!$G104*Assumptions!$D$60*F$2/12))</f>
        <v>0</v>
      </c>
      <c r="G79" s="20">
        <f>IF(G$5&lt;Assumptions!$D$20,0,IF(Revenue!H$50&lt;Assumptions!$H104,Assumptions!$F104*Assumptions!$D$60*G$2/12,Assumptions!$G104*Assumptions!$D$60*G$2/12))</f>
        <v>0</v>
      </c>
      <c r="H79" s="20">
        <f>IF(H$5&lt;Assumptions!$D$20,0,IF(Revenue!I$50&lt;Assumptions!$H104,Assumptions!$F104*Assumptions!$D$60*H$2/12,Assumptions!$G104*Assumptions!$D$60*H$2/12))</f>
        <v>0</v>
      </c>
      <c r="I79" s="20">
        <f>IF(I$5&lt;Assumptions!$D$20,0,IF(Revenue!J$50&lt;Assumptions!$H104,Assumptions!$F104*Assumptions!$D$60*I$2/12,Assumptions!$G104*Assumptions!$D$60*I$2/12))</f>
        <v>0</v>
      </c>
      <c r="J79" s="20">
        <f>IF(J$5&lt;Assumptions!$D$20,0,IF(Revenue!K$50&lt;Assumptions!$H104,Assumptions!$F104*Assumptions!$D$60*J$2/12,Assumptions!$G104*Assumptions!$D$60*J$2/12))</f>
        <v>0</v>
      </c>
      <c r="K79" s="20">
        <f>IF(K$5&lt;Assumptions!$D$20,0,IF(Revenue!L$50&lt;Assumptions!$H104,Assumptions!$F104*Assumptions!$D$60*K$2/12,Assumptions!$G104*Assumptions!$D$60*K$2/12))</f>
        <v>0</v>
      </c>
      <c r="L79" s="20">
        <f>IF(L$5&lt;Assumptions!$D$20,0,IF(Revenue!M$50&lt;Assumptions!$H104,Assumptions!$F104*Assumptions!$D$60*L$2/12,Assumptions!$G104*Assumptions!$D$60*L$2/12))</f>
        <v>0</v>
      </c>
      <c r="M79" s="20">
        <f>IF(M$5&lt;Assumptions!$D$20,0,IF(Revenue!N$50&lt;Assumptions!$H104,Assumptions!$F104*Assumptions!$D$60*M$2/12,Assumptions!$G104*Assumptions!$D$60*M$2/12))</f>
        <v>0</v>
      </c>
      <c r="N79" s="20">
        <f>IF(N$5&lt;Assumptions!$D$20,0,IF(Revenue!O$50&lt;Assumptions!$H104,Assumptions!$F104*Assumptions!$D$60*N$2/12,Assumptions!$G104*Assumptions!$D$60*N$2/12))</f>
        <v>0</v>
      </c>
      <c r="O79" s="20">
        <f>IF(O$5&lt;Assumptions!$D$20,0,IF(Revenue!P$50&lt;Assumptions!$H104,Assumptions!$F104*Assumptions!$D$60*O$2/12,Assumptions!$G104*Assumptions!$D$60*O$2/12))</f>
        <v>0</v>
      </c>
      <c r="P79" s="20">
        <f>IF(P$5&lt;Assumptions!$D$20,0,IF(Revenue!Q$50&lt;Assumptions!$H104,Assumptions!$F104*Assumptions!$D$60*P$2/12,Assumptions!$G104*Assumptions!$D$60*P$2/12))</f>
        <v>0</v>
      </c>
      <c r="Q79" s="20">
        <f>IF(Q$5&lt;Assumptions!$D$20,0,IF(Revenue!R$50&lt;Assumptions!$H104,Assumptions!$F104*Assumptions!$D$60*Q$2/12,Assumptions!$G104*Assumptions!$D$60*Q$2/12))</f>
        <v>0</v>
      </c>
      <c r="R79" s="20">
        <f>IF(R$5&lt;Assumptions!$D$20,0,IF(Revenue!S$50&lt;Assumptions!$H104,Assumptions!$F104*Assumptions!$D$60*R$2/12,Assumptions!$G104*Assumptions!$D$60*R$2/12))</f>
        <v>0</v>
      </c>
      <c r="S79" s="20">
        <f>IF(S$5&lt;Assumptions!$D$20,0,IF(Revenue!T$50&lt;Assumptions!$H104,Assumptions!$F104*Assumptions!$D$60*S$2/12,Assumptions!$G104*Assumptions!$D$60*S$2/12))</f>
        <v>0</v>
      </c>
      <c r="T79" s="20">
        <f>IF(T$5&lt;Assumptions!$D$20,0,IF(Revenue!U$50&lt;Assumptions!$H104,Assumptions!$F104*Assumptions!$D$60*T$2/12,Assumptions!$G104*Assumptions!$D$60*T$2/12))</f>
        <v>0</v>
      </c>
      <c r="U79" s="20">
        <f>IF(U$5&lt;Assumptions!$D$20,0,IF(Revenue!V$50&lt;Assumptions!$H104,Assumptions!$F104*Assumptions!$D$60*U$2/12,Assumptions!$G104*Assumptions!$D$60*U$2/12))</f>
        <v>0</v>
      </c>
      <c r="V79" s="20">
        <f>IF(V$5&lt;Assumptions!$D$20,0,IF(Revenue!W$50&lt;Assumptions!$H104,Assumptions!$F104*Assumptions!$D$60*V$2/12,Assumptions!$G104*Assumptions!$D$60*V$2/12))</f>
        <v>0</v>
      </c>
      <c r="W79" s="20">
        <f>IF(W$5&lt;Assumptions!$D$20,0,IF(Revenue!X$50&lt;Assumptions!$H104,Assumptions!$F104*Assumptions!$D$60*W$2/12,Assumptions!$G104*Assumptions!$D$60*W$2/12))</f>
        <v>0</v>
      </c>
      <c r="X79" s="20">
        <f>IF(X$5&lt;Assumptions!$D$20,0,IF(Revenue!Y$50&lt;Assumptions!$H104,Assumptions!$F104*Assumptions!$D$60*X$2/12,Assumptions!$G104*Assumptions!$D$60*X$2/12))</f>
        <v>0</v>
      </c>
      <c r="Y79" s="20">
        <f>IF(Y$5&lt;Assumptions!$D$20,0,IF(Revenue!Z$50&lt;Assumptions!$H104,Assumptions!$F104*Assumptions!$D$60*Y$2/12,Assumptions!$G104*Assumptions!$D$60*Y$2/12))</f>
        <v>0</v>
      </c>
      <c r="Z79" s="20">
        <f>IF(Z$5&lt;Assumptions!$D$20,0,IF(Revenue!AA$50&lt;Assumptions!$H104,Assumptions!$F104*Assumptions!$D$60*Z$2/12,Assumptions!$G104*Assumptions!$D$60*Z$2/12))</f>
        <v>0</v>
      </c>
      <c r="AA79" s="20">
        <f>IF(AA$5&lt;Assumptions!$D$20,0,IF(Revenue!AB$50&lt;Assumptions!$H104,Assumptions!$F104*Assumptions!$D$60*AA$2/12,Assumptions!$G104*Assumptions!$D$60*AA$2/12))</f>
        <v>0</v>
      </c>
      <c r="AB79" s="20">
        <f>IF(AB$5&lt;Assumptions!$D$20,0,IF(Revenue!AC$50&lt;Assumptions!$H104,Assumptions!$F104*Assumptions!$D$60*AB$2/12,Assumptions!$G104*Assumptions!$D$60*AB$2/12))</f>
        <v>0</v>
      </c>
      <c r="AC79" s="20">
        <f>IF(AC$5&lt;Assumptions!$D$20,0,IF(Revenue!AD$50&lt;Assumptions!$H104,Assumptions!$F104*Assumptions!$D$60*AC$2/12,Assumptions!$G104*Assumptions!$D$60*AC$2/12))</f>
        <v>11406.286610243056</v>
      </c>
      <c r="AD79" s="20">
        <f>IF(AD$5&lt;Assumptions!$D$20,0,IF(Revenue!AE$50&lt;Assumptions!$H104,Assumptions!$F104*Assumptions!$D$60*AD$2/12,Assumptions!$G104*Assumptions!$D$60*AD$2/12))</f>
        <v>11406.286610243056</v>
      </c>
      <c r="AE79" s="20">
        <f>IF(AE$5&lt;Assumptions!$D$20,0,IF(Revenue!AF$50&lt;Assumptions!$H104,Assumptions!$F104*Assumptions!$D$60*AE$2/12,Assumptions!$G104*Assumptions!$D$60*AE$2/12))</f>
        <v>11406.286610243056</v>
      </c>
      <c r="AF79" s="20">
        <f>IF(AF$5&lt;Assumptions!$D$20,0,IF(Revenue!AG$50&lt;Assumptions!$H104,Assumptions!$F104*Assumptions!$D$60*AF$2/12,Assumptions!$G104*Assumptions!$D$60*AF$2/12))</f>
        <v>11406.286610243056</v>
      </c>
      <c r="AG79" s="20">
        <f>IF(AG$5&lt;Assumptions!$D$20,0,IF(Revenue!AH$50&lt;Assumptions!$H104,Assumptions!$F104*Assumptions!$D$60*AG$2/12,Assumptions!$G104*Assumptions!$D$60*AG$2/12))</f>
        <v>11406.286610243056</v>
      </c>
      <c r="AH79" s="20">
        <f>IF(AH$5&lt;Assumptions!$D$20,0,IF(Revenue!AI$50&lt;Assumptions!$H104,Assumptions!$F104*Assumptions!$D$60*AH$2/12,Assumptions!$G104*Assumptions!$D$60*AH$2/12))</f>
        <v>11406.286610243056</v>
      </c>
      <c r="AI79" s="20">
        <f>IF(AI$5&lt;Assumptions!$D$20,0,IF(Revenue!AJ$50&lt;Assumptions!$H104,Assumptions!$F104*Assumptions!$D$60*AI$2/12,Assumptions!$G104*Assumptions!$D$60*AI$2/12))</f>
        <v>11406.286610243056</v>
      </c>
      <c r="AJ79" s="20">
        <f>IF(AJ$5&lt;Assumptions!$D$20,0,IF(Revenue!AK$50&lt;Assumptions!$H104,Assumptions!$F104*Assumptions!$D$60*AJ$2/12,Assumptions!$G104*Assumptions!$D$60*AJ$2/12))</f>
        <v>11748.47520855035</v>
      </c>
      <c r="AK79" s="20">
        <f>IF(AK$5&lt;Assumptions!$D$20,0,IF(Revenue!AL$50&lt;Assumptions!$H104,Assumptions!$F104*Assumptions!$D$60*AK$2/12,Assumptions!$G104*Assumptions!$D$60*AK$2/12))</f>
        <v>11748.47520855035</v>
      </c>
      <c r="AL79" s="20">
        <f>IF(AL$5&lt;Assumptions!$D$20,0,IF(Revenue!AM$50&lt;Assumptions!$H104,Assumptions!$F104*Assumptions!$D$60*AL$2/12,Assumptions!$G104*Assumptions!$D$60*AL$2/12))</f>
        <v>11748.47520855035</v>
      </c>
      <c r="AM79" s="20">
        <f>IF(AM$5&lt;Assumptions!$D$20,0,IF(Revenue!AN$50&lt;Assumptions!$H104,Assumptions!$F104*Assumptions!$D$60*AM$2/12,Assumptions!$G104*Assumptions!$D$60*AM$2/12))</f>
        <v>11748.47520855035</v>
      </c>
      <c r="AN79" s="20">
        <f>IF(AN$5&lt;Assumptions!$D$20,0,IF(Revenue!AO$50&lt;Assumptions!$H104,Assumptions!$F104*Assumptions!$D$60*AN$2/12,Assumptions!$G104*Assumptions!$D$60*AN$2/12))</f>
        <v>11748.47520855035</v>
      </c>
      <c r="AO79" s="20">
        <f>IF(AO$5&lt;Assumptions!$D$20,0,IF(Revenue!AP$50&lt;Assumptions!$H104,Assumptions!$F104*Assumptions!$D$60*AO$2/12,Assumptions!$G104*Assumptions!$D$60*AO$2/12))</f>
        <v>11748.47520855035</v>
      </c>
      <c r="AP79" s="20">
        <f>IF(AP$5&lt;Assumptions!$D$20,0,IF(Revenue!AQ$50&lt;Assumptions!$H104,Assumptions!$F104*Assumptions!$D$60*AP$2/12,Assumptions!$G104*Assumptions!$D$60*AP$2/12))</f>
        <v>11748.47520855035</v>
      </c>
      <c r="AQ79" s="20">
        <f>IF(AQ$5&lt;Assumptions!$D$20,0,IF(Revenue!AR$50&lt;Assumptions!$H104,Assumptions!$F104*Assumptions!$D$60*AQ$2/12,Assumptions!$G104*Assumptions!$D$60*AQ$2/12))</f>
        <v>11748.47520855035</v>
      </c>
      <c r="AR79" s="20">
        <f>IF(AR$5&lt;Assumptions!$D$20,0,IF(Revenue!AS$50&lt;Assumptions!$H104,Assumptions!$F104*Assumptions!$D$60*AR$2/12,Assumptions!$G104*Assumptions!$D$60*AR$2/12))</f>
        <v>11748.47520855035</v>
      </c>
      <c r="AS79" s="20">
        <f>IF(AS$5&lt;Assumptions!$D$20,0,IF(Revenue!AT$50&lt;Assumptions!$H104,Assumptions!$F104*Assumptions!$D$60*AS$2/12,Assumptions!$G104*Assumptions!$D$60*AS$2/12))</f>
        <v>11748.47520855035</v>
      </c>
      <c r="AT79" s="20">
        <f>IF(AT$5&lt;Assumptions!$D$20,0,IF(Revenue!AU$50&lt;Assumptions!$H104,Assumptions!$F104*Assumptions!$D$60*AT$2/12,Assumptions!$G104*Assumptions!$D$60*AT$2/12))</f>
        <v>11748.47520855035</v>
      </c>
      <c r="AU79" s="20">
        <f>IF(AU$5&lt;Assumptions!$D$20,0,IF(Revenue!AV$50&lt;Assumptions!$H104,Assumptions!$F104*Assumptions!$D$60*AU$2/12,Assumptions!$G104*Assumptions!$D$60*AU$2/12))</f>
        <v>11748.47520855035</v>
      </c>
      <c r="AV79" s="20">
        <f>IF(AV$5&lt;Assumptions!$D$20,0,IF(Revenue!AW$50&lt;Assumptions!$H104,Assumptions!$F104*Assumptions!$D$60*AV$2/12,Assumptions!$G104*Assumptions!$D$60*AV$2/12))</f>
        <v>12100.929464806859</v>
      </c>
      <c r="AW79" s="20">
        <f>IF(AW$5&lt;Assumptions!$D$20,0,IF(Revenue!AX$50&lt;Assumptions!$H104,Assumptions!$F104*Assumptions!$D$60*AW$2/12,Assumptions!$G104*Assumptions!$D$60*AW$2/12))</f>
        <v>12100.929464806859</v>
      </c>
      <c r="AX79" s="20">
        <f>IF(AX$5&lt;Assumptions!$D$20,0,IF(Revenue!AY$50&lt;Assumptions!$H104,Assumptions!$F104*Assumptions!$D$60*AX$2/12,Assumptions!$G104*Assumptions!$D$60*AX$2/12))</f>
        <v>12100.929464806859</v>
      </c>
      <c r="AY79" s="20">
        <f>IF(AY$5&lt;Assumptions!$D$20,0,IF(Revenue!AZ$50&lt;Assumptions!$H104,Assumptions!$F104*Assumptions!$D$60*AY$2/12,Assumptions!$G104*Assumptions!$D$60*AY$2/12))</f>
        <v>12100.929464806859</v>
      </c>
      <c r="AZ79" s="20">
        <f>IF(AZ$5&lt;Assumptions!$D$20,0,IF(Revenue!BA$50&lt;Assumptions!$H104,Assumptions!$F104*Assumptions!$D$60*AZ$2/12,Assumptions!$G104*Assumptions!$D$60*AZ$2/12))</f>
        <v>12100.929464806859</v>
      </c>
      <c r="BA79" s="20">
        <f>IF(BA$5&lt;Assumptions!$D$20,0,IF(Revenue!BB$50&lt;Assumptions!$H104,Assumptions!$F104*Assumptions!$D$60*BA$2/12,Assumptions!$G104*Assumptions!$D$60*BA$2/12))</f>
        <v>12100.929464806859</v>
      </c>
      <c r="BB79" s="20">
        <f>IF(BB$5&lt;Assumptions!$D$20,0,IF(Revenue!BC$50&lt;Assumptions!$H104,Assumptions!$F104*Assumptions!$D$60*BB$2/12,Assumptions!$G104*Assumptions!$D$60*BB$2/12))</f>
        <v>12100.929464806859</v>
      </c>
      <c r="BC79" s="20">
        <f>IF(BC$5&lt;Assumptions!$D$20,0,IF(Revenue!BD$50&lt;Assumptions!$H104,Assumptions!$F104*Assumptions!$D$60*BC$2/12,Assumptions!$G104*Assumptions!$D$60*BC$2/12))</f>
        <v>12100.929464806859</v>
      </c>
      <c r="BD79" s="20">
        <f>IF(BD$5&lt;Assumptions!$D$20,0,IF(Revenue!BE$50&lt;Assumptions!$H104,Assumptions!$F104*Assumptions!$D$60*BD$2/12,Assumptions!$G104*Assumptions!$D$60*BD$2/12))</f>
        <v>12100.929464806859</v>
      </c>
      <c r="BE79" s="20">
        <f>IF(BE$5&lt;Assumptions!$D$20,0,IF(Revenue!BF$50&lt;Assumptions!$H104,Assumptions!$F104*Assumptions!$D$60*BE$2/12,Assumptions!$G104*Assumptions!$D$60*BE$2/12))</f>
        <v>12100.929464806859</v>
      </c>
      <c r="BF79" s="20">
        <f>IF(BF$5&lt;Assumptions!$D$20,0,IF(Revenue!BG$50&lt;Assumptions!$H104,Assumptions!$F104*Assumptions!$D$60*BF$2/12,Assumptions!$G104*Assumptions!$D$60*BF$2/12))</f>
        <v>12100.929464806859</v>
      </c>
      <c r="BG79" s="20">
        <f>IF(BG$5&lt;Assumptions!$D$20,0,IF(Revenue!BH$50&lt;Assumptions!$H104,Assumptions!$F104*Assumptions!$D$60*BG$2/12,Assumptions!$G104*Assumptions!$D$60*BG$2/12))</f>
        <v>12100.929464806859</v>
      </c>
      <c r="BH79" s="20">
        <f>IF(BH$5&lt;Assumptions!$D$20,0,IF(Revenue!BI$50&lt;Assumptions!$H104,Assumptions!$F104*Assumptions!$D$60*BH$2/12,Assumptions!$G104*Assumptions!$D$60*BH$2/12))</f>
        <v>12463.957348751064</v>
      </c>
      <c r="BI79" s="20">
        <f>IF(BI$5&lt;Assumptions!$D$20,0,IF(Revenue!BJ$50&lt;Assumptions!$H104,Assumptions!$F104*Assumptions!$D$60*BI$2/12,Assumptions!$G104*Assumptions!$D$60*BI$2/12))</f>
        <v>12463.957348751064</v>
      </c>
      <c r="BJ79" s="20">
        <f>IF(BJ$5&lt;Assumptions!$D$20,0,IF(Revenue!BK$50&lt;Assumptions!$H104,Assumptions!$F104*Assumptions!$D$60*BJ$2/12,Assumptions!$G104*Assumptions!$D$60*BJ$2/12))</f>
        <v>12463.957348751064</v>
      </c>
      <c r="BK79" s="20">
        <f>IF(BK$5&lt;Assumptions!$D$20,0,IF(Revenue!BL$50&lt;Assumptions!$H104,Assumptions!$F104*Assumptions!$D$60*BK$2/12,Assumptions!$G104*Assumptions!$D$60*BK$2/12))</f>
        <v>12463.957348751064</v>
      </c>
      <c r="BL79" s="20">
        <f>IF(BL$5&lt;Assumptions!$D$20,0,IF(Revenue!BM$50&lt;Assumptions!$H104,Assumptions!$F104*Assumptions!$D$60*BL$2/12,Assumptions!$G104*Assumptions!$D$60*BL$2/12))</f>
        <v>12463.957348751064</v>
      </c>
      <c r="BM79" s="20">
        <f>IF(BM$5&lt;Assumptions!$D$20,0,IF(Revenue!BN$50&lt;Assumptions!$H104,Assumptions!$F104*Assumptions!$D$60*BM$2/12,Assumptions!$G104*Assumptions!$D$60*BM$2/12))</f>
        <v>12463.957348751064</v>
      </c>
      <c r="BN79" s="20">
        <f>IF(BN$5&lt;Assumptions!$D$20,0,IF(Revenue!BO$50&lt;Assumptions!$H104,Assumptions!$F104*Assumptions!$D$60*BN$2/12,Assumptions!$G104*Assumptions!$D$60*BN$2/12))</f>
        <v>12463.957348751064</v>
      </c>
      <c r="BO79" s="20">
        <f>IF(BO$5&lt;Assumptions!$D$20,0,IF(Revenue!BP$50&lt;Assumptions!$H104,Assumptions!$F104*Assumptions!$D$60*BO$2/12,Assumptions!$G104*Assumptions!$D$60*BO$2/12))</f>
        <v>12463.957348751064</v>
      </c>
      <c r="BP79" s="20">
        <f>IF(BP$5&lt;Assumptions!$D$20,0,IF(Revenue!BQ$50&lt;Assumptions!$H104,Assumptions!$F104*Assumptions!$D$60*BP$2/12,Assumptions!$G104*Assumptions!$D$60*BP$2/12))</f>
        <v>12463.957348751064</v>
      </c>
      <c r="BQ79" s="20">
        <f>IF(BQ$5&lt;Assumptions!$D$20,0,IF(Revenue!BR$50&lt;Assumptions!$H104,Assumptions!$F104*Assumptions!$D$60*BQ$2/12,Assumptions!$G104*Assumptions!$D$60*BQ$2/12))</f>
        <v>12463.957348751064</v>
      </c>
      <c r="BR79" s="20">
        <f>IF(BR$5&lt;Assumptions!$D$20,0,IF(Revenue!BS$50&lt;Assumptions!$H104,Assumptions!$F104*Assumptions!$D$60*BR$2/12,Assumptions!$G104*Assumptions!$D$60*BR$2/12))</f>
        <v>12463.957348751064</v>
      </c>
      <c r="BS79" s="20">
        <f>IF(BS$5&lt;Assumptions!$D$20,0,IF(Revenue!BT$50&lt;Assumptions!$H104,Assumptions!$F104*Assumptions!$D$60*BS$2/12,Assumptions!$G104*Assumptions!$D$60*BS$2/12))</f>
        <v>12463.957348751064</v>
      </c>
      <c r="BT79" s="20">
        <f>IF(BT$5&lt;Assumptions!$D$20,0,IF(Revenue!BU$50&lt;Assumptions!$H104,Assumptions!$F104*Assumptions!$D$60*BT$2/12,Assumptions!$G104*Assumptions!$D$60*BT$2/12))</f>
        <v>12837.876069213598</v>
      </c>
      <c r="BU79" s="20">
        <f>IF(BU$5&lt;Assumptions!$D$20,0,IF(Revenue!BV$50&lt;Assumptions!$H104,Assumptions!$F104*Assumptions!$D$60*BU$2/12,Assumptions!$G104*Assumptions!$D$60*BU$2/12))</f>
        <v>12837.876069213598</v>
      </c>
      <c r="BV79" s="20">
        <f>IF(BV$5&lt;Assumptions!$D$20,0,IF(Revenue!BW$50&lt;Assumptions!$H104,Assumptions!$F104*Assumptions!$D$60*BV$2/12,Assumptions!$G104*Assumptions!$D$60*BV$2/12))</f>
        <v>12837.876069213598</v>
      </c>
      <c r="BW79" s="20">
        <f>IF(BW$5&lt;Assumptions!$D$20,0,IF(Revenue!BX$50&lt;Assumptions!$H104,Assumptions!$F104*Assumptions!$D$60*BW$2/12,Assumptions!$G104*Assumptions!$D$60*BW$2/12))</f>
        <v>12837.876069213598</v>
      </c>
      <c r="BX79" s="20">
        <f>IF(BX$5&lt;Assumptions!$D$20,0,IF(Revenue!BY$50&lt;Assumptions!$H104,Assumptions!$F104*Assumptions!$D$60*BX$2/12,Assumptions!$G104*Assumptions!$D$60*BX$2/12))</f>
        <v>12837.876069213598</v>
      </c>
      <c r="BY79" s="20">
        <f>IF(BY$5&lt;Assumptions!$D$20,0,IF(Revenue!BZ$50&lt;Assumptions!$H104,Assumptions!$F104*Assumptions!$D$60*BY$2/12,Assumptions!$G104*Assumptions!$D$60*BY$2/12))</f>
        <v>12837.876069213598</v>
      </c>
      <c r="BZ79" s="20">
        <f>IF(BZ$5&lt;Assumptions!$D$20,0,IF(Revenue!CA$50&lt;Assumptions!$H104,Assumptions!$F104*Assumptions!$D$60*BZ$2/12,Assumptions!$G104*Assumptions!$D$60*BZ$2/12))</f>
        <v>12837.876069213598</v>
      </c>
      <c r="CA79" s="20">
        <f>IF(CA$5&lt;Assumptions!$D$20,0,IF(Revenue!CB$50&lt;Assumptions!$H104,Assumptions!$F104*Assumptions!$D$60*CA$2/12,Assumptions!$G104*Assumptions!$D$60*CA$2/12))</f>
        <v>12837.876069213598</v>
      </c>
      <c r="CB79" s="20">
        <f>IF(CB$5&lt;Assumptions!$D$20,0,IF(Revenue!CC$50&lt;Assumptions!$H104,Assumptions!$F104*Assumptions!$D$60*CB$2/12,Assumptions!$G104*Assumptions!$D$60*CB$2/12))</f>
        <v>12837.876069213598</v>
      </c>
      <c r="CC79" s="20">
        <f>IF(CC$5&lt;Assumptions!$D$20,0,IF(Revenue!CD$50&lt;Assumptions!$H104,Assumptions!$F104*Assumptions!$D$60*CC$2/12,Assumptions!$G104*Assumptions!$D$60*CC$2/12))</f>
        <v>12837.876069213598</v>
      </c>
      <c r="CD79" s="20">
        <f>IF(CD$5&lt;Assumptions!$D$20,0,IF(Revenue!CE$50&lt;Assumptions!$H104,Assumptions!$F104*Assumptions!$D$60*CD$2/12,Assumptions!$G104*Assumptions!$D$60*CD$2/12))</f>
        <v>12837.876069213598</v>
      </c>
      <c r="CE79" s="20">
        <f>IF(CE$5&lt;Assumptions!$D$20,0,IF(Revenue!CF$50&lt;Assumptions!$H104,Assumptions!$F104*Assumptions!$D$60*CE$2/12,Assumptions!$G104*Assumptions!$D$60*CE$2/12))</f>
        <v>12837.876069213598</v>
      </c>
      <c r="CF79" s="20">
        <f>IF(CF$5&lt;Assumptions!$D$20,0,IF(Revenue!CG$50&lt;Assumptions!$H104,Assumptions!$F104*Assumptions!$D$60*CF$2/12,Assumptions!$G104*Assumptions!$D$60*CF$2/12))</f>
        <v>13223.012351290008</v>
      </c>
      <c r="CG79" s="20">
        <f>IF(CG$5&lt;Assumptions!$D$20,0,IF(Revenue!CH$50&lt;Assumptions!$H104,Assumptions!$F104*Assumptions!$D$60*CG$2/12,Assumptions!$G104*Assumptions!$D$60*CG$2/12))</f>
        <v>13223.012351290008</v>
      </c>
      <c r="CH79" s="20">
        <f>IF(CH$5&lt;Assumptions!$D$20,0,IF(Revenue!CI$50&lt;Assumptions!$H104,Assumptions!$F104*Assumptions!$D$60*CH$2/12,Assumptions!$G104*Assumptions!$D$60*CH$2/12))</f>
        <v>13223.012351290008</v>
      </c>
      <c r="CI79" s="20">
        <f>IF(CI$5&lt;Assumptions!$D$20,0,IF(Revenue!CJ$50&lt;Assumptions!$H104,Assumptions!$F104*Assumptions!$D$60*CI$2/12,Assumptions!$G104*Assumptions!$D$60*CI$2/12))</f>
        <v>13223.012351290008</v>
      </c>
      <c r="CJ79" s="20">
        <f>IF(CJ$5&lt;Assumptions!$D$20,0,IF(Revenue!CK$50&lt;Assumptions!$H104,Assumptions!$F104*Assumptions!$D$60*CJ$2/12,Assumptions!$G104*Assumptions!$D$60*CJ$2/12))</f>
        <v>13223.012351290008</v>
      </c>
      <c r="CK79" s="20">
        <f>IF(CK$5&lt;Assumptions!$D$20,0,IF(Revenue!CL$50&lt;Assumptions!$H104,Assumptions!$F104*Assumptions!$D$60*CK$2/12,Assumptions!$G104*Assumptions!$D$60*CK$2/12))</f>
        <v>13223.012351290008</v>
      </c>
      <c r="CL79" s="20">
        <f>IF(CL$5&lt;Assumptions!$D$20,0,IF(Revenue!CM$50&lt;Assumptions!$H104,Assumptions!$F104*Assumptions!$D$60*CL$2/12,Assumptions!$G104*Assumptions!$D$60*CL$2/12))</f>
        <v>13223.012351290008</v>
      </c>
      <c r="CM79" s="20">
        <f>IF(CM$5&lt;Assumptions!$D$20,0,IF(Revenue!CN$50&lt;Assumptions!$H104,Assumptions!$F104*Assumptions!$D$60*CM$2/12,Assumptions!$G104*Assumptions!$D$60*CM$2/12))</f>
        <v>13223.012351290008</v>
      </c>
      <c r="CN79" s="20">
        <f>IF(CN$5&lt;Assumptions!$D$20,0,IF(Revenue!CO$50&lt;Assumptions!$H104,Assumptions!$F104*Assumptions!$D$60*CN$2/12,Assumptions!$G104*Assumptions!$D$60*CN$2/12))</f>
        <v>13223.012351290008</v>
      </c>
      <c r="CO79" s="20">
        <f>IF(CO$5&lt;Assumptions!$D$20,0,IF(Revenue!CP$50&lt;Assumptions!$H104,Assumptions!$F104*Assumptions!$D$60*CO$2/12,Assumptions!$G104*Assumptions!$D$60*CO$2/12))</f>
        <v>13223.012351290008</v>
      </c>
      <c r="CP79" s="20">
        <f>IF(CP$5&lt;Assumptions!$D$20,0,IF(Revenue!CQ$50&lt;Assumptions!$H104,Assumptions!$F104*Assumptions!$D$60*CP$2/12,Assumptions!$G104*Assumptions!$D$60*CP$2/12))</f>
        <v>13223.012351290008</v>
      </c>
      <c r="CQ79" s="20">
        <f>IF(CQ$5&lt;Assumptions!$D$20,0,IF(Revenue!CR$50&lt;Assumptions!$H104,Assumptions!$F104*Assumptions!$D$60*CQ$2/12,Assumptions!$G104*Assumptions!$D$60*CQ$2/12))</f>
        <v>13223.012351290008</v>
      </c>
      <c r="CR79" s="20">
        <f>IF(CR$5&lt;Assumptions!$D$20,0,IF(Revenue!CS$50&lt;Assumptions!$H104,Assumptions!$F104*Assumptions!$D$60*CR$2/12,Assumptions!$G104*Assumptions!$D$60*CR$2/12))</f>
        <v>13619.702721828706</v>
      </c>
      <c r="CS79" s="20">
        <f>IF(CS$5&lt;Assumptions!$D$20,0,IF(Revenue!CT$50&lt;Assumptions!$H104,Assumptions!$F104*Assumptions!$D$60*CS$2/12,Assumptions!$G104*Assumptions!$D$60*CS$2/12))</f>
        <v>13619.702721828706</v>
      </c>
      <c r="CT79" s="20">
        <f>IF(CT$5&lt;Assumptions!$D$20,0,IF(Revenue!CU$50&lt;Assumptions!$H104,Assumptions!$F104*Assumptions!$D$60*CT$2/12,Assumptions!$G104*Assumptions!$D$60*CT$2/12))</f>
        <v>13619.702721828706</v>
      </c>
      <c r="CU79" s="20">
        <f>IF(CU$5&lt;Assumptions!$D$20,0,IF(Revenue!CV$50&lt;Assumptions!$H104,Assumptions!$F104*Assumptions!$D$60*CU$2/12,Assumptions!$G104*Assumptions!$D$60*CU$2/12))</f>
        <v>13619.702721828706</v>
      </c>
      <c r="CV79" s="20">
        <f>IF(CV$5&lt;Assumptions!$D$20,0,IF(Revenue!CW$50&lt;Assumptions!$H104,Assumptions!$F104*Assumptions!$D$60*CV$2/12,Assumptions!$G104*Assumptions!$D$60*CV$2/12))</f>
        <v>13619.702721828706</v>
      </c>
      <c r="CW79" s="20">
        <f>IF(CW$5&lt;Assumptions!$D$20,0,IF(Revenue!CX$50&lt;Assumptions!$H104,Assumptions!$F104*Assumptions!$D$60*CW$2/12,Assumptions!$G104*Assumptions!$D$60*CW$2/12))</f>
        <v>13619.702721828706</v>
      </c>
      <c r="CX79" s="20">
        <f>IF(CX$5&lt;Assumptions!$D$20,0,IF(Revenue!CY$50&lt;Assumptions!$H104,Assumptions!$F104*Assumptions!$D$60*CX$2/12,Assumptions!$G104*Assumptions!$D$60*CX$2/12))</f>
        <v>13619.702721828706</v>
      </c>
      <c r="CY79" s="20">
        <f>IF(CY$5&lt;Assumptions!$D$20,0,IF(Revenue!CZ$50&lt;Assumptions!$H104,Assumptions!$F104*Assumptions!$D$60*CY$2/12,Assumptions!$G104*Assumptions!$D$60*CY$2/12))</f>
        <v>13619.702721828706</v>
      </c>
      <c r="CZ79" s="20">
        <f>IF(CZ$5&lt;Assumptions!$D$20,0,IF(Revenue!DA$50&lt;Assumptions!$H104,Assumptions!$F104*Assumptions!$D$60*CZ$2/12,Assumptions!$G104*Assumptions!$D$60*CZ$2/12))</f>
        <v>13619.702721828706</v>
      </c>
      <c r="DA79" s="20">
        <f>IF(DA$5&lt;Assumptions!$D$20,0,IF(Revenue!DB$50&lt;Assumptions!$H104,Assumptions!$F104*Assumptions!$D$60*DA$2/12,Assumptions!$G104*Assumptions!$D$60*DA$2/12))</f>
        <v>13619.702721828706</v>
      </c>
      <c r="DB79" s="20">
        <f>IF(DB$5&lt;Assumptions!$D$20,0,IF(Revenue!DC$50&lt;Assumptions!$H104,Assumptions!$F104*Assumptions!$D$60*DB$2/12,Assumptions!$G104*Assumptions!$D$60*DB$2/12))</f>
        <v>13619.702721828706</v>
      </c>
      <c r="DC79" s="20">
        <f>IF(DC$5&lt;Assumptions!$D$20,0,IF(Revenue!DD$50&lt;Assumptions!$H104,Assumptions!$F104*Assumptions!$D$60*DC$2/12,Assumptions!$G104*Assumptions!$D$60*DC$2/12))</f>
        <v>13619.702721828706</v>
      </c>
      <c r="DD79" s="20">
        <f>IF(DD$5&lt;Assumptions!$D$20,0,IF(Revenue!DE$50&lt;Assumptions!$H104,Assumptions!$F104*Assumptions!$D$60*DD$2/12,Assumptions!$G104*Assumptions!$D$60*DD$2/12))</f>
        <v>14028.293803483568</v>
      </c>
      <c r="DE79" s="20">
        <f>IF(DE$5&lt;Assumptions!$D$20,0,IF(Revenue!DF$50&lt;Assumptions!$H104,Assumptions!$F104*Assumptions!$D$60*DE$2/12,Assumptions!$G104*Assumptions!$D$60*DE$2/12))</f>
        <v>14028.293803483568</v>
      </c>
      <c r="DF79" s="20">
        <f>IF(DF$5&lt;Assumptions!$D$20,0,IF(Revenue!DG$50&lt;Assumptions!$H104,Assumptions!$F104*Assumptions!$D$60*DF$2/12,Assumptions!$G104*Assumptions!$D$60*DF$2/12))</f>
        <v>14028.293803483568</v>
      </c>
      <c r="DG79" s="20">
        <f>IF(DG$5&lt;Assumptions!$D$20,0,IF(Revenue!DH$50&lt;Assumptions!$H104,Assumptions!$F104*Assumptions!$D$60*DG$2/12,Assumptions!$G104*Assumptions!$D$60*DG$2/12))</f>
        <v>14028.293803483568</v>
      </c>
      <c r="DH79" s="20">
        <f>IF(DH$5&lt;Assumptions!$D$20,0,IF(Revenue!DI$50&lt;Assumptions!$H104,Assumptions!$F104*Assumptions!$D$60*DH$2/12,Assumptions!$G104*Assumptions!$D$60*DH$2/12))</f>
        <v>14028.293803483568</v>
      </c>
      <c r="DI79" s="20">
        <f>IF(DI$5&lt;Assumptions!$D$20,0,IF(Revenue!DJ$50&lt;Assumptions!$H104,Assumptions!$F104*Assumptions!$D$60*DI$2/12,Assumptions!$G104*Assumptions!$D$60*DI$2/12))</f>
        <v>14028.293803483568</v>
      </c>
      <c r="DJ79" s="20">
        <f>IF(DJ$5&lt;Assumptions!$D$20,0,IF(Revenue!DK$50&lt;Assumptions!$H104,Assumptions!$F104*Assumptions!$D$60*DJ$2/12,Assumptions!$G104*Assumptions!$D$60*DJ$2/12))</f>
        <v>14028.293803483568</v>
      </c>
      <c r="DK79" s="20">
        <f>IF(DK$5&lt;Assumptions!$D$20,0,IF(Revenue!DL$50&lt;Assumptions!$H104,Assumptions!$F104*Assumptions!$D$60*DK$2/12,Assumptions!$G104*Assumptions!$D$60*DK$2/12))</f>
        <v>14028.293803483568</v>
      </c>
      <c r="DL79" s="20">
        <f>IF(DL$5&lt;Assumptions!$D$20,0,IF(Revenue!DM$50&lt;Assumptions!$H104,Assumptions!$F104*Assumptions!$D$60*DL$2/12,Assumptions!$G104*Assumptions!$D$60*DL$2/12))</f>
        <v>14028.293803483568</v>
      </c>
      <c r="DM79" s="20">
        <f>IF(DM$5&lt;Assumptions!$D$20,0,IF(Revenue!DN$50&lt;Assumptions!$H104,Assumptions!$F104*Assumptions!$D$60*DM$2/12,Assumptions!$G104*Assumptions!$D$60*DM$2/12))</f>
        <v>14028.293803483568</v>
      </c>
      <c r="DN79" s="20">
        <f>IF(DN$5&lt;Assumptions!$D$20,0,IF(Revenue!DO$50&lt;Assumptions!$H104,Assumptions!$F104*Assumptions!$D$60*DN$2/12,Assumptions!$G104*Assumptions!$D$60*DN$2/12))</f>
        <v>14028.293803483568</v>
      </c>
      <c r="DO79" s="20">
        <f>IF(DO$5&lt;Assumptions!$D$20,0,IF(Revenue!DP$50&lt;Assumptions!$H104,Assumptions!$F104*Assumptions!$D$60*DO$2/12,Assumptions!$G104*Assumptions!$D$60*DO$2/12))</f>
        <v>14028.293803483568</v>
      </c>
      <c r="DP79" s="20">
        <f>IF(DP$5&lt;Assumptions!$D$20,0,IF(Revenue!DQ$50&lt;Assumptions!$H104,Assumptions!$F104*Assumptions!$D$60*DP$2/12,Assumptions!$G104*Assumptions!$D$60*DP$2/12))</f>
        <v>14449.142617588075</v>
      </c>
      <c r="DQ79" s="20">
        <f>IF(DQ$5&lt;Assumptions!$D$20,0,IF(Revenue!DR$50&lt;Assumptions!$H104,Assumptions!$F104*Assumptions!$D$60*DQ$2/12,Assumptions!$G104*Assumptions!$D$60*DQ$2/12))</f>
        <v>14449.142617588075</v>
      </c>
      <c r="DR79" s="20">
        <f>IF(DR$5&lt;Assumptions!$D$20,0,IF(Revenue!DS$50&lt;Assumptions!$H104,Assumptions!$F104*Assumptions!$D$60*DR$2/12,Assumptions!$G104*Assumptions!$D$60*DR$2/12))</f>
        <v>14449.142617588075</v>
      </c>
      <c r="DS79" s="20">
        <f>IF(DS$5&lt;Assumptions!$D$20,0,IF(Revenue!DT$50&lt;Assumptions!$H104,Assumptions!$F104*Assumptions!$D$60*DS$2/12,Assumptions!$G104*Assumptions!$D$60*DS$2/12))</f>
        <v>14449.142617588075</v>
      </c>
      <c r="DT79" s="20">
        <f>IF(DT$5&lt;Assumptions!$D$20,0,IF(Revenue!DU$50&lt;Assumptions!$H104,Assumptions!$F104*Assumptions!$D$60*DT$2/12,Assumptions!$G104*Assumptions!$D$60*DT$2/12))</f>
        <v>14449.142617588075</v>
      </c>
      <c r="DU79" s="20">
        <f>IF(DU$5&lt;Assumptions!$D$20,0,IF(Revenue!DV$50&lt;Assumptions!$H104,Assumptions!$F104*Assumptions!$D$60*DU$2/12,Assumptions!$G104*Assumptions!$D$60*DU$2/12))</f>
        <v>14449.142617588075</v>
      </c>
    </row>
    <row r="80" spans="3:125">
      <c r="C80" s="1" t="s">
        <v>45</v>
      </c>
      <c r="E80" s="20">
        <f>IF(Revenue!F$50&lt;Assumptions!$H105,Assumptions!$F$105*E$6*Revenue!F$59*E$2,Assumptions!$G$105*E$6*Revenue!F$59*E$2)</f>
        <v>0</v>
      </c>
      <c r="F80" s="20">
        <f>IF(Revenue!G$50&lt;Assumptions!$H105,Assumptions!$F$105*F$6*Revenue!G$59*F$2,Assumptions!$G$105*F$6*Revenue!G$59*F$2)</f>
        <v>0</v>
      </c>
      <c r="G80" s="20">
        <f>IF(Revenue!H$50&lt;Assumptions!$H105,Assumptions!$F$105*G$6*Revenue!H$59*G$2,Assumptions!$G$105*G$6*Revenue!H$59*G$2)</f>
        <v>0</v>
      </c>
      <c r="H80" s="20">
        <f>IF(Revenue!I$50&lt;Assumptions!$H105,Assumptions!$F$105*H$6*Revenue!I$59*H$2,Assumptions!$G$105*H$6*Revenue!I$59*H$2)</f>
        <v>0</v>
      </c>
      <c r="I80" s="20">
        <f>IF(Revenue!J$50&lt;Assumptions!$H105,Assumptions!$F$105*I$6*Revenue!J$59*I$2,Assumptions!$G$105*I$6*Revenue!J$59*I$2)</f>
        <v>0</v>
      </c>
      <c r="J80" s="20">
        <f>IF(Revenue!K$50&lt;Assumptions!$H105,Assumptions!$F$105*J$6*Revenue!K$59*J$2,Assumptions!$G$105*J$6*Revenue!K$59*J$2)</f>
        <v>0</v>
      </c>
      <c r="K80" s="20">
        <f>IF(Revenue!L$50&lt;Assumptions!$H105,Assumptions!$F$105*K$6*Revenue!L$59*K$2,Assumptions!$G$105*K$6*Revenue!L$59*K$2)</f>
        <v>0</v>
      </c>
      <c r="L80" s="20">
        <f>IF(Revenue!M$50&lt;Assumptions!$H105,Assumptions!$F$105*L$6*Revenue!M$59*L$2,Assumptions!$G$105*L$6*Revenue!M$59*L$2)</f>
        <v>0</v>
      </c>
      <c r="M80" s="20">
        <f>IF(Revenue!N$50&lt;Assumptions!$H105,Assumptions!$F$105*M$6*Revenue!N$59*M$2,Assumptions!$G$105*M$6*Revenue!N$59*M$2)</f>
        <v>0</v>
      </c>
      <c r="N80" s="20">
        <f>IF(Revenue!O$50&lt;Assumptions!$H105,Assumptions!$F$105*N$6*Revenue!O$59*N$2,Assumptions!$G$105*N$6*Revenue!O$59*N$2)</f>
        <v>0</v>
      </c>
      <c r="O80" s="20">
        <f>IF(Revenue!P$50&lt;Assumptions!$H105,Assumptions!$F$105*O$6*Revenue!P$59*O$2,Assumptions!$G$105*O$6*Revenue!P$59*O$2)</f>
        <v>0</v>
      </c>
      <c r="P80" s="20">
        <f>IF(Revenue!Q$50&lt;Assumptions!$H105,Assumptions!$F$105*P$6*Revenue!Q$59*P$2,Assumptions!$G$105*P$6*Revenue!Q$59*P$2)</f>
        <v>0</v>
      </c>
      <c r="Q80" s="20">
        <f>IF(Revenue!R$50&lt;Assumptions!$H105,Assumptions!$F$105*Q$6*Revenue!R$59*Q$2,Assumptions!$G$105*Q$6*Revenue!R$59*Q$2)</f>
        <v>0</v>
      </c>
      <c r="R80" s="20">
        <f>IF(Revenue!S$50&lt;Assumptions!$H105,Assumptions!$F$105*R$6*Revenue!S$59*R$2,Assumptions!$G$105*R$6*Revenue!S$59*R$2)</f>
        <v>0</v>
      </c>
      <c r="S80" s="20">
        <f>IF(Revenue!T$50&lt;Assumptions!$H105,Assumptions!$F$105*S$6*Revenue!T$59*S$2,Assumptions!$G$105*S$6*Revenue!T$59*S$2)</f>
        <v>0</v>
      </c>
      <c r="T80" s="20">
        <f>IF(Revenue!U$50&lt;Assumptions!$H105,Assumptions!$F$105*T$6*Revenue!U$59*T$2,Assumptions!$G$105*T$6*Revenue!U$59*T$2)</f>
        <v>0</v>
      </c>
      <c r="U80" s="20">
        <f>IF(Revenue!V$50&lt;Assumptions!$H105,Assumptions!$F$105*U$6*Revenue!V$59*U$2,Assumptions!$G$105*U$6*Revenue!V$59*U$2)</f>
        <v>0</v>
      </c>
      <c r="V80" s="20">
        <f>IF(Revenue!W$50&lt;Assumptions!$H105,Assumptions!$F$105*V$6*Revenue!W$59*V$2,Assumptions!$G$105*V$6*Revenue!W$59*V$2)</f>
        <v>0</v>
      </c>
      <c r="W80" s="20">
        <f>IF(Revenue!X$50&lt;Assumptions!$H105,Assumptions!$F$105*W$6*Revenue!X$59*W$2,Assumptions!$G$105*W$6*Revenue!X$59*W$2)</f>
        <v>0</v>
      </c>
      <c r="X80" s="20">
        <f>IF(Revenue!Y$50&lt;Assumptions!$H105,Assumptions!$F$105*X$6*Revenue!Y$59*X$2,Assumptions!$G$105*X$6*Revenue!Y$59*X$2)</f>
        <v>0</v>
      </c>
      <c r="Y80" s="20">
        <f>IF(Revenue!Z$50&lt;Assumptions!$H105,Assumptions!$F$105*Y$6*Revenue!Z$59*Y$2,Assumptions!$G$105*Y$6*Revenue!Z$59*Y$2)</f>
        <v>0</v>
      </c>
      <c r="Z80" s="20">
        <f>IF(Revenue!AA$50&lt;Assumptions!$H105,Assumptions!$F$105*Z$6*Revenue!AA$59*Z$2,Assumptions!$G$105*Z$6*Revenue!AA$59*Z$2)</f>
        <v>0</v>
      </c>
      <c r="AA80" s="20">
        <f>IF(Revenue!AB$50&lt;Assumptions!$H105,Assumptions!$F$105*AA$6*Revenue!AB$59*AA$2,Assumptions!$G$105*AA$6*Revenue!AB$59*AA$2)</f>
        <v>0</v>
      </c>
      <c r="AB80" s="20">
        <f>IF(Revenue!AC$50&lt;Assumptions!$H105,Assumptions!$F$105*AB$6*Revenue!AC$59*AB$2,Assumptions!$G$105*AB$6*Revenue!AC$59*AB$2)</f>
        <v>0</v>
      </c>
      <c r="AC80" s="20">
        <f>IF(Revenue!AD$50&lt;Assumptions!$H105,Assumptions!$F$105*AC$6*Revenue!AD$59*AC$2,Assumptions!$G$105*AC$6*Revenue!AD$59*AC$2)</f>
        <v>0</v>
      </c>
      <c r="AD80" s="20">
        <f>IF(Revenue!AE$50&lt;Assumptions!$H105,Assumptions!$F$105*AD$6*Revenue!AE$59*AD$2,Assumptions!$G$105*AD$6*Revenue!AE$59*AD$2)</f>
        <v>0</v>
      </c>
      <c r="AE80" s="20">
        <f>IF(Revenue!AF$50&lt;Assumptions!$H105,Assumptions!$F$105*AE$6*Revenue!AF$59*AE$2,Assumptions!$G$105*AE$6*Revenue!AF$59*AE$2)</f>
        <v>0</v>
      </c>
      <c r="AF80" s="20">
        <f>IF(Revenue!AG$50&lt;Assumptions!$H105,Assumptions!$F$105*AF$6*Revenue!AG$59*AF$2,Assumptions!$G$105*AF$6*Revenue!AG$59*AF$2)</f>
        <v>0</v>
      </c>
      <c r="AG80" s="20">
        <f>IF(Revenue!AH$50&lt;Assumptions!$H105,Assumptions!$F$105*AG$6*Revenue!AH$59*AG$2,Assumptions!$G$105*AG$6*Revenue!AH$59*AG$2)</f>
        <v>0</v>
      </c>
      <c r="AH80" s="20">
        <f>IF(Revenue!AI$50&lt;Assumptions!$H105,Assumptions!$F$105*AH$6*Revenue!AI$59*AH$2,Assumptions!$G$105*AH$6*Revenue!AI$59*AH$2)</f>
        <v>0</v>
      </c>
      <c r="AI80" s="20">
        <f>IF(Revenue!AJ$50&lt;Assumptions!$H105,Assumptions!$F$105*AI$6*Revenue!AJ$59*AI$2,Assumptions!$G$105*AI$6*Revenue!AJ$59*AI$2)</f>
        <v>0</v>
      </c>
      <c r="AJ80" s="20">
        <f>IF(Revenue!AK$50&lt;Assumptions!$H105,Assumptions!$F$105*AJ$6*Revenue!AK$59*AJ$2,Assumptions!$G$105*AJ$6*Revenue!AK$59*AJ$2)</f>
        <v>0</v>
      </c>
      <c r="AK80" s="20">
        <f>IF(Revenue!AL$50&lt;Assumptions!$H105,Assumptions!$F$105*AK$6*Revenue!AL$59*AK$2,Assumptions!$G$105*AK$6*Revenue!AL$59*AK$2)</f>
        <v>0</v>
      </c>
      <c r="AL80" s="20">
        <f>IF(Revenue!AM$50&lt;Assumptions!$H105,Assumptions!$F$105*AL$6*Revenue!AM$59*AL$2,Assumptions!$G$105*AL$6*Revenue!AM$59*AL$2)</f>
        <v>0</v>
      </c>
      <c r="AM80" s="20">
        <f>IF(Revenue!AN$50&lt;Assumptions!$H105,Assumptions!$F$105*AM$6*Revenue!AN$59*AM$2,Assumptions!$G$105*AM$6*Revenue!AN$59*AM$2)</f>
        <v>0</v>
      </c>
      <c r="AN80" s="20">
        <f>IF(Revenue!AO$50&lt;Assumptions!$H105,Assumptions!$F$105*AN$6*Revenue!AO$59*AN$2,Assumptions!$G$105*AN$6*Revenue!AO$59*AN$2)</f>
        <v>0</v>
      </c>
      <c r="AO80" s="20">
        <f>IF(Revenue!AP$50&lt;Assumptions!$H105,Assumptions!$F$105*AO$6*Revenue!AP$59*AO$2,Assumptions!$G$105*AO$6*Revenue!AP$59*AO$2)</f>
        <v>0</v>
      </c>
      <c r="AP80" s="20">
        <f>IF(Revenue!AQ$50&lt;Assumptions!$H105,Assumptions!$F$105*AP$6*Revenue!AQ$59*AP$2,Assumptions!$G$105*AP$6*Revenue!AQ$59*AP$2)</f>
        <v>0</v>
      </c>
      <c r="AQ80" s="20">
        <f>IF(Revenue!AR$50&lt;Assumptions!$H105,Assumptions!$F$105*AQ$6*Revenue!AR$59*AQ$2,Assumptions!$G$105*AQ$6*Revenue!AR$59*AQ$2)</f>
        <v>0</v>
      </c>
      <c r="AR80" s="20">
        <f>IF(Revenue!AS$50&lt;Assumptions!$H105,Assumptions!$F$105*AR$6*Revenue!AS$59*AR$2,Assumptions!$G$105*AR$6*Revenue!AS$59*AR$2)</f>
        <v>0</v>
      </c>
      <c r="AS80" s="20">
        <f>IF(Revenue!AT$50&lt;Assumptions!$H105,Assumptions!$F$105*AS$6*Revenue!AT$59*AS$2,Assumptions!$G$105*AS$6*Revenue!AT$59*AS$2)</f>
        <v>0</v>
      </c>
      <c r="AT80" s="20">
        <f>IF(Revenue!AU$50&lt;Assumptions!$H105,Assumptions!$F$105*AT$6*Revenue!AU$59*AT$2,Assumptions!$G$105*AT$6*Revenue!AU$59*AT$2)</f>
        <v>0</v>
      </c>
      <c r="AU80" s="20">
        <f>IF(Revenue!AV$50&lt;Assumptions!$H105,Assumptions!$F$105*AU$6*Revenue!AV$59*AU$2,Assumptions!$G$105*AU$6*Revenue!AV$59*AU$2)</f>
        <v>0</v>
      </c>
      <c r="AV80" s="20">
        <f>IF(Revenue!AW$50&lt;Assumptions!$H105,Assumptions!$F$105*AV$6*Revenue!AW$59*AV$2,Assumptions!$G$105*AV$6*Revenue!AW$59*AV$2)</f>
        <v>0</v>
      </c>
      <c r="AW80" s="20">
        <f>IF(Revenue!AX$50&lt;Assumptions!$H105,Assumptions!$F$105*AW$6*Revenue!AX$59*AW$2,Assumptions!$G$105*AW$6*Revenue!AX$59*AW$2)</f>
        <v>0</v>
      </c>
      <c r="AX80" s="20">
        <f>IF(Revenue!AY$50&lt;Assumptions!$H105,Assumptions!$F$105*AX$6*Revenue!AY$59*AX$2,Assumptions!$G$105*AX$6*Revenue!AY$59*AX$2)</f>
        <v>0</v>
      </c>
      <c r="AY80" s="20">
        <f>IF(Revenue!AZ$50&lt;Assumptions!$H105,Assumptions!$F$105*AY$6*Revenue!AZ$59*AY$2,Assumptions!$G$105*AY$6*Revenue!AZ$59*AY$2)</f>
        <v>0</v>
      </c>
      <c r="AZ80" s="20">
        <f>IF(Revenue!BA$50&lt;Assumptions!$H105,Assumptions!$F$105*AZ$6*Revenue!BA$59*AZ$2,Assumptions!$G$105*AZ$6*Revenue!BA$59*AZ$2)</f>
        <v>0</v>
      </c>
      <c r="BA80" s="20">
        <f>IF(Revenue!BB$50&lt;Assumptions!$H105,Assumptions!$F$105*BA$6*Revenue!BB$59*BA$2,Assumptions!$G$105*BA$6*Revenue!BB$59*BA$2)</f>
        <v>0</v>
      </c>
      <c r="BB80" s="20">
        <f>IF(Revenue!BC$50&lt;Assumptions!$H105,Assumptions!$F$105*BB$6*Revenue!BC$59*BB$2,Assumptions!$G$105*BB$6*Revenue!BC$59*BB$2)</f>
        <v>0</v>
      </c>
      <c r="BC80" s="20">
        <f>IF(Revenue!BD$50&lt;Assumptions!$H105,Assumptions!$F$105*BC$6*Revenue!BD$59*BC$2,Assumptions!$G$105*BC$6*Revenue!BD$59*BC$2)</f>
        <v>0</v>
      </c>
      <c r="BD80" s="20">
        <f>IF(Revenue!BE$50&lt;Assumptions!$H105,Assumptions!$F$105*BD$6*Revenue!BE$59*BD$2,Assumptions!$G$105*BD$6*Revenue!BE$59*BD$2)</f>
        <v>0</v>
      </c>
      <c r="BE80" s="20">
        <f>IF(Revenue!BF$50&lt;Assumptions!$H105,Assumptions!$F$105*BE$6*Revenue!BF$59*BE$2,Assumptions!$G$105*BE$6*Revenue!BF$59*BE$2)</f>
        <v>0</v>
      </c>
      <c r="BF80" s="20">
        <f>IF(Revenue!BG$50&lt;Assumptions!$H105,Assumptions!$F$105*BF$6*Revenue!BG$59*BF$2,Assumptions!$G$105*BF$6*Revenue!BG$59*BF$2)</f>
        <v>0</v>
      </c>
      <c r="BG80" s="20">
        <f>IF(Revenue!BH$50&lt;Assumptions!$H105,Assumptions!$F$105*BG$6*Revenue!BH$59*BG$2,Assumptions!$G$105*BG$6*Revenue!BH$59*BG$2)</f>
        <v>0</v>
      </c>
      <c r="BH80" s="20">
        <f>IF(Revenue!BI$50&lt;Assumptions!$H105,Assumptions!$F$105*BH$6*Revenue!BI$59*BH$2,Assumptions!$G$105*BH$6*Revenue!BI$59*BH$2)</f>
        <v>0</v>
      </c>
      <c r="BI80" s="20">
        <f>IF(Revenue!BJ$50&lt;Assumptions!$H105,Assumptions!$F$105*BI$6*Revenue!BJ$59*BI$2,Assumptions!$G$105*BI$6*Revenue!BJ$59*BI$2)</f>
        <v>0</v>
      </c>
      <c r="BJ80" s="20">
        <f>IF(Revenue!BK$50&lt;Assumptions!$H105,Assumptions!$F$105*BJ$6*Revenue!BK$59*BJ$2,Assumptions!$G$105*BJ$6*Revenue!BK$59*BJ$2)</f>
        <v>0</v>
      </c>
      <c r="BK80" s="20">
        <f>IF(Revenue!BL$50&lt;Assumptions!$H105,Assumptions!$F$105*BK$6*Revenue!BL$59*BK$2,Assumptions!$G$105*BK$6*Revenue!BL$59*BK$2)</f>
        <v>0</v>
      </c>
      <c r="BL80" s="20">
        <f>IF(Revenue!BM$50&lt;Assumptions!$H105,Assumptions!$F$105*BL$6*Revenue!BM$59*BL$2,Assumptions!$G$105*BL$6*Revenue!BM$59*BL$2)</f>
        <v>0</v>
      </c>
      <c r="BM80" s="20">
        <f>IF(Revenue!BN$50&lt;Assumptions!$H105,Assumptions!$F$105*BM$6*Revenue!BN$59*BM$2,Assumptions!$G$105*BM$6*Revenue!BN$59*BM$2)</f>
        <v>0</v>
      </c>
      <c r="BN80" s="20">
        <f>IF(Revenue!BO$50&lt;Assumptions!$H105,Assumptions!$F$105*BN$6*Revenue!BO$59*BN$2,Assumptions!$G$105*BN$6*Revenue!BO$59*BN$2)</f>
        <v>0</v>
      </c>
      <c r="BO80" s="20">
        <f>IF(Revenue!BP$50&lt;Assumptions!$H105,Assumptions!$F$105*BO$6*Revenue!BP$59*BO$2,Assumptions!$G$105*BO$6*Revenue!BP$59*BO$2)</f>
        <v>0</v>
      </c>
      <c r="BP80" s="20">
        <f>IF(Revenue!BQ$50&lt;Assumptions!$H105,Assumptions!$F$105*BP$6*Revenue!BQ$59*BP$2,Assumptions!$G$105*BP$6*Revenue!BQ$59*BP$2)</f>
        <v>0</v>
      </c>
      <c r="BQ80" s="20">
        <f>IF(Revenue!BR$50&lt;Assumptions!$H105,Assumptions!$F$105*BQ$6*Revenue!BR$59*BQ$2,Assumptions!$G$105*BQ$6*Revenue!BR$59*BQ$2)</f>
        <v>0</v>
      </c>
      <c r="BR80" s="20">
        <f>IF(Revenue!BS$50&lt;Assumptions!$H105,Assumptions!$F$105*BR$6*Revenue!BS$59*BR$2,Assumptions!$G$105*BR$6*Revenue!BS$59*BR$2)</f>
        <v>0</v>
      </c>
      <c r="BS80" s="20">
        <f>IF(Revenue!BT$50&lt;Assumptions!$H105,Assumptions!$F$105*BS$6*Revenue!BT$59*BS$2,Assumptions!$G$105*BS$6*Revenue!BT$59*BS$2)</f>
        <v>0</v>
      </c>
      <c r="BT80" s="20">
        <f>IF(Revenue!BU$50&lt;Assumptions!$H105,Assumptions!$F$105*BT$6*Revenue!BU$59*BT$2,Assumptions!$G$105*BT$6*Revenue!BU$59*BT$2)</f>
        <v>0</v>
      </c>
      <c r="BU80" s="20">
        <f>IF(Revenue!BV$50&lt;Assumptions!$H105,Assumptions!$F$105*BU$6*Revenue!BV$59*BU$2,Assumptions!$G$105*BU$6*Revenue!BV$59*BU$2)</f>
        <v>0</v>
      </c>
      <c r="BV80" s="20">
        <f>IF(Revenue!BW$50&lt;Assumptions!$H105,Assumptions!$F$105*BV$6*Revenue!BW$59*BV$2,Assumptions!$G$105*BV$6*Revenue!BW$59*BV$2)</f>
        <v>0</v>
      </c>
      <c r="BW80" s="20">
        <f>IF(Revenue!BX$50&lt;Assumptions!$H105,Assumptions!$F$105*BW$6*Revenue!BX$59*BW$2,Assumptions!$G$105*BW$6*Revenue!BX$59*BW$2)</f>
        <v>0</v>
      </c>
      <c r="BX80" s="20">
        <f>IF(Revenue!BY$50&lt;Assumptions!$H105,Assumptions!$F$105*BX$6*Revenue!BY$59*BX$2,Assumptions!$G$105*BX$6*Revenue!BY$59*BX$2)</f>
        <v>0</v>
      </c>
      <c r="BY80" s="20">
        <f>IF(Revenue!BZ$50&lt;Assumptions!$H105,Assumptions!$F$105*BY$6*Revenue!BZ$59*BY$2,Assumptions!$G$105*BY$6*Revenue!BZ$59*BY$2)</f>
        <v>0</v>
      </c>
      <c r="BZ80" s="20">
        <f>IF(Revenue!CA$50&lt;Assumptions!$H105,Assumptions!$F$105*BZ$6*Revenue!CA$59*BZ$2,Assumptions!$G$105*BZ$6*Revenue!CA$59*BZ$2)</f>
        <v>0</v>
      </c>
      <c r="CA80" s="20">
        <f>IF(Revenue!CB$50&lt;Assumptions!$H105,Assumptions!$F$105*CA$6*Revenue!CB$59*CA$2,Assumptions!$G$105*CA$6*Revenue!CB$59*CA$2)</f>
        <v>0</v>
      </c>
      <c r="CB80" s="20">
        <f>IF(Revenue!CC$50&lt;Assumptions!$H105,Assumptions!$F$105*CB$6*Revenue!CC$59*CB$2,Assumptions!$G$105*CB$6*Revenue!CC$59*CB$2)</f>
        <v>0</v>
      </c>
      <c r="CC80" s="20">
        <f>IF(Revenue!CD$50&lt;Assumptions!$H105,Assumptions!$F$105*CC$6*Revenue!CD$59*CC$2,Assumptions!$G$105*CC$6*Revenue!CD$59*CC$2)</f>
        <v>0</v>
      </c>
      <c r="CD80" s="20">
        <f>IF(Revenue!CE$50&lt;Assumptions!$H105,Assumptions!$F$105*CD$6*Revenue!CE$59*CD$2,Assumptions!$G$105*CD$6*Revenue!CE$59*CD$2)</f>
        <v>0</v>
      </c>
      <c r="CE80" s="20">
        <f>IF(Revenue!CF$50&lt;Assumptions!$H105,Assumptions!$F$105*CE$6*Revenue!CF$59*CE$2,Assumptions!$G$105*CE$6*Revenue!CF$59*CE$2)</f>
        <v>0</v>
      </c>
      <c r="CF80" s="20">
        <f>IF(Revenue!CG$50&lt;Assumptions!$H105,Assumptions!$F$105*CF$6*Revenue!CG$59*CF$2,Assumptions!$G$105*CF$6*Revenue!CG$59*CF$2)</f>
        <v>0</v>
      </c>
      <c r="CG80" s="20">
        <f>IF(Revenue!CH$50&lt;Assumptions!$H105,Assumptions!$F$105*CG$6*Revenue!CH$59*CG$2,Assumptions!$G$105*CG$6*Revenue!CH$59*CG$2)</f>
        <v>0</v>
      </c>
      <c r="CH80" s="20">
        <f>IF(Revenue!CI$50&lt;Assumptions!$H105,Assumptions!$F$105*CH$6*Revenue!CI$59*CH$2,Assumptions!$G$105*CH$6*Revenue!CI$59*CH$2)</f>
        <v>0</v>
      </c>
      <c r="CI80" s="20">
        <f>IF(Revenue!CJ$50&lt;Assumptions!$H105,Assumptions!$F$105*CI$6*Revenue!CJ$59*CI$2,Assumptions!$G$105*CI$6*Revenue!CJ$59*CI$2)</f>
        <v>0</v>
      </c>
      <c r="CJ80" s="20">
        <f>IF(Revenue!CK$50&lt;Assumptions!$H105,Assumptions!$F$105*CJ$6*Revenue!CK$59*CJ$2,Assumptions!$G$105*CJ$6*Revenue!CK$59*CJ$2)</f>
        <v>0</v>
      </c>
      <c r="CK80" s="20">
        <f>IF(Revenue!CL$50&lt;Assumptions!$H105,Assumptions!$F$105*CK$6*Revenue!CL$59*CK$2,Assumptions!$G$105*CK$6*Revenue!CL$59*CK$2)</f>
        <v>0</v>
      </c>
      <c r="CL80" s="20">
        <f>IF(Revenue!CM$50&lt;Assumptions!$H105,Assumptions!$F$105*CL$6*Revenue!CM$59*CL$2,Assumptions!$G$105*CL$6*Revenue!CM$59*CL$2)</f>
        <v>0</v>
      </c>
      <c r="CM80" s="20">
        <f>IF(Revenue!CN$50&lt;Assumptions!$H105,Assumptions!$F$105*CM$6*Revenue!CN$59*CM$2,Assumptions!$G$105*CM$6*Revenue!CN$59*CM$2)</f>
        <v>0</v>
      </c>
      <c r="CN80" s="20">
        <f>IF(Revenue!CO$50&lt;Assumptions!$H105,Assumptions!$F$105*CN$6*Revenue!CO$59*CN$2,Assumptions!$G$105*CN$6*Revenue!CO$59*CN$2)</f>
        <v>0</v>
      </c>
      <c r="CO80" s="20">
        <f>IF(Revenue!CP$50&lt;Assumptions!$H105,Assumptions!$F$105*CO$6*Revenue!CP$59*CO$2,Assumptions!$G$105*CO$6*Revenue!CP$59*CO$2)</f>
        <v>0</v>
      </c>
      <c r="CP80" s="20">
        <f>IF(Revenue!CQ$50&lt;Assumptions!$H105,Assumptions!$F$105*CP$6*Revenue!CQ$59*CP$2,Assumptions!$G$105*CP$6*Revenue!CQ$59*CP$2)</f>
        <v>0</v>
      </c>
      <c r="CQ80" s="20">
        <f>IF(Revenue!CR$50&lt;Assumptions!$H105,Assumptions!$F$105*CQ$6*Revenue!CR$59*CQ$2,Assumptions!$G$105*CQ$6*Revenue!CR$59*CQ$2)</f>
        <v>0</v>
      </c>
      <c r="CR80" s="20">
        <f>IF(Revenue!CS$50&lt;Assumptions!$H105,Assumptions!$F$105*CR$6*Revenue!CS$59*CR$2,Assumptions!$G$105*CR$6*Revenue!CS$59*CR$2)</f>
        <v>0</v>
      </c>
      <c r="CS80" s="20">
        <f>IF(Revenue!CT$50&lt;Assumptions!$H105,Assumptions!$F$105*CS$6*Revenue!CT$59*CS$2,Assumptions!$G$105*CS$6*Revenue!CT$59*CS$2)</f>
        <v>0</v>
      </c>
      <c r="CT80" s="20">
        <f>IF(Revenue!CU$50&lt;Assumptions!$H105,Assumptions!$F$105*CT$6*Revenue!CU$59*CT$2,Assumptions!$G$105*CT$6*Revenue!CU$59*CT$2)</f>
        <v>0</v>
      </c>
      <c r="CU80" s="20">
        <f>IF(Revenue!CV$50&lt;Assumptions!$H105,Assumptions!$F$105*CU$6*Revenue!CV$59*CU$2,Assumptions!$G$105*CU$6*Revenue!CV$59*CU$2)</f>
        <v>0</v>
      </c>
      <c r="CV80" s="20">
        <f>IF(Revenue!CW$50&lt;Assumptions!$H105,Assumptions!$F$105*CV$6*Revenue!CW$59*CV$2,Assumptions!$G$105*CV$6*Revenue!CW$59*CV$2)</f>
        <v>0</v>
      </c>
      <c r="CW80" s="20">
        <f>IF(Revenue!CX$50&lt;Assumptions!$H105,Assumptions!$F$105*CW$6*Revenue!CX$59*CW$2,Assumptions!$G$105*CW$6*Revenue!CX$59*CW$2)</f>
        <v>0</v>
      </c>
      <c r="CX80" s="20">
        <f>IF(Revenue!CY$50&lt;Assumptions!$H105,Assumptions!$F$105*CX$6*Revenue!CY$59*CX$2,Assumptions!$G$105*CX$6*Revenue!CY$59*CX$2)</f>
        <v>0</v>
      </c>
      <c r="CY80" s="20">
        <f>IF(Revenue!CZ$50&lt;Assumptions!$H105,Assumptions!$F$105*CY$6*Revenue!CZ$59*CY$2,Assumptions!$G$105*CY$6*Revenue!CZ$59*CY$2)</f>
        <v>0</v>
      </c>
      <c r="CZ80" s="20">
        <f>IF(Revenue!DA$50&lt;Assumptions!$H105,Assumptions!$F$105*CZ$6*Revenue!DA$59*CZ$2,Assumptions!$G$105*CZ$6*Revenue!DA$59*CZ$2)</f>
        <v>0</v>
      </c>
      <c r="DA80" s="20">
        <f>IF(Revenue!DB$50&lt;Assumptions!$H105,Assumptions!$F$105*DA$6*Revenue!DB$59*DA$2,Assumptions!$G$105*DA$6*Revenue!DB$59*DA$2)</f>
        <v>0</v>
      </c>
      <c r="DB80" s="20">
        <f>IF(Revenue!DC$50&lt;Assumptions!$H105,Assumptions!$F$105*DB$6*Revenue!DC$59*DB$2,Assumptions!$G$105*DB$6*Revenue!DC$59*DB$2)</f>
        <v>0</v>
      </c>
      <c r="DC80" s="20">
        <f>IF(Revenue!DD$50&lt;Assumptions!$H105,Assumptions!$F$105*DC$6*Revenue!DD$59*DC$2,Assumptions!$G$105*DC$6*Revenue!DD$59*DC$2)</f>
        <v>0</v>
      </c>
      <c r="DD80" s="20">
        <f>IF(Revenue!DE$50&lt;Assumptions!$H105,Assumptions!$F$105*DD$6*Revenue!DE$59*DD$2,Assumptions!$G$105*DD$6*Revenue!DE$59*DD$2)</f>
        <v>0</v>
      </c>
      <c r="DE80" s="20">
        <f>IF(Revenue!DF$50&lt;Assumptions!$H105,Assumptions!$F$105*DE$6*Revenue!DF$59*DE$2,Assumptions!$G$105*DE$6*Revenue!DF$59*DE$2)</f>
        <v>0</v>
      </c>
      <c r="DF80" s="20">
        <f>IF(Revenue!DG$50&lt;Assumptions!$H105,Assumptions!$F$105*DF$6*Revenue!DG$59*DF$2,Assumptions!$G$105*DF$6*Revenue!DG$59*DF$2)</f>
        <v>0</v>
      </c>
      <c r="DG80" s="20">
        <f>IF(Revenue!DH$50&lt;Assumptions!$H105,Assumptions!$F$105*DG$6*Revenue!DH$59*DG$2,Assumptions!$G$105*DG$6*Revenue!DH$59*DG$2)</f>
        <v>0</v>
      </c>
      <c r="DH80" s="20">
        <f>IF(Revenue!DI$50&lt;Assumptions!$H105,Assumptions!$F$105*DH$6*Revenue!DI$59*DH$2,Assumptions!$G$105*DH$6*Revenue!DI$59*DH$2)</f>
        <v>0</v>
      </c>
      <c r="DI80" s="20">
        <f>IF(Revenue!DJ$50&lt;Assumptions!$H105,Assumptions!$F$105*DI$6*Revenue!DJ$59*DI$2,Assumptions!$G$105*DI$6*Revenue!DJ$59*DI$2)</f>
        <v>0</v>
      </c>
      <c r="DJ80" s="20">
        <f>IF(Revenue!DK$50&lt;Assumptions!$H105,Assumptions!$F$105*DJ$6*Revenue!DK$59*DJ$2,Assumptions!$G$105*DJ$6*Revenue!DK$59*DJ$2)</f>
        <v>0</v>
      </c>
      <c r="DK80" s="20">
        <f>IF(Revenue!DL$50&lt;Assumptions!$H105,Assumptions!$F$105*DK$6*Revenue!DL$59*DK$2,Assumptions!$G$105*DK$6*Revenue!DL$59*DK$2)</f>
        <v>0</v>
      </c>
      <c r="DL80" s="20">
        <f>IF(Revenue!DM$50&lt;Assumptions!$H105,Assumptions!$F$105*DL$6*Revenue!DM$59*DL$2,Assumptions!$G$105*DL$6*Revenue!DM$59*DL$2)</f>
        <v>0</v>
      </c>
      <c r="DM80" s="20">
        <f>IF(Revenue!DN$50&lt;Assumptions!$H105,Assumptions!$F$105*DM$6*Revenue!DN$59*DM$2,Assumptions!$G$105*DM$6*Revenue!DN$59*DM$2)</f>
        <v>0</v>
      </c>
      <c r="DN80" s="20">
        <f>IF(Revenue!DO$50&lt;Assumptions!$H105,Assumptions!$F$105*DN$6*Revenue!DO$59*DN$2,Assumptions!$G$105*DN$6*Revenue!DO$59*DN$2)</f>
        <v>0</v>
      </c>
      <c r="DO80" s="20">
        <f>IF(Revenue!DP$50&lt;Assumptions!$H105,Assumptions!$F$105*DO$6*Revenue!DP$59*DO$2,Assumptions!$G$105*DO$6*Revenue!DP$59*DO$2)</f>
        <v>0</v>
      </c>
      <c r="DP80" s="20">
        <f>IF(Revenue!DQ$50&lt;Assumptions!$H105,Assumptions!$F$105*DP$6*Revenue!DQ$59*DP$2,Assumptions!$G$105*DP$6*Revenue!DQ$59*DP$2)</f>
        <v>0</v>
      </c>
      <c r="DQ80" s="20">
        <f>IF(Revenue!DR$50&lt;Assumptions!$H105,Assumptions!$F$105*DQ$6*Revenue!DR$59*DQ$2,Assumptions!$G$105*DQ$6*Revenue!DR$59*DQ$2)</f>
        <v>0</v>
      </c>
      <c r="DR80" s="20">
        <f>IF(Revenue!DS$50&lt;Assumptions!$H105,Assumptions!$F$105*DR$6*Revenue!DS$59*DR$2,Assumptions!$G$105*DR$6*Revenue!DS$59*DR$2)</f>
        <v>0</v>
      </c>
      <c r="DS80" s="20">
        <f>IF(Revenue!DT$50&lt;Assumptions!$H105,Assumptions!$F$105*DS$6*Revenue!DT$59*DS$2,Assumptions!$G$105*DS$6*Revenue!DT$59*DS$2)</f>
        <v>0</v>
      </c>
      <c r="DT80" s="20">
        <f>IF(Revenue!DU$50&lt;Assumptions!$H105,Assumptions!$F$105*DT$6*Revenue!DU$59*DT$2,Assumptions!$G$105*DT$6*Revenue!DU$59*DT$2)</f>
        <v>0</v>
      </c>
      <c r="DU80" s="20">
        <f>IF(Revenue!DV$50&lt;Assumptions!$H105,Assumptions!$F$105*DU$6*Revenue!DV$59*DU$2,Assumptions!$G$105*DU$6*Revenue!DV$59*DU$2)</f>
        <v>0</v>
      </c>
    </row>
    <row r="81" spans="3:125">
      <c r="C81" s="1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</row>
    <row r="82" spans="3:125">
      <c r="C82" s="1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</row>
    <row r="83" spans="3:125">
      <c r="C83" s="1" t="s">
        <v>601</v>
      </c>
      <c r="E83" s="20">
        <f>IF(E$5&lt;Assumptions!$D$20,0,IF(Revenue!F$50&lt;Assumptions!$H108,Assumptions!$F108*Assumptions!$D$60*E$2/12,Assumptions!$G108*Assumptions!$D$60*E$2/12))</f>
        <v>0</v>
      </c>
      <c r="F83" s="20">
        <f>IF(F$5&lt;Assumptions!$D$20,0,IF(Revenue!G$50&lt;Assumptions!$H108,Assumptions!$F108*Assumptions!$D$60*F$2/12,Assumptions!$G108*Assumptions!$D$60*F$2/12))</f>
        <v>0</v>
      </c>
      <c r="G83" s="20">
        <f>IF(G$5&lt;Assumptions!$D$20,0,IF(Revenue!H$50&lt;Assumptions!$H108,Assumptions!$F108*Assumptions!$D$60*G$2/12,Assumptions!$G108*Assumptions!$D$60*G$2/12))</f>
        <v>0</v>
      </c>
      <c r="H83" s="20">
        <f>IF(H$5&lt;Assumptions!$D$20,0,IF(Revenue!I$50&lt;Assumptions!$H108,Assumptions!$F108*Assumptions!$D$60*H$2/12,Assumptions!$G108*Assumptions!$D$60*H$2/12))</f>
        <v>0</v>
      </c>
      <c r="I83" s="20">
        <f>IF(I$5&lt;Assumptions!$D$20,0,IF(Revenue!J$50&lt;Assumptions!$H108,Assumptions!$F108*Assumptions!$D$60*I$2/12,Assumptions!$G108*Assumptions!$D$60*I$2/12))</f>
        <v>0</v>
      </c>
      <c r="J83" s="20">
        <f>IF(J$5&lt;Assumptions!$D$20,0,IF(Revenue!K$50&lt;Assumptions!$H108,Assumptions!$F108*Assumptions!$D$60*J$2/12,Assumptions!$G108*Assumptions!$D$60*J$2/12))</f>
        <v>0</v>
      </c>
      <c r="K83" s="20">
        <f>IF(K$5&lt;Assumptions!$D$20,0,IF(Revenue!L$50&lt;Assumptions!$H108,Assumptions!$F108*Assumptions!$D$60*K$2/12,Assumptions!$G108*Assumptions!$D$60*K$2/12))</f>
        <v>0</v>
      </c>
      <c r="L83" s="20">
        <f>IF(L$5&lt;Assumptions!$D$20,0,IF(Revenue!M$50&lt;Assumptions!$H108,Assumptions!$F108*Assumptions!$D$60*L$2/12,Assumptions!$G108*Assumptions!$D$60*L$2/12))</f>
        <v>0</v>
      </c>
      <c r="M83" s="20">
        <f>IF(M$5&lt;Assumptions!$D$20,0,IF(Revenue!N$50&lt;Assumptions!$H108,Assumptions!$F108*Assumptions!$D$60*M$2/12,Assumptions!$G108*Assumptions!$D$60*M$2/12))</f>
        <v>0</v>
      </c>
      <c r="N83" s="20">
        <f>IF(N$5&lt;Assumptions!$D$20,0,IF(Revenue!O$50&lt;Assumptions!$H108,Assumptions!$F108*Assumptions!$D$60*N$2/12,Assumptions!$G108*Assumptions!$D$60*N$2/12))</f>
        <v>0</v>
      </c>
      <c r="O83" s="20">
        <f>IF(O$5&lt;Assumptions!$D$20,0,IF(Revenue!P$50&lt;Assumptions!$H108,Assumptions!$F108*Assumptions!$D$60*O$2/12,Assumptions!$G108*Assumptions!$D$60*O$2/12))</f>
        <v>0</v>
      </c>
      <c r="P83" s="20">
        <f>IF(P$5&lt;Assumptions!$D$20,0,IF(Revenue!Q$50&lt;Assumptions!$H108,Assumptions!$F108*Assumptions!$D$60*P$2/12,Assumptions!$G108*Assumptions!$D$60*P$2/12))</f>
        <v>0</v>
      </c>
      <c r="Q83" s="20">
        <f>IF(Q$5&lt;Assumptions!$D$20,0,IF(Revenue!R$50&lt;Assumptions!$H108,Assumptions!$F108*Assumptions!$D$60*Q$2/12,Assumptions!$G108*Assumptions!$D$60*Q$2/12))</f>
        <v>0</v>
      </c>
      <c r="R83" s="20">
        <f>IF(R$5&lt;Assumptions!$D$20,0,IF(Revenue!S$50&lt;Assumptions!$H108,Assumptions!$F108*Assumptions!$D$60*R$2/12,Assumptions!$G108*Assumptions!$D$60*R$2/12))</f>
        <v>0</v>
      </c>
      <c r="S83" s="20">
        <f>IF(S$5&lt;Assumptions!$D$20,0,IF(Revenue!T$50&lt;Assumptions!$H108,Assumptions!$F108*Assumptions!$D$60*S$2/12,Assumptions!$G108*Assumptions!$D$60*S$2/12))</f>
        <v>0</v>
      </c>
      <c r="T83" s="20">
        <f>IF(T$5&lt;Assumptions!$D$20,0,IF(Revenue!U$50&lt;Assumptions!$H108,Assumptions!$F108*Assumptions!$D$60*T$2/12,Assumptions!$G108*Assumptions!$D$60*T$2/12))</f>
        <v>0</v>
      </c>
      <c r="U83" s="20">
        <f>IF(U$5&lt;Assumptions!$D$20,0,IF(Revenue!V$50&lt;Assumptions!$H108,Assumptions!$F108*Assumptions!$D$60*U$2/12,Assumptions!$G108*Assumptions!$D$60*U$2/12))</f>
        <v>0</v>
      </c>
      <c r="V83" s="20">
        <f>IF(V$5&lt;Assumptions!$D$20,0,IF(Revenue!W$50&lt;Assumptions!$H108,Assumptions!$F108*Assumptions!$D$60*V$2/12,Assumptions!$G108*Assumptions!$D$60*V$2/12))</f>
        <v>0</v>
      </c>
      <c r="W83" s="20">
        <f>IF(W$5&lt;Assumptions!$D$20,0,IF(Revenue!X$50&lt;Assumptions!$H108,Assumptions!$F108*Assumptions!$D$60*W$2/12,Assumptions!$G108*Assumptions!$D$60*W$2/12))</f>
        <v>0</v>
      </c>
      <c r="X83" s="20">
        <f>IF(X$5&lt;Assumptions!$D$20,0,IF(Revenue!Y$50&lt;Assumptions!$H108,Assumptions!$F108*Assumptions!$D$60*X$2/12,Assumptions!$G108*Assumptions!$D$60*X$2/12))</f>
        <v>0</v>
      </c>
      <c r="Y83" s="20">
        <f>IF(Y$5&lt;Assumptions!$D$20,0,IF(Revenue!Z$50&lt;Assumptions!$H108,Assumptions!$F108*Assumptions!$D$60*Y$2/12,Assumptions!$G108*Assumptions!$D$60*Y$2/12))</f>
        <v>0</v>
      </c>
      <c r="Z83" s="20">
        <f>IF(Z$5&lt;Assumptions!$D$20,0,IF(Revenue!AA$50&lt;Assumptions!$H108,Assumptions!$F108*Assumptions!$D$60*Z$2/12,Assumptions!$G108*Assumptions!$D$60*Z$2/12))</f>
        <v>0</v>
      </c>
      <c r="AA83" s="20">
        <f>IF(AA$5&lt;Assumptions!$D$20,0,IF(Revenue!AB$50&lt;Assumptions!$H108,Assumptions!$F108*Assumptions!$D$60*AA$2/12,Assumptions!$G108*Assumptions!$D$60*AA$2/12))</f>
        <v>0</v>
      </c>
      <c r="AB83" s="20">
        <f>IF(AB$5&lt;Assumptions!$D$20,0,IF(Revenue!AC$50&lt;Assumptions!$H108,Assumptions!$F108*Assumptions!$D$60*AB$2/12,Assumptions!$G108*Assumptions!$D$60*AB$2/12))</f>
        <v>0</v>
      </c>
      <c r="AC83" s="20">
        <f>IF(AC$5&lt;Assumptions!$D$20,0,IF(Revenue!AD$50&lt;Assumptions!$H108,Assumptions!$F108*Assumptions!$D$60*AC$2/12,Assumptions!$G108*Assumptions!$D$60*AC$2/12))</f>
        <v>0</v>
      </c>
      <c r="AD83" s="20">
        <f>IF(AD$5&lt;Assumptions!$D$20,0,IF(Revenue!AE$50&lt;Assumptions!$H108,Assumptions!$F108*Assumptions!$D$60*AD$2/12,Assumptions!$G108*Assumptions!$D$60*AD$2/12))</f>
        <v>0</v>
      </c>
      <c r="AE83" s="20">
        <f>IF(AE$5&lt;Assumptions!$D$20,0,IF(Revenue!AF$50&lt;Assumptions!$H108,Assumptions!$F108*Assumptions!$D$60*AE$2/12,Assumptions!$G108*Assumptions!$D$60*AE$2/12))</f>
        <v>0</v>
      </c>
      <c r="AF83" s="20">
        <f>IF(AF$5&lt;Assumptions!$D$20,0,IF(Revenue!AG$50&lt;Assumptions!$H108,Assumptions!$F108*Assumptions!$D$60*AF$2/12,Assumptions!$G108*Assumptions!$D$60*AF$2/12))</f>
        <v>0</v>
      </c>
      <c r="AG83" s="20">
        <f>IF(AG$5&lt;Assumptions!$D$20,0,IF(Revenue!AH$50&lt;Assumptions!$H108,Assumptions!$F108*Assumptions!$D$60*AG$2/12,Assumptions!$G108*Assumptions!$D$60*AG$2/12))</f>
        <v>0</v>
      </c>
      <c r="AH83" s="20">
        <f>IF(AH$5&lt;Assumptions!$D$20,0,IF(Revenue!AI$50&lt;Assumptions!$H108,Assumptions!$F108*Assumptions!$D$60*AH$2/12,Assumptions!$G108*Assumptions!$D$60*AH$2/12))</f>
        <v>0</v>
      </c>
      <c r="AI83" s="20">
        <f>IF(AI$5&lt;Assumptions!$D$20,0,IF(Revenue!AJ$50&lt;Assumptions!$H108,Assumptions!$F108*Assumptions!$D$60*AI$2/12,Assumptions!$G108*Assumptions!$D$60*AI$2/12))</f>
        <v>0</v>
      </c>
      <c r="AJ83" s="20">
        <f>IF(AJ$5&lt;Assumptions!$D$20,0,IF(Revenue!AK$50&lt;Assumptions!$H108,Assumptions!$F108*Assumptions!$D$60*AJ$2/12,Assumptions!$G108*Assumptions!$D$60*AJ$2/12))</f>
        <v>0</v>
      </c>
      <c r="AK83" s="20">
        <f>IF(AK$5&lt;Assumptions!$D$20,0,IF(Revenue!AL$50&lt;Assumptions!$H108,Assumptions!$F108*Assumptions!$D$60*AK$2/12,Assumptions!$G108*Assumptions!$D$60*AK$2/12))</f>
        <v>0</v>
      </c>
      <c r="AL83" s="20">
        <f>IF(AL$5&lt;Assumptions!$D$20,0,IF(Revenue!AM$50&lt;Assumptions!$H108,Assumptions!$F108*Assumptions!$D$60*AL$2/12,Assumptions!$G108*Assumptions!$D$60*AL$2/12))</f>
        <v>0</v>
      </c>
      <c r="AM83" s="20">
        <f>IF(AM$5&lt;Assumptions!$D$20,0,IF(Revenue!AN$50&lt;Assumptions!$H108,Assumptions!$F108*Assumptions!$D$60*AM$2/12,Assumptions!$G108*Assumptions!$D$60*AM$2/12))</f>
        <v>0</v>
      </c>
      <c r="AN83" s="20">
        <f>IF(AN$5&lt;Assumptions!$D$20,0,IF(Revenue!AO$50&lt;Assumptions!$H108,Assumptions!$F108*Assumptions!$D$60*AN$2/12,Assumptions!$G108*Assumptions!$D$60*AN$2/12))</f>
        <v>0</v>
      </c>
      <c r="AO83" s="20">
        <f>IF(AO$5&lt;Assumptions!$D$20,0,IF(Revenue!AP$50&lt;Assumptions!$H108,Assumptions!$F108*Assumptions!$D$60*AO$2/12,Assumptions!$G108*Assumptions!$D$60*AO$2/12))</f>
        <v>0</v>
      </c>
      <c r="AP83" s="20">
        <f>IF(AP$5&lt;Assumptions!$D$20,0,IF(Revenue!AQ$50&lt;Assumptions!$H108,Assumptions!$F108*Assumptions!$D$60*AP$2/12,Assumptions!$G108*Assumptions!$D$60*AP$2/12))</f>
        <v>0</v>
      </c>
      <c r="AQ83" s="20">
        <f>IF(AQ$5&lt;Assumptions!$D$20,0,IF(Revenue!AR$50&lt;Assumptions!$H108,Assumptions!$F108*Assumptions!$D$60*AQ$2/12,Assumptions!$G108*Assumptions!$D$60*AQ$2/12))</f>
        <v>0</v>
      </c>
      <c r="AR83" s="20">
        <f>IF(AR$5&lt;Assumptions!$D$20,0,IF(Revenue!AS$50&lt;Assumptions!$H108,Assumptions!$F108*Assumptions!$D$60*AR$2/12,Assumptions!$G108*Assumptions!$D$60*AR$2/12))</f>
        <v>0</v>
      </c>
      <c r="AS83" s="20">
        <f>IF(AS$5&lt;Assumptions!$D$20,0,IF(Revenue!AT$50&lt;Assumptions!$H108,Assumptions!$F108*Assumptions!$D$60*AS$2/12,Assumptions!$G108*Assumptions!$D$60*AS$2/12))</f>
        <v>0</v>
      </c>
      <c r="AT83" s="20">
        <f>IF(AT$5&lt;Assumptions!$D$20,0,IF(Revenue!AU$50&lt;Assumptions!$H108,Assumptions!$F108*Assumptions!$D$60*AT$2/12,Assumptions!$G108*Assumptions!$D$60*AT$2/12))</f>
        <v>0</v>
      </c>
      <c r="AU83" s="20">
        <f>IF(AU$5&lt;Assumptions!$D$20,0,IF(Revenue!AV$50&lt;Assumptions!$H108,Assumptions!$F108*Assumptions!$D$60*AU$2/12,Assumptions!$G108*Assumptions!$D$60*AU$2/12))</f>
        <v>0</v>
      </c>
      <c r="AV83" s="20">
        <f>IF(AV$5&lt;Assumptions!$D$20,0,IF(Revenue!AW$50&lt;Assumptions!$H108,Assumptions!$F108*Assumptions!$D$60*AV$2/12,Assumptions!$G108*Assumptions!$D$60*AV$2/12))</f>
        <v>0</v>
      </c>
      <c r="AW83" s="20">
        <f>IF(AW$5&lt;Assumptions!$D$20,0,IF(Revenue!AX$50&lt;Assumptions!$H108,Assumptions!$F108*Assumptions!$D$60*AW$2/12,Assumptions!$G108*Assumptions!$D$60*AW$2/12))</f>
        <v>0</v>
      </c>
      <c r="AX83" s="20">
        <f>IF(AX$5&lt;Assumptions!$D$20,0,IF(Revenue!AY$50&lt;Assumptions!$H108,Assumptions!$F108*Assumptions!$D$60*AX$2/12,Assumptions!$G108*Assumptions!$D$60*AX$2/12))</f>
        <v>0</v>
      </c>
      <c r="AY83" s="20">
        <f>IF(AY$5&lt;Assumptions!$D$20,0,IF(Revenue!AZ$50&lt;Assumptions!$H108,Assumptions!$F108*Assumptions!$D$60*AY$2/12,Assumptions!$G108*Assumptions!$D$60*AY$2/12))</f>
        <v>0</v>
      </c>
      <c r="AZ83" s="20">
        <f>IF(AZ$5&lt;Assumptions!$D$20,0,IF(Revenue!BA$50&lt;Assumptions!$H108,Assumptions!$F108*Assumptions!$D$60*AZ$2/12,Assumptions!$G108*Assumptions!$D$60*AZ$2/12))</f>
        <v>0</v>
      </c>
      <c r="BA83" s="20">
        <f>IF(BA$5&lt;Assumptions!$D$20,0,IF(Revenue!BB$50&lt;Assumptions!$H108,Assumptions!$F108*Assumptions!$D$60*BA$2/12,Assumptions!$G108*Assumptions!$D$60*BA$2/12))</f>
        <v>0</v>
      </c>
      <c r="BB83" s="20">
        <f>IF(BB$5&lt;Assumptions!$D$20,0,IF(Revenue!BC$50&lt;Assumptions!$H108,Assumptions!$F108*Assumptions!$D$60*BB$2/12,Assumptions!$G108*Assumptions!$D$60*BB$2/12))</f>
        <v>0</v>
      </c>
      <c r="BC83" s="20">
        <f>IF(BC$5&lt;Assumptions!$D$20,0,IF(Revenue!BD$50&lt;Assumptions!$H108,Assumptions!$F108*Assumptions!$D$60*BC$2/12,Assumptions!$G108*Assumptions!$D$60*BC$2/12))</f>
        <v>0</v>
      </c>
      <c r="BD83" s="20">
        <f>IF(BD$5&lt;Assumptions!$D$20,0,IF(Revenue!BE$50&lt;Assumptions!$H108,Assumptions!$F108*Assumptions!$D$60*BD$2/12,Assumptions!$G108*Assumptions!$D$60*BD$2/12))</f>
        <v>0</v>
      </c>
      <c r="BE83" s="20">
        <f>IF(BE$5&lt;Assumptions!$D$20,0,IF(Revenue!BF$50&lt;Assumptions!$H108,Assumptions!$F108*Assumptions!$D$60*BE$2/12,Assumptions!$G108*Assumptions!$D$60*BE$2/12))</f>
        <v>0</v>
      </c>
      <c r="BF83" s="20">
        <f>IF(BF$5&lt;Assumptions!$D$20,0,IF(Revenue!BG$50&lt;Assumptions!$H108,Assumptions!$F108*Assumptions!$D$60*BF$2/12,Assumptions!$G108*Assumptions!$D$60*BF$2/12))</f>
        <v>0</v>
      </c>
      <c r="BG83" s="20">
        <f>IF(BG$5&lt;Assumptions!$D$20,0,IF(Revenue!BH$50&lt;Assumptions!$H108,Assumptions!$F108*Assumptions!$D$60*BG$2/12,Assumptions!$G108*Assumptions!$D$60*BG$2/12))</f>
        <v>0</v>
      </c>
      <c r="BH83" s="20">
        <f>IF(BH$5&lt;Assumptions!$D$20,0,IF(Revenue!BI$50&lt;Assumptions!$H108,Assumptions!$F108*Assumptions!$D$60*BH$2/12,Assumptions!$G108*Assumptions!$D$60*BH$2/12))</f>
        <v>0</v>
      </c>
      <c r="BI83" s="20">
        <f>IF(BI$5&lt;Assumptions!$D$20,0,IF(Revenue!BJ$50&lt;Assumptions!$H108,Assumptions!$F108*Assumptions!$D$60*BI$2/12,Assumptions!$G108*Assumptions!$D$60*BI$2/12))</f>
        <v>0</v>
      </c>
      <c r="BJ83" s="20">
        <f>IF(BJ$5&lt;Assumptions!$D$20,0,IF(Revenue!BK$50&lt;Assumptions!$H108,Assumptions!$F108*Assumptions!$D$60*BJ$2/12,Assumptions!$G108*Assumptions!$D$60*BJ$2/12))</f>
        <v>0</v>
      </c>
      <c r="BK83" s="20">
        <f>IF(BK$5&lt;Assumptions!$D$20,0,IF(Revenue!BL$50&lt;Assumptions!$H108,Assumptions!$F108*Assumptions!$D$60*BK$2/12,Assumptions!$G108*Assumptions!$D$60*BK$2/12))</f>
        <v>0</v>
      </c>
      <c r="BL83" s="20">
        <f>IF(BL$5&lt;Assumptions!$D$20,0,IF(Revenue!BM$50&lt;Assumptions!$H108,Assumptions!$F108*Assumptions!$D$60*BL$2/12,Assumptions!$G108*Assumptions!$D$60*BL$2/12))</f>
        <v>0</v>
      </c>
      <c r="BM83" s="20">
        <f>IF(BM$5&lt;Assumptions!$D$20,0,IF(Revenue!BN$50&lt;Assumptions!$H108,Assumptions!$F108*Assumptions!$D$60*BM$2/12,Assumptions!$G108*Assumptions!$D$60*BM$2/12))</f>
        <v>0</v>
      </c>
      <c r="BN83" s="20">
        <f>IF(BN$5&lt;Assumptions!$D$20,0,IF(Revenue!BO$50&lt;Assumptions!$H108,Assumptions!$F108*Assumptions!$D$60*BN$2/12,Assumptions!$G108*Assumptions!$D$60*BN$2/12))</f>
        <v>0</v>
      </c>
      <c r="BO83" s="20">
        <f>IF(BO$5&lt;Assumptions!$D$20,0,IF(Revenue!BP$50&lt;Assumptions!$H108,Assumptions!$F108*Assumptions!$D$60*BO$2/12,Assumptions!$G108*Assumptions!$D$60*BO$2/12))</f>
        <v>0</v>
      </c>
      <c r="BP83" s="20">
        <f>IF(BP$5&lt;Assumptions!$D$20,0,IF(Revenue!BQ$50&lt;Assumptions!$H108,Assumptions!$F108*Assumptions!$D$60*BP$2/12,Assumptions!$G108*Assumptions!$D$60*BP$2/12))</f>
        <v>0</v>
      </c>
      <c r="BQ83" s="20">
        <f>IF(BQ$5&lt;Assumptions!$D$20,0,IF(Revenue!BR$50&lt;Assumptions!$H108,Assumptions!$F108*Assumptions!$D$60*BQ$2/12,Assumptions!$G108*Assumptions!$D$60*BQ$2/12))</f>
        <v>0</v>
      </c>
      <c r="BR83" s="20">
        <f>IF(BR$5&lt;Assumptions!$D$20,0,IF(Revenue!BS$50&lt;Assumptions!$H108,Assumptions!$F108*Assumptions!$D$60*BR$2/12,Assumptions!$G108*Assumptions!$D$60*BR$2/12))</f>
        <v>0</v>
      </c>
      <c r="BS83" s="20">
        <f>IF(BS$5&lt;Assumptions!$D$20,0,IF(Revenue!BT$50&lt;Assumptions!$H108,Assumptions!$F108*Assumptions!$D$60*BS$2/12,Assumptions!$G108*Assumptions!$D$60*BS$2/12))</f>
        <v>0</v>
      </c>
      <c r="BT83" s="20">
        <f>IF(BT$5&lt;Assumptions!$D$20,0,IF(Revenue!BU$50&lt;Assumptions!$H108,Assumptions!$F108*Assumptions!$D$60*BT$2/12,Assumptions!$G108*Assumptions!$D$60*BT$2/12))</f>
        <v>0</v>
      </c>
      <c r="BU83" s="20">
        <f>IF(BU$5&lt;Assumptions!$D$20,0,IF(Revenue!BV$50&lt;Assumptions!$H108,Assumptions!$F108*Assumptions!$D$60*BU$2/12,Assumptions!$G108*Assumptions!$D$60*BU$2/12))</f>
        <v>0</v>
      </c>
      <c r="BV83" s="20">
        <f>IF(BV$5&lt;Assumptions!$D$20,0,IF(Revenue!BW$50&lt;Assumptions!$H108,Assumptions!$F108*Assumptions!$D$60*BV$2/12,Assumptions!$G108*Assumptions!$D$60*BV$2/12))</f>
        <v>0</v>
      </c>
      <c r="BW83" s="20">
        <f>IF(BW$5&lt;Assumptions!$D$20,0,IF(Revenue!BX$50&lt;Assumptions!$H108,Assumptions!$F108*Assumptions!$D$60*BW$2/12,Assumptions!$G108*Assumptions!$D$60*BW$2/12))</f>
        <v>0</v>
      </c>
      <c r="BX83" s="20">
        <f>IF(BX$5&lt;Assumptions!$D$20,0,IF(Revenue!BY$50&lt;Assumptions!$H108,Assumptions!$F108*Assumptions!$D$60*BX$2/12,Assumptions!$G108*Assumptions!$D$60*BX$2/12))</f>
        <v>0</v>
      </c>
      <c r="BY83" s="20">
        <f>IF(BY$5&lt;Assumptions!$D$20,0,IF(Revenue!BZ$50&lt;Assumptions!$H108,Assumptions!$F108*Assumptions!$D$60*BY$2/12,Assumptions!$G108*Assumptions!$D$60*BY$2/12))</f>
        <v>0</v>
      </c>
      <c r="BZ83" s="20">
        <f>IF(BZ$5&lt;Assumptions!$D$20,0,IF(Revenue!CA$50&lt;Assumptions!$H108,Assumptions!$F108*Assumptions!$D$60*BZ$2/12,Assumptions!$G108*Assumptions!$D$60*BZ$2/12))</f>
        <v>0</v>
      </c>
      <c r="CA83" s="20">
        <f>IF(CA$5&lt;Assumptions!$D$20,0,IF(Revenue!CB$50&lt;Assumptions!$H108,Assumptions!$F108*Assumptions!$D$60*CA$2/12,Assumptions!$G108*Assumptions!$D$60*CA$2/12))</f>
        <v>0</v>
      </c>
      <c r="CB83" s="20">
        <f>IF(CB$5&lt;Assumptions!$D$20,0,IF(Revenue!CC$50&lt;Assumptions!$H108,Assumptions!$F108*Assumptions!$D$60*CB$2/12,Assumptions!$G108*Assumptions!$D$60*CB$2/12))</f>
        <v>0</v>
      </c>
      <c r="CC83" s="20">
        <f>IF(CC$5&lt;Assumptions!$D$20,0,IF(Revenue!CD$50&lt;Assumptions!$H108,Assumptions!$F108*Assumptions!$D$60*CC$2/12,Assumptions!$G108*Assumptions!$D$60*CC$2/12))</f>
        <v>0</v>
      </c>
      <c r="CD83" s="20">
        <f>IF(CD$5&lt;Assumptions!$D$20,0,IF(Revenue!CE$50&lt;Assumptions!$H108,Assumptions!$F108*Assumptions!$D$60*CD$2/12,Assumptions!$G108*Assumptions!$D$60*CD$2/12))</f>
        <v>0</v>
      </c>
      <c r="CE83" s="20">
        <f>IF(CE$5&lt;Assumptions!$D$20,0,IF(Revenue!CF$50&lt;Assumptions!$H108,Assumptions!$F108*Assumptions!$D$60*CE$2/12,Assumptions!$G108*Assumptions!$D$60*CE$2/12))</f>
        <v>0</v>
      </c>
      <c r="CF83" s="20">
        <f>IF(CF$5&lt;Assumptions!$D$20,0,IF(Revenue!CG$50&lt;Assumptions!$H108,Assumptions!$F108*Assumptions!$D$60*CF$2/12,Assumptions!$G108*Assumptions!$D$60*CF$2/12))</f>
        <v>0</v>
      </c>
      <c r="CG83" s="20">
        <f>IF(CG$5&lt;Assumptions!$D$20,0,IF(Revenue!CH$50&lt;Assumptions!$H108,Assumptions!$F108*Assumptions!$D$60*CG$2/12,Assumptions!$G108*Assumptions!$D$60*CG$2/12))</f>
        <v>0</v>
      </c>
      <c r="CH83" s="20">
        <f>IF(CH$5&lt;Assumptions!$D$20,0,IF(Revenue!CI$50&lt;Assumptions!$H108,Assumptions!$F108*Assumptions!$D$60*CH$2/12,Assumptions!$G108*Assumptions!$D$60*CH$2/12))</f>
        <v>0</v>
      </c>
      <c r="CI83" s="20">
        <f>IF(CI$5&lt;Assumptions!$D$20,0,IF(Revenue!CJ$50&lt;Assumptions!$H108,Assumptions!$F108*Assumptions!$D$60*CI$2/12,Assumptions!$G108*Assumptions!$D$60*CI$2/12))</f>
        <v>0</v>
      </c>
      <c r="CJ83" s="20">
        <f>IF(CJ$5&lt;Assumptions!$D$20,0,IF(Revenue!CK$50&lt;Assumptions!$H108,Assumptions!$F108*Assumptions!$D$60*CJ$2/12,Assumptions!$G108*Assumptions!$D$60*CJ$2/12))</f>
        <v>0</v>
      </c>
      <c r="CK83" s="20">
        <f>IF(CK$5&lt;Assumptions!$D$20,0,IF(Revenue!CL$50&lt;Assumptions!$H108,Assumptions!$F108*Assumptions!$D$60*CK$2/12,Assumptions!$G108*Assumptions!$D$60*CK$2/12))</f>
        <v>0</v>
      </c>
      <c r="CL83" s="20">
        <f>IF(CL$5&lt;Assumptions!$D$20,0,IF(Revenue!CM$50&lt;Assumptions!$H108,Assumptions!$F108*Assumptions!$D$60*CL$2/12,Assumptions!$G108*Assumptions!$D$60*CL$2/12))</f>
        <v>0</v>
      </c>
      <c r="CM83" s="20">
        <f>IF(CM$5&lt;Assumptions!$D$20,0,IF(Revenue!CN$50&lt;Assumptions!$H108,Assumptions!$F108*Assumptions!$D$60*CM$2/12,Assumptions!$G108*Assumptions!$D$60*CM$2/12))</f>
        <v>0</v>
      </c>
      <c r="CN83" s="20">
        <f>IF(CN$5&lt;Assumptions!$D$20,0,IF(Revenue!CO$50&lt;Assumptions!$H108,Assumptions!$F108*Assumptions!$D$60*CN$2/12,Assumptions!$G108*Assumptions!$D$60*CN$2/12))</f>
        <v>0</v>
      </c>
      <c r="CO83" s="20">
        <f>IF(CO$5&lt;Assumptions!$D$20,0,IF(Revenue!CP$50&lt;Assumptions!$H108,Assumptions!$F108*Assumptions!$D$60*CO$2/12,Assumptions!$G108*Assumptions!$D$60*CO$2/12))</f>
        <v>0</v>
      </c>
      <c r="CP83" s="20">
        <f>IF(CP$5&lt;Assumptions!$D$20,0,IF(Revenue!CQ$50&lt;Assumptions!$H108,Assumptions!$F108*Assumptions!$D$60*CP$2/12,Assumptions!$G108*Assumptions!$D$60*CP$2/12))</f>
        <v>0</v>
      </c>
      <c r="CQ83" s="20">
        <f>IF(CQ$5&lt;Assumptions!$D$20,0,IF(Revenue!CR$50&lt;Assumptions!$H108,Assumptions!$F108*Assumptions!$D$60*CQ$2/12,Assumptions!$G108*Assumptions!$D$60*CQ$2/12))</f>
        <v>0</v>
      </c>
      <c r="CR83" s="20">
        <f>IF(CR$5&lt;Assumptions!$D$20,0,IF(Revenue!CS$50&lt;Assumptions!$H108,Assumptions!$F108*Assumptions!$D$60*CR$2/12,Assumptions!$G108*Assumptions!$D$60*CR$2/12))</f>
        <v>0</v>
      </c>
      <c r="CS83" s="20">
        <f>IF(CS$5&lt;Assumptions!$D$20,0,IF(Revenue!CT$50&lt;Assumptions!$H108,Assumptions!$F108*Assumptions!$D$60*CS$2/12,Assumptions!$G108*Assumptions!$D$60*CS$2/12))</f>
        <v>0</v>
      </c>
      <c r="CT83" s="20">
        <f>IF(CT$5&lt;Assumptions!$D$20,0,IF(Revenue!CU$50&lt;Assumptions!$H108,Assumptions!$F108*Assumptions!$D$60*CT$2/12,Assumptions!$G108*Assumptions!$D$60*CT$2/12))</f>
        <v>0</v>
      </c>
      <c r="CU83" s="20">
        <f>IF(CU$5&lt;Assumptions!$D$20,0,IF(Revenue!CV$50&lt;Assumptions!$H108,Assumptions!$F108*Assumptions!$D$60*CU$2/12,Assumptions!$G108*Assumptions!$D$60*CU$2/12))</f>
        <v>0</v>
      </c>
      <c r="CV83" s="20">
        <f>IF(CV$5&lt;Assumptions!$D$20,0,IF(Revenue!CW$50&lt;Assumptions!$H108,Assumptions!$F108*Assumptions!$D$60*CV$2/12,Assumptions!$G108*Assumptions!$D$60*CV$2/12))</f>
        <v>0</v>
      </c>
      <c r="CW83" s="20">
        <f>IF(CW$5&lt;Assumptions!$D$20,0,IF(Revenue!CX$50&lt;Assumptions!$H108,Assumptions!$F108*Assumptions!$D$60*CW$2/12,Assumptions!$G108*Assumptions!$D$60*CW$2/12))</f>
        <v>0</v>
      </c>
      <c r="CX83" s="20">
        <f>IF(CX$5&lt;Assumptions!$D$20,0,IF(Revenue!CY$50&lt;Assumptions!$H108,Assumptions!$F108*Assumptions!$D$60*CX$2/12,Assumptions!$G108*Assumptions!$D$60*CX$2/12))</f>
        <v>0</v>
      </c>
      <c r="CY83" s="20">
        <f>IF(CY$5&lt;Assumptions!$D$20,0,IF(Revenue!CZ$50&lt;Assumptions!$H108,Assumptions!$F108*Assumptions!$D$60*CY$2/12,Assumptions!$G108*Assumptions!$D$60*CY$2/12))</f>
        <v>0</v>
      </c>
      <c r="CZ83" s="20">
        <f>IF(CZ$5&lt;Assumptions!$D$20,0,IF(Revenue!DA$50&lt;Assumptions!$H108,Assumptions!$F108*Assumptions!$D$60*CZ$2/12,Assumptions!$G108*Assumptions!$D$60*CZ$2/12))</f>
        <v>0</v>
      </c>
      <c r="DA83" s="20">
        <f>IF(DA$5&lt;Assumptions!$D$20,0,IF(Revenue!DB$50&lt;Assumptions!$H108,Assumptions!$F108*Assumptions!$D$60*DA$2/12,Assumptions!$G108*Assumptions!$D$60*DA$2/12))</f>
        <v>0</v>
      </c>
      <c r="DB83" s="20">
        <f>IF(DB$5&lt;Assumptions!$D$20,0,IF(Revenue!DC$50&lt;Assumptions!$H108,Assumptions!$F108*Assumptions!$D$60*DB$2/12,Assumptions!$G108*Assumptions!$D$60*DB$2/12))</f>
        <v>0</v>
      </c>
      <c r="DC83" s="20">
        <f>IF(DC$5&lt;Assumptions!$D$20,0,IF(Revenue!DD$50&lt;Assumptions!$H108,Assumptions!$F108*Assumptions!$D$60*DC$2/12,Assumptions!$G108*Assumptions!$D$60*DC$2/12))</f>
        <v>0</v>
      </c>
      <c r="DD83" s="20">
        <f>IF(DD$5&lt;Assumptions!$D$20,0,IF(Revenue!DE$50&lt;Assumptions!$H108,Assumptions!$F108*Assumptions!$D$60*DD$2/12,Assumptions!$G108*Assumptions!$D$60*DD$2/12))</f>
        <v>0</v>
      </c>
      <c r="DE83" s="20">
        <f>IF(DE$5&lt;Assumptions!$D$20,0,IF(Revenue!DF$50&lt;Assumptions!$H108,Assumptions!$F108*Assumptions!$D$60*DE$2/12,Assumptions!$G108*Assumptions!$D$60*DE$2/12))</f>
        <v>0</v>
      </c>
      <c r="DF83" s="20">
        <f>IF(DF$5&lt;Assumptions!$D$20,0,IF(Revenue!DG$50&lt;Assumptions!$H108,Assumptions!$F108*Assumptions!$D$60*DF$2/12,Assumptions!$G108*Assumptions!$D$60*DF$2/12))</f>
        <v>0</v>
      </c>
      <c r="DG83" s="20">
        <f>IF(DG$5&lt;Assumptions!$D$20,0,IF(Revenue!DH$50&lt;Assumptions!$H108,Assumptions!$F108*Assumptions!$D$60*DG$2/12,Assumptions!$G108*Assumptions!$D$60*DG$2/12))</f>
        <v>0</v>
      </c>
      <c r="DH83" s="20">
        <f>IF(DH$5&lt;Assumptions!$D$20,0,IF(Revenue!DI$50&lt;Assumptions!$H108,Assumptions!$F108*Assumptions!$D$60*DH$2/12,Assumptions!$G108*Assumptions!$D$60*DH$2/12))</f>
        <v>0</v>
      </c>
      <c r="DI83" s="20">
        <f>IF(DI$5&lt;Assumptions!$D$20,0,IF(Revenue!DJ$50&lt;Assumptions!$H108,Assumptions!$F108*Assumptions!$D$60*DI$2/12,Assumptions!$G108*Assumptions!$D$60*DI$2/12))</f>
        <v>0</v>
      </c>
      <c r="DJ83" s="20">
        <f>IF(DJ$5&lt;Assumptions!$D$20,0,IF(Revenue!DK$50&lt;Assumptions!$H108,Assumptions!$F108*Assumptions!$D$60*DJ$2/12,Assumptions!$G108*Assumptions!$D$60*DJ$2/12))</f>
        <v>0</v>
      </c>
      <c r="DK83" s="20">
        <f>IF(DK$5&lt;Assumptions!$D$20,0,IF(Revenue!DL$50&lt;Assumptions!$H108,Assumptions!$F108*Assumptions!$D$60*DK$2/12,Assumptions!$G108*Assumptions!$D$60*DK$2/12))</f>
        <v>0</v>
      </c>
      <c r="DL83" s="20">
        <f>IF(DL$5&lt;Assumptions!$D$20,0,IF(Revenue!DM$50&lt;Assumptions!$H108,Assumptions!$F108*Assumptions!$D$60*DL$2/12,Assumptions!$G108*Assumptions!$D$60*DL$2/12))</f>
        <v>0</v>
      </c>
      <c r="DM83" s="20">
        <f>IF(DM$5&lt;Assumptions!$D$20,0,IF(Revenue!DN$50&lt;Assumptions!$H108,Assumptions!$F108*Assumptions!$D$60*DM$2/12,Assumptions!$G108*Assumptions!$D$60*DM$2/12))</f>
        <v>0</v>
      </c>
      <c r="DN83" s="20">
        <f>IF(DN$5&lt;Assumptions!$D$20,0,IF(Revenue!DO$50&lt;Assumptions!$H108,Assumptions!$F108*Assumptions!$D$60*DN$2/12,Assumptions!$G108*Assumptions!$D$60*DN$2/12))</f>
        <v>0</v>
      </c>
      <c r="DO83" s="20">
        <f>IF(DO$5&lt;Assumptions!$D$20,0,IF(Revenue!DP$50&lt;Assumptions!$H108,Assumptions!$F108*Assumptions!$D$60*DO$2/12,Assumptions!$G108*Assumptions!$D$60*DO$2/12))</f>
        <v>0</v>
      </c>
      <c r="DP83" s="20">
        <f>IF(DP$5&lt;Assumptions!$D$20,0,IF(Revenue!DQ$50&lt;Assumptions!$H108,Assumptions!$F108*Assumptions!$D$60*DP$2/12,Assumptions!$G108*Assumptions!$D$60*DP$2/12))</f>
        <v>0</v>
      </c>
      <c r="DQ83" s="20">
        <f>IF(DQ$5&lt;Assumptions!$D$20,0,IF(Revenue!DR$50&lt;Assumptions!$H108,Assumptions!$F108*Assumptions!$D$60*DQ$2/12,Assumptions!$G108*Assumptions!$D$60*DQ$2/12))</f>
        <v>0</v>
      </c>
      <c r="DR83" s="20">
        <f>IF(DR$5&lt;Assumptions!$D$20,0,IF(Revenue!DS$50&lt;Assumptions!$H108,Assumptions!$F108*Assumptions!$D$60*DR$2/12,Assumptions!$G108*Assumptions!$D$60*DR$2/12))</f>
        <v>0</v>
      </c>
      <c r="DS83" s="20">
        <f>IF(DS$5&lt;Assumptions!$D$20,0,IF(Revenue!DT$50&lt;Assumptions!$H108,Assumptions!$F108*Assumptions!$D$60*DS$2/12,Assumptions!$G108*Assumptions!$D$60*DS$2/12))</f>
        <v>0</v>
      </c>
      <c r="DT83" s="20">
        <f>IF(DT$5&lt;Assumptions!$D$20,0,IF(Revenue!DU$50&lt;Assumptions!$H108,Assumptions!$F108*Assumptions!$D$60*DT$2/12,Assumptions!$G108*Assumptions!$D$60*DT$2/12))</f>
        <v>0</v>
      </c>
      <c r="DU83" s="20">
        <f>IF(DU$5&lt;Assumptions!$D$20,0,IF(Revenue!DV$50&lt;Assumptions!$H108,Assumptions!$F108*Assumptions!$D$60*DU$2/12,Assumptions!$G108*Assumptions!$D$60*DU$2/12))</f>
        <v>0</v>
      </c>
    </row>
    <row r="84" spans="3:125">
      <c r="C84" s="1" t="s">
        <v>292</v>
      </c>
      <c r="E84" s="20">
        <f>IF(Revenue!F$50&lt;Assumptions!$H109,Assumptions!$F$109*E$6*Revenue!F$59*E$2,Assumptions!$G$109*E$6*Revenue!F$59*E$2)</f>
        <v>0</v>
      </c>
      <c r="F84" s="20">
        <f>IF(Revenue!G$50&lt;Assumptions!$H109,Assumptions!$F$109*F$6*Revenue!G$59*F$2,Assumptions!$G$109*F$6*Revenue!G$59*F$2)</f>
        <v>0</v>
      </c>
      <c r="G84" s="20">
        <f>IF(Revenue!H$50&lt;Assumptions!$H109,Assumptions!$F$109*G$6*Revenue!H$59*G$2,Assumptions!$G$109*G$6*Revenue!H$59*G$2)</f>
        <v>0</v>
      </c>
      <c r="H84" s="20">
        <f>IF(Revenue!I$50&lt;Assumptions!$H109,Assumptions!$F$109*H$6*Revenue!I$59*H$2,Assumptions!$G$109*H$6*Revenue!I$59*H$2)</f>
        <v>0</v>
      </c>
      <c r="I84" s="20">
        <f>IF(Revenue!J$50&lt;Assumptions!$H109,Assumptions!$F$109*I$6*Revenue!J$59*I$2,Assumptions!$G$109*I$6*Revenue!J$59*I$2)</f>
        <v>0</v>
      </c>
      <c r="J84" s="20">
        <f>IF(Revenue!K$50&lt;Assumptions!$H109,Assumptions!$F$109*J$6*Revenue!K$59*J$2,Assumptions!$G$109*J$6*Revenue!K$59*J$2)</f>
        <v>0</v>
      </c>
      <c r="K84" s="20">
        <f>IF(Revenue!L$50&lt;Assumptions!$H109,Assumptions!$F$109*K$6*Revenue!L$59*K$2,Assumptions!$G$109*K$6*Revenue!L$59*K$2)</f>
        <v>0</v>
      </c>
      <c r="L84" s="20">
        <f>IF(Revenue!M$50&lt;Assumptions!$H109,Assumptions!$F$109*L$6*Revenue!M$59*L$2,Assumptions!$G$109*L$6*Revenue!M$59*L$2)</f>
        <v>0</v>
      </c>
      <c r="M84" s="20">
        <f>IF(Revenue!N$50&lt;Assumptions!$H109,Assumptions!$F$109*M$6*Revenue!N$59*M$2,Assumptions!$G$109*M$6*Revenue!N$59*M$2)</f>
        <v>0</v>
      </c>
      <c r="N84" s="20">
        <f>IF(Revenue!O$50&lt;Assumptions!$H109,Assumptions!$F$109*N$6*Revenue!O$59*N$2,Assumptions!$G$109*N$6*Revenue!O$59*N$2)</f>
        <v>0</v>
      </c>
      <c r="O84" s="20">
        <f>IF(Revenue!P$50&lt;Assumptions!$H109,Assumptions!$F$109*O$6*Revenue!P$59*O$2,Assumptions!$G$109*O$6*Revenue!P$59*O$2)</f>
        <v>0</v>
      </c>
      <c r="P84" s="20">
        <f>IF(Revenue!Q$50&lt;Assumptions!$H109,Assumptions!$F$109*P$6*Revenue!Q$59*P$2,Assumptions!$G$109*P$6*Revenue!Q$59*P$2)</f>
        <v>0</v>
      </c>
      <c r="Q84" s="20">
        <f>IF(Revenue!R$50&lt;Assumptions!$H109,Assumptions!$F$109*Q$6*Revenue!R$59*Q$2,Assumptions!$G$109*Q$6*Revenue!R$59*Q$2)</f>
        <v>0</v>
      </c>
      <c r="R84" s="20">
        <f>IF(Revenue!S$50&lt;Assumptions!$H109,Assumptions!$F$109*R$6*Revenue!S$59*R$2,Assumptions!$G$109*R$6*Revenue!S$59*R$2)</f>
        <v>0</v>
      </c>
      <c r="S84" s="20">
        <f>IF(Revenue!T$50&lt;Assumptions!$H109,Assumptions!$F$109*S$6*Revenue!T$59*S$2,Assumptions!$G$109*S$6*Revenue!T$59*S$2)</f>
        <v>0</v>
      </c>
      <c r="T84" s="20">
        <f>IF(Revenue!U$50&lt;Assumptions!$H109,Assumptions!$F$109*T$6*Revenue!U$59*T$2,Assumptions!$G$109*T$6*Revenue!U$59*T$2)</f>
        <v>0</v>
      </c>
      <c r="U84" s="20">
        <f>IF(Revenue!V$50&lt;Assumptions!$H109,Assumptions!$F$109*U$6*Revenue!V$59*U$2,Assumptions!$G$109*U$6*Revenue!V$59*U$2)</f>
        <v>0</v>
      </c>
      <c r="V84" s="20">
        <f>IF(Revenue!W$50&lt;Assumptions!$H109,Assumptions!$F$109*V$6*Revenue!W$59*V$2,Assumptions!$G$109*V$6*Revenue!W$59*V$2)</f>
        <v>0</v>
      </c>
      <c r="W84" s="20">
        <f>IF(Revenue!X$50&lt;Assumptions!$H109,Assumptions!$F$109*W$6*Revenue!X$59*W$2,Assumptions!$G$109*W$6*Revenue!X$59*W$2)</f>
        <v>0</v>
      </c>
      <c r="X84" s="20">
        <f>IF(Revenue!Y$50&lt;Assumptions!$H109,Assumptions!$F$109*X$6*Revenue!Y$59*X$2,Assumptions!$G$109*X$6*Revenue!Y$59*X$2)</f>
        <v>0</v>
      </c>
      <c r="Y84" s="20">
        <f>IF(Revenue!Z$50&lt;Assumptions!$H109,Assumptions!$F$109*Y$6*Revenue!Z$59*Y$2,Assumptions!$G$109*Y$6*Revenue!Z$59*Y$2)</f>
        <v>0</v>
      </c>
      <c r="Z84" s="20">
        <f>IF(Revenue!AA$50&lt;Assumptions!$H109,Assumptions!$F$109*Z$6*Revenue!AA$59*Z$2,Assumptions!$G$109*Z$6*Revenue!AA$59*Z$2)</f>
        <v>0</v>
      </c>
      <c r="AA84" s="20">
        <f>IF(Revenue!AB$50&lt;Assumptions!$H109,Assumptions!$F$109*AA$6*Revenue!AB$59*AA$2,Assumptions!$G$109*AA$6*Revenue!AB$59*AA$2)</f>
        <v>0</v>
      </c>
      <c r="AB84" s="20">
        <f>IF(Revenue!AC$50&lt;Assumptions!$H109,Assumptions!$F$109*AB$6*Revenue!AC$59*AB$2,Assumptions!$G$109*AB$6*Revenue!AC$59*AB$2)</f>
        <v>0</v>
      </c>
      <c r="AC84" s="20">
        <f>IF(Revenue!AD$50&lt;Assumptions!$H109,Assumptions!$F$109*AC$6*Revenue!AD$59*AC$2,Assumptions!$G$109*AC$6*Revenue!AD$59*AC$2)</f>
        <v>4689.4170876597454</v>
      </c>
      <c r="AD84" s="20">
        <f>IF(Revenue!AE$50&lt;Assumptions!$H109,Assumptions!$F$109*AD$6*Revenue!AE$59*AD$2,Assumptions!$G$109*AD$6*Revenue!AE$59*AD$2)</f>
        <v>14390.970913783798</v>
      </c>
      <c r="AE84" s="20">
        <f>IF(Revenue!AF$50&lt;Assumptions!$H109,Assumptions!$F$109*AE$6*Revenue!AF$59*AE$2,Assumptions!$G$109*AE$6*Revenue!AF$59*AE$2)</f>
        <v>21187.239689512295</v>
      </c>
      <c r="AF84" s="20">
        <f>IF(Revenue!AG$50&lt;Assumptions!$H109,Assumptions!$F$109*AF$6*Revenue!AG$59*AF$2,Assumptions!$G$109*AF$6*Revenue!AG$59*AF$2)</f>
        <v>24500.841792540858</v>
      </c>
      <c r="AG84" s="20">
        <f>IF(Revenue!AH$50&lt;Assumptions!$H109,Assumptions!$F$109*AG$6*Revenue!AH$59*AG$2,Assumptions!$G$109*AG$6*Revenue!AH$59*AG$2)</f>
        <v>29323.376628212052</v>
      </c>
      <c r="AH84" s="20">
        <f>IF(Revenue!AI$50&lt;Assumptions!$H109,Assumptions!$F$109*AH$6*Revenue!AI$59*AH$2,Assumptions!$G$109*AH$6*Revenue!AI$59*AH$2)</f>
        <v>32137.425147917329</v>
      </c>
      <c r="AI84" s="20">
        <f>IF(Revenue!AJ$50&lt;Assumptions!$H109,Assumptions!$F$109*AI$6*Revenue!AJ$59*AI$2,Assumptions!$G$109*AI$6*Revenue!AJ$59*AI$2)</f>
        <v>36977.208764706789</v>
      </c>
      <c r="AJ84" s="20">
        <f>IF(Revenue!AK$50&lt;Assumptions!$H109,Assumptions!$F$109*AJ$6*Revenue!AK$59*AJ$2,Assumptions!$G$109*AJ$6*Revenue!AK$59*AJ$2)</f>
        <v>41851.624421351124</v>
      </c>
      <c r="AK84" s="20">
        <f>IF(Revenue!AL$50&lt;Assumptions!$H109,Assumptions!$F$109*AK$6*Revenue!AL$59*AK$2,Assumptions!$G$109*AK$6*Revenue!AL$59*AK$2)</f>
        <v>41100.276453559112</v>
      </c>
      <c r="AL84" s="20">
        <f>IF(Revenue!AM$50&lt;Assumptions!$H109,Assumptions!$F$109*AL$6*Revenue!AM$59*AL$2,Assumptions!$G$109*AL$6*Revenue!AM$59*AL$2)</f>
        <v>49046.811551863328</v>
      </c>
      <c r="AM84" s="20">
        <f>IF(Revenue!AN$50&lt;Assumptions!$H109,Assumptions!$F$109*AM$6*Revenue!AN$59*AM$2,Assumptions!$G$109*AM$6*Revenue!AN$59*AM$2)</f>
        <v>50790.811654170953</v>
      </c>
      <c r="AN84" s="20">
        <f>IF(Revenue!AO$50&lt;Assumptions!$H109,Assumptions!$F$109*AN$6*Revenue!AO$59*AN$2,Assumptions!$G$109*AN$6*Revenue!AO$59*AN$2)</f>
        <v>55818.259890272289</v>
      </c>
      <c r="AO84" s="20">
        <f>IF(Revenue!AP$50&lt;Assumptions!$H109,Assumptions!$F$109*AO$6*Revenue!AP$59*AO$2,Assumptions!$G$109*AO$6*Revenue!AP$59*AO$2)</f>
        <v>57148.324421357021</v>
      </c>
      <c r="AP84" s="20">
        <f>IF(Revenue!AQ$50&lt;Assumptions!$H109,Assumptions!$F$109*AP$6*Revenue!AQ$59*AP$2,Assumptions!$G$109*AP$6*Revenue!AQ$59*AP$2)</f>
        <v>62191.954424572541</v>
      </c>
      <c r="AQ84" s="20">
        <f>IF(Revenue!AR$50&lt;Assumptions!$H109,Assumptions!$F$109*AQ$6*Revenue!AR$59*AQ$2,Assumptions!$G$109*AQ$6*Revenue!AR$59*AQ$2)</f>
        <v>65237.306862517638</v>
      </c>
      <c r="AR84" s="20">
        <f>IF(Revenue!AS$50&lt;Assumptions!$H109,Assumptions!$F$109*AR$6*Revenue!AS$59*AR$2,Assumptions!$G$109*AR$6*Revenue!AS$59*AR$2)</f>
        <v>65992.469426256983</v>
      </c>
      <c r="AS84" s="20">
        <f>IF(Revenue!AT$50&lt;Assumptions!$H109,Assumptions!$F$109*AS$6*Revenue!AT$59*AS$2,Assumptions!$G$109*AS$6*Revenue!AT$59*AS$2)</f>
        <v>71059.487978279314</v>
      </c>
      <c r="AT84" s="20">
        <f>IF(Revenue!AU$50&lt;Assumptions!$H109,Assumptions!$F$109*AT$6*Revenue!AU$59*AT$2,Assumptions!$G$109*AT$6*Revenue!AU$59*AT$2)</f>
        <v>71459.829727217817</v>
      </c>
      <c r="AU84" s="20">
        <f>IF(Revenue!AV$50&lt;Assumptions!$H109,Assumptions!$F$109*AU$6*Revenue!AV$59*AU$2,Assumptions!$G$109*AU$6*Revenue!AV$59*AU$2)</f>
        <v>76541.84770718716</v>
      </c>
      <c r="AV84" s="20">
        <f>IF(Revenue!AW$50&lt;Assumptions!$H109,Assumptions!$F$109*AV$6*Revenue!AW$59*AV$2,Assumptions!$G$109*AV$6*Revenue!AW$59*AV$2)</f>
        <v>81536.958440664341</v>
      </c>
      <c r="AW84" s="20">
        <f>IF(Revenue!AX$50&lt;Assumptions!$H109,Assumptions!$F$109*AW$6*Revenue!AX$59*AW$2,Assumptions!$G$109*AW$6*Revenue!AX$59*AW$2)</f>
        <v>76012.027537529793</v>
      </c>
      <c r="AX84" s="20">
        <f>IF(Revenue!AY$50&lt;Assumptions!$H109,Assumptions!$F$109*AX$6*Revenue!AY$59*AX$2,Assumptions!$G$109*AX$6*Revenue!AY$59*AX$2)</f>
        <v>86698.195277924664</v>
      </c>
      <c r="AY84" s="20">
        <f>IF(Revenue!AZ$50&lt;Assumptions!$H109,Assumptions!$F$109*AY$6*Revenue!AZ$59*AY$2,Assumptions!$G$109*AY$6*Revenue!AZ$59*AY$2)</f>
        <v>86219.057283313581</v>
      </c>
      <c r="AZ84" s="20">
        <f>IF(Revenue!BA$50&lt;Assumptions!$H109,Assumptions!$F$109*AZ$6*Revenue!BA$59*AZ$2,Assumptions!$G$109*AZ$6*Revenue!BA$59*AZ$2)</f>
        <v>90699.649750157827</v>
      </c>
      <c r="BA84" s="20">
        <f>IF(Revenue!BB$50&lt;Assumptions!$H109,Assumptions!$F$109*BA$6*Revenue!BB$59*BA$2,Assumptions!$G$109*BA$6*Revenue!BB$59*BA$2)</f>
        <v>88655.366909152028</v>
      </c>
      <c r="BB84" s="20">
        <f>IF(Revenue!BC$50&lt;Assumptions!$H109,Assumptions!$F$109*BB$6*Revenue!BC$59*BB$2,Assumptions!$G$109*BB$6*Revenue!BC$59*BB$2)</f>
        <v>92488.615758323867</v>
      </c>
      <c r="BC84" s="20">
        <f>IF(Revenue!BD$50&lt;Assumptions!$H109,Assumptions!$F$109*BC$6*Revenue!BD$59*BC$2,Assumptions!$G$109*BC$6*Revenue!BD$59*BC$2)</f>
        <v>93297.495033718908</v>
      </c>
      <c r="BD84" s="20">
        <f>IF(Revenue!BE$50&lt;Assumptions!$H109,Assumptions!$F$109*BD$6*Revenue!BE$59*BD$2,Assumptions!$G$109*BD$6*Revenue!BE$59*BD$2)</f>
        <v>90918.003512135139</v>
      </c>
      <c r="BE84" s="20">
        <f>IF(Revenue!BF$50&lt;Assumptions!$H109,Assumptions!$F$109*BE$6*Revenue!BF$59*BE$2,Assumptions!$G$109*BE$6*Revenue!BF$59*BE$2)</f>
        <v>94485.916995981941</v>
      </c>
      <c r="BF84" s="20">
        <f>IF(Revenue!BG$50&lt;Assumptions!$H109,Assumptions!$F$109*BF$6*Revenue!BG$59*BF$2,Assumptions!$G$109*BF$6*Revenue!BG$59*BF$2)</f>
        <v>91940.632177933949</v>
      </c>
      <c r="BG84" s="20">
        <f>IF(Revenue!BH$50&lt;Assumptions!$H109,Assumptions!$F$109*BG$6*Revenue!BH$59*BG$2,Assumptions!$G$109*BG$6*Revenue!BH$59*BG$2)</f>
        <v>95440.084702613603</v>
      </c>
      <c r="BH84" s="20">
        <f>IF(Revenue!BI$50&lt;Assumptions!$H109,Assumptions!$F$109*BH$6*Revenue!BI$59*BH$2,Assumptions!$G$109*BH$6*Revenue!BI$59*BH$2)</f>
        <v>98488.13623950466</v>
      </c>
      <c r="BI84" s="20">
        <f>IF(Revenue!BJ$50&lt;Assumptions!$H109,Assumptions!$F$109*BI$6*Revenue!BJ$59*BI$2,Assumptions!$G$109*BI$6*Revenue!BJ$59*BI$2)</f>
        <v>88957.026280842911</v>
      </c>
      <c r="BJ84" s="20">
        <f>IF(Revenue!BK$50&lt;Assumptions!$H109,Assumptions!$F$109*BJ$6*Revenue!BK$59*BJ$2,Assumptions!$G$109*BJ$6*Revenue!BK$59*BJ$2)</f>
        <v>98488.13623950466</v>
      </c>
      <c r="BK84" s="20">
        <f>IF(Revenue!BL$50&lt;Assumptions!$H109,Assumptions!$F$109*BK$6*Revenue!BL$59*BK$2,Assumptions!$G$109*BK$6*Revenue!BL$59*BK$2)</f>
        <v>95311.09958661742</v>
      </c>
      <c r="BL84" s="20">
        <f>IF(Revenue!BM$50&lt;Assumptions!$H109,Assumptions!$F$109*BL$6*Revenue!BM$59*BL$2,Assumptions!$G$109*BL$6*Revenue!BM$59*BL$2)</f>
        <v>98488.13623950466</v>
      </c>
      <c r="BM84" s="20">
        <f>IF(Revenue!BN$50&lt;Assumptions!$H109,Assumptions!$F$109*BM$6*Revenue!BN$59*BM$2,Assumptions!$G$109*BM$6*Revenue!BN$59*BM$2)</f>
        <v>95311.09958661742</v>
      </c>
      <c r="BN84" s="20">
        <f>IF(Revenue!BO$50&lt;Assumptions!$H109,Assumptions!$F$109*BN$6*Revenue!BO$59*BN$2,Assumptions!$G$109*BN$6*Revenue!BO$59*BN$2)</f>
        <v>98488.13623950466</v>
      </c>
      <c r="BO84" s="20">
        <f>IF(Revenue!BP$50&lt;Assumptions!$H109,Assumptions!$F$109*BO$6*Revenue!BP$59*BO$2,Assumptions!$G$109*BO$6*Revenue!BP$59*BO$2)</f>
        <v>98488.13623950466</v>
      </c>
      <c r="BP84" s="20">
        <f>IF(Revenue!BQ$50&lt;Assumptions!$H109,Assumptions!$F$109*BP$6*Revenue!BQ$59*BP$2,Assumptions!$G$109*BP$6*Revenue!BQ$59*BP$2)</f>
        <v>95311.09958661742</v>
      </c>
      <c r="BQ84" s="20">
        <f>IF(Revenue!BR$50&lt;Assumptions!$H109,Assumptions!$F$109*BQ$6*Revenue!BR$59*BQ$2,Assumptions!$G$109*BQ$6*Revenue!BR$59*BQ$2)</f>
        <v>98488.13623950466</v>
      </c>
      <c r="BR84" s="20">
        <f>IF(Revenue!BS$50&lt;Assumptions!$H109,Assumptions!$F$109*BR$6*Revenue!BS$59*BR$2,Assumptions!$G$109*BR$6*Revenue!BS$59*BR$2)</f>
        <v>95311.09958661742</v>
      </c>
      <c r="BS84" s="20">
        <f>IF(Revenue!BT$50&lt;Assumptions!$H109,Assumptions!$F$109*BS$6*Revenue!BT$59*BS$2,Assumptions!$G$109*BS$6*Revenue!BT$59*BS$2)</f>
        <v>98488.13623950466</v>
      </c>
      <c r="BT84" s="20">
        <f>IF(Revenue!BU$50&lt;Assumptions!$H109,Assumptions!$F$109*BT$6*Revenue!BU$59*BT$2,Assumptions!$G$109*BT$6*Revenue!BU$59*BT$2)</f>
        <v>101442.7803266898</v>
      </c>
      <c r="BU84" s="20">
        <f>IF(Revenue!BV$50&lt;Assumptions!$H109,Assumptions!$F$109*BU$6*Revenue!BV$59*BU$2,Assumptions!$G$109*BU$6*Revenue!BV$59*BU$2)</f>
        <v>94898.084821742072</v>
      </c>
      <c r="BV84" s="20">
        <f>IF(Revenue!BW$50&lt;Assumptions!$H109,Assumptions!$F$109*BV$6*Revenue!BW$59*BV$2,Assumptions!$G$109*BV$6*Revenue!BW$59*BV$2)</f>
        <v>101442.7803266898</v>
      </c>
      <c r="BW84" s="20">
        <f>IF(Revenue!BX$50&lt;Assumptions!$H109,Assumptions!$F$109*BW$6*Revenue!BX$59*BW$2,Assumptions!$G$109*BW$6*Revenue!BX$59*BW$2)</f>
        <v>98170.432574215942</v>
      </c>
      <c r="BX84" s="20">
        <f>IF(Revenue!BY$50&lt;Assumptions!$H109,Assumptions!$F$109*BX$6*Revenue!BY$59*BX$2,Assumptions!$G$109*BX$6*Revenue!BY$59*BX$2)</f>
        <v>101442.7803266898</v>
      </c>
      <c r="BY84" s="20">
        <f>IF(Revenue!BZ$50&lt;Assumptions!$H109,Assumptions!$F$109*BY$6*Revenue!BZ$59*BY$2,Assumptions!$G$109*BY$6*Revenue!BZ$59*BY$2)</f>
        <v>98170.432574215942</v>
      </c>
      <c r="BZ84" s="20">
        <f>IF(Revenue!CA$50&lt;Assumptions!$H109,Assumptions!$F$109*BZ$6*Revenue!CA$59*BZ$2,Assumptions!$G$109*BZ$6*Revenue!CA$59*BZ$2)</f>
        <v>101442.7803266898</v>
      </c>
      <c r="CA84" s="20">
        <f>IF(Revenue!CB$50&lt;Assumptions!$H109,Assumptions!$F$109*CA$6*Revenue!CB$59*CA$2,Assumptions!$G$109*CA$6*Revenue!CB$59*CA$2)</f>
        <v>101442.7803266898</v>
      </c>
      <c r="CB84" s="20">
        <f>IF(Revenue!CC$50&lt;Assumptions!$H109,Assumptions!$F$109*CB$6*Revenue!CC$59*CB$2,Assumptions!$G$109*CB$6*Revenue!CC$59*CB$2)</f>
        <v>98170.432574215942</v>
      </c>
      <c r="CC84" s="20">
        <f>IF(Revenue!CD$50&lt;Assumptions!$H109,Assumptions!$F$109*CC$6*Revenue!CD$59*CC$2,Assumptions!$G$109*CC$6*Revenue!CD$59*CC$2)</f>
        <v>101442.7803266898</v>
      </c>
      <c r="CD84" s="20">
        <f>IF(Revenue!CE$50&lt;Assumptions!$H109,Assumptions!$F$109*CD$6*Revenue!CE$59*CD$2,Assumptions!$G$109*CD$6*Revenue!CE$59*CD$2)</f>
        <v>98170.432574215942</v>
      </c>
      <c r="CE84" s="20">
        <f>IF(Revenue!CF$50&lt;Assumptions!$H109,Assumptions!$F$109*CE$6*Revenue!CF$59*CE$2,Assumptions!$G$109*CE$6*Revenue!CF$59*CE$2)</f>
        <v>101442.7803266898</v>
      </c>
      <c r="CF84" s="20">
        <f>IF(Revenue!CG$50&lt;Assumptions!$H109,Assumptions!$F$109*CF$6*Revenue!CG$59*CF$2,Assumptions!$G$109*CF$6*Revenue!CG$59*CF$2)</f>
        <v>104486.0637364905</v>
      </c>
      <c r="CG84" s="20">
        <f>IF(Revenue!CH$50&lt;Assumptions!$H109,Assumptions!$F$109*CG$6*Revenue!CH$59*CG$2,Assumptions!$G$109*CG$6*Revenue!CH$59*CG$2)</f>
        <v>94374.50918134625</v>
      </c>
      <c r="CH84" s="20">
        <f>IF(Revenue!CI$50&lt;Assumptions!$H109,Assumptions!$F$109*CH$6*Revenue!CI$59*CH$2,Assumptions!$G$109*CH$6*Revenue!CI$59*CH$2)</f>
        <v>104486.0637364905</v>
      </c>
      <c r="CI84" s="20">
        <f>IF(Revenue!CJ$50&lt;Assumptions!$H109,Assumptions!$F$109*CI$6*Revenue!CJ$59*CI$2,Assumptions!$G$109*CI$6*Revenue!CJ$59*CI$2)</f>
        <v>101115.54555144242</v>
      </c>
      <c r="CJ84" s="20">
        <f>IF(Revenue!CK$50&lt;Assumptions!$H109,Assumptions!$F$109*CJ$6*Revenue!CK$59*CJ$2,Assumptions!$G$109*CJ$6*Revenue!CK$59*CJ$2)</f>
        <v>104486.0637364905</v>
      </c>
      <c r="CK84" s="20">
        <f>IF(Revenue!CL$50&lt;Assumptions!$H109,Assumptions!$F$109*CK$6*Revenue!CL$59*CK$2,Assumptions!$G$109*CK$6*Revenue!CL$59*CK$2)</f>
        <v>101115.54555144242</v>
      </c>
      <c r="CL84" s="20">
        <f>IF(Revenue!CM$50&lt;Assumptions!$H109,Assumptions!$F$109*CL$6*Revenue!CM$59*CL$2,Assumptions!$G$109*CL$6*Revenue!CM$59*CL$2)</f>
        <v>104486.0637364905</v>
      </c>
      <c r="CM84" s="20">
        <f>IF(Revenue!CN$50&lt;Assumptions!$H109,Assumptions!$F$109*CM$6*Revenue!CN$59*CM$2,Assumptions!$G$109*CM$6*Revenue!CN$59*CM$2)</f>
        <v>104486.0637364905</v>
      </c>
      <c r="CN84" s="20">
        <f>IF(Revenue!CO$50&lt;Assumptions!$H109,Assumptions!$F$109*CN$6*Revenue!CO$59*CN$2,Assumptions!$G$109*CN$6*Revenue!CO$59*CN$2)</f>
        <v>101115.54555144242</v>
      </c>
      <c r="CO84" s="20">
        <f>IF(Revenue!CP$50&lt;Assumptions!$H109,Assumptions!$F$109*CO$6*Revenue!CP$59*CO$2,Assumptions!$G$109*CO$6*Revenue!CP$59*CO$2)</f>
        <v>104486.0637364905</v>
      </c>
      <c r="CP84" s="20">
        <f>IF(Revenue!CQ$50&lt;Assumptions!$H109,Assumptions!$F$109*CP$6*Revenue!CQ$59*CP$2,Assumptions!$G$109*CP$6*Revenue!CQ$59*CP$2)</f>
        <v>101115.54555144242</v>
      </c>
      <c r="CQ84" s="20">
        <f>IF(Revenue!CR$50&lt;Assumptions!$H109,Assumptions!$F$109*CQ$6*Revenue!CR$59*CQ$2,Assumptions!$G$109*CQ$6*Revenue!CR$59*CQ$2)</f>
        <v>104486.0637364905</v>
      </c>
      <c r="CR84" s="20">
        <f>IF(Revenue!CS$50&lt;Assumptions!$H109,Assumptions!$F$109*CR$6*Revenue!CS$59*CR$2,Assumptions!$G$109*CR$6*Revenue!CS$59*CR$2)</f>
        <v>107620.64564858522</v>
      </c>
      <c r="CS84" s="20">
        <f>IF(Revenue!CT$50&lt;Assumptions!$H109,Assumptions!$F$109*CS$6*Revenue!CT$59*CS$2,Assumptions!$G$109*CS$6*Revenue!CT$59*CS$2)</f>
        <v>97205.744456786633</v>
      </c>
      <c r="CT84" s="20">
        <f>IF(Revenue!CU$50&lt;Assumptions!$H109,Assumptions!$F$109*CT$6*Revenue!CU$59*CT$2,Assumptions!$G$109*CT$6*Revenue!CU$59*CT$2)</f>
        <v>107620.64564858522</v>
      </c>
      <c r="CU84" s="20">
        <f>IF(Revenue!CV$50&lt;Assumptions!$H109,Assumptions!$F$109*CU$6*Revenue!CV$59*CU$2,Assumptions!$G$109*CU$6*Revenue!CV$59*CU$2)</f>
        <v>104149.0119179857</v>
      </c>
      <c r="CV84" s="20">
        <f>IF(Revenue!CW$50&lt;Assumptions!$H109,Assumptions!$F$109*CV$6*Revenue!CW$59*CV$2,Assumptions!$G$109*CV$6*Revenue!CW$59*CV$2)</f>
        <v>107620.64564858522</v>
      </c>
      <c r="CW84" s="20">
        <f>IF(Revenue!CX$50&lt;Assumptions!$H109,Assumptions!$F$109*CW$6*Revenue!CX$59*CW$2,Assumptions!$G$109*CW$6*Revenue!CX$59*CW$2)</f>
        <v>104149.0119179857</v>
      </c>
      <c r="CX84" s="20">
        <f>IF(Revenue!CY$50&lt;Assumptions!$H109,Assumptions!$F$109*CX$6*Revenue!CY$59*CX$2,Assumptions!$G$109*CX$6*Revenue!CY$59*CX$2)</f>
        <v>107620.64564858522</v>
      </c>
      <c r="CY84" s="20">
        <f>IF(Revenue!CZ$50&lt;Assumptions!$H109,Assumptions!$F$109*CY$6*Revenue!CZ$59*CY$2,Assumptions!$G$109*CY$6*Revenue!CZ$59*CY$2)</f>
        <v>107620.64564858522</v>
      </c>
      <c r="CZ84" s="20">
        <f>IF(Revenue!DA$50&lt;Assumptions!$H109,Assumptions!$F$109*CZ$6*Revenue!DA$59*CZ$2,Assumptions!$G$109*CZ$6*Revenue!DA$59*CZ$2)</f>
        <v>104149.0119179857</v>
      </c>
      <c r="DA84" s="20">
        <f>IF(Revenue!DB$50&lt;Assumptions!$H109,Assumptions!$F$109*DA$6*Revenue!DB$59*DA$2,Assumptions!$G$109*DA$6*Revenue!DB$59*DA$2)</f>
        <v>107620.64564858522</v>
      </c>
      <c r="DB84" s="20">
        <f>IF(Revenue!DC$50&lt;Assumptions!$H109,Assumptions!$F$109*DB$6*Revenue!DC$59*DB$2,Assumptions!$G$109*DB$6*Revenue!DC$59*DB$2)</f>
        <v>104149.0119179857</v>
      </c>
      <c r="DC84" s="20">
        <f>IF(Revenue!DD$50&lt;Assumptions!$H109,Assumptions!$F$109*DC$6*Revenue!DD$59*DC$2,Assumptions!$G$109*DC$6*Revenue!DD$59*DC$2)</f>
        <v>107620.64564858522</v>
      </c>
      <c r="DD84" s="20">
        <f>IF(Revenue!DE$50&lt;Assumptions!$H109,Assumptions!$F$109*DD$6*Revenue!DE$59*DD$2,Assumptions!$G$109*DD$6*Revenue!DE$59*DD$2)</f>
        <v>110849.26501804277</v>
      </c>
      <c r="DE84" s="20">
        <f>IF(Revenue!DF$50&lt;Assumptions!$H109,Assumptions!$F$109*DE$6*Revenue!DF$59*DE$2,Assumptions!$G$109*DE$6*Revenue!DF$59*DE$2)</f>
        <v>100121.91679049024</v>
      </c>
      <c r="DF84" s="20">
        <f>IF(Revenue!DG$50&lt;Assumptions!$H109,Assumptions!$F$109*DF$6*Revenue!DG$59*DF$2,Assumptions!$G$109*DF$6*Revenue!DG$59*DF$2)</f>
        <v>110849.26501804277</v>
      </c>
      <c r="DG84" s="20">
        <f>IF(Revenue!DH$50&lt;Assumptions!$H109,Assumptions!$F$109*DG$6*Revenue!DH$59*DG$2,Assumptions!$G$109*DG$6*Revenue!DH$59*DG$2)</f>
        <v>107273.48227552528</v>
      </c>
      <c r="DH84" s="20">
        <f>IF(Revenue!DI$50&lt;Assumptions!$H109,Assumptions!$F$109*DH$6*Revenue!DI$59*DH$2,Assumptions!$G$109*DH$6*Revenue!DI$59*DH$2)</f>
        <v>110849.26501804277</v>
      </c>
      <c r="DI84" s="20">
        <f>IF(Revenue!DJ$50&lt;Assumptions!$H109,Assumptions!$F$109*DI$6*Revenue!DJ$59*DI$2,Assumptions!$G$109*DI$6*Revenue!DJ$59*DI$2)</f>
        <v>107273.48227552528</v>
      </c>
      <c r="DJ84" s="20">
        <f>IF(Revenue!DK$50&lt;Assumptions!$H109,Assumptions!$F$109*DJ$6*Revenue!DK$59*DJ$2,Assumptions!$G$109*DJ$6*Revenue!DK$59*DJ$2)</f>
        <v>110849.26501804277</v>
      </c>
      <c r="DK84" s="20">
        <f>IF(Revenue!DL$50&lt;Assumptions!$H109,Assumptions!$F$109*DK$6*Revenue!DL$59*DK$2,Assumptions!$G$109*DK$6*Revenue!DL$59*DK$2)</f>
        <v>110849.26501804277</v>
      </c>
      <c r="DL84" s="20">
        <f>IF(Revenue!DM$50&lt;Assumptions!$H109,Assumptions!$F$109*DL$6*Revenue!DM$59*DL$2,Assumptions!$G$109*DL$6*Revenue!DM$59*DL$2)</f>
        <v>107273.48227552528</v>
      </c>
      <c r="DM84" s="20">
        <f>IF(Revenue!DN$50&lt;Assumptions!$H109,Assumptions!$F$109*DM$6*Revenue!DN$59*DM$2,Assumptions!$G$109*DM$6*Revenue!DN$59*DM$2)</f>
        <v>110849.26501804277</v>
      </c>
      <c r="DN84" s="20">
        <f>IF(Revenue!DO$50&lt;Assumptions!$H109,Assumptions!$F$109*DN$6*Revenue!DO$59*DN$2,Assumptions!$G$109*DN$6*Revenue!DO$59*DN$2)</f>
        <v>107273.48227552528</v>
      </c>
      <c r="DO84" s="20">
        <f>IF(Revenue!DP$50&lt;Assumptions!$H109,Assumptions!$F$109*DO$6*Revenue!DP$59*DO$2,Assumptions!$G$109*DO$6*Revenue!DP$59*DO$2)</f>
        <v>110849.26501804277</v>
      </c>
      <c r="DP84" s="20">
        <f>IF(Revenue!DQ$50&lt;Assumptions!$H109,Assumptions!$F$109*DP$6*Revenue!DQ$59*DP$2,Assumptions!$G$109*DP$6*Revenue!DQ$59*DP$2)</f>
        <v>114174.74296858406</v>
      </c>
      <c r="DQ84" s="20">
        <f>IF(Revenue!DR$50&lt;Assumptions!$H109,Assumptions!$F$109*DQ$6*Revenue!DR$59*DQ$2,Assumptions!$G$109*DQ$6*Revenue!DR$59*DQ$2)</f>
        <v>106808.63051899799</v>
      </c>
      <c r="DR84" s="20">
        <f>IF(Revenue!DS$50&lt;Assumptions!$H109,Assumptions!$F$109*DR$6*Revenue!DS$59*DR$2,Assumptions!$G$109*DR$6*Revenue!DS$59*DR$2)</f>
        <v>114174.74296858406</v>
      </c>
      <c r="DS84" s="20">
        <f>IF(Revenue!DT$50&lt;Assumptions!$H109,Assumptions!$F$109*DS$6*Revenue!DT$59*DS$2,Assumptions!$G$109*DS$6*Revenue!DT$59*DS$2)</f>
        <v>110491.68674379104</v>
      </c>
      <c r="DT84" s="20">
        <f>IF(Revenue!DU$50&lt;Assumptions!$H109,Assumptions!$F$109*DT$6*Revenue!DU$59*DT$2,Assumptions!$G$109*DT$6*Revenue!DU$59*DT$2)</f>
        <v>114174.74296858406</v>
      </c>
      <c r="DU84" s="20">
        <f>IF(Revenue!DV$50&lt;Assumptions!$H109,Assumptions!$F$109*DU$6*Revenue!DV$59*DU$2,Assumptions!$G$109*DU$6*Revenue!DV$59*DU$2)</f>
        <v>110491.68674379104</v>
      </c>
    </row>
    <row r="85" spans="3:125">
      <c r="C85" s="1" t="s">
        <v>293</v>
      </c>
      <c r="E85" s="20">
        <f>IF(Revenue!F$50&lt;Assumptions!$H110,Assumptions!$F$110*E$6*Revenue!F$42*E$2,Assumptions!$G$110*E$6*Revenue!F$42*E$2)</f>
        <v>0</v>
      </c>
      <c r="F85" s="20">
        <f>IF(Revenue!G$50&lt;Assumptions!$H110,Assumptions!$F$110*F$6*Revenue!G$42*F$2,Assumptions!$G$110*F$6*Revenue!G$42*F$2)</f>
        <v>0</v>
      </c>
      <c r="G85" s="20">
        <f>IF(Revenue!H$50&lt;Assumptions!$H110,Assumptions!$F$110*G$6*Revenue!H$42*G$2,Assumptions!$G$110*G$6*Revenue!H$42*G$2)</f>
        <v>0</v>
      </c>
      <c r="H85" s="20">
        <f>IF(Revenue!I$50&lt;Assumptions!$H110,Assumptions!$F$110*H$6*Revenue!I$42*H$2,Assumptions!$G$110*H$6*Revenue!I$42*H$2)</f>
        <v>0</v>
      </c>
      <c r="I85" s="20">
        <f>IF(Revenue!J$50&lt;Assumptions!$H110,Assumptions!$F$110*I$6*Revenue!J$42*I$2,Assumptions!$G$110*I$6*Revenue!J$42*I$2)</f>
        <v>0</v>
      </c>
      <c r="J85" s="20">
        <f>IF(Revenue!K$50&lt;Assumptions!$H110,Assumptions!$F$110*J$6*Revenue!K$42*J$2,Assumptions!$G$110*J$6*Revenue!K$42*J$2)</f>
        <v>0</v>
      </c>
      <c r="K85" s="20">
        <f>IF(Revenue!L$50&lt;Assumptions!$H110,Assumptions!$F$110*K$6*Revenue!L$42*K$2,Assumptions!$G$110*K$6*Revenue!L$42*K$2)</f>
        <v>0</v>
      </c>
      <c r="L85" s="20">
        <f>IF(Revenue!M$50&lt;Assumptions!$H110,Assumptions!$F$110*L$6*Revenue!M$42*L$2,Assumptions!$G$110*L$6*Revenue!M$42*L$2)</f>
        <v>0</v>
      </c>
      <c r="M85" s="20">
        <f>IF(Revenue!N$50&lt;Assumptions!$H110,Assumptions!$F$110*M$6*Revenue!N$42*M$2,Assumptions!$G$110*M$6*Revenue!N$42*M$2)</f>
        <v>0</v>
      </c>
      <c r="N85" s="20">
        <f>IF(Revenue!O$50&lt;Assumptions!$H110,Assumptions!$F$110*N$6*Revenue!O$42*N$2,Assumptions!$G$110*N$6*Revenue!O$42*N$2)</f>
        <v>0</v>
      </c>
      <c r="O85" s="20">
        <f>IF(Revenue!P$50&lt;Assumptions!$H110,Assumptions!$F$110*O$6*Revenue!P$42*O$2,Assumptions!$G$110*O$6*Revenue!P$42*O$2)</f>
        <v>0</v>
      </c>
      <c r="P85" s="20">
        <f>IF(Revenue!Q$50&lt;Assumptions!$H110,Assumptions!$F$110*P$6*Revenue!Q$42*P$2,Assumptions!$G$110*P$6*Revenue!Q$42*P$2)</f>
        <v>0</v>
      </c>
      <c r="Q85" s="20">
        <f>IF(Revenue!R$50&lt;Assumptions!$H110,Assumptions!$F$110*Q$6*Revenue!R$42*Q$2,Assumptions!$G$110*Q$6*Revenue!R$42*Q$2)</f>
        <v>0</v>
      </c>
      <c r="R85" s="20">
        <f>IF(Revenue!S$50&lt;Assumptions!$H110,Assumptions!$F$110*R$6*Revenue!S$42*R$2,Assumptions!$G$110*R$6*Revenue!S$42*R$2)</f>
        <v>0</v>
      </c>
      <c r="S85" s="20">
        <f>IF(Revenue!T$50&lt;Assumptions!$H110,Assumptions!$F$110*S$6*Revenue!T$42*S$2,Assumptions!$G$110*S$6*Revenue!T$42*S$2)</f>
        <v>0</v>
      </c>
      <c r="T85" s="20">
        <f>IF(Revenue!U$50&lt;Assumptions!$H110,Assumptions!$F$110*T$6*Revenue!U$42*T$2,Assumptions!$G$110*T$6*Revenue!U$42*T$2)</f>
        <v>0</v>
      </c>
      <c r="U85" s="20">
        <f>IF(Revenue!V$50&lt;Assumptions!$H110,Assumptions!$F$110*U$6*Revenue!V$42*U$2,Assumptions!$G$110*U$6*Revenue!V$42*U$2)</f>
        <v>0</v>
      </c>
      <c r="V85" s="20">
        <f>IF(Revenue!W$50&lt;Assumptions!$H110,Assumptions!$F$110*V$6*Revenue!W$42*V$2,Assumptions!$G$110*V$6*Revenue!W$42*V$2)</f>
        <v>0</v>
      </c>
      <c r="W85" s="20">
        <f>IF(Revenue!X$50&lt;Assumptions!$H110,Assumptions!$F$110*W$6*Revenue!X$42*W$2,Assumptions!$G$110*W$6*Revenue!X$42*W$2)</f>
        <v>0</v>
      </c>
      <c r="X85" s="20">
        <f>IF(Revenue!Y$50&lt;Assumptions!$H110,Assumptions!$F$110*X$6*Revenue!Y$42*X$2,Assumptions!$G$110*X$6*Revenue!Y$42*X$2)</f>
        <v>0</v>
      </c>
      <c r="Y85" s="20">
        <f>IF(Revenue!Z$50&lt;Assumptions!$H110,Assumptions!$F$110*Y$6*Revenue!Z$42*Y$2,Assumptions!$G$110*Y$6*Revenue!Z$42*Y$2)</f>
        <v>0</v>
      </c>
      <c r="Z85" s="20">
        <f>IF(Revenue!AA$50&lt;Assumptions!$H110,Assumptions!$F$110*Z$6*Revenue!AA$42*Z$2,Assumptions!$G$110*Z$6*Revenue!AA$42*Z$2)</f>
        <v>0</v>
      </c>
      <c r="AA85" s="20">
        <f>IF(Revenue!AB$50&lt;Assumptions!$H110,Assumptions!$F$110*AA$6*Revenue!AB$42*AA$2,Assumptions!$G$110*AA$6*Revenue!AB$42*AA$2)</f>
        <v>0</v>
      </c>
      <c r="AB85" s="20">
        <f>IF(Revenue!AC$50&lt;Assumptions!$H110,Assumptions!$F$110*AB$6*Revenue!AC$42*AB$2,Assumptions!$G$110*AB$6*Revenue!AC$42*AB$2)</f>
        <v>0</v>
      </c>
      <c r="AC85" s="20">
        <f>IF(Revenue!AD$50&lt;Assumptions!$H110,Assumptions!$F$110*AC$6*Revenue!AD$42*AC$2,Assumptions!$G$110*AC$6*Revenue!AD$42*AC$2)</f>
        <v>0</v>
      </c>
      <c r="AD85" s="20">
        <f>IF(Revenue!AE$50&lt;Assumptions!$H110,Assumptions!$F$110*AD$6*Revenue!AE$42*AD$2,Assumptions!$G$110*AD$6*Revenue!AE$42*AD$2)</f>
        <v>0</v>
      </c>
      <c r="AE85" s="20">
        <f>IF(Revenue!AF$50&lt;Assumptions!$H110,Assumptions!$F$110*AE$6*Revenue!AF$42*AE$2,Assumptions!$G$110*AE$6*Revenue!AF$42*AE$2)</f>
        <v>0</v>
      </c>
      <c r="AF85" s="20">
        <f>IF(Revenue!AG$50&lt;Assumptions!$H110,Assumptions!$F$110*AF$6*Revenue!AG$42*AF$2,Assumptions!$G$110*AF$6*Revenue!AG$42*AF$2)</f>
        <v>0</v>
      </c>
      <c r="AG85" s="20">
        <f>IF(Revenue!AH$50&lt;Assumptions!$H110,Assumptions!$F$110*AG$6*Revenue!AH$42*AG$2,Assumptions!$G$110*AG$6*Revenue!AH$42*AG$2)</f>
        <v>0</v>
      </c>
      <c r="AH85" s="20">
        <f>IF(Revenue!AI$50&lt;Assumptions!$H110,Assumptions!$F$110*AH$6*Revenue!AI$42*AH$2,Assumptions!$G$110*AH$6*Revenue!AI$42*AH$2)</f>
        <v>0</v>
      </c>
      <c r="AI85" s="20">
        <f>IF(Revenue!AJ$50&lt;Assumptions!$H110,Assumptions!$F$110*AI$6*Revenue!AJ$42*AI$2,Assumptions!$G$110*AI$6*Revenue!AJ$42*AI$2)</f>
        <v>0</v>
      </c>
      <c r="AJ85" s="20">
        <f>IF(Revenue!AK$50&lt;Assumptions!$H110,Assumptions!$F$110*AJ$6*Revenue!AK$42*AJ$2,Assumptions!$G$110*AJ$6*Revenue!AK$42*AJ$2)</f>
        <v>0</v>
      </c>
      <c r="AK85" s="20">
        <f>IF(Revenue!AL$50&lt;Assumptions!$H110,Assumptions!$F$110*AK$6*Revenue!AL$42*AK$2,Assumptions!$G$110*AK$6*Revenue!AL$42*AK$2)</f>
        <v>0</v>
      </c>
      <c r="AL85" s="20">
        <f>IF(Revenue!AM$50&lt;Assumptions!$H110,Assumptions!$F$110*AL$6*Revenue!AM$42*AL$2,Assumptions!$G$110*AL$6*Revenue!AM$42*AL$2)</f>
        <v>0</v>
      </c>
      <c r="AM85" s="20">
        <f>IF(Revenue!AN$50&lt;Assumptions!$H110,Assumptions!$F$110*AM$6*Revenue!AN$42*AM$2,Assumptions!$G$110*AM$6*Revenue!AN$42*AM$2)</f>
        <v>0</v>
      </c>
      <c r="AN85" s="20">
        <f>IF(Revenue!AO$50&lt;Assumptions!$H110,Assumptions!$F$110*AN$6*Revenue!AO$42*AN$2,Assumptions!$G$110*AN$6*Revenue!AO$42*AN$2)</f>
        <v>0</v>
      </c>
      <c r="AO85" s="20">
        <f>IF(Revenue!AP$50&lt;Assumptions!$H110,Assumptions!$F$110*AO$6*Revenue!AP$42*AO$2,Assumptions!$G$110*AO$6*Revenue!AP$42*AO$2)</f>
        <v>0</v>
      </c>
      <c r="AP85" s="20">
        <f>IF(Revenue!AQ$50&lt;Assumptions!$H110,Assumptions!$F$110*AP$6*Revenue!AQ$42*AP$2,Assumptions!$G$110*AP$6*Revenue!AQ$42*AP$2)</f>
        <v>0</v>
      </c>
      <c r="AQ85" s="20">
        <f>IF(Revenue!AR$50&lt;Assumptions!$H110,Assumptions!$F$110*AQ$6*Revenue!AR$42*AQ$2,Assumptions!$G$110*AQ$6*Revenue!AR$42*AQ$2)</f>
        <v>0</v>
      </c>
      <c r="AR85" s="20">
        <f>IF(Revenue!AS$50&lt;Assumptions!$H110,Assumptions!$F$110*AR$6*Revenue!AS$42*AR$2,Assumptions!$G$110*AR$6*Revenue!AS$42*AR$2)</f>
        <v>0</v>
      </c>
      <c r="AS85" s="20">
        <f>IF(Revenue!AT$50&lt;Assumptions!$H110,Assumptions!$F$110*AS$6*Revenue!AT$42*AS$2,Assumptions!$G$110*AS$6*Revenue!AT$42*AS$2)</f>
        <v>0</v>
      </c>
      <c r="AT85" s="20">
        <f>IF(Revenue!AU$50&lt;Assumptions!$H110,Assumptions!$F$110*AT$6*Revenue!AU$42*AT$2,Assumptions!$G$110*AT$6*Revenue!AU$42*AT$2)</f>
        <v>0</v>
      </c>
      <c r="AU85" s="20">
        <f>IF(Revenue!AV$50&lt;Assumptions!$H110,Assumptions!$F$110*AU$6*Revenue!AV$42*AU$2,Assumptions!$G$110*AU$6*Revenue!AV$42*AU$2)</f>
        <v>0</v>
      </c>
      <c r="AV85" s="20">
        <f>IF(Revenue!AW$50&lt;Assumptions!$H110,Assumptions!$F$110*AV$6*Revenue!AW$42*AV$2,Assumptions!$G$110*AV$6*Revenue!AW$42*AV$2)</f>
        <v>0</v>
      </c>
      <c r="AW85" s="20">
        <f>IF(Revenue!AX$50&lt;Assumptions!$H110,Assumptions!$F$110*AW$6*Revenue!AX$42*AW$2,Assumptions!$G$110*AW$6*Revenue!AX$42*AW$2)</f>
        <v>0</v>
      </c>
      <c r="AX85" s="20">
        <f>IF(Revenue!AY$50&lt;Assumptions!$H110,Assumptions!$F$110*AX$6*Revenue!AY$42*AX$2,Assumptions!$G$110*AX$6*Revenue!AY$42*AX$2)</f>
        <v>0</v>
      </c>
      <c r="AY85" s="20">
        <f>IF(Revenue!AZ$50&lt;Assumptions!$H110,Assumptions!$F$110*AY$6*Revenue!AZ$42*AY$2,Assumptions!$G$110*AY$6*Revenue!AZ$42*AY$2)</f>
        <v>0</v>
      </c>
      <c r="AZ85" s="20">
        <f>IF(Revenue!BA$50&lt;Assumptions!$H110,Assumptions!$F$110*AZ$6*Revenue!BA$42*AZ$2,Assumptions!$G$110*AZ$6*Revenue!BA$42*AZ$2)</f>
        <v>0</v>
      </c>
      <c r="BA85" s="20">
        <f>IF(Revenue!BB$50&lt;Assumptions!$H110,Assumptions!$F$110*BA$6*Revenue!BB$42*BA$2,Assumptions!$G$110*BA$6*Revenue!BB$42*BA$2)</f>
        <v>0</v>
      </c>
      <c r="BB85" s="20">
        <f>IF(Revenue!BC$50&lt;Assumptions!$H110,Assumptions!$F$110*BB$6*Revenue!BC$42*BB$2,Assumptions!$G$110*BB$6*Revenue!BC$42*BB$2)</f>
        <v>0</v>
      </c>
      <c r="BC85" s="20">
        <f>IF(Revenue!BD$50&lt;Assumptions!$H110,Assumptions!$F$110*BC$6*Revenue!BD$42*BC$2,Assumptions!$G$110*BC$6*Revenue!BD$42*BC$2)</f>
        <v>0</v>
      </c>
      <c r="BD85" s="20">
        <f>IF(Revenue!BE$50&lt;Assumptions!$H110,Assumptions!$F$110*BD$6*Revenue!BE$42*BD$2,Assumptions!$G$110*BD$6*Revenue!BE$42*BD$2)</f>
        <v>0</v>
      </c>
      <c r="BE85" s="20">
        <f>IF(Revenue!BF$50&lt;Assumptions!$H110,Assumptions!$F$110*BE$6*Revenue!BF$42*BE$2,Assumptions!$G$110*BE$6*Revenue!BF$42*BE$2)</f>
        <v>0</v>
      </c>
      <c r="BF85" s="20">
        <f>IF(Revenue!BG$50&lt;Assumptions!$H110,Assumptions!$F$110*BF$6*Revenue!BG$42*BF$2,Assumptions!$G$110*BF$6*Revenue!BG$42*BF$2)</f>
        <v>0</v>
      </c>
      <c r="BG85" s="20">
        <f>IF(Revenue!BH$50&lt;Assumptions!$H110,Assumptions!$F$110*BG$6*Revenue!BH$42*BG$2,Assumptions!$G$110*BG$6*Revenue!BH$42*BG$2)</f>
        <v>0</v>
      </c>
      <c r="BH85" s="20">
        <f>IF(Revenue!BI$50&lt;Assumptions!$H110,Assumptions!$F$110*BH$6*Revenue!BI$42*BH$2,Assumptions!$G$110*BH$6*Revenue!BI$42*BH$2)</f>
        <v>0</v>
      </c>
      <c r="BI85" s="20">
        <f>IF(Revenue!BJ$50&lt;Assumptions!$H110,Assumptions!$F$110*BI$6*Revenue!BJ$42*BI$2,Assumptions!$G$110*BI$6*Revenue!BJ$42*BI$2)</f>
        <v>0</v>
      </c>
      <c r="BJ85" s="20">
        <f>IF(Revenue!BK$50&lt;Assumptions!$H110,Assumptions!$F$110*BJ$6*Revenue!BK$42*BJ$2,Assumptions!$G$110*BJ$6*Revenue!BK$42*BJ$2)</f>
        <v>0</v>
      </c>
      <c r="BK85" s="20">
        <f>IF(Revenue!BL$50&lt;Assumptions!$H110,Assumptions!$F$110*BK$6*Revenue!BL$42*BK$2,Assumptions!$G$110*BK$6*Revenue!BL$42*BK$2)</f>
        <v>0</v>
      </c>
      <c r="BL85" s="20">
        <f>IF(Revenue!BM$50&lt;Assumptions!$H110,Assumptions!$F$110*BL$6*Revenue!BM$42*BL$2,Assumptions!$G$110*BL$6*Revenue!BM$42*BL$2)</f>
        <v>0</v>
      </c>
      <c r="BM85" s="20">
        <f>IF(Revenue!BN$50&lt;Assumptions!$H110,Assumptions!$F$110*BM$6*Revenue!BN$42*BM$2,Assumptions!$G$110*BM$6*Revenue!BN$42*BM$2)</f>
        <v>0</v>
      </c>
      <c r="BN85" s="20">
        <f>IF(Revenue!BO$50&lt;Assumptions!$H110,Assumptions!$F$110*BN$6*Revenue!BO$42*BN$2,Assumptions!$G$110*BN$6*Revenue!BO$42*BN$2)</f>
        <v>0</v>
      </c>
      <c r="BO85" s="20">
        <f>IF(Revenue!BP$50&lt;Assumptions!$H110,Assumptions!$F$110*BO$6*Revenue!BP$42*BO$2,Assumptions!$G$110*BO$6*Revenue!BP$42*BO$2)</f>
        <v>0</v>
      </c>
      <c r="BP85" s="20">
        <f>IF(Revenue!BQ$50&lt;Assumptions!$H110,Assumptions!$F$110*BP$6*Revenue!BQ$42*BP$2,Assumptions!$G$110*BP$6*Revenue!BQ$42*BP$2)</f>
        <v>0</v>
      </c>
      <c r="BQ85" s="20">
        <f>IF(Revenue!BR$50&lt;Assumptions!$H110,Assumptions!$F$110*BQ$6*Revenue!BR$42*BQ$2,Assumptions!$G$110*BQ$6*Revenue!BR$42*BQ$2)</f>
        <v>0</v>
      </c>
      <c r="BR85" s="20">
        <f>IF(Revenue!BS$50&lt;Assumptions!$H110,Assumptions!$F$110*BR$6*Revenue!BS$42*BR$2,Assumptions!$G$110*BR$6*Revenue!BS$42*BR$2)</f>
        <v>0</v>
      </c>
      <c r="BS85" s="20">
        <f>IF(Revenue!BT$50&lt;Assumptions!$H110,Assumptions!$F$110*BS$6*Revenue!BT$42*BS$2,Assumptions!$G$110*BS$6*Revenue!BT$42*BS$2)</f>
        <v>0</v>
      </c>
      <c r="BT85" s="20">
        <f>IF(Revenue!BU$50&lt;Assumptions!$H110,Assumptions!$F$110*BT$6*Revenue!BU$42*BT$2,Assumptions!$G$110*BT$6*Revenue!BU$42*BT$2)</f>
        <v>0</v>
      </c>
      <c r="BU85" s="20">
        <f>IF(Revenue!BV$50&lt;Assumptions!$H110,Assumptions!$F$110*BU$6*Revenue!BV$42*BU$2,Assumptions!$G$110*BU$6*Revenue!BV$42*BU$2)</f>
        <v>0</v>
      </c>
      <c r="BV85" s="20">
        <f>IF(Revenue!BW$50&lt;Assumptions!$H110,Assumptions!$F$110*BV$6*Revenue!BW$42*BV$2,Assumptions!$G$110*BV$6*Revenue!BW$42*BV$2)</f>
        <v>0</v>
      </c>
      <c r="BW85" s="20">
        <f>IF(Revenue!BX$50&lt;Assumptions!$H110,Assumptions!$F$110*BW$6*Revenue!BX$42*BW$2,Assumptions!$G$110*BW$6*Revenue!BX$42*BW$2)</f>
        <v>0</v>
      </c>
      <c r="BX85" s="20">
        <f>IF(Revenue!BY$50&lt;Assumptions!$H110,Assumptions!$F$110*BX$6*Revenue!BY$42*BX$2,Assumptions!$G$110*BX$6*Revenue!BY$42*BX$2)</f>
        <v>0</v>
      </c>
      <c r="BY85" s="20">
        <f>IF(Revenue!BZ$50&lt;Assumptions!$H110,Assumptions!$F$110*BY$6*Revenue!BZ$42*BY$2,Assumptions!$G$110*BY$6*Revenue!BZ$42*BY$2)</f>
        <v>0</v>
      </c>
      <c r="BZ85" s="20">
        <f>IF(Revenue!CA$50&lt;Assumptions!$H110,Assumptions!$F$110*BZ$6*Revenue!CA$42*BZ$2,Assumptions!$G$110*BZ$6*Revenue!CA$42*BZ$2)</f>
        <v>0</v>
      </c>
      <c r="CA85" s="20">
        <f>IF(Revenue!CB$50&lt;Assumptions!$H110,Assumptions!$F$110*CA$6*Revenue!CB$42*CA$2,Assumptions!$G$110*CA$6*Revenue!CB$42*CA$2)</f>
        <v>0</v>
      </c>
      <c r="CB85" s="20">
        <f>IF(Revenue!CC$50&lt;Assumptions!$H110,Assumptions!$F$110*CB$6*Revenue!CC$42*CB$2,Assumptions!$G$110*CB$6*Revenue!CC$42*CB$2)</f>
        <v>0</v>
      </c>
      <c r="CC85" s="20">
        <f>IF(Revenue!CD$50&lt;Assumptions!$H110,Assumptions!$F$110*CC$6*Revenue!CD$42*CC$2,Assumptions!$G$110*CC$6*Revenue!CD$42*CC$2)</f>
        <v>0</v>
      </c>
      <c r="CD85" s="20">
        <f>IF(Revenue!CE$50&lt;Assumptions!$H110,Assumptions!$F$110*CD$6*Revenue!CE$42*CD$2,Assumptions!$G$110*CD$6*Revenue!CE$42*CD$2)</f>
        <v>0</v>
      </c>
      <c r="CE85" s="20">
        <f>IF(Revenue!CF$50&lt;Assumptions!$H110,Assumptions!$F$110*CE$6*Revenue!CF$42*CE$2,Assumptions!$G$110*CE$6*Revenue!CF$42*CE$2)</f>
        <v>0</v>
      </c>
      <c r="CF85" s="20">
        <f>IF(Revenue!CG$50&lt;Assumptions!$H110,Assumptions!$F$110*CF$6*Revenue!CG$42*CF$2,Assumptions!$G$110*CF$6*Revenue!CG$42*CF$2)</f>
        <v>0</v>
      </c>
      <c r="CG85" s="20">
        <f>IF(Revenue!CH$50&lt;Assumptions!$H110,Assumptions!$F$110*CG$6*Revenue!CH$42*CG$2,Assumptions!$G$110*CG$6*Revenue!CH$42*CG$2)</f>
        <v>0</v>
      </c>
      <c r="CH85" s="20">
        <f>IF(Revenue!CI$50&lt;Assumptions!$H110,Assumptions!$F$110*CH$6*Revenue!CI$42*CH$2,Assumptions!$G$110*CH$6*Revenue!CI$42*CH$2)</f>
        <v>0</v>
      </c>
      <c r="CI85" s="20">
        <f>IF(Revenue!CJ$50&lt;Assumptions!$H110,Assumptions!$F$110*CI$6*Revenue!CJ$42*CI$2,Assumptions!$G$110*CI$6*Revenue!CJ$42*CI$2)</f>
        <v>0</v>
      </c>
      <c r="CJ85" s="20">
        <f>IF(Revenue!CK$50&lt;Assumptions!$H110,Assumptions!$F$110*CJ$6*Revenue!CK$42*CJ$2,Assumptions!$G$110*CJ$6*Revenue!CK$42*CJ$2)</f>
        <v>0</v>
      </c>
      <c r="CK85" s="20">
        <f>IF(Revenue!CL$50&lt;Assumptions!$H110,Assumptions!$F$110*CK$6*Revenue!CL$42*CK$2,Assumptions!$G$110*CK$6*Revenue!CL$42*CK$2)</f>
        <v>0</v>
      </c>
      <c r="CL85" s="20">
        <f>IF(Revenue!CM$50&lt;Assumptions!$H110,Assumptions!$F$110*CL$6*Revenue!CM$42*CL$2,Assumptions!$G$110*CL$6*Revenue!CM$42*CL$2)</f>
        <v>0</v>
      </c>
      <c r="CM85" s="20">
        <f>IF(Revenue!CN$50&lt;Assumptions!$H110,Assumptions!$F$110*CM$6*Revenue!CN$42*CM$2,Assumptions!$G$110*CM$6*Revenue!CN$42*CM$2)</f>
        <v>0</v>
      </c>
      <c r="CN85" s="20">
        <f>IF(Revenue!CO$50&lt;Assumptions!$H110,Assumptions!$F$110*CN$6*Revenue!CO$42*CN$2,Assumptions!$G$110*CN$6*Revenue!CO$42*CN$2)</f>
        <v>0</v>
      </c>
      <c r="CO85" s="20">
        <f>IF(Revenue!CP$50&lt;Assumptions!$H110,Assumptions!$F$110*CO$6*Revenue!CP$42*CO$2,Assumptions!$G$110*CO$6*Revenue!CP$42*CO$2)</f>
        <v>0</v>
      </c>
      <c r="CP85" s="20">
        <f>IF(Revenue!CQ$50&lt;Assumptions!$H110,Assumptions!$F$110*CP$6*Revenue!CQ$42*CP$2,Assumptions!$G$110*CP$6*Revenue!CQ$42*CP$2)</f>
        <v>0</v>
      </c>
      <c r="CQ85" s="20">
        <f>IF(Revenue!CR$50&lt;Assumptions!$H110,Assumptions!$F$110*CQ$6*Revenue!CR$42*CQ$2,Assumptions!$G$110*CQ$6*Revenue!CR$42*CQ$2)</f>
        <v>0</v>
      </c>
      <c r="CR85" s="20">
        <f>IF(Revenue!CS$50&lt;Assumptions!$H110,Assumptions!$F$110*CR$6*Revenue!CS$42*CR$2,Assumptions!$G$110*CR$6*Revenue!CS$42*CR$2)</f>
        <v>0</v>
      </c>
      <c r="CS85" s="20">
        <f>IF(Revenue!CT$50&lt;Assumptions!$H110,Assumptions!$F$110*CS$6*Revenue!CT$42*CS$2,Assumptions!$G$110*CS$6*Revenue!CT$42*CS$2)</f>
        <v>0</v>
      </c>
      <c r="CT85" s="20">
        <f>IF(Revenue!CU$50&lt;Assumptions!$H110,Assumptions!$F$110*CT$6*Revenue!CU$42*CT$2,Assumptions!$G$110*CT$6*Revenue!CU$42*CT$2)</f>
        <v>0</v>
      </c>
      <c r="CU85" s="20">
        <f>IF(Revenue!CV$50&lt;Assumptions!$H110,Assumptions!$F$110*CU$6*Revenue!CV$42*CU$2,Assumptions!$G$110*CU$6*Revenue!CV$42*CU$2)</f>
        <v>0</v>
      </c>
      <c r="CV85" s="20">
        <f>IF(Revenue!CW$50&lt;Assumptions!$H110,Assumptions!$F$110*CV$6*Revenue!CW$42*CV$2,Assumptions!$G$110*CV$6*Revenue!CW$42*CV$2)</f>
        <v>0</v>
      </c>
      <c r="CW85" s="20">
        <f>IF(Revenue!CX$50&lt;Assumptions!$H110,Assumptions!$F$110*CW$6*Revenue!CX$42*CW$2,Assumptions!$G$110*CW$6*Revenue!CX$42*CW$2)</f>
        <v>0</v>
      </c>
      <c r="CX85" s="20">
        <f>IF(Revenue!CY$50&lt;Assumptions!$H110,Assumptions!$F$110*CX$6*Revenue!CY$42*CX$2,Assumptions!$G$110*CX$6*Revenue!CY$42*CX$2)</f>
        <v>0</v>
      </c>
      <c r="CY85" s="20">
        <f>IF(Revenue!CZ$50&lt;Assumptions!$H110,Assumptions!$F$110*CY$6*Revenue!CZ$42*CY$2,Assumptions!$G$110*CY$6*Revenue!CZ$42*CY$2)</f>
        <v>0</v>
      </c>
      <c r="CZ85" s="20">
        <f>IF(Revenue!DA$50&lt;Assumptions!$H110,Assumptions!$F$110*CZ$6*Revenue!DA$42*CZ$2,Assumptions!$G$110*CZ$6*Revenue!DA$42*CZ$2)</f>
        <v>0</v>
      </c>
      <c r="DA85" s="20">
        <f>IF(Revenue!DB$50&lt;Assumptions!$H110,Assumptions!$F$110*DA$6*Revenue!DB$42*DA$2,Assumptions!$G$110*DA$6*Revenue!DB$42*DA$2)</f>
        <v>0</v>
      </c>
      <c r="DB85" s="20">
        <f>IF(Revenue!DC$50&lt;Assumptions!$H110,Assumptions!$F$110*DB$6*Revenue!DC$42*DB$2,Assumptions!$G$110*DB$6*Revenue!DC$42*DB$2)</f>
        <v>0</v>
      </c>
      <c r="DC85" s="20">
        <f>IF(Revenue!DD$50&lt;Assumptions!$H110,Assumptions!$F$110*DC$6*Revenue!DD$42*DC$2,Assumptions!$G$110*DC$6*Revenue!DD$42*DC$2)</f>
        <v>0</v>
      </c>
      <c r="DD85" s="20">
        <f>IF(Revenue!DE$50&lt;Assumptions!$H110,Assumptions!$F$110*DD$6*Revenue!DE$42*DD$2,Assumptions!$G$110*DD$6*Revenue!DE$42*DD$2)</f>
        <v>0</v>
      </c>
      <c r="DE85" s="20">
        <f>IF(Revenue!DF$50&lt;Assumptions!$H110,Assumptions!$F$110*DE$6*Revenue!DF$42*DE$2,Assumptions!$G$110*DE$6*Revenue!DF$42*DE$2)</f>
        <v>0</v>
      </c>
      <c r="DF85" s="20">
        <f>IF(Revenue!DG$50&lt;Assumptions!$H110,Assumptions!$F$110*DF$6*Revenue!DG$42*DF$2,Assumptions!$G$110*DF$6*Revenue!DG$42*DF$2)</f>
        <v>0</v>
      </c>
      <c r="DG85" s="20">
        <f>IF(Revenue!DH$50&lt;Assumptions!$H110,Assumptions!$F$110*DG$6*Revenue!DH$42*DG$2,Assumptions!$G$110*DG$6*Revenue!DH$42*DG$2)</f>
        <v>0</v>
      </c>
      <c r="DH85" s="20">
        <f>IF(Revenue!DI$50&lt;Assumptions!$H110,Assumptions!$F$110*DH$6*Revenue!DI$42*DH$2,Assumptions!$G$110*DH$6*Revenue!DI$42*DH$2)</f>
        <v>0</v>
      </c>
      <c r="DI85" s="20">
        <f>IF(Revenue!DJ$50&lt;Assumptions!$H110,Assumptions!$F$110*DI$6*Revenue!DJ$42*DI$2,Assumptions!$G$110*DI$6*Revenue!DJ$42*DI$2)</f>
        <v>0</v>
      </c>
      <c r="DJ85" s="20">
        <f>IF(Revenue!DK$50&lt;Assumptions!$H110,Assumptions!$F$110*DJ$6*Revenue!DK$42*DJ$2,Assumptions!$G$110*DJ$6*Revenue!DK$42*DJ$2)</f>
        <v>0</v>
      </c>
      <c r="DK85" s="20">
        <f>IF(Revenue!DL$50&lt;Assumptions!$H110,Assumptions!$F$110*DK$6*Revenue!DL$42*DK$2,Assumptions!$G$110*DK$6*Revenue!DL$42*DK$2)</f>
        <v>0</v>
      </c>
      <c r="DL85" s="20">
        <f>IF(Revenue!DM$50&lt;Assumptions!$H110,Assumptions!$F$110*DL$6*Revenue!DM$42*DL$2,Assumptions!$G$110*DL$6*Revenue!DM$42*DL$2)</f>
        <v>0</v>
      </c>
      <c r="DM85" s="20">
        <f>IF(Revenue!DN$50&lt;Assumptions!$H110,Assumptions!$F$110*DM$6*Revenue!DN$42*DM$2,Assumptions!$G$110*DM$6*Revenue!DN$42*DM$2)</f>
        <v>0</v>
      </c>
      <c r="DN85" s="20">
        <f>IF(Revenue!DO$50&lt;Assumptions!$H110,Assumptions!$F$110*DN$6*Revenue!DO$42*DN$2,Assumptions!$G$110*DN$6*Revenue!DO$42*DN$2)</f>
        <v>0</v>
      </c>
      <c r="DO85" s="20">
        <f>IF(Revenue!DP$50&lt;Assumptions!$H110,Assumptions!$F$110*DO$6*Revenue!DP$42*DO$2,Assumptions!$G$110*DO$6*Revenue!DP$42*DO$2)</f>
        <v>0</v>
      </c>
      <c r="DP85" s="20">
        <f>IF(Revenue!DQ$50&lt;Assumptions!$H110,Assumptions!$F$110*DP$6*Revenue!DQ$42*DP$2,Assumptions!$G$110*DP$6*Revenue!DQ$42*DP$2)</f>
        <v>0</v>
      </c>
      <c r="DQ85" s="20">
        <f>IF(Revenue!DR$50&lt;Assumptions!$H110,Assumptions!$F$110*DQ$6*Revenue!DR$42*DQ$2,Assumptions!$G$110*DQ$6*Revenue!DR$42*DQ$2)</f>
        <v>0</v>
      </c>
      <c r="DR85" s="20">
        <f>IF(Revenue!DS$50&lt;Assumptions!$H110,Assumptions!$F$110*DR$6*Revenue!DS$42*DR$2,Assumptions!$G$110*DR$6*Revenue!DS$42*DR$2)</f>
        <v>0</v>
      </c>
      <c r="DS85" s="20">
        <f>IF(Revenue!DT$50&lt;Assumptions!$H110,Assumptions!$F$110*DS$6*Revenue!DT$42*DS$2,Assumptions!$G$110*DS$6*Revenue!DT$42*DS$2)</f>
        <v>0</v>
      </c>
      <c r="DT85" s="20">
        <f>IF(Revenue!DU$50&lt;Assumptions!$H110,Assumptions!$F$110*DT$6*Revenue!DU$42*DT$2,Assumptions!$G$110*DT$6*Revenue!DU$42*DT$2)</f>
        <v>0</v>
      </c>
      <c r="DU85" s="20">
        <f>IF(Revenue!DV$50&lt;Assumptions!$H110,Assumptions!$F$110*DU$6*Revenue!DV$42*DU$2,Assumptions!$G$110*DU$6*Revenue!DV$42*DU$2)</f>
        <v>0</v>
      </c>
    </row>
    <row r="86" spans="3:125">
      <c r="C86" s="1" t="s">
        <v>97</v>
      </c>
      <c r="E86" s="20">
        <f>IF(Revenue!F$50&lt;Assumptions!$H111,Assumptions!$F$111*E$6*Revenue!F$59*E$2,Assumptions!$G$111*E$6*Revenue!F$59*E$2)</f>
        <v>0</v>
      </c>
      <c r="F86" s="20">
        <f>IF(Revenue!G$50&lt;Assumptions!$H111,Assumptions!$F$111*F$6*Revenue!G$59*F$2,Assumptions!$G$111*F$6*Revenue!G$59*F$2)</f>
        <v>0</v>
      </c>
      <c r="G86" s="20">
        <f>IF(Revenue!H$50&lt;Assumptions!$H111,Assumptions!$F$111*G$6*Revenue!H$59*G$2,Assumptions!$G$111*G$6*Revenue!H$59*G$2)</f>
        <v>0</v>
      </c>
      <c r="H86" s="20">
        <f>IF(Revenue!I$50&lt;Assumptions!$H111,Assumptions!$F$111*H$6*Revenue!I$59*H$2,Assumptions!$G$111*H$6*Revenue!I$59*H$2)</f>
        <v>0</v>
      </c>
      <c r="I86" s="20">
        <f>IF(Revenue!J$50&lt;Assumptions!$H111,Assumptions!$F$111*I$6*Revenue!J$59*I$2,Assumptions!$G$111*I$6*Revenue!J$59*I$2)</f>
        <v>0</v>
      </c>
      <c r="J86" s="20">
        <f>IF(Revenue!K$50&lt;Assumptions!$H111,Assumptions!$F$111*J$6*Revenue!K$59*J$2,Assumptions!$G$111*J$6*Revenue!K$59*J$2)</f>
        <v>0</v>
      </c>
      <c r="K86" s="20">
        <f>IF(Revenue!L$50&lt;Assumptions!$H111,Assumptions!$F$111*K$6*Revenue!L$59*K$2,Assumptions!$G$111*K$6*Revenue!L$59*K$2)</f>
        <v>0</v>
      </c>
      <c r="L86" s="20">
        <f>IF(Revenue!M$50&lt;Assumptions!$H111,Assumptions!$F$111*L$6*Revenue!M$59*L$2,Assumptions!$G$111*L$6*Revenue!M$59*L$2)</f>
        <v>0</v>
      </c>
      <c r="M86" s="20">
        <f>IF(Revenue!N$50&lt;Assumptions!$H111,Assumptions!$F$111*M$6*Revenue!N$59*M$2,Assumptions!$G$111*M$6*Revenue!N$59*M$2)</f>
        <v>0</v>
      </c>
      <c r="N86" s="20">
        <f>IF(Revenue!O$50&lt;Assumptions!$H111,Assumptions!$F$111*N$6*Revenue!O$59*N$2,Assumptions!$G$111*N$6*Revenue!O$59*N$2)</f>
        <v>0</v>
      </c>
      <c r="O86" s="20">
        <f>IF(Revenue!P$50&lt;Assumptions!$H111,Assumptions!$F$111*O$6*Revenue!P$59*O$2,Assumptions!$G$111*O$6*Revenue!P$59*O$2)</f>
        <v>0</v>
      </c>
      <c r="P86" s="20">
        <f>IF(Revenue!Q$50&lt;Assumptions!$H111,Assumptions!$F$111*P$6*Revenue!Q$59*P$2,Assumptions!$G$111*P$6*Revenue!Q$59*P$2)</f>
        <v>0</v>
      </c>
      <c r="Q86" s="20">
        <f>IF(Revenue!R$50&lt;Assumptions!$H111,Assumptions!$F$111*Q$6*Revenue!R$59*Q$2,Assumptions!$G$111*Q$6*Revenue!R$59*Q$2)</f>
        <v>0</v>
      </c>
      <c r="R86" s="20">
        <f>IF(Revenue!S$50&lt;Assumptions!$H111,Assumptions!$F$111*R$6*Revenue!S$59*R$2,Assumptions!$G$111*R$6*Revenue!S$59*R$2)</f>
        <v>0</v>
      </c>
      <c r="S86" s="20">
        <f>IF(Revenue!T$50&lt;Assumptions!$H111,Assumptions!$F$111*S$6*Revenue!T$59*S$2,Assumptions!$G$111*S$6*Revenue!T$59*S$2)</f>
        <v>0</v>
      </c>
      <c r="T86" s="20">
        <f>IF(Revenue!U$50&lt;Assumptions!$H111,Assumptions!$F$111*T$6*Revenue!U$59*T$2,Assumptions!$G$111*T$6*Revenue!U$59*T$2)</f>
        <v>0</v>
      </c>
      <c r="U86" s="20">
        <f>IF(Revenue!V$50&lt;Assumptions!$H111,Assumptions!$F$111*U$6*Revenue!V$59*U$2,Assumptions!$G$111*U$6*Revenue!V$59*U$2)</f>
        <v>0</v>
      </c>
      <c r="V86" s="20">
        <f>IF(Revenue!W$50&lt;Assumptions!$H111,Assumptions!$F$111*V$6*Revenue!W$59*V$2,Assumptions!$G$111*V$6*Revenue!W$59*V$2)</f>
        <v>0</v>
      </c>
      <c r="W86" s="20">
        <f>IF(Revenue!X$50&lt;Assumptions!$H111,Assumptions!$F$111*W$6*Revenue!X$59*W$2,Assumptions!$G$111*W$6*Revenue!X$59*W$2)</f>
        <v>0</v>
      </c>
      <c r="X86" s="20">
        <f>IF(Revenue!Y$50&lt;Assumptions!$H111,Assumptions!$F$111*X$6*Revenue!Y$59*X$2,Assumptions!$G$111*X$6*Revenue!Y$59*X$2)</f>
        <v>0</v>
      </c>
      <c r="Y86" s="20">
        <f>IF(Revenue!Z$50&lt;Assumptions!$H111,Assumptions!$F$111*Y$6*Revenue!Z$59*Y$2,Assumptions!$G$111*Y$6*Revenue!Z$59*Y$2)</f>
        <v>0</v>
      </c>
      <c r="Z86" s="20">
        <f>IF(Revenue!AA$50&lt;Assumptions!$H111,Assumptions!$F$111*Z$6*Revenue!AA$59*Z$2,Assumptions!$G$111*Z$6*Revenue!AA$59*Z$2)</f>
        <v>0</v>
      </c>
      <c r="AA86" s="20">
        <f>IF(Revenue!AB$50&lt;Assumptions!$H111,Assumptions!$F$111*AA$6*Revenue!AB$59*AA$2,Assumptions!$G$111*AA$6*Revenue!AB$59*AA$2)</f>
        <v>0</v>
      </c>
      <c r="AB86" s="20">
        <f>IF(Revenue!AC$50&lt;Assumptions!$H111,Assumptions!$F$111*AB$6*Revenue!AC$59*AB$2,Assumptions!$G$111*AB$6*Revenue!AC$59*AB$2)</f>
        <v>0</v>
      </c>
      <c r="AC86" s="20">
        <f>IF(Revenue!AD$50&lt;Assumptions!$H111,Assumptions!$F$111*AC$6*Revenue!AD$59*AC$2,Assumptions!$G$111*AC$6*Revenue!AD$59*AC$2)</f>
        <v>0</v>
      </c>
      <c r="AD86" s="20">
        <f>IF(Revenue!AE$50&lt;Assumptions!$H111,Assumptions!$F$111*AD$6*Revenue!AE$59*AD$2,Assumptions!$G$111*AD$6*Revenue!AE$59*AD$2)</f>
        <v>0</v>
      </c>
      <c r="AE86" s="20">
        <f>IF(Revenue!AF$50&lt;Assumptions!$H111,Assumptions!$F$111*AE$6*Revenue!AF$59*AE$2,Assumptions!$G$111*AE$6*Revenue!AF$59*AE$2)</f>
        <v>0</v>
      </c>
      <c r="AF86" s="20">
        <f>IF(Revenue!AG$50&lt;Assumptions!$H111,Assumptions!$F$111*AF$6*Revenue!AG$59*AF$2,Assumptions!$G$111*AF$6*Revenue!AG$59*AF$2)</f>
        <v>0</v>
      </c>
      <c r="AG86" s="20">
        <f>IF(Revenue!AH$50&lt;Assumptions!$H111,Assumptions!$F$111*AG$6*Revenue!AH$59*AG$2,Assumptions!$G$111*AG$6*Revenue!AH$59*AG$2)</f>
        <v>0</v>
      </c>
      <c r="AH86" s="20">
        <f>IF(Revenue!AI$50&lt;Assumptions!$H111,Assumptions!$F$111*AH$6*Revenue!AI$59*AH$2,Assumptions!$G$111*AH$6*Revenue!AI$59*AH$2)</f>
        <v>0</v>
      </c>
      <c r="AI86" s="20">
        <f>IF(Revenue!AJ$50&lt;Assumptions!$H111,Assumptions!$F$111*AI$6*Revenue!AJ$59*AI$2,Assumptions!$G$111*AI$6*Revenue!AJ$59*AI$2)</f>
        <v>0</v>
      </c>
      <c r="AJ86" s="20">
        <f>IF(Revenue!AK$50&lt;Assumptions!$H111,Assumptions!$F$111*AJ$6*Revenue!AK$59*AJ$2,Assumptions!$G$111*AJ$6*Revenue!AK$59*AJ$2)</f>
        <v>0</v>
      </c>
      <c r="AK86" s="20">
        <f>IF(Revenue!AL$50&lt;Assumptions!$H111,Assumptions!$F$111*AK$6*Revenue!AL$59*AK$2,Assumptions!$G$111*AK$6*Revenue!AL$59*AK$2)</f>
        <v>0</v>
      </c>
      <c r="AL86" s="20">
        <f>IF(Revenue!AM$50&lt;Assumptions!$H111,Assumptions!$F$111*AL$6*Revenue!AM$59*AL$2,Assumptions!$G$111*AL$6*Revenue!AM$59*AL$2)</f>
        <v>0</v>
      </c>
      <c r="AM86" s="20">
        <f>IF(Revenue!AN$50&lt;Assumptions!$H111,Assumptions!$F$111*AM$6*Revenue!AN$59*AM$2,Assumptions!$G$111*AM$6*Revenue!AN$59*AM$2)</f>
        <v>0</v>
      </c>
      <c r="AN86" s="20">
        <f>IF(Revenue!AO$50&lt;Assumptions!$H111,Assumptions!$F$111*AN$6*Revenue!AO$59*AN$2,Assumptions!$G$111*AN$6*Revenue!AO$59*AN$2)</f>
        <v>0</v>
      </c>
      <c r="AO86" s="20">
        <f>IF(Revenue!AP$50&lt;Assumptions!$H111,Assumptions!$F$111*AO$6*Revenue!AP$59*AO$2,Assumptions!$G$111*AO$6*Revenue!AP$59*AO$2)</f>
        <v>0</v>
      </c>
      <c r="AP86" s="20">
        <f>IF(Revenue!AQ$50&lt;Assumptions!$H111,Assumptions!$F$111*AP$6*Revenue!AQ$59*AP$2,Assumptions!$G$111*AP$6*Revenue!AQ$59*AP$2)</f>
        <v>0</v>
      </c>
      <c r="AQ86" s="20">
        <f>IF(Revenue!AR$50&lt;Assumptions!$H111,Assumptions!$F$111*AQ$6*Revenue!AR$59*AQ$2,Assumptions!$G$111*AQ$6*Revenue!AR$59*AQ$2)</f>
        <v>0</v>
      </c>
      <c r="AR86" s="20">
        <f>IF(Revenue!AS$50&lt;Assumptions!$H111,Assumptions!$F$111*AR$6*Revenue!AS$59*AR$2,Assumptions!$G$111*AR$6*Revenue!AS$59*AR$2)</f>
        <v>0</v>
      </c>
      <c r="AS86" s="20">
        <f>IF(Revenue!AT$50&lt;Assumptions!$H111,Assumptions!$F$111*AS$6*Revenue!AT$59*AS$2,Assumptions!$G$111*AS$6*Revenue!AT$59*AS$2)</f>
        <v>0</v>
      </c>
      <c r="AT86" s="20">
        <f>IF(Revenue!AU$50&lt;Assumptions!$H111,Assumptions!$F$111*AT$6*Revenue!AU$59*AT$2,Assumptions!$G$111*AT$6*Revenue!AU$59*AT$2)</f>
        <v>0</v>
      </c>
      <c r="AU86" s="20">
        <f>IF(Revenue!AV$50&lt;Assumptions!$H111,Assumptions!$F$111*AU$6*Revenue!AV$59*AU$2,Assumptions!$G$111*AU$6*Revenue!AV$59*AU$2)</f>
        <v>0</v>
      </c>
      <c r="AV86" s="20">
        <f>IF(Revenue!AW$50&lt;Assumptions!$H111,Assumptions!$F$111*AV$6*Revenue!AW$59*AV$2,Assumptions!$G$111*AV$6*Revenue!AW$59*AV$2)</f>
        <v>0</v>
      </c>
      <c r="AW86" s="20">
        <f>IF(Revenue!AX$50&lt;Assumptions!$H111,Assumptions!$F$111*AW$6*Revenue!AX$59*AW$2,Assumptions!$G$111*AW$6*Revenue!AX$59*AW$2)</f>
        <v>0</v>
      </c>
      <c r="AX86" s="20">
        <f>IF(Revenue!AY$50&lt;Assumptions!$H111,Assumptions!$F$111*AX$6*Revenue!AY$59*AX$2,Assumptions!$G$111*AX$6*Revenue!AY$59*AX$2)</f>
        <v>0</v>
      </c>
      <c r="AY86" s="20">
        <f>IF(Revenue!AZ$50&lt;Assumptions!$H111,Assumptions!$F$111*AY$6*Revenue!AZ$59*AY$2,Assumptions!$G$111*AY$6*Revenue!AZ$59*AY$2)</f>
        <v>0</v>
      </c>
      <c r="AZ86" s="20">
        <f>IF(Revenue!BA$50&lt;Assumptions!$H111,Assumptions!$F$111*AZ$6*Revenue!BA$59*AZ$2,Assumptions!$G$111*AZ$6*Revenue!BA$59*AZ$2)</f>
        <v>0</v>
      </c>
      <c r="BA86" s="20">
        <f>IF(Revenue!BB$50&lt;Assumptions!$H111,Assumptions!$F$111*BA$6*Revenue!BB$59*BA$2,Assumptions!$G$111*BA$6*Revenue!BB$59*BA$2)</f>
        <v>0</v>
      </c>
      <c r="BB86" s="20">
        <f>IF(Revenue!BC$50&lt;Assumptions!$H111,Assumptions!$F$111*BB$6*Revenue!BC$59*BB$2,Assumptions!$G$111*BB$6*Revenue!BC$59*BB$2)</f>
        <v>0</v>
      </c>
      <c r="BC86" s="20">
        <f>IF(Revenue!BD$50&lt;Assumptions!$H111,Assumptions!$F$111*BC$6*Revenue!BD$59*BC$2,Assumptions!$G$111*BC$6*Revenue!BD$59*BC$2)</f>
        <v>0</v>
      </c>
      <c r="BD86" s="20">
        <f>IF(Revenue!BE$50&lt;Assumptions!$H111,Assumptions!$F$111*BD$6*Revenue!BE$59*BD$2,Assumptions!$G$111*BD$6*Revenue!BE$59*BD$2)</f>
        <v>0</v>
      </c>
      <c r="BE86" s="20">
        <f>IF(Revenue!BF$50&lt;Assumptions!$H111,Assumptions!$F$111*BE$6*Revenue!BF$59*BE$2,Assumptions!$G$111*BE$6*Revenue!BF$59*BE$2)</f>
        <v>0</v>
      </c>
      <c r="BF86" s="20">
        <f>IF(Revenue!BG$50&lt;Assumptions!$H111,Assumptions!$F$111*BF$6*Revenue!BG$59*BF$2,Assumptions!$G$111*BF$6*Revenue!BG$59*BF$2)</f>
        <v>0</v>
      </c>
      <c r="BG86" s="20">
        <f>IF(Revenue!BH$50&lt;Assumptions!$H111,Assumptions!$F$111*BG$6*Revenue!BH$59*BG$2,Assumptions!$G$111*BG$6*Revenue!BH$59*BG$2)</f>
        <v>0</v>
      </c>
      <c r="BH86" s="20">
        <f>IF(Revenue!BI$50&lt;Assumptions!$H111,Assumptions!$F$111*BH$6*Revenue!BI$59*BH$2,Assumptions!$G$111*BH$6*Revenue!BI$59*BH$2)</f>
        <v>0</v>
      </c>
      <c r="BI86" s="20">
        <f>IF(Revenue!BJ$50&lt;Assumptions!$H111,Assumptions!$F$111*BI$6*Revenue!BJ$59*BI$2,Assumptions!$G$111*BI$6*Revenue!BJ$59*BI$2)</f>
        <v>0</v>
      </c>
      <c r="BJ86" s="20">
        <f>IF(Revenue!BK$50&lt;Assumptions!$H111,Assumptions!$F$111*BJ$6*Revenue!BK$59*BJ$2,Assumptions!$G$111*BJ$6*Revenue!BK$59*BJ$2)</f>
        <v>0</v>
      </c>
      <c r="BK86" s="20">
        <f>IF(Revenue!BL$50&lt;Assumptions!$H111,Assumptions!$F$111*BK$6*Revenue!BL$59*BK$2,Assumptions!$G$111*BK$6*Revenue!BL$59*BK$2)</f>
        <v>0</v>
      </c>
      <c r="BL86" s="20">
        <f>IF(Revenue!BM$50&lt;Assumptions!$H111,Assumptions!$F$111*BL$6*Revenue!BM$59*BL$2,Assumptions!$G$111*BL$6*Revenue!BM$59*BL$2)</f>
        <v>0</v>
      </c>
      <c r="BM86" s="20">
        <f>IF(Revenue!BN$50&lt;Assumptions!$H111,Assumptions!$F$111*BM$6*Revenue!BN$59*BM$2,Assumptions!$G$111*BM$6*Revenue!BN$59*BM$2)</f>
        <v>0</v>
      </c>
      <c r="BN86" s="20">
        <f>IF(Revenue!BO$50&lt;Assumptions!$H111,Assumptions!$F$111*BN$6*Revenue!BO$59*BN$2,Assumptions!$G$111*BN$6*Revenue!BO$59*BN$2)</f>
        <v>0</v>
      </c>
      <c r="BO86" s="20">
        <f>IF(Revenue!BP$50&lt;Assumptions!$H111,Assumptions!$F$111*BO$6*Revenue!BP$59*BO$2,Assumptions!$G$111*BO$6*Revenue!BP$59*BO$2)</f>
        <v>0</v>
      </c>
      <c r="BP86" s="20">
        <f>IF(Revenue!BQ$50&lt;Assumptions!$H111,Assumptions!$F$111*BP$6*Revenue!BQ$59*BP$2,Assumptions!$G$111*BP$6*Revenue!BQ$59*BP$2)</f>
        <v>0</v>
      </c>
      <c r="BQ86" s="20">
        <f>IF(Revenue!BR$50&lt;Assumptions!$H111,Assumptions!$F$111*BQ$6*Revenue!BR$59*BQ$2,Assumptions!$G$111*BQ$6*Revenue!BR$59*BQ$2)</f>
        <v>0</v>
      </c>
      <c r="BR86" s="20">
        <f>IF(Revenue!BS$50&lt;Assumptions!$H111,Assumptions!$F$111*BR$6*Revenue!BS$59*BR$2,Assumptions!$G$111*BR$6*Revenue!BS$59*BR$2)</f>
        <v>0</v>
      </c>
      <c r="BS86" s="20">
        <f>IF(Revenue!BT$50&lt;Assumptions!$H111,Assumptions!$F$111*BS$6*Revenue!BT$59*BS$2,Assumptions!$G$111*BS$6*Revenue!BT$59*BS$2)</f>
        <v>0</v>
      </c>
      <c r="BT86" s="20">
        <f>IF(Revenue!BU$50&lt;Assumptions!$H111,Assumptions!$F$111*BT$6*Revenue!BU$59*BT$2,Assumptions!$G$111*BT$6*Revenue!BU$59*BT$2)</f>
        <v>0</v>
      </c>
      <c r="BU86" s="20">
        <f>IF(Revenue!BV$50&lt;Assumptions!$H111,Assumptions!$F$111*BU$6*Revenue!BV$59*BU$2,Assumptions!$G$111*BU$6*Revenue!BV$59*BU$2)</f>
        <v>0</v>
      </c>
      <c r="BV86" s="20">
        <f>IF(Revenue!BW$50&lt;Assumptions!$H111,Assumptions!$F$111*BV$6*Revenue!BW$59*BV$2,Assumptions!$G$111*BV$6*Revenue!BW$59*BV$2)</f>
        <v>0</v>
      </c>
      <c r="BW86" s="20">
        <f>IF(Revenue!BX$50&lt;Assumptions!$H111,Assumptions!$F$111*BW$6*Revenue!BX$59*BW$2,Assumptions!$G$111*BW$6*Revenue!BX$59*BW$2)</f>
        <v>0</v>
      </c>
      <c r="BX86" s="20">
        <f>IF(Revenue!BY$50&lt;Assumptions!$H111,Assumptions!$F$111*BX$6*Revenue!BY$59*BX$2,Assumptions!$G$111*BX$6*Revenue!BY$59*BX$2)</f>
        <v>0</v>
      </c>
      <c r="BY86" s="20">
        <f>IF(Revenue!BZ$50&lt;Assumptions!$H111,Assumptions!$F$111*BY$6*Revenue!BZ$59*BY$2,Assumptions!$G$111*BY$6*Revenue!BZ$59*BY$2)</f>
        <v>0</v>
      </c>
      <c r="BZ86" s="20">
        <f>IF(Revenue!CA$50&lt;Assumptions!$H111,Assumptions!$F$111*BZ$6*Revenue!CA$59*BZ$2,Assumptions!$G$111*BZ$6*Revenue!CA$59*BZ$2)</f>
        <v>0</v>
      </c>
      <c r="CA86" s="20">
        <f>IF(Revenue!CB$50&lt;Assumptions!$H111,Assumptions!$F$111*CA$6*Revenue!CB$59*CA$2,Assumptions!$G$111*CA$6*Revenue!CB$59*CA$2)</f>
        <v>0</v>
      </c>
      <c r="CB86" s="20">
        <f>IF(Revenue!CC$50&lt;Assumptions!$H111,Assumptions!$F$111*CB$6*Revenue!CC$59*CB$2,Assumptions!$G$111*CB$6*Revenue!CC$59*CB$2)</f>
        <v>0</v>
      </c>
      <c r="CC86" s="20">
        <f>IF(Revenue!CD$50&lt;Assumptions!$H111,Assumptions!$F$111*CC$6*Revenue!CD$59*CC$2,Assumptions!$G$111*CC$6*Revenue!CD$59*CC$2)</f>
        <v>0</v>
      </c>
      <c r="CD86" s="20">
        <f>IF(Revenue!CE$50&lt;Assumptions!$H111,Assumptions!$F$111*CD$6*Revenue!CE$59*CD$2,Assumptions!$G$111*CD$6*Revenue!CE$59*CD$2)</f>
        <v>0</v>
      </c>
      <c r="CE86" s="20">
        <f>IF(Revenue!CF$50&lt;Assumptions!$H111,Assumptions!$F$111*CE$6*Revenue!CF$59*CE$2,Assumptions!$G$111*CE$6*Revenue!CF$59*CE$2)</f>
        <v>0</v>
      </c>
      <c r="CF86" s="20">
        <f>IF(Revenue!CG$50&lt;Assumptions!$H111,Assumptions!$F$111*CF$6*Revenue!CG$59*CF$2,Assumptions!$G$111*CF$6*Revenue!CG$59*CF$2)</f>
        <v>0</v>
      </c>
      <c r="CG86" s="20">
        <f>IF(Revenue!CH$50&lt;Assumptions!$H111,Assumptions!$F$111*CG$6*Revenue!CH$59*CG$2,Assumptions!$G$111*CG$6*Revenue!CH$59*CG$2)</f>
        <v>0</v>
      </c>
      <c r="CH86" s="20">
        <f>IF(Revenue!CI$50&lt;Assumptions!$H111,Assumptions!$F$111*CH$6*Revenue!CI$59*CH$2,Assumptions!$G$111*CH$6*Revenue!CI$59*CH$2)</f>
        <v>0</v>
      </c>
      <c r="CI86" s="20">
        <f>IF(Revenue!CJ$50&lt;Assumptions!$H111,Assumptions!$F$111*CI$6*Revenue!CJ$59*CI$2,Assumptions!$G$111*CI$6*Revenue!CJ$59*CI$2)</f>
        <v>0</v>
      </c>
      <c r="CJ86" s="20">
        <f>IF(Revenue!CK$50&lt;Assumptions!$H111,Assumptions!$F$111*CJ$6*Revenue!CK$59*CJ$2,Assumptions!$G$111*CJ$6*Revenue!CK$59*CJ$2)</f>
        <v>0</v>
      </c>
      <c r="CK86" s="20">
        <f>IF(Revenue!CL$50&lt;Assumptions!$H111,Assumptions!$F$111*CK$6*Revenue!CL$59*CK$2,Assumptions!$G$111*CK$6*Revenue!CL$59*CK$2)</f>
        <v>0</v>
      </c>
      <c r="CL86" s="20">
        <f>IF(Revenue!CM$50&lt;Assumptions!$H111,Assumptions!$F$111*CL$6*Revenue!CM$59*CL$2,Assumptions!$G$111*CL$6*Revenue!CM$59*CL$2)</f>
        <v>0</v>
      </c>
      <c r="CM86" s="20">
        <f>IF(Revenue!CN$50&lt;Assumptions!$H111,Assumptions!$F$111*CM$6*Revenue!CN$59*CM$2,Assumptions!$G$111*CM$6*Revenue!CN$59*CM$2)</f>
        <v>0</v>
      </c>
      <c r="CN86" s="20">
        <f>IF(Revenue!CO$50&lt;Assumptions!$H111,Assumptions!$F$111*CN$6*Revenue!CO$59*CN$2,Assumptions!$G$111*CN$6*Revenue!CO$59*CN$2)</f>
        <v>0</v>
      </c>
      <c r="CO86" s="20">
        <f>IF(Revenue!CP$50&lt;Assumptions!$H111,Assumptions!$F$111*CO$6*Revenue!CP$59*CO$2,Assumptions!$G$111*CO$6*Revenue!CP$59*CO$2)</f>
        <v>0</v>
      </c>
      <c r="CP86" s="20">
        <f>IF(Revenue!CQ$50&lt;Assumptions!$H111,Assumptions!$F$111*CP$6*Revenue!CQ$59*CP$2,Assumptions!$G$111*CP$6*Revenue!CQ$59*CP$2)</f>
        <v>0</v>
      </c>
      <c r="CQ86" s="20">
        <f>IF(Revenue!CR$50&lt;Assumptions!$H111,Assumptions!$F$111*CQ$6*Revenue!CR$59*CQ$2,Assumptions!$G$111*CQ$6*Revenue!CR$59*CQ$2)</f>
        <v>0</v>
      </c>
      <c r="CR86" s="20">
        <f>IF(Revenue!CS$50&lt;Assumptions!$H111,Assumptions!$F$111*CR$6*Revenue!CS$59*CR$2,Assumptions!$G$111*CR$6*Revenue!CS$59*CR$2)</f>
        <v>0</v>
      </c>
      <c r="CS86" s="20">
        <f>IF(Revenue!CT$50&lt;Assumptions!$H111,Assumptions!$F$111*CS$6*Revenue!CT$59*CS$2,Assumptions!$G$111*CS$6*Revenue!CT$59*CS$2)</f>
        <v>0</v>
      </c>
      <c r="CT86" s="20">
        <f>IF(Revenue!CU$50&lt;Assumptions!$H111,Assumptions!$F$111*CT$6*Revenue!CU$59*CT$2,Assumptions!$G$111*CT$6*Revenue!CU$59*CT$2)</f>
        <v>0</v>
      </c>
      <c r="CU86" s="20">
        <f>IF(Revenue!CV$50&lt;Assumptions!$H111,Assumptions!$F$111*CU$6*Revenue!CV$59*CU$2,Assumptions!$G$111*CU$6*Revenue!CV$59*CU$2)</f>
        <v>0</v>
      </c>
      <c r="CV86" s="20">
        <f>IF(Revenue!CW$50&lt;Assumptions!$H111,Assumptions!$F$111*CV$6*Revenue!CW$59*CV$2,Assumptions!$G$111*CV$6*Revenue!CW$59*CV$2)</f>
        <v>0</v>
      </c>
      <c r="CW86" s="20">
        <f>IF(Revenue!CX$50&lt;Assumptions!$H111,Assumptions!$F$111*CW$6*Revenue!CX$59*CW$2,Assumptions!$G$111*CW$6*Revenue!CX$59*CW$2)</f>
        <v>0</v>
      </c>
      <c r="CX86" s="20">
        <f>IF(Revenue!CY$50&lt;Assumptions!$H111,Assumptions!$F$111*CX$6*Revenue!CY$59*CX$2,Assumptions!$G$111*CX$6*Revenue!CY$59*CX$2)</f>
        <v>0</v>
      </c>
      <c r="CY86" s="20">
        <f>IF(Revenue!CZ$50&lt;Assumptions!$H111,Assumptions!$F$111*CY$6*Revenue!CZ$59*CY$2,Assumptions!$G$111*CY$6*Revenue!CZ$59*CY$2)</f>
        <v>0</v>
      </c>
      <c r="CZ86" s="20">
        <f>IF(Revenue!DA$50&lt;Assumptions!$H111,Assumptions!$F$111*CZ$6*Revenue!DA$59*CZ$2,Assumptions!$G$111*CZ$6*Revenue!DA$59*CZ$2)</f>
        <v>0</v>
      </c>
      <c r="DA86" s="20">
        <f>IF(Revenue!DB$50&lt;Assumptions!$H111,Assumptions!$F$111*DA$6*Revenue!DB$59*DA$2,Assumptions!$G$111*DA$6*Revenue!DB$59*DA$2)</f>
        <v>0</v>
      </c>
      <c r="DB86" s="20">
        <f>IF(Revenue!DC$50&lt;Assumptions!$H111,Assumptions!$F$111*DB$6*Revenue!DC$59*DB$2,Assumptions!$G$111*DB$6*Revenue!DC$59*DB$2)</f>
        <v>0</v>
      </c>
      <c r="DC86" s="20">
        <f>IF(Revenue!DD$50&lt;Assumptions!$H111,Assumptions!$F$111*DC$6*Revenue!DD$59*DC$2,Assumptions!$G$111*DC$6*Revenue!DD$59*DC$2)</f>
        <v>0</v>
      </c>
      <c r="DD86" s="20">
        <f>IF(Revenue!DE$50&lt;Assumptions!$H111,Assumptions!$F$111*DD$6*Revenue!DE$59*DD$2,Assumptions!$G$111*DD$6*Revenue!DE$59*DD$2)</f>
        <v>0</v>
      </c>
      <c r="DE86" s="20">
        <f>IF(Revenue!DF$50&lt;Assumptions!$H111,Assumptions!$F$111*DE$6*Revenue!DF$59*DE$2,Assumptions!$G$111*DE$6*Revenue!DF$59*DE$2)</f>
        <v>0</v>
      </c>
      <c r="DF86" s="20">
        <f>IF(Revenue!DG$50&lt;Assumptions!$H111,Assumptions!$F$111*DF$6*Revenue!DG$59*DF$2,Assumptions!$G$111*DF$6*Revenue!DG$59*DF$2)</f>
        <v>0</v>
      </c>
      <c r="DG86" s="20">
        <f>IF(Revenue!DH$50&lt;Assumptions!$H111,Assumptions!$F$111*DG$6*Revenue!DH$59*DG$2,Assumptions!$G$111*DG$6*Revenue!DH$59*DG$2)</f>
        <v>0</v>
      </c>
      <c r="DH86" s="20">
        <f>IF(Revenue!DI$50&lt;Assumptions!$H111,Assumptions!$F$111*DH$6*Revenue!DI$59*DH$2,Assumptions!$G$111*DH$6*Revenue!DI$59*DH$2)</f>
        <v>0</v>
      </c>
      <c r="DI86" s="20">
        <f>IF(Revenue!DJ$50&lt;Assumptions!$H111,Assumptions!$F$111*DI$6*Revenue!DJ$59*DI$2,Assumptions!$G$111*DI$6*Revenue!DJ$59*DI$2)</f>
        <v>0</v>
      </c>
      <c r="DJ86" s="20">
        <f>IF(Revenue!DK$50&lt;Assumptions!$H111,Assumptions!$F$111*DJ$6*Revenue!DK$59*DJ$2,Assumptions!$G$111*DJ$6*Revenue!DK$59*DJ$2)</f>
        <v>0</v>
      </c>
      <c r="DK86" s="20">
        <f>IF(Revenue!DL$50&lt;Assumptions!$H111,Assumptions!$F$111*DK$6*Revenue!DL$59*DK$2,Assumptions!$G$111*DK$6*Revenue!DL$59*DK$2)</f>
        <v>0</v>
      </c>
      <c r="DL86" s="20">
        <f>IF(Revenue!DM$50&lt;Assumptions!$H111,Assumptions!$F$111*DL$6*Revenue!DM$59*DL$2,Assumptions!$G$111*DL$6*Revenue!DM$59*DL$2)</f>
        <v>0</v>
      </c>
      <c r="DM86" s="20">
        <f>IF(Revenue!DN$50&lt;Assumptions!$H111,Assumptions!$F$111*DM$6*Revenue!DN$59*DM$2,Assumptions!$G$111*DM$6*Revenue!DN$59*DM$2)</f>
        <v>0</v>
      </c>
      <c r="DN86" s="20">
        <f>IF(Revenue!DO$50&lt;Assumptions!$H111,Assumptions!$F$111*DN$6*Revenue!DO$59*DN$2,Assumptions!$G$111*DN$6*Revenue!DO$59*DN$2)</f>
        <v>0</v>
      </c>
      <c r="DO86" s="20">
        <f>IF(Revenue!DP$50&lt;Assumptions!$H111,Assumptions!$F$111*DO$6*Revenue!DP$59*DO$2,Assumptions!$G$111*DO$6*Revenue!DP$59*DO$2)</f>
        <v>0</v>
      </c>
      <c r="DP86" s="20">
        <f>IF(Revenue!DQ$50&lt;Assumptions!$H111,Assumptions!$F$111*DP$6*Revenue!DQ$59*DP$2,Assumptions!$G$111*DP$6*Revenue!DQ$59*DP$2)</f>
        <v>0</v>
      </c>
      <c r="DQ86" s="20">
        <f>IF(Revenue!DR$50&lt;Assumptions!$H111,Assumptions!$F$111*DQ$6*Revenue!DR$59*DQ$2,Assumptions!$G$111*DQ$6*Revenue!DR$59*DQ$2)</f>
        <v>0</v>
      </c>
      <c r="DR86" s="20">
        <f>IF(Revenue!DS$50&lt;Assumptions!$H111,Assumptions!$F$111*DR$6*Revenue!DS$59*DR$2,Assumptions!$G$111*DR$6*Revenue!DS$59*DR$2)</f>
        <v>0</v>
      </c>
      <c r="DS86" s="20">
        <f>IF(Revenue!DT$50&lt;Assumptions!$H111,Assumptions!$F$111*DS$6*Revenue!DT$59*DS$2,Assumptions!$G$111*DS$6*Revenue!DT$59*DS$2)</f>
        <v>0</v>
      </c>
      <c r="DT86" s="20">
        <f>IF(Revenue!DU$50&lt;Assumptions!$H111,Assumptions!$F$111*DT$6*Revenue!DU$59*DT$2,Assumptions!$G$111*DT$6*Revenue!DU$59*DT$2)</f>
        <v>0</v>
      </c>
      <c r="DU86" s="20">
        <f>IF(Revenue!DV$50&lt;Assumptions!$H111,Assumptions!$F$111*DU$6*Revenue!DV$59*DU$2,Assumptions!$G$111*DU$6*Revenue!DV$59*DU$2)</f>
        <v>0</v>
      </c>
    </row>
    <row r="87" spans="3:125">
      <c r="C87" s="1" t="s">
        <v>48</v>
      </c>
      <c r="D87" s="32"/>
      <c r="E87" s="20">
        <f>IF(E$5&lt;Assumptions!$D$20,0,IF(Revenue!F$50&lt;Assumptions!$H112,Assumptions!$F112*Assumptions!$D$60*E$2/12,Assumptions!$G112*Assumptions!$D$60*E$2/12))</f>
        <v>0</v>
      </c>
      <c r="F87" s="20">
        <f>IF(F$5&lt;Assumptions!$D$20,0,IF(Revenue!G$50&lt;Assumptions!$H112,Assumptions!$F112*Assumptions!$D$60*F$2/12,Assumptions!$G112*Assumptions!$D$60*F$2/12))</f>
        <v>0</v>
      </c>
      <c r="G87" s="20">
        <f>IF(G$5&lt;Assumptions!$D$20,0,IF(Revenue!H$50&lt;Assumptions!$H112,Assumptions!$F112*Assumptions!$D$60*G$2/12,Assumptions!$G112*Assumptions!$D$60*G$2/12))</f>
        <v>0</v>
      </c>
      <c r="H87" s="20">
        <f>IF(H$5&lt;Assumptions!$D$20,0,IF(Revenue!I$50&lt;Assumptions!$H112,Assumptions!$F112*Assumptions!$D$60*H$2/12,Assumptions!$G112*Assumptions!$D$60*H$2/12))</f>
        <v>0</v>
      </c>
      <c r="I87" s="20">
        <f>IF(I$5&lt;Assumptions!$D$20,0,IF(Revenue!J$50&lt;Assumptions!$H112,Assumptions!$F112*Assumptions!$D$60*I$2/12,Assumptions!$G112*Assumptions!$D$60*I$2/12))</f>
        <v>0</v>
      </c>
      <c r="J87" s="20">
        <f>IF(J$5&lt;Assumptions!$D$20,0,IF(Revenue!K$50&lt;Assumptions!$H112,Assumptions!$F112*Assumptions!$D$60*J$2/12,Assumptions!$G112*Assumptions!$D$60*J$2/12))</f>
        <v>0</v>
      </c>
      <c r="K87" s="20">
        <f>IF(K$5&lt;Assumptions!$D$20,0,IF(Revenue!L$50&lt;Assumptions!$H112,Assumptions!$F112*Assumptions!$D$60*K$2/12,Assumptions!$G112*Assumptions!$D$60*K$2/12))</f>
        <v>0</v>
      </c>
      <c r="L87" s="20">
        <f>IF(L$5&lt;Assumptions!$D$20,0,IF(Revenue!M$50&lt;Assumptions!$H112,Assumptions!$F112*Assumptions!$D$60*L$2/12,Assumptions!$G112*Assumptions!$D$60*L$2/12))</f>
        <v>0</v>
      </c>
      <c r="M87" s="20">
        <f>IF(M$5&lt;Assumptions!$D$20,0,IF(Revenue!N$50&lt;Assumptions!$H112,Assumptions!$F112*Assumptions!$D$60*M$2/12,Assumptions!$G112*Assumptions!$D$60*M$2/12))</f>
        <v>0</v>
      </c>
      <c r="N87" s="20">
        <f>IF(N$5&lt;Assumptions!$D$20,0,IF(Revenue!O$50&lt;Assumptions!$H112,Assumptions!$F112*Assumptions!$D$60*N$2/12,Assumptions!$G112*Assumptions!$D$60*N$2/12))</f>
        <v>0</v>
      </c>
      <c r="O87" s="20">
        <f>IF(O$5&lt;Assumptions!$D$20,0,IF(Revenue!P$50&lt;Assumptions!$H112,Assumptions!$F112*Assumptions!$D$60*O$2/12,Assumptions!$G112*Assumptions!$D$60*O$2/12))</f>
        <v>0</v>
      </c>
      <c r="P87" s="20">
        <f>IF(P$5&lt;Assumptions!$D$20,0,IF(Revenue!Q$50&lt;Assumptions!$H112,Assumptions!$F112*Assumptions!$D$60*P$2/12,Assumptions!$G112*Assumptions!$D$60*P$2/12))</f>
        <v>0</v>
      </c>
      <c r="Q87" s="20">
        <f>IF(Q$5&lt;Assumptions!$D$20,0,IF(Revenue!R$50&lt;Assumptions!$H112,Assumptions!$F112*Assumptions!$D$60*Q$2/12,Assumptions!$G112*Assumptions!$D$60*Q$2/12))</f>
        <v>0</v>
      </c>
      <c r="R87" s="20">
        <f>IF(R$5&lt;Assumptions!$D$20,0,IF(Revenue!S$50&lt;Assumptions!$H112,Assumptions!$F112*Assumptions!$D$60*R$2/12,Assumptions!$G112*Assumptions!$D$60*R$2/12))</f>
        <v>0</v>
      </c>
      <c r="S87" s="20">
        <f>IF(S$5&lt;Assumptions!$D$20,0,IF(Revenue!T$50&lt;Assumptions!$H112,Assumptions!$F112*Assumptions!$D$60*S$2/12,Assumptions!$G112*Assumptions!$D$60*S$2/12))</f>
        <v>0</v>
      </c>
      <c r="T87" s="20">
        <f>IF(T$5&lt;Assumptions!$D$20,0,IF(Revenue!U$50&lt;Assumptions!$H112,Assumptions!$F112*Assumptions!$D$60*T$2/12,Assumptions!$G112*Assumptions!$D$60*T$2/12))</f>
        <v>0</v>
      </c>
      <c r="U87" s="20">
        <f>IF(U$5&lt;Assumptions!$D$20,0,IF(Revenue!V$50&lt;Assumptions!$H112,Assumptions!$F112*Assumptions!$D$60*U$2/12,Assumptions!$G112*Assumptions!$D$60*U$2/12))</f>
        <v>0</v>
      </c>
      <c r="V87" s="20">
        <f>IF(V$5&lt;Assumptions!$D$20,0,IF(Revenue!W$50&lt;Assumptions!$H112,Assumptions!$F112*Assumptions!$D$60*V$2/12,Assumptions!$G112*Assumptions!$D$60*V$2/12))</f>
        <v>0</v>
      </c>
      <c r="W87" s="20">
        <f>IF(W$5&lt;Assumptions!$D$20,0,IF(Revenue!X$50&lt;Assumptions!$H112,Assumptions!$F112*Assumptions!$D$60*W$2/12,Assumptions!$G112*Assumptions!$D$60*W$2/12))</f>
        <v>0</v>
      </c>
      <c r="X87" s="20">
        <f>IF(X$5&lt;Assumptions!$D$20,0,IF(Revenue!Y$50&lt;Assumptions!$H112,Assumptions!$F112*Assumptions!$D$60*X$2/12,Assumptions!$G112*Assumptions!$D$60*X$2/12))</f>
        <v>0</v>
      </c>
      <c r="Y87" s="20">
        <f>IF(Y$5&lt;Assumptions!$D$20,0,IF(Revenue!Z$50&lt;Assumptions!$H112,Assumptions!$F112*Assumptions!$D$60*Y$2/12,Assumptions!$G112*Assumptions!$D$60*Y$2/12))</f>
        <v>0</v>
      </c>
      <c r="Z87" s="20">
        <f>IF(Z$5&lt;Assumptions!$D$20,0,IF(Revenue!AA$50&lt;Assumptions!$H112,Assumptions!$F112*Assumptions!$D$60*Z$2/12,Assumptions!$G112*Assumptions!$D$60*Z$2/12))</f>
        <v>0</v>
      </c>
      <c r="AA87" s="20">
        <f>IF(AA$5&lt;Assumptions!$D$20,0,IF(Revenue!AB$50&lt;Assumptions!$H112,Assumptions!$F112*Assumptions!$D$60*AA$2/12,Assumptions!$G112*Assumptions!$D$60*AA$2/12))</f>
        <v>0</v>
      </c>
      <c r="AB87" s="20">
        <f>IF(AB$5&lt;Assumptions!$D$20,0,IF(Revenue!AC$50&lt;Assumptions!$H112,Assumptions!$F112*Assumptions!$D$60*AB$2/12,Assumptions!$G112*Assumptions!$D$60*AB$2/12))</f>
        <v>0</v>
      </c>
      <c r="AC87" s="20">
        <f>IF(AC$5&lt;Assumptions!$D$20,0,IF(Revenue!AD$50&lt;Assumptions!$H112,Assumptions!$F112*Assumptions!$D$60*AC$2/12,Assumptions!$G112*Assumptions!$D$60*AC$2/12))</f>
        <v>7604.1910734953708</v>
      </c>
      <c r="AD87" s="20">
        <f>IF(AD$5&lt;Assumptions!$D$20,0,IF(Revenue!AE$50&lt;Assumptions!$H112,Assumptions!$F112*Assumptions!$D$60*AD$2/12,Assumptions!$G112*Assumptions!$D$60*AD$2/12))</f>
        <v>7604.1910734953708</v>
      </c>
      <c r="AE87" s="20">
        <f>IF(AE$5&lt;Assumptions!$D$20,0,IF(Revenue!AF$50&lt;Assumptions!$H112,Assumptions!$F112*Assumptions!$D$60*AE$2/12,Assumptions!$G112*Assumptions!$D$60*AE$2/12))</f>
        <v>7604.1910734953708</v>
      </c>
      <c r="AF87" s="20">
        <f>IF(AF$5&lt;Assumptions!$D$20,0,IF(Revenue!AG$50&lt;Assumptions!$H112,Assumptions!$F112*Assumptions!$D$60*AF$2/12,Assumptions!$G112*Assumptions!$D$60*AF$2/12))</f>
        <v>7604.1910734953708</v>
      </c>
      <c r="AG87" s="20">
        <f>IF(AG$5&lt;Assumptions!$D$20,0,IF(Revenue!AH$50&lt;Assumptions!$H112,Assumptions!$F112*Assumptions!$D$60*AG$2/12,Assumptions!$G112*Assumptions!$D$60*AG$2/12))</f>
        <v>7604.1910734953708</v>
      </c>
      <c r="AH87" s="20">
        <f>IF(AH$5&lt;Assumptions!$D$20,0,IF(Revenue!AI$50&lt;Assumptions!$H112,Assumptions!$F112*Assumptions!$D$60*AH$2/12,Assumptions!$G112*Assumptions!$D$60*AH$2/12))</f>
        <v>7604.1910734953708</v>
      </c>
      <c r="AI87" s="20">
        <f>IF(AI$5&lt;Assumptions!$D$20,0,IF(Revenue!AJ$50&lt;Assumptions!$H112,Assumptions!$F112*Assumptions!$D$60*AI$2/12,Assumptions!$G112*Assumptions!$D$60*AI$2/12))</f>
        <v>7604.1910734953708</v>
      </c>
      <c r="AJ87" s="20">
        <f>IF(AJ$5&lt;Assumptions!$D$20,0,IF(Revenue!AK$50&lt;Assumptions!$H112,Assumptions!$F112*Assumptions!$D$60*AJ$2/12,Assumptions!$G112*Assumptions!$D$60*AJ$2/12))</f>
        <v>7832.3168057002331</v>
      </c>
      <c r="AK87" s="20">
        <f>IF(AK$5&lt;Assumptions!$D$20,0,IF(Revenue!AL$50&lt;Assumptions!$H112,Assumptions!$F112*Assumptions!$D$60*AK$2/12,Assumptions!$G112*Assumptions!$D$60*AK$2/12))</f>
        <v>7832.3168057002331</v>
      </c>
      <c r="AL87" s="20">
        <f>IF(AL$5&lt;Assumptions!$D$20,0,IF(Revenue!AM$50&lt;Assumptions!$H112,Assumptions!$F112*Assumptions!$D$60*AL$2/12,Assumptions!$G112*Assumptions!$D$60*AL$2/12))</f>
        <v>7832.3168057002331</v>
      </c>
      <c r="AM87" s="20">
        <f>IF(AM$5&lt;Assumptions!$D$20,0,IF(Revenue!AN$50&lt;Assumptions!$H112,Assumptions!$F112*Assumptions!$D$60*AM$2/12,Assumptions!$G112*Assumptions!$D$60*AM$2/12))</f>
        <v>7832.3168057002331</v>
      </c>
      <c r="AN87" s="20">
        <f>IF(AN$5&lt;Assumptions!$D$20,0,IF(Revenue!AO$50&lt;Assumptions!$H112,Assumptions!$F112*Assumptions!$D$60*AN$2/12,Assumptions!$G112*Assumptions!$D$60*AN$2/12))</f>
        <v>7832.3168057002331</v>
      </c>
      <c r="AO87" s="20">
        <f>IF(AO$5&lt;Assumptions!$D$20,0,IF(Revenue!AP$50&lt;Assumptions!$H112,Assumptions!$F112*Assumptions!$D$60*AO$2/12,Assumptions!$G112*Assumptions!$D$60*AO$2/12))</f>
        <v>7832.3168057002331</v>
      </c>
      <c r="AP87" s="20">
        <f>IF(AP$5&lt;Assumptions!$D$20,0,IF(Revenue!AQ$50&lt;Assumptions!$H112,Assumptions!$F112*Assumptions!$D$60*AP$2/12,Assumptions!$G112*Assumptions!$D$60*AP$2/12))</f>
        <v>7832.3168057002331</v>
      </c>
      <c r="AQ87" s="20">
        <f>IF(AQ$5&lt;Assumptions!$D$20,0,IF(Revenue!AR$50&lt;Assumptions!$H112,Assumptions!$F112*Assumptions!$D$60*AQ$2/12,Assumptions!$G112*Assumptions!$D$60*AQ$2/12))</f>
        <v>7832.3168057002331</v>
      </c>
      <c r="AR87" s="20">
        <f>IF(AR$5&lt;Assumptions!$D$20,0,IF(Revenue!AS$50&lt;Assumptions!$H112,Assumptions!$F112*Assumptions!$D$60*AR$2/12,Assumptions!$G112*Assumptions!$D$60*AR$2/12))</f>
        <v>7832.3168057002331</v>
      </c>
      <c r="AS87" s="20">
        <f>IF(AS$5&lt;Assumptions!$D$20,0,IF(Revenue!AT$50&lt;Assumptions!$H112,Assumptions!$F112*Assumptions!$D$60*AS$2/12,Assumptions!$G112*Assumptions!$D$60*AS$2/12))</f>
        <v>7832.3168057002331</v>
      </c>
      <c r="AT87" s="20">
        <f>IF(AT$5&lt;Assumptions!$D$20,0,IF(Revenue!AU$50&lt;Assumptions!$H112,Assumptions!$F112*Assumptions!$D$60*AT$2/12,Assumptions!$G112*Assumptions!$D$60*AT$2/12))</f>
        <v>7832.3168057002331</v>
      </c>
      <c r="AU87" s="20">
        <f>IF(AU$5&lt;Assumptions!$D$20,0,IF(Revenue!AV$50&lt;Assumptions!$H112,Assumptions!$F112*Assumptions!$D$60*AU$2/12,Assumptions!$G112*Assumptions!$D$60*AU$2/12))</f>
        <v>7832.3168057002331</v>
      </c>
      <c r="AV87" s="20">
        <f>IF(AV$5&lt;Assumptions!$D$20,0,IF(Revenue!AW$50&lt;Assumptions!$H112,Assumptions!$F112*Assumptions!$D$60*AV$2/12,Assumptions!$G112*Assumptions!$D$60*AV$2/12))</f>
        <v>8067.2863098712396</v>
      </c>
      <c r="AW87" s="20">
        <f>IF(AW$5&lt;Assumptions!$D$20,0,IF(Revenue!AX$50&lt;Assumptions!$H112,Assumptions!$F112*Assumptions!$D$60*AW$2/12,Assumptions!$G112*Assumptions!$D$60*AW$2/12))</f>
        <v>8067.2863098712396</v>
      </c>
      <c r="AX87" s="20">
        <f>IF(AX$5&lt;Assumptions!$D$20,0,IF(Revenue!AY$50&lt;Assumptions!$H112,Assumptions!$F112*Assumptions!$D$60*AX$2/12,Assumptions!$G112*Assumptions!$D$60*AX$2/12))</f>
        <v>8067.2863098712396</v>
      </c>
      <c r="AY87" s="20">
        <f>IF(AY$5&lt;Assumptions!$D$20,0,IF(Revenue!AZ$50&lt;Assumptions!$H112,Assumptions!$F112*Assumptions!$D$60*AY$2/12,Assumptions!$G112*Assumptions!$D$60*AY$2/12))</f>
        <v>8067.2863098712396</v>
      </c>
      <c r="AZ87" s="20">
        <f>IF(AZ$5&lt;Assumptions!$D$20,0,IF(Revenue!BA$50&lt;Assumptions!$H112,Assumptions!$F112*Assumptions!$D$60*AZ$2/12,Assumptions!$G112*Assumptions!$D$60*AZ$2/12))</f>
        <v>8067.2863098712396</v>
      </c>
      <c r="BA87" s="20">
        <f>IF(BA$5&lt;Assumptions!$D$20,0,IF(Revenue!BB$50&lt;Assumptions!$H112,Assumptions!$F112*Assumptions!$D$60*BA$2/12,Assumptions!$G112*Assumptions!$D$60*BA$2/12))</f>
        <v>8067.2863098712396</v>
      </c>
      <c r="BB87" s="20">
        <f>IF(BB$5&lt;Assumptions!$D$20,0,IF(Revenue!BC$50&lt;Assumptions!$H112,Assumptions!$F112*Assumptions!$D$60*BB$2/12,Assumptions!$G112*Assumptions!$D$60*BB$2/12))</f>
        <v>8067.2863098712396</v>
      </c>
      <c r="BC87" s="20">
        <f>IF(BC$5&lt;Assumptions!$D$20,0,IF(Revenue!BD$50&lt;Assumptions!$H112,Assumptions!$F112*Assumptions!$D$60*BC$2/12,Assumptions!$G112*Assumptions!$D$60*BC$2/12))</f>
        <v>8067.2863098712396</v>
      </c>
      <c r="BD87" s="20">
        <f>IF(BD$5&lt;Assumptions!$D$20,0,IF(Revenue!BE$50&lt;Assumptions!$H112,Assumptions!$F112*Assumptions!$D$60*BD$2/12,Assumptions!$G112*Assumptions!$D$60*BD$2/12))</f>
        <v>8067.2863098712396</v>
      </c>
      <c r="BE87" s="20">
        <f>IF(BE$5&lt;Assumptions!$D$20,0,IF(Revenue!BF$50&lt;Assumptions!$H112,Assumptions!$F112*Assumptions!$D$60*BE$2/12,Assumptions!$G112*Assumptions!$D$60*BE$2/12))</f>
        <v>8067.2863098712396</v>
      </c>
      <c r="BF87" s="20">
        <f>IF(BF$5&lt;Assumptions!$D$20,0,IF(Revenue!BG$50&lt;Assumptions!$H112,Assumptions!$F112*Assumptions!$D$60*BF$2/12,Assumptions!$G112*Assumptions!$D$60*BF$2/12))</f>
        <v>8067.2863098712396</v>
      </c>
      <c r="BG87" s="20">
        <f>IF(BG$5&lt;Assumptions!$D$20,0,IF(Revenue!BH$50&lt;Assumptions!$H112,Assumptions!$F112*Assumptions!$D$60*BG$2/12,Assumptions!$G112*Assumptions!$D$60*BG$2/12))</f>
        <v>8067.2863098712396</v>
      </c>
      <c r="BH87" s="20">
        <f>IF(BH$5&lt;Assumptions!$D$20,0,IF(Revenue!BI$50&lt;Assumptions!$H112,Assumptions!$F112*Assumptions!$D$60*BH$2/12,Assumptions!$G112*Assumptions!$D$60*BH$2/12))</f>
        <v>8309.3048991673768</v>
      </c>
      <c r="BI87" s="20">
        <f>IF(BI$5&lt;Assumptions!$D$20,0,IF(Revenue!BJ$50&lt;Assumptions!$H112,Assumptions!$F112*Assumptions!$D$60*BI$2/12,Assumptions!$G112*Assumptions!$D$60*BI$2/12))</f>
        <v>8309.3048991673768</v>
      </c>
      <c r="BJ87" s="20">
        <f>IF(BJ$5&lt;Assumptions!$D$20,0,IF(Revenue!BK$50&lt;Assumptions!$H112,Assumptions!$F112*Assumptions!$D$60*BJ$2/12,Assumptions!$G112*Assumptions!$D$60*BJ$2/12))</f>
        <v>8309.3048991673768</v>
      </c>
      <c r="BK87" s="20">
        <f>IF(BK$5&lt;Assumptions!$D$20,0,IF(Revenue!BL$50&lt;Assumptions!$H112,Assumptions!$F112*Assumptions!$D$60*BK$2/12,Assumptions!$G112*Assumptions!$D$60*BK$2/12))</f>
        <v>8309.3048991673768</v>
      </c>
      <c r="BL87" s="20">
        <f>IF(BL$5&lt;Assumptions!$D$20,0,IF(Revenue!BM$50&lt;Assumptions!$H112,Assumptions!$F112*Assumptions!$D$60*BL$2/12,Assumptions!$G112*Assumptions!$D$60*BL$2/12))</f>
        <v>8309.3048991673768</v>
      </c>
      <c r="BM87" s="20">
        <f>IF(BM$5&lt;Assumptions!$D$20,0,IF(Revenue!BN$50&lt;Assumptions!$H112,Assumptions!$F112*Assumptions!$D$60*BM$2/12,Assumptions!$G112*Assumptions!$D$60*BM$2/12))</f>
        <v>8309.3048991673768</v>
      </c>
      <c r="BN87" s="20">
        <f>IF(BN$5&lt;Assumptions!$D$20,0,IF(Revenue!BO$50&lt;Assumptions!$H112,Assumptions!$F112*Assumptions!$D$60*BN$2/12,Assumptions!$G112*Assumptions!$D$60*BN$2/12))</f>
        <v>8309.3048991673768</v>
      </c>
      <c r="BO87" s="20">
        <f>IF(BO$5&lt;Assumptions!$D$20,0,IF(Revenue!BP$50&lt;Assumptions!$H112,Assumptions!$F112*Assumptions!$D$60*BO$2/12,Assumptions!$G112*Assumptions!$D$60*BO$2/12))</f>
        <v>8309.3048991673768</v>
      </c>
      <c r="BP87" s="20">
        <f>IF(BP$5&lt;Assumptions!$D$20,0,IF(Revenue!BQ$50&lt;Assumptions!$H112,Assumptions!$F112*Assumptions!$D$60*BP$2/12,Assumptions!$G112*Assumptions!$D$60*BP$2/12))</f>
        <v>8309.3048991673768</v>
      </c>
      <c r="BQ87" s="20">
        <f>IF(BQ$5&lt;Assumptions!$D$20,0,IF(Revenue!BR$50&lt;Assumptions!$H112,Assumptions!$F112*Assumptions!$D$60*BQ$2/12,Assumptions!$G112*Assumptions!$D$60*BQ$2/12))</f>
        <v>8309.3048991673768</v>
      </c>
      <c r="BR87" s="20">
        <f>IF(BR$5&lt;Assumptions!$D$20,0,IF(Revenue!BS$50&lt;Assumptions!$H112,Assumptions!$F112*Assumptions!$D$60*BR$2/12,Assumptions!$G112*Assumptions!$D$60*BR$2/12))</f>
        <v>8309.3048991673768</v>
      </c>
      <c r="BS87" s="20">
        <f>IF(BS$5&lt;Assumptions!$D$20,0,IF(Revenue!BT$50&lt;Assumptions!$H112,Assumptions!$F112*Assumptions!$D$60*BS$2/12,Assumptions!$G112*Assumptions!$D$60*BS$2/12))</f>
        <v>8309.3048991673768</v>
      </c>
      <c r="BT87" s="20">
        <f>IF(BT$5&lt;Assumptions!$D$20,0,IF(Revenue!BU$50&lt;Assumptions!$H112,Assumptions!$F112*Assumptions!$D$60*BT$2/12,Assumptions!$G112*Assumptions!$D$60*BT$2/12))</f>
        <v>8558.5840461423995</v>
      </c>
      <c r="BU87" s="20">
        <f>IF(BU$5&lt;Assumptions!$D$20,0,IF(Revenue!BV$50&lt;Assumptions!$H112,Assumptions!$F112*Assumptions!$D$60*BU$2/12,Assumptions!$G112*Assumptions!$D$60*BU$2/12))</f>
        <v>8558.5840461423995</v>
      </c>
      <c r="BV87" s="20">
        <f>IF(BV$5&lt;Assumptions!$D$20,0,IF(Revenue!BW$50&lt;Assumptions!$H112,Assumptions!$F112*Assumptions!$D$60*BV$2/12,Assumptions!$G112*Assumptions!$D$60*BV$2/12))</f>
        <v>8558.5840461423995</v>
      </c>
      <c r="BW87" s="20">
        <f>IF(BW$5&lt;Assumptions!$D$20,0,IF(Revenue!BX$50&lt;Assumptions!$H112,Assumptions!$F112*Assumptions!$D$60*BW$2/12,Assumptions!$G112*Assumptions!$D$60*BW$2/12))</f>
        <v>8558.5840461423995</v>
      </c>
      <c r="BX87" s="20">
        <f>IF(BX$5&lt;Assumptions!$D$20,0,IF(Revenue!BY$50&lt;Assumptions!$H112,Assumptions!$F112*Assumptions!$D$60*BX$2/12,Assumptions!$G112*Assumptions!$D$60*BX$2/12))</f>
        <v>8558.5840461423995</v>
      </c>
      <c r="BY87" s="20">
        <f>IF(BY$5&lt;Assumptions!$D$20,0,IF(Revenue!BZ$50&lt;Assumptions!$H112,Assumptions!$F112*Assumptions!$D$60*BY$2/12,Assumptions!$G112*Assumptions!$D$60*BY$2/12))</f>
        <v>8558.5840461423995</v>
      </c>
      <c r="BZ87" s="20">
        <f>IF(BZ$5&lt;Assumptions!$D$20,0,IF(Revenue!CA$50&lt;Assumptions!$H112,Assumptions!$F112*Assumptions!$D$60*BZ$2/12,Assumptions!$G112*Assumptions!$D$60*BZ$2/12))</f>
        <v>8558.5840461423995</v>
      </c>
      <c r="CA87" s="20">
        <f>IF(CA$5&lt;Assumptions!$D$20,0,IF(Revenue!CB$50&lt;Assumptions!$H112,Assumptions!$F112*Assumptions!$D$60*CA$2/12,Assumptions!$G112*Assumptions!$D$60*CA$2/12))</f>
        <v>8558.5840461423995</v>
      </c>
      <c r="CB87" s="20">
        <f>IF(CB$5&lt;Assumptions!$D$20,0,IF(Revenue!CC$50&lt;Assumptions!$H112,Assumptions!$F112*Assumptions!$D$60*CB$2/12,Assumptions!$G112*Assumptions!$D$60*CB$2/12))</f>
        <v>8558.5840461423995</v>
      </c>
      <c r="CC87" s="20">
        <f>IF(CC$5&lt;Assumptions!$D$20,0,IF(Revenue!CD$50&lt;Assumptions!$H112,Assumptions!$F112*Assumptions!$D$60*CC$2/12,Assumptions!$G112*Assumptions!$D$60*CC$2/12))</f>
        <v>8558.5840461423995</v>
      </c>
      <c r="CD87" s="20">
        <f>IF(CD$5&lt;Assumptions!$D$20,0,IF(Revenue!CE$50&lt;Assumptions!$H112,Assumptions!$F112*Assumptions!$D$60*CD$2/12,Assumptions!$G112*Assumptions!$D$60*CD$2/12))</f>
        <v>8558.5840461423995</v>
      </c>
      <c r="CE87" s="20">
        <f>IF(CE$5&lt;Assumptions!$D$20,0,IF(Revenue!CF$50&lt;Assumptions!$H112,Assumptions!$F112*Assumptions!$D$60*CE$2/12,Assumptions!$G112*Assumptions!$D$60*CE$2/12))</f>
        <v>8558.5840461423995</v>
      </c>
      <c r="CF87" s="20">
        <f>IF(CF$5&lt;Assumptions!$D$20,0,IF(Revenue!CG$50&lt;Assumptions!$H112,Assumptions!$F112*Assumptions!$D$60*CF$2/12,Assumptions!$G112*Assumptions!$D$60*CF$2/12))</f>
        <v>8815.3415675266715</v>
      </c>
      <c r="CG87" s="20">
        <f>IF(CG$5&lt;Assumptions!$D$20,0,IF(Revenue!CH$50&lt;Assumptions!$H112,Assumptions!$F112*Assumptions!$D$60*CG$2/12,Assumptions!$G112*Assumptions!$D$60*CG$2/12))</f>
        <v>8815.3415675266715</v>
      </c>
      <c r="CH87" s="20">
        <f>IF(CH$5&lt;Assumptions!$D$20,0,IF(Revenue!CI$50&lt;Assumptions!$H112,Assumptions!$F112*Assumptions!$D$60*CH$2/12,Assumptions!$G112*Assumptions!$D$60*CH$2/12))</f>
        <v>8815.3415675266715</v>
      </c>
      <c r="CI87" s="20">
        <f>IF(CI$5&lt;Assumptions!$D$20,0,IF(Revenue!CJ$50&lt;Assumptions!$H112,Assumptions!$F112*Assumptions!$D$60*CI$2/12,Assumptions!$G112*Assumptions!$D$60*CI$2/12))</f>
        <v>8815.3415675266715</v>
      </c>
      <c r="CJ87" s="20">
        <f>IF(CJ$5&lt;Assumptions!$D$20,0,IF(Revenue!CK$50&lt;Assumptions!$H112,Assumptions!$F112*Assumptions!$D$60*CJ$2/12,Assumptions!$G112*Assumptions!$D$60*CJ$2/12))</f>
        <v>8815.3415675266715</v>
      </c>
      <c r="CK87" s="20">
        <f>IF(CK$5&lt;Assumptions!$D$20,0,IF(Revenue!CL$50&lt;Assumptions!$H112,Assumptions!$F112*Assumptions!$D$60*CK$2/12,Assumptions!$G112*Assumptions!$D$60*CK$2/12))</f>
        <v>8815.3415675266715</v>
      </c>
      <c r="CL87" s="20">
        <f>IF(CL$5&lt;Assumptions!$D$20,0,IF(Revenue!CM$50&lt;Assumptions!$H112,Assumptions!$F112*Assumptions!$D$60*CL$2/12,Assumptions!$G112*Assumptions!$D$60*CL$2/12))</f>
        <v>8815.3415675266715</v>
      </c>
      <c r="CM87" s="20">
        <f>IF(CM$5&lt;Assumptions!$D$20,0,IF(Revenue!CN$50&lt;Assumptions!$H112,Assumptions!$F112*Assumptions!$D$60*CM$2/12,Assumptions!$G112*Assumptions!$D$60*CM$2/12))</f>
        <v>8815.3415675266715</v>
      </c>
      <c r="CN87" s="20">
        <f>IF(CN$5&lt;Assumptions!$D$20,0,IF(Revenue!CO$50&lt;Assumptions!$H112,Assumptions!$F112*Assumptions!$D$60*CN$2/12,Assumptions!$G112*Assumptions!$D$60*CN$2/12))</f>
        <v>8815.3415675266715</v>
      </c>
      <c r="CO87" s="20">
        <f>IF(CO$5&lt;Assumptions!$D$20,0,IF(Revenue!CP$50&lt;Assumptions!$H112,Assumptions!$F112*Assumptions!$D$60*CO$2/12,Assumptions!$G112*Assumptions!$D$60*CO$2/12))</f>
        <v>8815.3415675266715</v>
      </c>
      <c r="CP87" s="20">
        <f>IF(CP$5&lt;Assumptions!$D$20,0,IF(Revenue!CQ$50&lt;Assumptions!$H112,Assumptions!$F112*Assumptions!$D$60*CP$2/12,Assumptions!$G112*Assumptions!$D$60*CP$2/12))</f>
        <v>8815.3415675266715</v>
      </c>
      <c r="CQ87" s="20">
        <f>IF(CQ$5&lt;Assumptions!$D$20,0,IF(Revenue!CR$50&lt;Assumptions!$H112,Assumptions!$F112*Assumptions!$D$60*CQ$2/12,Assumptions!$G112*Assumptions!$D$60*CQ$2/12))</f>
        <v>8815.3415675266715</v>
      </c>
      <c r="CR87" s="20">
        <f>IF(CR$5&lt;Assumptions!$D$20,0,IF(Revenue!CS$50&lt;Assumptions!$H112,Assumptions!$F112*Assumptions!$D$60*CR$2/12,Assumptions!$G112*Assumptions!$D$60*CR$2/12))</f>
        <v>9079.8018145524711</v>
      </c>
      <c r="CS87" s="20">
        <f>IF(CS$5&lt;Assumptions!$D$20,0,IF(Revenue!CT$50&lt;Assumptions!$H112,Assumptions!$F112*Assumptions!$D$60*CS$2/12,Assumptions!$G112*Assumptions!$D$60*CS$2/12))</f>
        <v>9079.8018145524711</v>
      </c>
      <c r="CT87" s="20">
        <f>IF(CT$5&lt;Assumptions!$D$20,0,IF(Revenue!CU$50&lt;Assumptions!$H112,Assumptions!$F112*Assumptions!$D$60*CT$2/12,Assumptions!$G112*Assumptions!$D$60*CT$2/12))</f>
        <v>9079.8018145524711</v>
      </c>
      <c r="CU87" s="20">
        <f>IF(CU$5&lt;Assumptions!$D$20,0,IF(Revenue!CV$50&lt;Assumptions!$H112,Assumptions!$F112*Assumptions!$D$60*CU$2/12,Assumptions!$G112*Assumptions!$D$60*CU$2/12))</f>
        <v>9079.8018145524711</v>
      </c>
      <c r="CV87" s="20">
        <f>IF(CV$5&lt;Assumptions!$D$20,0,IF(Revenue!CW$50&lt;Assumptions!$H112,Assumptions!$F112*Assumptions!$D$60*CV$2/12,Assumptions!$G112*Assumptions!$D$60*CV$2/12))</f>
        <v>9079.8018145524711</v>
      </c>
      <c r="CW87" s="20">
        <f>IF(CW$5&lt;Assumptions!$D$20,0,IF(Revenue!CX$50&lt;Assumptions!$H112,Assumptions!$F112*Assumptions!$D$60*CW$2/12,Assumptions!$G112*Assumptions!$D$60*CW$2/12))</f>
        <v>9079.8018145524711</v>
      </c>
      <c r="CX87" s="20">
        <f>IF(CX$5&lt;Assumptions!$D$20,0,IF(Revenue!CY$50&lt;Assumptions!$H112,Assumptions!$F112*Assumptions!$D$60*CX$2/12,Assumptions!$G112*Assumptions!$D$60*CX$2/12))</f>
        <v>9079.8018145524711</v>
      </c>
      <c r="CY87" s="20">
        <f>IF(CY$5&lt;Assumptions!$D$20,0,IF(Revenue!CZ$50&lt;Assumptions!$H112,Assumptions!$F112*Assumptions!$D$60*CY$2/12,Assumptions!$G112*Assumptions!$D$60*CY$2/12))</f>
        <v>9079.8018145524711</v>
      </c>
      <c r="CZ87" s="20">
        <f>IF(CZ$5&lt;Assumptions!$D$20,0,IF(Revenue!DA$50&lt;Assumptions!$H112,Assumptions!$F112*Assumptions!$D$60*CZ$2/12,Assumptions!$G112*Assumptions!$D$60*CZ$2/12))</f>
        <v>9079.8018145524711</v>
      </c>
      <c r="DA87" s="20">
        <f>IF(DA$5&lt;Assumptions!$D$20,0,IF(Revenue!DB$50&lt;Assumptions!$H112,Assumptions!$F112*Assumptions!$D$60*DA$2/12,Assumptions!$G112*Assumptions!$D$60*DA$2/12))</f>
        <v>9079.8018145524711</v>
      </c>
      <c r="DB87" s="20">
        <f>IF(DB$5&lt;Assumptions!$D$20,0,IF(Revenue!DC$50&lt;Assumptions!$H112,Assumptions!$F112*Assumptions!$D$60*DB$2/12,Assumptions!$G112*Assumptions!$D$60*DB$2/12))</f>
        <v>9079.8018145524711</v>
      </c>
      <c r="DC87" s="20">
        <f>IF(DC$5&lt;Assumptions!$D$20,0,IF(Revenue!DD$50&lt;Assumptions!$H112,Assumptions!$F112*Assumptions!$D$60*DC$2/12,Assumptions!$G112*Assumptions!$D$60*DC$2/12))</f>
        <v>9079.8018145524711</v>
      </c>
      <c r="DD87" s="20">
        <f>IF(DD$5&lt;Assumptions!$D$20,0,IF(Revenue!DE$50&lt;Assumptions!$H112,Assumptions!$F112*Assumptions!$D$60*DD$2/12,Assumptions!$G112*Assumptions!$D$60*DD$2/12))</f>
        <v>9352.1958689890471</v>
      </c>
      <c r="DE87" s="20">
        <f>IF(DE$5&lt;Assumptions!$D$20,0,IF(Revenue!DF$50&lt;Assumptions!$H112,Assumptions!$F112*Assumptions!$D$60*DE$2/12,Assumptions!$G112*Assumptions!$D$60*DE$2/12))</f>
        <v>9352.1958689890471</v>
      </c>
      <c r="DF87" s="20">
        <f>IF(DF$5&lt;Assumptions!$D$20,0,IF(Revenue!DG$50&lt;Assumptions!$H112,Assumptions!$F112*Assumptions!$D$60*DF$2/12,Assumptions!$G112*Assumptions!$D$60*DF$2/12))</f>
        <v>9352.1958689890471</v>
      </c>
      <c r="DG87" s="20">
        <f>IF(DG$5&lt;Assumptions!$D$20,0,IF(Revenue!DH$50&lt;Assumptions!$H112,Assumptions!$F112*Assumptions!$D$60*DG$2/12,Assumptions!$G112*Assumptions!$D$60*DG$2/12))</f>
        <v>9352.1958689890471</v>
      </c>
      <c r="DH87" s="20">
        <f>IF(DH$5&lt;Assumptions!$D$20,0,IF(Revenue!DI$50&lt;Assumptions!$H112,Assumptions!$F112*Assumptions!$D$60*DH$2/12,Assumptions!$G112*Assumptions!$D$60*DH$2/12))</f>
        <v>9352.1958689890471</v>
      </c>
      <c r="DI87" s="20">
        <f>IF(DI$5&lt;Assumptions!$D$20,0,IF(Revenue!DJ$50&lt;Assumptions!$H112,Assumptions!$F112*Assumptions!$D$60*DI$2/12,Assumptions!$G112*Assumptions!$D$60*DI$2/12))</f>
        <v>9352.1958689890471</v>
      </c>
      <c r="DJ87" s="20">
        <f>IF(DJ$5&lt;Assumptions!$D$20,0,IF(Revenue!DK$50&lt;Assumptions!$H112,Assumptions!$F112*Assumptions!$D$60*DJ$2/12,Assumptions!$G112*Assumptions!$D$60*DJ$2/12))</f>
        <v>9352.1958689890471</v>
      </c>
      <c r="DK87" s="20">
        <f>IF(DK$5&lt;Assumptions!$D$20,0,IF(Revenue!DL$50&lt;Assumptions!$H112,Assumptions!$F112*Assumptions!$D$60*DK$2/12,Assumptions!$G112*Assumptions!$D$60*DK$2/12))</f>
        <v>9352.1958689890471</v>
      </c>
      <c r="DL87" s="20">
        <f>IF(DL$5&lt;Assumptions!$D$20,0,IF(Revenue!DM$50&lt;Assumptions!$H112,Assumptions!$F112*Assumptions!$D$60*DL$2/12,Assumptions!$G112*Assumptions!$D$60*DL$2/12))</f>
        <v>9352.1958689890471</v>
      </c>
      <c r="DM87" s="20">
        <f>IF(DM$5&lt;Assumptions!$D$20,0,IF(Revenue!DN$50&lt;Assumptions!$H112,Assumptions!$F112*Assumptions!$D$60*DM$2/12,Assumptions!$G112*Assumptions!$D$60*DM$2/12))</f>
        <v>9352.1958689890471</v>
      </c>
      <c r="DN87" s="20">
        <f>IF(DN$5&lt;Assumptions!$D$20,0,IF(Revenue!DO$50&lt;Assumptions!$H112,Assumptions!$F112*Assumptions!$D$60*DN$2/12,Assumptions!$G112*Assumptions!$D$60*DN$2/12))</f>
        <v>9352.1958689890471</v>
      </c>
      <c r="DO87" s="20">
        <f>IF(DO$5&lt;Assumptions!$D$20,0,IF(Revenue!DP$50&lt;Assumptions!$H112,Assumptions!$F112*Assumptions!$D$60*DO$2/12,Assumptions!$G112*Assumptions!$D$60*DO$2/12))</f>
        <v>9352.1958689890471</v>
      </c>
      <c r="DP87" s="20">
        <f>IF(DP$5&lt;Assumptions!$D$20,0,IF(Revenue!DQ$50&lt;Assumptions!$H112,Assumptions!$F112*Assumptions!$D$60*DP$2/12,Assumptions!$G112*Assumptions!$D$60*DP$2/12))</f>
        <v>9632.7617450587186</v>
      </c>
      <c r="DQ87" s="20">
        <f>IF(DQ$5&lt;Assumptions!$D$20,0,IF(Revenue!DR$50&lt;Assumptions!$H112,Assumptions!$F112*Assumptions!$D$60*DQ$2/12,Assumptions!$G112*Assumptions!$D$60*DQ$2/12))</f>
        <v>9632.7617450587186</v>
      </c>
      <c r="DR87" s="20">
        <f>IF(DR$5&lt;Assumptions!$D$20,0,IF(Revenue!DS$50&lt;Assumptions!$H112,Assumptions!$F112*Assumptions!$D$60*DR$2/12,Assumptions!$G112*Assumptions!$D$60*DR$2/12))</f>
        <v>9632.7617450587186</v>
      </c>
      <c r="DS87" s="20">
        <f>IF(DS$5&lt;Assumptions!$D$20,0,IF(Revenue!DT$50&lt;Assumptions!$H112,Assumptions!$F112*Assumptions!$D$60*DS$2/12,Assumptions!$G112*Assumptions!$D$60*DS$2/12))</f>
        <v>9632.7617450587186</v>
      </c>
      <c r="DT87" s="20">
        <f>IF(DT$5&lt;Assumptions!$D$20,0,IF(Revenue!DU$50&lt;Assumptions!$H112,Assumptions!$F112*Assumptions!$D$60*DT$2/12,Assumptions!$G112*Assumptions!$D$60*DT$2/12))</f>
        <v>9632.7617450587186</v>
      </c>
      <c r="DU87" s="20">
        <f>IF(DU$5&lt;Assumptions!$D$20,0,IF(Revenue!DV$50&lt;Assumptions!$H112,Assumptions!$F112*Assumptions!$D$60*DU$2/12,Assumptions!$G112*Assumptions!$D$60*DU$2/12))</f>
        <v>9632.7617450587186</v>
      </c>
    </row>
    <row r="88" spans="3:125">
      <c r="C88" s="1"/>
      <c r="D88" s="32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</row>
    <row r="89" spans="3:125">
      <c r="C89" s="1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</row>
    <row r="90" spans="3:125">
      <c r="C90" s="1" t="s">
        <v>602</v>
      </c>
      <c r="E90" s="20">
        <f>IF(E$5&lt;Assumptions!$D$20,0,IF(Revenue!F$50&lt;Assumptions!$H115,Assumptions!$F115*Assumptions!$D$60*E$2/12,Assumptions!$G115*Assumptions!$D$60*E$2/12))</f>
        <v>0</v>
      </c>
      <c r="F90" s="20">
        <f>IF(F$5&lt;Assumptions!$D$20,0,IF(Revenue!G$50&lt;Assumptions!$H115,Assumptions!$F115*Assumptions!$D$60*F$2/12,Assumptions!$G115*Assumptions!$D$60*F$2/12))</f>
        <v>0</v>
      </c>
      <c r="G90" s="20">
        <f>IF(G$5&lt;Assumptions!$D$20,0,IF(Revenue!H$50&lt;Assumptions!$H115,Assumptions!$F115*Assumptions!$D$60*G$2/12,Assumptions!$G115*Assumptions!$D$60*G$2/12))</f>
        <v>0</v>
      </c>
      <c r="H90" s="20">
        <f>IF(H$5&lt;Assumptions!$D$20,0,IF(Revenue!I$50&lt;Assumptions!$H115,Assumptions!$F115*Assumptions!$D$60*H$2/12,Assumptions!$G115*Assumptions!$D$60*H$2/12))</f>
        <v>0</v>
      </c>
      <c r="I90" s="20">
        <f>IF(I$5&lt;Assumptions!$D$20,0,IF(Revenue!J$50&lt;Assumptions!$H115,Assumptions!$F115*Assumptions!$D$60*I$2/12,Assumptions!$G115*Assumptions!$D$60*I$2/12))</f>
        <v>0</v>
      </c>
      <c r="J90" s="20">
        <f>IF(J$5&lt;Assumptions!$D$20,0,IF(Revenue!K$50&lt;Assumptions!$H115,Assumptions!$F115*Assumptions!$D$60*J$2/12,Assumptions!$G115*Assumptions!$D$60*J$2/12))</f>
        <v>0</v>
      </c>
      <c r="K90" s="20">
        <f>IF(K$5&lt;Assumptions!$D$20,0,IF(Revenue!L$50&lt;Assumptions!$H115,Assumptions!$F115*Assumptions!$D$60*K$2/12,Assumptions!$G115*Assumptions!$D$60*K$2/12))</f>
        <v>0</v>
      </c>
      <c r="L90" s="20">
        <f>IF(L$5&lt;Assumptions!$D$20,0,IF(Revenue!M$50&lt;Assumptions!$H115,Assumptions!$F115*Assumptions!$D$60*L$2/12,Assumptions!$G115*Assumptions!$D$60*L$2/12))</f>
        <v>0</v>
      </c>
      <c r="M90" s="20">
        <f>IF(M$5&lt;Assumptions!$D$20,0,IF(Revenue!N$50&lt;Assumptions!$H115,Assumptions!$F115*Assumptions!$D$60*M$2/12,Assumptions!$G115*Assumptions!$D$60*M$2/12))</f>
        <v>0</v>
      </c>
      <c r="N90" s="20">
        <f>IF(N$5&lt;Assumptions!$D$20,0,IF(Revenue!O$50&lt;Assumptions!$H115,Assumptions!$F115*Assumptions!$D$60*N$2/12,Assumptions!$G115*Assumptions!$D$60*N$2/12))</f>
        <v>0</v>
      </c>
      <c r="O90" s="20">
        <f>IF(O$5&lt;Assumptions!$D$20,0,IF(Revenue!P$50&lt;Assumptions!$H115,Assumptions!$F115*Assumptions!$D$60*O$2/12,Assumptions!$G115*Assumptions!$D$60*O$2/12))</f>
        <v>0</v>
      </c>
      <c r="P90" s="20">
        <f>IF(P$5&lt;Assumptions!$D$20,0,IF(Revenue!Q$50&lt;Assumptions!$H115,Assumptions!$F115*Assumptions!$D$60*P$2/12,Assumptions!$G115*Assumptions!$D$60*P$2/12))</f>
        <v>0</v>
      </c>
      <c r="Q90" s="20">
        <f>IF(Q$5&lt;Assumptions!$D$20,0,IF(Revenue!R$50&lt;Assumptions!$H115,Assumptions!$F115*Assumptions!$D$60*Q$2/12,Assumptions!$G115*Assumptions!$D$60*Q$2/12))</f>
        <v>0</v>
      </c>
      <c r="R90" s="20">
        <f>IF(R$5&lt;Assumptions!$D$20,0,IF(Revenue!S$50&lt;Assumptions!$H115,Assumptions!$F115*Assumptions!$D$60*R$2/12,Assumptions!$G115*Assumptions!$D$60*R$2/12))</f>
        <v>0</v>
      </c>
      <c r="S90" s="20">
        <f>IF(S$5&lt;Assumptions!$D$20,0,IF(Revenue!T$50&lt;Assumptions!$H115,Assumptions!$F115*Assumptions!$D$60*S$2/12,Assumptions!$G115*Assumptions!$D$60*S$2/12))</f>
        <v>0</v>
      </c>
      <c r="T90" s="20">
        <f>IF(T$5&lt;Assumptions!$D$20,0,IF(Revenue!U$50&lt;Assumptions!$H115,Assumptions!$F115*Assumptions!$D$60*T$2/12,Assumptions!$G115*Assumptions!$D$60*T$2/12))</f>
        <v>0</v>
      </c>
      <c r="U90" s="20">
        <f>IF(U$5&lt;Assumptions!$D$20,0,IF(Revenue!V$50&lt;Assumptions!$H115,Assumptions!$F115*Assumptions!$D$60*U$2/12,Assumptions!$G115*Assumptions!$D$60*U$2/12))</f>
        <v>0</v>
      </c>
      <c r="V90" s="20">
        <f>IF(V$5&lt;Assumptions!$D$20,0,IF(Revenue!W$50&lt;Assumptions!$H115,Assumptions!$F115*Assumptions!$D$60*V$2/12,Assumptions!$G115*Assumptions!$D$60*V$2/12))</f>
        <v>0</v>
      </c>
      <c r="W90" s="20">
        <f>IF(W$5&lt;Assumptions!$D$20,0,IF(Revenue!X$50&lt;Assumptions!$H115,Assumptions!$F115*Assumptions!$D$60*W$2/12,Assumptions!$G115*Assumptions!$D$60*W$2/12))</f>
        <v>0</v>
      </c>
      <c r="X90" s="20">
        <f>IF(X$5&lt;Assumptions!$D$20,0,IF(Revenue!Y$50&lt;Assumptions!$H115,Assumptions!$F115*Assumptions!$D$60*X$2/12,Assumptions!$G115*Assumptions!$D$60*X$2/12))</f>
        <v>0</v>
      </c>
      <c r="Y90" s="20">
        <f>IF(Y$5&lt;Assumptions!$D$20,0,IF(Revenue!Z$50&lt;Assumptions!$H115,Assumptions!$F115*Assumptions!$D$60*Y$2/12,Assumptions!$G115*Assumptions!$D$60*Y$2/12))</f>
        <v>0</v>
      </c>
      <c r="Z90" s="20">
        <f>IF(Z$5&lt;Assumptions!$D$20,0,IF(Revenue!AA$50&lt;Assumptions!$H115,Assumptions!$F115*Assumptions!$D$60*Z$2/12,Assumptions!$G115*Assumptions!$D$60*Z$2/12))</f>
        <v>0</v>
      </c>
      <c r="AA90" s="20">
        <f>IF(AA$5&lt;Assumptions!$D$20,0,IF(Revenue!AB$50&lt;Assumptions!$H115,Assumptions!$F115*Assumptions!$D$60*AA$2/12,Assumptions!$G115*Assumptions!$D$60*AA$2/12))</f>
        <v>0</v>
      </c>
      <c r="AB90" s="20">
        <f>IF(AB$5&lt;Assumptions!$D$20,0,IF(Revenue!AC$50&lt;Assumptions!$H115,Assumptions!$F115*Assumptions!$D$60*AB$2/12,Assumptions!$G115*Assumptions!$D$60*AB$2/12))</f>
        <v>0</v>
      </c>
      <c r="AC90" s="20">
        <f>IF(AC$5&lt;Assumptions!$D$20,0,IF(Revenue!AD$50&lt;Assumptions!$H115,Assumptions!$F115*Assumptions!$D$60*AC$2/12,Assumptions!$G115*Assumptions!$D$60*AC$2/12))</f>
        <v>0</v>
      </c>
      <c r="AD90" s="20">
        <f>IF(AD$5&lt;Assumptions!$D$20,0,IF(Revenue!AE$50&lt;Assumptions!$H115,Assumptions!$F115*Assumptions!$D$60*AD$2/12,Assumptions!$G115*Assumptions!$D$60*AD$2/12))</f>
        <v>0</v>
      </c>
      <c r="AE90" s="20">
        <f>IF(AE$5&lt;Assumptions!$D$20,0,IF(Revenue!AF$50&lt;Assumptions!$H115,Assumptions!$F115*Assumptions!$D$60*AE$2/12,Assumptions!$G115*Assumptions!$D$60*AE$2/12))</f>
        <v>0</v>
      </c>
      <c r="AF90" s="20">
        <f>IF(AF$5&lt;Assumptions!$D$20,0,IF(Revenue!AG$50&lt;Assumptions!$H115,Assumptions!$F115*Assumptions!$D$60*AF$2/12,Assumptions!$G115*Assumptions!$D$60*AF$2/12))</f>
        <v>0</v>
      </c>
      <c r="AG90" s="20">
        <f>IF(AG$5&lt;Assumptions!$D$20,0,IF(Revenue!AH$50&lt;Assumptions!$H115,Assumptions!$F115*Assumptions!$D$60*AG$2/12,Assumptions!$G115*Assumptions!$D$60*AG$2/12))</f>
        <v>0</v>
      </c>
      <c r="AH90" s="20">
        <f>IF(AH$5&lt;Assumptions!$D$20,0,IF(Revenue!AI$50&lt;Assumptions!$H115,Assumptions!$F115*Assumptions!$D$60*AH$2/12,Assumptions!$G115*Assumptions!$D$60*AH$2/12))</f>
        <v>0</v>
      </c>
      <c r="AI90" s="20">
        <f>IF(AI$5&lt;Assumptions!$D$20,0,IF(Revenue!AJ$50&lt;Assumptions!$H115,Assumptions!$F115*Assumptions!$D$60*AI$2/12,Assumptions!$G115*Assumptions!$D$60*AI$2/12))</f>
        <v>0</v>
      </c>
      <c r="AJ90" s="20">
        <f>IF(AJ$5&lt;Assumptions!$D$20,0,IF(Revenue!AK$50&lt;Assumptions!$H115,Assumptions!$F115*Assumptions!$D$60*AJ$2/12,Assumptions!$G115*Assumptions!$D$60*AJ$2/12))</f>
        <v>0</v>
      </c>
      <c r="AK90" s="20">
        <f>IF(AK$5&lt;Assumptions!$D$20,0,IF(Revenue!AL$50&lt;Assumptions!$H115,Assumptions!$F115*Assumptions!$D$60*AK$2/12,Assumptions!$G115*Assumptions!$D$60*AK$2/12))</f>
        <v>0</v>
      </c>
      <c r="AL90" s="20">
        <f>IF(AL$5&lt;Assumptions!$D$20,0,IF(Revenue!AM$50&lt;Assumptions!$H115,Assumptions!$F115*Assumptions!$D$60*AL$2/12,Assumptions!$G115*Assumptions!$D$60*AL$2/12))</f>
        <v>0</v>
      </c>
      <c r="AM90" s="20">
        <f>IF(AM$5&lt;Assumptions!$D$20,0,IF(Revenue!AN$50&lt;Assumptions!$H115,Assumptions!$F115*Assumptions!$D$60*AM$2/12,Assumptions!$G115*Assumptions!$D$60*AM$2/12))</f>
        <v>0</v>
      </c>
      <c r="AN90" s="20">
        <f>IF(AN$5&lt;Assumptions!$D$20,0,IF(Revenue!AO$50&lt;Assumptions!$H115,Assumptions!$F115*Assumptions!$D$60*AN$2/12,Assumptions!$G115*Assumptions!$D$60*AN$2/12))</f>
        <v>0</v>
      </c>
      <c r="AO90" s="20">
        <f>IF(AO$5&lt;Assumptions!$D$20,0,IF(Revenue!AP$50&lt;Assumptions!$H115,Assumptions!$F115*Assumptions!$D$60*AO$2/12,Assumptions!$G115*Assumptions!$D$60*AO$2/12))</f>
        <v>0</v>
      </c>
      <c r="AP90" s="20">
        <f>IF(AP$5&lt;Assumptions!$D$20,0,IF(Revenue!AQ$50&lt;Assumptions!$H115,Assumptions!$F115*Assumptions!$D$60*AP$2/12,Assumptions!$G115*Assumptions!$D$60*AP$2/12))</f>
        <v>0</v>
      </c>
      <c r="AQ90" s="20">
        <f>IF(AQ$5&lt;Assumptions!$D$20,0,IF(Revenue!AR$50&lt;Assumptions!$H115,Assumptions!$F115*Assumptions!$D$60*AQ$2/12,Assumptions!$G115*Assumptions!$D$60*AQ$2/12))</f>
        <v>0</v>
      </c>
      <c r="AR90" s="20">
        <f>IF(AR$5&lt;Assumptions!$D$20,0,IF(Revenue!AS$50&lt;Assumptions!$H115,Assumptions!$F115*Assumptions!$D$60*AR$2/12,Assumptions!$G115*Assumptions!$D$60*AR$2/12))</f>
        <v>0</v>
      </c>
      <c r="AS90" s="20">
        <f>IF(AS$5&lt;Assumptions!$D$20,0,IF(Revenue!AT$50&lt;Assumptions!$H115,Assumptions!$F115*Assumptions!$D$60*AS$2/12,Assumptions!$G115*Assumptions!$D$60*AS$2/12))</f>
        <v>0</v>
      </c>
      <c r="AT90" s="20">
        <f>IF(AT$5&lt;Assumptions!$D$20,0,IF(Revenue!AU$50&lt;Assumptions!$H115,Assumptions!$F115*Assumptions!$D$60*AT$2/12,Assumptions!$G115*Assumptions!$D$60*AT$2/12))</f>
        <v>0</v>
      </c>
      <c r="AU90" s="20">
        <f>IF(AU$5&lt;Assumptions!$D$20,0,IF(Revenue!AV$50&lt;Assumptions!$H115,Assumptions!$F115*Assumptions!$D$60*AU$2/12,Assumptions!$G115*Assumptions!$D$60*AU$2/12))</f>
        <v>0</v>
      </c>
      <c r="AV90" s="20">
        <f>IF(AV$5&lt;Assumptions!$D$20,0,IF(Revenue!AW$50&lt;Assumptions!$H115,Assumptions!$F115*Assumptions!$D$60*AV$2/12,Assumptions!$G115*Assumptions!$D$60*AV$2/12))</f>
        <v>0</v>
      </c>
      <c r="AW90" s="20">
        <f>IF(AW$5&lt;Assumptions!$D$20,0,IF(Revenue!AX$50&lt;Assumptions!$H115,Assumptions!$F115*Assumptions!$D$60*AW$2/12,Assumptions!$G115*Assumptions!$D$60*AW$2/12))</f>
        <v>0</v>
      </c>
      <c r="AX90" s="20">
        <f>IF(AX$5&lt;Assumptions!$D$20,0,IF(Revenue!AY$50&lt;Assumptions!$H115,Assumptions!$F115*Assumptions!$D$60*AX$2/12,Assumptions!$G115*Assumptions!$D$60*AX$2/12))</f>
        <v>0</v>
      </c>
      <c r="AY90" s="20">
        <f>IF(AY$5&lt;Assumptions!$D$20,0,IF(Revenue!AZ$50&lt;Assumptions!$H115,Assumptions!$F115*Assumptions!$D$60*AY$2/12,Assumptions!$G115*Assumptions!$D$60*AY$2/12))</f>
        <v>0</v>
      </c>
      <c r="AZ90" s="20">
        <f>IF(AZ$5&lt;Assumptions!$D$20,0,IF(Revenue!BA$50&lt;Assumptions!$H115,Assumptions!$F115*Assumptions!$D$60*AZ$2/12,Assumptions!$G115*Assumptions!$D$60*AZ$2/12))</f>
        <v>0</v>
      </c>
      <c r="BA90" s="20">
        <f>IF(BA$5&lt;Assumptions!$D$20,0,IF(Revenue!BB$50&lt;Assumptions!$H115,Assumptions!$F115*Assumptions!$D$60*BA$2/12,Assumptions!$G115*Assumptions!$D$60*BA$2/12))</f>
        <v>0</v>
      </c>
      <c r="BB90" s="20">
        <f>IF(BB$5&lt;Assumptions!$D$20,0,IF(Revenue!BC$50&lt;Assumptions!$H115,Assumptions!$F115*Assumptions!$D$60*BB$2/12,Assumptions!$G115*Assumptions!$D$60*BB$2/12))</f>
        <v>0</v>
      </c>
      <c r="BC90" s="20">
        <f>IF(BC$5&lt;Assumptions!$D$20,0,IF(Revenue!BD$50&lt;Assumptions!$H115,Assumptions!$F115*Assumptions!$D$60*BC$2/12,Assumptions!$G115*Assumptions!$D$60*BC$2/12))</f>
        <v>0</v>
      </c>
      <c r="BD90" s="20">
        <f>IF(BD$5&lt;Assumptions!$D$20,0,IF(Revenue!BE$50&lt;Assumptions!$H115,Assumptions!$F115*Assumptions!$D$60*BD$2/12,Assumptions!$G115*Assumptions!$D$60*BD$2/12))</f>
        <v>0</v>
      </c>
      <c r="BE90" s="20">
        <f>IF(BE$5&lt;Assumptions!$D$20,0,IF(Revenue!BF$50&lt;Assumptions!$H115,Assumptions!$F115*Assumptions!$D$60*BE$2/12,Assumptions!$G115*Assumptions!$D$60*BE$2/12))</f>
        <v>0</v>
      </c>
      <c r="BF90" s="20">
        <f>IF(BF$5&lt;Assumptions!$D$20,0,IF(Revenue!BG$50&lt;Assumptions!$H115,Assumptions!$F115*Assumptions!$D$60*BF$2/12,Assumptions!$G115*Assumptions!$D$60*BF$2/12))</f>
        <v>0</v>
      </c>
      <c r="BG90" s="20">
        <f>IF(BG$5&lt;Assumptions!$D$20,0,IF(Revenue!BH$50&lt;Assumptions!$H115,Assumptions!$F115*Assumptions!$D$60*BG$2/12,Assumptions!$G115*Assumptions!$D$60*BG$2/12))</f>
        <v>0</v>
      </c>
      <c r="BH90" s="20">
        <f>IF(BH$5&lt;Assumptions!$D$20,0,IF(Revenue!BI$50&lt;Assumptions!$H115,Assumptions!$F115*Assumptions!$D$60*BH$2/12,Assumptions!$G115*Assumptions!$D$60*BH$2/12))</f>
        <v>0</v>
      </c>
      <c r="BI90" s="20">
        <f>IF(BI$5&lt;Assumptions!$D$20,0,IF(Revenue!BJ$50&lt;Assumptions!$H115,Assumptions!$F115*Assumptions!$D$60*BI$2/12,Assumptions!$G115*Assumptions!$D$60*BI$2/12))</f>
        <v>0</v>
      </c>
      <c r="BJ90" s="20">
        <f>IF(BJ$5&lt;Assumptions!$D$20,0,IF(Revenue!BK$50&lt;Assumptions!$H115,Assumptions!$F115*Assumptions!$D$60*BJ$2/12,Assumptions!$G115*Assumptions!$D$60*BJ$2/12))</f>
        <v>0</v>
      </c>
      <c r="BK90" s="20">
        <f>IF(BK$5&lt;Assumptions!$D$20,0,IF(Revenue!BL$50&lt;Assumptions!$H115,Assumptions!$F115*Assumptions!$D$60*BK$2/12,Assumptions!$G115*Assumptions!$D$60*BK$2/12))</f>
        <v>0</v>
      </c>
      <c r="BL90" s="20">
        <f>IF(BL$5&lt;Assumptions!$D$20,0,IF(Revenue!BM$50&lt;Assumptions!$H115,Assumptions!$F115*Assumptions!$D$60*BL$2/12,Assumptions!$G115*Assumptions!$D$60*BL$2/12))</f>
        <v>0</v>
      </c>
      <c r="BM90" s="20">
        <f>IF(BM$5&lt;Assumptions!$D$20,0,IF(Revenue!BN$50&lt;Assumptions!$H115,Assumptions!$F115*Assumptions!$D$60*BM$2/12,Assumptions!$G115*Assumptions!$D$60*BM$2/12))</f>
        <v>0</v>
      </c>
      <c r="BN90" s="20">
        <f>IF(BN$5&lt;Assumptions!$D$20,0,IF(Revenue!BO$50&lt;Assumptions!$H115,Assumptions!$F115*Assumptions!$D$60*BN$2/12,Assumptions!$G115*Assumptions!$D$60*BN$2/12))</f>
        <v>0</v>
      </c>
      <c r="BO90" s="20">
        <f>IF(BO$5&lt;Assumptions!$D$20,0,IF(Revenue!BP$50&lt;Assumptions!$H115,Assumptions!$F115*Assumptions!$D$60*BO$2/12,Assumptions!$G115*Assumptions!$D$60*BO$2/12))</f>
        <v>0</v>
      </c>
      <c r="BP90" s="20">
        <f>IF(BP$5&lt;Assumptions!$D$20,0,IF(Revenue!BQ$50&lt;Assumptions!$H115,Assumptions!$F115*Assumptions!$D$60*BP$2/12,Assumptions!$G115*Assumptions!$D$60*BP$2/12))</f>
        <v>0</v>
      </c>
      <c r="BQ90" s="20">
        <f>IF(BQ$5&lt;Assumptions!$D$20,0,IF(Revenue!BR$50&lt;Assumptions!$H115,Assumptions!$F115*Assumptions!$D$60*BQ$2/12,Assumptions!$G115*Assumptions!$D$60*BQ$2/12))</f>
        <v>0</v>
      </c>
      <c r="BR90" s="20">
        <f>IF(BR$5&lt;Assumptions!$D$20,0,IF(Revenue!BS$50&lt;Assumptions!$H115,Assumptions!$F115*Assumptions!$D$60*BR$2/12,Assumptions!$G115*Assumptions!$D$60*BR$2/12))</f>
        <v>0</v>
      </c>
      <c r="BS90" s="20">
        <f>IF(BS$5&lt;Assumptions!$D$20,0,IF(Revenue!BT$50&lt;Assumptions!$H115,Assumptions!$F115*Assumptions!$D$60*BS$2/12,Assumptions!$G115*Assumptions!$D$60*BS$2/12))</f>
        <v>0</v>
      </c>
      <c r="BT90" s="20">
        <f>IF(BT$5&lt;Assumptions!$D$20,0,IF(Revenue!BU$50&lt;Assumptions!$H115,Assumptions!$F115*Assumptions!$D$60*BT$2/12,Assumptions!$G115*Assumptions!$D$60*BT$2/12))</f>
        <v>0</v>
      </c>
      <c r="BU90" s="20">
        <f>IF(BU$5&lt;Assumptions!$D$20,0,IF(Revenue!BV$50&lt;Assumptions!$H115,Assumptions!$F115*Assumptions!$D$60*BU$2/12,Assumptions!$G115*Assumptions!$D$60*BU$2/12))</f>
        <v>0</v>
      </c>
      <c r="BV90" s="20">
        <f>IF(BV$5&lt;Assumptions!$D$20,0,IF(Revenue!BW$50&lt;Assumptions!$H115,Assumptions!$F115*Assumptions!$D$60*BV$2/12,Assumptions!$G115*Assumptions!$D$60*BV$2/12))</f>
        <v>0</v>
      </c>
      <c r="BW90" s="20">
        <f>IF(BW$5&lt;Assumptions!$D$20,0,IF(Revenue!BX$50&lt;Assumptions!$H115,Assumptions!$F115*Assumptions!$D$60*BW$2/12,Assumptions!$G115*Assumptions!$D$60*BW$2/12))</f>
        <v>0</v>
      </c>
      <c r="BX90" s="20">
        <f>IF(BX$5&lt;Assumptions!$D$20,0,IF(Revenue!BY$50&lt;Assumptions!$H115,Assumptions!$F115*Assumptions!$D$60*BX$2/12,Assumptions!$G115*Assumptions!$D$60*BX$2/12))</f>
        <v>0</v>
      </c>
      <c r="BY90" s="20">
        <f>IF(BY$5&lt;Assumptions!$D$20,0,IF(Revenue!BZ$50&lt;Assumptions!$H115,Assumptions!$F115*Assumptions!$D$60*BY$2/12,Assumptions!$G115*Assumptions!$D$60*BY$2/12))</f>
        <v>0</v>
      </c>
      <c r="BZ90" s="20">
        <f>IF(BZ$5&lt;Assumptions!$D$20,0,IF(Revenue!CA$50&lt;Assumptions!$H115,Assumptions!$F115*Assumptions!$D$60*BZ$2/12,Assumptions!$G115*Assumptions!$D$60*BZ$2/12))</f>
        <v>0</v>
      </c>
      <c r="CA90" s="20">
        <f>IF(CA$5&lt;Assumptions!$D$20,0,IF(Revenue!CB$50&lt;Assumptions!$H115,Assumptions!$F115*Assumptions!$D$60*CA$2/12,Assumptions!$G115*Assumptions!$D$60*CA$2/12))</f>
        <v>0</v>
      </c>
      <c r="CB90" s="20">
        <f>IF(CB$5&lt;Assumptions!$D$20,0,IF(Revenue!CC$50&lt;Assumptions!$H115,Assumptions!$F115*Assumptions!$D$60*CB$2/12,Assumptions!$G115*Assumptions!$D$60*CB$2/12))</f>
        <v>0</v>
      </c>
      <c r="CC90" s="20">
        <f>IF(CC$5&lt;Assumptions!$D$20,0,IF(Revenue!CD$50&lt;Assumptions!$H115,Assumptions!$F115*Assumptions!$D$60*CC$2/12,Assumptions!$G115*Assumptions!$D$60*CC$2/12))</f>
        <v>0</v>
      </c>
      <c r="CD90" s="20">
        <f>IF(CD$5&lt;Assumptions!$D$20,0,IF(Revenue!CE$50&lt;Assumptions!$H115,Assumptions!$F115*Assumptions!$D$60*CD$2/12,Assumptions!$G115*Assumptions!$D$60*CD$2/12))</f>
        <v>0</v>
      </c>
      <c r="CE90" s="20">
        <f>IF(CE$5&lt;Assumptions!$D$20,0,IF(Revenue!CF$50&lt;Assumptions!$H115,Assumptions!$F115*Assumptions!$D$60*CE$2/12,Assumptions!$G115*Assumptions!$D$60*CE$2/12))</f>
        <v>0</v>
      </c>
      <c r="CF90" s="20">
        <f>IF(CF$5&lt;Assumptions!$D$20,0,IF(Revenue!CG$50&lt;Assumptions!$H115,Assumptions!$F115*Assumptions!$D$60*CF$2/12,Assumptions!$G115*Assumptions!$D$60*CF$2/12))</f>
        <v>0</v>
      </c>
      <c r="CG90" s="20">
        <f>IF(CG$5&lt;Assumptions!$D$20,0,IF(Revenue!CH$50&lt;Assumptions!$H115,Assumptions!$F115*Assumptions!$D$60*CG$2/12,Assumptions!$G115*Assumptions!$D$60*CG$2/12))</f>
        <v>0</v>
      </c>
      <c r="CH90" s="20">
        <f>IF(CH$5&lt;Assumptions!$D$20,0,IF(Revenue!CI$50&lt;Assumptions!$H115,Assumptions!$F115*Assumptions!$D$60*CH$2/12,Assumptions!$G115*Assumptions!$D$60*CH$2/12))</f>
        <v>0</v>
      </c>
      <c r="CI90" s="20">
        <f>IF(CI$5&lt;Assumptions!$D$20,0,IF(Revenue!CJ$50&lt;Assumptions!$H115,Assumptions!$F115*Assumptions!$D$60*CI$2/12,Assumptions!$G115*Assumptions!$D$60*CI$2/12))</f>
        <v>0</v>
      </c>
      <c r="CJ90" s="20">
        <f>IF(CJ$5&lt;Assumptions!$D$20,0,IF(Revenue!CK$50&lt;Assumptions!$H115,Assumptions!$F115*Assumptions!$D$60*CJ$2/12,Assumptions!$G115*Assumptions!$D$60*CJ$2/12))</f>
        <v>0</v>
      </c>
      <c r="CK90" s="20">
        <f>IF(CK$5&lt;Assumptions!$D$20,0,IF(Revenue!CL$50&lt;Assumptions!$H115,Assumptions!$F115*Assumptions!$D$60*CK$2/12,Assumptions!$G115*Assumptions!$D$60*CK$2/12))</f>
        <v>0</v>
      </c>
      <c r="CL90" s="20">
        <f>IF(CL$5&lt;Assumptions!$D$20,0,IF(Revenue!CM$50&lt;Assumptions!$H115,Assumptions!$F115*Assumptions!$D$60*CL$2/12,Assumptions!$G115*Assumptions!$D$60*CL$2/12))</f>
        <v>0</v>
      </c>
      <c r="CM90" s="20">
        <f>IF(CM$5&lt;Assumptions!$D$20,0,IF(Revenue!CN$50&lt;Assumptions!$H115,Assumptions!$F115*Assumptions!$D$60*CM$2/12,Assumptions!$G115*Assumptions!$D$60*CM$2/12))</f>
        <v>0</v>
      </c>
      <c r="CN90" s="20">
        <f>IF(CN$5&lt;Assumptions!$D$20,0,IF(Revenue!CO$50&lt;Assumptions!$H115,Assumptions!$F115*Assumptions!$D$60*CN$2/12,Assumptions!$G115*Assumptions!$D$60*CN$2/12))</f>
        <v>0</v>
      </c>
      <c r="CO90" s="20">
        <f>IF(CO$5&lt;Assumptions!$D$20,0,IF(Revenue!CP$50&lt;Assumptions!$H115,Assumptions!$F115*Assumptions!$D$60*CO$2/12,Assumptions!$G115*Assumptions!$D$60*CO$2/12))</f>
        <v>0</v>
      </c>
      <c r="CP90" s="20">
        <f>IF(CP$5&lt;Assumptions!$D$20,0,IF(Revenue!CQ$50&lt;Assumptions!$H115,Assumptions!$F115*Assumptions!$D$60*CP$2/12,Assumptions!$G115*Assumptions!$D$60*CP$2/12))</f>
        <v>0</v>
      </c>
      <c r="CQ90" s="20">
        <f>IF(CQ$5&lt;Assumptions!$D$20,0,IF(Revenue!CR$50&lt;Assumptions!$H115,Assumptions!$F115*Assumptions!$D$60*CQ$2/12,Assumptions!$G115*Assumptions!$D$60*CQ$2/12))</f>
        <v>0</v>
      </c>
      <c r="CR90" s="20">
        <f>IF(CR$5&lt;Assumptions!$D$20,0,IF(Revenue!CS$50&lt;Assumptions!$H115,Assumptions!$F115*Assumptions!$D$60*CR$2/12,Assumptions!$G115*Assumptions!$D$60*CR$2/12))</f>
        <v>0</v>
      </c>
      <c r="CS90" s="20">
        <f>IF(CS$5&lt;Assumptions!$D$20,0,IF(Revenue!CT$50&lt;Assumptions!$H115,Assumptions!$F115*Assumptions!$D$60*CS$2/12,Assumptions!$G115*Assumptions!$D$60*CS$2/12))</f>
        <v>0</v>
      </c>
      <c r="CT90" s="20">
        <f>IF(CT$5&lt;Assumptions!$D$20,0,IF(Revenue!CU$50&lt;Assumptions!$H115,Assumptions!$F115*Assumptions!$D$60*CT$2/12,Assumptions!$G115*Assumptions!$D$60*CT$2/12))</f>
        <v>0</v>
      </c>
      <c r="CU90" s="20">
        <f>IF(CU$5&lt;Assumptions!$D$20,0,IF(Revenue!CV$50&lt;Assumptions!$H115,Assumptions!$F115*Assumptions!$D$60*CU$2/12,Assumptions!$G115*Assumptions!$D$60*CU$2/12))</f>
        <v>0</v>
      </c>
      <c r="CV90" s="20">
        <f>IF(CV$5&lt;Assumptions!$D$20,0,IF(Revenue!CW$50&lt;Assumptions!$H115,Assumptions!$F115*Assumptions!$D$60*CV$2/12,Assumptions!$G115*Assumptions!$D$60*CV$2/12))</f>
        <v>0</v>
      </c>
      <c r="CW90" s="20">
        <f>IF(CW$5&lt;Assumptions!$D$20,0,IF(Revenue!CX$50&lt;Assumptions!$H115,Assumptions!$F115*Assumptions!$D$60*CW$2/12,Assumptions!$G115*Assumptions!$D$60*CW$2/12))</f>
        <v>0</v>
      </c>
      <c r="CX90" s="20">
        <f>IF(CX$5&lt;Assumptions!$D$20,0,IF(Revenue!CY$50&lt;Assumptions!$H115,Assumptions!$F115*Assumptions!$D$60*CX$2/12,Assumptions!$G115*Assumptions!$D$60*CX$2/12))</f>
        <v>0</v>
      </c>
      <c r="CY90" s="20">
        <f>IF(CY$5&lt;Assumptions!$D$20,0,IF(Revenue!CZ$50&lt;Assumptions!$H115,Assumptions!$F115*Assumptions!$D$60*CY$2/12,Assumptions!$G115*Assumptions!$D$60*CY$2/12))</f>
        <v>0</v>
      </c>
      <c r="CZ90" s="20">
        <f>IF(CZ$5&lt;Assumptions!$D$20,0,IF(Revenue!DA$50&lt;Assumptions!$H115,Assumptions!$F115*Assumptions!$D$60*CZ$2/12,Assumptions!$G115*Assumptions!$D$60*CZ$2/12))</f>
        <v>0</v>
      </c>
      <c r="DA90" s="20">
        <f>IF(DA$5&lt;Assumptions!$D$20,0,IF(Revenue!DB$50&lt;Assumptions!$H115,Assumptions!$F115*Assumptions!$D$60*DA$2/12,Assumptions!$G115*Assumptions!$D$60*DA$2/12))</f>
        <v>0</v>
      </c>
      <c r="DB90" s="20">
        <f>IF(DB$5&lt;Assumptions!$D$20,0,IF(Revenue!DC$50&lt;Assumptions!$H115,Assumptions!$F115*Assumptions!$D$60*DB$2/12,Assumptions!$G115*Assumptions!$D$60*DB$2/12))</f>
        <v>0</v>
      </c>
      <c r="DC90" s="20">
        <f>IF(DC$5&lt;Assumptions!$D$20,0,IF(Revenue!DD$50&lt;Assumptions!$H115,Assumptions!$F115*Assumptions!$D$60*DC$2/12,Assumptions!$G115*Assumptions!$D$60*DC$2/12))</f>
        <v>0</v>
      </c>
      <c r="DD90" s="20">
        <f>IF(DD$5&lt;Assumptions!$D$20,0,IF(Revenue!DE$50&lt;Assumptions!$H115,Assumptions!$F115*Assumptions!$D$60*DD$2/12,Assumptions!$G115*Assumptions!$D$60*DD$2/12))</f>
        <v>0</v>
      </c>
      <c r="DE90" s="20">
        <f>IF(DE$5&lt;Assumptions!$D$20,0,IF(Revenue!DF$50&lt;Assumptions!$H115,Assumptions!$F115*Assumptions!$D$60*DE$2/12,Assumptions!$G115*Assumptions!$D$60*DE$2/12))</f>
        <v>0</v>
      </c>
      <c r="DF90" s="20">
        <f>IF(DF$5&lt;Assumptions!$D$20,0,IF(Revenue!DG$50&lt;Assumptions!$H115,Assumptions!$F115*Assumptions!$D$60*DF$2/12,Assumptions!$G115*Assumptions!$D$60*DF$2/12))</f>
        <v>0</v>
      </c>
      <c r="DG90" s="20">
        <f>IF(DG$5&lt;Assumptions!$D$20,0,IF(Revenue!DH$50&lt;Assumptions!$H115,Assumptions!$F115*Assumptions!$D$60*DG$2/12,Assumptions!$G115*Assumptions!$D$60*DG$2/12))</f>
        <v>0</v>
      </c>
      <c r="DH90" s="20">
        <f>IF(DH$5&lt;Assumptions!$D$20,0,IF(Revenue!DI$50&lt;Assumptions!$H115,Assumptions!$F115*Assumptions!$D$60*DH$2/12,Assumptions!$G115*Assumptions!$D$60*DH$2/12))</f>
        <v>0</v>
      </c>
      <c r="DI90" s="20">
        <f>IF(DI$5&lt;Assumptions!$D$20,0,IF(Revenue!DJ$50&lt;Assumptions!$H115,Assumptions!$F115*Assumptions!$D$60*DI$2/12,Assumptions!$G115*Assumptions!$D$60*DI$2/12))</f>
        <v>0</v>
      </c>
      <c r="DJ90" s="20">
        <f>IF(DJ$5&lt;Assumptions!$D$20,0,IF(Revenue!DK$50&lt;Assumptions!$H115,Assumptions!$F115*Assumptions!$D$60*DJ$2/12,Assumptions!$G115*Assumptions!$D$60*DJ$2/12))</f>
        <v>0</v>
      </c>
      <c r="DK90" s="20">
        <f>IF(DK$5&lt;Assumptions!$D$20,0,IF(Revenue!DL$50&lt;Assumptions!$H115,Assumptions!$F115*Assumptions!$D$60*DK$2/12,Assumptions!$G115*Assumptions!$D$60*DK$2/12))</f>
        <v>0</v>
      </c>
      <c r="DL90" s="20">
        <f>IF(DL$5&lt;Assumptions!$D$20,0,IF(Revenue!DM$50&lt;Assumptions!$H115,Assumptions!$F115*Assumptions!$D$60*DL$2/12,Assumptions!$G115*Assumptions!$D$60*DL$2/12))</f>
        <v>0</v>
      </c>
      <c r="DM90" s="20">
        <f>IF(DM$5&lt;Assumptions!$D$20,0,IF(Revenue!DN$50&lt;Assumptions!$H115,Assumptions!$F115*Assumptions!$D$60*DM$2/12,Assumptions!$G115*Assumptions!$D$60*DM$2/12))</f>
        <v>0</v>
      </c>
      <c r="DN90" s="20">
        <f>IF(DN$5&lt;Assumptions!$D$20,0,IF(Revenue!DO$50&lt;Assumptions!$H115,Assumptions!$F115*Assumptions!$D$60*DN$2/12,Assumptions!$G115*Assumptions!$D$60*DN$2/12))</f>
        <v>0</v>
      </c>
      <c r="DO90" s="20">
        <f>IF(DO$5&lt;Assumptions!$D$20,0,IF(Revenue!DP$50&lt;Assumptions!$H115,Assumptions!$F115*Assumptions!$D$60*DO$2/12,Assumptions!$G115*Assumptions!$D$60*DO$2/12))</f>
        <v>0</v>
      </c>
      <c r="DP90" s="20">
        <f>IF(DP$5&lt;Assumptions!$D$20,0,IF(Revenue!DQ$50&lt;Assumptions!$H115,Assumptions!$F115*Assumptions!$D$60*DP$2/12,Assumptions!$G115*Assumptions!$D$60*DP$2/12))</f>
        <v>0</v>
      </c>
      <c r="DQ90" s="20">
        <f>IF(DQ$5&lt;Assumptions!$D$20,0,IF(Revenue!DR$50&lt;Assumptions!$H115,Assumptions!$F115*Assumptions!$D$60*DQ$2/12,Assumptions!$G115*Assumptions!$D$60*DQ$2/12))</f>
        <v>0</v>
      </c>
      <c r="DR90" s="20">
        <f>IF(DR$5&lt;Assumptions!$D$20,0,IF(Revenue!DS$50&lt;Assumptions!$H115,Assumptions!$F115*Assumptions!$D$60*DR$2/12,Assumptions!$G115*Assumptions!$D$60*DR$2/12))</f>
        <v>0</v>
      </c>
      <c r="DS90" s="20">
        <f>IF(DS$5&lt;Assumptions!$D$20,0,IF(Revenue!DT$50&lt;Assumptions!$H115,Assumptions!$F115*Assumptions!$D$60*DS$2/12,Assumptions!$G115*Assumptions!$D$60*DS$2/12))</f>
        <v>0</v>
      </c>
      <c r="DT90" s="20">
        <f>IF(DT$5&lt;Assumptions!$D$20,0,IF(Revenue!DU$50&lt;Assumptions!$H115,Assumptions!$F115*Assumptions!$D$60*DT$2/12,Assumptions!$G115*Assumptions!$D$60*DT$2/12))</f>
        <v>0</v>
      </c>
      <c r="DU90" s="20">
        <f>IF(DU$5&lt;Assumptions!$D$20,0,IF(Revenue!DV$50&lt;Assumptions!$H115,Assumptions!$F115*Assumptions!$D$60*DU$2/12,Assumptions!$G115*Assumptions!$D$60*DU$2/12))</f>
        <v>0</v>
      </c>
    </row>
    <row r="91" spans="3:125">
      <c r="C91" s="1" t="s">
        <v>50</v>
      </c>
      <c r="E91" s="20">
        <f>IF(Revenue!F$50&lt;Assumptions!$H116,Assumptions!$F$116*E$6*(Revenue!F$24+Revenue!F$33)*E$2,Assumptions!$G$116*E$6*(Revenue!F$24+Revenue!F$33)*E$2)</f>
        <v>0</v>
      </c>
      <c r="F91" s="20">
        <f>IF(Revenue!G$50&lt;Assumptions!$H116,Assumptions!$F$116*F$6*(Revenue!G$24+Revenue!G$33)*F$2,Assumptions!$G$116*F$6*(Revenue!G$24+Revenue!G$33)*F$2)</f>
        <v>0</v>
      </c>
      <c r="G91" s="20">
        <f>IF(Revenue!H$50&lt;Assumptions!$H116,Assumptions!$F$116*G$6*(Revenue!H$24+Revenue!H$33)*G$2,Assumptions!$G$116*G$6*(Revenue!H$24+Revenue!H$33)*G$2)</f>
        <v>0</v>
      </c>
      <c r="H91" s="20">
        <f>IF(Revenue!I$50&lt;Assumptions!$H116,Assumptions!$F$116*H$6*(Revenue!I$24+Revenue!I$33)*H$2,Assumptions!$G$116*H$6*(Revenue!I$24+Revenue!I$33)*H$2)</f>
        <v>0</v>
      </c>
      <c r="I91" s="20">
        <f>IF(Revenue!J$50&lt;Assumptions!$H116,Assumptions!$F$116*I$6*(Revenue!J$24+Revenue!J$33)*I$2,Assumptions!$G$116*I$6*(Revenue!J$24+Revenue!J$33)*I$2)</f>
        <v>0</v>
      </c>
      <c r="J91" s="20">
        <f>IF(Revenue!K$50&lt;Assumptions!$H116,Assumptions!$F$116*J$6*(Revenue!K$24+Revenue!K$33)*J$2,Assumptions!$G$116*J$6*(Revenue!K$24+Revenue!K$33)*J$2)</f>
        <v>0</v>
      </c>
      <c r="K91" s="20">
        <f>IF(Revenue!L$50&lt;Assumptions!$H116,Assumptions!$F$116*K$6*(Revenue!L$24+Revenue!L$33)*K$2,Assumptions!$G$116*K$6*(Revenue!L$24+Revenue!L$33)*K$2)</f>
        <v>0</v>
      </c>
      <c r="L91" s="20">
        <f>IF(Revenue!M$50&lt;Assumptions!$H116,Assumptions!$F$116*L$6*(Revenue!M$24+Revenue!M$33)*L$2,Assumptions!$G$116*L$6*(Revenue!M$24+Revenue!M$33)*L$2)</f>
        <v>0</v>
      </c>
      <c r="M91" s="20">
        <f>IF(Revenue!N$50&lt;Assumptions!$H116,Assumptions!$F$116*M$6*(Revenue!N$24+Revenue!N$33)*M$2,Assumptions!$G$116*M$6*(Revenue!N$24+Revenue!N$33)*M$2)</f>
        <v>0</v>
      </c>
      <c r="N91" s="20">
        <f>IF(Revenue!O$50&lt;Assumptions!$H116,Assumptions!$F$116*N$6*(Revenue!O$24+Revenue!O$33)*N$2,Assumptions!$G$116*N$6*(Revenue!O$24+Revenue!O$33)*N$2)</f>
        <v>0</v>
      </c>
      <c r="O91" s="20">
        <f>IF(Revenue!P$50&lt;Assumptions!$H116,Assumptions!$F$116*O$6*(Revenue!P$24+Revenue!P$33)*O$2,Assumptions!$G$116*O$6*(Revenue!P$24+Revenue!P$33)*O$2)</f>
        <v>0</v>
      </c>
      <c r="P91" s="20">
        <f>IF(Revenue!Q$50&lt;Assumptions!$H116,Assumptions!$F$116*P$6*(Revenue!Q$24+Revenue!Q$33)*P$2,Assumptions!$G$116*P$6*(Revenue!Q$24+Revenue!Q$33)*P$2)</f>
        <v>0</v>
      </c>
      <c r="Q91" s="20">
        <f>IF(Revenue!R$50&lt;Assumptions!$H116,Assumptions!$F$116*Q$6*(Revenue!R$24+Revenue!R$33)*Q$2,Assumptions!$G$116*Q$6*(Revenue!R$24+Revenue!R$33)*Q$2)</f>
        <v>0</v>
      </c>
      <c r="R91" s="20">
        <f>IF(Revenue!S$50&lt;Assumptions!$H116,Assumptions!$F$116*R$6*(Revenue!S$24+Revenue!S$33)*R$2,Assumptions!$G$116*R$6*(Revenue!S$24+Revenue!S$33)*R$2)</f>
        <v>0</v>
      </c>
      <c r="S91" s="20">
        <f>IF(Revenue!T$50&lt;Assumptions!$H116,Assumptions!$F$116*S$6*(Revenue!T$24+Revenue!T$33)*S$2,Assumptions!$G$116*S$6*(Revenue!T$24+Revenue!T$33)*S$2)</f>
        <v>0</v>
      </c>
      <c r="T91" s="20">
        <f>IF(Revenue!U$50&lt;Assumptions!$H116,Assumptions!$F$116*T$6*(Revenue!U$24+Revenue!U$33)*T$2,Assumptions!$G$116*T$6*(Revenue!U$24+Revenue!U$33)*T$2)</f>
        <v>0</v>
      </c>
      <c r="U91" s="20">
        <f>IF(Revenue!V$50&lt;Assumptions!$H116,Assumptions!$F$116*U$6*(Revenue!V$24+Revenue!V$33)*U$2,Assumptions!$G$116*U$6*(Revenue!V$24+Revenue!V$33)*U$2)</f>
        <v>0</v>
      </c>
      <c r="V91" s="20">
        <f>IF(Revenue!W$50&lt;Assumptions!$H116,Assumptions!$F$116*V$6*(Revenue!W$24+Revenue!W$33)*V$2,Assumptions!$G$116*V$6*(Revenue!W$24+Revenue!W$33)*V$2)</f>
        <v>0</v>
      </c>
      <c r="W91" s="20">
        <f>IF(Revenue!X$50&lt;Assumptions!$H116,Assumptions!$F$116*W$6*(Revenue!X$24+Revenue!X$33)*W$2,Assumptions!$G$116*W$6*(Revenue!X$24+Revenue!X$33)*W$2)</f>
        <v>0</v>
      </c>
      <c r="X91" s="20">
        <f>IF(Revenue!Y$50&lt;Assumptions!$H116,Assumptions!$F$116*X$6*(Revenue!Y$24+Revenue!Y$33)*X$2,Assumptions!$G$116*X$6*(Revenue!Y$24+Revenue!Y$33)*X$2)</f>
        <v>0</v>
      </c>
      <c r="Y91" s="20">
        <f>IF(Revenue!Z$50&lt;Assumptions!$H116,Assumptions!$F$116*Y$6*(Revenue!Z$24+Revenue!Z$33)*Y$2,Assumptions!$G$116*Y$6*(Revenue!Z$24+Revenue!Z$33)*Y$2)</f>
        <v>0</v>
      </c>
      <c r="Z91" s="20">
        <f>IF(Revenue!AA$50&lt;Assumptions!$H116,Assumptions!$F$116*Z$6*(Revenue!AA$24+Revenue!AA$33)*Z$2,Assumptions!$G$116*Z$6*(Revenue!AA$24+Revenue!AA$33)*Z$2)</f>
        <v>0</v>
      </c>
      <c r="AA91" s="20">
        <f>IF(Revenue!AB$50&lt;Assumptions!$H116,Assumptions!$F$116*AA$6*(Revenue!AB$24+Revenue!AB$33)*AA$2,Assumptions!$G$116*AA$6*(Revenue!AB$24+Revenue!AB$33)*AA$2)</f>
        <v>0</v>
      </c>
      <c r="AB91" s="20">
        <f>IF(Revenue!AC$50&lt;Assumptions!$H116,Assumptions!$F$116*AB$6*(Revenue!AC$24+Revenue!AC$33)*AB$2,Assumptions!$G$116*AB$6*(Revenue!AC$24+Revenue!AC$33)*AB$2)</f>
        <v>0</v>
      </c>
      <c r="AC91" s="20">
        <f>IF(Revenue!AD$50&lt;Assumptions!$H116,Assumptions!$F$116*AC$6*(Revenue!AD$24+Revenue!AD$33)*AC$2,Assumptions!$G$116*AC$6*(Revenue!AD$24+Revenue!AD$33)*AC$2)</f>
        <v>0</v>
      </c>
      <c r="AD91" s="20">
        <f>IF(Revenue!AE$50&lt;Assumptions!$H116,Assumptions!$F$116*AD$6*(Revenue!AE$24+Revenue!AE$33)*AD$2,Assumptions!$G$116*AD$6*(Revenue!AE$24+Revenue!AE$33)*AD$2)</f>
        <v>0</v>
      </c>
      <c r="AE91" s="20">
        <f>IF(Revenue!AF$50&lt;Assumptions!$H116,Assumptions!$F$116*AE$6*(Revenue!AF$24+Revenue!AF$33)*AE$2,Assumptions!$G$116*AE$6*(Revenue!AF$24+Revenue!AF$33)*AE$2)</f>
        <v>0</v>
      </c>
      <c r="AF91" s="20">
        <f>IF(Revenue!AG$50&lt;Assumptions!$H116,Assumptions!$F$116*AF$6*(Revenue!AG$24+Revenue!AG$33)*AF$2,Assumptions!$G$116*AF$6*(Revenue!AG$24+Revenue!AG$33)*AF$2)</f>
        <v>0</v>
      </c>
      <c r="AG91" s="20">
        <f>IF(Revenue!AH$50&lt;Assumptions!$H116,Assumptions!$F$116*AG$6*(Revenue!AH$24+Revenue!AH$33)*AG$2,Assumptions!$G$116*AG$6*(Revenue!AH$24+Revenue!AH$33)*AG$2)</f>
        <v>0</v>
      </c>
      <c r="AH91" s="20">
        <f>IF(Revenue!AI$50&lt;Assumptions!$H116,Assumptions!$F$116*AH$6*(Revenue!AI$24+Revenue!AI$33)*AH$2,Assumptions!$G$116*AH$6*(Revenue!AI$24+Revenue!AI$33)*AH$2)</f>
        <v>0</v>
      </c>
      <c r="AI91" s="20">
        <f>IF(Revenue!AJ$50&lt;Assumptions!$H116,Assumptions!$F$116*AI$6*(Revenue!AJ$24+Revenue!AJ$33)*AI$2,Assumptions!$G$116*AI$6*(Revenue!AJ$24+Revenue!AJ$33)*AI$2)</f>
        <v>0</v>
      </c>
      <c r="AJ91" s="20">
        <f>IF(Revenue!AK$50&lt;Assumptions!$H116,Assumptions!$F$116*AJ$6*(Revenue!AK$24+Revenue!AK$33)*AJ$2,Assumptions!$G$116*AJ$6*(Revenue!AK$24+Revenue!AK$33)*AJ$2)</f>
        <v>0</v>
      </c>
      <c r="AK91" s="20">
        <f>IF(Revenue!AL$50&lt;Assumptions!$H116,Assumptions!$F$116*AK$6*(Revenue!AL$24+Revenue!AL$33)*AK$2,Assumptions!$G$116*AK$6*(Revenue!AL$24+Revenue!AL$33)*AK$2)</f>
        <v>0</v>
      </c>
      <c r="AL91" s="20">
        <f>IF(Revenue!AM$50&lt;Assumptions!$H116,Assumptions!$F$116*AL$6*(Revenue!AM$24+Revenue!AM$33)*AL$2,Assumptions!$G$116*AL$6*(Revenue!AM$24+Revenue!AM$33)*AL$2)</f>
        <v>0</v>
      </c>
      <c r="AM91" s="20">
        <f>IF(Revenue!AN$50&lt;Assumptions!$H116,Assumptions!$F$116*AM$6*(Revenue!AN$24+Revenue!AN$33)*AM$2,Assumptions!$G$116*AM$6*(Revenue!AN$24+Revenue!AN$33)*AM$2)</f>
        <v>0</v>
      </c>
      <c r="AN91" s="20">
        <f>IF(Revenue!AO$50&lt;Assumptions!$H116,Assumptions!$F$116*AN$6*(Revenue!AO$24+Revenue!AO$33)*AN$2,Assumptions!$G$116*AN$6*(Revenue!AO$24+Revenue!AO$33)*AN$2)</f>
        <v>0</v>
      </c>
      <c r="AO91" s="20">
        <f>IF(Revenue!AP$50&lt;Assumptions!$H116,Assumptions!$F$116*AO$6*(Revenue!AP$24+Revenue!AP$33)*AO$2,Assumptions!$G$116*AO$6*(Revenue!AP$24+Revenue!AP$33)*AO$2)</f>
        <v>0</v>
      </c>
      <c r="AP91" s="20">
        <f>IF(Revenue!AQ$50&lt;Assumptions!$H116,Assumptions!$F$116*AP$6*(Revenue!AQ$24+Revenue!AQ$33)*AP$2,Assumptions!$G$116*AP$6*(Revenue!AQ$24+Revenue!AQ$33)*AP$2)</f>
        <v>0</v>
      </c>
      <c r="AQ91" s="20">
        <f>IF(Revenue!AR$50&lt;Assumptions!$H116,Assumptions!$F$116*AQ$6*(Revenue!AR$24+Revenue!AR$33)*AQ$2,Assumptions!$G$116*AQ$6*(Revenue!AR$24+Revenue!AR$33)*AQ$2)</f>
        <v>0</v>
      </c>
      <c r="AR91" s="20">
        <f>IF(Revenue!AS$50&lt;Assumptions!$H116,Assumptions!$F$116*AR$6*(Revenue!AS$24+Revenue!AS$33)*AR$2,Assumptions!$G$116*AR$6*(Revenue!AS$24+Revenue!AS$33)*AR$2)</f>
        <v>0</v>
      </c>
      <c r="AS91" s="20">
        <f>IF(Revenue!AT$50&lt;Assumptions!$H116,Assumptions!$F$116*AS$6*(Revenue!AT$24+Revenue!AT$33)*AS$2,Assumptions!$G$116*AS$6*(Revenue!AT$24+Revenue!AT$33)*AS$2)</f>
        <v>0</v>
      </c>
      <c r="AT91" s="20">
        <f>IF(Revenue!AU$50&lt;Assumptions!$H116,Assumptions!$F$116*AT$6*(Revenue!AU$24+Revenue!AU$33)*AT$2,Assumptions!$G$116*AT$6*(Revenue!AU$24+Revenue!AU$33)*AT$2)</f>
        <v>0</v>
      </c>
      <c r="AU91" s="20">
        <f>IF(Revenue!AV$50&lt;Assumptions!$H116,Assumptions!$F$116*AU$6*(Revenue!AV$24+Revenue!AV$33)*AU$2,Assumptions!$G$116*AU$6*(Revenue!AV$24+Revenue!AV$33)*AU$2)</f>
        <v>0</v>
      </c>
      <c r="AV91" s="20">
        <f>IF(Revenue!AW$50&lt;Assumptions!$H116,Assumptions!$F$116*AV$6*(Revenue!AW$24+Revenue!AW$33)*AV$2,Assumptions!$G$116*AV$6*(Revenue!AW$24+Revenue!AW$33)*AV$2)</f>
        <v>0</v>
      </c>
      <c r="AW91" s="20">
        <f>IF(Revenue!AX$50&lt;Assumptions!$H116,Assumptions!$F$116*AW$6*(Revenue!AX$24+Revenue!AX$33)*AW$2,Assumptions!$G$116*AW$6*(Revenue!AX$24+Revenue!AX$33)*AW$2)</f>
        <v>0</v>
      </c>
      <c r="AX91" s="20">
        <f>IF(Revenue!AY$50&lt;Assumptions!$H116,Assumptions!$F$116*AX$6*(Revenue!AY$24+Revenue!AY$33)*AX$2,Assumptions!$G$116*AX$6*(Revenue!AY$24+Revenue!AY$33)*AX$2)</f>
        <v>0</v>
      </c>
      <c r="AY91" s="20">
        <f>IF(Revenue!AZ$50&lt;Assumptions!$H116,Assumptions!$F$116*AY$6*(Revenue!AZ$24+Revenue!AZ$33)*AY$2,Assumptions!$G$116*AY$6*(Revenue!AZ$24+Revenue!AZ$33)*AY$2)</f>
        <v>0</v>
      </c>
      <c r="AZ91" s="20">
        <f>IF(Revenue!BA$50&lt;Assumptions!$H116,Assumptions!$F$116*AZ$6*(Revenue!BA$24+Revenue!BA$33)*AZ$2,Assumptions!$G$116*AZ$6*(Revenue!BA$24+Revenue!BA$33)*AZ$2)</f>
        <v>0</v>
      </c>
      <c r="BA91" s="20">
        <f>IF(Revenue!BB$50&lt;Assumptions!$H116,Assumptions!$F$116*BA$6*(Revenue!BB$24+Revenue!BB$33)*BA$2,Assumptions!$G$116*BA$6*(Revenue!BB$24+Revenue!BB$33)*BA$2)</f>
        <v>0</v>
      </c>
      <c r="BB91" s="20">
        <f>IF(Revenue!BC$50&lt;Assumptions!$H116,Assumptions!$F$116*BB$6*(Revenue!BC$24+Revenue!BC$33)*BB$2,Assumptions!$G$116*BB$6*(Revenue!BC$24+Revenue!BC$33)*BB$2)</f>
        <v>0</v>
      </c>
      <c r="BC91" s="20">
        <f>IF(Revenue!BD$50&lt;Assumptions!$H116,Assumptions!$F$116*BC$6*(Revenue!BD$24+Revenue!BD$33)*BC$2,Assumptions!$G$116*BC$6*(Revenue!BD$24+Revenue!BD$33)*BC$2)</f>
        <v>0</v>
      </c>
      <c r="BD91" s="20">
        <f>IF(Revenue!BE$50&lt;Assumptions!$H116,Assumptions!$F$116*BD$6*(Revenue!BE$24+Revenue!BE$33)*BD$2,Assumptions!$G$116*BD$6*(Revenue!BE$24+Revenue!BE$33)*BD$2)</f>
        <v>0</v>
      </c>
      <c r="BE91" s="20">
        <f>IF(Revenue!BF$50&lt;Assumptions!$H116,Assumptions!$F$116*BE$6*(Revenue!BF$24+Revenue!BF$33)*BE$2,Assumptions!$G$116*BE$6*(Revenue!BF$24+Revenue!BF$33)*BE$2)</f>
        <v>0</v>
      </c>
      <c r="BF91" s="20">
        <f>IF(Revenue!BG$50&lt;Assumptions!$H116,Assumptions!$F$116*BF$6*(Revenue!BG$24+Revenue!BG$33)*BF$2,Assumptions!$G$116*BF$6*(Revenue!BG$24+Revenue!BG$33)*BF$2)</f>
        <v>0</v>
      </c>
      <c r="BG91" s="20">
        <f>IF(Revenue!BH$50&lt;Assumptions!$H116,Assumptions!$F$116*BG$6*(Revenue!BH$24+Revenue!BH$33)*BG$2,Assumptions!$G$116*BG$6*(Revenue!BH$24+Revenue!BH$33)*BG$2)</f>
        <v>0</v>
      </c>
      <c r="BH91" s="20">
        <f>IF(Revenue!BI$50&lt;Assumptions!$H116,Assumptions!$F$116*BH$6*(Revenue!BI$24+Revenue!BI$33)*BH$2,Assumptions!$G$116*BH$6*(Revenue!BI$24+Revenue!BI$33)*BH$2)</f>
        <v>0</v>
      </c>
      <c r="BI91" s="20">
        <f>IF(Revenue!BJ$50&lt;Assumptions!$H116,Assumptions!$F$116*BI$6*(Revenue!BJ$24+Revenue!BJ$33)*BI$2,Assumptions!$G$116*BI$6*(Revenue!BJ$24+Revenue!BJ$33)*BI$2)</f>
        <v>0</v>
      </c>
      <c r="BJ91" s="20">
        <f>IF(Revenue!BK$50&lt;Assumptions!$H116,Assumptions!$F$116*BJ$6*(Revenue!BK$24+Revenue!BK$33)*BJ$2,Assumptions!$G$116*BJ$6*(Revenue!BK$24+Revenue!BK$33)*BJ$2)</f>
        <v>0</v>
      </c>
      <c r="BK91" s="20">
        <f>IF(Revenue!BL$50&lt;Assumptions!$H116,Assumptions!$F$116*BK$6*(Revenue!BL$24+Revenue!BL$33)*BK$2,Assumptions!$G$116*BK$6*(Revenue!BL$24+Revenue!BL$33)*BK$2)</f>
        <v>0</v>
      </c>
      <c r="BL91" s="20">
        <f>IF(Revenue!BM$50&lt;Assumptions!$H116,Assumptions!$F$116*BL$6*(Revenue!BM$24+Revenue!BM$33)*BL$2,Assumptions!$G$116*BL$6*(Revenue!BM$24+Revenue!BM$33)*BL$2)</f>
        <v>0</v>
      </c>
      <c r="BM91" s="20">
        <f>IF(Revenue!BN$50&lt;Assumptions!$H116,Assumptions!$F$116*BM$6*(Revenue!BN$24+Revenue!BN$33)*BM$2,Assumptions!$G$116*BM$6*(Revenue!BN$24+Revenue!BN$33)*BM$2)</f>
        <v>0</v>
      </c>
      <c r="BN91" s="20">
        <f>IF(Revenue!BO$50&lt;Assumptions!$H116,Assumptions!$F$116*BN$6*(Revenue!BO$24+Revenue!BO$33)*BN$2,Assumptions!$G$116*BN$6*(Revenue!BO$24+Revenue!BO$33)*BN$2)</f>
        <v>0</v>
      </c>
      <c r="BO91" s="20">
        <f>IF(Revenue!BP$50&lt;Assumptions!$H116,Assumptions!$F$116*BO$6*(Revenue!BP$24+Revenue!BP$33)*BO$2,Assumptions!$G$116*BO$6*(Revenue!BP$24+Revenue!BP$33)*BO$2)</f>
        <v>0</v>
      </c>
      <c r="BP91" s="20">
        <f>IF(Revenue!BQ$50&lt;Assumptions!$H116,Assumptions!$F$116*BP$6*(Revenue!BQ$24+Revenue!BQ$33)*BP$2,Assumptions!$G$116*BP$6*(Revenue!BQ$24+Revenue!BQ$33)*BP$2)</f>
        <v>0</v>
      </c>
      <c r="BQ91" s="20">
        <f>IF(Revenue!BR$50&lt;Assumptions!$H116,Assumptions!$F$116*BQ$6*(Revenue!BR$24+Revenue!BR$33)*BQ$2,Assumptions!$G$116*BQ$6*(Revenue!BR$24+Revenue!BR$33)*BQ$2)</f>
        <v>0</v>
      </c>
      <c r="BR91" s="20">
        <f>IF(Revenue!BS$50&lt;Assumptions!$H116,Assumptions!$F$116*BR$6*(Revenue!BS$24+Revenue!BS$33)*BR$2,Assumptions!$G$116*BR$6*(Revenue!BS$24+Revenue!BS$33)*BR$2)</f>
        <v>0</v>
      </c>
      <c r="BS91" s="20">
        <f>IF(Revenue!BT$50&lt;Assumptions!$H116,Assumptions!$F$116*BS$6*(Revenue!BT$24+Revenue!BT$33)*BS$2,Assumptions!$G$116*BS$6*(Revenue!BT$24+Revenue!BT$33)*BS$2)</f>
        <v>0</v>
      </c>
      <c r="BT91" s="20">
        <f>IF(Revenue!BU$50&lt;Assumptions!$H116,Assumptions!$F$116*BT$6*(Revenue!BU$24+Revenue!BU$33)*BT$2,Assumptions!$G$116*BT$6*(Revenue!BU$24+Revenue!BU$33)*BT$2)</f>
        <v>0</v>
      </c>
      <c r="BU91" s="20">
        <f>IF(Revenue!BV$50&lt;Assumptions!$H116,Assumptions!$F$116*BU$6*(Revenue!BV$24+Revenue!BV$33)*BU$2,Assumptions!$G$116*BU$6*(Revenue!BV$24+Revenue!BV$33)*BU$2)</f>
        <v>0</v>
      </c>
      <c r="BV91" s="20">
        <f>IF(Revenue!BW$50&lt;Assumptions!$H116,Assumptions!$F$116*BV$6*(Revenue!BW$24+Revenue!BW$33)*BV$2,Assumptions!$G$116*BV$6*(Revenue!BW$24+Revenue!BW$33)*BV$2)</f>
        <v>0</v>
      </c>
      <c r="BW91" s="20">
        <f>IF(Revenue!BX$50&lt;Assumptions!$H116,Assumptions!$F$116*BW$6*(Revenue!BX$24+Revenue!BX$33)*BW$2,Assumptions!$G$116*BW$6*(Revenue!BX$24+Revenue!BX$33)*BW$2)</f>
        <v>0</v>
      </c>
      <c r="BX91" s="20">
        <f>IF(Revenue!BY$50&lt;Assumptions!$H116,Assumptions!$F$116*BX$6*(Revenue!BY$24+Revenue!BY$33)*BX$2,Assumptions!$G$116*BX$6*(Revenue!BY$24+Revenue!BY$33)*BX$2)</f>
        <v>0</v>
      </c>
      <c r="BY91" s="20">
        <f>IF(Revenue!BZ$50&lt;Assumptions!$H116,Assumptions!$F$116*BY$6*(Revenue!BZ$24+Revenue!BZ$33)*BY$2,Assumptions!$G$116*BY$6*(Revenue!BZ$24+Revenue!BZ$33)*BY$2)</f>
        <v>0</v>
      </c>
      <c r="BZ91" s="20">
        <f>IF(Revenue!CA$50&lt;Assumptions!$H116,Assumptions!$F$116*BZ$6*(Revenue!CA$24+Revenue!CA$33)*BZ$2,Assumptions!$G$116*BZ$6*(Revenue!CA$24+Revenue!CA$33)*BZ$2)</f>
        <v>0</v>
      </c>
      <c r="CA91" s="20">
        <f>IF(Revenue!CB$50&lt;Assumptions!$H116,Assumptions!$F$116*CA$6*(Revenue!CB$24+Revenue!CB$33)*CA$2,Assumptions!$G$116*CA$6*(Revenue!CB$24+Revenue!CB$33)*CA$2)</f>
        <v>0</v>
      </c>
      <c r="CB91" s="20">
        <f>IF(Revenue!CC$50&lt;Assumptions!$H116,Assumptions!$F$116*CB$6*(Revenue!CC$24+Revenue!CC$33)*CB$2,Assumptions!$G$116*CB$6*(Revenue!CC$24+Revenue!CC$33)*CB$2)</f>
        <v>0</v>
      </c>
      <c r="CC91" s="20">
        <f>IF(Revenue!CD$50&lt;Assumptions!$H116,Assumptions!$F$116*CC$6*(Revenue!CD$24+Revenue!CD$33)*CC$2,Assumptions!$G$116*CC$6*(Revenue!CD$24+Revenue!CD$33)*CC$2)</f>
        <v>0</v>
      </c>
      <c r="CD91" s="20">
        <f>IF(Revenue!CE$50&lt;Assumptions!$H116,Assumptions!$F$116*CD$6*(Revenue!CE$24+Revenue!CE$33)*CD$2,Assumptions!$G$116*CD$6*(Revenue!CE$24+Revenue!CE$33)*CD$2)</f>
        <v>0</v>
      </c>
      <c r="CE91" s="20">
        <f>IF(Revenue!CF$50&lt;Assumptions!$H116,Assumptions!$F$116*CE$6*(Revenue!CF$24+Revenue!CF$33)*CE$2,Assumptions!$G$116*CE$6*(Revenue!CF$24+Revenue!CF$33)*CE$2)</f>
        <v>0</v>
      </c>
      <c r="CF91" s="20">
        <f>IF(Revenue!CG$50&lt;Assumptions!$H116,Assumptions!$F$116*CF$6*(Revenue!CG$24+Revenue!CG$33)*CF$2,Assumptions!$G$116*CF$6*(Revenue!CG$24+Revenue!CG$33)*CF$2)</f>
        <v>0</v>
      </c>
      <c r="CG91" s="20">
        <f>IF(Revenue!CH$50&lt;Assumptions!$H116,Assumptions!$F$116*CG$6*(Revenue!CH$24+Revenue!CH$33)*CG$2,Assumptions!$G$116*CG$6*(Revenue!CH$24+Revenue!CH$33)*CG$2)</f>
        <v>0</v>
      </c>
      <c r="CH91" s="20">
        <f>IF(Revenue!CI$50&lt;Assumptions!$H116,Assumptions!$F$116*CH$6*(Revenue!CI$24+Revenue!CI$33)*CH$2,Assumptions!$G$116*CH$6*(Revenue!CI$24+Revenue!CI$33)*CH$2)</f>
        <v>0</v>
      </c>
      <c r="CI91" s="20">
        <f>IF(Revenue!CJ$50&lt;Assumptions!$H116,Assumptions!$F$116*CI$6*(Revenue!CJ$24+Revenue!CJ$33)*CI$2,Assumptions!$G$116*CI$6*(Revenue!CJ$24+Revenue!CJ$33)*CI$2)</f>
        <v>0</v>
      </c>
      <c r="CJ91" s="20">
        <f>IF(Revenue!CK$50&lt;Assumptions!$H116,Assumptions!$F$116*CJ$6*(Revenue!CK$24+Revenue!CK$33)*CJ$2,Assumptions!$G$116*CJ$6*(Revenue!CK$24+Revenue!CK$33)*CJ$2)</f>
        <v>0</v>
      </c>
      <c r="CK91" s="20">
        <f>IF(Revenue!CL$50&lt;Assumptions!$H116,Assumptions!$F$116*CK$6*(Revenue!CL$24+Revenue!CL$33)*CK$2,Assumptions!$G$116*CK$6*(Revenue!CL$24+Revenue!CL$33)*CK$2)</f>
        <v>0</v>
      </c>
      <c r="CL91" s="20">
        <f>IF(Revenue!CM$50&lt;Assumptions!$H116,Assumptions!$F$116*CL$6*(Revenue!CM$24+Revenue!CM$33)*CL$2,Assumptions!$G$116*CL$6*(Revenue!CM$24+Revenue!CM$33)*CL$2)</f>
        <v>0</v>
      </c>
      <c r="CM91" s="20">
        <f>IF(Revenue!CN$50&lt;Assumptions!$H116,Assumptions!$F$116*CM$6*(Revenue!CN$24+Revenue!CN$33)*CM$2,Assumptions!$G$116*CM$6*(Revenue!CN$24+Revenue!CN$33)*CM$2)</f>
        <v>0</v>
      </c>
      <c r="CN91" s="20">
        <f>IF(Revenue!CO$50&lt;Assumptions!$H116,Assumptions!$F$116*CN$6*(Revenue!CO$24+Revenue!CO$33)*CN$2,Assumptions!$G$116*CN$6*(Revenue!CO$24+Revenue!CO$33)*CN$2)</f>
        <v>0</v>
      </c>
      <c r="CO91" s="20">
        <f>IF(Revenue!CP$50&lt;Assumptions!$H116,Assumptions!$F$116*CO$6*(Revenue!CP$24+Revenue!CP$33)*CO$2,Assumptions!$G$116*CO$6*(Revenue!CP$24+Revenue!CP$33)*CO$2)</f>
        <v>0</v>
      </c>
      <c r="CP91" s="20">
        <f>IF(Revenue!CQ$50&lt;Assumptions!$H116,Assumptions!$F$116*CP$6*(Revenue!CQ$24+Revenue!CQ$33)*CP$2,Assumptions!$G$116*CP$6*(Revenue!CQ$24+Revenue!CQ$33)*CP$2)</f>
        <v>0</v>
      </c>
      <c r="CQ91" s="20">
        <f>IF(Revenue!CR$50&lt;Assumptions!$H116,Assumptions!$F$116*CQ$6*(Revenue!CR$24+Revenue!CR$33)*CQ$2,Assumptions!$G$116*CQ$6*(Revenue!CR$24+Revenue!CR$33)*CQ$2)</f>
        <v>0</v>
      </c>
      <c r="CR91" s="20">
        <f>IF(Revenue!CS$50&lt;Assumptions!$H116,Assumptions!$F$116*CR$6*(Revenue!CS$24+Revenue!CS$33)*CR$2,Assumptions!$G$116*CR$6*(Revenue!CS$24+Revenue!CS$33)*CR$2)</f>
        <v>0</v>
      </c>
      <c r="CS91" s="20">
        <f>IF(Revenue!CT$50&lt;Assumptions!$H116,Assumptions!$F$116*CS$6*(Revenue!CT$24+Revenue!CT$33)*CS$2,Assumptions!$G$116*CS$6*(Revenue!CT$24+Revenue!CT$33)*CS$2)</f>
        <v>0</v>
      </c>
      <c r="CT91" s="20">
        <f>IF(Revenue!CU$50&lt;Assumptions!$H116,Assumptions!$F$116*CT$6*(Revenue!CU$24+Revenue!CU$33)*CT$2,Assumptions!$G$116*CT$6*(Revenue!CU$24+Revenue!CU$33)*CT$2)</f>
        <v>0</v>
      </c>
      <c r="CU91" s="20">
        <f>IF(Revenue!CV$50&lt;Assumptions!$H116,Assumptions!$F$116*CU$6*(Revenue!CV$24+Revenue!CV$33)*CU$2,Assumptions!$G$116*CU$6*(Revenue!CV$24+Revenue!CV$33)*CU$2)</f>
        <v>0</v>
      </c>
      <c r="CV91" s="20">
        <f>IF(Revenue!CW$50&lt;Assumptions!$H116,Assumptions!$F$116*CV$6*(Revenue!CW$24+Revenue!CW$33)*CV$2,Assumptions!$G$116*CV$6*(Revenue!CW$24+Revenue!CW$33)*CV$2)</f>
        <v>0</v>
      </c>
      <c r="CW91" s="20">
        <f>IF(Revenue!CX$50&lt;Assumptions!$H116,Assumptions!$F$116*CW$6*(Revenue!CX$24+Revenue!CX$33)*CW$2,Assumptions!$G$116*CW$6*(Revenue!CX$24+Revenue!CX$33)*CW$2)</f>
        <v>0</v>
      </c>
      <c r="CX91" s="20">
        <f>IF(Revenue!CY$50&lt;Assumptions!$H116,Assumptions!$F$116*CX$6*(Revenue!CY$24+Revenue!CY$33)*CX$2,Assumptions!$G$116*CX$6*(Revenue!CY$24+Revenue!CY$33)*CX$2)</f>
        <v>0</v>
      </c>
      <c r="CY91" s="20">
        <f>IF(Revenue!CZ$50&lt;Assumptions!$H116,Assumptions!$F$116*CY$6*(Revenue!CZ$24+Revenue!CZ$33)*CY$2,Assumptions!$G$116*CY$6*(Revenue!CZ$24+Revenue!CZ$33)*CY$2)</f>
        <v>0</v>
      </c>
      <c r="CZ91" s="20">
        <f>IF(Revenue!DA$50&lt;Assumptions!$H116,Assumptions!$F$116*CZ$6*(Revenue!DA$24+Revenue!DA$33)*CZ$2,Assumptions!$G$116*CZ$6*(Revenue!DA$24+Revenue!DA$33)*CZ$2)</f>
        <v>0</v>
      </c>
      <c r="DA91" s="20">
        <f>IF(Revenue!DB$50&lt;Assumptions!$H116,Assumptions!$F$116*DA$6*(Revenue!DB$24+Revenue!DB$33)*DA$2,Assumptions!$G$116*DA$6*(Revenue!DB$24+Revenue!DB$33)*DA$2)</f>
        <v>0</v>
      </c>
      <c r="DB91" s="20">
        <f>IF(Revenue!DC$50&lt;Assumptions!$H116,Assumptions!$F$116*DB$6*(Revenue!DC$24+Revenue!DC$33)*DB$2,Assumptions!$G$116*DB$6*(Revenue!DC$24+Revenue!DC$33)*DB$2)</f>
        <v>0</v>
      </c>
      <c r="DC91" s="20">
        <f>IF(Revenue!DD$50&lt;Assumptions!$H116,Assumptions!$F$116*DC$6*(Revenue!DD$24+Revenue!DD$33)*DC$2,Assumptions!$G$116*DC$6*(Revenue!DD$24+Revenue!DD$33)*DC$2)</f>
        <v>0</v>
      </c>
      <c r="DD91" s="20">
        <f>IF(Revenue!DE$50&lt;Assumptions!$H116,Assumptions!$F$116*DD$6*(Revenue!DE$24+Revenue!DE$33)*DD$2,Assumptions!$G$116*DD$6*(Revenue!DE$24+Revenue!DE$33)*DD$2)</f>
        <v>0</v>
      </c>
      <c r="DE91" s="20">
        <f>IF(Revenue!DF$50&lt;Assumptions!$H116,Assumptions!$F$116*DE$6*(Revenue!DF$24+Revenue!DF$33)*DE$2,Assumptions!$G$116*DE$6*(Revenue!DF$24+Revenue!DF$33)*DE$2)</f>
        <v>0</v>
      </c>
      <c r="DF91" s="20">
        <f>IF(Revenue!DG$50&lt;Assumptions!$H116,Assumptions!$F$116*DF$6*(Revenue!DG$24+Revenue!DG$33)*DF$2,Assumptions!$G$116*DF$6*(Revenue!DG$24+Revenue!DG$33)*DF$2)</f>
        <v>0</v>
      </c>
      <c r="DG91" s="20">
        <f>IF(Revenue!DH$50&lt;Assumptions!$H116,Assumptions!$F$116*DG$6*(Revenue!DH$24+Revenue!DH$33)*DG$2,Assumptions!$G$116*DG$6*(Revenue!DH$24+Revenue!DH$33)*DG$2)</f>
        <v>0</v>
      </c>
      <c r="DH91" s="20">
        <f>IF(Revenue!DI$50&lt;Assumptions!$H116,Assumptions!$F$116*DH$6*(Revenue!DI$24+Revenue!DI$33)*DH$2,Assumptions!$G$116*DH$6*(Revenue!DI$24+Revenue!DI$33)*DH$2)</f>
        <v>0</v>
      </c>
      <c r="DI91" s="20">
        <f>IF(Revenue!DJ$50&lt;Assumptions!$H116,Assumptions!$F$116*DI$6*(Revenue!DJ$24+Revenue!DJ$33)*DI$2,Assumptions!$G$116*DI$6*(Revenue!DJ$24+Revenue!DJ$33)*DI$2)</f>
        <v>0</v>
      </c>
      <c r="DJ91" s="20">
        <f>IF(Revenue!DK$50&lt;Assumptions!$H116,Assumptions!$F$116*DJ$6*(Revenue!DK$24+Revenue!DK$33)*DJ$2,Assumptions!$G$116*DJ$6*(Revenue!DK$24+Revenue!DK$33)*DJ$2)</f>
        <v>0</v>
      </c>
      <c r="DK91" s="20">
        <f>IF(Revenue!DL$50&lt;Assumptions!$H116,Assumptions!$F$116*DK$6*(Revenue!DL$24+Revenue!DL$33)*DK$2,Assumptions!$G$116*DK$6*(Revenue!DL$24+Revenue!DL$33)*DK$2)</f>
        <v>0</v>
      </c>
      <c r="DL91" s="20">
        <f>IF(Revenue!DM$50&lt;Assumptions!$H116,Assumptions!$F$116*DL$6*(Revenue!DM$24+Revenue!DM$33)*DL$2,Assumptions!$G$116*DL$6*(Revenue!DM$24+Revenue!DM$33)*DL$2)</f>
        <v>0</v>
      </c>
      <c r="DM91" s="20">
        <f>IF(Revenue!DN$50&lt;Assumptions!$H116,Assumptions!$F$116*DM$6*(Revenue!DN$24+Revenue!DN$33)*DM$2,Assumptions!$G$116*DM$6*(Revenue!DN$24+Revenue!DN$33)*DM$2)</f>
        <v>0</v>
      </c>
      <c r="DN91" s="20">
        <f>IF(Revenue!DO$50&lt;Assumptions!$H116,Assumptions!$F$116*DN$6*(Revenue!DO$24+Revenue!DO$33)*DN$2,Assumptions!$G$116*DN$6*(Revenue!DO$24+Revenue!DO$33)*DN$2)</f>
        <v>0</v>
      </c>
      <c r="DO91" s="20">
        <f>IF(Revenue!DP$50&lt;Assumptions!$H116,Assumptions!$F$116*DO$6*(Revenue!DP$24+Revenue!DP$33)*DO$2,Assumptions!$G$116*DO$6*(Revenue!DP$24+Revenue!DP$33)*DO$2)</f>
        <v>0</v>
      </c>
      <c r="DP91" s="20">
        <f>IF(Revenue!DQ$50&lt;Assumptions!$H116,Assumptions!$F$116*DP$6*(Revenue!DQ$24+Revenue!DQ$33)*DP$2,Assumptions!$G$116*DP$6*(Revenue!DQ$24+Revenue!DQ$33)*DP$2)</f>
        <v>0</v>
      </c>
      <c r="DQ91" s="20">
        <f>IF(Revenue!DR$50&lt;Assumptions!$H116,Assumptions!$F$116*DQ$6*(Revenue!DR$24+Revenue!DR$33)*DQ$2,Assumptions!$G$116*DQ$6*(Revenue!DR$24+Revenue!DR$33)*DQ$2)</f>
        <v>0</v>
      </c>
      <c r="DR91" s="20">
        <f>IF(Revenue!DS$50&lt;Assumptions!$H116,Assumptions!$F$116*DR$6*(Revenue!DS$24+Revenue!DS$33)*DR$2,Assumptions!$G$116*DR$6*(Revenue!DS$24+Revenue!DS$33)*DR$2)</f>
        <v>0</v>
      </c>
      <c r="DS91" s="20">
        <f>IF(Revenue!DT$50&lt;Assumptions!$H116,Assumptions!$F$116*DS$6*(Revenue!DT$24+Revenue!DT$33)*DS$2,Assumptions!$G$116*DS$6*(Revenue!DT$24+Revenue!DT$33)*DS$2)</f>
        <v>0</v>
      </c>
      <c r="DT91" s="20">
        <f>IF(Revenue!DU$50&lt;Assumptions!$H116,Assumptions!$F$116*DT$6*(Revenue!DU$24+Revenue!DU$33)*DT$2,Assumptions!$G$116*DT$6*(Revenue!DU$24+Revenue!DU$33)*DT$2)</f>
        <v>0</v>
      </c>
      <c r="DU91" s="20">
        <f>IF(Revenue!DV$50&lt;Assumptions!$H116,Assumptions!$F$116*DU$6*(Revenue!DV$24+Revenue!DV$33)*DU$2,Assumptions!$G$116*DU$6*(Revenue!DV$24+Revenue!DV$33)*DU$2)</f>
        <v>0</v>
      </c>
    </row>
    <row r="92" spans="3:125">
      <c r="C92" s="1" t="s">
        <v>609</v>
      </c>
      <c r="E92" s="20">
        <f>IF(E$5&lt;Assumptions!$D$20,0,IF(Revenue!F$50&lt;Assumptions!$H117,Assumptions!$F117*Assumptions!$D$60*E$2/12,Assumptions!$G117*Assumptions!$D$60*E$2/12))</f>
        <v>0</v>
      </c>
      <c r="F92" s="20">
        <f>IF(F$5&lt;Assumptions!$D$20,0,IF(Revenue!G$50&lt;Assumptions!$H117,Assumptions!$F117*Assumptions!$D$60*F$2/12,Assumptions!$G117*Assumptions!$D$60*F$2/12))</f>
        <v>0</v>
      </c>
      <c r="G92" s="20">
        <f>IF(G$5&lt;Assumptions!$D$20,0,IF(Revenue!H$50&lt;Assumptions!$H117,Assumptions!$F117*Assumptions!$D$60*G$2/12,Assumptions!$G117*Assumptions!$D$60*G$2/12))</f>
        <v>0</v>
      </c>
      <c r="H92" s="20">
        <f>IF(H$5&lt;Assumptions!$D$20,0,IF(Revenue!I$50&lt;Assumptions!$H117,Assumptions!$F117*Assumptions!$D$60*H$2/12,Assumptions!$G117*Assumptions!$D$60*H$2/12))</f>
        <v>0</v>
      </c>
      <c r="I92" s="20">
        <f>IF(I$5&lt;Assumptions!$D$20,0,IF(Revenue!J$50&lt;Assumptions!$H117,Assumptions!$F117*Assumptions!$D$60*I$2/12,Assumptions!$G117*Assumptions!$D$60*I$2/12))</f>
        <v>0</v>
      </c>
      <c r="J92" s="20">
        <f>IF(J$5&lt;Assumptions!$D$20,0,IF(Revenue!K$50&lt;Assumptions!$H117,Assumptions!$F117*Assumptions!$D$60*J$2/12,Assumptions!$G117*Assumptions!$D$60*J$2/12))</f>
        <v>0</v>
      </c>
      <c r="K92" s="20">
        <f>IF(K$5&lt;Assumptions!$D$20,0,IF(Revenue!L$50&lt;Assumptions!$H117,Assumptions!$F117*Assumptions!$D$60*K$2/12,Assumptions!$G117*Assumptions!$D$60*K$2/12))</f>
        <v>0</v>
      </c>
      <c r="L92" s="20">
        <f>IF(L$5&lt;Assumptions!$D$20,0,IF(Revenue!M$50&lt;Assumptions!$H117,Assumptions!$F117*Assumptions!$D$60*L$2/12,Assumptions!$G117*Assumptions!$D$60*L$2/12))</f>
        <v>0</v>
      </c>
      <c r="M92" s="20">
        <f>IF(M$5&lt;Assumptions!$D$20,0,IF(Revenue!N$50&lt;Assumptions!$H117,Assumptions!$F117*Assumptions!$D$60*M$2/12,Assumptions!$G117*Assumptions!$D$60*M$2/12))</f>
        <v>0</v>
      </c>
      <c r="N92" s="20">
        <f>IF(N$5&lt;Assumptions!$D$20,0,IF(Revenue!O$50&lt;Assumptions!$H117,Assumptions!$F117*Assumptions!$D$60*N$2/12,Assumptions!$G117*Assumptions!$D$60*N$2/12))</f>
        <v>0</v>
      </c>
      <c r="O92" s="20">
        <f>IF(O$5&lt;Assumptions!$D$20,0,IF(Revenue!P$50&lt;Assumptions!$H117,Assumptions!$F117*Assumptions!$D$60*O$2/12,Assumptions!$G117*Assumptions!$D$60*O$2/12))</f>
        <v>0</v>
      </c>
      <c r="P92" s="20">
        <f>IF(P$5&lt;Assumptions!$D$20,0,IF(Revenue!Q$50&lt;Assumptions!$H117,Assumptions!$F117*Assumptions!$D$60*P$2/12,Assumptions!$G117*Assumptions!$D$60*P$2/12))</f>
        <v>0</v>
      </c>
      <c r="Q92" s="20">
        <f>IF(Q$5&lt;Assumptions!$D$20,0,IF(Revenue!R$50&lt;Assumptions!$H117,Assumptions!$F117*Assumptions!$D$60*Q$2/12,Assumptions!$G117*Assumptions!$D$60*Q$2/12))</f>
        <v>0</v>
      </c>
      <c r="R92" s="20">
        <f>IF(R$5&lt;Assumptions!$D$20,0,IF(Revenue!S$50&lt;Assumptions!$H117,Assumptions!$F117*Assumptions!$D$60*R$2/12,Assumptions!$G117*Assumptions!$D$60*R$2/12))</f>
        <v>0</v>
      </c>
      <c r="S92" s="20">
        <f>IF(S$5&lt;Assumptions!$D$20,0,IF(Revenue!T$50&lt;Assumptions!$H117,Assumptions!$F117*Assumptions!$D$60*S$2/12,Assumptions!$G117*Assumptions!$D$60*S$2/12))</f>
        <v>0</v>
      </c>
      <c r="T92" s="20">
        <f>IF(T$5&lt;Assumptions!$D$20,0,IF(Revenue!U$50&lt;Assumptions!$H117,Assumptions!$F117*Assumptions!$D$60*T$2/12,Assumptions!$G117*Assumptions!$D$60*T$2/12))</f>
        <v>0</v>
      </c>
      <c r="U92" s="20">
        <f>IF(U$5&lt;Assumptions!$D$20,0,IF(Revenue!V$50&lt;Assumptions!$H117,Assumptions!$F117*Assumptions!$D$60*U$2/12,Assumptions!$G117*Assumptions!$D$60*U$2/12))</f>
        <v>0</v>
      </c>
      <c r="V92" s="20">
        <f>IF(V$5&lt;Assumptions!$D$20,0,IF(Revenue!W$50&lt;Assumptions!$H117,Assumptions!$F117*Assumptions!$D$60*V$2/12,Assumptions!$G117*Assumptions!$D$60*V$2/12))</f>
        <v>0</v>
      </c>
      <c r="W92" s="20">
        <f>IF(W$5&lt;Assumptions!$D$20,0,IF(Revenue!X$50&lt;Assumptions!$H117,Assumptions!$F117*Assumptions!$D$60*W$2/12,Assumptions!$G117*Assumptions!$D$60*W$2/12))</f>
        <v>0</v>
      </c>
      <c r="X92" s="20">
        <f>IF(X$5&lt;Assumptions!$D$20,0,IF(Revenue!Y$50&lt;Assumptions!$H117,Assumptions!$F117*Assumptions!$D$60*X$2/12,Assumptions!$G117*Assumptions!$D$60*X$2/12))</f>
        <v>0</v>
      </c>
      <c r="Y92" s="20">
        <f>IF(Y$5&lt;Assumptions!$D$20,0,IF(Revenue!Z$50&lt;Assumptions!$H117,Assumptions!$F117*Assumptions!$D$60*Y$2/12,Assumptions!$G117*Assumptions!$D$60*Y$2/12))</f>
        <v>0</v>
      </c>
      <c r="Z92" s="20">
        <f>IF(Z$5&lt;Assumptions!$D$20,0,IF(Revenue!AA$50&lt;Assumptions!$H117,Assumptions!$F117*Assumptions!$D$60*Z$2/12,Assumptions!$G117*Assumptions!$D$60*Z$2/12))</f>
        <v>0</v>
      </c>
      <c r="AA92" s="20">
        <f>IF(AA$5&lt;Assumptions!$D$20,0,IF(Revenue!AB$50&lt;Assumptions!$H117,Assumptions!$F117*Assumptions!$D$60*AA$2/12,Assumptions!$G117*Assumptions!$D$60*AA$2/12))</f>
        <v>0</v>
      </c>
      <c r="AB92" s="20">
        <f>IF(AB$5&lt;Assumptions!$D$20,0,IF(Revenue!AC$50&lt;Assumptions!$H117,Assumptions!$F117*Assumptions!$D$60*AB$2/12,Assumptions!$G117*Assumptions!$D$60*AB$2/12))</f>
        <v>0</v>
      </c>
      <c r="AC92" s="20">
        <f>IF(AC$5&lt;Assumptions!$D$20,0,IF(Revenue!AD$50&lt;Assumptions!$H117,Assumptions!$F117*Assumptions!$D$60*AC$2/12,Assumptions!$G117*Assumptions!$D$60*AC$2/12))</f>
        <v>5439.921306423611</v>
      </c>
      <c r="AD92" s="20">
        <f>IF(AD$5&lt;Assumptions!$D$20,0,IF(Revenue!AE$50&lt;Assumptions!$H117,Assumptions!$F117*Assumptions!$D$60*AD$2/12,Assumptions!$G117*Assumptions!$D$60*AD$2/12))</f>
        <v>5439.921306423611</v>
      </c>
      <c r="AE92" s="20">
        <f>IF(AE$5&lt;Assumptions!$D$20,0,IF(Revenue!AF$50&lt;Assumptions!$H117,Assumptions!$F117*Assumptions!$D$60*AE$2/12,Assumptions!$G117*Assumptions!$D$60*AE$2/12))</f>
        <v>5439.921306423611</v>
      </c>
      <c r="AF92" s="20">
        <f>IF(AF$5&lt;Assumptions!$D$20,0,IF(Revenue!AG$50&lt;Assumptions!$H117,Assumptions!$F117*Assumptions!$D$60*AF$2/12,Assumptions!$G117*Assumptions!$D$60*AF$2/12))</f>
        <v>5439.921306423611</v>
      </c>
      <c r="AG92" s="20">
        <f>IF(AG$5&lt;Assumptions!$D$20,0,IF(Revenue!AH$50&lt;Assumptions!$H117,Assumptions!$F117*Assumptions!$D$60*AG$2/12,Assumptions!$G117*Assumptions!$D$60*AG$2/12))</f>
        <v>5439.921306423611</v>
      </c>
      <c r="AH92" s="20">
        <f>IF(AH$5&lt;Assumptions!$D$20,0,IF(Revenue!AI$50&lt;Assumptions!$H117,Assumptions!$F117*Assumptions!$D$60*AH$2/12,Assumptions!$G117*Assumptions!$D$60*AH$2/12))</f>
        <v>5439.921306423611</v>
      </c>
      <c r="AI92" s="20">
        <f>IF(AI$5&lt;Assumptions!$D$20,0,IF(Revenue!AJ$50&lt;Assumptions!$H117,Assumptions!$F117*Assumptions!$D$60*AI$2/12,Assumptions!$G117*Assumptions!$D$60*AI$2/12))</f>
        <v>5439.921306423611</v>
      </c>
      <c r="AJ92" s="20">
        <f>IF(AJ$5&lt;Assumptions!$D$20,0,IF(Revenue!AK$50&lt;Assumptions!$H117,Assumptions!$F117*Assumptions!$D$60*AJ$2/12,Assumptions!$G117*Assumptions!$D$60*AJ$2/12))</f>
        <v>5603.1189456163202</v>
      </c>
      <c r="AK92" s="20">
        <f>IF(AK$5&lt;Assumptions!$D$20,0,IF(Revenue!AL$50&lt;Assumptions!$H117,Assumptions!$F117*Assumptions!$D$60*AK$2/12,Assumptions!$G117*Assumptions!$D$60*AK$2/12))</f>
        <v>5603.1189456163202</v>
      </c>
      <c r="AL92" s="20">
        <f>IF(AL$5&lt;Assumptions!$D$20,0,IF(Revenue!AM$50&lt;Assumptions!$H117,Assumptions!$F117*Assumptions!$D$60*AL$2/12,Assumptions!$G117*Assumptions!$D$60*AL$2/12))</f>
        <v>5603.1189456163202</v>
      </c>
      <c r="AM92" s="20">
        <f>IF(AM$5&lt;Assumptions!$D$20,0,IF(Revenue!AN$50&lt;Assumptions!$H117,Assumptions!$F117*Assumptions!$D$60*AM$2/12,Assumptions!$G117*Assumptions!$D$60*AM$2/12))</f>
        <v>5603.1189456163202</v>
      </c>
      <c r="AN92" s="20">
        <f>IF(AN$5&lt;Assumptions!$D$20,0,IF(Revenue!AO$50&lt;Assumptions!$H117,Assumptions!$F117*Assumptions!$D$60*AN$2/12,Assumptions!$G117*Assumptions!$D$60*AN$2/12))</f>
        <v>5603.1189456163202</v>
      </c>
      <c r="AO92" s="20">
        <f>IF(AO$5&lt;Assumptions!$D$20,0,IF(Revenue!AP$50&lt;Assumptions!$H117,Assumptions!$F117*Assumptions!$D$60*AO$2/12,Assumptions!$G117*Assumptions!$D$60*AO$2/12))</f>
        <v>5603.1189456163202</v>
      </c>
      <c r="AP92" s="20">
        <f>IF(AP$5&lt;Assumptions!$D$20,0,IF(Revenue!AQ$50&lt;Assumptions!$H117,Assumptions!$F117*Assumptions!$D$60*AP$2/12,Assumptions!$G117*Assumptions!$D$60*AP$2/12))</f>
        <v>5603.1189456163202</v>
      </c>
      <c r="AQ92" s="20">
        <f>IF(AQ$5&lt;Assumptions!$D$20,0,IF(Revenue!AR$50&lt;Assumptions!$H117,Assumptions!$F117*Assumptions!$D$60*AQ$2/12,Assumptions!$G117*Assumptions!$D$60*AQ$2/12))</f>
        <v>5603.1189456163202</v>
      </c>
      <c r="AR92" s="20">
        <f>IF(AR$5&lt;Assumptions!$D$20,0,IF(Revenue!AS$50&lt;Assumptions!$H117,Assumptions!$F117*Assumptions!$D$60*AR$2/12,Assumptions!$G117*Assumptions!$D$60*AR$2/12))</f>
        <v>5603.1189456163202</v>
      </c>
      <c r="AS92" s="20">
        <f>IF(AS$5&lt;Assumptions!$D$20,0,IF(Revenue!AT$50&lt;Assumptions!$H117,Assumptions!$F117*Assumptions!$D$60*AS$2/12,Assumptions!$G117*Assumptions!$D$60*AS$2/12))</f>
        <v>5603.1189456163202</v>
      </c>
      <c r="AT92" s="20">
        <f>IF(AT$5&lt;Assumptions!$D$20,0,IF(Revenue!AU$50&lt;Assumptions!$H117,Assumptions!$F117*Assumptions!$D$60*AT$2/12,Assumptions!$G117*Assumptions!$D$60*AT$2/12))</f>
        <v>5603.1189456163202</v>
      </c>
      <c r="AU92" s="20">
        <f>IF(AU$5&lt;Assumptions!$D$20,0,IF(Revenue!AV$50&lt;Assumptions!$H117,Assumptions!$F117*Assumptions!$D$60*AU$2/12,Assumptions!$G117*Assumptions!$D$60*AU$2/12))</f>
        <v>5603.1189456163202</v>
      </c>
      <c r="AV92" s="20">
        <f>IF(AV$5&lt;Assumptions!$D$20,0,IF(Revenue!AW$50&lt;Assumptions!$H117,Assumptions!$F117*Assumptions!$D$60*AV$2/12,Assumptions!$G117*Assumptions!$D$60*AV$2/12))</f>
        <v>5771.2125139848094</v>
      </c>
      <c r="AW92" s="20">
        <f>IF(AW$5&lt;Assumptions!$D$20,0,IF(Revenue!AX$50&lt;Assumptions!$H117,Assumptions!$F117*Assumptions!$D$60*AW$2/12,Assumptions!$G117*Assumptions!$D$60*AW$2/12))</f>
        <v>5771.2125139848094</v>
      </c>
      <c r="AX92" s="20">
        <f>IF(AX$5&lt;Assumptions!$D$20,0,IF(Revenue!AY$50&lt;Assumptions!$H117,Assumptions!$F117*Assumptions!$D$60*AX$2/12,Assumptions!$G117*Assumptions!$D$60*AX$2/12))</f>
        <v>5771.2125139848094</v>
      </c>
      <c r="AY92" s="20">
        <f>IF(AY$5&lt;Assumptions!$D$20,0,IF(Revenue!AZ$50&lt;Assumptions!$H117,Assumptions!$F117*Assumptions!$D$60*AY$2/12,Assumptions!$G117*Assumptions!$D$60*AY$2/12))</f>
        <v>5771.2125139848094</v>
      </c>
      <c r="AZ92" s="20">
        <f>IF(AZ$5&lt;Assumptions!$D$20,0,IF(Revenue!BA$50&lt;Assumptions!$H117,Assumptions!$F117*Assumptions!$D$60*AZ$2/12,Assumptions!$G117*Assumptions!$D$60*AZ$2/12))</f>
        <v>5771.2125139848094</v>
      </c>
      <c r="BA92" s="20">
        <f>IF(BA$5&lt;Assumptions!$D$20,0,IF(Revenue!BB$50&lt;Assumptions!$H117,Assumptions!$F117*Assumptions!$D$60*BA$2/12,Assumptions!$G117*Assumptions!$D$60*BA$2/12))</f>
        <v>5771.2125139848094</v>
      </c>
      <c r="BB92" s="20">
        <f>IF(BB$5&lt;Assumptions!$D$20,0,IF(Revenue!BC$50&lt;Assumptions!$H117,Assumptions!$F117*Assumptions!$D$60*BB$2/12,Assumptions!$G117*Assumptions!$D$60*BB$2/12))</f>
        <v>5771.2125139848094</v>
      </c>
      <c r="BC92" s="20">
        <f>IF(BC$5&lt;Assumptions!$D$20,0,IF(Revenue!BD$50&lt;Assumptions!$H117,Assumptions!$F117*Assumptions!$D$60*BC$2/12,Assumptions!$G117*Assumptions!$D$60*BC$2/12))</f>
        <v>5771.2125139848094</v>
      </c>
      <c r="BD92" s="20">
        <f>IF(BD$5&lt;Assumptions!$D$20,0,IF(Revenue!BE$50&lt;Assumptions!$H117,Assumptions!$F117*Assumptions!$D$60*BD$2/12,Assumptions!$G117*Assumptions!$D$60*BD$2/12))</f>
        <v>5771.2125139848094</v>
      </c>
      <c r="BE92" s="20">
        <f>IF(BE$5&lt;Assumptions!$D$20,0,IF(Revenue!BF$50&lt;Assumptions!$H117,Assumptions!$F117*Assumptions!$D$60*BE$2/12,Assumptions!$G117*Assumptions!$D$60*BE$2/12))</f>
        <v>5771.2125139848094</v>
      </c>
      <c r="BF92" s="20">
        <f>IF(BF$5&lt;Assumptions!$D$20,0,IF(Revenue!BG$50&lt;Assumptions!$H117,Assumptions!$F117*Assumptions!$D$60*BF$2/12,Assumptions!$G117*Assumptions!$D$60*BF$2/12))</f>
        <v>5771.2125139848094</v>
      </c>
      <c r="BG92" s="20">
        <f>IF(BG$5&lt;Assumptions!$D$20,0,IF(Revenue!BH$50&lt;Assumptions!$H117,Assumptions!$F117*Assumptions!$D$60*BG$2/12,Assumptions!$G117*Assumptions!$D$60*BG$2/12))</f>
        <v>5771.2125139848094</v>
      </c>
      <c r="BH92" s="20">
        <f>IF(BH$5&lt;Assumptions!$D$20,0,IF(Revenue!BI$50&lt;Assumptions!$H117,Assumptions!$F117*Assumptions!$D$60*BH$2/12,Assumptions!$G117*Assumptions!$D$60*BH$2/12))</f>
        <v>5944.3488894043539</v>
      </c>
      <c r="BI92" s="20">
        <f>IF(BI$5&lt;Assumptions!$D$20,0,IF(Revenue!BJ$50&lt;Assumptions!$H117,Assumptions!$F117*Assumptions!$D$60*BI$2/12,Assumptions!$G117*Assumptions!$D$60*BI$2/12))</f>
        <v>5944.3488894043539</v>
      </c>
      <c r="BJ92" s="20">
        <f>IF(BJ$5&lt;Assumptions!$D$20,0,IF(Revenue!BK$50&lt;Assumptions!$H117,Assumptions!$F117*Assumptions!$D$60*BJ$2/12,Assumptions!$G117*Assumptions!$D$60*BJ$2/12))</f>
        <v>5944.3488894043539</v>
      </c>
      <c r="BK92" s="20">
        <f>IF(BK$5&lt;Assumptions!$D$20,0,IF(Revenue!BL$50&lt;Assumptions!$H117,Assumptions!$F117*Assumptions!$D$60*BK$2/12,Assumptions!$G117*Assumptions!$D$60*BK$2/12))</f>
        <v>5944.3488894043539</v>
      </c>
      <c r="BL92" s="20">
        <f>IF(BL$5&lt;Assumptions!$D$20,0,IF(Revenue!BM$50&lt;Assumptions!$H117,Assumptions!$F117*Assumptions!$D$60*BL$2/12,Assumptions!$G117*Assumptions!$D$60*BL$2/12))</f>
        <v>5944.3488894043539</v>
      </c>
      <c r="BM92" s="20">
        <f>IF(BM$5&lt;Assumptions!$D$20,0,IF(Revenue!BN$50&lt;Assumptions!$H117,Assumptions!$F117*Assumptions!$D$60*BM$2/12,Assumptions!$G117*Assumptions!$D$60*BM$2/12))</f>
        <v>5944.3488894043539</v>
      </c>
      <c r="BN92" s="20">
        <f>IF(BN$5&lt;Assumptions!$D$20,0,IF(Revenue!BO$50&lt;Assumptions!$H117,Assumptions!$F117*Assumptions!$D$60*BN$2/12,Assumptions!$G117*Assumptions!$D$60*BN$2/12))</f>
        <v>5944.3488894043539</v>
      </c>
      <c r="BO92" s="20">
        <f>IF(BO$5&lt;Assumptions!$D$20,0,IF(Revenue!BP$50&lt;Assumptions!$H117,Assumptions!$F117*Assumptions!$D$60*BO$2/12,Assumptions!$G117*Assumptions!$D$60*BO$2/12))</f>
        <v>5944.3488894043539</v>
      </c>
      <c r="BP92" s="20">
        <f>IF(BP$5&lt;Assumptions!$D$20,0,IF(Revenue!BQ$50&lt;Assumptions!$H117,Assumptions!$F117*Assumptions!$D$60*BP$2/12,Assumptions!$G117*Assumptions!$D$60*BP$2/12))</f>
        <v>5944.3488894043539</v>
      </c>
      <c r="BQ92" s="20">
        <f>IF(BQ$5&lt;Assumptions!$D$20,0,IF(Revenue!BR$50&lt;Assumptions!$H117,Assumptions!$F117*Assumptions!$D$60*BQ$2/12,Assumptions!$G117*Assumptions!$D$60*BQ$2/12))</f>
        <v>5944.3488894043539</v>
      </c>
      <c r="BR92" s="20">
        <f>IF(BR$5&lt;Assumptions!$D$20,0,IF(Revenue!BS$50&lt;Assumptions!$H117,Assumptions!$F117*Assumptions!$D$60*BR$2/12,Assumptions!$G117*Assumptions!$D$60*BR$2/12))</f>
        <v>5944.3488894043539</v>
      </c>
      <c r="BS92" s="20">
        <f>IF(BS$5&lt;Assumptions!$D$20,0,IF(Revenue!BT$50&lt;Assumptions!$H117,Assumptions!$F117*Assumptions!$D$60*BS$2/12,Assumptions!$G117*Assumptions!$D$60*BS$2/12))</f>
        <v>5944.3488894043539</v>
      </c>
      <c r="BT92" s="20">
        <f>IF(BT$5&lt;Assumptions!$D$20,0,IF(Revenue!BU$50&lt;Assumptions!$H117,Assumptions!$F117*Assumptions!$D$60*BT$2/12,Assumptions!$G117*Assumptions!$D$60*BT$2/12))</f>
        <v>6122.6793560864853</v>
      </c>
      <c r="BU92" s="20">
        <f>IF(BU$5&lt;Assumptions!$D$20,0,IF(Revenue!BV$50&lt;Assumptions!$H117,Assumptions!$F117*Assumptions!$D$60*BU$2/12,Assumptions!$G117*Assumptions!$D$60*BU$2/12))</f>
        <v>6122.6793560864853</v>
      </c>
      <c r="BV92" s="20">
        <f>IF(BV$5&lt;Assumptions!$D$20,0,IF(Revenue!BW$50&lt;Assumptions!$H117,Assumptions!$F117*Assumptions!$D$60*BV$2/12,Assumptions!$G117*Assumptions!$D$60*BV$2/12))</f>
        <v>6122.6793560864853</v>
      </c>
      <c r="BW92" s="20">
        <f>IF(BW$5&lt;Assumptions!$D$20,0,IF(Revenue!BX$50&lt;Assumptions!$H117,Assumptions!$F117*Assumptions!$D$60*BW$2/12,Assumptions!$G117*Assumptions!$D$60*BW$2/12))</f>
        <v>6122.6793560864853</v>
      </c>
      <c r="BX92" s="20">
        <f>IF(BX$5&lt;Assumptions!$D$20,0,IF(Revenue!BY$50&lt;Assumptions!$H117,Assumptions!$F117*Assumptions!$D$60*BX$2/12,Assumptions!$G117*Assumptions!$D$60*BX$2/12))</f>
        <v>6122.6793560864853</v>
      </c>
      <c r="BY92" s="20">
        <f>IF(BY$5&lt;Assumptions!$D$20,0,IF(Revenue!BZ$50&lt;Assumptions!$H117,Assumptions!$F117*Assumptions!$D$60*BY$2/12,Assumptions!$G117*Assumptions!$D$60*BY$2/12))</f>
        <v>6122.6793560864853</v>
      </c>
      <c r="BZ92" s="20">
        <f>IF(BZ$5&lt;Assumptions!$D$20,0,IF(Revenue!CA$50&lt;Assumptions!$H117,Assumptions!$F117*Assumptions!$D$60*BZ$2/12,Assumptions!$G117*Assumptions!$D$60*BZ$2/12))</f>
        <v>6122.6793560864853</v>
      </c>
      <c r="CA92" s="20">
        <f>IF(CA$5&lt;Assumptions!$D$20,0,IF(Revenue!CB$50&lt;Assumptions!$H117,Assumptions!$F117*Assumptions!$D$60*CA$2/12,Assumptions!$G117*Assumptions!$D$60*CA$2/12))</f>
        <v>6122.6793560864853</v>
      </c>
      <c r="CB92" s="20">
        <f>IF(CB$5&lt;Assumptions!$D$20,0,IF(Revenue!CC$50&lt;Assumptions!$H117,Assumptions!$F117*Assumptions!$D$60*CB$2/12,Assumptions!$G117*Assumptions!$D$60*CB$2/12))</f>
        <v>6122.6793560864853</v>
      </c>
      <c r="CC92" s="20">
        <f>IF(CC$5&lt;Assumptions!$D$20,0,IF(Revenue!CD$50&lt;Assumptions!$H117,Assumptions!$F117*Assumptions!$D$60*CC$2/12,Assumptions!$G117*Assumptions!$D$60*CC$2/12))</f>
        <v>6122.6793560864853</v>
      </c>
      <c r="CD92" s="20">
        <f>IF(CD$5&lt;Assumptions!$D$20,0,IF(Revenue!CE$50&lt;Assumptions!$H117,Assumptions!$F117*Assumptions!$D$60*CD$2/12,Assumptions!$G117*Assumptions!$D$60*CD$2/12))</f>
        <v>6122.6793560864853</v>
      </c>
      <c r="CE92" s="20">
        <f>IF(CE$5&lt;Assumptions!$D$20,0,IF(Revenue!CF$50&lt;Assumptions!$H117,Assumptions!$F117*Assumptions!$D$60*CE$2/12,Assumptions!$G117*Assumptions!$D$60*CE$2/12))</f>
        <v>6122.6793560864853</v>
      </c>
      <c r="CF92" s="20">
        <f>IF(CF$5&lt;Assumptions!$D$20,0,IF(Revenue!CG$50&lt;Assumptions!$H117,Assumptions!$F117*Assumptions!$D$60*CF$2/12,Assumptions!$G117*Assumptions!$D$60*CF$2/12))</f>
        <v>6306.3597367690809</v>
      </c>
      <c r="CG92" s="20">
        <f>IF(CG$5&lt;Assumptions!$D$20,0,IF(Revenue!CH$50&lt;Assumptions!$H117,Assumptions!$F117*Assumptions!$D$60*CG$2/12,Assumptions!$G117*Assumptions!$D$60*CG$2/12))</f>
        <v>6306.3597367690809</v>
      </c>
      <c r="CH92" s="20">
        <f>IF(CH$5&lt;Assumptions!$D$20,0,IF(Revenue!CI$50&lt;Assumptions!$H117,Assumptions!$F117*Assumptions!$D$60*CH$2/12,Assumptions!$G117*Assumptions!$D$60*CH$2/12))</f>
        <v>6306.3597367690809</v>
      </c>
      <c r="CI92" s="20">
        <f>IF(CI$5&lt;Assumptions!$D$20,0,IF(Revenue!CJ$50&lt;Assumptions!$H117,Assumptions!$F117*Assumptions!$D$60*CI$2/12,Assumptions!$G117*Assumptions!$D$60*CI$2/12))</f>
        <v>6306.3597367690809</v>
      </c>
      <c r="CJ92" s="20">
        <f>IF(CJ$5&lt;Assumptions!$D$20,0,IF(Revenue!CK$50&lt;Assumptions!$H117,Assumptions!$F117*Assumptions!$D$60*CJ$2/12,Assumptions!$G117*Assumptions!$D$60*CJ$2/12))</f>
        <v>6306.3597367690809</v>
      </c>
      <c r="CK92" s="20">
        <f>IF(CK$5&lt;Assumptions!$D$20,0,IF(Revenue!CL$50&lt;Assumptions!$H117,Assumptions!$F117*Assumptions!$D$60*CK$2/12,Assumptions!$G117*Assumptions!$D$60*CK$2/12))</f>
        <v>6306.3597367690809</v>
      </c>
      <c r="CL92" s="20">
        <f>IF(CL$5&lt;Assumptions!$D$20,0,IF(Revenue!CM$50&lt;Assumptions!$H117,Assumptions!$F117*Assumptions!$D$60*CL$2/12,Assumptions!$G117*Assumptions!$D$60*CL$2/12))</f>
        <v>6306.3597367690809</v>
      </c>
      <c r="CM92" s="20">
        <f>IF(CM$5&lt;Assumptions!$D$20,0,IF(Revenue!CN$50&lt;Assumptions!$H117,Assumptions!$F117*Assumptions!$D$60*CM$2/12,Assumptions!$G117*Assumptions!$D$60*CM$2/12))</f>
        <v>6306.3597367690809</v>
      </c>
      <c r="CN92" s="20">
        <f>IF(CN$5&lt;Assumptions!$D$20,0,IF(Revenue!CO$50&lt;Assumptions!$H117,Assumptions!$F117*Assumptions!$D$60*CN$2/12,Assumptions!$G117*Assumptions!$D$60*CN$2/12))</f>
        <v>6306.3597367690809</v>
      </c>
      <c r="CO92" s="20">
        <f>IF(CO$5&lt;Assumptions!$D$20,0,IF(Revenue!CP$50&lt;Assumptions!$H117,Assumptions!$F117*Assumptions!$D$60*CO$2/12,Assumptions!$G117*Assumptions!$D$60*CO$2/12))</f>
        <v>6306.3597367690809</v>
      </c>
      <c r="CP92" s="20">
        <f>IF(CP$5&lt;Assumptions!$D$20,0,IF(Revenue!CQ$50&lt;Assumptions!$H117,Assumptions!$F117*Assumptions!$D$60*CP$2/12,Assumptions!$G117*Assumptions!$D$60*CP$2/12))</f>
        <v>6306.3597367690809</v>
      </c>
      <c r="CQ92" s="20">
        <f>IF(CQ$5&lt;Assumptions!$D$20,0,IF(Revenue!CR$50&lt;Assumptions!$H117,Assumptions!$F117*Assumptions!$D$60*CQ$2/12,Assumptions!$G117*Assumptions!$D$60*CQ$2/12))</f>
        <v>6306.3597367690809</v>
      </c>
      <c r="CR92" s="20">
        <f>IF(CR$5&lt;Assumptions!$D$20,0,IF(Revenue!CS$50&lt;Assumptions!$H117,Assumptions!$F117*Assumptions!$D$60*CR$2/12,Assumptions!$G117*Assumptions!$D$60*CR$2/12))</f>
        <v>6495.5505288721533</v>
      </c>
      <c r="CS92" s="20">
        <f>IF(CS$5&lt;Assumptions!$D$20,0,IF(Revenue!CT$50&lt;Assumptions!$H117,Assumptions!$F117*Assumptions!$D$60*CS$2/12,Assumptions!$G117*Assumptions!$D$60*CS$2/12))</f>
        <v>6495.5505288721533</v>
      </c>
      <c r="CT92" s="20">
        <f>IF(CT$5&lt;Assumptions!$D$20,0,IF(Revenue!CU$50&lt;Assumptions!$H117,Assumptions!$F117*Assumptions!$D$60*CT$2/12,Assumptions!$G117*Assumptions!$D$60*CT$2/12))</f>
        <v>6495.5505288721533</v>
      </c>
      <c r="CU92" s="20">
        <f>IF(CU$5&lt;Assumptions!$D$20,0,IF(Revenue!CV$50&lt;Assumptions!$H117,Assumptions!$F117*Assumptions!$D$60*CU$2/12,Assumptions!$G117*Assumptions!$D$60*CU$2/12))</f>
        <v>6495.5505288721533</v>
      </c>
      <c r="CV92" s="20">
        <f>IF(CV$5&lt;Assumptions!$D$20,0,IF(Revenue!CW$50&lt;Assumptions!$H117,Assumptions!$F117*Assumptions!$D$60*CV$2/12,Assumptions!$G117*Assumptions!$D$60*CV$2/12))</f>
        <v>6495.5505288721533</v>
      </c>
      <c r="CW92" s="20">
        <f>IF(CW$5&lt;Assumptions!$D$20,0,IF(Revenue!CX$50&lt;Assumptions!$H117,Assumptions!$F117*Assumptions!$D$60*CW$2/12,Assumptions!$G117*Assumptions!$D$60*CW$2/12))</f>
        <v>6495.5505288721533</v>
      </c>
      <c r="CX92" s="20">
        <f>IF(CX$5&lt;Assumptions!$D$20,0,IF(Revenue!CY$50&lt;Assumptions!$H117,Assumptions!$F117*Assumptions!$D$60*CX$2/12,Assumptions!$G117*Assumptions!$D$60*CX$2/12))</f>
        <v>6495.5505288721533</v>
      </c>
      <c r="CY92" s="20">
        <f>IF(CY$5&lt;Assumptions!$D$20,0,IF(Revenue!CZ$50&lt;Assumptions!$H117,Assumptions!$F117*Assumptions!$D$60*CY$2/12,Assumptions!$G117*Assumptions!$D$60*CY$2/12))</f>
        <v>6495.5505288721533</v>
      </c>
      <c r="CZ92" s="20">
        <f>IF(CZ$5&lt;Assumptions!$D$20,0,IF(Revenue!DA$50&lt;Assumptions!$H117,Assumptions!$F117*Assumptions!$D$60*CZ$2/12,Assumptions!$G117*Assumptions!$D$60*CZ$2/12))</f>
        <v>6495.5505288721533</v>
      </c>
      <c r="DA92" s="20">
        <f>IF(DA$5&lt;Assumptions!$D$20,0,IF(Revenue!DB$50&lt;Assumptions!$H117,Assumptions!$F117*Assumptions!$D$60*DA$2/12,Assumptions!$G117*Assumptions!$D$60*DA$2/12))</f>
        <v>6495.5505288721533</v>
      </c>
      <c r="DB92" s="20">
        <f>IF(DB$5&lt;Assumptions!$D$20,0,IF(Revenue!DC$50&lt;Assumptions!$H117,Assumptions!$F117*Assumptions!$D$60*DB$2/12,Assumptions!$G117*Assumptions!$D$60*DB$2/12))</f>
        <v>6495.5505288721533</v>
      </c>
      <c r="DC92" s="20">
        <f>IF(DC$5&lt;Assumptions!$D$20,0,IF(Revenue!DD$50&lt;Assumptions!$H117,Assumptions!$F117*Assumptions!$D$60*DC$2/12,Assumptions!$G117*Assumptions!$D$60*DC$2/12))</f>
        <v>6495.5505288721533</v>
      </c>
      <c r="DD92" s="20">
        <f>IF(DD$5&lt;Assumptions!$D$20,0,IF(Revenue!DE$50&lt;Assumptions!$H117,Assumptions!$F117*Assumptions!$D$60*DD$2/12,Assumptions!$G117*Assumptions!$D$60*DD$2/12))</f>
        <v>6690.4170447383176</v>
      </c>
      <c r="DE92" s="20">
        <f>IF(DE$5&lt;Assumptions!$D$20,0,IF(Revenue!DF$50&lt;Assumptions!$H117,Assumptions!$F117*Assumptions!$D$60*DE$2/12,Assumptions!$G117*Assumptions!$D$60*DE$2/12))</f>
        <v>6690.4170447383176</v>
      </c>
      <c r="DF92" s="20">
        <f>IF(DF$5&lt;Assumptions!$D$20,0,IF(Revenue!DG$50&lt;Assumptions!$H117,Assumptions!$F117*Assumptions!$D$60*DF$2/12,Assumptions!$G117*Assumptions!$D$60*DF$2/12))</f>
        <v>6690.4170447383176</v>
      </c>
      <c r="DG92" s="20">
        <f>IF(DG$5&lt;Assumptions!$D$20,0,IF(Revenue!DH$50&lt;Assumptions!$H117,Assumptions!$F117*Assumptions!$D$60*DG$2/12,Assumptions!$G117*Assumptions!$D$60*DG$2/12))</f>
        <v>6690.4170447383176</v>
      </c>
      <c r="DH92" s="20">
        <f>IF(DH$5&lt;Assumptions!$D$20,0,IF(Revenue!DI$50&lt;Assumptions!$H117,Assumptions!$F117*Assumptions!$D$60*DH$2/12,Assumptions!$G117*Assumptions!$D$60*DH$2/12))</f>
        <v>6690.4170447383176</v>
      </c>
      <c r="DI92" s="20">
        <f>IF(DI$5&lt;Assumptions!$D$20,0,IF(Revenue!DJ$50&lt;Assumptions!$H117,Assumptions!$F117*Assumptions!$D$60*DI$2/12,Assumptions!$G117*Assumptions!$D$60*DI$2/12))</f>
        <v>6690.4170447383176</v>
      </c>
      <c r="DJ92" s="20">
        <f>IF(DJ$5&lt;Assumptions!$D$20,0,IF(Revenue!DK$50&lt;Assumptions!$H117,Assumptions!$F117*Assumptions!$D$60*DJ$2/12,Assumptions!$G117*Assumptions!$D$60*DJ$2/12))</f>
        <v>6690.4170447383176</v>
      </c>
      <c r="DK92" s="20">
        <f>IF(DK$5&lt;Assumptions!$D$20,0,IF(Revenue!DL$50&lt;Assumptions!$H117,Assumptions!$F117*Assumptions!$D$60*DK$2/12,Assumptions!$G117*Assumptions!$D$60*DK$2/12))</f>
        <v>6690.4170447383176</v>
      </c>
      <c r="DL92" s="20">
        <f>IF(DL$5&lt;Assumptions!$D$20,0,IF(Revenue!DM$50&lt;Assumptions!$H117,Assumptions!$F117*Assumptions!$D$60*DL$2/12,Assumptions!$G117*Assumptions!$D$60*DL$2/12))</f>
        <v>6690.4170447383176</v>
      </c>
      <c r="DM92" s="20">
        <f>IF(DM$5&lt;Assumptions!$D$20,0,IF(Revenue!DN$50&lt;Assumptions!$H117,Assumptions!$F117*Assumptions!$D$60*DM$2/12,Assumptions!$G117*Assumptions!$D$60*DM$2/12))</f>
        <v>6690.4170447383176</v>
      </c>
      <c r="DN92" s="20">
        <f>IF(DN$5&lt;Assumptions!$D$20,0,IF(Revenue!DO$50&lt;Assumptions!$H117,Assumptions!$F117*Assumptions!$D$60*DN$2/12,Assumptions!$G117*Assumptions!$D$60*DN$2/12))</f>
        <v>6690.4170447383176</v>
      </c>
      <c r="DO92" s="20">
        <f>IF(DO$5&lt;Assumptions!$D$20,0,IF(Revenue!DP$50&lt;Assumptions!$H117,Assumptions!$F117*Assumptions!$D$60*DO$2/12,Assumptions!$G117*Assumptions!$D$60*DO$2/12))</f>
        <v>6690.4170447383176</v>
      </c>
      <c r="DP92" s="20">
        <f>IF(DP$5&lt;Assumptions!$D$20,0,IF(Revenue!DQ$50&lt;Assumptions!$H117,Assumptions!$F117*Assumptions!$D$60*DP$2/12,Assumptions!$G117*Assumptions!$D$60*DP$2/12))</f>
        <v>6891.1295560804674</v>
      </c>
      <c r="DQ92" s="20">
        <f>IF(DQ$5&lt;Assumptions!$D$20,0,IF(Revenue!DR$50&lt;Assumptions!$H117,Assumptions!$F117*Assumptions!$D$60*DQ$2/12,Assumptions!$G117*Assumptions!$D$60*DQ$2/12))</f>
        <v>6891.1295560804674</v>
      </c>
      <c r="DR92" s="20">
        <f>IF(DR$5&lt;Assumptions!$D$20,0,IF(Revenue!DS$50&lt;Assumptions!$H117,Assumptions!$F117*Assumptions!$D$60*DR$2/12,Assumptions!$G117*Assumptions!$D$60*DR$2/12))</f>
        <v>6891.1295560804674</v>
      </c>
      <c r="DS92" s="20">
        <f>IF(DS$5&lt;Assumptions!$D$20,0,IF(Revenue!DT$50&lt;Assumptions!$H117,Assumptions!$F117*Assumptions!$D$60*DS$2/12,Assumptions!$G117*Assumptions!$D$60*DS$2/12))</f>
        <v>6891.1295560804674</v>
      </c>
      <c r="DT92" s="20">
        <f>IF(DT$5&lt;Assumptions!$D$20,0,IF(Revenue!DU$50&lt;Assumptions!$H117,Assumptions!$F117*Assumptions!$D$60*DT$2/12,Assumptions!$G117*Assumptions!$D$60*DT$2/12))</f>
        <v>6891.1295560804674</v>
      </c>
      <c r="DU92" s="20">
        <f>IF(DU$5&lt;Assumptions!$D$20,0,IF(Revenue!DV$50&lt;Assumptions!$H117,Assumptions!$F117*Assumptions!$D$60*DU$2/12,Assumptions!$G117*Assumptions!$D$60*DU$2/12))</f>
        <v>6891.1295560804674</v>
      </c>
    </row>
    <row r="93" spans="3:125"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</row>
    <row r="94" spans="3:125">
      <c r="C94" s="1" t="s">
        <v>35</v>
      </c>
      <c r="D94" s="32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38297.276327833271</v>
      </c>
      <c r="AD94" s="20">
        <v>38297.276327833271</v>
      </c>
      <c r="AE94" s="20">
        <v>38830.607654425417</v>
      </c>
      <c r="AF94" s="20">
        <v>39362.319578907911</v>
      </c>
      <c r="AG94" s="20">
        <v>39632.536386666667</v>
      </c>
      <c r="AH94" s="20">
        <v>39902.217166666662</v>
      </c>
      <c r="AI94" s="20">
        <v>40171.897946666664</v>
      </c>
      <c r="AJ94" s="20">
        <v>40441.578726666667</v>
      </c>
      <c r="AK94" s="20">
        <v>40711.259506666662</v>
      </c>
      <c r="AL94" s="20">
        <v>40980.940286666664</v>
      </c>
      <c r="AM94" s="20">
        <v>41250.621066666667</v>
      </c>
      <c r="AN94" s="20">
        <v>41520.301846666662</v>
      </c>
      <c r="AO94" s="20">
        <v>41789.982626666664</v>
      </c>
      <c r="AP94" s="20">
        <v>43321.453308866665</v>
      </c>
      <c r="AQ94" s="20">
        <v>43599.224512266665</v>
      </c>
      <c r="AR94" s="20">
        <v>43876.995715666664</v>
      </c>
      <c r="AS94" s="20">
        <v>44154.766919066664</v>
      </c>
      <c r="AT94" s="20">
        <v>44432.538122466663</v>
      </c>
      <c r="AU94" s="20">
        <v>44710.309325866663</v>
      </c>
      <c r="AV94" s="20">
        <v>44988.080529266663</v>
      </c>
      <c r="AW94" s="20">
        <v>45265.851732666662</v>
      </c>
      <c r="AX94" s="20">
        <v>45543.622936066662</v>
      </c>
      <c r="AY94" s="20">
        <v>45821.394139466662</v>
      </c>
      <c r="AZ94" s="20">
        <v>46099.165342866661</v>
      </c>
      <c r="BA94" s="20">
        <v>46376.936546266661</v>
      </c>
      <c r="BB94" s="20">
        <v>47897.340503161664</v>
      </c>
      <c r="BC94" s="20">
        <v>48026.436363668661</v>
      </c>
      <c r="BD94" s="20">
        <v>48155.532224175666</v>
      </c>
      <c r="BE94" s="20">
        <v>48284.628084682663</v>
      </c>
      <c r="BF94" s="20">
        <v>48413.72394518966</v>
      </c>
      <c r="BG94" s="20">
        <v>48542.819805696665</v>
      </c>
      <c r="BH94" s="20">
        <v>48542.819805696665</v>
      </c>
      <c r="BI94" s="20">
        <v>48542.819805696665</v>
      </c>
      <c r="BJ94" s="20">
        <v>48542.819805696665</v>
      </c>
      <c r="BK94" s="20">
        <v>48542.819805696665</v>
      </c>
      <c r="BL94" s="20">
        <v>48542.819805696665</v>
      </c>
      <c r="BM94" s="20">
        <v>48542.819805696665</v>
      </c>
      <c r="BN94" s="20">
        <v>49999.104399867574</v>
      </c>
      <c r="BO94" s="20">
        <v>49999.104399867574</v>
      </c>
      <c r="BP94" s="20">
        <v>49999.104399867574</v>
      </c>
      <c r="BQ94" s="20">
        <v>49999.104399867574</v>
      </c>
      <c r="BR94" s="20">
        <v>49999.104399867574</v>
      </c>
      <c r="BS94" s="20">
        <v>49999.104399867574</v>
      </c>
      <c r="BT94" s="20">
        <v>49999.104399867574</v>
      </c>
      <c r="BU94" s="20">
        <v>49999.104399867574</v>
      </c>
      <c r="BV94" s="20">
        <v>49999.104399867574</v>
      </c>
      <c r="BW94" s="20">
        <v>49999.104399867574</v>
      </c>
      <c r="BX94" s="20">
        <v>49999.104399867574</v>
      </c>
      <c r="BY94" s="20">
        <v>49999.104399867574</v>
      </c>
      <c r="BZ94" s="20">
        <v>51499.077531863601</v>
      </c>
      <c r="CA94" s="20">
        <v>51499.077531863601</v>
      </c>
      <c r="CB94" s="20">
        <v>51499.077531863601</v>
      </c>
      <c r="CC94" s="20">
        <v>51499.077531863601</v>
      </c>
      <c r="CD94" s="20">
        <v>51499.077531863601</v>
      </c>
      <c r="CE94" s="20">
        <v>51499.077531863601</v>
      </c>
      <c r="CF94" s="20">
        <v>51499.077531863601</v>
      </c>
      <c r="CG94" s="20">
        <v>51499.077531863601</v>
      </c>
      <c r="CH94" s="20">
        <v>51499.077531863601</v>
      </c>
      <c r="CI94" s="20">
        <v>51499.077531863601</v>
      </c>
      <c r="CJ94" s="20">
        <v>51499.077531863601</v>
      </c>
      <c r="CK94" s="20">
        <v>51499.077531863601</v>
      </c>
      <c r="CL94" s="20">
        <f>IF(YEAR(CL5)=YEAR(CK5),CK94,CK94*1.03)</f>
        <v>51499.077531863601</v>
      </c>
      <c r="CM94" s="20">
        <f t="shared" ref="CM94:DU94" si="86">IF(YEAR(CM5)=YEAR(CL5),CL94,CL94*1.03)</f>
        <v>51499.077531863601</v>
      </c>
      <c r="CN94" s="20">
        <f t="shared" si="86"/>
        <v>51499.077531863601</v>
      </c>
      <c r="CO94" s="20">
        <f t="shared" si="86"/>
        <v>51499.077531863601</v>
      </c>
      <c r="CP94" s="20">
        <f t="shared" si="86"/>
        <v>51499.077531863601</v>
      </c>
      <c r="CQ94" s="20">
        <f t="shared" si="86"/>
        <v>51499.077531863601</v>
      </c>
      <c r="CR94" s="20">
        <f t="shared" si="86"/>
        <v>53044.049857819511</v>
      </c>
      <c r="CS94" s="20">
        <f t="shared" si="86"/>
        <v>53044.049857819511</v>
      </c>
      <c r="CT94" s="20">
        <f t="shared" si="86"/>
        <v>53044.049857819511</v>
      </c>
      <c r="CU94" s="20">
        <f t="shared" si="86"/>
        <v>53044.049857819511</v>
      </c>
      <c r="CV94" s="20">
        <f t="shared" si="86"/>
        <v>53044.049857819511</v>
      </c>
      <c r="CW94" s="20">
        <f t="shared" si="86"/>
        <v>53044.049857819511</v>
      </c>
      <c r="CX94" s="20">
        <f t="shared" si="86"/>
        <v>53044.049857819511</v>
      </c>
      <c r="CY94" s="20">
        <f t="shared" si="86"/>
        <v>53044.049857819511</v>
      </c>
      <c r="CZ94" s="20">
        <f t="shared" si="86"/>
        <v>53044.049857819511</v>
      </c>
      <c r="DA94" s="20">
        <f t="shared" si="86"/>
        <v>53044.049857819511</v>
      </c>
      <c r="DB94" s="20">
        <f t="shared" si="86"/>
        <v>53044.049857819511</v>
      </c>
      <c r="DC94" s="20">
        <f t="shared" si="86"/>
        <v>53044.049857819511</v>
      </c>
      <c r="DD94" s="20">
        <f t="shared" si="86"/>
        <v>54635.371353554096</v>
      </c>
      <c r="DE94" s="20">
        <f t="shared" si="86"/>
        <v>54635.371353554096</v>
      </c>
      <c r="DF94" s="20">
        <f t="shared" si="86"/>
        <v>54635.371353554096</v>
      </c>
      <c r="DG94" s="20">
        <f t="shared" si="86"/>
        <v>54635.371353554096</v>
      </c>
      <c r="DH94" s="20">
        <f t="shared" si="86"/>
        <v>54635.371353554096</v>
      </c>
      <c r="DI94" s="20">
        <f t="shared" si="86"/>
        <v>54635.371353554096</v>
      </c>
      <c r="DJ94" s="20">
        <f t="shared" si="86"/>
        <v>54635.371353554096</v>
      </c>
      <c r="DK94" s="20">
        <f t="shared" si="86"/>
        <v>54635.371353554096</v>
      </c>
      <c r="DL94" s="20">
        <f t="shared" si="86"/>
        <v>54635.371353554096</v>
      </c>
      <c r="DM94" s="20">
        <f t="shared" si="86"/>
        <v>54635.371353554096</v>
      </c>
      <c r="DN94" s="20">
        <f t="shared" si="86"/>
        <v>54635.371353554096</v>
      </c>
      <c r="DO94" s="20">
        <f t="shared" si="86"/>
        <v>54635.371353554096</v>
      </c>
      <c r="DP94" s="20">
        <f t="shared" si="86"/>
        <v>56274.432494160719</v>
      </c>
      <c r="DQ94" s="20">
        <f t="shared" si="86"/>
        <v>56274.432494160719</v>
      </c>
      <c r="DR94" s="20">
        <f t="shared" si="86"/>
        <v>56274.432494160719</v>
      </c>
      <c r="DS94" s="20">
        <f t="shared" si="86"/>
        <v>56274.432494160719</v>
      </c>
      <c r="DT94" s="20">
        <f t="shared" si="86"/>
        <v>56274.432494160719</v>
      </c>
      <c r="DU94" s="20">
        <f t="shared" si="86"/>
        <v>56274.432494160719</v>
      </c>
    </row>
    <row r="95" spans="3:125"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</row>
    <row r="96" spans="3:125">
      <c r="C96" s="1" t="s">
        <v>54</v>
      </c>
      <c r="E96" s="20">
        <f>IF(E5&lt;Assumptions!$D$20,0,MAX(10000,IF(Revenue!F50&lt;Assumptions!$H$120,Assumptions!$F$120*SUM(Revenue!F86:F96),Assumptions!$G$120*SUM(Revenue!F86:F96))))</f>
        <v>0</v>
      </c>
      <c r="F96" s="20">
        <f>IF(F5&lt;Assumptions!$D$20,0,MAX(10000,IF(Revenue!G50&lt;Assumptions!$H$120,Assumptions!$F$120*SUM(Revenue!G86:G96),Assumptions!$G$120*SUM(Revenue!G86:G96))))</f>
        <v>0</v>
      </c>
      <c r="G96" s="20">
        <f>IF(G5&lt;Assumptions!$D$20,0,MAX(10000,IF(Revenue!H50&lt;Assumptions!$H$120,Assumptions!$F$120*SUM(Revenue!H86:H96),Assumptions!$G$120*SUM(Revenue!H86:H96))))</f>
        <v>0</v>
      </c>
      <c r="H96" s="20">
        <f>IF(H5&lt;Assumptions!$D$20,0,MAX(10000,IF(Revenue!I50&lt;Assumptions!$H$120,Assumptions!$F$120*SUM(Revenue!I86:I96),Assumptions!$G$120*SUM(Revenue!I86:I96))))</f>
        <v>0</v>
      </c>
      <c r="I96" s="20">
        <f>IF(I5&lt;Assumptions!$D$20,0,MAX(10000,IF(Revenue!J50&lt;Assumptions!$H$120,Assumptions!$F$120*SUM(Revenue!J86:J96),Assumptions!$G$120*SUM(Revenue!J86:J96))))</f>
        <v>0</v>
      </c>
      <c r="J96" s="20">
        <f>IF(J5&lt;Assumptions!$D$20,0,MAX(10000,IF(Revenue!K50&lt;Assumptions!$H$120,Assumptions!$F$120*SUM(Revenue!K86:K96),Assumptions!$G$120*SUM(Revenue!K86:K96))))</f>
        <v>0</v>
      </c>
      <c r="K96" s="20">
        <f>IF(K5&lt;Assumptions!$D$20,0,MAX(10000,IF(Revenue!L50&lt;Assumptions!$H$120,Assumptions!$F$120*SUM(Revenue!L86:L96),Assumptions!$G$120*SUM(Revenue!L86:L96))))</f>
        <v>0</v>
      </c>
      <c r="L96" s="20">
        <f>IF(L5&lt;Assumptions!$D$20,0,MAX(10000,IF(Revenue!M50&lt;Assumptions!$H$120,Assumptions!$F$120*SUM(Revenue!M86:M96),Assumptions!$G$120*SUM(Revenue!M86:M96))))</f>
        <v>0</v>
      </c>
      <c r="M96" s="20">
        <f>IF(M5&lt;Assumptions!$D$20,0,MAX(10000,IF(Revenue!N50&lt;Assumptions!$H$120,Assumptions!$F$120*SUM(Revenue!N86:N96),Assumptions!$G$120*SUM(Revenue!N86:N96))))</f>
        <v>0</v>
      </c>
      <c r="N96" s="20">
        <f>IF(N5&lt;Assumptions!$D$20,0,MAX(10000,IF(Revenue!O50&lt;Assumptions!$H$120,Assumptions!$F$120*SUM(Revenue!O86:O96),Assumptions!$G$120*SUM(Revenue!O86:O96))))</f>
        <v>0</v>
      </c>
      <c r="O96" s="20">
        <f>IF(O5&lt;Assumptions!$D$20,0,MAX(10000,IF(Revenue!P50&lt;Assumptions!$H$120,Assumptions!$F$120*SUM(Revenue!P86:P96),Assumptions!$G$120*SUM(Revenue!P86:P96))))</f>
        <v>0</v>
      </c>
      <c r="P96" s="20">
        <f>IF(P5&lt;Assumptions!$D$20,0,MAX(10000,IF(Revenue!Q50&lt;Assumptions!$H$120,Assumptions!$F$120*SUM(Revenue!Q86:Q96),Assumptions!$G$120*SUM(Revenue!Q86:Q96))))</f>
        <v>0</v>
      </c>
      <c r="Q96" s="20">
        <f>IF(Q5&lt;Assumptions!$D$20,0,MAX(10000,IF(Revenue!R50&lt;Assumptions!$H$120,Assumptions!$F$120*SUM(Revenue!R86:R96),Assumptions!$G$120*SUM(Revenue!R86:R96))))</f>
        <v>0</v>
      </c>
      <c r="R96" s="20">
        <f>IF(R5&lt;Assumptions!$D$20,0,MAX(10000,IF(Revenue!S50&lt;Assumptions!$H$120,Assumptions!$F$120*SUM(Revenue!S86:S96),Assumptions!$G$120*SUM(Revenue!S86:S96))))</f>
        <v>0</v>
      </c>
      <c r="S96" s="20">
        <f>IF(S5&lt;Assumptions!$D$20,0,MAX(10000,IF(Revenue!T50&lt;Assumptions!$H$120,Assumptions!$F$120*SUM(Revenue!T86:T96),Assumptions!$G$120*SUM(Revenue!T86:T96))))</f>
        <v>0</v>
      </c>
      <c r="T96" s="20">
        <f>IF(T5&lt;Assumptions!$D$20,0,MAX(10000,IF(Revenue!U50&lt;Assumptions!$H$120,Assumptions!$F$120*SUM(Revenue!U86:U96),Assumptions!$G$120*SUM(Revenue!U86:U96))))</f>
        <v>0</v>
      </c>
      <c r="U96" s="20">
        <f>IF(U5&lt;Assumptions!$D$20,0,MAX(10000,IF(Revenue!V50&lt;Assumptions!$H$120,Assumptions!$F$120*SUM(Revenue!V86:V96),Assumptions!$G$120*SUM(Revenue!V86:V96))))</f>
        <v>0</v>
      </c>
      <c r="V96" s="20">
        <f>IF(V5&lt;Assumptions!$D$20,0,MAX(10000,IF(Revenue!W50&lt;Assumptions!$H$120,Assumptions!$F$120*SUM(Revenue!W86:W96),Assumptions!$G$120*SUM(Revenue!W86:W96))))</f>
        <v>0</v>
      </c>
      <c r="W96" s="20">
        <f>IF(W5&lt;Assumptions!$D$20,0,MAX(10000,IF(Revenue!X50&lt;Assumptions!$H$120,Assumptions!$F$120*SUM(Revenue!X86:X96),Assumptions!$G$120*SUM(Revenue!X86:X96))))</f>
        <v>0</v>
      </c>
      <c r="X96" s="20">
        <f>IF(X5&lt;Assumptions!$D$20,0,MAX(10000,IF(Revenue!Y50&lt;Assumptions!$H$120,Assumptions!$F$120*SUM(Revenue!Y86:Y96),Assumptions!$G$120*SUM(Revenue!Y86:Y96))))</f>
        <v>0</v>
      </c>
      <c r="Y96" s="20">
        <f>IF(Y5&lt;Assumptions!$D$20,0,MAX(10000,IF(Revenue!Z50&lt;Assumptions!$H$120,Assumptions!$F$120*SUM(Revenue!Z86:Z96),Assumptions!$G$120*SUM(Revenue!Z86:Z96))))</f>
        <v>0</v>
      </c>
      <c r="Z96" s="20">
        <f>IF(Z5&lt;Assumptions!$D$20,0,MAX(10000,IF(Revenue!AA50&lt;Assumptions!$H$120,Assumptions!$F$120*SUM(Revenue!AA86:AA96),Assumptions!$G$120*SUM(Revenue!AA86:AA96))))</f>
        <v>0</v>
      </c>
      <c r="AA96" s="20">
        <f>IF(AA5&lt;Assumptions!$D$20,0,MAX(10000,IF(Revenue!AB50&lt;Assumptions!$H$120,Assumptions!$F$120*SUM(Revenue!AB86:AB96),Assumptions!$G$120*SUM(Revenue!AB86:AB96))))</f>
        <v>0</v>
      </c>
      <c r="AB96" s="20">
        <f>IF(AB5&lt;Assumptions!$D$20,0,MAX(10000,IF(Revenue!AC50&lt;Assumptions!$H$120,Assumptions!$F$120*SUM(Revenue!AC86:AC96),Assumptions!$G$120*SUM(Revenue!AC86:AC96))))</f>
        <v>0</v>
      </c>
      <c r="AC96" s="20">
        <f>IF(AC5&lt;Assumptions!$D$20,0,MAX(10000,IF(Revenue!AD50&lt;Assumptions!$H$120,Assumptions!$F$120*SUM(Revenue!AD86:AD96),Assumptions!$G$120*SUM(Revenue!AD86:AD96))))</f>
        <v>10000</v>
      </c>
      <c r="AD96" s="20">
        <f>IF(AD5&lt;Assumptions!$D$20,0,MAX(10000,IF(Revenue!AE50&lt;Assumptions!$H$120,Assumptions!$F$120*SUM(Revenue!AE86:AE96),Assumptions!$G$120*SUM(Revenue!AE86:AE96))))</f>
        <v>17636.911387361612</v>
      </c>
      <c r="AE96" s="20">
        <f>IF(AE5&lt;Assumptions!$D$20,0,MAX(10000,IF(Revenue!AF50&lt;Assumptions!$H$120,Assumptions!$F$120*SUM(Revenue!AF86:AF96),Assumptions!$G$120*SUM(Revenue!AF86:AF96))))</f>
        <v>20882.953410813618</v>
      </c>
      <c r="AF96" s="20">
        <f>IF(AF5&lt;Assumptions!$D$20,0,MAX(10000,IF(Revenue!AG50&lt;Assumptions!$H$120,Assumptions!$F$120*SUM(Revenue!AG86:AG96),Assumptions!$G$120*SUM(Revenue!AG86:AG96))))</f>
        <v>24463.449060358329</v>
      </c>
      <c r="AG96" s="20">
        <f>IF(AG5&lt;Assumptions!$D$20,0,MAX(10000,IF(Revenue!AH50&lt;Assumptions!$H$120,Assumptions!$F$120*SUM(Revenue!AH86:AH96),Assumptions!$G$120*SUM(Revenue!AH86:AH96))))</f>
        <v>27936.168965593795</v>
      </c>
      <c r="AH96" s="20">
        <f>IF(AH5&lt;Assumptions!$D$20,0,MAX(10000,IF(Revenue!AI50&lt;Assumptions!$H$120,Assumptions!$F$120*SUM(Revenue!AI86:AI96),Assumptions!$G$120*SUM(Revenue!AI86:AI96))))</f>
        <v>31304.501164724155</v>
      </c>
      <c r="AI96" s="20">
        <f>IF(AI5&lt;Assumptions!$D$20,0,MAX(10000,IF(Revenue!AJ50&lt;Assumptions!$H$120,Assumptions!$F$120*SUM(Revenue!AJ86:AJ96),Assumptions!$G$120*SUM(Revenue!AJ86:AJ96))))</f>
        <v>34571.722337421888</v>
      </c>
      <c r="AJ96" s="20">
        <f>IF(AJ5&lt;Assumptions!$D$20,0,MAX(10000,IF(Revenue!AK50&lt;Assumptions!$H$120,Assumptions!$F$120*SUM(Revenue!AK86:AK96),Assumptions!$G$120*SUM(Revenue!AK86:AK96))))</f>
        <v>38873.23167345547</v>
      </c>
      <c r="AK96" s="20">
        <f>IF(AK5&lt;Assumptions!$D$20,0,MAX(10000,IF(Revenue!AL50&lt;Assumptions!$H$120,Assumptions!$F$120*SUM(Revenue!AL86:AL96),Assumptions!$G$120*SUM(Revenue!AL86:AL96))))</f>
        <v>42039.866442082588</v>
      </c>
      <c r="AL96" s="20">
        <f>IF(AL5&lt;Assumptions!$D$20,0,MAX(10000,IF(Revenue!AM50&lt;Assumptions!$H$120,Assumptions!$F$120*SUM(Revenue!AM86:AM96),Assumptions!$G$120*SUM(Revenue!AM86:AM96))))</f>
        <v>45111.832246680933</v>
      </c>
      <c r="AM96" s="20">
        <f>IF(AM5&lt;Assumptions!$D$20,0,MAX(10000,IF(Revenue!AN50&lt;Assumptions!$H$120,Assumptions!$F$120*SUM(Revenue!AN86:AN96),Assumptions!$G$120*SUM(Revenue!AN86:AN96))))</f>
        <v>48092.083238106396</v>
      </c>
      <c r="AN96" s="20">
        <f>IF(AN5&lt;Assumptions!$D$20,0,MAX(10000,IF(Revenue!AO50&lt;Assumptions!$H$120,Assumptions!$F$120*SUM(Revenue!AO86:AO96),Assumptions!$G$120*SUM(Revenue!AO86:AO96))))</f>
        <v>50983.477188512967</v>
      </c>
      <c r="AO96" s="20">
        <f>IF(AO5&lt;Assumptions!$D$20,0,MAX(10000,IF(Revenue!AP50&lt;Assumptions!$H$120,Assumptions!$F$120*SUM(Revenue!AP86:AP96),Assumptions!$G$120*SUM(Revenue!AP86:AP96))))</f>
        <v>53744.54731933953</v>
      </c>
      <c r="AP96" s="20">
        <f>IF(AP5&lt;Assumptions!$D$20,0,MAX(10000,IF(Revenue!AQ50&lt;Assumptions!$H$120,Assumptions!$F$120*SUM(Revenue!AQ86:AQ96),Assumptions!$G$120*SUM(Revenue!AQ86:AQ96))))</f>
        <v>56464.222433469658</v>
      </c>
      <c r="AQ96" s="20">
        <f>IF(AQ5&lt;Assumptions!$D$20,0,MAX(10000,IF(Revenue!AR50&lt;Assumptions!$H$120,Assumptions!$F$120*SUM(Revenue!AR86:AR96),Assumptions!$G$120*SUM(Revenue!AR86:AR96))))</f>
        <v>59103.159838852327</v>
      </c>
      <c r="AR96" s="20">
        <f>IF(AR5&lt;Assumptions!$D$20,0,MAX(10000,IF(Revenue!AS50&lt;Assumptions!$H$120,Assumptions!$F$120*SUM(Revenue!AS86:AS96),Assumptions!$G$120*SUM(Revenue!AS86:AS96))))</f>
        <v>61663.859645812365</v>
      </c>
      <c r="AS96" s="20">
        <f>IF(AS5&lt;Assumptions!$D$20,0,MAX(10000,IF(Revenue!AT50&lt;Assumptions!$H$120,Assumptions!$F$120*SUM(Revenue!AT86:AT96),Assumptions!$G$120*SUM(Revenue!AT86:AT96))))</f>
        <v>64148.741039388908</v>
      </c>
      <c r="AT96" s="20">
        <f>IF(AT5&lt;Assumptions!$D$20,0,MAX(10000,IF(Revenue!AU50&lt;Assumptions!$H$120,Assumptions!$F$120*SUM(Revenue!AU86:AU96),Assumptions!$G$120*SUM(Revenue!AU86:AU96))))</f>
        <v>66560.145015174377</v>
      </c>
      <c r="AU96" s="20">
        <f>IF(AU5&lt;Assumptions!$D$20,0,MAX(10000,IF(Revenue!AV50&lt;Assumptions!$H$120,Assumptions!$F$120*SUM(Revenue!AV86:AV96),Assumptions!$G$120*SUM(Revenue!AV86:AV96))))</f>
        <v>68900.337018891194</v>
      </c>
      <c r="AV96" s="20">
        <f>IF(AV5&lt;Assumptions!$D$20,0,MAX(10000,IF(Revenue!AW50&lt;Assumptions!$H$120,Assumptions!$F$120*SUM(Revenue!AW86:AW96),Assumptions!$G$120*SUM(Revenue!AW86:AW96))))</f>
        <v>73306.654778009499</v>
      </c>
      <c r="AW96" s="20">
        <f>IF(AW5&lt;Assumptions!$D$20,0,MAX(10000,IF(Revenue!AX50&lt;Assumptions!$H$120,Assumptions!$F$120*SUM(Revenue!AX86:AX96),Assumptions!$G$120*SUM(Revenue!AX86:AX96))))</f>
        <v>75577.057865262395</v>
      </c>
      <c r="AX96" s="20">
        <f>IF(AX5&lt;Assumptions!$D$20,0,MAX(10000,IF(Revenue!AY50&lt;Assumptions!$H$120,Assumptions!$F$120*SUM(Revenue!AY86:AY96),Assumptions!$G$120*SUM(Revenue!AY86:AY96))))</f>
        <v>77780.671725667358</v>
      </c>
      <c r="AY96" s="20">
        <f>IF(AY5&lt;Assumptions!$D$20,0,MAX(10000,IF(Revenue!AZ50&lt;Assumptions!$H$120,Assumptions!$F$120*SUM(Revenue!AZ86:AZ96),Assumptions!$G$120*SUM(Revenue!AZ86:AZ96))))</f>
        <v>79778.195405384118</v>
      </c>
      <c r="AZ96" s="20">
        <f>IF(AZ5&lt;Assumptions!$D$20,0,MAX(10000,IF(Revenue!BA50&lt;Assumptions!$H$120,Assumptions!$F$120*SUM(Revenue!BA86:BA96),Assumptions!$G$120*SUM(Revenue!BA86:BA96))))</f>
        <v>80468.188276371686</v>
      </c>
      <c r="BA96" s="20">
        <f>IF(BA5&lt;Assumptions!$D$20,0,MAX(10000,IF(Revenue!BB50&lt;Assumptions!$H$120,Assumptions!$F$120*SUM(Revenue!BB86:BB96),Assumptions!$G$120*SUM(Revenue!BB86:BB96))))</f>
        <v>81236.689842644089</v>
      </c>
      <c r="BB96" s="20">
        <f>IF(BB5&lt;Assumptions!$D$20,0,MAX(10000,IF(Revenue!BC50&lt;Assumptions!$H$120,Assumptions!$F$120*SUM(Revenue!BC86:BC96),Assumptions!$G$120*SUM(Revenue!BC86:BC96))))</f>
        <v>81977.376477768878</v>
      </c>
      <c r="BC96" s="20">
        <f>IF(BC5&lt;Assumptions!$D$20,0,MAX(10000,IF(Revenue!BD50&lt;Assumptions!$H$120,Assumptions!$F$120*SUM(Revenue!BD86:BD96),Assumptions!$G$120*SUM(Revenue!BD86:BD96))))</f>
        <v>82617.508796441369</v>
      </c>
      <c r="BD96" s="20">
        <f>IF(BD5&lt;Assumptions!$D$20,0,MAX(10000,IF(Revenue!BE50&lt;Assumptions!$H$120,Assumptions!$F$120*SUM(Revenue!BE86:BE96),Assumptions!$G$120*SUM(Revenue!BE86:BE96))))</f>
        <v>83060.653153865962</v>
      </c>
      <c r="BE96" s="20">
        <f>IF(BE5&lt;Assumptions!$D$20,0,MAX(10000,IF(Revenue!BF50&lt;Assumptions!$H$120,Assumptions!$F$120*SUM(Revenue!BF86:BF96),Assumptions!$G$120*SUM(Revenue!BF86:BF96))))</f>
        <v>83501.364392671137</v>
      </c>
      <c r="BF96" s="20">
        <f>IF(BF5&lt;Assumptions!$D$20,0,MAX(10000,IF(Revenue!BG50&lt;Assumptions!$H$120,Assumptions!$F$120*SUM(Revenue!BG86:BG96),Assumptions!$G$120*SUM(Revenue!BG86:BG96))))</f>
        <v>83927.385256849448</v>
      </c>
      <c r="BG96" s="20">
        <f>IF(BG5&lt;Assumptions!$D$20,0,MAX(10000,IF(Revenue!BH50&lt;Assumptions!$H$120,Assumptions!$F$120*SUM(Revenue!BH86:BH96),Assumptions!$G$120*SUM(Revenue!BH86:BH96))))</f>
        <v>84211.870706146088</v>
      </c>
      <c r="BH96" s="20">
        <f>IF(BH5&lt;Assumptions!$D$20,0,MAX(10000,IF(Revenue!BI50&lt;Assumptions!$H$120,Assumptions!$F$120*SUM(Revenue!BI86:BI96),Assumptions!$G$120*SUM(Revenue!BI86:BI96))))</f>
        <v>87494.279104614208</v>
      </c>
      <c r="BI96" s="20">
        <f>IF(BI5&lt;Assumptions!$D$20,0,MAX(10000,IF(Revenue!BJ50&lt;Assumptions!$H$120,Assumptions!$F$120*SUM(Revenue!BJ86:BJ96),Assumptions!$G$120*SUM(Revenue!BJ86:BJ96))))</f>
        <v>87494.279104614208</v>
      </c>
      <c r="BJ96" s="20">
        <f>IF(BJ5&lt;Assumptions!$D$20,0,MAX(10000,IF(Revenue!BK50&lt;Assumptions!$H$120,Assumptions!$F$120*SUM(Revenue!BK86:BK96),Assumptions!$G$120*SUM(Revenue!BK86:BK96))))</f>
        <v>87494.279104614208</v>
      </c>
      <c r="BK96" s="20">
        <f>IF(BK5&lt;Assumptions!$D$20,0,MAX(10000,IF(Revenue!BL50&lt;Assumptions!$H$120,Assumptions!$F$120*SUM(Revenue!BL86:BL96),Assumptions!$G$120*SUM(Revenue!BL86:BL96))))</f>
        <v>87494.279104614208</v>
      </c>
      <c r="BL96" s="20">
        <f>IF(BL5&lt;Assumptions!$D$20,0,MAX(10000,IF(Revenue!BM50&lt;Assumptions!$H$120,Assumptions!$F$120*SUM(Revenue!BM86:BM96),Assumptions!$G$120*SUM(Revenue!BM86:BM96))))</f>
        <v>87494.279104614208</v>
      </c>
      <c r="BM96" s="20">
        <f>IF(BM5&lt;Assumptions!$D$20,0,MAX(10000,IF(Revenue!BN50&lt;Assumptions!$H$120,Assumptions!$F$120*SUM(Revenue!BN86:BN96),Assumptions!$G$120*SUM(Revenue!BN86:BN96))))</f>
        <v>87414.32536283863</v>
      </c>
      <c r="BN96" s="20">
        <f>IF(BN5&lt;Assumptions!$D$20,0,MAX(10000,IF(Revenue!BO50&lt;Assumptions!$H$120,Assumptions!$F$120*SUM(Revenue!BO86:BO96),Assumptions!$G$120*SUM(Revenue!BO86:BO96))))</f>
        <v>87414.32536283863</v>
      </c>
      <c r="BO96" s="20">
        <f>IF(BO5&lt;Assumptions!$D$20,0,MAX(10000,IF(Revenue!BP50&lt;Assumptions!$H$120,Assumptions!$F$120*SUM(Revenue!BP86:BP96),Assumptions!$G$120*SUM(Revenue!BP86:BP96))))</f>
        <v>87414.32536283863</v>
      </c>
      <c r="BP96" s="20">
        <f>IF(BP5&lt;Assumptions!$D$20,0,MAX(10000,IF(Revenue!BQ50&lt;Assumptions!$H$120,Assumptions!$F$120*SUM(Revenue!BQ86:BQ96),Assumptions!$G$120*SUM(Revenue!BQ86:BQ96))))</f>
        <v>87414.32536283863</v>
      </c>
      <c r="BQ96" s="20">
        <f>IF(BQ5&lt;Assumptions!$D$20,0,MAX(10000,IF(Revenue!BR50&lt;Assumptions!$H$120,Assumptions!$F$120*SUM(Revenue!BR86:BR96),Assumptions!$G$120*SUM(Revenue!BR86:BR96))))</f>
        <v>87414.32536283863</v>
      </c>
      <c r="BR96" s="20">
        <f>IF(BR5&lt;Assumptions!$D$20,0,MAX(10000,IF(Revenue!BS50&lt;Assumptions!$H$120,Assumptions!$F$120*SUM(Revenue!BS86:BS96),Assumptions!$G$120*SUM(Revenue!BS86:BS96))))</f>
        <v>87414.32536283863</v>
      </c>
      <c r="BS96" s="20">
        <f>IF(BS5&lt;Assumptions!$D$20,0,MAX(10000,IF(Revenue!BT50&lt;Assumptions!$H$120,Assumptions!$F$120*SUM(Revenue!BT86:BT96),Assumptions!$G$120*SUM(Revenue!BT86:BT96))))</f>
        <v>87414.32536283863</v>
      </c>
      <c r="BT96" s="20">
        <f>IF(BT5&lt;Assumptions!$D$20,0,MAX(10000,IF(Revenue!BU50&lt;Assumptions!$H$120,Assumptions!$F$120*SUM(Revenue!BU86:BU96),Assumptions!$G$120*SUM(Revenue!BU86:BU96))))</f>
        <v>90036.755123723779</v>
      </c>
      <c r="BU96" s="20">
        <f>IF(BU5&lt;Assumptions!$D$20,0,MAX(10000,IF(Revenue!BV50&lt;Assumptions!$H$120,Assumptions!$F$120*SUM(Revenue!BV86:BV96),Assumptions!$G$120*SUM(Revenue!BV86:BV96))))</f>
        <v>90036.755123723779</v>
      </c>
      <c r="BV96" s="20">
        <f>IF(BV5&lt;Assumptions!$D$20,0,MAX(10000,IF(Revenue!BW50&lt;Assumptions!$H$120,Assumptions!$F$120*SUM(Revenue!BW86:BW96),Assumptions!$G$120*SUM(Revenue!BW86:BW96))))</f>
        <v>90036.755123723779</v>
      </c>
      <c r="BW96" s="20">
        <f>IF(BW5&lt;Assumptions!$D$20,0,MAX(10000,IF(Revenue!BX50&lt;Assumptions!$H$120,Assumptions!$F$120*SUM(Revenue!BX86:BX96),Assumptions!$G$120*SUM(Revenue!BX86:BX96))))</f>
        <v>90036.755123723779</v>
      </c>
      <c r="BX96" s="20">
        <f>IF(BX5&lt;Assumptions!$D$20,0,MAX(10000,IF(Revenue!BY50&lt;Assumptions!$H$120,Assumptions!$F$120*SUM(Revenue!BY86:BY96),Assumptions!$G$120*SUM(Revenue!BY86:BY96))))</f>
        <v>90036.755123723779</v>
      </c>
      <c r="BY96" s="20">
        <f>IF(BY5&lt;Assumptions!$D$20,0,MAX(10000,IF(Revenue!BZ50&lt;Assumptions!$H$120,Assumptions!$F$120*SUM(Revenue!BZ86:BZ96),Assumptions!$G$120*SUM(Revenue!BZ86:BZ96))))</f>
        <v>89882.344459919681</v>
      </c>
      <c r="BZ96" s="20">
        <f>IF(BZ5&lt;Assumptions!$D$20,0,MAX(10000,IF(Revenue!CA50&lt;Assumptions!$H$120,Assumptions!$F$120*SUM(Revenue!CA86:CA96),Assumptions!$G$120*SUM(Revenue!CA86:CA96))))</f>
        <v>89882.344459919681</v>
      </c>
      <c r="CA96" s="20">
        <f>IF(CA5&lt;Assumptions!$D$20,0,MAX(10000,IF(Revenue!CB50&lt;Assumptions!$H$120,Assumptions!$F$120*SUM(Revenue!CB86:CB96),Assumptions!$G$120*SUM(Revenue!CB86:CB96))))</f>
        <v>89882.344459919681</v>
      </c>
      <c r="CB96" s="20">
        <f>IF(CB5&lt;Assumptions!$D$20,0,MAX(10000,IF(Revenue!CC50&lt;Assumptions!$H$120,Assumptions!$F$120*SUM(Revenue!CC86:CC96),Assumptions!$G$120*SUM(Revenue!CC86:CC96))))</f>
        <v>89882.344459919681</v>
      </c>
      <c r="CC96" s="20">
        <f>IF(CC5&lt;Assumptions!$D$20,0,MAX(10000,IF(Revenue!CD50&lt;Assumptions!$H$120,Assumptions!$F$120*SUM(Revenue!CD86:CD96),Assumptions!$G$120*SUM(Revenue!CD86:CD96))))</f>
        <v>89882.344459919681</v>
      </c>
      <c r="CD96" s="20">
        <f>IF(CD5&lt;Assumptions!$D$20,0,MAX(10000,IF(Revenue!CE50&lt;Assumptions!$H$120,Assumptions!$F$120*SUM(Revenue!CE86:CE96),Assumptions!$G$120*SUM(Revenue!CE86:CE96))))</f>
        <v>89882.344459919681</v>
      </c>
      <c r="CE96" s="20">
        <f>IF(CE5&lt;Assumptions!$D$20,0,MAX(10000,IF(Revenue!CF50&lt;Assumptions!$H$120,Assumptions!$F$120*SUM(Revenue!CF86:CF96),Assumptions!$G$120*SUM(Revenue!CF86:CF96))))</f>
        <v>89882.344459919681</v>
      </c>
      <c r="CF96" s="20">
        <f>IF(CF5&lt;Assumptions!$D$20,0,MAX(10000,IF(Revenue!CG50&lt;Assumptions!$H$120,Assumptions!$F$120*SUM(Revenue!CG86:CG96),Assumptions!$G$120*SUM(Revenue!CG86:CG96))))</f>
        <v>92578.814793717291</v>
      </c>
      <c r="CG96" s="20">
        <f>IF(CG5&lt;Assumptions!$D$20,0,MAX(10000,IF(Revenue!CH50&lt;Assumptions!$H$120,Assumptions!$F$120*SUM(Revenue!CH86:CH96),Assumptions!$G$120*SUM(Revenue!CH86:CH96))))</f>
        <v>92578.814793717291</v>
      </c>
      <c r="CH96" s="20">
        <f>IF(CH5&lt;Assumptions!$D$20,0,MAX(10000,IF(Revenue!CI50&lt;Assumptions!$H$120,Assumptions!$F$120*SUM(Revenue!CI86:CI96),Assumptions!$G$120*SUM(Revenue!CI86:CI96))))</f>
        <v>92578.814793717291</v>
      </c>
      <c r="CI96" s="20">
        <f>IF(CI5&lt;Assumptions!$D$20,0,MAX(10000,IF(Revenue!CJ50&lt;Assumptions!$H$120,Assumptions!$F$120*SUM(Revenue!CJ86:CJ96),Assumptions!$G$120*SUM(Revenue!CJ86:CJ96))))</f>
        <v>92578.814793717291</v>
      </c>
      <c r="CJ96" s="20">
        <f>IF(CJ5&lt;Assumptions!$D$20,0,MAX(10000,IF(Revenue!CK50&lt;Assumptions!$H$120,Assumptions!$F$120*SUM(Revenue!CK86:CK96),Assumptions!$G$120*SUM(Revenue!CK86:CK96))))</f>
        <v>92578.814793717291</v>
      </c>
      <c r="CK96" s="20">
        <f>IF(CK5&lt;Assumptions!$D$20,0,MAX(10000,IF(Revenue!CL50&lt;Assumptions!$H$120,Assumptions!$F$120*SUM(Revenue!CL86:CL96),Assumptions!$G$120*SUM(Revenue!CL86:CL96))))</f>
        <v>92578.814793717291</v>
      </c>
      <c r="CL96" s="20">
        <f>IF(CL5&lt;Assumptions!$D$20,0,MAX(10000,IF(Revenue!CM50&lt;Assumptions!$H$120,Assumptions!$F$120*SUM(Revenue!CM86:CM96),Assumptions!$G$120*SUM(Revenue!CM86:CM96))))</f>
        <v>92578.814793717291</v>
      </c>
      <c r="CM96" s="20">
        <f>IF(CM5&lt;Assumptions!$D$20,0,MAX(10000,IF(Revenue!CN50&lt;Assumptions!$H$120,Assumptions!$F$120*SUM(Revenue!CN86:CN96),Assumptions!$G$120*SUM(Revenue!CN86:CN96))))</f>
        <v>92578.814793717291</v>
      </c>
      <c r="CN96" s="20">
        <f>IF(CN5&lt;Assumptions!$D$20,0,MAX(10000,IF(Revenue!CO50&lt;Assumptions!$H$120,Assumptions!$F$120*SUM(Revenue!CO86:CO96),Assumptions!$G$120*SUM(Revenue!CO86:CO96))))</f>
        <v>92578.814793717291</v>
      </c>
      <c r="CO96" s="20">
        <f>IF(CO5&lt;Assumptions!$D$20,0,MAX(10000,IF(Revenue!CP50&lt;Assumptions!$H$120,Assumptions!$F$120*SUM(Revenue!CP86:CP96),Assumptions!$G$120*SUM(Revenue!CP86:CP96))))</f>
        <v>92578.814793717291</v>
      </c>
      <c r="CP96" s="20">
        <f>IF(CP5&lt;Assumptions!$D$20,0,MAX(10000,IF(Revenue!CQ50&lt;Assumptions!$H$120,Assumptions!$F$120*SUM(Revenue!CQ86:CQ96),Assumptions!$G$120*SUM(Revenue!CQ86:CQ96))))</f>
        <v>92578.814793717291</v>
      </c>
      <c r="CQ96" s="20">
        <f>IF(CQ5&lt;Assumptions!$D$20,0,MAX(10000,IF(Revenue!CR50&lt;Assumptions!$H$120,Assumptions!$F$120*SUM(Revenue!CR86:CR96),Assumptions!$G$120*SUM(Revenue!CR86:CR96))))</f>
        <v>92578.814793717291</v>
      </c>
      <c r="CR96" s="20">
        <f>IF(CR5&lt;Assumptions!$D$20,0,MAX(10000,IF(Revenue!CS50&lt;Assumptions!$H$120,Assumptions!$F$120*SUM(Revenue!CS86:CS96),Assumptions!$G$120*SUM(Revenue!CS86:CS96))))</f>
        <v>95356.179237528821</v>
      </c>
      <c r="CS96" s="20">
        <f>IF(CS5&lt;Assumptions!$D$20,0,MAX(10000,IF(Revenue!CT50&lt;Assumptions!$H$120,Assumptions!$F$120*SUM(Revenue!CT86:CT96),Assumptions!$G$120*SUM(Revenue!CT86:CT96))))</f>
        <v>95356.179237528821</v>
      </c>
      <c r="CT96" s="20">
        <f>IF(CT5&lt;Assumptions!$D$20,0,MAX(10000,IF(Revenue!CU50&lt;Assumptions!$H$120,Assumptions!$F$120*SUM(Revenue!CU86:CU96),Assumptions!$G$120*SUM(Revenue!CU86:CU96))))</f>
        <v>95356.179237528821</v>
      </c>
      <c r="CU96" s="20">
        <f>IF(CU5&lt;Assumptions!$D$20,0,MAX(10000,IF(Revenue!CV50&lt;Assumptions!$H$120,Assumptions!$F$120*SUM(Revenue!CV86:CV96),Assumptions!$G$120*SUM(Revenue!CV86:CV96))))</f>
        <v>95356.179237528821</v>
      </c>
      <c r="CV96" s="20">
        <f>IF(CV5&lt;Assumptions!$D$20,0,MAX(10000,IF(Revenue!CW50&lt;Assumptions!$H$120,Assumptions!$F$120*SUM(Revenue!CW86:CW96),Assumptions!$G$120*SUM(Revenue!CW86:CW96))))</f>
        <v>95356.179237528821</v>
      </c>
      <c r="CW96" s="20">
        <f>IF(CW5&lt;Assumptions!$D$20,0,MAX(10000,IF(Revenue!CX50&lt;Assumptions!$H$120,Assumptions!$F$120*SUM(Revenue!CX86:CX96),Assumptions!$G$120*SUM(Revenue!CX86:CX96))))</f>
        <v>95356.179237528821</v>
      </c>
      <c r="CX96" s="20">
        <f>IF(CX5&lt;Assumptions!$D$20,0,MAX(10000,IF(Revenue!CY50&lt;Assumptions!$H$120,Assumptions!$F$120*SUM(Revenue!CY86:CY96),Assumptions!$G$120*SUM(Revenue!CY86:CY96))))</f>
        <v>95356.179237528821</v>
      </c>
      <c r="CY96" s="20">
        <f>IF(CY5&lt;Assumptions!$D$20,0,MAX(10000,IF(Revenue!CZ50&lt;Assumptions!$H$120,Assumptions!$F$120*SUM(Revenue!CZ86:CZ96),Assumptions!$G$120*SUM(Revenue!CZ86:CZ96))))</f>
        <v>95356.179237528821</v>
      </c>
      <c r="CZ96" s="20">
        <f>IF(CZ5&lt;Assumptions!$D$20,0,MAX(10000,IF(Revenue!DA50&lt;Assumptions!$H$120,Assumptions!$F$120*SUM(Revenue!DA86:DA96),Assumptions!$G$120*SUM(Revenue!DA86:DA96))))</f>
        <v>95356.179237528821</v>
      </c>
      <c r="DA96" s="20">
        <f>IF(DA5&lt;Assumptions!$D$20,0,MAX(10000,IF(Revenue!DB50&lt;Assumptions!$H$120,Assumptions!$F$120*SUM(Revenue!DB86:DB96),Assumptions!$G$120*SUM(Revenue!DB86:DB96))))</f>
        <v>95356.179237528821</v>
      </c>
      <c r="DB96" s="20">
        <f>IF(DB5&lt;Assumptions!$D$20,0,MAX(10000,IF(Revenue!DC50&lt;Assumptions!$H$120,Assumptions!$F$120*SUM(Revenue!DC86:DC96),Assumptions!$G$120*SUM(Revenue!DC86:DC96))))</f>
        <v>95356.179237528821</v>
      </c>
      <c r="DC96" s="20">
        <f>IF(DC5&lt;Assumptions!$D$20,0,MAX(10000,IF(Revenue!DD50&lt;Assumptions!$H$120,Assumptions!$F$120*SUM(Revenue!DD86:DD96),Assumptions!$G$120*SUM(Revenue!DD86:DD96))))</f>
        <v>95356.179237528821</v>
      </c>
      <c r="DD96" s="20">
        <f>IF(DD5&lt;Assumptions!$D$20,0,MAX(10000,IF(Revenue!DE50&lt;Assumptions!$H$120,Assumptions!$F$120*SUM(Revenue!DE86:DE96),Assumptions!$G$120*SUM(Revenue!DE86:DE96))))</f>
        <v>98216.864614654667</v>
      </c>
      <c r="DE96" s="20">
        <f>IF(DE5&lt;Assumptions!$D$20,0,MAX(10000,IF(Revenue!DF50&lt;Assumptions!$H$120,Assumptions!$F$120*SUM(Revenue!DF86:DF96),Assumptions!$G$120*SUM(Revenue!DF86:DF96))))</f>
        <v>98216.864614654667</v>
      </c>
      <c r="DF96" s="20">
        <f>IF(DF5&lt;Assumptions!$D$20,0,MAX(10000,IF(Revenue!DG50&lt;Assumptions!$H$120,Assumptions!$F$120*SUM(Revenue!DG86:DG96),Assumptions!$G$120*SUM(Revenue!DG86:DG96))))</f>
        <v>98216.864614654667</v>
      </c>
      <c r="DG96" s="20">
        <f>IF(DG5&lt;Assumptions!$D$20,0,MAX(10000,IF(Revenue!DH50&lt;Assumptions!$H$120,Assumptions!$F$120*SUM(Revenue!DH86:DH96),Assumptions!$G$120*SUM(Revenue!DH86:DH96))))</f>
        <v>98216.864614654667</v>
      </c>
      <c r="DH96" s="20">
        <f>IF(DH5&lt;Assumptions!$D$20,0,MAX(10000,IF(Revenue!DI50&lt;Assumptions!$H$120,Assumptions!$F$120*SUM(Revenue!DI86:DI96),Assumptions!$G$120*SUM(Revenue!DI86:DI96))))</f>
        <v>98216.864614654667</v>
      </c>
      <c r="DI96" s="20">
        <f>IF(DI5&lt;Assumptions!$D$20,0,MAX(10000,IF(Revenue!DJ50&lt;Assumptions!$H$120,Assumptions!$F$120*SUM(Revenue!DJ86:DJ96),Assumptions!$G$120*SUM(Revenue!DJ86:DJ96))))</f>
        <v>98216.864614654667</v>
      </c>
      <c r="DJ96" s="20">
        <f>IF(DJ5&lt;Assumptions!$D$20,0,MAX(10000,IF(Revenue!DK50&lt;Assumptions!$H$120,Assumptions!$F$120*SUM(Revenue!DK86:DK96),Assumptions!$G$120*SUM(Revenue!DK86:DK96))))</f>
        <v>98216.864614654667</v>
      </c>
      <c r="DK96" s="20">
        <f>IF(DK5&lt;Assumptions!$D$20,0,MAX(10000,IF(Revenue!DL50&lt;Assumptions!$H$120,Assumptions!$F$120*SUM(Revenue!DL86:DL96),Assumptions!$G$120*SUM(Revenue!DL86:DL96))))</f>
        <v>98216.864614654667</v>
      </c>
      <c r="DL96" s="20">
        <f>IF(DL5&lt;Assumptions!$D$20,0,MAX(10000,IF(Revenue!DM50&lt;Assumptions!$H$120,Assumptions!$F$120*SUM(Revenue!DM86:DM96),Assumptions!$G$120*SUM(Revenue!DM86:DM96))))</f>
        <v>98216.864614654667</v>
      </c>
      <c r="DM96" s="20">
        <f>IF(DM5&lt;Assumptions!$D$20,0,MAX(10000,IF(Revenue!DN50&lt;Assumptions!$H$120,Assumptions!$F$120*SUM(Revenue!DN86:DN96),Assumptions!$G$120*SUM(Revenue!DN86:DN96))))</f>
        <v>98216.864614654667</v>
      </c>
      <c r="DN96" s="20">
        <f>IF(DN5&lt;Assumptions!$D$20,0,MAX(10000,IF(Revenue!DO50&lt;Assumptions!$H$120,Assumptions!$F$120*SUM(Revenue!DO86:DO96),Assumptions!$G$120*SUM(Revenue!DO86:DO96))))</f>
        <v>98216.864614654667</v>
      </c>
      <c r="DO96" s="20">
        <f>IF(DO5&lt;Assumptions!$D$20,0,MAX(10000,IF(Revenue!DP50&lt;Assumptions!$H$120,Assumptions!$F$120*SUM(Revenue!DP86:DP96),Assumptions!$G$120*SUM(Revenue!DP86:DP96))))</f>
        <v>98216.864614654667</v>
      </c>
      <c r="DP96" s="20">
        <f>IF(DP5&lt;Assumptions!$D$20,0,MAX(10000,IF(Revenue!DQ50&lt;Assumptions!$H$120,Assumptions!$F$120*SUM(Revenue!DQ86:DQ96),Assumptions!$G$120*SUM(Revenue!DQ86:DQ96))))</f>
        <v>101163.37055309433</v>
      </c>
      <c r="DQ96" s="20">
        <f>IF(DQ5&lt;Assumptions!$D$20,0,MAX(10000,IF(Revenue!DR50&lt;Assumptions!$H$120,Assumptions!$F$120*SUM(Revenue!DR86:DR96),Assumptions!$G$120*SUM(Revenue!DR86:DR96))))</f>
        <v>101163.37055309433</v>
      </c>
      <c r="DR96" s="20">
        <f>IF(DR5&lt;Assumptions!$D$20,0,MAX(10000,IF(Revenue!DS50&lt;Assumptions!$H$120,Assumptions!$F$120*SUM(Revenue!DS86:DS96),Assumptions!$G$120*SUM(Revenue!DS86:DS96))))</f>
        <v>101163.37055309433</v>
      </c>
      <c r="DS96" s="20">
        <f>IF(DS5&lt;Assumptions!$D$20,0,MAX(10000,IF(Revenue!DT50&lt;Assumptions!$H$120,Assumptions!$F$120*SUM(Revenue!DT86:DT96),Assumptions!$G$120*SUM(Revenue!DT86:DT96))))</f>
        <v>101163.37055309433</v>
      </c>
      <c r="DT96" s="20">
        <f>IF(DT5&lt;Assumptions!$D$20,0,MAX(10000,IF(Revenue!DU50&lt;Assumptions!$H$120,Assumptions!$F$120*SUM(Revenue!DU86:DU96),Assumptions!$G$120*SUM(Revenue!DU86:DU96))))</f>
        <v>101163.37055309433</v>
      </c>
      <c r="DU96" s="20">
        <f>IF(DU5&lt;Assumptions!$D$20,0,MAX(10000,IF(Revenue!DV50&lt;Assumptions!$H$120,Assumptions!$F$120*SUM(Revenue!DV86:DV96),Assumptions!$G$120*SUM(Revenue!DV86:DV96))))</f>
        <v>101163.37055309433</v>
      </c>
    </row>
    <row r="97" spans="3:125">
      <c r="C97" s="1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</row>
    <row r="98" spans="3:125">
      <c r="C98" s="1" t="s">
        <v>645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v>0</v>
      </c>
      <c r="BK98" s="20">
        <v>0</v>
      </c>
      <c r="BL98" s="20">
        <v>0</v>
      </c>
      <c r="BM98" s="20">
        <v>0</v>
      </c>
      <c r="BN98" s="20">
        <v>0</v>
      </c>
      <c r="BO98" s="20">
        <v>0</v>
      </c>
      <c r="BP98" s="20">
        <v>0</v>
      </c>
      <c r="BQ98" s="20">
        <v>0</v>
      </c>
      <c r="BR98" s="20">
        <v>0</v>
      </c>
      <c r="BS98" s="20">
        <v>0</v>
      </c>
      <c r="BT98" s="20">
        <v>0</v>
      </c>
      <c r="BU98" s="20">
        <v>0</v>
      </c>
      <c r="BV98" s="20">
        <v>0</v>
      </c>
      <c r="BW98" s="20">
        <v>0</v>
      </c>
      <c r="BX98" s="20">
        <v>0</v>
      </c>
      <c r="BY98" s="20">
        <v>0</v>
      </c>
      <c r="BZ98" s="20">
        <v>0</v>
      </c>
      <c r="CA98" s="20">
        <v>0</v>
      </c>
      <c r="CB98" s="20">
        <v>0</v>
      </c>
      <c r="CC98" s="20">
        <v>0</v>
      </c>
      <c r="CD98" s="20">
        <v>0</v>
      </c>
      <c r="CE98" s="20">
        <v>0</v>
      </c>
      <c r="CF98" s="20">
        <v>0</v>
      </c>
      <c r="CG98" s="20">
        <v>0</v>
      </c>
      <c r="CH98" s="20">
        <v>0</v>
      </c>
      <c r="CI98" s="20">
        <v>0</v>
      </c>
      <c r="CJ98" s="20">
        <v>0</v>
      </c>
      <c r="CK98" s="20">
        <v>0</v>
      </c>
      <c r="CL98" s="20">
        <v>0</v>
      </c>
      <c r="CM98" s="20">
        <v>0</v>
      </c>
      <c r="CN98" s="20">
        <v>0</v>
      </c>
      <c r="CO98" s="20">
        <v>0</v>
      </c>
      <c r="CP98" s="20">
        <v>0</v>
      </c>
      <c r="CQ98" s="20">
        <v>0</v>
      </c>
      <c r="CR98" s="20">
        <v>0</v>
      </c>
      <c r="CS98" s="20">
        <v>0</v>
      </c>
      <c r="CT98" s="20">
        <v>0</v>
      </c>
      <c r="CU98" s="20">
        <v>0</v>
      </c>
      <c r="CV98" s="20">
        <v>0</v>
      </c>
      <c r="CW98" s="20">
        <v>0</v>
      </c>
      <c r="CX98" s="20">
        <v>0</v>
      </c>
      <c r="CY98" s="20">
        <v>0</v>
      </c>
      <c r="CZ98" s="20">
        <v>0</v>
      </c>
      <c r="DA98" s="20">
        <v>0</v>
      </c>
      <c r="DB98" s="20">
        <v>0</v>
      </c>
      <c r="DC98" s="20">
        <v>0</v>
      </c>
      <c r="DD98" s="20">
        <v>0</v>
      </c>
      <c r="DE98" s="20">
        <v>0</v>
      </c>
      <c r="DF98" s="20">
        <v>0</v>
      </c>
      <c r="DG98" s="20">
        <v>0</v>
      </c>
      <c r="DH98" s="20">
        <v>0</v>
      </c>
      <c r="DI98" s="20">
        <v>0</v>
      </c>
      <c r="DJ98" s="20">
        <v>0</v>
      </c>
      <c r="DK98" s="20">
        <v>0</v>
      </c>
      <c r="DL98" s="20">
        <v>0</v>
      </c>
      <c r="DM98" s="20">
        <v>0</v>
      </c>
      <c r="DN98" s="20">
        <v>0</v>
      </c>
      <c r="DO98" s="20">
        <v>0</v>
      </c>
      <c r="DP98" s="20">
        <v>0</v>
      </c>
      <c r="DQ98" s="20">
        <v>0</v>
      </c>
      <c r="DR98" s="20">
        <v>0</v>
      </c>
      <c r="DS98" s="20">
        <v>0</v>
      </c>
      <c r="DT98" s="20">
        <v>0</v>
      </c>
      <c r="DU98" s="20">
        <v>0</v>
      </c>
    </row>
    <row r="99" spans="3:125"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</row>
    <row r="100" spans="3:125">
      <c r="C100" s="1" t="s">
        <v>56</v>
      </c>
      <c r="E100" s="20">
        <f>IF(E$5&lt;=Assumptions!$D$20,0,IF(Revenue!F$50&lt;Assumptions!$H122,(Assumptions!$F$122*Assumptions!$D$60*E$2)/12,(Assumptions!$G$122*Assumptions!$D$60*E$2)/12))</f>
        <v>0</v>
      </c>
      <c r="F100" s="20">
        <f>IF(F$5&lt;=Assumptions!$D$20,0,IF(Revenue!G$50&lt;Assumptions!$H122,(Assumptions!$F$122*Assumptions!$D$60*F$2)/12,(Assumptions!$G$122*Assumptions!$D$60*F$2)/12))</f>
        <v>0</v>
      </c>
      <c r="G100" s="20">
        <f>IF(G$5&lt;=Assumptions!$D$20,0,IF(Revenue!H$50&lt;Assumptions!$H122,(Assumptions!$F$122*Assumptions!$D$60*G$2)/12,(Assumptions!$G$122*Assumptions!$D$60*G$2)/12))</f>
        <v>0</v>
      </c>
      <c r="H100" s="20">
        <f>IF(H$5&lt;=Assumptions!$D$20,0,IF(Revenue!I$50&lt;Assumptions!$H122,(Assumptions!$F$122*Assumptions!$D$60*H$2)/12,(Assumptions!$G$122*Assumptions!$D$60*H$2)/12))</f>
        <v>0</v>
      </c>
      <c r="I100" s="20">
        <f>IF(I$5&lt;=Assumptions!$D$20,0,IF(Revenue!J$50&lt;Assumptions!$H122,(Assumptions!$F$122*Assumptions!$D$60*I$2)/12,(Assumptions!$G$122*Assumptions!$D$60*I$2)/12))</f>
        <v>0</v>
      </c>
      <c r="J100" s="20">
        <f>IF(J$5&lt;=Assumptions!$D$20,0,IF(Revenue!K$50&lt;Assumptions!$H122,(Assumptions!$F$122*Assumptions!$D$60*J$2)/12,(Assumptions!$G$122*Assumptions!$D$60*J$2)/12))</f>
        <v>0</v>
      </c>
      <c r="K100" s="20">
        <f>IF(K$5&lt;=Assumptions!$D$20,0,IF(Revenue!L$50&lt;Assumptions!$H122,(Assumptions!$F$122*Assumptions!$D$60*K$2)/12,(Assumptions!$G$122*Assumptions!$D$60*K$2)/12))</f>
        <v>0</v>
      </c>
      <c r="L100" s="20">
        <f>IF(L$5&lt;=Assumptions!$D$20,0,IF(Revenue!M$50&lt;Assumptions!$H122,(Assumptions!$F$122*Assumptions!$D$60*L$2)/12,(Assumptions!$G$122*Assumptions!$D$60*L$2)/12))</f>
        <v>0</v>
      </c>
      <c r="M100" s="20">
        <f>IF(M$5&lt;=Assumptions!$D$20,0,IF(Revenue!N$50&lt;Assumptions!$H122,(Assumptions!$F$122*Assumptions!$D$60*M$2)/12,(Assumptions!$G$122*Assumptions!$D$60*M$2)/12))</f>
        <v>0</v>
      </c>
      <c r="N100" s="20">
        <f>IF(N$5&lt;=Assumptions!$D$20,0,IF(Revenue!O$50&lt;Assumptions!$H122,(Assumptions!$F$122*Assumptions!$D$60*N$2)/12,(Assumptions!$G$122*Assumptions!$D$60*N$2)/12))</f>
        <v>0</v>
      </c>
      <c r="O100" s="20">
        <f>IF(O$5&lt;=Assumptions!$D$20,0,IF(Revenue!P$50&lt;Assumptions!$H122,(Assumptions!$F$122*Assumptions!$D$60*O$2)/12,(Assumptions!$G$122*Assumptions!$D$60*O$2)/12))</f>
        <v>0</v>
      </c>
      <c r="P100" s="20">
        <f>IF(P$5&lt;=Assumptions!$D$20,0,IF(Revenue!Q$50&lt;Assumptions!$H122,(Assumptions!$F$122*Assumptions!$D$60*P$2)/12,(Assumptions!$G$122*Assumptions!$D$60*P$2)/12))</f>
        <v>0</v>
      </c>
      <c r="Q100" s="20">
        <f>IF(Q$5&lt;=Assumptions!$D$20,0,IF(Revenue!R$50&lt;Assumptions!$H122,(Assumptions!$F$122*Assumptions!$D$60*Q$2)/12,(Assumptions!$G$122*Assumptions!$D$60*Q$2)/12))</f>
        <v>0</v>
      </c>
      <c r="R100" s="20">
        <f>IF(R$5&lt;=Assumptions!$D$20,0,IF(Revenue!S$50&lt;Assumptions!$H122,(Assumptions!$F$122*Assumptions!$D$60*R$2)/12,(Assumptions!$G$122*Assumptions!$D$60*R$2)/12))</f>
        <v>0</v>
      </c>
      <c r="S100" s="20">
        <f>IF(S$5&lt;=Assumptions!$D$20,0,IF(Revenue!T$50&lt;Assumptions!$H122,(Assumptions!$F$122*Assumptions!$D$60*S$2)/12,(Assumptions!$G$122*Assumptions!$D$60*S$2)/12))</f>
        <v>0</v>
      </c>
      <c r="T100" s="20">
        <f>IF(T$5&lt;=Assumptions!$D$20,0,IF(Revenue!U$50&lt;Assumptions!$H122,(Assumptions!$F$122*Assumptions!$D$60*T$2)/12,(Assumptions!$G$122*Assumptions!$D$60*T$2)/12))</f>
        <v>0</v>
      </c>
      <c r="U100" s="20">
        <f>IF(U$5&lt;=Assumptions!$D$20,0,IF(Revenue!V$50&lt;Assumptions!$H122,(Assumptions!$F$122*Assumptions!$D$60*U$2)/12,(Assumptions!$G$122*Assumptions!$D$60*U$2)/12))</f>
        <v>0</v>
      </c>
      <c r="V100" s="20">
        <f>IF(V$5&lt;=Assumptions!$D$20,0,IF(Revenue!W$50&lt;Assumptions!$H122,(Assumptions!$F$122*Assumptions!$D$60*V$2)/12,(Assumptions!$G$122*Assumptions!$D$60*V$2)/12))</f>
        <v>0</v>
      </c>
      <c r="W100" s="20">
        <f>IF(W$5&lt;=Assumptions!$D$20,0,IF(Revenue!X$50&lt;Assumptions!$H122,(Assumptions!$F$122*Assumptions!$D$60*W$2)/12,(Assumptions!$G$122*Assumptions!$D$60*W$2)/12))</f>
        <v>0</v>
      </c>
      <c r="X100" s="20">
        <f>IF(X$5&lt;=Assumptions!$D$20,0,IF(Revenue!Y$50&lt;Assumptions!$H122,(Assumptions!$F$122*Assumptions!$D$60*X$2)/12,(Assumptions!$G$122*Assumptions!$D$60*X$2)/12))</f>
        <v>0</v>
      </c>
      <c r="Y100" s="20">
        <f>IF(Y$5&lt;=Assumptions!$D$20,0,IF(Revenue!Z$50&lt;Assumptions!$H122,(Assumptions!$F$122*Assumptions!$D$60*Y$2)/12,(Assumptions!$G$122*Assumptions!$D$60*Y$2)/12))</f>
        <v>0</v>
      </c>
      <c r="Z100" s="20">
        <f>IF(Z$5&lt;=Assumptions!$D$20,0,IF(Revenue!AA$50&lt;Assumptions!$H122,(Assumptions!$F$122*Assumptions!$D$60*Z$2)/12,(Assumptions!$G$122*Assumptions!$D$60*Z$2)/12))</f>
        <v>0</v>
      </c>
      <c r="AA100" s="20">
        <f>IF(AA$5&lt;=Assumptions!$D$20,0,IF(Revenue!AB$50&lt;Assumptions!$H122,(Assumptions!$F$122*Assumptions!$D$60*AA$2)/12,(Assumptions!$G$122*Assumptions!$D$60*AA$2)/12))</f>
        <v>0</v>
      </c>
      <c r="AB100" s="20">
        <f>IF(AB$5&lt;=Assumptions!$D$20,0,IF(Revenue!AC$50&lt;Assumptions!$H122,(Assumptions!$F$122*Assumptions!$D$60*AB$2)/12,(Assumptions!$G$122*Assumptions!$D$60*AB$2)/12))</f>
        <v>0</v>
      </c>
      <c r="AC100" s="20">
        <f>IF(AC$5&lt;=Assumptions!$D$20,0,IF(Revenue!AD$50&lt;Assumptions!$H122,(Assumptions!$F$122*Assumptions!$D$60*AC$2)/12,(Assumptions!$G$122*Assumptions!$D$60*AC$2)/12))</f>
        <v>33692.415833333333</v>
      </c>
      <c r="AD100" s="20">
        <f>IF(AD$5&lt;=Assumptions!$D$20,0,IF(Revenue!AE$50&lt;Assumptions!$H122,(Assumptions!$F$122*Assumptions!$D$60*AD$2)/12,(Assumptions!$G$122*Assumptions!$D$60*AD$2)/12))</f>
        <v>33692.415833333333</v>
      </c>
      <c r="AE100" s="20">
        <f>IF(AE$5&lt;=Assumptions!$D$20,0,IF(Revenue!AF$50&lt;Assumptions!$H122,(Assumptions!$F$122*Assumptions!$D$60*AE$2)/12,(Assumptions!$G$122*Assumptions!$D$60*AE$2)/12))</f>
        <v>33692.415833333333</v>
      </c>
      <c r="AF100" s="20">
        <f>IF(AF$5&lt;=Assumptions!$D$20,0,IF(Revenue!AG$50&lt;Assumptions!$H122,(Assumptions!$F$122*Assumptions!$D$60*AF$2)/12,(Assumptions!$G$122*Assumptions!$D$60*AF$2)/12))</f>
        <v>33692.415833333333</v>
      </c>
      <c r="AG100" s="20">
        <f>IF(AG$5&lt;=Assumptions!$D$20,0,IF(Revenue!AH$50&lt;Assumptions!$H122,(Assumptions!$F$122*Assumptions!$D$60*AG$2)/12,(Assumptions!$G$122*Assumptions!$D$60*AG$2)/12))</f>
        <v>33692.415833333333</v>
      </c>
      <c r="AH100" s="20">
        <f>IF(AH$5&lt;=Assumptions!$D$20,0,IF(Revenue!AI$50&lt;Assumptions!$H122,(Assumptions!$F$122*Assumptions!$D$60*AH$2)/12,(Assumptions!$G$122*Assumptions!$D$60*AH$2)/12))</f>
        <v>33692.415833333333</v>
      </c>
      <c r="AI100" s="20">
        <f>IF(AI$5&lt;=Assumptions!$D$20,0,IF(Revenue!AJ$50&lt;Assumptions!$H122,(Assumptions!$F$122*Assumptions!$D$60*AI$2)/12,(Assumptions!$G$122*Assumptions!$D$60*AI$2)/12))</f>
        <v>33692.415833333333</v>
      </c>
      <c r="AJ100" s="20">
        <f>IF(AJ$5&lt;=Assumptions!$D$20,0,IF(Revenue!AK$50&lt;Assumptions!$H122,(Assumptions!$F$122*Assumptions!$D$60*AJ$2)/12,(Assumptions!$G$122*Assumptions!$D$60*AJ$2)/12))</f>
        <v>34703.188308333338</v>
      </c>
      <c r="AK100" s="20">
        <f>IF(AK$5&lt;=Assumptions!$D$20,0,IF(Revenue!AL$50&lt;Assumptions!$H122,(Assumptions!$F$122*Assumptions!$D$60*AK$2)/12,(Assumptions!$G$122*Assumptions!$D$60*AK$2)/12))</f>
        <v>34703.188308333338</v>
      </c>
      <c r="AL100" s="20">
        <f>IF(AL$5&lt;=Assumptions!$D$20,0,IF(Revenue!AM$50&lt;Assumptions!$H122,(Assumptions!$F$122*Assumptions!$D$60*AL$2)/12,(Assumptions!$G$122*Assumptions!$D$60*AL$2)/12))</f>
        <v>34703.188308333338</v>
      </c>
      <c r="AM100" s="20">
        <f>IF(AM$5&lt;=Assumptions!$D$20,0,IF(Revenue!AN$50&lt;Assumptions!$H122,(Assumptions!$F$122*Assumptions!$D$60*AM$2)/12,(Assumptions!$G$122*Assumptions!$D$60*AM$2)/12))</f>
        <v>34703.188308333338</v>
      </c>
      <c r="AN100" s="20">
        <f>IF(AN$5&lt;=Assumptions!$D$20,0,IF(Revenue!AO$50&lt;Assumptions!$H122,(Assumptions!$F$122*Assumptions!$D$60*AN$2)/12,(Assumptions!$G$122*Assumptions!$D$60*AN$2)/12))</f>
        <v>34703.188308333338</v>
      </c>
      <c r="AO100" s="20">
        <f>IF(AO$5&lt;=Assumptions!$D$20,0,IF(Revenue!AP$50&lt;Assumptions!$H122,(Assumptions!$F$122*Assumptions!$D$60*AO$2)/12,(Assumptions!$G$122*Assumptions!$D$60*AO$2)/12))</f>
        <v>34703.188308333338</v>
      </c>
      <c r="AP100" s="20">
        <f>IF(AP$5&lt;=Assumptions!$D$20,0,IF(Revenue!AQ$50&lt;Assumptions!$H122,(Assumptions!$F$122*Assumptions!$D$60*AP$2)/12,(Assumptions!$G$122*Assumptions!$D$60*AP$2)/12))</f>
        <v>34703.188308333338</v>
      </c>
      <c r="AQ100" s="20">
        <f>IF(AQ$5&lt;=Assumptions!$D$20,0,IF(Revenue!AR$50&lt;Assumptions!$H122,(Assumptions!$F$122*Assumptions!$D$60*AQ$2)/12,(Assumptions!$G$122*Assumptions!$D$60*AQ$2)/12))</f>
        <v>34703.188308333338</v>
      </c>
      <c r="AR100" s="20">
        <f>IF(AR$5&lt;=Assumptions!$D$20,0,IF(Revenue!AS$50&lt;Assumptions!$H122,(Assumptions!$F$122*Assumptions!$D$60*AR$2)/12,(Assumptions!$G$122*Assumptions!$D$60*AR$2)/12))</f>
        <v>34703.188308333338</v>
      </c>
      <c r="AS100" s="20">
        <f>IF(AS$5&lt;=Assumptions!$D$20,0,IF(Revenue!AT$50&lt;Assumptions!$H122,(Assumptions!$F$122*Assumptions!$D$60*AS$2)/12,(Assumptions!$G$122*Assumptions!$D$60*AS$2)/12))</f>
        <v>34703.188308333338</v>
      </c>
      <c r="AT100" s="20">
        <f>IF(AT$5&lt;=Assumptions!$D$20,0,IF(Revenue!AU$50&lt;Assumptions!$H122,(Assumptions!$F$122*Assumptions!$D$60*AT$2)/12,(Assumptions!$G$122*Assumptions!$D$60*AT$2)/12))</f>
        <v>34703.188308333338</v>
      </c>
      <c r="AU100" s="20">
        <f>IF(AU$5&lt;=Assumptions!$D$20,0,IF(Revenue!AV$50&lt;Assumptions!$H122,(Assumptions!$F$122*Assumptions!$D$60*AU$2)/12,(Assumptions!$G$122*Assumptions!$D$60*AU$2)/12))</f>
        <v>34703.188308333338</v>
      </c>
      <c r="AV100" s="20">
        <f>IF(AV$5&lt;=Assumptions!$D$20,0,IF(Revenue!AW$50&lt;Assumptions!$H122,(Assumptions!$F$122*Assumptions!$D$60*AV$2)/12,(Assumptions!$G$122*Assumptions!$D$60*AV$2)/12))</f>
        <v>35744.283957583335</v>
      </c>
      <c r="AW100" s="20">
        <f>IF(AW$5&lt;=Assumptions!$D$20,0,IF(Revenue!AX$50&lt;Assumptions!$H122,(Assumptions!$F$122*Assumptions!$D$60*AW$2)/12,(Assumptions!$G$122*Assumptions!$D$60*AW$2)/12))</f>
        <v>35744.283957583335</v>
      </c>
      <c r="AX100" s="20">
        <f>IF(AX$5&lt;=Assumptions!$D$20,0,IF(Revenue!AY$50&lt;Assumptions!$H122,(Assumptions!$F$122*Assumptions!$D$60*AX$2)/12,(Assumptions!$G$122*Assumptions!$D$60*AX$2)/12))</f>
        <v>35744.283957583335</v>
      </c>
      <c r="AY100" s="20">
        <f>IF(AY$5&lt;=Assumptions!$D$20,0,IF(Revenue!AZ$50&lt;Assumptions!$H122,(Assumptions!$F$122*Assumptions!$D$60*AY$2)/12,(Assumptions!$G$122*Assumptions!$D$60*AY$2)/12))</f>
        <v>35744.283957583335</v>
      </c>
      <c r="AZ100" s="20">
        <f>IF(AZ$5&lt;=Assumptions!$D$20,0,IF(Revenue!BA$50&lt;Assumptions!$H122,(Assumptions!$F$122*Assumptions!$D$60*AZ$2)/12,(Assumptions!$G$122*Assumptions!$D$60*AZ$2)/12))</f>
        <v>35744.283957583335</v>
      </c>
      <c r="BA100" s="20">
        <f>IF(BA$5&lt;=Assumptions!$D$20,0,IF(Revenue!BB$50&lt;Assumptions!$H122,(Assumptions!$F$122*Assumptions!$D$60*BA$2)/12,(Assumptions!$G$122*Assumptions!$D$60*BA$2)/12))</f>
        <v>35744.283957583335</v>
      </c>
      <c r="BB100" s="20">
        <f>IF(BB$5&lt;=Assumptions!$D$20,0,IF(Revenue!BC$50&lt;Assumptions!$H122,(Assumptions!$F$122*Assumptions!$D$60*BB$2)/12,(Assumptions!$G$122*Assumptions!$D$60*BB$2)/12))</f>
        <v>35744.283957583335</v>
      </c>
      <c r="BC100" s="20">
        <f>IF(BC$5&lt;=Assumptions!$D$20,0,IF(Revenue!BD$50&lt;Assumptions!$H122,(Assumptions!$F$122*Assumptions!$D$60*BC$2)/12,(Assumptions!$G$122*Assumptions!$D$60*BC$2)/12))</f>
        <v>35744.283957583335</v>
      </c>
      <c r="BD100" s="20">
        <f>IF(BD$5&lt;=Assumptions!$D$20,0,IF(Revenue!BE$50&lt;Assumptions!$H122,(Assumptions!$F$122*Assumptions!$D$60*BD$2)/12,(Assumptions!$G$122*Assumptions!$D$60*BD$2)/12))</f>
        <v>35744.283957583335</v>
      </c>
      <c r="BE100" s="20">
        <f>IF(BE$5&lt;=Assumptions!$D$20,0,IF(Revenue!BF$50&lt;Assumptions!$H122,(Assumptions!$F$122*Assumptions!$D$60*BE$2)/12,(Assumptions!$G$122*Assumptions!$D$60*BE$2)/12))</f>
        <v>35744.283957583335</v>
      </c>
      <c r="BF100" s="20">
        <f>IF(BF$5&lt;=Assumptions!$D$20,0,IF(Revenue!BG$50&lt;Assumptions!$H122,(Assumptions!$F$122*Assumptions!$D$60*BF$2)/12,(Assumptions!$G$122*Assumptions!$D$60*BF$2)/12))</f>
        <v>35744.283957583335</v>
      </c>
      <c r="BG100" s="20">
        <f>IF(BG$5&lt;=Assumptions!$D$20,0,IF(Revenue!BH$50&lt;Assumptions!$H122,(Assumptions!$F$122*Assumptions!$D$60*BG$2)/12,(Assumptions!$G$122*Assumptions!$D$60*BG$2)/12))</f>
        <v>35744.283957583335</v>
      </c>
      <c r="BH100" s="20">
        <f>IF(BH$5&lt;=Assumptions!$D$20,0,IF(Revenue!BI$50&lt;Assumptions!$H122,(Assumptions!$F$122*Assumptions!$D$60*BH$2)/12,(Assumptions!$G$122*Assumptions!$D$60*BH$2)/12))</f>
        <v>36816.612476310838</v>
      </c>
      <c r="BI100" s="20">
        <f>IF(BI$5&lt;=Assumptions!$D$20,0,IF(Revenue!BJ$50&lt;Assumptions!$H122,(Assumptions!$F$122*Assumptions!$D$60*BI$2)/12,(Assumptions!$G$122*Assumptions!$D$60*BI$2)/12))</f>
        <v>36816.612476310838</v>
      </c>
      <c r="BJ100" s="20">
        <f>IF(BJ$5&lt;=Assumptions!$D$20,0,IF(Revenue!BK$50&lt;Assumptions!$H122,(Assumptions!$F$122*Assumptions!$D$60*BJ$2)/12,(Assumptions!$G$122*Assumptions!$D$60*BJ$2)/12))</f>
        <v>36816.612476310838</v>
      </c>
      <c r="BK100" s="20">
        <f>IF(BK$5&lt;=Assumptions!$D$20,0,IF(Revenue!BL$50&lt;Assumptions!$H122,(Assumptions!$F$122*Assumptions!$D$60*BK$2)/12,(Assumptions!$G$122*Assumptions!$D$60*BK$2)/12))</f>
        <v>36816.612476310838</v>
      </c>
      <c r="BL100" s="20">
        <f>IF(BL$5&lt;=Assumptions!$D$20,0,IF(Revenue!BM$50&lt;Assumptions!$H122,(Assumptions!$F$122*Assumptions!$D$60*BL$2)/12,(Assumptions!$G$122*Assumptions!$D$60*BL$2)/12))</f>
        <v>36816.612476310838</v>
      </c>
      <c r="BM100" s="20">
        <f>IF(BM$5&lt;=Assumptions!$D$20,0,IF(Revenue!BN$50&lt;Assumptions!$H122,(Assumptions!$F$122*Assumptions!$D$60*BM$2)/12,(Assumptions!$G$122*Assumptions!$D$60*BM$2)/12))</f>
        <v>36816.612476310838</v>
      </c>
      <c r="BN100" s="20">
        <f>IF(BN$5&lt;=Assumptions!$D$20,0,IF(Revenue!BO$50&lt;Assumptions!$H122,(Assumptions!$F$122*Assumptions!$D$60*BN$2)/12,(Assumptions!$G$122*Assumptions!$D$60*BN$2)/12))</f>
        <v>36816.612476310838</v>
      </c>
      <c r="BO100" s="20">
        <f>IF(BO$5&lt;=Assumptions!$D$20,0,IF(Revenue!BP$50&lt;Assumptions!$H122,(Assumptions!$F$122*Assumptions!$D$60*BO$2)/12,(Assumptions!$G$122*Assumptions!$D$60*BO$2)/12))</f>
        <v>36816.612476310838</v>
      </c>
      <c r="BP100" s="20">
        <f>IF(BP$5&lt;=Assumptions!$D$20,0,IF(Revenue!BQ$50&lt;Assumptions!$H122,(Assumptions!$F$122*Assumptions!$D$60*BP$2)/12,(Assumptions!$G$122*Assumptions!$D$60*BP$2)/12))</f>
        <v>36816.612476310838</v>
      </c>
      <c r="BQ100" s="20">
        <f>IF(BQ$5&lt;=Assumptions!$D$20,0,IF(Revenue!BR$50&lt;Assumptions!$H122,(Assumptions!$F$122*Assumptions!$D$60*BQ$2)/12,(Assumptions!$G$122*Assumptions!$D$60*BQ$2)/12))</f>
        <v>36816.612476310838</v>
      </c>
      <c r="BR100" s="20">
        <f>IF(BR$5&lt;=Assumptions!$D$20,0,IF(Revenue!BS$50&lt;Assumptions!$H122,(Assumptions!$F$122*Assumptions!$D$60*BR$2)/12,(Assumptions!$G$122*Assumptions!$D$60*BR$2)/12))</f>
        <v>36816.612476310838</v>
      </c>
      <c r="BS100" s="20">
        <f>IF(BS$5&lt;=Assumptions!$D$20,0,IF(Revenue!BT$50&lt;Assumptions!$H122,(Assumptions!$F$122*Assumptions!$D$60*BS$2)/12,(Assumptions!$G$122*Assumptions!$D$60*BS$2)/12))</f>
        <v>36816.612476310838</v>
      </c>
      <c r="BT100" s="20">
        <f>IF(BT$5&lt;=Assumptions!$D$20,0,IF(Revenue!BU$50&lt;Assumptions!$H122,(Assumptions!$F$122*Assumptions!$D$60*BT$2)/12,(Assumptions!$G$122*Assumptions!$D$60*BT$2)/12))</f>
        <v>37921.110850600169</v>
      </c>
      <c r="BU100" s="20">
        <f>IF(BU$5&lt;=Assumptions!$D$20,0,IF(Revenue!BV$50&lt;Assumptions!$H122,(Assumptions!$F$122*Assumptions!$D$60*BU$2)/12,(Assumptions!$G$122*Assumptions!$D$60*BU$2)/12))</f>
        <v>37921.110850600169</v>
      </c>
      <c r="BV100" s="20">
        <f>IF(BV$5&lt;=Assumptions!$D$20,0,IF(Revenue!BW$50&lt;Assumptions!$H122,(Assumptions!$F$122*Assumptions!$D$60*BV$2)/12,(Assumptions!$G$122*Assumptions!$D$60*BV$2)/12))</f>
        <v>37921.110850600169</v>
      </c>
      <c r="BW100" s="20">
        <f>IF(BW$5&lt;=Assumptions!$D$20,0,IF(Revenue!BX$50&lt;Assumptions!$H122,(Assumptions!$F$122*Assumptions!$D$60*BW$2)/12,(Assumptions!$G$122*Assumptions!$D$60*BW$2)/12))</f>
        <v>37921.110850600169</v>
      </c>
      <c r="BX100" s="20">
        <f>IF(BX$5&lt;=Assumptions!$D$20,0,IF(Revenue!BY$50&lt;Assumptions!$H122,(Assumptions!$F$122*Assumptions!$D$60*BX$2)/12,(Assumptions!$G$122*Assumptions!$D$60*BX$2)/12))</f>
        <v>37921.110850600169</v>
      </c>
      <c r="BY100" s="20">
        <f>IF(BY$5&lt;=Assumptions!$D$20,0,IF(Revenue!BZ$50&lt;Assumptions!$H122,(Assumptions!$F$122*Assumptions!$D$60*BY$2)/12,(Assumptions!$G$122*Assumptions!$D$60*BY$2)/12))</f>
        <v>37921.110850600169</v>
      </c>
      <c r="BZ100" s="20">
        <f>IF(BZ$5&lt;=Assumptions!$D$20,0,IF(Revenue!CA$50&lt;Assumptions!$H122,(Assumptions!$F$122*Assumptions!$D$60*BZ$2)/12,(Assumptions!$G$122*Assumptions!$D$60*BZ$2)/12))</f>
        <v>37921.110850600169</v>
      </c>
      <c r="CA100" s="20">
        <f>IF(CA$5&lt;=Assumptions!$D$20,0,IF(Revenue!CB$50&lt;Assumptions!$H122,(Assumptions!$F$122*Assumptions!$D$60*CA$2)/12,(Assumptions!$G$122*Assumptions!$D$60*CA$2)/12))</f>
        <v>37921.110850600169</v>
      </c>
      <c r="CB100" s="20">
        <f>IF(CB$5&lt;=Assumptions!$D$20,0,IF(Revenue!CC$50&lt;Assumptions!$H122,(Assumptions!$F$122*Assumptions!$D$60*CB$2)/12,(Assumptions!$G$122*Assumptions!$D$60*CB$2)/12))</f>
        <v>37921.110850600169</v>
      </c>
      <c r="CC100" s="20">
        <f>IF(CC$5&lt;=Assumptions!$D$20,0,IF(Revenue!CD$50&lt;Assumptions!$H122,(Assumptions!$F$122*Assumptions!$D$60*CC$2)/12,(Assumptions!$G$122*Assumptions!$D$60*CC$2)/12))</f>
        <v>37921.110850600169</v>
      </c>
      <c r="CD100" s="20">
        <f>IF(CD$5&lt;=Assumptions!$D$20,0,IF(Revenue!CE$50&lt;Assumptions!$H122,(Assumptions!$F$122*Assumptions!$D$60*CD$2)/12,(Assumptions!$G$122*Assumptions!$D$60*CD$2)/12))</f>
        <v>37921.110850600169</v>
      </c>
      <c r="CE100" s="20">
        <f>IF(CE$5&lt;=Assumptions!$D$20,0,IF(Revenue!CF$50&lt;Assumptions!$H122,(Assumptions!$F$122*Assumptions!$D$60*CE$2)/12,(Assumptions!$G$122*Assumptions!$D$60*CE$2)/12))</f>
        <v>37921.110850600169</v>
      </c>
      <c r="CF100" s="20">
        <f>IF(CF$5&lt;=Assumptions!$D$20,0,IF(Revenue!CG$50&lt;Assumptions!$H122,(Assumptions!$F$122*Assumptions!$D$60*CF$2)/12,(Assumptions!$G$122*Assumptions!$D$60*CF$2)/12))</f>
        <v>39058.744176118176</v>
      </c>
      <c r="CG100" s="20">
        <f>IF(CG$5&lt;=Assumptions!$D$20,0,IF(Revenue!CH$50&lt;Assumptions!$H122,(Assumptions!$F$122*Assumptions!$D$60*CG$2)/12,(Assumptions!$G$122*Assumptions!$D$60*CG$2)/12))</f>
        <v>39058.744176118176</v>
      </c>
      <c r="CH100" s="20">
        <f>IF(CH$5&lt;=Assumptions!$D$20,0,IF(Revenue!CI$50&lt;Assumptions!$H122,(Assumptions!$F$122*Assumptions!$D$60*CH$2)/12,(Assumptions!$G$122*Assumptions!$D$60*CH$2)/12))</f>
        <v>39058.744176118176</v>
      </c>
      <c r="CI100" s="20">
        <f>IF(CI$5&lt;=Assumptions!$D$20,0,IF(Revenue!CJ$50&lt;Assumptions!$H122,(Assumptions!$F$122*Assumptions!$D$60*CI$2)/12,(Assumptions!$G$122*Assumptions!$D$60*CI$2)/12))</f>
        <v>39058.744176118176</v>
      </c>
      <c r="CJ100" s="20">
        <f>IF(CJ$5&lt;=Assumptions!$D$20,0,IF(Revenue!CK$50&lt;Assumptions!$H122,(Assumptions!$F$122*Assumptions!$D$60*CJ$2)/12,(Assumptions!$G$122*Assumptions!$D$60*CJ$2)/12))</f>
        <v>39058.744176118176</v>
      </c>
      <c r="CK100" s="20">
        <f>IF(CK$5&lt;=Assumptions!$D$20,0,IF(Revenue!CL$50&lt;Assumptions!$H122,(Assumptions!$F$122*Assumptions!$D$60*CK$2)/12,(Assumptions!$G$122*Assumptions!$D$60*CK$2)/12))</f>
        <v>39058.744176118176</v>
      </c>
      <c r="CL100" s="20">
        <f>IF(CL$5&lt;=Assumptions!$D$20,0,IF(Revenue!CM$50&lt;Assumptions!$H122,(Assumptions!$F$122*Assumptions!$D$60*CL$2)/12,(Assumptions!$G$122*Assumptions!$D$60*CL$2)/12))</f>
        <v>39058.744176118176</v>
      </c>
      <c r="CM100" s="20">
        <f>IF(CM$5&lt;=Assumptions!$D$20,0,IF(Revenue!CN$50&lt;Assumptions!$H122,(Assumptions!$F$122*Assumptions!$D$60*CM$2)/12,(Assumptions!$G$122*Assumptions!$D$60*CM$2)/12))</f>
        <v>39058.744176118176</v>
      </c>
      <c r="CN100" s="20">
        <f>IF(CN$5&lt;=Assumptions!$D$20,0,IF(Revenue!CO$50&lt;Assumptions!$H122,(Assumptions!$F$122*Assumptions!$D$60*CN$2)/12,(Assumptions!$G$122*Assumptions!$D$60*CN$2)/12))</f>
        <v>39058.744176118176</v>
      </c>
      <c r="CO100" s="20">
        <f>IF(CO$5&lt;=Assumptions!$D$20,0,IF(Revenue!CP$50&lt;Assumptions!$H122,(Assumptions!$F$122*Assumptions!$D$60*CO$2)/12,(Assumptions!$G$122*Assumptions!$D$60*CO$2)/12))</f>
        <v>39058.744176118176</v>
      </c>
      <c r="CP100" s="20">
        <f>IF(CP$5&lt;=Assumptions!$D$20,0,IF(Revenue!CQ$50&lt;Assumptions!$H122,(Assumptions!$F$122*Assumptions!$D$60*CP$2)/12,(Assumptions!$G$122*Assumptions!$D$60*CP$2)/12))</f>
        <v>39058.744176118176</v>
      </c>
      <c r="CQ100" s="20">
        <f>IF(CQ$5&lt;=Assumptions!$D$20,0,IF(Revenue!CR$50&lt;Assumptions!$H122,(Assumptions!$F$122*Assumptions!$D$60*CQ$2)/12,(Assumptions!$G$122*Assumptions!$D$60*CQ$2)/12))</f>
        <v>39058.744176118176</v>
      </c>
      <c r="CR100" s="20">
        <f>IF(CR$5&lt;=Assumptions!$D$20,0,IF(Revenue!CS$50&lt;Assumptions!$H122,(Assumptions!$F$122*Assumptions!$D$60*CR$2)/12,(Assumptions!$G$122*Assumptions!$D$60*CR$2)/12))</f>
        <v>40230.506501401716</v>
      </c>
      <c r="CS100" s="20">
        <f>IF(CS$5&lt;=Assumptions!$D$20,0,IF(Revenue!CT$50&lt;Assumptions!$H122,(Assumptions!$F$122*Assumptions!$D$60*CS$2)/12,(Assumptions!$G$122*Assumptions!$D$60*CS$2)/12))</f>
        <v>40230.506501401716</v>
      </c>
      <c r="CT100" s="20">
        <f>IF(CT$5&lt;=Assumptions!$D$20,0,IF(Revenue!CU$50&lt;Assumptions!$H122,(Assumptions!$F$122*Assumptions!$D$60*CT$2)/12,(Assumptions!$G$122*Assumptions!$D$60*CT$2)/12))</f>
        <v>40230.506501401716</v>
      </c>
      <c r="CU100" s="20">
        <f>IF(CU$5&lt;=Assumptions!$D$20,0,IF(Revenue!CV$50&lt;Assumptions!$H122,(Assumptions!$F$122*Assumptions!$D$60*CU$2)/12,(Assumptions!$G$122*Assumptions!$D$60*CU$2)/12))</f>
        <v>40230.506501401716</v>
      </c>
      <c r="CV100" s="20">
        <f>IF(CV$5&lt;=Assumptions!$D$20,0,IF(Revenue!CW$50&lt;Assumptions!$H122,(Assumptions!$F$122*Assumptions!$D$60*CV$2)/12,(Assumptions!$G$122*Assumptions!$D$60*CV$2)/12))</f>
        <v>40230.506501401716</v>
      </c>
      <c r="CW100" s="20">
        <f>IF(CW$5&lt;=Assumptions!$D$20,0,IF(Revenue!CX$50&lt;Assumptions!$H122,(Assumptions!$F$122*Assumptions!$D$60*CW$2)/12,(Assumptions!$G$122*Assumptions!$D$60*CW$2)/12))</f>
        <v>40230.506501401716</v>
      </c>
      <c r="CX100" s="20">
        <f>IF(CX$5&lt;=Assumptions!$D$20,0,IF(Revenue!CY$50&lt;Assumptions!$H122,(Assumptions!$F$122*Assumptions!$D$60*CX$2)/12,(Assumptions!$G$122*Assumptions!$D$60*CX$2)/12))</f>
        <v>40230.506501401716</v>
      </c>
      <c r="CY100" s="20">
        <f>IF(CY$5&lt;=Assumptions!$D$20,0,IF(Revenue!CZ$50&lt;Assumptions!$H122,(Assumptions!$F$122*Assumptions!$D$60*CY$2)/12,(Assumptions!$G$122*Assumptions!$D$60*CY$2)/12))</f>
        <v>40230.506501401716</v>
      </c>
      <c r="CZ100" s="20">
        <f>IF(CZ$5&lt;=Assumptions!$D$20,0,IF(Revenue!DA$50&lt;Assumptions!$H122,(Assumptions!$F$122*Assumptions!$D$60*CZ$2)/12,(Assumptions!$G$122*Assumptions!$D$60*CZ$2)/12))</f>
        <v>40230.506501401716</v>
      </c>
      <c r="DA100" s="20">
        <f>IF(DA$5&lt;=Assumptions!$D$20,0,IF(Revenue!DB$50&lt;Assumptions!$H122,(Assumptions!$F$122*Assumptions!$D$60*DA$2)/12,(Assumptions!$G$122*Assumptions!$D$60*DA$2)/12))</f>
        <v>40230.506501401716</v>
      </c>
      <c r="DB100" s="20">
        <f>IF(DB$5&lt;=Assumptions!$D$20,0,IF(Revenue!DC$50&lt;Assumptions!$H122,(Assumptions!$F$122*Assumptions!$D$60*DB$2)/12,(Assumptions!$G$122*Assumptions!$D$60*DB$2)/12))</f>
        <v>40230.506501401716</v>
      </c>
      <c r="DC100" s="20">
        <f>IF(DC$5&lt;=Assumptions!$D$20,0,IF(Revenue!DD$50&lt;Assumptions!$H122,(Assumptions!$F$122*Assumptions!$D$60*DC$2)/12,(Assumptions!$G$122*Assumptions!$D$60*DC$2)/12))</f>
        <v>40230.506501401716</v>
      </c>
      <c r="DD100" s="20">
        <f>IF(DD$5&lt;=Assumptions!$D$20,0,IF(Revenue!DE$50&lt;Assumptions!$H122,(Assumptions!$F$122*Assumptions!$D$60*DD$2)/12,(Assumptions!$G$122*Assumptions!$D$60*DD$2)/12))</f>
        <v>41437.421696443773</v>
      </c>
      <c r="DE100" s="20">
        <f>IF(DE$5&lt;=Assumptions!$D$20,0,IF(Revenue!DF$50&lt;Assumptions!$H122,(Assumptions!$F$122*Assumptions!$D$60*DE$2)/12,(Assumptions!$G$122*Assumptions!$D$60*DE$2)/12))</f>
        <v>41437.421696443773</v>
      </c>
      <c r="DF100" s="20">
        <f>IF(DF$5&lt;=Assumptions!$D$20,0,IF(Revenue!DG$50&lt;Assumptions!$H122,(Assumptions!$F$122*Assumptions!$D$60*DF$2)/12,(Assumptions!$G$122*Assumptions!$D$60*DF$2)/12))</f>
        <v>41437.421696443773</v>
      </c>
      <c r="DG100" s="20">
        <f>IF(DG$5&lt;=Assumptions!$D$20,0,IF(Revenue!DH$50&lt;Assumptions!$H122,(Assumptions!$F$122*Assumptions!$D$60*DG$2)/12,(Assumptions!$G$122*Assumptions!$D$60*DG$2)/12))</f>
        <v>41437.421696443773</v>
      </c>
      <c r="DH100" s="20">
        <f>IF(DH$5&lt;=Assumptions!$D$20,0,IF(Revenue!DI$50&lt;Assumptions!$H122,(Assumptions!$F$122*Assumptions!$D$60*DH$2)/12,(Assumptions!$G$122*Assumptions!$D$60*DH$2)/12))</f>
        <v>41437.421696443773</v>
      </c>
      <c r="DI100" s="20">
        <f>IF(DI$5&lt;=Assumptions!$D$20,0,IF(Revenue!DJ$50&lt;Assumptions!$H122,(Assumptions!$F$122*Assumptions!$D$60*DI$2)/12,(Assumptions!$G$122*Assumptions!$D$60*DI$2)/12))</f>
        <v>41437.421696443773</v>
      </c>
      <c r="DJ100" s="20">
        <f>IF(DJ$5&lt;=Assumptions!$D$20,0,IF(Revenue!DK$50&lt;Assumptions!$H122,(Assumptions!$F$122*Assumptions!$D$60*DJ$2)/12,(Assumptions!$G$122*Assumptions!$D$60*DJ$2)/12))</f>
        <v>41437.421696443773</v>
      </c>
      <c r="DK100" s="20">
        <f>IF(DK$5&lt;=Assumptions!$D$20,0,IF(Revenue!DL$50&lt;Assumptions!$H122,(Assumptions!$F$122*Assumptions!$D$60*DK$2)/12,(Assumptions!$G$122*Assumptions!$D$60*DK$2)/12))</f>
        <v>41437.421696443773</v>
      </c>
      <c r="DL100" s="20">
        <f>IF(DL$5&lt;=Assumptions!$D$20,0,IF(Revenue!DM$50&lt;Assumptions!$H122,(Assumptions!$F$122*Assumptions!$D$60*DL$2)/12,(Assumptions!$G$122*Assumptions!$D$60*DL$2)/12))</f>
        <v>41437.421696443773</v>
      </c>
      <c r="DM100" s="20">
        <f>IF(DM$5&lt;=Assumptions!$D$20,0,IF(Revenue!DN$50&lt;Assumptions!$H122,(Assumptions!$F$122*Assumptions!$D$60*DM$2)/12,(Assumptions!$G$122*Assumptions!$D$60*DM$2)/12))</f>
        <v>41437.421696443773</v>
      </c>
      <c r="DN100" s="20">
        <f>IF(DN$5&lt;=Assumptions!$D$20,0,IF(Revenue!DO$50&lt;Assumptions!$H122,(Assumptions!$F$122*Assumptions!$D$60*DN$2)/12,(Assumptions!$G$122*Assumptions!$D$60*DN$2)/12))</f>
        <v>41437.421696443773</v>
      </c>
      <c r="DO100" s="20">
        <f>IF(DO$5&lt;=Assumptions!$D$20,0,IF(Revenue!DP$50&lt;Assumptions!$H122,(Assumptions!$F$122*Assumptions!$D$60*DO$2)/12,(Assumptions!$G$122*Assumptions!$D$60*DO$2)/12))</f>
        <v>41437.421696443773</v>
      </c>
      <c r="DP100" s="20">
        <f>IF(DP$5&lt;=Assumptions!$D$20,0,IF(Revenue!DQ$50&lt;Assumptions!$H122,(Assumptions!$F$122*Assumptions!$D$60*DP$2)/12,(Assumptions!$G$122*Assumptions!$D$60*DP$2)/12))</f>
        <v>42680.544347337083</v>
      </c>
      <c r="DQ100" s="20">
        <f>IF(DQ$5&lt;=Assumptions!$D$20,0,IF(Revenue!DR$50&lt;Assumptions!$H122,(Assumptions!$F$122*Assumptions!$D$60*DQ$2)/12,(Assumptions!$G$122*Assumptions!$D$60*DQ$2)/12))</f>
        <v>42680.544347337083</v>
      </c>
      <c r="DR100" s="20">
        <f>IF(DR$5&lt;=Assumptions!$D$20,0,IF(Revenue!DS$50&lt;Assumptions!$H122,(Assumptions!$F$122*Assumptions!$D$60*DR$2)/12,(Assumptions!$G$122*Assumptions!$D$60*DR$2)/12))</f>
        <v>42680.544347337083</v>
      </c>
      <c r="DS100" s="20">
        <f>IF(DS$5&lt;=Assumptions!$D$20,0,IF(Revenue!DT$50&lt;Assumptions!$H122,(Assumptions!$F$122*Assumptions!$D$60*DS$2)/12,(Assumptions!$G$122*Assumptions!$D$60*DS$2)/12))</f>
        <v>42680.544347337083</v>
      </c>
      <c r="DT100" s="20">
        <f>IF(DT$5&lt;=Assumptions!$D$20,0,IF(Revenue!DU$50&lt;Assumptions!$H122,(Assumptions!$F$122*Assumptions!$D$60*DT$2)/12,(Assumptions!$G$122*Assumptions!$D$60*DT$2)/12))</f>
        <v>42680.544347337083</v>
      </c>
      <c r="DU100" s="20">
        <f>IF(DU$5&lt;=Assumptions!$D$20,0,IF(Revenue!DV$50&lt;Assumptions!$H122,(Assumptions!$F$122*Assumptions!$D$60*DU$2)/12,(Assumptions!$G$122*Assumptions!$D$60*DU$2)/12))</f>
        <v>42680.544347337083</v>
      </c>
    </row>
    <row r="101" spans="3:125"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</row>
    <row r="102" spans="3:125">
      <c r="C102" s="1" t="s">
        <v>57</v>
      </c>
      <c r="E102" s="20">
        <f>IF(E$5&lt;=Assumptions!$D$20,0,IF(Revenue!F$50&lt;Assumptions!$H123,(Assumptions!$F$123*Assumptions!$D$60*E$2)/12,(Assumptions!$G$123*Assumptions!$D$60*E$2)/12))</f>
        <v>0</v>
      </c>
      <c r="F102" s="20">
        <f>IF(F$5&lt;=Assumptions!$D$20,0,IF(Revenue!G$50&lt;Assumptions!$H123,(Assumptions!$F$123*Assumptions!$D$60*F$2)/12,(Assumptions!$G$123*Assumptions!$D$60*F$2)/12))</f>
        <v>0</v>
      </c>
      <c r="G102" s="20">
        <f>IF(G$5&lt;=Assumptions!$D$20,0,IF(Revenue!H$50&lt;Assumptions!$H123,(Assumptions!$F$123*Assumptions!$D$60*G$2)/12,(Assumptions!$G$123*Assumptions!$D$60*G$2)/12))</f>
        <v>0</v>
      </c>
      <c r="H102" s="20">
        <f>IF(H$5&lt;=Assumptions!$D$20,0,IF(Revenue!I$50&lt;Assumptions!$H123,(Assumptions!$F$123*Assumptions!$D$60*H$2)/12,(Assumptions!$G$123*Assumptions!$D$60*H$2)/12))</f>
        <v>0</v>
      </c>
      <c r="I102" s="20">
        <f>IF(I$5&lt;=Assumptions!$D$20,0,IF(Revenue!J$50&lt;Assumptions!$H123,(Assumptions!$F$123*Assumptions!$D$60*I$2)/12,(Assumptions!$G$123*Assumptions!$D$60*I$2)/12))</f>
        <v>0</v>
      </c>
      <c r="J102" s="20">
        <f>IF(J$5&lt;=Assumptions!$D$20,0,IF(Revenue!K$50&lt;Assumptions!$H123,(Assumptions!$F$123*Assumptions!$D$60*J$2)/12,(Assumptions!$G$123*Assumptions!$D$60*J$2)/12))</f>
        <v>0</v>
      </c>
      <c r="K102" s="20">
        <f>IF(K$5&lt;=Assumptions!$D$20,0,IF(Revenue!L$50&lt;Assumptions!$H123,(Assumptions!$F$123*Assumptions!$D$60*K$2)/12,(Assumptions!$G$123*Assumptions!$D$60*K$2)/12))</f>
        <v>0</v>
      </c>
      <c r="L102" s="20">
        <f>IF(L$5&lt;=Assumptions!$D$20,0,IF(Revenue!M$50&lt;Assumptions!$H123,(Assumptions!$F$123*Assumptions!$D$60*L$2)/12,(Assumptions!$G$123*Assumptions!$D$60*L$2)/12))</f>
        <v>0</v>
      </c>
      <c r="M102" s="20">
        <f>IF(M$5&lt;=Assumptions!$D$20,0,IF(Revenue!N$50&lt;Assumptions!$H123,(Assumptions!$F$123*Assumptions!$D$60*M$2)/12,(Assumptions!$G$123*Assumptions!$D$60*M$2)/12))</f>
        <v>0</v>
      </c>
      <c r="N102" s="20">
        <f>IF(N$5&lt;=Assumptions!$D$20,0,IF(Revenue!O$50&lt;Assumptions!$H123,(Assumptions!$F$123*Assumptions!$D$60*N$2)/12,(Assumptions!$G$123*Assumptions!$D$60*N$2)/12))</f>
        <v>0</v>
      </c>
      <c r="O102" s="20">
        <f>IF(O$5&lt;=Assumptions!$D$20,0,IF(Revenue!P$50&lt;Assumptions!$H123,(Assumptions!$F$123*Assumptions!$D$60*O$2)/12,(Assumptions!$G$123*Assumptions!$D$60*O$2)/12))</f>
        <v>0</v>
      </c>
      <c r="P102" s="20">
        <f>IF(P$5&lt;=Assumptions!$D$20,0,IF(Revenue!Q$50&lt;Assumptions!$H123,(Assumptions!$F$123*Assumptions!$D$60*P$2)/12,(Assumptions!$G$123*Assumptions!$D$60*P$2)/12))</f>
        <v>0</v>
      </c>
      <c r="Q102" s="20">
        <f>IF(Q$5&lt;=Assumptions!$D$20,0,IF(Revenue!R$50&lt;Assumptions!$H123,(Assumptions!$F$123*Assumptions!$D$60*Q$2)/12,(Assumptions!$G$123*Assumptions!$D$60*Q$2)/12))</f>
        <v>0</v>
      </c>
      <c r="R102" s="20">
        <f>IF(R$5&lt;=Assumptions!$D$20,0,IF(Revenue!S$50&lt;Assumptions!$H123,(Assumptions!$F$123*Assumptions!$D$60*R$2)/12,(Assumptions!$G$123*Assumptions!$D$60*R$2)/12))</f>
        <v>0</v>
      </c>
      <c r="S102" s="20">
        <f>IF(S$5&lt;=Assumptions!$D$20,0,IF(Revenue!T$50&lt;Assumptions!$H123,(Assumptions!$F$123*Assumptions!$D$60*S$2)/12,(Assumptions!$G$123*Assumptions!$D$60*S$2)/12))</f>
        <v>0</v>
      </c>
      <c r="T102" s="20">
        <f>IF(T$5&lt;=Assumptions!$D$20,0,IF(Revenue!U$50&lt;Assumptions!$H123,(Assumptions!$F$123*Assumptions!$D$60*T$2)/12,(Assumptions!$G$123*Assumptions!$D$60*T$2)/12))</f>
        <v>0</v>
      </c>
      <c r="U102" s="20">
        <f>IF(U$5&lt;=Assumptions!$D$20,0,IF(Revenue!V$50&lt;Assumptions!$H123,(Assumptions!$F$123*Assumptions!$D$60*U$2)/12,(Assumptions!$G$123*Assumptions!$D$60*U$2)/12))</f>
        <v>0</v>
      </c>
      <c r="V102" s="20">
        <f>IF(V$5&lt;=Assumptions!$D$20,0,IF(Revenue!W$50&lt;Assumptions!$H123,(Assumptions!$F$123*Assumptions!$D$60*V$2)/12,(Assumptions!$G$123*Assumptions!$D$60*V$2)/12))</f>
        <v>0</v>
      </c>
      <c r="W102" s="20">
        <f>IF(W$5&lt;=Assumptions!$D$20,0,IF(Revenue!X$50&lt;Assumptions!$H123,(Assumptions!$F$123*Assumptions!$D$60*W$2)/12,(Assumptions!$G$123*Assumptions!$D$60*W$2)/12))</f>
        <v>0</v>
      </c>
      <c r="X102" s="20">
        <f>IF(X$5&lt;=Assumptions!$D$20,0,IF(Revenue!Y$50&lt;Assumptions!$H123,(Assumptions!$F$123*Assumptions!$D$60*X$2)/12,(Assumptions!$G$123*Assumptions!$D$60*X$2)/12))</f>
        <v>0</v>
      </c>
      <c r="Y102" s="20">
        <f>IF(Y$5&lt;=Assumptions!$D$20,0,IF(Revenue!Z$50&lt;Assumptions!$H123,(Assumptions!$F$123*Assumptions!$D$60*Y$2)/12,(Assumptions!$G$123*Assumptions!$D$60*Y$2)/12))</f>
        <v>0</v>
      </c>
      <c r="Z102" s="20">
        <f>IF(Z$5&lt;=Assumptions!$D$20,0,IF(Revenue!AA$50&lt;Assumptions!$H123,(Assumptions!$F$123*Assumptions!$D$60*Z$2)/12,(Assumptions!$G$123*Assumptions!$D$60*Z$2)/12))</f>
        <v>0</v>
      </c>
      <c r="AA102" s="20">
        <f>IF(AA$5&lt;=Assumptions!$D$20,0,IF(Revenue!AB$50&lt;Assumptions!$H123,(Assumptions!$F$123*Assumptions!$D$60*AA$2)/12,(Assumptions!$G$123*Assumptions!$D$60*AA$2)/12))</f>
        <v>0</v>
      </c>
      <c r="AB102" s="20">
        <f>IF(AB$5&lt;=Assumptions!$D$20,0,IF(Revenue!AC$50&lt;Assumptions!$H123,(Assumptions!$F$123*Assumptions!$D$60*AB$2)/12,(Assumptions!$G$123*Assumptions!$D$60*AB$2)/12))</f>
        <v>0</v>
      </c>
      <c r="AC102" s="20">
        <f>IF(AC$5&lt;=Assumptions!$D$20,0,IF(Revenue!AD$50&lt;Assumptions!$H123,(Assumptions!$F$123*Assumptions!$D$60*AC$2)/12,(Assumptions!$G$123*Assumptions!$D$60*AC$2)/12))</f>
        <v>5053.8623749999997</v>
      </c>
      <c r="AD102" s="20">
        <f>IF(AD$5&lt;=Assumptions!$D$20,0,IF(Revenue!AE$50&lt;Assumptions!$H123,(Assumptions!$F$123*Assumptions!$D$60*AD$2)/12,(Assumptions!$G$123*Assumptions!$D$60*AD$2)/12))</f>
        <v>5053.8623749999997</v>
      </c>
      <c r="AE102" s="20">
        <f>IF(AE$5&lt;=Assumptions!$D$20,0,IF(Revenue!AF$50&lt;Assumptions!$H123,(Assumptions!$F$123*Assumptions!$D$60*AE$2)/12,(Assumptions!$G$123*Assumptions!$D$60*AE$2)/12))</f>
        <v>5053.8623749999997</v>
      </c>
      <c r="AF102" s="20">
        <f>IF(AF$5&lt;=Assumptions!$D$20,0,IF(Revenue!AG$50&lt;Assumptions!$H123,(Assumptions!$F$123*Assumptions!$D$60*AF$2)/12,(Assumptions!$G$123*Assumptions!$D$60*AF$2)/12))</f>
        <v>5053.8623749999997</v>
      </c>
      <c r="AG102" s="20">
        <f>IF(AG$5&lt;=Assumptions!$D$20,0,IF(Revenue!AH$50&lt;Assumptions!$H123,(Assumptions!$F$123*Assumptions!$D$60*AG$2)/12,(Assumptions!$G$123*Assumptions!$D$60*AG$2)/12))</f>
        <v>5053.8623749999997</v>
      </c>
      <c r="AH102" s="20">
        <f>IF(AH$5&lt;=Assumptions!$D$20,0,IF(Revenue!AI$50&lt;Assumptions!$H123,(Assumptions!$F$123*Assumptions!$D$60*AH$2)/12,(Assumptions!$G$123*Assumptions!$D$60*AH$2)/12))</f>
        <v>5053.8623749999997</v>
      </c>
      <c r="AI102" s="20">
        <f>IF(AI$5&lt;=Assumptions!$D$20,0,IF(Revenue!AJ$50&lt;Assumptions!$H123,(Assumptions!$F$123*Assumptions!$D$60*AI$2)/12,(Assumptions!$G$123*Assumptions!$D$60*AI$2)/12))</f>
        <v>5053.8623749999997</v>
      </c>
      <c r="AJ102" s="20">
        <f>IF(AJ$5&lt;=Assumptions!$D$20,0,IF(Revenue!AK$50&lt;Assumptions!$H123,(Assumptions!$F$123*Assumptions!$D$60*AJ$2)/12,(Assumptions!$G$123*Assumptions!$D$60*AJ$2)/12))</f>
        <v>5205.4782462500007</v>
      </c>
      <c r="AK102" s="20">
        <f>IF(AK$5&lt;=Assumptions!$D$20,0,IF(Revenue!AL$50&lt;Assumptions!$H123,(Assumptions!$F$123*Assumptions!$D$60*AK$2)/12,(Assumptions!$G$123*Assumptions!$D$60*AK$2)/12))</f>
        <v>5205.4782462500007</v>
      </c>
      <c r="AL102" s="20">
        <f>IF(AL$5&lt;=Assumptions!$D$20,0,IF(Revenue!AM$50&lt;Assumptions!$H123,(Assumptions!$F$123*Assumptions!$D$60*AL$2)/12,(Assumptions!$G$123*Assumptions!$D$60*AL$2)/12))</f>
        <v>5205.4782462500007</v>
      </c>
      <c r="AM102" s="20">
        <f>IF(AM$5&lt;=Assumptions!$D$20,0,IF(Revenue!AN$50&lt;Assumptions!$H123,(Assumptions!$F$123*Assumptions!$D$60*AM$2)/12,(Assumptions!$G$123*Assumptions!$D$60*AM$2)/12))</f>
        <v>5205.4782462500007</v>
      </c>
      <c r="AN102" s="20">
        <f>IF(AN$5&lt;=Assumptions!$D$20,0,IF(Revenue!AO$50&lt;Assumptions!$H123,(Assumptions!$F$123*Assumptions!$D$60*AN$2)/12,(Assumptions!$G$123*Assumptions!$D$60*AN$2)/12))</f>
        <v>5205.4782462500007</v>
      </c>
      <c r="AO102" s="20">
        <f>IF(AO$5&lt;=Assumptions!$D$20,0,IF(Revenue!AP$50&lt;Assumptions!$H123,(Assumptions!$F$123*Assumptions!$D$60*AO$2)/12,(Assumptions!$G$123*Assumptions!$D$60*AO$2)/12))</f>
        <v>5205.4782462500007</v>
      </c>
      <c r="AP102" s="20">
        <f>IF(AP$5&lt;=Assumptions!$D$20,0,IF(Revenue!AQ$50&lt;Assumptions!$H123,(Assumptions!$F$123*Assumptions!$D$60*AP$2)/12,(Assumptions!$G$123*Assumptions!$D$60*AP$2)/12))</f>
        <v>5205.4782462500007</v>
      </c>
      <c r="AQ102" s="20">
        <f>IF(AQ$5&lt;=Assumptions!$D$20,0,IF(Revenue!AR$50&lt;Assumptions!$H123,(Assumptions!$F$123*Assumptions!$D$60*AQ$2)/12,(Assumptions!$G$123*Assumptions!$D$60*AQ$2)/12))</f>
        <v>5205.4782462500007</v>
      </c>
      <c r="AR102" s="20">
        <f>IF(AR$5&lt;=Assumptions!$D$20,0,IF(Revenue!AS$50&lt;Assumptions!$H123,(Assumptions!$F$123*Assumptions!$D$60*AR$2)/12,(Assumptions!$G$123*Assumptions!$D$60*AR$2)/12))</f>
        <v>5205.4782462500007</v>
      </c>
      <c r="AS102" s="20">
        <f>IF(AS$5&lt;=Assumptions!$D$20,0,IF(Revenue!AT$50&lt;Assumptions!$H123,(Assumptions!$F$123*Assumptions!$D$60*AS$2)/12,(Assumptions!$G$123*Assumptions!$D$60*AS$2)/12))</f>
        <v>5205.4782462500007</v>
      </c>
      <c r="AT102" s="20">
        <f>IF(AT$5&lt;=Assumptions!$D$20,0,IF(Revenue!AU$50&lt;Assumptions!$H123,(Assumptions!$F$123*Assumptions!$D$60*AT$2)/12,(Assumptions!$G$123*Assumptions!$D$60*AT$2)/12))</f>
        <v>5205.4782462500007</v>
      </c>
      <c r="AU102" s="20">
        <f>IF(AU$5&lt;=Assumptions!$D$20,0,IF(Revenue!AV$50&lt;Assumptions!$H123,(Assumptions!$F$123*Assumptions!$D$60*AU$2)/12,(Assumptions!$G$123*Assumptions!$D$60*AU$2)/12))</f>
        <v>5205.4782462500007</v>
      </c>
      <c r="AV102" s="20">
        <f>IF(AV$5&lt;=Assumptions!$D$20,0,IF(Revenue!AW$50&lt;Assumptions!$H123,(Assumptions!$F$123*Assumptions!$D$60*AV$2)/12,(Assumptions!$G$123*Assumptions!$D$60*AV$2)/12))</f>
        <v>5361.6425936375008</v>
      </c>
      <c r="AW102" s="20">
        <f>IF(AW$5&lt;=Assumptions!$D$20,0,IF(Revenue!AX$50&lt;Assumptions!$H123,(Assumptions!$F$123*Assumptions!$D$60*AW$2)/12,(Assumptions!$G$123*Assumptions!$D$60*AW$2)/12))</f>
        <v>5361.6425936375008</v>
      </c>
      <c r="AX102" s="20">
        <f>IF(AX$5&lt;=Assumptions!$D$20,0,IF(Revenue!AY$50&lt;Assumptions!$H123,(Assumptions!$F$123*Assumptions!$D$60*AX$2)/12,(Assumptions!$G$123*Assumptions!$D$60*AX$2)/12))</f>
        <v>5361.6425936375008</v>
      </c>
      <c r="AY102" s="20">
        <f>IF(AY$5&lt;=Assumptions!$D$20,0,IF(Revenue!AZ$50&lt;Assumptions!$H123,(Assumptions!$F$123*Assumptions!$D$60*AY$2)/12,(Assumptions!$G$123*Assumptions!$D$60*AY$2)/12))</f>
        <v>5361.6425936375008</v>
      </c>
      <c r="AZ102" s="20">
        <f>IF(AZ$5&lt;=Assumptions!$D$20,0,IF(Revenue!BA$50&lt;Assumptions!$H123,(Assumptions!$F$123*Assumptions!$D$60*AZ$2)/12,(Assumptions!$G$123*Assumptions!$D$60*AZ$2)/12))</f>
        <v>5361.6425936375008</v>
      </c>
      <c r="BA102" s="20">
        <f>IF(BA$5&lt;=Assumptions!$D$20,0,IF(Revenue!BB$50&lt;Assumptions!$H123,(Assumptions!$F$123*Assumptions!$D$60*BA$2)/12,(Assumptions!$G$123*Assumptions!$D$60*BA$2)/12))</f>
        <v>5361.6425936375008</v>
      </c>
      <c r="BB102" s="20">
        <f>IF(BB$5&lt;=Assumptions!$D$20,0,IF(Revenue!BC$50&lt;Assumptions!$H123,(Assumptions!$F$123*Assumptions!$D$60*BB$2)/12,(Assumptions!$G$123*Assumptions!$D$60*BB$2)/12))</f>
        <v>5361.6425936375008</v>
      </c>
      <c r="BC102" s="20">
        <f>IF(BC$5&lt;=Assumptions!$D$20,0,IF(Revenue!BD$50&lt;Assumptions!$H123,(Assumptions!$F$123*Assumptions!$D$60*BC$2)/12,(Assumptions!$G$123*Assumptions!$D$60*BC$2)/12))</f>
        <v>5361.6425936375008</v>
      </c>
      <c r="BD102" s="20">
        <f>IF(BD$5&lt;=Assumptions!$D$20,0,IF(Revenue!BE$50&lt;Assumptions!$H123,(Assumptions!$F$123*Assumptions!$D$60*BD$2)/12,(Assumptions!$G$123*Assumptions!$D$60*BD$2)/12))</f>
        <v>5361.6425936375008</v>
      </c>
      <c r="BE102" s="20">
        <f>IF(BE$5&lt;=Assumptions!$D$20,0,IF(Revenue!BF$50&lt;Assumptions!$H123,(Assumptions!$F$123*Assumptions!$D$60*BE$2)/12,(Assumptions!$G$123*Assumptions!$D$60*BE$2)/12))</f>
        <v>5361.6425936375008</v>
      </c>
      <c r="BF102" s="20">
        <f>IF(BF$5&lt;=Assumptions!$D$20,0,IF(Revenue!BG$50&lt;Assumptions!$H123,(Assumptions!$F$123*Assumptions!$D$60*BF$2)/12,(Assumptions!$G$123*Assumptions!$D$60*BF$2)/12))</f>
        <v>5361.6425936375008</v>
      </c>
      <c r="BG102" s="20">
        <f>IF(BG$5&lt;=Assumptions!$D$20,0,IF(Revenue!BH$50&lt;Assumptions!$H123,(Assumptions!$F$123*Assumptions!$D$60*BG$2)/12,(Assumptions!$G$123*Assumptions!$D$60*BG$2)/12))</f>
        <v>5361.6425936375008</v>
      </c>
      <c r="BH102" s="20">
        <f>IF(BH$5&lt;=Assumptions!$D$20,0,IF(Revenue!BI$50&lt;Assumptions!$H123,(Assumptions!$F$123*Assumptions!$D$60*BH$2)/12,(Assumptions!$G$123*Assumptions!$D$60*BH$2)/12))</f>
        <v>5522.4918714466257</v>
      </c>
      <c r="BI102" s="20">
        <f>IF(BI$5&lt;=Assumptions!$D$20,0,IF(Revenue!BJ$50&lt;Assumptions!$H123,(Assumptions!$F$123*Assumptions!$D$60*BI$2)/12,(Assumptions!$G$123*Assumptions!$D$60*BI$2)/12))</f>
        <v>5522.4918714466257</v>
      </c>
      <c r="BJ102" s="20">
        <f>IF(BJ$5&lt;=Assumptions!$D$20,0,IF(Revenue!BK$50&lt;Assumptions!$H123,(Assumptions!$F$123*Assumptions!$D$60*BJ$2)/12,(Assumptions!$G$123*Assumptions!$D$60*BJ$2)/12))</f>
        <v>5522.4918714466257</v>
      </c>
      <c r="BK102" s="20">
        <f>IF(BK$5&lt;=Assumptions!$D$20,0,IF(Revenue!BL$50&lt;Assumptions!$H123,(Assumptions!$F$123*Assumptions!$D$60*BK$2)/12,(Assumptions!$G$123*Assumptions!$D$60*BK$2)/12))</f>
        <v>5522.4918714466257</v>
      </c>
      <c r="BL102" s="20">
        <f>IF(BL$5&lt;=Assumptions!$D$20,0,IF(Revenue!BM$50&lt;Assumptions!$H123,(Assumptions!$F$123*Assumptions!$D$60*BL$2)/12,(Assumptions!$G$123*Assumptions!$D$60*BL$2)/12))</f>
        <v>5522.4918714466257</v>
      </c>
      <c r="BM102" s="20">
        <f>IF(BM$5&lt;=Assumptions!$D$20,0,IF(Revenue!BN$50&lt;Assumptions!$H123,(Assumptions!$F$123*Assumptions!$D$60*BM$2)/12,(Assumptions!$G$123*Assumptions!$D$60*BM$2)/12))</f>
        <v>5522.4918714466257</v>
      </c>
      <c r="BN102" s="20">
        <f>IF(BN$5&lt;=Assumptions!$D$20,0,IF(Revenue!BO$50&lt;Assumptions!$H123,(Assumptions!$F$123*Assumptions!$D$60*BN$2)/12,(Assumptions!$G$123*Assumptions!$D$60*BN$2)/12))</f>
        <v>5522.4918714466257</v>
      </c>
      <c r="BO102" s="20">
        <f>IF(BO$5&lt;=Assumptions!$D$20,0,IF(Revenue!BP$50&lt;Assumptions!$H123,(Assumptions!$F$123*Assumptions!$D$60*BO$2)/12,(Assumptions!$G$123*Assumptions!$D$60*BO$2)/12))</f>
        <v>5522.4918714466257</v>
      </c>
      <c r="BP102" s="20">
        <f>IF(BP$5&lt;=Assumptions!$D$20,0,IF(Revenue!BQ$50&lt;Assumptions!$H123,(Assumptions!$F$123*Assumptions!$D$60*BP$2)/12,(Assumptions!$G$123*Assumptions!$D$60*BP$2)/12))</f>
        <v>5522.4918714466257</v>
      </c>
      <c r="BQ102" s="20">
        <f>IF(BQ$5&lt;=Assumptions!$D$20,0,IF(Revenue!BR$50&lt;Assumptions!$H123,(Assumptions!$F$123*Assumptions!$D$60*BQ$2)/12,(Assumptions!$G$123*Assumptions!$D$60*BQ$2)/12))</f>
        <v>5522.4918714466257</v>
      </c>
      <c r="BR102" s="20">
        <f>IF(BR$5&lt;=Assumptions!$D$20,0,IF(Revenue!BS$50&lt;Assumptions!$H123,(Assumptions!$F$123*Assumptions!$D$60*BR$2)/12,(Assumptions!$G$123*Assumptions!$D$60*BR$2)/12))</f>
        <v>5522.4918714466257</v>
      </c>
      <c r="BS102" s="20">
        <f>IF(BS$5&lt;=Assumptions!$D$20,0,IF(Revenue!BT$50&lt;Assumptions!$H123,(Assumptions!$F$123*Assumptions!$D$60*BS$2)/12,(Assumptions!$G$123*Assumptions!$D$60*BS$2)/12))</f>
        <v>5522.4918714466257</v>
      </c>
      <c r="BT102" s="20">
        <f>IF(BT$5&lt;=Assumptions!$D$20,0,IF(Revenue!BU$50&lt;Assumptions!$H123,(Assumptions!$F$123*Assumptions!$D$60*BT$2)/12,(Assumptions!$G$123*Assumptions!$D$60*BT$2)/12))</f>
        <v>5688.1666275900243</v>
      </c>
      <c r="BU102" s="20">
        <f>IF(BU$5&lt;=Assumptions!$D$20,0,IF(Revenue!BV$50&lt;Assumptions!$H123,(Assumptions!$F$123*Assumptions!$D$60*BU$2)/12,(Assumptions!$G$123*Assumptions!$D$60*BU$2)/12))</f>
        <v>5688.1666275900243</v>
      </c>
      <c r="BV102" s="20">
        <f>IF(BV$5&lt;=Assumptions!$D$20,0,IF(Revenue!BW$50&lt;Assumptions!$H123,(Assumptions!$F$123*Assumptions!$D$60*BV$2)/12,(Assumptions!$G$123*Assumptions!$D$60*BV$2)/12))</f>
        <v>5688.1666275900243</v>
      </c>
      <c r="BW102" s="20">
        <f>IF(BW$5&lt;=Assumptions!$D$20,0,IF(Revenue!BX$50&lt;Assumptions!$H123,(Assumptions!$F$123*Assumptions!$D$60*BW$2)/12,(Assumptions!$G$123*Assumptions!$D$60*BW$2)/12))</f>
        <v>5688.1666275900243</v>
      </c>
      <c r="BX102" s="20">
        <f>IF(BX$5&lt;=Assumptions!$D$20,0,IF(Revenue!BY$50&lt;Assumptions!$H123,(Assumptions!$F$123*Assumptions!$D$60*BX$2)/12,(Assumptions!$G$123*Assumptions!$D$60*BX$2)/12))</f>
        <v>5688.1666275900243</v>
      </c>
      <c r="BY102" s="20">
        <f>IF(BY$5&lt;=Assumptions!$D$20,0,IF(Revenue!BZ$50&lt;Assumptions!$H123,(Assumptions!$F$123*Assumptions!$D$60*BY$2)/12,(Assumptions!$G$123*Assumptions!$D$60*BY$2)/12))</f>
        <v>5688.1666275900243</v>
      </c>
      <c r="BZ102" s="20">
        <f>IF(BZ$5&lt;=Assumptions!$D$20,0,IF(Revenue!CA$50&lt;Assumptions!$H123,(Assumptions!$F$123*Assumptions!$D$60*BZ$2)/12,(Assumptions!$G$123*Assumptions!$D$60*BZ$2)/12))</f>
        <v>5688.1666275900243</v>
      </c>
      <c r="CA102" s="20">
        <f>IF(CA$5&lt;=Assumptions!$D$20,0,IF(Revenue!CB$50&lt;Assumptions!$H123,(Assumptions!$F$123*Assumptions!$D$60*CA$2)/12,(Assumptions!$G$123*Assumptions!$D$60*CA$2)/12))</f>
        <v>5688.1666275900243</v>
      </c>
      <c r="CB102" s="20">
        <f>IF(CB$5&lt;=Assumptions!$D$20,0,IF(Revenue!CC$50&lt;Assumptions!$H123,(Assumptions!$F$123*Assumptions!$D$60*CB$2)/12,(Assumptions!$G$123*Assumptions!$D$60*CB$2)/12))</f>
        <v>5688.1666275900243</v>
      </c>
      <c r="CC102" s="20">
        <f>IF(CC$5&lt;=Assumptions!$D$20,0,IF(Revenue!CD$50&lt;Assumptions!$H123,(Assumptions!$F$123*Assumptions!$D$60*CC$2)/12,(Assumptions!$G$123*Assumptions!$D$60*CC$2)/12))</f>
        <v>5688.1666275900243</v>
      </c>
      <c r="CD102" s="20">
        <f>IF(CD$5&lt;=Assumptions!$D$20,0,IF(Revenue!CE$50&lt;Assumptions!$H123,(Assumptions!$F$123*Assumptions!$D$60*CD$2)/12,(Assumptions!$G$123*Assumptions!$D$60*CD$2)/12))</f>
        <v>5688.1666275900243</v>
      </c>
      <c r="CE102" s="20">
        <f>IF(CE$5&lt;=Assumptions!$D$20,0,IF(Revenue!CF$50&lt;Assumptions!$H123,(Assumptions!$F$123*Assumptions!$D$60*CE$2)/12,(Assumptions!$G$123*Assumptions!$D$60*CE$2)/12))</f>
        <v>5688.1666275900243</v>
      </c>
      <c r="CF102" s="20">
        <f>IF(CF$5&lt;=Assumptions!$D$20,0,IF(Revenue!CG$50&lt;Assumptions!$H123,(Assumptions!$F$123*Assumptions!$D$60*CF$2)/12,(Assumptions!$G$123*Assumptions!$D$60*CF$2)/12))</f>
        <v>5858.8116264177261</v>
      </c>
      <c r="CG102" s="20">
        <f>IF(CG$5&lt;=Assumptions!$D$20,0,IF(Revenue!CH$50&lt;Assumptions!$H123,(Assumptions!$F$123*Assumptions!$D$60*CG$2)/12,(Assumptions!$G$123*Assumptions!$D$60*CG$2)/12))</f>
        <v>5858.8116264177261</v>
      </c>
      <c r="CH102" s="20">
        <f>IF(CH$5&lt;=Assumptions!$D$20,0,IF(Revenue!CI$50&lt;Assumptions!$H123,(Assumptions!$F$123*Assumptions!$D$60*CH$2)/12,(Assumptions!$G$123*Assumptions!$D$60*CH$2)/12))</f>
        <v>5858.8116264177261</v>
      </c>
      <c r="CI102" s="20">
        <f>IF(CI$5&lt;=Assumptions!$D$20,0,IF(Revenue!CJ$50&lt;Assumptions!$H123,(Assumptions!$F$123*Assumptions!$D$60*CI$2)/12,(Assumptions!$G$123*Assumptions!$D$60*CI$2)/12))</f>
        <v>5858.8116264177261</v>
      </c>
      <c r="CJ102" s="20">
        <f>IF(CJ$5&lt;=Assumptions!$D$20,0,IF(Revenue!CK$50&lt;Assumptions!$H123,(Assumptions!$F$123*Assumptions!$D$60*CJ$2)/12,(Assumptions!$G$123*Assumptions!$D$60*CJ$2)/12))</f>
        <v>5858.8116264177261</v>
      </c>
      <c r="CK102" s="20">
        <f>IF(CK$5&lt;=Assumptions!$D$20,0,IF(Revenue!CL$50&lt;Assumptions!$H123,(Assumptions!$F$123*Assumptions!$D$60*CK$2)/12,(Assumptions!$G$123*Assumptions!$D$60*CK$2)/12))</f>
        <v>5858.8116264177261</v>
      </c>
      <c r="CL102" s="20">
        <f>IF(CL$5&lt;=Assumptions!$D$20,0,IF(Revenue!CM$50&lt;Assumptions!$H123,(Assumptions!$F$123*Assumptions!$D$60*CL$2)/12,(Assumptions!$G$123*Assumptions!$D$60*CL$2)/12))</f>
        <v>5858.8116264177261</v>
      </c>
      <c r="CM102" s="20">
        <f>IF(CM$5&lt;=Assumptions!$D$20,0,IF(Revenue!CN$50&lt;Assumptions!$H123,(Assumptions!$F$123*Assumptions!$D$60*CM$2)/12,(Assumptions!$G$123*Assumptions!$D$60*CM$2)/12))</f>
        <v>5858.8116264177261</v>
      </c>
      <c r="CN102" s="20">
        <f>IF(CN$5&lt;=Assumptions!$D$20,0,IF(Revenue!CO$50&lt;Assumptions!$H123,(Assumptions!$F$123*Assumptions!$D$60*CN$2)/12,(Assumptions!$G$123*Assumptions!$D$60*CN$2)/12))</f>
        <v>5858.8116264177261</v>
      </c>
      <c r="CO102" s="20">
        <f>IF(CO$5&lt;=Assumptions!$D$20,0,IF(Revenue!CP$50&lt;Assumptions!$H123,(Assumptions!$F$123*Assumptions!$D$60*CO$2)/12,(Assumptions!$G$123*Assumptions!$D$60*CO$2)/12))</f>
        <v>5858.8116264177261</v>
      </c>
      <c r="CP102" s="20">
        <f>IF(CP$5&lt;=Assumptions!$D$20,0,IF(Revenue!CQ$50&lt;Assumptions!$H123,(Assumptions!$F$123*Assumptions!$D$60*CP$2)/12,(Assumptions!$G$123*Assumptions!$D$60*CP$2)/12))</f>
        <v>5858.8116264177261</v>
      </c>
      <c r="CQ102" s="20">
        <f>IF(CQ$5&lt;=Assumptions!$D$20,0,IF(Revenue!CR$50&lt;Assumptions!$H123,(Assumptions!$F$123*Assumptions!$D$60*CQ$2)/12,(Assumptions!$G$123*Assumptions!$D$60*CQ$2)/12))</f>
        <v>5858.8116264177261</v>
      </c>
      <c r="CR102" s="20">
        <f>IF(CR$5&lt;=Assumptions!$D$20,0,IF(Revenue!CS$50&lt;Assumptions!$H123,(Assumptions!$F$123*Assumptions!$D$60*CR$2)/12,(Assumptions!$G$123*Assumptions!$D$60*CR$2)/12))</f>
        <v>6034.5759752102576</v>
      </c>
      <c r="CS102" s="20">
        <f>IF(CS$5&lt;=Assumptions!$D$20,0,IF(Revenue!CT$50&lt;Assumptions!$H123,(Assumptions!$F$123*Assumptions!$D$60*CS$2)/12,(Assumptions!$G$123*Assumptions!$D$60*CS$2)/12))</f>
        <v>6034.5759752102576</v>
      </c>
      <c r="CT102" s="20">
        <f>IF(CT$5&lt;=Assumptions!$D$20,0,IF(Revenue!CU$50&lt;Assumptions!$H123,(Assumptions!$F$123*Assumptions!$D$60*CT$2)/12,(Assumptions!$G$123*Assumptions!$D$60*CT$2)/12))</f>
        <v>6034.5759752102576</v>
      </c>
      <c r="CU102" s="20">
        <f>IF(CU$5&lt;=Assumptions!$D$20,0,IF(Revenue!CV$50&lt;Assumptions!$H123,(Assumptions!$F$123*Assumptions!$D$60*CU$2)/12,(Assumptions!$G$123*Assumptions!$D$60*CU$2)/12))</f>
        <v>6034.5759752102576</v>
      </c>
      <c r="CV102" s="20">
        <f>IF(CV$5&lt;=Assumptions!$D$20,0,IF(Revenue!CW$50&lt;Assumptions!$H123,(Assumptions!$F$123*Assumptions!$D$60*CV$2)/12,(Assumptions!$G$123*Assumptions!$D$60*CV$2)/12))</f>
        <v>6034.5759752102576</v>
      </c>
      <c r="CW102" s="20">
        <f>IF(CW$5&lt;=Assumptions!$D$20,0,IF(Revenue!CX$50&lt;Assumptions!$H123,(Assumptions!$F$123*Assumptions!$D$60*CW$2)/12,(Assumptions!$G$123*Assumptions!$D$60*CW$2)/12))</f>
        <v>6034.5759752102576</v>
      </c>
      <c r="CX102" s="20">
        <f>IF(CX$5&lt;=Assumptions!$D$20,0,IF(Revenue!CY$50&lt;Assumptions!$H123,(Assumptions!$F$123*Assumptions!$D$60*CX$2)/12,(Assumptions!$G$123*Assumptions!$D$60*CX$2)/12))</f>
        <v>6034.5759752102576</v>
      </c>
      <c r="CY102" s="20">
        <f>IF(CY$5&lt;=Assumptions!$D$20,0,IF(Revenue!CZ$50&lt;Assumptions!$H123,(Assumptions!$F$123*Assumptions!$D$60*CY$2)/12,(Assumptions!$G$123*Assumptions!$D$60*CY$2)/12))</f>
        <v>6034.5759752102576</v>
      </c>
      <c r="CZ102" s="20">
        <f>IF(CZ$5&lt;=Assumptions!$D$20,0,IF(Revenue!DA$50&lt;Assumptions!$H123,(Assumptions!$F$123*Assumptions!$D$60*CZ$2)/12,(Assumptions!$G$123*Assumptions!$D$60*CZ$2)/12))</f>
        <v>6034.5759752102576</v>
      </c>
      <c r="DA102" s="20">
        <f>IF(DA$5&lt;=Assumptions!$D$20,0,IF(Revenue!DB$50&lt;Assumptions!$H123,(Assumptions!$F$123*Assumptions!$D$60*DA$2)/12,(Assumptions!$G$123*Assumptions!$D$60*DA$2)/12))</f>
        <v>6034.5759752102576</v>
      </c>
      <c r="DB102" s="20">
        <f>IF(DB$5&lt;=Assumptions!$D$20,0,IF(Revenue!DC$50&lt;Assumptions!$H123,(Assumptions!$F$123*Assumptions!$D$60*DB$2)/12,(Assumptions!$G$123*Assumptions!$D$60*DB$2)/12))</f>
        <v>6034.5759752102576</v>
      </c>
      <c r="DC102" s="20">
        <f>IF(DC$5&lt;=Assumptions!$D$20,0,IF(Revenue!DD$50&lt;Assumptions!$H123,(Assumptions!$F$123*Assumptions!$D$60*DC$2)/12,(Assumptions!$G$123*Assumptions!$D$60*DC$2)/12))</f>
        <v>6034.5759752102576</v>
      </c>
      <c r="DD102" s="20">
        <f>IF(DD$5&lt;=Assumptions!$D$20,0,IF(Revenue!DE$50&lt;Assumptions!$H123,(Assumptions!$F$123*Assumptions!$D$60*DD$2)/12,(Assumptions!$G$123*Assumptions!$D$60*DD$2)/12))</f>
        <v>6215.6132544665661</v>
      </c>
      <c r="DE102" s="20">
        <f>IF(DE$5&lt;=Assumptions!$D$20,0,IF(Revenue!DF$50&lt;Assumptions!$H123,(Assumptions!$F$123*Assumptions!$D$60*DE$2)/12,(Assumptions!$G$123*Assumptions!$D$60*DE$2)/12))</f>
        <v>6215.6132544665661</v>
      </c>
      <c r="DF102" s="20">
        <f>IF(DF$5&lt;=Assumptions!$D$20,0,IF(Revenue!DG$50&lt;Assumptions!$H123,(Assumptions!$F$123*Assumptions!$D$60*DF$2)/12,(Assumptions!$G$123*Assumptions!$D$60*DF$2)/12))</f>
        <v>6215.6132544665661</v>
      </c>
      <c r="DG102" s="20">
        <f>IF(DG$5&lt;=Assumptions!$D$20,0,IF(Revenue!DH$50&lt;Assumptions!$H123,(Assumptions!$F$123*Assumptions!$D$60*DG$2)/12,(Assumptions!$G$123*Assumptions!$D$60*DG$2)/12))</f>
        <v>6215.6132544665661</v>
      </c>
      <c r="DH102" s="20">
        <f>IF(DH$5&lt;=Assumptions!$D$20,0,IF(Revenue!DI$50&lt;Assumptions!$H123,(Assumptions!$F$123*Assumptions!$D$60*DH$2)/12,(Assumptions!$G$123*Assumptions!$D$60*DH$2)/12))</f>
        <v>6215.6132544665661</v>
      </c>
      <c r="DI102" s="20">
        <f>IF(DI$5&lt;=Assumptions!$D$20,0,IF(Revenue!DJ$50&lt;Assumptions!$H123,(Assumptions!$F$123*Assumptions!$D$60*DI$2)/12,(Assumptions!$G$123*Assumptions!$D$60*DI$2)/12))</f>
        <v>6215.6132544665661</v>
      </c>
      <c r="DJ102" s="20">
        <f>IF(DJ$5&lt;=Assumptions!$D$20,0,IF(Revenue!DK$50&lt;Assumptions!$H123,(Assumptions!$F$123*Assumptions!$D$60*DJ$2)/12,(Assumptions!$G$123*Assumptions!$D$60*DJ$2)/12))</f>
        <v>6215.6132544665661</v>
      </c>
      <c r="DK102" s="20">
        <f>IF(DK$5&lt;=Assumptions!$D$20,0,IF(Revenue!DL$50&lt;Assumptions!$H123,(Assumptions!$F$123*Assumptions!$D$60*DK$2)/12,(Assumptions!$G$123*Assumptions!$D$60*DK$2)/12))</f>
        <v>6215.6132544665661</v>
      </c>
      <c r="DL102" s="20">
        <f>IF(DL$5&lt;=Assumptions!$D$20,0,IF(Revenue!DM$50&lt;Assumptions!$H123,(Assumptions!$F$123*Assumptions!$D$60*DL$2)/12,(Assumptions!$G$123*Assumptions!$D$60*DL$2)/12))</f>
        <v>6215.6132544665661</v>
      </c>
      <c r="DM102" s="20">
        <f>IF(DM$5&lt;=Assumptions!$D$20,0,IF(Revenue!DN$50&lt;Assumptions!$H123,(Assumptions!$F$123*Assumptions!$D$60*DM$2)/12,(Assumptions!$G$123*Assumptions!$D$60*DM$2)/12))</f>
        <v>6215.6132544665661</v>
      </c>
      <c r="DN102" s="20">
        <f>IF(DN$5&lt;=Assumptions!$D$20,0,IF(Revenue!DO$50&lt;Assumptions!$H123,(Assumptions!$F$123*Assumptions!$D$60*DN$2)/12,(Assumptions!$G$123*Assumptions!$D$60*DN$2)/12))</f>
        <v>6215.6132544665661</v>
      </c>
      <c r="DO102" s="20">
        <f>IF(DO$5&lt;=Assumptions!$D$20,0,IF(Revenue!DP$50&lt;Assumptions!$H123,(Assumptions!$F$123*Assumptions!$D$60*DO$2)/12,(Assumptions!$G$123*Assumptions!$D$60*DO$2)/12))</f>
        <v>6215.6132544665661</v>
      </c>
      <c r="DP102" s="20">
        <f>IF(DP$5&lt;=Assumptions!$D$20,0,IF(Revenue!DQ$50&lt;Assumptions!$H123,(Assumptions!$F$123*Assumptions!$D$60*DP$2)/12,(Assumptions!$G$123*Assumptions!$D$60*DP$2)/12))</f>
        <v>6402.0816521005627</v>
      </c>
      <c r="DQ102" s="20">
        <f>IF(DQ$5&lt;=Assumptions!$D$20,0,IF(Revenue!DR$50&lt;Assumptions!$H123,(Assumptions!$F$123*Assumptions!$D$60*DQ$2)/12,(Assumptions!$G$123*Assumptions!$D$60*DQ$2)/12))</f>
        <v>6402.0816521005627</v>
      </c>
      <c r="DR102" s="20">
        <f>IF(DR$5&lt;=Assumptions!$D$20,0,IF(Revenue!DS$50&lt;Assumptions!$H123,(Assumptions!$F$123*Assumptions!$D$60*DR$2)/12,(Assumptions!$G$123*Assumptions!$D$60*DR$2)/12))</f>
        <v>6402.0816521005627</v>
      </c>
      <c r="DS102" s="20">
        <f>IF(DS$5&lt;=Assumptions!$D$20,0,IF(Revenue!DT$50&lt;Assumptions!$H123,(Assumptions!$F$123*Assumptions!$D$60*DS$2)/12,(Assumptions!$G$123*Assumptions!$D$60*DS$2)/12))</f>
        <v>6402.0816521005627</v>
      </c>
      <c r="DT102" s="20">
        <f>IF(DT$5&lt;=Assumptions!$D$20,0,IF(Revenue!DU$50&lt;Assumptions!$H123,(Assumptions!$F$123*Assumptions!$D$60*DT$2)/12,(Assumptions!$G$123*Assumptions!$D$60*DT$2)/12))</f>
        <v>6402.0816521005627</v>
      </c>
      <c r="DU102" s="20">
        <f>IF(DU$5&lt;=Assumptions!$D$20,0,IF(Revenue!DV$50&lt;Assumptions!$H123,(Assumptions!$F$123*Assumptions!$D$60*DU$2)/12,(Assumptions!$G$123*Assumptions!$D$60*DU$2)/12))</f>
        <v>6402.0816521005627</v>
      </c>
    </row>
    <row r="103" spans="3:125"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</row>
    <row r="104" spans="3:125">
      <c r="C104" s="1" t="s">
        <v>99</v>
      </c>
      <c r="E104" s="20" cm="1">
        <f t="array" ref="E104">IF(E$5&lt;=Assumptions!$D$20,0,INDEX('Real Estate Taxes'!$C$10:$M$10,0,MATCH(E3,'Real Estate Taxes'!$C$2:$M$2,0))/12)</f>
        <v>0</v>
      </c>
      <c r="F104" s="20" cm="1">
        <f t="array" ref="F104">IF(F$5&lt;=Assumptions!$D$20,0,INDEX('Real Estate Taxes'!$C$10:$M$10,0,MATCH(F3,'Real Estate Taxes'!$C$2:$M$2,0))/12)</f>
        <v>0</v>
      </c>
      <c r="G104" s="20" cm="1">
        <f t="array" ref="G104">IF(G$5&lt;=Assumptions!$D$20,0,INDEX('Real Estate Taxes'!$C$10:$M$10,0,MATCH(G3,'Real Estate Taxes'!$C$2:$M$2,0))/12)</f>
        <v>0</v>
      </c>
      <c r="H104" s="20" cm="1">
        <f t="array" ref="H104">IF(H$5&lt;=Assumptions!$D$20,0,INDEX('Real Estate Taxes'!$C$10:$M$10,0,MATCH(H3,'Real Estate Taxes'!$C$2:$M$2,0))/12)</f>
        <v>0</v>
      </c>
      <c r="I104" s="20" cm="1">
        <f t="array" ref="I104">IF(I$5&lt;=Assumptions!$D$20,0,INDEX('Real Estate Taxes'!$C$10:$M$10,0,MATCH(I3,'Real Estate Taxes'!$C$2:$M$2,0))/12)</f>
        <v>0</v>
      </c>
      <c r="J104" s="20" cm="1">
        <f t="array" ref="J104">IF(J$5&lt;=Assumptions!$D$20,0,INDEX('Real Estate Taxes'!$C$10:$M$10,0,MATCH(J3,'Real Estate Taxes'!$C$2:$M$2,0))/12)</f>
        <v>0</v>
      </c>
      <c r="K104" s="20" cm="1">
        <f t="array" ref="K104">IF(K$5&lt;=Assumptions!$D$20,0,INDEX('Real Estate Taxes'!$C$10:$M$10,0,MATCH(K3,'Real Estate Taxes'!$C$2:$M$2,0))/12)</f>
        <v>0</v>
      </c>
      <c r="L104" s="20" cm="1">
        <f t="array" ref="L104">IF(L$5&lt;=Assumptions!$D$20,0,INDEX('Real Estate Taxes'!$C$10:$M$10,0,MATCH(L3,'Real Estate Taxes'!$C$2:$M$2,0))/12)</f>
        <v>0</v>
      </c>
      <c r="M104" s="20" cm="1">
        <f t="array" ref="M104">IF(M$5&lt;=Assumptions!$D$20,0,INDEX('Real Estate Taxes'!$C$10:$M$10,0,MATCH(M3,'Real Estate Taxes'!$C$2:$M$2,0))/12)</f>
        <v>0</v>
      </c>
      <c r="N104" s="20" cm="1">
        <f t="array" ref="N104">IF(N$5&lt;=Assumptions!$D$20,0,INDEX('Real Estate Taxes'!$C$10:$M$10,0,MATCH(N3,'Real Estate Taxes'!$C$2:$M$2,0))/12)</f>
        <v>0</v>
      </c>
      <c r="O104" s="20" cm="1">
        <f t="array" ref="O104">IF(O$5&lt;=Assumptions!$D$20,0,INDEX('Real Estate Taxes'!$C$10:$M$10,0,MATCH(O3,'Real Estate Taxes'!$C$2:$M$2,0))/12)</f>
        <v>0</v>
      </c>
      <c r="P104" s="20" cm="1">
        <f t="array" ref="P104">IF(P$5&lt;=Assumptions!$D$20,0,INDEX('Real Estate Taxes'!$C$10:$M$10,0,MATCH(P3,'Real Estate Taxes'!$C$2:$M$2,0))/12)</f>
        <v>0</v>
      </c>
      <c r="Q104" s="20" cm="1">
        <f t="array" ref="Q104">IF(Q$5&lt;=Assumptions!$D$20,0,INDEX('Real Estate Taxes'!$C$10:$M$10,0,MATCH(Q3,'Real Estate Taxes'!$C$2:$M$2,0))/12)</f>
        <v>0</v>
      </c>
      <c r="R104" s="20" cm="1">
        <f t="array" ref="R104">IF(R$5&lt;=Assumptions!$D$20,0,INDEX('Real Estate Taxes'!$C$10:$M$10,0,MATCH(R3,'Real Estate Taxes'!$C$2:$M$2,0))/12)</f>
        <v>0</v>
      </c>
      <c r="S104" s="20" cm="1">
        <f t="array" ref="S104">IF(S$5&lt;=Assumptions!$D$20,0,INDEX('Real Estate Taxes'!$C$10:$M$10,0,MATCH(S3,'Real Estate Taxes'!$C$2:$M$2,0))/12)</f>
        <v>0</v>
      </c>
      <c r="T104" s="20" cm="1">
        <f t="array" ref="T104">IF(T$5&lt;=Assumptions!$D$20,0,INDEX('Real Estate Taxes'!$C$10:$M$10,0,MATCH(T3,'Real Estate Taxes'!$C$2:$M$2,0))/12)</f>
        <v>0</v>
      </c>
      <c r="U104" s="20" cm="1">
        <f t="array" ref="U104">IF(U$5&lt;=Assumptions!$D$20,0,INDEX('Real Estate Taxes'!$C$10:$M$10,0,MATCH(U3,'Real Estate Taxes'!$C$2:$M$2,0))/12)</f>
        <v>0</v>
      </c>
      <c r="V104" s="20" cm="1">
        <f t="array" ref="V104">IF(V$5&lt;=Assumptions!$D$20,0,INDEX('Real Estate Taxes'!$C$10:$M$10,0,MATCH(V3,'Real Estate Taxes'!$C$2:$M$2,0))/12)</f>
        <v>0</v>
      </c>
      <c r="W104" s="20" cm="1">
        <f t="array" ref="W104">IF(W$5&lt;=Assumptions!$D$20,0,INDEX('Real Estate Taxes'!$C$10:$M$10,0,MATCH(W3,'Real Estate Taxes'!$C$2:$M$2,0))/12)</f>
        <v>0</v>
      </c>
      <c r="X104" s="20" cm="1">
        <f t="array" ref="X104">IF(X$5&lt;=Assumptions!$D$20,0,INDEX('Real Estate Taxes'!$C$10:$M$10,0,MATCH(X3,'Real Estate Taxes'!$C$2:$M$2,0))/12)</f>
        <v>0</v>
      </c>
      <c r="Y104" s="20" cm="1">
        <f t="array" ref="Y104">IF(Y$5&lt;=Assumptions!$D$20,0,INDEX('Real Estate Taxes'!$C$10:$M$10,0,MATCH(Y3,'Real Estate Taxes'!$C$2:$M$2,0))/12)</f>
        <v>0</v>
      </c>
      <c r="Z104" s="20" cm="1">
        <f t="array" ref="Z104">IF(Z$5&lt;=Assumptions!$D$20,0,INDEX('Real Estate Taxes'!$C$10:$M$10,0,MATCH(Z3,'Real Estate Taxes'!$C$2:$M$2,0))/12)</f>
        <v>0</v>
      </c>
      <c r="AA104" s="20" cm="1">
        <f t="array" ref="AA104">IF(AA$5&lt;=Assumptions!$D$20,0,INDEX('Real Estate Taxes'!$C$10:$M$10,0,MATCH(AA3,'Real Estate Taxes'!$C$2:$M$2,0))/12)</f>
        <v>0</v>
      </c>
      <c r="AB104" s="20" cm="1">
        <f t="array" ref="AB104">IF(AB$5&lt;=Assumptions!$D$20,0,INDEX('Real Estate Taxes'!$C$10:$M$10,0,MATCH(AB3,'Real Estate Taxes'!$C$2:$M$2,0))/12)</f>
        <v>0</v>
      </c>
      <c r="AC104" s="20" cm="1">
        <f t="array" ref="AC104">IF(AC$5&lt;=Assumptions!$D$20,0,INDEX('Real Estate Taxes'!$C$10:$M$10,0,MATCH(AC3,'Real Estate Taxes'!$C$2:$M$2,0))/12)</f>
        <v>83333.333333333328</v>
      </c>
      <c r="AD104" s="20" cm="1">
        <f t="array" ref="AD104">IF(AD$5&lt;=Assumptions!$D$20,0,INDEX('Real Estate Taxes'!$C$10:$M$10,0,MATCH(AD3,'Real Estate Taxes'!$C$2:$M$2,0))/12)</f>
        <v>83333.333333333328</v>
      </c>
      <c r="AE104" s="20" cm="1">
        <f t="array" ref="AE104">IF(AE$5&lt;=Assumptions!$D$20,0,INDEX('Real Estate Taxes'!$C$10:$M$10,0,MATCH(AE3,'Real Estate Taxes'!$C$2:$M$2,0))/12)</f>
        <v>83333.333333333328</v>
      </c>
      <c r="AF104" s="20" cm="1">
        <f t="array" ref="AF104">IF(AF$5&lt;=Assumptions!$D$20,0,INDEX('Real Estate Taxes'!$C$10:$M$10,0,MATCH(AF3,'Real Estate Taxes'!$C$2:$M$2,0))/12)</f>
        <v>83333.333333333328</v>
      </c>
      <c r="AG104" s="20" cm="1">
        <f t="array" ref="AG104">IF(AG$5&lt;=Assumptions!$D$20,0,INDEX('Real Estate Taxes'!$C$10:$M$10,0,MATCH(AG3,'Real Estate Taxes'!$C$2:$M$2,0))/12)</f>
        <v>83333.333333333328</v>
      </c>
      <c r="AH104" s="20" cm="1">
        <f t="array" ref="AH104">IF(AH$5&lt;=Assumptions!$D$20,0,INDEX('Real Estate Taxes'!$C$10:$M$10,0,MATCH(AH3,'Real Estate Taxes'!$C$2:$M$2,0))/12)</f>
        <v>83333.333333333328</v>
      </c>
      <c r="AI104" s="20" cm="1">
        <f t="array" ref="AI104">IF(AI$5&lt;=Assumptions!$D$20,0,INDEX('Real Estate Taxes'!$C$10:$M$10,0,MATCH(AI3,'Real Estate Taxes'!$C$2:$M$2,0))/12)</f>
        <v>83333.333333333328</v>
      </c>
      <c r="AJ104" s="20" cm="1">
        <f t="array" ref="AJ104">IF(AJ$5&lt;=Assumptions!$D$20,0,INDEX('Real Estate Taxes'!$C$10:$M$10,0,MATCH(AJ3,'Real Estate Taxes'!$C$2:$M$2,0))/12)</f>
        <v>85000</v>
      </c>
      <c r="AK104" s="20" cm="1">
        <f t="array" ref="AK104">IF(AK$5&lt;=Assumptions!$D$20,0,INDEX('Real Estate Taxes'!$C$10:$M$10,0,MATCH(AK3,'Real Estate Taxes'!$C$2:$M$2,0))/12)</f>
        <v>85000</v>
      </c>
      <c r="AL104" s="20" cm="1">
        <f t="array" ref="AL104">IF(AL$5&lt;=Assumptions!$D$20,0,INDEX('Real Estate Taxes'!$C$10:$M$10,0,MATCH(AL3,'Real Estate Taxes'!$C$2:$M$2,0))/12)</f>
        <v>85000</v>
      </c>
      <c r="AM104" s="20" cm="1">
        <f t="array" ref="AM104">IF(AM$5&lt;=Assumptions!$D$20,0,INDEX('Real Estate Taxes'!$C$10:$M$10,0,MATCH(AM3,'Real Estate Taxes'!$C$2:$M$2,0))/12)</f>
        <v>85000</v>
      </c>
      <c r="AN104" s="20" cm="1">
        <f t="array" ref="AN104">IF(AN$5&lt;=Assumptions!$D$20,0,INDEX('Real Estate Taxes'!$C$10:$M$10,0,MATCH(AN3,'Real Estate Taxes'!$C$2:$M$2,0))/12)</f>
        <v>85000</v>
      </c>
      <c r="AO104" s="20" cm="1">
        <f t="array" ref="AO104">IF(AO$5&lt;=Assumptions!$D$20,0,INDEX('Real Estate Taxes'!$C$10:$M$10,0,MATCH(AO3,'Real Estate Taxes'!$C$2:$M$2,0))/12)</f>
        <v>85000</v>
      </c>
      <c r="AP104" s="20" cm="1">
        <f t="array" ref="AP104">IF(AP$5&lt;=Assumptions!$D$20,0,INDEX('Real Estate Taxes'!$C$10:$M$10,0,MATCH(AP3,'Real Estate Taxes'!$C$2:$M$2,0))/12)</f>
        <v>85000</v>
      </c>
      <c r="AQ104" s="20" cm="1">
        <f t="array" ref="AQ104">IF(AQ$5&lt;=Assumptions!$D$20,0,INDEX('Real Estate Taxes'!$C$10:$M$10,0,MATCH(AQ3,'Real Estate Taxes'!$C$2:$M$2,0))/12)</f>
        <v>85000</v>
      </c>
      <c r="AR104" s="20" cm="1">
        <f t="array" ref="AR104">IF(AR$5&lt;=Assumptions!$D$20,0,INDEX('Real Estate Taxes'!$C$10:$M$10,0,MATCH(AR3,'Real Estate Taxes'!$C$2:$M$2,0))/12)</f>
        <v>85000</v>
      </c>
      <c r="AS104" s="20" cm="1">
        <f t="array" ref="AS104">IF(AS$5&lt;=Assumptions!$D$20,0,INDEX('Real Estate Taxes'!$C$10:$M$10,0,MATCH(AS3,'Real Estate Taxes'!$C$2:$M$2,0))/12)</f>
        <v>85000</v>
      </c>
      <c r="AT104" s="20" cm="1">
        <f t="array" ref="AT104">IF(AT$5&lt;=Assumptions!$D$20,0,INDEX('Real Estate Taxes'!$C$10:$M$10,0,MATCH(AT3,'Real Estate Taxes'!$C$2:$M$2,0))/12)</f>
        <v>85000</v>
      </c>
      <c r="AU104" s="20" cm="1">
        <f t="array" ref="AU104">IF(AU$5&lt;=Assumptions!$D$20,0,INDEX('Real Estate Taxes'!$C$10:$M$10,0,MATCH(AU3,'Real Estate Taxes'!$C$2:$M$2,0))/12)</f>
        <v>85000</v>
      </c>
      <c r="AV104" s="20" cm="1">
        <f t="array" ref="AV104">IF(AV$5&lt;=Assumptions!$D$20,0,INDEX('Real Estate Taxes'!$C$10:$M$10,0,MATCH(AV3,'Real Estate Taxes'!$C$2:$M$2,0))/12)</f>
        <v>86700</v>
      </c>
      <c r="AW104" s="20" cm="1">
        <f t="array" ref="AW104">IF(AW$5&lt;=Assumptions!$D$20,0,INDEX('Real Estate Taxes'!$C$10:$M$10,0,MATCH(AW3,'Real Estate Taxes'!$C$2:$M$2,0))/12)</f>
        <v>86700</v>
      </c>
      <c r="AX104" s="20" cm="1">
        <f t="array" ref="AX104">IF(AX$5&lt;=Assumptions!$D$20,0,INDEX('Real Estate Taxes'!$C$10:$M$10,0,MATCH(AX3,'Real Estate Taxes'!$C$2:$M$2,0))/12)</f>
        <v>86700</v>
      </c>
      <c r="AY104" s="20" cm="1">
        <f t="array" ref="AY104">IF(AY$5&lt;=Assumptions!$D$20,0,INDEX('Real Estate Taxes'!$C$10:$M$10,0,MATCH(AY3,'Real Estate Taxes'!$C$2:$M$2,0))/12)</f>
        <v>86700</v>
      </c>
      <c r="AZ104" s="20" cm="1">
        <f t="array" ref="AZ104">IF(AZ$5&lt;=Assumptions!$D$20,0,INDEX('Real Estate Taxes'!$C$10:$M$10,0,MATCH(AZ3,'Real Estate Taxes'!$C$2:$M$2,0))/12)</f>
        <v>86700</v>
      </c>
      <c r="BA104" s="20" cm="1">
        <f t="array" ref="BA104">IF(BA$5&lt;=Assumptions!$D$20,0,INDEX('Real Estate Taxes'!$C$10:$M$10,0,MATCH(BA3,'Real Estate Taxes'!$C$2:$M$2,0))/12)</f>
        <v>86700</v>
      </c>
      <c r="BB104" s="20" cm="1">
        <f t="array" ref="BB104">IF(BB$5&lt;=Assumptions!$D$20,0,INDEX('Real Estate Taxes'!$C$10:$M$10,0,MATCH(BB3,'Real Estate Taxes'!$C$2:$M$2,0))/12)</f>
        <v>86700</v>
      </c>
      <c r="BC104" s="20" cm="1">
        <f t="array" ref="BC104">IF(BC$5&lt;=Assumptions!$D$20,0,INDEX('Real Estate Taxes'!$C$10:$M$10,0,MATCH(BC3,'Real Estate Taxes'!$C$2:$M$2,0))/12)</f>
        <v>86700</v>
      </c>
      <c r="BD104" s="20" cm="1">
        <f t="array" ref="BD104">IF(BD$5&lt;=Assumptions!$D$20,0,INDEX('Real Estate Taxes'!$C$10:$M$10,0,MATCH(BD3,'Real Estate Taxes'!$C$2:$M$2,0))/12)</f>
        <v>86700</v>
      </c>
      <c r="BE104" s="20" cm="1">
        <f t="array" ref="BE104">IF(BE$5&lt;=Assumptions!$D$20,0,INDEX('Real Estate Taxes'!$C$10:$M$10,0,MATCH(BE3,'Real Estate Taxes'!$C$2:$M$2,0))/12)</f>
        <v>86700</v>
      </c>
      <c r="BF104" s="20" cm="1">
        <f t="array" ref="BF104">IF(BF$5&lt;=Assumptions!$D$20,0,INDEX('Real Estate Taxes'!$C$10:$M$10,0,MATCH(BF3,'Real Estate Taxes'!$C$2:$M$2,0))/12)</f>
        <v>86700</v>
      </c>
      <c r="BG104" s="20" cm="1">
        <f t="array" ref="BG104">IF(BG$5&lt;=Assumptions!$D$20,0,INDEX('Real Estate Taxes'!$C$10:$M$10,0,MATCH(BG3,'Real Estate Taxes'!$C$2:$M$2,0))/12)</f>
        <v>86700</v>
      </c>
      <c r="BH104" s="20" cm="1">
        <f t="array" ref="BH104">IF(BH$5&lt;=Assumptions!$D$20,0,INDEX('Real Estate Taxes'!$C$10:$M$10,0,MATCH(BH3,'Real Estate Taxes'!$C$2:$M$2,0))/12)</f>
        <v>88434</v>
      </c>
      <c r="BI104" s="20" cm="1">
        <f t="array" ref="BI104">IF(BI$5&lt;=Assumptions!$D$20,0,INDEX('Real Estate Taxes'!$C$10:$M$10,0,MATCH(BI3,'Real Estate Taxes'!$C$2:$M$2,0))/12)</f>
        <v>88434</v>
      </c>
      <c r="BJ104" s="20" cm="1">
        <f t="array" ref="BJ104">IF(BJ$5&lt;=Assumptions!$D$20,0,INDEX('Real Estate Taxes'!$C$10:$M$10,0,MATCH(BJ3,'Real Estate Taxes'!$C$2:$M$2,0))/12)</f>
        <v>88434</v>
      </c>
      <c r="BK104" s="20" cm="1">
        <f t="array" ref="BK104">IF(BK$5&lt;=Assumptions!$D$20,0,INDEX('Real Estate Taxes'!$C$10:$M$10,0,MATCH(BK3,'Real Estate Taxes'!$C$2:$M$2,0))/12)</f>
        <v>88434</v>
      </c>
      <c r="BL104" s="20" cm="1">
        <f t="array" ref="BL104">IF(BL$5&lt;=Assumptions!$D$20,0,INDEX('Real Estate Taxes'!$C$10:$M$10,0,MATCH(BL3,'Real Estate Taxes'!$C$2:$M$2,0))/12)</f>
        <v>88434</v>
      </c>
      <c r="BM104" s="20" cm="1">
        <f t="array" ref="BM104">IF(BM$5&lt;=Assumptions!$D$20,0,INDEX('Real Estate Taxes'!$C$10:$M$10,0,MATCH(BM3,'Real Estate Taxes'!$C$2:$M$2,0))/12)</f>
        <v>88434</v>
      </c>
      <c r="BN104" s="20" cm="1">
        <f t="array" ref="BN104">IF(BN$5&lt;=Assumptions!$D$20,0,INDEX('Real Estate Taxes'!$C$10:$M$10,0,MATCH(BN3,'Real Estate Taxes'!$C$2:$M$2,0))/12)</f>
        <v>88434</v>
      </c>
      <c r="BO104" s="20" cm="1">
        <f t="array" ref="BO104">IF(BO$5&lt;=Assumptions!$D$20,0,INDEX('Real Estate Taxes'!$C$10:$M$10,0,MATCH(BO3,'Real Estate Taxes'!$C$2:$M$2,0))/12)</f>
        <v>88434</v>
      </c>
      <c r="BP104" s="20" cm="1">
        <f t="array" ref="BP104">IF(BP$5&lt;=Assumptions!$D$20,0,INDEX('Real Estate Taxes'!$C$10:$M$10,0,MATCH(BP3,'Real Estate Taxes'!$C$2:$M$2,0))/12)</f>
        <v>88434</v>
      </c>
      <c r="BQ104" s="20" cm="1">
        <f t="array" ref="BQ104">IF(BQ$5&lt;=Assumptions!$D$20,0,INDEX('Real Estate Taxes'!$C$10:$M$10,0,MATCH(BQ3,'Real Estate Taxes'!$C$2:$M$2,0))/12)</f>
        <v>88434</v>
      </c>
      <c r="BR104" s="20" cm="1">
        <f t="array" ref="BR104">IF(BR$5&lt;=Assumptions!$D$20,0,INDEX('Real Estate Taxes'!$C$10:$M$10,0,MATCH(BR3,'Real Estate Taxes'!$C$2:$M$2,0))/12)</f>
        <v>88434</v>
      </c>
      <c r="BS104" s="20" cm="1">
        <f t="array" ref="BS104">IF(BS$5&lt;=Assumptions!$D$20,0,INDEX('Real Estate Taxes'!$C$10:$M$10,0,MATCH(BS3,'Real Estate Taxes'!$C$2:$M$2,0))/12)</f>
        <v>88434</v>
      </c>
      <c r="BT104" s="20" cm="1">
        <f t="array" ref="BT104">IF(BT$5&lt;=Assumptions!$D$20,0,INDEX('Real Estate Taxes'!$C$10:$M$10,0,MATCH(BT3,'Real Estate Taxes'!$C$2:$M$2,0))/12)</f>
        <v>90202.68</v>
      </c>
      <c r="BU104" s="20" cm="1">
        <f t="array" ref="BU104">IF(BU$5&lt;=Assumptions!$D$20,0,INDEX('Real Estate Taxes'!$C$10:$M$10,0,MATCH(BU3,'Real Estate Taxes'!$C$2:$M$2,0))/12)</f>
        <v>90202.68</v>
      </c>
      <c r="BV104" s="20" cm="1">
        <f t="array" ref="BV104">IF(BV$5&lt;=Assumptions!$D$20,0,INDEX('Real Estate Taxes'!$C$10:$M$10,0,MATCH(BV3,'Real Estate Taxes'!$C$2:$M$2,0))/12)</f>
        <v>90202.68</v>
      </c>
      <c r="BW104" s="20" cm="1">
        <f t="array" ref="BW104">IF(BW$5&lt;=Assumptions!$D$20,0,INDEX('Real Estate Taxes'!$C$10:$M$10,0,MATCH(BW3,'Real Estate Taxes'!$C$2:$M$2,0))/12)</f>
        <v>90202.68</v>
      </c>
      <c r="BX104" s="20" cm="1">
        <f t="array" ref="BX104">IF(BX$5&lt;=Assumptions!$D$20,0,INDEX('Real Estate Taxes'!$C$10:$M$10,0,MATCH(BX3,'Real Estate Taxes'!$C$2:$M$2,0))/12)</f>
        <v>90202.68</v>
      </c>
      <c r="BY104" s="20" cm="1">
        <f t="array" ref="BY104">IF(BY$5&lt;=Assumptions!$D$20,0,INDEX('Real Estate Taxes'!$C$10:$M$10,0,MATCH(BY3,'Real Estate Taxes'!$C$2:$M$2,0))/12)</f>
        <v>90202.68</v>
      </c>
      <c r="BZ104" s="20" cm="1">
        <f t="array" ref="BZ104">IF(BZ$5&lt;=Assumptions!$D$20,0,INDEX('Real Estate Taxes'!$C$10:$M$10,0,MATCH(BZ3,'Real Estate Taxes'!$C$2:$M$2,0))/12)</f>
        <v>90202.68</v>
      </c>
      <c r="CA104" s="20" cm="1">
        <f t="array" ref="CA104">IF(CA$5&lt;=Assumptions!$D$20,0,INDEX('Real Estate Taxes'!$C$10:$M$10,0,MATCH(CA3,'Real Estate Taxes'!$C$2:$M$2,0))/12)</f>
        <v>90202.68</v>
      </c>
      <c r="CB104" s="20" cm="1">
        <f t="array" ref="CB104">IF(CB$5&lt;=Assumptions!$D$20,0,INDEX('Real Estate Taxes'!$C$10:$M$10,0,MATCH(CB3,'Real Estate Taxes'!$C$2:$M$2,0))/12)</f>
        <v>90202.68</v>
      </c>
      <c r="CC104" s="20" cm="1">
        <f t="array" ref="CC104">IF(CC$5&lt;=Assumptions!$D$20,0,INDEX('Real Estate Taxes'!$C$10:$M$10,0,MATCH(CC3,'Real Estate Taxes'!$C$2:$M$2,0))/12)</f>
        <v>90202.68</v>
      </c>
      <c r="CD104" s="20" cm="1">
        <f t="array" ref="CD104">IF(CD$5&lt;=Assumptions!$D$20,0,INDEX('Real Estate Taxes'!$C$10:$M$10,0,MATCH(CD3,'Real Estate Taxes'!$C$2:$M$2,0))/12)</f>
        <v>90202.68</v>
      </c>
      <c r="CE104" s="20" cm="1">
        <f t="array" ref="CE104">IF(CE$5&lt;=Assumptions!$D$20,0,INDEX('Real Estate Taxes'!$C$10:$M$10,0,MATCH(CE3,'Real Estate Taxes'!$C$2:$M$2,0))/12)</f>
        <v>90202.68</v>
      </c>
      <c r="CF104" s="20" cm="1">
        <f t="array" ref="CF104">IF(CF$5&lt;=Assumptions!$D$20,0,INDEX('Real Estate Taxes'!$C$10:$M$10,0,MATCH(CF3,'Real Estate Taxes'!$C$2:$M$2,0))/12)</f>
        <v>92006.733600000021</v>
      </c>
      <c r="CG104" s="20" cm="1">
        <f t="array" ref="CG104">IF(CG$5&lt;=Assumptions!$D$20,0,INDEX('Real Estate Taxes'!$C$10:$M$10,0,MATCH(CG3,'Real Estate Taxes'!$C$2:$M$2,0))/12)</f>
        <v>92006.733600000021</v>
      </c>
      <c r="CH104" s="20" cm="1">
        <f t="array" ref="CH104">IF(CH$5&lt;=Assumptions!$D$20,0,INDEX('Real Estate Taxes'!$C$10:$M$10,0,MATCH(CH3,'Real Estate Taxes'!$C$2:$M$2,0))/12)</f>
        <v>92006.733600000021</v>
      </c>
      <c r="CI104" s="20" cm="1">
        <f t="array" ref="CI104">IF(CI$5&lt;=Assumptions!$D$20,0,INDEX('Real Estate Taxes'!$C$10:$M$10,0,MATCH(CI3,'Real Estate Taxes'!$C$2:$M$2,0))/12)</f>
        <v>92006.733600000021</v>
      </c>
      <c r="CJ104" s="20" cm="1">
        <f t="array" ref="CJ104">IF(CJ$5&lt;=Assumptions!$D$20,0,INDEX('Real Estate Taxes'!$C$10:$M$10,0,MATCH(CJ3,'Real Estate Taxes'!$C$2:$M$2,0))/12)</f>
        <v>92006.733600000021</v>
      </c>
      <c r="CK104" s="20" cm="1">
        <f t="array" ref="CK104">IF(CK$5&lt;=Assumptions!$D$20,0,INDEX('Real Estate Taxes'!$C$10:$M$10,0,MATCH(CK3,'Real Estate Taxes'!$C$2:$M$2,0))/12)</f>
        <v>92006.733600000021</v>
      </c>
      <c r="CL104" s="20" cm="1">
        <f t="array" ref="CL104">IF(CL$5&lt;=Assumptions!$D$20,0,INDEX('Real Estate Taxes'!$C$10:$M$10,0,MATCH(CL3,'Real Estate Taxes'!$C$2:$M$2,0))/12)</f>
        <v>92006.733600000021</v>
      </c>
      <c r="CM104" s="20" cm="1">
        <f t="array" ref="CM104">IF(CM$5&lt;=Assumptions!$D$20,0,INDEX('Real Estate Taxes'!$C$10:$M$10,0,MATCH(CM3,'Real Estate Taxes'!$C$2:$M$2,0))/12)</f>
        <v>92006.733600000021</v>
      </c>
      <c r="CN104" s="20" cm="1">
        <f t="array" ref="CN104">IF(CN$5&lt;=Assumptions!$D$20,0,INDEX('Real Estate Taxes'!$C$10:$M$10,0,MATCH(CN3,'Real Estate Taxes'!$C$2:$M$2,0))/12)</f>
        <v>92006.733600000021</v>
      </c>
      <c r="CO104" s="20" cm="1">
        <f t="array" ref="CO104">IF(CO$5&lt;=Assumptions!$D$20,0,INDEX('Real Estate Taxes'!$C$10:$M$10,0,MATCH(CO3,'Real Estate Taxes'!$C$2:$M$2,0))/12)</f>
        <v>92006.733600000021</v>
      </c>
      <c r="CP104" s="20" cm="1">
        <f t="array" ref="CP104">IF(CP$5&lt;=Assumptions!$D$20,0,INDEX('Real Estate Taxes'!$C$10:$M$10,0,MATCH(CP3,'Real Estate Taxes'!$C$2:$M$2,0))/12)</f>
        <v>92006.733600000021</v>
      </c>
      <c r="CQ104" s="20" cm="1">
        <f t="array" ref="CQ104">IF(CQ$5&lt;=Assumptions!$D$20,0,INDEX('Real Estate Taxes'!$C$10:$M$10,0,MATCH(CQ3,'Real Estate Taxes'!$C$2:$M$2,0))/12)</f>
        <v>92006.733600000021</v>
      </c>
      <c r="CR104" s="20" cm="1">
        <f t="array" ref="CR104">IF(CR$5&lt;=Assumptions!$D$20,0,INDEX('Real Estate Taxes'!$C$10:$M$10,0,MATCH(CR3,'Real Estate Taxes'!$C$2:$M$2,0))/12)</f>
        <v>93846.868272000007</v>
      </c>
      <c r="CS104" s="20" cm="1">
        <f t="array" ref="CS104">IF(CS$5&lt;=Assumptions!$D$20,0,INDEX('Real Estate Taxes'!$C$10:$M$10,0,MATCH(CS3,'Real Estate Taxes'!$C$2:$M$2,0))/12)</f>
        <v>93846.868272000007</v>
      </c>
      <c r="CT104" s="20" cm="1">
        <f t="array" ref="CT104">IF(CT$5&lt;=Assumptions!$D$20,0,INDEX('Real Estate Taxes'!$C$10:$M$10,0,MATCH(CT3,'Real Estate Taxes'!$C$2:$M$2,0))/12)</f>
        <v>93846.868272000007</v>
      </c>
      <c r="CU104" s="20" cm="1">
        <f t="array" ref="CU104">IF(CU$5&lt;=Assumptions!$D$20,0,INDEX('Real Estate Taxes'!$C$10:$M$10,0,MATCH(CU3,'Real Estate Taxes'!$C$2:$M$2,0))/12)</f>
        <v>93846.868272000007</v>
      </c>
      <c r="CV104" s="20" cm="1">
        <f t="array" ref="CV104">IF(CV$5&lt;=Assumptions!$D$20,0,INDEX('Real Estate Taxes'!$C$10:$M$10,0,MATCH(CV3,'Real Estate Taxes'!$C$2:$M$2,0))/12)</f>
        <v>93846.868272000007</v>
      </c>
      <c r="CW104" s="20" cm="1">
        <f t="array" ref="CW104">IF(CW$5&lt;=Assumptions!$D$20,0,INDEX('Real Estate Taxes'!$C$10:$M$10,0,MATCH(CW3,'Real Estate Taxes'!$C$2:$M$2,0))/12)</f>
        <v>93846.868272000007</v>
      </c>
      <c r="CX104" s="20" cm="1">
        <f t="array" ref="CX104">IF(CX$5&lt;=Assumptions!$D$20,0,INDEX('Real Estate Taxes'!$C$10:$M$10,0,MATCH(CX3,'Real Estate Taxes'!$C$2:$M$2,0))/12)</f>
        <v>93846.868272000007</v>
      </c>
      <c r="CY104" s="20" cm="1">
        <f t="array" ref="CY104">IF(CY$5&lt;=Assumptions!$D$20,0,INDEX('Real Estate Taxes'!$C$10:$M$10,0,MATCH(CY3,'Real Estate Taxes'!$C$2:$M$2,0))/12)</f>
        <v>93846.868272000007</v>
      </c>
      <c r="CZ104" s="20" cm="1">
        <f t="array" ref="CZ104">IF(CZ$5&lt;=Assumptions!$D$20,0,INDEX('Real Estate Taxes'!$C$10:$M$10,0,MATCH(CZ3,'Real Estate Taxes'!$C$2:$M$2,0))/12)</f>
        <v>93846.868272000007</v>
      </c>
      <c r="DA104" s="20" cm="1">
        <f t="array" ref="DA104">IF(DA$5&lt;=Assumptions!$D$20,0,INDEX('Real Estate Taxes'!$C$10:$M$10,0,MATCH(DA3,'Real Estate Taxes'!$C$2:$M$2,0))/12)</f>
        <v>93846.868272000007</v>
      </c>
      <c r="DB104" s="20" cm="1">
        <f t="array" ref="DB104">IF(DB$5&lt;=Assumptions!$D$20,0,INDEX('Real Estate Taxes'!$C$10:$M$10,0,MATCH(DB3,'Real Estate Taxes'!$C$2:$M$2,0))/12)</f>
        <v>93846.868272000007</v>
      </c>
      <c r="DC104" s="20" cm="1">
        <f t="array" ref="DC104">IF(DC$5&lt;=Assumptions!$D$20,0,INDEX('Real Estate Taxes'!$C$10:$M$10,0,MATCH(DC3,'Real Estate Taxes'!$C$2:$M$2,0))/12)</f>
        <v>93846.868272000007</v>
      </c>
      <c r="DD104" s="20" cm="1">
        <f t="array" ref="DD104">IF(DD$5&lt;=Assumptions!$D$20,0,INDEX('Real Estate Taxes'!$C$10:$M$10,0,MATCH(DD3,'Real Estate Taxes'!$C$2:$M$2,0))/12)</f>
        <v>95723.805637440004</v>
      </c>
      <c r="DE104" s="20" cm="1">
        <f t="array" ref="DE104">IF(DE$5&lt;=Assumptions!$D$20,0,INDEX('Real Estate Taxes'!$C$10:$M$10,0,MATCH(DE3,'Real Estate Taxes'!$C$2:$M$2,0))/12)</f>
        <v>95723.805637440004</v>
      </c>
      <c r="DF104" s="20" cm="1">
        <f t="array" ref="DF104">IF(DF$5&lt;=Assumptions!$D$20,0,INDEX('Real Estate Taxes'!$C$10:$M$10,0,MATCH(DF3,'Real Estate Taxes'!$C$2:$M$2,0))/12)</f>
        <v>95723.805637440004</v>
      </c>
      <c r="DG104" s="20" cm="1">
        <f t="array" ref="DG104">IF(DG$5&lt;=Assumptions!$D$20,0,INDEX('Real Estate Taxes'!$C$10:$M$10,0,MATCH(DG3,'Real Estate Taxes'!$C$2:$M$2,0))/12)</f>
        <v>95723.805637440004</v>
      </c>
      <c r="DH104" s="20" cm="1">
        <f t="array" ref="DH104">IF(DH$5&lt;=Assumptions!$D$20,0,INDEX('Real Estate Taxes'!$C$10:$M$10,0,MATCH(DH3,'Real Estate Taxes'!$C$2:$M$2,0))/12)</f>
        <v>95723.805637440004</v>
      </c>
      <c r="DI104" s="20" cm="1">
        <f t="array" ref="DI104">IF(DI$5&lt;=Assumptions!$D$20,0,INDEX('Real Estate Taxes'!$C$10:$M$10,0,MATCH(DI3,'Real Estate Taxes'!$C$2:$M$2,0))/12)</f>
        <v>95723.805637440004</v>
      </c>
      <c r="DJ104" s="20" cm="1">
        <f t="array" ref="DJ104">IF(DJ$5&lt;=Assumptions!$D$20,0,INDEX('Real Estate Taxes'!$C$10:$M$10,0,MATCH(DJ3,'Real Estate Taxes'!$C$2:$M$2,0))/12)</f>
        <v>95723.805637440004</v>
      </c>
      <c r="DK104" s="20" cm="1">
        <f t="array" ref="DK104">IF(DK$5&lt;=Assumptions!$D$20,0,INDEX('Real Estate Taxes'!$C$10:$M$10,0,MATCH(DK3,'Real Estate Taxes'!$C$2:$M$2,0))/12)</f>
        <v>95723.805637440004</v>
      </c>
      <c r="DL104" s="20" cm="1">
        <f t="array" ref="DL104">IF(DL$5&lt;=Assumptions!$D$20,0,INDEX('Real Estate Taxes'!$C$10:$M$10,0,MATCH(DL3,'Real Estate Taxes'!$C$2:$M$2,0))/12)</f>
        <v>95723.805637440004</v>
      </c>
      <c r="DM104" s="20" cm="1">
        <f t="array" ref="DM104">IF(DM$5&lt;=Assumptions!$D$20,0,INDEX('Real Estate Taxes'!$C$10:$M$10,0,MATCH(DM3,'Real Estate Taxes'!$C$2:$M$2,0))/12)</f>
        <v>95723.805637440004</v>
      </c>
      <c r="DN104" s="20" cm="1">
        <f t="array" ref="DN104">IF(DN$5&lt;=Assumptions!$D$20,0,INDEX('Real Estate Taxes'!$C$10:$M$10,0,MATCH(DN3,'Real Estate Taxes'!$C$2:$M$2,0))/12)</f>
        <v>95723.805637440004</v>
      </c>
      <c r="DO104" s="20" cm="1">
        <f t="array" ref="DO104">IF(DO$5&lt;=Assumptions!$D$20,0,INDEX('Real Estate Taxes'!$C$10:$M$10,0,MATCH(DO3,'Real Estate Taxes'!$C$2:$M$2,0))/12)</f>
        <v>95723.805637440004</v>
      </c>
      <c r="DP104" s="20" cm="1">
        <f t="array" ref="DP104">IF(DP$5&lt;=Assumptions!$D$20,0,INDEX('Real Estate Taxes'!$C$10:$M$10,0,MATCH(DP3,'Real Estate Taxes'!$C$2:$M$2,0))/12)</f>
        <v>97638.281750188806</v>
      </c>
      <c r="DQ104" s="20" cm="1">
        <f t="array" ref="DQ104">IF(DQ$5&lt;=Assumptions!$D$20,0,INDEX('Real Estate Taxes'!$C$10:$M$10,0,MATCH(DQ3,'Real Estate Taxes'!$C$2:$M$2,0))/12)</f>
        <v>97638.281750188806</v>
      </c>
      <c r="DR104" s="20" cm="1">
        <f t="array" ref="DR104">IF(DR$5&lt;=Assumptions!$D$20,0,INDEX('Real Estate Taxes'!$C$10:$M$10,0,MATCH(DR3,'Real Estate Taxes'!$C$2:$M$2,0))/12)</f>
        <v>97638.281750188806</v>
      </c>
      <c r="DS104" s="20" cm="1">
        <f t="array" ref="DS104">IF(DS$5&lt;=Assumptions!$D$20,0,INDEX('Real Estate Taxes'!$C$10:$M$10,0,MATCH(DS3,'Real Estate Taxes'!$C$2:$M$2,0))/12)</f>
        <v>97638.281750188806</v>
      </c>
      <c r="DT104" s="20" cm="1">
        <f t="array" ref="DT104">IF(DT$5&lt;=Assumptions!$D$20,0,INDEX('Real Estate Taxes'!$C$10:$M$10,0,MATCH(DT3,'Real Estate Taxes'!$C$2:$M$2,0))/12)</f>
        <v>97638.281750188806</v>
      </c>
      <c r="DU104" s="20" cm="1">
        <f t="array" ref="DU104">IF(DU$5&lt;=Assumptions!$D$20,0,INDEX('Real Estate Taxes'!$C$10:$M$10,0,MATCH(DU3,'Real Estate Taxes'!$C$2:$M$2,0))/12)</f>
        <v>97638.281750188806</v>
      </c>
    </row>
    <row r="105" spans="3:125">
      <c r="E105" s="38"/>
    </row>
  </sheetData>
  <conditionalFormatting sqref="C60:C78">
    <cfRule type="expression" dxfId="10" priority="1">
      <formula>MOD(ROW(),2)=0</formula>
    </cfRule>
  </conditionalFormatting>
  <conditionalFormatting sqref="C7:DU17 C18:DT59 DU18:DU65 D60:DT62 E60:DU64 D65:DT65 D66:DU78 C79:DU104">
    <cfRule type="expression" dxfId="9" priority="4">
      <formula>MOD(ROW(),2)=0</formula>
    </cfRule>
  </conditionalFormatting>
  <conditionalFormatting sqref="D63:DU64">
    <cfRule type="expression" dxfId="8" priority="2">
      <formula>MOD(ROW(),2)=0</formula>
    </cfRule>
  </conditionalFormatting>
  <conditionalFormatting sqref="E104:DU104">
    <cfRule type="expression" dxfId="7" priority="3">
      <formula>MOD(ROW(),2)=0</formula>
    </cfRule>
  </conditionalFormatting>
  <pageMargins left="0.7" right="0.7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D461D-07DC-4F5A-9CA5-40DDA976690D}">
  <dimension ref="C2:EA230"/>
  <sheetViews>
    <sheetView showGridLines="0" view="pageBreakPreview" zoomScaleNormal="100" zoomScaleSheetLayoutView="100" workbookViewId="0">
      <pane xSplit="3" ySplit="7" topLeftCell="AX152" activePane="bottomRight" state="frozen"/>
      <selection pane="topRight" activeCell="C1" sqref="C1"/>
      <selection pane="bottomLeft" activeCell="A6" sqref="A6"/>
      <selection pane="bottomRight" activeCell="BL177" sqref="BL177"/>
    </sheetView>
  </sheetViews>
  <sheetFormatPr defaultColWidth="9.140625" defaultRowHeight="13.5"/>
  <cols>
    <col min="1" max="1" width="3" style="1" customWidth="1"/>
    <col min="2" max="2" width="3.42578125" style="1" customWidth="1"/>
    <col min="3" max="3" width="43.28515625" style="1" bestFit="1" customWidth="1"/>
    <col min="4" max="4" width="15" style="7" bestFit="1" customWidth="1"/>
    <col min="5" max="5" width="12.28515625" style="7" bestFit="1" customWidth="1"/>
    <col min="6" max="27" width="13.7109375" style="7" bestFit="1" customWidth="1"/>
    <col min="28" max="31" width="12.85546875" style="7" bestFit="1" customWidth="1"/>
    <col min="32" max="34" width="13.7109375" style="7" bestFit="1" customWidth="1"/>
    <col min="35" max="36" width="12.85546875" style="7" bestFit="1" customWidth="1"/>
    <col min="37" max="39" width="13.7109375" style="7" bestFit="1" customWidth="1"/>
    <col min="40" max="40" width="13.42578125" style="7" bestFit="1" customWidth="1"/>
    <col min="41" max="43" width="12.85546875" style="7" bestFit="1" customWidth="1"/>
    <col min="44" max="46" width="13.7109375" style="7" bestFit="1" customWidth="1"/>
    <col min="47" max="48" width="12.85546875" style="7" bestFit="1" customWidth="1"/>
    <col min="49" max="51" width="13.7109375" style="7" bestFit="1" customWidth="1"/>
    <col min="52" max="52" width="14.28515625" style="7" bestFit="1" customWidth="1"/>
    <col min="53" max="53" width="12.85546875" style="7" bestFit="1" customWidth="1"/>
    <col min="54" max="54" width="14.28515625" style="7" bestFit="1" customWidth="1"/>
    <col min="55" max="55" width="12.85546875" style="7" bestFit="1" customWidth="1"/>
    <col min="56" max="58" width="13.7109375" style="7" bestFit="1" customWidth="1"/>
    <col min="59" max="60" width="12.85546875" style="7" bestFit="1" customWidth="1"/>
    <col min="61" max="63" width="13.7109375" style="7" bestFit="1" customWidth="1"/>
    <col min="64" max="64" width="15.5703125" style="1" bestFit="1" customWidth="1"/>
    <col min="65" max="72" width="12.85546875" style="1" customWidth="1"/>
    <col min="73" max="75" width="13.7109375" style="1" bestFit="1" customWidth="1"/>
    <col min="76" max="84" width="12.85546875" style="1" customWidth="1"/>
    <col min="85" max="87" width="13.7109375" style="1" bestFit="1" customWidth="1"/>
    <col min="88" max="96" width="12.85546875" style="1" customWidth="1"/>
    <col min="97" max="99" width="13.7109375" style="1" bestFit="1" customWidth="1"/>
    <col min="100" max="108" width="12.85546875" style="1" customWidth="1"/>
    <col min="109" max="111" width="13.7109375" style="1" bestFit="1" customWidth="1"/>
    <col min="112" max="120" width="12.85546875" style="1" customWidth="1"/>
    <col min="121" max="123" width="13.7109375" style="1" bestFit="1" customWidth="1"/>
    <col min="124" max="124" width="12.85546875" style="1" bestFit="1" customWidth="1"/>
    <col min="125" max="125" width="3.7109375" style="1" customWidth="1"/>
    <col min="126" max="16384" width="9.140625" style="1"/>
  </cols>
  <sheetData>
    <row r="2" spans="3:131">
      <c r="C2" s="1" t="s">
        <v>588</v>
      </c>
      <c r="D2" s="7">
        <f>ROUNDUP(D3/12,0)</f>
        <v>0</v>
      </c>
      <c r="E2" s="7">
        <f t="shared" ref="E2:BP2" si="0">ROUNDUP(E3/12,0)</f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 t="shared" si="0"/>
        <v>0</v>
      </c>
      <c r="K2" s="7">
        <f t="shared" si="0"/>
        <v>0</v>
      </c>
      <c r="L2" s="7">
        <f t="shared" si="0"/>
        <v>0</v>
      </c>
      <c r="M2" s="7">
        <f t="shared" si="0"/>
        <v>0</v>
      </c>
      <c r="N2" s="7">
        <f t="shared" si="0"/>
        <v>0</v>
      </c>
      <c r="O2" s="7">
        <f t="shared" si="0"/>
        <v>0</v>
      </c>
      <c r="P2" s="7">
        <f t="shared" si="0"/>
        <v>0</v>
      </c>
      <c r="Q2" s="7">
        <f t="shared" si="0"/>
        <v>0</v>
      </c>
      <c r="R2" s="7">
        <f t="shared" si="0"/>
        <v>0</v>
      </c>
      <c r="S2" s="7">
        <f t="shared" si="0"/>
        <v>0</v>
      </c>
      <c r="T2" s="7">
        <f t="shared" si="0"/>
        <v>0</v>
      </c>
      <c r="U2" s="7">
        <f t="shared" si="0"/>
        <v>0</v>
      </c>
      <c r="V2" s="7">
        <f t="shared" si="0"/>
        <v>0</v>
      </c>
      <c r="W2" s="7">
        <f t="shared" si="0"/>
        <v>0</v>
      </c>
      <c r="X2" s="7">
        <f t="shared" si="0"/>
        <v>0</v>
      </c>
      <c r="Y2" s="7">
        <f t="shared" si="0"/>
        <v>0</v>
      </c>
      <c r="Z2" s="7">
        <f t="shared" si="0"/>
        <v>0</v>
      </c>
      <c r="AA2" s="7">
        <f t="shared" si="0"/>
        <v>0</v>
      </c>
      <c r="AB2" s="7">
        <f t="shared" si="0"/>
        <v>1</v>
      </c>
      <c r="AC2" s="7">
        <f t="shared" si="0"/>
        <v>1</v>
      </c>
      <c r="AD2" s="7">
        <f t="shared" si="0"/>
        <v>1</v>
      </c>
      <c r="AE2" s="7">
        <f t="shared" si="0"/>
        <v>1</v>
      </c>
      <c r="AF2" s="7">
        <f t="shared" si="0"/>
        <v>1</v>
      </c>
      <c r="AG2" s="7">
        <f t="shared" si="0"/>
        <v>1</v>
      </c>
      <c r="AH2" s="7">
        <f t="shared" si="0"/>
        <v>1</v>
      </c>
      <c r="AI2" s="7">
        <f t="shared" si="0"/>
        <v>1</v>
      </c>
      <c r="AJ2" s="7">
        <f t="shared" si="0"/>
        <v>1</v>
      </c>
      <c r="AK2" s="7">
        <f t="shared" si="0"/>
        <v>1</v>
      </c>
      <c r="AL2" s="7">
        <f t="shared" si="0"/>
        <v>1</v>
      </c>
      <c r="AM2" s="7">
        <f t="shared" si="0"/>
        <v>1</v>
      </c>
      <c r="AN2" s="7">
        <f t="shared" si="0"/>
        <v>2</v>
      </c>
      <c r="AO2" s="7">
        <f t="shared" si="0"/>
        <v>2</v>
      </c>
      <c r="AP2" s="7">
        <f t="shared" si="0"/>
        <v>2</v>
      </c>
      <c r="AQ2" s="7">
        <f t="shared" si="0"/>
        <v>2</v>
      </c>
      <c r="AR2" s="7">
        <f t="shared" si="0"/>
        <v>2</v>
      </c>
      <c r="AS2" s="7">
        <f t="shared" si="0"/>
        <v>2</v>
      </c>
      <c r="AT2" s="7">
        <f t="shared" si="0"/>
        <v>2</v>
      </c>
      <c r="AU2" s="7">
        <f t="shared" si="0"/>
        <v>2</v>
      </c>
      <c r="AV2" s="7">
        <f t="shared" si="0"/>
        <v>2</v>
      </c>
      <c r="AW2" s="7">
        <f t="shared" si="0"/>
        <v>2</v>
      </c>
      <c r="AX2" s="7">
        <f t="shared" si="0"/>
        <v>2</v>
      </c>
      <c r="AY2" s="7">
        <f t="shared" si="0"/>
        <v>2</v>
      </c>
      <c r="AZ2" s="7">
        <f t="shared" si="0"/>
        <v>3</v>
      </c>
      <c r="BA2" s="7">
        <f t="shared" si="0"/>
        <v>3</v>
      </c>
      <c r="BB2" s="7">
        <f t="shared" si="0"/>
        <v>3</v>
      </c>
      <c r="BC2" s="7">
        <f t="shared" si="0"/>
        <v>3</v>
      </c>
      <c r="BD2" s="7">
        <f t="shared" si="0"/>
        <v>3</v>
      </c>
      <c r="BE2" s="7">
        <f t="shared" si="0"/>
        <v>3</v>
      </c>
      <c r="BF2" s="7">
        <f t="shared" si="0"/>
        <v>3</v>
      </c>
      <c r="BG2" s="7">
        <f t="shared" si="0"/>
        <v>3</v>
      </c>
      <c r="BH2" s="7">
        <f t="shared" si="0"/>
        <v>3</v>
      </c>
      <c r="BI2" s="7">
        <f t="shared" si="0"/>
        <v>3</v>
      </c>
      <c r="BJ2" s="7">
        <f t="shared" si="0"/>
        <v>3</v>
      </c>
      <c r="BK2" s="7">
        <f t="shared" si="0"/>
        <v>3</v>
      </c>
      <c r="BL2" s="7">
        <f t="shared" si="0"/>
        <v>4</v>
      </c>
      <c r="BM2" s="7">
        <f t="shared" si="0"/>
        <v>4</v>
      </c>
      <c r="BN2" s="7">
        <f t="shared" si="0"/>
        <v>4</v>
      </c>
      <c r="BO2" s="7">
        <f t="shared" si="0"/>
        <v>4</v>
      </c>
      <c r="BP2" s="7">
        <f t="shared" si="0"/>
        <v>4</v>
      </c>
      <c r="BQ2" s="7">
        <f t="shared" ref="BQ2:DT2" si="1">ROUNDUP(BQ3/12,0)</f>
        <v>4</v>
      </c>
      <c r="BR2" s="7">
        <f t="shared" si="1"/>
        <v>4</v>
      </c>
      <c r="BS2" s="7">
        <f t="shared" si="1"/>
        <v>4</v>
      </c>
      <c r="BT2" s="7">
        <f t="shared" si="1"/>
        <v>4</v>
      </c>
      <c r="BU2" s="7">
        <f t="shared" si="1"/>
        <v>4</v>
      </c>
      <c r="BV2" s="7">
        <f t="shared" si="1"/>
        <v>4</v>
      </c>
      <c r="BW2" s="7">
        <f t="shared" si="1"/>
        <v>4</v>
      </c>
      <c r="BX2" s="7">
        <f t="shared" si="1"/>
        <v>5</v>
      </c>
      <c r="BY2" s="7">
        <f t="shared" si="1"/>
        <v>5</v>
      </c>
      <c r="BZ2" s="7">
        <f t="shared" si="1"/>
        <v>5</v>
      </c>
      <c r="CA2" s="7">
        <f t="shared" si="1"/>
        <v>5</v>
      </c>
      <c r="CB2" s="7">
        <f t="shared" si="1"/>
        <v>5</v>
      </c>
      <c r="CC2" s="7">
        <f t="shared" si="1"/>
        <v>5</v>
      </c>
      <c r="CD2" s="7">
        <f t="shared" si="1"/>
        <v>5</v>
      </c>
      <c r="CE2" s="7">
        <f t="shared" si="1"/>
        <v>5</v>
      </c>
      <c r="CF2" s="7">
        <f t="shared" si="1"/>
        <v>5</v>
      </c>
      <c r="CG2" s="7">
        <f t="shared" si="1"/>
        <v>5</v>
      </c>
      <c r="CH2" s="7">
        <f t="shared" si="1"/>
        <v>5</v>
      </c>
      <c r="CI2" s="7">
        <f t="shared" si="1"/>
        <v>5</v>
      </c>
      <c r="CJ2" s="7">
        <f t="shared" si="1"/>
        <v>6</v>
      </c>
      <c r="CK2" s="7">
        <f t="shared" si="1"/>
        <v>6</v>
      </c>
      <c r="CL2" s="7">
        <f t="shared" si="1"/>
        <v>6</v>
      </c>
      <c r="CM2" s="7">
        <f t="shared" si="1"/>
        <v>6</v>
      </c>
      <c r="CN2" s="7">
        <f t="shared" si="1"/>
        <v>6</v>
      </c>
      <c r="CO2" s="7">
        <f t="shared" si="1"/>
        <v>6</v>
      </c>
      <c r="CP2" s="7">
        <f t="shared" si="1"/>
        <v>6</v>
      </c>
      <c r="CQ2" s="7">
        <f t="shared" si="1"/>
        <v>6</v>
      </c>
      <c r="CR2" s="7">
        <f t="shared" si="1"/>
        <v>6</v>
      </c>
      <c r="CS2" s="7">
        <f t="shared" si="1"/>
        <v>6</v>
      </c>
      <c r="CT2" s="7">
        <f t="shared" si="1"/>
        <v>6</v>
      </c>
      <c r="CU2" s="7">
        <f t="shared" si="1"/>
        <v>6</v>
      </c>
      <c r="CV2" s="7">
        <f t="shared" si="1"/>
        <v>7</v>
      </c>
      <c r="CW2" s="7">
        <f t="shared" si="1"/>
        <v>7</v>
      </c>
      <c r="CX2" s="7">
        <f t="shared" si="1"/>
        <v>7</v>
      </c>
      <c r="CY2" s="7">
        <f t="shared" si="1"/>
        <v>7</v>
      </c>
      <c r="CZ2" s="7">
        <f t="shared" si="1"/>
        <v>7</v>
      </c>
      <c r="DA2" s="7">
        <f t="shared" si="1"/>
        <v>7</v>
      </c>
      <c r="DB2" s="7">
        <f t="shared" si="1"/>
        <v>7</v>
      </c>
      <c r="DC2" s="7">
        <f t="shared" si="1"/>
        <v>7</v>
      </c>
      <c r="DD2" s="7">
        <f t="shared" si="1"/>
        <v>7</v>
      </c>
      <c r="DE2" s="7">
        <f t="shared" si="1"/>
        <v>7</v>
      </c>
      <c r="DF2" s="7">
        <f t="shared" si="1"/>
        <v>7</v>
      </c>
      <c r="DG2" s="7">
        <f t="shared" si="1"/>
        <v>7</v>
      </c>
      <c r="DH2" s="7">
        <f t="shared" si="1"/>
        <v>8</v>
      </c>
      <c r="DI2" s="7">
        <f t="shared" si="1"/>
        <v>8</v>
      </c>
      <c r="DJ2" s="7">
        <f t="shared" si="1"/>
        <v>8</v>
      </c>
      <c r="DK2" s="7">
        <f t="shared" si="1"/>
        <v>8</v>
      </c>
      <c r="DL2" s="7">
        <f t="shared" si="1"/>
        <v>8</v>
      </c>
      <c r="DM2" s="7">
        <f t="shared" si="1"/>
        <v>8</v>
      </c>
      <c r="DN2" s="7">
        <f t="shared" si="1"/>
        <v>8</v>
      </c>
      <c r="DO2" s="7">
        <f t="shared" si="1"/>
        <v>8</v>
      </c>
      <c r="DP2" s="7">
        <f t="shared" si="1"/>
        <v>8</v>
      </c>
      <c r="DQ2" s="7">
        <f t="shared" si="1"/>
        <v>8</v>
      </c>
      <c r="DR2" s="7">
        <f t="shared" si="1"/>
        <v>8</v>
      </c>
      <c r="DS2" s="7">
        <f t="shared" si="1"/>
        <v>8</v>
      </c>
      <c r="DT2" s="7">
        <f t="shared" si="1"/>
        <v>9</v>
      </c>
    </row>
    <row r="3" spans="3:131">
      <c r="C3" s="1" t="s">
        <v>589</v>
      </c>
      <c r="D3" s="7">
        <f>IF(D18&gt;0,C3+1,0)</f>
        <v>0</v>
      </c>
      <c r="E3" s="7">
        <f t="shared" ref="E3:BP3" si="2">IF(E18&gt;0,D3+1,0)</f>
        <v>0</v>
      </c>
      <c r="F3" s="7">
        <f t="shared" si="2"/>
        <v>0</v>
      </c>
      <c r="G3" s="7">
        <f t="shared" si="2"/>
        <v>0</v>
      </c>
      <c r="H3" s="7">
        <f t="shared" si="2"/>
        <v>0</v>
      </c>
      <c r="I3" s="7">
        <f t="shared" si="2"/>
        <v>0</v>
      </c>
      <c r="J3" s="7">
        <f t="shared" si="2"/>
        <v>0</v>
      </c>
      <c r="K3" s="7">
        <f t="shared" si="2"/>
        <v>0</v>
      </c>
      <c r="L3" s="7">
        <f t="shared" si="2"/>
        <v>0</v>
      </c>
      <c r="M3" s="7">
        <f t="shared" si="2"/>
        <v>0</v>
      </c>
      <c r="N3" s="7">
        <f t="shared" si="2"/>
        <v>0</v>
      </c>
      <c r="O3" s="7">
        <f t="shared" si="2"/>
        <v>0</v>
      </c>
      <c r="P3" s="7">
        <f t="shared" si="2"/>
        <v>0</v>
      </c>
      <c r="Q3" s="7">
        <f t="shared" si="2"/>
        <v>0</v>
      </c>
      <c r="R3" s="7">
        <f t="shared" si="2"/>
        <v>0</v>
      </c>
      <c r="S3" s="7">
        <f t="shared" si="2"/>
        <v>0</v>
      </c>
      <c r="T3" s="7">
        <f t="shared" si="2"/>
        <v>0</v>
      </c>
      <c r="U3" s="7">
        <f t="shared" si="2"/>
        <v>0</v>
      </c>
      <c r="V3" s="7">
        <f t="shared" si="2"/>
        <v>0</v>
      </c>
      <c r="W3" s="7">
        <f t="shared" si="2"/>
        <v>0</v>
      </c>
      <c r="X3" s="7">
        <f t="shared" si="2"/>
        <v>0</v>
      </c>
      <c r="Y3" s="7">
        <f t="shared" si="2"/>
        <v>0</v>
      </c>
      <c r="Z3" s="7">
        <f t="shared" si="2"/>
        <v>0</v>
      </c>
      <c r="AA3" s="7">
        <f t="shared" si="2"/>
        <v>0</v>
      </c>
      <c r="AB3" s="7">
        <f t="shared" si="2"/>
        <v>1</v>
      </c>
      <c r="AC3" s="7">
        <f t="shared" si="2"/>
        <v>2</v>
      </c>
      <c r="AD3" s="7">
        <f t="shared" si="2"/>
        <v>3</v>
      </c>
      <c r="AE3" s="7">
        <f t="shared" si="2"/>
        <v>4</v>
      </c>
      <c r="AF3" s="7">
        <f t="shared" si="2"/>
        <v>5</v>
      </c>
      <c r="AG3" s="7">
        <f t="shared" si="2"/>
        <v>6</v>
      </c>
      <c r="AH3" s="7">
        <f t="shared" si="2"/>
        <v>7</v>
      </c>
      <c r="AI3" s="7">
        <f t="shared" si="2"/>
        <v>8</v>
      </c>
      <c r="AJ3" s="7">
        <f t="shared" si="2"/>
        <v>9</v>
      </c>
      <c r="AK3" s="7">
        <f t="shared" si="2"/>
        <v>10</v>
      </c>
      <c r="AL3" s="7">
        <f t="shared" si="2"/>
        <v>11</v>
      </c>
      <c r="AM3" s="7">
        <f t="shared" si="2"/>
        <v>12</v>
      </c>
      <c r="AN3" s="7">
        <f t="shared" si="2"/>
        <v>13</v>
      </c>
      <c r="AO3" s="7">
        <f t="shared" si="2"/>
        <v>14</v>
      </c>
      <c r="AP3" s="7">
        <f t="shared" si="2"/>
        <v>15</v>
      </c>
      <c r="AQ3" s="7">
        <f t="shared" si="2"/>
        <v>16</v>
      </c>
      <c r="AR3" s="7">
        <f t="shared" si="2"/>
        <v>17</v>
      </c>
      <c r="AS3" s="7">
        <f t="shared" si="2"/>
        <v>18</v>
      </c>
      <c r="AT3" s="7">
        <f t="shared" si="2"/>
        <v>19</v>
      </c>
      <c r="AU3" s="7">
        <f t="shared" si="2"/>
        <v>20</v>
      </c>
      <c r="AV3" s="7">
        <f t="shared" si="2"/>
        <v>21</v>
      </c>
      <c r="AW3" s="7">
        <f t="shared" si="2"/>
        <v>22</v>
      </c>
      <c r="AX3" s="7">
        <f t="shared" si="2"/>
        <v>23</v>
      </c>
      <c r="AY3" s="7">
        <f t="shared" si="2"/>
        <v>24</v>
      </c>
      <c r="AZ3" s="7">
        <f t="shared" si="2"/>
        <v>25</v>
      </c>
      <c r="BA3" s="7">
        <f t="shared" si="2"/>
        <v>26</v>
      </c>
      <c r="BB3" s="7">
        <f t="shared" si="2"/>
        <v>27</v>
      </c>
      <c r="BC3" s="7">
        <f t="shared" si="2"/>
        <v>28</v>
      </c>
      <c r="BD3" s="7">
        <f t="shared" si="2"/>
        <v>29</v>
      </c>
      <c r="BE3" s="7">
        <f t="shared" si="2"/>
        <v>30</v>
      </c>
      <c r="BF3" s="7">
        <f t="shared" si="2"/>
        <v>31</v>
      </c>
      <c r="BG3" s="7">
        <f t="shared" si="2"/>
        <v>32</v>
      </c>
      <c r="BH3" s="7">
        <f t="shared" si="2"/>
        <v>33</v>
      </c>
      <c r="BI3" s="7">
        <f t="shared" si="2"/>
        <v>34</v>
      </c>
      <c r="BJ3" s="7">
        <f t="shared" si="2"/>
        <v>35</v>
      </c>
      <c r="BK3" s="7">
        <f t="shared" si="2"/>
        <v>36</v>
      </c>
      <c r="BL3" s="7">
        <f t="shared" si="2"/>
        <v>37</v>
      </c>
      <c r="BM3" s="7">
        <f t="shared" si="2"/>
        <v>38</v>
      </c>
      <c r="BN3" s="7">
        <f t="shared" si="2"/>
        <v>39</v>
      </c>
      <c r="BO3" s="7">
        <f t="shared" si="2"/>
        <v>40</v>
      </c>
      <c r="BP3" s="7">
        <f t="shared" si="2"/>
        <v>41</v>
      </c>
      <c r="BQ3" s="7">
        <f t="shared" ref="BQ3:DT3" si="3">IF(BQ18&gt;0,BP3+1,0)</f>
        <v>42</v>
      </c>
      <c r="BR3" s="7">
        <f t="shared" si="3"/>
        <v>43</v>
      </c>
      <c r="BS3" s="7">
        <f t="shared" si="3"/>
        <v>44</v>
      </c>
      <c r="BT3" s="7">
        <f t="shared" si="3"/>
        <v>45</v>
      </c>
      <c r="BU3" s="7">
        <f t="shared" si="3"/>
        <v>46</v>
      </c>
      <c r="BV3" s="7">
        <f t="shared" si="3"/>
        <v>47</v>
      </c>
      <c r="BW3" s="7">
        <f t="shared" si="3"/>
        <v>48</v>
      </c>
      <c r="BX3" s="7">
        <f t="shared" si="3"/>
        <v>49</v>
      </c>
      <c r="BY3" s="7">
        <f t="shared" si="3"/>
        <v>50</v>
      </c>
      <c r="BZ3" s="7">
        <f t="shared" si="3"/>
        <v>51</v>
      </c>
      <c r="CA3" s="7">
        <f t="shared" si="3"/>
        <v>52</v>
      </c>
      <c r="CB3" s="7">
        <f t="shared" si="3"/>
        <v>53</v>
      </c>
      <c r="CC3" s="7">
        <f t="shared" si="3"/>
        <v>54</v>
      </c>
      <c r="CD3" s="7">
        <f t="shared" si="3"/>
        <v>55</v>
      </c>
      <c r="CE3" s="7">
        <f t="shared" si="3"/>
        <v>56</v>
      </c>
      <c r="CF3" s="7">
        <f t="shared" si="3"/>
        <v>57</v>
      </c>
      <c r="CG3" s="7">
        <f t="shared" si="3"/>
        <v>58</v>
      </c>
      <c r="CH3" s="7">
        <f t="shared" si="3"/>
        <v>59</v>
      </c>
      <c r="CI3" s="7">
        <f t="shared" si="3"/>
        <v>60</v>
      </c>
      <c r="CJ3" s="7">
        <f t="shared" si="3"/>
        <v>61</v>
      </c>
      <c r="CK3" s="7">
        <f t="shared" si="3"/>
        <v>62</v>
      </c>
      <c r="CL3" s="7">
        <f t="shared" si="3"/>
        <v>63</v>
      </c>
      <c r="CM3" s="7">
        <f t="shared" si="3"/>
        <v>64</v>
      </c>
      <c r="CN3" s="7">
        <f t="shared" si="3"/>
        <v>65</v>
      </c>
      <c r="CO3" s="7">
        <f t="shared" si="3"/>
        <v>66</v>
      </c>
      <c r="CP3" s="7">
        <f t="shared" si="3"/>
        <v>67</v>
      </c>
      <c r="CQ3" s="7">
        <f t="shared" si="3"/>
        <v>68</v>
      </c>
      <c r="CR3" s="7">
        <f t="shared" si="3"/>
        <v>69</v>
      </c>
      <c r="CS3" s="7">
        <f t="shared" si="3"/>
        <v>70</v>
      </c>
      <c r="CT3" s="7">
        <f t="shared" si="3"/>
        <v>71</v>
      </c>
      <c r="CU3" s="7">
        <f t="shared" si="3"/>
        <v>72</v>
      </c>
      <c r="CV3" s="7">
        <f t="shared" si="3"/>
        <v>73</v>
      </c>
      <c r="CW3" s="7">
        <f t="shared" si="3"/>
        <v>74</v>
      </c>
      <c r="CX3" s="7">
        <f t="shared" si="3"/>
        <v>75</v>
      </c>
      <c r="CY3" s="7">
        <f t="shared" si="3"/>
        <v>76</v>
      </c>
      <c r="CZ3" s="7">
        <f t="shared" si="3"/>
        <v>77</v>
      </c>
      <c r="DA3" s="7">
        <f t="shared" si="3"/>
        <v>78</v>
      </c>
      <c r="DB3" s="7">
        <f t="shared" si="3"/>
        <v>79</v>
      </c>
      <c r="DC3" s="7">
        <f t="shared" si="3"/>
        <v>80</v>
      </c>
      <c r="DD3" s="7">
        <f t="shared" si="3"/>
        <v>81</v>
      </c>
      <c r="DE3" s="7">
        <f t="shared" si="3"/>
        <v>82</v>
      </c>
      <c r="DF3" s="7">
        <f t="shared" si="3"/>
        <v>83</v>
      </c>
      <c r="DG3" s="7">
        <f t="shared" si="3"/>
        <v>84</v>
      </c>
      <c r="DH3" s="7">
        <f t="shared" si="3"/>
        <v>85</v>
      </c>
      <c r="DI3" s="7">
        <f t="shared" si="3"/>
        <v>86</v>
      </c>
      <c r="DJ3" s="7">
        <f t="shared" si="3"/>
        <v>87</v>
      </c>
      <c r="DK3" s="7">
        <f t="shared" si="3"/>
        <v>88</v>
      </c>
      <c r="DL3" s="7">
        <f t="shared" si="3"/>
        <v>89</v>
      </c>
      <c r="DM3" s="7">
        <f t="shared" si="3"/>
        <v>90</v>
      </c>
      <c r="DN3" s="7">
        <f t="shared" si="3"/>
        <v>91</v>
      </c>
      <c r="DO3" s="7">
        <f t="shared" si="3"/>
        <v>92</v>
      </c>
      <c r="DP3" s="7">
        <f t="shared" si="3"/>
        <v>93</v>
      </c>
      <c r="DQ3" s="7">
        <f t="shared" si="3"/>
        <v>94</v>
      </c>
      <c r="DR3" s="7">
        <f t="shared" si="3"/>
        <v>95</v>
      </c>
      <c r="DS3" s="7">
        <f t="shared" si="3"/>
        <v>96</v>
      </c>
      <c r="DT3" s="7">
        <f t="shared" si="3"/>
        <v>97</v>
      </c>
    </row>
    <row r="4" spans="3:131">
      <c r="C4" s="1" t="s">
        <v>105</v>
      </c>
      <c r="D4" s="7">
        <v>0</v>
      </c>
      <c r="E4" s="7">
        <f>ROUNDUP(E5/12,0)</f>
        <v>1</v>
      </c>
      <c r="F4" s="7">
        <f t="shared" ref="F4:BQ4" si="4">ROUNDUP(F5/12,0)</f>
        <v>1</v>
      </c>
      <c r="G4" s="7">
        <f t="shared" si="4"/>
        <v>1</v>
      </c>
      <c r="H4" s="7">
        <f t="shared" si="4"/>
        <v>1</v>
      </c>
      <c r="I4" s="7">
        <f t="shared" si="4"/>
        <v>1</v>
      </c>
      <c r="J4" s="7">
        <f t="shared" si="4"/>
        <v>1</v>
      </c>
      <c r="K4" s="7">
        <f t="shared" si="4"/>
        <v>1</v>
      </c>
      <c r="L4" s="7">
        <f t="shared" si="4"/>
        <v>1</v>
      </c>
      <c r="M4" s="7">
        <f t="shared" si="4"/>
        <v>1</v>
      </c>
      <c r="N4" s="7">
        <f t="shared" si="4"/>
        <v>1</v>
      </c>
      <c r="O4" s="7">
        <f t="shared" si="4"/>
        <v>1</v>
      </c>
      <c r="P4" s="7">
        <f t="shared" si="4"/>
        <v>1</v>
      </c>
      <c r="Q4" s="7">
        <f t="shared" si="4"/>
        <v>2</v>
      </c>
      <c r="R4" s="7">
        <f t="shared" si="4"/>
        <v>2</v>
      </c>
      <c r="S4" s="7">
        <f t="shared" si="4"/>
        <v>2</v>
      </c>
      <c r="T4" s="7">
        <f t="shared" si="4"/>
        <v>2</v>
      </c>
      <c r="U4" s="7">
        <f t="shared" si="4"/>
        <v>2</v>
      </c>
      <c r="V4" s="7">
        <f t="shared" si="4"/>
        <v>2</v>
      </c>
      <c r="W4" s="7">
        <f t="shared" si="4"/>
        <v>2</v>
      </c>
      <c r="X4" s="7">
        <f t="shared" si="4"/>
        <v>2</v>
      </c>
      <c r="Y4" s="7">
        <f t="shared" si="4"/>
        <v>2</v>
      </c>
      <c r="Z4" s="7">
        <f t="shared" si="4"/>
        <v>2</v>
      </c>
      <c r="AA4" s="7">
        <f t="shared" si="4"/>
        <v>2</v>
      </c>
      <c r="AB4" s="7">
        <f t="shared" si="4"/>
        <v>2</v>
      </c>
      <c r="AC4" s="7">
        <f t="shared" si="4"/>
        <v>3</v>
      </c>
      <c r="AD4" s="7">
        <f t="shared" si="4"/>
        <v>3</v>
      </c>
      <c r="AE4" s="7">
        <f t="shared" si="4"/>
        <v>3</v>
      </c>
      <c r="AF4" s="7">
        <f t="shared" si="4"/>
        <v>3</v>
      </c>
      <c r="AG4" s="7">
        <f t="shared" si="4"/>
        <v>3</v>
      </c>
      <c r="AH4" s="7">
        <f t="shared" si="4"/>
        <v>3</v>
      </c>
      <c r="AI4" s="7">
        <f t="shared" si="4"/>
        <v>3</v>
      </c>
      <c r="AJ4" s="7">
        <f t="shared" si="4"/>
        <v>3</v>
      </c>
      <c r="AK4" s="7">
        <f t="shared" si="4"/>
        <v>3</v>
      </c>
      <c r="AL4" s="7">
        <f t="shared" si="4"/>
        <v>3</v>
      </c>
      <c r="AM4" s="7">
        <f t="shared" si="4"/>
        <v>3</v>
      </c>
      <c r="AN4" s="7">
        <f t="shared" si="4"/>
        <v>3</v>
      </c>
      <c r="AO4" s="7">
        <f t="shared" si="4"/>
        <v>4</v>
      </c>
      <c r="AP4" s="7">
        <f t="shared" si="4"/>
        <v>4</v>
      </c>
      <c r="AQ4" s="7">
        <f t="shared" si="4"/>
        <v>4</v>
      </c>
      <c r="AR4" s="7">
        <f t="shared" si="4"/>
        <v>4</v>
      </c>
      <c r="AS4" s="7">
        <f t="shared" si="4"/>
        <v>4</v>
      </c>
      <c r="AT4" s="7">
        <f t="shared" si="4"/>
        <v>4</v>
      </c>
      <c r="AU4" s="7">
        <f t="shared" si="4"/>
        <v>4</v>
      </c>
      <c r="AV4" s="7">
        <f t="shared" si="4"/>
        <v>4</v>
      </c>
      <c r="AW4" s="7">
        <f t="shared" si="4"/>
        <v>4</v>
      </c>
      <c r="AX4" s="7">
        <f t="shared" si="4"/>
        <v>4</v>
      </c>
      <c r="AY4" s="7">
        <f t="shared" si="4"/>
        <v>4</v>
      </c>
      <c r="AZ4" s="7">
        <f t="shared" si="4"/>
        <v>4</v>
      </c>
      <c r="BA4" s="7">
        <f t="shared" si="4"/>
        <v>5</v>
      </c>
      <c r="BB4" s="7">
        <f t="shared" si="4"/>
        <v>5</v>
      </c>
      <c r="BC4" s="7">
        <f t="shared" si="4"/>
        <v>5</v>
      </c>
      <c r="BD4" s="7">
        <f t="shared" si="4"/>
        <v>5</v>
      </c>
      <c r="BE4" s="7">
        <f t="shared" si="4"/>
        <v>5</v>
      </c>
      <c r="BF4" s="7">
        <f t="shared" si="4"/>
        <v>5</v>
      </c>
      <c r="BG4" s="7">
        <f t="shared" si="4"/>
        <v>5</v>
      </c>
      <c r="BH4" s="7">
        <f t="shared" si="4"/>
        <v>5</v>
      </c>
      <c r="BI4" s="7">
        <f t="shared" si="4"/>
        <v>5</v>
      </c>
      <c r="BJ4" s="7">
        <f t="shared" si="4"/>
        <v>5</v>
      </c>
      <c r="BK4" s="7">
        <f t="shared" si="4"/>
        <v>5</v>
      </c>
      <c r="BL4" s="7">
        <f t="shared" si="4"/>
        <v>5</v>
      </c>
      <c r="BM4" s="7">
        <f t="shared" si="4"/>
        <v>6</v>
      </c>
      <c r="BN4" s="7">
        <f t="shared" si="4"/>
        <v>6</v>
      </c>
      <c r="BO4" s="7">
        <f t="shared" si="4"/>
        <v>6</v>
      </c>
      <c r="BP4" s="7">
        <f t="shared" si="4"/>
        <v>6</v>
      </c>
      <c r="BQ4" s="7">
        <f t="shared" si="4"/>
        <v>6</v>
      </c>
      <c r="BR4" s="7">
        <f t="shared" ref="BR4:DT4" si="5">ROUNDUP(BR5/12,0)</f>
        <v>6</v>
      </c>
      <c r="BS4" s="7">
        <f t="shared" si="5"/>
        <v>6</v>
      </c>
      <c r="BT4" s="7">
        <f t="shared" si="5"/>
        <v>6</v>
      </c>
      <c r="BU4" s="7">
        <f t="shared" si="5"/>
        <v>6</v>
      </c>
      <c r="BV4" s="7">
        <f t="shared" si="5"/>
        <v>6</v>
      </c>
      <c r="BW4" s="7">
        <f t="shared" si="5"/>
        <v>6</v>
      </c>
      <c r="BX4" s="7">
        <f t="shared" si="5"/>
        <v>6</v>
      </c>
      <c r="BY4" s="7">
        <f t="shared" si="5"/>
        <v>7</v>
      </c>
      <c r="BZ4" s="7">
        <f t="shared" si="5"/>
        <v>7</v>
      </c>
      <c r="CA4" s="7">
        <f t="shared" si="5"/>
        <v>7</v>
      </c>
      <c r="CB4" s="7">
        <f t="shared" si="5"/>
        <v>7</v>
      </c>
      <c r="CC4" s="7">
        <f t="shared" si="5"/>
        <v>7</v>
      </c>
      <c r="CD4" s="7">
        <f t="shared" si="5"/>
        <v>7</v>
      </c>
      <c r="CE4" s="7">
        <f t="shared" si="5"/>
        <v>7</v>
      </c>
      <c r="CF4" s="7">
        <f t="shared" si="5"/>
        <v>7</v>
      </c>
      <c r="CG4" s="7">
        <f t="shared" si="5"/>
        <v>7</v>
      </c>
      <c r="CH4" s="7">
        <f t="shared" si="5"/>
        <v>7</v>
      </c>
      <c r="CI4" s="7">
        <f t="shared" si="5"/>
        <v>7</v>
      </c>
      <c r="CJ4" s="7">
        <f t="shared" si="5"/>
        <v>7</v>
      </c>
      <c r="CK4" s="7">
        <f t="shared" si="5"/>
        <v>8</v>
      </c>
      <c r="CL4" s="7">
        <f t="shared" si="5"/>
        <v>8</v>
      </c>
      <c r="CM4" s="7">
        <f t="shared" si="5"/>
        <v>8</v>
      </c>
      <c r="CN4" s="7">
        <f t="shared" si="5"/>
        <v>8</v>
      </c>
      <c r="CO4" s="7">
        <f t="shared" si="5"/>
        <v>8</v>
      </c>
      <c r="CP4" s="7">
        <f t="shared" si="5"/>
        <v>8</v>
      </c>
      <c r="CQ4" s="7">
        <f t="shared" si="5"/>
        <v>8</v>
      </c>
      <c r="CR4" s="7">
        <f t="shared" si="5"/>
        <v>8</v>
      </c>
      <c r="CS4" s="7">
        <f t="shared" si="5"/>
        <v>8</v>
      </c>
      <c r="CT4" s="7">
        <f t="shared" si="5"/>
        <v>8</v>
      </c>
      <c r="CU4" s="7">
        <f t="shared" si="5"/>
        <v>8</v>
      </c>
      <c r="CV4" s="7">
        <f t="shared" si="5"/>
        <v>8</v>
      </c>
      <c r="CW4" s="7">
        <f t="shared" si="5"/>
        <v>9</v>
      </c>
      <c r="CX4" s="7">
        <f t="shared" si="5"/>
        <v>9</v>
      </c>
      <c r="CY4" s="7">
        <f t="shared" si="5"/>
        <v>9</v>
      </c>
      <c r="CZ4" s="7">
        <f t="shared" si="5"/>
        <v>9</v>
      </c>
      <c r="DA4" s="7">
        <f t="shared" si="5"/>
        <v>9</v>
      </c>
      <c r="DB4" s="7">
        <f t="shared" si="5"/>
        <v>9</v>
      </c>
      <c r="DC4" s="7">
        <f t="shared" si="5"/>
        <v>9</v>
      </c>
      <c r="DD4" s="7">
        <f t="shared" si="5"/>
        <v>9</v>
      </c>
      <c r="DE4" s="7">
        <f t="shared" si="5"/>
        <v>9</v>
      </c>
      <c r="DF4" s="7">
        <f t="shared" si="5"/>
        <v>9</v>
      </c>
      <c r="DG4" s="7">
        <f t="shared" si="5"/>
        <v>9</v>
      </c>
      <c r="DH4" s="7">
        <f t="shared" si="5"/>
        <v>9</v>
      </c>
      <c r="DI4" s="7">
        <f t="shared" si="5"/>
        <v>10</v>
      </c>
      <c r="DJ4" s="7">
        <f t="shared" si="5"/>
        <v>10</v>
      </c>
      <c r="DK4" s="7">
        <f t="shared" si="5"/>
        <v>10</v>
      </c>
      <c r="DL4" s="7">
        <f t="shared" si="5"/>
        <v>10</v>
      </c>
      <c r="DM4" s="7">
        <f t="shared" si="5"/>
        <v>10</v>
      </c>
      <c r="DN4" s="7">
        <f t="shared" si="5"/>
        <v>10</v>
      </c>
      <c r="DO4" s="7">
        <f t="shared" si="5"/>
        <v>10</v>
      </c>
      <c r="DP4" s="7">
        <f t="shared" si="5"/>
        <v>10</v>
      </c>
      <c r="DQ4" s="7">
        <f t="shared" si="5"/>
        <v>10</v>
      </c>
      <c r="DR4" s="7">
        <f t="shared" si="5"/>
        <v>10</v>
      </c>
      <c r="DS4" s="7">
        <f t="shared" si="5"/>
        <v>10</v>
      </c>
      <c r="DT4" s="7">
        <f t="shared" si="5"/>
        <v>10</v>
      </c>
      <c r="DU4" s="7"/>
      <c r="DV4" s="7"/>
      <c r="DW4" s="7"/>
      <c r="DX4" s="7"/>
      <c r="DY4" s="7"/>
      <c r="DZ4" s="7"/>
      <c r="EA4" s="7"/>
    </row>
    <row r="5" spans="3:131">
      <c r="C5" s="1" t="s">
        <v>102</v>
      </c>
      <c r="D5" s="7">
        <v>0</v>
      </c>
      <c r="E5" s="7">
        <v>1</v>
      </c>
      <c r="F5" s="7">
        <f t="shared" ref="F5:BQ5" si="6">E5+1</f>
        <v>2</v>
      </c>
      <c r="G5" s="7">
        <f t="shared" si="6"/>
        <v>3</v>
      </c>
      <c r="H5" s="7">
        <f t="shared" si="6"/>
        <v>4</v>
      </c>
      <c r="I5" s="7">
        <f t="shared" si="6"/>
        <v>5</v>
      </c>
      <c r="J5" s="7">
        <f t="shared" si="6"/>
        <v>6</v>
      </c>
      <c r="K5" s="7">
        <f t="shared" si="6"/>
        <v>7</v>
      </c>
      <c r="L5" s="7">
        <f t="shared" si="6"/>
        <v>8</v>
      </c>
      <c r="M5" s="7">
        <f t="shared" si="6"/>
        <v>9</v>
      </c>
      <c r="N5" s="7">
        <f t="shared" si="6"/>
        <v>10</v>
      </c>
      <c r="O5" s="7">
        <f t="shared" si="6"/>
        <v>11</v>
      </c>
      <c r="P5" s="7">
        <f t="shared" si="6"/>
        <v>12</v>
      </c>
      <c r="Q5" s="7">
        <f t="shared" si="6"/>
        <v>13</v>
      </c>
      <c r="R5" s="7">
        <f t="shared" si="6"/>
        <v>14</v>
      </c>
      <c r="S5" s="7">
        <f t="shared" si="6"/>
        <v>15</v>
      </c>
      <c r="T5" s="7">
        <f t="shared" si="6"/>
        <v>16</v>
      </c>
      <c r="U5" s="7">
        <f t="shared" si="6"/>
        <v>17</v>
      </c>
      <c r="V5" s="7">
        <f t="shared" si="6"/>
        <v>18</v>
      </c>
      <c r="W5" s="7">
        <f t="shared" si="6"/>
        <v>19</v>
      </c>
      <c r="X5" s="7">
        <f t="shared" si="6"/>
        <v>20</v>
      </c>
      <c r="Y5" s="7">
        <f t="shared" si="6"/>
        <v>21</v>
      </c>
      <c r="Z5" s="7">
        <f t="shared" si="6"/>
        <v>22</v>
      </c>
      <c r="AA5" s="7">
        <f t="shared" si="6"/>
        <v>23</v>
      </c>
      <c r="AB5" s="7">
        <f t="shared" si="6"/>
        <v>24</v>
      </c>
      <c r="AC5" s="7">
        <f t="shared" si="6"/>
        <v>25</v>
      </c>
      <c r="AD5" s="7">
        <f t="shared" si="6"/>
        <v>26</v>
      </c>
      <c r="AE5" s="7">
        <f t="shared" si="6"/>
        <v>27</v>
      </c>
      <c r="AF5" s="7">
        <f t="shared" si="6"/>
        <v>28</v>
      </c>
      <c r="AG5" s="7">
        <f t="shared" si="6"/>
        <v>29</v>
      </c>
      <c r="AH5" s="7">
        <f t="shared" si="6"/>
        <v>30</v>
      </c>
      <c r="AI5" s="7">
        <f t="shared" si="6"/>
        <v>31</v>
      </c>
      <c r="AJ5" s="7">
        <f t="shared" si="6"/>
        <v>32</v>
      </c>
      <c r="AK5" s="7">
        <f t="shared" si="6"/>
        <v>33</v>
      </c>
      <c r="AL5" s="7">
        <f t="shared" si="6"/>
        <v>34</v>
      </c>
      <c r="AM5" s="7">
        <f t="shared" si="6"/>
        <v>35</v>
      </c>
      <c r="AN5" s="7">
        <f t="shared" si="6"/>
        <v>36</v>
      </c>
      <c r="AO5" s="7">
        <f t="shared" si="6"/>
        <v>37</v>
      </c>
      <c r="AP5" s="7">
        <f t="shared" si="6"/>
        <v>38</v>
      </c>
      <c r="AQ5" s="7">
        <f t="shared" si="6"/>
        <v>39</v>
      </c>
      <c r="AR5" s="7">
        <f t="shared" si="6"/>
        <v>40</v>
      </c>
      <c r="AS5" s="7">
        <f t="shared" si="6"/>
        <v>41</v>
      </c>
      <c r="AT5" s="7">
        <f t="shared" si="6"/>
        <v>42</v>
      </c>
      <c r="AU5" s="7">
        <f t="shared" si="6"/>
        <v>43</v>
      </c>
      <c r="AV5" s="7">
        <f t="shared" si="6"/>
        <v>44</v>
      </c>
      <c r="AW5" s="7">
        <f t="shared" si="6"/>
        <v>45</v>
      </c>
      <c r="AX5" s="7">
        <f t="shared" si="6"/>
        <v>46</v>
      </c>
      <c r="AY5" s="7">
        <f t="shared" si="6"/>
        <v>47</v>
      </c>
      <c r="AZ5" s="7">
        <f t="shared" si="6"/>
        <v>48</v>
      </c>
      <c r="BA5" s="7">
        <f t="shared" si="6"/>
        <v>49</v>
      </c>
      <c r="BB5" s="7">
        <f t="shared" si="6"/>
        <v>50</v>
      </c>
      <c r="BC5" s="7">
        <f t="shared" si="6"/>
        <v>51</v>
      </c>
      <c r="BD5" s="7">
        <f t="shared" si="6"/>
        <v>52</v>
      </c>
      <c r="BE5" s="7">
        <f t="shared" si="6"/>
        <v>53</v>
      </c>
      <c r="BF5" s="7">
        <f t="shared" si="6"/>
        <v>54</v>
      </c>
      <c r="BG5" s="7">
        <f t="shared" si="6"/>
        <v>55</v>
      </c>
      <c r="BH5" s="7">
        <f t="shared" si="6"/>
        <v>56</v>
      </c>
      <c r="BI5" s="7">
        <f t="shared" si="6"/>
        <v>57</v>
      </c>
      <c r="BJ5" s="7">
        <f t="shared" si="6"/>
        <v>58</v>
      </c>
      <c r="BK5" s="7">
        <f t="shared" si="6"/>
        <v>59</v>
      </c>
      <c r="BL5" s="1">
        <f t="shared" si="6"/>
        <v>60</v>
      </c>
      <c r="BM5" s="1">
        <f t="shared" si="6"/>
        <v>61</v>
      </c>
      <c r="BN5" s="1">
        <f t="shared" si="6"/>
        <v>62</v>
      </c>
      <c r="BO5" s="1">
        <f t="shared" si="6"/>
        <v>63</v>
      </c>
      <c r="BP5" s="1">
        <f t="shared" si="6"/>
        <v>64</v>
      </c>
      <c r="BQ5" s="1">
        <f t="shared" si="6"/>
        <v>65</v>
      </c>
      <c r="BR5" s="1">
        <f t="shared" ref="BR5:DT5" si="7">BQ5+1</f>
        <v>66</v>
      </c>
      <c r="BS5" s="1">
        <f t="shared" si="7"/>
        <v>67</v>
      </c>
      <c r="BT5" s="1">
        <f t="shared" si="7"/>
        <v>68</v>
      </c>
      <c r="BU5" s="1">
        <f t="shared" si="7"/>
        <v>69</v>
      </c>
      <c r="BV5" s="1">
        <f t="shared" si="7"/>
        <v>70</v>
      </c>
      <c r="BW5" s="1">
        <f t="shared" si="7"/>
        <v>71</v>
      </c>
      <c r="BX5" s="1">
        <f t="shared" si="7"/>
        <v>72</v>
      </c>
      <c r="BY5" s="1">
        <f t="shared" si="7"/>
        <v>73</v>
      </c>
      <c r="BZ5" s="1">
        <f t="shared" si="7"/>
        <v>74</v>
      </c>
      <c r="CA5" s="1">
        <f t="shared" si="7"/>
        <v>75</v>
      </c>
      <c r="CB5" s="1">
        <f t="shared" si="7"/>
        <v>76</v>
      </c>
      <c r="CC5" s="1">
        <f t="shared" si="7"/>
        <v>77</v>
      </c>
      <c r="CD5" s="1">
        <f t="shared" si="7"/>
        <v>78</v>
      </c>
      <c r="CE5" s="1">
        <f t="shared" si="7"/>
        <v>79</v>
      </c>
      <c r="CF5" s="1">
        <f t="shared" si="7"/>
        <v>80</v>
      </c>
      <c r="CG5" s="1">
        <f t="shared" si="7"/>
        <v>81</v>
      </c>
      <c r="CH5" s="1">
        <f t="shared" si="7"/>
        <v>82</v>
      </c>
      <c r="CI5" s="1">
        <f t="shared" si="7"/>
        <v>83</v>
      </c>
      <c r="CJ5" s="1">
        <f t="shared" si="7"/>
        <v>84</v>
      </c>
      <c r="CK5" s="1">
        <f t="shared" si="7"/>
        <v>85</v>
      </c>
      <c r="CL5" s="1">
        <f t="shared" si="7"/>
        <v>86</v>
      </c>
      <c r="CM5" s="1">
        <f t="shared" si="7"/>
        <v>87</v>
      </c>
      <c r="CN5" s="1">
        <f t="shared" si="7"/>
        <v>88</v>
      </c>
      <c r="CO5" s="1">
        <f t="shared" si="7"/>
        <v>89</v>
      </c>
      <c r="CP5" s="1">
        <f t="shared" si="7"/>
        <v>90</v>
      </c>
      <c r="CQ5" s="1">
        <f t="shared" si="7"/>
        <v>91</v>
      </c>
      <c r="CR5" s="1">
        <f t="shared" si="7"/>
        <v>92</v>
      </c>
      <c r="CS5" s="1">
        <f t="shared" si="7"/>
        <v>93</v>
      </c>
      <c r="CT5" s="1">
        <f t="shared" si="7"/>
        <v>94</v>
      </c>
      <c r="CU5" s="1">
        <f t="shared" si="7"/>
        <v>95</v>
      </c>
      <c r="CV5" s="1">
        <f t="shared" si="7"/>
        <v>96</v>
      </c>
      <c r="CW5" s="1">
        <f t="shared" si="7"/>
        <v>97</v>
      </c>
      <c r="CX5" s="1">
        <f t="shared" si="7"/>
        <v>98</v>
      </c>
      <c r="CY5" s="1">
        <f t="shared" si="7"/>
        <v>99</v>
      </c>
      <c r="CZ5" s="1">
        <f t="shared" si="7"/>
        <v>100</v>
      </c>
      <c r="DA5" s="1">
        <f t="shared" si="7"/>
        <v>101</v>
      </c>
      <c r="DB5" s="1">
        <f t="shared" si="7"/>
        <v>102</v>
      </c>
      <c r="DC5" s="1">
        <f t="shared" si="7"/>
        <v>103</v>
      </c>
      <c r="DD5" s="1">
        <f t="shared" si="7"/>
        <v>104</v>
      </c>
      <c r="DE5" s="1">
        <f t="shared" si="7"/>
        <v>105</v>
      </c>
      <c r="DF5" s="1">
        <f t="shared" si="7"/>
        <v>106</v>
      </c>
      <c r="DG5" s="1">
        <f t="shared" si="7"/>
        <v>107</v>
      </c>
      <c r="DH5" s="1">
        <f t="shared" si="7"/>
        <v>108</v>
      </c>
      <c r="DI5" s="1">
        <f t="shared" si="7"/>
        <v>109</v>
      </c>
      <c r="DJ5" s="1">
        <f t="shared" si="7"/>
        <v>110</v>
      </c>
      <c r="DK5" s="1">
        <f t="shared" si="7"/>
        <v>111</v>
      </c>
      <c r="DL5" s="1">
        <f t="shared" si="7"/>
        <v>112</v>
      </c>
      <c r="DM5" s="1">
        <f t="shared" si="7"/>
        <v>113</v>
      </c>
      <c r="DN5" s="1">
        <f t="shared" si="7"/>
        <v>114</v>
      </c>
      <c r="DO5" s="1">
        <f t="shared" si="7"/>
        <v>115</v>
      </c>
      <c r="DP5" s="1">
        <f t="shared" si="7"/>
        <v>116</v>
      </c>
      <c r="DQ5" s="1">
        <f t="shared" si="7"/>
        <v>117</v>
      </c>
      <c r="DR5" s="1">
        <f t="shared" si="7"/>
        <v>118</v>
      </c>
      <c r="DS5" s="1">
        <f t="shared" si="7"/>
        <v>119</v>
      </c>
      <c r="DT5" s="1">
        <f t="shared" si="7"/>
        <v>120</v>
      </c>
    </row>
    <row r="6" spans="3:131">
      <c r="C6" s="1" t="s">
        <v>104</v>
      </c>
      <c r="D6" s="44">
        <f>DAY(EOMONTH(D7,0))</f>
        <v>30</v>
      </c>
      <c r="E6" s="44">
        <f t="shared" ref="E6:BP6" si="8">DAY(EOMONTH(E7,0))</f>
        <v>31</v>
      </c>
      <c r="F6" s="44">
        <f t="shared" si="8"/>
        <v>31</v>
      </c>
      <c r="G6" s="44">
        <f t="shared" si="8"/>
        <v>30</v>
      </c>
      <c r="H6" s="44">
        <f t="shared" si="8"/>
        <v>31</v>
      </c>
      <c r="I6" s="44">
        <f t="shared" si="8"/>
        <v>30</v>
      </c>
      <c r="J6" s="44">
        <f t="shared" si="8"/>
        <v>31</v>
      </c>
      <c r="K6" s="44">
        <f t="shared" si="8"/>
        <v>31</v>
      </c>
      <c r="L6" s="44">
        <f t="shared" si="8"/>
        <v>28</v>
      </c>
      <c r="M6" s="44">
        <f t="shared" si="8"/>
        <v>31</v>
      </c>
      <c r="N6" s="44">
        <f t="shared" si="8"/>
        <v>30</v>
      </c>
      <c r="O6" s="44">
        <f t="shared" si="8"/>
        <v>31</v>
      </c>
      <c r="P6" s="44">
        <f t="shared" si="8"/>
        <v>30</v>
      </c>
      <c r="Q6" s="44">
        <f t="shared" si="8"/>
        <v>31</v>
      </c>
      <c r="R6" s="44">
        <f t="shared" si="8"/>
        <v>31</v>
      </c>
      <c r="S6" s="44">
        <f t="shared" si="8"/>
        <v>30</v>
      </c>
      <c r="T6" s="44">
        <f t="shared" si="8"/>
        <v>31</v>
      </c>
      <c r="U6" s="44">
        <f t="shared" si="8"/>
        <v>30</v>
      </c>
      <c r="V6" s="44">
        <f t="shared" si="8"/>
        <v>31</v>
      </c>
      <c r="W6" s="44">
        <f t="shared" si="8"/>
        <v>31</v>
      </c>
      <c r="X6" s="44">
        <f t="shared" si="8"/>
        <v>29</v>
      </c>
      <c r="Y6" s="44">
        <f t="shared" si="8"/>
        <v>31</v>
      </c>
      <c r="Z6" s="44">
        <f t="shared" si="8"/>
        <v>30</v>
      </c>
      <c r="AA6" s="44">
        <f t="shared" si="8"/>
        <v>31</v>
      </c>
      <c r="AB6" s="44">
        <f t="shared" si="8"/>
        <v>30</v>
      </c>
      <c r="AC6" s="44">
        <f t="shared" si="8"/>
        <v>31</v>
      </c>
      <c r="AD6" s="44">
        <f t="shared" si="8"/>
        <v>31</v>
      </c>
      <c r="AE6" s="44">
        <f t="shared" si="8"/>
        <v>30</v>
      </c>
      <c r="AF6" s="44">
        <f t="shared" si="8"/>
        <v>31</v>
      </c>
      <c r="AG6" s="44">
        <f t="shared" si="8"/>
        <v>30</v>
      </c>
      <c r="AH6" s="44">
        <f t="shared" si="8"/>
        <v>31</v>
      </c>
      <c r="AI6" s="44">
        <f t="shared" si="8"/>
        <v>31</v>
      </c>
      <c r="AJ6" s="44">
        <f t="shared" si="8"/>
        <v>28</v>
      </c>
      <c r="AK6" s="44">
        <f t="shared" si="8"/>
        <v>31</v>
      </c>
      <c r="AL6" s="44">
        <f t="shared" si="8"/>
        <v>30</v>
      </c>
      <c r="AM6" s="44">
        <f t="shared" si="8"/>
        <v>31</v>
      </c>
      <c r="AN6" s="44">
        <f t="shared" si="8"/>
        <v>30</v>
      </c>
      <c r="AO6" s="44">
        <f t="shared" si="8"/>
        <v>31</v>
      </c>
      <c r="AP6" s="44">
        <f t="shared" si="8"/>
        <v>31</v>
      </c>
      <c r="AQ6" s="44">
        <f t="shared" si="8"/>
        <v>30</v>
      </c>
      <c r="AR6" s="44">
        <f t="shared" si="8"/>
        <v>31</v>
      </c>
      <c r="AS6" s="44">
        <f t="shared" si="8"/>
        <v>30</v>
      </c>
      <c r="AT6" s="44">
        <f t="shared" si="8"/>
        <v>31</v>
      </c>
      <c r="AU6" s="44">
        <f t="shared" si="8"/>
        <v>31</v>
      </c>
      <c r="AV6" s="44">
        <f t="shared" si="8"/>
        <v>28</v>
      </c>
      <c r="AW6" s="44">
        <f t="shared" si="8"/>
        <v>31</v>
      </c>
      <c r="AX6" s="44">
        <f t="shared" si="8"/>
        <v>30</v>
      </c>
      <c r="AY6" s="44">
        <f t="shared" si="8"/>
        <v>31</v>
      </c>
      <c r="AZ6" s="44">
        <f t="shared" si="8"/>
        <v>30</v>
      </c>
      <c r="BA6" s="44">
        <f t="shared" si="8"/>
        <v>31</v>
      </c>
      <c r="BB6" s="44">
        <f t="shared" si="8"/>
        <v>31</v>
      </c>
      <c r="BC6" s="44">
        <f t="shared" si="8"/>
        <v>30</v>
      </c>
      <c r="BD6" s="44">
        <f t="shared" si="8"/>
        <v>31</v>
      </c>
      <c r="BE6" s="44">
        <f t="shared" si="8"/>
        <v>30</v>
      </c>
      <c r="BF6" s="44">
        <f t="shared" si="8"/>
        <v>31</v>
      </c>
      <c r="BG6" s="44">
        <f t="shared" si="8"/>
        <v>31</v>
      </c>
      <c r="BH6" s="44">
        <f t="shared" si="8"/>
        <v>28</v>
      </c>
      <c r="BI6" s="44">
        <f t="shared" si="8"/>
        <v>31</v>
      </c>
      <c r="BJ6" s="44">
        <f t="shared" si="8"/>
        <v>30</v>
      </c>
      <c r="BK6" s="44">
        <f t="shared" si="8"/>
        <v>31</v>
      </c>
      <c r="BL6" s="8">
        <f t="shared" si="8"/>
        <v>30</v>
      </c>
      <c r="BM6" s="8">
        <f t="shared" si="8"/>
        <v>31</v>
      </c>
      <c r="BN6" s="8">
        <f t="shared" si="8"/>
        <v>31</v>
      </c>
      <c r="BO6" s="8">
        <f t="shared" si="8"/>
        <v>30</v>
      </c>
      <c r="BP6" s="8">
        <f t="shared" si="8"/>
        <v>31</v>
      </c>
      <c r="BQ6" s="8">
        <f t="shared" ref="BQ6:DT6" si="9">DAY(EOMONTH(BQ7,0))</f>
        <v>30</v>
      </c>
      <c r="BR6" s="8">
        <f t="shared" si="9"/>
        <v>31</v>
      </c>
      <c r="BS6" s="8">
        <f t="shared" si="9"/>
        <v>31</v>
      </c>
      <c r="BT6" s="8">
        <f t="shared" si="9"/>
        <v>29</v>
      </c>
      <c r="BU6" s="8">
        <f t="shared" si="9"/>
        <v>31</v>
      </c>
      <c r="BV6" s="8">
        <f t="shared" si="9"/>
        <v>30</v>
      </c>
      <c r="BW6" s="8">
        <f t="shared" si="9"/>
        <v>31</v>
      </c>
      <c r="BX6" s="8">
        <f t="shared" si="9"/>
        <v>30</v>
      </c>
      <c r="BY6" s="8">
        <f t="shared" si="9"/>
        <v>31</v>
      </c>
      <c r="BZ6" s="8">
        <f t="shared" si="9"/>
        <v>31</v>
      </c>
      <c r="CA6" s="8">
        <f t="shared" si="9"/>
        <v>30</v>
      </c>
      <c r="CB6" s="8">
        <f t="shared" si="9"/>
        <v>31</v>
      </c>
      <c r="CC6" s="8">
        <f t="shared" si="9"/>
        <v>30</v>
      </c>
      <c r="CD6" s="8">
        <f t="shared" si="9"/>
        <v>31</v>
      </c>
      <c r="CE6" s="8">
        <f t="shared" si="9"/>
        <v>31</v>
      </c>
      <c r="CF6" s="8">
        <f t="shared" si="9"/>
        <v>28</v>
      </c>
      <c r="CG6" s="8">
        <f t="shared" si="9"/>
        <v>31</v>
      </c>
      <c r="CH6" s="8">
        <f t="shared" si="9"/>
        <v>30</v>
      </c>
      <c r="CI6" s="8">
        <f t="shared" si="9"/>
        <v>31</v>
      </c>
      <c r="CJ6" s="8">
        <f t="shared" si="9"/>
        <v>30</v>
      </c>
      <c r="CK6" s="8">
        <f t="shared" si="9"/>
        <v>31</v>
      </c>
      <c r="CL6" s="8">
        <f t="shared" si="9"/>
        <v>31</v>
      </c>
      <c r="CM6" s="8">
        <f t="shared" si="9"/>
        <v>30</v>
      </c>
      <c r="CN6" s="8">
        <f t="shared" si="9"/>
        <v>31</v>
      </c>
      <c r="CO6" s="8">
        <f t="shared" si="9"/>
        <v>30</v>
      </c>
      <c r="CP6" s="8">
        <f t="shared" si="9"/>
        <v>31</v>
      </c>
      <c r="CQ6" s="8">
        <f t="shared" si="9"/>
        <v>31</v>
      </c>
      <c r="CR6" s="8">
        <f t="shared" si="9"/>
        <v>28</v>
      </c>
      <c r="CS6" s="8">
        <f t="shared" si="9"/>
        <v>31</v>
      </c>
      <c r="CT6" s="8">
        <f t="shared" si="9"/>
        <v>30</v>
      </c>
      <c r="CU6" s="8">
        <f t="shared" si="9"/>
        <v>31</v>
      </c>
      <c r="CV6" s="8">
        <f t="shared" si="9"/>
        <v>30</v>
      </c>
      <c r="CW6" s="8">
        <f t="shared" si="9"/>
        <v>31</v>
      </c>
      <c r="CX6" s="8">
        <f t="shared" si="9"/>
        <v>31</v>
      </c>
      <c r="CY6" s="8">
        <f t="shared" si="9"/>
        <v>30</v>
      </c>
      <c r="CZ6" s="8">
        <f t="shared" si="9"/>
        <v>31</v>
      </c>
      <c r="DA6" s="8">
        <f t="shared" si="9"/>
        <v>30</v>
      </c>
      <c r="DB6" s="8">
        <f t="shared" si="9"/>
        <v>31</v>
      </c>
      <c r="DC6" s="8">
        <f t="shared" si="9"/>
        <v>31</v>
      </c>
      <c r="DD6" s="8">
        <f t="shared" si="9"/>
        <v>28</v>
      </c>
      <c r="DE6" s="8">
        <f t="shared" si="9"/>
        <v>31</v>
      </c>
      <c r="DF6" s="8">
        <f t="shared" si="9"/>
        <v>30</v>
      </c>
      <c r="DG6" s="8">
        <f t="shared" si="9"/>
        <v>31</v>
      </c>
      <c r="DH6" s="8">
        <f t="shared" si="9"/>
        <v>30</v>
      </c>
      <c r="DI6" s="8">
        <f t="shared" si="9"/>
        <v>31</v>
      </c>
      <c r="DJ6" s="8">
        <f t="shared" si="9"/>
        <v>31</v>
      </c>
      <c r="DK6" s="8">
        <f t="shared" si="9"/>
        <v>30</v>
      </c>
      <c r="DL6" s="8">
        <f t="shared" si="9"/>
        <v>31</v>
      </c>
      <c r="DM6" s="8">
        <f t="shared" si="9"/>
        <v>30</v>
      </c>
      <c r="DN6" s="8">
        <f t="shared" si="9"/>
        <v>31</v>
      </c>
      <c r="DO6" s="8">
        <f t="shared" si="9"/>
        <v>31</v>
      </c>
      <c r="DP6" s="8">
        <f t="shared" si="9"/>
        <v>29</v>
      </c>
      <c r="DQ6" s="8">
        <f t="shared" si="9"/>
        <v>31</v>
      </c>
      <c r="DR6" s="8">
        <f t="shared" si="9"/>
        <v>30</v>
      </c>
      <c r="DS6" s="8">
        <f t="shared" si="9"/>
        <v>31</v>
      </c>
      <c r="DT6" s="8">
        <f t="shared" si="9"/>
        <v>30</v>
      </c>
    </row>
    <row r="7" spans="3:131">
      <c r="C7" s="33" t="s">
        <v>103</v>
      </c>
      <c r="D7" s="45">
        <f>EOMONTH(Assumptions!D14,0)</f>
        <v>46203</v>
      </c>
      <c r="E7" s="45">
        <f>EOMONTH(D7,1)</f>
        <v>46234</v>
      </c>
      <c r="F7" s="45">
        <f t="shared" ref="F7:BQ7" si="10">EOMONTH(E7,1)</f>
        <v>46265</v>
      </c>
      <c r="G7" s="45">
        <f t="shared" si="10"/>
        <v>46295</v>
      </c>
      <c r="H7" s="45">
        <f t="shared" si="10"/>
        <v>46326</v>
      </c>
      <c r="I7" s="45">
        <f t="shared" si="10"/>
        <v>46356</v>
      </c>
      <c r="J7" s="45">
        <f t="shared" si="10"/>
        <v>46387</v>
      </c>
      <c r="K7" s="45">
        <f t="shared" si="10"/>
        <v>46418</v>
      </c>
      <c r="L7" s="45">
        <f t="shared" si="10"/>
        <v>46446</v>
      </c>
      <c r="M7" s="45">
        <f t="shared" si="10"/>
        <v>46477</v>
      </c>
      <c r="N7" s="45">
        <f t="shared" si="10"/>
        <v>46507</v>
      </c>
      <c r="O7" s="45">
        <f t="shared" si="10"/>
        <v>46538</v>
      </c>
      <c r="P7" s="45">
        <f t="shared" si="10"/>
        <v>46568</v>
      </c>
      <c r="Q7" s="45">
        <f t="shared" si="10"/>
        <v>46599</v>
      </c>
      <c r="R7" s="45">
        <f t="shared" si="10"/>
        <v>46630</v>
      </c>
      <c r="S7" s="45">
        <f t="shared" si="10"/>
        <v>46660</v>
      </c>
      <c r="T7" s="45">
        <f t="shared" si="10"/>
        <v>46691</v>
      </c>
      <c r="U7" s="45">
        <f t="shared" si="10"/>
        <v>46721</v>
      </c>
      <c r="V7" s="45">
        <f t="shared" si="10"/>
        <v>46752</v>
      </c>
      <c r="W7" s="45">
        <f t="shared" si="10"/>
        <v>46783</v>
      </c>
      <c r="X7" s="45">
        <f t="shared" si="10"/>
        <v>46812</v>
      </c>
      <c r="Y7" s="45">
        <f t="shared" si="10"/>
        <v>46843</v>
      </c>
      <c r="Z7" s="45">
        <f t="shared" si="10"/>
        <v>46873</v>
      </c>
      <c r="AA7" s="45">
        <f t="shared" si="10"/>
        <v>46904</v>
      </c>
      <c r="AB7" s="45">
        <f t="shared" si="10"/>
        <v>46934</v>
      </c>
      <c r="AC7" s="45">
        <f t="shared" si="10"/>
        <v>46965</v>
      </c>
      <c r="AD7" s="45">
        <f t="shared" si="10"/>
        <v>46996</v>
      </c>
      <c r="AE7" s="45">
        <f t="shared" si="10"/>
        <v>47026</v>
      </c>
      <c r="AF7" s="45">
        <f t="shared" si="10"/>
        <v>47057</v>
      </c>
      <c r="AG7" s="45">
        <f t="shared" si="10"/>
        <v>47087</v>
      </c>
      <c r="AH7" s="45">
        <f t="shared" si="10"/>
        <v>47118</v>
      </c>
      <c r="AI7" s="45">
        <f t="shared" si="10"/>
        <v>47149</v>
      </c>
      <c r="AJ7" s="45">
        <f t="shared" si="10"/>
        <v>47177</v>
      </c>
      <c r="AK7" s="45">
        <f t="shared" si="10"/>
        <v>47208</v>
      </c>
      <c r="AL7" s="45">
        <f t="shared" si="10"/>
        <v>47238</v>
      </c>
      <c r="AM7" s="45">
        <f t="shared" si="10"/>
        <v>47269</v>
      </c>
      <c r="AN7" s="45">
        <f t="shared" si="10"/>
        <v>47299</v>
      </c>
      <c r="AO7" s="45">
        <f t="shared" si="10"/>
        <v>47330</v>
      </c>
      <c r="AP7" s="45">
        <f t="shared" si="10"/>
        <v>47361</v>
      </c>
      <c r="AQ7" s="45">
        <f t="shared" si="10"/>
        <v>47391</v>
      </c>
      <c r="AR7" s="45">
        <f t="shared" si="10"/>
        <v>47422</v>
      </c>
      <c r="AS7" s="45">
        <f t="shared" si="10"/>
        <v>47452</v>
      </c>
      <c r="AT7" s="45">
        <f t="shared" si="10"/>
        <v>47483</v>
      </c>
      <c r="AU7" s="45">
        <f t="shared" si="10"/>
        <v>47514</v>
      </c>
      <c r="AV7" s="45">
        <f t="shared" si="10"/>
        <v>47542</v>
      </c>
      <c r="AW7" s="45">
        <f t="shared" si="10"/>
        <v>47573</v>
      </c>
      <c r="AX7" s="45">
        <f t="shared" si="10"/>
        <v>47603</v>
      </c>
      <c r="AY7" s="45">
        <f t="shared" si="10"/>
        <v>47634</v>
      </c>
      <c r="AZ7" s="45">
        <f t="shared" si="10"/>
        <v>47664</v>
      </c>
      <c r="BA7" s="45">
        <f t="shared" si="10"/>
        <v>47695</v>
      </c>
      <c r="BB7" s="45">
        <f t="shared" si="10"/>
        <v>47726</v>
      </c>
      <c r="BC7" s="45">
        <f t="shared" si="10"/>
        <v>47756</v>
      </c>
      <c r="BD7" s="45">
        <f t="shared" si="10"/>
        <v>47787</v>
      </c>
      <c r="BE7" s="45">
        <f t="shared" si="10"/>
        <v>47817</v>
      </c>
      <c r="BF7" s="45">
        <f t="shared" si="10"/>
        <v>47848</v>
      </c>
      <c r="BG7" s="45">
        <f t="shared" si="10"/>
        <v>47879</v>
      </c>
      <c r="BH7" s="45">
        <f t="shared" si="10"/>
        <v>47907</v>
      </c>
      <c r="BI7" s="45">
        <f t="shared" si="10"/>
        <v>47938</v>
      </c>
      <c r="BJ7" s="45">
        <f t="shared" si="10"/>
        <v>47968</v>
      </c>
      <c r="BK7" s="45">
        <f t="shared" si="10"/>
        <v>47999</v>
      </c>
      <c r="BL7" s="128">
        <f t="shared" si="10"/>
        <v>48029</v>
      </c>
      <c r="BM7" s="128">
        <f t="shared" si="10"/>
        <v>48060</v>
      </c>
      <c r="BN7" s="128">
        <f t="shared" si="10"/>
        <v>48091</v>
      </c>
      <c r="BO7" s="128">
        <f t="shared" si="10"/>
        <v>48121</v>
      </c>
      <c r="BP7" s="128">
        <f t="shared" si="10"/>
        <v>48152</v>
      </c>
      <c r="BQ7" s="128">
        <f t="shared" si="10"/>
        <v>48182</v>
      </c>
      <c r="BR7" s="128">
        <f t="shared" ref="BR7:DT7" si="11">EOMONTH(BQ7,1)</f>
        <v>48213</v>
      </c>
      <c r="BS7" s="128">
        <f t="shared" si="11"/>
        <v>48244</v>
      </c>
      <c r="BT7" s="128">
        <f t="shared" si="11"/>
        <v>48273</v>
      </c>
      <c r="BU7" s="128">
        <f t="shared" si="11"/>
        <v>48304</v>
      </c>
      <c r="BV7" s="128">
        <f t="shared" si="11"/>
        <v>48334</v>
      </c>
      <c r="BW7" s="128">
        <f t="shared" si="11"/>
        <v>48365</v>
      </c>
      <c r="BX7" s="128">
        <f t="shared" si="11"/>
        <v>48395</v>
      </c>
      <c r="BY7" s="128">
        <f t="shared" si="11"/>
        <v>48426</v>
      </c>
      <c r="BZ7" s="128">
        <f t="shared" si="11"/>
        <v>48457</v>
      </c>
      <c r="CA7" s="128">
        <f t="shared" si="11"/>
        <v>48487</v>
      </c>
      <c r="CB7" s="128">
        <f t="shared" si="11"/>
        <v>48518</v>
      </c>
      <c r="CC7" s="128">
        <f t="shared" si="11"/>
        <v>48548</v>
      </c>
      <c r="CD7" s="128">
        <f t="shared" si="11"/>
        <v>48579</v>
      </c>
      <c r="CE7" s="128">
        <f t="shared" si="11"/>
        <v>48610</v>
      </c>
      <c r="CF7" s="128">
        <f t="shared" si="11"/>
        <v>48638</v>
      </c>
      <c r="CG7" s="128">
        <f t="shared" si="11"/>
        <v>48669</v>
      </c>
      <c r="CH7" s="128">
        <f t="shared" si="11"/>
        <v>48699</v>
      </c>
      <c r="CI7" s="128">
        <f t="shared" si="11"/>
        <v>48730</v>
      </c>
      <c r="CJ7" s="128">
        <f t="shared" si="11"/>
        <v>48760</v>
      </c>
      <c r="CK7" s="128">
        <f t="shared" si="11"/>
        <v>48791</v>
      </c>
      <c r="CL7" s="128">
        <f t="shared" si="11"/>
        <v>48822</v>
      </c>
      <c r="CM7" s="128">
        <f t="shared" si="11"/>
        <v>48852</v>
      </c>
      <c r="CN7" s="128">
        <f t="shared" si="11"/>
        <v>48883</v>
      </c>
      <c r="CO7" s="128">
        <f t="shared" si="11"/>
        <v>48913</v>
      </c>
      <c r="CP7" s="128">
        <f t="shared" si="11"/>
        <v>48944</v>
      </c>
      <c r="CQ7" s="128">
        <f t="shared" si="11"/>
        <v>48975</v>
      </c>
      <c r="CR7" s="128">
        <f t="shared" si="11"/>
        <v>49003</v>
      </c>
      <c r="CS7" s="128">
        <f t="shared" si="11"/>
        <v>49034</v>
      </c>
      <c r="CT7" s="128">
        <f t="shared" si="11"/>
        <v>49064</v>
      </c>
      <c r="CU7" s="128">
        <f t="shared" si="11"/>
        <v>49095</v>
      </c>
      <c r="CV7" s="128">
        <f t="shared" si="11"/>
        <v>49125</v>
      </c>
      <c r="CW7" s="128">
        <f t="shared" si="11"/>
        <v>49156</v>
      </c>
      <c r="CX7" s="128">
        <f t="shared" si="11"/>
        <v>49187</v>
      </c>
      <c r="CY7" s="128">
        <f t="shared" si="11"/>
        <v>49217</v>
      </c>
      <c r="CZ7" s="128">
        <f t="shared" si="11"/>
        <v>49248</v>
      </c>
      <c r="DA7" s="128">
        <f t="shared" si="11"/>
        <v>49278</v>
      </c>
      <c r="DB7" s="128">
        <f t="shared" si="11"/>
        <v>49309</v>
      </c>
      <c r="DC7" s="128">
        <f t="shared" si="11"/>
        <v>49340</v>
      </c>
      <c r="DD7" s="128">
        <f t="shared" si="11"/>
        <v>49368</v>
      </c>
      <c r="DE7" s="128">
        <f t="shared" si="11"/>
        <v>49399</v>
      </c>
      <c r="DF7" s="128">
        <f t="shared" si="11"/>
        <v>49429</v>
      </c>
      <c r="DG7" s="128">
        <f t="shared" si="11"/>
        <v>49460</v>
      </c>
      <c r="DH7" s="128">
        <f t="shared" si="11"/>
        <v>49490</v>
      </c>
      <c r="DI7" s="128">
        <f t="shared" si="11"/>
        <v>49521</v>
      </c>
      <c r="DJ7" s="128">
        <f t="shared" si="11"/>
        <v>49552</v>
      </c>
      <c r="DK7" s="128">
        <f t="shared" si="11"/>
        <v>49582</v>
      </c>
      <c r="DL7" s="128">
        <f t="shared" si="11"/>
        <v>49613</v>
      </c>
      <c r="DM7" s="128">
        <f t="shared" si="11"/>
        <v>49643</v>
      </c>
      <c r="DN7" s="128">
        <f t="shared" si="11"/>
        <v>49674</v>
      </c>
      <c r="DO7" s="128">
        <f t="shared" si="11"/>
        <v>49705</v>
      </c>
      <c r="DP7" s="128">
        <f t="shared" si="11"/>
        <v>49734</v>
      </c>
      <c r="DQ7" s="128">
        <f t="shared" si="11"/>
        <v>49765</v>
      </c>
      <c r="DR7" s="128">
        <f t="shared" si="11"/>
        <v>49795</v>
      </c>
      <c r="DS7" s="128">
        <f t="shared" si="11"/>
        <v>49826</v>
      </c>
      <c r="DT7" s="128">
        <f t="shared" si="11"/>
        <v>49856</v>
      </c>
      <c r="DU7" s="6"/>
      <c r="DV7" s="6"/>
      <c r="DW7" s="6"/>
      <c r="DX7" s="6"/>
      <c r="DY7" s="6"/>
      <c r="DZ7" s="6"/>
      <c r="EA7" s="6"/>
    </row>
    <row r="8" spans="3:131">
      <c r="C8" s="5" t="s">
        <v>205</v>
      </c>
      <c r="D8" s="28">
        <f>Revenue!F17</f>
        <v>0</v>
      </c>
      <c r="E8" s="28">
        <f>Revenue!G17</f>
        <v>0</v>
      </c>
      <c r="F8" s="28">
        <f>Revenue!H17</f>
        <v>0</v>
      </c>
      <c r="G8" s="28">
        <f>Revenue!I17</f>
        <v>0</v>
      </c>
      <c r="H8" s="28">
        <f>Revenue!J17</f>
        <v>0</v>
      </c>
      <c r="I8" s="28">
        <f>Revenue!K17</f>
        <v>0</v>
      </c>
      <c r="J8" s="28">
        <f>Revenue!L17</f>
        <v>0</v>
      </c>
      <c r="K8" s="28">
        <f>Revenue!M17</f>
        <v>0</v>
      </c>
      <c r="L8" s="28">
        <f>Revenue!N17</f>
        <v>0</v>
      </c>
      <c r="M8" s="28">
        <f>Revenue!O17</f>
        <v>0</v>
      </c>
      <c r="N8" s="28">
        <f>Revenue!P17</f>
        <v>0</v>
      </c>
      <c r="O8" s="28">
        <f>Revenue!Q17</f>
        <v>0</v>
      </c>
      <c r="P8" s="28">
        <f>Revenue!R17</f>
        <v>0</v>
      </c>
      <c r="Q8" s="28">
        <f>Revenue!S17</f>
        <v>0</v>
      </c>
      <c r="R8" s="28">
        <f>Revenue!T17</f>
        <v>0</v>
      </c>
      <c r="S8" s="28">
        <f>Revenue!U17</f>
        <v>0</v>
      </c>
      <c r="T8" s="28">
        <f>Revenue!V17</f>
        <v>0</v>
      </c>
      <c r="U8" s="28">
        <f>Revenue!W17</f>
        <v>0</v>
      </c>
      <c r="V8" s="28">
        <f>Revenue!X17</f>
        <v>0</v>
      </c>
      <c r="W8" s="28">
        <f>Revenue!Y17</f>
        <v>0</v>
      </c>
      <c r="X8" s="28">
        <f>Revenue!Z17</f>
        <v>0</v>
      </c>
      <c r="Y8" s="28">
        <f>Revenue!AA17</f>
        <v>0</v>
      </c>
      <c r="Z8" s="28">
        <f>Revenue!AB17</f>
        <v>0</v>
      </c>
      <c r="AA8" s="28">
        <f>Revenue!AC17</f>
        <v>0</v>
      </c>
      <c r="AB8" s="28">
        <f>Revenue!AD17</f>
        <v>5.000000000000001E-2</v>
      </c>
      <c r="AC8" s="28">
        <f>Revenue!AE17</f>
        <v>0.14875000000000002</v>
      </c>
      <c r="AD8" s="28">
        <f>Revenue!AF17</f>
        <v>0.21978372524752479</v>
      </c>
      <c r="AE8" s="28">
        <f>Revenue!AG17</f>
        <v>0.2637940826113862</v>
      </c>
      <c r="AF8" s="28">
        <f>Revenue!AH17</f>
        <v>0.30670418104115105</v>
      </c>
      <c r="AG8" s="28">
        <f>Revenue!AI17</f>
        <v>0.34854152701017177</v>
      </c>
      <c r="AH8" s="28">
        <f>Revenue!AJ17</f>
        <v>0.38933293932996699</v>
      </c>
      <c r="AI8" s="28">
        <f>Revenue!AK17</f>
        <v>0.42910456634176736</v>
      </c>
      <c r="AJ8" s="28">
        <f>Revenue!AL17</f>
        <v>0.46788190267827273</v>
      </c>
      <c r="AK8" s="28">
        <f>Revenue!AM17</f>
        <v>0.50568980560636545</v>
      </c>
      <c r="AL8" s="28">
        <f>Revenue!AN17</f>
        <v>0.54255251096125579</v>
      </c>
      <c r="AM8" s="28">
        <f>Revenue!AO17</f>
        <v>0.57849364868227382</v>
      </c>
      <c r="AN8" s="28">
        <f>Revenue!AP17</f>
        <v>0.61353625796026656</v>
      </c>
      <c r="AO8" s="28">
        <f>Revenue!AQ17</f>
        <v>0.64770280200630936</v>
      </c>
      <c r="AP8" s="28">
        <f>Revenue!AR17</f>
        <v>0.68101518245120107</v>
      </c>
      <c r="AQ8" s="28">
        <f>Revenue!AS17</f>
        <v>0.71349475338497048</v>
      </c>
      <c r="AR8" s="28">
        <f>Revenue!AT17</f>
        <v>0.74516233504539586</v>
      </c>
      <c r="AS8" s="28">
        <f>Revenue!AU17</f>
        <v>0.77603822716431037</v>
      </c>
      <c r="AT8" s="28">
        <f>Revenue!AV17</f>
        <v>0.80614222198025198</v>
      </c>
      <c r="AU8" s="28">
        <f>Revenue!AW17</f>
        <v>0.83549361692579527</v>
      </c>
      <c r="AV8" s="28">
        <f>Revenue!AX17</f>
        <v>0.86411122699769993</v>
      </c>
      <c r="AW8" s="28">
        <f>Revenue!AY17</f>
        <v>0.89201339681780689</v>
      </c>
      <c r="AX8" s="28">
        <f>Revenue!AZ17</f>
        <v>0.91789394285817039</v>
      </c>
      <c r="AY8" s="28">
        <f>Revenue!BA17</f>
        <v>0.93</v>
      </c>
      <c r="AZ8" s="28">
        <f>Revenue!BB17</f>
        <v>0.93</v>
      </c>
      <c r="BA8" s="28">
        <f>Revenue!BC17</f>
        <v>0.93</v>
      </c>
      <c r="BB8" s="28">
        <f>Revenue!BD17</f>
        <v>0.93</v>
      </c>
      <c r="BC8" s="28">
        <f>Revenue!BE17</f>
        <v>0.93</v>
      </c>
      <c r="BD8" s="28">
        <f>Revenue!BF17</f>
        <v>0.93</v>
      </c>
      <c r="BE8" s="28">
        <f>Revenue!BG17</f>
        <v>0.93</v>
      </c>
      <c r="BF8" s="28">
        <f>Revenue!BH17</f>
        <v>0.93</v>
      </c>
      <c r="BG8" s="28">
        <f>Revenue!BI17</f>
        <v>0.93</v>
      </c>
      <c r="BH8" s="28">
        <f>Revenue!BJ17</f>
        <v>0.93</v>
      </c>
      <c r="BI8" s="28">
        <f>Revenue!BK17</f>
        <v>0.93</v>
      </c>
      <c r="BJ8" s="28">
        <f>Revenue!BL17</f>
        <v>0.93</v>
      </c>
      <c r="BK8" s="28">
        <f>Revenue!BM17</f>
        <v>0.93</v>
      </c>
      <c r="BL8" s="28">
        <f>Revenue!BN17</f>
        <v>0.93</v>
      </c>
      <c r="BM8" s="28">
        <f>Revenue!BO17</f>
        <v>0.93</v>
      </c>
      <c r="BN8" s="28">
        <f>Revenue!BP17</f>
        <v>0.93</v>
      </c>
      <c r="BO8" s="28">
        <f>Revenue!BQ17</f>
        <v>0.93</v>
      </c>
      <c r="BP8" s="28">
        <f>Revenue!BR17</f>
        <v>0.93</v>
      </c>
      <c r="BQ8" s="28">
        <f>Revenue!BS17</f>
        <v>0.93</v>
      </c>
      <c r="BR8" s="28">
        <f>Revenue!BT17</f>
        <v>0.93</v>
      </c>
      <c r="BS8" s="28">
        <f>Revenue!BU17</f>
        <v>0.93</v>
      </c>
      <c r="BT8" s="28">
        <f>Revenue!BV17</f>
        <v>0.93</v>
      </c>
      <c r="BU8" s="28">
        <f>Revenue!BW17</f>
        <v>0.93</v>
      </c>
      <c r="BV8" s="28">
        <f>Revenue!BX17</f>
        <v>0.93</v>
      </c>
      <c r="BW8" s="28">
        <f>Revenue!BY17</f>
        <v>0.93</v>
      </c>
      <c r="BX8" s="28">
        <f>Revenue!BZ17</f>
        <v>0.93</v>
      </c>
      <c r="BY8" s="28">
        <f>Revenue!CA17</f>
        <v>0.93</v>
      </c>
      <c r="BZ8" s="28">
        <f>Revenue!CB17</f>
        <v>0.93</v>
      </c>
      <c r="CA8" s="28">
        <f>Revenue!CC17</f>
        <v>0.93</v>
      </c>
      <c r="CB8" s="28">
        <f>Revenue!CD17</f>
        <v>0.93</v>
      </c>
      <c r="CC8" s="28">
        <f>Revenue!CE17</f>
        <v>0.93</v>
      </c>
      <c r="CD8" s="28">
        <f>Revenue!CF17</f>
        <v>0.93</v>
      </c>
      <c r="CE8" s="28">
        <f>Revenue!CG17</f>
        <v>0.93</v>
      </c>
      <c r="CF8" s="28">
        <f>Revenue!CH17</f>
        <v>0.93</v>
      </c>
      <c r="CG8" s="28">
        <f>Revenue!CI17</f>
        <v>0.93</v>
      </c>
      <c r="CH8" s="28">
        <f>Revenue!CJ17</f>
        <v>0.93</v>
      </c>
      <c r="CI8" s="28">
        <f>Revenue!CK17</f>
        <v>0.93</v>
      </c>
      <c r="CJ8" s="28">
        <f>Revenue!CL17</f>
        <v>0.93</v>
      </c>
      <c r="CK8" s="28">
        <f>Revenue!CM17</f>
        <v>0.93</v>
      </c>
      <c r="CL8" s="28">
        <f>Revenue!CN17</f>
        <v>0.93</v>
      </c>
      <c r="CM8" s="28">
        <f>Revenue!CO17</f>
        <v>0.93</v>
      </c>
      <c r="CN8" s="28">
        <f>Revenue!CP17</f>
        <v>0.93</v>
      </c>
      <c r="CO8" s="28">
        <f>Revenue!CQ17</f>
        <v>0.93</v>
      </c>
      <c r="CP8" s="28">
        <f>Revenue!CR17</f>
        <v>0.93</v>
      </c>
      <c r="CQ8" s="28">
        <f>Revenue!CS17</f>
        <v>0.93</v>
      </c>
      <c r="CR8" s="28">
        <f>Revenue!CT17</f>
        <v>0.93</v>
      </c>
      <c r="CS8" s="28">
        <f>Revenue!CU17</f>
        <v>0.93</v>
      </c>
      <c r="CT8" s="28">
        <f>Revenue!CV17</f>
        <v>0.93</v>
      </c>
      <c r="CU8" s="28">
        <f>Revenue!CW17</f>
        <v>0.93</v>
      </c>
      <c r="CV8" s="28">
        <f>Revenue!CX17</f>
        <v>0.93</v>
      </c>
      <c r="CW8" s="28">
        <f>Revenue!CY17</f>
        <v>0.93</v>
      </c>
      <c r="CX8" s="28">
        <f>Revenue!CZ17</f>
        <v>0.93</v>
      </c>
      <c r="CY8" s="28">
        <f>Revenue!DA17</f>
        <v>0.93</v>
      </c>
      <c r="CZ8" s="28">
        <f>Revenue!DB17</f>
        <v>0.93</v>
      </c>
      <c r="DA8" s="28">
        <f>Revenue!DC17</f>
        <v>0.93</v>
      </c>
      <c r="DB8" s="28">
        <f>Revenue!DD17</f>
        <v>0.93</v>
      </c>
      <c r="DC8" s="28">
        <f>Revenue!DE17</f>
        <v>0.93</v>
      </c>
      <c r="DD8" s="28">
        <f>Revenue!DF17</f>
        <v>0.93</v>
      </c>
      <c r="DE8" s="28">
        <f>Revenue!DG17</f>
        <v>0.93</v>
      </c>
      <c r="DF8" s="28">
        <f>Revenue!DH17</f>
        <v>0.93</v>
      </c>
      <c r="DG8" s="28">
        <f>Revenue!DI17</f>
        <v>0.93</v>
      </c>
      <c r="DH8" s="28">
        <f>Revenue!DJ17</f>
        <v>0.93</v>
      </c>
      <c r="DI8" s="28">
        <f>Revenue!DK17</f>
        <v>0.93</v>
      </c>
      <c r="DJ8" s="28">
        <f>Revenue!DL17</f>
        <v>0.93</v>
      </c>
      <c r="DK8" s="28">
        <f>Revenue!DM17</f>
        <v>0.93</v>
      </c>
      <c r="DL8" s="28">
        <f>Revenue!DN17</f>
        <v>0.93</v>
      </c>
      <c r="DM8" s="28">
        <f>Revenue!DO17</f>
        <v>0.93</v>
      </c>
      <c r="DN8" s="28">
        <f>Revenue!DP17</f>
        <v>0.93</v>
      </c>
      <c r="DO8" s="28">
        <f>Revenue!DQ17</f>
        <v>0.93</v>
      </c>
      <c r="DP8" s="28">
        <f>Revenue!DR17</f>
        <v>0.93</v>
      </c>
      <c r="DQ8" s="28">
        <f>Revenue!DS17</f>
        <v>0.93</v>
      </c>
      <c r="DR8" s="28">
        <f>Revenue!DT17</f>
        <v>0.93</v>
      </c>
      <c r="DS8" s="28">
        <f>Revenue!DU17</f>
        <v>0.93</v>
      </c>
      <c r="DT8" s="28">
        <f>Revenue!DV17</f>
        <v>0.93</v>
      </c>
      <c r="DU8" s="6"/>
      <c r="DV8" s="6"/>
      <c r="DW8" s="6"/>
      <c r="DX8" s="6"/>
      <c r="DY8" s="6"/>
      <c r="DZ8" s="6"/>
      <c r="EA8" s="6"/>
    </row>
    <row r="9" spans="3:131">
      <c r="C9" s="5" t="s">
        <v>206</v>
      </c>
      <c r="D9" s="28">
        <f>Revenue!F26</f>
        <v>0</v>
      </c>
      <c r="E9" s="28">
        <f>Revenue!G26</f>
        <v>0</v>
      </c>
      <c r="F9" s="28">
        <f>Revenue!H26</f>
        <v>0</v>
      </c>
      <c r="G9" s="28">
        <f>Revenue!I26</f>
        <v>0</v>
      </c>
      <c r="H9" s="28">
        <f>Revenue!J26</f>
        <v>0</v>
      </c>
      <c r="I9" s="28">
        <f>Revenue!K26</f>
        <v>0</v>
      </c>
      <c r="J9" s="28">
        <f>Revenue!L26</f>
        <v>0</v>
      </c>
      <c r="K9" s="28">
        <f>Revenue!M26</f>
        <v>0</v>
      </c>
      <c r="L9" s="28">
        <f>Revenue!N26</f>
        <v>0</v>
      </c>
      <c r="M9" s="28">
        <f>Revenue!O26</f>
        <v>0</v>
      </c>
      <c r="N9" s="28">
        <f>Revenue!P26</f>
        <v>0</v>
      </c>
      <c r="O9" s="28">
        <f>Revenue!Q26</f>
        <v>0</v>
      </c>
      <c r="P9" s="28">
        <f>Revenue!R26</f>
        <v>0</v>
      </c>
      <c r="Q9" s="28">
        <f>Revenue!S26</f>
        <v>0</v>
      </c>
      <c r="R9" s="28">
        <f>Revenue!T26</f>
        <v>0</v>
      </c>
      <c r="S9" s="28">
        <f>Revenue!U26</f>
        <v>0</v>
      </c>
      <c r="T9" s="28">
        <f>Revenue!V26</f>
        <v>0</v>
      </c>
      <c r="U9" s="28">
        <f>Revenue!W26</f>
        <v>0</v>
      </c>
      <c r="V9" s="28">
        <f>Revenue!X26</f>
        <v>0</v>
      </c>
      <c r="W9" s="28">
        <f>Revenue!Y26</f>
        <v>0</v>
      </c>
      <c r="X9" s="28">
        <f>Revenue!Z26</f>
        <v>0</v>
      </c>
      <c r="Y9" s="28">
        <f>Revenue!AA26</f>
        <v>0</v>
      </c>
      <c r="Z9" s="28">
        <f>Revenue!AB26</f>
        <v>0</v>
      </c>
      <c r="AA9" s="28">
        <f>Revenue!AC26</f>
        <v>0</v>
      </c>
      <c r="AB9" s="28">
        <f>Revenue!AD26</f>
        <v>0.05</v>
      </c>
      <c r="AC9" s="28">
        <f>Revenue!AE26</f>
        <v>0.14833333333333334</v>
      </c>
      <c r="AD9" s="28">
        <f>Revenue!AF26</f>
        <v>0.21630555555555556</v>
      </c>
      <c r="AE9" s="28">
        <f>Revenue!AG26</f>
        <v>0.25492870370370369</v>
      </c>
      <c r="AF9" s="28">
        <f>Revenue!AH26</f>
        <v>0.29226441358024691</v>
      </c>
      <c r="AG9" s="28">
        <f>Revenue!AI26</f>
        <v>0.32835559979423862</v>
      </c>
      <c r="AH9" s="28">
        <f>Revenue!AJ26</f>
        <v>0.36324374646776397</v>
      </c>
      <c r="AI9" s="28">
        <f>Revenue!AK26</f>
        <v>0.39696895491883855</v>
      </c>
      <c r="AJ9" s="28">
        <f>Revenue!AL26</f>
        <v>0.4295699897548772</v>
      </c>
      <c r="AK9" s="28">
        <f>Revenue!AM26</f>
        <v>0.46108432342971462</v>
      </c>
      <c r="AL9" s="28">
        <f>Revenue!AN26</f>
        <v>0.4915481793153908</v>
      </c>
      <c r="AM9" s="28">
        <f>Revenue!AO26</f>
        <v>0.52099657333821114</v>
      </c>
      <c r="AN9" s="28">
        <f>Revenue!AP26</f>
        <v>0.54946335422693737</v>
      </c>
      <c r="AO9" s="28">
        <f>Revenue!AQ26</f>
        <v>0.57698124241937288</v>
      </c>
      <c r="AP9" s="28">
        <f>Revenue!AR26</f>
        <v>0.60358186767206046</v>
      </c>
      <c r="AQ9" s="28">
        <f>Revenue!AS26</f>
        <v>0.62929580541632502</v>
      </c>
      <c r="AR9" s="28">
        <f>Revenue!AT26</f>
        <v>0.65415261190244745</v>
      </c>
      <c r="AS9" s="28">
        <f>Revenue!AU26</f>
        <v>0.67818085817236595</v>
      </c>
      <c r="AT9" s="28">
        <f>Revenue!AV26</f>
        <v>0.70140816289995389</v>
      </c>
      <c r="AU9" s="28">
        <f>Revenue!AW26</f>
        <v>0.72386122413662202</v>
      </c>
      <c r="AV9" s="28">
        <f>Revenue!AX26</f>
        <v>0.74556584999873465</v>
      </c>
      <c r="AW9" s="28">
        <f>Revenue!AY26</f>
        <v>0.7665469883321101</v>
      </c>
      <c r="AX9" s="28">
        <f>Revenue!AZ26</f>
        <v>0.78682875538770647</v>
      </c>
      <c r="AY9" s="28">
        <f>Revenue!BA26</f>
        <v>0.80643446354144954</v>
      </c>
      <c r="AZ9" s="28">
        <f>Revenue!BB26</f>
        <v>0.8253866480900679</v>
      </c>
      <c r="BA9" s="28">
        <f>Revenue!BC26</f>
        <v>0.84370709315373227</v>
      </c>
      <c r="BB9" s="28">
        <f>Revenue!BD26</f>
        <v>0.86141685671527457</v>
      </c>
      <c r="BC9" s="28">
        <f>Revenue!BE26</f>
        <v>0.87853629482476536</v>
      </c>
      <c r="BD9" s="28">
        <f>Revenue!BF26</f>
        <v>0.89508508499727313</v>
      </c>
      <c r="BE9" s="28">
        <f>Revenue!BG26</f>
        <v>0.91108224883069722</v>
      </c>
      <c r="BF9" s="28">
        <f>Revenue!BH26</f>
        <v>0.92447263078119024</v>
      </c>
      <c r="BG9" s="28">
        <f>Revenue!BI26</f>
        <v>0.93</v>
      </c>
      <c r="BH9" s="28">
        <f>Revenue!BJ26</f>
        <v>0.93</v>
      </c>
      <c r="BI9" s="28">
        <f>Revenue!BK26</f>
        <v>0.93</v>
      </c>
      <c r="BJ9" s="28">
        <f>Revenue!BL26</f>
        <v>0.93</v>
      </c>
      <c r="BK9" s="28">
        <f>Revenue!BM26</f>
        <v>0.93</v>
      </c>
      <c r="BL9" s="28">
        <f>Revenue!BN26</f>
        <v>0.93</v>
      </c>
      <c r="BM9" s="28">
        <f>Revenue!BO26</f>
        <v>0.93</v>
      </c>
      <c r="BN9" s="28">
        <f>Revenue!BP26</f>
        <v>0.93</v>
      </c>
      <c r="BO9" s="28">
        <f>Revenue!BQ26</f>
        <v>0.93</v>
      </c>
      <c r="BP9" s="28">
        <f>Revenue!BR26</f>
        <v>0.93</v>
      </c>
      <c r="BQ9" s="28">
        <f>Revenue!BS26</f>
        <v>0.93</v>
      </c>
      <c r="BR9" s="28">
        <f>Revenue!BT26</f>
        <v>0.93</v>
      </c>
      <c r="BS9" s="28">
        <f>Revenue!BU26</f>
        <v>0.93</v>
      </c>
      <c r="BT9" s="28">
        <f>Revenue!BV26</f>
        <v>0.93</v>
      </c>
      <c r="BU9" s="28">
        <f>Revenue!BW26</f>
        <v>0.93</v>
      </c>
      <c r="BV9" s="28">
        <f>Revenue!BX26</f>
        <v>0.93</v>
      </c>
      <c r="BW9" s="28">
        <f>Revenue!BY26</f>
        <v>0.93</v>
      </c>
      <c r="BX9" s="28">
        <f>Revenue!BZ26</f>
        <v>0.93</v>
      </c>
      <c r="BY9" s="28">
        <f>Revenue!CA26</f>
        <v>0.93</v>
      </c>
      <c r="BZ9" s="28">
        <f>Revenue!CB26</f>
        <v>0.93</v>
      </c>
      <c r="CA9" s="28">
        <f>Revenue!CC26</f>
        <v>0.93</v>
      </c>
      <c r="CB9" s="28">
        <f>Revenue!CD26</f>
        <v>0.93</v>
      </c>
      <c r="CC9" s="28">
        <f>Revenue!CE26</f>
        <v>0.93</v>
      </c>
      <c r="CD9" s="28">
        <f>Revenue!CF26</f>
        <v>0.93</v>
      </c>
      <c r="CE9" s="28">
        <f>Revenue!CG26</f>
        <v>0.93</v>
      </c>
      <c r="CF9" s="28">
        <f>Revenue!CH26</f>
        <v>0.93</v>
      </c>
      <c r="CG9" s="28">
        <f>Revenue!CI26</f>
        <v>0.93</v>
      </c>
      <c r="CH9" s="28">
        <f>Revenue!CJ26</f>
        <v>0.93</v>
      </c>
      <c r="CI9" s="28">
        <f>Revenue!CK26</f>
        <v>0.93</v>
      </c>
      <c r="CJ9" s="28">
        <f>Revenue!CL26</f>
        <v>0.93</v>
      </c>
      <c r="CK9" s="28">
        <f>Revenue!CM26</f>
        <v>0.93</v>
      </c>
      <c r="CL9" s="28">
        <f>Revenue!CN26</f>
        <v>0.93</v>
      </c>
      <c r="CM9" s="28">
        <f>Revenue!CO26</f>
        <v>0.93</v>
      </c>
      <c r="CN9" s="28">
        <f>Revenue!CP26</f>
        <v>0.93</v>
      </c>
      <c r="CO9" s="28">
        <f>Revenue!CQ26</f>
        <v>0.93</v>
      </c>
      <c r="CP9" s="28">
        <f>Revenue!CR26</f>
        <v>0.93</v>
      </c>
      <c r="CQ9" s="28">
        <f>Revenue!CS26</f>
        <v>0.93</v>
      </c>
      <c r="CR9" s="28">
        <f>Revenue!CT26</f>
        <v>0.93</v>
      </c>
      <c r="CS9" s="28">
        <f>Revenue!CU26</f>
        <v>0.93</v>
      </c>
      <c r="CT9" s="28">
        <f>Revenue!CV26</f>
        <v>0.93</v>
      </c>
      <c r="CU9" s="28">
        <f>Revenue!CW26</f>
        <v>0.93</v>
      </c>
      <c r="CV9" s="28">
        <f>Revenue!CX26</f>
        <v>0.93</v>
      </c>
      <c r="CW9" s="28">
        <f>Revenue!CY26</f>
        <v>0.93</v>
      </c>
      <c r="CX9" s="28">
        <f>Revenue!CZ26</f>
        <v>0.93</v>
      </c>
      <c r="CY9" s="28">
        <f>Revenue!DA26</f>
        <v>0.93</v>
      </c>
      <c r="CZ9" s="28">
        <f>Revenue!DB26</f>
        <v>0.93</v>
      </c>
      <c r="DA9" s="28">
        <f>Revenue!DC26</f>
        <v>0.93</v>
      </c>
      <c r="DB9" s="28">
        <f>Revenue!DD26</f>
        <v>0.93</v>
      </c>
      <c r="DC9" s="28">
        <f>Revenue!DE26</f>
        <v>0.93</v>
      </c>
      <c r="DD9" s="28">
        <f>Revenue!DF26</f>
        <v>0.93</v>
      </c>
      <c r="DE9" s="28">
        <f>Revenue!DG26</f>
        <v>0.93</v>
      </c>
      <c r="DF9" s="28">
        <f>Revenue!DH26</f>
        <v>0.93</v>
      </c>
      <c r="DG9" s="28">
        <f>Revenue!DI26</f>
        <v>0.93</v>
      </c>
      <c r="DH9" s="28">
        <f>Revenue!DJ26</f>
        <v>0.93</v>
      </c>
      <c r="DI9" s="28">
        <f>Revenue!DK26</f>
        <v>0.93</v>
      </c>
      <c r="DJ9" s="28">
        <f>Revenue!DL26</f>
        <v>0.93</v>
      </c>
      <c r="DK9" s="28">
        <f>Revenue!DM26</f>
        <v>0.93</v>
      </c>
      <c r="DL9" s="28">
        <f>Revenue!DN26</f>
        <v>0.93</v>
      </c>
      <c r="DM9" s="28">
        <f>Revenue!DO26</f>
        <v>0.93</v>
      </c>
      <c r="DN9" s="28">
        <f>Revenue!DP26</f>
        <v>0.93</v>
      </c>
      <c r="DO9" s="28">
        <f>Revenue!DQ26</f>
        <v>0.93</v>
      </c>
      <c r="DP9" s="28">
        <f>Revenue!DR26</f>
        <v>0.93</v>
      </c>
      <c r="DQ9" s="28">
        <f>Revenue!DS26</f>
        <v>0.93</v>
      </c>
      <c r="DR9" s="28">
        <f>Revenue!DT26</f>
        <v>0.93</v>
      </c>
      <c r="DS9" s="28">
        <f>Revenue!DU26</f>
        <v>0.93</v>
      </c>
      <c r="DT9" s="28">
        <f>Revenue!DV26</f>
        <v>0.93</v>
      </c>
      <c r="DU9" s="6"/>
      <c r="DV9" s="6"/>
      <c r="DW9" s="6"/>
      <c r="DX9" s="6"/>
      <c r="DY9" s="6"/>
      <c r="DZ9" s="6"/>
      <c r="EA9" s="6"/>
    </row>
    <row r="10" spans="3:131">
      <c r="C10" s="5" t="s">
        <v>207</v>
      </c>
      <c r="D10" s="28">
        <f>Revenue!F35</f>
        <v>0</v>
      </c>
      <c r="E10" s="28">
        <f>Revenue!G35</f>
        <v>0</v>
      </c>
      <c r="F10" s="28">
        <f>Revenue!H35</f>
        <v>0</v>
      </c>
      <c r="G10" s="28">
        <f>Revenue!I35</f>
        <v>0</v>
      </c>
      <c r="H10" s="28">
        <f>Revenue!J35</f>
        <v>0</v>
      </c>
      <c r="I10" s="28">
        <f>Revenue!K35</f>
        <v>0</v>
      </c>
      <c r="J10" s="28">
        <f>Revenue!L35</f>
        <v>0</v>
      </c>
      <c r="K10" s="28">
        <f>Revenue!M35</f>
        <v>0</v>
      </c>
      <c r="L10" s="28">
        <f>Revenue!N35</f>
        <v>0</v>
      </c>
      <c r="M10" s="28">
        <f>Revenue!O35</f>
        <v>0</v>
      </c>
      <c r="N10" s="28">
        <f>Revenue!P35</f>
        <v>0</v>
      </c>
      <c r="O10" s="28">
        <f>Revenue!Q35</f>
        <v>0</v>
      </c>
      <c r="P10" s="28">
        <f>Revenue!R35</f>
        <v>0</v>
      </c>
      <c r="Q10" s="28">
        <f>Revenue!S35</f>
        <v>0</v>
      </c>
      <c r="R10" s="28">
        <f>Revenue!T35</f>
        <v>0</v>
      </c>
      <c r="S10" s="28">
        <f>Revenue!U35</f>
        <v>0</v>
      </c>
      <c r="T10" s="28">
        <f>Revenue!V35</f>
        <v>0</v>
      </c>
      <c r="U10" s="28">
        <f>Revenue!W35</f>
        <v>0</v>
      </c>
      <c r="V10" s="28">
        <f>Revenue!X35</f>
        <v>0</v>
      </c>
      <c r="W10" s="28">
        <f>Revenue!Y35</f>
        <v>0</v>
      </c>
      <c r="X10" s="28">
        <f>Revenue!Z35</f>
        <v>0</v>
      </c>
      <c r="Y10" s="28">
        <f>Revenue!AA35</f>
        <v>0</v>
      </c>
      <c r="Z10" s="28">
        <f>Revenue!AB35</f>
        <v>0</v>
      </c>
      <c r="AA10" s="28">
        <f>Revenue!AC35</f>
        <v>0</v>
      </c>
      <c r="AB10" s="28">
        <f>Revenue!AD35</f>
        <v>0.05</v>
      </c>
      <c r="AC10" s="28">
        <f>Revenue!AE35</f>
        <v>0.14791666666666667</v>
      </c>
      <c r="AD10" s="28">
        <f>Revenue!AF35</f>
        <v>0.21933967911877397</v>
      </c>
      <c r="AE10" s="28">
        <f>Revenue!AG35</f>
        <v>0.26537293961526182</v>
      </c>
      <c r="AF10" s="28">
        <f>Revenue!AH35</f>
        <v>0.30948814759106275</v>
      </c>
      <c r="AG10" s="28">
        <f>Revenue!AI35</f>
        <v>0.35176522190120524</v>
      </c>
      <c r="AH10" s="28">
        <f>Revenue!AJ35</f>
        <v>0.39228075144842517</v>
      </c>
      <c r="AI10" s="28">
        <f>Revenue!AK35</f>
        <v>0.43110813393117747</v>
      </c>
      <c r="AJ10" s="28">
        <f>Revenue!AL35</f>
        <v>0.4683177088104819</v>
      </c>
      <c r="AK10" s="28">
        <f>Revenue!AM35</f>
        <v>0.50397688473648194</v>
      </c>
      <c r="AL10" s="28">
        <f>Revenue!AN35</f>
        <v>0.53815026166556534</v>
      </c>
      <c r="AM10" s="28">
        <f>Revenue!AO35</f>
        <v>0.57089974788927023</v>
      </c>
      <c r="AN10" s="28">
        <f>Revenue!AP35</f>
        <v>0.60228467218698734</v>
      </c>
      <c r="AO10" s="28">
        <f>Revenue!AQ35</f>
        <v>0.63236189130563292</v>
      </c>
      <c r="AP10" s="28">
        <f>Revenue!AR35</f>
        <v>0.66118589296100172</v>
      </c>
      <c r="AQ10" s="28">
        <f>Revenue!AS35</f>
        <v>0.6888088945473968</v>
      </c>
      <c r="AR10" s="28">
        <f>Revenue!AT35</f>
        <v>0.71528093773435864</v>
      </c>
      <c r="AS10" s="28">
        <f>Revenue!AU35</f>
        <v>0.74064997912186381</v>
      </c>
      <c r="AT10" s="28">
        <f>Revenue!AV35</f>
        <v>0.764961977118223</v>
      </c>
      <c r="AU10" s="28">
        <f>Revenue!AW35</f>
        <v>0.78826097519806726</v>
      </c>
      <c r="AV10" s="28">
        <f>Revenue!AX35</f>
        <v>0.81058918169125116</v>
      </c>
      <c r="AW10" s="28">
        <f>Revenue!AY35</f>
        <v>0.83198704624721931</v>
      </c>
      <c r="AX10" s="28">
        <f>Revenue!AZ35</f>
        <v>0.85249333311335529</v>
      </c>
      <c r="AY10" s="28">
        <f>Revenue!BA35</f>
        <v>0.87214519136006885</v>
      </c>
      <c r="AZ10" s="28">
        <f>Revenue!BB35</f>
        <v>0.89097822217983602</v>
      </c>
      <c r="BA10" s="28">
        <f>Revenue!BC35</f>
        <v>0.90902654338211308</v>
      </c>
      <c r="BB10" s="28">
        <f>Revenue!BD35</f>
        <v>0.92392935028310308</v>
      </c>
      <c r="BC10" s="28">
        <f>Revenue!BE35</f>
        <v>0.93</v>
      </c>
      <c r="BD10" s="28">
        <f>Revenue!BF35</f>
        <v>0.93</v>
      </c>
      <c r="BE10" s="28">
        <f>Revenue!BG35</f>
        <v>0.93</v>
      </c>
      <c r="BF10" s="28">
        <f>Revenue!BH35</f>
        <v>0.93</v>
      </c>
      <c r="BG10" s="28">
        <f>Revenue!BI35</f>
        <v>0.93</v>
      </c>
      <c r="BH10" s="28">
        <f>Revenue!BJ35</f>
        <v>0.93</v>
      </c>
      <c r="BI10" s="28">
        <f>Revenue!BK35</f>
        <v>0.93</v>
      </c>
      <c r="BJ10" s="28">
        <f>Revenue!BL35</f>
        <v>0.93</v>
      </c>
      <c r="BK10" s="28">
        <f>Revenue!BM35</f>
        <v>0.93</v>
      </c>
      <c r="BL10" s="28">
        <f>Revenue!BN35</f>
        <v>0.93</v>
      </c>
      <c r="BM10" s="28">
        <f>Revenue!BO35</f>
        <v>0.93</v>
      </c>
      <c r="BN10" s="28">
        <f>Revenue!BP35</f>
        <v>0.93</v>
      </c>
      <c r="BO10" s="28">
        <f>Revenue!BQ35</f>
        <v>0.93</v>
      </c>
      <c r="BP10" s="28">
        <f>Revenue!BR35</f>
        <v>0.93</v>
      </c>
      <c r="BQ10" s="28">
        <f>Revenue!BS35</f>
        <v>0.93</v>
      </c>
      <c r="BR10" s="28">
        <f>Revenue!BT35</f>
        <v>0.93</v>
      </c>
      <c r="BS10" s="28">
        <f>Revenue!BU35</f>
        <v>0.93</v>
      </c>
      <c r="BT10" s="28">
        <f>Revenue!BV35</f>
        <v>0.93</v>
      </c>
      <c r="BU10" s="28">
        <f>Revenue!BW35</f>
        <v>0.93</v>
      </c>
      <c r="BV10" s="28">
        <f>Revenue!BX35</f>
        <v>0.93</v>
      </c>
      <c r="BW10" s="28">
        <f>Revenue!BY35</f>
        <v>0.93</v>
      </c>
      <c r="BX10" s="28">
        <f>Revenue!BZ35</f>
        <v>0.93</v>
      </c>
      <c r="BY10" s="28">
        <f>Revenue!CA35</f>
        <v>0.93</v>
      </c>
      <c r="BZ10" s="28">
        <f>Revenue!CB35</f>
        <v>0.93</v>
      </c>
      <c r="CA10" s="28">
        <f>Revenue!CC35</f>
        <v>0.93</v>
      </c>
      <c r="CB10" s="28">
        <f>Revenue!CD35</f>
        <v>0.93</v>
      </c>
      <c r="CC10" s="28">
        <f>Revenue!CE35</f>
        <v>0.93</v>
      </c>
      <c r="CD10" s="28">
        <f>Revenue!CF35</f>
        <v>0.93</v>
      </c>
      <c r="CE10" s="28">
        <f>Revenue!CG35</f>
        <v>0.93</v>
      </c>
      <c r="CF10" s="28">
        <f>Revenue!CH35</f>
        <v>0.93</v>
      </c>
      <c r="CG10" s="28">
        <f>Revenue!CI35</f>
        <v>0.93</v>
      </c>
      <c r="CH10" s="28">
        <f>Revenue!CJ35</f>
        <v>0.93</v>
      </c>
      <c r="CI10" s="28">
        <f>Revenue!CK35</f>
        <v>0.93</v>
      </c>
      <c r="CJ10" s="28">
        <f>Revenue!CL35</f>
        <v>0.93</v>
      </c>
      <c r="CK10" s="28">
        <f>Revenue!CM35</f>
        <v>0.93</v>
      </c>
      <c r="CL10" s="28">
        <f>Revenue!CN35</f>
        <v>0.93</v>
      </c>
      <c r="CM10" s="28">
        <f>Revenue!CO35</f>
        <v>0.93</v>
      </c>
      <c r="CN10" s="28">
        <f>Revenue!CP35</f>
        <v>0.93</v>
      </c>
      <c r="CO10" s="28">
        <f>Revenue!CQ35</f>
        <v>0.93</v>
      </c>
      <c r="CP10" s="28">
        <f>Revenue!CR35</f>
        <v>0.93</v>
      </c>
      <c r="CQ10" s="28">
        <f>Revenue!CS35</f>
        <v>0.93</v>
      </c>
      <c r="CR10" s="28">
        <f>Revenue!CT35</f>
        <v>0.93</v>
      </c>
      <c r="CS10" s="28">
        <f>Revenue!CU35</f>
        <v>0.93</v>
      </c>
      <c r="CT10" s="28">
        <f>Revenue!CV35</f>
        <v>0.93</v>
      </c>
      <c r="CU10" s="28">
        <f>Revenue!CW35</f>
        <v>0.93</v>
      </c>
      <c r="CV10" s="28">
        <f>Revenue!CX35</f>
        <v>0.93</v>
      </c>
      <c r="CW10" s="28">
        <f>Revenue!CY35</f>
        <v>0.93</v>
      </c>
      <c r="CX10" s="28">
        <f>Revenue!CZ35</f>
        <v>0.93</v>
      </c>
      <c r="CY10" s="28">
        <f>Revenue!DA35</f>
        <v>0.93</v>
      </c>
      <c r="CZ10" s="28">
        <f>Revenue!DB35</f>
        <v>0.93</v>
      </c>
      <c r="DA10" s="28">
        <f>Revenue!DC35</f>
        <v>0.93</v>
      </c>
      <c r="DB10" s="28">
        <f>Revenue!DD35</f>
        <v>0.93</v>
      </c>
      <c r="DC10" s="28">
        <f>Revenue!DE35</f>
        <v>0.93</v>
      </c>
      <c r="DD10" s="28">
        <f>Revenue!DF35</f>
        <v>0.93</v>
      </c>
      <c r="DE10" s="28">
        <f>Revenue!DG35</f>
        <v>0.93</v>
      </c>
      <c r="DF10" s="28">
        <f>Revenue!DH35</f>
        <v>0.93</v>
      </c>
      <c r="DG10" s="28">
        <f>Revenue!DI35</f>
        <v>0.93</v>
      </c>
      <c r="DH10" s="28">
        <f>Revenue!DJ35</f>
        <v>0.93</v>
      </c>
      <c r="DI10" s="28">
        <f>Revenue!DK35</f>
        <v>0.93</v>
      </c>
      <c r="DJ10" s="28">
        <f>Revenue!DL35</f>
        <v>0.93</v>
      </c>
      <c r="DK10" s="28">
        <f>Revenue!DM35</f>
        <v>0.93</v>
      </c>
      <c r="DL10" s="28">
        <f>Revenue!DN35</f>
        <v>0.93</v>
      </c>
      <c r="DM10" s="28">
        <f>Revenue!DO35</f>
        <v>0.93</v>
      </c>
      <c r="DN10" s="28">
        <f>Revenue!DP35</f>
        <v>0.93</v>
      </c>
      <c r="DO10" s="28">
        <f>Revenue!DQ35</f>
        <v>0.93</v>
      </c>
      <c r="DP10" s="28">
        <f>Revenue!DR35</f>
        <v>0.93</v>
      </c>
      <c r="DQ10" s="28">
        <f>Revenue!DS35</f>
        <v>0.93</v>
      </c>
      <c r="DR10" s="28">
        <f>Revenue!DT35</f>
        <v>0.93</v>
      </c>
      <c r="DS10" s="28">
        <f>Revenue!DU35</f>
        <v>0.93</v>
      </c>
      <c r="DT10" s="28">
        <f>Revenue!DV35</f>
        <v>0.93</v>
      </c>
      <c r="DU10" s="6"/>
      <c r="DV10" s="6"/>
      <c r="DW10" s="6"/>
      <c r="DX10" s="6"/>
      <c r="DY10" s="6"/>
      <c r="DZ10" s="6"/>
      <c r="EA10" s="6"/>
    </row>
    <row r="11" spans="3:131">
      <c r="C11" s="5" t="s">
        <v>539</v>
      </c>
      <c r="D11" s="46">
        <f>Revenue!F44</f>
        <v>0</v>
      </c>
      <c r="E11" s="46">
        <f>Revenue!G44</f>
        <v>0</v>
      </c>
      <c r="F11" s="46">
        <f>Revenue!H44</f>
        <v>0</v>
      </c>
      <c r="G11" s="46">
        <f>Revenue!I44</f>
        <v>0</v>
      </c>
      <c r="H11" s="46">
        <f>Revenue!J44</f>
        <v>0</v>
      </c>
      <c r="I11" s="46">
        <f>Revenue!K44</f>
        <v>0</v>
      </c>
      <c r="J11" s="46">
        <f>Revenue!L44</f>
        <v>0</v>
      </c>
      <c r="K11" s="46">
        <f>Revenue!M44</f>
        <v>0</v>
      </c>
      <c r="L11" s="46">
        <f>Revenue!N44</f>
        <v>0</v>
      </c>
      <c r="M11" s="46">
        <f>Revenue!O44</f>
        <v>0</v>
      </c>
      <c r="N11" s="46">
        <f>Revenue!P44</f>
        <v>0</v>
      </c>
      <c r="O11" s="46">
        <f>Revenue!Q44</f>
        <v>0</v>
      </c>
      <c r="P11" s="46">
        <f>Revenue!R44</f>
        <v>0</v>
      </c>
      <c r="Q11" s="46">
        <f>Revenue!S44</f>
        <v>0</v>
      </c>
      <c r="R11" s="46">
        <f>Revenue!T44</f>
        <v>0</v>
      </c>
      <c r="S11" s="46">
        <f>Revenue!U44</f>
        <v>0</v>
      </c>
      <c r="T11" s="46">
        <f>Revenue!V44</f>
        <v>0</v>
      </c>
      <c r="U11" s="46">
        <f>Revenue!W44</f>
        <v>0</v>
      </c>
      <c r="V11" s="46">
        <f>Revenue!X44</f>
        <v>0</v>
      </c>
      <c r="W11" s="46">
        <f>Revenue!Y44</f>
        <v>0</v>
      </c>
      <c r="X11" s="46">
        <f>Revenue!Z44</f>
        <v>0</v>
      </c>
      <c r="Y11" s="46">
        <f>Revenue!AA44</f>
        <v>0</v>
      </c>
      <c r="Z11" s="46">
        <f>Revenue!AB44</f>
        <v>0</v>
      </c>
      <c r="AA11" s="46">
        <f>Revenue!AC44</f>
        <v>0</v>
      </c>
      <c r="AB11" s="46">
        <f>Revenue!AD44</f>
        <v>0</v>
      </c>
      <c r="AC11" s="46">
        <f>Revenue!AE44</f>
        <v>0</v>
      </c>
      <c r="AD11" s="46">
        <f>Revenue!AF44</f>
        <v>0</v>
      </c>
      <c r="AE11" s="46">
        <f>Revenue!AG44</f>
        <v>0</v>
      </c>
      <c r="AF11" s="46">
        <f>Revenue!AH44</f>
        <v>0</v>
      </c>
      <c r="AG11" s="46">
        <f>Revenue!AI44</f>
        <v>0</v>
      </c>
      <c r="AH11" s="46">
        <f>Revenue!AJ44</f>
        <v>0</v>
      </c>
      <c r="AI11" s="46">
        <f>Revenue!AK44</f>
        <v>0</v>
      </c>
      <c r="AJ11" s="46">
        <f>Revenue!AL44</f>
        <v>0</v>
      </c>
      <c r="AK11" s="46">
        <f>Revenue!AM44</f>
        <v>0</v>
      </c>
      <c r="AL11" s="46">
        <f>Revenue!AN44</f>
        <v>0</v>
      </c>
      <c r="AM11" s="46">
        <f>Revenue!AO44</f>
        <v>0</v>
      </c>
      <c r="AN11" s="46">
        <f>Revenue!AP44</f>
        <v>0</v>
      </c>
      <c r="AO11" s="46">
        <f>Revenue!AQ44</f>
        <v>0</v>
      </c>
      <c r="AP11" s="46">
        <f>Revenue!AR44</f>
        <v>0</v>
      </c>
      <c r="AQ11" s="46">
        <f>Revenue!AS44</f>
        <v>0</v>
      </c>
      <c r="AR11" s="46">
        <f>Revenue!AT44</f>
        <v>0</v>
      </c>
      <c r="AS11" s="46">
        <f>Revenue!AU44</f>
        <v>0</v>
      </c>
      <c r="AT11" s="46">
        <f>Revenue!AV44</f>
        <v>0</v>
      </c>
      <c r="AU11" s="46">
        <f>Revenue!AW44</f>
        <v>0</v>
      </c>
      <c r="AV11" s="46">
        <f>Revenue!AX44</f>
        <v>0</v>
      </c>
      <c r="AW11" s="46">
        <f>Revenue!AY44</f>
        <v>0</v>
      </c>
      <c r="AX11" s="46">
        <f>Revenue!AZ44</f>
        <v>0</v>
      </c>
      <c r="AY11" s="46">
        <f>Revenue!BA44</f>
        <v>0</v>
      </c>
      <c r="AZ11" s="46">
        <f>Revenue!BB44</f>
        <v>0</v>
      </c>
      <c r="BA11" s="46">
        <f>Revenue!BC44</f>
        <v>0</v>
      </c>
      <c r="BB11" s="46">
        <f>Revenue!BD44</f>
        <v>0</v>
      </c>
      <c r="BC11" s="46">
        <f>Revenue!BE44</f>
        <v>0</v>
      </c>
      <c r="BD11" s="46">
        <f>Revenue!BF44</f>
        <v>0</v>
      </c>
      <c r="BE11" s="46">
        <f>Revenue!BG44</f>
        <v>0</v>
      </c>
      <c r="BF11" s="46">
        <f>Revenue!BH44</f>
        <v>0</v>
      </c>
      <c r="BG11" s="46">
        <f>Revenue!BI44</f>
        <v>0</v>
      </c>
      <c r="BH11" s="46">
        <f>Revenue!BJ44</f>
        <v>0</v>
      </c>
      <c r="BI11" s="46">
        <f>Revenue!BK44</f>
        <v>0</v>
      </c>
      <c r="BJ11" s="46">
        <f>Revenue!BL44</f>
        <v>0</v>
      </c>
      <c r="BK11" s="46">
        <f>Revenue!BM44</f>
        <v>0</v>
      </c>
      <c r="BL11" s="46">
        <f>Revenue!BN44</f>
        <v>0</v>
      </c>
      <c r="BM11" s="46">
        <f>Revenue!BO44</f>
        <v>0</v>
      </c>
      <c r="BN11" s="46">
        <f>Revenue!BP44</f>
        <v>0</v>
      </c>
      <c r="BO11" s="46">
        <f>Revenue!BQ44</f>
        <v>0</v>
      </c>
      <c r="BP11" s="46">
        <f>Revenue!BR44</f>
        <v>0</v>
      </c>
      <c r="BQ11" s="46">
        <f>Revenue!BS44</f>
        <v>0</v>
      </c>
      <c r="BR11" s="46">
        <f>Revenue!BT44</f>
        <v>0</v>
      </c>
      <c r="BS11" s="46">
        <f>Revenue!BU44</f>
        <v>0</v>
      </c>
      <c r="BT11" s="46">
        <f>Revenue!BV44</f>
        <v>0</v>
      </c>
      <c r="BU11" s="46">
        <f>Revenue!BW44</f>
        <v>0</v>
      </c>
      <c r="BV11" s="46">
        <f>Revenue!BX44</f>
        <v>0</v>
      </c>
      <c r="BW11" s="46">
        <f>Revenue!BY44</f>
        <v>0</v>
      </c>
      <c r="BX11" s="46">
        <f>Revenue!BZ44</f>
        <v>0</v>
      </c>
      <c r="BY11" s="46">
        <f>Revenue!CA44</f>
        <v>0</v>
      </c>
      <c r="BZ11" s="46">
        <f>Revenue!CB44</f>
        <v>0</v>
      </c>
      <c r="CA11" s="46">
        <f>Revenue!CC44</f>
        <v>0</v>
      </c>
      <c r="CB11" s="46">
        <f>Revenue!CD44</f>
        <v>0</v>
      </c>
      <c r="CC11" s="46">
        <f>Revenue!CE44</f>
        <v>0</v>
      </c>
      <c r="CD11" s="46">
        <f>Revenue!CF44</f>
        <v>0</v>
      </c>
      <c r="CE11" s="46">
        <f>Revenue!CG44</f>
        <v>0</v>
      </c>
      <c r="CF11" s="46">
        <f>Revenue!CH44</f>
        <v>0</v>
      </c>
      <c r="CG11" s="46">
        <f>Revenue!CI44</f>
        <v>0</v>
      </c>
      <c r="CH11" s="46">
        <f>Revenue!CJ44</f>
        <v>0</v>
      </c>
      <c r="CI11" s="46">
        <f>Revenue!CK44</f>
        <v>0</v>
      </c>
      <c r="CJ11" s="46">
        <f>Revenue!CL44</f>
        <v>0</v>
      </c>
      <c r="CK11" s="46">
        <f>Revenue!CM44</f>
        <v>0</v>
      </c>
      <c r="CL11" s="46">
        <f>Revenue!CN44</f>
        <v>0</v>
      </c>
      <c r="CM11" s="46">
        <f>Revenue!CO44</f>
        <v>0</v>
      </c>
      <c r="CN11" s="46">
        <f>Revenue!CP44</f>
        <v>0</v>
      </c>
      <c r="CO11" s="46">
        <f>Revenue!CQ44</f>
        <v>0</v>
      </c>
      <c r="CP11" s="46">
        <f>Revenue!CR44</f>
        <v>0</v>
      </c>
      <c r="CQ11" s="46">
        <f>Revenue!CS44</f>
        <v>0</v>
      </c>
      <c r="CR11" s="46">
        <f>Revenue!CT44</f>
        <v>0</v>
      </c>
      <c r="CS11" s="46">
        <f>Revenue!CU44</f>
        <v>0</v>
      </c>
      <c r="CT11" s="46">
        <f>Revenue!CV44</f>
        <v>0</v>
      </c>
      <c r="CU11" s="46">
        <f>Revenue!CW44</f>
        <v>0</v>
      </c>
      <c r="CV11" s="46">
        <f>Revenue!CX44</f>
        <v>0</v>
      </c>
      <c r="CW11" s="46">
        <f>Revenue!CY44</f>
        <v>0</v>
      </c>
      <c r="CX11" s="46">
        <f>Revenue!CZ44</f>
        <v>0</v>
      </c>
      <c r="CY11" s="46">
        <f>Revenue!DA44</f>
        <v>0</v>
      </c>
      <c r="CZ11" s="46">
        <f>Revenue!DB44</f>
        <v>0</v>
      </c>
      <c r="DA11" s="46">
        <f>Revenue!DC44</f>
        <v>0</v>
      </c>
      <c r="DB11" s="46">
        <f>Revenue!DD44</f>
        <v>0</v>
      </c>
      <c r="DC11" s="46">
        <f>Revenue!DE44</f>
        <v>0</v>
      </c>
      <c r="DD11" s="46">
        <f>Revenue!DF44</f>
        <v>0</v>
      </c>
      <c r="DE11" s="46">
        <f>Revenue!DG44</f>
        <v>0</v>
      </c>
      <c r="DF11" s="46">
        <f>Revenue!DH44</f>
        <v>0</v>
      </c>
      <c r="DG11" s="46">
        <f>Revenue!DI44</f>
        <v>0</v>
      </c>
      <c r="DH11" s="46">
        <f>Revenue!DJ44</f>
        <v>0</v>
      </c>
      <c r="DI11" s="46">
        <f>Revenue!DK44</f>
        <v>0</v>
      </c>
      <c r="DJ11" s="46">
        <f>Revenue!DL44</f>
        <v>0</v>
      </c>
      <c r="DK11" s="46">
        <f>Revenue!DM44</f>
        <v>0</v>
      </c>
      <c r="DL11" s="46">
        <f>Revenue!DN44</f>
        <v>0</v>
      </c>
      <c r="DM11" s="46">
        <f>Revenue!DO44</f>
        <v>0</v>
      </c>
      <c r="DN11" s="46">
        <f>Revenue!DP44</f>
        <v>0</v>
      </c>
      <c r="DO11" s="46">
        <f>Revenue!DQ44</f>
        <v>0</v>
      </c>
      <c r="DP11" s="46">
        <f>Revenue!DR44</f>
        <v>0</v>
      </c>
      <c r="DQ11" s="46">
        <f>Revenue!DS44</f>
        <v>0</v>
      </c>
      <c r="DR11" s="46">
        <f>Revenue!DT44</f>
        <v>0</v>
      </c>
      <c r="DS11" s="46">
        <f>Revenue!DU44</f>
        <v>0</v>
      </c>
      <c r="DT11" s="46">
        <f>Revenue!DV44</f>
        <v>0</v>
      </c>
      <c r="DU11" s="6"/>
      <c r="DV11" s="6"/>
      <c r="DW11" s="6"/>
      <c r="DX11" s="6"/>
      <c r="DY11" s="6"/>
      <c r="DZ11" s="6"/>
      <c r="EA11" s="6"/>
    </row>
    <row r="12" spans="3:131">
      <c r="C12" s="17" t="s">
        <v>208</v>
      </c>
      <c r="D12" s="29">
        <f>Revenue!F50</f>
        <v>0</v>
      </c>
      <c r="E12" s="29">
        <f>Revenue!G50</f>
        <v>0</v>
      </c>
      <c r="F12" s="29">
        <f>Revenue!H50</f>
        <v>0</v>
      </c>
      <c r="G12" s="29">
        <f>Revenue!I50</f>
        <v>0</v>
      </c>
      <c r="H12" s="29">
        <f>Revenue!J50</f>
        <v>0</v>
      </c>
      <c r="I12" s="29">
        <f>Revenue!K50</f>
        <v>0</v>
      </c>
      <c r="J12" s="29">
        <f>Revenue!L50</f>
        <v>0</v>
      </c>
      <c r="K12" s="29">
        <f>Revenue!M50</f>
        <v>0</v>
      </c>
      <c r="L12" s="29">
        <f>Revenue!N50</f>
        <v>0</v>
      </c>
      <c r="M12" s="29">
        <f>Revenue!O50</f>
        <v>0</v>
      </c>
      <c r="N12" s="29">
        <f>Revenue!P50</f>
        <v>0</v>
      </c>
      <c r="O12" s="29">
        <f>Revenue!Q50</f>
        <v>0</v>
      </c>
      <c r="P12" s="29">
        <f>Revenue!R50</f>
        <v>0</v>
      </c>
      <c r="Q12" s="29">
        <f>Revenue!S50</f>
        <v>0</v>
      </c>
      <c r="R12" s="29">
        <f>Revenue!T50</f>
        <v>0</v>
      </c>
      <c r="S12" s="29">
        <f>Revenue!U50</f>
        <v>0</v>
      </c>
      <c r="T12" s="29">
        <f>Revenue!V50</f>
        <v>0</v>
      </c>
      <c r="U12" s="29">
        <f>Revenue!W50</f>
        <v>0</v>
      </c>
      <c r="V12" s="29">
        <f>Revenue!X50</f>
        <v>0</v>
      </c>
      <c r="W12" s="29">
        <f>Revenue!Y50</f>
        <v>0</v>
      </c>
      <c r="X12" s="29">
        <f>Revenue!Z50</f>
        <v>0</v>
      </c>
      <c r="Y12" s="29">
        <f>Revenue!AA50</f>
        <v>0</v>
      </c>
      <c r="Z12" s="29">
        <f>Revenue!AB50</f>
        <v>0</v>
      </c>
      <c r="AA12" s="29">
        <f>Revenue!AC50</f>
        <v>0</v>
      </c>
      <c r="AB12" s="29">
        <f>Revenue!AD50</f>
        <v>0.05</v>
      </c>
      <c r="AC12" s="29">
        <f>Revenue!AE50</f>
        <v>0.14849122807017545</v>
      </c>
      <c r="AD12" s="29">
        <f>Revenue!AF50</f>
        <v>0.21861758040935675</v>
      </c>
      <c r="AE12" s="29">
        <f>Revenue!AG50</f>
        <v>0.26123547270955172</v>
      </c>
      <c r="AF12" s="29">
        <f>Revenue!AH50</f>
        <v>0.30256917568479946</v>
      </c>
      <c r="AG12" s="29">
        <f>Revenue!AI50</f>
        <v>0.34265906132008744</v>
      </c>
      <c r="AH12" s="29">
        <f>Revenue!AJ50</f>
        <v>0.38154417606524649</v>
      </c>
      <c r="AI12" s="29">
        <f>Revenue!AK50</f>
        <v>0.41926228620869982</v>
      </c>
      <c r="AJ12" s="29">
        <f>Revenue!AL50</f>
        <v>0.45584992163843241</v>
      </c>
      <c r="AK12" s="29">
        <f>Revenue!AM50</f>
        <v>0.49134241804938822</v>
      </c>
      <c r="AL12" s="29">
        <f>Revenue!AN50</f>
        <v>0.52577395765427204</v>
      </c>
      <c r="AM12" s="29">
        <f>Revenue!AO50</f>
        <v>0.55917760845258513</v>
      </c>
      <c r="AN12" s="29">
        <f>Revenue!AP50</f>
        <v>0.59158536211066215</v>
      </c>
      <c r="AO12" s="29">
        <f>Revenue!AQ50</f>
        <v>0.62302817050348935</v>
      </c>
      <c r="AP12" s="29">
        <f>Revenue!AR50</f>
        <v>0.65353598096717891</v>
      </c>
      <c r="AQ12" s="29">
        <f>Revenue!AS50</f>
        <v>0.68313777030913703</v>
      </c>
      <c r="AR12" s="29">
        <f>Revenue!AT50</f>
        <v>0.71186157762120117</v>
      </c>
      <c r="AS12" s="29">
        <f>Revenue!AU50</f>
        <v>0.73973453593932292</v>
      </c>
      <c r="AT12" s="29">
        <f>Revenue!AV50</f>
        <v>0.76678290279174288</v>
      </c>
      <c r="AU12" s="29">
        <f>Revenue!AW50</f>
        <v>0.79303208967603478</v>
      </c>
      <c r="AV12" s="29">
        <f>Revenue!AX50</f>
        <v>0.81850669050388447</v>
      </c>
      <c r="AW12" s="29">
        <f>Revenue!AY50</f>
        <v>0.84323050905102348</v>
      </c>
      <c r="AX12" s="29">
        <f>Revenue!AZ50</f>
        <v>0.86652273795907842</v>
      </c>
      <c r="AY12" s="29">
        <f>Revenue!BA50</f>
        <v>0.88214883348383666</v>
      </c>
      <c r="AZ12" s="29">
        <f>Revenue!BB50</f>
        <v>0.89100824909799647</v>
      </c>
      <c r="BA12" s="29">
        <f>Revenue!BC50</f>
        <v>0.89954839656476437</v>
      </c>
      <c r="BB12" s="29">
        <f>Revenue!BD50</f>
        <v>0.90741559242698133</v>
      </c>
      <c r="BC12" s="29">
        <f>Revenue!BE50</f>
        <v>0.91374830362887327</v>
      </c>
      <c r="BD12" s="29">
        <f>Revenue!BF50</f>
        <v>0.9189742373675599</v>
      </c>
      <c r="BE12" s="29">
        <f>Revenue!BG50</f>
        <v>0.92402597331495695</v>
      </c>
      <c r="BF12" s="29">
        <f>Revenue!BH50</f>
        <v>0.92825451498353373</v>
      </c>
      <c r="BG12" s="29">
        <f>Revenue!BI50</f>
        <v>0.93</v>
      </c>
      <c r="BH12" s="29">
        <f>Revenue!BJ50</f>
        <v>0.93</v>
      </c>
      <c r="BI12" s="29">
        <f>Revenue!BK50</f>
        <v>0.93</v>
      </c>
      <c r="BJ12" s="29">
        <f>Revenue!BL50</f>
        <v>0.93</v>
      </c>
      <c r="BK12" s="29">
        <f>Revenue!BM50</f>
        <v>0.93</v>
      </c>
      <c r="BL12" s="29">
        <f>Revenue!BN50</f>
        <v>0.93</v>
      </c>
      <c r="BM12" s="29">
        <f>Revenue!BO50</f>
        <v>0.93</v>
      </c>
      <c r="BN12" s="29">
        <f>Revenue!BP50</f>
        <v>0.93</v>
      </c>
      <c r="BO12" s="29">
        <f>Revenue!BQ50</f>
        <v>0.93</v>
      </c>
      <c r="BP12" s="29">
        <f>Revenue!BR50</f>
        <v>0.93</v>
      </c>
      <c r="BQ12" s="29">
        <f>Revenue!BS50</f>
        <v>0.93</v>
      </c>
      <c r="BR12" s="29">
        <f>Revenue!BT50</f>
        <v>0.93</v>
      </c>
      <c r="BS12" s="29">
        <f>Revenue!BU50</f>
        <v>0.93</v>
      </c>
      <c r="BT12" s="29">
        <f>Revenue!BV50</f>
        <v>0.93</v>
      </c>
      <c r="BU12" s="29">
        <f>Revenue!BW50</f>
        <v>0.93</v>
      </c>
      <c r="BV12" s="29">
        <f>Revenue!BX50</f>
        <v>0.93</v>
      </c>
      <c r="BW12" s="29">
        <f>Revenue!BY50</f>
        <v>0.93</v>
      </c>
      <c r="BX12" s="29">
        <f>Revenue!BZ50</f>
        <v>0.93</v>
      </c>
      <c r="BY12" s="29">
        <f>Revenue!CA50</f>
        <v>0.93</v>
      </c>
      <c r="BZ12" s="29">
        <f>Revenue!CB50</f>
        <v>0.93</v>
      </c>
      <c r="CA12" s="29">
        <f>Revenue!CC50</f>
        <v>0.93</v>
      </c>
      <c r="CB12" s="29">
        <f>Revenue!CD50</f>
        <v>0.93</v>
      </c>
      <c r="CC12" s="29">
        <f>Revenue!CE50</f>
        <v>0.93</v>
      </c>
      <c r="CD12" s="29">
        <f>Revenue!CF50</f>
        <v>0.93</v>
      </c>
      <c r="CE12" s="29">
        <f>Revenue!CG50</f>
        <v>0.93</v>
      </c>
      <c r="CF12" s="29">
        <f>Revenue!CH50</f>
        <v>0.93</v>
      </c>
      <c r="CG12" s="29">
        <f>Revenue!CI50</f>
        <v>0.93</v>
      </c>
      <c r="CH12" s="29">
        <f>Revenue!CJ50</f>
        <v>0.93</v>
      </c>
      <c r="CI12" s="29">
        <f>Revenue!CK50</f>
        <v>0.93</v>
      </c>
      <c r="CJ12" s="29">
        <f>Revenue!CL50</f>
        <v>0.93</v>
      </c>
      <c r="CK12" s="29">
        <f>Revenue!CM50</f>
        <v>0.93</v>
      </c>
      <c r="CL12" s="29">
        <f>Revenue!CN50</f>
        <v>0.93</v>
      </c>
      <c r="CM12" s="29">
        <f>Revenue!CO50</f>
        <v>0.93</v>
      </c>
      <c r="CN12" s="29">
        <f>Revenue!CP50</f>
        <v>0.93</v>
      </c>
      <c r="CO12" s="29">
        <f>Revenue!CQ50</f>
        <v>0.93</v>
      </c>
      <c r="CP12" s="29">
        <f>Revenue!CR50</f>
        <v>0.93</v>
      </c>
      <c r="CQ12" s="29">
        <f>Revenue!CS50</f>
        <v>0.93</v>
      </c>
      <c r="CR12" s="29">
        <f>Revenue!CT50</f>
        <v>0.93</v>
      </c>
      <c r="CS12" s="29">
        <f>Revenue!CU50</f>
        <v>0.93</v>
      </c>
      <c r="CT12" s="29">
        <f>Revenue!CV50</f>
        <v>0.93</v>
      </c>
      <c r="CU12" s="29">
        <f>Revenue!CW50</f>
        <v>0.93</v>
      </c>
      <c r="CV12" s="29">
        <f>Revenue!CX50</f>
        <v>0.93</v>
      </c>
      <c r="CW12" s="29">
        <f>Revenue!CY50</f>
        <v>0.93</v>
      </c>
      <c r="CX12" s="29">
        <f>Revenue!CZ50</f>
        <v>0.93</v>
      </c>
      <c r="CY12" s="29">
        <f>Revenue!DA50</f>
        <v>0.93</v>
      </c>
      <c r="CZ12" s="29">
        <f>Revenue!DB50</f>
        <v>0.93</v>
      </c>
      <c r="DA12" s="29">
        <f>Revenue!DC50</f>
        <v>0.93</v>
      </c>
      <c r="DB12" s="29">
        <f>Revenue!DD50</f>
        <v>0.93</v>
      </c>
      <c r="DC12" s="29">
        <f>Revenue!DE50</f>
        <v>0.93</v>
      </c>
      <c r="DD12" s="29">
        <f>Revenue!DF50</f>
        <v>0.93</v>
      </c>
      <c r="DE12" s="29">
        <f>Revenue!DG50</f>
        <v>0.93</v>
      </c>
      <c r="DF12" s="29">
        <f>Revenue!DH50</f>
        <v>0.93</v>
      </c>
      <c r="DG12" s="29">
        <f>Revenue!DI50</f>
        <v>0.93</v>
      </c>
      <c r="DH12" s="29">
        <f>Revenue!DJ50</f>
        <v>0.93</v>
      </c>
      <c r="DI12" s="29">
        <f>Revenue!DK50</f>
        <v>0.93</v>
      </c>
      <c r="DJ12" s="29">
        <f>Revenue!DL50</f>
        <v>0.93</v>
      </c>
      <c r="DK12" s="29">
        <f>Revenue!DM50</f>
        <v>0.93</v>
      </c>
      <c r="DL12" s="29">
        <f>Revenue!DN50</f>
        <v>0.93</v>
      </c>
      <c r="DM12" s="29">
        <f>Revenue!DO50</f>
        <v>0.93</v>
      </c>
      <c r="DN12" s="29">
        <f>Revenue!DP50</f>
        <v>0.93</v>
      </c>
      <c r="DO12" s="29">
        <f>Revenue!DQ50</f>
        <v>0.93</v>
      </c>
      <c r="DP12" s="29">
        <f>Revenue!DR50</f>
        <v>0.93</v>
      </c>
      <c r="DQ12" s="29">
        <f>Revenue!DS50</f>
        <v>0.93</v>
      </c>
      <c r="DR12" s="29">
        <f>Revenue!DT50</f>
        <v>0.93</v>
      </c>
      <c r="DS12" s="29">
        <f>Revenue!DU50</f>
        <v>0.93</v>
      </c>
      <c r="DT12" s="29">
        <f>Revenue!DV50</f>
        <v>0.93</v>
      </c>
      <c r="DU12" s="6"/>
      <c r="DV12" s="6"/>
      <c r="DW12" s="6"/>
      <c r="DX12" s="6"/>
      <c r="DY12" s="6"/>
      <c r="DZ12" s="6"/>
      <c r="EA12" s="6"/>
    </row>
    <row r="13" spans="3:131">
      <c r="C13" s="26" t="s">
        <v>62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</row>
    <row r="14" spans="3:131">
      <c r="C14" s="5" t="s">
        <v>63</v>
      </c>
      <c r="D14" s="20">
        <f>SUMIFS(Revenue!F:F,Revenue!$E:$E,$C14)</f>
        <v>0</v>
      </c>
      <c r="E14" s="20">
        <f>SUMIFS(Revenue!G:G,Revenue!$E:$E,$C14)</f>
        <v>0</v>
      </c>
      <c r="F14" s="20">
        <f>SUMIFS(Revenue!H:H,Revenue!$E:$E,$C14)</f>
        <v>0</v>
      </c>
      <c r="G14" s="20">
        <f>SUMIFS(Revenue!I:I,Revenue!$E:$E,$C14)</f>
        <v>0</v>
      </c>
      <c r="H14" s="20">
        <f>SUMIFS(Revenue!J:J,Revenue!$E:$E,$C14)</f>
        <v>0</v>
      </c>
      <c r="I14" s="20">
        <f>SUMIFS(Revenue!K:K,Revenue!$E:$E,$C14)</f>
        <v>0</v>
      </c>
      <c r="J14" s="20">
        <f>SUMIFS(Revenue!L:L,Revenue!$E:$E,$C14)</f>
        <v>0</v>
      </c>
      <c r="K14" s="20">
        <f>SUMIFS(Revenue!M:M,Revenue!$E:$E,$C14)</f>
        <v>0</v>
      </c>
      <c r="L14" s="20">
        <f>SUMIFS(Revenue!N:N,Revenue!$E:$E,$C14)</f>
        <v>0</v>
      </c>
      <c r="M14" s="20">
        <f>SUMIFS(Revenue!O:O,Revenue!$E:$E,$C14)</f>
        <v>0</v>
      </c>
      <c r="N14" s="20">
        <f>SUMIFS(Revenue!P:P,Revenue!$E:$E,$C14)</f>
        <v>0</v>
      </c>
      <c r="O14" s="20">
        <f>SUMIFS(Revenue!Q:Q,Revenue!$E:$E,$C14)</f>
        <v>0</v>
      </c>
      <c r="P14" s="20">
        <f>SUMIFS(Revenue!R:R,Revenue!$E:$E,$C14)</f>
        <v>0</v>
      </c>
      <c r="Q14" s="20">
        <f>SUMIFS(Revenue!S:S,Revenue!$E:$E,$C14)</f>
        <v>0</v>
      </c>
      <c r="R14" s="20">
        <f>SUMIFS(Revenue!T:T,Revenue!$E:$E,$C14)</f>
        <v>0</v>
      </c>
      <c r="S14" s="20">
        <f>SUMIFS(Revenue!U:U,Revenue!$E:$E,$C14)</f>
        <v>0</v>
      </c>
      <c r="T14" s="20">
        <f>SUMIFS(Revenue!V:V,Revenue!$E:$E,$C14)</f>
        <v>0</v>
      </c>
      <c r="U14" s="20">
        <f>SUMIFS(Revenue!W:W,Revenue!$E:$E,$C14)</f>
        <v>0</v>
      </c>
      <c r="V14" s="20">
        <f>SUMIFS(Revenue!X:X,Revenue!$E:$E,$C14)</f>
        <v>0</v>
      </c>
      <c r="W14" s="20">
        <f>SUMIFS(Revenue!Y:Y,Revenue!$E:$E,$C14)</f>
        <v>0</v>
      </c>
      <c r="X14" s="20">
        <f>SUMIFS(Revenue!Z:Z,Revenue!$E:$E,$C14)</f>
        <v>0</v>
      </c>
      <c r="Y14" s="20">
        <f>SUMIFS(Revenue!AA:AA,Revenue!$E:$E,$C14)</f>
        <v>0</v>
      </c>
      <c r="Z14" s="20">
        <f>SUMIFS(Revenue!AB:AB,Revenue!$E:$E,$C14)</f>
        <v>0</v>
      </c>
      <c r="AA14" s="20">
        <f>SUMIFS(Revenue!AC:AC,Revenue!$E:$E,$C14)</f>
        <v>0</v>
      </c>
      <c r="AB14" s="20">
        <f>SUMIFS(Revenue!AD:AD,Revenue!$E:$E,$C14)</f>
        <v>866532.51100000006</v>
      </c>
      <c r="AC14" s="20">
        <f>SUMIFS(Revenue!AE:AE,Revenue!$E:$E,$C14)</f>
        <v>866532.51100000006</v>
      </c>
      <c r="AD14" s="20">
        <f>SUMIFS(Revenue!AF:AF,Revenue!$E:$E,$C14)</f>
        <v>866532.51100000006</v>
      </c>
      <c r="AE14" s="20">
        <f>SUMIFS(Revenue!AG:AG,Revenue!$E:$E,$C14)</f>
        <v>866532.51100000006</v>
      </c>
      <c r="AF14" s="20">
        <f>SUMIFS(Revenue!AH:AH,Revenue!$E:$E,$C14)</f>
        <v>866532.51100000006</v>
      </c>
      <c r="AG14" s="20">
        <f>SUMIFS(Revenue!AI:AI,Revenue!$E:$E,$C14)</f>
        <v>866532.51100000006</v>
      </c>
      <c r="AH14" s="20">
        <f>SUMIFS(Revenue!AJ:AJ,Revenue!$E:$E,$C14)</f>
        <v>866532.51100000006</v>
      </c>
      <c r="AI14" s="20">
        <f>SUMIFS(Revenue!AK:AK,Revenue!$E:$E,$C14)</f>
        <v>892528.4863300001</v>
      </c>
      <c r="AJ14" s="20">
        <f>SUMIFS(Revenue!AL:AL,Revenue!$E:$E,$C14)</f>
        <v>892528.4863300001</v>
      </c>
      <c r="AK14" s="20">
        <f>SUMIFS(Revenue!AM:AM,Revenue!$E:$E,$C14)</f>
        <v>892528.4863300001</v>
      </c>
      <c r="AL14" s="20">
        <f>SUMIFS(Revenue!AN:AN,Revenue!$E:$E,$C14)</f>
        <v>892528.4863300001</v>
      </c>
      <c r="AM14" s="20">
        <f>SUMIFS(Revenue!AO:AO,Revenue!$E:$E,$C14)</f>
        <v>892528.4863300001</v>
      </c>
      <c r="AN14" s="20">
        <f>SUMIFS(Revenue!AP:AP,Revenue!$E:$E,$C14)</f>
        <v>892528.4863300001</v>
      </c>
      <c r="AO14" s="20">
        <f>SUMIFS(Revenue!AQ:AQ,Revenue!$E:$E,$C14)</f>
        <v>892528.4863300001</v>
      </c>
      <c r="AP14" s="20">
        <f>SUMIFS(Revenue!AR:AR,Revenue!$E:$E,$C14)</f>
        <v>892528.4863300001</v>
      </c>
      <c r="AQ14" s="20">
        <f>SUMIFS(Revenue!AS:AS,Revenue!$E:$E,$C14)</f>
        <v>892528.4863300001</v>
      </c>
      <c r="AR14" s="20">
        <f>SUMIFS(Revenue!AT:AT,Revenue!$E:$E,$C14)</f>
        <v>892528.4863300001</v>
      </c>
      <c r="AS14" s="20">
        <f>SUMIFS(Revenue!AU:AU,Revenue!$E:$E,$C14)</f>
        <v>892528.4863300001</v>
      </c>
      <c r="AT14" s="20">
        <f>SUMIFS(Revenue!AV:AV,Revenue!$E:$E,$C14)</f>
        <v>892528.4863300001</v>
      </c>
      <c r="AU14" s="20">
        <f>SUMIFS(Revenue!AW:AW,Revenue!$E:$E,$C14)</f>
        <v>919304.3409199001</v>
      </c>
      <c r="AV14" s="20">
        <f>SUMIFS(Revenue!AX:AX,Revenue!$E:$E,$C14)</f>
        <v>919304.3409199001</v>
      </c>
      <c r="AW14" s="20">
        <f>SUMIFS(Revenue!AY:AY,Revenue!$E:$E,$C14)</f>
        <v>919304.3409199001</v>
      </c>
      <c r="AX14" s="20">
        <f>SUMIFS(Revenue!AZ:AZ,Revenue!$E:$E,$C14)</f>
        <v>919304.3409199001</v>
      </c>
      <c r="AY14" s="20">
        <f>SUMIFS(Revenue!BA:BA,Revenue!$E:$E,$C14)</f>
        <v>919304.3409199001</v>
      </c>
      <c r="AZ14" s="20">
        <f>SUMIFS(Revenue!BB:BB,Revenue!$E:$E,$C14)</f>
        <v>919304.3409199001</v>
      </c>
      <c r="BA14" s="20">
        <f>SUMIFS(Revenue!BC:BC,Revenue!$E:$E,$C14)</f>
        <v>919304.3409199001</v>
      </c>
      <c r="BB14" s="20">
        <f>SUMIFS(Revenue!BD:BD,Revenue!$E:$E,$C14)</f>
        <v>919304.3409199001</v>
      </c>
      <c r="BC14" s="20">
        <f>SUMIFS(Revenue!BE:BE,Revenue!$E:$E,$C14)</f>
        <v>919304.3409199001</v>
      </c>
      <c r="BD14" s="20">
        <f>SUMIFS(Revenue!BF:BF,Revenue!$E:$E,$C14)</f>
        <v>919304.3409199001</v>
      </c>
      <c r="BE14" s="20">
        <f>SUMIFS(Revenue!BG:BG,Revenue!$E:$E,$C14)</f>
        <v>919304.3409199001</v>
      </c>
      <c r="BF14" s="20">
        <f>SUMIFS(Revenue!BH:BH,Revenue!$E:$E,$C14)</f>
        <v>919304.3409199001</v>
      </c>
      <c r="BG14" s="20">
        <f>SUMIFS(Revenue!BI:BI,Revenue!$E:$E,$C14)</f>
        <v>946883.47114749707</v>
      </c>
      <c r="BH14" s="20">
        <f>SUMIFS(Revenue!BJ:BJ,Revenue!$E:$E,$C14)</f>
        <v>946883.47114749707</v>
      </c>
      <c r="BI14" s="20">
        <f>SUMIFS(Revenue!BK:BK,Revenue!$E:$E,$C14)</f>
        <v>946883.47114749707</v>
      </c>
      <c r="BJ14" s="20">
        <f>SUMIFS(Revenue!BL:BL,Revenue!$E:$E,$C14)</f>
        <v>946883.47114749707</v>
      </c>
      <c r="BK14" s="20">
        <f>SUMIFS(Revenue!BM:BM,Revenue!$E:$E,$C14)</f>
        <v>946883.47114749707</v>
      </c>
      <c r="BL14" s="20">
        <f>SUMIFS(Revenue!BN:BN,Revenue!$E:$E,$C14)</f>
        <v>946883.47114749707</v>
      </c>
      <c r="BM14" s="20">
        <f>SUMIFS(Revenue!BO:BO,Revenue!$E:$E,$C14)</f>
        <v>946883.47114749707</v>
      </c>
      <c r="BN14" s="20">
        <f>SUMIFS(Revenue!BP:BP,Revenue!$E:$E,$C14)</f>
        <v>946883.47114749707</v>
      </c>
      <c r="BO14" s="20">
        <f>SUMIFS(Revenue!BQ:BQ,Revenue!$E:$E,$C14)</f>
        <v>946883.47114749707</v>
      </c>
      <c r="BP14" s="20">
        <f>SUMIFS(Revenue!BR:BR,Revenue!$E:$E,$C14)</f>
        <v>946883.47114749707</v>
      </c>
      <c r="BQ14" s="20">
        <f>SUMIFS(Revenue!BS:BS,Revenue!$E:$E,$C14)</f>
        <v>946883.47114749707</v>
      </c>
      <c r="BR14" s="20">
        <f>SUMIFS(Revenue!BT:BT,Revenue!$E:$E,$C14)</f>
        <v>946883.47114749707</v>
      </c>
      <c r="BS14" s="20">
        <f>SUMIFS(Revenue!BU:BU,Revenue!$E:$E,$C14)</f>
        <v>975289.97528192203</v>
      </c>
      <c r="BT14" s="20">
        <f>SUMIFS(Revenue!BV:BV,Revenue!$E:$E,$C14)</f>
        <v>975289.97528192203</v>
      </c>
      <c r="BU14" s="20">
        <f>SUMIFS(Revenue!BW:BW,Revenue!$E:$E,$C14)</f>
        <v>975289.97528192203</v>
      </c>
      <c r="BV14" s="20">
        <f>SUMIFS(Revenue!BX:BX,Revenue!$E:$E,$C14)</f>
        <v>975289.97528192203</v>
      </c>
      <c r="BW14" s="20">
        <f>SUMIFS(Revenue!BY:BY,Revenue!$E:$E,$C14)</f>
        <v>975289.97528192203</v>
      </c>
      <c r="BX14" s="20">
        <f>SUMIFS(Revenue!BZ:BZ,Revenue!$E:$E,$C14)</f>
        <v>975289.97528192203</v>
      </c>
      <c r="BY14" s="20">
        <f>SUMIFS(Revenue!CA:CA,Revenue!$E:$E,$C14)</f>
        <v>975289.97528192203</v>
      </c>
      <c r="BZ14" s="20">
        <f>SUMIFS(Revenue!CB:CB,Revenue!$E:$E,$C14)</f>
        <v>975289.97528192203</v>
      </c>
      <c r="CA14" s="20">
        <f>SUMIFS(Revenue!CC:CC,Revenue!$E:$E,$C14)</f>
        <v>975289.97528192203</v>
      </c>
      <c r="CB14" s="20">
        <f>SUMIFS(Revenue!CD:CD,Revenue!$E:$E,$C14)</f>
        <v>975289.97528192203</v>
      </c>
      <c r="CC14" s="20">
        <f>SUMIFS(Revenue!CE:CE,Revenue!$E:$E,$C14)</f>
        <v>975289.97528192203</v>
      </c>
      <c r="CD14" s="20">
        <f>SUMIFS(Revenue!CF:CF,Revenue!$E:$E,$C14)</f>
        <v>975289.97528192203</v>
      </c>
      <c r="CE14" s="20">
        <f>SUMIFS(Revenue!CG:CG,Revenue!$E:$E,$C14)</f>
        <v>1004548.6745403798</v>
      </c>
      <c r="CF14" s="20">
        <f>SUMIFS(Revenue!CH:CH,Revenue!$E:$E,$C14)</f>
        <v>1004548.6745403798</v>
      </c>
      <c r="CG14" s="20">
        <f>SUMIFS(Revenue!CI:CI,Revenue!$E:$E,$C14)</f>
        <v>1004548.6745403798</v>
      </c>
      <c r="CH14" s="20">
        <f>SUMIFS(Revenue!CJ:CJ,Revenue!$E:$E,$C14)</f>
        <v>1004548.6745403798</v>
      </c>
      <c r="CI14" s="20">
        <f>SUMIFS(Revenue!CK:CK,Revenue!$E:$E,$C14)</f>
        <v>1004548.6745403798</v>
      </c>
      <c r="CJ14" s="20">
        <f>SUMIFS(Revenue!CL:CL,Revenue!$E:$E,$C14)</f>
        <v>1004548.6745403798</v>
      </c>
      <c r="CK14" s="20">
        <f>SUMIFS(Revenue!CM:CM,Revenue!$E:$E,$C14)</f>
        <v>1004548.6745403798</v>
      </c>
      <c r="CL14" s="20">
        <f>SUMIFS(Revenue!CN:CN,Revenue!$E:$E,$C14)</f>
        <v>1004548.6745403798</v>
      </c>
      <c r="CM14" s="20">
        <f>SUMIFS(Revenue!CO:CO,Revenue!$E:$E,$C14)</f>
        <v>1004548.6745403798</v>
      </c>
      <c r="CN14" s="20">
        <f>SUMIFS(Revenue!CP:CP,Revenue!$E:$E,$C14)</f>
        <v>1004548.6745403798</v>
      </c>
      <c r="CO14" s="20">
        <f>SUMIFS(Revenue!CQ:CQ,Revenue!$E:$E,$C14)</f>
        <v>1004548.6745403798</v>
      </c>
      <c r="CP14" s="20">
        <f>SUMIFS(Revenue!CR:CR,Revenue!$E:$E,$C14)</f>
        <v>1004548.6745403798</v>
      </c>
      <c r="CQ14" s="20">
        <f>SUMIFS(Revenue!CS:CS,Revenue!$E:$E,$C14)</f>
        <v>1034685.1347765912</v>
      </c>
      <c r="CR14" s="20">
        <f>SUMIFS(Revenue!CT:CT,Revenue!$E:$E,$C14)</f>
        <v>1034685.1347765912</v>
      </c>
      <c r="CS14" s="20">
        <f>SUMIFS(Revenue!CU:CU,Revenue!$E:$E,$C14)</f>
        <v>1034685.1347765912</v>
      </c>
      <c r="CT14" s="20">
        <f>SUMIFS(Revenue!CV:CV,Revenue!$E:$E,$C14)</f>
        <v>1034685.1347765912</v>
      </c>
      <c r="CU14" s="20">
        <f>SUMIFS(Revenue!CW:CW,Revenue!$E:$E,$C14)</f>
        <v>1034685.1347765912</v>
      </c>
      <c r="CV14" s="20">
        <f>SUMIFS(Revenue!CX:CX,Revenue!$E:$E,$C14)</f>
        <v>1034685.1347765912</v>
      </c>
      <c r="CW14" s="20">
        <f>SUMIFS(Revenue!CY:CY,Revenue!$E:$E,$C14)</f>
        <v>1034685.1347765912</v>
      </c>
      <c r="CX14" s="20">
        <f>SUMIFS(Revenue!CZ:CZ,Revenue!$E:$E,$C14)</f>
        <v>1034685.1347765912</v>
      </c>
      <c r="CY14" s="20">
        <f>SUMIFS(Revenue!DA:DA,Revenue!$E:$E,$C14)</f>
        <v>1034685.1347765912</v>
      </c>
      <c r="CZ14" s="20">
        <f>SUMIFS(Revenue!DB:DB,Revenue!$E:$E,$C14)</f>
        <v>1034685.1347765912</v>
      </c>
      <c r="DA14" s="20">
        <f>SUMIFS(Revenue!DC:DC,Revenue!$E:$E,$C14)</f>
        <v>1034685.1347765912</v>
      </c>
      <c r="DB14" s="20">
        <f>SUMIFS(Revenue!DD:DD,Revenue!$E:$E,$C14)</f>
        <v>1034685.1347765912</v>
      </c>
      <c r="DC14" s="20">
        <f>SUMIFS(Revenue!DE:DE,Revenue!$E:$E,$C14)</f>
        <v>1065725.688819889</v>
      </c>
      <c r="DD14" s="20">
        <f>SUMIFS(Revenue!DF:DF,Revenue!$E:$E,$C14)</f>
        <v>1065725.688819889</v>
      </c>
      <c r="DE14" s="20">
        <f>SUMIFS(Revenue!DG:DG,Revenue!$E:$E,$C14)</f>
        <v>1065725.688819889</v>
      </c>
      <c r="DF14" s="20">
        <f>SUMIFS(Revenue!DH:DH,Revenue!$E:$E,$C14)</f>
        <v>1065725.688819889</v>
      </c>
      <c r="DG14" s="20">
        <f>SUMIFS(Revenue!DI:DI,Revenue!$E:$E,$C14)</f>
        <v>1065725.688819889</v>
      </c>
      <c r="DH14" s="20">
        <f>SUMIFS(Revenue!DJ:DJ,Revenue!$E:$E,$C14)</f>
        <v>1065725.688819889</v>
      </c>
      <c r="DI14" s="20">
        <f>SUMIFS(Revenue!DK:DK,Revenue!$E:$E,$C14)</f>
        <v>1065725.688819889</v>
      </c>
      <c r="DJ14" s="20">
        <f>SUMIFS(Revenue!DL:DL,Revenue!$E:$E,$C14)</f>
        <v>1065725.688819889</v>
      </c>
      <c r="DK14" s="20">
        <f>SUMIFS(Revenue!DM:DM,Revenue!$E:$E,$C14)</f>
        <v>1065725.688819889</v>
      </c>
      <c r="DL14" s="20">
        <f>SUMIFS(Revenue!DN:DN,Revenue!$E:$E,$C14)</f>
        <v>1065725.688819889</v>
      </c>
      <c r="DM14" s="20">
        <f>SUMIFS(Revenue!DO:DO,Revenue!$E:$E,$C14)</f>
        <v>1065725.688819889</v>
      </c>
      <c r="DN14" s="20">
        <f>SUMIFS(Revenue!DP:DP,Revenue!$E:$E,$C14)</f>
        <v>1065725.688819889</v>
      </c>
      <c r="DO14" s="20">
        <f>SUMIFS(Revenue!DQ:DQ,Revenue!$E:$E,$C14)</f>
        <v>1097697.4594844857</v>
      </c>
      <c r="DP14" s="20">
        <f>SUMIFS(Revenue!DR:DR,Revenue!$E:$E,$C14)</f>
        <v>1097697.4594844857</v>
      </c>
      <c r="DQ14" s="20">
        <f>SUMIFS(Revenue!DS:DS,Revenue!$E:$E,$C14)</f>
        <v>1097697.4594844857</v>
      </c>
      <c r="DR14" s="20">
        <f>SUMIFS(Revenue!DT:DT,Revenue!$E:$E,$C14)</f>
        <v>1097697.4594844857</v>
      </c>
      <c r="DS14" s="20">
        <f>SUMIFS(Revenue!DU:DU,Revenue!$E:$E,$C14)</f>
        <v>1097697.4594844857</v>
      </c>
      <c r="DT14" s="20">
        <f>SUMIFS(Revenue!DV:DV,Revenue!$E:$E,$C14)</f>
        <v>1097697.4594844857</v>
      </c>
    </row>
    <row r="15" spans="3:131">
      <c r="C15" s="5" t="s">
        <v>64</v>
      </c>
      <c r="D15" s="20">
        <f>SUMIFS(Revenue!F:F,Revenue!$E:$E,$C15)</f>
        <v>0</v>
      </c>
      <c r="E15" s="20">
        <f>SUMIFS(Revenue!G:G,Revenue!$E:$E,$C15)</f>
        <v>0</v>
      </c>
      <c r="F15" s="20">
        <f>SUMIFS(Revenue!H:H,Revenue!$E:$E,$C15)</f>
        <v>0</v>
      </c>
      <c r="G15" s="20">
        <f>SUMIFS(Revenue!I:I,Revenue!$E:$E,$C15)</f>
        <v>0</v>
      </c>
      <c r="H15" s="20">
        <f>SUMIFS(Revenue!J:J,Revenue!$E:$E,$C15)</f>
        <v>0</v>
      </c>
      <c r="I15" s="20">
        <f>SUMIFS(Revenue!K:K,Revenue!$E:$E,$C15)</f>
        <v>0</v>
      </c>
      <c r="J15" s="20">
        <f>SUMIFS(Revenue!L:L,Revenue!$E:$E,$C15)</f>
        <v>0</v>
      </c>
      <c r="K15" s="20">
        <f>SUMIFS(Revenue!M:M,Revenue!$E:$E,$C15)</f>
        <v>0</v>
      </c>
      <c r="L15" s="20">
        <f>SUMIFS(Revenue!N:N,Revenue!$E:$E,$C15)</f>
        <v>0</v>
      </c>
      <c r="M15" s="20">
        <f>SUMIFS(Revenue!O:O,Revenue!$E:$E,$C15)</f>
        <v>0</v>
      </c>
      <c r="N15" s="20">
        <f>SUMIFS(Revenue!P:P,Revenue!$E:$E,$C15)</f>
        <v>0</v>
      </c>
      <c r="O15" s="20">
        <f>SUMIFS(Revenue!Q:Q,Revenue!$E:$E,$C15)</f>
        <v>0</v>
      </c>
      <c r="P15" s="20">
        <f>SUMIFS(Revenue!R:R,Revenue!$E:$E,$C15)</f>
        <v>0</v>
      </c>
      <c r="Q15" s="20">
        <f>SUMIFS(Revenue!S:S,Revenue!$E:$E,$C15)</f>
        <v>0</v>
      </c>
      <c r="R15" s="20">
        <f>SUMIFS(Revenue!T:T,Revenue!$E:$E,$C15)</f>
        <v>0</v>
      </c>
      <c r="S15" s="20">
        <f>SUMIFS(Revenue!U:U,Revenue!$E:$E,$C15)</f>
        <v>0</v>
      </c>
      <c r="T15" s="20">
        <f>SUMIFS(Revenue!V:V,Revenue!$E:$E,$C15)</f>
        <v>0</v>
      </c>
      <c r="U15" s="20">
        <f>SUMIFS(Revenue!W:W,Revenue!$E:$E,$C15)</f>
        <v>0</v>
      </c>
      <c r="V15" s="20">
        <f>SUMIFS(Revenue!X:X,Revenue!$E:$E,$C15)</f>
        <v>0</v>
      </c>
      <c r="W15" s="20">
        <f>SUMIFS(Revenue!Y:Y,Revenue!$E:$E,$C15)</f>
        <v>0</v>
      </c>
      <c r="X15" s="20">
        <f>SUMIFS(Revenue!Z:Z,Revenue!$E:$E,$C15)</f>
        <v>0</v>
      </c>
      <c r="Y15" s="20">
        <f>SUMIFS(Revenue!AA:AA,Revenue!$E:$E,$C15)</f>
        <v>0</v>
      </c>
      <c r="Z15" s="20">
        <f>SUMIFS(Revenue!AB:AB,Revenue!$E:$E,$C15)</f>
        <v>0</v>
      </c>
      <c r="AA15" s="20">
        <f>SUMIFS(Revenue!AC:AC,Revenue!$E:$E,$C15)</f>
        <v>0</v>
      </c>
      <c r="AB15" s="20">
        <f>SUMIFS(Revenue!AD:AD,Revenue!$E:$E,$C15)</f>
        <v>411739.53360000002</v>
      </c>
      <c r="AC15" s="20">
        <f>SUMIFS(Revenue!AE:AE,Revenue!$E:$E,$C15)</f>
        <v>411739.53360000002</v>
      </c>
      <c r="AD15" s="20">
        <f>SUMIFS(Revenue!AF:AF,Revenue!$E:$E,$C15)</f>
        <v>411739.53360000002</v>
      </c>
      <c r="AE15" s="20">
        <f>SUMIFS(Revenue!AG:AG,Revenue!$E:$E,$C15)</f>
        <v>411739.53360000002</v>
      </c>
      <c r="AF15" s="20">
        <f>SUMIFS(Revenue!AH:AH,Revenue!$E:$E,$C15)</f>
        <v>411739.53360000002</v>
      </c>
      <c r="AG15" s="20">
        <f>SUMIFS(Revenue!AI:AI,Revenue!$E:$E,$C15)</f>
        <v>411739.53360000002</v>
      </c>
      <c r="AH15" s="20">
        <f>SUMIFS(Revenue!AJ:AJ,Revenue!$E:$E,$C15)</f>
        <v>411739.53360000002</v>
      </c>
      <c r="AI15" s="20">
        <f>SUMIFS(Revenue!AK:AK,Revenue!$E:$E,$C15)</f>
        <v>424091.71960800007</v>
      </c>
      <c r="AJ15" s="20">
        <f>SUMIFS(Revenue!AL:AL,Revenue!$E:$E,$C15)</f>
        <v>424091.71960800007</v>
      </c>
      <c r="AK15" s="20">
        <f>SUMIFS(Revenue!AM:AM,Revenue!$E:$E,$C15)</f>
        <v>424091.71960800007</v>
      </c>
      <c r="AL15" s="20">
        <f>SUMIFS(Revenue!AN:AN,Revenue!$E:$E,$C15)</f>
        <v>424091.71960800007</v>
      </c>
      <c r="AM15" s="20">
        <f>SUMIFS(Revenue!AO:AO,Revenue!$E:$E,$C15)</f>
        <v>424091.71960800007</v>
      </c>
      <c r="AN15" s="20">
        <f>SUMIFS(Revenue!AP:AP,Revenue!$E:$E,$C15)</f>
        <v>424091.71960800007</v>
      </c>
      <c r="AO15" s="20">
        <f>SUMIFS(Revenue!AQ:AQ,Revenue!$E:$E,$C15)</f>
        <v>424091.71960800007</v>
      </c>
      <c r="AP15" s="20">
        <f>SUMIFS(Revenue!AR:AR,Revenue!$E:$E,$C15)</f>
        <v>424091.71960800007</v>
      </c>
      <c r="AQ15" s="20">
        <f>SUMIFS(Revenue!AS:AS,Revenue!$E:$E,$C15)</f>
        <v>424091.71960800007</v>
      </c>
      <c r="AR15" s="20">
        <f>SUMIFS(Revenue!AT:AT,Revenue!$E:$E,$C15)</f>
        <v>424091.71960800007</v>
      </c>
      <c r="AS15" s="20">
        <f>SUMIFS(Revenue!AU:AU,Revenue!$E:$E,$C15)</f>
        <v>424091.71960800007</v>
      </c>
      <c r="AT15" s="20">
        <f>SUMIFS(Revenue!AV:AV,Revenue!$E:$E,$C15)</f>
        <v>424091.71960800007</v>
      </c>
      <c r="AU15" s="20">
        <f>SUMIFS(Revenue!AW:AW,Revenue!$E:$E,$C15)</f>
        <v>436814.47119624005</v>
      </c>
      <c r="AV15" s="20">
        <f>SUMIFS(Revenue!AX:AX,Revenue!$E:$E,$C15)</f>
        <v>436814.47119624005</v>
      </c>
      <c r="AW15" s="20">
        <f>SUMIFS(Revenue!AY:AY,Revenue!$E:$E,$C15)</f>
        <v>436814.47119624005</v>
      </c>
      <c r="AX15" s="20">
        <f>SUMIFS(Revenue!AZ:AZ,Revenue!$E:$E,$C15)</f>
        <v>436814.47119624005</v>
      </c>
      <c r="AY15" s="20">
        <f>SUMIFS(Revenue!BA:BA,Revenue!$E:$E,$C15)</f>
        <v>436814.47119624005</v>
      </c>
      <c r="AZ15" s="20">
        <f>SUMIFS(Revenue!BB:BB,Revenue!$E:$E,$C15)</f>
        <v>436814.47119624005</v>
      </c>
      <c r="BA15" s="20">
        <f>SUMIFS(Revenue!BC:BC,Revenue!$E:$E,$C15)</f>
        <v>436814.47119624005</v>
      </c>
      <c r="BB15" s="20">
        <f>SUMIFS(Revenue!BD:BD,Revenue!$E:$E,$C15)</f>
        <v>436814.47119624005</v>
      </c>
      <c r="BC15" s="20">
        <f>SUMIFS(Revenue!BE:BE,Revenue!$E:$E,$C15)</f>
        <v>436814.47119624005</v>
      </c>
      <c r="BD15" s="20">
        <f>SUMIFS(Revenue!BF:BF,Revenue!$E:$E,$C15)</f>
        <v>436814.47119624005</v>
      </c>
      <c r="BE15" s="20">
        <f>SUMIFS(Revenue!BG:BG,Revenue!$E:$E,$C15)</f>
        <v>436814.47119624005</v>
      </c>
      <c r="BF15" s="20">
        <f>SUMIFS(Revenue!BH:BH,Revenue!$E:$E,$C15)</f>
        <v>436814.47119624005</v>
      </c>
      <c r="BG15" s="20">
        <f>SUMIFS(Revenue!BI:BI,Revenue!$E:$E,$C15)</f>
        <v>449918.90533212724</v>
      </c>
      <c r="BH15" s="20">
        <f>SUMIFS(Revenue!BJ:BJ,Revenue!$E:$E,$C15)</f>
        <v>449918.90533212724</v>
      </c>
      <c r="BI15" s="20">
        <f>SUMIFS(Revenue!BK:BK,Revenue!$E:$E,$C15)</f>
        <v>449918.90533212724</v>
      </c>
      <c r="BJ15" s="20">
        <f>SUMIFS(Revenue!BL:BL,Revenue!$E:$E,$C15)</f>
        <v>449918.90533212724</v>
      </c>
      <c r="BK15" s="20">
        <f>SUMIFS(Revenue!BM:BM,Revenue!$E:$E,$C15)</f>
        <v>449918.90533212724</v>
      </c>
      <c r="BL15" s="20">
        <f>SUMIFS(Revenue!BN:BN,Revenue!$E:$E,$C15)</f>
        <v>449918.90533212724</v>
      </c>
      <c r="BM15" s="20">
        <f>SUMIFS(Revenue!BO:BO,Revenue!$E:$E,$C15)</f>
        <v>449918.90533212724</v>
      </c>
      <c r="BN15" s="20">
        <f>SUMIFS(Revenue!BP:BP,Revenue!$E:$E,$C15)</f>
        <v>449918.90533212724</v>
      </c>
      <c r="BO15" s="20">
        <f>SUMIFS(Revenue!BQ:BQ,Revenue!$E:$E,$C15)</f>
        <v>449918.90533212724</v>
      </c>
      <c r="BP15" s="20">
        <f>SUMIFS(Revenue!BR:BR,Revenue!$E:$E,$C15)</f>
        <v>449918.90533212724</v>
      </c>
      <c r="BQ15" s="20">
        <f>SUMIFS(Revenue!BS:BS,Revenue!$E:$E,$C15)</f>
        <v>449918.90533212724</v>
      </c>
      <c r="BR15" s="20">
        <f>SUMIFS(Revenue!BT:BT,Revenue!$E:$E,$C15)</f>
        <v>449918.90533212724</v>
      </c>
      <c r="BS15" s="20">
        <f>SUMIFS(Revenue!BU:BU,Revenue!$E:$E,$C15)</f>
        <v>463416.47249209107</v>
      </c>
      <c r="BT15" s="20">
        <f>SUMIFS(Revenue!BV:BV,Revenue!$E:$E,$C15)</f>
        <v>463416.47249209107</v>
      </c>
      <c r="BU15" s="20">
        <f>SUMIFS(Revenue!BW:BW,Revenue!$E:$E,$C15)</f>
        <v>463416.47249209107</v>
      </c>
      <c r="BV15" s="20">
        <f>SUMIFS(Revenue!BX:BX,Revenue!$E:$E,$C15)</f>
        <v>463416.47249209107</v>
      </c>
      <c r="BW15" s="20">
        <f>SUMIFS(Revenue!BY:BY,Revenue!$E:$E,$C15)</f>
        <v>463416.47249209107</v>
      </c>
      <c r="BX15" s="20">
        <f>SUMIFS(Revenue!BZ:BZ,Revenue!$E:$E,$C15)</f>
        <v>463416.47249209107</v>
      </c>
      <c r="BY15" s="20">
        <f>SUMIFS(Revenue!CA:CA,Revenue!$E:$E,$C15)</f>
        <v>463416.47249209107</v>
      </c>
      <c r="BZ15" s="20">
        <f>SUMIFS(Revenue!CB:CB,Revenue!$E:$E,$C15)</f>
        <v>463416.47249209107</v>
      </c>
      <c r="CA15" s="20">
        <f>SUMIFS(Revenue!CC:CC,Revenue!$E:$E,$C15)</f>
        <v>463416.47249209107</v>
      </c>
      <c r="CB15" s="20">
        <f>SUMIFS(Revenue!CD:CD,Revenue!$E:$E,$C15)</f>
        <v>463416.47249209107</v>
      </c>
      <c r="CC15" s="20">
        <f>SUMIFS(Revenue!CE:CE,Revenue!$E:$E,$C15)</f>
        <v>463416.47249209107</v>
      </c>
      <c r="CD15" s="20">
        <f>SUMIFS(Revenue!CF:CF,Revenue!$E:$E,$C15)</f>
        <v>463416.47249209107</v>
      </c>
      <c r="CE15" s="20">
        <f>SUMIFS(Revenue!CG:CG,Revenue!$E:$E,$C15)</f>
        <v>477318.96666685387</v>
      </c>
      <c r="CF15" s="20">
        <f>SUMIFS(Revenue!CH:CH,Revenue!$E:$E,$C15)</f>
        <v>477318.96666685387</v>
      </c>
      <c r="CG15" s="20">
        <f>SUMIFS(Revenue!CI:CI,Revenue!$E:$E,$C15)</f>
        <v>477318.96666685387</v>
      </c>
      <c r="CH15" s="20">
        <f>SUMIFS(Revenue!CJ:CJ,Revenue!$E:$E,$C15)</f>
        <v>477318.96666685387</v>
      </c>
      <c r="CI15" s="20">
        <f>SUMIFS(Revenue!CK:CK,Revenue!$E:$E,$C15)</f>
        <v>477318.96666685387</v>
      </c>
      <c r="CJ15" s="20">
        <f>SUMIFS(Revenue!CL:CL,Revenue!$E:$E,$C15)</f>
        <v>477318.96666685387</v>
      </c>
      <c r="CK15" s="20">
        <f>SUMIFS(Revenue!CM:CM,Revenue!$E:$E,$C15)</f>
        <v>477318.96666685387</v>
      </c>
      <c r="CL15" s="20">
        <f>SUMIFS(Revenue!CN:CN,Revenue!$E:$E,$C15)</f>
        <v>477318.96666685387</v>
      </c>
      <c r="CM15" s="20">
        <f>SUMIFS(Revenue!CO:CO,Revenue!$E:$E,$C15)</f>
        <v>477318.96666685387</v>
      </c>
      <c r="CN15" s="20">
        <f>SUMIFS(Revenue!CP:CP,Revenue!$E:$E,$C15)</f>
        <v>477318.96666685387</v>
      </c>
      <c r="CO15" s="20">
        <f>SUMIFS(Revenue!CQ:CQ,Revenue!$E:$E,$C15)</f>
        <v>477318.96666685387</v>
      </c>
      <c r="CP15" s="20">
        <f>SUMIFS(Revenue!CR:CR,Revenue!$E:$E,$C15)</f>
        <v>477318.96666685387</v>
      </c>
      <c r="CQ15" s="20">
        <f>SUMIFS(Revenue!CS:CS,Revenue!$E:$E,$C15)</f>
        <v>491638.53566685948</v>
      </c>
      <c r="CR15" s="20">
        <f>SUMIFS(Revenue!CT:CT,Revenue!$E:$E,$C15)</f>
        <v>491638.53566685948</v>
      </c>
      <c r="CS15" s="20">
        <f>SUMIFS(Revenue!CU:CU,Revenue!$E:$E,$C15)</f>
        <v>491638.53566685948</v>
      </c>
      <c r="CT15" s="20">
        <f>SUMIFS(Revenue!CV:CV,Revenue!$E:$E,$C15)</f>
        <v>491638.53566685948</v>
      </c>
      <c r="CU15" s="20">
        <f>SUMIFS(Revenue!CW:CW,Revenue!$E:$E,$C15)</f>
        <v>491638.53566685948</v>
      </c>
      <c r="CV15" s="20">
        <f>SUMIFS(Revenue!CX:CX,Revenue!$E:$E,$C15)</f>
        <v>491638.53566685948</v>
      </c>
      <c r="CW15" s="20">
        <f>SUMIFS(Revenue!CY:CY,Revenue!$E:$E,$C15)</f>
        <v>491638.53566685948</v>
      </c>
      <c r="CX15" s="20">
        <f>SUMIFS(Revenue!CZ:CZ,Revenue!$E:$E,$C15)</f>
        <v>491638.53566685948</v>
      </c>
      <c r="CY15" s="20">
        <f>SUMIFS(Revenue!DA:DA,Revenue!$E:$E,$C15)</f>
        <v>491638.53566685948</v>
      </c>
      <c r="CZ15" s="20">
        <f>SUMIFS(Revenue!DB:DB,Revenue!$E:$E,$C15)</f>
        <v>491638.53566685948</v>
      </c>
      <c r="DA15" s="20">
        <f>SUMIFS(Revenue!DC:DC,Revenue!$E:$E,$C15)</f>
        <v>491638.53566685948</v>
      </c>
      <c r="DB15" s="20">
        <f>SUMIFS(Revenue!DD:DD,Revenue!$E:$E,$C15)</f>
        <v>491638.53566685948</v>
      </c>
      <c r="DC15" s="20">
        <f>SUMIFS(Revenue!DE:DE,Revenue!$E:$E,$C15)</f>
        <v>506387.69173686526</v>
      </c>
      <c r="DD15" s="20">
        <f>SUMIFS(Revenue!DF:DF,Revenue!$E:$E,$C15)</f>
        <v>506387.69173686526</v>
      </c>
      <c r="DE15" s="20">
        <f>SUMIFS(Revenue!DG:DG,Revenue!$E:$E,$C15)</f>
        <v>506387.69173686526</v>
      </c>
      <c r="DF15" s="20">
        <f>SUMIFS(Revenue!DH:DH,Revenue!$E:$E,$C15)</f>
        <v>506387.69173686526</v>
      </c>
      <c r="DG15" s="20">
        <f>SUMIFS(Revenue!DI:DI,Revenue!$E:$E,$C15)</f>
        <v>506387.69173686526</v>
      </c>
      <c r="DH15" s="20">
        <f>SUMIFS(Revenue!DJ:DJ,Revenue!$E:$E,$C15)</f>
        <v>506387.69173686526</v>
      </c>
      <c r="DI15" s="20">
        <f>SUMIFS(Revenue!DK:DK,Revenue!$E:$E,$C15)</f>
        <v>506387.69173686526</v>
      </c>
      <c r="DJ15" s="20">
        <f>SUMIFS(Revenue!DL:DL,Revenue!$E:$E,$C15)</f>
        <v>506387.69173686526</v>
      </c>
      <c r="DK15" s="20">
        <f>SUMIFS(Revenue!DM:DM,Revenue!$E:$E,$C15)</f>
        <v>506387.69173686526</v>
      </c>
      <c r="DL15" s="20">
        <f>SUMIFS(Revenue!DN:DN,Revenue!$E:$E,$C15)</f>
        <v>506387.69173686526</v>
      </c>
      <c r="DM15" s="20">
        <f>SUMIFS(Revenue!DO:DO,Revenue!$E:$E,$C15)</f>
        <v>506387.69173686526</v>
      </c>
      <c r="DN15" s="20">
        <f>SUMIFS(Revenue!DP:DP,Revenue!$E:$E,$C15)</f>
        <v>506387.69173686526</v>
      </c>
      <c r="DO15" s="20">
        <f>SUMIFS(Revenue!DQ:DQ,Revenue!$E:$E,$C15)</f>
        <v>521579.32248897123</v>
      </c>
      <c r="DP15" s="20">
        <f>SUMIFS(Revenue!DR:DR,Revenue!$E:$E,$C15)</f>
        <v>521579.32248897123</v>
      </c>
      <c r="DQ15" s="20">
        <f>SUMIFS(Revenue!DS:DS,Revenue!$E:$E,$C15)</f>
        <v>521579.32248897123</v>
      </c>
      <c r="DR15" s="20">
        <f>SUMIFS(Revenue!DT:DT,Revenue!$E:$E,$C15)</f>
        <v>521579.32248897123</v>
      </c>
      <c r="DS15" s="20">
        <f>SUMIFS(Revenue!DU:DU,Revenue!$E:$E,$C15)</f>
        <v>521579.32248897123</v>
      </c>
      <c r="DT15" s="20">
        <f>SUMIFS(Revenue!DV:DV,Revenue!$E:$E,$C15)</f>
        <v>521579.32248897123</v>
      </c>
    </row>
    <row r="16" spans="3:131">
      <c r="C16" s="5" t="s">
        <v>65</v>
      </c>
      <c r="D16" s="20">
        <f>SUMIFS(Revenue!F:F,Revenue!$E:$E,$C16)</f>
        <v>0</v>
      </c>
      <c r="E16" s="20">
        <f>SUMIFS(Revenue!G:G,Revenue!$E:$E,$C16)</f>
        <v>0</v>
      </c>
      <c r="F16" s="20">
        <f>SUMIFS(Revenue!H:H,Revenue!$E:$E,$C16)</f>
        <v>0</v>
      </c>
      <c r="G16" s="20">
        <f>SUMIFS(Revenue!I:I,Revenue!$E:$E,$C16)</f>
        <v>0</v>
      </c>
      <c r="H16" s="20">
        <f>SUMIFS(Revenue!J:J,Revenue!$E:$E,$C16)</f>
        <v>0</v>
      </c>
      <c r="I16" s="20">
        <f>SUMIFS(Revenue!K:K,Revenue!$E:$E,$C16)</f>
        <v>0</v>
      </c>
      <c r="J16" s="20">
        <f>SUMIFS(Revenue!L:L,Revenue!$E:$E,$C16)</f>
        <v>0</v>
      </c>
      <c r="K16" s="20">
        <f>SUMIFS(Revenue!M:M,Revenue!$E:$E,$C16)</f>
        <v>0</v>
      </c>
      <c r="L16" s="20">
        <f>SUMIFS(Revenue!N:N,Revenue!$E:$E,$C16)</f>
        <v>0</v>
      </c>
      <c r="M16" s="20">
        <f>SUMIFS(Revenue!O:O,Revenue!$E:$E,$C16)</f>
        <v>0</v>
      </c>
      <c r="N16" s="20">
        <f>SUMIFS(Revenue!P:P,Revenue!$E:$E,$C16)</f>
        <v>0</v>
      </c>
      <c r="O16" s="20">
        <f>SUMIFS(Revenue!Q:Q,Revenue!$E:$E,$C16)</f>
        <v>0</v>
      </c>
      <c r="P16" s="20">
        <f>SUMIFS(Revenue!R:R,Revenue!$E:$E,$C16)</f>
        <v>0</v>
      </c>
      <c r="Q16" s="20">
        <f>SUMIFS(Revenue!S:S,Revenue!$E:$E,$C16)</f>
        <v>0</v>
      </c>
      <c r="R16" s="20">
        <f>SUMIFS(Revenue!T:T,Revenue!$E:$E,$C16)</f>
        <v>0</v>
      </c>
      <c r="S16" s="20">
        <f>SUMIFS(Revenue!U:U,Revenue!$E:$E,$C16)</f>
        <v>0</v>
      </c>
      <c r="T16" s="20">
        <f>SUMIFS(Revenue!V:V,Revenue!$E:$E,$C16)</f>
        <v>0</v>
      </c>
      <c r="U16" s="20">
        <f>SUMIFS(Revenue!W:W,Revenue!$E:$E,$C16)</f>
        <v>0</v>
      </c>
      <c r="V16" s="20">
        <f>SUMIFS(Revenue!X:X,Revenue!$E:$E,$C16)</f>
        <v>0</v>
      </c>
      <c r="W16" s="20">
        <f>SUMIFS(Revenue!Y:Y,Revenue!$E:$E,$C16)</f>
        <v>0</v>
      </c>
      <c r="X16" s="20">
        <f>SUMIFS(Revenue!Z:Z,Revenue!$E:$E,$C16)</f>
        <v>0</v>
      </c>
      <c r="Y16" s="20">
        <f>SUMIFS(Revenue!AA:AA,Revenue!$E:$E,$C16)</f>
        <v>0</v>
      </c>
      <c r="Z16" s="20">
        <f>SUMIFS(Revenue!AB:AB,Revenue!$E:$E,$C16)</f>
        <v>0</v>
      </c>
      <c r="AA16" s="20">
        <f>SUMIFS(Revenue!AC:AC,Revenue!$E:$E,$C16)</f>
        <v>0</v>
      </c>
      <c r="AB16" s="20">
        <f>SUMIFS(Revenue!AD:AD,Revenue!$E:$E,$C16)</f>
        <v>237640.804325</v>
      </c>
      <c r="AC16" s="20">
        <f>SUMIFS(Revenue!AE:AE,Revenue!$E:$E,$C16)</f>
        <v>237640.804325</v>
      </c>
      <c r="AD16" s="20">
        <f>SUMIFS(Revenue!AF:AF,Revenue!$E:$E,$C16)</f>
        <v>237640.804325</v>
      </c>
      <c r="AE16" s="20">
        <f>SUMIFS(Revenue!AG:AG,Revenue!$E:$E,$C16)</f>
        <v>237640.804325</v>
      </c>
      <c r="AF16" s="20">
        <f>SUMIFS(Revenue!AH:AH,Revenue!$E:$E,$C16)</f>
        <v>237640.804325</v>
      </c>
      <c r="AG16" s="20">
        <f>SUMIFS(Revenue!AI:AI,Revenue!$E:$E,$C16)</f>
        <v>237640.804325</v>
      </c>
      <c r="AH16" s="20">
        <f>SUMIFS(Revenue!AJ:AJ,Revenue!$E:$E,$C16)</f>
        <v>237640.804325</v>
      </c>
      <c r="AI16" s="20">
        <f>SUMIFS(Revenue!AK:AK,Revenue!$E:$E,$C16)</f>
        <v>244770.02845475002</v>
      </c>
      <c r="AJ16" s="20">
        <f>SUMIFS(Revenue!AL:AL,Revenue!$E:$E,$C16)</f>
        <v>244770.02845475002</v>
      </c>
      <c r="AK16" s="20">
        <f>SUMIFS(Revenue!AM:AM,Revenue!$E:$E,$C16)</f>
        <v>244770.02845475002</v>
      </c>
      <c r="AL16" s="20">
        <f>SUMIFS(Revenue!AN:AN,Revenue!$E:$E,$C16)</f>
        <v>244770.02845475002</v>
      </c>
      <c r="AM16" s="20">
        <f>SUMIFS(Revenue!AO:AO,Revenue!$E:$E,$C16)</f>
        <v>244770.02845475002</v>
      </c>
      <c r="AN16" s="20">
        <f>SUMIFS(Revenue!AP:AP,Revenue!$E:$E,$C16)</f>
        <v>244770.02845475002</v>
      </c>
      <c r="AO16" s="20">
        <f>SUMIFS(Revenue!AQ:AQ,Revenue!$E:$E,$C16)</f>
        <v>244770.02845475002</v>
      </c>
      <c r="AP16" s="20">
        <f>SUMIFS(Revenue!AR:AR,Revenue!$E:$E,$C16)</f>
        <v>244770.02845475002</v>
      </c>
      <c r="AQ16" s="20">
        <f>SUMIFS(Revenue!AS:AS,Revenue!$E:$E,$C16)</f>
        <v>244770.02845475002</v>
      </c>
      <c r="AR16" s="20">
        <f>SUMIFS(Revenue!AT:AT,Revenue!$E:$E,$C16)</f>
        <v>244770.02845475002</v>
      </c>
      <c r="AS16" s="20">
        <f>SUMIFS(Revenue!AU:AU,Revenue!$E:$E,$C16)</f>
        <v>244770.02845475002</v>
      </c>
      <c r="AT16" s="20">
        <f>SUMIFS(Revenue!AV:AV,Revenue!$E:$E,$C16)</f>
        <v>244770.02845475002</v>
      </c>
      <c r="AU16" s="20">
        <f>SUMIFS(Revenue!AW:AW,Revenue!$E:$E,$C16)</f>
        <v>252113.12930839253</v>
      </c>
      <c r="AV16" s="20">
        <f>SUMIFS(Revenue!AX:AX,Revenue!$E:$E,$C16)</f>
        <v>252113.12930839253</v>
      </c>
      <c r="AW16" s="20">
        <f>SUMIFS(Revenue!AY:AY,Revenue!$E:$E,$C16)</f>
        <v>252113.12930839253</v>
      </c>
      <c r="AX16" s="20">
        <f>SUMIFS(Revenue!AZ:AZ,Revenue!$E:$E,$C16)</f>
        <v>252113.12930839253</v>
      </c>
      <c r="AY16" s="20">
        <f>SUMIFS(Revenue!BA:BA,Revenue!$E:$E,$C16)</f>
        <v>252113.12930839253</v>
      </c>
      <c r="AZ16" s="20">
        <f>SUMIFS(Revenue!BB:BB,Revenue!$E:$E,$C16)</f>
        <v>252113.12930839253</v>
      </c>
      <c r="BA16" s="20">
        <f>SUMIFS(Revenue!BC:BC,Revenue!$E:$E,$C16)</f>
        <v>252113.12930839253</v>
      </c>
      <c r="BB16" s="20">
        <f>SUMIFS(Revenue!BD:BD,Revenue!$E:$E,$C16)</f>
        <v>252113.12930839253</v>
      </c>
      <c r="BC16" s="20">
        <f>SUMIFS(Revenue!BE:BE,Revenue!$E:$E,$C16)</f>
        <v>252113.12930839253</v>
      </c>
      <c r="BD16" s="20">
        <f>SUMIFS(Revenue!BF:BF,Revenue!$E:$E,$C16)</f>
        <v>252113.12930839253</v>
      </c>
      <c r="BE16" s="20">
        <f>SUMIFS(Revenue!BG:BG,Revenue!$E:$E,$C16)</f>
        <v>252113.12930839253</v>
      </c>
      <c r="BF16" s="20">
        <f>SUMIFS(Revenue!BH:BH,Revenue!$E:$E,$C16)</f>
        <v>252113.12930839253</v>
      </c>
      <c r="BG16" s="20">
        <f>SUMIFS(Revenue!BI:BI,Revenue!$E:$E,$C16)</f>
        <v>259676.52318764431</v>
      </c>
      <c r="BH16" s="20">
        <f>SUMIFS(Revenue!BJ:BJ,Revenue!$E:$E,$C16)</f>
        <v>259676.52318764431</v>
      </c>
      <c r="BI16" s="20">
        <f>SUMIFS(Revenue!BK:BK,Revenue!$E:$E,$C16)</f>
        <v>259676.52318764431</v>
      </c>
      <c r="BJ16" s="20">
        <f>SUMIFS(Revenue!BL:BL,Revenue!$E:$E,$C16)</f>
        <v>259676.52318764431</v>
      </c>
      <c r="BK16" s="20">
        <f>SUMIFS(Revenue!BM:BM,Revenue!$E:$E,$C16)</f>
        <v>259676.52318764431</v>
      </c>
      <c r="BL16" s="20">
        <f>SUMIFS(Revenue!BN:BN,Revenue!$E:$E,$C16)</f>
        <v>259676.52318764431</v>
      </c>
      <c r="BM16" s="20">
        <f>SUMIFS(Revenue!BO:BO,Revenue!$E:$E,$C16)</f>
        <v>259676.52318764431</v>
      </c>
      <c r="BN16" s="20">
        <f>SUMIFS(Revenue!BP:BP,Revenue!$E:$E,$C16)</f>
        <v>259676.52318764431</v>
      </c>
      <c r="BO16" s="20">
        <f>SUMIFS(Revenue!BQ:BQ,Revenue!$E:$E,$C16)</f>
        <v>259676.52318764431</v>
      </c>
      <c r="BP16" s="20">
        <f>SUMIFS(Revenue!BR:BR,Revenue!$E:$E,$C16)</f>
        <v>259676.52318764431</v>
      </c>
      <c r="BQ16" s="20">
        <f>SUMIFS(Revenue!BS:BS,Revenue!$E:$E,$C16)</f>
        <v>259676.52318764431</v>
      </c>
      <c r="BR16" s="20">
        <f>SUMIFS(Revenue!BT:BT,Revenue!$E:$E,$C16)</f>
        <v>259676.52318764431</v>
      </c>
      <c r="BS16" s="20">
        <f>SUMIFS(Revenue!BU:BU,Revenue!$E:$E,$C16)</f>
        <v>267466.81888327363</v>
      </c>
      <c r="BT16" s="20">
        <f>SUMIFS(Revenue!BV:BV,Revenue!$E:$E,$C16)</f>
        <v>267466.81888327363</v>
      </c>
      <c r="BU16" s="20">
        <f>SUMIFS(Revenue!BW:BW,Revenue!$E:$E,$C16)</f>
        <v>267466.81888327363</v>
      </c>
      <c r="BV16" s="20">
        <f>SUMIFS(Revenue!BX:BX,Revenue!$E:$E,$C16)</f>
        <v>267466.81888327363</v>
      </c>
      <c r="BW16" s="20">
        <f>SUMIFS(Revenue!BY:BY,Revenue!$E:$E,$C16)</f>
        <v>267466.81888327363</v>
      </c>
      <c r="BX16" s="20">
        <f>SUMIFS(Revenue!BZ:BZ,Revenue!$E:$E,$C16)</f>
        <v>267466.81888327363</v>
      </c>
      <c r="BY16" s="20">
        <f>SUMIFS(Revenue!CA:CA,Revenue!$E:$E,$C16)</f>
        <v>267466.81888327363</v>
      </c>
      <c r="BZ16" s="20">
        <f>SUMIFS(Revenue!CB:CB,Revenue!$E:$E,$C16)</f>
        <v>267466.81888327363</v>
      </c>
      <c r="CA16" s="20">
        <f>SUMIFS(Revenue!CC:CC,Revenue!$E:$E,$C16)</f>
        <v>267466.81888327363</v>
      </c>
      <c r="CB16" s="20">
        <f>SUMIFS(Revenue!CD:CD,Revenue!$E:$E,$C16)</f>
        <v>267466.81888327363</v>
      </c>
      <c r="CC16" s="20">
        <f>SUMIFS(Revenue!CE:CE,Revenue!$E:$E,$C16)</f>
        <v>267466.81888327363</v>
      </c>
      <c r="CD16" s="20">
        <f>SUMIFS(Revenue!CF:CF,Revenue!$E:$E,$C16)</f>
        <v>267466.81888327363</v>
      </c>
      <c r="CE16" s="20">
        <f>SUMIFS(Revenue!CG:CG,Revenue!$E:$E,$C16)</f>
        <v>275490.82344977185</v>
      </c>
      <c r="CF16" s="20">
        <f>SUMIFS(Revenue!CH:CH,Revenue!$E:$E,$C16)</f>
        <v>275490.82344977185</v>
      </c>
      <c r="CG16" s="20">
        <f>SUMIFS(Revenue!CI:CI,Revenue!$E:$E,$C16)</f>
        <v>275490.82344977185</v>
      </c>
      <c r="CH16" s="20">
        <f>SUMIFS(Revenue!CJ:CJ,Revenue!$E:$E,$C16)</f>
        <v>275490.82344977185</v>
      </c>
      <c r="CI16" s="20">
        <f>SUMIFS(Revenue!CK:CK,Revenue!$E:$E,$C16)</f>
        <v>275490.82344977185</v>
      </c>
      <c r="CJ16" s="20">
        <f>SUMIFS(Revenue!CL:CL,Revenue!$E:$E,$C16)</f>
        <v>275490.82344977185</v>
      </c>
      <c r="CK16" s="20">
        <f>SUMIFS(Revenue!CM:CM,Revenue!$E:$E,$C16)</f>
        <v>275490.82344977185</v>
      </c>
      <c r="CL16" s="20">
        <f>SUMIFS(Revenue!CN:CN,Revenue!$E:$E,$C16)</f>
        <v>275490.82344977185</v>
      </c>
      <c r="CM16" s="20">
        <f>SUMIFS(Revenue!CO:CO,Revenue!$E:$E,$C16)</f>
        <v>275490.82344977185</v>
      </c>
      <c r="CN16" s="20">
        <f>SUMIFS(Revenue!CP:CP,Revenue!$E:$E,$C16)</f>
        <v>275490.82344977185</v>
      </c>
      <c r="CO16" s="20">
        <f>SUMIFS(Revenue!CQ:CQ,Revenue!$E:$E,$C16)</f>
        <v>275490.82344977185</v>
      </c>
      <c r="CP16" s="20">
        <f>SUMIFS(Revenue!CR:CR,Revenue!$E:$E,$C16)</f>
        <v>275490.82344977185</v>
      </c>
      <c r="CQ16" s="20">
        <f>SUMIFS(Revenue!CS:CS,Revenue!$E:$E,$C16)</f>
        <v>283755.54815326503</v>
      </c>
      <c r="CR16" s="20">
        <f>SUMIFS(Revenue!CT:CT,Revenue!$E:$E,$C16)</f>
        <v>283755.54815326503</v>
      </c>
      <c r="CS16" s="20">
        <f>SUMIFS(Revenue!CU:CU,Revenue!$E:$E,$C16)</f>
        <v>283755.54815326503</v>
      </c>
      <c r="CT16" s="20">
        <f>SUMIFS(Revenue!CV:CV,Revenue!$E:$E,$C16)</f>
        <v>283755.54815326503</v>
      </c>
      <c r="CU16" s="20">
        <f>SUMIFS(Revenue!CW:CW,Revenue!$E:$E,$C16)</f>
        <v>283755.54815326503</v>
      </c>
      <c r="CV16" s="20">
        <f>SUMIFS(Revenue!CX:CX,Revenue!$E:$E,$C16)</f>
        <v>283755.54815326503</v>
      </c>
      <c r="CW16" s="20">
        <f>SUMIFS(Revenue!CY:CY,Revenue!$E:$E,$C16)</f>
        <v>283755.54815326503</v>
      </c>
      <c r="CX16" s="20">
        <f>SUMIFS(Revenue!CZ:CZ,Revenue!$E:$E,$C16)</f>
        <v>283755.54815326503</v>
      </c>
      <c r="CY16" s="20">
        <f>SUMIFS(Revenue!DA:DA,Revenue!$E:$E,$C16)</f>
        <v>283755.54815326503</v>
      </c>
      <c r="CZ16" s="20">
        <f>SUMIFS(Revenue!DB:DB,Revenue!$E:$E,$C16)</f>
        <v>283755.54815326503</v>
      </c>
      <c r="DA16" s="20">
        <f>SUMIFS(Revenue!DC:DC,Revenue!$E:$E,$C16)</f>
        <v>283755.54815326503</v>
      </c>
      <c r="DB16" s="20">
        <f>SUMIFS(Revenue!DD:DD,Revenue!$E:$E,$C16)</f>
        <v>283755.54815326503</v>
      </c>
      <c r="DC16" s="20">
        <f>SUMIFS(Revenue!DE:DE,Revenue!$E:$E,$C16)</f>
        <v>292268.21459786297</v>
      </c>
      <c r="DD16" s="20">
        <f>SUMIFS(Revenue!DF:DF,Revenue!$E:$E,$C16)</f>
        <v>292268.21459786297</v>
      </c>
      <c r="DE16" s="20">
        <f>SUMIFS(Revenue!DG:DG,Revenue!$E:$E,$C16)</f>
        <v>292268.21459786297</v>
      </c>
      <c r="DF16" s="20">
        <f>SUMIFS(Revenue!DH:DH,Revenue!$E:$E,$C16)</f>
        <v>292268.21459786297</v>
      </c>
      <c r="DG16" s="20">
        <f>SUMIFS(Revenue!DI:DI,Revenue!$E:$E,$C16)</f>
        <v>292268.21459786297</v>
      </c>
      <c r="DH16" s="20">
        <f>SUMIFS(Revenue!DJ:DJ,Revenue!$E:$E,$C16)</f>
        <v>292268.21459786297</v>
      </c>
      <c r="DI16" s="20">
        <f>SUMIFS(Revenue!DK:DK,Revenue!$E:$E,$C16)</f>
        <v>292268.21459786297</v>
      </c>
      <c r="DJ16" s="20">
        <f>SUMIFS(Revenue!DL:DL,Revenue!$E:$E,$C16)</f>
        <v>292268.21459786297</v>
      </c>
      <c r="DK16" s="20">
        <f>SUMIFS(Revenue!DM:DM,Revenue!$E:$E,$C16)</f>
        <v>292268.21459786297</v>
      </c>
      <c r="DL16" s="20">
        <f>SUMIFS(Revenue!DN:DN,Revenue!$E:$E,$C16)</f>
        <v>292268.21459786297</v>
      </c>
      <c r="DM16" s="20">
        <f>SUMIFS(Revenue!DO:DO,Revenue!$E:$E,$C16)</f>
        <v>292268.21459786297</v>
      </c>
      <c r="DN16" s="20">
        <f>SUMIFS(Revenue!DP:DP,Revenue!$E:$E,$C16)</f>
        <v>292268.21459786297</v>
      </c>
      <c r="DO16" s="20">
        <f>SUMIFS(Revenue!DQ:DQ,Revenue!$E:$E,$C16)</f>
        <v>301036.26103579887</v>
      </c>
      <c r="DP16" s="20">
        <f>SUMIFS(Revenue!DR:DR,Revenue!$E:$E,$C16)</f>
        <v>301036.26103579887</v>
      </c>
      <c r="DQ16" s="20">
        <f>SUMIFS(Revenue!DS:DS,Revenue!$E:$E,$C16)</f>
        <v>301036.26103579887</v>
      </c>
      <c r="DR16" s="20">
        <f>SUMIFS(Revenue!DT:DT,Revenue!$E:$E,$C16)</f>
        <v>301036.26103579887</v>
      </c>
      <c r="DS16" s="20">
        <f>SUMIFS(Revenue!DU:DU,Revenue!$E:$E,$C16)</f>
        <v>301036.26103579887</v>
      </c>
      <c r="DT16" s="20">
        <f>SUMIFS(Revenue!DV:DV,Revenue!$E:$E,$C16)</f>
        <v>301036.26103579887</v>
      </c>
    </row>
    <row r="17" spans="3:124">
      <c r="C17" s="5" t="s">
        <v>240</v>
      </c>
      <c r="D17" s="20">
        <f>SUMIFS(Revenue!F:F,Revenue!$E:$E,$C17)</f>
        <v>0</v>
      </c>
      <c r="E17" s="20">
        <f>SUMIFS(Revenue!G:G,Revenue!$E:$E,$C17)</f>
        <v>0</v>
      </c>
      <c r="F17" s="20">
        <f>SUMIFS(Revenue!H:H,Revenue!$E:$E,$C17)</f>
        <v>0</v>
      </c>
      <c r="G17" s="20">
        <f>SUMIFS(Revenue!I:I,Revenue!$E:$E,$C17)</f>
        <v>0</v>
      </c>
      <c r="H17" s="20">
        <f>SUMIFS(Revenue!J:J,Revenue!$E:$E,$C17)</f>
        <v>0</v>
      </c>
      <c r="I17" s="20">
        <f>SUMIFS(Revenue!K:K,Revenue!$E:$E,$C17)</f>
        <v>0</v>
      </c>
      <c r="J17" s="20">
        <f>SUMIFS(Revenue!L:L,Revenue!$E:$E,$C17)</f>
        <v>0</v>
      </c>
      <c r="K17" s="20">
        <f>SUMIFS(Revenue!M:M,Revenue!$E:$E,$C17)</f>
        <v>0</v>
      </c>
      <c r="L17" s="20">
        <f>SUMIFS(Revenue!N:N,Revenue!$E:$E,$C17)</f>
        <v>0</v>
      </c>
      <c r="M17" s="20">
        <f>SUMIFS(Revenue!O:O,Revenue!$E:$E,$C17)</f>
        <v>0</v>
      </c>
      <c r="N17" s="20">
        <f>SUMIFS(Revenue!P:P,Revenue!$E:$E,$C17)</f>
        <v>0</v>
      </c>
      <c r="O17" s="20">
        <f>SUMIFS(Revenue!Q:Q,Revenue!$E:$E,$C17)</f>
        <v>0</v>
      </c>
      <c r="P17" s="20">
        <f>SUMIFS(Revenue!R:R,Revenue!$E:$E,$C17)</f>
        <v>0</v>
      </c>
      <c r="Q17" s="20">
        <f>SUMIFS(Revenue!S:S,Revenue!$E:$E,$C17)</f>
        <v>0</v>
      </c>
      <c r="R17" s="20">
        <f>SUMIFS(Revenue!T:T,Revenue!$E:$E,$C17)</f>
        <v>0</v>
      </c>
      <c r="S17" s="20">
        <f>SUMIFS(Revenue!U:U,Revenue!$E:$E,$C17)</f>
        <v>0</v>
      </c>
      <c r="T17" s="20">
        <f>SUMIFS(Revenue!V:V,Revenue!$E:$E,$C17)</f>
        <v>0</v>
      </c>
      <c r="U17" s="20">
        <f>SUMIFS(Revenue!W:W,Revenue!$E:$E,$C17)</f>
        <v>0</v>
      </c>
      <c r="V17" s="20">
        <f>SUMIFS(Revenue!X:X,Revenue!$E:$E,$C17)</f>
        <v>0</v>
      </c>
      <c r="W17" s="20">
        <f>SUMIFS(Revenue!Y:Y,Revenue!$E:$E,$C17)</f>
        <v>0</v>
      </c>
      <c r="X17" s="20">
        <f>SUMIFS(Revenue!Z:Z,Revenue!$E:$E,$C17)</f>
        <v>0</v>
      </c>
      <c r="Y17" s="20">
        <f>SUMIFS(Revenue!AA:AA,Revenue!$E:$E,$C17)</f>
        <v>0</v>
      </c>
      <c r="Z17" s="20">
        <f>SUMIFS(Revenue!AB:AB,Revenue!$E:$E,$C17)</f>
        <v>0</v>
      </c>
      <c r="AA17" s="20">
        <f>SUMIFS(Revenue!AC:AC,Revenue!$E:$E,$C17)</f>
        <v>0</v>
      </c>
      <c r="AB17" s="20">
        <f>SUMIFS(Revenue!AD:AD,Revenue!$E:$E,$C17)</f>
        <v>0</v>
      </c>
      <c r="AC17" s="20">
        <f>SUMIFS(Revenue!AE:AE,Revenue!$E:$E,$C17)</f>
        <v>0</v>
      </c>
      <c r="AD17" s="20">
        <f>SUMIFS(Revenue!AF:AF,Revenue!$E:$E,$C17)</f>
        <v>0</v>
      </c>
      <c r="AE17" s="20">
        <f>SUMIFS(Revenue!AG:AG,Revenue!$E:$E,$C17)</f>
        <v>0</v>
      </c>
      <c r="AF17" s="20">
        <f>SUMIFS(Revenue!AH:AH,Revenue!$E:$E,$C17)</f>
        <v>0</v>
      </c>
      <c r="AG17" s="20">
        <f>SUMIFS(Revenue!AI:AI,Revenue!$E:$E,$C17)</f>
        <v>0</v>
      </c>
      <c r="AH17" s="20">
        <f>SUMIFS(Revenue!AJ:AJ,Revenue!$E:$E,$C17)</f>
        <v>0</v>
      </c>
      <c r="AI17" s="20">
        <f>SUMIFS(Revenue!AK:AK,Revenue!$E:$E,$C17)</f>
        <v>0</v>
      </c>
      <c r="AJ17" s="20">
        <f>SUMIFS(Revenue!AL:AL,Revenue!$E:$E,$C17)</f>
        <v>0</v>
      </c>
      <c r="AK17" s="20">
        <f>SUMIFS(Revenue!AM:AM,Revenue!$E:$E,$C17)</f>
        <v>0</v>
      </c>
      <c r="AL17" s="20">
        <f>SUMIFS(Revenue!AN:AN,Revenue!$E:$E,$C17)</f>
        <v>0</v>
      </c>
      <c r="AM17" s="20">
        <f>SUMIFS(Revenue!AO:AO,Revenue!$E:$E,$C17)</f>
        <v>0</v>
      </c>
      <c r="AN17" s="20">
        <f>SUMIFS(Revenue!AP:AP,Revenue!$E:$E,$C17)</f>
        <v>0</v>
      </c>
      <c r="AO17" s="20">
        <f>SUMIFS(Revenue!AQ:AQ,Revenue!$E:$E,$C17)</f>
        <v>0</v>
      </c>
      <c r="AP17" s="20">
        <f>SUMIFS(Revenue!AR:AR,Revenue!$E:$E,$C17)</f>
        <v>0</v>
      </c>
      <c r="AQ17" s="20">
        <f>SUMIFS(Revenue!AS:AS,Revenue!$E:$E,$C17)</f>
        <v>0</v>
      </c>
      <c r="AR17" s="20">
        <f>SUMIFS(Revenue!AT:AT,Revenue!$E:$E,$C17)</f>
        <v>0</v>
      </c>
      <c r="AS17" s="20">
        <f>SUMIFS(Revenue!AU:AU,Revenue!$E:$E,$C17)</f>
        <v>0</v>
      </c>
      <c r="AT17" s="20">
        <f>SUMIFS(Revenue!AV:AV,Revenue!$E:$E,$C17)</f>
        <v>0</v>
      </c>
      <c r="AU17" s="20">
        <f>SUMIFS(Revenue!AW:AW,Revenue!$E:$E,$C17)</f>
        <v>0</v>
      </c>
      <c r="AV17" s="20">
        <f>SUMIFS(Revenue!AX:AX,Revenue!$E:$E,$C17)</f>
        <v>0</v>
      </c>
      <c r="AW17" s="20">
        <f>SUMIFS(Revenue!AY:AY,Revenue!$E:$E,$C17)</f>
        <v>0</v>
      </c>
      <c r="AX17" s="20">
        <f>SUMIFS(Revenue!AZ:AZ,Revenue!$E:$E,$C17)</f>
        <v>0</v>
      </c>
      <c r="AY17" s="20">
        <f>SUMIFS(Revenue!BA:BA,Revenue!$E:$E,$C17)</f>
        <v>0</v>
      </c>
      <c r="AZ17" s="20">
        <f>SUMIFS(Revenue!BB:BB,Revenue!$E:$E,$C17)</f>
        <v>0</v>
      </c>
      <c r="BA17" s="20">
        <f>SUMIFS(Revenue!BC:BC,Revenue!$E:$E,$C17)</f>
        <v>0</v>
      </c>
      <c r="BB17" s="20">
        <f>SUMIFS(Revenue!BD:BD,Revenue!$E:$E,$C17)</f>
        <v>0</v>
      </c>
      <c r="BC17" s="20">
        <f>SUMIFS(Revenue!BE:BE,Revenue!$E:$E,$C17)</f>
        <v>0</v>
      </c>
      <c r="BD17" s="20">
        <f>SUMIFS(Revenue!BF:BF,Revenue!$E:$E,$C17)</f>
        <v>0</v>
      </c>
      <c r="BE17" s="20">
        <f>SUMIFS(Revenue!BG:BG,Revenue!$E:$E,$C17)</f>
        <v>0</v>
      </c>
      <c r="BF17" s="20">
        <f>SUMIFS(Revenue!BH:BH,Revenue!$E:$E,$C17)</f>
        <v>0</v>
      </c>
      <c r="BG17" s="20">
        <f>SUMIFS(Revenue!BI:BI,Revenue!$E:$E,$C17)</f>
        <v>0</v>
      </c>
      <c r="BH17" s="20">
        <f>SUMIFS(Revenue!BJ:BJ,Revenue!$E:$E,$C17)</f>
        <v>0</v>
      </c>
      <c r="BI17" s="20">
        <f>SUMIFS(Revenue!BK:BK,Revenue!$E:$E,$C17)</f>
        <v>0</v>
      </c>
      <c r="BJ17" s="20">
        <f>SUMIFS(Revenue!BL:BL,Revenue!$E:$E,$C17)</f>
        <v>0</v>
      </c>
      <c r="BK17" s="20">
        <f>SUMIFS(Revenue!BM:BM,Revenue!$E:$E,$C17)</f>
        <v>0</v>
      </c>
      <c r="BL17" s="20">
        <f>SUMIFS(Revenue!BN:BN,Revenue!$E:$E,$C17)</f>
        <v>0</v>
      </c>
      <c r="BM17" s="20">
        <f>SUMIFS(Revenue!BO:BO,Revenue!$E:$E,$C17)</f>
        <v>0</v>
      </c>
      <c r="BN17" s="20">
        <f>SUMIFS(Revenue!BP:BP,Revenue!$E:$E,$C17)</f>
        <v>0</v>
      </c>
      <c r="BO17" s="20">
        <f>SUMIFS(Revenue!BQ:BQ,Revenue!$E:$E,$C17)</f>
        <v>0</v>
      </c>
      <c r="BP17" s="20">
        <f>SUMIFS(Revenue!BR:BR,Revenue!$E:$E,$C17)</f>
        <v>0</v>
      </c>
      <c r="BQ17" s="20">
        <f>SUMIFS(Revenue!BS:BS,Revenue!$E:$E,$C17)</f>
        <v>0</v>
      </c>
      <c r="BR17" s="20">
        <f>SUMIFS(Revenue!BT:BT,Revenue!$E:$E,$C17)</f>
        <v>0</v>
      </c>
      <c r="BS17" s="20">
        <f>SUMIFS(Revenue!BU:BU,Revenue!$E:$E,$C17)</f>
        <v>0</v>
      </c>
      <c r="BT17" s="20">
        <f>SUMIFS(Revenue!BV:BV,Revenue!$E:$E,$C17)</f>
        <v>0</v>
      </c>
      <c r="BU17" s="20">
        <f>SUMIFS(Revenue!BW:BW,Revenue!$E:$E,$C17)</f>
        <v>0</v>
      </c>
      <c r="BV17" s="20">
        <f>SUMIFS(Revenue!BX:BX,Revenue!$E:$E,$C17)</f>
        <v>0</v>
      </c>
      <c r="BW17" s="20">
        <f>SUMIFS(Revenue!BY:BY,Revenue!$E:$E,$C17)</f>
        <v>0</v>
      </c>
      <c r="BX17" s="20">
        <f>SUMIFS(Revenue!BZ:BZ,Revenue!$E:$E,$C17)</f>
        <v>0</v>
      </c>
      <c r="BY17" s="20">
        <f>SUMIFS(Revenue!CA:CA,Revenue!$E:$E,$C17)</f>
        <v>0</v>
      </c>
      <c r="BZ17" s="20">
        <f>SUMIFS(Revenue!CB:CB,Revenue!$E:$E,$C17)</f>
        <v>0</v>
      </c>
      <c r="CA17" s="20">
        <f>SUMIFS(Revenue!CC:CC,Revenue!$E:$E,$C17)</f>
        <v>0</v>
      </c>
      <c r="CB17" s="20">
        <f>SUMIFS(Revenue!CD:CD,Revenue!$E:$E,$C17)</f>
        <v>0</v>
      </c>
      <c r="CC17" s="20">
        <f>SUMIFS(Revenue!CE:CE,Revenue!$E:$E,$C17)</f>
        <v>0</v>
      </c>
      <c r="CD17" s="20">
        <f>SUMIFS(Revenue!CF:CF,Revenue!$E:$E,$C17)</f>
        <v>0</v>
      </c>
      <c r="CE17" s="20">
        <f>SUMIFS(Revenue!CG:CG,Revenue!$E:$E,$C17)</f>
        <v>0</v>
      </c>
      <c r="CF17" s="20">
        <f>SUMIFS(Revenue!CH:CH,Revenue!$E:$E,$C17)</f>
        <v>0</v>
      </c>
      <c r="CG17" s="20">
        <f>SUMIFS(Revenue!CI:CI,Revenue!$E:$E,$C17)</f>
        <v>0</v>
      </c>
      <c r="CH17" s="20">
        <f>SUMIFS(Revenue!CJ:CJ,Revenue!$E:$E,$C17)</f>
        <v>0</v>
      </c>
      <c r="CI17" s="20">
        <f>SUMIFS(Revenue!CK:CK,Revenue!$E:$E,$C17)</f>
        <v>0</v>
      </c>
      <c r="CJ17" s="20">
        <f>SUMIFS(Revenue!CL:CL,Revenue!$E:$E,$C17)</f>
        <v>0</v>
      </c>
      <c r="CK17" s="20">
        <f>SUMIFS(Revenue!CM:CM,Revenue!$E:$E,$C17)</f>
        <v>0</v>
      </c>
      <c r="CL17" s="20">
        <f>SUMIFS(Revenue!CN:CN,Revenue!$E:$E,$C17)</f>
        <v>0</v>
      </c>
      <c r="CM17" s="20">
        <f>SUMIFS(Revenue!CO:CO,Revenue!$E:$E,$C17)</f>
        <v>0</v>
      </c>
      <c r="CN17" s="20">
        <f>SUMIFS(Revenue!CP:CP,Revenue!$E:$E,$C17)</f>
        <v>0</v>
      </c>
      <c r="CO17" s="20">
        <f>SUMIFS(Revenue!CQ:CQ,Revenue!$E:$E,$C17)</f>
        <v>0</v>
      </c>
      <c r="CP17" s="20">
        <f>SUMIFS(Revenue!CR:CR,Revenue!$E:$E,$C17)</f>
        <v>0</v>
      </c>
      <c r="CQ17" s="20">
        <f>SUMIFS(Revenue!CS:CS,Revenue!$E:$E,$C17)</f>
        <v>0</v>
      </c>
      <c r="CR17" s="20">
        <f>SUMIFS(Revenue!CT:CT,Revenue!$E:$E,$C17)</f>
        <v>0</v>
      </c>
      <c r="CS17" s="20">
        <f>SUMIFS(Revenue!CU:CU,Revenue!$E:$E,$C17)</f>
        <v>0</v>
      </c>
      <c r="CT17" s="20">
        <f>SUMIFS(Revenue!CV:CV,Revenue!$E:$E,$C17)</f>
        <v>0</v>
      </c>
      <c r="CU17" s="20">
        <f>SUMIFS(Revenue!CW:CW,Revenue!$E:$E,$C17)</f>
        <v>0</v>
      </c>
      <c r="CV17" s="20">
        <f>SUMIFS(Revenue!CX:CX,Revenue!$E:$E,$C17)</f>
        <v>0</v>
      </c>
      <c r="CW17" s="20">
        <f>SUMIFS(Revenue!CY:CY,Revenue!$E:$E,$C17)</f>
        <v>0</v>
      </c>
      <c r="CX17" s="20">
        <f>SUMIFS(Revenue!CZ:CZ,Revenue!$E:$E,$C17)</f>
        <v>0</v>
      </c>
      <c r="CY17" s="20">
        <f>SUMIFS(Revenue!DA:DA,Revenue!$E:$E,$C17)</f>
        <v>0</v>
      </c>
      <c r="CZ17" s="20">
        <f>SUMIFS(Revenue!DB:DB,Revenue!$E:$E,$C17)</f>
        <v>0</v>
      </c>
      <c r="DA17" s="20">
        <f>SUMIFS(Revenue!DC:DC,Revenue!$E:$E,$C17)</f>
        <v>0</v>
      </c>
      <c r="DB17" s="20">
        <f>SUMIFS(Revenue!DD:DD,Revenue!$E:$E,$C17)</f>
        <v>0</v>
      </c>
      <c r="DC17" s="20">
        <f>SUMIFS(Revenue!DE:DE,Revenue!$E:$E,$C17)</f>
        <v>0</v>
      </c>
      <c r="DD17" s="20">
        <f>SUMIFS(Revenue!DF:DF,Revenue!$E:$E,$C17)</f>
        <v>0</v>
      </c>
      <c r="DE17" s="20">
        <f>SUMIFS(Revenue!DG:DG,Revenue!$E:$E,$C17)</f>
        <v>0</v>
      </c>
      <c r="DF17" s="20">
        <f>SUMIFS(Revenue!DH:DH,Revenue!$E:$E,$C17)</f>
        <v>0</v>
      </c>
      <c r="DG17" s="20">
        <f>SUMIFS(Revenue!DI:DI,Revenue!$E:$E,$C17)</f>
        <v>0</v>
      </c>
      <c r="DH17" s="20">
        <f>SUMIFS(Revenue!DJ:DJ,Revenue!$E:$E,$C17)</f>
        <v>0</v>
      </c>
      <c r="DI17" s="20">
        <f>SUMIFS(Revenue!DK:DK,Revenue!$E:$E,$C17)</f>
        <v>0</v>
      </c>
      <c r="DJ17" s="20">
        <f>SUMIFS(Revenue!DL:DL,Revenue!$E:$E,$C17)</f>
        <v>0</v>
      </c>
      <c r="DK17" s="20">
        <f>SUMIFS(Revenue!DM:DM,Revenue!$E:$E,$C17)</f>
        <v>0</v>
      </c>
      <c r="DL17" s="20">
        <f>SUMIFS(Revenue!DN:DN,Revenue!$E:$E,$C17)</f>
        <v>0</v>
      </c>
      <c r="DM17" s="20">
        <f>SUMIFS(Revenue!DO:DO,Revenue!$E:$E,$C17)</f>
        <v>0</v>
      </c>
      <c r="DN17" s="20">
        <f>SUMIFS(Revenue!DP:DP,Revenue!$E:$E,$C17)</f>
        <v>0</v>
      </c>
      <c r="DO17" s="20">
        <f>SUMIFS(Revenue!DQ:DQ,Revenue!$E:$E,$C17)</f>
        <v>0</v>
      </c>
      <c r="DP17" s="20">
        <f>SUMIFS(Revenue!DR:DR,Revenue!$E:$E,$C17)</f>
        <v>0</v>
      </c>
      <c r="DQ17" s="20">
        <f>SUMIFS(Revenue!DS:DS,Revenue!$E:$E,$C17)</f>
        <v>0</v>
      </c>
      <c r="DR17" s="20">
        <f>SUMIFS(Revenue!DT:DT,Revenue!$E:$E,$C17)</f>
        <v>0</v>
      </c>
      <c r="DS17" s="20">
        <f>SUMIFS(Revenue!DU:DU,Revenue!$E:$E,$C17)</f>
        <v>0</v>
      </c>
      <c r="DT17" s="20">
        <f>SUMIFS(Revenue!DV:DV,Revenue!$E:$E,$C17)</f>
        <v>0</v>
      </c>
    </row>
    <row r="18" spans="3:124">
      <c r="C18" s="10" t="s">
        <v>543</v>
      </c>
      <c r="D18" s="24">
        <f t="shared" ref="D18:BK18" si="12">SUM(D14:D17)</f>
        <v>0</v>
      </c>
      <c r="E18" s="24">
        <f t="shared" si="12"/>
        <v>0</v>
      </c>
      <c r="F18" s="24">
        <f t="shared" si="12"/>
        <v>0</v>
      </c>
      <c r="G18" s="24">
        <f t="shared" si="12"/>
        <v>0</v>
      </c>
      <c r="H18" s="24">
        <f t="shared" si="12"/>
        <v>0</v>
      </c>
      <c r="I18" s="24">
        <f t="shared" si="12"/>
        <v>0</v>
      </c>
      <c r="J18" s="24">
        <f t="shared" si="12"/>
        <v>0</v>
      </c>
      <c r="K18" s="24">
        <f t="shared" si="12"/>
        <v>0</v>
      </c>
      <c r="L18" s="24">
        <f t="shared" si="12"/>
        <v>0</v>
      </c>
      <c r="M18" s="24">
        <f t="shared" si="12"/>
        <v>0</v>
      </c>
      <c r="N18" s="24">
        <f t="shared" si="12"/>
        <v>0</v>
      </c>
      <c r="O18" s="24">
        <f t="shared" si="12"/>
        <v>0</v>
      </c>
      <c r="P18" s="24">
        <f t="shared" si="12"/>
        <v>0</v>
      </c>
      <c r="Q18" s="24">
        <f t="shared" si="12"/>
        <v>0</v>
      </c>
      <c r="R18" s="24">
        <f t="shared" si="12"/>
        <v>0</v>
      </c>
      <c r="S18" s="24">
        <f t="shared" si="12"/>
        <v>0</v>
      </c>
      <c r="T18" s="24">
        <f t="shared" si="12"/>
        <v>0</v>
      </c>
      <c r="U18" s="24">
        <f t="shared" si="12"/>
        <v>0</v>
      </c>
      <c r="V18" s="24">
        <f t="shared" si="12"/>
        <v>0</v>
      </c>
      <c r="W18" s="24">
        <f t="shared" si="12"/>
        <v>0</v>
      </c>
      <c r="X18" s="24">
        <f t="shared" si="12"/>
        <v>0</v>
      </c>
      <c r="Y18" s="24">
        <f t="shared" si="12"/>
        <v>0</v>
      </c>
      <c r="Z18" s="24">
        <f t="shared" si="12"/>
        <v>0</v>
      </c>
      <c r="AA18" s="24">
        <f t="shared" si="12"/>
        <v>0</v>
      </c>
      <c r="AB18" s="24">
        <f t="shared" si="12"/>
        <v>1515912.8489250001</v>
      </c>
      <c r="AC18" s="24">
        <f t="shared" si="12"/>
        <v>1515912.8489250001</v>
      </c>
      <c r="AD18" s="24">
        <f t="shared" si="12"/>
        <v>1515912.8489250001</v>
      </c>
      <c r="AE18" s="24">
        <f t="shared" si="12"/>
        <v>1515912.8489250001</v>
      </c>
      <c r="AF18" s="24">
        <f t="shared" si="12"/>
        <v>1515912.8489250001</v>
      </c>
      <c r="AG18" s="24">
        <f t="shared" si="12"/>
        <v>1515912.8489250001</v>
      </c>
      <c r="AH18" s="24">
        <f t="shared" si="12"/>
        <v>1515912.8489250001</v>
      </c>
      <c r="AI18" s="24">
        <f t="shared" si="12"/>
        <v>1561390.2343927503</v>
      </c>
      <c r="AJ18" s="24">
        <f t="shared" si="12"/>
        <v>1561390.2343927503</v>
      </c>
      <c r="AK18" s="24">
        <f t="shared" si="12"/>
        <v>1561390.2343927503</v>
      </c>
      <c r="AL18" s="24">
        <f t="shared" si="12"/>
        <v>1561390.2343927503</v>
      </c>
      <c r="AM18" s="24">
        <f t="shared" si="12"/>
        <v>1561390.2343927503</v>
      </c>
      <c r="AN18" s="24">
        <f t="shared" si="12"/>
        <v>1561390.2343927503</v>
      </c>
      <c r="AO18" s="24">
        <f t="shared" si="12"/>
        <v>1561390.2343927503</v>
      </c>
      <c r="AP18" s="24">
        <f t="shared" si="12"/>
        <v>1561390.2343927503</v>
      </c>
      <c r="AQ18" s="24">
        <f t="shared" si="12"/>
        <v>1561390.2343927503</v>
      </c>
      <c r="AR18" s="24">
        <f t="shared" si="12"/>
        <v>1561390.2343927503</v>
      </c>
      <c r="AS18" s="24">
        <f t="shared" si="12"/>
        <v>1561390.2343927503</v>
      </c>
      <c r="AT18" s="24">
        <f t="shared" si="12"/>
        <v>1561390.2343927503</v>
      </c>
      <c r="AU18" s="24">
        <f t="shared" si="12"/>
        <v>1608231.9414245326</v>
      </c>
      <c r="AV18" s="24">
        <f t="shared" si="12"/>
        <v>1608231.9414245326</v>
      </c>
      <c r="AW18" s="24">
        <f t="shared" si="12"/>
        <v>1608231.9414245326</v>
      </c>
      <c r="AX18" s="24">
        <f t="shared" si="12"/>
        <v>1608231.9414245326</v>
      </c>
      <c r="AY18" s="24">
        <f t="shared" si="12"/>
        <v>1608231.9414245326</v>
      </c>
      <c r="AZ18" s="24">
        <f t="shared" si="12"/>
        <v>1608231.9414245326</v>
      </c>
      <c r="BA18" s="24">
        <f t="shared" si="12"/>
        <v>1608231.9414245326</v>
      </c>
      <c r="BB18" s="24">
        <f t="shared" si="12"/>
        <v>1608231.9414245326</v>
      </c>
      <c r="BC18" s="24">
        <f t="shared" si="12"/>
        <v>1608231.9414245326</v>
      </c>
      <c r="BD18" s="24">
        <f t="shared" si="12"/>
        <v>1608231.9414245326</v>
      </c>
      <c r="BE18" s="24">
        <f t="shared" si="12"/>
        <v>1608231.9414245326</v>
      </c>
      <c r="BF18" s="24">
        <f t="shared" si="12"/>
        <v>1608231.9414245326</v>
      </c>
      <c r="BG18" s="24">
        <f t="shared" si="12"/>
        <v>1656478.8996672686</v>
      </c>
      <c r="BH18" s="24">
        <f t="shared" si="12"/>
        <v>1656478.8996672686</v>
      </c>
      <c r="BI18" s="24">
        <f t="shared" si="12"/>
        <v>1656478.8996672686</v>
      </c>
      <c r="BJ18" s="24">
        <f t="shared" si="12"/>
        <v>1656478.8996672686</v>
      </c>
      <c r="BK18" s="24">
        <f t="shared" si="12"/>
        <v>1656478.8996672686</v>
      </c>
      <c r="BL18" s="24">
        <f t="shared" ref="BL18:DT18" si="13">SUM(BL14:BL17)</f>
        <v>1656478.8996672686</v>
      </c>
      <c r="BM18" s="24">
        <f t="shared" si="13"/>
        <v>1656478.8996672686</v>
      </c>
      <c r="BN18" s="24">
        <f t="shared" si="13"/>
        <v>1656478.8996672686</v>
      </c>
      <c r="BO18" s="24">
        <f t="shared" si="13"/>
        <v>1656478.8996672686</v>
      </c>
      <c r="BP18" s="24">
        <f t="shared" si="13"/>
        <v>1656478.8996672686</v>
      </c>
      <c r="BQ18" s="24">
        <f t="shared" si="13"/>
        <v>1656478.8996672686</v>
      </c>
      <c r="BR18" s="24">
        <f t="shared" si="13"/>
        <v>1656478.8996672686</v>
      </c>
      <c r="BS18" s="24">
        <f t="shared" si="13"/>
        <v>1706173.2666572868</v>
      </c>
      <c r="BT18" s="24">
        <f t="shared" si="13"/>
        <v>1706173.2666572868</v>
      </c>
      <c r="BU18" s="24">
        <f t="shared" si="13"/>
        <v>1706173.2666572868</v>
      </c>
      <c r="BV18" s="24">
        <f t="shared" si="13"/>
        <v>1706173.2666572868</v>
      </c>
      <c r="BW18" s="24">
        <f t="shared" si="13"/>
        <v>1706173.2666572868</v>
      </c>
      <c r="BX18" s="24">
        <f t="shared" si="13"/>
        <v>1706173.2666572868</v>
      </c>
      <c r="BY18" s="24">
        <f t="shared" si="13"/>
        <v>1706173.2666572868</v>
      </c>
      <c r="BZ18" s="24">
        <f t="shared" si="13"/>
        <v>1706173.2666572868</v>
      </c>
      <c r="CA18" s="24">
        <f t="shared" si="13"/>
        <v>1706173.2666572868</v>
      </c>
      <c r="CB18" s="24">
        <f t="shared" si="13"/>
        <v>1706173.2666572868</v>
      </c>
      <c r="CC18" s="24">
        <f t="shared" si="13"/>
        <v>1706173.2666572868</v>
      </c>
      <c r="CD18" s="24">
        <f t="shared" si="13"/>
        <v>1706173.2666572868</v>
      </c>
      <c r="CE18" s="24">
        <f t="shared" si="13"/>
        <v>1757358.4646570054</v>
      </c>
      <c r="CF18" s="24">
        <f t="shared" si="13"/>
        <v>1757358.4646570054</v>
      </c>
      <c r="CG18" s="24">
        <f t="shared" si="13"/>
        <v>1757358.4646570054</v>
      </c>
      <c r="CH18" s="24">
        <f t="shared" si="13"/>
        <v>1757358.4646570054</v>
      </c>
      <c r="CI18" s="24">
        <f t="shared" si="13"/>
        <v>1757358.4646570054</v>
      </c>
      <c r="CJ18" s="24">
        <f t="shared" si="13"/>
        <v>1757358.4646570054</v>
      </c>
      <c r="CK18" s="24">
        <f t="shared" si="13"/>
        <v>1757358.4646570054</v>
      </c>
      <c r="CL18" s="24">
        <f t="shared" si="13"/>
        <v>1757358.4646570054</v>
      </c>
      <c r="CM18" s="24">
        <f t="shared" si="13"/>
        <v>1757358.4646570054</v>
      </c>
      <c r="CN18" s="24">
        <f t="shared" si="13"/>
        <v>1757358.4646570054</v>
      </c>
      <c r="CO18" s="24">
        <f t="shared" si="13"/>
        <v>1757358.4646570054</v>
      </c>
      <c r="CP18" s="24">
        <f t="shared" si="13"/>
        <v>1757358.4646570054</v>
      </c>
      <c r="CQ18" s="24">
        <f t="shared" si="13"/>
        <v>1810079.2185967155</v>
      </c>
      <c r="CR18" s="24">
        <f t="shared" si="13"/>
        <v>1810079.2185967155</v>
      </c>
      <c r="CS18" s="24">
        <f t="shared" si="13"/>
        <v>1810079.2185967155</v>
      </c>
      <c r="CT18" s="24">
        <f t="shared" si="13"/>
        <v>1810079.2185967155</v>
      </c>
      <c r="CU18" s="24">
        <f t="shared" si="13"/>
        <v>1810079.2185967155</v>
      </c>
      <c r="CV18" s="24">
        <f t="shared" si="13"/>
        <v>1810079.2185967155</v>
      </c>
      <c r="CW18" s="24">
        <f t="shared" si="13"/>
        <v>1810079.2185967155</v>
      </c>
      <c r="CX18" s="24">
        <f t="shared" si="13"/>
        <v>1810079.2185967155</v>
      </c>
      <c r="CY18" s="24">
        <f t="shared" si="13"/>
        <v>1810079.2185967155</v>
      </c>
      <c r="CZ18" s="24">
        <f t="shared" si="13"/>
        <v>1810079.2185967155</v>
      </c>
      <c r="DA18" s="24">
        <f t="shared" si="13"/>
        <v>1810079.2185967155</v>
      </c>
      <c r="DB18" s="24">
        <f t="shared" si="13"/>
        <v>1810079.2185967155</v>
      </c>
      <c r="DC18" s="24">
        <f t="shared" si="13"/>
        <v>1864381.5951546172</v>
      </c>
      <c r="DD18" s="24">
        <f t="shared" si="13"/>
        <v>1864381.5951546172</v>
      </c>
      <c r="DE18" s="24">
        <f t="shared" si="13"/>
        <v>1864381.5951546172</v>
      </c>
      <c r="DF18" s="24">
        <f t="shared" si="13"/>
        <v>1864381.5951546172</v>
      </c>
      <c r="DG18" s="24">
        <f t="shared" si="13"/>
        <v>1864381.5951546172</v>
      </c>
      <c r="DH18" s="24">
        <f t="shared" si="13"/>
        <v>1864381.5951546172</v>
      </c>
      <c r="DI18" s="24">
        <f t="shared" si="13"/>
        <v>1864381.5951546172</v>
      </c>
      <c r="DJ18" s="24">
        <f t="shared" si="13"/>
        <v>1864381.5951546172</v>
      </c>
      <c r="DK18" s="24">
        <f t="shared" si="13"/>
        <v>1864381.5951546172</v>
      </c>
      <c r="DL18" s="24">
        <f t="shared" si="13"/>
        <v>1864381.5951546172</v>
      </c>
      <c r="DM18" s="24">
        <f t="shared" si="13"/>
        <v>1864381.5951546172</v>
      </c>
      <c r="DN18" s="24">
        <f t="shared" si="13"/>
        <v>1864381.5951546172</v>
      </c>
      <c r="DO18" s="24">
        <f t="shared" si="13"/>
        <v>1920313.0430092558</v>
      </c>
      <c r="DP18" s="24">
        <f t="shared" si="13"/>
        <v>1920313.0430092558</v>
      </c>
      <c r="DQ18" s="24">
        <f t="shared" si="13"/>
        <v>1920313.0430092558</v>
      </c>
      <c r="DR18" s="24">
        <f t="shared" si="13"/>
        <v>1920313.0430092558</v>
      </c>
      <c r="DS18" s="24">
        <f t="shared" si="13"/>
        <v>1920313.0430092558</v>
      </c>
      <c r="DT18" s="24">
        <f t="shared" si="13"/>
        <v>1920313.0430092558</v>
      </c>
    </row>
    <row r="19" spans="3:124">
      <c r="C19" s="1" t="s">
        <v>66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</row>
    <row r="20" spans="3:124">
      <c r="C20" s="5" t="s">
        <v>67</v>
      </c>
      <c r="D20" s="20">
        <f>SUMIFS(Revenue!F:F,Revenue!$E:$E,$C20)</f>
        <v>0</v>
      </c>
      <c r="E20" s="20">
        <f>SUMIFS(Revenue!G:G,Revenue!$E:$E,$C20)</f>
        <v>0</v>
      </c>
      <c r="F20" s="20">
        <f>SUMIFS(Revenue!H:H,Revenue!$E:$E,$C20)</f>
        <v>0</v>
      </c>
      <c r="G20" s="20">
        <f>SUMIFS(Revenue!I:I,Revenue!$E:$E,$C20)</f>
        <v>0</v>
      </c>
      <c r="H20" s="20">
        <f>SUMIFS(Revenue!J:J,Revenue!$E:$E,$C20)</f>
        <v>0</v>
      </c>
      <c r="I20" s="20">
        <f>SUMIFS(Revenue!K:K,Revenue!$E:$E,$C20)</f>
        <v>0</v>
      </c>
      <c r="J20" s="20">
        <f>SUMIFS(Revenue!L:L,Revenue!$E:$E,$C20)</f>
        <v>0</v>
      </c>
      <c r="K20" s="20">
        <f>SUMIFS(Revenue!M:M,Revenue!$E:$E,$C20)</f>
        <v>0</v>
      </c>
      <c r="L20" s="20">
        <f>SUMIFS(Revenue!N:N,Revenue!$E:$E,$C20)</f>
        <v>0</v>
      </c>
      <c r="M20" s="20">
        <f>SUMIFS(Revenue!O:O,Revenue!$E:$E,$C20)</f>
        <v>0</v>
      </c>
      <c r="N20" s="20">
        <f>SUMIFS(Revenue!P:P,Revenue!$E:$E,$C20)</f>
        <v>0</v>
      </c>
      <c r="O20" s="20">
        <f>SUMIFS(Revenue!Q:Q,Revenue!$E:$E,$C20)</f>
        <v>0</v>
      </c>
      <c r="P20" s="20">
        <f>SUMIFS(Revenue!R:R,Revenue!$E:$E,$C20)</f>
        <v>0</v>
      </c>
      <c r="Q20" s="20">
        <f>SUMIFS(Revenue!S:S,Revenue!$E:$E,$C20)</f>
        <v>0</v>
      </c>
      <c r="R20" s="20">
        <f>SUMIFS(Revenue!T:T,Revenue!$E:$E,$C20)</f>
        <v>0</v>
      </c>
      <c r="S20" s="20">
        <f>SUMIFS(Revenue!U:U,Revenue!$E:$E,$C20)</f>
        <v>0</v>
      </c>
      <c r="T20" s="20">
        <f>SUMIFS(Revenue!V:V,Revenue!$E:$E,$C20)</f>
        <v>0</v>
      </c>
      <c r="U20" s="20">
        <f>SUMIFS(Revenue!W:W,Revenue!$E:$E,$C20)</f>
        <v>0</v>
      </c>
      <c r="V20" s="20">
        <f>SUMIFS(Revenue!X:X,Revenue!$E:$E,$C20)</f>
        <v>0</v>
      </c>
      <c r="W20" s="20">
        <f>SUMIFS(Revenue!Y:Y,Revenue!$E:$E,$C20)</f>
        <v>0</v>
      </c>
      <c r="X20" s="20">
        <f>SUMIFS(Revenue!Z:Z,Revenue!$E:$E,$C20)</f>
        <v>0</v>
      </c>
      <c r="Y20" s="20">
        <f>SUMIFS(Revenue!AA:AA,Revenue!$E:$E,$C20)</f>
        <v>0</v>
      </c>
      <c r="Z20" s="20">
        <f>SUMIFS(Revenue!AB:AB,Revenue!$E:$E,$C20)</f>
        <v>0</v>
      </c>
      <c r="AA20" s="20">
        <f>SUMIFS(Revenue!AC:AC,Revenue!$E:$E,$C20)</f>
        <v>0</v>
      </c>
      <c r="AB20" s="20">
        <f>SUMIFS(Revenue!AD:AD,Revenue!$E:$E,$C20)</f>
        <v>0</v>
      </c>
      <c r="AC20" s="20">
        <f>SUMIFS(Revenue!AE:AE,Revenue!$E:$E,$C20)</f>
        <v>0</v>
      </c>
      <c r="AD20" s="20">
        <f>SUMIFS(Revenue!AF:AF,Revenue!$E:$E,$C20)</f>
        <v>0</v>
      </c>
      <c r="AE20" s="20">
        <f>SUMIFS(Revenue!AG:AG,Revenue!$E:$E,$C20)</f>
        <v>0</v>
      </c>
      <c r="AF20" s="20">
        <f>SUMIFS(Revenue!AH:AH,Revenue!$E:$E,$C20)</f>
        <v>0</v>
      </c>
      <c r="AG20" s="20">
        <f>SUMIFS(Revenue!AI:AI,Revenue!$E:$E,$C20)</f>
        <v>0</v>
      </c>
      <c r="AH20" s="20">
        <f>SUMIFS(Revenue!AJ:AJ,Revenue!$E:$E,$C20)</f>
        <v>0</v>
      </c>
      <c r="AI20" s="20">
        <f>SUMIFS(Revenue!AK:AK,Revenue!$E:$E,$C20)</f>
        <v>0</v>
      </c>
      <c r="AJ20" s="20">
        <f>SUMIFS(Revenue!AL:AL,Revenue!$E:$E,$C20)</f>
        <v>0</v>
      </c>
      <c r="AK20" s="20">
        <f>SUMIFS(Revenue!AM:AM,Revenue!$E:$E,$C20)</f>
        <v>0</v>
      </c>
      <c r="AL20" s="20">
        <f>SUMIFS(Revenue!AN:AN,Revenue!$E:$E,$C20)</f>
        <v>0</v>
      </c>
      <c r="AM20" s="20">
        <f>SUMIFS(Revenue!AO:AO,Revenue!$E:$E,$C20)</f>
        <v>0</v>
      </c>
      <c r="AN20" s="20">
        <f>SUMIFS(Revenue!AP:AP,Revenue!$E:$E,$C20)</f>
        <v>0</v>
      </c>
      <c r="AO20" s="20">
        <f>SUMIFS(Revenue!AQ:AQ,Revenue!$E:$E,$C20)</f>
        <v>0</v>
      </c>
      <c r="AP20" s="20">
        <f>SUMIFS(Revenue!AR:AR,Revenue!$E:$E,$C20)</f>
        <v>0</v>
      </c>
      <c r="AQ20" s="20">
        <f>SUMIFS(Revenue!AS:AS,Revenue!$E:$E,$C20)</f>
        <v>0</v>
      </c>
      <c r="AR20" s="20">
        <f>SUMIFS(Revenue!AT:AT,Revenue!$E:$E,$C20)</f>
        <v>0</v>
      </c>
      <c r="AS20" s="20">
        <f>SUMIFS(Revenue!AU:AU,Revenue!$E:$E,$C20)</f>
        <v>0</v>
      </c>
      <c r="AT20" s="20">
        <f>SUMIFS(Revenue!AV:AV,Revenue!$E:$E,$C20)</f>
        <v>0</v>
      </c>
      <c r="AU20" s="20">
        <f>SUMIFS(Revenue!AW:AW,Revenue!$E:$E,$C20)</f>
        <v>0</v>
      </c>
      <c r="AV20" s="20">
        <f>SUMIFS(Revenue!AX:AX,Revenue!$E:$E,$C20)</f>
        <v>0</v>
      </c>
      <c r="AW20" s="20">
        <f>SUMIFS(Revenue!AY:AY,Revenue!$E:$E,$C20)</f>
        <v>0</v>
      </c>
      <c r="AX20" s="20">
        <f>SUMIFS(Revenue!AZ:AZ,Revenue!$E:$E,$C20)</f>
        <v>0</v>
      </c>
      <c r="AY20" s="20">
        <f>SUMIFS(Revenue!BA:BA,Revenue!$E:$E,$C20)</f>
        <v>0</v>
      </c>
      <c r="AZ20" s="20">
        <f>SUMIFS(Revenue!BB:BB,Revenue!$E:$E,$C20)</f>
        <v>0</v>
      </c>
      <c r="BA20" s="20">
        <f>SUMIFS(Revenue!BC:BC,Revenue!$E:$E,$C20)</f>
        <v>0</v>
      </c>
      <c r="BB20" s="20">
        <f>SUMIFS(Revenue!BD:BD,Revenue!$E:$E,$C20)</f>
        <v>0</v>
      </c>
      <c r="BC20" s="20">
        <f>SUMIFS(Revenue!BE:BE,Revenue!$E:$E,$C20)</f>
        <v>0</v>
      </c>
      <c r="BD20" s="20">
        <f>SUMIFS(Revenue!BF:BF,Revenue!$E:$E,$C20)</f>
        <v>0</v>
      </c>
      <c r="BE20" s="20">
        <f>SUMIFS(Revenue!BG:BG,Revenue!$E:$E,$C20)</f>
        <v>0</v>
      </c>
      <c r="BF20" s="20">
        <f>SUMIFS(Revenue!BH:BH,Revenue!$E:$E,$C20)</f>
        <v>0</v>
      </c>
      <c r="BG20" s="20">
        <f>SUMIFS(Revenue!BI:BI,Revenue!$E:$E,$C20)</f>
        <v>0</v>
      </c>
      <c r="BH20" s="20">
        <f>SUMIFS(Revenue!BJ:BJ,Revenue!$E:$E,$C20)</f>
        <v>0</v>
      </c>
      <c r="BI20" s="20">
        <f>SUMIFS(Revenue!BK:BK,Revenue!$E:$E,$C20)</f>
        <v>0</v>
      </c>
      <c r="BJ20" s="20">
        <f>SUMIFS(Revenue!BL:BL,Revenue!$E:$E,$C20)</f>
        <v>0</v>
      </c>
      <c r="BK20" s="20">
        <f>SUMIFS(Revenue!BM:BM,Revenue!$E:$E,$C20)</f>
        <v>0</v>
      </c>
      <c r="BL20" s="20">
        <f>SUMIFS(Revenue!BN:BN,Revenue!$E:$E,$C20)</f>
        <v>0</v>
      </c>
      <c r="BM20" s="20">
        <f>SUMIFS(Revenue!BO:BO,Revenue!$E:$E,$C20)</f>
        <v>0</v>
      </c>
      <c r="BN20" s="20">
        <f>SUMIFS(Revenue!BP:BP,Revenue!$E:$E,$C20)</f>
        <v>0</v>
      </c>
      <c r="BO20" s="20">
        <f>SUMIFS(Revenue!BQ:BQ,Revenue!$E:$E,$C20)</f>
        <v>0</v>
      </c>
      <c r="BP20" s="20">
        <f>SUMIFS(Revenue!BR:BR,Revenue!$E:$E,$C20)</f>
        <v>0</v>
      </c>
      <c r="BQ20" s="20">
        <f>SUMIFS(Revenue!BS:BS,Revenue!$E:$E,$C20)</f>
        <v>0</v>
      </c>
      <c r="BR20" s="20">
        <f>SUMIFS(Revenue!BT:BT,Revenue!$E:$E,$C20)</f>
        <v>0</v>
      </c>
      <c r="BS20" s="20">
        <f>SUMIFS(Revenue!BU:BU,Revenue!$E:$E,$C20)</f>
        <v>0</v>
      </c>
      <c r="BT20" s="20">
        <f>SUMIFS(Revenue!BV:BV,Revenue!$E:$E,$C20)</f>
        <v>0</v>
      </c>
      <c r="BU20" s="20">
        <f>SUMIFS(Revenue!BW:BW,Revenue!$E:$E,$C20)</f>
        <v>0</v>
      </c>
      <c r="BV20" s="20">
        <f>SUMIFS(Revenue!BX:BX,Revenue!$E:$E,$C20)</f>
        <v>0</v>
      </c>
      <c r="BW20" s="20">
        <f>SUMIFS(Revenue!BY:BY,Revenue!$E:$E,$C20)</f>
        <v>0</v>
      </c>
      <c r="BX20" s="20">
        <f>SUMIFS(Revenue!BZ:BZ,Revenue!$E:$E,$C20)</f>
        <v>0</v>
      </c>
      <c r="BY20" s="20">
        <f>SUMIFS(Revenue!CA:CA,Revenue!$E:$E,$C20)</f>
        <v>0</v>
      </c>
      <c r="BZ20" s="20">
        <f>SUMIFS(Revenue!CB:CB,Revenue!$E:$E,$C20)</f>
        <v>0</v>
      </c>
      <c r="CA20" s="20">
        <f>SUMIFS(Revenue!CC:CC,Revenue!$E:$E,$C20)</f>
        <v>0</v>
      </c>
      <c r="CB20" s="20">
        <f>SUMIFS(Revenue!CD:CD,Revenue!$E:$E,$C20)</f>
        <v>0</v>
      </c>
      <c r="CC20" s="20">
        <f>SUMIFS(Revenue!CE:CE,Revenue!$E:$E,$C20)</f>
        <v>0</v>
      </c>
      <c r="CD20" s="20">
        <f>SUMIFS(Revenue!CF:CF,Revenue!$E:$E,$C20)</f>
        <v>0</v>
      </c>
      <c r="CE20" s="20">
        <f>SUMIFS(Revenue!CG:CG,Revenue!$E:$E,$C20)</f>
        <v>0</v>
      </c>
      <c r="CF20" s="20">
        <f>SUMIFS(Revenue!CH:CH,Revenue!$E:$E,$C20)</f>
        <v>0</v>
      </c>
      <c r="CG20" s="20">
        <f>SUMIFS(Revenue!CI:CI,Revenue!$E:$E,$C20)</f>
        <v>0</v>
      </c>
      <c r="CH20" s="20">
        <f>SUMIFS(Revenue!CJ:CJ,Revenue!$E:$E,$C20)</f>
        <v>0</v>
      </c>
      <c r="CI20" s="20">
        <f>SUMIFS(Revenue!CK:CK,Revenue!$E:$E,$C20)</f>
        <v>0</v>
      </c>
      <c r="CJ20" s="20">
        <f>SUMIFS(Revenue!CL:CL,Revenue!$E:$E,$C20)</f>
        <v>0</v>
      </c>
      <c r="CK20" s="20">
        <f>SUMIFS(Revenue!CM:CM,Revenue!$E:$E,$C20)</f>
        <v>0</v>
      </c>
      <c r="CL20" s="20">
        <f>SUMIFS(Revenue!CN:CN,Revenue!$E:$E,$C20)</f>
        <v>0</v>
      </c>
      <c r="CM20" s="20">
        <f>SUMIFS(Revenue!CO:CO,Revenue!$E:$E,$C20)</f>
        <v>0</v>
      </c>
      <c r="CN20" s="20">
        <f>SUMIFS(Revenue!CP:CP,Revenue!$E:$E,$C20)</f>
        <v>0</v>
      </c>
      <c r="CO20" s="20">
        <f>SUMIFS(Revenue!CQ:CQ,Revenue!$E:$E,$C20)</f>
        <v>0</v>
      </c>
      <c r="CP20" s="20">
        <f>SUMIFS(Revenue!CR:CR,Revenue!$E:$E,$C20)</f>
        <v>0</v>
      </c>
      <c r="CQ20" s="20">
        <f>SUMIFS(Revenue!CS:CS,Revenue!$E:$E,$C20)</f>
        <v>0</v>
      </c>
      <c r="CR20" s="20">
        <f>SUMIFS(Revenue!CT:CT,Revenue!$E:$E,$C20)</f>
        <v>0</v>
      </c>
      <c r="CS20" s="20">
        <f>SUMIFS(Revenue!CU:CU,Revenue!$E:$E,$C20)</f>
        <v>0</v>
      </c>
      <c r="CT20" s="20">
        <f>SUMIFS(Revenue!CV:CV,Revenue!$E:$E,$C20)</f>
        <v>0</v>
      </c>
      <c r="CU20" s="20">
        <f>SUMIFS(Revenue!CW:CW,Revenue!$E:$E,$C20)</f>
        <v>0</v>
      </c>
      <c r="CV20" s="20">
        <f>SUMIFS(Revenue!CX:CX,Revenue!$E:$E,$C20)</f>
        <v>0</v>
      </c>
      <c r="CW20" s="20">
        <f>SUMIFS(Revenue!CY:CY,Revenue!$E:$E,$C20)</f>
        <v>0</v>
      </c>
      <c r="CX20" s="20">
        <f>SUMIFS(Revenue!CZ:CZ,Revenue!$E:$E,$C20)</f>
        <v>0</v>
      </c>
      <c r="CY20" s="20">
        <f>SUMIFS(Revenue!DA:DA,Revenue!$E:$E,$C20)</f>
        <v>0</v>
      </c>
      <c r="CZ20" s="20">
        <f>SUMIFS(Revenue!DB:DB,Revenue!$E:$E,$C20)</f>
        <v>0</v>
      </c>
      <c r="DA20" s="20">
        <f>SUMIFS(Revenue!DC:DC,Revenue!$E:$E,$C20)</f>
        <v>0</v>
      </c>
      <c r="DB20" s="20">
        <f>SUMIFS(Revenue!DD:DD,Revenue!$E:$E,$C20)</f>
        <v>0</v>
      </c>
      <c r="DC20" s="20">
        <f>SUMIFS(Revenue!DE:DE,Revenue!$E:$E,$C20)</f>
        <v>0</v>
      </c>
      <c r="DD20" s="20">
        <f>SUMIFS(Revenue!DF:DF,Revenue!$E:$E,$C20)</f>
        <v>0</v>
      </c>
      <c r="DE20" s="20">
        <f>SUMIFS(Revenue!DG:DG,Revenue!$E:$E,$C20)</f>
        <v>0</v>
      </c>
      <c r="DF20" s="20">
        <f>SUMIFS(Revenue!DH:DH,Revenue!$E:$E,$C20)</f>
        <v>0</v>
      </c>
      <c r="DG20" s="20">
        <f>SUMIFS(Revenue!DI:DI,Revenue!$E:$E,$C20)</f>
        <v>0</v>
      </c>
      <c r="DH20" s="20">
        <f>SUMIFS(Revenue!DJ:DJ,Revenue!$E:$E,$C20)</f>
        <v>0</v>
      </c>
      <c r="DI20" s="20">
        <f>SUMIFS(Revenue!DK:DK,Revenue!$E:$E,$C20)</f>
        <v>0</v>
      </c>
      <c r="DJ20" s="20">
        <f>SUMIFS(Revenue!DL:DL,Revenue!$E:$E,$C20)</f>
        <v>0</v>
      </c>
      <c r="DK20" s="20">
        <f>SUMIFS(Revenue!DM:DM,Revenue!$E:$E,$C20)</f>
        <v>0</v>
      </c>
      <c r="DL20" s="20">
        <f>SUMIFS(Revenue!DN:DN,Revenue!$E:$E,$C20)</f>
        <v>0</v>
      </c>
      <c r="DM20" s="20">
        <f>SUMIFS(Revenue!DO:DO,Revenue!$E:$E,$C20)</f>
        <v>0</v>
      </c>
      <c r="DN20" s="20">
        <f>SUMIFS(Revenue!DP:DP,Revenue!$E:$E,$C20)</f>
        <v>0</v>
      </c>
      <c r="DO20" s="20">
        <f>SUMIFS(Revenue!DQ:DQ,Revenue!$E:$E,$C20)</f>
        <v>0</v>
      </c>
      <c r="DP20" s="20">
        <f>SUMIFS(Revenue!DR:DR,Revenue!$E:$E,$C20)</f>
        <v>0</v>
      </c>
      <c r="DQ20" s="20">
        <f>SUMIFS(Revenue!DS:DS,Revenue!$E:$E,$C20)</f>
        <v>0</v>
      </c>
      <c r="DR20" s="20">
        <f>SUMIFS(Revenue!DT:DT,Revenue!$E:$E,$C20)</f>
        <v>0</v>
      </c>
      <c r="DS20" s="20">
        <f>SUMIFS(Revenue!DU:DU,Revenue!$E:$E,$C20)</f>
        <v>0</v>
      </c>
      <c r="DT20" s="20">
        <f>SUMIFS(Revenue!DV:DV,Revenue!$E:$E,$C20)</f>
        <v>0</v>
      </c>
    </row>
    <row r="21" spans="3:124">
      <c r="C21" s="5" t="s">
        <v>68</v>
      </c>
      <c r="D21" s="20">
        <f>SUMIFS(Revenue!F:F,Revenue!$E:$E,$C21)</f>
        <v>0</v>
      </c>
      <c r="E21" s="20">
        <f>SUMIFS(Revenue!G:G,Revenue!$E:$E,$C21)</f>
        <v>0</v>
      </c>
      <c r="F21" s="20">
        <f>SUMIFS(Revenue!H:H,Revenue!$E:$E,$C21)</f>
        <v>0</v>
      </c>
      <c r="G21" s="20">
        <f>SUMIFS(Revenue!I:I,Revenue!$E:$E,$C21)</f>
        <v>0</v>
      </c>
      <c r="H21" s="20">
        <f>SUMIFS(Revenue!J:J,Revenue!$E:$E,$C21)</f>
        <v>0</v>
      </c>
      <c r="I21" s="20">
        <f>SUMIFS(Revenue!K:K,Revenue!$E:$E,$C21)</f>
        <v>0</v>
      </c>
      <c r="J21" s="20">
        <f>SUMIFS(Revenue!L:L,Revenue!$E:$E,$C21)</f>
        <v>0</v>
      </c>
      <c r="K21" s="20">
        <f>SUMIFS(Revenue!M:M,Revenue!$E:$E,$C21)</f>
        <v>0</v>
      </c>
      <c r="L21" s="20">
        <f>SUMIFS(Revenue!N:N,Revenue!$E:$E,$C21)</f>
        <v>0</v>
      </c>
      <c r="M21" s="20">
        <f>SUMIFS(Revenue!O:O,Revenue!$E:$E,$C21)</f>
        <v>0</v>
      </c>
      <c r="N21" s="20">
        <f>SUMIFS(Revenue!P:P,Revenue!$E:$E,$C21)</f>
        <v>0</v>
      </c>
      <c r="O21" s="20">
        <f>SUMIFS(Revenue!Q:Q,Revenue!$E:$E,$C21)</f>
        <v>0</v>
      </c>
      <c r="P21" s="20">
        <f>SUMIFS(Revenue!R:R,Revenue!$E:$E,$C21)</f>
        <v>0</v>
      </c>
      <c r="Q21" s="20">
        <f>SUMIFS(Revenue!S:S,Revenue!$E:$E,$C21)</f>
        <v>0</v>
      </c>
      <c r="R21" s="20">
        <f>SUMIFS(Revenue!T:T,Revenue!$E:$E,$C21)</f>
        <v>0</v>
      </c>
      <c r="S21" s="20">
        <f>SUMIFS(Revenue!U:U,Revenue!$E:$E,$C21)</f>
        <v>0</v>
      </c>
      <c r="T21" s="20">
        <f>SUMIFS(Revenue!V:V,Revenue!$E:$E,$C21)</f>
        <v>0</v>
      </c>
      <c r="U21" s="20">
        <f>SUMIFS(Revenue!W:W,Revenue!$E:$E,$C21)</f>
        <v>0</v>
      </c>
      <c r="V21" s="20">
        <f>SUMIFS(Revenue!X:X,Revenue!$E:$E,$C21)</f>
        <v>0</v>
      </c>
      <c r="W21" s="20">
        <f>SUMIFS(Revenue!Y:Y,Revenue!$E:$E,$C21)</f>
        <v>0</v>
      </c>
      <c r="X21" s="20">
        <f>SUMIFS(Revenue!Z:Z,Revenue!$E:$E,$C21)</f>
        <v>0</v>
      </c>
      <c r="Y21" s="20">
        <f>SUMIFS(Revenue!AA:AA,Revenue!$E:$E,$C21)</f>
        <v>0</v>
      </c>
      <c r="Z21" s="20">
        <f>SUMIFS(Revenue!AB:AB,Revenue!$E:$E,$C21)</f>
        <v>0</v>
      </c>
      <c r="AA21" s="20">
        <f>SUMIFS(Revenue!AC:AC,Revenue!$E:$E,$C21)</f>
        <v>0</v>
      </c>
      <c r="AB21" s="20">
        <f>SUMIFS(Revenue!AD:AD,Revenue!$E:$E,$C21)</f>
        <v>0</v>
      </c>
      <c r="AC21" s="20">
        <f>SUMIFS(Revenue!AE:AE,Revenue!$E:$E,$C21)</f>
        <v>0</v>
      </c>
      <c r="AD21" s="20">
        <f>SUMIFS(Revenue!AF:AF,Revenue!$E:$E,$C21)</f>
        <v>0</v>
      </c>
      <c r="AE21" s="20">
        <f>SUMIFS(Revenue!AG:AG,Revenue!$E:$E,$C21)</f>
        <v>0</v>
      </c>
      <c r="AF21" s="20">
        <f>SUMIFS(Revenue!AH:AH,Revenue!$E:$E,$C21)</f>
        <v>0</v>
      </c>
      <c r="AG21" s="20">
        <f>SUMIFS(Revenue!AI:AI,Revenue!$E:$E,$C21)</f>
        <v>0</v>
      </c>
      <c r="AH21" s="20">
        <f>SUMIFS(Revenue!AJ:AJ,Revenue!$E:$E,$C21)</f>
        <v>0</v>
      </c>
      <c r="AI21" s="20">
        <f>SUMIFS(Revenue!AK:AK,Revenue!$E:$E,$C21)</f>
        <v>0</v>
      </c>
      <c r="AJ21" s="20">
        <f>SUMIFS(Revenue!AL:AL,Revenue!$E:$E,$C21)</f>
        <v>0</v>
      </c>
      <c r="AK21" s="20">
        <f>SUMIFS(Revenue!AM:AM,Revenue!$E:$E,$C21)</f>
        <v>0</v>
      </c>
      <c r="AL21" s="20">
        <f>SUMIFS(Revenue!AN:AN,Revenue!$E:$E,$C21)</f>
        <v>0</v>
      </c>
      <c r="AM21" s="20">
        <f>SUMIFS(Revenue!AO:AO,Revenue!$E:$E,$C21)</f>
        <v>0</v>
      </c>
      <c r="AN21" s="20">
        <f>SUMIFS(Revenue!AP:AP,Revenue!$E:$E,$C21)</f>
        <v>0</v>
      </c>
      <c r="AO21" s="20">
        <f>SUMIFS(Revenue!AQ:AQ,Revenue!$E:$E,$C21)</f>
        <v>0</v>
      </c>
      <c r="AP21" s="20">
        <f>SUMIFS(Revenue!AR:AR,Revenue!$E:$E,$C21)</f>
        <v>0</v>
      </c>
      <c r="AQ21" s="20">
        <f>SUMIFS(Revenue!AS:AS,Revenue!$E:$E,$C21)</f>
        <v>0</v>
      </c>
      <c r="AR21" s="20">
        <f>SUMIFS(Revenue!AT:AT,Revenue!$E:$E,$C21)</f>
        <v>0</v>
      </c>
      <c r="AS21" s="20">
        <f>SUMIFS(Revenue!AU:AU,Revenue!$E:$E,$C21)</f>
        <v>0</v>
      </c>
      <c r="AT21" s="20">
        <f>SUMIFS(Revenue!AV:AV,Revenue!$E:$E,$C21)</f>
        <v>0</v>
      </c>
      <c r="AU21" s="20">
        <f>SUMIFS(Revenue!AW:AW,Revenue!$E:$E,$C21)</f>
        <v>0</v>
      </c>
      <c r="AV21" s="20">
        <f>SUMIFS(Revenue!AX:AX,Revenue!$E:$E,$C21)</f>
        <v>0</v>
      </c>
      <c r="AW21" s="20">
        <f>SUMIFS(Revenue!AY:AY,Revenue!$E:$E,$C21)</f>
        <v>0</v>
      </c>
      <c r="AX21" s="20">
        <f>SUMIFS(Revenue!AZ:AZ,Revenue!$E:$E,$C21)</f>
        <v>0</v>
      </c>
      <c r="AY21" s="20">
        <f>SUMIFS(Revenue!BA:BA,Revenue!$E:$E,$C21)</f>
        <v>0</v>
      </c>
      <c r="AZ21" s="20">
        <f>SUMIFS(Revenue!BB:BB,Revenue!$E:$E,$C21)</f>
        <v>0</v>
      </c>
      <c r="BA21" s="20">
        <f>SUMIFS(Revenue!BC:BC,Revenue!$E:$E,$C21)</f>
        <v>0</v>
      </c>
      <c r="BB21" s="20">
        <f>SUMIFS(Revenue!BD:BD,Revenue!$E:$E,$C21)</f>
        <v>0</v>
      </c>
      <c r="BC21" s="20">
        <f>SUMIFS(Revenue!BE:BE,Revenue!$E:$E,$C21)</f>
        <v>0</v>
      </c>
      <c r="BD21" s="20">
        <f>SUMIFS(Revenue!BF:BF,Revenue!$E:$E,$C21)</f>
        <v>0</v>
      </c>
      <c r="BE21" s="20">
        <f>SUMIFS(Revenue!BG:BG,Revenue!$E:$E,$C21)</f>
        <v>0</v>
      </c>
      <c r="BF21" s="20">
        <f>SUMIFS(Revenue!BH:BH,Revenue!$E:$E,$C21)</f>
        <v>0</v>
      </c>
      <c r="BG21" s="20">
        <f>SUMIFS(Revenue!BI:BI,Revenue!$E:$E,$C21)</f>
        <v>0</v>
      </c>
      <c r="BH21" s="20">
        <f>SUMIFS(Revenue!BJ:BJ,Revenue!$E:$E,$C21)</f>
        <v>0</v>
      </c>
      <c r="BI21" s="20">
        <f>SUMIFS(Revenue!BK:BK,Revenue!$E:$E,$C21)</f>
        <v>0</v>
      </c>
      <c r="BJ21" s="20">
        <f>SUMIFS(Revenue!BL:BL,Revenue!$E:$E,$C21)</f>
        <v>0</v>
      </c>
      <c r="BK21" s="20">
        <f>SUMIFS(Revenue!BM:BM,Revenue!$E:$E,$C21)</f>
        <v>0</v>
      </c>
      <c r="BL21" s="20">
        <f>SUMIFS(Revenue!BN:BN,Revenue!$E:$E,$C21)</f>
        <v>0</v>
      </c>
      <c r="BM21" s="20">
        <f>SUMIFS(Revenue!BO:BO,Revenue!$E:$E,$C21)</f>
        <v>0</v>
      </c>
      <c r="BN21" s="20">
        <f>SUMIFS(Revenue!BP:BP,Revenue!$E:$E,$C21)</f>
        <v>0</v>
      </c>
      <c r="BO21" s="20">
        <f>SUMIFS(Revenue!BQ:BQ,Revenue!$E:$E,$C21)</f>
        <v>0</v>
      </c>
      <c r="BP21" s="20">
        <f>SUMIFS(Revenue!BR:BR,Revenue!$E:$E,$C21)</f>
        <v>0</v>
      </c>
      <c r="BQ21" s="20">
        <f>SUMIFS(Revenue!BS:BS,Revenue!$E:$E,$C21)</f>
        <v>0</v>
      </c>
      <c r="BR21" s="20">
        <f>SUMIFS(Revenue!BT:BT,Revenue!$E:$E,$C21)</f>
        <v>0</v>
      </c>
      <c r="BS21" s="20">
        <f>SUMIFS(Revenue!BU:BU,Revenue!$E:$E,$C21)</f>
        <v>0</v>
      </c>
      <c r="BT21" s="20">
        <f>SUMIFS(Revenue!BV:BV,Revenue!$E:$E,$C21)</f>
        <v>0</v>
      </c>
      <c r="BU21" s="20">
        <f>SUMIFS(Revenue!BW:BW,Revenue!$E:$E,$C21)</f>
        <v>0</v>
      </c>
      <c r="BV21" s="20">
        <f>SUMIFS(Revenue!BX:BX,Revenue!$E:$E,$C21)</f>
        <v>0</v>
      </c>
      <c r="BW21" s="20">
        <f>SUMIFS(Revenue!BY:BY,Revenue!$E:$E,$C21)</f>
        <v>0</v>
      </c>
      <c r="BX21" s="20">
        <f>SUMIFS(Revenue!BZ:BZ,Revenue!$E:$E,$C21)</f>
        <v>0</v>
      </c>
      <c r="BY21" s="20">
        <f>SUMIFS(Revenue!CA:CA,Revenue!$E:$E,$C21)</f>
        <v>0</v>
      </c>
      <c r="BZ21" s="20">
        <f>SUMIFS(Revenue!CB:CB,Revenue!$E:$E,$C21)</f>
        <v>0</v>
      </c>
      <c r="CA21" s="20">
        <f>SUMIFS(Revenue!CC:CC,Revenue!$E:$E,$C21)</f>
        <v>0</v>
      </c>
      <c r="CB21" s="20">
        <f>SUMIFS(Revenue!CD:CD,Revenue!$E:$E,$C21)</f>
        <v>0</v>
      </c>
      <c r="CC21" s="20">
        <f>SUMIFS(Revenue!CE:CE,Revenue!$E:$E,$C21)</f>
        <v>0</v>
      </c>
      <c r="CD21" s="20">
        <f>SUMIFS(Revenue!CF:CF,Revenue!$E:$E,$C21)</f>
        <v>0</v>
      </c>
      <c r="CE21" s="20">
        <f>SUMIFS(Revenue!CG:CG,Revenue!$E:$E,$C21)</f>
        <v>0</v>
      </c>
      <c r="CF21" s="20">
        <f>SUMIFS(Revenue!CH:CH,Revenue!$E:$E,$C21)</f>
        <v>0</v>
      </c>
      <c r="CG21" s="20">
        <f>SUMIFS(Revenue!CI:CI,Revenue!$E:$E,$C21)</f>
        <v>0</v>
      </c>
      <c r="CH21" s="20">
        <f>SUMIFS(Revenue!CJ:CJ,Revenue!$E:$E,$C21)</f>
        <v>0</v>
      </c>
      <c r="CI21" s="20">
        <f>SUMIFS(Revenue!CK:CK,Revenue!$E:$E,$C21)</f>
        <v>0</v>
      </c>
      <c r="CJ21" s="20">
        <f>SUMIFS(Revenue!CL:CL,Revenue!$E:$E,$C21)</f>
        <v>0</v>
      </c>
      <c r="CK21" s="20">
        <f>SUMIFS(Revenue!CM:CM,Revenue!$E:$E,$C21)</f>
        <v>0</v>
      </c>
      <c r="CL21" s="20">
        <f>SUMIFS(Revenue!CN:CN,Revenue!$E:$E,$C21)</f>
        <v>0</v>
      </c>
      <c r="CM21" s="20">
        <f>SUMIFS(Revenue!CO:CO,Revenue!$E:$E,$C21)</f>
        <v>0</v>
      </c>
      <c r="CN21" s="20">
        <f>SUMIFS(Revenue!CP:CP,Revenue!$E:$E,$C21)</f>
        <v>0</v>
      </c>
      <c r="CO21" s="20">
        <f>SUMIFS(Revenue!CQ:CQ,Revenue!$E:$E,$C21)</f>
        <v>0</v>
      </c>
      <c r="CP21" s="20">
        <f>SUMIFS(Revenue!CR:CR,Revenue!$E:$E,$C21)</f>
        <v>0</v>
      </c>
      <c r="CQ21" s="20">
        <f>SUMIFS(Revenue!CS:CS,Revenue!$E:$E,$C21)</f>
        <v>0</v>
      </c>
      <c r="CR21" s="20">
        <f>SUMIFS(Revenue!CT:CT,Revenue!$E:$E,$C21)</f>
        <v>0</v>
      </c>
      <c r="CS21" s="20">
        <f>SUMIFS(Revenue!CU:CU,Revenue!$E:$E,$C21)</f>
        <v>0</v>
      </c>
      <c r="CT21" s="20">
        <f>SUMIFS(Revenue!CV:CV,Revenue!$E:$E,$C21)</f>
        <v>0</v>
      </c>
      <c r="CU21" s="20">
        <f>SUMIFS(Revenue!CW:CW,Revenue!$E:$E,$C21)</f>
        <v>0</v>
      </c>
      <c r="CV21" s="20">
        <f>SUMIFS(Revenue!CX:CX,Revenue!$E:$E,$C21)</f>
        <v>0</v>
      </c>
      <c r="CW21" s="20">
        <f>SUMIFS(Revenue!CY:CY,Revenue!$E:$E,$C21)</f>
        <v>0</v>
      </c>
      <c r="CX21" s="20">
        <f>SUMIFS(Revenue!CZ:CZ,Revenue!$E:$E,$C21)</f>
        <v>0</v>
      </c>
      <c r="CY21" s="20">
        <f>SUMIFS(Revenue!DA:DA,Revenue!$E:$E,$C21)</f>
        <v>0</v>
      </c>
      <c r="CZ21" s="20">
        <f>SUMIFS(Revenue!DB:DB,Revenue!$E:$E,$C21)</f>
        <v>0</v>
      </c>
      <c r="DA21" s="20">
        <f>SUMIFS(Revenue!DC:DC,Revenue!$E:$E,$C21)</f>
        <v>0</v>
      </c>
      <c r="DB21" s="20">
        <f>SUMIFS(Revenue!DD:DD,Revenue!$E:$E,$C21)</f>
        <v>0</v>
      </c>
      <c r="DC21" s="20">
        <f>SUMIFS(Revenue!DE:DE,Revenue!$E:$E,$C21)</f>
        <v>0</v>
      </c>
      <c r="DD21" s="20">
        <f>SUMIFS(Revenue!DF:DF,Revenue!$E:$E,$C21)</f>
        <v>0</v>
      </c>
      <c r="DE21" s="20">
        <f>SUMIFS(Revenue!DG:DG,Revenue!$E:$E,$C21)</f>
        <v>0</v>
      </c>
      <c r="DF21" s="20">
        <f>SUMIFS(Revenue!DH:DH,Revenue!$E:$E,$C21)</f>
        <v>0</v>
      </c>
      <c r="DG21" s="20">
        <f>SUMIFS(Revenue!DI:DI,Revenue!$E:$E,$C21)</f>
        <v>0</v>
      </c>
      <c r="DH21" s="20">
        <f>SUMIFS(Revenue!DJ:DJ,Revenue!$E:$E,$C21)</f>
        <v>0</v>
      </c>
      <c r="DI21" s="20">
        <f>SUMIFS(Revenue!DK:DK,Revenue!$E:$E,$C21)</f>
        <v>0</v>
      </c>
      <c r="DJ21" s="20">
        <f>SUMIFS(Revenue!DL:DL,Revenue!$E:$E,$C21)</f>
        <v>0</v>
      </c>
      <c r="DK21" s="20">
        <f>SUMIFS(Revenue!DM:DM,Revenue!$E:$E,$C21)</f>
        <v>0</v>
      </c>
      <c r="DL21" s="20">
        <f>SUMIFS(Revenue!DN:DN,Revenue!$E:$E,$C21)</f>
        <v>0</v>
      </c>
      <c r="DM21" s="20">
        <f>SUMIFS(Revenue!DO:DO,Revenue!$E:$E,$C21)</f>
        <v>0</v>
      </c>
      <c r="DN21" s="20">
        <f>SUMIFS(Revenue!DP:DP,Revenue!$E:$E,$C21)</f>
        <v>0</v>
      </c>
      <c r="DO21" s="20">
        <f>SUMIFS(Revenue!DQ:DQ,Revenue!$E:$E,$C21)</f>
        <v>0</v>
      </c>
      <c r="DP21" s="20">
        <f>SUMIFS(Revenue!DR:DR,Revenue!$E:$E,$C21)</f>
        <v>0</v>
      </c>
      <c r="DQ21" s="20">
        <f>SUMIFS(Revenue!DS:DS,Revenue!$E:$E,$C21)</f>
        <v>0</v>
      </c>
      <c r="DR21" s="20">
        <f>SUMIFS(Revenue!DT:DT,Revenue!$E:$E,$C21)</f>
        <v>0</v>
      </c>
      <c r="DS21" s="20">
        <f>SUMIFS(Revenue!DU:DU,Revenue!$E:$E,$C21)</f>
        <v>0</v>
      </c>
      <c r="DT21" s="20">
        <f>SUMIFS(Revenue!DV:DV,Revenue!$E:$E,$C21)</f>
        <v>0</v>
      </c>
    </row>
    <row r="22" spans="3:124">
      <c r="C22" s="5" t="s">
        <v>69</v>
      </c>
      <c r="D22" s="20">
        <f>SUMIFS(Revenue!F:F,Revenue!$E:$E,$C22)</f>
        <v>0</v>
      </c>
      <c r="E22" s="20">
        <f>SUMIFS(Revenue!G:G,Revenue!$E:$E,$C22)</f>
        <v>0</v>
      </c>
      <c r="F22" s="20">
        <f>SUMIFS(Revenue!H:H,Revenue!$E:$E,$C22)</f>
        <v>0</v>
      </c>
      <c r="G22" s="20">
        <f>SUMIFS(Revenue!I:I,Revenue!$E:$E,$C22)</f>
        <v>0</v>
      </c>
      <c r="H22" s="20">
        <f>SUMIFS(Revenue!J:J,Revenue!$E:$E,$C22)</f>
        <v>0</v>
      </c>
      <c r="I22" s="20">
        <f>SUMIFS(Revenue!K:K,Revenue!$E:$E,$C22)</f>
        <v>0</v>
      </c>
      <c r="J22" s="20">
        <f>SUMIFS(Revenue!L:L,Revenue!$E:$E,$C22)</f>
        <v>0</v>
      </c>
      <c r="K22" s="20">
        <f>SUMIFS(Revenue!M:M,Revenue!$E:$E,$C22)</f>
        <v>0</v>
      </c>
      <c r="L22" s="20">
        <f>SUMIFS(Revenue!N:N,Revenue!$E:$E,$C22)</f>
        <v>0</v>
      </c>
      <c r="M22" s="20">
        <f>SUMIFS(Revenue!O:O,Revenue!$E:$E,$C22)</f>
        <v>0</v>
      </c>
      <c r="N22" s="20">
        <f>SUMIFS(Revenue!P:P,Revenue!$E:$E,$C22)</f>
        <v>0</v>
      </c>
      <c r="O22" s="20">
        <f>SUMIFS(Revenue!Q:Q,Revenue!$E:$E,$C22)</f>
        <v>0</v>
      </c>
      <c r="P22" s="20">
        <f>SUMIFS(Revenue!R:R,Revenue!$E:$E,$C22)</f>
        <v>0</v>
      </c>
      <c r="Q22" s="20">
        <f>SUMIFS(Revenue!S:S,Revenue!$E:$E,$C22)</f>
        <v>0</v>
      </c>
      <c r="R22" s="20">
        <f>SUMIFS(Revenue!T:T,Revenue!$E:$E,$C22)</f>
        <v>0</v>
      </c>
      <c r="S22" s="20">
        <f>SUMIFS(Revenue!U:U,Revenue!$E:$E,$C22)</f>
        <v>0</v>
      </c>
      <c r="T22" s="20">
        <f>SUMIFS(Revenue!V:V,Revenue!$E:$E,$C22)</f>
        <v>0</v>
      </c>
      <c r="U22" s="20">
        <f>SUMIFS(Revenue!W:W,Revenue!$E:$E,$C22)</f>
        <v>0</v>
      </c>
      <c r="V22" s="20">
        <f>SUMIFS(Revenue!X:X,Revenue!$E:$E,$C22)</f>
        <v>0</v>
      </c>
      <c r="W22" s="20">
        <f>SUMIFS(Revenue!Y:Y,Revenue!$E:$E,$C22)</f>
        <v>0</v>
      </c>
      <c r="X22" s="20">
        <f>SUMIFS(Revenue!Z:Z,Revenue!$E:$E,$C22)</f>
        <v>0</v>
      </c>
      <c r="Y22" s="20">
        <f>SUMIFS(Revenue!AA:AA,Revenue!$E:$E,$C22)</f>
        <v>0</v>
      </c>
      <c r="Z22" s="20">
        <f>SUMIFS(Revenue!AB:AB,Revenue!$E:$E,$C22)</f>
        <v>0</v>
      </c>
      <c r="AA22" s="20">
        <f>SUMIFS(Revenue!AC:AC,Revenue!$E:$E,$C22)</f>
        <v>0</v>
      </c>
      <c r="AB22" s="20">
        <f>SUMIFS(Revenue!AD:AD,Revenue!$E:$E,$C22)</f>
        <v>0</v>
      </c>
      <c r="AC22" s="20">
        <f>SUMIFS(Revenue!AE:AE,Revenue!$E:$E,$C22)</f>
        <v>0</v>
      </c>
      <c r="AD22" s="20">
        <f>SUMIFS(Revenue!AF:AF,Revenue!$E:$E,$C22)</f>
        <v>0</v>
      </c>
      <c r="AE22" s="20">
        <f>SUMIFS(Revenue!AG:AG,Revenue!$E:$E,$C22)</f>
        <v>0</v>
      </c>
      <c r="AF22" s="20">
        <f>SUMIFS(Revenue!AH:AH,Revenue!$E:$E,$C22)</f>
        <v>0</v>
      </c>
      <c r="AG22" s="20">
        <f>SUMIFS(Revenue!AI:AI,Revenue!$E:$E,$C22)</f>
        <v>0</v>
      </c>
      <c r="AH22" s="20">
        <f>SUMIFS(Revenue!AJ:AJ,Revenue!$E:$E,$C22)</f>
        <v>0</v>
      </c>
      <c r="AI22" s="20">
        <f>SUMIFS(Revenue!AK:AK,Revenue!$E:$E,$C22)</f>
        <v>0</v>
      </c>
      <c r="AJ22" s="20">
        <f>SUMIFS(Revenue!AL:AL,Revenue!$E:$E,$C22)</f>
        <v>0</v>
      </c>
      <c r="AK22" s="20">
        <f>SUMIFS(Revenue!AM:AM,Revenue!$E:$E,$C22)</f>
        <v>0</v>
      </c>
      <c r="AL22" s="20">
        <f>SUMIFS(Revenue!AN:AN,Revenue!$E:$E,$C22)</f>
        <v>0</v>
      </c>
      <c r="AM22" s="20">
        <f>SUMIFS(Revenue!AO:AO,Revenue!$E:$E,$C22)</f>
        <v>0</v>
      </c>
      <c r="AN22" s="20">
        <f>SUMIFS(Revenue!AP:AP,Revenue!$E:$E,$C22)</f>
        <v>0</v>
      </c>
      <c r="AO22" s="20">
        <f>SUMIFS(Revenue!AQ:AQ,Revenue!$E:$E,$C22)</f>
        <v>0</v>
      </c>
      <c r="AP22" s="20">
        <f>SUMIFS(Revenue!AR:AR,Revenue!$E:$E,$C22)</f>
        <v>0</v>
      </c>
      <c r="AQ22" s="20">
        <f>SUMIFS(Revenue!AS:AS,Revenue!$E:$E,$C22)</f>
        <v>0</v>
      </c>
      <c r="AR22" s="20">
        <f>SUMIFS(Revenue!AT:AT,Revenue!$E:$E,$C22)</f>
        <v>0</v>
      </c>
      <c r="AS22" s="20">
        <f>SUMIFS(Revenue!AU:AU,Revenue!$E:$E,$C22)</f>
        <v>0</v>
      </c>
      <c r="AT22" s="20">
        <f>SUMIFS(Revenue!AV:AV,Revenue!$E:$E,$C22)</f>
        <v>0</v>
      </c>
      <c r="AU22" s="20">
        <f>SUMIFS(Revenue!AW:AW,Revenue!$E:$E,$C22)</f>
        <v>0</v>
      </c>
      <c r="AV22" s="20">
        <f>SUMIFS(Revenue!AX:AX,Revenue!$E:$E,$C22)</f>
        <v>0</v>
      </c>
      <c r="AW22" s="20">
        <f>SUMIFS(Revenue!AY:AY,Revenue!$E:$E,$C22)</f>
        <v>0</v>
      </c>
      <c r="AX22" s="20">
        <f>SUMIFS(Revenue!AZ:AZ,Revenue!$E:$E,$C22)</f>
        <v>0</v>
      </c>
      <c r="AY22" s="20">
        <f>SUMIFS(Revenue!BA:BA,Revenue!$E:$E,$C22)</f>
        <v>0</v>
      </c>
      <c r="AZ22" s="20">
        <f>SUMIFS(Revenue!BB:BB,Revenue!$E:$E,$C22)</f>
        <v>0</v>
      </c>
      <c r="BA22" s="20">
        <f>SUMIFS(Revenue!BC:BC,Revenue!$E:$E,$C22)</f>
        <v>0</v>
      </c>
      <c r="BB22" s="20">
        <f>SUMIFS(Revenue!BD:BD,Revenue!$E:$E,$C22)</f>
        <v>0</v>
      </c>
      <c r="BC22" s="20">
        <f>SUMIFS(Revenue!BE:BE,Revenue!$E:$E,$C22)</f>
        <v>0</v>
      </c>
      <c r="BD22" s="20">
        <f>SUMIFS(Revenue!BF:BF,Revenue!$E:$E,$C22)</f>
        <v>0</v>
      </c>
      <c r="BE22" s="20">
        <f>SUMIFS(Revenue!BG:BG,Revenue!$E:$E,$C22)</f>
        <v>0</v>
      </c>
      <c r="BF22" s="20">
        <f>SUMIFS(Revenue!BH:BH,Revenue!$E:$E,$C22)</f>
        <v>0</v>
      </c>
      <c r="BG22" s="20">
        <f>SUMIFS(Revenue!BI:BI,Revenue!$E:$E,$C22)</f>
        <v>0</v>
      </c>
      <c r="BH22" s="20">
        <f>SUMIFS(Revenue!BJ:BJ,Revenue!$E:$E,$C22)</f>
        <v>0</v>
      </c>
      <c r="BI22" s="20">
        <f>SUMIFS(Revenue!BK:BK,Revenue!$E:$E,$C22)</f>
        <v>0</v>
      </c>
      <c r="BJ22" s="20">
        <f>SUMIFS(Revenue!BL:BL,Revenue!$E:$E,$C22)</f>
        <v>0</v>
      </c>
      <c r="BK22" s="20">
        <f>SUMIFS(Revenue!BM:BM,Revenue!$E:$E,$C22)</f>
        <v>0</v>
      </c>
      <c r="BL22" s="20">
        <f>SUMIFS(Revenue!BN:BN,Revenue!$E:$E,$C22)</f>
        <v>0</v>
      </c>
      <c r="BM22" s="20">
        <f>SUMIFS(Revenue!BO:BO,Revenue!$E:$E,$C22)</f>
        <v>0</v>
      </c>
      <c r="BN22" s="20">
        <f>SUMIFS(Revenue!BP:BP,Revenue!$E:$E,$C22)</f>
        <v>0</v>
      </c>
      <c r="BO22" s="20">
        <f>SUMIFS(Revenue!BQ:BQ,Revenue!$E:$E,$C22)</f>
        <v>0</v>
      </c>
      <c r="BP22" s="20">
        <f>SUMIFS(Revenue!BR:BR,Revenue!$E:$E,$C22)</f>
        <v>0</v>
      </c>
      <c r="BQ22" s="20">
        <f>SUMIFS(Revenue!BS:BS,Revenue!$E:$E,$C22)</f>
        <v>0</v>
      </c>
      <c r="BR22" s="20">
        <f>SUMIFS(Revenue!BT:BT,Revenue!$E:$E,$C22)</f>
        <v>0</v>
      </c>
      <c r="BS22" s="20">
        <f>SUMIFS(Revenue!BU:BU,Revenue!$E:$E,$C22)</f>
        <v>0</v>
      </c>
      <c r="BT22" s="20">
        <f>SUMIFS(Revenue!BV:BV,Revenue!$E:$E,$C22)</f>
        <v>0</v>
      </c>
      <c r="BU22" s="20">
        <f>SUMIFS(Revenue!BW:BW,Revenue!$E:$E,$C22)</f>
        <v>0</v>
      </c>
      <c r="BV22" s="20">
        <f>SUMIFS(Revenue!BX:BX,Revenue!$E:$E,$C22)</f>
        <v>0</v>
      </c>
      <c r="BW22" s="20">
        <f>SUMIFS(Revenue!BY:BY,Revenue!$E:$E,$C22)</f>
        <v>0</v>
      </c>
      <c r="BX22" s="20">
        <f>SUMIFS(Revenue!BZ:BZ,Revenue!$E:$E,$C22)</f>
        <v>0</v>
      </c>
      <c r="BY22" s="20">
        <f>SUMIFS(Revenue!CA:CA,Revenue!$E:$E,$C22)</f>
        <v>0</v>
      </c>
      <c r="BZ22" s="20">
        <f>SUMIFS(Revenue!CB:CB,Revenue!$E:$E,$C22)</f>
        <v>0</v>
      </c>
      <c r="CA22" s="20">
        <f>SUMIFS(Revenue!CC:CC,Revenue!$E:$E,$C22)</f>
        <v>0</v>
      </c>
      <c r="CB22" s="20">
        <f>SUMIFS(Revenue!CD:CD,Revenue!$E:$E,$C22)</f>
        <v>0</v>
      </c>
      <c r="CC22" s="20">
        <f>SUMIFS(Revenue!CE:CE,Revenue!$E:$E,$C22)</f>
        <v>0</v>
      </c>
      <c r="CD22" s="20">
        <f>SUMIFS(Revenue!CF:CF,Revenue!$E:$E,$C22)</f>
        <v>0</v>
      </c>
      <c r="CE22" s="20">
        <f>SUMIFS(Revenue!CG:CG,Revenue!$E:$E,$C22)</f>
        <v>0</v>
      </c>
      <c r="CF22" s="20">
        <f>SUMIFS(Revenue!CH:CH,Revenue!$E:$E,$C22)</f>
        <v>0</v>
      </c>
      <c r="CG22" s="20">
        <f>SUMIFS(Revenue!CI:CI,Revenue!$E:$E,$C22)</f>
        <v>0</v>
      </c>
      <c r="CH22" s="20">
        <f>SUMIFS(Revenue!CJ:CJ,Revenue!$E:$E,$C22)</f>
        <v>0</v>
      </c>
      <c r="CI22" s="20">
        <f>SUMIFS(Revenue!CK:CK,Revenue!$E:$E,$C22)</f>
        <v>0</v>
      </c>
      <c r="CJ22" s="20">
        <f>SUMIFS(Revenue!CL:CL,Revenue!$E:$E,$C22)</f>
        <v>0</v>
      </c>
      <c r="CK22" s="20">
        <f>SUMIFS(Revenue!CM:CM,Revenue!$E:$E,$C22)</f>
        <v>0</v>
      </c>
      <c r="CL22" s="20">
        <f>SUMIFS(Revenue!CN:CN,Revenue!$E:$E,$C22)</f>
        <v>0</v>
      </c>
      <c r="CM22" s="20">
        <f>SUMIFS(Revenue!CO:CO,Revenue!$E:$E,$C22)</f>
        <v>0</v>
      </c>
      <c r="CN22" s="20">
        <f>SUMIFS(Revenue!CP:CP,Revenue!$E:$E,$C22)</f>
        <v>0</v>
      </c>
      <c r="CO22" s="20">
        <f>SUMIFS(Revenue!CQ:CQ,Revenue!$E:$E,$C22)</f>
        <v>0</v>
      </c>
      <c r="CP22" s="20">
        <f>SUMIFS(Revenue!CR:CR,Revenue!$E:$E,$C22)</f>
        <v>0</v>
      </c>
      <c r="CQ22" s="20">
        <f>SUMIFS(Revenue!CS:CS,Revenue!$E:$E,$C22)</f>
        <v>0</v>
      </c>
      <c r="CR22" s="20">
        <f>SUMIFS(Revenue!CT:CT,Revenue!$E:$E,$C22)</f>
        <v>0</v>
      </c>
      <c r="CS22" s="20">
        <f>SUMIFS(Revenue!CU:CU,Revenue!$E:$E,$C22)</f>
        <v>0</v>
      </c>
      <c r="CT22" s="20">
        <f>SUMIFS(Revenue!CV:CV,Revenue!$E:$E,$C22)</f>
        <v>0</v>
      </c>
      <c r="CU22" s="20">
        <f>SUMIFS(Revenue!CW:CW,Revenue!$E:$E,$C22)</f>
        <v>0</v>
      </c>
      <c r="CV22" s="20">
        <f>SUMIFS(Revenue!CX:CX,Revenue!$E:$E,$C22)</f>
        <v>0</v>
      </c>
      <c r="CW22" s="20">
        <f>SUMIFS(Revenue!CY:CY,Revenue!$E:$E,$C22)</f>
        <v>0</v>
      </c>
      <c r="CX22" s="20">
        <f>SUMIFS(Revenue!CZ:CZ,Revenue!$E:$E,$C22)</f>
        <v>0</v>
      </c>
      <c r="CY22" s="20">
        <f>SUMIFS(Revenue!DA:DA,Revenue!$E:$E,$C22)</f>
        <v>0</v>
      </c>
      <c r="CZ22" s="20">
        <f>SUMIFS(Revenue!DB:DB,Revenue!$E:$E,$C22)</f>
        <v>0</v>
      </c>
      <c r="DA22" s="20">
        <f>SUMIFS(Revenue!DC:DC,Revenue!$E:$E,$C22)</f>
        <v>0</v>
      </c>
      <c r="DB22" s="20">
        <f>SUMIFS(Revenue!DD:DD,Revenue!$E:$E,$C22)</f>
        <v>0</v>
      </c>
      <c r="DC22" s="20">
        <f>SUMIFS(Revenue!DE:DE,Revenue!$E:$E,$C22)</f>
        <v>0</v>
      </c>
      <c r="DD22" s="20">
        <f>SUMIFS(Revenue!DF:DF,Revenue!$E:$E,$C22)</f>
        <v>0</v>
      </c>
      <c r="DE22" s="20">
        <f>SUMIFS(Revenue!DG:DG,Revenue!$E:$E,$C22)</f>
        <v>0</v>
      </c>
      <c r="DF22" s="20">
        <f>SUMIFS(Revenue!DH:DH,Revenue!$E:$E,$C22)</f>
        <v>0</v>
      </c>
      <c r="DG22" s="20">
        <f>SUMIFS(Revenue!DI:DI,Revenue!$E:$E,$C22)</f>
        <v>0</v>
      </c>
      <c r="DH22" s="20">
        <f>SUMIFS(Revenue!DJ:DJ,Revenue!$E:$E,$C22)</f>
        <v>0</v>
      </c>
      <c r="DI22" s="20">
        <f>SUMIFS(Revenue!DK:DK,Revenue!$E:$E,$C22)</f>
        <v>0</v>
      </c>
      <c r="DJ22" s="20">
        <f>SUMIFS(Revenue!DL:DL,Revenue!$E:$E,$C22)</f>
        <v>0</v>
      </c>
      <c r="DK22" s="20">
        <f>SUMIFS(Revenue!DM:DM,Revenue!$E:$E,$C22)</f>
        <v>0</v>
      </c>
      <c r="DL22" s="20">
        <f>SUMIFS(Revenue!DN:DN,Revenue!$E:$E,$C22)</f>
        <v>0</v>
      </c>
      <c r="DM22" s="20">
        <f>SUMIFS(Revenue!DO:DO,Revenue!$E:$E,$C22)</f>
        <v>0</v>
      </c>
      <c r="DN22" s="20">
        <f>SUMIFS(Revenue!DP:DP,Revenue!$E:$E,$C22)</f>
        <v>0</v>
      </c>
      <c r="DO22" s="20">
        <f>SUMIFS(Revenue!DQ:DQ,Revenue!$E:$E,$C22)</f>
        <v>0</v>
      </c>
      <c r="DP22" s="20">
        <f>SUMIFS(Revenue!DR:DR,Revenue!$E:$E,$C22)</f>
        <v>0</v>
      </c>
      <c r="DQ22" s="20">
        <f>SUMIFS(Revenue!DS:DS,Revenue!$E:$E,$C22)</f>
        <v>0</v>
      </c>
      <c r="DR22" s="20">
        <f>SUMIFS(Revenue!DT:DT,Revenue!$E:$E,$C22)</f>
        <v>0</v>
      </c>
      <c r="DS22" s="20">
        <f>SUMIFS(Revenue!DU:DU,Revenue!$E:$E,$C22)</f>
        <v>0</v>
      </c>
      <c r="DT22" s="20">
        <f>SUMIFS(Revenue!DV:DV,Revenue!$E:$E,$C22)</f>
        <v>0</v>
      </c>
    </row>
    <row r="23" spans="3:124">
      <c r="C23" s="5" t="s">
        <v>247</v>
      </c>
      <c r="D23" s="20">
        <f>SUMIFS(Revenue!F:F,Revenue!$E:$E,$C23)</f>
        <v>0</v>
      </c>
      <c r="E23" s="20">
        <f>SUMIFS(Revenue!G:G,Revenue!$E:$E,$C23)</f>
        <v>0</v>
      </c>
      <c r="F23" s="20">
        <f>SUMIFS(Revenue!H:H,Revenue!$E:$E,$C23)</f>
        <v>0</v>
      </c>
      <c r="G23" s="20">
        <f>SUMIFS(Revenue!I:I,Revenue!$E:$E,$C23)</f>
        <v>0</v>
      </c>
      <c r="H23" s="20">
        <f>SUMIFS(Revenue!J:J,Revenue!$E:$E,$C23)</f>
        <v>0</v>
      </c>
      <c r="I23" s="20">
        <f>SUMIFS(Revenue!K:K,Revenue!$E:$E,$C23)</f>
        <v>0</v>
      </c>
      <c r="J23" s="20">
        <f>SUMIFS(Revenue!L:L,Revenue!$E:$E,$C23)</f>
        <v>0</v>
      </c>
      <c r="K23" s="20">
        <f>SUMIFS(Revenue!M:M,Revenue!$E:$E,$C23)</f>
        <v>0</v>
      </c>
      <c r="L23" s="20">
        <f>SUMIFS(Revenue!N:N,Revenue!$E:$E,$C23)</f>
        <v>0</v>
      </c>
      <c r="M23" s="20">
        <f>SUMIFS(Revenue!O:O,Revenue!$E:$E,$C23)</f>
        <v>0</v>
      </c>
      <c r="N23" s="20">
        <f>SUMIFS(Revenue!P:P,Revenue!$E:$E,$C23)</f>
        <v>0</v>
      </c>
      <c r="O23" s="20">
        <f>SUMIFS(Revenue!Q:Q,Revenue!$E:$E,$C23)</f>
        <v>0</v>
      </c>
      <c r="P23" s="20">
        <f>SUMIFS(Revenue!R:R,Revenue!$E:$E,$C23)</f>
        <v>0</v>
      </c>
      <c r="Q23" s="20">
        <f>SUMIFS(Revenue!S:S,Revenue!$E:$E,$C23)</f>
        <v>0</v>
      </c>
      <c r="R23" s="20">
        <f>SUMIFS(Revenue!T:T,Revenue!$E:$E,$C23)</f>
        <v>0</v>
      </c>
      <c r="S23" s="20">
        <f>SUMIFS(Revenue!U:U,Revenue!$E:$E,$C23)</f>
        <v>0</v>
      </c>
      <c r="T23" s="20">
        <f>SUMIFS(Revenue!V:V,Revenue!$E:$E,$C23)</f>
        <v>0</v>
      </c>
      <c r="U23" s="20">
        <f>SUMIFS(Revenue!W:W,Revenue!$E:$E,$C23)</f>
        <v>0</v>
      </c>
      <c r="V23" s="20">
        <f>SUMIFS(Revenue!X:X,Revenue!$E:$E,$C23)</f>
        <v>0</v>
      </c>
      <c r="W23" s="20">
        <f>SUMIFS(Revenue!Y:Y,Revenue!$E:$E,$C23)</f>
        <v>0</v>
      </c>
      <c r="X23" s="20">
        <f>SUMIFS(Revenue!Z:Z,Revenue!$E:$E,$C23)</f>
        <v>0</v>
      </c>
      <c r="Y23" s="20">
        <f>SUMIFS(Revenue!AA:AA,Revenue!$E:$E,$C23)</f>
        <v>0</v>
      </c>
      <c r="Z23" s="20">
        <f>SUMIFS(Revenue!AB:AB,Revenue!$E:$E,$C23)</f>
        <v>0</v>
      </c>
      <c r="AA23" s="20">
        <f>SUMIFS(Revenue!AC:AC,Revenue!$E:$E,$C23)</f>
        <v>0</v>
      </c>
      <c r="AB23" s="20">
        <f>SUMIFS(Revenue!AD:AD,Revenue!$E:$E,$C23)</f>
        <v>0</v>
      </c>
      <c r="AC23" s="20">
        <f>SUMIFS(Revenue!AE:AE,Revenue!$E:$E,$C23)</f>
        <v>0</v>
      </c>
      <c r="AD23" s="20">
        <f>SUMIFS(Revenue!AF:AF,Revenue!$E:$E,$C23)</f>
        <v>0</v>
      </c>
      <c r="AE23" s="20">
        <f>SUMIFS(Revenue!AG:AG,Revenue!$E:$E,$C23)</f>
        <v>0</v>
      </c>
      <c r="AF23" s="20">
        <f>SUMIFS(Revenue!AH:AH,Revenue!$E:$E,$C23)</f>
        <v>0</v>
      </c>
      <c r="AG23" s="20">
        <f>SUMIFS(Revenue!AI:AI,Revenue!$E:$E,$C23)</f>
        <v>0</v>
      </c>
      <c r="AH23" s="20">
        <f>SUMIFS(Revenue!AJ:AJ,Revenue!$E:$E,$C23)</f>
        <v>0</v>
      </c>
      <c r="AI23" s="20">
        <f>SUMIFS(Revenue!AK:AK,Revenue!$E:$E,$C23)</f>
        <v>0</v>
      </c>
      <c r="AJ23" s="20">
        <f>SUMIFS(Revenue!AL:AL,Revenue!$E:$E,$C23)</f>
        <v>0</v>
      </c>
      <c r="AK23" s="20">
        <f>SUMIFS(Revenue!AM:AM,Revenue!$E:$E,$C23)</f>
        <v>0</v>
      </c>
      <c r="AL23" s="20">
        <f>SUMIFS(Revenue!AN:AN,Revenue!$E:$E,$C23)</f>
        <v>0</v>
      </c>
      <c r="AM23" s="20">
        <f>SUMIFS(Revenue!AO:AO,Revenue!$E:$E,$C23)</f>
        <v>0</v>
      </c>
      <c r="AN23" s="20">
        <f>SUMIFS(Revenue!AP:AP,Revenue!$E:$E,$C23)</f>
        <v>0</v>
      </c>
      <c r="AO23" s="20">
        <f>SUMIFS(Revenue!AQ:AQ,Revenue!$E:$E,$C23)</f>
        <v>0</v>
      </c>
      <c r="AP23" s="20">
        <f>SUMIFS(Revenue!AR:AR,Revenue!$E:$E,$C23)</f>
        <v>0</v>
      </c>
      <c r="AQ23" s="20">
        <f>SUMIFS(Revenue!AS:AS,Revenue!$E:$E,$C23)</f>
        <v>0</v>
      </c>
      <c r="AR23" s="20">
        <f>SUMIFS(Revenue!AT:AT,Revenue!$E:$E,$C23)</f>
        <v>0</v>
      </c>
      <c r="AS23" s="20">
        <f>SUMIFS(Revenue!AU:AU,Revenue!$E:$E,$C23)</f>
        <v>0</v>
      </c>
      <c r="AT23" s="20">
        <f>SUMIFS(Revenue!AV:AV,Revenue!$E:$E,$C23)</f>
        <v>0</v>
      </c>
      <c r="AU23" s="20">
        <f>SUMIFS(Revenue!AW:AW,Revenue!$E:$E,$C23)</f>
        <v>0</v>
      </c>
      <c r="AV23" s="20">
        <f>SUMIFS(Revenue!AX:AX,Revenue!$E:$E,$C23)</f>
        <v>0</v>
      </c>
      <c r="AW23" s="20">
        <f>SUMIFS(Revenue!AY:AY,Revenue!$E:$E,$C23)</f>
        <v>0</v>
      </c>
      <c r="AX23" s="20">
        <f>SUMIFS(Revenue!AZ:AZ,Revenue!$E:$E,$C23)</f>
        <v>0</v>
      </c>
      <c r="AY23" s="20">
        <f>SUMIFS(Revenue!BA:BA,Revenue!$E:$E,$C23)</f>
        <v>0</v>
      </c>
      <c r="AZ23" s="20">
        <f>SUMIFS(Revenue!BB:BB,Revenue!$E:$E,$C23)</f>
        <v>0</v>
      </c>
      <c r="BA23" s="20">
        <f>SUMIFS(Revenue!BC:BC,Revenue!$E:$E,$C23)</f>
        <v>0</v>
      </c>
      <c r="BB23" s="20">
        <f>SUMIFS(Revenue!BD:BD,Revenue!$E:$E,$C23)</f>
        <v>0</v>
      </c>
      <c r="BC23" s="20">
        <f>SUMIFS(Revenue!BE:BE,Revenue!$E:$E,$C23)</f>
        <v>0</v>
      </c>
      <c r="BD23" s="20">
        <f>SUMIFS(Revenue!BF:BF,Revenue!$E:$E,$C23)</f>
        <v>0</v>
      </c>
      <c r="BE23" s="20">
        <f>SUMIFS(Revenue!BG:BG,Revenue!$E:$E,$C23)</f>
        <v>0</v>
      </c>
      <c r="BF23" s="20">
        <f>SUMIFS(Revenue!BH:BH,Revenue!$E:$E,$C23)</f>
        <v>0</v>
      </c>
      <c r="BG23" s="20">
        <f>SUMIFS(Revenue!BI:BI,Revenue!$E:$E,$C23)</f>
        <v>0</v>
      </c>
      <c r="BH23" s="20">
        <f>SUMIFS(Revenue!BJ:BJ,Revenue!$E:$E,$C23)</f>
        <v>0</v>
      </c>
      <c r="BI23" s="20">
        <f>SUMIFS(Revenue!BK:BK,Revenue!$E:$E,$C23)</f>
        <v>0</v>
      </c>
      <c r="BJ23" s="20">
        <f>SUMIFS(Revenue!BL:BL,Revenue!$E:$E,$C23)</f>
        <v>0</v>
      </c>
      <c r="BK23" s="20">
        <f>SUMIFS(Revenue!BM:BM,Revenue!$E:$E,$C23)</f>
        <v>0</v>
      </c>
      <c r="BL23" s="20">
        <f>SUMIFS(Revenue!BN:BN,Revenue!$E:$E,$C23)</f>
        <v>0</v>
      </c>
      <c r="BM23" s="20">
        <f>SUMIFS(Revenue!BO:BO,Revenue!$E:$E,$C23)</f>
        <v>0</v>
      </c>
      <c r="BN23" s="20">
        <f>SUMIFS(Revenue!BP:BP,Revenue!$E:$E,$C23)</f>
        <v>0</v>
      </c>
      <c r="BO23" s="20">
        <f>SUMIFS(Revenue!BQ:BQ,Revenue!$E:$E,$C23)</f>
        <v>0</v>
      </c>
      <c r="BP23" s="20">
        <f>SUMIFS(Revenue!BR:BR,Revenue!$E:$E,$C23)</f>
        <v>0</v>
      </c>
      <c r="BQ23" s="20">
        <f>SUMIFS(Revenue!BS:BS,Revenue!$E:$E,$C23)</f>
        <v>0</v>
      </c>
      <c r="BR23" s="20">
        <f>SUMIFS(Revenue!BT:BT,Revenue!$E:$E,$C23)</f>
        <v>0</v>
      </c>
      <c r="BS23" s="20">
        <f>SUMIFS(Revenue!BU:BU,Revenue!$E:$E,$C23)</f>
        <v>0</v>
      </c>
      <c r="BT23" s="20">
        <f>SUMIFS(Revenue!BV:BV,Revenue!$E:$E,$C23)</f>
        <v>0</v>
      </c>
      <c r="BU23" s="20">
        <f>SUMIFS(Revenue!BW:BW,Revenue!$E:$E,$C23)</f>
        <v>0</v>
      </c>
      <c r="BV23" s="20">
        <f>SUMIFS(Revenue!BX:BX,Revenue!$E:$E,$C23)</f>
        <v>0</v>
      </c>
      <c r="BW23" s="20">
        <f>SUMIFS(Revenue!BY:BY,Revenue!$E:$E,$C23)</f>
        <v>0</v>
      </c>
      <c r="BX23" s="20">
        <f>SUMIFS(Revenue!BZ:BZ,Revenue!$E:$E,$C23)</f>
        <v>0</v>
      </c>
      <c r="BY23" s="20">
        <f>SUMIFS(Revenue!CA:CA,Revenue!$E:$E,$C23)</f>
        <v>0</v>
      </c>
      <c r="BZ23" s="20">
        <f>SUMIFS(Revenue!CB:CB,Revenue!$E:$E,$C23)</f>
        <v>0</v>
      </c>
      <c r="CA23" s="20">
        <f>SUMIFS(Revenue!CC:CC,Revenue!$E:$E,$C23)</f>
        <v>0</v>
      </c>
      <c r="CB23" s="20">
        <f>SUMIFS(Revenue!CD:CD,Revenue!$E:$E,$C23)</f>
        <v>0</v>
      </c>
      <c r="CC23" s="20">
        <f>SUMIFS(Revenue!CE:CE,Revenue!$E:$E,$C23)</f>
        <v>0</v>
      </c>
      <c r="CD23" s="20">
        <f>SUMIFS(Revenue!CF:CF,Revenue!$E:$E,$C23)</f>
        <v>0</v>
      </c>
      <c r="CE23" s="20">
        <f>SUMIFS(Revenue!CG:CG,Revenue!$E:$E,$C23)</f>
        <v>0</v>
      </c>
      <c r="CF23" s="20">
        <f>SUMIFS(Revenue!CH:CH,Revenue!$E:$E,$C23)</f>
        <v>0</v>
      </c>
      <c r="CG23" s="20">
        <f>SUMIFS(Revenue!CI:CI,Revenue!$E:$E,$C23)</f>
        <v>0</v>
      </c>
      <c r="CH23" s="20">
        <f>SUMIFS(Revenue!CJ:CJ,Revenue!$E:$E,$C23)</f>
        <v>0</v>
      </c>
      <c r="CI23" s="20">
        <f>SUMIFS(Revenue!CK:CK,Revenue!$E:$E,$C23)</f>
        <v>0</v>
      </c>
      <c r="CJ23" s="20">
        <f>SUMIFS(Revenue!CL:CL,Revenue!$E:$E,$C23)</f>
        <v>0</v>
      </c>
      <c r="CK23" s="20">
        <f>SUMIFS(Revenue!CM:CM,Revenue!$E:$E,$C23)</f>
        <v>0</v>
      </c>
      <c r="CL23" s="20">
        <f>SUMIFS(Revenue!CN:CN,Revenue!$E:$E,$C23)</f>
        <v>0</v>
      </c>
      <c r="CM23" s="20">
        <f>SUMIFS(Revenue!CO:CO,Revenue!$E:$E,$C23)</f>
        <v>0</v>
      </c>
      <c r="CN23" s="20">
        <f>SUMIFS(Revenue!CP:CP,Revenue!$E:$E,$C23)</f>
        <v>0</v>
      </c>
      <c r="CO23" s="20">
        <f>SUMIFS(Revenue!CQ:CQ,Revenue!$E:$E,$C23)</f>
        <v>0</v>
      </c>
      <c r="CP23" s="20">
        <f>SUMIFS(Revenue!CR:CR,Revenue!$E:$E,$C23)</f>
        <v>0</v>
      </c>
      <c r="CQ23" s="20">
        <f>SUMIFS(Revenue!CS:CS,Revenue!$E:$E,$C23)</f>
        <v>0</v>
      </c>
      <c r="CR23" s="20">
        <f>SUMIFS(Revenue!CT:CT,Revenue!$E:$E,$C23)</f>
        <v>0</v>
      </c>
      <c r="CS23" s="20">
        <f>SUMIFS(Revenue!CU:CU,Revenue!$E:$E,$C23)</f>
        <v>0</v>
      </c>
      <c r="CT23" s="20">
        <f>SUMIFS(Revenue!CV:CV,Revenue!$E:$E,$C23)</f>
        <v>0</v>
      </c>
      <c r="CU23" s="20">
        <f>SUMIFS(Revenue!CW:CW,Revenue!$E:$E,$C23)</f>
        <v>0</v>
      </c>
      <c r="CV23" s="20">
        <f>SUMIFS(Revenue!CX:CX,Revenue!$E:$E,$C23)</f>
        <v>0</v>
      </c>
      <c r="CW23" s="20">
        <f>SUMIFS(Revenue!CY:CY,Revenue!$E:$E,$C23)</f>
        <v>0</v>
      </c>
      <c r="CX23" s="20">
        <f>SUMIFS(Revenue!CZ:CZ,Revenue!$E:$E,$C23)</f>
        <v>0</v>
      </c>
      <c r="CY23" s="20">
        <f>SUMIFS(Revenue!DA:DA,Revenue!$E:$E,$C23)</f>
        <v>0</v>
      </c>
      <c r="CZ23" s="20">
        <f>SUMIFS(Revenue!DB:DB,Revenue!$E:$E,$C23)</f>
        <v>0</v>
      </c>
      <c r="DA23" s="20">
        <f>SUMIFS(Revenue!DC:DC,Revenue!$E:$E,$C23)</f>
        <v>0</v>
      </c>
      <c r="DB23" s="20">
        <f>SUMIFS(Revenue!DD:DD,Revenue!$E:$E,$C23)</f>
        <v>0</v>
      </c>
      <c r="DC23" s="20">
        <f>SUMIFS(Revenue!DE:DE,Revenue!$E:$E,$C23)</f>
        <v>0</v>
      </c>
      <c r="DD23" s="20">
        <f>SUMIFS(Revenue!DF:DF,Revenue!$E:$E,$C23)</f>
        <v>0</v>
      </c>
      <c r="DE23" s="20">
        <f>SUMIFS(Revenue!DG:DG,Revenue!$E:$E,$C23)</f>
        <v>0</v>
      </c>
      <c r="DF23" s="20">
        <f>SUMIFS(Revenue!DH:DH,Revenue!$E:$E,$C23)</f>
        <v>0</v>
      </c>
      <c r="DG23" s="20">
        <f>SUMIFS(Revenue!DI:DI,Revenue!$E:$E,$C23)</f>
        <v>0</v>
      </c>
      <c r="DH23" s="20">
        <f>SUMIFS(Revenue!DJ:DJ,Revenue!$E:$E,$C23)</f>
        <v>0</v>
      </c>
      <c r="DI23" s="20">
        <f>SUMIFS(Revenue!DK:DK,Revenue!$E:$E,$C23)</f>
        <v>0</v>
      </c>
      <c r="DJ23" s="20">
        <f>SUMIFS(Revenue!DL:DL,Revenue!$E:$E,$C23)</f>
        <v>0</v>
      </c>
      <c r="DK23" s="20">
        <f>SUMIFS(Revenue!DM:DM,Revenue!$E:$E,$C23)</f>
        <v>0</v>
      </c>
      <c r="DL23" s="20">
        <f>SUMIFS(Revenue!DN:DN,Revenue!$E:$E,$C23)</f>
        <v>0</v>
      </c>
      <c r="DM23" s="20">
        <f>SUMIFS(Revenue!DO:DO,Revenue!$E:$E,$C23)</f>
        <v>0</v>
      </c>
      <c r="DN23" s="20">
        <f>SUMIFS(Revenue!DP:DP,Revenue!$E:$E,$C23)</f>
        <v>0</v>
      </c>
      <c r="DO23" s="20">
        <f>SUMIFS(Revenue!DQ:DQ,Revenue!$E:$E,$C23)</f>
        <v>0</v>
      </c>
      <c r="DP23" s="20">
        <f>SUMIFS(Revenue!DR:DR,Revenue!$E:$E,$C23)</f>
        <v>0</v>
      </c>
      <c r="DQ23" s="20">
        <f>SUMIFS(Revenue!DS:DS,Revenue!$E:$E,$C23)</f>
        <v>0</v>
      </c>
      <c r="DR23" s="20">
        <f>SUMIFS(Revenue!DT:DT,Revenue!$E:$E,$C23)</f>
        <v>0</v>
      </c>
      <c r="DS23" s="20">
        <f>SUMIFS(Revenue!DU:DU,Revenue!$E:$E,$C23)</f>
        <v>0</v>
      </c>
      <c r="DT23" s="20">
        <f>SUMIFS(Revenue!DV:DV,Revenue!$E:$E,$C23)</f>
        <v>0</v>
      </c>
    </row>
    <row r="24" spans="3:124">
      <c r="C24" s="10" t="s">
        <v>544</v>
      </c>
      <c r="D24" s="24">
        <f t="shared" ref="D24:AI24" si="14">SUM(D20:D23)</f>
        <v>0</v>
      </c>
      <c r="E24" s="24">
        <f t="shared" si="14"/>
        <v>0</v>
      </c>
      <c r="F24" s="24">
        <f t="shared" si="14"/>
        <v>0</v>
      </c>
      <c r="G24" s="24">
        <f t="shared" si="14"/>
        <v>0</v>
      </c>
      <c r="H24" s="24">
        <f t="shared" si="14"/>
        <v>0</v>
      </c>
      <c r="I24" s="24">
        <f t="shared" si="14"/>
        <v>0</v>
      </c>
      <c r="J24" s="24">
        <f t="shared" si="14"/>
        <v>0</v>
      </c>
      <c r="K24" s="24">
        <f t="shared" si="14"/>
        <v>0</v>
      </c>
      <c r="L24" s="24">
        <f t="shared" si="14"/>
        <v>0</v>
      </c>
      <c r="M24" s="24">
        <f t="shared" si="14"/>
        <v>0</v>
      </c>
      <c r="N24" s="24">
        <f t="shared" si="14"/>
        <v>0</v>
      </c>
      <c r="O24" s="24">
        <f t="shared" si="14"/>
        <v>0</v>
      </c>
      <c r="P24" s="24">
        <f t="shared" si="14"/>
        <v>0</v>
      </c>
      <c r="Q24" s="24">
        <f t="shared" si="14"/>
        <v>0</v>
      </c>
      <c r="R24" s="24">
        <f t="shared" si="14"/>
        <v>0</v>
      </c>
      <c r="S24" s="24">
        <f t="shared" si="14"/>
        <v>0</v>
      </c>
      <c r="T24" s="24">
        <f t="shared" si="14"/>
        <v>0</v>
      </c>
      <c r="U24" s="24">
        <f t="shared" si="14"/>
        <v>0</v>
      </c>
      <c r="V24" s="24">
        <f t="shared" si="14"/>
        <v>0</v>
      </c>
      <c r="W24" s="24">
        <f t="shared" si="14"/>
        <v>0</v>
      </c>
      <c r="X24" s="24">
        <f t="shared" si="14"/>
        <v>0</v>
      </c>
      <c r="Y24" s="24">
        <f t="shared" si="14"/>
        <v>0</v>
      </c>
      <c r="Z24" s="24">
        <f t="shared" si="14"/>
        <v>0</v>
      </c>
      <c r="AA24" s="24">
        <f t="shared" si="14"/>
        <v>0</v>
      </c>
      <c r="AB24" s="24">
        <f t="shared" si="14"/>
        <v>0</v>
      </c>
      <c r="AC24" s="24">
        <f t="shared" si="14"/>
        <v>0</v>
      </c>
      <c r="AD24" s="24">
        <f t="shared" si="14"/>
        <v>0</v>
      </c>
      <c r="AE24" s="24">
        <f t="shared" si="14"/>
        <v>0</v>
      </c>
      <c r="AF24" s="24">
        <f t="shared" si="14"/>
        <v>0</v>
      </c>
      <c r="AG24" s="24">
        <f t="shared" si="14"/>
        <v>0</v>
      </c>
      <c r="AH24" s="24">
        <f t="shared" si="14"/>
        <v>0</v>
      </c>
      <c r="AI24" s="24">
        <f t="shared" si="14"/>
        <v>0</v>
      </c>
      <c r="AJ24" s="24">
        <f t="shared" ref="AJ24:BO24" si="15">SUM(AJ20:AJ23)</f>
        <v>0</v>
      </c>
      <c r="AK24" s="24">
        <f t="shared" si="15"/>
        <v>0</v>
      </c>
      <c r="AL24" s="24">
        <f t="shared" si="15"/>
        <v>0</v>
      </c>
      <c r="AM24" s="24">
        <f t="shared" si="15"/>
        <v>0</v>
      </c>
      <c r="AN24" s="24">
        <f t="shared" si="15"/>
        <v>0</v>
      </c>
      <c r="AO24" s="24">
        <f t="shared" si="15"/>
        <v>0</v>
      </c>
      <c r="AP24" s="24">
        <f t="shared" si="15"/>
        <v>0</v>
      </c>
      <c r="AQ24" s="24">
        <f t="shared" si="15"/>
        <v>0</v>
      </c>
      <c r="AR24" s="24">
        <f t="shared" si="15"/>
        <v>0</v>
      </c>
      <c r="AS24" s="24">
        <f t="shared" si="15"/>
        <v>0</v>
      </c>
      <c r="AT24" s="24">
        <f t="shared" si="15"/>
        <v>0</v>
      </c>
      <c r="AU24" s="24">
        <f t="shared" si="15"/>
        <v>0</v>
      </c>
      <c r="AV24" s="24">
        <f t="shared" si="15"/>
        <v>0</v>
      </c>
      <c r="AW24" s="24">
        <f t="shared" si="15"/>
        <v>0</v>
      </c>
      <c r="AX24" s="24">
        <f t="shared" si="15"/>
        <v>0</v>
      </c>
      <c r="AY24" s="24">
        <f t="shared" si="15"/>
        <v>0</v>
      </c>
      <c r="AZ24" s="24">
        <f t="shared" si="15"/>
        <v>0</v>
      </c>
      <c r="BA24" s="24">
        <f t="shared" si="15"/>
        <v>0</v>
      </c>
      <c r="BB24" s="24">
        <f t="shared" si="15"/>
        <v>0</v>
      </c>
      <c r="BC24" s="24">
        <f t="shared" si="15"/>
        <v>0</v>
      </c>
      <c r="BD24" s="24">
        <f t="shared" si="15"/>
        <v>0</v>
      </c>
      <c r="BE24" s="24">
        <f t="shared" si="15"/>
        <v>0</v>
      </c>
      <c r="BF24" s="24">
        <f t="shared" si="15"/>
        <v>0</v>
      </c>
      <c r="BG24" s="24">
        <f t="shared" si="15"/>
        <v>0</v>
      </c>
      <c r="BH24" s="24">
        <f t="shared" si="15"/>
        <v>0</v>
      </c>
      <c r="BI24" s="24">
        <f t="shared" si="15"/>
        <v>0</v>
      </c>
      <c r="BJ24" s="24">
        <f t="shared" si="15"/>
        <v>0</v>
      </c>
      <c r="BK24" s="24">
        <f t="shared" si="15"/>
        <v>0</v>
      </c>
      <c r="BL24" s="24">
        <f t="shared" si="15"/>
        <v>0</v>
      </c>
      <c r="BM24" s="24">
        <f t="shared" si="15"/>
        <v>0</v>
      </c>
      <c r="BN24" s="24">
        <f t="shared" si="15"/>
        <v>0</v>
      </c>
      <c r="BO24" s="24">
        <f t="shared" si="15"/>
        <v>0</v>
      </c>
      <c r="BP24" s="24">
        <f t="shared" ref="BP24:CU24" si="16">SUM(BP20:BP23)</f>
        <v>0</v>
      </c>
      <c r="BQ24" s="24">
        <f t="shared" si="16"/>
        <v>0</v>
      </c>
      <c r="BR24" s="24">
        <f t="shared" si="16"/>
        <v>0</v>
      </c>
      <c r="BS24" s="24">
        <f t="shared" si="16"/>
        <v>0</v>
      </c>
      <c r="BT24" s="24">
        <f t="shared" si="16"/>
        <v>0</v>
      </c>
      <c r="BU24" s="24">
        <f t="shared" si="16"/>
        <v>0</v>
      </c>
      <c r="BV24" s="24">
        <f t="shared" si="16"/>
        <v>0</v>
      </c>
      <c r="BW24" s="24">
        <f t="shared" si="16"/>
        <v>0</v>
      </c>
      <c r="BX24" s="24">
        <f t="shared" si="16"/>
        <v>0</v>
      </c>
      <c r="BY24" s="24">
        <f t="shared" si="16"/>
        <v>0</v>
      </c>
      <c r="BZ24" s="24">
        <f t="shared" si="16"/>
        <v>0</v>
      </c>
      <c r="CA24" s="24">
        <f t="shared" si="16"/>
        <v>0</v>
      </c>
      <c r="CB24" s="24">
        <f t="shared" si="16"/>
        <v>0</v>
      </c>
      <c r="CC24" s="24">
        <f t="shared" si="16"/>
        <v>0</v>
      </c>
      <c r="CD24" s="24">
        <f t="shared" si="16"/>
        <v>0</v>
      </c>
      <c r="CE24" s="24">
        <f t="shared" si="16"/>
        <v>0</v>
      </c>
      <c r="CF24" s="24">
        <f t="shared" si="16"/>
        <v>0</v>
      </c>
      <c r="CG24" s="24">
        <f t="shared" si="16"/>
        <v>0</v>
      </c>
      <c r="CH24" s="24">
        <f t="shared" si="16"/>
        <v>0</v>
      </c>
      <c r="CI24" s="24">
        <f t="shared" si="16"/>
        <v>0</v>
      </c>
      <c r="CJ24" s="24">
        <f t="shared" si="16"/>
        <v>0</v>
      </c>
      <c r="CK24" s="24">
        <f t="shared" si="16"/>
        <v>0</v>
      </c>
      <c r="CL24" s="24">
        <f t="shared" si="16"/>
        <v>0</v>
      </c>
      <c r="CM24" s="24">
        <f t="shared" si="16"/>
        <v>0</v>
      </c>
      <c r="CN24" s="24">
        <f t="shared" si="16"/>
        <v>0</v>
      </c>
      <c r="CO24" s="24">
        <f t="shared" si="16"/>
        <v>0</v>
      </c>
      <c r="CP24" s="24">
        <f t="shared" si="16"/>
        <v>0</v>
      </c>
      <c r="CQ24" s="24">
        <f t="shared" si="16"/>
        <v>0</v>
      </c>
      <c r="CR24" s="24">
        <f t="shared" si="16"/>
        <v>0</v>
      </c>
      <c r="CS24" s="24">
        <f t="shared" si="16"/>
        <v>0</v>
      </c>
      <c r="CT24" s="24">
        <f t="shared" si="16"/>
        <v>0</v>
      </c>
      <c r="CU24" s="24">
        <f t="shared" si="16"/>
        <v>0</v>
      </c>
      <c r="CV24" s="24">
        <f t="shared" ref="CV24:DT24" si="17">SUM(CV20:CV23)</f>
        <v>0</v>
      </c>
      <c r="CW24" s="24">
        <f t="shared" si="17"/>
        <v>0</v>
      </c>
      <c r="CX24" s="24">
        <f t="shared" si="17"/>
        <v>0</v>
      </c>
      <c r="CY24" s="24">
        <f t="shared" si="17"/>
        <v>0</v>
      </c>
      <c r="CZ24" s="24">
        <f t="shared" si="17"/>
        <v>0</v>
      </c>
      <c r="DA24" s="24">
        <f t="shared" si="17"/>
        <v>0</v>
      </c>
      <c r="DB24" s="24">
        <f t="shared" si="17"/>
        <v>0</v>
      </c>
      <c r="DC24" s="24">
        <f t="shared" si="17"/>
        <v>0</v>
      </c>
      <c r="DD24" s="24">
        <f t="shared" si="17"/>
        <v>0</v>
      </c>
      <c r="DE24" s="24">
        <f t="shared" si="17"/>
        <v>0</v>
      </c>
      <c r="DF24" s="24">
        <f t="shared" si="17"/>
        <v>0</v>
      </c>
      <c r="DG24" s="24">
        <f t="shared" si="17"/>
        <v>0</v>
      </c>
      <c r="DH24" s="24">
        <f t="shared" si="17"/>
        <v>0</v>
      </c>
      <c r="DI24" s="24">
        <f t="shared" si="17"/>
        <v>0</v>
      </c>
      <c r="DJ24" s="24">
        <f t="shared" si="17"/>
        <v>0</v>
      </c>
      <c r="DK24" s="24">
        <f t="shared" si="17"/>
        <v>0</v>
      </c>
      <c r="DL24" s="24">
        <f t="shared" si="17"/>
        <v>0</v>
      </c>
      <c r="DM24" s="24">
        <f t="shared" si="17"/>
        <v>0</v>
      </c>
      <c r="DN24" s="24">
        <f t="shared" si="17"/>
        <v>0</v>
      </c>
      <c r="DO24" s="24">
        <f t="shared" si="17"/>
        <v>0</v>
      </c>
      <c r="DP24" s="24">
        <f t="shared" si="17"/>
        <v>0</v>
      </c>
      <c r="DQ24" s="24">
        <f t="shared" si="17"/>
        <v>0</v>
      </c>
      <c r="DR24" s="24">
        <f t="shared" si="17"/>
        <v>0</v>
      </c>
      <c r="DS24" s="24">
        <f t="shared" si="17"/>
        <v>0</v>
      </c>
      <c r="DT24" s="24">
        <f t="shared" si="17"/>
        <v>0</v>
      </c>
    </row>
    <row r="25" spans="3:124">
      <c r="C25" s="1" t="s">
        <v>70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</row>
    <row r="26" spans="3:124">
      <c r="C26" s="5" t="s">
        <v>71</v>
      </c>
      <c r="D26" s="20">
        <f>SUMIFS(Revenue!F:F,Revenue!$E:$E,$C26)</f>
        <v>0</v>
      </c>
      <c r="E26" s="20">
        <f>SUMIFS(Revenue!G:G,Revenue!$E:$E,$C26)</f>
        <v>0</v>
      </c>
      <c r="F26" s="20">
        <f>SUMIFS(Revenue!H:H,Revenue!$E:$E,$C26)</f>
        <v>0</v>
      </c>
      <c r="G26" s="20">
        <f>SUMIFS(Revenue!I:I,Revenue!$E:$E,$C26)</f>
        <v>0</v>
      </c>
      <c r="H26" s="20">
        <f>SUMIFS(Revenue!J:J,Revenue!$E:$E,$C26)</f>
        <v>0</v>
      </c>
      <c r="I26" s="20">
        <f>SUMIFS(Revenue!K:K,Revenue!$E:$E,$C26)</f>
        <v>0</v>
      </c>
      <c r="J26" s="20">
        <f>SUMIFS(Revenue!L:L,Revenue!$E:$E,$C26)</f>
        <v>0</v>
      </c>
      <c r="K26" s="20">
        <f>SUMIFS(Revenue!M:M,Revenue!$E:$E,$C26)</f>
        <v>0</v>
      </c>
      <c r="L26" s="20">
        <f>SUMIFS(Revenue!N:N,Revenue!$E:$E,$C26)</f>
        <v>0</v>
      </c>
      <c r="M26" s="20">
        <f>SUMIFS(Revenue!O:O,Revenue!$E:$E,$C26)</f>
        <v>0</v>
      </c>
      <c r="N26" s="20">
        <f>SUMIFS(Revenue!P:P,Revenue!$E:$E,$C26)</f>
        <v>0</v>
      </c>
      <c r="O26" s="20">
        <f>SUMIFS(Revenue!Q:Q,Revenue!$E:$E,$C26)</f>
        <v>0</v>
      </c>
      <c r="P26" s="20">
        <f>SUMIFS(Revenue!R:R,Revenue!$E:$E,$C26)</f>
        <v>0</v>
      </c>
      <c r="Q26" s="20">
        <f>SUMIFS(Revenue!S:S,Revenue!$E:$E,$C26)</f>
        <v>0</v>
      </c>
      <c r="R26" s="20">
        <f>SUMIFS(Revenue!T:T,Revenue!$E:$E,$C26)</f>
        <v>0</v>
      </c>
      <c r="S26" s="20">
        <f>SUMIFS(Revenue!U:U,Revenue!$E:$E,$C26)</f>
        <v>0</v>
      </c>
      <c r="T26" s="20">
        <f>SUMIFS(Revenue!V:V,Revenue!$E:$E,$C26)</f>
        <v>0</v>
      </c>
      <c r="U26" s="20">
        <f>SUMIFS(Revenue!W:W,Revenue!$E:$E,$C26)</f>
        <v>0</v>
      </c>
      <c r="V26" s="20">
        <f>SUMIFS(Revenue!X:X,Revenue!$E:$E,$C26)</f>
        <v>0</v>
      </c>
      <c r="W26" s="20">
        <f>SUMIFS(Revenue!Y:Y,Revenue!$E:$E,$C26)</f>
        <v>0</v>
      </c>
      <c r="X26" s="20">
        <f>SUMIFS(Revenue!Z:Z,Revenue!$E:$E,$C26)</f>
        <v>0</v>
      </c>
      <c r="Y26" s="20">
        <f>SUMIFS(Revenue!AA:AA,Revenue!$E:$E,$C26)</f>
        <v>0</v>
      </c>
      <c r="Z26" s="20">
        <f>SUMIFS(Revenue!AB:AB,Revenue!$E:$E,$C26)</f>
        <v>0</v>
      </c>
      <c r="AA26" s="20">
        <f>SUMIFS(Revenue!AC:AC,Revenue!$E:$E,$C26)</f>
        <v>0</v>
      </c>
      <c r="AB26" s="20">
        <f>SUMIFS(Revenue!AD:AD,Revenue!$E:$E,$C26)</f>
        <v>-823205.88545000006</v>
      </c>
      <c r="AC26" s="20">
        <f>SUMIFS(Revenue!AE:AE,Revenue!$E:$E,$C26)</f>
        <v>-737635.79998875002</v>
      </c>
      <c r="AD26" s="20">
        <f>SUMIFS(Revenue!AF:AF,Revenue!$E:$E,$C26)</f>
        <v>-676082.76768432837</v>
      </c>
      <c r="AE26" s="20">
        <f>SUMIFS(Revenue!AG:AG,Revenue!$E:$E,$C26)</f>
        <v>-637946.36220781412</v>
      </c>
      <c r="AF26" s="20">
        <f>SUMIFS(Revenue!AH:AH,Revenue!$E:$E,$C26)</f>
        <v>-600763.36686821282</v>
      </c>
      <c r="AG26" s="20">
        <f>SUMIFS(Revenue!AI:AI,Revenue!$E:$E,$C26)</f>
        <v>-564509.94641210162</v>
      </c>
      <c r="AH26" s="20">
        <f>SUMIFS(Revenue!AJ:AJ,Revenue!$E:$E,$C26)</f>
        <v>-529162.86146739312</v>
      </c>
      <c r="AI26" s="20">
        <f>SUMIFS(Revenue!AK:AK,Revenue!$E:$E,$C26)</f>
        <v>-509540.43725569133</v>
      </c>
      <c r="AJ26" s="20">
        <f>SUMIFS(Revenue!AL:AL,Revenue!$E:$E,$C26)</f>
        <v>-474930.55995136086</v>
      </c>
      <c r="AK26" s="20">
        <f>SUMIFS(Revenue!AM:AM,Revenue!$E:$E,$C26)</f>
        <v>-441185.92957963876</v>
      </c>
      <c r="AL26" s="20">
        <f>SUMIFS(Revenue!AN:AN,Revenue!$E:$E,$C26)</f>
        <v>-408284.91496720968</v>
      </c>
      <c r="AM26" s="20">
        <f>SUMIFS(Revenue!AO:AO,Revenue!$E:$E,$C26)</f>
        <v>-376206.42572009139</v>
      </c>
      <c r="AN26" s="20">
        <f>SUMIFS(Revenue!AP:AP,Revenue!$E:$E,$C26)</f>
        <v>-344929.89870415092</v>
      </c>
      <c r="AO26" s="20">
        <f>SUMIFS(Revenue!AQ:AQ,Revenue!$E:$E,$C26)</f>
        <v>-314435.28486360906</v>
      </c>
      <c r="AP26" s="20">
        <f>SUMIFS(Revenue!AR:AR,Revenue!$E:$E,$C26)</f>
        <v>-284703.03636908077</v>
      </c>
      <c r="AQ26" s="20">
        <f>SUMIFS(Revenue!AS:AS,Revenue!$E:$E,$C26)</f>
        <v>-255714.09408691569</v>
      </c>
      <c r="AR26" s="20">
        <f>SUMIFS(Revenue!AT:AT,Revenue!$E:$E,$C26)</f>
        <v>-227449.87536180453</v>
      </c>
      <c r="AS26" s="20">
        <f>SUMIFS(Revenue!AU:AU,Revenue!$E:$E,$C26)</f>
        <v>-199892.26210482139</v>
      </c>
      <c r="AT26" s="20">
        <f>SUMIFS(Revenue!AV:AV,Revenue!$E:$E,$C26)</f>
        <v>-173023.58917926287</v>
      </c>
      <c r="AU26" s="20">
        <f>SUMIFS(Revenue!AW:AW,Revenue!$E:$E,$C26)</f>
        <v>-151231.4320691484</v>
      </c>
      <c r="AV26" s="20">
        <f>SUMIFS(Revenue!AX:AX,Revenue!$E:$E,$C26)</f>
        <v>-124923.13890329338</v>
      </c>
      <c r="AW26" s="20">
        <f>SUMIFS(Revenue!AY:AY,Revenue!$E:$E,$C26)</f>
        <v>-99272.55306658482</v>
      </c>
      <c r="AX26" s="20">
        <f>SUMIFS(Revenue!AZ:AZ,Revenue!$E:$E,$C26)</f>
        <v>-75480.45474630133</v>
      </c>
      <c r="AY26" s="20">
        <f>SUMIFS(Revenue!BA:BA,Revenue!$E:$E,$C26)</f>
        <v>-64351.303864392961</v>
      </c>
      <c r="AZ26" s="20">
        <f>SUMIFS(Revenue!BB:BB,Revenue!$E:$E,$C26)</f>
        <v>-64351.303864392961</v>
      </c>
      <c r="BA26" s="20">
        <f>SUMIFS(Revenue!BC:BC,Revenue!$E:$E,$C26)</f>
        <v>-64351.303864392961</v>
      </c>
      <c r="BB26" s="20">
        <f>SUMIFS(Revenue!BD:BD,Revenue!$E:$E,$C26)</f>
        <v>-64351.303864392961</v>
      </c>
      <c r="BC26" s="20">
        <f>SUMIFS(Revenue!BE:BE,Revenue!$E:$E,$C26)</f>
        <v>-64351.303864392961</v>
      </c>
      <c r="BD26" s="20">
        <f>SUMIFS(Revenue!BF:BF,Revenue!$E:$E,$C26)</f>
        <v>-64351.303864392961</v>
      </c>
      <c r="BE26" s="20">
        <f>SUMIFS(Revenue!BG:BG,Revenue!$E:$E,$C26)</f>
        <v>-64351.303864392961</v>
      </c>
      <c r="BF26" s="20">
        <f>SUMIFS(Revenue!BH:BH,Revenue!$E:$E,$C26)</f>
        <v>-64351.303864392961</v>
      </c>
      <c r="BG26" s="20">
        <f>SUMIFS(Revenue!BI:BI,Revenue!$E:$E,$C26)</f>
        <v>-66281.842980324742</v>
      </c>
      <c r="BH26" s="20">
        <f>SUMIFS(Revenue!BJ:BJ,Revenue!$E:$E,$C26)</f>
        <v>-66281.842980324742</v>
      </c>
      <c r="BI26" s="20">
        <f>SUMIFS(Revenue!BK:BK,Revenue!$E:$E,$C26)</f>
        <v>-66281.842980324742</v>
      </c>
      <c r="BJ26" s="20">
        <f>SUMIFS(Revenue!BL:BL,Revenue!$E:$E,$C26)</f>
        <v>-66281.842980324742</v>
      </c>
      <c r="BK26" s="20">
        <f>SUMIFS(Revenue!BM:BM,Revenue!$E:$E,$C26)</f>
        <v>-66281.842980324742</v>
      </c>
      <c r="BL26" s="20">
        <f>SUMIFS(Revenue!BN:BN,Revenue!$E:$E,$C26)</f>
        <v>-66281.842980324742</v>
      </c>
      <c r="BM26" s="20">
        <f>SUMIFS(Revenue!BO:BO,Revenue!$E:$E,$C26)</f>
        <v>-66281.842980324742</v>
      </c>
      <c r="BN26" s="20">
        <f>SUMIFS(Revenue!BP:BP,Revenue!$E:$E,$C26)</f>
        <v>-66281.842980324742</v>
      </c>
      <c r="BO26" s="20">
        <f>SUMIFS(Revenue!BQ:BQ,Revenue!$E:$E,$C26)</f>
        <v>-66281.842980324742</v>
      </c>
      <c r="BP26" s="20">
        <f>SUMIFS(Revenue!BR:BR,Revenue!$E:$E,$C26)</f>
        <v>-66281.842980324742</v>
      </c>
      <c r="BQ26" s="20">
        <f>SUMIFS(Revenue!BS:BS,Revenue!$E:$E,$C26)</f>
        <v>-66281.842980324742</v>
      </c>
      <c r="BR26" s="20">
        <f>SUMIFS(Revenue!BT:BT,Revenue!$E:$E,$C26)</f>
        <v>-66281.842980324742</v>
      </c>
      <c r="BS26" s="20">
        <f>SUMIFS(Revenue!BU:BU,Revenue!$E:$E,$C26)</f>
        <v>-68270.2982697345</v>
      </c>
      <c r="BT26" s="20">
        <f>SUMIFS(Revenue!BV:BV,Revenue!$E:$E,$C26)</f>
        <v>-68270.2982697345</v>
      </c>
      <c r="BU26" s="20">
        <f>SUMIFS(Revenue!BW:BW,Revenue!$E:$E,$C26)</f>
        <v>-68270.2982697345</v>
      </c>
      <c r="BV26" s="20">
        <f>SUMIFS(Revenue!BX:BX,Revenue!$E:$E,$C26)</f>
        <v>-68270.2982697345</v>
      </c>
      <c r="BW26" s="20">
        <f>SUMIFS(Revenue!BY:BY,Revenue!$E:$E,$C26)</f>
        <v>-68270.2982697345</v>
      </c>
      <c r="BX26" s="20">
        <f>SUMIFS(Revenue!BZ:BZ,Revenue!$E:$E,$C26)</f>
        <v>-68270.2982697345</v>
      </c>
      <c r="BY26" s="20">
        <f>SUMIFS(Revenue!CA:CA,Revenue!$E:$E,$C26)</f>
        <v>-68270.2982697345</v>
      </c>
      <c r="BZ26" s="20">
        <f>SUMIFS(Revenue!CB:CB,Revenue!$E:$E,$C26)</f>
        <v>-68270.2982697345</v>
      </c>
      <c r="CA26" s="20">
        <f>SUMIFS(Revenue!CC:CC,Revenue!$E:$E,$C26)</f>
        <v>-68270.2982697345</v>
      </c>
      <c r="CB26" s="20">
        <f>SUMIFS(Revenue!CD:CD,Revenue!$E:$E,$C26)</f>
        <v>-68270.2982697345</v>
      </c>
      <c r="CC26" s="20">
        <f>SUMIFS(Revenue!CE:CE,Revenue!$E:$E,$C26)</f>
        <v>-68270.2982697345</v>
      </c>
      <c r="CD26" s="20">
        <f>SUMIFS(Revenue!CF:CF,Revenue!$E:$E,$C26)</f>
        <v>-68270.2982697345</v>
      </c>
      <c r="CE26" s="20">
        <f>SUMIFS(Revenue!CG:CG,Revenue!$E:$E,$C26)</f>
        <v>-70318.407217826534</v>
      </c>
      <c r="CF26" s="20">
        <f>SUMIFS(Revenue!CH:CH,Revenue!$E:$E,$C26)</f>
        <v>-70318.407217826534</v>
      </c>
      <c r="CG26" s="20">
        <f>SUMIFS(Revenue!CI:CI,Revenue!$E:$E,$C26)</f>
        <v>-70318.407217826534</v>
      </c>
      <c r="CH26" s="20">
        <f>SUMIFS(Revenue!CJ:CJ,Revenue!$E:$E,$C26)</f>
        <v>-70318.407217826534</v>
      </c>
      <c r="CI26" s="20">
        <f>SUMIFS(Revenue!CK:CK,Revenue!$E:$E,$C26)</f>
        <v>-70318.407217826534</v>
      </c>
      <c r="CJ26" s="20">
        <f>SUMIFS(Revenue!CL:CL,Revenue!$E:$E,$C26)</f>
        <v>-70318.407217826534</v>
      </c>
      <c r="CK26" s="20">
        <f>SUMIFS(Revenue!CM:CM,Revenue!$E:$E,$C26)</f>
        <v>-70318.407217826534</v>
      </c>
      <c r="CL26" s="20">
        <f>SUMIFS(Revenue!CN:CN,Revenue!$E:$E,$C26)</f>
        <v>-70318.407217826534</v>
      </c>
      <c r="CM26" s="20">
        <f>SUMIFS(Revenue!CO:CO,Revenue!$E:$E,$C26)</f>
        <v>-70318.407217826534</v>
      </c>
      <c r="CN26" s="20">
        <f>SUMIFS(Revenue!CP:CP,Revenue!$E:$E,$C26)</f>
        <v>-70318.407217826534</v>
      </c>
      <c r="CO26" s="20">
        <f>SUMIFS(Revenue!CQ:CQ,Revenue!$E:$E,$C26)</f>
        <v>-70318.407217826534</v>
      </c>
      <c r="CP26" s="20">
        <f>SUMIFS(Revenue!CR:CR,Revenue!$E:$E,$C26)</f>
        <v>-70318.407217826534</v>
      </c>
      <c r="CQ26" s="20">
        <f>SUMIFS(Revenue!CS:CS,Revenue!$E:$E,$C26)</f>
        <v>-72427.959434361328</v>
      </c>
      <c r="CR26" s="20">
        <f>SUMIFS(Revenue!CT:CT,Revenue!$E:$E,$C26)</f>
        <v>-72427.959434361328</v>
      </c>
      <c r="CS26" s="20">
        <f>SUMIFS(Revenue!CU:CU,Revenue!$E:$E,$C26)</f>
        <v>-72427.959434361328</v>
      </c>
      <c r="CT26" s="20">
        <f>SUMIFS(Revenue!CV:CV,Revenue!$E:$E,$C26)</f>
        <v>-72427.959434361328</v>
      </c>
      <c r="CU26" s="20">
        <f>SUMIFS(Revenue!CW:CW,Revenue!$E:$E,$C26)</f>
        <v>-72427.959434361328</v>
      </c>
      <c r="CV26" s="20">
        <f>SUMIFS(Revenue!CX:CX,Revenue!$E:$E,$C26)</f>
        <v>-72427.959434361328</v>
      </c>
      <c r="CW26" s="20">
        <f>SUMIFS(Revenue!CY:CY,Revenue!$E:$E,$C26)</f>
        <v>-72427.959434361328</v>
      </c>
      <c r="CX26" s="20">
        <f>SUMIFS(Revenue!CZ:CZ,Revenue!$E:$E,$C26)</f>
        <v>-72427.959434361328</v>
      </c>
      <c r="CY26" s="20">
        <f>SUMIFS(Revenue!DA:DA,Revenue!$E:$E,$C26)</f>
        <v>-72427.959434361328</v>
      </c>
      <c r="CZ26" s="20">
        <f>SUMIFS(Revenue!DB:DB,Revenue!$E:$E,$C26)</f>
        <v>-72427.959434361328</v>
      </c>
      <c r="DA26" s="20">
        <f>SUMIFS(Revenue!DC:DC,Revenue!$E:$E,$C26)</f>
        <v>-72427.959434361328</v>
      </c>
      <c r="DB26" s="20">
        <f>SUMIFS(Revenue!DD:DD,Revenue!$E:$E,$C26)</f>
        <v>-72427.959434361328</v>
      </c>
      <c r="DC26" s="20">
        <f>SUMIFS(Revenue!DE:DE,Revenue!$E:$E,$C26)</f>
        <v>-74600.798217392177</v>
      </c>
      <c r="DD26" s="20">
        <f>SUMIFS(Revenue!DF:DF,Revenue!$E:$E,$C26)</f>
        <v>-74600.798217392177</v>
      </c>
      <c r="DE26" s="20">
        <f>SUMIFS(Revenue!DG:DG,Revenue!$E:$E,$C26)</f>
        <v>-74600.798217392177</v>
      </c>
      <c r="DF26" s="20">
        <f>SUMIFS(Revenue!DH:DH,Revenue!$E:$E,$C26)</f>
        <v>-74600.798217392177</v>
      </c>
      <c r="DG26" s="20">
        <f>SUMIFS(Revenue!DI:DI,Revenue!$E:$E,$C26)</f>
        <v>-74600.798217392177</v>
      </c>
      <c r="DH26" s="20">
        <f>SUMIFS(Revenue!DJ:DJ,Revenue!$E:$E,$C26)</f>
        <v>-74600.798217392177</v>
      </c>
      <c r="DI26" s="20">
        <f>SUMIFS(Revenue!DK:DK,Revenue!$E:$E,$C26)</f>
        <v>-74600.798217392177</v>
      </c>
      <c r="DJ26" s="20">
        <f>SUMIFS(Revenue!DL:DL,Revenue!$E:$E,$C26)</f>
        <v>-74600.798217392177</v>
      </c>
      <c r="DK26" s="20">
        <f>SUMIFS(Revenue!DM:DM,Revenue!$E:$E,$C26)</f>
        <v>-74600.798217392177</v>
      </c>
      <c r="DL26" s="20">
        <f>SUMIFS(Revenue!DN:DN,Revenue!$E:$E,$C26)</f>
        <v>-74600.798217392177</v>
      </c>
      <c r="DM26" s="20">
        <f>SUMIFS(Revenue!DO:DO,Revenue!$E:$E,$C26)</f>
        <v>-74600.798217392177</v>
      </c>
      <c r="DN26" s="20">
        <f>SUMIFS(Revenue!DP:DP,Revenue!$E:$E,$C26)</f>
        <v>-74600.798217392177</v>
      </c>
      <c r="DO26" s="20">
        <f>SUMIFS(Revenue!DQ:DQ,Revenue!$E:$E,$C26)</f>
        <v>-76838.822163913937</v>
      </c>
      <c r="DP26" s="20">
        <f>SUMIFS(Revenue!DR:DR,Revenue!$E:$E,$C26)</f>
        <v>-76838.822163913937</v>
      </c>
      <c r="DQ26" s="20">
        <f>SUMIFS(Revenue!DS:DS,Revenue!$E:$E,$C26)</f>
        <v>-76838.822163913937</v>
      </c>
      <c r="DR26" s="20">
        <f>SUMIFS(Revenue!DT:DT,Revenue!$E:$E,$C26)</f>
        <v>-76838.822163913937</v>
      </c>
      <c r="DS26" s="20">
        <f>SUMIFS(Revenue!DU:DU,Revenue!$E:$E,$C26)</f>
        <v>-76838.822163913937</v>
      </c>
      <c r="DT26" s="20">
        <f>SUMIFS(Revenue!DV:DV,Revenue!$E:$E,$C26)</f>
        <v>-76838.822163913937</v>
      </c>
    </row>
    <row r="27" spans="3:124">
      <c r="C27" s="5" t="s">
        <v>72</v>
      </c>
      <c r="D27" s="20">
        <f>SUMIFS(Revenue!F:F,Revenue!$E:$E,$C27)</f>
        <v>0</v>
      </c>
      <c r="E27" s="20">
        <f>SUMIFS(Revenue!G:G,Revenue!$E:$E,$C27)</f>
        <v>0</v>
      </c>
      <c r="F27" s="20">
        <f>SUMIFS(Revenue!H:H,Revenue!$E:$E,$C27)</f>
        <v>0</v>
      </c>
      <c r="G27" s="20">
        <f>SUMIFS(Revenue!I:I,Revenue!$E:$E,$C27)</f>
        <v>0</v>
      </c>
      <c r="H27" s="20">
        <f>SUMIFS(Revenue!J:J,Revenue!$E:$E,$C27)</f>
        <v>0</v>
      </c>
      <c r="I27" s="20">
        <f>SUMIFS(Revenue!K:K,Revenue!$E:$E,$C27)</f>
        <v>0</v>
      </c>
      <c r="J27" s="20">
        <f>SUMIFS(Revenue!L:L,Revenue!$E:$E,$C27)</f>
        <v>0</v>
      </c>
      <c r="K27" s="20">
        <f>SUMIFS(Revenue!M:M,Revenue!$E:$E,$C27)</f>
        <v>0</v>
      </c>
      <c r="L27" s="20">
        <f>SUMIFS(Revenue!N:N,Revenue!$E:$E,$C27)</f>
        <v>0</v>
      </c>
      <c r="M27" s="20">
        <f>SUMIFS(Revenue!O:O,Revenue!$E:$E,$C27)</f>
        <v>0</v>
      </c>
      <c r="N27" s="20">
        <f>SUMIFS(Revenue!P:P,Revenue!$E:$E,$C27)</f>
        <v>0</v>
      </c>
      <c r="O27" s="20">
        <f>SUMIFS(Revenue!Q:Q,Revenue!$E:$E,$C27)</f>
        <v>0</v>
      </c>
      <c r="P27" s="20">
        <f>SUMIFS(Revenue!R:R,Revenue!$E:$E,$C27)</f>
        <v>0</v>
      </c>
      <c r="Q27" s="20">
        <f>SUMIFS(Revenue!S:S,Revenue!$E:$E,$C27)</f>
        <v>0</v>
      </c>
      <c r="R27" s="20">
        <f>SUMIFS(Revenue!T:T,Revenue!$E:$E,$C27)</f>
        <v>0</v>
      </c>
      <c r="S27" s="20">
        <f>SUMIFS(Revenue!U:U,Revenue!$E:$E,$C27)</f>
        <v>0</v>
      </c>
      <c r="T27" s="20">
        <f>SUMIFS(Revenue!V:V,Revenue!$E:$E,$C27)</f>
        <v>0</v>
      </c>
      <c r="U27" s="20">
        <f>SUMIFS(Revenue!W:W,Revenue!$E:$E,$C27)</f>
        <v>0</v>
      </c>
      <c r="V27" s="20">
        <f>SUMIFS(Revenue!X:X,Revenue!$E:$E,$C27)</f>
        <v>0</v>
      </c>
      <c r="W27" s="20">
        <f>SUMIFS(Revenue!Y:Y,Revenue!$E:$E,$C27)</f>
        <v>0</v>
      </c>
      <c r="X27" s="20">
        <f>SUMIFS(Revenue!Z:Z,Revenue!$E:$E,$C27)</f>
        <v>0</v>
      </c>
      <c r="Y27" s="20">
        <f>SUMIFS(Revenue!AA:AA,Revenue!$E:$E,$C27)</f>
        <v>0</v>
      </c>
      <c r="Z27" s="20">
        <f>SUMIFS(Revenue!AB:AB,Revenue!$E:$E,$C27)</f>
        <v>0</v>
      </c>
      <c r="AA27" s="20">
        <f>SUMIFS(Revenue!AC:AC,Revenue!$E:$E,$C27)</f>
        <v>0</v>
      </c>
      <c r="AB27" s="20">
        <f>SUMIFS(Revenue!AD:AD,Revenue!$E:$E,$C27)</f>
        <v>-391152.55692</v>
      </c>
      <c r="AC27" s="20">
        <f>SUMIFS(Revenue!AE:AE,Revenue!$E:$E,$C27)</f>
        <v>-350664.83611600002</v>
      </c>
      <c r="AD27" s="20">
        <f>SUMIFS(Revenue!AF:AF,Revenue!$E:$E,$C27)</f>
        <v>-322677.98504046671</v>
      </c>
      <c r="AE27" s="20">
        <f>SUMIFS(Revenue!AG:AG,Revenue!$E:$E,$C27)</f>
        <v>-306775.30803578446</v>
      </c>
      <c r="AF27" s="20">
        <f>SUMIFS(Revenue!AH:AH,Revenue!$E:$E,$C27)</f>
        <v>-291402.72026459163</v>
      </c>
      <c r="AG27" s="20">
        <f>SUMIFS(Revenue!AI:AI,Revenue!$E:$E,$C27)</f>
        <v>-276542.55208577192</v>
      </c>
      <c r="AH27" s="20">
        <f>SUMIFS(Revenue!AJ:AJ,Revenue!$E:$E,$C27)</f>
        <v>-262177.72284624621</v>
      </c>
      <c r="AI27" s="20">
        <f>SUMIFS(Revenue!AK:AK,Revenue!$E:$E,$C27)</f>
        <v>-255740.47288547916</v>
      </c>
      <c r="AJ27" s="20">
        <f>SUMIFS(Revenue!AL:AL,Revenue!$E:$E,$C27)</f>
        <v>-241914.64396086321</v>
      </c>
      <c r="AK27" s="20">
        <f>SUMIFS(Revenue!AM:AM,Revenue!$E:$E,$C27)</f>
        <v>-228549.67600040112</v>
      </c>
      <c r="AL27" s="20">
        <f>SUMIFS(Revenue!AN:AN,Revenue!$E:$E,$C27)</f>
        <v>-215630.20697195438</v>
      </c>
      <c r="AM27" s="20">
        <f>SUMIFS(Revenue!AO:AO,Revenue!$E:$E,$C27)</f>
        <v>-203141.38691112259</v>
      </c>
      <c r="AN27" s="20">
        <f>SUMIFS(Revenue!AP:AP,Revenue!$E:$E,$C27)</f>
        <v>-191068.86085231852</v>
      </c>
      <c r="AO27" s="20">
        <f>SUMIFS(Revenue!AQ:AQ,Revenue!$E:$E,$C27)</f>
        <v>-179398.75232880787</v>
      </c>
      <c r="AP27" s="20">
        <f>SUMIFS(Revenue!AR:AR,Revenue!$E:$E,$C27)</f>
        <v>-168117.6474227476</v>
      </c>
      <c r="AQ27" s="20">
        <f>SUMIFS(Revenue!AS:AS,Revenue!$E:$E,$C27)</f>
        <v>-157212.5793468894</v>
      </c>
      <c r="AR27" s="20">
        <f>SUMIFS(Revenue!AT:AT,Revenue!$E:$E,$C27)</f>
        <v>-146671.01354022644</v>
      </c>
      <c r="AS27" s="20">
        <f>SUMIFS(Revenue!AU:AU,Revenue!$E:$E,$C27)</f>
        <v>-136480.8332604522</v>
      </c>
      <c r="AT27" s="20">
        <f>SUMIFS(Revenue!AV:AV,Revenue!$E:$E,$C27)</f>
        <v>-126630.32565667039</v>
      </c>
      <c r="AU27" s="20">
        <f>SUMIFS(Revenue!AW:AW,Revenue!$E:$E,$C27)</f>
        <v>-120621.41335553851</v>
      </c>
      <c r="AV27" s="20">
        <f>SUMIFS(Revenue!AX:AX,Revenue!$E:$E,$C27)</f>
        <v>-111140.51868706754</v>
      </c>
      <c r="AW27" s="20">
        <f>SUMIFS(Revenue!AY:AY,Revenue!$E:$E,$C27)</f>
        <v>-101975.65384087898</v>
      </c>
      <c r="AX27" s="20">
        <f>SUMIFS(Revenue!AZ:AZ,Revenue!$E:$E,$C27)</f>
        <v>-93116.284489563332</v>
      </c>
      <c r="AY27" s="20">
        <f>SUMIFS(Revenue!BA:BA,Revenue!$E:$E,$C27)</f>
        <v>-84552.227449958242</v>
      </c>
      <c r="AZ27" s="20">
        <f>SUMIFS(Revenue!BB:BB,Revenue!$E:$E,$C27)</f>
        <v>-76273.638978339965</v>
      </c>
      <c r="BA27" s="20">
        <f>SUMIFS(Revenue!BC:BC,Revenue!$E:$E,$C27)</f>
        <v>-68271.003455775644</v>
      </c>
      <c r="BB27" s="20">
        <f>SUMIFS(Revenue!BD:BD,Revenue!$E:$E,$C27)</f>
        <v>-60535.122450630101</v>
      </c>
      <c r="BC27" s="20">
        <f>SUMIFS(Revenue!BE:BE,Revenue!$E:$E,$C27)</f>
        <v>-53057.104145656122</v>
      </c>
      <c r="BD27" s="20">
        <f>SUMIFS(Revenue!BF:BF,Revenue!$E:$E,$C27)</f>
        <v>-45828.353117514613</v>
      </c>
      <c r="BE27" s="20">
        <f>SUMIFS(Revenue!BG:BG,Revenue!$E:$E,$C27)</f>
        <v>-38840.560456977852</v>
      </c>
      <c r="BF27" s="20">
        <f>SUMIFS(Revenue!BH:BH,Revenue!$E:$E,$C27)</f>
        <v>-32991.447846157564</v>
      </c>
      <c r="BG27" s="20">
        <f>SUMIFS(Revenue!BI:BI,Revenue!$E:$E,$C27)</f>
        <v>-31494.323373248884</v>
      </c>
      <c r="BH27" s="20">
        <f>SUMIFS(Revenue!BJ:BJ,Revenue!$E:$E,$C27)</f>
        <v>-31494.323373248884</v>
      </c>
      <c r="BI27" s="20">
        <f>SUMIFS(Revenue!BK:BK,Revenue!$E:$E,$C27)</f>
        <v>-31494.323373248884</v>
      </c>
      <c r="BJ27" s="20">
        <f>SUMIFS(Revenue!BL:BL,Revenue!$E:$E,$C27)</f>
        <v>-31494.323373248884</v>
      </c>
      <c r="BK27" s="20">
        <f>SUMIFS(Revenue!BM:BM,Revenue!$E:$E,$C27)</f>
        <v>-31494.323373248884</v>
      </c>
      <c r="BL27" s="20">
        <f>SUMIFS(Revenue!BN:BN,Revenue!$E:$E,$C27)</f>
        <v>-31494.323373248884</v>
      </c>
      <c r="BM27" s="20">
        <f>SUMIFS(Revenue!BO:BO,Revenue!$E:$E,$C27)</f>
        <v>-31494.323373248884</v>
      </c>
      <c r="BN27" s="20">
        <f>SUMIFS(Revenue!BP:BP,Revenue!$E:$E,$C27)</f>
        <v>-31494.323373248884</v>
      </c>
      <c r="BO27" s="20">
        <f>SUMIFS(Revenue!BQ:BQ,Revenue!$E:$E,$C27)</f>
        <v>-31494.323373248884</v>
      </c>
      <c r="BP27" s="20">
        <f>SUMIFS(Revenue!BR:BR,Revenue!$E:$E,$C27)</f>
        <v>-31494.323373248884</v>
      </c>
      <c r="BQ27" s="20">
        <f>SUMIFS(Revenue!BS:BS,Revenue!$E:$E,$C27)</f>
        <v>-31494.323373248884</v>
      </c>
      <c r="BR27" s="20">
        <f>SUMIFS(Revenue!BT:BT,Revenue!$E:$E,$C27)</f>
        <v>-31494.323373248884</v>
      </c>
      <c r="BS27" s="20">
        <f>SUMIFS(Revenue!BU:BU,Revenue!$E:$E,$C27)</f>
        <v>-32439.153074446353</v>
      </c>
      <c r="BT27" s="20">
        <f>SUMIFS(Revenue!BV:BV,Revenue!$E:$E,$C27)</f>
        <v>-32439.153074446353</v>
      </c>
      <c r="BU27" s="20">
        <f>SUMIFS(Revenue!BW:BW,Revenue!$E:$E,$C27)</f>
        <v>-32439.153074446353</v>
      </c>
      <c r="BV27" s="20">
        <f>SUMIFS(Revenue!BX:BX,Revenue!$E:$E,$C27)</f>
        <v>-32439.153074446353</v>
      </c>
      <c r="BW27" s="20">
        <f>SUMIFS(Revenue!BY:BY,Revenue!$E:$E,$C27)</f>
        <v>-32439.153074446353</v>
      </c>
      <c r="BX27" s="20">
        <f>SUMIFS(Revenue!BZ:BZ,Revenue!$E:$E,$C27)</f>
        <v>-32439.153074446353</v>
      </c>
      <c r="BY27" s="20">
        <f>SUMIFS(Revenue!CA:CA,Revenue!$E:$E,$C27)</f>
        <v>-32439.153074446353</v>
      </c>
      <c r="BZ27" s="20">
        <f>SUMIFS(Revenue!CB:CB,Revenue!$E:$E,$C27)</f>
        <v>-32439.153074446353</v>
      </c>
      <c r="CA27" s="20">
        <f>SUMIFS(Revenue!CC:CC,Revenue!$E:$E,$C27)</f>
        <v>-32439.153074446353</v>
      </c>
      <c r="CB27" s="20">
        <f>SUMIFS(Revenue!CD:CD,Revenue!$E:$E,$C27)</f>
        <v>-32439.153074446353</v>
      </c>
      <c r="CC27" s="20">
        <f>SUMIFS(Revenue!CE:CE,Revenue!$E:$E,$C27)</f>
        <v>-32439.153074446353</v>
      </c>
      <c r="CD27" s="20">
        <f>SUMIFS(Revenue!CF:CF,Revenue!$E:$E,$C27)</f>
        <v>-32439.153074446353</v>
      </c>
      <c r="CE27" s="20">
        <f>SUMIFS(Revenue!CG:CG,Revenue!$E:$E,$C27)</f>
        <v>-33412.327666679746</v>
      </c>
      <c r="CF27" s="20">
        <f>SUMIFS(Revenue!CH:CH,Revenue!$E:$E,$C27)</f>
        <v>-33412.327666679746</v>
      </c>
      <c r="CG27" s="20">
        <f>SUMIFS(Revenue!CI:CI,Revenue!$E:$E,$C27)</f>
        <v>-33412.327666679746</v>
      </c>
      <c r="CH27" s="20">
        <f>SUMIFS(Revenue!CJ:CJ,Revenue!$E:$E,$C27)</f>
        <v>-33412.327666679746</v>
      </c>
      <c r="CI27" s="20">
        <f>SUMIFS(Revenue!CK:CK,Revenue!$E:$E,$C27)</f>
        <v>-33412.327666679746</v>
      </c>
      <c r="CJ27" s="20">
        <f>SUMIFS(Revenue!CL:CL,Revenue!$E:$E,$C27)</f>
        <v>-33412.327666679746</v>
      </c>
      <c r="CK27" s="20">
        <f>SUMIFS(Revenue!CM:CM,Revenue!$E:$E,$C27)</f>
        <v>-33412.327666679746</v>
      </c>
      <c r="CL27" s="20">
        <f>SUMIFS(Revenue!CN:CN,Revenue!$E:$E,$C27)</f>
        <v>-33412.327666679746</v>
      </c>
      <c r="CM27" s="20">
        <f>SUMIFS(Revenue!CO:CO,Revenue!$E:$E,$C27)</f>
        <v>-33412.327666679746</v>
      </c>
      <c r="CN27" s="20">
        <f>SUMIFS(Revenue!CP:CP,Revenue!$E:$E,$C27)</f>
        <v>-33412.327666679746</v>
      </c>
      <c r="CO27" s="20">
        <f>SUMIFS(Revenue!CQ:CQ,Revenue!$E:$E,$C27)</f>
        <v>-33412.327666679746</v>
      </c>
      <c r="CP27" s="20">
        <f>SUMIFS(Revenue!CR:CR,Revenue!$E:$E,$C27)</f>
        <v>-33412.327666679746</v>
      </c>
      <c r="CQ27" s="20">
        <f>SUMIFS(Revenue!CS:CS,Revenue!$E:$E,$C27)</f>
        <v>-34414.697496680143</v>
      </c>
      <c r="CR27" s="20">
        <f>SUMIFS(Revenue!CT:CT,Revenue!$E:$E,$C27)</f>
        <v>-34414.697496680143</v>
      </c>
      <c r="CS27" s="20">
        <f>SUMIFS(Revenue!CU:CU,Revenue!$E:$E,$C27)</f>
        <v>-34414.697496680143</v>
      </c>
      <c r="CT27" s="20">
        <f>SUMIFS(Revenue!CV:CV,Revenue!$E:$E,$C27)</f>
        <v>-34414.697496680143</v>
      </c>
      <c r="CU27" s="20">
        <f>SUMIFS(Revenue!CW:CW,Revenue!$E:$E,$C27)</f>
        <v>-34414.697496680143</v>
      </c>
      <c r="CV27" s="20">
        <f>SUMIFS(Revenue!CX:CX,Revenue!$E:$E,$C27)</f>
        <v>-34414.697496680143</v>
      </c>
      <c r="CW27" s="20">
        <f>SUMIFS(Revenue!CY:CY,Revenue!$E:$E,$C27)</f>
        <v>-34414.697496680143</v>
      </c>
      <c r="CX27" s="20">
        <f>SUMIFS(Revenue!CZ:CZ,Revenue!$E:$E,$C27)</f>
        <v>-34414.697496680143</v>
      </c>
      <c r="CY27" s="20">
        <f>SUMIFS(Revenue!DA:DA,Revenue!$E:$E,$C27)</f>
        <v>-34414.697496680143</v>
      </c>
      <c r="CZ27" s="20">
        <f>SUMIFS(Revenue!DB:DB,Revenue!$E:$E,$C27)</f>
        <v>-34414.697496680143</v>
      </c>
      <c r="DA27" s="20">
        <f>SUMIFS(Revenue!DC:DC,Revenue!$E:$E,$C27)</f>
        <v>-34414.697496680143</v>
      </c>
      <c r="DB27" s="20">
        <f>SUMIFS(Revenue!DD:DD,Revenue!$E:$E,$C27)</f>
        <v>-34414.697496680143</v>
      </c>
      <c r="DC27" s="20">
        <f>SUMIFS(Revenue!DE:DE,Revenue!$E:$E,$C27)</f>
        <v>-35447.138421580545</v>
      </c>
      <c r="DD27" s="20">
        <f>SUMIFS(Revenue!DF:DF,Revenue!$E:$E,$C27)</f>
        <v>-35447.138421580545</v>
      </c>
      <c r="DE27" s="20">
        <f>SUMIFS(Revenue!DG:DG,Revenue!$E:$E,$C27)</f>
        <v>-35447.138421580545</v>
      </c>
      <c r="DF27" s="20">
        <f>SUMIFS(Revenue!DH:DH,Revenue!$E:$E,$C27)</f>
        <v>-35447.138421580545</v>
      </c>
      <c r="DG27" s="20">
        <f>SUMIFS(Revenue!DI:DI,Revenue!$E:$E,$C27)</f>
        <v>-35447.138421580545</v>
      </c>
      <c r="DH27" s="20">
        <f>SUMIFS(Revenue!DJ:DJ,Revenue!$E:$E,$C27)</f>
        <v>-35447.138421580545</v>
      </c>
      <c r="DI27" s="20">
        <f>SUMIFS(Revenue!DK:DK,Revenue!$E:$E,$C27)</f>
        <v>-35447.138421580545</v>
      </c>
      <c r="DJ27" s="20">
        <f>SUMIFS(Revenue!DL:DL,Revenue!$E:$E,$C27)</f>
        <v>-35447.138421580545</v>
      </c>
      <c r="DK27" s="20">
        <f>SUMIFS(Revenue!DM:DM,Revenue!$E:$E,$C27)</f>
        <v>-35447.138421580545</v>
      </c>
      <c r="DL27" s="20">
        <f>SUMIFS(Revenue!DN:DN,Revenue!$E:$E,$C27)</f>
        <v>-35447.138421580545</v>
      </c>
      <c r="DM27" s="20">
        <f>SUMIFS(Revenue!DO:DO,Revenue!$E:$E,$C27)</f>
        <v>-35447.138421580545</v>
      </c>
      <c r="DN27" s="20">
        <f>SUMIFS(Revenue!DP:DP,Revenue!$E:$E,$C27)</f>
        <v>-35447.138421580545</v>
      </c>
      <c r="DO27" s="20">
        <f>SUMIFS(Revenue!DQ:DQ,Revenue!$E:$E,$C27)</f>
        <v>-36510.552574227957</v>
      </c>
      <c r="DP27" s="20">
        <f>SUMIFS(Revenue!DR:DR,Revenue!$E:$E,$C27)</f>
        <v>-36510.552574227957</v>
      </c>
      <c r="DQ27" s="20">
        <f>SUMIFS(Revenue!DS:DS,Revenue!$E:$E,$C27)</f>
        <v>-36510.552574227957</v>
      </c>
      <c r="DR27" s="20">
        <f>SUMIFS(Revenue!DT:DT,Revenue!$E:$E,$C27)</f>
        <v>-36510.552574227957</v>
      </c>
      <c r="DS27" s="20">
        <f>SUMIFS(Revenue!DU:DU,Revenue!$E:$E,$C27)</f>
        <v>-36510.552574227957</v>
      </c>
      <c r="DT27" s="20">
        <f>SUMIFS(Revenue!DV:DV,Revenue!$E:$E,$C27)</f>
        <v>-36510.552574227957</v>
      </c>
    </row>
    <row r="28" spans="3:124">
      <c r="C28" s="5" t="s">
        <v>73</v>
      </c>
      <c r="D28" s="20">
        <f>SUMIFS(Revenue!F:F,Revenue!$E:$E,$C28)</f>
        <v>0</v>
      </c>
      <c r="E28" s="20">
        <f>SUMIFS(Revenue!G:G,Revenue!$E:$E,$C28)</f>
        <v>0</v>
      </c>
      <c r="F28" s="20">
        <f>SUMIFS(Revenue!H:H,Revenue!$E:$E,$C28)</f>
        <v>0</v>
      </c>
      <c r="G28" s="20">
        <f>SUMIFS(Revenue!I:I,Revenue!$E:$E,$C28)</f>
        <v>0</v>
      </c>
      <c r="H28" s="20">
        <f>SUMIFS(Revenue!J:J,Revenue!$E:$E,$C28)</f>
        <v>0</v>
      </c>
      <c r="I28" s="20">
        <f>SUMIFS(Revenue!K:K,Revenue!$E:$E,$C28)</f>
        <v>0</v>
      </c>
      <c r="J28" s="20">
        <f>SUMIFS(Revenue!L:L,Revenue!$E:$E,$C28)</f>
        <v>0</v>
      </c>
      <c r="K28" s="20">
        <f>SUMIFS(Revenue!M:M,Revenue!$E:$E,$C28)</f>
        <v>0</v>
      </c>
      <c r="L28" s="20">
        <f>SUMIFS(Revenue!N:N,Revenue!$E:$E,$C28)</f>
        <v>0</v>
      </c>
      <c r="M28" s="20">
        <f>SUMIFS(Revenue!O:O,Revenue!$E:$E,$C28)</f>
        <v>0</v>
      </c>
      <c r="N28" s="20">
        <f>SUMIFS(Revenue!P:P,Revenue!$E:$E,$C28)</f>
        <v>0</v>
      </c>
      <c r="O28" s="20">
        <f>SUMIFS(Revenue!Q:Q,Revenue!$E:$E,$C28)</f>
        <v>0</v>
      </c>
      <c r="P28" s="20">
        <f>SUMIFS(Revenue!R:R,Revenue!$E:$E,$C28)</f>
        <v>0</v>
      </c>
      <c r="Q28" s="20">
        <f>SUMIFS(Revenue!S:S,Revenue!$E:$E,$C28)</f>
        <v>0</v>
      </c>
      <c r="R28" s="20">
        <f>SUMIFS(Revenue!T:T,Revenue!$E:$E,$C28)</f>
        <v>0</v>
      </c>
      <c r="S28" s="20">
        <f>SUMIFS(Revenue!U:U,Revenue!$E:$E,$C28)</f>
        <v>0</v>
      </c>
      <c r="T28" s="20">
        <f>SUMIFS(Revenue!V:V,Revenue!$E:$E,$C28)</f>
        <v>0</v>
      </c>
      <c r="U28" s="20">
        <f>SUMIFS(Revenue!W:W,Revenue!$E:$E,$C28)</f>
        <v>0</v>
      </c>
      <c r="V28" s="20">
        <f>SUMIFS(Revenue!X:X,Revenue!$E:$E,$C28)</f>
        <v>0</v>
      </c>
      <c r="W28" s="20">
        <f>SUMIFS(Revenue!Y:Y,Revenue!$E:$E,$C28)</f>
        <v>0</v>
      </c>
      <c r="X28" s="20">
        <f>SUMIFS(Revenue!Z:Z,Revenue!$E:$E,$C28)</f>
        <v>0</v>
      </c>
      <c r="Y28" s="20">
        <f>SUMIFS(Revenue!AA:AA,Revenue!$E:$E,$C28)</f>
        <v>0</v>
      </c>
      <c r="Z28" s="20">
        <f>SUMIFS(Revenue!AB:AB,Revenue!$E:$E,$C28)</f>
        <v>0</v>
      </c>
      <c r="AA28" s="20">
        <f>SUMIFS(Revenue!AC:AC,Revenue!$E:$E,$C28)</f>
        <v>0</v>
      </c>
      <c r="AB28" s="20">
        <f>SUMIFS(Revenue!AD:AD,Revenue!$E:$E,$C28)</f>
        <v>-225758.76410874998</v>
      </c>
      <c r="AC28" s="20">
        <f>SUMIFS(Revenue!AE:AE,Revenue!$E:$E,$C28)</f>
        <v>-202489.76868526041</v>
      </c>
      <c r="AD28" s="20">
        <f>SUMIFS(Revenue!AF:AF,Revenue!$E:$E,$C28)</f>
        <v>-185516.74655882714</v>
      </c>
      <c r="AE28" s="20">
        <f>SUMIFS(Revenue!AG:AG,Revenue!$E:$E,$C28)</f>
        <v>-174577.36550873955</v>
      </c>
      <c r="AF28" s="20">
        <f>SUMIFS(Revenue!AH:AH,Revenue!$E:$E,$C28)</f>
        <v>-164093.79200240556</v>
      </c>
      <c r="AG28" s="20">
        <f>SUMIFS(Revenue!AI:AI,Revenue!$E:$E,$C28)</f>
        <v>-154047.03405883547</v>
      </c>
      <c r="AH28" s="20">
        <f>SUMIFS(Revenue!AJ:AJ,Revenue!$E:$E,$C28)</f>
        <v>-144418.89102958082</v>
      </c>
      <c r="AI28" s="20">
        <f>SUMIFS(Revenue!AK:AK,Revenue!$E:$E,$C28)</f>
        <v>-139247.67824534152</v>
      </c>
      <c r="AJ28" s="20">
        <f>SUMIFS(Revenue!AL:AL,Revenue!$E:$E,$C28)</f>
        <v>-130139.88954334502</v>
      </c>
      <c r="AK28" s="20">
        <f>SUMIFS(Revenue!AM:AM,Revenue!$E:$E,$C28)</f>
        <v>-121411.59203726506</v>
      </c>
      <c r="AL28" s="20">
        <f>SUMIFS(Revenue!AN:AN,Revenue!$E:$E,$C28)</f>
        <v>-113046.97359393843</v>
      </c>
      <c r="AM28" s="20">
        <f>SUMIFS(Revenue!AO:AO,Revenue!$E:$E,$C28)</f>
        <v>-105030.88091908373</v>
      </c>
      <c r="AN28" s="20">
        <f>SUMIFS(Revenue!AP:AP,Revenue!$E:$E,$C28)</f>
        <v>-97348.792105681336</v>
      </c>
      <c r="AO28" s="20">
        <f>SUMIFS(Revenue!AQ:AQ,Revenue!$E:$E,$C28)</f>
        <v>-89986.790326170711</v>
      </c>
      <c r="AP28" s="20">
        <f>SUMIFS(Revenue!AR:AR,Revenue!$E:$E,$C28)</f>
        <v>-82931.538620806328</v>
      </c>
      <c r="AQ28" s="20">
        <f>SUMIFS(Revenue!AS:AS,Revenue!$E:$E,$C28)</f>
        <v>-76170.255736498802</v>
      </c>
      <c r="AR28" s="20">
        <f>SUMIFS(Revenue!AT:AT,Revenue!$E:$E,$C28)</f>
        <v>-69690.692972370773</v>
      </c>
      <c r="AS28" s="20">
        <f>SUMIFS(Revenue!AU:AU,Revenue!$E:$E,$C28)</f>
        <v>-63481.111990081408</v>
      </c>
      <c r="AT28" s="20">
        <f>SUMIFS(Revenue!AV:AV,Revenue!$E:$E,$C28)</f>
        <v>-57530.263548720744</v>
      </c>
      <c r="AU28" s="20">
        <f>SUMIFS(Revenue!AW:AW,Revenue!$E:$E,$C28)</f>
        <v>-53382.188139522601</v>
      </c>
      <c r="AV28" s="20">
        <f>SUMIFS(Revenue!AX:AX,Revenue!$E:$E,$C28)</f>
        <v>-47752.954128682039</v>
      </c>
      <c r="AW28" s="20">
        <f>SUMIFS(Revenue!AY:AY,Revenue!$E:$E,$C28)</f>
        <v>-42358.271534959771</v>
      </c>
      <c r="AX28" s="20">
        <f>SUMIFS(Revenue!AZ:AZ,Revenue!$E:$E,$C28)</f>
        <v>-37188.367382642638</v>
      </c>
      <c r="AY28" s="20">
        <f>SUMIFS(Revenue!BA:BA,Revenue!$E:$E,$C28)</f>
        <v>-32233.875903338743</v>
      </c>
      <c r="AZ28" s="20">
        <f>SUMIFS(Revenue!BB:BB,Revenue!$E:$E,$C28)</f>
        <v>-27485.821569005842</v>
      </c>
      <c r="BA28" s="20">
        <f>SUMIFS(Revenue!BC:BC,Revenue!$E:$E,$C28)</f>
        <v>-22935.602831936762</v>
      </c>
      <c r="BB28" s="20">
        <f>SUMIFS(Revenue!BD:BD,Revenue!$E:$E,$C28)</f>
        <v>-19178.409548649466</v>
      </c>
      <c r="BC28" s="20">
        <f>SUMIFS(Revenue!BE:BE,Revenue!$E:$E,$C28)</f>
        <v>-17647.919051587465</v>
      </c>
      <c r="BD28" s="20">
        <f>SUMIFS(Revenue!BF:BF,Revenue!$E:$E,$C28)</f>
        <v>-17647.919051587465</v>
      </c>
      <c r="BE28" s="20">
        <f>SUMIFS(Revenue!BG:BG,Revenue!$E:$E,$C28)</f>
        <v>-17647.919051587465</v>
      </c>
      <c r="BF28" s="20">
        <f>SUMIFS(Revenue!BH:BH,Revenue!$E:$E,$C28)</f>
        <v>-17647.919051587465</v>
      </c>
      <c r="BG28" s="20">
        <f>SUMIFS(Revenue!BI:BI,Revenue!$E:$E,$C28)</f>
        <v>-18177.356623135089</v>
      </c>
      <c r="BH28" s="20">
        <f>SUMIFS(Revenue!BJ:BJ,Revenue!$E:$E,$C28)</f>
        <v>-18177.356623135089</v>
      </c>
      <c r="BI28" s="20">
        <f>SUMIFS(Revenue!BK:BK,Revenue!$E:$E,$C28)</f>
        <v>-18177.356623135089</v>
      </c>
      <c r="BJ28" s="20">
        <f>SUMIFS(Revenue!BL:BL,Revenue!$E:$E,$C28)</f>
        <v>-18177.356623135089</v>
      </c>
      <c r="BK28" s="20">
        <f>SUMIFS(Revenue!BM:BM,Revenue!$E:$E,$C28)</f>
        <v>-18177.356623135089</v>
      </c>
      <c r="BL28" s="20">
        <f>SUMIFS(Revenue!BN:BN,Revenue!$E:$E,$C28)</f>
        <v>-18177.356623135089</v>
      </c>
      <c r="BM28" s="20">
        <f>SUMIFS(Revenue!BO:BO,Revenue!$E:$E,$C28)</f>
        <v>-18177.356623135089</v>
      </c>
      <c r="BN28" s="20">
        <f>SUMIFS(Revenue!BP:BP,Revenue!$E:$E,$C28)</f>
        <v>-18177.356623135089</v>
      </c>
      <c r="BO28" s="20">
        <f>SUMIFS(Revenue!BQ:BQ,Revenue!$E:$E,$C28)</f>
        <v>-18177.356623135089</v>
      </c>
      <c r="BP28" s="20">
        <f>SUMIFS(Revenue!BR:BR,Revenue!$E:$E,$C28)</f>
        <v>-18177.356623135089</v>
      </c>
      <c r="BQ28" s="20">
        <f>SUMIFS(Revenue!BS:BS,Revenue!$E:$E,$C28)</f>
        <v>-18177.356623135089</v>
      </c>
      <c r="BR28" s="20">
        <f>SUMIFS(Revenue!BT:BT,Revenue!$E:$E,$C28)</f>
        <v>-18177.356623135089</v>
      </c>
      <c r="BS28" s="20">
        <f>SUMIFS(Revenue!BU:BU,Revenue!$E:$E,$C28)</f>
        <v>-18722.677321829142</v>
      </c>
      <c r="BT28" s="20">
        <f>SUMIFS(Revenue!BV:BV,Revenue!$E:$E,$C28)</f>
        <v>-18722.677321829142</v>
      </c>
      <c r="BU28" s="20">
        <f>SUMIFS(Revenue!BW:BW,Revenue!$E:$E,$C28)</f>
        <v>-18722.677321829142</v>
      </c>
      <c r="BV28" s="20">
        <f>SUMIFS(Revenue!BX:BX,Revenue!$E:$E,$C28)</f>
        <v>-18722.677321829142</v>
      </c>
      <c r="BW28" s="20">
        <f>SUMIFS(Revenue!BY:BY,Revenue!$E:$E,$C28)</f>
        <v>-18722.677321829142</v>
      </c>
      <c r="BX28" s="20">
        <f>SUMIFS(Revenue!BZ:BZ,Revenue!$E:$E,$C28)</f>
        <v>-18722.677321829142</v>
      </c>
      <c r="BY28" s="20">
        <f>SUMIFS(Revenue!CA:CA,Revenue!$E:$E,$C28)</f>
        <v>-18722.677321829142</v>
      </c>
      <c r="BZ28" s="20">
        <f>SUMIFS(Revenue!CB:CB,Revenue!$E:$E,$C28)</f>
        <v>-18722.677321829142</v>
      </c>
      <c r="CA28" s="20">
        <f>SUMIFS(Revenue!CC:CC,Revenue!$E:$E,$C28)</f>
        <v>-18722.677321829142</v>
      </c>
      <c r="CB28" s="20">
        <f>SUMIFS(Revenue!CD:CD,Revenue!$E:$E,$C28)</f>
        <v>-18722.677321829142</v>
      </c>
      <c r="CC28" s="20">
        <f>SUMIFS(Revenue!CE:CE,Revenue!$E:$E,$C28)</f>
        <v>-18722.677321829142</v>
      </c>
      <c r="CD28" s="20">
        <f>SUMIFS(Revenue!CF:CF,Revenue!$E:$E,$C28)</f>
        <v>-18722.677321829142</v>
      </c>
      <c r="CE28" s="20">
        <f>SUMIFS(Revenue!CG:CG,Revenue!$E:$E,$C28)</f>
        <v>-19284.357641484017</v>
      </c>
      <c r="CF28" s="20">
        <f>SUMIFS(Revenue!CH:CH,Revenue!$E:$E,$C28)</f>
        <v>-19284.357641484017</v>
      </c>
      <c r="CG28" s="20">
        <f>SUMIFS(Revenue!CI:CI,Revenue!$E:$E,$C28)</f>
        <v>-19284.357641484017</v>
      </c>
      <c r="CH28" s="20">
        <f>SUMIFS(Revenue!CJ:CJ,Revenue!$E:$E,$C28)</f>
        <v>-19284.357641484017</v>
      </c>
      <c r="CI28" s="20">
        <f>SUMIFS(Revenue!CK:CK,Revenue!$E:$E,$C28)</f>
        <v>-19284.357641484017</v>
      </c>
      <c r="CJ28" s="20">
        <f>SUMIFS(Revenue!CL:CL,Revenue!$E:$E,$C28)</f>
        <v>-19284.357641484017</v>
      </c>
      <c r="CK28" s="20">
        <f>SUMIFS(Revenue!CM:CM,Revenue!$E:$E,$C28)</f>
        <v>-19284.357641484017</v>
      </c>
      <c r="CL28" s="20">
        <f>SUMIFS(Revenue!CN:CN,Revenue!$E:$E,$C28)</f>
        <v>-19284.357641484017</v>
      </c>
      <c r="CM28" s="20">
        <f>SUMIFS(Revenue!CO:CO,Revenue!$E:$E,$C28)</f>
        <v>-19284.357641484017</v>
      </c>
      <c r="CN28" s="20">
        <f>SUMIFS(Revenue!CP:CP,Revenue!$E:$E,$C28)</f>
        <v>-19284.357641484017</v>
      </c>
      <c r="CO28" s="20">
        <f>SUMIFS(Revenue!CQ:CQ,Revenue!$E:$E,$C28)</f>
        <v>-19284.357641484017</v>
      </c>
      <c r="CP28" s="20">
        <f>SUMIFS(Revenue!CR:CR,Revenue!$E:$E,$C28)</f>
        <v>-19284.357641484017</v>
      </c>
      <c r="CQ28" s="20">
        <f>SUMIFS(Revenue!CS:CS,Revenue!$E:$E,$C28)</f>
        <v>-19862.888370728539</v>
      </c>
      <c r="CR28" s="20">
        <f>SUMIFS(Revenue!CT:CT,Revenue!$E:$E,$C28)</f>
        <v>-19862.888370728539</v>
      </c>
      <c r="CS28" s="20">
        <f>SUMIFS(Revenue!CU:CU,Revenue!$E:$E,$C28)</f>
        <v>-19862.888370728539</v>
      </c>
      <c r="CT28" s="20">
        <f>SUMIFS(Revenue!CV:CV,Revenue!$E:$E,$C28)</f>
        <v>-19862.888370728539</v>
      </c>
      <c r="CU28" s="20">
        <f>SUMIFS(Revenue!CW:CW,Revenue!$E:$E,$C28)</f>
        <v>-19862.888370728539</v>
      </c>
      <c r="CV28" s="20">
        <f>SUMIFS(Revenue!CX:CX,Revenue!$E:$E,$C28)</f>
        <v>-19862.888370728539</v>
      </c>
      <c r="CW28" s="20">
        <f>SUMIFS(Revenue!CY:CY,Revenue!$E:$E,$C28)</f>
        <v>-19862.888370728539</v>
      </c>
      <c r="CX28" s="20">
        <f>SUMIFS(Revenue!CZ:CZ,Revenue!$E:$E,$C28)</f>
        <v>-19862.888370728539</v>
      </c>
      <c r="CY28" s="20">
        <f>SUMIFS(Revenue!DA:DA,Revenue!$E:$E,$C28)</f>
        <v>-19862.888370728539</v>
      </c>
      <c r="CZ28" s="20">
        <f>SUMIFS(Revenue!DB:DB,Revenue!$E:$E,$C28)</f>
        <v>-19862.888370728539</v>
      </c>
      <c r="DA28" s="20">
        <f>SUMIFS(Revenue!DC:DC,Revenue!$E:$E,$C28)</f>
        <v>-19862.888370728539</v>
      </c>
      <c r="DB28" s="20">
        <f>SUMIFS(Revenue!DD:DD,Revenue!$E:$E,$C28)</f>
        <v>-19862.888370728539</v>
      </c>
      <c r="DC28" s="20">
        <f>SUMIFS(Revenue!DE:DE,Revenue!$E:$E,$C28)</f>
        <v>-20458.775021850393</v>
      </c>
      <c r="DD28" s="20">
        <f>SUMIFS(Revenue!DF:DF,Revenue!$E:$E,$C28)</f>
        <v>-20458.775021850393</v>
      </c>
      <c r="DE28" s="20">
        <f>SUMIFS(Revenue!DG:DG,Revenue!$E:$E,$C28)</f>
        <v>-20458.775021850393</v>
      </c>
      <c r="DF28" s="20">
        <f>SUMIFS(Revenue!DH:DH,Revenue!$E:$E,$C28)</f>
        <v>-20458.775021850393</v>
      </c>
      <c r="DG28" s="20">
        <f>SUMIFS(Revenue!DI:DI,Revenue!$E:$E,$C28)</f>
        <v>-20458.775021850393</v>
      </c>
      <c r="DH28" s="20">
        <f>SUMIFS(Revenue!DJ:DJ,Revenue!$E:$E,$C28)</f>
        <v>-20458.775021850393</v>
      </c>
      <c r="DI28" s="20">
        <f>SUMIFS(Revenue!DK:DK,Revenue!$E:$E,$C28)</f>
        <v>-20458.775021850393</v>
      </c>
      <c r="DJ28" s="20">
        <f>SUMIFS(Revenue!DL:DL,Revenue!$E:$E,$C28)</f>
        <v>-20458.775021850393</v>
      </c>
      <c r="DK28" s="20">
        <f>SUMIFS(Revenue!DM:DM,Revenue!$E:$E,$C28)</f>
        <v>-20458.775021850393</v>
      </c>
      <c r="DL28" s="20">
        <f>SUMIFS(Revenue!DN:DN,Revenue!$E:$E,$C28)</f>
        <v>-20458.775021850393</v>
      </c>
      <c r="DM28" s="20">
        <f>SUMIFS(Revenue!DO:DO,Revenue!$E:$E,$C28)</f>
        <v>-20458.775021850393</v>
      </c>
      <c r="DN28" s="20">
        <f>SUMIFS(Revenue!DP:DP,Revenue!$E:$E,$C28)</f>
        <v>-20458.775021850393</v>
      </c>
      <c r="DO28" s="20">
        <f>SUMIFS(Revenue!DQ:DQ,Revenue!$E:$E,$C28)</f>
        <v>-21072.538272505906</v>
      </c>
      <c r="DP28" s="20">
        <f>SUMIFS(Revenue!DR:DR,Revenue!$E:$E,$C28)</f>
        <v>-21072.538272505906</v>
      </c>
      <c r="DQ28" s="20">
        <f>SUMIFS(Revenue!DS:DS,Revenue!$E:$E,$C28)</f>
        <v>-21072.538272505906</v>
      </c>
      <c r="DR28" s="20">
        <f>SUMIFS(Revenue!DT:DT,Revenue!$E:$E,$C28)</f>
        <v>-21072.538272505906</v>
      </c>
      <c r="DS28" s="20">
        <f>SUMIFS(Revenue!DU:DU,Revenue!$E:$E,$C28)</f>
        <v>-21072.538272505906</v>
      </c>
      <c r="DT28" s="20">
        <f>SUMIFS(Revenue!DV:DV,Revenue!$E:$E,$C28)</f>
        <v>-21072.538272505906</v>
      </c>
    </row>
    <row r="29" spans="3:124">
      <c r="C29" s="5" t="s">
        <v>241</v>
      </c>
      <c r="D29" s="20">
        <f>SUMIFS(Revenue!F:F,Revenue!$E:$E,$C29)</f>
        <v>0</v>
      </c>
      <c r="E29" s="20">
        <f>SUMIFS(Revenue!G:G,Revenue!$E:$E,$C29)</f>
        <v>0</v>
      </c>
      <c r="F29" s="20">
        <f>SUMIFS(Revenue!H:H,Revenue!$E:$E,$C29)</f>
        <v>0</v>
      </c>
      <c r="G29" s="20">
        <f>SUMIFS(Revenue!I:I,Revenue!$E:$E,$C29)</f>
        <v>0</v>
      </c>
      <c r="H29" s="20">
        <f>SUMIFS(Revenue!J:J,Revenue!$E:$E,$C29)</f>
        <v>0</v>
      </c>
      <c r="I29" s="20">
        <f>SUMIFS(Revenue!K:K,Revenue!$E:$E,$C29)</f>
        <v>0</v>
      </c>
      <c r="J29" s="20">
        <f>SUMIFS(Revenue!L:L,Revenue!$E:$E,$C29)</f>
        <v>0</v>
      </c>
      <c r="K29" s="20">
        <f>SUMIFS(Revenue!M:M,Revenue!$E:$E,$C29)</f>
        <v>0</v>
      </c>
      <c r="L29" s="20">
        <f>SUMIFS(Revenue!N:N,Revenue!$E:$E,$C29)</f>
        <v>0</v>
      </c>
      <c r="M29" s="20">
        <f>SUMIFS(Revenue!O:O,Revenue!$E:$E,$C29)</f>
        <v>0</v>
      </c>
      <c r="N29" s="20">
        <f>SUMIFS(Revenue!P:P,Revenue!$E:$E,$C29)</f>
        <v>0</v>
      </c>
      <c r="O29" s="20">
        <f>SUMIFS(Revenue!Q:Q,Revenue!$E:$E,$C29)</f>
        <v>0</v>
      </c>
      <c r="P29" s="20">
        <f>SUMIFS(Revenue!R:R,Revenue!$E:$E,$C29)</f>
        <v>0</v>
      </c>
      <c r="Q29" s="20">
        <f>SUMIFS(Revenue!S:S,Revenue!$E:$E,$C29)</f>
        <v>0</v>
      </c>
      <c r="R29" s="20">
        <f>SUMIFS(Revenue!T:T,Revenue!$E:$E,$C29)</f>
        <v>0</v>
      </c>
      <c r="S29" s="20">
        <f>SUMIFS(Revenue!U:U,Revenue!$E:$E,$C29)</f>
        <v>0</v>
      </c>
      <c r="T29" s="20">
        <f>SUMIFS(Revenue!V:V,Revenue!$E:$E,$C29)</f>
        <v>0</v>
      </c>
      <c r="U29" s="20">
        <f>SUMIFS(Revenue!W:W,Revenue!$E:$E,$C29)</f>
        <v>0</v>
      </c>
      <c r="V29" s="20">
        <f>SUMIFS(Revenue!X:X,Revenue!$E:$E,$C29)</f>
        <v>0</v>
      </c>
      <c r="W29" s="20">
        <f>SUMIFS(Revenue!Y:Y,Revenue!$E:$E,$C29)</f>
        <v>0</v>
      </c>
      <c r="X29" s="20">
        <f>SUMIFS(Revenue!Z:Z,Revenue!$E:$E,$C29)</f>
        <v>0</v>
      </c>
      <c r="Y29" s="20">
        <f>SUMIFS(Revenue!AA:AA,Revenue!$E:$E,$C29)</f>
        <v>0</v>
      </c>
      <c r="Z29" s="20">
        <f>SUMIFS(Revenue!AB:AB,Revenue!$E:$E,$C29)</f>
        <v>0</v>
      </c>
      <c r="AA29" s="20">
        <f>SUMIFS(Revenue!AC:AC,Revenue!$E:$E,$C29)</f>
        <v>0</v>
      </c>
      <c r="AB29" s="20">
        <f>SUMIFS(Revenue!AD:AD,Revenue!$E:$E,$C29)</f>
        <v>0</v>
      </c>
      <c r="AC29" s="20">
        <f>SUMIFS(Revenue!AE:AE,Revenue!$E:$E,$C29)</f>
        <v>0</v>
      </c>
      <c r="AD29" s="20">
        <f>SUMIFS(Revenue!AF:AF,Revenue!$E:$E,$C29)</f>
        <v>0</v>
      </c>
      <c r="AE29" s="20">
        <f>SUMIFS(Revenue!AG:AG,Revenue!$E:$E,$C29)</f>
        <v>0</v>
      </c>
      <c r="AF29" s="20">
        <f>SUMIFS(Revenue!AH:AH,Revenue!$E:$E,$C29)</f>
        <v>0</v>
      </c>
      <c r="AG29" s="20">
        <f>SUMIFS(Revenue!AI:AI,Revenue!$E:$E,$C29)</f>
        <v>0</v>
      </c>
      <c r="AH29" s="20">
        <f>SUMIFS(Revenue!AJ:AJ,Revenue!$E:$E,$C29)</f>
        <v>0</v>
      </c>
      <c r="AI29" s="20">
        <f>SUMIFS(Revenue!AK:AK,Revenue!$E:$E,$C29)</f>
        <v>0</v>
      </c>
      <c r="AJ29" s="20">
        <f>SUMIFS(Revenue!AL:AL,Revenue!$E:$E,$C29)</f>
        <v>0</v>
      </c>
      <c r="AK29" s="20">
        <f>SUMIFS(Revenue!AM:AM,Revenue!$E:$E,$C29)</f>
        <v>0</v>
      </c>
      <c r="AL29" s="20">
        <f>SUMIFS(Revenue!AN:AN,Revenue!$E:$E,$C29)</f>
        <v>0</v>
      </c>
      <c r="AM29" s="20">
        <f>SUMIFS(Revenue!AO:AO,Revenue!$E:$E,$C29)</f>
        <v>0</v>
      </c>
      <c r="AN29" s="20">
        <f>SUMIFS(Revenue!AP:AP,Revenue!$E:$E,$C29)</f>
        <v>0</v>
      </c>
      <c r="AO29" s="20">
        <f>SUMIFS(Revenue!AQ:AQ,Revenue!$E:$E,$C29)</f>
        <v>0</v>
      </c>
      <c r="AP29" s="20">
        <f>SUMIFS(Revenue!AR:AR,Revenue!$E:$E,$C29)</f>
        <v>0</v>
      </c>
      <c r="AQ29" s="20">
        <f>SUMIFS(Revenue!AS:AS,Revenue!$E:$E,$C29)</f>
        <v>0</v>
      </c>
      <c r="AR29" s="20">
        <f>SUMIFS(Revenue!AT:AT,Revenue!$E:$E,$C29)</f>
        <v>0</v>
      </c>
      <c r="AS29" s="20">
        <f>SUMIFS(Revenue!AU:AU,Revenue!$E:$E,$C29)</f>
        <v>0</v>
      </c>
      <c r="AT29" s="20">
        <f>SUMIFS(Revenue!AV:AV,Revenue!$E:$E,$C29)</f>
        <v>0</v>
      </c>
      <c r="AU29" s="20">
        <f>SUMIFS(Revenue!AW:AW,Revenue!$E:$E,$C29)</f>
        <v>0</v>
      </c>
      <c r="AV29" s="20">
        <f>SUMIFS(Revenue!AX:AX,Revenue!$E:$E,$C29)</f>
        <v>0</v>
      </c>
      <c r="AW29" s="20">
        <f>SUMIFS(Revenue!AY:AY,Revenue!$E:$E,$C29)</f>
        <v>0</v>
      </c>
      <c r="AX29" s="20">
        <f>SUMIFS(Revenue!AZ:AZ,Revenue!$E:$E,$C29)</f>
        <v>0</v>
      </c>
      <c r="AY29" s="20">
        <f>SUMIFS(Revenue!BA:BA,Revenue!$E:$E,$C29)</f>
        <v>0</v>
      </c>
      <c r="AZ29" s="20">
        <f>SUMIFS(Revenue!BB:BB,Revenue!$E:$E,$C29)</f>
        <v>0</v>
      </c>
      <c r="BA29" s="20">
        <f>SUMIFS(Revenue!BC:BC,Revenue!$E:$E,$C29)</f>
        <v>0</v>
      </c>
      <c r="BB29" s="20">
        <f>SUMIFS(Revenue!BD:BD,Revenue!$E:$E,$C29)</f>
        <v>0</v>
      </c>
      <c r="BC29" s="20">
        <f>SUMIFS(Revenue!BE:BE,Revenue!$E:$E,$C29)</f>
        <v>0</v>
      </c>
      <c r="BD29" s="20">
        <f>SUMIFS(Revenue!BF:BF,Revenue!$E:$E,$C29)</f>
        <v>0</v>
      </c>
      <c r="BE29" s="20">
        <f>SUMIFS(Revenue!BG:BG,Revenue!$E:$E,$C29)</f>
        <v>0</v>
      </c>
      <c r="BF29" s="20">
        <f>SUMIFS(Revenue!BH:BH,Revenue!$E:$E,$C29)</f>
        <v>0</v>
      </c>
      <c r="BG29" s="20">
        <f>SUMIFS(Revenue!BI:BI,Revenue!$E:$E,$C29)</f>
        <v>0</v>
      </c>
      <c r="BH29" s="20">
        <f>SUMIFS(Revenue!BJ:BJ,Revenue!$E:$E,$C29)</f>
        <v>0</v>
      </c>
      <c r="BI29" s="20">
        <f>SUMIFS(Revenue!BK:BK,Revenue!$E:$E,$C29)</f>
        <v>0</v>
      </c>
      <c r="BJ29" s="20">
        <f>SUMIFS(Revenue!BL:BL,Revenue!$E:$E,$C29)</f>
        <v>0</v>
      </c>
      <c r="BK29" s="20">
        <f>SUMIFS(Revenue!BM:BM,Revenue!$E:$E,$C29)</f>
        <v>0</v>
      </c>
      <c r="BL29" s="20">
        <f>SUMIFS(Revenue!BN:BN,Revenue!$E:$E,$C29)</f>
        <v>0</v>
      </c>
      <c r="BM29" s="20">
        <f>SUMIFS(Revenue!BO:BO,Revenue!$E:$E,$C29)</f>
        <v>0</v>
      </c>
      <c r="BN29" s="20">
        <f>SUMIFS(Revenue!BP:BP,Revenue!$E:$E,$C29)</f>
        <v>0</v>
      </c>
      <c r="BO29" s="20">
        <f>SUMIFS(Revenue!BQ:BQ,Revenue!$E:$E,$C29)</f>
        <v>0</v>
      </c>
      <c r="BP29" s="20">
        <f>SUMIFS(Revenue!BR:BR,Revenue!$E:$E,$C29)</f>
        <v>0</v>
      </c>
      <c r="BQ29" s="20">
        <f>SUMIFS(Revenue!BS:BS,Revenue!$E:$E,$C29)</f>
        <v>0</v>
      </c>
      <c r="BR29" s="20">
        <f>SUMIFS(Revenue!BT:BT,Revenue!$E:$E,$C29)</f>
        <v>0</v>
      </c>
      <c r="BS29" s="20">
        <f>SUMIFS(Revenue!BU:BU,Revenue!$E:$E,$C29)</f>
        <v>0</v>
      </c>
      <c r="BT29" s="20">
        <f>SUMIFS(Revenue!BV:BV,Revenue!$E:$E,$C29)</f>
        <v>0</v>
      </c>
      <c r="BU29" s="20">
        <f>SUMIFS(Revenue!BW:BW,Revenue!$E:$E,$C29)</f>
        <v>0</v>
      </c>
      <c r="BV29" s="20">
        <f>SUMIFS(Revenue!BX:BX,Revenue!$E:$E,$C29)</f>
        <v>0</v>
      </c>
      <c r="BW29" s="20">
        <f>SUMIFS(Revenue!BY:BY,Revenue!$E:$E,$C29)</f>
        <v>0</v>
      </c>
      <c r="BX29" s="20">
        <f>SUMIFS(Revenue!BZ:BZ,Revenue!$E:$E,$C29)</f>
        <v>0</v>
      </c>
      <c r="BY29" s="20">
        <f>SUMIFS(Revenue!CA:CA,Revenue!$E:$E,$C29)</f>
        <v>0</v>
      </c>
      <c r="BZ29" s="20">
        <f>SUMIFS(Revenue!CB:CB,Revenue!$E:$E,$C29)</f>
        <v>0</v>
      </c>
      <c r="CA29" s="20">
        <f>SUMIFS(Revenue!CC:CC,Revenue!$E:$E,$C29)</f>
        <v>0</v>
      </c>
      <c r="CB29" s="20">
        <f>SUMIFS(Revenue!CD:CD,Revenue!$E:$E,$C29)</f>
        <v>0</v>
      </c>
      <c r="CC29" s="20">
        <f>SUMIFS(Revenue!CE:CE,Revenue!$E:$E,$C29)</f>
        <v>0</v>
      </c>
      <c r="CD29" s="20">
        <f>SUMIFS(Revenue!CF:CF,Revenue!$E:$E,$C29)</f>
        <v>0</v>
      </c>
      <c r="CE29" s="20">
        <f>SUMIFS(Revenue!CG:CG,Revenue!$E:$E,$C29)</f>
        <v>0</v>
      </c>
      <c r="CF29" s="20">
        <f>SUMIFS(Revenue!CH:CH,Revenue!$E:$E,$C29)</f>
        <v>0</v>
      </c>
      <c r="CG29" s="20">
        <f>SUMIFS(Revenue!CI:CI,Revenue!$E:$E,$C29)</f>
        <v>0</v>
      </c>
      <c r="CH29" s="20">
        <f>SUMIFS(Revenue!CJ:CJ,Revenue!$E:$E,$C29)</f>
        <v>0</v>
      </c>
      <c r="CI29" s="20">
        <f>SUMIFS(Revenue!CK:CK,Revenue!$E:$E,$C29)</f>
        <v>0</v>
      </c>
      <c r="CJ29" s="20">
        <f>SUMIFS(Revenue!CL:CL,Revenue!$E:$E,$C29)</f>
        <v>0</v>
      </c>
      <c r="CK29" s="20">
        <f>SUMIFS(Revenue!CM:CM,Revenue!$E:$E,$C29)</f>
        <v>0</v>
      </c>
      <c r="CL29" s="20">
        <f>SUMIFS(Revenue!CN:CN,Revenue!$E:$E,$C29)</f>
        <v>0</v>
      </c>
      <c r="CM29" s="20">
        <f>SUMIFS(Revenue!CO:CO,Revenue!$E:$E,$C29)</f>
        <v>0</v>
      </c>
      <c r="CN29" s="20">
        <f>SUMIFS(Revenue!CP:CP,Revenue!$E:$E,$C29)</f>
        <v>0</v>
      </c>
      <c r="CO29" s="20">
        <f>SUMIFS(Revenue!CQ:CQ,Revenue!$E:$E,$C29)</f>
        <v>0</v>
      </c>
      <c r="CP29" s="20">
        <f>SUMIFS(Revenue!CR:CR,Revenue!$E:$E,$C29)</f>
        <v>0</v>
      </c>
      <c r="CQ29" s="20">
        <f>SUMIFS(Revenue!CS:CS,Revenue!$E:$E,$C29)</f>
        <v>0</v>
      </c>
      <c r="CR29" s="20">
        <f>SUMIFS(Revenue!CT:CT,Revenue!$E:$E,$C29)</f>
        <v>0</v>
      </c>
      <c r="CS29" s="20">
        <f>SUMIFS(Revenue!CU:CU,Revenue!$E:$E,$C29)</f>
        <v>0</v>
      </c>
      <c r="CT29" s="20">
        <f>SUMIFS(Revenue!CV:CV,Revenue!$E:$E,$C29)</f>
        <v>0</v>
      </c>
      <c r="CU29" s="20">
        <f>SUMIFS(Revenue!CW:CW,Revenue!$E:$E,$C29)</f>
        <v>0</v>
      </c>
      <c r="CV29" s="20">
        <f>SUMIFS(Revenue!CX:CX,Revenue!$E:$E,$C29)</f>
        <v>0</v>
      </c>
      <c r="CW29" s="20">
        <f>SUMIFS(Revenue!CY:CY,Revenue!$E:$E,$C29)</f>
        <v>0</v>
      </c>
      <c r="CX29" s="20">
        <f>SUMIFS(Revenue!CZ:CZ,Revenue!$E:$E,$C29)</f>
        <v>0</v>
      </c>
      <c r="CY29" s="20">
        <f>SUMIFS(Revenue!DA:DA,Revenue!$E:$E,$C29)</f>
        <v>0</v>
      </c>
      <c r="CZ29" s="20">
        <f>SUMIFS(Revenue!DB:DB,Revenue!$E:$E,$C29)</f>
        <v>0</v>
      </c>
      <c r="DA29" s="20">
        <f>SUMIFS(Revenue!DC:DC,Revenue!$E:$E,$C29)</f>
        <v>0</v>
      </c>
      <c r="DB29" s="20">
        <f>SUMIFS(Revenue!DD:DD,Revenue!$E:$E,$C29)</f>
        <v>0</v>
      </c>
      <c r="DC29" s="20">
        <f>SUMIFS(Revenue!DE:DE,Revenue!$E:$E,$C29)</f>
        <v>0</v>
      </c>
      <c r="DD29" s="20">
        <f>SUMIFS(Revenue!DF:DF,Revenue!$E:$E,$C29)</f>
        <v>0</v>
      </c>
      <c r="DE29" s="20">
        <f>SUMIFS(Revenue!DG:DG,Revenue!$E:$E,$C29)</f>
        <v>0</v>
      </c>
      <c r="DF29" s="20">
        <f>SUMIFS(Revenue!DH:DH,Revenue!$E:$E,$C29)</f>
        <v>0</v>
      </c>
      <c r="DG29" s="20">
        <f>SUMIFS(Revenue!DI:DI,Revenue!$E:$E,$C29)</f>
        <v>0</v>
      </c>
      <c r="DH29" s="20">
        <f>SUMIFS(Revenue!DJ:DJ,Revenue!$E:$E,$C29)</f>
        <v>0</v>
      </c>
      <c r="DI29" s="20">
        <f>SUMIFS(Revenue!DK:DK,Revenue!$E:$E,$C29)</f>
        <v>0</v>
      </c>
      <c r="DJ29" s="20">
        <f>SUMIFS(Revenue!DL:DL,Revenue!$E:$E,$C29)</f>
        <v>0</v>
      </c>
      <c r="DK29" s="20">
        <f>SUMIFS(Revenue!DM:DM,Revenue!$E:$E,$C29)</f>
        <v>0</v>
      </c>
      <c r="DL29" s="20">
        <f>SUMIFS(Revenue!DN:DN,Revenue!$E:$E,$C29)</f>
        <v>0</v>
      </c>
      <c r="DM29" s="20">
        <f>SUMIFS(Revenue!DO:DO,Revenue!$E:$E,$C29)</f>
        <v>0</v>
      </c>
      <c r="DN29" s="20">
        <f>SUMIFS(Revenue!DP:DP,Revenue!$E:$E,$C29)</f>
        <v>0</v>
      </c>
      <c r="DO29" s="20">
        <f>SUMIFS(Revenue!DQ:DQ,Revenue!$E:$E,$C29)</f>
        <v>0</v>
      </c>
      <c r="DP29" s="20">
        <f>SUMIFS(Revenue!DR:DR,Revenue!$E:$E,$C29)</f>
        <v>0</v>
      </c>
      <c r="DQ29" s="20">
        <f>SUMIFS(Revenue!DS:DS,Revenue!$E:$E,$C29)</f>
        <v>0</v>
      </c>
      <c r="DR29" s="20">
        <f>SUMIFS(Revenue!DT:DT,Revenue!$E:$E,$C29)</f>
        <v>0</v>
      </c>
      <c r="DS29" s="20">
        <f>SUMIFS(Revenue!DU:DU,Revenue!$E:$E,$C29)</f>
        <v>0</v>
      </c>
      <c r="DT29" s="20">
        <f>SUMIFS(Revenue!DV:DV,Revenue!$E:$E,$C29)</f>
        <v>0</v>
      </c>
    </row>
    <row r="30" spans="3:124">
      <c r="C30" s="10" t="s">
        <v>545</v>
      </c>
      <c r="D30" s="24">
        <f t="shared" ref="D30:BK30" si="18">SUM(D26:D29)</f>
        <v>0</v>
      </c>
      <c r="E30" s="24">
        <f t="shared" si="18"/>
        <v>0</v>
      </c>
      <c r="F30" s="24">
        <f t="shared" si="18"/>
        <v>0</v>
      </c>
      <c r="G30" s="24">
        <f t="shared" si="18"/>
        <v>0</v>
      </c>
      <c r="H30" s="24">
        <f t="shared" si="18"/>
        <v>0</v>
      </c>
      <c r="I30" s="24">
        <f t="shared" si="18"/>
        <v>0</v>
      </c>
      <c r="J30" s="24">
        <f t="shared" si="18"/>
        <v>0</v>
      </c>
      <c r="K30" s="24">
        <f t="shared" si="18"/>
        <v>0</v>
      </c>
      <c r="L30" s="24">
        <f t="shared" si="18"/>
        <v>0</v>
      </c>
      <c r="M30" s="24">
        <f t="shared" si="18"/>
        <v>0</v>
      </c>
      <c r="N30" s="24">
        <f t="shared" si="18"/>
        <v>0</v>
      </c>
      <c r="O30" s="24">
        <f t="shared" si="18"/>
        <v>0</v>
      </c>
      <c r="P30" s="24">
        <f t="shared" si="18"/>
        <v>0</v>
      </c>
      <c r="Q30" s="24">
        <f t="shared" si="18"/>
        <v>0</v>
      </c>
      <c r="R30" s="24">
        <f t="shared" si="18"/>
        <v>0</v>
      </c>
      <c r="S30" s="24">
        <f t="shared" si="18"/>
        <v>0</v>
      </c>
      <c r="T30" s="24">
        <f t="shared" si="18"/>
        <v>0</v>
      </c>
      <c r="U30" s="24">
        <f t="shared" si="18"/>
        <v>0</v>
      </c>
      <c r="V30" s="24">
        <f t="shared" si="18"/>
        <v>0</v>
      </c>
      <c r="W30" s="24">
        <f t="shared" si="18"/>
        <v>0</v>
      </c>
      <c r="X30" s="24">
        <f t="shared" si="18"/>
        <v>0</v>
      </c>
      <c r="Y30" s="24">
        <f t="shared" si="18"/>
        <v>0</v>
      </c>
      <c r="Z30" s="24">
        <f t="shared" si="18"/>
        <v>0</v>
      </c>
      <c r="AA30" s="24">
        <f t="shared" si="18"/>
        <v>0</v>
      </c>
      <c r="AB30" s="24">
        <f t="shared" si="18"/>
        <v>-1440117.2064787501</v>
      </c>
      <c r="AC30" s="24">
        <f t="shared" si="18"/>
        <v>-1290790.4047900103</v>
      </c>
      <c r="AD30" s="24">
        <f t="shared" si="18"/>
        <v>-1184277.4992836223</v>
      </c>
      <c r="AE30" s="24">
        <f t="shared" si="18"/>
        <v>-1119299.0357523381</v>
      </c>
      <c r="AF30" s="24">
        <f t="shared" si="18"/>
        <v>-1056259.8791352101</v>
      </c>
      <c r="AG30" s="24">
        <f t="shared" si="18"/>
        <v>-995099.53255670902</v>
      </c>
      <c r="AH30" s="24">
        <f t="shared" si="18"/>
        <v>-935759.47534322017</v>
      </c>
      <c r="AI30" s="24">
        <f t="shared" si="18"/>
        <v>-904528.58838651201</v>
      </c>
      <c r="AJ30" s="24">
        <f t="shared" si="18"/>
        <v>-846985.09345556912</v>
      </c>
      <c r="AK30" s="24">
        <f t="shared" si="18"/>
        <v>-791147.19761730498</v>
      </c>
      <c r="AL30" s="24">
        <f t="shared" si="18"/>
        <v>-736962.09553310252</v>
      </c>
      <c r="AM30" s="24">
        <f t="shared" si="18"/>
        <v>-684378.69355029776</v>
      </c>
      <c r="AN30" s="24">
        <f t="shared" si="18"/>
        <v>-633347.55166215089</v>
      </c>
      <c r="AO30" s="24">
        <f t="shared" si="18"/>
        <v>-583820.8275185877</v>
      </c>
      <c r="AP30" s="24">
        <f t="shared" si="18"/>
        <v>-535752.22241263464</v>
      </c>
      <c r="AQ30" s="24">
        <f t="shared" si="18"/>
        <v>-489096.92917030392</v>
      </c>
      <c r="AR30" s="24">
        <f t="shared" si="18"/>
        <v>-443811.58187440177</v>
      </c>
      <c r="AS30" s="24">
        <f t="shared" si="18"/>
        <v>-399854.20735535503</v>
      </c>
      <c r="AT30" s="24">
        <f t="shared" si="18"/>
        <v>-357184.17838465399</v>
      </c>
      <c r="AU30" s="24">
        <f t="shared" si="18"/>
        <v>-325235.03356420953</v>
      </c>
      <c r="AV30" s="24">
        <f t="shared" si="18"/>
        <v>-283816.61171904294</v>
      </c>
      <c r="AW30" s="24">
        <f t="shared" si="18"/>
        <v>-243606.47844242357</v>
      </c>
      <c r="AX30" s="24">
        <f t="shared" si="18"/>
        <v>-205785.1066185073</v>
      </c>
      <c r="AY30" s="24">
        <f t="shared" si="18"/>
        <v>-181137.40721768994</v>
      </c>
      <c r="AZ30" s="24">
        <f t="shared" si="18"/>
        <v>-168110.76441173878</v>
      </c>
      <c r="BA30" s="24">
        <f t="shared" si="18"/>
        <v>-155557.91015210535</v>
      </c>
      <c r="BB30" s="24">
        <f t="shared" si="18"/>
        <v>-144064.83586367255</v>
      </c>
      <c r="BC30" s="24">
        <f t="shared" si="18"/>
        <v>-135056.32706163655</v>
      </c>
      <c r="BD30" s="24">
        <f t="shared" si="18"/>
        <v>-127827.57603349505</v>
      </c>
      <c r="BE30" s="24">
        <f t="shared" si="18"/>
        <v>-120839.78337295828</v>
      </c>
      <c r="BF30" s="24">
        <f t="shared" si="18"/>
        <v>-114990.67076213799</v>
      </c>
      <c r="BG30" s="24">
        <f t="shared" si="18"/>
        <v>-115953.52297670871</v>
      </c>
      <c r="BH30" s="24">
        <f t="shared" si="18"/>
        <v>-115953.52297670871</v>
      </c>
      <c r="BI30" s="24">
        <f t="shared" si="18"/>
        <v>-115953.52297670871</v>
      </c>
      <c r="BJ30" s="24">
        <f t="shared" si="18"/>
        <v>-115953.52297670871</v>
      </c>
      <c r="BK30" s="24">
        <f t="shared" si="18"/>
        <v>-115953.52297670871</v>
      </c>
      <c r="BL30" s="24">
        <f t="shared" ref="BL30:DT30" si="19">SUM(BL26:BL29)</f>
        <v>-115953.52297670871</v>
      </c>
      <c r="BM30" s="24">
        <f t="shared" si="19"/>
        <v>-115953.52297670871</v>
      </c>
      <c r="BN30" s="24">
        <f t="shared" si="19"/>
        <v>-115953.52297670871</v>
      </c>
      <c r="BO30" s="24">
        <f t="shared" si="19"/>
        <v>-115953.52297670871</v>
      </c>
      <c r="BP30" s="24">
        <f t="shared" si="19"/>
        <v>-115953.52297670871</v>
      </c>
      <c r="BQ30" s="24">
        <f t="shared" si="19"/>
        <v>-115953.52297670871</v>
      </c>
      <c r="BR30" s="24">
        <f t="shared" si="19"/>
        <v>-115953.52297670871</v>
      </c>
      <c r="BS30" s="24">
        <f t="shared" si="19"/>
        <v>-119432.12866600999</v>
      </c>
      <c r="BT30" s="24">
        <f t="shared" si="19"/>
        <v>-119432.12866600999</v>
      </c>
      <c r="BU30" s="24">
        <f t="shared" si="19"/>
        <v>-119432.12866600999</v>
      </c>
      <c r="BV30" s="24">
        <f t="shared" si="19"/>
        <v>-119432.12866600999</v>
      </c>
      <c r="BW30" s="24">
        <f t="shared" si="19"/>
        <v>-119432.12866600999</v>
      </c>
      <c r="BX30" s="24">
        <f t="shared" si="19"/>
        <v>-119432.12866600999</v>
      </c>
      <c r="BY30" s="24">
        <f t="shared" si="19"/>
        <v>-119432.12866600999</v>
      </c>
      <c r="BZ30" s="24">
        <f t="shared" si="19"/>
        <v>-119432.12866600999</v>
      </c>
      <c r="CA30" s="24">
        <f t="shared" si="19"/>
        <v>-119432.12866600999</v>
      </c>
      <c r="CB30" s="24">
        <f t="shared" si="19"/>
        <v>-119432.12866600999</v>
      </c>
      <c r="CC30" s="24">
        <f t="shared" si="19"/>
        <v>-119432.12866600999</v>
      </c>
      <c r="CD30" s="24">
        <f t="shared" si="19"/>
        <v>-119432.12866600999</v>
      </c>
      <c r="CE30" s="24">
        <f t="shared" si="19"/>
        <v>-123015.0925259903</v>
      </c>
      <c r="CF30" s="24">
        <f t="shared" si="19"/>
        <v>-123015.0925259903</v>
      </c>
      <c r="CG30" s="24">
        <f t="shared" si="19"/>
        <v>-123015.0925259903</v>
      </c>
      <c r="CH30" s="24">
        <f t="shared" si="19"/>
        <v>-123015.0925259903</v>
      </c>
      <c r="CI30" s="24">
        <f t="shared" si="19"/>
        <v>-123015.0925259903</v>
      </c>
      <c r="CJ30" s="24">
        <f t="shared" si="19"/>
        <v>-123015.0925259903</v>
      </c>
      <c r="CK30" s="24">
        <f t="shared" si="19"/>
        <v>-123015.0925259903</v>
      </c>
      <c r="CL30" s="24">
        <f t="shared" si="19"/>
        <v>-123015.0925259903</v>
      </c>
      <c r="CM30" s="24">
        <f t="shared" si="19"/>
        <v>-123015.0925259903</v>
      </c>
      <c r="CN30" s="24">
        <f t="shared" si="19"/>
        <v>-123015.0925259903</v>
      </c>
      <c r="CO30" s="24">
        <f t="shared" si="19"/>
        <v>-123015.0925259903</v>
      </c>
      <c r="CP30" s="24">
        <f t="shared" si="19"/>
        <v>-123015.0925259903</v>
      </c>
      <c r="CQ30" s="24">
        <f t="shared" si="19"/>
        <v>-126705.54530177002</v>
      </c>
      <c r="CR30" s="24">
        <f t="shared" si="19"/>
        <v>-126705.54530177002</v>
      </c>
      <c r="CS30" s="24">
        <f t="shared" si="19"/>
        <v>-126705.54530177002</v>
      </c>
      <c r="CT30" s="24">
        <f t="shared" si="19"/>
        <v>-126705.54530177002</v>
      </c>
      <c r="CU30" s="24">
        <f t="shared" si="19"/>
        <v>-126705.54530177002</v>
      </c>
      <c r="CV30" s="24">
        <f t="shared" si="19"/>
        <v>-126705.54530177002</v>
      </c>
      <c r="CW30" s="24">
        <f t="shared" si="19"/>
        <v>-126705.54530177002</v>
      </c>
      <c r="CX30" s="24">
        <f t="shared" si="19"/>
        <v>-126705.54530177002</v>
      </c>
      <c r="CY30" s="24">
        <f t="shared" si="19"/>
        <v>-126705.54530177002</v>
      </c>
      <c r="CZ30" s="24">
        <f t="shared" si="19"/>
        <v>-126705.54530177002</v>
      </c>
      <c r="DA30" s="24">
        <f t="shared" si="19"/>
        <v>-126705.54530177002</v>
      </c>
      <c r="DB30" s="24">
        <f t="shared" si="19"/>
        <v>-126705.54530177002</v>
      </c>
      <c r="DC30" s="24">
        <f t="shared" si="19"/>
        <v>-130506.71166082312</v>
      </c>
      <c r="DD30" s="24">
        <f t="shared" si="19"/>
        <v>-130506.71166082312</v>
      </c>
      <c r="DE30" s="24">
        <f t="shared" si="19"/>
        <v>-130506.71166082312</v>
      </c>
      <c r="DF30" s="24">
        <f t="shared" si="19"/>
        <v>-130506.71166082312</v>
      </c>
      <c r="DG30" s="24">
        <f t="shared" si="19"/>
        <v>-130506.71166082312</v>
      </c>
      <c r="DH30" s="24">
        <f t="shared" si="19"/>
        <v>-130506.71166082312</v>
      </c>
      <c r="DI30" s="24">
        <f t="shared" si="19"/>
        <v>-130506.71166082312</v>
      </c>
      <c r="DJ30" s="24">
        <f t="shared" si="19"/>
        <v>-130506.71166082312</v>
      </c>
      <c r="DK30" s="24">
        <f t="shared" si="19"/>
        <v>-130506.71166082312</v>
      </c>
      <c r="DL30" s="24">
        <f t="shared" si="19"/>
        <v>-130506.71166082312</v>
      </c>
      <c r="DM30" s="24">
        <f t="shared" si="19"/>
        <v>-130506.71166082312</v>
      </c>
      <c r="DN30" s="24">
        <f t="shared" si="19"/>
        <v>-130506.71166082312</v>
      </c>
      <c r="DO30" s="24">
        <f t="shared" si="19"/>
        <v>-134421.91301064781</v>
      </c>
      <c r="DP30" s="24">
        <f t="shared" si="19"/>
        <v>-134421.91301064781</v>
      </c>
      <c r="DQ30" s="24">
        <f t="shared" si="19"/>
        <v>-134421.91301064781</v>
      </c>
      <c r="DR30" s="24">
        <f t="shared" si="19"/>
        <v>-134421.91301064781</v>
      </c>
      <c r="DS30" s="24">
        <f t="shared" si="19"/>
        <v>-134421.91301064781</v>
      </c>
      <c r="DT30" s="24">
        <f t="shared" si="19"/>
        <v>-134421.91301064781</v>
      </c>
    </row>
    <row r="31" spans="3:124">
      <c r="C31" s="4" t="s">
        <v>74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32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</row>
    <row r="32" spans="3:124">
      <c r="C32" s="5" t="s">
        <v>75</v>
      </c>
      <c r="D32" s="20">
        <f>SUMIFS(Revenue!F:F,Revenue!$E:$E,$C32)</f>
        <v>0</v>
      </c>
      <c r="E32" s="20">
        <f>SUMIFS(Revenue!G:G,Revenue!$E:$E,$C32)</f>
        <v>0</v>
      </c>
      <c r="F32" s="20">
        <f>SUMIFS(Revenue!H:H,Revenue!$E:$E,$C32)</f>
        <v>0</v>
      </c>
      <c r="G32" s="20">
        <f>SUMIFS(Revenue!I:I,Revenue!$E:$E,$C32)</f>
        <v>0</v>
      </c>
      <c r="H32" s="20">
        <f>SUMIFS(Revenue!J:J,Revenue!$E:$E,$C32)</f>
        <v>0</v>
      </c>
      <c r="I32" s="20">
        <f>SUMIFS(Revenue!K:K,Revenue!$E:$E,$C32)</f>
        <v>0</v>
      </c>
      <c r="J32" s="20">
        <f>SUMIFS(Revenue!L:L,Revenue!$E:$E,$C32)</f>
        <v>0</v>
      </c>
      <c r="K32" s="20">
        <f>SUMIFS(Revenue!M:M,Revenue!$E:$E,$C32)</f>
        <v>0</v>
      </c>
      <c r="L32" s="20">
        <f>SUMIFS(Revenue!N:N,Revenue!$E:$E,$C32)</f>
        <v>0</v>
      </c>
      <c r="M32" s="20">
        <f>SUMIFS(Revenue!O:O,Revenue!$E:$E,$C32)</f>
        <v>0</v>
      </c>
      <c r="N32" s="20">
        <f>SUMIFS(Revenue!P:P,Revenue!$E:$E,$C32)</f>
        <v>0</v>
      </c>
      <c r="O32" s="20">
        <f>SUMIFS(Revenue!Q:Q,Revenue!$E:$E,$C32)</f>
        <v>0</v>
      </c>
      <c r="P32" s="20">
        <f>SUMIFS(Revenue!R:R,Revenue!$E:$E,$C32)</f>
        <v>0</v>
      </c>
      <c r="Q32" s="20">
        <f>SUMIFS(Revenue!S:S,Revenue!$E:$E,$C32)</f>
        <v>0</v>
      </c>
      <c r="R32" s="20">
        <f>SUMIFS(Revenue!T:T,Revenue!$E:$E,$C32)</f>
        <v>0</v>
      </c>
      <c r="S32" s="20">
        <f>SUMIFS(Revenue!U:U,Revenue!$E:$E,$C32)</f>
        <v>0</v>
      </c>
      <c r="T32" s="20">
        <f>SUMIFS(Revenue!V:V,Revenue!$E:$E,$C32)</f>
        <v>0</v>
      </c>
      <c r="U32" s="20">
        <f>SUMIFS(Revenue!W:W,Revenue!$E:$E,$C32)</f>
        <v>0</v>
      </c>
      <c r="V32" s="20">
        <f>SUMIFS(Revenue!X:X,Revenue!$E:$E,$C32)</f>
        <v>0</v>
      </c>
      <c r="W32" s="20">
        <f>SUMIFS(Revenue!Y:Y,Revenue!$E:$E,$C32)</f>
        <v>0</v>
      </c>
      <c r="X32" s="20">
        <f>SUMIFS(Revenue!Z:Z,Revenue!$E:$E,$C32)</f>
        <v>0</v>
      </c>
      <c r="Y32" s="20">
        <f>SUMIFS(Revenue!AA:AA,Revenue!$E:$E,$C32)</f>
        <v>0</v>
      </c>
      <c r="Z32" s="20">
        <f>SUMIFS(Revenue!AB:AB,Revenue!$E:$E,$C32)</f>
        <v>0</v>
      </c>
      <c r="AA32" s="20">
        <f>SUMIFS(Revenue!AC:AC,Revenue!$E:$E,$C32)</f>
        <v>0</v>
      </c>
      <c r="AB32" s="20">
        <f>SUMIFS(Revenue!AD:AD,Revenue!$E:$E,$C32)</f>
        <v>43326.625549999997</v>
      </c>
      <c r="AC32" s="20">
        <f>SUMIFS(Revenue!AE:AE,Revenue!$E:$E,$C32)</f>
        <v>128896.71101125004</v>
      </c>
      <c r="AD32" s="20">
        <f>SUMIFS(Revenue!AF:AF,Revenue!$E:$E,$C32)</f>
        <v>190449.74331567169</v>
      </c>
      <c r="AE32" s="20">
        <f>SUMIFS(Revenue!AG:AG,Revenue!$E:$E,$C32)</f>
        <v>228586.14879218594</v>
      </c>
      <c r="AF32" s="20">
        <f>SUMIFS(Revenue!AH:AH,Revenue!$E:$E,$C32)</f>
        <v>265769.14413178724</v>
      </c>
      <c r="AG32" s="20">
        <f>SUMIFS(Revenue!AI:AI,Revenue!$E:$E,$C32)</f>
        <v>302022.56458789844</v>
      </c>
      <c r="AH32" s="20">
        <f>SUMIFS(Revenue!AJ:AJ,Revenue!$E:$E,$C32)</f>
        <v>337369.64953260694</v>
      </c>
      <c r="AI32" s="20">
        <f>SUMIFS(Revenue!AK:AK,Revenue!$E:$E,$C32)</f>
        <v>382988.04907430877</v>
      </c>
      <c r="AJ32" s="20">
        <f>SUMIFS(Revenue!AL:AL,Revenue!$E:$E,$C32)</f>
        <v>417597.92637863924</v>
      </c>
      <c r="AK32" s="20">
        <f>SUMIFS(Revenue!AM:AM,Revenue!$E:$E,$C32)</f>
        <v>451342.55675036134</v>
      </c>
      <c r="AL32" s="20">
        <f>SUMIFS(Revenue!AN:AN,Revenue!$E:$E,$C32)</f>
        <v>484243.57136279042</v>
      </c>
      <c r="AM32" s="20">
        <f>SUMIFS(Revenue!AO:AO,Revenue!$E:$E,$C32)</f>
        <v>516322.06060990872</v>
      </c>
      <c r="AN32" s="20">
        <f>SUMIFS(Revenue!AP:AP,Revenue!$E:$E,$C32)</f>
        <v>547598.58762584918</v>
      </c>
      <c r="AO32" s="20">
        <f>SUMIFS(Revenue!AQ:AQ,Revenue!$E:$E,$C32)</f>
        <v>578093.2014663911</v>
      </c>
      <c r="AP32" s="20">
        <f>SUMIFS(Revenue!AR:AR,Revenue!$E:$E,$C32)</f>
        <v>607825.44996091933</v>
      </c>
      <c r="AQ32" s="20">
        <f>SUMIFS(Revenue!AS:AS,Revenue!$E:$E,$C32)</f>
        <v>636814.39224308438</v>
      </c>
      <c r="AR32" s="20">
        <f>SUMIFS(Revenue!AT:AT,Revenue!$E:$E,$C32)</f>
        <v>665078.6109681956</v>
      </c>
      <c r="AS32" s="20">
        <f>SUMIFS(Revenue!AU:AU,Revenue!$E:$E,$C32)</f>
        <v>692636.22422517871</v>
      </c>
      <c r="AT32" s="20">
        <f>SUMIFS(Revenue!AV:AV,Revenue!$E:$E,$C32)</f>
        <v>719504.89715073723</v>
      </c>
      <c r="AU32" s="20">
        <f>SUMIFS(Revenue!AW:AW,Revenue!$E:$E,$C32)</f>
        <v>768072.9088507517</v>
      </c>
      <c r="AV32" s="20">
        <f>SUMIFS(Revenue!AX:AX,Revenue!$E:$E,$C32)</f>
        <v>794381.20201660669</v>
      </c>
      <c r="AW32" s="20">
        <f>SUMIFS(Revenue!AY:AY,Revenue!$E:$E,$C32)</f>
        <v>820031.78785331524</v>
      </c>
      <c r="AX32" s="20">
        <f>SUMIFS(Revenue!AZ:AZ,Revenue!$E:$E,$C32)</f>
        <v>843823.88617359882</v>
      </c>
      <c r="AY32" s="20">
        <f>SUMIFS(Revenue!BA:BA,Revenue!$E:$E,$C32)</f>
        <v>854953.03705550719</v>
      </c>
      <c r="AZ32" s="20">
        <f>SUMIFS(Revenue!BB:BB,Revenue!$E:$E,$C32)</f>
        <v>854953.03705550719</v>
      </c>
      <c r="BA32" s="20">
        <f>SUMIFS(Revenue!BC:BC,Revenue!$E:$E,$C32)</f>
        <v>854953.03705550719</v>
      </c>
      <c r="BB32" s="20">
        <f>SUMIFS(Revenue!BD:BD,Revenue!$E:$E,$C32)</f>
        <v>854953.03705550719</v>
      </c>
      <c r="BC32" s="20">
        <f>SUMIFS(Revenue!BE:BE,Revenue!$E:$E,$C32)</f>
        <v>854953.03705550719</v>
      </c>
      <c r="BD32" s="20">
        <f>SUMIFS(Revenue!BF:BF,Revenue!$E:$E,$C32)</f>
        <v>854953.03705550719</v>
      </c>
      <c r="BE32" s="20">
        <f>SUMIFS(Revenue!BG:BG,Revenue!$E:$E,$C32)</f>
        <v>854953.03705550719</v>
      </c>
      <c r="BF32" s="20">
        <f>SUMIFS(Revenue!BH:BH,Revenue!$E:$E,$C32)</f>
        <v>854953.03705550719</v>
      </c>
      <c r="BG32" s="20">
        <f>SUMIFS(Revenue!BI:BI,Revenue!$E:$E,$C32)</f>
        <v>880601.62816717231</v>
      </c>
      <c r="BH32" s="20">
        <f>SUMIFS(Revenue!BJ:BJ,Revenue!$E:$E,$C32)</f>
        <v>880601.62816717231</v>
      </c>
      <c r="BI32" s="20">
        <f>SUMIFS(Revenue!BK:BK,Revenue!$E:$E,$C32)</f>
        <v>880601.62816717231</v>
      </c>
      <c r="BJ32" s="20">
        <f>SUMIFS(Revenue!BL:BL,Revenue!$E:$E,$C32)</f>
        <v>880601.62816717231</v>
      </c>
      <c r="BK32" s="20">
        <f>SUMIFS(Revenue!BM:BM,Revenue!$E:$E,$C32)</f>
        <v>880601.62816717231</v>
      </c>
      <c r="BL32" s="20">
        <f>SUMIFS(Revenue!BN:BN,Revenue!$E:$E,$C32)</f>
        <v>880601.62816717231</v>
      </c>
      <c r="BM32" s="20">
        <f>SUMIFS(Revenue!BO:BO,Revenue!$E:$E,$C32)</f>
        <v>880601.62816717231</v>
      </c>
      <c r="BN32" s="20">
        <f>SUMIFS(Revenue!BP:BP,Revenue!$E:$E,$C32)</f>
        <v>880601.62816717231</v>
      </c>
      <c r="BO32" s="20">
        <f>SUMIFS(Revenue!BQ:BQ,Revenue!$E:$E,$C32)</f>
        <v>880601.62816717231</v>
      </c>
      <c r="BP32" s="20">
        <f>SUMIFS(Revenue!BR:BR,Revenue!$E:$E,$C32)</f>
        <v>880601.62816717231</v>
      </c>
      <c r="BQ32" s="20">
        <f>SUMIFS(Revenue!BS:BS,Revenue!$E:$E,$C32)</f>
        <v>880601.62816717231</v>
      </c>
      <c r="BR32" s="20">
        <f>SUMIFS(Revenue!BT:BT,Revenue!$E:$E,$C32)</f>
        <v>880601.62816717231</v>
      </c>
      <c r="BS32" s="20">
        <f>SUMIFS(Revenue!BU:BU,Revenue!$E:$E,$C32)</f>
        <v>907019.67701218755</v>
      </c>
      <c r="BT32" s="20">
        <f>SUMIFS(Revenue!BV:BV,Revenue!$E:$E,$C32)</f>
        <v>907019.67701218755</v>
      </c>
      <c r="BU32" s="20">
        <f>SUMIFS(Revenue!BW:BW,Revenue!$E:$E,$C32)</f>
        <v>907019.67701218755</v>
      </c>
      <c r="BV32" s="20">
        <f>SUMIFS(Revenue!BX:BX,Revenue!$E:$E,$C32)</f>
        <v>907019.67701218755</v>
      </c>
      <c r="BW32" s="20">
        <f>SUMIFS(Revenue!BY:BY,Revenue!$E:$E,$C32)</f>
        <v>907019.67701218755</v>
      </c>
      <c r="BX32" s="20">
        <f>SUMIFS(Revenue!BZ:BZ,Revenue!$E:$E,$C32)</f>
        <v>907019.67701218755</v>
      </c>
      <c r="BY32" s="20">
        <f>SUMIFS(Revenue!CA:CA,Revenue!$E:$E,$C32)</f>
        <v>907019.67701218755</v>
      </c>
      <c r="BZ32" s="20">
        <f>SUMIFS(Revenue!CB:CB,Revenue!$E:$E,$C32)</f>
        <v>907019.67701218755</v>
      </c>
      <c r="CA32" s="20">
        <f>SUMIFS(Revenue!CC:CC,Revenue!$E:$E,$C32)</f>
        <v>907019.67701218755</v>
      </c>
      <c r="CB32" s="20">
        <f>SUMIFS(Revenue!CD:CD,Revenue!$E:$E,$C32)</f>
        <v>907019.67701218755</v>
      </c>
      <c r="CC32" s="20">
        <f>SUMIFS(Revenue!CE:CE,Revenue!$E:$E,$C32)</f>
        <v>907019.67701218755</v>
      </c>
      <c r="CD32" s="20">
        <f>SUMIFS(Revenue!CF:CF,Revenue!$E:$E,$C32)</f>
        <v>907019.67701218755</v>
      </c>
      <c r="CE32" s="20">
        <f>SUMIFS(Revenue!CG:CG,Revenue!$E:$E,$C32)</f>
        <v>934230.26732255321</v>
      </c>
      <c r="CF32" s="20">
        <f>SUMIFS(Revenue!CH:CH,Revenue!$E:$E,$C32)</f>
        <v>934230.26732255321</v>
      </c>
      <c r="CG32" s="20">
        <f>SUMIFS(Revenue!CI:CI,Revenue!$E:$E,$C32)</f>
        <v>934230.26732255321</v>
      </c>
      <c r="CH32" s="20">
        <f>SUMIFS(Revenue!CJ:CJ,Revenue!$E:$E,$C32)</f>
        <v>934230.26732255321</v>
      </c>
      <c r="CI32" s="20">
        <f>SUMIFS(Revenue!CK:CK,Revenue!$E:$E,$C32)</f>
        <v>934230.26732255321</v>
      </c>
      <c r="CJ32" s="20">
        <f>SUMIFS(Revenue!CL:CL,Revenue!$E:$E,$C32)</f>
        <v>934230.26732255321</v>
      </c>
      <c r="CK32" s="20">
        <f>SUMIFS(Revenue!CM:CM,Revenue!$E:$E,$C32)</f>
        <v>934230.26732255321</v>
      </c>
      <c r="CL32" s="20">
        <f>SUMIFS(Revenue!CN:CN,Revenue!$E:$E,$C32)</f>
        <v>934230.26732255321</v>
      </c>
      <c r="CM32" s="20">
        <f>SUMIFS(Revenue!CO:CO,Revenue!$E:$E,$C32)</f>
        <v>934230.26732255321</v>
      </c>
      <c r="CN32" s="20">
        <f>SUMIFS(Revenue!CP:CP,Revenue!$E:$E,$C32)</f>
        <v>934230.26732255321</v>
      </c>
      <c r="CO32" s="20">
        <f>SUMIFS(Revenue!CQ:CQ,Revenue!$E:$E,$C32)</f>
        <v>934230.26732255321</v>
      </c>
      <c r="CP32" s="20">
        <f>SUMIFS(Revenue!CR:CR,Revenue!$E:$E,$C32)</f>
        <v>934230.26732255321</v>
      </c>
      <c r="CQ32" s="20">
        <f>SUMIFS(Revenue!CS:CS,Revenue!$E:$E,$C32)</f>
        <v>962257.17534222989</v>
      </c>
      <c r="CR32" s="20">
        <f>SUMIFS(Revenue!CT:CT,Revenue!$E:$E,$C32)</f>
        <v>962257.17534222989</v>
      </c>
      <c r="CS32" s="20">
        <f>SUMIFS(Revenue!CU:CU,Revenue!$E:$E,$C32)</f>
        <v>962257.17534222989</v>
      </c>
      <c r="CT32" s="20">
        <f>SUMIFS(Revenue!CV:CV,Revenue!$E:$E,$C32)</f>
        <v>962257.17534222989</v>
      </c>
      <c r="CU32" s="20">
        <f>SUMIFS(Revenue!CW:CW,Revenue!$E:$E,$C32)</f>
        <v>962257.17534222989</v>
      </c>
      <c r="CV32" s="20">
        <f>SUMIFS(Revenue!CX:CX,Revenue!$E:$E,$C32)</f>
        <v>962257.17534222989</v>
      </c>
      <c r="CW32" s="20">
        <f>SUMIFS(Revenue!CY:CY,Revenue!$E:$E,$C32)</f>
        <v>962257.17534222989</v>
      </c>
      <c r="CX32" s="20">
        <f>SUMIFS(Revenue!CZ:CZ,Revenue!$E:$E,$C32)</f>
        <v>962257.17534222989</v>
      </c>
      <c r="CY32" s="20">
        <f>SUMIFS(Revenue!DA:DA,Revenue!$E:$E,$C32)</f>
        <v>962257.17534222989</v>
      </c>
      <c r="CZ32" s="20">
        <f>SUMIFS(Revenue!DB:DB,Revenue!$E:$E,$C32)</f>
        <v>962257.17534222989</v>
      </c>
      <c r="DA32" s="20">
        <f>SUMIFS(Revenue!DC:DC,Revenue!$E:$E,$C32)</f>
        <v>962257.17534222989</v>
      </c>
      <c r="DB32" s="20">
        <f>SUMIFS(Revenue!DD:DD,Revenue!$E:$E,$C32)</f>
        <v>962257.17534222989</v>
      </c>
      <c r="DC32" s="20">
        <f>SUMIFS(Revenue!DE:DE,Revenue!$E:$E,$C32)</f>
        <v>991124.8906024968</v>
      </c>
      <c r="DD32" s="20">
        <f>SUMIFS(Revenue!DF:DF,Revenue!$E:$E,$C32)</f>
        <v>991124.8906024968</v>
      </c>
      <c r="DE32" s="20">
        <f>SUMIFS(Revenue!DG:DG,Revenue!$E:$E,$C32)</f>
        <v>991124.8906024968</v>
      </c>
      <c r="DF32" s="20">
        <f>SUMIFS(Revenue!DH:DH,Revenue!$E:$E,$C32)</f>
        <v>991124.8906024968</v>
      </c>
      <c r="DG32" s="20">
        <f>SUMIFS(Revenue!DI:DI,Revenue!$E:$E,$C32)</f>
        <v>991124.8906024968</v>
      </c>
      <c r="DH32" s="20">
        <f>SUMIFS(Revenue!DJ:DJ,Revenue!$E:$E,$C32)</f>
        <v>991124.8906024968</v>
      </c>
      <c r="DI32" s="20">
        <f>SUMIFS(Revenue!DK:DK,Revenue!$E:$E,$C32)</f>
        <v>991124.8906024968</v>
      </c>
      <c r="DJ32" s="20">
        <f>SUMIFS(Revenue!DL:DL,Revenue!$E:$E,$C32)</f>
        <v>991124.8906024968</v>
      </c>
      <c r="DK32" s="20">
        <f>SUMIFS(Revenue!DM:DM,Revenue!$E:$E,$C32)</f>
        <v>991124.8906024968</v>
      </c>
      <c r="DL32" s="20">
        <f>SUMIFS(Revenue!DN:DN,Revenue!$E:$E,$C32)</f>
        <v>991124.8906024968</v>
      </c>
      <c r="DM32" s="20">
        <f>SUMIFS(Revenue!DO:DO,Revenue!$E:$E,$C32)</f>
        <v>991124.8906024968</v>
      </c>
      <c r="DN32" s="20">
        <f>SUMIFS(Revenue!DP:DP,Revenue!$E:$E,$C32)</f>
        <v>991124.8906024968</v>
      </c>
      <c r="DO32" s="20">
        <f>SUMIFS(Revenue!DQ:DQ,Revenue!$E:$E,$C32)</f>
        <v>1020858.6373205717</v>
      </c>
      <c r="DP32" s="20">
        <f>SUMIFS(Revenue!DR:DR,Revenue!$E:$E,$C32)</f>
        <v>1020858.6373205717</v>
      </c>
      <c r="DQ32" s="20">
        <f>SUMIFS(Revenue!DS:DS,Revenue!$E:$E,$C32)</f>
        <v>1020858.6373205717</v>
      </c>
      <c r="DR32" s="20">
        <f>SUMIFS(Revenue!DT:DT,Revenue!$E:$E,$C32)</f>
        <v>1020858.6373205717</v>
      </c>
      <c r="DS32" s="20">
        <f>SUMIFS(Revenue!DU:DU,Revenue!$E:$E,$C32)</f>
        <v>1020858.6373205717</v>
      </c>
      <c r="DT32" s="20">
        <f>SUMIFS(Revenue!DV:DV,Revenue!$E:$E,$C32)</f>
        <v>1020858.6373205717</v>
      </c>
    </row>
    <row r="33" spans="3:124">
      <c r="C33" s="5" t="s">
        <v>76</v>
      </c>
      <c r="D33" s="20">
        <f>SUMIFS(Revenue!F:F,Revenue!$E:$E,$C33)</f>
        <v>0</v>
      </c>
      <c r="E33" s="20">
        <f>SUMIFS(Revenue!G:G,Revenue!$E:$E,$C33)</f>
        <v>0</v>
      </c>
      <c r="F33" s="20">
        <f>SUMIFS(Revenue!H:H,Revenue!$E:$E,$C33)</f>
        <v>0</v>
      </c>
      <c r="G33" s="20">
        <f>SUMIFS(Revenue!I:I,Revenue!$E:$E,$C33)</f>
        <v>0</v>
      </c>
      <c r="H33" s="20">
        <f>SUMIFS(Revenue!J:J,Revenue!$E:$E,$C33)</f>
        <v>0</v>
      </c>
      <c r="I33" s="20">
        <f>SUMIFS(Revenue!K:K,Revenue!$E:$E,$C33)</f>
        <v>0</v>
      </c>
      <c r="J33" s="20">
        <f>SUMIFS(Revenue!L:L,Revenue!$E:$E,$C33)</f>
        <v>0</v>
      </c>
      <c r="K33" s="20">
        <f>SUMIFS(Revenue!M:M,Revenue!$E:$E,$C33)</f>
        <v>0</v>
      </c>
      <c r="L33" s="20">
        <f>SUMIFS(Revenue!N:N,Revenue!$E:$E,$C33)</f>
        <v>0</v>
      </c>
      <c r="M33" s="20">
        <f>SUMIFS(Revenue!O:O,Revenue!$E:$E,$C33)</f>
        <v>0</v>
      </c>
      <c r="N33" s="20">
        <f>SUMIFS(Revenue!P:P,Revenue!$E:$E,$C33)</f>
        <v>0</v>
      </c>
      <c r="O33" s="20">
        <f>SUMIFS(Revenue!Q:Q,Revenue!$E:$E,$C33)</f>
        <v>0</v>
      </c>
      <c r="P33" s="20">
        <f>SUMIFS(Revenue!R:R,Revenue!$E:$E,$C33)</f>
        <v>0</v>
      </c>
      <c r="Q33" s="20">
        <f>SUMIFS(Revenue!S:S,Revenue!$E:$E,$C33)</f>
        <v>0</v>
      </c>
      <c r="R33" s="20">
        <f>SUMIFS(Revenue!T:T,Revenue!$E:$E,$C33)</f>
        <v>0</v>
      </c>
      <c r="S33" s="20">
        <f>SUMIFS(Revenue!U:U,Revenue!$E:$E,$C33)</f>
        <v>0</v>
      </c>
      <c r="T33" s="20">
        <f>SUMIFS(Revenue!V:V,Revenue!$E:$E,$C33)</f>
        <v>0</v>
      </c>
      <c r="U33" s="20">
        <f>SUMIFS(Revenue!W:W,Revenue!$E:$E,$C33)</f>
        <v>0</v>
      </c>
      <c r="V33" s="20">
        <f>SUMIFS(Revenue!X:X,Revenue!$E:$E,$C33)</f>
        <v>0</v>
      </c>
      <c r="W33" s="20">
        <f>SUMIFS(Revenue!Y:Y,Revenue!$E:$E,$C33)</f>
        <v>0</v>
      </c>
      <c r="X33" s="20">
        <f>SUMIFS(Revenue!Z:Z,Revenue!$E:$E,$C33)</f>
        <v>0</v>
      </c>
      <c r="Y33" s="20">
        <f>SUMIFS(Revenue!AA:AA,Revenue!$E:$E,$C33)</f>
        <v>0</v>
      </c>
      <c r="Z33" s="20">
        <f>SUMIFS(Revenue!AB:AB,Revenue!$E:$E,$C33)</f>
        <v>0</v>
      </c>
      <c r="AA33" s="20">
        <f>SUMIFS(Revenue!AC:AC,Revenue!$E:$E,$C33)</f>
        <v>0</v>
      </c>
      <c r="AB33" s="20">
        <f>SUMIFS(Revenue!AD:AD,Revenue!$E:$E,$C33)</f>
        <v>20586.976680000022</v>
      </c>
      <c r="AC33" s="20">
        <f>SUMIFS(Revenue!AE:AE,Revenue!$E:$E,$C33)</f>
        <v>61074.697484000004</v>
      </c>
      <c r="AD33" s="20">
        <f>SUMIFS(Revenue!AF:AF,Revenue!$E:$E,$C33)</f>
        <v>89061.548559533316</v>
      </c>
      <c r="AE33" s="20">
        <f>SUMIFS(Revenue!AG:AG,Revenue!$E:$E,$C33)</f>
        <v>104964.22556421557</v>
      </c>
      <c r="AF33" s="20">
        <f>SUMIFS(Revenue!AH:AH,Revenue!$E:$E,$C33)</f>
        <v>120336.8133354084</v>
      </c>
      <c r="AG33" s="20">
        <f>SUMIFS(Revenue!AI:AI,Revenue!$E:$E,$C33)</f>
        <v>135196.9815142281</v>
      </c>
      <c r="AH33" s="20">
        <f>SUMIFS(Revenue!AJ:AJ,Revenue!$E:$E,$C33)</f>
        <v>149561.81075375382</v>
      </c>
      <c r="AI33" s="20">
        <f>SUMIFS(Revenue!AK:AK,Revenue!$E:$E,$C33)</f>
        <v>168351.24672252091</v>
      </c>
      <c r="AJ33" s="20">
        <f>SUMIFS(Revenue!AL:AL,Revenue!$E:$E,$C33)</f>
        <v>182177.07564713687</v>
      </c>
      <c r="AK33" s="20">
        <f>SUMIFS(Revenue!AM:AM,Revenue!$E:$E,$C33)</f>
        <v>195542.04360759896</v>
      </c>
      <c r="AL33" s="20">
        <f>SUMIFS(Revenue!AN:AN,Revenue!$E:$E,$C33)</f>
        <v>208461.51263604569</v>
      </c>
      <c r="AM33" s="20">
        <f>SUMIFS(Revenue!AO:AO,Revenue!$E:$E,$C33)</f>
        <v>220950.33269687748</v>
      </c>
      <c r="AN33" s="20">
        <f>SUMIFS(Revenue!AP:AP,Revenue!$E:$E,$C33)</f>
        <v>233022.85875568155</v>
      </c>
      <c r="AO33" s="20">
        <f>SUMIFS(Revenue!AQ:AQ,Revenue!$E:$E,$C33)</f>
        <v>244692.96727919221</v>
      </c>
      <c r="AP33" s="20">
        <f>SUMIFS(Revenue!AR:AR,Revenue!$E:$E,$C33)</f>
        <v>255974.07218525247</v>
      </c>
      <c r="AQ33" s="20">
        <f>SUMIFS(Revenue!AS:AS,Revenue!$E:$E,$C33)</f>
        <v>266879.14026111068</v>
      </c>
      <c r="AR33" s="20">
        <f>SUMIFS(Revenue!AT:AT,Revenue!$E:$E,$C33)</f>
        <v>277420.70606777363</v>
      </c>
      <c r="AS33" s="20">
        <f>SUMIFS(Revenue!AU:AU,Revenue!$E:$E,$C33)</f>
        <v>287610.88634754787</v>
      </c>
      <c r="AT33" s="20">
        <f>SUMIFS(Revenue!AV:AV,Revenue!$E:$E,$C33)</f>
        <v>297461.39395132969</v>
      </c>
      <c r="AU33" s="20">
        <f>SUMIFS(Revenue!AW:AW,Revenue!$E:$E,$C33)</f>
        <v>316193.05784070154</v>
      </c>
      <c r="AV33" s="20">
        <f>SUMIFS(Revenue!AX:AX,Revenue!$E:$E,$C33)</f>
        <v>325673.95250917249</v>
      </c>
      <c r="AW33" s="20">
        <f>SUMIFS(Revenue!AY:AY,Revenue!$E:$E,$C33)</f>
        <v>334838.81735536107</v>
      </c>
      <c r="AX33" s="20">
        <f>SUMIFS(Revenue!AZ:AZ,Revenue!$E:$E,$C33)</f>
        <v>343698.18670667673</v>
      </c>
      <c r="AY33" s="20">
        <f>SUMIFS(Revenue!BA:BA,Revenue!$E:$E,$C33)</f>
        <v>352262.24374628183</v>
      </c>
      <c r="AZ33" s="20">
        <f>SUMIFS(Revenue!BB:BB,Revenue!$E:$E,$C33)</f>
        <v>360540.83221790008</v>
      </c>
      <c r="BA33" s="20">
        <f>SUMIFS(Revenue!BC:BC,Revenue!$E:$E,$C33)</f>
        <v>368543.46774046437</v>
      </c>
      <c r="BB33" s="20">
        <f>SUMIFS(Revenue!BD:BD,Revenue!$E:$E,$C33)</f>
        <v>376279.34874560992</v>
      </c>
      <c r="BC33" s="20">
        <f>SUMIFS(Revenue!BE:BE,Revenue!$E:$E,$C33)</f>
        <v>383757.36705058394</v>
      </c>
      <c r="BD33" s="20">
        <f>SUMIFS(Revenue!BF:BF,Revenue!$E:$E,$C33)</f>
        <v>390986.11807872541</v>
      </c>
      <c r="BE33" s="20">
        <f>SUMIFS(Revenue!BG:BG,Revenue!$E:$E,$C33)</f>
        <v>397973.91073926218</v>
      </c>
      <c r="BF33" s="20">
        <f>SUMIFS(Revenue!BH:BH,Revenue!$E:$E,$C33)</f>
        <v>403823.02335008245</v>
      </c>
      <c r="BG33" s="20">
        <f>SUMIFS(Revenue!BI:BI,Revenue!$E:$E,$C33)</f>
        <v>418424.58195887838</v>
      </c>
      <c r="BH33" s="20">
        <f>SUMIFS(Revenue!BJ:BJ,Revenue!$E:$E,$C33)</f>
        <v>418424.58195887838</v>
      </c>
      <c r="BI33" s="20">
        <f>SUMIFS(Revenue!BK:BK,Revenue!$E:$E,$C33)</f>
        <v>418424.58195887838</v>
      </c>
      <c r="BJ33" s="20">
        <f>SUMIFS(Revenue!BL:BL,Revenue!$E:$E,$C33)</f>
        <v>418424.58195887838</v>
      </c>
      <c r="BK33" s="20">
        <f>SUMIFS(Revenue!BM:BM,Revenue!$E:$E,$C33)</f>
        <v>418424.58195887838</v>
      </c>
      <c r="BL33" s="20">
        <f>SUMIFS(Revenue!BN:BN,Revenue!$E:$E,$C33)</f>
        <v>418424.58195887838</v>
      </c>
      <c r="BM33" s="20">
        <f>SUMIFS(Revenue!BO:BO,Revenue!$E:$E,$C33)</f>
        <v>418424.58195887838</v>
      </c>
      <c r="BN33" s="20">
        <f>SUMIFS(Revenue!BP:BP,Revenue!$E:$E,$C33)</f>
        <v>418424.58195887838</v>
      </c>
      <c r="BO33" s="20">
        <f>SUMIFS(Revenue!BQ:BQ,Revenue!$E:$E,$C33)</f>
        <v>418424.58195887838</v>
      </c>
      <c r="BP33" s="20">
        <f>SUMIFS(Revenue!BR:BR,Revenue!$E:$E,$C33)</f>
        <v>418424.58195887838</v>
      </c>
      <c r="BQ33" s="20">
        <f>SUMIFS(Revenue!BS:BS,Revenue!$E:$E,$C33)</f>
        <v>418424.58195887838</v>
      </c>
      <c r="BR33" s="20">
        <f>SUMIFS(Revenue!BT:BT,Revenue!$E:$E,$C33)</f>
        <v>418424.58195887838</v>
      </c>
      <c r="BS33" s="20">
        <f>SUMIFS(Revenue!BU:BU,Revenue!$E:$E,$C33)</f>
        <v>430977.3194176447</v>
      </c>
      <c r="BT33" s="20">
        <f>SUMIFS(Revenue!BV:BV,Revenue!$E:$E,$C33)</f>
        <v>430977.3194176447</v>
      </c>
      <c r="BU33" s="20">
        <f>SUMIFS(Revenue!BW:BW,Revenue!$E:$E,$C33)</f>
        <v>430977.3194176447</v>
      </c>
      <c r="BV33" s="20">
        <f>SUMIFS(Revenue!BX:BX,Revenue!$E:$E,$C33)</f>
        <v>430977.3194176447</v>
      </c>
      <c r="BW33" s="20">
        <f>SUMIFS(Revenue!BY:BY,Revenue!$E:$E,$C33)</f>
        <v>430977.3194176447</v>
      </c>
      <c r="BX33" s="20">
        <f>SUMIFS(Revenue!BZ:BZ,Revenue!$E:$E,$C33)</f>
        <v>430977.3194176447</v>
      </c>
      <c r="BY33" s="20">
        <f>SUMIFS(Revenue!CA:CA,Revenue!$E:$E,$C33)</f>
        <v>430977.3194176447</v>
      </c>
      <c r="BZ33" s="20">
        <f>SUMIFS(Revenue!CB:CB,Revenue!$E:$E,$C33)</f>
        <v>430977.3194176447</v>
      </c>
      <c r="CA33" s="20">
        <f>SUMIFS(Revenue!CC:CC,Revenue!$E:$E,$C33)</f>
        <v>430977.3194176447</v>
      </c>
      <c r="CB33" s="20">
        <f>SUMIFS(Revenue!CD:CD,Revenue!$E:$E,$C33)</f>
        <v>430977.3194176447</v>
      </c>
      <c r="CC33" s="20">
        <f>SUMIFS(Revenue!CE:CE,Revenue!$E:$E,$C33)</f>
        <v>430977.3194176447</v>
      </c>
      <c r="CD33" s="20">
        <f>SUMIFS(Revenue!CF:CF,Revenue!$E:$E,$C33)</f>
        <v>430977.3194176447</v>
      </c>
      <c r="CE33" s="20">
        <f>SUMIFS(Revenue!CG:CG,Revenue!$E:$E,$C33)</f>
        <v>443906.63900017412</v>
      </c>
      <c r="CF33" s="20">
        <f>SUMIFS(Revenue!CH:CH,Revenue!$E:$E,$C33)</f>
        <v>443906.63900017412</v>
      </c>
      <c r="CG33" s="20">
        <f>SUMIFS(Revenue!CI:CI,Revenue!$E:$E,$C33)</f>
        <v>443906.63900017412</v>
      </c>
      <c r="CH33" s="20">
        <f>SUMIFS(Revenue!CJ:CJ,Revenue!$E:$E,$C33)</f>
        <v>443906.63900017412</v>
      </c>
      <c r="CI33" s="20">
        <f>SUMIFS(Revenue!CK:CK,Revenue!$E:$E,$C33)</f>
        <v>443906.63900017412</v>
      </c>
      <c r="CJ33" s="20">
        <f>SUMIFS(Revenue!CL:CL,Revenue!$E:$E,$C33)</f>
        <v>443906.63900017412</v>
      </c>
      <c r="CK33" s="20">
        <f>SUMIFS(Revenue!CM:CM,Revenue!$E:$E,$C33)</f>
        <v>443906.63900017412</v>
      </c>
      <c r="CL33" s="20">
        <f>SUMIFS(Revenue!CN:CN,Revenue!$E:$E,$C33)</f>
        <v>443906.63900017412</v>
      </c>
      <c r="CM33" s="20">
        <f>SUMIFS(Revenue!CO:CO,Revenue!$E:$E,$C33)</f>
        <v>443906.63900017412</v>
      </c>
      <c r="CN33" s="20">
        <f>SUMIFS(Revenue!CP:CP,Revenue!$E:$E,$C33)</f>
        <v>443906.63900017412</v>
      </c>
      <c r="CO33" s="20">
        <f>SUMIFS(Revenue!CQ:CQ,Revenue!$E:$E,$C33)</f>
        <v>443906.63900017412</v>
      </c>
      <c r="CP33" s="20">
        <f>SUMIFS(Revenue!CR:CR,Revenue!$E:$E,$C33)</f>
        <v>443906.63900017412</v>
      </c>
      <c r="CQ33" s="20">
        <f>SUMIFS(Revenue!CS:CS,Revenue!$E:$E,$C33)</f>
        <v>457223.83817017934</v>
      </c>
      <c r="CR33" s="20">
        <f>SUMIFS(Revenue!CT:CT,Revenue!$E:$E,$C33)</f>
        <v>457223.83817017934</v>
      </c>
      <c r="CS33" s="20">
        <f>SUMIFS(Revenue!CU:CU,Revenue!$E:$E,$C33)</f>
        <v>457223.83817017934</v>
      </c>
      <c r="CT33" s="20">
        <f>SUMIFS(Revenue!CV:CV,Revenue!$E:$E,$C33)</f>
        <v>457223.83817017934</v>
      </c>
      <c r="CU33" s="20">
        <f>SUMIFS(Revenue!CW:CW,Revenue!$E:$E,$C33)</f>
        <v>457223.83817017934</v>
      </c>
      <c r="CV33" s="20">
        <f>SUMIFS(Revenue!CX:CX,Revenue!$E:$E,$C33)</f>
        <v>457223.83817017934</v>
      </c>
      <c r="CW33" s="20">
        <f>SUMIFS(Revenue!CY:CY,Revenue!$E:$E,$C33)</f>
        <v>457223.83817017934</v>
      </c>
      <c r="CX33" s="20">
        <f>SUMIFS(Revenue!CZ:CZ,Revenue!$E:$E,$C33)</f>
        <v>457223.83817017934</v>
      </c>
      <c r="CY33" s="20">
        <f>SUMIFS(Revenue!DA:DA,Revenue!$E:$E,$C33)</f>
        <v>457223.83817017934</v>
      </c>
      <c r="CZ33" s="20">
        <f>SUMIFS(Revenue!DB:DB,Revenue!$E:$E,$C33)</f>
        <v>457223.83817017934</v>
      </c>
      <c r="DA33" s="20">
        <f>SUMIFS(Revenue!DC:DC,Revenue!$E:$E,$C33)</f>
        <v>457223.83817017934</v>
      </c>
      <c r="DB33" s="20">
        <f>SUMIFS(Revenue!DD:DD,Revenue!$E:$E,$C33)</f>
        <v>457223.83817017934</v>
      </c>
      <c r="DC33" s="20">
        <f>SUMIFS(Revenue!DE:DE,Revenue!$E:$E,$C33)</f>
        <v>470940.55331528472</v>
      </c>
      <c r="DD33" s="20">
        <f>SUMIFS(Revenue!DF:DF,Revenue!$E:$E,$C33)</f>
        <v>470940.55331528472</v>
      </c>
      <c r="DE33" s="20">
        <f>SUMIFS(Revenue!DG:DG,Revenue!$E:$E,$C33)</f>
        <v>470940.55331528472</v>
      </c>
      <c r="DF33" s="20">
        <f>SUMIFS(Revenue!DH:DH,Revenue!$E:$E,$C33)</f>
        <v>470940.55331528472</v>
      </c>
      <c r="DG33" s="20">
        <f>SUMIFS(Revenue!DI:DI,Revenue!$E:$E,$C33)</f>
        <v>470940.55331528472</v>
      </c>
      <c r="DH33" s="20">
        <f>SUMIFS(Revenue!DJ:DJ,Revenue!$E:$E,$C33)</f>
        <v>470940.55331528472</v>
      </c>
      <c r="DI33" s="20">
        <f>SUMIFS(Revenue!DK:DK,Revenue!$E:$E,$C33)</f>
        <v>470940.55331528472</v>
      </c>
      <c r="DJ33" s="20">
        <f>SUMIFS(Revenue!DL:DL,Revenue!$E:$E,$C33)</f>
        <v>470940.55331528472</v>
      </c>
      <c r="DK33" s="20">
        <f>SUMIFS(Revenue!DM:DM,Revenue!$E:$E,$C33)</f>
        <v>470940.55331528472</v>
      </c>
      <c r="DL33" s="20">
        <f>SUMIFS(Revenue!DN:DN,Revenue!$E:$E,$C33)</f>
        <v>470940.55331528472</v>
      </c>
      <c r="DM33" s="20">
        <f>SUMIFS(Revenue!DO:DO,Revenue!$E:$E,$C33)</f>
        <v>470940.55331528472</v>
      </c>
      <c r="DN33" s="20">
        <f>SUMIFS(Revenue!DP:DP,Revenue!$E:$E,$C33)</f>
        <v>470940.55331528472</v>
      </c>
      <c r="DO33" s="20">
        <f>SUMIFS(Revenue!DQ:DQ,Revenue!$E:$E,$C33)</f>
        <v>485068.76991474326</v>
      </c>
      <c r="DP33" s="20">
        <f>SUMIFS(Revenue!DR:DR,Revenue!$E:$E,$C33)</f>
        <v>485068.76991474326</v>
      </c>
      <c r="DQ33" s="20">
        <f>SUMIFS(Revenue!DS:DS,Revenue!$E:$E,$C33)</f>
        <v>485068.76991474326</v>
      </c>
      <c r="DR33" s="20">
        <f>SUMIFS(Revenue!DT:DT,Revenue!$E:$E,$C33)</f>
        <v>485068.76991474326</v>
      </c>
      <c r="DS33" s="20">
        <f>SUMIFS(Revenue!DU:DU,Revenue!$E:$E,$C33)</f>
        <v>485068.76991474326</v>
      </c>
      <c r="DT33" s="20">
        <f>SUMIFS(Revenue!DV:DV,Revenue!$E:$E,$C33)</f>
        <v>485068.76991474326</v>
      </c>
    </row>
    <row r="34" spans="3:124">
      <c r="C34" s="5" t="s">
        <v>77</v>
      </c>
      <c r="D34" s="20">
        <f>SUMIFS(Revenue!F:F,Revenue!$E:$E,$C34)</f>
        <v>0</v>
      </c>
      <c r="E34" s="20">
        <f>SUMIFS(Revenue!G:G,Revenue!$E:$E,$C34)</f>
        <v>0</v>
      </c>
      <c r="F34" s="20">
        <f>SUMIFS(Revenue!H:H,Revenue!$E:$E,$C34)</f>
        <v>0</v>
      </c>
      <c r="G34" s="20">
        <f>SUMIFS(Revenue!I:I,Revenue!$E:$E,$C34)</f>
        <v>0</v>
      </c>
      <c r="H34" s="20">
        <f>SUMIFS(Revenue!J:J,Revenue!$E:$E,$C34)</f>
        <v>0</v>
      </c>
      <c r="I34" s="20">
        <f>SUMIFS(Revenue!K:K,Revenue!$E:$E,$C34)</f>
        <v>0</v>
      </c>
      <c r="J34" s="20">
        <f>SUMIFS(Revenue!L:L,Revenue!$E:$E,$C34)</f>
        <v>0</v>
      </c>
      <c r="K34" s="20">
        <f>SUMIFS(Revenue!M:M,Revenue!$E:$E,$C34)</f>
        <v>0</v>
      </c>
      <c r="L34" s="20">
        <f>SUMIFS(Revenue!N:N,Revenue!$E:$E,$C34)</f>
        <v>0</v>
      </c>
      <c r="M34" s="20">
        <f>SUMIFS(Revenue!O:O,Revenue!$E:$E,$C34)</f>
        <v>0</v>
      </c>
      <c r="N34" s="20">
        <f>SUMIFS(Revenue!P:P,Revenue!$E:$E,$C34)</f>
        <v>0</v>
      </c>
      <c r="O34" s="20">
        <f>SUMIFS(Revenue!Q:Q,Revenue!$E:$E,$C34)</f>
        <v>0</v>
      </c>
      <c r="P34" s="20">
        <f>SUMIFS(Revenue!R:R,Revenue!$E:$E,$C34)</f>
        <v>0</v>
      </c>
      <c r="Q34" s="20">
        <f>SUMIFS(Revenue!S:S,Revenue!$E:$E,$C34)</f>
        <v>0</v>
      </c>
      <c r="R34" s="20">
        <f>SUMIFS(Revenue!T:T,Revenue!$E:$E,$C34)</f>
        <v>0</v>
      </c>
      <c r="S34" s="20">
        <f>SUMIFS(Revenue!U:U,Revenue!$E:$E,$C34)</f>
        <v>0</v>
      </c>
      <c r="T34" s="20">
        <f>SUMIFS(Revenue!V:V,Revenue!$E:$E,$C34)</f>
        <v>0</v>
      </c>
      <c r="U34" s="20">
        <f>SUMIFS(Revenue!W:W,Revenue!$E:$E,$C34)</f>
        <v>0</v>
      </c>
      <c r="V34" s="20">
        <f>SUMIFS(Revenue!X:X,Revenue!$E:$E,$C34)</f>
        <v>0</v>
      </c>
      <c r="W34" s="20">
        <f>SUMIFS(Revenue!Y:Y,Revenue!$E:$E,$C34)</f>
        <v>0</v>
      </c>
      <c r="X34" s="20">
        <f>SUMIFS(Revenue!Z:Z,Revenue!$E:$E,$C34)</f>
        <v>0</v>
      </c>
      <c r="Y34" s="20">
        <f>SUMIFS(Revenue!AA:AA,Revenue!$E:$E,$C34)</f>
        <v>0</v>
      </c>
      <c r="Z34" s="20">
        <f>SUMIFS(Revenue!AB:AB,Revenue!$E:$E,$C34)</f>
        <v>0</v>
      </c>
      <c r="AA34" s="20">
        <f>SUMIFS(Revenue!AC:AC,Revenue!$E:$E,$C34)</f>
        <v>0</v>
      </c>
      <c r="AB34" s="20">
        <f>SUMIFS(Revenue!AD:AD,Revenue!$E:$E,$C34)</f>
        <v>11882.040216250025</v>
      </c>
      <c r="AC34" s="20">
        <f>SUMIFS(Revenue!AE:AE,Revenue!$E:$E,$C34)</f>
        <v>35151.035639739595</v>
      </c>
      <c r="AD34" s="20">
        <f>SUMIFS(Revenue!AF:AF,Revenue!$E:$E,$C34)</f>
        <v>52124.05776617286</v>
      </c>
      <c r="AE34" s="20">
        <f>SUMIFS(Revenue!AG:AG,Revenue!$E:$E,$C34)</f>
        <v>63063.438816260459</v>
      </c>
      <c r="AF34" s="20">
        <f>SUMIFS(Revenue!AH:AH,Revenue!$E:$E,$C34)</f>
        <v>73547.012322594441</v>
      </c>
      <c r="AG34" s="20">
        <f>SUMIFS(Revenue!AI:AI,Revenue!$E:$E,$C34)</f>
        <v>83593.770266164531</v>
      </c>
      <c r="AH34" s="20">
        <f>SUMIFS(Revenue!AJ:AJ,Revenue!$E:$E,$C34)</f>
        <v>93221.913295419188</v>
      </c>
      <c r="AI34" s="20">
        <f>SUMIFS(Revenue!AK:AK,Revenue!$E:$E,$C34)</f>
        <v>105522.3502094085</v>
      </c>
      <c r="AJ34" s="20">
        <f>SUMIFS(Revenue!AL:AL,Revenue!$E:$E,$C34)</f>
        <v>114630.138911405</v>
      </c>
      <c r="AK34" s="20">
        <f>SUMIFS(Revenue!AM:AM,Revenue!$E:$E,$C34)</f>
        <v>123358.43641748496</v>
      </c>
      <c r="AL34" s="20">
        <f>SUMIFS(Revenue!AN:AN,Revenue!$E:$E,$C34)</f>
        <v>131723.05486081159</v>
      </c>
      <c r="AM34" s="20">
        <f>SUMIFS(Revenue!AO:AO,Revenue!$E:$E,$C34)</f>
        <v>139739.1475356663</v>
      </c>
      <c r="AN34" s="20">
        <f>SUMIFS(Revenue!AP:AP,Revenue!$E:$E,$C34)</f>
        <v>147421.2363490687</v>
      </c>
      <c r="AO34" s="20">
        <f>SUMIFS(Revenue!AQ:AQ,Revenue!$E:$E,$C34)</f>
        <v>154783.23812857931</v>
      </c>
      <c r="AP34" s="20">
        <f>SUMIFS(Revenue!AR:AR,Revenue!$E:$E,$C34)</f>
        <v>161838.48983394369</v>
      </c>
      <c r="AQ34" s="20">
        <f>SUMIFS(Revenue!AS:AS,Revenue!$E:$E,$C34)</f>
        <v>168599.77271825122</v>
      </c>
      <c r="AR34" s="20">
        <f>SUMIFS(Revenue!AT:AT,Revenue!$E:$E,$C34)</f>
        <v>175079.33548237925</v>
      </c>
      <c r="AS34" s="20">
        <f>SUMIFS(Revenue!AU:AU,Revenue!$E:$E,$C34)</f>
        <v>181288.91646466861</v>
      </c>
      <c r="AT34" s="20">
        <f>SUMIFS(Revenue!AV:AV,Revenue!$E:$E,$C34)</f>
        <v>187239.76490602928</v>
      </c>
      <c r="AU34" s="20">
        <f>SUMIFS(Revenue!AW:AW,Revenue!$E:$E,$C34)</f>
        <v>198730.94116886993</v>
      </c>
      <c r="AV34" s="20">
        <f>SUMIFS(Revenue!AX:AX,Revenue!$E:$E,$C34)</f>
        <v>204360.1751797105</v>
      </c>
      <c r="AW34" s="20">
        <f>SUMIFS(Revenue!AY:AY,Revenue!$E:$E,$C34)</f>
        <v>209754.85777343274</v>
      </c>
      <c r="AX34" s="20">
        <f>SUMIFS(Revenue!AZ:AZ,Revenue!$E:$E,$C34)</f>
        <v>214924.76192574989</v>
      </c>
      <c r="AY34" s="20">
        <f>SUMIFS(Revenue!BA:BA,Revenue!$E:$E,$C34)</f>
        <v>219879.25340505378</v>
      </c>
      <c r="AZ34" s="20">
        <f>SUMIFS(Revenue!BB:BB,Revenue!$E:$E,$C34)</f>
        <v>224627.30773938668</v>
      </c>
      <c r="BA34" s="20">
        <f>SUMIFS(Revenue!BC:BC,Revenue!$E:$E,$C34)</f>
        <v>229177.52647645577</v>
      </c>
      <c r="BB34" s="20">
        <f>SUMIFS(Revenue!BD:BD,Revenue!$E:$E,$C34)</f>
        <v>232934.71975974305</v>
      </c>
      <c r="BC34" s="20">
        <f>SUMIFS(Revenue!BE:BE,Revenue!$E:$E,$C34)</f>
        <v>234465.21025680506</v>
      </c>
      <c r="BD34" s="20">
        <f>SUMIFS(Revenue!BF:BF,Revenue!$E:$E,$C34)</f>
        <v>234465.21025680506</v>
      </c>
      <c r="BE34" s="20">
        <f>SUMIFS(Revenue!BG:BG,Revenue!$E:$E,$C34)</f>
        <v>234465.21025680506</v>
      </c>
      <c r="BF34" s="20">
        <f>SUMIFS(Revenue!BH:BH,Revenue!$E:$E,$C34)</f>
        <v>234465.21025680506</v>
      </c>
      <c r="BG34" s="20">
        <f>SUMIFS(Revenue!BI:BI,Revenue!$E:$E,$C34)</f>
        <v>241499.16656450921</v>
      </c>
      <c r="BH34" s="20">
        <f>SUMIFS(Revenue!BJ:BJ,Revenue!$E:$E,$C34)</f>
        <v>241499.16656450921</v>
      </c>
      <c r="BI34" s="20">
        <f>SUMIFS(Revenue!BK:BK,Revenue!$E:$E,$C34)</f>
        <v>241499.16656450921</v>
      </c>
      <c r="BJ34" s="20">
        <f>SUMIFS(Revenue!BL:BL,Revenue!$E:$E,$C34)</f>
        <v>241499.16656450921</v>
      </c>
      <c r="BK34" s="20">
        <f>SUMIFS(Revenue!BM:BM,Revenue!$E:$E,$C34)</f>
        <v>241499.16656450921</v>
      </c>
      <c r="BL34" s="20">
        <f>SUMIFS(Revenue!BN:BN,Revenue!$E:$E,$C34)</f>
        <v>241499.16656450921</v>
      </c>
      <c r="BM34" s="20">
        <f>SUMIFS(Revenue!BO:BO,Revenue!$E:$E,$C34)</f>
        <v>241499.16656450921</v>
      </c>
      <c r="BN34" s="20">
        <f>SUMIFS(Revenue!BP:BP,Revenue!$E:$E,$C34)</f>
        <v>241499.16656450921</v>
      </c>
      <c r="BO34" s="20">
        <f>SUMIFS(Revenue!BQ:BQ,Revenue!$E:$E,$C34)</f>
        <v>241499.16656450921</v>
      </c>
      <c r="BP34" s="20">
        <f>SUMIFS(Revenue!BR:BR,Revenue!$E:$E,$C34)</f>
        <v>241499.16656450921</v>
      </c>
      <c r="BQ34" s="20">
        <f>SUMIFS(Revenue!BS:BS,Revenue!$E:$E,$C34)</f>
        <v>241499.16656450921</v>
      </c>
      <c r="BR34" s="20">
        <f>SUMIFS(Revenue!BT:BT,Revenue!$E:$E,$C34)</f>
        <v>241499.16656450921</v>
      </c>
      <c r="BS34" s="20">
        <f>SUMIFS(Revenue!BU:BU,Revenue!$E:$E,$C34)</f>
        <v>248744.1415614445</v>
      </c>
      <c r="BT34" s="20">
        <f>SUMIFS(Revenue!BV:BV,Revenue!$E:$E,$C34)</f>
        <v>248744.1415614445</v>
      </c>
      <c r="BU34" s="20">
        <f>SUMIFS(Revenue!BW:BW,Revenue!$E:$E,$C34)</f>
        <v>248744.1415614445</v>
      </c>
      <c r="BV34" s="20">
        <f>SUMIFS(Revenue!BX:BX,Revenue!$E:$E,$C34)</f>
        <v>248744.1415614445</v>
      </c>
      <c r="BW34" s="20">
        <f>SUMIFS(Revenue!BY:BY,Revenue!$E:$E,$C34)</f>
        <v>248744.1415614445</v>
      </c>
      <c r="BX34" s="20">
        <f>SUMIFS(Revenue!BZ:BZ,Revenue!$E:$E,$C34)</f>
        <v>248744.1415614445</v>
      </c>
      <c r="BY34" s="20">
        <f>SUMIFS(Revenue!CA:CA,Revenue!$E:$E,$C34)</f>
        <v>248744.1415614445</v>
      </c>
      <c r="BZ34" s="20">
        <f>SUMIFS(Revenue!CB:CB,Revenue!$E:$E,$C34)</f>
        <v>248744.1415614445</v>
      </c>
      <c r="CA34" s="20">
        <f>SUMIFS(Revenue!CC:CC,Revenue!$E:$E,$C34)</f>
        <v>248744.1415614445</v>
      </c>
      <c r="CB34" s="20">
        <f>SUMIFS(Revenue!CD:CD,Revenue!$E:$E,$C34)</f>
        <v>248744.1415614445</v>
      </c>
      <c r="CC34" s="20">
        <f>SUMIFS(Revenue!CE:CE,Revenue!$E:$E,$C34)</f>
        <v>248744.1415614445</v>
      </c>
      <c r="CD34" s="20">
        <f>SUMIFS(Revenue!CF:CF,Revenue!$E:$E,$C34)</f>
        <v>248744.1415614445</v>
      </c>
      <c r="CE34" s="20">
        <f>SUMIFS(Revenue!CG:CG,Revenue!$E:$E,$C34)</f>
        <v>256206.46580828784</v>
      </c>
      <c r="CF34" s="20">
        <f>SUMIFS(Revenue!CH:CH,Revenue!$E:$E,$C34)</f>
        <v>256206.46580828784</v>
      </c>
      <c r="CG34" s="20">
        <f>SUMIFS(Revenue!CI:CI,Revenue!$E:$E,$C34)</f>
        <v>256206.46580828784</v>
      </c>
      <c r="CH34" s="20">
        <f>SUMIFS(Revenue!CJ:CJ,Revenue!$E:$E,$C34)</f>
        <v>256206.46580828784</v>
      </c>
      <c r="CI34" s="20">
        <f>SUMIFS(Revenue!CK:CK,Revenue!$E:$E,$C34)</f>
        <v>256206.46580828784</v>
      </c>
      <c r="CJ34" s="20">
        <f>SUMIFS(Revenue!CL:CL,Revenue!$E:$E,$C34)</f>
        <v>256206.46580828784</v>
      </c>
      <c r="CK34" s="20">
        <f>SUMIFS(Revenue!CM:CM,Revenue!$E:$E,$C34)</f>
        <v>256206.46580828784</v>
      </c>
      <c r="CL34" s="20">
        <f>SUMIFS(Revenue!CN:CN,Revenue!$E:$E,$C34)</f>
        <v>256206.46580828784</v>
      </c>
      <c r="CM34" s="20">
        <f>SUMIFS(Revenue!CO:CO,Revenue!$E:$E,$C34)</f>
        <v>256206.46580828784</v>
      </c>
      <c r="CN34" s="20">
        <f>SUMIFS(Revenue!CP:CP,Revenue!$E:$E,$C34)</f>
        <v>256206.46580828784</v>
      </c>
      <c r="CO34" s="20">
        <f>SUMIFS(Revenue!CQ:CQ,Revenue!$E:$E,$C34)</f>
        <v>256206.46580828784</v>
      </c>
      <c r="CP34" s="20">
        <f>SUMIFS(Revenue!CR:CR,Revenue!$E:$E,$C34)</f>
        <v>256206.46580828784</v>
      </c>
      <c r="CQ34" s="20">
        <f>SUMIFS(Revenue!CS:CS,Revenue!$E:$E,$C34)</f>
        <v>263892.6597825365</v>
      </c>
      <c r="CR34" s="20">
        <f>SUMIFS(Revenue!CT:CT,Revenue!$E:$E,$C34)</f>
        <v>263892.6597825365</v>
      </c>
      <c r="CS34" s="20">
        <f>SUMIFS(Revenue!CU:CU,Revenue!$E:$E,$C34)</f>
        <v>263892.6597825365</v>
      </c>
      <c r="CT34" s="20">
        <f>SUMIFS(Revenue!CV:CV,Revenue!$E:$E,$C34)</f>
        <v>263892.6597825365</v>
      </c>
      <c r="CU34" s="20">
        <f>SUMIFS(Revenue!CW:CW,Revenue!$E:$E,$C34)</f>
        <v>263892.6597825365</v>
      </c>
      <c r="CV34" s="20">
        <f>SUMIFS(Revenue!CX:CX,Revenue!$E:$E,$C34)</f>
        <v>263892.6597825365</v>
      </c>
      <c r="CW34" s="20">
        <f>SUMIFS(Revenue!CY:CY,Revenue!$E:$E,$C34)</f>
        <v>263892.6597825365</v>
      </c>
      <c r="CX34" s="20">
        <f>SUMIFS(Revenue!CZ:CZ,Revenue!$E:$E,$C34)</f>
        <v>263892.6597825365</v>
      </c>
      <c r="CY34" s="20">
        <f>SUMIFS(Revenue!DA:DA,Revenue!$E:$E,$C34)</f>
        <v>263892.6597825365</v>
      </c>
      <c r="CZ34" s="20">
        <f>SUMIFS(Revenue!DB:DB,Revenue!$E:$E,$C34)</f>
        <v>263892.6597825365</v>
      </c>
      <c r="DA34" s="20">
        <f>SUMIFS(Revenue!DC:DC,Revenue!$E:$E,$C34)</f>
        <v>263892.6597825365</v>
      </c>
      <c r="DB34" s="20">
        <f>SUMIFS(Revenue!DD:DD,Revenue!$E:$E,$C34)</f>
        <v>263892.6597825365</v>
      </c>
      <c r="DC34" s="20">
        <f>SUMIFS(Revenue!DE:DE,Revenue!$E:$E,$C34)</f>
        <v>271809.43957601255</v>
      </c>
      <c r="DD34" s="20">
        <f>SUMIFS(Revenue!DF:DF,Revenue!$E:$E,$C34)</f>
        <v>271809.43957601255</v>
      </c>
      <c r="DE34" s="20">
        <f>SUMIFS(Revenue!DG:DG,Revenue!$E:$E,$C34)</f>
        <v>271809.43957601255</v>
      </c>
      <c r="DF34" s="20">
        <f>SUMIFS(Revenue!DH:DH,Revenue!$E:$E,$C34)</f>
        <v>271809.43957601255</v>
      </c>
      <c r="DG34" s="20">
        <f>SUMIFS(Revenue!DI:DI,Revenue!$E:$E,$C34)</f>
        <v>271809.43957601255</v>
      </c>
      <c r="DH34" s="20">
        <f>SUMIFS(Revenue!DJ:DJ,Revenue!$E:$E,$C34)</f>
        <v>271809.43957601255</v>
      </c>
      <c r="DI34" s="20">
        <f>SUMIFS(Revenue!DK:DK,Revenue!$E:$E,$C34)</f>
        <v>271809.43957601255</v>
      </c>
      <c r="DJ34" s="20">
        <f>SUMIFS(Revenue!DL:DL,Revenue!$E:$E,$C34)</f>
        <v>271809.43957601255</v>
      </c>
      <c r="DK34" s="20">
        <f>SUMIFS(Revenue!DM:DM,Revenue!$E:$E,$C34)</f>
        <v>271809.43957601255</v>
      </c>
      <c r="DL34" s="20">
        <f>SUMIFS(Revenue!DN:DN,Revenue!$E:$E,$C34)</f>
        <v>271809.43957601255</v>
      </c>
      <c r="DM34" s="20">
        <f>SUMIFS(Revenue!DO:DO,Revenue!$E:$E,$C34)</f>
        <v>271809.43957601255</v>
      </c>
      <c r="DN34" s="20">
        <f>SUMIFS(Revenue!DP:DP,Revenue!$E:$E,$C34)</f>
        <v>271809.43957601255</v>
      </c>
      <c r="DO34" s="20">
        <f>SUMIFS(Revenue!DQ:DQ,Revenue!$E:$E,$C34)</f>
        <v>279963.72276329296</v>
      </c>
      <c r="DP34" s="20">
        <f>SUMIFS(Revenue!DR:DR,Revenue!$E:$E,$C34)</f>
        <v>279963.72276329296</v>
      </c>
      <c r="DQ34" s="20">
        <f>SUMIFS(Revenue!DS:DS,Revenue!$E:$E,$C34)</f>
        <v>279963.72276329296</v>
      </c>
      <c r="DR34" s="20">
        <f>SUMIFS(Revenue!DT:DT,Revenue!$E:$E,$C34)</f>
        <v>279963.72276329296</v>
      </c>
      <c r="DS34" s="20">
        <f>SUMIFS(Revenue!DU:DU,Revenue!$E:$E,$C34)</f>
        <v>279963.72276329296</v>
      </c>
      <c r="DT34" s="20">
        <f>SUMIFS(Revenue!DV:DV,Revenue!$E:$E,$C34)</f>
        <v>279963.72276329296</v>
      </c>
    </row>
    <row r="35" spans="3:124">
      <c r="C35" s="5" t="s">
        <v>244</v>
      </c>
      <c r="D35" s="20">
        <f>SUMIFS(Revenue!F:F,Revenue!$E:$E,$C35)</f>
        <v>0</v>
      </c>
      <c r="E35" s="20">
        <f>SUMIFS(Revenue!G:G,Revenue!$E:$E,$C35)</f>
        <v>0</v>
      </c>
      <c r="F35" s="20">
        <f>SUMIFS(Revenue!H:H,Revenue!$E:$E,$C35)</f>
        <v>0</v>
      </c>
      <c r="G35" s="20">
        <f>SUMIFS(Revenue!I:I,Revenue!$E:$E,$C35)</f>
        <v>0</v>
      </c>
      <c r="H35" s="20">
        <f>SUMIFS(Revenue!J:J,Revenue!$E:$E,$C35)</f>
        <v>0</v>
      </c>
      <c r="I35" s="20">
        <f>SUMIFS(Revenue!K:K,Revenue!$E:$E,$C35)</f>
        <v>0</v>
      </c>
      <c r="J35" s="20">
        <f>SUMIFS(Revenue!L:L,Revenue!$E:$E,$C35)</f>
        <v>0</v>
      </c>
      <c r="K35" s="20">
        <f>SUMIFS(Revenue!M:M,Revenue!$E:$E,$C35)</f>
        <v>0</v>
      </c>
      <c r="L35" s="20">
        <f>SUMIFS(Revenue!N:N,Revenue!$E:$E,$C35)</f>
        <v>0</v>
      </c>
      <c r="M35" s="20">
        <f>SUMIFS(Revenue!O:O,Revenue!$E:$E,$C35)</f>
        <v>0</v>
      </c>
      <c r="N35" s="20">
        <f>SUMIFS(Revenue!P:P,Revenue!$E:$E,$C35)</f>
        <v>0</v>
      </c>
      <c r="O35" s="20">
        <f>SUMIFS(Revenue!Q:Q,Revenue!$E:$E,$C35)</f>
        <v>0</v>
      </c>
      <c r="P35" s="20">
        <f>SUMIFS(Revenue!R:R,Revenue!$E:$E,$C35)</f>
        <v>0</v>
      </c>
      <c r="Q35" s="20">
        <f>SUMIFS(Revenue!S:S,Revenue!$E:$E,$C35)</f>
        <v>0</v>
      </c>
      <c r="R35" s="20">
        <f>SUMIFS(Revenue!T:T,Revenue!$E:$E,$C35)</f>
        <v>0</v>
      </c>
      <c r="S35" s="20">
        <f>SUMIFS(Revenue!U:U,Revenue!$E:$E,$C35)</f>
        <v>0</v>
      </c>
      <c r="T35" s="20">
        <f>SUMIFS(Revenue!V:V,Revenue!$E:$E,$C35)</f>
        <v>0</v>
      </c>
      <c r="U35" s="20">
        <f>SUMIFS(Revenue!W:W,Revenue!$E:$E,$C35)</f>
        <v>0</v>
      </c>
      <c r="V35" s="20">
        <f>SUMIFS(Revenue!X:X,Revenue!$E:$E,$C35)</f>
        <v>0</v>
      </c>
      <c r="W35" s="20">
        <f>SUMIFS(Revenue!Y:Y,Revenue!$E:$E,$C35)</f>
        <v>0</v>
      </c>
      <c r="X35" s="20">
        <f>SUMIFS(Revenue!Z:Z,Revenue!$E:$E,$C35)</f>
        <v>0</v>
      </c>
      <c r="Y35" s="20">
        <f>SUMIFS(Revenue!AA:AA,Revenue!$E:$E,$C35)</f>
        <v>0</v>
      </c>
      <c r="Z35" s="20">
        <f>SUMIFS(Revenue!AB:AB,Revenue!$E:$E,$C35)</f>
        <v>0</v>
      </c>
      <c r="AA35" s="20">
        <f>SUMIFS(Revenue!AC:AC,Revenue!$E:$E,$C35)</f>
        <v>0</v>
      </c>
      <c r="AB35" s="20">
        <f>SUMIFS(Revenue!AD:AD,Revenue!$E:$E,$C35)</f>
        <v>0</v>
      </c>
      <c r="AC35" s="20">
        <f>SUMIFS(Revenue!AE:AE,Revenue!$E:$E,$C35)</f>
        <v>0</v>
      </c>
      <c r="AD35" s="20">
        <f>SUMIFS(Revenue!AF:AF,Revenue!$E:$E,$C35)</f>
        <v>0</v>
      </c>
      <c r="AE35" s="20">
        <f>SUMIFS(Revenue!AG:AG,Revenue!$E:$E,$C35)</f>
        <v>0</v>
      </c>
      <c r="AF35" s="20">
        <f>SUMIFS(Revenue!AH:AH,Revenue!$E:$E,$C35)</f>
        <v>0</v>
      </c>
      <c r="AG35" s="20">
        <f>SUMIFS(Revenue!AI:AI,Revenue!$E:$E,$C35)</f>
        <v>0</v>
      </c>
      <c r="AH35" s="20">
        <f>SUMIFS(Revenue!AJ:AJ,Revenue!$E:$E,$C35)</f>
        <v>0</v>
      </c>
      <c r="AI35" s="20">
        <f>SUMIFS(Revenue!AK:AK,Revenue!$E:$E,$C35)</f>
        <v>0</v>
      </c>
      <c r="AJ35" s="20">
        <f>SUMIFS(Revenue!AL:AL,Revenue!$E:$E,$C35)</f>
        <v>0</v>
      </c>
      <c r="AK35" s="20">
        <f>SUMIFS(Revenue!AM:AM,Revenue!$E:$E,$C35)</f>
        <v>0</v>
      </c>
      <c r="AL35" s="20">
        <f>SUMIFS(Revenue!AN:AN,Revenue!$E:$E,$C35)</f>
        <v>0</v>
      </c>
      <c r="AM35" s="20">
        <f>SUMIFS(Revenue!AO:AO,Revenue!$E:$E,$C35)</f>
        <v>0</v>
      </c>
      <c r="AN35" s="20">
        <f>SUMIFS(Revenue!AP:AP,Revenue!$E:$E,$C35)</f>
        <v>0</v>
      </c>
      <c r="AO35" s="20">
        <f>SUMIFS(Revenue!AQ:AQ,Revenue!$E:$E,$C35)</f>
        <v>0</v>
      </c>
      <c r="AP35" s="20">
        <f>SUMIFS(Revenue!AR:AR,Revenue!$E:$E,$C35)</f>
        <v>0</v>
      </c>
      <c r="AQ35" s="20">
        <f>SUMIFS(Revenue!AS:AS,Revenue!$E:$E,$C35)</f>
        <v>0</v>
      </c>
      <c r="AR35" s="20">
        <f>SUMIFS(Revenue!AT:AT,Revenue!$E:$E,$C35)</f>
        <v>0</v>
      </c>
      <c r="AS35" s="20">
        <f>SUMIFS(Revenue!AU:AU,Revenue!$E:$E,$C35)</f>
        <v>0</v>
      </c>
      <c r="AT35" s="20">
        <f>SUMIFS(Revenue!AV:AV,Revenue!$E:$E,$C35)</f>
        <v>0</v>
      </c>
      <c r="AU35" s="20">
        <f>SUMIFS(Revenue!AW:AW,Revenue!$E:$E,$C35)</f>
        <v>0</v>
      </c>
      <c r="AV35" s="20">
        <f>SUMIFS(Revenue!AX:AX,Revenue!$E:$E,$C35)</f>
        <v>0</v>
      </c>
      <c r="AW35" s="20">
        <f>SUMIFS(Revenue!AY:AY,Revenue!$E:$E,$C35)</f>
        <v>0</v>
      </c>
      <c r="AX35" s="20">
        <f>SUMIFS(Revenue!AZ:AZ,Revenue!$E:$E,$C35)</f>
        <v>0</v>
      </c>
      <c r="AY35" s="20">
        <f>SUMIFS(Revenue!BA:BA,Revenue!$E:$E,$C35)</f>
        <v>0</v>
      </c>
      <c r="AZ35" s="20">
        <f>SUMIFS(Revenue!BB:BB,Revenue!$E:$E,$C35)</f>
        <v>0</v>
      </c>
      <c r="BA35" s="20">
        <f>SUMIFS(Revenue!BC:BC,Revenue!$E:$E,$C35)</f>
        <v>0</v>
      </c>
      <c r="BB35" s="20">
        <f>SUMIFS(Revenue!BD:BD,Revenue!$E:$E,$C35)</f>
        <v>0</v>
      </c>
      <c r="BC35" s="20">
        <f>SUMIFS(Revenue!BE:BE,Revenue!$E:$E,$C35)</f>
        <v>0</v>
      </c>
      <c r="BD35" s="20">
        <f>SUMIFS(Revenue!BF:BF,Revenue!$E:$E,$C35)</f>
        <v>0</v>
      </c>
      <c r="BE35" s="20">
        <f>SUMIFS(Revenue!BG:BG,Revenue!$E:$E,$C35)</f>
        <v>0</v>
      </c>
      <c r="BF35" s="20">
        <f>SUMIFS(Revenue!BH:BH,Revenue!$E:$E,$C35)</f>
        <v>0</v>
      </c>
      <c r="BG35" s="20">
        <f>SUMIFS(Revenue!BI:BI,Revenue!$E:$E,$C35)</f>
        <v>0</v>
      </c>
      <c r="BH35" s="20">
        <f>SUMIFS(Revenue!BJ:BJ,Revenue!$E:$E,$C35)</f>
        <v>0</v>
      </c>
      <c r="BI35" s="20">
        <f>SUMIFS(Revenue!BK:BK,Revenue!$E:$E,$C35)</f>
        <v>0</v>
      </c>
      <c r="BJ35" s="20">
        <f>SUMIFS(Revenue!BL:BL,Revenue!$E:$E,$C35)</f>
        <v>0</v>
      </c>
      <c r="BK35" s="20">
        <f>SUMIFS(Revenue!BM:BM,Revenue!$E:$E,$C35)</f>
        <v>0</v>
      </c>
      <c r="BL35" s="20">
        <f>SUMIFS(Revenue!BN:BN,Revenue!$E:$E,$C35)</f>
        <v>0</v>
      </c>
      <c r="BM35" s="20">
        <f>SUMIFS(Revenue!BO:BO,Revenue!$E:$E,$C35)</f>
        <v>0</v>
      </c>
      <c r="BN35" s="20">
        <f>SUMIFS(Revenue!BP:BP,Revenue!$E:$E,$C35)</f>
        <v>0</v>
      </c>
      <c r="BO35" s="20">
        <f>SUMIFS(Revenue!BQ:BQ,Revenue!$E:$E,$C35)</f>
        <v>0</v>
      </c>
      <c r="BP35" s="20">
        <f>SUMIFS(Revenue!BR:BR,Revenue!$E:$E,$C35)</f>
        <v>0</v>
      </c>
      <c r="BQ35" s="20">
        <f>SUMIFS(Revenue!BS:BS,Revenue!$E:$E,$C35)</f>
        <v>0</v>
      </c>
      <c r="BR35" s="20">
        <f>SUMIFS(Revenue!BT:BT,Revenue!$E:$E,$C35)</f>
        <v>0</v>
      </c>
      <c r="BS35" s="20">
        <f>SUMIFS(Revenue!BU:BU,Revenue!$E:$E,$C35)</f>
        <v>0</v>
      </c>
      <c r="BT35" s="20">
        <f>SUMIFS(Revenue!BV:BV,Revenue!$E:$E,$C35)</f>
        <v>0</v>
      </c>
      <c r="BU35" s="20">
        <f>SUMIFS(Revenue!BW:BW,Revenue!$E:$E,$C35)</f>
        <v>0</v>
      </c>
      <c r="BV35" s="20">
        <f>SUMIFS(Revenue!BX:BX,Revenue!$E:$E,$C35)</f>
        <v>0</v>
      </c>
      <c r="BW35" s="20">
        <f>SUMIFS(Revenue!BY:BY,Revenue!$E:$E,$C35)</f>
        <v>0</v>
      </c>
      <c r="BX35" s="20">
        <f>SUMIFS(Revenue!BZ:BZ,Revenue!$E:$E,$C35)</f>
        <v>0</v>
      </c>
      <c r="BY35" s="20">
        <f>SUMIFS(Revenue!CA:CA,Revenue!$E:$E,$C35)</f>
        <v>0</v>
      </c>
      <c r="BZ35" s="20">
        <f>SUMIFS(Revenue!CB:CB,Revenue!$E:$E,$C35)</f>
        <v>0</v>
      </c>
      <c r="CA35" s="20">
        <f>SUMIFS(Revenue!CC:CC,Revenue!$E:$E,$C35)</f>
        <v>0</v>
      </c>
      <c r="CB35" s="20">
        <f>SUMIFS(Revenue!CD:CD,Revenue!$E:$E,$C35)</f>
        <v>0</v>
      </c>
      <c r="CC35" s="20">
        <f>SUMIFS(Revenue!CE:CE,Revenue!$E:$E,$C35)</f>
        <v>0</v>
      </c>
      <c r="CD35" s="20">
        <f>SUMIFS(Revenue!CF:CF,Revenue!$E:$E,$C35)</f>
        <v>0</v>
      </c>
      <c r="CE35" s="20">
        <f>SUMIFS(Revenue!CG:CG,Revenue!$E:$E,$C35)</f>
        <v>0</v>
      </c>
      <c r="CF35" s="20">
        <f>SUMIFS(Revenue!CH:CH,Revenue!$E:$E,$C35)</f>
        <v>0</v>
      </c>
      <c r="CG35" s="20">
        <f>SUMIFS(Revenue!CI:CI,Revenue!$E:$E,$C35)</f>
        <v>0</v>
      </c>
      <c r="CH35" s="20">
        <f>SUMIFS(Revenue!CJ:CJ,Revenue!$E:$E,$C35)</f>
        <v>0</v>
      </c>
      <c r="CI35" s="20">
        <f>SUMIFS(Revenue!CK:CK,Revenue!$E:$E,$C35)</f>
        <v>0</v>
      </c>
      <c r="CJ35" s="20">
        <f>SUMIFS(Revenue!CL:CL,Revenue!$E:$E,$C35)</f>
        <v>0</v>
      </c>
      <c r="CK35" s="20">
        <f>SUMIFS(Revenue!CM:CM,Revenue!$E:$E,$C35)</f>
        <v>0</v>
      </c>
      <c r="CL35" s="20">
        <f>SUMIFS(Revenue!CN:CN,Revenue!$E:$E,$C35)</f>
        <v>0</v>
      </c>
      <c r="CM35" s="20">
        <f>SUMIFS(Revenue!CO:CO,Revenue!$E:$E,$C35)</f>
        <v>0</v>
      </c>
      <c r="CN35" s="20">
        <f>SUMIFS(Revenue!CP:CP,Revenue!$E:$E,$C35)</f>
        <v>0</v>
      </c>
      <c r="CO35" s="20">
        <f>SUMIFS(Revenue!CQ:CQ,Revenue!$E:$E,$C35)</f>
        <v>0</v>
      </c>
      <c r="CP35" s="20">
        <f>SUMIFS(Revenue!CR:CR,Revenue!$E:$E,$C35)</f>
        <v>0</v>
      </c>
      <c r="CQ35" s="20">
        <f>SUMIFS(Revenue!CS:CS,Revenue!$E:$E,$C35)</f>
        <v>0</v>
      </c>
      <c r="CR35" s="20">
        <f>SUMIFS(Revenue!CT:CT,Revenue!$E:$E,$C35)</f>
        <v>0</v>
      </c>
      <c r="CS35" s="20">
        <f>SUMIFS(Revenue!CU:CU,Revenue!$E:$E,$C35)</f>
        <v>0</v>
      </c>
      <c r="CT35" s="20">
        <f>SUMIFS(Revenue!CV:CV,Revenue!$E:$E,$C35)</f>
        <v>0</v>
      </c>
      <c r="CU35" s="20">
        <f>SUMIFS(Revenue!CW:CW,Revenue!$E:$E,$C35)</f>
        <v>0</v>
      </c>
      <c r="CV35" s="20">
        <f>SUMIFS(Revenue!CX:CX,Revenue!$E:$E,$C35)</f>
        <v>0</v>
      </c>
      <c r="CW35" s="20">
        <f>SUMIFS(Revenue!CY:CY,Revenue!$E:$E,$C35)</f>
        <v>0</v>
      </c>
      <c r="CX35" s="20">
        <f>SUMIFS(Revenue!CZ:CZ,Revenue!$E:$E,$C35)</f>
        <v>0</v>
      </c>
      <c r="CY35" s="20">
        <f>SUMIFS(Revenue!DA:DA,Revenue!$E:$E,$C35)</f>
        <v>0</v>
      </c>
      <c r="CZ35" s="20">
        <f>SUMIFS(Revenue!DB:DB,Revenue!$E:$E,$C35)</f>
        <v>0</v>
      </c>
      <c r="DA35" s="20">
        <f>SUMIFS(Revenue!DC:DC,Revenue!$E:$E,$C35)</f>
        <v>0</v>
      </c>
      <c r="DB35" s="20">
        <f>SUMIFS(Revenue!DD:DD,Revenue!$E:$E,$C35)</f>
        <v>0</v>
      </c>
      <c r="DC35" s="20">
        <f>SUMIFS(Revenue!DE:DE,Revenue!$E:$E,$C35)</f>
        <v>0</v>
      </c>
      <c r="DD35" s="20">
        <f>SUMIFS(Revenue!DF:DF,Revenue!$E:$E,$C35)</f>
        <v>0</v>
      </c>
      <c r="DE35" s="20">
        <f>SUMIFS(Revenue!DG:DG,Revenue!$E:$E,$C35)</f>
        <v>0</v>
      </c>
      <c r="DF35" s="20">
        <f>SUMIFS(Revenue!DH:DH,Revenue!$E:$E,$C35)</f>
        <v>0</v>
      </c>
      <c r="DG35" s="20">
        <f>SUMIFS(Revenue!DI:DI,Revenue!$E:$E,$C35)</f>
        <v>0</v>
      </c>
      <c r="DH35" s="20">
        <f>SUMIFS(Revenue!DJ:DJ,Revenue!$E:$E,$C35)</f>
        <v>0</v>
      </c>
      <c r="DI35" s="20">
        <f>SUMIFS(Revenue!DK:DK,Revenue!$E:$E,$C35)</f>
        <v>0</v>
      </c>
      <c r="DJ35" s="20">
        <f>SUMIFS(Revenue!DL:DL,Revenue!$E:$E,$C35)</f>
        <v>0</v>
      </c>
      <c r="DK35" s="20">
        <f>SUMIFS(Revenue!DM:DM,Revenue!$E:$E,$C35)</f>
        <v>0</v>
      </c>
      <c r="DL35" s="20">
        <f>SUMIFS(Revenue!DN:DN,Revenue!$E:$E,$C35)</f>
        <v>0</v>
      </c>
      <c r="DM35" s="20">
        <f>SUMIFS(Revenue!DO:DO,Revenue!$E:$E,$C35)</f>
        <v>0</v>
      </c>
      <c r="DN35" s="20">
        <f>SUMIFS(Revenue!DP:DP,Revenue!$E:$E,$C35)</f>
        <v>0</v>
      </c>
      <c r="DO35" s="20">
        <f>SUMIFS(Revenue!DQ:DQ,Revenue!$E:$E,$C35)</f>
        <v>0</v>
      </c>
      <c r="DP35" s="20">
        <f>SUMIFS(Revenue!DR:DR,Revenue!$E:$E,$C35)</f>
        <v>0</v>
      </c>
      <c r="DQ35" s="20">
        <f>SUMIFS(Revenue!DS:DS,Revenue!$E:$E,$C35)</f>
        <v>0</v>
      </c>
      <c r="DR35" s="20">
        <f>SUMIFS(Revenue!DT:DT,Revenue!$E:$E,$C35)</f>
        <v>0</v>
      </c>
      <c r="DS35" s="20">
        <f>SUMIFS(Revenue!DU:DU,Revenue!$E:$E,$C35)</f>
        <v>0</v>
      </c>
      <c r="DT35" s="20">
        <f>SUMIFS(Revenue!DV:DV,Revenue!$E:$E,$C35)</f>
        <v>0</v>
      </c>
    </row>
    <row r="36" spans="3:124">
      <c r="C36" s="10" t="s">
        <v>537</v>
      </c>
      <c r="D36" s="24">
        <f t="shared" ref="D36:BK36" si="20">SUM(D32:D35)</f>
        <v>0</v>
      </c>
      <c r="E36" s="24">
        <f t="shared" si="20"/>
        <v>0</v>
      </c>
      <c r="F36" s="24">
        <f t="shared" si="20"/>
        <v>0</v>
      </c>
      <c r="G36" s="24">
        <f t="shared" si="20"/>
        <v>0</v>
      </c>
      <c r="H36" s="24">
        <f t="shared" si="20"/>
        <v>0</v>
      </c>
      <c r="I36" s="24">
        <f t="shared" si="20"/>
        <v>0</v>
      </c>
      <c r="J36" s="24">
        <f t="shared" si="20"/>
        <v>0</v>
      </c>
      <c r="K36" s="24">
        <f t="shared" si="20"/>
        <v>0</v>
      </c>
      <c r="L36" s="24">
        <f t="shared" si="20"/>
        <v>0</v>
      </c>
      <c r="M36" s="24">
        <f t="shared" si="20"/>
        <v>0</v>
      </c>
      <c r="N36" s="24">
        <f t="shared" si="20"/>
        <v>0</v>
      </c>
      <c r="O36" s="24">
        <f t="shared" si="20"/>
        <v>0</v>
      </c>
      <c r="P36" s="24">
        <f t="shared" si="20"/>
        <v>0</v>
      </c>
      <c r="Q36" s="24">
        <f t="shared" si="20"/>
        <v>0</v>
      </c>
      <c r="R36" s="24">
        <f t="shared" si="20"/>
        <v>0</v>
      </c>
      <c r="S36" s="24">
        <f t="shared" si="20"/>
        <v>0</v>
      </c>
      <c r="T36" s="24">
        <f t="shared" si="20"/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75795.642446250044</v>
      </c>
      <c r="AC36" s="24">
        <f t="shared" si="20"/>
        <v>225122.44413498964</v>
      </c>
      <c r="AD36" s="24">
        <f t="shared" si="20"/>
        <v>331635.34964137786</v>
      </c>
      <c r="AE36" s="24">
        <f t="shared" si="20"/>
        <v>396613.81317266193</v>
      </c>
      <c r="AF36" s="24">
        <f t="shared" si="20"/>
        <v>459652.96978979011</v>
      </c>
      <c r="AG36" s="24">
        <f t="shared" si="20"/>
        <v>520813.31636829104</v>
      </c>
      <c r="AH36" s="24">
        <f t="shared" si="20"/>
        <v>580153.37358177989</v>
      </c>
      <c r="AI36" s="24">
        <f t="shared" si="20"/>
        <v>656861.64600623818</v>
      </c>
      <c r="AJ36" s="24">
        <f t="shared" si="20"/>
        <v>714405.14093718107</v>
      </c>
      <c r="AK36" s="24">
        <f t="shared" si="20"/>
        <v>770243.03677544533</v>
      </c>
      <c r="AL36" s="24">
        <f t="shared" si="20"/>
        <v>824428.13885964768</v>
      </c>
      <c r="AM36" s="24">
        <f t="shared" si="20"/>
        <v>877011.54084245255</v>
      </c>
      <c r="AN36" s="24">
        <f t="shared" si="20"/>
        <v>928042.68273059942</v>
      </c>
      <c r="AO36" s="24">
        <f t="shared" si="20"/>
        <v>977569.40687416261</v>
      </c>
      <c r="AP36" s="24">
        <f t="shared" si="20"/>
        <v>1025638.0119801154</v>
      </c>
      <c r="AQ36" s="24">
        <f t="shared" si="20"/>
        <v>1072293.3052224463</v>
      </c>
      <c r="AR36" s="24">
        <f t="shared" si="20"/>
        <v>1117578.6525183485</v>
      </c>
      <c r="AS36" s="24">
        <f t="shared" si="20"/>
        <v>1161536.0270373952</v>
      </c>
      <c r="AT36" s="24">
        <f t="shared" si="20"/>
        <v>1204206.0560080961</v>
      </c>
      <c r="AU36" s="24">
        <f t="shared" si="20"/>
        <v>1282996.9078603231</v>
      </c>
      <c r="AV36" s="24">
        <f t="shared" si="20"/>
        <v>1324415.3297054898</v>
      </c>
      <c r="AW36" s="24">
        <f t="shared" si="20"/>
        <v>1364625.462982109</v>
      </c>
      <c r="AX36" s="24">
        <f t="shared" si="20"/>
        <v>1402446.8348060255</v>
      </c>
      <c r="AY36" s="24">
        <f t="shared" si="20"/>
        <v>1427094.5342068428</v>
      </c>
      <c r="AZ36" s="24">
        <f t="shared" si="20"/>
        <v>1440121.1770127942</v>
      </c>
      <c r="BA36" s="24">
        <f t="shared" si="20"/>
        <v>1452674.0312724274</v>
      </c>
      <c r="BB36" s="24">
        <f t="shared" si="20"/>
        <v>1464167.1055608601</v>
      </c>
      <c r="BC36" s="24">
        <f t="shared" si="20"/>
        <v>1473175.6143628964</v>
      </c>
      <c r="BD36" s="24">
        <f t="shared" si="20"/>
        <v>1480404.3653910379</v>
      </c>
      <c r="BE36" s="24">
        <f t="shared" si="20"/>
        <v>1487392.1580515746</v>
      </c>
      <c r="BF36" s="24">
        <f t="shared" si="20"/>
        <v>1493241.2706623948</v>
      </c>
      <c r="BG36" s="24">
        <f t="shared" si="20"/>
        <v>1540525.37669056</v>
      </c>
      <c r="BH36" s="24">
        <f t="shared" si="20"/>
        <v>1540525.37669056</v>
      </c>
      <c r="BI36" s="24">
        <f t="shared" si="20"/>
        <v>1540525.37669056</v>
      </c>
      <c r="BJ36" s="24">
        <f t="shared" si="20"/>
        <v>1540525.37669056</v>
      </c>
      <c r="BK36" s="24">
        <f t="shared" si="20"/>
        <v>1540525.37669056</v>
      </c>
      <c r="BL36" s="24">
        <f t="shared" ref="BL36:DT36" si="21">SUM(BL32:BL35)</f>
        <v>1540525.37669056</v>
      </c>
      <c r="BM36" s="24">
        <f t="shared" si="21"/>
        <v>1540525.37669056</v>
      </c>
      <c r="BN36" s="24">
        <f t="shared" si="21"/>
        <v>1540525.37669056</v>
      </c>
      <c r="BO36" s="24">
        <f t="shared" si="21"/>
        <v>1540525.37669056</v>
      </c>
      <c r="BP36" s="24">
        <f t="shared" si="21"/>
        <v>1540525.37669056</v>
      </c>
      <c r="BQ36" s="24">
        <f t="shared" si="21"/>
        <v>1540525.37669056</v>
      </c>
      <c r="BR36" s="24">
        <f t="shared" si="21"/>
        <v>1540525.37669056</v>
      </c>
      <c r="BS36" s="24">
        <f t="shared" si="21"/>
        <v>1586741.1379912766</v>
      </c>
      <c r="BT36" s="24">
        <f t="shared" si="21"/>
        <v>1586741.1379912766</v>
      </c>
      <c r="BU36" s="24">
        <f t="shared" si="21"/>
        <v>1586741.1379912766</v>
      </c>
      <c r="BV36" s="24">
        <f t="shared" si="21"/>
        <v>1586741.1379912766</v>
      </c>
      <c r="BW36" s="24">
        <f t="shared" si="21"/>
        <v>1586741.1379912766</v>
      </c>
      <c r="BX36" s="24">
        <f t="shared" si="21"/>
        <v>1586741.1379912766</v>
      </c>
      <c r="BY36" s="24">
        <f t="shared" si="21"/>
        <v>1586741.1379912766</v>
      </c>
      <c r="BZ36" s="24">
        <f t="shared" si="21"/>
        <v>1586741.1379912766</v>
      </c>
      <c r="CA36" s="24">
        <f t="shared" si="21"/>
        <v>1586741.1379912766</v>
      </c>
      <c r="CB36" s="24">
        <f t="shared" si="21"/>
        <v>1586741.1379912766</v>
      </c>
      <c r="CC36" s="24">
        <f t="shared" si="21"/>
        <v>1586741.1379912766</v>
      </c>
      <c r="CD36" s="24">
        <f t="shared" si="21"/>
        <v>1586741.1379912766</v>
      </c>
      <c r="CE36" s="24">
        <f t="shared" si="21"/>
        <v>1634343.3721310152</v>
      </c>
      <c r="CF36" s="24">
        <f t="shared" si="21"/>
        <v>1634343.3721310152</v>
      </c>
      <c r="CG36" s="24">
        <f t="shared" si="21"/>
        <v>1634343.3721310152</v>
      </c>
      <c r="CH36" s="24">
        <f t="shared" si="21"/>
        <v>1634343.3721310152</v>
      </c>
      <c r="CI36" s="24">
        <f t="shared" si="21"/>
        <v>1634343.3721310152</v>
      </c>
      <c r="CJ36" s="24">
        <f t="shared" si="21"/>
        <v>1634343.3721310152</v>
      </c>
      <c r="CK36" s="24">
        <f t="shared" si="21"/>
        <v>1634343.3721310152</v>
      </c>
      <c r="CL36" s="24">
        <f t="shared" si="21"/>
        <v>1634343.3721310152</v>
      </c>
      <c r="CM36" s="24">
        <f t="shared" si="21"/>
        <v>1634343.3721310152</v>
      </c>
      <c r="CN36" s="24">
        <f t="shared" si="21"/>
        <v>1634343.3721310152</v>
      </c>
      <c r="CO36" s="24">
        <f t="shared" si="21"/>
        <v>1634343.3721310152</v>
      </c>
      <c r="CP36" s="24">
        <f t="shared" si="21"/>
        <v>1634343.3721310152</v>
      </c>
      <c r="CQ36" s="24">
        <f t="shared" si="21"/>
        <v>1683373.6732949459</v>
      </c>
      <c r="CR36" s="24">
        <f t="shared" si="21"/>
        <v>1683373.6732949459</v>
      </c>
      <c r="CS36" s="24">
        <f t="shared" si="21"/>
        <v>1683373.6732949459</v>
      </c>
      <c r="CT36" s="24">
        <f t="shared" si="21"/>
        <v>1683373.6732949459</v>
      </c>
      <c r="CU36" s="24">
        <f t="shared" si="21"/>
        <v>1683373.6732949459</v>
      </c>
      <c r="CV36" s="24">
        <f t="shared" si="21"/>
        <v>1683373.6732949459</v>
      </c>
      <c r="CW36" s="24">
        <f t="shared" si="21"/>
        <v>1683373.6732949459</v>
      </c>
      <c r="CX36" s="24">
        <f t="shared" si="21"/>
        <v>1683373.6732949459</v>
      </c>
      <c r="CY36" s="24">
        <f t="shared" si="21"/>
        <v>1683373.6732949459</v>
      </c>
      <c r="CZ36" s="24">
        <f t="shared" si="21"/>
        <v>1683373.6732949459</v>
      </c>
      <c r="DA36" s="24">
        <f t="shared" si="21"/>
        <v>1683373.6732949459</v>
      </c>
      <c r="DB36" s="24">
        <f t="shared" si="21"/>
        <v>1683373.6732949459</v>
      </c>
      <c r="DC36" s="24">
        <f t="shared" si="21"/>
        <v>1733874.8834937941</v>
      </c>
      <c r="DD36" s="24">
        <f t="shared" si="21"/>
        <v>1733874.8834937941</v>
      </c>
      <c r="DE36" s="24">
        <f t="shared" si="21"/>
        <v>1733874.8834937941</v>
      </c>
      <c r="DF36" s="24">
        <f t="shared" si="21"/>
        <v>1733874.8834937941</v>
      </c>
      <c r="DG36" s="24">
        <f t="shared" si="21"/>
        <v>1733874.8834937941</v>
      </c>
      <c r="DH36" s="24">
        <f t="shared" si="21"/>
        <v>1733874.8834937941</v>
      </c>
      <c r="DI36" s="24">
        <f t="shared" si="21"/>
        <v>1733874.8834937941</v>
      </c>
      <c r="DJ36" s="24">
        <f t="shared" si="21"/>
        <v>1733874.8834937941</v>
      </c>
      <c r="DK36" s="24">
        <f t="shared" si="21"/>
        <v>1733874.8834937941</v>
      </c>
      <c r="DL36" s="24">
        <f t="shared" si="21"/>
        <v>1733874.8834937941</v>
      </c>
      <c r="DM36" s="24">
        <f t="shared" si="21"/>
        <v>1733874.8834937941</v>
      </c>
      <c r="DN36" s="24">
        <f t="shared" si="21"/>
        <v>1733874.8834937941</v>
      </c>
      <c r="DO36" s="24">
        <f t="shared" si="21"/>
        <v>1785891.129998608</v>
      </c>
      <c r="DP36" s="24">
        <f t="shared" si="21"/>
        <v>1785891.129998608</v>
      </c>
      <c r="DQ36" s="24">
        <f t="shared" si="21"/>
        <v>1785891.129998608</v>
      </c>
      <c r="DR36" s="24">
        <f t="shared" si="21"/>
        <v>1785891.129998608</v>
      </c>
      <c r="DS36" s="24">
        <f t="shared" si="21"/>
        <v>1785891.129998608</v>
      </c>
      <c r="DT36" s="24">
        <f t="shared" si="21"/>
        <v>1785891.129998608</v>
      </c>
    </row>
    <row r="37" spans="3:124">
      <c r="C37" s="1" t="s">
        <v>78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</row>
    <row r="38" spans="3:124">
      <c r="C38" s="5" t="s">
        <v>79</v>
      </c>
      <c r="D38" s="20">
        <f>SUMIFS(Revenue!F:F,Revenue!$E:$E,$C38)</f>
        <v>0</v>
      </c>
      <c r="E38" s="20">
        <f>SUMIFS(Revenue!G:G,Revenue!$E:$E,$C38)</f>
        <v>0</v>
      </c>
      <c r="F38" s="20">
        <f>SUMIFS(Revenue!H:H,Revenue!$E:$E,$C38)</f>
        <v>0</v>
      </c>
      <c r="G38" s="20">
        <f>SUMIFS(Revenue!I:I,Revenue!$E:$E,$C38)</f>
        <v>0</v>
      </c>
      <c r="H38" s="20">
        <f>SUMIFS(Revenue!J:J,Revenue!$E:$E,$C38)</f>
        <v>0</v>
      </c>
      <c r="I38" s="20">
        <f>SUMIFS(Revenue!K:K,Revenue!$E:$E,$C38)</f>
        <v>0</v>
      </c>
      <c r="J38" s="20">
        <f>SUMIFS(Revenue!L:L,Revenue!$E:$E,$C38)</f>
        <v>0</v>
      </c>
      <c r="K38" s="20">
        <f>SUMIFS(Revenue!M:M,Revenue!$E:$E,$C38)</f>
        <v>0</v>
      </c>
      <c r="L38" s="20">
        <f>SUMIFS(Revenue!N:N,Revenue!$E:$E,$C38)</f>
        <v>0</v>
      </c>
      <c r="M38" s="20">
        <f>SUMIFS(Revenue!O:O,Revenue!$E:$E,$C38)</f>
        <v>0</v>
      </c>
      <c r="N38" s="20">
        <f>SUMIFS(Revenue!P:P,Revenue!$E:$E,$C38)</f>
        <v>0</v>
      </c>
      <c r="O38" s="20">
        <f>SUMIFS(Revenue!Q:Q,Revenue!$E:$E,$C38)</f>
        <v>0</v>
      </c>
      <c r="P38" s="20">
        <f>SUMIFS(Revenue!R:R,Revenue!$E:$E,$C38)</f>
        <v>0</v>
      </c>
      <c r="Q38" s="20">
        <f>SUMIFS(Revenue!S:S,Revenue!$E:$E,$C38)</f>
        <v>0</v>
      </c>
      <c r="R38" s="20">
        <f>SUMIFS(Revenue!T:T,Revenue!$E:$E,$C38)</f>
        <v>0</v>
      </c>
      <c r="S38" s="20">
        <f>SUMIFS(Revenue!U:U,Revenue!$E:$E,$C38)</f>
        <v>0</v>
      </c>
      <c r="T38" s="20">
        <f>SUMIFS(Revenue!V:V,Revenue!$E:$E,$C38)</f>
        <v>0</v>
      </c>
      <c r="U38" s="20">
        <f>SUMIFS(Revenue!W:W,Revenue!$E:$E,$C38)</f>
        <v>0</v>
      </c>
      <c r="V38" s="20">
        <f>SUMIFS(Revenue!X:X,Revenue!$E:$E,$C38)</f>
        <v>0</v>
      </c>
      <c r="W38" s="20">
        <f>SUMIFS(Revenue!Y:Y,Revenue!$E:$E,$C38)</f>
        <v>0</v>
      </c>
      <c r="X38" s="20">
        <f>SUMIFS(Revenue!Z:Z,Revenue!$E:$E,$C38)</f>
        <v>0</v>
      </c>
      <c r="Y38" s="20">
        <f>SUMIFS(Revenue!AA:AA,Revenue!$E:$E,$C38)</f>
        <v>0</v>
      </c>
      <c r="Z38" s="20">
        <f>SUMIFS(Revenue!AB:AB,Revenue!$E:$E,$C38)</f>
        <v>0</v>
      </c>
      <c r="AA38" s="20">
        <f>SUMIFS(Revenue!AC:AC,Revenue!$E:$E,$C38)</f>
        <v>0</v>
      </c>
      <c r="AB38" s="20">
        <f>SUMIFS(Revenue!AD:AD,Revenue!$E:$E,$C38)</f>
        <v>0</v>
      </c>
      <c r="AC38" s="20">
        <f>SUMIFS(Revenue!AE:AE,Revenue!$E:$E,$C38)</f>
        <v>0</v>
      </c>
      <c r="AD38" s="20">
        <f>SUMIFS(Revenue!AF:AF,Revenue!$E:$E,$C38)</f>
        <v>0</v>
      </c>
      <c r="AE38" s="20">
        <f>SUMIFS(Revenue!AG:AG,Revenue!$E:$E,$C38)</f>
        <v>0</v>
      </c>
      <c r="AF38" s="20">
        <f>SUMIFS(Revenue!AH:AH,Revenue!$E:$E,$C38)</f>
        <v>0</v>
      </c>
      <c r="AG38" s="20">
        <f>SUMIFS(Revenue!AI:AI,Revenue!$E:$E,$C38)</f>
        <v>0</v>
      </c>
      <c r="AH38" s="20">
        <f>SUMIFS(Revenue!AJ:AJ,Revenue!$E:$E,$C38)</f>
        <v>0</v>
      </c>
      <c r="AI38" s="20">
        <f>SUMIFS(Revenue!AK:AK,Revenue!$E:$E,$C38)</f>
        <v>0</v>
      </c>
      <c r="AJ38" s="20">
        <f>SUMIFS(Revenue!AL:AL,Revenue!$E:$E,$C38)</f>
        <v>0</v>
      </c>
      <c r="AK38" s="20">
        <f>SUMIFS(Revenue!AM:AM,Revenue!$E:$E,$C38)</f>
        <v>0</v>
      </c>
      <c r="AL38" s="20">
        <f>SUMIFS(Revenue!AN:AN,Revenue!$E:$E,$C38)</f>
        <v>0</v>
      </c>
      <c r="AM38" s="20">
        <f>SUMIFS(Revenue!AO:AO,Revenue!$E:$E,$C38)</f>
        <v>0</v>
      </c>
      <c r="AN38" s="20">
        <f>SUMIFS(Revenue!AP:AP,Revenue!$E:$E,$C38)</f>
        <v>0</v>
      </c>
      <c r="AO38" s="20">
        <f>SUMIFS(Revenue!AQ:AQ,Revenue!$E:$E,$C38)</f>
        <v>0</v>
      </c>
      <c r="AP38" s="20">
        <f>SUMIFS(Revenue!AR:AR,Revenue!$E:$E,$C38)</f>
        <v>0</v>
      </c>
      <c r="AQ38" s="20">
        <f>SUMIFS(Revenue!AS:AS,Revenue!$E:$E,$C38)</f>
        <v>0</v>
      </c>
      <c r="AR38" s="20">
        <f>SUMIFS(Revenue!AT:AT,Revenue!$E:$E,$C38)</f>
        <v>0</v>
      </c>
      <c r="AS38" s="20">
        <f>SUMIFS(Revenue!AU:AU,Revenue!$E:$E,$C38)</f>
        <v>0</v>
      </c>
      <c r="AT38" s="20">
        <f>SUMIFS(Revenue!AV:AV,Revenue!$E:$E,$C38)</f>
        <v>0</v>
      </c>
      <c r="AU38" s="20">
        <f>SUMIFS(Revenue!AW:AW,Revenue!$E:$E,$C38)</f>
        <v>0</v>
      </c>
      <c r="AV38" s="20">
        <f>SUMIFS(Revenue!AX:AX,Revenue!$E:$E,$C38)</f>
        <v>0</v>
      </c>
      <c r="AW38" s="20">
        <f>SUMIFS(Revenue!AY:AY,Revenue!$E:$E,$C38)</f>
        <v>0</v>
      </c>
      <c r="AX38" s="20">
        <f>SUMIFS(Revenue!AZ:AZ,Revenue!$E:$E,$C38)</f>
        <v>0</v>
      </c>
      <c r="AY38" s="20">
        <f>SUMIFS(Revenue!BA:BA,Revenue!$E:$E,$C38)</f>
        <v>0</v>
      </c>
      <c r="AZ38" s="20">
        <f>SUMIFS(Revenue!BB:BB,Revenue!$E:$E,$C38)</f>
        <v>0</v>
      </c>
      <c r="BA38" s="20">
        <f>SUMIFS(Revenue!BC:BC,Revenue!$E:$E,$C38)</f>
        <v>0</v>
      </c>
      <c r="BB38" s="20">
        <f>SUMIFS(Revenue!BD:BD,Revenue!$E:$E,$C38)</f>
        <v>0</v>
      </c>
      <c r="BC38" s="20">
        <f>SUMIFS(Revenue!BE:BE,Revenue!$E:$E,$C38)</f>
        <v>0</v>
      </c>
      <c r="BD38" s="20">
        <f>SUMIFS(Revenue!BF:BF,Revenue!$E:$E,$C38)</f>
        <v>0</v>
      </c>
      <c r="BE38" s="20">
        <f>SUMIFS(Revenue!BG:BG,Revenue!$E:$E,$C38)</f>
        <v>0</v>
      </c>
      <c r="BF38" s="20">
        <f>SUMIFS(Revenue!BH:BH,Revenue!$E:$E,$C38)</f>
        <v>0</v>
      </c>
      <c r="BG38" s="20">
        <f>SUMIFS(Revenue!BI:BI,Revenue!$E:$E,$C38)</f>
        <v>0</v>
      </c>
      <c r="BH38" s="20">
        <f>SUMIFS(Revenue!BJ:BJ,Revenue!$E:$E,$C38)</f>
        <v>0</v>
      </c>
      <c r="BI38" s="20">
        <f>SUMIFS(Revenue!BK:BK,Revenue!$E:$E,$C38)</f>
        <v>0</v>
      </c>
      <c r="BJ38" s="20">
        <f>SUMIFS(Revenue!BL:BL,Revenue!$E:$E,$C38)</f>
        <v>0</v>
      </c>
      <c r="BK38" s="20">
        <f>SUMIFS(Revenue!BM:BM,Revenue!$E:$E,$C38)</f>
        <v>0</v>
      </c>
      <c r="BL38" s="20">
        <f>SUMIFS(Revenue!BN:BN,Revenue!$E:$E,$C38)</f>
        <v>0</v>
      </c>
      <c r="BM38" s="20">
        <f>SUMIFS(Revenue!BO:BO,Revenue!$E:$E,$C38)</f>
        <v>0</v>
      </c>
      <c r="BN38" s="20">
        <f>SUMIFS(Revenue!BP:BP,Revenue!$E:$E,$C38)</f>
        <v>0</v>
      </c>
      <c r="BO38" s="20">
        <f>SUMIFS(Revenue!BQ:BQ,Revenue!$E:$E,$C38)</f>
        <v>0</v>
      </c>
      <c r="BP38" s="20">
        <f>SUMIFS(Revenue!BR:BR,Revenue!$E:$E,$C38)</f>
        <v>0</v>
      </c>
      <c r="BQ38" s="20">
        <f>SUMIFS(Revenue!BS:BS,Revenue!$E:$E,$C38)</f>
        <v>0</v>
      </c>
      <c r="BR38" s="20">
        <f>SUMIFS(Revenue!BT:BT,Revenue!$E:$E,$C38)</f>
        <v>0</v>
      </c>
      <c r="BS38" s="20">
        <f>SUMIFS(Revenue!BU:BU,Revenue!$E:$E,$C38)</f>
        <v>0</v>
      </c>
      <c r="BT38" s="20">
        <f>SUMIFS(Revenue!BV:BV,Revenue!$E:$E,$C38)</f>
        <v>0</v>
      </c>
      <c r="BU38" s="20">
        <f>SUMIFS(Revenue!BW:BW,Revenue!$E:$E,$C38)</f>
        <v>0</v>
      </c>
      <c r="BV38" s="20">
        <f>SUMIFS(Revenue!BX:BX,Revenue!$E:$E,$C38)</f>
        <v>0</v>
      </c>
      <c r="BW38" s="20">
        <f>SUMIFS(Revenue!BY:BY,Revenue!$E:$E,$C38)</f>
        <v>0</v>
      </c>
      <c r="BX38" s="20">
        <f>SUMIFS(Revenue!BZ:BZ,Revenue!$E:$E,$C38)</f>
        <v>0</v>
      </c>
      <c r="BY38" s="20">
        <f>SUMIFS(Revenue!CA:CA,Revenue!$E:$E,$C38)</f>
        <v>0</v>
      </c>
      <c r="BZ38" s="20">
        <f>SUMIFS(Revenue!CB:CB,Revenue!$E:$E,$C38)</f>
        <v>0</v>
      </c>
      <c r="CA38" s="20">
        <f>SUMIFS(Revenue!CC:CC,Revenue!$E:$E,$C38)</f>
        <v>0</v>
      </c>
      <c r="CB38" s="20">
        <f>SUMIFS(Revenue!CD:CD,Revenue!$E:$E,$C38)</f>
        <v>0</v>
      </c>
      <c r="CC38" s="20">
        <f>SUMIFS(Revenue!CE:CE,Revenue!$E:$E,$C38)</f>
        <v>0</v>
      </c>
      <c r="CD38" s="20">
        <f>SUMIFS(Revenue!CF:CF,Revenue!$E:$E,$C38)</f>
        <v>0</v>
      </c>
      <c r="CE38" s="20">
        <f>SUMIFS(Revenue!CG:CG,Revenue!$E:$E,$C38)</f>
        <v>0</v>
      </c>
      <c r="CF38" s="20">
        <f>SUMIFS(Revenue!CH:CH,Revenue!$E:$E,$C38)</f>
        <v>0</v>
      </c>
      <c r="CG38" s="20">
        <f>SUMIFS(Revenue!CI:CI,Revenue!$E:$E,$C38)</f>
        <v>0</v>
      </c>
      <c r="CH38" s="20">
        <f>SUMIFS(Revenue!CJ:CJ,Revenue!$E:$E,$C38)</f>
        <v>0</v>
      </c>
      <c r="CI38" s="20">
        <f>SUMIFS(Revenue!CK:CK,Revenue!$E:$E,$C38)</f>
        <v>0</v>
      </c>
      <c r="CJ38" s="20">
        <f>SUMIFS(Revenue!CL:CL,Revenue!$E:$E,$C38)</f>
        <v>0</v>
      </c>
      <c r="CK38" s="20">
        <f>SUMIFS(Revenue!CM:CM,Revenue!$E:$E,$C38)</f>
        <v>0</v>
      </c>
      <c r="CL38" s="20">
        <f>SUMIFS(Revenue!CN:CN,Revenue!$E:$E,$C38)</f>
        <v>0</v>
      </c>
      <c r="CM38" s="20">
        <f>SUMIFS(Revenue!CO:CO,Revenue!$E:$E,$C38)</f>
        <v>0</v>
      </c>
      <c r="CN38" s="20">
        <f>SUMIFS(Revenue!CP:CP,Revenue!$E:$E,$C38)</f>
        <v>0</v>
      </c>
      <c r="CO38" s="20">
        <f>SUMIFS(Revenue!CQ:CQ,Revenue!$E:$E,$C38)</f>
        <v>0</v>
      </c>
      <c r="CP38" s="20">
        <f>SUMIFS(Revenue!CR:CR,Revenue!$E:$E,$C38)</f>
        <v>0</v>
      </c>
      <c r="CQ38" s="20">
        <f>SUMIFS(Revenue!CS:CS,Revenue!$E:$E,$C38)</f>
        <v>0</v>
      </c>
      <c r="CR38" s="20">
        <f>SUMIFS(Revenue!CT:CT,Revenue!$E:$E,$C38)</f>
        <v>0</v>
      </c>
      <c r="CS38" s="20">
        <f>SUMIFS(Revenue!CU:CU,Revenue!$E:$E,$C38)</f>
        <v>0</v>
      </c>
      <c r="CT38" s="20">
        <f>SUMIFS(Revenue!CV:CV,Revenue!$E:$E,$C38)</f>
        <v>0</v>
      </c>
      <c r="CU38" s="20">
        <f>SUMIFS(Revenue!CW:CW,Revenue!$E:$E,$C38)</f>
        <v>0</v>
      </c>
      <c r="CV38" s="20">
        <f>SUMIFS(Revenue!CX:CX,Revenue!$E:$E,$C38)</f>
        <v>0</v>
      </c>
      <c r="CW38" s="20">
        <f>SUMIFS(Revenue!CY:CY,Revenue!$E:$E,$C38)</f>
        <v>0</v>
      </c>
      <c r="CX38" s="20">
        <f>SUMIFS(Revenue!CZ:CZ,Revenue!$E:$E,$C38)</f>
        <v>0</v>
      </c>
      <c r="CY38" s="20">
        <f>SUMIFS(Revenue!DA:DA,Revenue!$E:$E,$C38)</f>
        <v>0</v>
      </c>
      <c r="CZ38" s="20">
        <f>SUMIFS(Revenue!DB:DB,Revenue!$E:$E,$C38)</f>
        <v>0</v>
      </c>
      <c r="DA38" s="20">
        <f>SUMIFS(Revenue!DC:DC,Revenue!$E:$E,$C38)</f>
        <v>0</v>
      </c>
      <c r="DB38" s="20">
        <f>SUMIFS(Revenue!DD:DD,Revenue!$E:$E,$C38)</f>
        <v>0</v>
      </c>
      <c r="DC38" s="20">
        <f>SUMIFS(Revenue!DE:DE,Revenue!$E:$E,$C38)</f>
        <v>0</v>
      </c>
      <c r="DD38" s="20">
        <f>SUMIFS(Revenue!DF:DF,Revenue!$E:$E,$C38)</f>
        <v>0</v>
      </c>
      <c r="DE38" s="20">
        <f>SUMIFS(Revenue!DG:DG,Revenue!$E:$E,$C38)</f>
        <v>0</v>
      </c>
      <c r="DF38" s="20">
        <f>SUMIFS(Revenue!DH:DH,Revenue!$E:$E,$C38)</f>
        <v>0</v>
      </c>
      <c r="DG38" s="20">
        <f>SUMIFS(Revenue!DI:DI,Revenue!$E:$E,$C38)</f>
        <v>0</v>
      </c>
      <c r="DH38" s="20">
        <f>SUMIFS(Revenue!DJ:DJ,Revenue!$E:$E,$C38)</f>
        <v>0</v>
      </c>
      <c r="DI38" s="20">
        <f>SUMIFS(Revenue!DK:DK,Revenue!$E:$E,$C38)</f>
        <v>0</v>
      </c>
      <c r="DJ38" s="20">
        <f>SUMIFS(Revenue!DL:DL,Revenue!$E:$E,$C38)</f>
        <v>0</v>
      </c>
      <c r="DK38" s="20">
        <f>SUMIFS(Revenue!DM:DM,Revenue!$E:$E,$C38)</f>
        <v>0</v>
      </c>
      <c r="DL38" s="20">
        <f>SUMIFS(Revenue!DN:DN,Revenue!$E:$E,$C38)</f>
        <v>0</v>
      </c>
      <c r="DM38" s="20">
        <f>SUMIFS(Revenue!DO:DO,Revenue!$E:$E,$C38)</f>
        <v>0</v>
      </c>
      <c r="DN38" s="20">
        <f>SUMIFS(Revenue!DP:DP,Revenue!$E:$E,$C38)</f>
        <v>0</v>
      </c>
      <c r="DO38" s="20">
        <f>SUMIFS(Revenue!DQ:DQ,Revenue!$E:$E,$C38)</f>
        <v>0</v>
      </c>
      <c r="DP38" s="20">
        <f>SUMIFS(Revenue!DR:DR,Revenue!$E:$E,$C38)</f>
        <v>0</v>
      </c>
      <c r="DQ38" s="20">
        <f>SUMIFS(Revenue!DS:DS,Revenue!$E:$E,$C38)</f>
        <v>0</v>
      </c>
      <c r="DR38" s="20">
        <f>SUMIFS(Revenue!DT:DT,Revenue!$E:$E,$C38)</f>
        <v>0</v>
      </c>
      <c r="DS38" s="20">
        <f>SUMIFS(Revenue!DU:DU,Revenue!$E:$E,$C38)</f>
        <v>0</v>
      </c>
      <c r="DT38" s="20">
        <f>SUMIFS(Revenue!DV:DV,Revenue!$E:$E,$C38)</f>
        <v>0</v>
      </c>
    </row>
    <row r="39" spans="3:124">
      <c r="C39" s="5" t="s">
        <v>80</v>
      </c>
      <c r="D39" s="20">
        <f>SUMIFS(Revenue!F:F,Revenue!$E:$E,$C39)</f>
        <v>0</v>
      </c>
      <c r="E39" s="20">
        <f>SUMIFS(Revenue!G:G,Revenue!$E:$E,$C39)</f>
        <v>0</v>
      </c>
      <c r="F39" s="20">
        <f>SUMIFS(Revenue!H:H,Revenue!$E:$E,$C39)</f>
        <v>0</v>
      </c>
      <c r="G39" s="20">
        <f>SUMIFS(Revenue!I:I,Revenue!$E:$E,$C39)</f>
        <v>0</v>
      </c>
      <c r="H39" s="20">
        <f>SUMIFS(Revenue!J:J,Revenue!$E:$E,$C39)</f>
        <v>0</v>
      </c>
      <c r="I39" s="20">
        <f>SUMIFS(Revenue!K:K,Revenue!$E:$E,$C39)</f>
        <v>0</v>
      </c>
      <c r="J39" s="20">
        <f>SUMIFS(Revenue!L:L,Revenue!$E:$E,$C39)</f>
        <v>0</v>
      </c>
      <c r="K39" s="20">
        <f>SUMIFS(Revenue!M:M,Revenue!$E:$E,$C39)</f>
        <v>0</v>
      </c>
      <c r="L39" s="20">
        <f>SUMIFS(Revenue!N:N,Revenue!$E:$E,$C39)</f>
        <v>0</v>
      </c>
      <c r="M39" s="20">
        <f>SUMIFS(Revenue!O:O,Revenue!$E:$E,$C39)</f>
        <v>0</v>
      </c>
      <c r="N39" s="20">
        <f>SUMIFS(Revenue!P:P,Revenue!$E:$E,$C39)</f>
        <v>0</v>
      </c>
      <c r="O39" s="20">
        <f>SUMIFS(Revenue!Q:Q,Revenue!$E:$E,$C39)</f>
        <v>0</v>
      </c>
      <c r="P39" s="20">
        <f>SUMIFS(Revenue!R:R,Revenue!$E:$E,$C39)</f>
        <v>0</v>
      </c>
      <c r="Q39" s="20">
        <f>SUMIFS(Revenue!S:S,Revenue!$E:$E,$C39)</f>
        <v>0</v>
      </c>
      <c r="R39" s="20">
        <f>SUMIFS(Revenue!T:T,Revenue!$E:$E,$C39)</f>
        <v>0</v>
      </c>
      <c r="S39" s="20">
        <f>SUMIFS(Revenue!U:U,Revenue!$E:$E,$C39)</f>
        <v>0</v>
      </c>
      <c r="T39" s="20">
        <f>SUMIFS(Revenue!V:V,Revenue!$E:$E,$C39)</f>
        <v>0</v>
      </c>
      <c r="U39" s="20">
        <f>SUMIFS(Revenue!W:W,Revenue!$E:$E,$C39)</f>
        <v>0</v>
      </c>
      <c r="V39" s="20">
        <f>SUMIFS(Revenue!X:X,Revenue!$E:$E,$C39)</f>
        <v>0</v>
      </c>
      <c r="W39" s="20">
        <f>SUMIFS(Revenue!Y:Y,Revenue!$E:$E,$C39)</f>
        <v>0</v>
      </c>
      <c r="X39" s="20">
        <f>SUMIFS(Revenue!Z:Z,Revenue!$E:$E,$C39)</f>
        <v>0</v>
      </c>
      <c r="Y39" s="20">
        <f>SUMIFS(Revenue!AA:AA,Revenue!$E:$E,$C39)</f>
        <v>0</v>
      </c>
      <c r="Z39" s="20">
        <f>SUMIFS(Revenue!AB:AB,Revenue!$E:$E,$C39)</f>
        <v>0</v>
      </c>
      <c r="AA39" s="20">
        <f>SUMIFS(Revenue!AC:AC,Revenue!$E:$E,$C39)</f>
        <v>0</v>
      </c>
      <c r="AB39" s="20">
        <f>SUMIFS(Revenue!AD:AD,Revenue!$E:$E,$C39)</f>
        <v>0</v>
      </c>
      <c r="AC39" s="20">
        <f>SUMIFS(Revenue!AE:AE,Revenue!$E:$E,$C39)</f>
        <v>0</v>
      </c>
      <c r="AD39" s="20">
        <f>SUMIFS(Revenue!AF:AF,Revenue!$E:$E,$C39)</f>
        <v>0</v>
      </c>
      <c r="AE39" s="20">
        <f>SUMIFS(Revenue!AG:AG,Revenue!$E:$E,$C39)</f>
        <v>0</v>
      </c>
      <c r="AF39" s="20">
        <f>SUMIFS(Revenue!AH:AH,Revenue!$E:$E,$C39)</f>
        <v>0</v>
      </c>
      <c r="AG39" s="20">
        <f>SUMIFS(Revenue!AI:AI,Revenue!$E:$E,$C39)</f>
        <v>0</v>
      </c>
      <c r="AH39" s="20">
        <f>SUMIFS(Revenue!AJ:AJ,Revenue!$E:$E,$C39)</f>
        <v>0</v>
      </c>
      <c r="AI39" s="20">
        <f>SUMIFS(Revenue!AK:AK,Revenue!$E:$E,$C39)</f>
        <v>0</v>
      </c>
      <c r="AJ39" s="20">
        <f>SUMIFS(Revenue!AL:AL,Revenue!$E:$E,$C39)</f>
        <v>0</v>
      </c>
      <c r="AK39" s="20">
        <f>SUMIFS(Revenue!AM:AM,Revenue!$E:$E,$C39)</f>
        <v>0</v>
      </c>
      <c r="AL39" s="20">
        <f>SUMIFS(Revenue!AN:AN,Revenue!$E:$E,$C39)</f>
        <v>0</v>
      </c>
      <c r="AM39" s="20">
        <f>SUMIFS(Revenue!AO:AO,Revenue!$E:$E,$C39)</f>
        <v>0</v>
      </c>
      <c r="AN39" s="20">
        <f>SUMIFS(Revenue!AP:AP,Revenue!$E:$E,$C39)</f>
        <v>0</v>
      </c>
      <c r="AO39" s="20">
        <f>SUMIFS(Revenue!AQ:AQ,Revenue!$E:$E,$C39)</f>
        <v>0</v>
      </c>
      <c r="AP39" s="20">
        <f>SUMIFS(Revenue!AR:AR,Revenue!$E:$E,$C39)</f>
        <v>0</v>
      </c>
      <c r="AQ39" s="20">
        <f>SUMIFS(Revenue!AS:AS,Revenue!$E:$E,$C39)</f>
        <v>0</v>
      </c>
      <c r="AR39" s="20">
        <f>SUMIFS(Revenue!AT:AT,Revenue!$E:$E,$C39)</f>
        <v>0</v>
      </c>
      <c r="AS39" s="20">
        <f>SUMIFS(Revenue!AU:AU,Revenue!$E:$E,$C39)</f>
        <v>0</v>
      </c>
      <c r="AT39" s="20">
        <f>SUMIFS(Revenue!AV:AV,Revenue!$E:$E,$C39)</f>
        <v>0</v>
      </c>
      <c r="AU39" s="20">
        <f>SUMIFS(Revenue!AW:AW,Revenue!$E:$E,$C39)</f>
        <v>0</v>
      </c>
      <c r="AV39" s="20">
        <f>SUMIFS(Revenue!AX:AX,Revenue!$E:$E,$C39)</f>
        <v>0</v>
      </c>
      <c r="AW39" s="20">
        <f>SUMIFS(Revenue!AY:AY,Revenue!$E:$E,$C39)</f>
        <v>0</v>
      </c>
      <c r="AX39" s="20">
        <f>SUMIFS(Revenue!AZ:AZ,Revenue!$E:$E,$C39)</f>
        <v>0</v>
      </c>
      <c r="AY39" s="20">
        <f>SUMIFS(Revenue!BA:BA,Revenue!$E:$E,$C39)</f>
        <v>0</v>
      </c>
      <c r="AZ39" s="20">
        <f>SUMIFS(Revenue!BB:BB,Revenue!$E:$E,$C39)</f>
        <v>0</v>
      </c>
      <c r="BA39" s="20">
        <f>SUMIFS(Revenue!BC:BC,Revenue!$E:$E,$C39)</f>
        <v>0</v>
      </c>
      <c r="BB39" s="20">
        <f>SUMIFS(Revenue!BD:BD,Revenue!$E:$E,$C39)</f>
        <v>0</v>
      </c>
      <c r="BC39" s="20">
        <f>SUMIFS(Revenue!BE:BE,Revenue!$E:$E,$C39)</f>
        <v>0</v>
      </c>
      <c r="BD39" s="20">
        <f>SUMIFS(Revenue!BF:BF,Revenue!$E:$E,$C39)</f>
        <v>0</v>
      </c>
      <c r="BE39" s="20">
        <f>SUMIFS(Revenue!BG:BG,Revenue!$E:$E,$C39)</f>
        <v>0</v>
      </c>
      <c r="BF39" s="20">
        <f>SUMIFS(Revenue!BH:BH,Revenue!$E:$E,$C39)</f>
        <v>0</v>
      </c>
      <c r="BG39" s="20">
        <f>SUMIFS(Revenue!BI:BI,Revenue!$E:$E,$C39)</f>
        <v>0</v>
      </c>
      <c r="BH39" s="20">
        <f>SUMIFS(Revenue!BJ:BJ,Revenue!$E:$E,$C39)</f>
        <v>0</v>
      </c>
      <c r="BI39" s="20">
        <f>SUMIFS(Revenue!BK:BK,Revenue!$E:$E,$C39)</f>
        <v>0</v>
      </c>
      <c r="BJ39" s="20">
        <f>SUMIFS(Revenue!BL:BL,Revenue!$E:$E,$C39)</f>
        <v>0</v>
      </c>
      <c r="BK39" s="20">
        <f>SUMIFS(Revenue!BM:BM,Revenue!$E:$E,$C39)</f>
        <v>0</v>
      </c>
      <c r="BL39" s="20">
        <f>SUMIFS(Revenue!BN:BN,Revenue!$E:$E,$C39)</f>
        <v>0</v>
      </c>
      <c r="BM39" s="20">
        <f>SUMIFS(Revenue!BO:BO,Revenue!$E:$E,$C39)</f>
        <v>0</v>
      </c>
      <c r="BN39" s="20">
        <f>SUMIFS(Revenue!BP:BP,Revenue!$E:$E,$C39)</f>
        <v>0</v>
      </c>
      <c r="BO39" s="20">
        <f>SUMIFS(Revenue!BQ:BQ,Revenue!$E:$E,$C39)</f>
        <v>0</v>
      </c>
      <c r="BP39" s="20">
        <f>SUMIFS(Revenue!BR:BR,Revenue!$E:$E,$C39)</f>
        <v>0</v>
      </c>
      <c r="BQ39" s="20">
        <f>SUMIFS(Revenue!BS:BS,Revenue!$E:$E,$C39)</f>
        <v>0</v>
      </c>
      <c r="BR39" s="20">
        <f>SUMIFS(Revenue!BT:BT,Revenue!$E:$E,$C39)</f>
        <v>0</v>
      </c>
      <c r="BS39" s="20">
        <f>SUMIFS(Revenue!BU:BU,Revenue!$E:$E,$C39)</f>
        <v>0</v>
      </c>
      <c r="BT39" s="20">
        <f>SUMIFS(Revenue!BV:BV,Revenue!$E:$E,$C39)</f>
        <v>0</v>
      </c>
      <c r="BU39" s="20">
        <f>SUMIFS(Revenue!BW:BW,Revenue!$E:$E,$C39)</f>
        <v>0</v>
      </c>
      <c r="BV39" s="20">
        <f>SUMIFS(Revenue!BX:BX,Revenue!$E:$E,$C39)</f>
        <v>0</v>
      </c>
      <c r="BW39" s="20">
        <f>SUMIFS(Revenue!BY:BY,Revenue!$E:$E,$C39)</f>
        <v>0</v>
      </c>
      <c r="BX39" s="20">
        <f>SUMIFS(Revenue!BZ:BZ,Revenue!$E:$E,$C39)</f>
        <v>0</v>
      </c>
      <c r="BY39" s="20">
        <f>SUMIFS(Revenue!CA:CA,Revenue!$E:$E,$C39)</f>
        <v>0</v>
      </c>
      <c r="BZ39" s="20">
        <f>SUMIFS(Revenue!CB:CB,Revenue!$E:$E,$C39)</f>
        <v>0</v>
      </c>
      <c r="CA39" s="20">
        <f>SUMIFS(Revenue!CC:CC,Revenue!$E:$E,$C39)</f>
        <v>0</v>
      </c>
      <c r="CB39" s="20">
        <f>SUMIFS(Revenue!CD:CD,Revenue!$E:$E,$C39)</f>
        <v>0</v>
      </c>
      <c r="CC39" s="20">
        <f>SUMIFS(Revenue!CE:CE,Revenue!$E:$E,$C39)</f>
        <v>0</v>
      </c>
      <c r="CD39" s="20">
        <f>SUMIFS(Revenue!CF:CF,Revenue!$E:$E,$C39)</f>
        <v>0</v>
      </c>
      <c r="CE39" s="20">
        <f>SUMIFS(Revenue!CG:CG,Revenue!$E:$E,$C39)</f>
        <v>0</v>
      </c>
      <c r="CF39" s="20">
        <f>SUMIFS(Revenue!CH:CH,Revenue!$E:$E,$C39)</f>
        <v>0</v>
      </c>
      <c r="CG39" s="20">
        <f>SUMIFS(Revenue!CI:CI,Revenue!$E:$E,$C39)</f>
        <v>0</v>
      </c>
      <c r="CH39" s="20">
        <f>SUMIFS(Revenue!CJ:CJ,Revenue!$E:$E,$C39)</f>
        <v>0</v>
      </c>
      <c r="CI39" s="20">
        <f>SUMIFS(Revenue!CK:CK,Revenue!$E:$E,$C39)</f>
        <v>0</v>
      </c>
      <c r="CJ39" s="20">
        <f>SUMIFS(Revenue!CL:CL,Revenue!$E:$E,$C39)</f>
        <v>0</v>
      </c>
      <c r="CK39" s="20">
        <f>SUMIFS(Revenue!CM:CM,Revenue!$E:$E,$C39)</f>
        <v>0</v>
      </c>
      <c r="CL39" s="20">
        <f>SUMIFS(Revenue!CN:CN,Revenue!$E:$E,$C39)</f>
        <v>0</v>
      </c>
      <c r="CM39" s="20">
        <f>SUMIFS(Revenue!CO:CO,Revenue!$E:$E,$C39)</f>
        <v>0</v>
      </c>
      <c r="CN39" s="20">
        <f>SUMIFS(Revenue!CP:CP,Revenue!$E:$E,$C39)</f>
        <v>0</v>
      </c>
      <c r="CO39" s="20">
        <f>SUMIFS(Revenue!CQ:CQ,Revenue!$E:$E,$C39)</f>
        <v>0</v>
      </c>
      <c r="CP39" s="20">
        <f>SUMIFS(Revenue!CR:CR,Revenue!$E:$E,$C39)</f>
        <v>0</v>
      </c>
      <c r="CQ39" s="20">
        <f>SUMIFS(Revenue!CS:CS,Revenue!$E:$E,$C39)</f>
        <v>0</v>
      </c>
      <c r="CR39" s="20">
        <f>SUMIFS(Revenue!CT:CT,Revenue!$E:$E,$C39)</f>
        <v>0</v>
      </c>
      <c r="CS39" s="20">
        <f>SUMIFS(Revenue!CU:CU,Revenue!$E:$E,$C39)</f>
        <v>0</v>
      </c>
      <c r="CT39" s="20">
        <f>SUMIFS(Revenue!CV:CV,Revenue!$E:$E,$C39)</f>
        <v>0</v>
      </c>
      <c r="CU39" s="20">
        <f>SUMIFS(Revenue!CW:CW,Revenue!$E:$E,$C39)</f>
        <v>0</v>
      </c>
      <c r="CV39" s="20">
        <f>SUMIFS(Revenue!CX:CX,Revenue!$E:$E,$C39)</f>
        <v>0</v>
      </c>
      <c r="CW39" s="20">
        <f>SUMIFS(Revenue!CY:CY,Revenue!$E:$E,$C39)</f>
        <v>0</v>
      </c>
      <c r="CX39" s="20">
        <f>SUMIFS(Revenue!CZ:CZ,Revenue!$E:$E,$C39)</f>
        <v>0</v>
      </c>
      <c r="CY39" s="20">
        <f>SUMIFS(Revenue!DA:DA,Revenue!$E:$E,$C39)</f>
        <v>0</v>
      </c>
      <c r="CZ39" s="20">
        <f>SUMIFS(Revenue!DB:DB,Revenue!$E:$E,$C39)</f>
        <v>0</v>
      </c>
      <c r="DA39" s="20">
        <f>SUMIFS(Revenue!DC:DC,Revenue!$E:$E,$C39)</f>
        <v>0</v>
      </c>
      <c r="DB39" s="20">
        <f>SUMIFS(Revenue!DD:DD,Revenue!$E:$E,$C39)</f>
        <v>0</v>
      </c>
      <c r="DC39" s="20">
        <f>SUMIFS(Revenue!DE:DE,Revenue!$E:$E,$C39)</f>
        <v>0</v>
      </c>
      <c r="DD39" s="20">
        <f>SUMIFS(Revenue!DF:DF,Revenue!$E:$E,$C39)</f>
        <v>0</v>
      </c>
      <c r="DE39" s="20">
        <f>SUMIFS(Revenue!DG:DG,Revenue!$E:$E,$C39)</f>
        <v>0</v>
      </c>
      <c r="DF39" s="20">
        <f>SUMIFS(Revenue!DH:DH,Revenue!$E:$E,$C39)</f>
        <v>0</v>
      </c>
      <c r="DG39" s="20">
        <f>SUMIFS(Revenue!DI:DI,Revenue!$E:$E,$C39)</f>
        <v>0</v>
      </c>
      <c r="DH39" s="20">
        <f>SUMIFS(Revenue!DJ:DJ,Revenue!$E:$E,$C39)</f>
        <v>0</v>
      </c>
      <c r="DI39" s="20">
        <f>SUMIFS(Revenue!DK:DK,Revenue!$E:$E,$C39)</f>
        <v>0</v>
      </c>
      <c r="DJ39" s="20">
        <f>SUMIFS(Revenue!DL:DL,Revenue!$E:$E,$C39)</f>
        <v>0</v>
      </c>
      <c r="DK39" s="20">
        <f>SUMIFS(Revenue!DM:DM,Revenue!$E:$E,$C39)</f>
        <v>0</v>
      </c>
      <c r="DL39" s="20">
        <f>SUMIFS(Revenue!DN:DN,Revenue!$E:$E,$C39)</f>
        <v>0</v>
      </c>
      <c r="DM39" s="20">
        <f>SUMIFS(Revenue!DO:DO,Revenue!$E:$E,$C39)</f>
        <v>0</v>
      </c>
      <c r="DN39" s="20">
        <f>SUMIFS(Revenue!DP:DP,Revenue!$E:$E,$C39)</f>
        <v>0</v>
      </c>
      <c r="DO39" s="20">
        <f>SUMIFS(Revenue!DQ:DQ,Revenue!$E:$E,$C39)</f>
        <v>0</v>
      </c>
      <c r="DP39" s="20">
        <f>SUMIFS(Revenue!DR:DR,Revenue!$E:$E,$C39)</f>
        <v>0</v>
      </c>
      <c r="DQ39" s="20">
        <f>SUMIFS(Revenue!DS:DS,Revenue!$E:$E,$C39)</f>
        <v>0</v>
      </c>
      <c r="DR39" s="20">
        <f>SUMIFS(Revenue!DT:DT,Revenue!$E:$E,$C39)</f>
        <v>0</v>
      </c>
      <c r="DS39" s="20">
        <f>SUMIFS(Revenue!DU:DU,Revenue!$E:$E,$C39)</f>
        <v>0</v>
      </c>
      <c r="DT39" s="20">
        <f>SUMIFS(Revenue!DV:DV,Revenue!$E:$E,$C39)</f>
        <v>0</v>
      </c>
    </row>
    <row r="40" spans="3:124">
      <c r="C40" s="5" t="s">
        <v>81</v>
      </c>
      <c r="D40" s="20">
        <f>SUMIFS(Revenue!F:F,Revenue!$E:$E,$C40)</f>
        <v>0</v>
      </c>
      <c r="E40" s="20">
        <f>SUMIFS(Revenue!G:G,Revenue!$E:$E,$C40)</f>
        <v>0</v>
      </c>
      <c r="F40" s="20">
        <f>SUMIFS(Revenue!H:H,Revenue!$E:$E,$C40)</f>
        <v>0</v>
      </c>
      <c r="G40" s="20">
        <f>SUMIFS(Revenue!I:I,Revenue!$E:$E,$C40)</f>
        <v>0</v>
      </c>
      <c r="H40" s="20">
        <f>SUMIFS(Revenue!J:J,Revenue!$E:$E,$C40)</f>
        <v>0</v>
      </c>
      <c r="I40" s="20">
        <f>SUMIFS(Revenue!K:K,Revenue!$E:$E,$C40)</f>
        <v>0</v>
      </c>
      <c r="J40" s="20">
        <f>SUMIFS(Revenue!L:L,Revenue!$E:$E,$C40)</f>
        <v>0</v>
      </c>
      <c r="K40" s="20">
        <f>SUMIFS(Revenue!M:M,Revenue!$E:$E,$C40)</f>
        <v>0</v>
      </c>
      <c r="L40" s="20">
        <f>SUMIFS(Revenue!N:N,Revenue!$E:$E,$C40)</f>
        <v>0</v>
      </c>
      <c r="M40" s="20">
        <f>SUMIFS(Revenue!O:O,Revenue!$E:$E,$C40)</f>
        <v>0</v>
      </c>
      <c r="N40" s="20">
        <f>SUMIFS(Revenue!P:P,Revenue!$E:$E,$C40)</f>
        <v>0</v>
      </c>
      <c r="O40" s="20">
        <f>SUMIFS(Revenue!Q:Q,Revenue!$E:$E,$C40)</f>
        <v>0</v>
      </c>
      <c r="P40" s="20">
        <f>SUMIFS(Revenue!R:R,Revenue!$E:$E,$C40)</f>
        <v>0</v>
      </c>
      <c r="Q40" s="20">
        <f>SUMIFS(Revenue!S:S,Revenue!$E:$E,$C40)</f>
        <v>0</v>
      </c>
      <c r="R40" s="20">
        <f>SUMIFS(Revenue!T:T,Revenue!$E:$E,$C40)</f>
        <v>0</v>
      </c>
      <c r="S40" s="20">
        <f>SUMIFS(Revenue!U:U,Revenue!$E:$E,$C40)</f>
        <v>0</v>
      </c>
      <c r="T40" s="20">
        <f>SUMIFS(Revenue!V:V,Revenue!$E:$E,$C40)</f>
        <v>0</v>
      </c>
      <c r="U40" s="20">
        <f>SUMIFS(Revenue!W:W,Revenue!$E:$E,$C40)</f>
        <v>0</v>
      </c>
      <c r="V40" s="20">
        <f>SUMIFS(Revenue!X:X,Revenue!$E:$E,$C40)</f>
        <v>0</v>
      </c>
      <c r="W40" s="20">
        <f>SUMIFS(Revenue!Y:Y,Revenue!$E:$E,$C40)</f>
        <v>0</v>
      </c>
      <c r="X40" s="20">
        <f>SUMIFS(Revenue!Z:Z,Revenue!$E:$E,$C40)</f>
        <v>0</v>
      </c>
      <c r="Y40" s="20">
        <f>SUMIFS(Revenue!AA:AA,Revenue!$E:$E,$C40)</f>
        <v>0</v>
      </c>
      <c r="Z40" s="20">
        <f>SUMIFS(Revenue!AB:AB,Revenue!$E:$E,$C40)</f>
        <v>0</v>
      </c>
      <c r="AA40" s="20">
        <f>SUMIFS(Revenue!AC:AC,Revenue!$E:$E,$C40)</f>
        <v>0</v>
      </c>
      <c r="AB40" s="20">
        <f>SUMIFS(Revenue!AD:AD,Revenue!$E:$E,$C40)</f>
        <v>0</v>
      </c>
      <c r="AC40" s="20">
        <f>SUMIFS(Revenue!AE:AE,Revenue!$E:$E,$C40)</f>
        <v>0</v>
      </c>
      <c r="AD40" s="20">
        <f>SUMIFS(Revenue!AF:AF,Revenue!$E:$E,$C40)</f>
        <v>0</v>
      </c>
      <c r="AE40" s="20">
        <f>SUMIFS(Revenue!AG:AG,Revenue!$E:$E,$C40)</f>
        <v>0</v>
      </c>
      <c r="AF40" s="20">
        <f>SUMIFS(Revenue!AH:AH,Revenue!$E:$E,$C40)</f>
        <v>0</v>
      </c>
      <c r="AG40" s="20">
        <f>SUMIFS(Revenue!AI:AI,Revenue!$E:$E,$C40)</f>
        <v>0</v>
      </c>
      <c r="AH40" s="20">
        <f>SUMIFS(Revenue!AJ:AJ,Revenue!$E:$E,$C40)</f>
        <v>0</v>
      </c>
      <c r="AI40" s="20">
        <f>SUMIFS(Revenue!AK:AK,Revenue!$E:$E,$C40)</f>
        <v>0</v>
      </c>
      <c r="AJ40" s="20">
        <f>SUMIFS(Revenue!AL:AL,Revenue!$E:$E,$C40)</f>
        <v>0</v>
      </c>
      <c r="AK40" s="20">
        <f>SUMIFS(Revenue!AM:AM,Revenue!$E:$E,$C40)</f>
        <v>0</v>
      </c>
      <c r="AL40" s="20">
        <f>SUMIFS(Revenue!AN:AN,Revenue!$E:$E,$C40)</f>
        <v>0</v>
      </c>
      <c r="AM40" s="20">
        <f>SUMIFS(Revenue!AO:AO,Revenue!$E:$E,$C40)</f>
        <v>0</v>
      </c>
      <c r="AN40" s="20">
        <f>SUMIFS(Revenue!AP:AP,Revenue!$E:$E,$C40)</f>
        <v>0</v>
      </c>
      <c r="AO40" s="20">
        <f>SUMIFS(Revenue!AQ:AQ,Revenue!$E:$E,$C40)</f>
        <v>0</v>
      </c>
      <c r="AP40" s="20">
        <f>SUMIFS(Revenue!AR:AR,Revenue!$E:$E,$C40)</f>
        <v>0</v>
      </c>
      <c r="AQ40" s="20">
        <f>SUMIFS(Revenue!AS:AS,Revenue!$E:$E,$C40)</f>
        <v>0</v>
      </c>
      <c r="AR40" s="20">
        <f>SUMIFS(Revenue!AT:AT,Revenue!$E:$E,$C40)</f>
        <v>0</v>
      </c>
      <c r="AS40" s="20">
        <f>SUMIFS(Revenue!AU:AU,Revenue!$E:$E,$C40)</f>
        <v>0</v>
      </c>
      <c r="AT40" s="20">
        <f>SUMIFS(Revenue!AV:AV,Revenue!$E:$E,$C40)</f>
        <v>0</v>
      </c>
      <c r="AU40" s="20">
        <f>SUMIFS(Revenue!AW:AW,Revenue!$E:$E,$C40)</f>
        <v>0</v>
      </c>
      <c r="AV40" s="20">
        <f>SUMIFS(Revenue!AX:AX,Revenue!$E:$E,$C40)</f>
        <v>0</v>
      </c>
      <c r="AW40" s="20">
        <f>SUMIFS(Revenue!AY:AY,Revenue!$E:$E,$C40)</f>
        <v>0</v>
      </c>
      <c r="AX40" s="20">
        <f>SUMIFS(Revenue!AZ:AZ,Revenue!$E:$E,$C40)</f>
        <v>0</v>
      </c>
      <c r="AY40" s="20">
        <f>SUMIFS(Revenue!BA:BA,Revenue!$E:$E,$C40)</f>
        <v>0</v>
      </c>
      <c r="AZ40" s="20">
        <f>SUMIFS(Revenue!BB:BB,Revenue!$E:$E,$C40)</f>
        <v>0</v>
      </c>
      <c r="BA40" s="20">
        <f>SUMIFS(Revenue!BC:BC,Revenue!$E:$E,$C40)</f>
        <v>0</v>
      </c>
      <c r="BB40" s="20">
        <f>SUMIFS(Revenue!BD:BD,Revenue!$E:$E,$C40)</f>
        <v>0</v>
      </c>
      <c r="BC40" s="20">
        <f>SUMIFS(Revenue!BE:BE,Revenue!$E:$E,$C40)</f>
        <v>0</v>
      </c>
      <c r="BD40" s="20">
        <f>SUMIFS(Revenue!BF:BF,Revenue!$E:$E,$C40)</f>
        <v>0</v>
      </c>
      <c r="BE40" s="20">
        <f>SUMIFS(Revenue!BG:BG,Revenue!$E:$E,$C40)</f>
        <v>0</v>
      </c>
      <c r="BF40" s="20">
        <f>SUMIFS(Revenue!BH:BH,Revenue!$E:$E,$C40)</f>
        <v>0</v>
      </c>
      <c r="BG40" s="20">
        <f>SUMIFS(Revenue!BI:BI,Revenue!$E:$E,$C40)</f>
        <v>0</v>
      </c>
      <c r="BH40" s="20">
        <f>SUMIFS(Revenue!BJ:BJ,Revenue!$E:$E,$C40)</f>
        <v>0</v>
      </c>
      <c r="BI40" s="20">
        <f>SUMIFS(Revenue!BK:BK,Revenue!$E:$E,$C40)</f>
        <v>0</v>
      </c>
      <c r="BJ40" s="20">
        <f>SUMIFS(Revenue!BL:BL,Revenue!$E:$E,$C40)</f>
        <v>0</v>
      </c>
      <c r="BK40" s="20">
        <f>SUMIFS(Revenue!BM:BM,Revenue!$E:$E,$C40)</f>
        <v>0</v>
      </c>
      <c r="BL40" s="20">
        <f>SUMIFS(Revenue!BN:BN,Revenue!$E:$E,$C40)</f>
        <v>0</v>
      </c>
      <c r="BM40" s="20">
        <f>SUMIFS(Revenue!BO:BO,Revenue!$E:$E,$C40)</f>
        <v>0</v>
      </c>
      <c r="BN40" s="20">
        <f>SUMIFS(Revenue!BP:BP,Revenue!$E:$E,$C40)</f>
        <v>0</v>
      </c>
      <c r="BO40" s="20">
        <f>SUMIFS(Revenue!BQ:BQ,Revenue!$E:$E,$C40)</f>
        <v>0</v>
      </c>
      <c r="BP40" s="20">
        <f>SUMIFS(Revenue!BR:BR,Revenue!$E:$E,$C40)</f>
        <v>0</v>
      </c>
      <c r="BQ40" s="20">
        <f>SUMIFS(Revenue!BS:BS,Revenue!$E:$E,$C40)</f>
        <v>0</v>
      </c>
      <c r="BR40" s="20">
        <f>SUMIFS(Revenue!BT:BT,Revenue!$E:$E,$C40)</f>
        <v>0</v>
      </c>
      <c r="BS40" s="20">
        <f>SUMIFS(Revenue!BU:BU,Revenue!$E:$E,$C40)</f>
        <v>0</v>
      </c>
      <c r="BT40" s="20">
        <f>SUMIFS(Revenue!BV:BV,Revenue!$E:$E,$C40)</f>
        <v>0</v>
      </c>
      <c r="BU40" s="20">
        <f>SUMIFS(Revenue!BW:BW,Revenue!$E:$E,$C40)</f>
        <v>0</v>
      </c>
      <c r="BV40" s="20">
        <f>SUMIFS(Revenue!BX:BX,Revenue!$E:$E,$C40)</f>
        <v>0</v>
      </c>
      <c r="BW40" s="20">
        <f>SUMIFS(Revenue!BY:BY,Revenue!$E:$E,$C40)</f>
        <v>0</v>
      </c>
      <c r="BX40" s="20">
        <f>SUMIFS(Revenue!BZ:BZ,Revenue!$E:$E,$C40)</f>
        <v>0</v>
      </c>
      <c r="BY40" s="20">
        <f>SUMIFS(Revenue!CA:CA,Revenue!$E:$E,$C40)</f>
        <v>0</v>
      </c>
      <c r="BZ40" s="20">
        <f>SUMIFS(Revenue!CB:CB,Revenue!$E:$E,$C40)</f>
        <v>0</v>
      </c>
      <c r="CA40" s="20">
        <f>SUMIFS(Revenue!CC:CC,Revenue!$E:$E,$C40)</f>
        <v>0</v>
      </c>
      <c r="CB40" s="20">
        <f>SUMIFS(Revenue!CD:CD,Revenue!$E:$E,$C40)</f>
        <v>0</v>
      </c>
      <c r="CC40" s="20">
        <f>SUMIFS(Revenue!CE:CE,Revenue!$E:$E,$C40)</f>
        <v>0</v>
      </c>
      <c r="CD40" s="20">
        <f>SUMIFS(Revenue!CF:CF,Revenue!$E:$E,$C40)</f>
        <v>0</v>
      </c>
      <c r="CE40" s="20">
        <f>SUMIFS(Revenue!CG:CG,Revenue!$E:$E,$C40)</f>
        <v>0</v>
      </c>
      <c r="CF40" s="20">
        <f>SUMIFS(Revenue!CH:CH,Revenue!$E:$E,$C40)</f>
        <v>0</v>
      </c>
      <c r="CG40" s="20">
        <f>SUMIFS(Revenue!CI:CI,Revenue!$E:$E,$C40)</f>
        <v>0</v>
      </c>
      <c r="CH40" s="20">
        <f>SUMIFS(Revenue!CJ:CJ,Revenue!$E:$E,$C40)</f>
        <v>0</v>
      </c>
      <c r="CI40" s="20">
        <f>SUMIFS(Revenue!CK:CK,Revenue!$E:$E,$C40)</f>
        <v>0</v>
      </c>
      <c r="CJ40" s="20">
        <f>SUMIFS(Revenue!CL:CL,Revenue!$E:$E,$C40)</f>
        <v>0</v>
      </c>
      <c r="CK40" s="20">
        <f>SUMIFS(Revenue!CM:CM,Revenue!$E:$E,$C40)</f>
        <v>0</v>
      </c>
      <c r="CL40" s="20">
        <f>SUMIFS(Revenue!CN:CN,Revenue!$E:$E,$C40)</f>
        <v>0</v>
      </c>
      <c r="CM40" s="20">
        <f>SUMIFS(Revenue!CO:CO,Revenue!$E:$E,$C40)</f>
        <v>0</v>
      </c>
      <c r="CN40" s="20">
        <f>SUMIFS(Revenue!CP:CP,Revenue!$E:$E,$C40)</f>
        <v>0</v>
      </c>
      <c r="CO40" s="20">
        <f>SUMIFS(Revenue!CQ:CQ,Revenue!$E:$E,$C40)</f>
        <v>0</v>
      </c>
      <c r="CP40" s="20">
        <f>SUMIFS(Revenue!CR:CR,Revenue!$E:$E,$C40)</f>
        <v>0</v>
      </c>
      <c r="CQ40" s="20">
        <f>SUMIFS(Revenue!CS:CS,Revenue!$E:$E,$C40)</f>
        <v>0</v>
      </c>
      <c r="CR40" s="20">
        <f>SUMIFS(Revenue!CT:CT,Revenue!$E:$E,$C40)</f>
        <v>0</v>
      </c>
      <c r="CS40" s="20">
        <f>SUMIFS(Revenue!CU:CU,Revenue!$E:$E,$C40)</f>
        <v>0</v>
      </c>
      <c r="CT40" s="20">
        <f>SUMIFS(Revenue!CV:CV,Revenue!$E:$E,$C40)</f>
        <v>0</v>
      </c>
      <c r="CU40" s="20">
        <f>SUMIFS(Revenue!CW:CW,Revenue!$E:$E,$C40)</f>
        <v>0</v>
      </c>
      <c r="CV40" s="20">
        <f>SUMIFS(Revenue!CX:CX,Revenue!$E:$E,$C40)</f>
        <v>0</v>
      </c>
      <c r="CW40" s="20">
        <f>SUMIFS(Revenue!CY:CY,Revenue!$E:$E,$C40)</f>
        <v>0</v>
      </c>
      <c r="CX40" s="20">
        <f>SUMIFS(Revenue!CZ:CZ,Revenue!$E:$E,$C40)</f>
        <v>0</v>
      </c>
      <c r="CY40" s="20">
        <f>SUMIFS(Revenue!DA:DA,Revenue!$E:$E,$C40)</f>
        <v>0</v>
      </c>
      <c r="CZ40" s="20">
        <f>SUMIFS(Revenue!DB:DB,Revenue!$E:$E,$C40)</f>
        <v>0</v>
      </c>
      <c r="DA40" s="20">
        <f>SUMIFS(Revenue!DC:DC,Revenue!$E:$E,$C40)</f>
        <v>0</v>
      </c>
      <c r="DB40" s="20">
        <f>SUMIFS(Revenue!DD:DD,Revenue!$E:$E,$C40)</f>
        <v>0</v>
      </c>
      <c r="DC40" s="20">
        <f>SUMIFS(Revenue!DE:DE,Revenue!$E:$E,$C40)</f>
        <v>0</v>
      </c>
      <c r="DD40" s="20">
        <f>SUMIFS(Revenue!DF:DF,Revenue!$E:$E,$C40)</f>
        <v>0</v>
      </c>
      <c r="DE40" s="20">
        <f>SUMIFS(Revenue!DG:DG,Revenue!$E:$E,$C40)</f>
        <v>0</v>
      </c>
      <c r="DF40" s="20">
        <f>SUMIFS(Revenue!DH:DH,Revenue!$E:$E,$C40)</f>
        <v>0</v>
      </c>
      <c r="DG40" s="20">
        <f>SUMIFS(Revenue!DI:DI,Revenue!$E:$E,$C40)</f>
        <v>0</v>
      </c>
      <c r="DH40" s="20">
        <f>SUMIFS(Revenue!DJ:DJ,Revenue!$E:$E,$C40)</f>
        <v>0</v>
      </c>
      <c r="DI40" s="20">
        <f>SUMIFS(Revenue!DK:DK,Revenue!$E:$E,$C40)</f>
        <v>0</v>
      </c>
      <c r="DJ40" s="20">
        <f>SUMIFS(Revenue!DL:DL,Revenue!$E:$E,$C40)</f>
        <v>0</v>
      </c>
      <c r="DK40" s="20">
        <f>SUMIFS(Revenue!DM:DM,Revenue!$E:$E,$C40)</f>
        <v>0</v>
      </c>
      <c r="DL40" s="20">
        <f>SUMIFS(Revenue!DN:DN,Revenue!$E:$E,$C40)</f>
        <v>0</v>
      </c>
      <c r="DM40" s="20">
        <f>SUMIFS(Revenue!DO:DO,Revenue!$E:$E,$C40)</f>
        <v>0</v>
      </c>
      <c r="DN40" s="20">
        <f>SUMIFS(Revenue!DP:DP,Revenue!$E:$E,$C40)</f>
        <v>0</v>
      </c>
      <c r="DO40" s="20">
        <f>SUMIFS(Revenue!DQ:DQ,Revenue!$E:$E,$C40)</f>
        <v>0</v>
      </c>
      <c r="DP40" s="20">
        <f>SUMIFS(Revenue!DR:DR,Revenue!$E:$E,$C40)</f>
        <v>0</v>
      </c>
      <c r="DQ40" s="20">
        <f>SUMIFS(Revenue!DS:DS,Revenue!$E:$E,$C40)</f>
        <v>0</v>
      </c>
      <c r="DR40" s="20">
        <f>SUMIFS(Revenue!DT:DT,Revenue!$E:$E,$C40)</f>
        <v>0</v>
      </c>
      <c r="DS40" s="20">
        <f>SUMIFS(Revenue!DU:DU,Revenue!$E:$E,$C40)</f>
        <v>0</v>
      </c>
      <c r="DT40" s="20">
        <f>SUMIFS(Revenue!DV:DV,Revenue!$E:$E,$C40)</f>
        <v>0</v>
      </c>
    </row>
    <row r="41" spans="3:124">
      <c r="C41" s="5" t="s">
        <v>245</v>
      </c>
      <c r="D41" s="20">
        <f>SUMIFS(Revenue!F:F,Revenue!$E:$E,$C41)</f>
        <v>0</v>
      </c>
      <c r="E41" s="20">
        <f>SUMIFS(Revenue!G:G,Revenue!$E:$E,$C41)</f>
        <v>0</v>
      </c>
      <c r="F41" s="20">
        <f>SUMIFS(Revenue!H:H,Revenue!$E:$E,$C41)</f>
        <v>0</v>
      </c>
      <c r="G41" s="20">
        <f>SUMIFS(Revenue!I:I,Revenue!$E:$E,$C41)</f>
        <v>0</v>
      </c>
      <c r="H41" s="20">
        <f>SUMIFS(Revenue!J:J,Revenue!$E:$E,$C41)</f>
        <v>0</v>
      </c>
      <c r="I41" s="20">
        <f>SUMIFS(Revenue!K:K,Revenue!$E:$E,$C41)</f>
        <v>0</v>
      </c>
      <c r="J41" s="20">
        <f>SUMIFS(Revenue!L:L,Revenue!$E:$E,$C41)</f>
        <v>0</v>
      </c>
      <c r="K41" s="20">
        <f>SUMIFS(Revenue!M:M,Revenue!$E:$E,$C41)</f>
        <v>0</v>
      </c>
      <c r="L41" s="20">
        <f>SUMIFS(Revenue!N:N,Revenue!$E:$E,$C41)</f>
        <v>0</v>
      </c>
      <c r="M41" s="20">
        <f>SUMIFS(Revenue!O:O,Revenue!$E:$E,$C41)</f>
        <v>0</v>
      </c>
      <c r="N41" s="20">
        <f>SUMIFS(Revenue!P:P,Revenue!$E:$E,$C41)</f>
        <v>0</v>
      </c>
      <c r="O41" s="20">
        <f>SUMIFS(Revenue!Q:Q,Revenue!$E:$E,$C41)</f>
        <v>0</v>
      </c>
      <c r="P41" s="20">
        <f>SUMIFS(Revenue!R:R,Revenue!$E:$E,$C41)</f>
        <v>0</v>
      </c>
      <c r="Q41" s="20">
        <f>SUMIFS(Revenue!S:S,Revenue!$E:$E,$C41)</f>
        <v>0</v>
      </c>
      <c r="R41" s="20">
        <f>SUMIFS(Revenue!T:T,Revenue!$E:$E,$C41)</f>
        <v>0</v>
      </c>
      <c r="S41" s="20">
        <f>SUMIFS(Revenue!U:U,Revenue!$E:$E,$C41)</f>
        <v>0</v>
      </c>
      <c r="T41" s="20">
        <f>SUMIFS(Revenue!V:V,Revenue!$E:$E,$C41)</f>
        <v>0</v>
      </c>
      <c r="U41" s="20">
        <f>SUMIFS(Revenue!W:W,Revenue!$E:$E,$C41)</f>
        <v>0</v>
      </c>
      <c r="V41" s="20">
        <f>SUMIFS(Revenue!X:X,Revenue!$E:$E,$C41)</f>
        <v>0</v>
      </c>
      <c r="W41" s="20">
        <f>SUMIFS(Revenue!Y:Y,Revenue!$E:$E,$C41)</f>
        <v>0</v>
      </c>
      <c r="X41" s="20">
        <f>SUMIFS(Revenue!Z:Z,Revenue!$E:$E,$C41)</f>
        <v>0</v>
      </c>
      <c r="Y41" s="20">
        <f>SUMIFS(Revenue!AA:AA,Revenue!$E:$E,$C41)</f>
        <v>0</v>
      </c>
      <c r="Z41" s="20">
        <f>SUMIFS(Revenue!AB:AB,Revenue!$E:$E,$C41)</f>
        <v>0</v>
      </c>
      <c r="AA41" s="20">
        <f>SUMIFS(Revenue!AC:AC,Revenue!$E:$E,$C41)</f>
        <v>0</v>
      </c>
      <c r="AB41" s="20">
        <f>SUMIFS(Revenue!AD:AD,Revenue!$E:$E,$C41)</f>
        <v>0</v>
      </c>
      <c r="AC41" s="20">
        <f>SUMIFS(Revenue!AE:AE,Revenue!$E:$E,$C41)</f>
        <v>0</v>
      </c>
      <c r="AD41" s="20">
        <f>SUMIFS(Revenue!AF:AF,Revenue!$E:$E,$C41)</f>
        <v>0</v>
      </c>
      <c r="AE41" s="20">
        <f>SUMIFS(Revenue!AG:AG,Revenue!$E:$E,$C41)</f>
        <v>0</v>
      </c>
      <c r="AF41" s="20">
        <f>SUMIFS(Revenue!AH:AH,Revenue!$E:$E,$C41)</f>
        <v>0</v>
      </c>
      <c r="AG41" s="20">
        <f>SUMIFS(Revenue!AI:AI,Revenue!$E:$E,$C41)</f>
        <v>0</v>
      </c>
      <c r="AH41" s="20">
        <f>SUMIFS(Revenue!AJ:AJ,Revenue!$E:$E,$C41)</f>
        <v>0</v>
      </c>
      <c r="AI41" s="20">
        <f>SUMIFS(Revenue!AK:AK,Revenue!$E:$E,$C41)</f>
        <v>0</v>
      </c>
      <c r="AJ41" s="20">
        <f>SUMIFS(Revenue!AL:AL,Revenue!$E:$E,$C41)</f>
        <v>0</v>
      </c>
      <c r="AK41" s="20">
        <f>SUMIFS(Revenue!AM:AM,Revenue!$E:$E,$C41)</f>
        <v>0</v>
      </c>
      <c r="AL41" s="20">
        <f>SUMIFS(Revenue!AN:AN,Revenue!$E:$E,$C41)</f>
        <v>0</v>
      </c>
      <c r="AM41" s="20">
        <f>SUMIFS(Revenue!AO:AO,Revenue!$E:$E,$C41)</f>
        <v>0</v>
      </c>
      <c r="AN41" s="20">
        <f>SUMIFS(Revenue!AP:AP,Revenue!$E:$E,$C41)</f>
        <v>0</v>
      </c>
      <c r="AO41" s="20">
        <f>SUMIFS(Revenue!AQ:AQ,Revenue!$E:$E,$C41)</f>
        <v>0</v>
      </c>
      <c r="AP41" s="20">
        <f>SUMIFS(Revenue!AR:AR,Revenue!$E:$E,$C41)</f>
        <v>0</v>
      </c>
      <c r="AQ41" s="20">
        <f>SUMIFS(Revenue!AS:AS,Revenue!$E:$E,$C41)</f>
        <v>0</v>
      </c>
      <c r="AR41" s="20">
        <f>SUMIFS(Revenue!AT:AT,Revenue!$E:$E,$C41)</f>
        <v>0</v>
      </c>
      <c r="AS41" s="20">
        <f>SUMIFS(Revenue!AU:AU,Revenue!$E:$E,$C41)</f>
        <v>0</v>
      </c>
      <c r="AT41" s="20">
        <f>SUMIFS(Revenue!AV:AV,Revenue!$E:$E,$C41)</f>
        <v>0</v>
      </c>
      <c r="AU41" s="20">
        <f>SUMIFS(Revenue!AW:AW,Revenue!$E:$E,$C41)</f>
        <v>0</v>
      </c>
      <c r="AV41" s="20">
        <f>SUMIFS(Revenue!AX:AX,Revenue!$E:$E,$C41)</f>
        <v>0</v>
      </c>
      <c r="AW41" s="20">
        <f>SUMIFS(Revenue!AY:AY,Revenue!$E:$E,$C41)</f>
        <v>0</v>
      </c>
      <c r="AX41" s="20">
        <f>SUMIFS(Revenue!AZ:AZ,Revenue!$E:$E,$C41)</f>
        <v>0</v>
      </c>
      <c r="AY41" s="20">
        <f>SUMIFS(Revenue!BA:BA,Revenue!$E:$E,$C41)</f>
        <v>0</v>
      </c>
      <c r="AZ41" s="20">
        <f>SUMIFS(Revenue!BB:BB,Revenue!$E:$E,$C41)</f>
        <v>0</v>
      </c>
      <c r="BA41" s="20">
        <f>SUMIFS(Revenue!BC:BC,Revenue!$E:$E,$C41)</f>
        <v>0</v>
      </c>
      <c r="BB41" s="20">
        <f>SUMIFS(Revenue!BD:BD,Revenue!$E:$E,$C41)</f>
        <v>0</v>
      </c>
      <c r="BC41" s="20">
        <f>SUMIFS(Revenue!BE:BE,Revenue!$E:$E,$C41)</f>
        <v>0</v>
      </c>
      <c r="BD41" s="20">
        <f>SUMIFS(Revenue!BF:BF,Revenue!$E:$E,$C41)</f>
        <v>0</v>
      </c>
      <c r="BE41" s="20">
        <f>SUMIFS(Revenue!BG:BG,Revenue!$E:$E,$C41)</f>
        <v>0</v>
      </c>
      <c r="BF41" s="20">
        <f>SUMIFS(Revenue!BH:BH,Revenue!$E:$E,$C41)</f>
        <v>0</v>
      </c>
      <c r="BG41" s="20">
        <f>SUMIFS(Revenue!BI:BI,Revenue!$E:$E,$C41)</f>
        <v>0</v>
      </c>
      <c r="BH41" s="20">
        <f>SUMIFS(Revenue!BJ:BJ,Revenue!$E:$E,$C41)</f>
        <v>0</v>
      </c>
      <c r="BI41" s="20">
        <f>SUMIFS(Revenue!BK:BK,Revenue!$E:$E,$C41)</f>
        <v>0</v>
      </c>
      <c r="BJ41" s="20">
        <f>SUMIFS(Revenue!BL:BL,Revenue!$E:$E,$C41)</f>
        <v>0</v>
      </c>
      <c r="BK41" s="20">
        <f>SUMIFS(Revenue!BM:BM,Revenue!$E:$E,$C41)</f>
        <v>0</v>
      </c>
      <c r="BL41" s="20">
        <f>SUMIFS(Revenue!BN:BN,Revenue!$E:$E,$C41)</f>
        <v>0</v>
      </c>
      <c r="BM41" s="20">
        <f>SUMIFS(Revenue!BO:BO,Revenue!$E:$E,$C41)</f>
        <v>0</v>
      </c>
      <c r="BN41" s="20">
        <f>SUMIFS(Revenue!BP:BP,Revenue!$E:$E,$C41)</f>
        <v>0</v>
      </c>
      <c r="BO41" s="20">
        <f>SUMIFS(Revenue!BQ:BQ,Revenue!$E:$E,$C41)</f>
        <v>0</v>
      </c>
      <c r="BP41" s="20">
        <f>SUMIFS(Revenue!BR:BR,Revenue!$E:$E,$C41)</f>
        <v>0</v>
      </c>
      <c r="BQ41" s="20">
        <f>SUMIFS(Revenue!BS:BS,Revenue!$E:$E,$C41)</f>
        <v>0</v>
      </c>
      <c r="BR41" s="20">
        <f>SUMIFS(Revenue!BT:BT,Revenue!$E:$E,$C41)</f>
        <v>0</v>
      </c>
      <c r="BS41" s="20">
        <f>SUMIFS(Revenue!BU:BU,Revenue!$E:$E,$C41)</f>
        <v>0</v>
      </c>
      <c r="BT41" s="20">
        <f>SUMIFS(Revenue!BV:BV,Revenue!$E:$E,$C41)</f>
        <v>0</v>
      </c>
      <c r="BU41" s="20">
        <f>SUMIFS(Revenue!BW:BW,Revenue!$E:$E,$C41)</f>
        <v>0</v>
      </c>
      <c r="BV41" s="20">
        <f>SUMIFS(Revenue!BX:BX,Revenue!$E:$E,$C41)</f>
        <v>0</v>
      </c>
      <c r="BW41" s="20">
        <f>SUMIFS(Revenue!BY:BY,Revenue!$E:$E,$C41)</f>
        <v>0</v>
      </c>
      <c r="BX41" s="20">
        <f>SUMIFS(Revenue!BZ:BZ,Revenue!$E:$E,$C41)</f>
        <v>0</v>
      </c>
      <c r="BY41" s="20">
        <f>SUMIFS(Revenue!CA:CA,Revenue!$E:$E,$C41)</f>
        <v>0</v>
      </c>
      <c r="BZ41" s="20">
        <f>SUMIFS(Revenue!CB:CB,Revenue!$E:$E,$C41)</f>
        <v>0</v>
      </c>
      <c r="CA41" s="20">
        <f>SUMIFS(Revenue!CC:CC,Revenue!$E:$E,$C41)</f>
        <v>0</v>
      </c>
      <c r="CB41" s="20">
        <f>SUMIFS(Revenue!CD:CD,Revenue!$E:$E,$C41)</f>
        <v>0</v>
      </c>
      <c r="CC41" s="20">
        <f>SUMIFS(Revenue!CE:CE,Revenue!$E:$E,$C41)</f>
        <v>0</v>
      </c>
      <c r="CD41" s="20">
        <f>SUMIFS(Revenue!CF:CF,Revenue!$E:$E,$C41)</f>
        <v>0</v>
      </c>
      <c r="CE41" s="20">
        <f>SUMIFS(Revenue!CG:CG,Revenue!$E:$E,$C41)</f>
        <v>0</v>
      </c>
      <c r="CF41" s="20">
        <f>SUMIFS(Revenue!CH:CH,Revenue!$E:$E,$C41)</f>
        <v>0</v>
      </c>
      <c r="CG41" s="20">
        <f>SUMIFS(Revenue!CI:CI,Revenue!$E:$E,$C41)</f>
        <v>0</v>
      </c>
      <c r="CH41" s="20">
        <f>SUMIFS(Revenue!CJ:CJ,Revenue!$E:$E,$C41)</f>
        <v>0</v>
      </c>
      <c r="CI41" s="20">
        <f>SUMIFS(Revenue!CK:CK,Revenue!$E:$E,$C41)</f>
        <v>0</v>
      </c>
      <c r="CJ41" s="20">
        <f>SUMIFS(Revenue!CL:CL,Revenue!$E:$E,$C41)</f>
        <v>0</v>
      </c>
      <c r="CK41" s="20">
        <f>SUMIFS(Revenue!CM:CM,Revenue!$E:$E,$C41)</f>
        <v>0</v>
      </c>
      <c r="CL41" s="20">
        <f>SUMIFS(Revenue!CN:CN,Revenue!$E:$E,$C41)</f>
        <v>0</v>
      </c>
      <c r="CM41" s="20">
        <f>SUMIFS(Revenue!CO:CO,Revenue!$E:$E,$C41)</f>
        <v>0</v>
      </c>
      <c r="CN41" s="20">
        <f>SUMIFS(Revenue!CP:CP,Revenue!$E:$E,$C41)</f>
        <v>0</v>
      </c>
      <c r="CO41" s="20">
        <f>SUMIFS(Revenue!CQ:CQ,Revenue!$E:$E,$C41)</f>
        <v>0</v>
      </c>
      <c r="CP41" s="20">
        <f>SUMIFS(Revenue!CR:CR,Revenue!$E:$E,$C41)</f>
        <v>0</v>
      </c>
      <c r="CQ41" s="20">
        <f>SUMIFS(Revenue!CS:CS,Revenue!$E:$E,$C41)</f>
        <v>0</v>
      </c>
      <c r="CR41" s="20">
        <f>SUMIFS(Revenue!CT:CT,Revenue!$E:$E,$C41)</f>
        <v>0</v>
      </c>
      <c r="CS41" s="20">
        <f>SUMIFS(Revenue!CU:CU,Revenue!$E:$E,$C41)</f>
        <v>0</v>
      </c>
      <c r="CT41" s="20">
        <f>SUMIFS(Revenue!CV:CV,Revenue!$E:$E,$C41)</f>
        <v>0</v>
      </c>
      <c r="CU41" s="20">
        <f>SUMIFS(Revenue!CW:CW,Revenue!$E:$E,$C41)</f>
        <v>0</v>
      </c>
      <c r="CV41" s="20">
        <f>SUMIFS(Revenue!CX:CX,Revenue!$E:$E,$C41)</f>
        <v>0</v>
      </c>
      <c r="CW41" s="20">
        <f>SUMIFS(Revenue!CY:CY,Revenue!$E:$E,$C41)</f>
        <v>0</v>
      </c>
      <c r="CX41" s="20">
        <f>SUMIFS(Revenue!CZ:CZ,Revenue!$E:$E,$C41)</f>
        <v>0</v>
      </c>
      <c r="CY41" s="20">
        <f>SUMIFS(Revenue!DA:DA,Revenue!$E:$E,$C41)</f>
        <v>0</v>
      </c>
      <c r="CZ41" s="20">
        <f>SUMIFS(Revenue!DB:DB,Revenue!$E:$E,$C41)</f>
        <v>0</v>
      </c>
      <c r="DA41" s="20">
        <f>SUMIFS(Revenue!DC:DC,Revenue!$E:$E,$C41)</f>
        <v>0</v>
      </c>
      <c r="DB41" s="20">
        <f>SUMIFS(Revenue!DD:DD,Revenue!$E:$E,$C41)</f>
        <v>0</v>
      </c>
      <c r="DC41" s="20">
        <f>SUMIFS(Revenue!DE:DE,Revenue!$E:$E,$C41)</f>
        <v>0</v>
      </c>
      <c r="DD41" s="20">
        <f>SUMIFS(Revenue!DF:DF,Revenue!$E:$E,$C41)</f>
        <v>0</v>
      </c>
      <c r="DE41" s="20">
        <f>SUMIFS(Revenue!DG:DG,Revenue!$E:$E,$C41)</f>
        <v>0</v>
      </c>
      <c r="DF41" s="20">
        <f>SUMIFS(Revenue!DH:DH,Revenue!$E:$E,$C41)</f>
        <v>0</v>
      </c>
      <c r="DG41" s="20">
        <f>SUMIFS(Revenue!DI:DI,Revenue!$E:$E,$C41)</f>
        <v>0</v>
      </c>
      <c r="DH41" s="20">
        <f>SUMIFS(Revenue!DJ:DJ,Revenue!$E:$E,$C41)</f>
        <v>0</v>
      </c>
      <c r="DI41" s="20">
        <f>SUMIFS(Revenue!DK:DK,Revenue!$E:$E,$C41)</f>
        <v>0</v>
      </c>
      <c r="DJ41" s="20">
        <f>SUMIFS(Revenue!DL:DL,Revenue!$E:$E,$C41)</f>
        <v>0</v>
      </c>
      <c r="DK41" s="20">
        <f>SUMIFS(Revenue!DM:DM,Revenue!$E:$E,$C41)</f>
        <v>0</v>
      </c>
      <c r="DL41" s="20">
        <f>SUMIFS(Revenue!DN:DN,Revenue!$E:$E,$C41)</f>
        <v>0</v>
      </c>
      <c r="DM41" s="20">
        <f>SUMIFS(Revenue!DO:DO,Revenue!$E:$E,$C41)</f>
        <v>0</v>
      </c>
      <c r="DN41" s="20">
        <f>SUMIFS(Revenue!DP:DP,Revenue!$E:$E,$C41)</f>
        <v>0</v>
      </c>
      <c r="DO41" s="20">
        <f>SUMIFS(Revenue!DQ:DQ,Revenue!$E:$E,$C41)</f>
        <v>0</v>
      </c>
      <c r="DP41" s="20">
        <f>SUMIFS(Revenue!DR:DR,Revenue!$E:$E,$C41)</f>
        <v>0</v>
      </c>
      <c r="DQ41" s="20">
        <f>SUMIFS(Revenue!DS:DS,Revenue!$E:$E,$C41)</f>
        <v>0</v>
      </c>
      <c r="DR41" s="20">
        <f>SUMIFS(Revenue!DT:DT,Revenue!$E:$E,$C41)</f>
        <v>0</v>
      </c>
      <c r="DS41" s="20">
        <f>SUMIFS(Revenue!DU:DU,Revenue!$E:$E,$C41)</f>
        <v>0</v>
      </c>
      <c r="DT41" s="20">
        <f>SUMIFS(Revenue!DV:DV,Revenue!$E:$E,$C41)</f>
        <v>0</v>
      </c>
    </row>
    <row r="42" spans="3:124">
      <c r="C42" s="10" t="s">
        <v>546</v>
      </c>
      <c r="D42" s="24">
        <f t="shared" ref="D42:BK42" si="22">SUM(D38:D41)</f>
        <v>0</v>
      </c>
      <c r="E42" s="24">
        <f t="shared" si="22"/>
        <v>0</v>
      </c>
      <c r="F42" s="24">
        <f t="shared" si="22"/>
        <v>0</v>
      </c>
      <c r="G42" s="24">
        <f t="shared" si="22"/>
        <v>0</v>
      </c>
      <c r="H42" s="24">
        <f t="shared" si="22"/>
        <v>0</v>
      </c>
      <c r="I42" s="24">
        <f t="shared" si="22"/>
        <v>0</v>
      </c>
      <c r="J42" s="24">
        <f t="shared" si="22"/>
        <v>0</v>
      </c>
      <c r="K42" s="24">
        <f t="shared" si="22"/>
        <v>0</v>
      </c>
      <c r="L42" s="24">
        <f t="shared" si="22"/>
        <v>0</v>
      </c>
      <c r="M42" s="24">
        <f t="shared" si="22"/>
        <v>0</v>
      </c>
      <c r="N42" s="24">
        <f t="shared" si="22"/>
        <v>0</v>
      </c>
      <c r="O42" s="24">
        <f t="shared" si="22"/>
        <v>0</v>
      </c>
      <c r="P42" s="24">
        <f t="shared" si="22"/>
        <v>0</v>
      </c>
      <c r="Q42" s="24">
        <f t="shared" si="22"/>
        <v>0</v>
      </c>
      <c r="R42" s="24">
        <f t="shared" si="22"/>
        <v>0</v>
      </c>
      <c r="S42" s="24">
        <f t="shared" si="22"/>
        <v>0</v>
      </c>
      <c r="T42" s="24">
        <f t="shared" si="22"/>
        <v>0</v>
      </c>
      <c r="U42" s="24">
        <f t="shared" si="22"/>
        <v>0</v>
      </c>
      <c r="V42" s="24">
        <f t="shared" si="22"/>
        <v>0</v>
      </c>
      <c r="W42" s="24">
        <f t="shared" si="22"/>
        <v>0</v>
      </c>
      <c r="X42" s="24">
        <f t="shared" si="22"/>
        <v>0</v>
      </c>
      <c r="Y42" s="24">
        <f t="shared" si="22"/>
        <v>0</v>
      </c>
      <c r="Z42" s="24">
        <f t="shared" si="22"/>
        <v>0</v>
      </c>
      <c r="AA42" s="24">
        <f t="shared" si="22"/>
        <v>0</v>
      </c>
      <c r="AB42" s="24">
        <f t="shared" si="22"/>
        <v>0</v>
      </c>
      <c r="AC42" s="24">
        <f t="shared" si="22"/>
        <v>0</v>
      </c>
      <c r="AD42" s="24">
        <f t="shared" si="22"/>
        <v>0</v>
      </c>
      <c r="AE42" s="24">
        <f t="shared" si="22"/>
        <v>0</v>
      </c>
      <c r="AF42" s="24">
        <f t="shared" si="22"/>
        <v>0</v>
      </c>
      <c r="AG42" s="24">
        <f t="shared" si="22"/>
        <v>0</v>
      </c>
      <c r="AH42" s="24">
        <f t="shared" si="22"/>
        <v>0</v>
      </c>
      <c r="AI42" s="24">
        <f t="shared" si="22"/>
        <v>0</v>
      </c>
      <c r="AJ42" s="24">
        <f t="shared" si="22"/>
        <v>0</v>
      </c>
      <c r="AK42" s="24">
        <f t="shared" si="22"/>
        <v>0</v>
      </c>
      <c r="AL42" s="24">
        <f t="shared" si="22"/>
        <v>0</v>
      </c>
      <c r="AM42" s="24">
        <f t="shared" si="22"/>
        <v>0</v>
      </c>
      <c r="AN42" s="24">
        <f t="shared" si="22"/>
        <v>0</v>
      </c>
      <c r="AO42" s="24">
        <f t="shared" si="22"/>
        <v>0</v>
      </c>
      <c r="AP42" s="24">
        <f t="shared" si="22"/>
        <v>0</v>
      </c>
      <c r="AQ42" s="24">
        <f t="shared" si="22"/>
        <v>0</v>
      </c>
      <c r="AR42" s="24">
        <f t="shared" si="22"/>
        <v>0</v>
      </c>
      <c r="AS42" s="24">
        <f t="shared" si="22"/>
        <v>0</v>
      </c>
      <c r="AT42" s="24">
        <f t="shared" si="22"/>
        <v>0</v>
      </c>
      <c r="AU42" s="24">
        <f t="shared" si="22"/>
        <v>0</v>
      </c>
      <c r="AV42" s="24">
        <f t="shared" si="22"/>
        <v>0</v>
      </c>
      <c r="AW42" s="24">
        <f t="shared" si="22"/>
        <v>0</v>
      </c>
      <c r="AX42" s="24">
        <f t="shared" si="22"/>
        <v>0</v>
      </c>
      <c r="AY42" s="24">
        <f t="shared" si="22"/>
        <v>0</v>
      </c>
      <c r="AZ42" s="24">
        <f t="shared" si="22"/>
        <v>0</v>
      </c>
      <c r="BA42" s="24">
        <f t="shared" si="22"/>
        <v>0</v>
      </c>
      <c r="BB42" s="24">
        <f t="shared" si="22"/>
        <v>0</v>
      </c>
      <c r="BC42" s="24">
        <f t="shared" si="22"/>
        <v>0</v>
      </c>
      <c r="BD42" s="24">
        <f t="shared" si="22"/>
        <v>0</v>
      </c>
      <c r="BE42" s="24">
        <f t="shared" si="22"/>
        <v>0</v>
      </c>
      <c r="BF42" s="24">
        <f t="shared" si="22"/>
        <v>0</v>
      </c>
      <c r="BG42" s="24">
        <f t="shared" si="22"/>
        <v>0</v>
      </c>
      <c r="BH42" s="24">
        <f t="shared" si="22"/>
        <v>0</v>
      </c>
      <c r="BI42" s="24">
        <f t="shared" si="22"/>
        <v>0</v>
      </c>
      <c r="BJ42" s="24">
        <f t="shared" si="22"/>
        <v>0</v>
      </c>
      <c r="BK42" s="24">
        <f t="shared" si="22"/>
        <v>0</v>
      </c>
      <c r="BL42" s="24">
        <f t="shared" ref="BL42:DT42" si="23">SUM(BL38:BL41)</f>
        <v>0</v>
      </c>
      <c r="BM42" s="24">
        <f t="shared" si="23"/>
        <v>0</v>
      </c>
      <c r="BN42" s="24">
        <f t="shared" si="23"/>
        <v>0</v>
      </c>
      <c r="BO42" s="24">
        <f t="shared" si="23"/>
        <v>0</v>
      </c>
      <c r="BP42" s="24">
        <f t="shared" si="23"/>
        <v>0</v>
      </c>
      <c r="BQ42" s="24">
        <f t="shared" si="23"/>
        <v>0</v>
      </c>
      <c r="BR42" s="24">
        <f t="shared" si="23"/>
        <v>0</v>
      </c>
      <c r="BS42" s="24">
        <f t="shared" si="23"/>
        <v>0</v>
      </c>
      <c r="BT42" s="24">
        <f t="shared" si="23"/>
        <v>0</v>
      </c>
      <c r="BU42" s="24">
        <f t="shared" si="23"/>
        <v>0</v>
      </c>
      <c r="BV42" s="24">
        <f t="shared" si="23"/>
        <v>0</v>
      </c>
      <c r="BW42" s="24">
        <f t="shared" si="23"/>
        <v>0</v>
      </c>
      <c r="BX42" s="24">
        <f t="shared" si="23"/>
        <v>0</v>
      </c>
      <c r="BY42" s="24">
        <f t="shared" si="23"/>
        <v>0</v>
      </c>
      <c r="BZ42" s="24">
        <f t="shared" si="23"/>
        <v>0</v>
      </c>
      <c r="CA42" s="24">
        <f t="shared" si="23"/>
        <v>0</v>
      </c>
      <c r="CB42" s="24">
        <f t="shared" si="23"/>
        <v>0</v>
      </c>
      <c r="CC42" s="24">
        <f t="shared" si="23"/>
        <v>0</v>
      </c>
      <c r="CD42" s="24">
        <f t="shared" si="23"/>
        <v>0</v>
      </c>
      <c r="CE42" s="24">
        <f t="shared" si="23"/>
        <v>0</v>
      </c>
      <c r="CF42" s="24">
        <f t="shared" si="23"/>
        <v>0</v>
      </c>
      <c r="CG42" s="24">
        <f t="shared" si="23"/>
        <v>0</v>
      </c>
      <c r="CH42" s="24">
        <f t="shared" si="23"/>
        <v>0</v>
      </c>
      <c r="CI42" s="24">
        <f t="shared" si="23"/>
        <v>0</v>
      </c>
      <c r="CJ42" s="24">
        <f t="shared" si="23"/>
        <v>0</v>
      </c>
      <c r="CK42" s="24">
        <f t="shared" si="23"/>
        <v>0</v>
      </c>
      <c r="CL42" s="24">
        <f t="shared" si="23"/>
        <v>0</v>
      </c>
      <c r="CM42" s="24">
        <f t="shared" si="23"/>
        <v>0</v>
      </c>
      <c r="CN42" s="24">
        <f t="shared" si="23"/>
        <v>0</v>
      </c>
      <c r="CO42" s="24">
        <f t="shared" si="23"/>
        <v>0</v>
      </c>
      <c r="CP42" s="24">
        <f t="shared" si="23"/>
        <v>0</v>
      </c>
      <c r="CQ42" s="24">
        <f t="shared" si="23"/>
        <v>0</v>
      </c>
      <c r="CR42" s="24">
        <f t="shared" si="23"/>
        <v>0</v>
      </c>
      <c r="CS42" s="24">
        <f t="shared" si="23"/>
        <v>0</v>
      </c>
      <c r="CT42" s="24">
        <f t="shared" si="23"/>
        <v>0</v>
      </c>
      <c r="CU42" s="24">
        <f t="shared" si="23"/>
        <v>0</v>
      </c>
      <c r="CV42" s="24">
        <f t="shared" si="23"/>
        <v>0</v>
      </c>
      <c r="CW42" s="24">
        <f t="shared" si="23"/>
        <v>0</v>
      </c>
      <c r="CX42" s="24">
        <f t="shared" si="23"/>
        <v>0</v>
      </c>
      <c r="CY42" s="24">
        <f t="shared" si="23"/>
        <v>0</v>
      </c>
      <c r="CZ42" s="24">
        <f t="shared" si="23"/>
        <v>0</v>
      </c>
      <c r="DA42" s="24">
        <f t="shared" si="23"/>
        <v>0</v>
      </c>
      <c r="DB42" s="24">
        <f t="shared" si="23"/>
        <v>0</v>
      </c>
      <c r="DC42" s="24">
        <f t="shared" si="23"/>
        <v>0</v>
      </c>
      <c r="DD42" s="24">
        <f t="shared" si="23"/>
        <v>0</v>
      </c>
      <c r="DE42" s="24">
        <f t="shared" si="23"/>
        <v>0</v>
      </c>
      <c r="DF42" s="24">
        <f t="shared" si="23"/>
        <v>0</v>
      </c>
      <c r="DG42" s="24">
        <f t="shared" si="23"/>
        <v>0</v>
      </c>
      <c r="DH42" s="24">
        <f t="shared" si="23"/>
        <v>0</v>
      </c>
      <c r="DI42" s="24">
        <f t="shared" si="23"/>
        <v>0</v>
      </c>
      <c r="DJ42" s="24">
        <f t="shared" si="23"/>
        <v>0</v>
      </c>
      <c r="DK42" s="24">
        <f t="shared" si="23"/>
        <v>0</v>
      </c>
      <c r="DL42" s="24">
        <f t="shared" si="23"/>
        <v>0</v>
      </c>
      <c r="DM42" s="24">
        <f t="shared" si="23"/>
        <v>0</v>
      </c>
      <c r="DN42" s="24">
        <f t="shared" si="23"/>
        <v>0</v>
      </c>
      <c r="DO42" s="24">
        <f t="shared" si="23"/>
        <v>0</v>
      </c>
      <c r="DP42" s="24">
        <f t="shared" si="23"/>
        <v>0</v>
      </c>
      <c r="DQ42" s="24">
        <f t="shared" si="23"/>
        <v>0</v>
      </c>
      <c r="DR42" s="24">
        <f t="shared" si="23"/>
        <v>0</v>
      </c>
      <c r="DS42" s="24">
        <f t="shared" si="23"/>
        <v>0</v>
      </c>
      <c r="DT42" s="24">
        <f t="shared" si="23"/>
        <v>0</v>
      </c>
    </row>
    <row r="43" spans="3:124">
      <c r="C43" s="4" t="s">
        <v>82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</row>
    <row r="44" spans="3:124">
      <c r="C44" s="5" t="s">
        <v>83</v>
      </c>
      <c r="D44" s="20">
        <f>SUMIFS(Revenue!F:F,Revenue!$E:$E,$C44)</f>
        <v>0</v>
      </c>
      <c r="E44" s="20">
        <f>SUMIFS(Revenue!G:G,Revenue!$E:$E,$C44)</f>
        <v>0</v>
      </c>
      <c r="F44" s="20">
        <f>SUMIFS(Revenue!H:H,Revenue!$E:$E,$C44)</f>
        <v>0</v>
      </c>
      <c r="G44" s="20">
        <f>SUMIFS(Revenue!I:I,Revenue!$E:$E,$C44)</f>
        <v>0</v>
      </c>
      <c r="H44" s="20">
        <f>SUMIFS(Revenue!J:J,Revenue!$E:$E,$C44)</f>
        <v>0</v>
      </c>
      <c r="I44" s="20">
        <f>SUMIFS(Revenue!K:K,Revenue!$E:$E,$C44)</f>
        <v>0</v>
      </c>
      <c r="J44" s="20">
        <f>SUMIFS(Revenue!L:L,Revenue!$E:$E,$C44)</f>
        <v>0</v>
      </c>
      <c r="K44" s="20">
        <f>SUMIFS(Revenue!M:M,Revenue!$E:$E,$C44)</f>
        <v>0</v>
      </c>
      <c r="L44" s="20">
        <f>SUMIFS(Revenue!N:N,Revenue!$E:$E,$C44)</f>
        <v>0</v>
      </c>
      <c r="M44" s="20">
        <f>SUMIFS(Revenue!O:O,Revenue!$E:$E,$C44)</f>
        <v>0</v>
      </c>
      <c r="N44" s="20">
        <f>SUMIFS(Revenue!P:P,Revenue!$E:$E,$C44)</f>
        <v>0</v>
      </c>
      <c r="O44" s="20">
        <f>SUMIFS(Revenue!Q:Q,Revenue!$E:$E,$C44)</f>
        <v>0</v>
      </c>
      <c r="P44" s="20">
        <f>SUMIFS(Revenue!R:R,Revenue!$E:$E,$C44)</f>
        <v>0</v>
      </c>
      <c r="Q44" s="20">
        <f>SUMIFS(Revenue!S:S,Revenue!$E:$E,$C44)</f>
        <v>0</v>
      </c>
      <c r="R44" s="20">
        <f>SUMIFS(Revenue!T:T,Revenue!$E:$E,$C44)</f>
        <v>0</v>
      </c>
      <c r="S44" s="20">
        <f>SUMIFS(Revenue!U:U,Revenue!$E:$E,$C44)</f>
        <v>0</v>
      </c>
      <c r="T44" s="20">
        <f>SUMIFS(Revenue!V:V,Revenue!$E:$E,$C44)</f>
        <v>0</v>
      </c>
      <c r="U44" s="20">
        <f>SUMIFS(Revenue!W:W,Revenue!$E:$E,$C44)</f>
        <v>0</v>
      </c>
      <c r="V44" s="20">
        <f>SUMIFS(Revenue!X:X,Revenue!$E:$E,$C44)</f>
        <v>0</v>
      </c>
      <c r="W44" s="20">
        <f>SUMIFS(Revenue!Y:Y,Revenue!$E:$E,$C44)</f>
        <v>0</v>
      </c>
      <c r="X44" s="20">
        <f>SUMIFS(Revenue!Z:Z,Revenue!$E:$E,$C44)</f>
        <v>0</v>
      </c>
      <c r="Y44" s="20">
        <f>SUMIFS(Revenue!AA:AA,Revenue!$E:$E,$C44)</f>
        <v>0</v>
      </c>
      <c r="Z44" s="20">
        <f>SUMIFS(Revenue!AB:AB,Revenue!$E:$E,$C44)</f>
        <v>0</v>
      </c>
      <c r="AA44" s="20">
        <f>SUMIFS(Revenue!AC:AC,Revenue!$E:$E,$C44)</f>
        <v>0</v>
      </c>
      <c r="AB44" s="20">
        <f>SUMIFS(Revenue!AD:AD,Revenue!$E:$E,$C44)</f>
        <v>43326.625549999997</v>
      </c>
      <c r="AC44" s="20">
        <f>SUMIFS(Revenue!AE:AE,Revenue!$E:$E,$C44)</f>
        <v>128896.71101125004</v>
      </c>
      <c r="AD44" s="20">
        <f>SUMIFS(Revenue!AF:AF,Revenue!$E:$E,$C44)</f>
        <v>190449.74331567169</v>
      </c>
      <c r="AE44" s="20">
        <f>SUMIFS(Revenue!AG:AG,Revenue!$E:$E,$C44)</f>
        <v>228586.14879218594</v>
      </c>
      <c r="AF44" s="20">
        <f>SUMIFS(Revenue!AH:AH,Revenue!$E:$E,$C44)</f>
        <v>265769.14413178724</v>
      </c>
      <c r="AG44" s="20">
        <f>SUMIFS(Revenue!AI:AI,Revenue!$E:$E,$C44)</f>
        <v>302022.56458789844</v>
      </c>
      <c r="AH44" s="20">
        <f>SUMIFS(Revenue!AJ:AJ,Revenue!$E:$E,$C44)</f>
        <v>337369.64953260694</v>
      </c>
      <c r="AI44" s="20">
        <f>SUMIFS(Revenue!AK:AK,Revenue!$E:$E,$C44)</f>
        <v>382988.04907430877</v>
      </c>
      <c r="AJ44" s="20">
        <f>SUMIFS(Revenue!AL:AL,Revenue!$E:$E,$C44)</f>
        <v>417597.92637863924</v>
      </c>
      <c r="AK44" s="20">
        <f>SUMIFS(Revenue!AM:AM,Revenue!$E:$E,$C44)</f>
        <v>451342.55675036134</v>
      </c>
      <c r="AL44" s="20">
        <f>SUMIFS(Revenue!AN:AN,Revenue!$E:$E,$C44)</f>
        <v>484243.57136279042</v>
      </c>
      <c r="AM44" s="20">
        <f>SUMIFS(Revenue!AO:AO,Revenue!$E:$E,$C44)</f>
        <v>516322.06060990872</v>
      </c>
      <c r="AN44" s="20">
        <f>SUMIFS(Revenue!AP:AP,Revenue!$E:$E,$C44)</f>
        <v>547598.58762584918</v>
      </c>
      <c r="AO44" s="20">
        <f>SUMIFS(Revenue!AQ:AQ,Revenue!$E:$E,$C44)</f>
        <v>578093.2014663911</v>
      </c>
      <c r="AP44" s="20">
        <f>SUMIFS(Revenue!AR:AR,Revenue!$E:$E,$C44)</f>
        <v>607825.44996091933</v>
      </c>
      <c r="AQ44" s="20">
        <f>SUMIFS(Revenue!AS:AS,Revenue!$E:$E,$C44)</f>
        <v>636814.39224308438</v>
      </c>
      <c r="AR44" s="20">
        <f>SUMIFS(Revenue!AT:AT,Revenue!$E:$E,$C44)</f>
        <v>665078.6109681956</v>
      </c>
      <c r="AS44" s="20">
        <f>SUMIFS(Revenue!AU:AU,Revenue!$E:$E,$C44)</f>
        <v>692636.22422517871</v>
      </c>
      <c r="AT44" s="20">
        <f>SUMIFS(Revenue!AV:AV,Revenue!$E:$E,$C44)</f>
        <v>719504.89715073723</v>
      </c>
      <c r="AU44" s="20">
        <f>SUMIFS(Revenue!AW:AW,Revenue!$E:$E,$C44)</f>
        <v>768072.9088507517</v>
      </c>
      <c r="AV44" s="20">
        <f>SUMIFS(Revenue!AX:AX,Revenue!$E:$E,$C44)</f>
        <v>794381.20201660669</v>
      </c>
      <c r="AW44" s="20">
        <f>SUMIFS(Revenue!AY:AY,Revenue!$E:$E,$C44)</f>
        <v>820031.78785331524</v>
      </c>
      <c r="AX44" s="20">
        <f>SUMIFS(Revenue!AZ:AZ,Revenue!$E:$E,$C44)</f>
        <v>843823.88617359882</v>
      </c>
      <c r="AY44" s="20">
        <f>SUMIFS(Revenue!BA:BA,Revenue!$E:$E,$C44)</f>
        <v>854953.03705550719</v>
      </c>
      <c r="AZ44" s="20">
        <f>SUMIFS(Revenue!BB:BB,Revenue!$E:$E,$C44)</f>
        <v>854953.03705550719</v>
      </c>
      <c r="BA44" s="20">
        <f>SUMIFS(Revenue!BC:BC,Revenue!$E:$E,$C44)</f>
        <v>854953.03705550719</v>
      </c>
      <c r="BB44" s="20">
        <f>SUMIFS(Revenue!BD:BD,Revenue!$E:$E,$C44)</f>
        <v>854953.03705550719</v>
      </c>
      <c r="BC44" s="20">
        <f>SUMIFS(Revenue!BE:BE,Revenue!$E:$E,$C44)</f>
        <v>854953.03705550719</v>
      </c>
      <c r="BD44" s="20">
        <f>SUMIFS(Revenue!BF:BF,Revenue!$E:$E,$C44)</f>
        <v>854953.03705550719</v>
      </c>
      <c r="BE44" s="20">
        <f>SUMIFS(Revenue!BG:BG,Revenue!$E:$E,$C44)</f>
        <v>854953.03705550719</v>
      </c>
      <c r="BF44" s="20">
        <f>SUMIFS(Revenue!BH:BH,Revenue!$E:$E,$C44)</f>
        <v>854953.03705550719</v>
      </c>
      <c r="BG44" s="20">
        <f>SUMIFS(Revenue!BI:BI,Revenue!$E:$E,$C44)</f>
        <v>880601.62816717231</v>
      </c>
      <c r="BH44" s="20">
        <f>SUMIFS(Revenue!BJ:BJ,Revenue!$E:$E,$C44)</f>
        <v>880601.62816717231</v>
      </c>
      <c r="BI44" s="20">
        <f>SUMIFS(Revenue!BK:BK,Revenue!$E:$E,$C44)</f>
        <v>880601.62816717231</v>
      </c>
      <c r="BJ44" s="20">
        <f>SUMIFS(Revenue!BL:BL,Revenue!$E:$E,$C44)</f>
        <v>880601.62816717231</v>
      </c>
      <c r="BK44" s="20">
        <f>SUMIFS(Revenue!BM:BM,Revenue!$E:$E,$C44)</f>
        <v>880601.62816717231</v>
      </c>
      <c r="BL44" s="20">
        <f>SUMIFS(Revenue!BN:BN,Revenue!$E:$E,$C44)</f>
        <v>880601.62816717231</v>
      </c>
      <c r="BM44" s="20">
        <f>SUMIFS(Revenue!BO:BO,Revenue!$E:$E,$C44)</f>
        <v>880601.62816717231</v>
      </c>
      <c r="BN44" s="20">
        <f>SUMIFS(Revenue!BP:BP,Revenue!$E:$E,$C44)</f>
        <v>880601.62816717231</v>
      </c>
      <c r="BO44" s="20">
        <f>SUMIFS(Revenue!BQ:BQ,Revenue!$E:$E,$C44)</f>
        <v>880601.62816717231</v>
      </c>
      <c r="BP44" s="20">
        <f>SUMIFS(Revenue!BR:BR,Revenue!$E:$E,$C44)</f>
        <v>880601.62816717231</v>
      </c>
      <c r="BQ44" s="20">
        <f>SUMIFS(Revenue!BS:BS,Revenue!$E:$E,$C44)</f>
        <v>880601.62816717231</v>
      </c>
      <c r="BR44" s="20">
        <f>SUMIFS(Revenue!BT:BT,Revenue!$E:$E,$C44)</f>
        <v>880601.62816717231</v>
      </c>
      <c r="BS44" s="20">
        <f>SUMIFS(Revenue!BU:BU,Revenue!$E:$E,$C44)</f>
        <v>907019.67701218755</v>
      </c>
      <c r="BT44" s="20">
        <f>SUMIFS(Revenue!BV:BV,Revenue!$E:$E,$C44)</f>
        <v>907019.67701218755</v>
      </c>
      <c r="BU44" s="20">
        <f>SUMIFS(Revenue!BW:BW,Revenue!$E:$E,$C44)</f>
        <v>907019.67701218755</v>
      </c>
      <c r="BV44" s="20">
        <f>SUMIFS(Revenue!BX:BX,Revenue!$E:$E,$C44)</f>
        <v>907019.67701218755</v>
      </c>
      <c r="BW44" s="20">
        <f>SUMIFS(Revenue!BY:BY,Revenue!$E:$E,$C44)</f>
        <v>907019.67701218755</v>
      </c>
      <c r="BX44" s="20">
        <f>SUMIFS(Revenue!BZ:BZ,Revenue!$E:$E,$C44)</f>
        <v>907019.67701218755</v>
      </c>
      <c r="BY44" s="20">
        <f>SUMIFS(Revenue!CA:CA,Revenue!$E:$E,$C44)</f>
        <v>907019.67701218755</v>
      </c>
      <c r="BZ44" s="20">
        <f>SUMIFS(Revenue!CB:CB,Revenue!$E:$E,$C44)</f>
        <v>907019.67701218755</v>
      </c>
      <c r="CA44" s="20">
        <f>SUMIFS(Revenue!CC:CC,Revenue!$E:$E,$C44)</f>
        <v>907019.67701218755</v>
      </c>
      <c r="CB44" s="20">
        <f>SUMIFS(Revenue!CD:CD,Revenue!$E:$E,$C44)</f>
        <v>907019.67701218755</v>
      </c>
      <c r="CC44" s="20">
        <f>SUMIFS(Revenue!CE:CE,Revenue!$E:$E,$C44)</f>
        <v>907019.67701218755</v>
      </c>
      <c r="CD44" s="20">
        <f>SUMIFS(Revenue!CF:CF,Revenue!$E:$E,$C44)</f>
        <v>907019.67701218755</v>
      </c>
      <c r="CE44" s="20">
        <f>SUMIFS(Revenue!CG:CG,Revenue!$E:$E,$C44)</f>
        <v>934230.26732255321</v>
      </c>
      <c r="CF44" s="20">
        <f>SUMIFS(Revenue!CH:CH,Revenue!$E:$E,$C44)</f>
        <v>934230.26732255321</v>
      </c>
      <c r="CG44" s="20">
        <f>SUMIFS(Revenue!CI:CI,Revenue!$E:$E,$C44)</f>
        <v>934230.26732255321</v>
      </c>
      <c r="CH44" s="20">
        <f>SUMIFS(Revenue!CJ:CJ,Revenue!$E:$E,$C44)</f>
        <v>934230.26732255321</v>
      </c>
      <c r="CI44" s="20">
        <f>SUMIFS(Revenue!CK:CK,Revenue!$E:$E,$C44)</f>
        <v>934230.26732255321</v>
      </c>
      <c r="CJ44" s="20">
        <f>SUMIFS(Revenue!CL:CL,Revenue!$E:$E,$C44)</f>
        <v>934230.26732255321</v>
      </c>
      <c r="CK44" s="20">
        <f>SUMIFS(Revenue!CM:CM,Revenue!$E:$E,$C44)</f>
        <v>934230.26732255321</v>
      </c>
      <c r="CL44" s="20">
        <f>SUMIFS(Revenue!CN:CN,Revenue!$E:$E,$C44)</f>
        <v>934230.26732255321</v>
      </c>
      <c r="CM44" s="20">
        <f>SUMIFS(Revenue!CO:CO,Revenue!$E:$E,$C44)</f>
        <v>934230.26732255321</v>
      </c>
      <c r="CN44" s="20">
        <f>SUMIFS(Revenue!CP:CP,Revenue!$E:$E,$C44)</f>
        <v>934230.26732255321</v>
      </c>
      <c r="CO44" s="20">
        <f>SUMIFS(Revenue!CQ:CQ,Revenue!$E:$E,$C44)</f>
        <v>934230.26732255321</v>
      </c>
      <c r="CP44" s="20">
        <f>SUMIFS(Revenue!CR:CR,Revenue!$E:$E,$C44)</f>
        <v>934230.26732255321</v>
      </c>
      <c r="CQ44" s="20">
        <f>SUMIFS(Revenue!CS:CS,Revenue!$E:$E,$C44)</f>
        <v>962257.17534222989</v>
      </c>
      <c r="CR44" s="20">
        <f>SUMIFS(Revenue!CT:CT,Revenue!$E:$E,$C44)</f>
        <v>962257.17534222989</v>
      </c>
      <c r="CS44" s="20">
        <f>SUMIFS(Revenue!CU:CU,Revenue!$E:$E,$C44)</f>
        <v>962257.17534222989</v>
      </c>
      <c r="CT44" s="20">
        <f>SUMIFS(Revenue!CV:CV,Revenue!$E:$E,$C44)</f>
        <v>962257.17534222989</v>
      </c>
      <c r="CU44" s="20">
        <f>SUMIFS(Revenue!CW:CW,Revenue!$E:$E,$C44)</f>
        <v>962257.17534222989</v>
      </c>
      <c r="CV44" s="20">
        <f>SUMIFS(Revenue!CX:CX,Revenue!$E:$E,$C44)</f>
        <v>962257.17534222989</v>
      </c>
      <c r="CW44" s="20">
        <f>SUMIFS(Revenue!CY:CY,Revenue!$E:$E,$C44)</f>
        <v>962257.17534222989</v>
      </c>
      <c r="CX44" s="20">
        <f>SUMIFS(Revenue!CZ:CZ,Revenue!$E:$E,$C44)</f>
        <v>962257.17534222989</v>
      </c>
      <c r="CY44" s="20">
        <f>SUMIFS(Revenue!DA:DA,Revenue!$E:$E,$C44)</f>
        <v>962257.17534222989</v>
      </c>
      <c r="CZ44" s="20">
        <f>SUMIFS(Revenue!DB:DB,Revenue!$E:$E,$C44)</f>
        <v>962257.17534222989</v>
      </c>
      <c r="DA44" s="20">
        <f>SUMIFS(Revenue!DC:DC,Revenue!$E:$E,$C44)</f>
        <v>962257.17534222989</v>
      </c>
      <c r="DB44" s="20">
        <f>SUMIFS(Revenue!DD:DD,Revenue!$E:$E,$C44)</f>
        <v>962257.17534222989</v>
      </c>
      <c r="DC44" s="20">
        <f>SUMIFS(Revenue!DE:DE,Revenue!$E:$E,$C44)</f>
        <v>991124.8906024968</v>
      </c>
      <c r="DD44" s="20">
        <f>SUMIFS(Revenue!DF:DF,Revenue!$E:$E,$C44)</f>
        <v>991124.8906024968</v>
      </c>
      <c r="DE44" s="20">
        <f>SUMIFS(Revenue!DG:DG,Revenue!$E:$E,$C44)</f>
        <v>991124.8906024968</v>
      </c>
      <c r="DF44" s="20">
        <f>SUMIFS(Revenue!DH:DH,Revenue!$E:$E,$C44)</f>
        <v>991124.8906024968</v>
      </c>
      <c r="DG44" s="20">
        <f>SUMIFS(Revenue!DI:DI,Revenue!$E:$E,$C44)</f>
        <v>991124.8906024968</v>
      </c>
      <c r="DH44" s="20">
        <f>SUMIFS(Revenue!DJ:DJ,Revenue!$E:$E,$C44)</f>
        <v>991124.8906024968</v>
      </c>
      <c r="DI44" s="20">
        <f>SUMIFS(Revenue!DK:DK,Revenue!$E:$E,$C44)</f>
        <v>991124.8906024968</v>
      </c>
      <c r="DJ44" s="20">
        <f>SUMIFS(Revenue!DL:DL,Revenue!$E:$E,$C44)</f>
        <v>991124.8906024968</v>
      </c>
      <c r="DK44" s="20">
        <f>SUMIFS(Revenue!DM:DM,Revenue!$E:$E,$C44)</f>
        <v>991124.8906024968</v>
      </c>
      <c r="DL44" s="20">
        <f>SUMIFS(Revenue!DN:DN,Revenue!$E:$E,$C44)</f>
        <v>991124.8906024968</v>
      </c>
      <c r="DM44" s="20">
        <f>SUMIFS(Revenue!DO:DO,Revenue!$E:$E,$C44)</f>
        <v>991124.8906024968</v>
      </c>
      <c r="DN44" s="20">
        <f>SUMIFS(Revenue!DP:DP,Revenue!$E:$E,$C44)</f>
        <v>991124.8906024968</v>
      </c>
      <c r="DO44" s="20">
        <f>SUMIFS(Revenue!DQ:DQ,Revenue!$E:$E,$C44)</f>
        <v>1020858.6373205717</v>
      </c>
      <c r="DP44" s="20">
        <f>SUMIFS(Revenue!DR:DR,Revenue!$E:$E,$C44)</f>
        <v>1020858.6373205717</v>
      </c>
      <c r="DQ44" s="20">
        <f>SUMIFS(Revenue!DS:DS,Revenue!$E:$E,$C44)</f>
        <v>1020858.6373205717</v>
      </c>
      <c r="DR44" s="20">
        <f>SUMIFS(Revenue!DT:DT,Revenue!$E:$E,$C44)</f>
        <v>1020858.6373205717</v>
      </c>
      <c r="DS44" s="20">
        <f>SUMIFS(Revenue!DU:DU,Revenue!$E:$E,$C44)</f>
        <v>1020858.6373205717</v>
      </c>
      <c r="DT44" s="20">
        <f>SUMIFS(Revenue!DV:DV,Revenue!$E:$E,$C44)</f>
        <v>1020858.6373205717</v>
      </c>
    </row>
    <row r="45" spans="3:124">
      <c r="C45" s="5" t="s">
        <v>84</v>
      </c>
      <c r="D45" s="20">
        <f>SUMIFS(Revenue!F:F,Revenue!$E:$E,$C45)</f>
        <v>0</v>
      </c>
      <c r="E45" s="20">
        <f>SUMIFS(Revenue!G:G,Revenue!$E:$E,$C45)</f>
        <v>0</v>
      </c>
      <c r="F45" s="20">
        <f>SUMIFS(Revenue!H:H,Revenue!$E:$E,$C45)</f>
        <v>0</v>
      </c>
      <c r="G45" s="20">
        <f>SUMIFS(Revenue!I:I,Revenue!$E:$E,$C45)</f>
        <v>0</v>
      </c>
      <c r="H45" s="20">
        <f>SUMIFS(Revenue!J:J,Revenue!$E:$E,$C45)</f>
        <v>0</v>
      </c>
      <c r="I45" s="20">
        <f>SUMIFS(Revenue!K:K,Revenue!$E:$E,$C45)</f>
        <v>0</v>
      </c>
      <c r="J45" s="20">
        <f>SUMIFS(Revenue!L:L,Revenue!$E:$E,$C45)</f>
        <v>0</v>
      </c>
      <c r="K45" s="20">
        <f>SUMIFS(Revenue!M:M,Revenue!$E:$E,$C45)</f>
        <v>0</v>
      </c>
      <c r="L45" s="20">
        <f>SUMIFS(Revenue!N:N,Revenue!$E:$E,$C45)</f>
        <v>0</v>
      </c>
      <c r="M45" s="20">
        <f>SUMIFS(Revenue!O:O,Revenue!$E:$E,$C45)</f>
        <v>0</v>
      </c>
      <c r="N45" s="20">
        <f>SUMIFS(Revenue!P:P,Revenue!$E:$E,$C45)</f>
        <v>0</v>
      </c>
      <c r="O45" s="20">
        <f>SUMIFS(Revenue!Q:Q,Revenue!$E:$E,$C45)</f>
        <v>0</v>
      </c>
      <c r="P45" s="20">
        <f>SUMIFS(Revenue!R:R,Revenue!$E:$E,$C45)</f>
        <v>0</v>
      </c>
      <c r="Q45" s="20">
        <f>SUMIFS(Revenue!S:S,Revenue!$E:$E,$C45)</f>
        <v>0</v>
      </c>
      <c r="R45" s="20">
        <f>SUMIFS(Revenue!T:T,Revenue!$E:$E,$C45)</f>
        <v>0</v>
      </c>
      <c r="S45" s="20">
        <f>SUMIFS(Revenue!U:U,Revenue!$E:$E,$C45)</f>
        <v>0</v>
      </c>
      <c r="T45" s="20">
        <f>SUMIFS(Revenue!V:V,Revenue!$E:$E,$C45)</f>
        <v>0</v>
      </c>
      <c r="U45" s="20">
        <f>SUMIFS(Revenue!W:W,Revenue!$E:$E,$C45)</f>
        <v>0</v>
      </c>
      <c r="V45" s="20">
        <f>SUMIFS(Revenue!X:X,Revenue!$E:$E,$C45)</f>
        <v>0</v>
      </c>
      <c r="W45" s="20">
        <f>SUMIFS(Revenue!Y:Y,Revenue!$E:$E,$C45)</f>
        <v>0</v>
      </c>
      <c r="X45" s="20">
        <f>SUMIFS(Revenue!Z:Z,Revenue!$E:$E,$C45)</f>
        <v>0</v>
      </c>
      <c r="Y45" s="20">
        <f>SUMIFS(Revenue!AA:AA,Revenue!$E:$E,$C45)</f>
        <v>0</v>
      </c>
      <c r="Z45" s="20">
        <f>SUMIFS(Revenue!AB:AB,Revenue!$E:$E,$C45)</f>
        <v>0</v>
      </c>
      <c r="AA45" s="20">
        <f>SUMIFS(Revenue!AC:AC,Revenue!$E:$E,$C45)</f>
        <v>0</v>
      </c>
      <c r="AB45" s="20">
        <f>SUMIFS(Revenue!AD:AD,Revenue!$E:$E,$C45)</f>
        <v>20586.976680000022</v>
      </c>
      <c r="AC45" s="20">
        <f>SUMIFS(Revenue!AE:AE,Revenue!$E:$E,$C45)</f>
        <v>61074.697484000004</v>
      </c>
      <c r="AD45" s="20">
        <f>SUMIFS(Revenue!AF:AF,Revenue!$E:$E,$C45)</f>
        <v>89061.548559533316</v>
      </c>
      <c r="AE45" s="20">
        <f>SUMIFS(Revenue!AG:AG,Revenue!$E:$E,$C45)</f>
        <v>104964.22556421557</v>
      </c>
      <c r="AF45" s="20">
        <f>SUMIFS(Revenue!AH:AH,Revenue!$E:$E,$C45)</f>
        <v>120336.8133354084</v>
      </c>
      <c r="AG45" s="20">
        <f>SUMIFS(Revenue!AI:AI,Revenue!$E:$E,$C45)</f>
        <v>135196.9815142281</v>
      </c>
      <c r="AH45" s="20">
        <f>SUMIFS(Revenue!AJ:AJ,Revenue!$E:$E,$C45)</f>
        <v>149561.81075375382</v>
      </c>
      <c r="AI45" s="20">
        <f>SUMIFS(Revenue!AK:AK,Revenue!$E:$E,$C45)</f>
        <v>168351.24672252091</v>
      </c>
      <c r="AJ45" s="20">
        <f>SUMIFS(Revenue!AL:AL,Revenue!$E:$E,$C45)</f>
        <v>182177.07564713687</v>
      </c>
      <c r="AK45" s="20">
        <f>SUMIFS(Revenue!AM:AM,Revenue!$E:$E,$C45)</f>
        <v>195542.04360759896</v>
      </c>
      <c r="AL45" s="20">
        <f>SUMIFS(Revenue!AN:AN,Revenue!$E:$E,$C45)</f>
        <v>208461.51263604569</v>
      </c>
      <c r="AM45" s="20">
        <f>SUMIFS(Revenue!AO:AO,Revenue!$E:$E,$C45)</f>
        <v>220950.33269687748</v>
      </c>
      <c r="AN45" s="20">
        <f>SUMIFS(Revenue!AP:AP,Revenue!$E:$E,$C45)</f>
        <v>233022.85875568155</v>
      </c>
      <c r="AO45" s="20">
        <f>SUMIFS(Revenue!AQ:AQ,Revenue!$E:$E,$C45)</f>
        <v>244692.96727919221</v>
      </c>
      <c r="AP45" s="20">
        <f>SUMIFS(Revenue!AR:AR,Revenue!$E:$E,$C45)</f>
        <v>255974.07218525247</v>
      </c>
      <c r="AQ45" s="20">
        <f>SUMIFS(Revenue!AS:AS,Revenue!$E:$E,$C45)</f>
        <v>266879.14026111068</v>
      </c>
      <c r="AR45" s="20">
        <f>SUMIFS(Revenue!AT:AT,Revenue!$E:$E,$C45)</f>
        <v>277420.70606777363</v>
      </c>
      <c r="AS45" s="20">
        <f>SUMIFS(Revenue!AU:AU,Revenue!$E:$E,$C45)</f>
        <v>287610.88634754787</v>
      </c>
      <c r="AT45" s="20">
        <f>SUMIFS(Revenue!AV:AV,Revenue!$E:$E,$C45)</f>
        <v>297461.39395132969</v>
      </c>
      <c r="AU45" s="20">
        <f>SUMIFS(Revenue!AW:AW,Revenue!$E:$E,$C45)</f>
        <v>316193.05784070154</v>
      </c>
      <c r="AV45" s="20">
        <f>SUMIFS(Revenue!AX:AX,Revenue!$E:$E,$C45)</f>
        <v>325673.95250917249</v>
      </c>
      <c r="AW45" s="20">
        <f>SUMIFS(Revenue!AY:AY,Revenue!$E:$E,$C45)</f>
        <v>334838.81735536107</v>
      </c>
      <c r="AX45" s="20">
        <f>SUMIFS(Revenue!AZ:AZ,Revenue!$E:$E,$C45)</f>
        <v>343698.18670667673</v>
      </c>
      <c r="AY45" s="20">
        <f>SUMIFS(Revenue!BA:BA,Revenue!$E:$E,$C45)</f>
        <v>352262.24374628183</v>
      </c>
      <c r="AZ45" s="20">
        <f>SUMIFS(Revenue!BB:BB,Revenue!$E:$E,$C45)</f>
        <v>360540.83221790008</v>
      </c>
      <c r="BA45" s="20">
        <f>SUMIFS(Revenue!BC:BC,Revenue!$E:$E,$C45)</f>
        <v>368543.46774046437</v>
      </c>
      <c r="BB45" s="20">
        <f>SUMIFS(Revenue!BD:BD,Revenue!$E:$E,$C45)</f>
        <v>376279.34874560992</v>
      </c>
      <c r="BC45" s="20">
        <f>SUMIFS(Revenue!BE:BE,Revenue!$E:$E,$C45)</f>
        <v>383757.36705058394</v>
      </c>
      <c r="BD45" s="20">
        <f>SUMIFS(Revenue!BF:BF,Revenue!$E:$E,$C45)</f>
        <v>390986.11807872541</v>
      </c>
      <c r="BE45" s="20">
        <f>SUMIFS(Revenue!BG:BG,Revenue!$E:$E,$C45)</f>
        <v>397973.91073926218</v>
      </c>
      <c r="BF45" s="20">
        <f>SUMIFS(Revenue!BH:BH,Revenue!$E:$E,$C45)</f>
        <v>403823.02335008245</v>
      </c>
      <c r="BG45" s="20">
        <f>SUMIFS(Revenue!BI:BI,Revenue!$E:$E,$C45)</f>
        <v>418424.58195887838</v>
      </c>
      <c r="BH45" s="20">
        <f>SUMIFS(Revenue!BJ:BJ,Revenue!$E:$E,$C45)</f>
        <v>418424.58195887838</v>
      </c>
      <c r="BI45" s="20">
        <f>SUMIFS(Revenue!BK:BK,Revenue!$E:$E,$C45)</f>
        <v>418424.58195887838</v>
      </c>
      <c r="BJ45" s="20">
        <f>SUMIFS(Revenue!BL:BL,Revenue!$E:$E,$C45)</f>
        <v>418424.58195887838</v>
      </c>
      <c r="BK45" s="20">
        <f>SUMIFS(Revenue!BM:BM,Revenue!$E:$E,$C45)</f>
        <v>418424.58195887838</v>
      </c>
      <c r="BL45" s="20">
        <f>SUMIFS(Revenue!BN:BN,Revenue!$E:$E,$C45)</f>
        <v>418424.58195887838</v>
      </c>
      <c r="BM45" s="20">
        <f>SUMIFS(Revenue!BO:BO,Revenue!$E:$E,$C45)</f>
        <v>418424.58195887838</v>
      </c>
      <c r="BN45" s="20">
        <f>SUMIFS(Revenue!BP:BP,Revenue!$E:$E,$C45)</f>
        <v>418424.58195887838</v>
      </c>
      <c r="BO45" s="20">
        <f>SUMIFS(Revenue!BQ:BQ,Revenue!$E:$E,$C45)</f>
        <v>418424.58195887838</v>
      </c>
      <c r="BP45" s="20">
        <f>SUMIFS(Revenue!BR:BR,Revenue!$E:$E,$C45)</f>
        <v>418424.58195887838</v>
      </c>
      <c r="BQ45" s="20">
        <f>SUMIFS(Revenue!BS:BS,Revenue!$E:$E,$C45)</f>
        <v>418424.58195887838</v>
      </c>
      <c r="BR45" s="20">
        <f>SUMIFS(Revenue!BT:BT,Revenue!$E:$E,$C45)</f>
        <v>418424.58195887838</v>
      </c>
      <c r="BS45" s="20">
        <f>SUMIFS(Revenue!BU:BU,Revenue!$E:$E,$C45)</f>
        <v>430977.3194176447</v>
      </c>
      <c r="BT45" s="20">
        <f>SUMIFS(Revenue!BV:BV,Revenue!$E:$E,$C45)</f>
        <v>430977.3194176447</v>
      </c>
      <c r="BU45" s="20">
        <f>SUMIFS(Revenue!BW:BW,Revenue!$E:$E,$C45)</f>
        <v>430977.3194176447</v>
      </c>
      <c r="BV45" s="20">
        <f>SUMIFS(Revenue!BX:BX,Revenue!$E:$E,$C45)</f>
        <v>430977.3194176447</v>
      </c>
      <c r="BW45" s="20">
        <f>SUMIFS(Revenue!BY:BY,Revenue!$E:$E,$C45)</f>
        <v>430977.3194176447</v>
      </c>
      <c r="BX45" s="20">
        <f>SUMIFS(Revenue!BZ:BZ,Revenue!$E:$E,$C45)</f>
        <v>430977.3194176447</v>
      </c>
      <c r="BY45" s="20">
        <f>SUMIFS(Revenue!CA:CA,Revenue!$E:$E,$C45)</f>
        <v>430977.3194176447</v>
      </c>
      <c r="BZ45" s="20">
        <f>SUMIFS(Revenue!CB:CB,Revenue!$E:$E,$C45)</f>
        <v>430977.3194176447</v>
      </c>
      <c r="CA45" s="20">
        <f>SUMIFS(Revenue!CC:CC,Revenue!$E:$E,$C45)</f>
        <v>430977.3194176447</v>
      </c>
      <c r="CB45" s="20">
        <f>SUMIFS(Revenue!CD:CD,Revenue!$E:$E,$C45)</f>
        <v>430977.3194176447</v>
      </c>
      <c r="CC45" s="20">
        <f>SUMIFS(Revenue!CE:CE,Revenue!$E:$E,$C45)</f>
        <v>430977.3194176447</v>
      </c>
      <c r="CD45" s="20">
        <f>SUMIFS(Revenue!CF:CF,Revenue!$E:$E,$C45)</f>
        <v>430977.3194176447</v>
      </c>
      <c r="CE45" s="20">
        <f>SUMIFS(Revenue!CG:CG,Revenue!$E:$E,$C45)</f>
        <v>443906.63900017412</v>
      </c>
      <c r="CF45" s="20">
        <f>SUMIFS(Revenue!CH:CH,Revenue!$E:$E,$C45)</f>
        <v>443906.63900017412</v>
      </c>
      <c r="CG45" s="20">
        <f>SUMIFS(Revenue!CI:CI,Revenue!$E:$E,$C45)</f>
        <v>443906.63900017412</v>
      </c>
      <c r="CH45" s="20">
        <f>SUMIFS(Revenue!CJ:CJ,Revenue!$E:$E,$C45)</f>
        <v>443906.63900017412</v>
      </c>
      <c r="CI45" s="20">
        <f>SUMIFS(Revenue!CK:CK,Revenue!$E:$E,$C45)</f>
        <v>443906.63900017412</v>
      </c>
      <c r="CJ45" s="20">
        <f>SUMIFS(Revenue!CL:CL,Revenue!$E:$E,$C45)</f>
        <v>443906.63900017412</v>
      </c>
      <c r="CK45" s="20">
        <f>SUMIFS(Revenue!CM:CM,Revenue!$E:$E,$C45)</f>
        <v>443906.63900017412</v>
      </c>
      <c r="CL45" s="20">
        <f>SUMIFS(Revenue!CN:CN,Revenue!$E:$E,$C45)</f>
        <v>443906.63900017412</v>
      </c>
      <c r="CM45" s="20">
        <f>SUMIFS(Revenue!CO:CO,Revenue!$E:$E,$C45)</f>
        <v>443906.63900017412</v>
      </c>
      <c r="CN45" s="20">
        <f>SUMIFS(Revenue!CP:CP,Revenue!$E:$E,$C45)</f>
        <v>443906.63900017412</v>
      </c>
      <c r="CO45" s="20">
        <f>SUMIFS(Revenue!CQ:CQ,Revenue!$E:$E,$C45)</f>
        <v>443906.63900017412</v>
      </c>
      <c r="CP45" s="20">
        <f>SUMIFS(Revenue!CR:CR,Revenue!$E:$E,$C45)</f>
        <v>443906.63900017412</v>
      </c>
      <c r="CQ45" s="20">
        <f>SUMIFS(Revenue!CS:CS,Revenue!$E:$E,$C45)</f>
        <v>457223.83817017934</v>
      </c>
      <c r="CR45" s="20">
        <f>SUMIFS(Revenue!CT:CT,Revenue!$E:$E,$C45)</f>
        <v>457223.83817017934</v>
      </c>
      <c r="CS45" s="20">
        <f>SUMIFS(Revenue!CU:CU,Revenue!$E:$E,$C45)</f>
        <v>457223.83817017934</v>
      </c>
      <c r="CT45" s="20">
        <f>SUMIFS(Revenue!CV:CV,Revenue!$E:$E,$C45)</f>
        <v>457223.83817017934</v>
      </c>
      <c r="CU45" s="20">
        <f>SUMIFS(Revenue!CW:CW,Revenue!$E:$E,$C45)</f>
        <v>457223.83817017934</v>
      </c>
      <c r="CV45" s="20">
        <f>SUMIFS(Revenue!CX:CX,Revenue!$E:$E,$C45)</f>
        <v>457223.83817017934</v>
      </c>
      <c r="CW45" s="20">
        <f>SUMIFS(Revenue!CY:CY,Revenue!$E:$E,$C45)</f>
        <v>457223.83817017934</v>
      </c>
      <c r="CX45" s="20">
        <f>SUMIFS(Revenue!CZ:CZ,Revenue!$E:$E,$C45)</f>
        <v>457223.83817017934</v>
      </c>
      <c r="CY45" s="20">
        <f>SUMIFS(Revenue!DA:DA,Revenue!$E:$E,$C45)</f>
        <v>457223.83817017934</v>
      </c>
      <c r="CZ45" s="20">
        <f>SUMIFS(Revenue!DB:DB,Revenue!$E:$E,$C45)</f>
        <v>457223.83817017934</v>
      </c>
      <c r="DA45" s="20">
        <f>SUMIFS(Revenue!DC:DC,Revenue!$E:$E,$C45)</f>
        <v>457223.83817017934</v>
      </c>
      <c r="DB45" s="20">
        <f>SUMIFS(Revenue!DD:DD,Revenue!$E:$E,$C45)</f>
        <v>457223.83817017934</v>
      </c>
      <c r="DC45" s="20">
        <f>SUMIFS(Revenue!DE:DE,Revenue!$E:$E,$C45)</f>
        <v>470940.55331528472</v>
      </c>
      <c r="DD45" s="20">
        <f>SUMIFS(Revenue!DF:DF,Revenue!$E:$E,$C45)</f>
        <v>470940.55331528472</v>
      </c>
      <c r="DE45" s="20">
        <f>SUMIFS(Revenue!DG:DG,Revenue!$E:$E,$C45)</f>
        <v>470940.55331528472</v>
      </c>
      <c r="DF45" s="20">
        <f>SUMIFS(Revenue!DH:DH,Revenue!$E:$E,$C45)</f>
        <v>470940.55331528472</v>
      </c>
      <c r="DG45" s="20">
        <f>SUMIFS(Revenue!DI:DI,Revenue!$E:$E,$C45)</f>
        <v>470940.55331528472</v>
      </c>
      <c r="DH45" s="20">
        <f>SUMIFS(Revenue!DJ:DJ,Revenue!$E:$E,$C45)</f>
        <v>470940.55331528472</v>
      </c>
      <c r="DI45" s="20">
        <f>SUMIFS(Revenue!DK:DK,Revenue!$E:$E,$C45)</f>
        <v>470940.55331528472</v>
      </c>
      <c r="DJ45" s="20">
        <f>SUMIFS(Revenue!DL:DL,Revenue!$E:$E,$C45)</f>
        <v>470940.55331528472</v>
      </c>
      <c r="DK45" s="20">
        <f>SUMIFS(Revenue!DM:DM,Revenue!$E:$E,$C45)</f>
        <v>470940.55331528472</v>
      </c>
      <c r="DL45" s="20">
        <f>SUMIFS(Revenue!DN:DN,Revenue!$E:$E,$C45)</f>
        <v>470940.55331528472</v>
      </c>
      <c r="DM45" s="20">
        <f>SUMIFS(Revenue!DO:DO,Revenue!$E:$E,$C45)</f>
        <v>470940.55331528472</v>
      </c>
      <c r="DN45" s="20">
        <f>SUMIFS(Revenue!DP:DP,Revenue!$E:$E,$C45)</f>
        <v>470940.55331528472</v>
      </c>
      <c r="DO45" s="20">
        <f>SUMIFS(Revenue!DQ:DQ,Revenue!$E:$E,$C45)</f>
        <v>485068.76991474326</v>
      </c>
      <c r="DP45" s="20">
        <f>SUMIFS(Revenue!DR:DR,Revenue!$E:$E,$C45)</f>
        <v>485068.76991474326</v>
      </c>
      <c r="DQ45" s="20">
        <f>SUMIFS(Revenue!DS:DS,Revenue!$E:$E,$C45)</f>
        <v>485068.76991474326</v>
      </c>
      <c r="DR45" s="20">
        <f>SUMIFS(Revenue!DT:DT,Revenue!$E:$E,$C45)</f>
        <v>485068.76991474326</v>
      </c>
      <c r="DS45" s="20">
        <f>SUMIFS(Revenue!DU:DU,Revenue!$E:$E,$C45)</f>
        <v>485068.76991474326</v>
      </c>
      <c r="DT45" s="20">
        <f>SUMIFS(Revenue!DV:DV,Revenue!$E:$E,$C45)</f>
        <v>485068.76991474326</v>
      </c>
    </row>
    <row r="46" spans="3:124">
      <c r="C46" s="5" t="s">
        <v>85</v>
      </c>
      <c r="D46" s="20">
        <f>SUMIFS(Revenue!F:F,Revenue!$E:$E,$C46)</f>
        <v>0</v>
      </c>
      <c r="E46" s="20">
        <f>SUMIFS(Revenue!G:G,Revenue!$E:$E,$C46)</f>
        <v>0</v>
      </c>
      <c r="F46" s="20">
        <f>SUMIFS(Revenue!H:H,Revenue!$E:$E,$C46)</f>
        <v>0</v>
      </c>
      <c r="G46" s="20">
        <f>SUMIFS(Revenue!I:I,Revenue!$E:$E,$C46)</f>
        <v>0</v>
      </c>
      <c r="H46" s="20">
        <f>SUMIFS(Revenue!J:J,Revenue!$E:$E,$C46)</f>
        <v>0</v>
      </c>
      <c r="I46" s="20">
        <f>SUMIFS(Revenue!K:K,Revenue!$E:$E,$C46)</f>
        <v>0</v>
      </c>
      <c r="J46" s="20">
        <f>SUMIFS(Revenue!L:L,Revenue!$E:$E,$C46)</f>
        <v>0</v>
      </c>
      <c r="K46" s="20">
        <f>SUMIFS(Revenue!M:M,Revenue!$E:$E,$C46)</f>
        <v>0</v>
      </c>
      <c r="L46" s="20">
        <f>SUMIFS(Revenue!N:N,Revenue!$E:$E,$C46)</f>
        <v>0</v>
      </c>
      <c r="M46" s="20">
        <f>SUMIFS(Revenue!O:O,Revenue!$E:$E,$C46)</f>
        <v>0</v>
      </c>
      <c r="N46" s="20">
        <f>SUMIFS(Revenue!P:P,Revenue!$E:$E,$C46)</f>
        <v>0</v>
      </c>
      <c r="O46" s="20">
        <f>SUMIFS(Revenue!Q:Q,Revenue!$E:$E,$C46)</f>
        <v>0</v>
      </c>
      <c r="P46" s="20">
        <f>SUMIFS(Revenue!R:R,Revenue!$E:$E,$C46)</f>
        <v>0</v>
      </c>
      <c r="Q46" s="20">
        <f>SUMIFS(Revenue!S:S,Revenue!$E:$E,$C46)</f>
        <v>0</v>
      </c>
      <c r="R46" s="20">
        <f>SUMIFS(Revenue!T:T,Revenue!$E:$E,$C46)</f>
        <v>0</v>
      </c>
      <c r="S46" s="20">
        <f>SUMIFS(Revenue!U:U,Revenue!$E:$E,$C46)</f>
        <v>0</v>
      </c>
      <c r="T46" s="20">
        <f>SUMIFS(Revenue!V:V,Revenue!$E:$E,$C46)</f>
        <v>0</v>
      </c>
      <c r="U46" s="20">
        <f>SUMIFS(Revenue!W:W,Revenue!$E:$E,$C46)</f>
        <v>0</v>
      </c>
      <c r="V46" s="20">
        <f>SUMIFS(Revenue!X:X,Revenue!$E:$E,$C46)</f>
        <v>0</v>
      </c>
      <c r="W46" s="20">
        <f>SUMIFS(Revenue!Y:Y,Revenue!$E:$E,$C46)</f>
        <v>0</v>
      </c>
      <c r="X46" s="20">
        <f>SUMIFS(Revenue!Z:Z,Revenue!$E:$E,$C46)</f>
        <v>0</v>
      </c>
      <c r="Y46" s="20">
        <f>SUMIFS(Revenue!AA:AA,Revenue!$E:$E,$C46)</f>
        <v>0</v>
      </c>
      <c r="Z46" s="20">
        <f>SUMIFS(Revenue!AB:AB,Revenue!$E:$E,$C46)</f>
        <v>0</v>
      </c>
      <c r="AA46" s="20">
        <f>SUMIFS(Revenue!AC:AC,Revenue!$E:$E,$C46)</f>
        <v>0</v>
      </c>
      <c r="AB46" s="20">
        <f>SUMIFS(Revenue!AD:AD,Revenue!$E:$E,$C46)</f>
        <v>11882.040216250025</v>
      </c>
      <c r="AC46" s="20">
        <f>SUMIFS(Revenue!AE:AE,Revenue!$E:$E,$C46)</f>
        <v>35151.035639739595</v>
      </c>
      <c r="AD46" s="20">
        <f>SUMIFS(Revenue!AF:AF,Revenue!$E:$E,$C46)</f>
        <v>52124.05776617286</v>
      </c>
      <c r="AE46" s="20">
        <f>SUMIFS(Revenue!AG:AG,Revenue!$E:$E,$C46)</f>
        <v>63063.438816260459</v>
      </c>
      <c r="AF46" s="20">
        <f>SUMIFS(Revenue!AH:AH,Revenue!$E:$E,$C46)</f>
        <v>73547.012322594441</v>
      </c>
      <c r="AG46" s="20">
        <f>SUMIFS(Revenue!AI:AI,Revenue!$E:$E,$C46)</f>
        <v>83593.770266164531</v>
      </c>
      <c r="AH46" s="20">
        <f>SUMIFS(Revenue!AJ:AJ,Revenue!$E:$E,$C46)</f>
        <v>93221.913295419188</v>
      </c>
      <c r="AI46" s="20">
        <f>SUMIFS(Revenue!AK:AK,Revenue!$E:$E,$C46)</f>
        <v>105522.3502094085</v>
      </c>
      <c r="AJ46" s="20">
        <f>SUMIFS(Revenue!AL:AL,Revenue!$E:$E,$C46)</f>
        <v>114630.138911405</v>
      </c>
      <c r="AK46" s="20">
        <f>SUMIFS(Revenue!AM:AM,Revenue!$E:$E,$C46)</f>
        <v>123358.43641748496</v>
      </c>
      <c r="AL46" s="20">
        <f>SUMIFS(Revenue!AN:AN,Revenue!$E:$E,$C46)</f>
        <v>131723.05486081159</v>
      </c>
      <c r="AM46" s="20">
        <f>SUMIFS(Revenue!AO:AO,Revenue!$E:$E,$C46)</f>
        <v>139739.1475356663</v>
      </c>
      <c r="AN46" s="20">
        <f>SUMIFS(Revenue!AP:AP,Revenue!$E:$E,$C46)</f>
        <v>147421.2363490687</v>
      </c>
      <c r="AO46" s="20">
        <f>SUMIFS(Revenue!AQ:AQ,Revenue!$E:$E,$C46)</f>
        <v>154783.23812857931</v>
      </c>
      <c r="AP46" s="20">
        <f>SUMIFS(Revenue!AR:AR,Revenue!$E:$E,$C46)</f>
        <v>161838.48983394369</v>
      </c>
      <c r="AQ46" s="20">
        <f>SUMIFS(Revenue!AS:AS,Revenue!$E:$E,$C46)</f>
        <v>168599.77271825122</v>
      </c>
      <c r="AR46" s="20">
        <f>SUMIFS(Revenue!AT:AT,Revenue!$E:$E,$C46)</f>
        <v>175079.33548237925</v>
      </c>
      <c r="AS46" s="20">
        <f>SUMIFS(Revenue!AU:AU,Revenue!$E:$E,$C46)</f>
        <v>181288.91646466861</v>
      </c>
      <c r="AT46" s="20">
        <f>SUMIFS(Revenue!AV:AV,Revenue!$E:$E,$C46)</f>
        <v>187239.76490602928</v>
      </c>
      <c r="AU46" s="20">
        <f>SUMIFS(Revenue!AW:AW,Revenue!$E:$E,$C46)</f>
        <v>198730.94116886993</v>
      </c>
      <c r="AV46" s="20">
        <f>SUMIFS(Revenue!AX:AX,Revenue!$E:$E,$C46)</f>
        <v>204360.1751797105</v>
      </c>
      <c r="AW46" s="20">
        <f>SUMIFS(Revenue!AY:AY,Revenue!$E:$E,$C46)</f>
        <v>209754.85777343274</v>
      </c>
      <c r="AX46" s="20">
        <f>SUMIFS(Revenue!AZ:AZ,Revenue!$E:$E,$C46)</f>
        <v>214924.76192574989</v>
      </c>
      <c r="AY46" s="20">
        <f>SUMIFS(Revenue!BA:BA,Revenue!$E:$E,$C46)</f>
        <v>219879.25340505378</v>
      </c>
      <c r="AZ46" s="20">
        <f>SUMIFS(Revenue!BB:BB,Revenue!$E:$E,$C46)</f>
        <v>224627.30773938668</v>
      </c>
      <c r="BA46" s="20">
        <f>SUMIFS(Revenue!BC:BC,Revenue!$E:$E,$C46)</f>
        <v>229177.52647645577</v>
      </c>
      <c r="BB46" s="20">
        <f>SUMIFS(Revenue!BD:BD,Revenue!$E:$E,$C46)</f>
        <v>232934.71975974305</v>
      </c>
      <c r="BC46" s="20">
        <f>SUMIFS(Revenue!BE:BE,Revenue!$E:$E,$C46)</f>
        <v>234465.21025680506</v>
      </c>
      <c r="BD46" s="20">
        <f>SUMIFS(Revenue!BF:BF,Revenue!$E:$E,$C46)</f>
        <v>234465.21025680506</v>
      </c>
      <c r="BE46" s="20">
        <f>SUMIFS(Revenue!BG:BG,Revenue!$E:$E,$C46)</f>
        <v>234465.21025680506</v>
      </c>
      <c r="BF46" s="20">
        <f>SUMIFS(Revenue!BH:BH,Revenue!$E:$E,$C46)</f>
        <v>234465.21025680506</v>
      </c>
      <c r="BG46" s="20">
        <f>SUMIFS(Revenue!BI:BI,Revenue!$E:$E,$C46)</f>
        <v>241499.16656450921</v>
      </c>
      <c r="BH46" s="20">
        <f>SUMIFS(Revenue!BJ:BJ,Revenue!$E:$E,$C46)</f>
        <v>241499.16656450921</v>
      </c>
      <c r="BI46" s="20">
        <f>SUMIFS(Revenue!BK:BK,Revenue!$E:$E,$C46)</f>
        <v>241499.16656450921</v>
      </c>
      <c r="BJ46" s="20">
        <f>SUMIFS(Revenue!BL:BL,Revenue!$E:$E,$C46)</f>
        <v>241499.16656450921</v>
      </c>
      <c r="BK46" s="20">
        <f>SUMIFS(Revenue!BM:BM,Revenue!$E:$E,$C46)</f>
        <v>241499.16656450921</v>
      </c>
      <c r="BL46" s="20">
        <f>SUMIFS(Revenue!BN:BN,Revenue!$E:$E,$C46)</f>
        <v>241499.16656450921</v>
      </c>
      <c r="BM46" s="20">
        <f>SUMIFS(Revenue!BO:BO,Revenue!$E:$E,$C46)</f>
        <v>241499.16656450921</v>
      </c>
      <c r="BN46" s="20">
        <f>SUMIFS(Revenue!BP:BP,Revenue!$E:$E,$C46)</f>
        <v>241499.16656450921</v>
      </c>
      <c r="BO46" s="20">
        <f>SUMIFS(Revenue!BQ:BQ,Revenue!$E:$E,$C46)</f>
        <v>241499.16656450921</v>
      </c>
      <c r="BP46" s="20">
        <f>SUMIFS(Revenue!BR:BR,Revenue!$E:$E,$C46)</f>
        <v>241499.16656450921</v>
      </c>
      <c r="BQ46" s="20">
        <f>SUMIFS(Revenue!BS:BS,Revenue!$E:$E,$C46)</f>
        <v>241499.16656450921</v>
      </c>
      <c r="BR46" s="20">
        <f>SUMIFS(Revenue!BT:BT,Revenue!$E:$E,$C46)</f>
        <v>241499.16656450921</v>
      </c>
      <c r="BS46" s="20">
        <f>SUMIFS(Revenue!BU:BU,Revenue!$E:$E,$C46)</f>
        <v>248744.1415614445</v>
      </c>
      <c r="BT46" s="20">
        <f>SUMIFS(Revenue!BV:BV,Revenue!$E:$E,$C46)</f>
        <v>248744.1415614445</v>
      </c>
      <c r="BU46" s="20">
        <f>SUMIFS(Revenue!BW:BW,Revenue!$E:$E,$C46)</f>
        <v>248744.1415614445</v>
      </c>
      <c r="BV46" s="20">
        <f>SUMIFS(Revenue!BX:BX,Revenue!$E:$E,$C46)</f>
        <v>248744.1415614445</v>
      </c>
      <c r="BW46" s="20">
        <f>SUMIFS(Revenue!BY:BY,Revenue!$E:$E,$C46)</f>
        <v>248744.1415614445</v>
      </c>
      <c r="BX46" s="20">
        <f>SUMIFS(Revenue!BZ:BZ,Revenue!$E:$E,$C46)</f>
        <v>248744.1415614445</v>
      </c>
      <c r="BY46" s="20">
        <f>SUMIFS(Revenue!CA:CA,Revenue!$E:$E,$C46)</f>
        <v>248744.1415614445</v>
      </c>
      <c r="BZ46" s="20">
        <f>SUMIFS(Revenue!CB:CB,Revenue!$E:$E,$C46)</f>
        <v>248744.1415614445</v>
      </c>
      <c r="CA46" s="20">
        <f>SUMIFS(Revenue!CC:CC,Revenue!$E:$E,$C46)</f>
        <v>248744.1415614445</v>
      </c>
      <c r="CB46" s="20">
        <f>SUMIFS(Revenue!CD:CD,Revenue!$E:$E,$C46)</f>
        <v>248744.1415614445</v>
      </c>
      <c r="CC46" s="20">
        <f>SUMIFS(Revenue!CE:CE,Revenue!$E:$E,$C46)</f>
        <v>248744.1415614445</v>
      </c>
      <c r="CD46" s="20">
        <f>SUMIFS(Revenue!CF:CF,Revenue!$E:$E,$C46)</f>
        <v>248744.1415614445</v>
      </c>
      <c r="CE46" s="20">
        <f>SUMIFS(Revenue!CG:CG,Revenue!$E:$E,$C46)</f>
        <v>256206.46580828784</v>
      </c>
      <c r="CF46" s="20">
        <f>SUMIFS(Revenue!CH:CH,Revenue!$E:$E,$C46)</f>
        <v>256206.46580828784</v>
      </c>
      <c r="CG46" s="20">
        <f>SUMIFS(Revenue!CI:CI,Revenue!$E:$E,$C46)</f>
        <v>256206.46580828784</v>
      </c>
      <c r="CH46" s="20">
        <f>SUMIFS(Revenue!CJ:CJ,Revenue!$E:$E,$C46)</f>
        <v>256206.46580828784</v>
      </c>
      <c r="CI46" s="20">
        <f>SUMIFS(Revenue!CK:CK,Revenue!$E:$E,$C46)</f>
        <v>256206.46580828784</v>
      </c>
      <c r="CJ46" s="20">
        <f>SUMIFS(Revenue!CL:CL,Revenue!$E:$E,$C46)</f>
        <v>256206.46580828784</v>
      </c>
      <c r="CK46" s="20">
        <f>SUMIFS(Revenue!CM:CM,Revenue!$E:$E,$C46)</f>
        <v>256206.46580828784</v>
      </c>
      <c r="CL46" s="20">
        <f>SUMIFS(Revenue!CN:CN,Revenue!$E:$E,$C46)</f>
        <v>256206.46580828784</v>
      </c>
      <c r="CM46" s="20">
        <f>SUMIFS(Revenue!CO:CO,Revenue!$E:$E,$C46)</f>
        <v>256206.46580828784</v>
      </c>
      <c r="CN46" s="20">
        <f>SUMIFS(Revenue!CP:CP,Revenue!$E:$E,$C46)</f>
        <v>256206.46580828784</v>
      </c>
      <c r="CO46" s="20">
        <f>SUMIFS(Revenue!CQ:CQ,Revenue!$E:$E,$C46)</f>
        <v>256206.46580828784</v>
      </c>
      <c r="CP46" s="20">
        <f>SUMIFS(Revenue!CR:CR,Revenue!$E:$E,$C46)</f>
        <v>256206.46580828784</v>
      </c>
      <c r="CQ46" s="20">
        <f>SUMIFS(Revenue!CS:CS,Revenue!$E:$E,$C46)</f>
        <v>263892.6597825365</v>
      </c>
      <c r="CR46" s="20">
        <f>SUMIFS(Revenue!CT:CT,Revenue!$E:$E,$C46)</f>
        <v>263892.6597825365</v>
      </c>
      <c r="CS46" s="20">
        <f>SUMIFS(Revenue!CU:CU,Revenue!$E:$E,$C46)</f>
        <v>263892.6597825365</v>
      </c>
      <c r="CT46" s="20">
        <f>SUMIFS(Revenue!CV:CV,Revenue!$E:$E,$C46)</f>
        <v>263892.6597825365</v>
      </c>
      <c r="CU46" s="20">
        <f>SUMIFS(Revenue!CW:CW,Revenue!$E:$E,$C46)</f>
        <v>263892.6597825365</v>
      </c>
      <c r="CV46" s="20">
        <f>SUMIFS(Revenue!CX:CX,Revenue!$E:$E,$C46)</f>
        <v>263892.6597825365</v>
      </c>
      <c r="CW46" s="20">
        <f>SUMIFS(Revenue!CY:CY,Revenue!$E:$E,$C46)</f>
        <v>263892.6597825365</v>
      </c>
      <c r="CX46" s="20">
        <f>SUMIFS(Revenue!CZ:CZ,Revenue!$E:$E,$C46)</f>
        <v>263892.6597825365</v>
      </c>
      <c r="CY46" s="20">
        <f>SUMIFS(Revenue!DA:DA,Revenue!$E:$E,$C46)</f>
        <v>263892.6597825365</v>
      </c>
      <c r="CZ46" s="20">
        <f>SUMIFS(Revenue!DB:DB,Revenue!$E:$E,$C46)</f>
        <v>263892.6597825365</v>
      </c>
      <c r="DA46" s="20">
        <f>SUMIFS(Revenue!DC:DC,Revenue!$E:$E,$C46)</f>
        <v>263892.6597825365</v>
      </c>
      <c r="DB46" s="20">
        <f>SUMIFS(Revenue!DD:DD,Revenue!$E:$E,$C46)</f>
        <v>263892.6597825365</v>
      </c>
      <c r="DC46" s="20">
        <f>SUMIFS(Revenue!DE:DE,Revenue!$E:$E,$C46)</f>
        <v>271809.43957601255</v>
      </c>
      <c r="DD46" s="20">
        <f>SUMIFS(Revenue!DF:DF,Revenue!$E:$E,$C46)</f>
        <v>271809.43957601255</v>
      </c>
      <c r="DE46" s="20">
        <f>SUMIFS(Revenue!DG:DG,Revenue!$E:$E,$C46)</f>
        <v>271809.43957601255</v>
      </c>
      <c r="DF46" s="20">
        <f>SUMIFS(Revenue!DH:DH,Revenue!$E:$E,$C46)</f>
        <v>271809.43957601255</v>
      </c>
      <c r="DG46" s="20">
        <f>SUMIFS(Revenue!DI:DI,Revenue!$E:$E,$C46)</f>
        <v>271809.43957601255</v>
      </c>
      <c r="DH46" s="20">
        <f>SUMIFS(Revenue!DJ:DJ,Revenue!$E:$E,$C46)</f>
        <v>271809.43957601255</v>
      </c>
      <c r="DI46" s="20">
        <f>SUMIFS(Revenue!DK:DK,Revenue!$E:$E,$C46)</f>
        <v>271809.43957601255</v>
      </c>
      <c r="DJ46" s="20">
        <f>SUMIFS(Revenue!DL:DL,Revenue!$E:$E,$C46)</f>
        <v>271809.43957601255</v>
      </c>
      <c r="DK46" s="20">
        <f>SUMIFS(Revenue!DM:DM,Revenue!$E:$E,$C46)</f>
        <v>271809.43957601255</v>
      </c>
      <c r="DL46" s="20">
        <f>SUMIFS(Revenue!DN:DN,Revenue!$E:$E,$C46)</f>
        <v>271809.43957601255</v>
      </c>
      <c r="DM46" s="20">
        <f>SUMIFS(Revenue!DO:DO,Revenue!$E:$E,$C46)</f>
        <v>271809.43957601255</v>
      </c>
      <c r="DN46" s="20">
        <f>SUMIFS(Revenue!DP:DP,Revenue!$E:$E,$C46)</f>
        <v>271809.43957601255</v>
      </c>
      <c r="DO46" s="20">
        <f>SUMIFS(Revenue!DQ:DQ,Revenue!$E:$E,$C46)</f>
        <v>279963.72276329296</v>
      </c>
      <c r="DP46" s="20">
        <f>SUMIFS(Revenue!DR:DR,Revenue!$E:$E,$C46)</f>
        <v>279963.72276329296</v>
      </c>
      <c r="DQ46" s="20">
        <f>SUMIFS(Revenue!DS:DS,Revenue!$E:$E,$C46)</f>
        <v>279963.72276329296</v>
      </c>
      <c r="DR46" s="20">
        <f>SUMIFS(Revenue!DT:DT,Revenue!$E:$E,$C46)</f>
        <v>279963.72276329296</v>
      </c>
      <c r="DS46" s="20">
        <f>SUMIFS(Revenue!DU:DU,Revenue!$E:$E,$C46)</f>
        <v>279963.72276329296</v>
      </c>
      <c r="DT46" s="20">
        <f>SUMIFS(Revenue!DV:DV,Revenue!$E:$E,$C46)</f>
        <v>279963.72276329296</v>
      </c>
    </row>
    <row r="47" spans="3:124">
      <c r="C47" s="5" t="s">
        <v>246</v>
      </c>
      <c r="D47" s="20">
        <f>SUMIFS(Revenue!F:F,Revenue!$E:$E,$C47)</f>
        <v>0</v>
      </c>
      <c r="E47" s="20">
        <f>SUMIFS(Revenue!G:G,Revenue!$E:$E,$C47)</f>
        <v>0</v>
      </c>
      <c r="F47" s="20">
        <f>SUMIFS(Revenue!H:H,Revenue!$E:$E,$C47)</f>
        <v>0</v>
      </c>
      <c r="G47" s="20">
        <f>SUMIFS(Revenue!I:I,Revenue!$E:$E,$C47)</f>
        <v>0</v>
      </c>
      <c r="H47" s="20">
        <f>SUMIFS(Revenue!J:J,Revenue!$E:$E,$C47)</f>
        <v>0</v>
      </c>
      <c r="I47" s="20">
        <f>SUMIFS(Revenue!K:K,Revenue!$E:$E,$C47)</f>
        <v>0</v>
      </c>
      <c r="J47" s="20">
        <f>SUMIFS(Revenue!L:L,Revenue!$E:$E,$C47)</f>
        <v>0</v>
      </c>
      <c r="K47" s="20">
        <f>SUMIFS(Revenue!M:M,Revenue!$E:$E,$C47)</f>
        <v>0</v>
      </c>
      <c r="L47" s="20">
        <f>SUMIFS(Revenue!N:N,Revenue!$E:$E,$C47)</f>
        <v>0</v>
      </c>
      <c r="M47" s="20">
        <f>SUMIFS(Revenue!O:O,Revenue!$E:$E,$C47)</f>
        <v>0</v>
      </c>
      <c r="N47" s="20">
        <f>SUMIFS(Revenue!P:P,Revenue!$E:$E,$C47)</f>
        <v>0</v>
      </c>
      <c r="O47" s="20">
        <f>SUMIFS(Revenue!Q:Q,Revenue!$E:$E,$C47)</f>
        <v>0</v>
      </c>
      <c r="P47" s="20">
        <f>SUMIFS(Revenue!R:R,Revenue!$E:$E,$C47)</f>
        <v>0</v>
      </c>
      <c r="Q47" s="20">
        <f>SUMIFS(Revenue!S:S,Revenue!$E:$E,$C47)</f>
        <v>0</v>
      </c>
      <c r="R47" s="20">
        <f>SUMIFS(Revenue!T:T,Revenue!$E:$E,$C47)</f>
        <v>0</v>
      </c>
      <c r="S47" s="20">
        <f>SUMIFS(Revenue!U:U,Revenue!$E:$E,$C47)</f>
        <v>0</v>
      </c>
      <c r="T47" s="20">
        <f>SUMIFS(Revenue!V:V,Revenue!$E:$E,$C47)</f>
        <v>0</v>
      </c>
      <c r="U47" s="20">
        <f>SUMIFS(Revenue!W:W,Revenue!$E:$E,$C47)</f>
        <v>0</v>
      </c>
      <c r="V47" s="20">
        <f>SUMIFS(Revenue!X:X,Revenue!$E:$E,$C47)</f>
        <v>0</v>
      </c>
      <c r="W47" s="20">
        <f>SUMIFS(Revenue!Y:Y,Revenue!$E:$E,$C47)</f>
        <v>0</v>
      </c>
      <c r="X47" s="20">
        <f>SUMIFS(Revenue!Z:Z,Revenue!$E:$E,$C47)</f>
        <v>0</v>
      </c>
      <c r="Y47" s="20">
        <f>SUMIFS(Revenue!AA:AA,Revenue!$E:$E,$C47)</f>
        <v>0</v>
      </c>
      <c r="Z47" s="20">
        <f>SUMIFS(Revenue!AB:AB,Revenue!$E:$E,$C47)</f>
        <v>0</v>
      </c>
      <c r="AA47" s="20">
        <f>SUMIFS(Revenue!AC:AC,Revenue!$E:$E,$C47)</f>
        <v>0</v>
      </c>
      <c r="AB47" s="20">
        <f>SUMIFS(Revenue!AD:AD,Revenue!$E:$E,$C47)</f>
        <v>0</v>
      </c>
      <c r="AC47" s="20">
        <f>SUMIFS(Revenue!AE:AE,Revenue!$E:$E,$C47)</f>
        <v>0</v>
      </c>
      <c r="AD47" s="20">
        <f>SUMIFS(Revenue!AF:AF,Revenue!$E:$E,$C47)</f>
        <v>0</v>
      </c>
      <c r="AE47" s="20">
        <f>SUMIFS(Revenue!AG:AG,Revenue!$E:$E,$C47)</f>
        <v>0</v>
      </c>
      <c r="AF47" s="20">
        <f>SUMIFS(Revenue!AH:AH,Revenue!$E:$E,$C47)</f>
        <v>0</v>
      </c>
      <c r="AG47" s="20">
        <f>SUMIFS(Revenue!AI:AI,Revenue!$E:$E,$C47)</f>
        <v>0</v>
      </c>
      <c r="AH47" s="20">
        <f>SUMIFS(Revenue!AJ:AJ,Revenue!$E:$E,$C47)</f>
        <v>0</v>
      </c>
      <c r="AI47" s="20">
        <f>SUMIFS(Revenue!AK:AK,Revenue!$E:$E,$C47)</f>
        <v>0</v>
      </c>
      <c r="AJ47" s="20">
        <f>SUMIFS(Revenue!AL:AL,Revenue!$E:$E,$C47)</f>
        <v>0</v>
      </c>
      <c r="AK47" s="20">
        <f>SUMIFS(Revenue!AM:AM,Revenue!$E:$E,$C47)</f>
        <v>0</v>
      </c>
      <c r="AL47" s="20">
        <f>SUMIFS(Revenue!AN:AN,Revenue!$E:$E,$C47)</f>
        <v>0</v>
      </c>
      <c r="AM47" s="20">
        <f>SUMIFS(Revenue!AO:AO,Revenue!$E:$E,$C47)</f>
        <v>0</v>
      </c>
      <c r="AN47" s="20">
        <f>SUMIFS(Revenue!AP:AP,Revenue!$E:$E,$C47)</f>
        <v>0</v>
      </c>
      <c r="AO47" s="20">
        <f>SUMIFS(Revenue!AQ:AQ,Revenue!$E:$E,$C47)</f>
        <v>0</v>
      </c>
      <c r="AP47" s="20">
        <f>SUMIFS(Revenue!AR:AR,Revenue!$E:$E,$C47)</f>
        <v>0</v>
      </c>
      <c r="AQ47" s="20">
        <f>SUMIFS(Revenue!AS:AS,Revenue!$E:$E,$C47)</f>
        <v>0</v>
      </c>
      <c r="AR47" s="20">
        <f>SUMIFS(Revenue!AT:AT,Revenue!$E:$E,$C47)</f>
        <v>0</v>
      </c>
      <c r="AS47" s="20">
        <f>SUMIFS(Revenue!AU:AU,Revenue!$E:$E,$C47)</f>
        <v>0</v>
      </c>
      <c r="AT47" s="20">
        <f>SUMIFS(Revenue!AV:AV,Revenue!$E:$E,$C47)</f>
        <v>0</v>
      </c>
      <c r="AU47" s="20">
        <f>SUMIFS(Revenue!AW:AW,Revenue!$E:$E,$C47)</f>
        <v>0</v>
      </c>
      <c r="AV47" s="20">
        <f>SUMIFS(Revenue!AX:AX,Revenue!$E:$E,$C47)</f>
        <v>0</v>
      </c>
      <c r="AW47" s="20">
        <f>SUMIFS(Revenue!AY:AY,Revenue!$E:$E,$C47)</f>
        <v>0</v>
      </c>
      <c r="AX47" s="20">
        <f>SUMIFS(Revenue!AZ:AZ,Revenue!$E:$E,$C47)</f>
        <v>0</v>
      </c>
      <c r="AY47" s="20">
        <f>SUMIFS(Revenue!BA:BA,Revenue!$E:$E,$C47)</f>
        <v>0</v>
      </c>
      <c r="AZ47" s="20">
        <f>SUMIFS(Revenue!BB:BB,Revenue!$E:$E,$C47)</f>
        <v>0</v>
      </c>
      <c r="BA47" s="20">
        <f>SUMIFS(Revenue!BC:BC,Revenue!$E:$E,$C47)</f>
        <v>0</v>
      </c>
      <c r="BB47" s="20">
        <f>SUMIFS(Revenue!BD:BD,Revenue!$E:$E,$C47)</f>
        <v>0</v>
      </c>
      <c r="BC47" s="20">
        <f>SUMIFS(Revenue!BE:BE,Revenue!$E:$E,$C47)</f>
        <v>0</v>
      </c>
      <c r="BD47" s="20">
        <f>SUMIFS(Revenue!BF:BF,Revenue!$E:$E,$C47)</f>
        <v>0</v>
      </c>
      <c r="BE47" s="20">
        <f>SUMIFS(Revenue!BG:BG,Revenue!$E:$E,$C47)</f>
        <v>0</v>
      </c>
      <c r="BF47" s="20">
        <f>SUMIFS(Revenue!BH:BH,Revenue!$E:$E,$C47)</f>
        <v>0</v>
      </c>
      <c r="BG47" s="20">
        <f>SUMIFS(Revenue!BI:BI,Revenue!$E:$E,$C47)</f>
        <v>0</v>
      </c>
      <c r="BH47" s="20">
        <f>SUMIFS(Revenue!BJ:BJ,Revenue!$E:$E,$C47)</f>
        <v>0</v>
      </c>
      <c r="BI47" s="20">
        <f>SUMIFS(Revenue!BK:BK,Revenue!$E:$E,$C47)</f>
        <v>0</v>
      </c>
      <c r="BJ47" s="20">
        <f>SUMIFS(Revenue!BL:BL,Revenue!$E:$E,$C47)</f>
        <v>0</v>
      </c>
      <c r="BK47" s="20">
        <f>SUMIFS(Revenue!BM:BM,Revenue!$E:$E,$C47)</f>
        <v>0</v>
      </c>
      <c r="BL47" s="20">
        <f>SUMIFS(Revenue!BN:BN,Revenue!$E:$E,$C47)</f>
        <v>0</v>
      </c>
      <c r="BM47" s="20">
        <f>SUMIFS(Revenue!BO:BO,Revenue!$E:$E,$C47)</f>
        <v>0</v>
      </c>
      <c r="BN47" s="20">
        <f>SUMIFS(Revenue!BP:BP,Revenue!$E:$E,$C47)</f>
        <v>0</v>
      </c>
      <c r="BO47" s="20">
        <f>SUMIFS(Revenue!BQ:BQ,Revenue!$E:$E,$C47)</f>
        <v>0</v>
      </c>
      <c r="BP47" s="20">
        <f>SUMIFS(Revenue!BR:BR,Revenue!$E:$E,$C47)</f>
        <v>0</v>
      </c>
      <c r="BQ47" s="20">
        <f>SUMIFS(Revenue!BS:BS,Revenue!$E:$E,$C47)</f>
        <v>0</v>
      </c>
      <c r="BR47" s="20">
        <f>SUMIFS(Revenue!BT:BT,Revenue!$E:$E,$C47)</f>
        <v>0</v>
      </c>
      <c r="BS47" s="20">
        <f>SUMIFS(Revenue!BU:BU,Revenue!$E:$E,$C47)</f>
        <v>0</v>
      </c>
      <c r="BT47" s="20">
        <f>SUMIFS(Revenue!BV:BV,Revenue!$E:$E,$C47)</f>
        <v>0</v>
      </c>
      <c r="BU47" s="20">
        <f>SUMIFS(Revenue!BW:BW,Revenue!$E:$E,$C47)</f>
        <v>0</v>
      </c>
      <c r="BV47" s="20">
        <f>SUMIFS(Revenue!BX:BX,Revenue!$E:$E,$C47)</f>
        <v>0</v>
      </c>
      <c r="BW47" s="20">
        <f>SUMIFS(Revenue!BY:BY,Revenue!$E:$E,$C47)</f>
        <v>0</v>
      </c>
      <c r="BX47" s="20">
        <f>SUMIFS(Revenue!BZ:BZ,Revenue!$E:$E,$C47)</f>
        <v>0</v>
      </c>
      <c r="BY47" s="20">
        <f>SUMIFS(Revenue!CA:CA,Revenue!$E:$E,$C47)</f>
        <v>0</v>
      </c>
      <c r="BZ47" s="20">
        <f>SUMIFS(Revenue!CB:CB,Revenue!$E:$E,$C47)</f>
        <v>0</v>
      </c>
      <c r="CA47" s="20">
        <f>SUMIFS(Revenue!CC:CC,Revenue!$E:$E,$C47)</f>
        <v>0</v>
      </c>
      <c r="CB47" s="20">
        <f>SUMIFS(Revenue!CD:CD,Revenue!$E:$E,$C47)</f>
        <v>0</v>
      </c>
      <c r="CC47" s="20">
        <f>SUMIFS(Revenue!CE:CE,Revenue!$E:$E,$C47)</f>
        <v>0</v>
      </c>
      <c r="CD47" s="20">
        <f>SUMIFS(Revenue!CF:CF,Revenue!$E:$E,$C47)</f>
        <v>0</v>
      </c>
      <c r="CE47" s="20">
        <f>SUMIFS(Revenue!CG:CG,Revenue!$E:$E,$C47)</f>
        <v>0</v>
      </c>
      <c r="CF47" s="20">
        <f>SUMIFS(Revenue!CH:CH,Revenue!$E:$E,$C47)</f>
        <v>0</v>
      </c>
      <c r="CG47" s="20">
        <f>SUMIFS(Revenue!CI:CI,Revenue!$E:$E,$C47)</f>
        <v>0</v>
      </c>
      <c r="CH47" s="20">
        <f>SUMIFS(Revenue!CJ:CJ,Revenue!$E:$E,$C47)</f>
        <v>0</v>
      </c>
      <c r="CI47" s="20">
        <f>SUMIFS(Revenue!CK:CK,Revenue!$E:$E,$C47)</f>
        <v>0</v>
      </c>
      <c r="CJ47" s="20">
        <f>SUMIFS(Revenue!CL:CL,Revenue!$E:$E,$C47)</f>
        <v>0</v>
      </c>
      <c r="CK47" s="20">
        <f>SUMIFS(Revenue!CM:CM,Revenue!$E:$E,$C47)</f>
        <v>0</v>
      </c>
      <c r="CL47" s="20">
        <f>SUMIFS(Revenue!CN:CN,Revenue!$E:$E,$C47)</f>
        <v>0</v>
      </c>
      <c r="CM47" s="20">
        <f>SUMIFS(Revenue!CO:CO,Revenue!$E:$E,$C47)</f>
        <v>0</v>
      </c>
      <c r="CN47" s="20">
        <f>SUMIFS(Revenue!CP:CP,Revenue!$E:$E,$C47)</f>
        <v>0</v>
      </c>
      <c r="CO47" s="20">
        <f>SUMIFS(Revenue!CQ:CQ,Revenue!$E:$E,$C47)</f>
        <v>0</v>
      </c>
      <c r="CP47" s="20">
        <f>SUMIFS(Revenue!CR:CR,Revenue!$E:$E,$C47)</f>
        <v>0</v>
      </c>
      <c r="CQ47" s="20">
        <f>SUMIFS(Revenue!CS:CS,Revenue!$E:$E,$C47)</f>
        <v>0</v>
      </c>
      <c r="CR47" s="20">
        <f>SUMIFS(Revenue!CT:CT,Revenue!$E:$E,$C47)</f>
        <v>0</v>
      </c>
      <c r="CS47" s="20">
        <f>SUMIFS(Revenue!CU:CU,Revenue!$E:$E,$C47)</f>
        <v>0</v>
      </c>
      <c r="CT47" s="20">
        <f>SUMIFS(Revenue!CV:CV,Revenue!$E:$E,$C47)</f>
        <v>0</v>
      </c>
      <c r="CU47" s="20">
        <f>SUMIFS(Revenue!CW:CW,Revenue!$E:$E,$C47)</f>
        <v>0</v>
      </c>
      <c r="CV47" s="20">
        <f>SUMIFS(Revenue!CX:CX,Revenue!$E:$E,$C47)</f>
        <v>0</v>
      </c>
      <c r="CW47" s="20">
        <f>SUMIFS(Revenue!CY:CY,Revenue!$E:$E,$C47)</f>
        <v>0</v>
      </c>
      <c r="CX47" s="20">
        <f>SUMIFS(Revenue!CZ:CZ,Revenue!$E:$E,$C47)</f>
        <v>0</v>
      </c>
      <c r="CY47" s="20">
        <f>SUMIFS(Revenue!DA:DA,Revenue!$E:$E,$C47)</f>
        <v>0</v>
      </c>
      <c r="CZ47" s="20">
        <f>SUMIFS(Revenue!DB:DB,Revenue!$E:$E,$C47)</f>
        <v>0</v>
      </c>
      <c r="DA47" s="20">
        <f>SUMIFS(Revenue!DC:DC,Revenue!$E:$E,$C47)</f>
        <v>0</v>
      </c>
      <c r="DB47" s="20">
        <f>SUMIFS(Revenue!DD:DD,Revenue!$E:$E,$C47)</f>
        <v>0</v>
      </c>
      <c r="DC47" s="20">
        <f>SUMIFS(Revenue!DE:DE,Revenue!$E:$E,$C47)</f>
        <v>0</v>
      </c>
      <c r="DD47" s="20">
        <f>SUMIFS(Revenue!DF:DF,Revenue!$E:$E,$C47)</f>
        <v>0</v>
      </c>
      <c r="DE47" s="20">
        <f>SUMIFS(Revenue!DG:DG,Revenue!$E:$E,$C47)</f>
        <v>0</v>
      </c>
      <c r="DF47" s="20">
        <f>SUMIFS(Revenue!DH:DH,Revenue!$E:$E,$C47)</f>
        <v>0</v>
      </c>
      <c r="DG47" s="20">
        <f>SUMIFS(Revenue!DI:DI,Revenue!$E:$E,$C47)</f>
        <v>0</v>
      </c>
      <c r="DH47" s="20">
        <f>SUMIFS(Revenue!DJ:DJ,Revenue!$E:$E,$C47)</f>
        <v>0</v>
      </c>
      <c r="DI47" s="20">
        <f>SUMIFS(Revenue!DK:DK,Revenue!$E:$E,$C47)</f>
        <v>0</v>
      </c>
      <c r="DJ47" s="20">
        <f>SUMIFS(Revenue!DL:DL,Revenue!$E:$E,$C47)</f>
        <v>0</v>
      </c>
      <c r="DK47" s="20">
        <f>SUMIFS(Revenue!DM:DM,Revenue!$E:$E,$C47)</f>
        <v>0</v>
      </c>
      <c r="DL47" s="20">
        <f>SUMIFS(Revenue!DN:DN,Revenue!$E:$E,$C47)</f>
        <v>0</v>
      </c>
      <c r="DM47" s="20">
        <f>SUMIFS(Revenue!DO:DO,Revenue!$E:$E,$C47)</f>
        <v>0</v>
      </c>
      <c r="DN47" s="20">
        <f>SUMIFS(Revenue!DP:DP,Revenue!$E:$E,$C47)</f>
        <v>0</v>
      </c>
      <c r="DO47" s="20">
        <f>SUMIFS(Revenue!DQ:DQ,Revenue!$E:$E,$C47)</f>
        <v>0</v>
      </c>
      <c r="DP47" s="20">
        <f>SUMIFS(Revenue!DR:DR,Revenue!$E:$E,$C47)</f>
        <v>0</v>
      </c>
      <c r="DQ47" s="20">
        <f>SUMIFS(Revenue!DS:DS,Revenue!$E:$E,$C47)</f>
        <v>0</v>
      </c>
      <c r="DR47" s="20">
        <f>SUMIFS(Revenue!DT:DT,Revenue!$E:$E,$C47)</f>
        <v>0</v>
      </c>
      <c r="DS47" s="20">
        <f>SUMIFS(Revenue!DU:DU,Revenue!$E:$E,$C47)</f>
        <v>0</v>
      </c>
      <c r="DT47" s="20">
        <f>SUMIFS(Revenue!DV:DV,Revenue!$E:$E,$C47)</f>
        <v>0</v>
      </c>
    </row>
    <row r="48" spans="3:124">
      <c r="C48" s="10" t="s">
        <v>191</v>
      </c>
      <c r="D48" s="24">
        <f t="shared" ref="D48:BK48" si="24">SUM(D44:D47)</f>
        <v>0</v>
      </c>
      <c r="E48" s="24">
        <f t="shared" si="24"/>
        <v>0</v>
      </c>
      <c r="F48" s="24">
        <f t="shared" si="24"/>
        <v>0</v>
      </c>
      <c r="G48" s="24">
        <f t="shared" si="24"/>
        <v>0</v>
      </c>
      <c r="H48" s="24">
        <f t="shared" si="24"/>
        <v>0</v>
      </c>
      <c r="I48" s="24">
        <f t="shared" si="24"/>
        <v>0</v>
      </c>
      <c r="J48" s="24">
        <f t="shared" si="24"/>
        <v>0</v>
      </c>
      <c r="K48" s="24">
        <f t="shared" si="24"/>
        <v>0</v>
      </c>
      <c r="L48" s="24">
        <f t="shared" si="24"/>
        <v>0</v>
      </c>
      <c r="M48" s="24">
        <f t="shared" si="24"/>
        <v>0</v>
      </c>
      <c r="N48" s="24">
        <f t="shared" si="24"/>
        <v>0</v>
      </c>
      <c r="O48" s="24">
        <f t="shared" si="24"/>
        <v>0</v>
      </c>
      <c r="P48" s="24">
        <f t="shared" si="24"/>
        <v>0</v>
      </c>
      <c r="Q48" s="24">
        <f t="shared" si="24"/>
        <v>0</v>
      </c>
      <c r="R48" s="24">
        <f t="shared" si="24"/>
        <v>0</v>
      </c>
      <c r="S48" s="24">
        <f t="shared" si="24"/>
        <v>0</v>
      </c>
      <c r="T48" s="24">
        <f t="shared" si="24"/>
        <v>0</v>
      </c>
      <c r="U48" s="24">
        <f t="shared" si="24"/>
        <v>0</v>
      </c>
      <c r="V48" s="24">
        <f t="shared" si="24"/>
        <v>0</v>
      </c>
      <c r="W48" s="24">
        <f t="shared" si="24"/>
        <v>0</v>
      </c>
      <c r="X48" s="24">
        <f t="shared" si="24"/>
        <v>0</v>
      </c>
      <c r="Y48" s="24">
        <f t="shared" si="24"/>
        <v>0</v>
      </c>
      <c r="Z48" s="24">
        <f t="shared" si="24"/>
        <v>0</v>
      </c>
      <c r="AA48" s="24">
        <f t="shared" si="24"/>
        <v>0</v>
      </c>
      <c r="AB48" s="24">
        <f t="shared" si="24"/>
        <v>75795.642446250044</v>
      </c>
      <c r="AC48" s="24">
        <f t="shared" si="24"/>
        <v>225122.44413498964</v>
      </c>
      <c r="AD48" s="24">
        <f t="shared" si="24"/>
        <v>331635.34964137786</v>
      </c>
      <c r="AE48" s="24">
        <f t="shared" si="24"/>
        <v>396613.81317266193</v>
      </c>
      <c r="AF48" s="24">
        <f t="shared" si="24"/>
        <v>459652.96978979011</v>
      </c>
      <c r="AG48" s="24">
        <f t="shared" si="24"/>
        <v>520813.31636829104</v>
      </c>
      <c r="AH48" s="24">
        <f t="shared" si="24"/>
        <v>580153.37358177989</v>
      </c>
      <c r="AI48" s="24">
        <f t="shared" si="24"/>
        <v>656861.64600623818</v>
      </c>
      <c r="AJ48" s="24">
        <f t="shared" si="24"/>
        <v>714405.14093718107</v>
      </c>
      <c r="AK48" s="24">
        <f t="shared" si="24"/>
        <v>770243.03677544533</v>
      </c>
      <c r="AL48" s="24">
        <f t="shared" si="24"/>
        <v>824428.13885964768</v>
      </c>
      <c r="AM48" s="24">
        <f t="shared" si="24"/>
        <v>877011.54084245255</v>
      </c>
      <c r="AN48" s="24">
        <f t="shared" si="24"/>
        <v>928042.68273059942</v>
      </c>
      <c r="AO48" s="24">
        <f t="shared" si="24"/>
        <v>977569.40687416261</v>
      </c>
      <c r="AP48" s="24">
        <f t="shared" si="24"/>
        <v>1025638.0119801154</v>
      </c>
      <c r="AQ48" s="24">
        <f t="shared" si="24"/>
        <v>1072293.3052224463</v>
      </c>
      <c r="AR48" s="24">
        <f t="shared" si="24"/>
        <v>1117578.6525183485</v>
      </c>
      <c r="AS48" s="24">
        <f t="shared" si="24"/>
        <v>1161536.0270373952</v>
      </c>
      <c r="AT48" s="24">
        <f t="shared" si="24"/>
        <v>1204206.0560080961</v>
      </c>
      <c r="AU48" s="24">
        <f t="shared" si="24"/>
        <v>1282996.9078603231</v>
      </c>
      <c r="AV48" s="24">
        <f t="shared" si="24"/>
        <v>1324415.3297054898</v>
      </c>
      <c r="AW48" s="24">
        <f t="shared" si="24"/>
        <v>1364625.462982109</v>
      </c>
      <c r="AX48" s="24">
        <f t="shared" si="24"/>
        <v>1402446.8348060255</v>
      </c>
      <c r="AY48" s="24">
        <f t="shared" si="24"/>
        <v>1427094.5342068428</v>
      </c>
      <c r="AZ48" s="24">
        <f t="shared" si="24"/>
        <v>1440121.1770127942</v>
      </c>
      <c r="BA48" s="24">
        <f t="shared" si="24"/>
        <v>1452674.0312724274</v>
      </c>
      <c r="BB48" s="24">
        <f t="shared" si="24"/>
        <v>1464167.1055608601</v>
      </c>
      <c r="BC48" s="24">
        <f t="shared" si="24"/>
        <v>1473175.6143628964</v>
      </c>
      <c r="BD48" s="24">
        <f t="shared" si="24"/>
        <v>1480404.3653910379</v>
      </c>
      <c r="BE48" s="24">
        <f t="shared" si="24"/>
        <v>1487392.1580515746</v>
      </c>
      <c r="BF48" s="24">
        <f t="shared" si="24"/>
        <v>1493241.2706623948</v>
      </c>
      <c r="BG48" s="24">
        <f t="shared" si="24"/>
        <v>1540525.37669056</v>
      </c>
      <c r="BH48" s="24">
        <f t="shared" si="24"/>
        <v>1540525.37669056</v>
      </c>
      <c r="BI48" s="24">
        <f t="shared" si="24"/>
        <v>1540525.37669056</v>
      </c>
      <c r="BJ48" s="24">
        <f t="shared" si="24"/>
        <v>1540525.37669056</v>
      </c>
      <c r="BK48" s="24">
        <f t="shared" si="24"/>
        <v>1540525.37669056</v>
      </c>
      <c r="BL48" s="24">
        <f t="shared" ref="BL48:DT48" si="25">SUM(BL44:BL47)</f>
        <v>1540525.37669056</v>
      </c>
      <c r="BM48" s="24">
        <f t="shared" si="25"/>
        <v>1540525.37669056</v>
      </c>
      <c r="BN48" s="24">
        <f t="shared" si="25"/>
        <v>1540525.37669056</v>
      </c>
      <c r="BO48" s="24">
        <f t="shared" si="25"/>
        <v>1540525.37669056</v>
      </c>
      <c r="BP48" s="24">
        <f t="shared" si="25"/>
        <v>1540525.37669056</v>
      </c>
      <c r="BQ48" s="24">
        <f t="shared" si="25"/>
        <v>1540525.37669056</v>
      </c>
      <c r="BR48" s="24">
        <f t="shared" si="25"/>
        <v>1540525.37669056</v>
      </c>
      <c r="BS48" s="24">
        <f t="shared" si="25"/>
        <v>1586741.1379912766</v>
      </c>
      <c r="BT48" s="24">
        <f t="shared" si="25"/>
        <v>1586741.1379912766</v>
      </c>
      <c r="BU48" s="24">
        <f t="shared" si="25"/>
        <v>1586741.1379912766</v>
      </c>
      <c r="BV48" s="24">
        <f t="shared" si="25"/>
        <v>1586741.1379912766</v>
      </c>
      <c r="BW48" s="24">
        <f t="shared" si="25"/>
        <v>1586741.1379912766</v>
      </c>
      <c r="BX48" s="24">
        <f t="shared" si="25"/>
        <v>1586741.1379912766</v>
      </c>
      <c r="BY48" s="24">
        <f t="shared" si="25"/>
        <v>1586741.1379912766</v>
      </c>
      <c r="BZ48" s="24">
        <f t="shared" si="25"/>
        <v>1586741.1379912766</v>
      </c>
      <c r="CA48" s="24">
        <f t="shared" si="25"/>
        <v>1586741.1379912766</v>
      </c>
      <c r="CB48" s="24">
        <f t="shared" si="25"/>
        <v>1586741.1379912766</v>
      </c>
      <c r="CC48" s="24">
        <f t="shared" si="25"/>
        <v>1586741.1379912766</v>
      </c>
      <c r="CD48" s="24">
        <f t="shared" si="25"/>
        <v>1586741.1379912766</v>
      </c>
      <c r="CE48" s="24">
        <f t="shared" si="25"/>
        <v>1634343.3721310152</v>
      </c>
      <c r="CF48" s="24">
        <f t="shared" si="25"/>
        <v>1634343.3721310152</v>
      </c>
      <c r="CG48" s="24">
        <f t="shared" si="25"/>
        <v>1634343.3721310152</v>
      </c>
      <c r="CH48" s="24">
        <f t="shared" si="25"/>
        <v>1634343.3721310152</v>
      </c>
      <c r="CI48" s="24">
        <f t="shared" si="25"/>
        <v>1634343.3721310152</v>
      </c>
      <c r="CJ48" s="24">
        <f t="shared" si="25"/>
        <v>1634343.3721310152</v>
      </c>
      <c r="CK48" s="24">
        <f t="shared" si="25"/>
        <v>1634343.3721310152</v>
      </c>
      <c r="CL48" s="24">
        <f t="shared" si="25"/>
        <v>1634343.3721310152</v>
      </c>
      <c r="CM48" s="24">
        <f t="shared" si="25"/>
        <v>1634343.3721310152</v>
      </c>
      <c r="CN48" s="24">
        <f t="shared" si="25"/>
        <v>1634343.3721310152</v>
      </c>
      <c r="CO48" s="24">
        <f t="shared" si="25"/>
        <v>1634343.3721310152</v>
      </c>
      <c r="CP48" s="24">
        <f t="shared" si="25"/>
        <v>1634343.3721310152</v>
      </c>
      <c r="CQ48" s="24">
        <f t="shared" si="25"/>
        <v>1683373.6732949459</v>
      </c>
      <c r="CR48" s="24">
        <f t="shared" si="25"/>
        <v>1683373.6732949459</v>
      </c>
      <c r="CS48" s="24">
        <f t="shared" si="25"/>
        <v>1683373.6732949459</v>
      </c>
      <c r="CT48" s="24">
        <f t="shared" si="25"/>
        <v>1683373.6732949459</v>
      </c>
      <c r="CU48" s="24">
        <f t="shared" si="25"/>
        <v>1683373.6732949459</v>
      </c>
      <c r="CV48" s="24">
        <f t="shared" si="25"/>
        <v>1683373.6732949459</v>
      </c>
      <c r="CW48" s="24">
        <f t="shared" si="25"/>
        <v>1683373.6732949459</v>
      </c>
      <c r="CX48" s="24">
        <f t="shared" si="25"/>
        <v>1683373.6732949459</v>
      </c>
      <c r="CY48" s="24">
        <f t="shared" si="25"/>
        <v>1683373.6732949459</v>
      </c>
      <c r="CZ48" s="24">
        <f t="shared" si="25"/>
        <v>1683373.6732949459</v>
      </c>
      <c r="DA48" s="24">
        <f t="shared" si="25"/>
        <v>1683373.6732949459</v>
      </c>
      <c r="DB48" s="24">
        <f t="shared" si="25"/>
        <v>1683373.6732949459</v>
      </c>
      <c r="DC48" s="24">
        <f t="shared" si="25"/>
        <v>1733874.8834937941</v>
      </c>
      <c r="DD48" s="24">
        <f t="shared" si="25"/>
        <v>1733874.8834937941</v>
      </c>
      <c r="DE48" s="24">
        <f t="shared" si="25"/>
        <v>1733874.8834937941</v>
      </c>
      <c r="DF48" s="24">
        <f t="shared" si="25"/>
        <v>1733874.8834937941</v>
      </c>
      <c r="DG48" s="24">
        <f t="shared" si="25"/>
        <v>1733874.8834937941</v>
      </c>
      <c r="DH48" s="24">
        <f t="shared" si="25"/>
        <v>1733874.8834937941</v>
      </c>
      <c r="DI48" s="24">
        <f t="shared" si="25"/>
        <v>1733874.8834937941</v>
      </c>
      <c r="DJ48" s="24">
        <f t="shared" si="25"/>
        <v>1733874.8834937941</v>
      </c>
      <c r="DK48" s="24">
        <f t="shared" si="25"/>
        <v>1733874.8834937941</v>
      </c>
      <c r="DL48" s="24">
        <f t="shared" si="25"/>
        <v>1733874.8834937941</v>
      </c>
      <c r="DM48" s="24">
        <f t="shared" si="25"/>
        <v>1733874.8834937941</v>
      </c>
      <c r="DN48" s="24">
        <f t="shared" si="25"/>
        <v>1733874.8834937941</v>
      </c>
      <c r="DO48" s="24">
        <f t="shared" si="25"/>
        <v>1785891.129998608</v>
      </c>
      <c r="DP48" s="24">
        <f t="shared" si="25"/>
        <v>1785891.129998608</v>
      </c>
      <c r="DQ48" s="24">
        <f t="shared" si="25"/>
        <v>1785891.129998608</v>
      </c>
      <c r="DR48" s="24">
        <f t="shared" si="25"/>
        <v>1785891.129998608</v>
      </c>
      <c r="DS48" s="24">
        <f t="shared" si="25"/>
        <v>1785891.129998608</v>
      </c>
      <c r="DT48" s="24">
        <f t="shared" si="25"/>
        <v>1785891.129998608</v>
      </c>
    </row>
    <row r="49" spans="3:124">
      <c r="C49" s="4" t="s">
        <v>19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</row>
    <row r="50" spans="3:124">
      <c r="C50" s="5" t="s">
        <v>635</v>
      </c>
      <c r="D50" s="20">
        <f>SUMIFS(Revenue!F:F,Revenue!$E:$E,$C50)</f>
        <v>0</v>
      </c>
      <c r="E50" s="20">
        <f>SUMIFS(Revenue!G:G,Revenue!$E:$E,$C50)</f>
        <v>0</v>
      </c>
      <c r="F50" s="20">
        <f>SUMIFS(Revenue!H:H,Revenue!$E:$E,$C50)</f>
        <v>0</v>
      </c>
      <c r="G50" s="20">
        <f>SUMIFS(Revenue!I:I,Revenue!$E:$E,$C50)</f>
        <v>0</v>
      </c>
      <c r="H50" s="20">
        <f>SUMIFS(Revenue!J:J,Revenue!$E:$E,$C50)</f>
        <v>0</v>
      </c>
      <c r="I50" s="20">
        <f>SUMIFS(Revenue!K:K,Revenue!$E:$E,$C50)</f>
        <v>0</v>
      </c>
      <c r="J50" s="20">
        <f>SUMIFS(Revenue!L:L,Revenue!$E:$E,$C50)</f>
        <v>0</v>
      </c>
      <c r="K50" s="20">
        <f>SUMIFS(Revenue!M:M,Revenue!$E:$E,$C50)</f>
        <v>0</v>
      </c>
      <c r="L50" s="20">
        <f>SUMIFS(Revenue!N:N,Revenue!$E:$E,$C50)</f>
        <v>0</v>
      </c>
      <c r="M50" s="20">
        <f>SUMIFS(Revenue!O:O,Revenue!$E:$E,$C50)</f>
        <v>0</v>
      </c>
      <c r="N50" s="20">
        <f>SUMIFS(Revenue!P:P,Revenue!$E:$E,$C50)</f>
        <v>0</v>
      </c>
      <c r="O50" s="20">
        <f>SUMIFS(Revenue!Q:Q,Revenue!$E:$E,$C50)</f>
        <v>0</v>
      </c>
      <c r="P50" s="20">
        <f>SUMIFS(Revenue!R:R,Revenue!$E:$E,$C50)</f>
        <v>0</v>
      </c>
      <c r="Q50" s="20">
        <f>SUMIFS(Revenue!S:S,Revenue!$E:$E,$C50)</f>
        <v>0</v>
      </c>
      <c r="R50" s="20">
        <f>SUMIFS(Revenue!T:T,Revenue!$E:$E,$C50)</f>
        <v>0</v>
      </c>
      <c r="S50" s="20">
        <f>SUMIFS(Revenue!U:U,Revenue!$E:$E,$C50)</f>
        <v>0</v>
      </c>
      <c r="T50" s="20">
        <f>SUMIFS(Revenue!V:V,Revenue!$E:$E,$C50)</f>
        <v>0</v>
      </c>
      <c r="U50" s="20">
        <f>SUMIFS(Revenue!W:W,Revenue!$E:$E,$C50)</f>
        <v>0</v>
      </c>
      <c r="V50" s="20">
        <f>SUMIFS(Revenue!X:X,Revenue!$E:$E,$C50)</f>
        <v>0</v>
      </c>
      <c r="W50" s="20">
        <f>SUMIFS(Revenue!Y:Y,Revenue!$E:$E,$C50)</f>
        <v>0</v>
      </c>
      <c r="X50" s="20">
        <f>SUMIFS(Revenue!Z:Z,Revenue!$E:$E,$C50)</f>
        <v>0</v>
      </c>
      <c r="Y50" s="20">
        <f>SUMIFS(Revenue!AA:AA,Revenue!$E:$E,$C50)</f>
        <v>0</v>
      </c>
      <c r="Z50" s="20">
        <f>SUMIFS(Revenue!AB:AB,Revenue!$E:$E,$C50)</f>
        <v>0</v>
      </c>
      <c r="AA50" s="20">
        <f>SUMIFS(Revenue!AC:AC,Revenue!$E:$E,$C50)</f>
        <v>0</v>
      </c>
      <c r="AB50" s="20">
        <f>SUMIFS(Revenue!AD:AD,Revenue!$E:$E,$C50)</f>
        <v>3258.5119140000002</v>
      </c>
      <c r="AC50" s="20">
        <f>SUMIFS(Revenue!AE:AE,Revenue!$E:$E,$C50)</f>
        <v>9666.9186781999997</v>
      </c>
      <c r="AD50" s="20">
        <f>SUMIFS(Revenue!AF:AF,Revenue!$E:$E,$C50)</f>
        <v>14096.684596843334</v>
      </c>
      <c r="AE50" s="20">
        <f>SUMIFS(Revenue!AG:AG,Revenue!$E:$E,$C50)</f>
        <v>16613.764364781891</v>
      </c>
      <c r="AF50" s="20">
        <f>SUMIFS(Revenue!AH:AH,Revenue!$E:$E,$C50)</f>
        <v>19046.94147378916</v>
      </c>
      <c r="AG50" s="20">
        <f>SUMIFS(Revenue!AI:AI,Revenue!$E:$E,$C50)</f>
        <v>21399.01267916285</v>
      </c>
      <c r="AH50" s="20">
        <f>SUMIFS(Revenue!AJ:AJ,Revenue!$E:$E,$C50)</f>
        <v>23672.681511024086</v>
      </c>
      <c r="AI50" s="20">
        <f>SUMIFS(Revenue!AK:AK,Revenue!$E:$E,$C50)</f>
        <v>26646.678223277991</v>
      </c>
      <c r="AJ50" s="20">
        <f>SUMIFS(Revenue!AL:AL,Revenue!$E:$E,$C50)</f>
        <v>28835.033947970387</v>
      </c>
      <c r="AK50" s="20">
        <f>SUMIFS(Revenue!AM:AM,Revenue!$E:$E,$C50)</f>
        <v>30950.444481839702</v>
      </c>
      <c r="AL50" s="20">
        <f>SUMIFS(Revenue!AN:AN,Revenue!$E:$E,$C50)</f>
        <v>32995.341331246716</v>
      </c>
      <c r="AM50" s="20">
        <f>SUMIFS(Revenue!AO:AO,Revenue!$E:$E,$C50)</f>
        <v>34972.074952340154</v>
      </c>
      <c r="AN50" s="20">
        <f>SUMIFS(Revenue!AP:AP,Revenue!$E:$E,$C50)</f>
        <v>36882.917452730486</v>
      </c>
      <c r="AO50" s="20">
        <f>SUMIFS(Revenue!AQ:AQ,Revenue!$E:$E,$C50)</f>
        <v>38730.065203107806</v>
      </c>
      <c r="AP50" s="20">
        <f>SUMIFS(Revenue!AR:AR,Revenue!$E:$E,$C50)</f>
        <v>40515.64136180588</v>
      </c>
      <c r="AQ50" s="20">
        <f>SUMIFS(Revenue!AS:AS,Revenue!$E:$E,$C50)</f>
        <v>42241.698315214016</v>
      </c>
      <c r="AR50" s="20">
        <f>SUMIFS(Revenue!AT:AT,Revenue!$E:$E,$C50)</f>
        <v>43910.220036841878</v>
      </c>
      <c r="AS50" s="20">
        <f>SUMIFS(Revenue!AU:AU,Revenue!$E:$E,$C50)</f>
        <v>45523.124367748816</v>
      </c>
      <c r="AT50" s="20">
        <f>SUMIFS(Revenue!AV:AV,Revenue!$E:$E,$C50)</f>
        <v>47082.26522095887</v>
      </c>
      <c r="AU50" s="20">
        <f>SUMIFS(Revenue!AW:AW,Revenue!$E:$E,$C50)</f>
        <v>50047.117753767088</v>
      </c>
      <c r="AV50" s="20">
        <f>SUMIFS(Revenue!AX:AX,Revenue!$E:$E,$C50)</f>
        <v>51547.756177407231</v>
      </c>
      <c r="AW50" s="20">
        <f>SUMIFS(Revenue!AY:AY,Revenue!$E:$E,$C50)</f>
        <v>52998.373320259372</v>
      </c>
      <c r="AX50" s="20">
        <f>SUMIFS(Revenue!AZ:AZ,Revenue!$E:$E,$C50)</f>
        <v>54400.636558349783</v>
      </c>
      <c r="AY50" s="20">
        <f>SUMIFS(Revenue!BA:BA,Revenue!$E:$E,$C50)</f>
        <v>55756.157688503838</v>
      </c>
      <c r="AZ50" s="20">
        <f>SUMIFS(Revenue!BB:BB,Revenue!$E:$E,$C50)</f>
        <v>57066.49478098609</v>
      </c>
      <c r="BA50" s="20">
        <f>SUMIFS(Revenue!BC:BC,Revenue!$E:$E,$C50)</f>
        <v>58333.153970385603</v>
      </c>
      <c r="BB50" s="20">
        <f>SUMIFS(Revenue!BD:BD,Revenue!$E:$E,$C50)</f>
        <v>59557.591186805133</v>
      </c>
      <c r="BC50" s="20">
        <f>SUMIFS(Revenue!BE:BE,Revenue!$E:$E,$C50)</f>
        <v>60741.213829344008</v>
      </c>
      <c r="BD50" s="20">
        <f>SUMIFS(Revenue!BF:BF,Revenue!$E:$E,$C50)</f>
        <v>61885.382383798264</v>
      </c>
      <c r="BE50" s="20">
        <f>SUMIFS(Revenue!BG:BG,Revenue!$E:$E,$C50)</f>
        <v>62991.411986437357</v>
      </c>
      <c r="BF50" s="20">
        <f>SUMIFS(Revenue!BH:BH,Revenue!$E:$E,$C50)</f>
        <v>63917.211020697767</v>
      </c>
      <c r="BG50" s="20">
        <f>SUMIFS(Revenue!BI:BI,Revenue!$E:$E,$C50)</f>
        <v>66228.349437440309</v>
      </c>
      <c r="BH50" s="20">
        <f>SUMIFS(Revenue!BJ:BJ,Revenue!$E:$E,$C50)</f>
        <v>66228.349437440309</v>
      </c>
      <c r="BI50" s="20">
        <f>SUMIFS(Revenue!BK:BK,Revenue!$E:$E,$C50)</f>
        <v>66228.349437440309</v>
      </c>
      <c r="BJ50" s="20">
        <f>SUMIFS(Revenue!BL:BL,Revenue!$E:$E,$C50)</f>
        <v>66228.349437440309</v>
      </c>
      <c r="BK50" s="20">
        <f>SUMIFS(Revenue!BM:BM,Revenue!$E:$E,$C50)</f>
        <v>66228.349437440309</v>
      </c>
      <c r="BL50" s="20">
        <f>SUMIFS(Revenue!BN:BN,Revenue!$E:$E,$C50)</f>
        <v>64629.274601928671</v>
      </c>
      <c r="BM50" s="20">
        <f>SUMIFS(Revenue!BO:BO,Revenue!$E:$E,$C50)</f>
        <v>64629.274601928671</v>
      </c>
      <c r="BN50" s="20">
        <f>SUMIFS(Revenue!BP:BP,Revenue!$E:$E,$C50)</f>
        <v>64629.274601928671</v>
      </c>
      <c r="BO50" s="20">
        <f>SUMIFS(Revenue!BQ:BQ,Revenue!$E:$E,$C50)</f>
        <v>64629.274601928671</v>
      </c>
      <c r="BP50" s="20">
        <f>SUMIFS(Revenue!BR:BR,Revenue!$E:$E,$C50)</f>
        <v>64629.274601928671</v>
      </c>
      <c r="BQ50" s="20">
        <f>SUMIFS(Revenue!BS:BS,Revenue!$E:$E,$C50)</f>
        <v>64629.274601928671</v>
      </c>
      <c r="BR50" s="20">
        <f>SUMIFS(Revenue!BT:BT,Revenue!$E:$E,$C50)</f>
        <v>64629.274601928671</v>
      </c>
      <c r="BS50" s="20">
        <f>SUMIFS(Revenue!BU:BU,Revenue!$E:$E,$C50)</f>
        <v>66568.152839986535</v>
      </c>
      <c r="BT50" s="20">
        <f>SUMIFS(Revenue!BV:BV,Revenue!$E:$E,$C50)</f>
        <v>66568.152839986535</v>
      </c>
      <c r="BU50" s="20">
        <f>SUMIFS(Revenue!BW:BW,Revenue!$E:$E,$C50)</f>
        <v>66568.152839986535</v>
      </c>
      <c r="BV50" s="20">
        <f>SUMIFS(Revenue!BX:BX,Revenue!$E:$E,$C50)</f>
        <v>66568.152839986535</v>
      </c>
      <c r="BW50" s="20">
        <f>SUMIFS(Revenue!BY:BY,Revenue!$E:$E,$C50)</f>
        <v>66568.152839986535</v>
      </c>
      <c r="BX50" s="20">
        <f>SUMIFS(Revenue!BZ:BZ,Revenue!$E:$E,$C50)</f>
        <v>63479.939563904685</v>
      </c>
      <c r="BY50" s="20">
        <f>SUMIFS(Revenue!CA:CA,Revenue!$E:$E,$C50)</f>
        <v>63479.939563904685</v>
      </c>
      <c r="BZ50" s="20">
        <f>SUMIFS(Revenue!CB:CB,Revenue!$E:$E,$C50)</f>
        <v>63479.939563904685</v>
      </c>
      <c r="CA50" s="20">
        <f>SUMIFS(Revenue!CC:CC,Revenue!$E:$E,$C50)</f>
        <v>63479.939563904685</v>
      </c>
      <c r="CB50" s="20">
        <f>SUMIFS(Revenue!CD:CD,Revenue!$E:$E,$C50)</f>
        <v>63479.939563904685</v>
      </c>
      <c r="CC50" s="20">
        <f>SUMIFS(Revenue!CE:CE,Revenue!$E:$E,$C50)</f>
        <v>63479.939563904685</v>
      </c>
      <c r="CD50" s="20">
        <f>SUMIFS(Revenue!CF:CF,Revenue!$E:$E,$C50)</f>
        <v>63479.939563904685</v>
      </c>
      <c r="CE50" s="20">
        <f>SUMIFS(Revenue!CG:CG,Revenue!$E:$E,$C50)</f>
        <v>65384.337750821825</v>
      </c>
      <c r="CF50" s="20">
        <f>SUMIFS(Revenue!CH:CH,Revenue!$E:$E,$C50)</f>
        <v>65384.337750821825</v>
      </c>
      <c r="CG50" s="20">
        <f>SUMIFS(Revenue!CI:CI,Revenue!$E:$E,$C50)</f>
        <v>65384.337750821825</v>
      </c>
      <c r="CH50" s="20">
        <f>SUMIFS(Revenue!CJ:CJ,Revenue!$E:$E,$C50)</f>
        <v>65384.337750821825</v>
      </c>
      <c r="CI50" s="20">
        <f>SUMIFS(Revenue!CK:CK,Revenue!$E:$E,$C50)</f>
        <v>65384.337750821825</v>
      </c>
      <c r="CJ50" s="20">
        <f>SUMIFS(Revenue!CL:CL,Revenue!$E:$E,$C50)</f>
        <v>65384.337750821825</v>
      </c>
      <c r="CK50" s="20">
        <f>SUMIFS(Revenue!CM:CM,Revenue!$E:$E,$C50)</f>
        <v>65384.337750821825</v>
      </c>
      <c r="CL50" s="20">
        <f>SUMIFS(Revenue!CN:CN,Revenue!$E:$E,$C50)</f>
        <v>65384.337750821825</v>
      </c>
      <c r="CM50" s="20">
        <f>SUMIFS(Revenue!CO:CO,Revenue!$E:$E,$C50)</f>
        <v>65384.337750821825</v>
      </c>
      <c r="CN50" s="20">
        <f>SUMIFS(Revenue!CP:CP,Revenue!$E:$E,$C50)</f>
        <v>65384.337750821825</v>
      </c>
      <c r="CO50" s="20">
        <f>SUMIFS(Revenue!CQ:CQ,Revenue!$E:$E,$C50)</f>
        <v>65384.337750821825</v>
      </c>
      <c r="CP50" s="20">
        <f>SUMIFS(Revenue!CR:CR,Revenue!$E:$E,$C50)</f>
        <v>65384.337750821825</v>
      </c>
      <c r="CQ50" s="20">
        <f>SUMIFS(Revenue!CS:CS,Revenue!$E:$E,$C50)</f>
        <v>67345.86788334648</v>
      </c>
      <c r="CR50" s="20">
        <f>SUMIFS(Revenue!CT:CT,Revenue!$E:$E,$C50)</f>
        <v>67345.86788334648</v>
      </c>
      <c r="CS50" s="20">
        <f>SUMIFS(Revenue!CU:CU,Revenue!$E:$E,$C50)</f>
        <v>67345.86788334648</v>
      </c>
      <c r="CT50" s="20">
        <f>SUMIFS(Revenue!CV:CV,Revenue!$E:$E,$C50)</f>
        <v>67345.86788334648</v>
      </c>
      <c r="CU50" s="20">
        <f>SUMIFS(Revenue!CW:CW,Revenue!$E:$E,$C50)</f>
        <v>67345.86788334648</v>
      </c>
      <c r="CV50" s="20">
        <f>SUMIFS(Revenue!CX:CX,Revenue!$E:$E,$C50)</f>
        <v>67345.86788334648</v>
      </c>
      <c r="CW50" s="20">
        <f>SUMIFS(Revenue!CY:CY,Revenue!$E:$E,$C50)</f>
        <v>67345.86788334648</v>
      </c>
      <c r="CX50" s="20">
        <f>SUMIFS(Revenue!CZ:CZ,Revenue!$E:$E,$C50)</f>
        <v>67345.86788334648</v>
      </c>
      <c r="CY50" s="20">
        <f>SUMIFS(Revenue!DA:DA,Revenue!$E:$E,$C50)</f>
        <v>67345.86788334648</v>
      </c>
      <c r="CZ50" s="20">
        <f>SUMIFS(Revenue!DB:DB,Revenue!$E:$E,$C50)</f>
        <v>67345.86788334648</v>
      </c>
      <c r="DA50" s="20">
        <f>SUMIFS(Revenue!DC:DC,Revenue!$E:$E,$C50)</f>
        <v>67345.86788334648</v>
      </c>
      <c r="DB50" s="20">
        <f>SUMIFS(Revenue!DD:DD,Revenue!$E:$E,$C50)</f>
        <v>67345.86788334648</v>
      </c>
      <c r="DC50" s="20">
        <f>SUMIFS(Revenue!DE:DE,Revenue!$E:$E,$C50)</f>
        <v>69366.243919846878</v>
      </c>
      <c r="DD50" s="20">
        <f>SUMIFS(Revenue!DF:DF,Revenue!$E:$E,$C50)</f>
        <v>69366.243919846878</v>
      </c>
      <c r="DE50" s="20">
        <f>SUMIFS(Revenue!DG:DG,Revenue!$E:$E,$C50)</f>
        <v>69366.243919846878</v>
      </c>
      <c r="DF50" s="20">
        <f>SUMIFS(Revenue!DH:DH,Revenue!$E:$E,$C50)</f>
        <v>69366.243919846878</v>
      </c>
      <c r="DG50" s="20">
        <f>SUMIFS(Revenue!DI:DI,Revenue!$E:$E,$C50)</f>
        <v>69366.243919846878</v>
      </c>
      <c r="DH50" s="20">
        <f>SUMIFS(Revenue!DJ:DJ,Revenue!$E:$E,$C50)</f>
        <v>69366.243919846878</v>
      </c>
      <c r="DI50" s="20">
        <f>SUMIFS(Revenue!DK:DK,Revenue!$E:$E,$C50)</f>
        <v>69366.243919846878</v>
      </c>
      <c r="DJ50" s="20">
        <f>SUMIFS(Revenue!DL:DL,Revenue!$E:$E,$C50)</f>
        <v>69366.243919846878</v>
      </c>
      <c r="DK50" s="20">
        <f>SUMIFS(Revenue!DM:DM,Revenue!$E:$E,$C50)</f>
        <v>69366.243919846878</v>
      </c>
      <c r="DL50" s="20">
        <f>SUMIFS(Revenue!DN:DN,Revenue!$E:$E,$C50)</f>
        <v>69366.243919846878</v>
      </c>
      <c r="DM50" s="20">
        <f>SUMIFS(Revenue!DO:DO,Revenue!$E:$E,$C50)</f>
        <v>69366.243919846878</v>
      </c>
      <c r="DN50" s="20">
        <f>SUMIFS(Revenue!DP:DP,Revenue!$E:$E,$C50)</f>
        <v>69366.243919846878</v>
      </c>
      <c r="DO50" s="20">
        <f>SUMIFS(Revenue!DQ:DQ,Revenue!$E:$E,$C50)</f>
        <v>71447.231237442291</v>
      </c>
      <c r="DP50" s="20">
        <f>SUMIFS(Revenue!DR:DR,Revenue!$E:$E,$C50)</f>
        <v>71447.231237442291</v>
      </c>
      <c r="DQ50" s="20">
        <f>SUMIFS(Revenue!DS:DS,Revenue!$E:$E,$C50)</f>
        <v>71447.231237442291</v>
      </c>
      <c r="DR50" s="20">
        <f>SUMIFS(Revenue!DT:DT,Revenue!$E:$E,$C50)</f>
        <v>71447.231237442291</v>
      </c>
      <c r="DS50" s="20">
        <f>SUMIFS(Revenue!DU:DU,Revenue!$E:$E,$C50)</f>
        <v>71447.231237442291</v>
      </c>
      <c r="DT50" s="20">
        <f>SUMIFS(Revenue!DV:DV,Revenue!$E:$E,$C50)</f>
        <v>71447.231237442291</v>
      </c>
    </row>
    <row r="51" spans="3:124">
      <c r="C51" s="5" t="s">
        <v>636</v>
      </c>
      <c r="D51" s="20">
        <f>SUMIFS(Revenue!F:F,Revenue!$E:$E,$C51)</f>
        <v>0</v>
      </c>
      <c r="E51" s="20">
        <f>SUMIFS(Revenue!G:G,Revenue!$E:$E,$C51)</f>
        <v>0</v>
      </c>
      <c r="F51" s="20">
        <f>SUMIFS(Revenue!H:H,Revenue!$E:$E,$C51)</f>
        <v>0</v>
      </c>
      <c r="G51" s="20">
        <f>SUMIFS(Revenue!I:I,Revenue!$E:$E,$C51)</f>
        <v>0</v>
      </c>
      <c r="H51" s="20">
        <f>SUMIFS(Revenue!J:J,Revenue!$E:$E,$C51)</f>
        <v>0</v>
      </c>
      <c r="I51" s="20">
        <f>SUMIFS(Revenue!K:K,Revenue!$E:$E,$C51)</f>
        <v>0</v>
      </c>
      <c r="J51" s="20">
        <f>SUMIFS(Revenue!L:L,Revenue!$E:$E,$C51)</f>
        <v>0</v>
      </c>
      <c r="K51" s="20">
        <f>SUMIFS(Revenue!M:M,Revenue!$E:$E,$C51)</f>
        <v>0</v>
      </c>
      <c r="L51" s="20">
        <f>SUMIFS(Revenue!N:N,Revenue!$E:$E,$C51)</f>
        <v>0</v>
      </c>
      <c r="M51" s="20">
        <f>SUMIFS(Revenue!O:O,Revenue!$E:$E,$C51)</f>
        <v>0</v>
      </c>
      <c r="N51" s="20">
        <f>SUMIFS(Revenue!P:P,Revenue!$E:$E,$C51)</f>
        <v>0</v>
      </c>
      <c r="O51" s="20">
        <f>SUMIFS(Revenue!Q:Q,Revenue!$E:$E,$C51)</f>
        <v>0</v>
      </c>
      <c r="P51" s="20">
        <f>SUMIFS(Revenue!R:R,Revenue!$E:$E,$C51)</f>
        <v>0</v>
      </c>
      <c r="Q51" s="20">
        <f>SUMIFS(Revenue!S:S,Revenue!$E:$E,$C51)</f>
        <v>0</v>
      </c>
      <c r="R51" s="20">
        <f>SUMIFS(Revenue!T:T,Revenue!$E:$E,$C51)</f>
        <v>0</v>
      </c>
      <c r="S51" s="20">
        <f>SUMIFS(Revenue!U:U,Revenue!$E:$E,$C51)</f>
        <v>0</v>
      </c>
      <c r="T51" s="20">
        <f>SUMIFS(Revenue!V:V,Revenue!$E:$E,$C51)</f>
        <v>0</v>
      </c>
      <c r="U51" s="20">
        <f>SUMIFS(Revenue!W:W,Revenue!$E:$E,$C51)</f>
        <v>0</v>
      </c>
      <c r="V51" s="20">
        <f>SUMIFS(Revenue!X:X,Revenue!$E:$E,$C51)</f>
        <v>0</v>
      </c>
      <c r="W51" s="20">
        <f>SUMIFS(Revenue!Y:Y,Revenue!$E:$E,$C51)</f>
        <v>0</v>
      </c>
      <c r="X51" s="20">
        <f>SUMIFS(Revenue!Z:Z,Revenue!$E:$E,$C51)</f>
        <v>0</v>
      </c>
      <c r="Y51" s="20">
        <f>SUMIFS(Revenue!AA:AA,Revenue!$E:$E,$C51)</f>
        <v>0</v>
      </c>
      <c r="Z51" s="20">
        <f>SUMIFS(Revenue!AB:AB,Revenue!$E:$E,$C51)</f>
        <v>0</v>
      </c>
      <c r="AA51" s="20">
        <f>SUMIFS(Revenue!AC:AC,Revenue!$E:$E,$C51)</f>
        <v>0</v>
      </c>
      <c r="AB51" s="20">
        <f>SUMIFS(Revenue!AD:AD,Revenue!$E:$E,$C51)</f>
        <v>784.30480425000007</v>
      </c>
      <c r="AC51" s="20">
        <f>SUMIFS(Revenue!AE:AE,Revenue!$E:$E,$C51)</f>
        <v>2320.23504590625</v>
      </c>
      <c r="AD51" s="20">
        <f>SUMIFS(Revenue!AF:AF,Revenue!$E:$E,$C51)</f>
        <v>3440.583281910157</v>
      </c>
      <c r="AE51" s="20">
        <f>SUMIFS(Revenue!AG:AG,Revenue!$E:$E,$C51)</f>
        <v>4162.6654291638997</v>
      </c>
      <c r="AF51" s="20">
        <f>SUMIFS(Revenue!AH:AH,Revenue!$E:$E,$C51)</f>
        <v>4854.6608202820707</v>
      </c>
      <c r="AG51" s="20">
        <f>SUMIFS(Revenue!AI:AI,Revenue!$E:$E,$C51)</f>
        <v>5517.8230701036518</v>
      </c>
      <c r="AH51" s="20">
        <f>SUMIFS(Revenue!AJ:AJ,Revenue!$E:$E,$C51)</f>
        <v>6153.3535595160001</v>
      </c>
      <c r="AI51" s="20">
        <f>SUMIFS(Revenue!AK:AK,Revenue!$E:$E,$C51)</f>
        <v>6965.2757202255852</v>
      </c>
      <c r="AJ51" s="20">
        <f>SUMIFS(Revenue!AL:AL,Revenue!$E:$E,$C51)</f>
        <v>7566.4588760695196</v>
      </c>
      <c r="AK51" s="20">
        <f>SUMIFS(Revenue!AM:AM,Revenue!$E:$E,$C51)</f>
        <v>8142.5927337532894</v>
      </c>
      <c r="AL51" s="20">
        <f>SUMIFS(Revenue!AN:AN,Revenue!$E:$E,$C51)</f>
        <v>8694.7210140335701</v>
      </c>
      <c r="AM51" s="20">
        <f>SUMIFS(Revenue!AO:AO,Revenue!$E:$E,$C51)</f>
        <v>9223.8439493021706</v>
      </c>
      <c r="AN51" s="20">
        <f>SUMIFS(Revenue!AP:AP,Revenue!$E:$E,$C51)</f>
        <v>8846.290996001133</v>
      </c>
      <c r="AO51" s="20">
        <f>SUMIFS(Revenue!AQ:AQ,Revenue!$E:$E,$C51)</f>
        <v>9288.0618810344185</v>
      </c>
      <c r="AP51" s="20">
        <f>SUMIFS(Revenue!AR:AR,Revenue!$E:$E,$C51)</f>
        <v>9711.4256458579839</v>
      </c>
      <c r="AQ51" s="20">
        <f>SUMIFS(Revenue!AS:AS,Revenue!$E:$E,$C51)</f>
        <v>10117.149253813903</v>
      </c>
      <c r="AR51" s="20">
        <f>SUMIFS(Revenue!AT:AT,Revenue!$E:$E,$C51)</f>
        <v>10505.967711438323</v>
      </c>
      <c r="AS51" s="20">
        <f>SUMIFS(Revenue!AU:AU,Revenue!$E:$E,$C51)</f>
        <v>10878.585399995061</v>
      </c>
      <c r="AT51" s="20">
        <f>SUMIFS(Revenue!AV:AV,Revenue!$E:$E,$C51)</f>
        <v>11235.677351528599</v>
      </c>
      <c r="AU51" s="20">
        <f>SUMIFS(Revenue!AW:AW,Revenue!$E:$E,$C51)</f>
        <v>11925.227185900691</v>
      </c>
      <c r="AV51" s="20">
        <f>SUMIFS(Revenue!AX:AX,Revenue!$E:$E,$C51)</f>
        <v>12263.020053317492</v>
      </c>
      <c r="AW51" s="20">
        <f>SUMIFS(Revenue!AY:AY,Revenue!$E:$E,$C51)</f>
        <v>12586.738217925265</v>
      </c>
      <c r="AX51" s="20">
        <f>SUMIFS(Revenue!AZ:AZ,Revenue!$E:$E,$C51)</f>
        <v>12896.968125674381</v>
      </c>
      <c r="AY51" s="20">
        <f>SUMIFS(Revenue!BA:BA,Revenue!$E:$E,$C51)</f>
        <v>13194.27178726728</v>
      </c>
      <c r="AZ51" s="20">
        <f>SUMIFS(Revenue!BB:BB,Revenue!$E:$E,$C51)</f>
        <v>13479.187796293811</v>
      </c>
      <c r="BA51" s="20">
        <f>SUMIFS(Revenue!BC:BC,Revenue!$E:$E,$C51)</f>
        <v>13752.232304944237</v>
      </c>
      <c r="BB51" s="20">
        <f>SUMIFS(Revenue!BD:BD,Revenue!$E:$E,$C51)</f>
        <v>13977.689816597986</v>
      </c>
      <c r="BC51" s="20">
        <f>SUMIFS(Revenue!BE:BE,Revenue!$E:$E,$C51)</f>
        <v>14069.529802741952</v>
      </c>
      <c r="BD51" s="20">
        <f>SUMIFS(Revenue!BF:BF,Revenue!$E:$E,$C51)</f>
        <v>14069.529802741952</v>
      </c>
      <c r="BE51" s="20">
        <f>SUMIFS(Revenue!BG:BG,Revenue!$E:$E,$C51)</f>
        <v>14069.529802741952</v>
      </c>
      <c r="BF51" s="20">
        <f>SUMIFS(Revenue!BH:BH,Revenue!$E:$E,$C51)</f>
        <v>14069.529802741952</v>
      </c>
      <c r="BG51" s="20">
        <f>SUMIFS(Revenue!BI:BI,Revenue!$E:$E,$C51)</f>
        <v>14491.615696824212</v>
      </c>
      <c r="BH51" s="20">
        <f>SUMIFS(Revenue!BJ:BJ,Revenue!$E:$E,$C51)</f>
        <v>14491.615696824212</v>
      </c>
      <c r="BI51" s="20">
        <f>SUMIFS(Revenue!BK:BK,Revenue!$E:$E,$C51)</f>
        <v>14491.615696824212</v>
      </c>
      <c r="BJ51" s="20">
        <f>SUMIFS(Revenue!BL:BL,Revenue!$E:$E,$C51)</f>
        <v>14491.615696824212</v>
      </c>
      <c r="BK51" s="20">
        <f>SUMIFS(Revenue!BM:BM,Revenue!$E:$E,$C51)</f>
        <v>14491.615696824212</v>
      </c>
      <c r="BL51" s="20">
        <f>SUMIFS(Revenue!BN:BN,Revenue!$E:$E,$C51)</f>
        <v>14491.615696824212</v>
      </c>
      <c r="BM51" s="20">
        <f>SUMIFS(Revenue!BO:BO,Revenue!$E:$E,$C51)</f>
        <v>14491.615696824212</v>
      </c>
      <c r="BN51" s="20">
        <f>SUMIFS(Revenue!BP:BP,Revenue!$E:$E,$C51)</f>
        <v>14491.615696824212</v>
      </c>
      <c r="BO51" s="20">
        <f>SUMIFS(Revenue!BQ:BQ,Revenue!$E:$E,$C51)</f>
        <v>14491.615696824212</v>
      </c>
      <c r="BP51" s="20">
        <f>SUMIFS(Revenue!BR:BR,Revenue!$E:$E,$C51)</f>
        <v>14491.615696824212</v>
      </c>
      <c r="BQ51" s="20">
        <f>SUMIFS(Revenue!BS:BS,Revenue!$E:$E,$C51)</f>
        <v>14491.615696824212</v>
      </c>
      <c r="BR51" s="20">
        <f>SUMIFS(Revenue!BT:BT,Revenue!$E:$E,$C51)</f>
        <v>14491.615696824212</v>
      </c>
      <c r="BS51" s="20">
        <f>SUMIFS(Revenue!BU:BU,Revenue!$E:$E,$C51)</f>
        <v>14926.36416772894</v>
      </c>
      <c r="BT51" s="20">
        <f>SUMIFS(Revenue!BV:BV,Revenue!$E:$E,$C51)</f>
        <v>14926.36416772894</v>
      </c>
      <c r="BU51" s="20">
        <f>SUMIFS(Revenue!BW:BW,Revenue!$E:$E,$C51)</f>
        <v>14926.36416772894</v>
      </c>
      <c r="BV51" s="20">
        <f>SUMIFS(Revenue!BX:BX,Revenue!$E:$E,$C51)</f>
        <v>14926.36416772894</v>
      </c>
      <c r="BW51" s="20">
        <f>SUMIFS(Revenue!BY:BY,Revenue!$E:$E,$C51)</f>
        <v>14926.36416772894</v>
      </c>
      <c r="BX51" s="20">
        <f>SUMIFS(Revenue!BZ:BZ,Revenue!$E:$E,$C51)</f>
        <v>14926.36416772894</v>
      </c>
      <c r="BY51" s="20">
        <f>SUMIFS(Revenue!CA:CA,Revenue!$E:$E,$C51)</f>
        <v>14926.36416772894</v>
      </c>
      <c r="BZ51" s="20">
        <f>SUMIFS(Revenue!CB:CB,Revenue!$E:$E,$C51)</f>
        <v>14926.36416772894</v>
      </c>
      <c r="CA51" s="20">
        <f>SUMIFS(Revenue!CC:CC,Revenue!$E:$E,$C51)</f>
        <v>14926.36416772894</v>
      </c>
      <c r="CB51" s="20">
        <f>SUMIFS(Revenue!CD:CD,Revenue!$E:$E,$C51)</f>
        <v>14926.36416772894</v>
      </c>
      <c r="CC51" s="20">
        <f>SUMIFS(Revenue!CE:CE,Revenue!$E:$E,$C51)</f>
        <v>14926.36416772894</v>
      </c>
      <c r="CD51" s="20">
        <f>SUMIFS(Revenue!CF:CF,Revenue!$E:$E,$C51)</f>
        <v>14926.36416772894</v>
      </c>
      <c r="CE51" s="20">
        <f>SUMIFS(Revenue!CG:CG,Revenue!$E:$E,$C51)</f>
        <v>15374.155092760808</v>
      </c>
      <c r="CF51" s="20">
        <f>SUMIFS(Revenue!CH:CH,Revenue!$E:$E,$C51)</f>
        <v>15374.155092760808</v>
      </c>
      <c r="CG51" s="20">
        <f>SUMIFS(Revenue!CI:CI,Revenue!$E:$E,$C51)</f>
        <v>15374.155092760808</v>
      </c>
      <c r="CH51" s="20">
        <f>SUMIFS(Revenue!CJ:CJ,Revenue!$E:$E,$C51)</f>
        <v>15374.155092760808</v>
      </c>
      <c r="CI51" s="20">
        <f>SUMIFS(Revenue!CK:CK,Revenue!$E:$E,$C51)</f>
        <v>15374.155092760808</v>
      </c>
      <c r="CJ51" s="20">
        <f>SUMIFS(Revenue!CL:CL,Revenue!$E:$E,$C51)</f>
        <v>15374.155092760808</v>
      </c>
      <c r="CK51" s="20">
        <f>SUMIFS(Revenue!CM:CM,Revenue!$E:$E,$C51)</f>
        <v>15374.155092760808</v>
      </c>
      <c r="CL51" s="20">
        <f>SUMIFS(Revenue!CN:CN,Revenue!$E:$E,$C51)</f>
        <v>15374.155092760808</v>
      </c>
      <c r="CM51" s="20">
        <f>SUMIFS(Revenue!CO:CO,Revenue!$E:$E,$C51)</f>
        <v>15374.155092760808</v>
      </c>
      <c r="CN51" s="20">
        <f>SUMIFS(Revenue!CP:CP,Revenue!$E:$E,$C51)</f>
        <v>15374.155092760808</v>
      </c>
      <c r="CO51" s="20">
        <f>SUMIFS(Revenue!CQ:CQ,Revenue!$E:$E,$C51)</f>
        <v>15374.155092760808</v>
      </c>
      <c r="CP51" s="20">
        <f>SUMIFS(Revenue!CR:CR,Revenue!$E:$E,$C51)</f>
        <v>15374.155092760808</v>
      </c>
      <c r="CQ51" s="20">
        <f>SUMIFS(Revenue!CS:CS,Revenue!$E:$E,$C51)</f>
        <v>15835.379745543632</v>
      </c>
      <c r="CR51" s="20">
        <f>SUMIFS(Revenue!CT:CT,Revenue!$E:$E,$C51)</f>
        <v>15835.379745543632</v>
      </c>
      <c r="CS51" s="20">
        <f>SUMIFS(Revenue!CU:CU,Revenue!$E:$E,$C51)</f>
        <v>15835.379745543632</v>
      </c>
      <c r="CT51" s="20">
        <f>SUMIFS(Revenue!CV:CV,Revenue!$E:$E,$C51)</f>
        <v>15835.379745543632</v>
      </c>
      <c r="CU51" s="20">
        <f>SUMIFS(Revenue!CW:CW,Revenue!$E:$E,$C51)</f>
        <v>15835.379745543632</v>
      </c>
      <c r="CV51" s="20">
        <f>SUMIFS(Revenue!CX:CX,Revenue!$E:$E,$C51)</f>
        <v>15835.379745543632</v>
      </c>
      <c r="CW51" s="20">
        <f>SUMIFS(Revenue!CY:CY,Revenue!$E:$E,$C51)</f>
        <v>15835.379745543632</v>
      </c>
      <c r="CX51" s="20">
        <f>SUMIFS(Revenue!CZ:CZ,Revenue!$E:$E,$C51)</f>
        <v>15835.379745543632</v>
      </c>
      <c r="CY51" s="20">
        <f>SUMIFS(Revenue!DA:DA,Revenue!$E:$E,$C51)</f>
        <v>15835.379745543632</v>
      </c>
      <c r="CZ51" s="20">
        <f>SUMIFS(Revenue!DB:DB,Revenue!$E:$E,$C51)</f>
        <v>15835.379745543632</v>
      </c>
      <c r="DA51" s="20">
        <f>SUMIFS(Revenue!DC:DC,Revenue!$E:$E,$C51)</f>
        <v>15835.379745543632</v>
      </c>
      <c r="DB51" s="20">
        <f>SUMIFS(Revenue!DD:DD,Revenue!$E:$E,$C51)</f>
        <v>15835.379745543632</v>
      </c>
      <c r="DC51" s="20">
        <f>SUMIFS(Revenue!DE:DE,Revenue!$E:$E,$C51)</f>
        <v>16310.441137909942</v>
      </c>
      <c r="DD51" s="20">
        <f>SUMIFS(Revenue!DF:DF,Revenue!$E:$E,$C51)</f>
        <v>16310.441137909942</v>
      </c>
      <c r="DE51" s="20">
        <f>SUMIFS(Revenue!DG:DG,Revenue!$E:$E,$C51)</f>
        <v>16310.441137909942</v>
      </c>
      <c r="DF51" s="20">
        <f>SUMIFS(Revenue!DH:DH,Revenue!$E:$E,$C51)</f>
        <v>16310.441137909942</v>
      </c>
      <c r="DG51" s="20">
        <f>SUMIFS(Revenue!DI:DI,Revenue!$E:$E,$C51)</f>
        <v>16310.441137909942</v>
      </c>
      <c r="DH51" s="20">
        <f>SUMIFS(Revenue!DJ:DJ,Revenue!$E:$E,$C51)</f>
        <v>16310.441137909942</v>
      </c>
      <c r="DI51" s="20">
        <f>SUMIFS(Revenue!DK:DK,Revenue!$E:$E,$C51)</f>
        <v>16310.441137909942</v>
      </c>
      <c r="DJ51" s="20">
        <f>SUMIFS(Revenue!DL:DL,Revenue!$E:$E,$C51)</f>
        <v>16310.441137909942</v>
      </c>
      <c r="DK51" s="20">
        <f>SUMIFS(Revenue!DM:DM,Revenue!$E:$E,$C51)</f>
        <v>16310.441137909942</v>
      </c>
      <c r="DL51" s="20">
        <f>SUMIFS(Revenue!DN:DN,Revenue!$E:$E,$C51)</f>
        <v>16310.441137909942</v>
      </c>
      <c r="DM51" s="20">
        <f>SUMIFS(Revenue!DO:DO,Revenue!$E:$E,$C51)</f>
        <v>16310.441137909942</v>
      </c>
      <c r="DN51" s="20">
        <f>SUMIFS(Revenue!DP:DP,Revenue!$E:$E,$C51)</f>
        <v>16310.441137909942</v>
      </c>
      <c r="DO51" s="20">
        <f>SUMIFS(Revenue!DQ:DQ,Revenue!$E:$E,$C51)</f>
        <v>16799.754372047242</v>
      </c>
      <c r="DP51" s="20">
        <f>SUMIFS(Revenue!DR:DR,Revenue!$E:$E,$C51)</f>
        <v>16799.754372047242</v>
      </c>
      <c r="DQ51" s="20">
        <f>SUMIFS(Revenue!DS:DS,Revenue!$E:$E,$C51)</f>
        <v>16799.754372047242</v>
      </c>
      <c r="DR51" s="20">
        <f>SUMIFS(Revenue!DT:DT,Revenue!$E:$E,$C51)</f>
        <v>16799.754372047242</v>
      </c>
      <c r="DS51" s="20">
        <f>SUMIFS(Revenue!DU:DU,Revenue!$E:$E,$C51)</f>
        <v>16799.754372047242</v>
      </c>
      <c r="DT51" s="20">
        <f>SUMIFS(Revenue!DV:DV,Revenue!$E:$E,$C51)</f>
        <v>16799.754372047242</v>
      </c>
    </row>
    <row r="52" spans="3:124">
      <c r="C52" s="5" t="s">
        <v>87</v>
      </c>
      <c r="D52" s="20">
        <f>SUMIFS(Revenue!F:F,Revenue!$E:$E,$C52)</f>
        <v>0</v>
      </c>
      <c r="E52" s="20">
        <f>SUMIFS(Revenue!G:G,Revenue!$E:$E,$C52)</f>
        <v>0</v>
      </c>
      <c r="F52" s="20">
        <f>SUMIFS(Revenue!H:H,Revenue!$E:$E,$C52)</f>
        <v>0</v>
      </c>
      <c r="G52" s="20">
        <f>SUMIFS(Revenue!I:I,Revenue!$E:$E,$C52)</f>
        <v>0</v>
      </c>
      <c r="H52" s="20">
        <f>SUMIFS(Revenue!J:J,Revenue!$E:$E,$C52)</f>
        <v>0</v>
      </c>
      <c r="I52" s="20">
        <f>SUMIFS(Revenue!K:K,Revenue!$E:$E,$C52)</f>
        <v>0</v>
      </c>
      <c r="J52" s="20">
        <f>SUMIFS(Revenue!L:L,Revenue!$E:$E,$C52)</f>
        <v>0</v>
      </c>
      <c r="K52" s="20">
        <f>SUMIFS(Revenue!M:M,Revenue!$E:$E,$C52)</f>
        <v>0</v>
      </c>
      <c r="L52" s="20">
        <f>SUMIFS(Revenue!N:N,Revenue!$E:$E,$C52)</f>
        <v>0</v>
      </c>
      <c r="M52" s="20">
        <f>SUMIFS(Revenue!O:O,Revenue!$E:$E,$C52)</f>
        <v>0</v>
      </c>
      <c r="N52" s="20">
        <f>SUMIFS(Revenue!P:P,Revenue!$E:$E,$C52)</f>
        <v>0</v>
      </c>
      <c r="O52" s="20">
        <f>SUMIFS(Revenue!Q:Q,Revenue!$E:$E,$C52)</f>
        <v>0</v>
      </c>
      <c r="P52" s="20">
        <f>SUMIFS(Revenue!R:R,Revenue!$E:$E,$C52)</f>
        <v>0</v>
      </c>
      <c r="Q52" s="20">
        <f>SUMIFS(Revenue!S:S,Revenue!$E:$E,$C52)</f>
        <v>0</v>
      </c>
      <c r="R52" s="20">
        <f>SUMIFS(Revenue!T:T,Revenue!$E:$E,$C52)</f>
        <v>0</v>
      </c>
      <c r="S52" s="20">
        <f>SUMIFS(Revenue!U:U,Revenue!$E:$E,$C52)</f>
        <v>0</v>
      </c>
      <c r="T52" s="20">
        <f>SUMIFS(Revenue!V:V,Revenue!$E:$E,$C52)</f>
        <v>0</v>
      </c>
      <c r="U52" s="20">
        <f>SUMIFS(Revenue!W:W,Revenue!$E:$E,$C52)</f>
        <v>0</v>
      </c>
      <c r="V52" s="20">
        <f>SUMIFS(Revenue!X:X,Revenue!$E:$E,$C52)</f>
        <v>0</v>
      </c>
      <c r="W52" s="20">
        <f>SUMIFS(Revenue!Y:Y,Revenue!$E:$E,$C52)</f>
        <v>0</v>
      </c>
      <c r="X52" s="20">
        <f>SUMIFS(Revenue!Z:Z,Revenue!$E:$E,$C52)</f>
        <v>0</v>
      </c>
      <c r="Y52" s="20">
        <f>SUMIFS(Revenue!AA:AA,Revenue!$E:$E,$C52)</f>
        <v>0</v>
      </c>
      <c r="Z52" s="20">
        <f>SUMIFS(Revenue!AB:AB,Revenue!$E:$E,$C52)</f>
        <v>0</v>
      </c>
      <c r="AA52" s="20">
        <f>SUMIFS(Revenue!AC:AC,Revenue!$E:$E,$C52)</f>
        <v>0</v>
      </c>
      <c r="AB52" s="20">
        <f>SUMIFS(Revenue!AD:AD,Revenue!$E:$E,$C52)</f>
        <v>2682.2732578199998</v>
      </c>
      <c r="AC52" s="20">
        <f>SUMIFS(Revenue!AE:AE,Revenue!$E:$E,$C52)</f>
        <v>7965.8810014696419</v>
      </c>
      <c r="AD52" s="20">
        <f>SUMIFS(Revenue!AF:AF,Revenue!$E:$E,$C52)</f>
        <v>11727.841792426621</v>
      </c>
      <c r="AE52" s="20">
        <f>SUMIFS(Revenue!AG:AG,Revenue!$E:$E,$C52)</f>
        <v>14014.098448855937</v>
      </c>
      <c r="AF52" s="20">
        <f>SUMIFS(Revenue!AH:AH,Revenue!$E:$E,$C52)</f>
        <v>16231.464171599573</v>
      </c>
      <c r="AG52" s="20">
        <f>SUMIFS(Revenue!AI:AI,Revenue!$E:$E,$C52)</f>
        <v>18382.104734571483</v>
      </c>
      <c r="AH52" s="20">
        <f>SUMIFS(Revenue!AJ:AJ,Revenue!$E:$E,$C52)</f>
        <v>20468.114802735523</v>
      </c>
      <c r="AI52" s="20">
        <f>SUMIFS(Revenue!AK:AK,Revenue!$E:$E,$C52)</f>
        <v>23166.26597718745</v>
      </c>
      <c r="AJ52" s="20">
        <f>SUMIFS(Revenue!AL:AL,Revenue!$E:$E,$C52)</f>
        <v>25187.90952043626</v>
      </c>
      <c r="AK52" s="20">
        <f>SUMIFS(Revenue!AM:AM,Revenue!$E:$E,$C52)</f>
        <v>27149.041344349669</v>
      </c>
      <c r="AL52" s="20">
        <f>SUMIFS(Revenue!AN:AN,Revenue!$E:$E,$C52)</f>
        <v>29051.55018124932</v>
      </c>
      <c r="AM52" s="20">
        <f>SUMIFS(Revenue!AO:AO,Revenue!$E:$E,$C52)</f>
        <v>30897.263197796703</v>
      </c>
      <c r="AN52" s="20">
        <f>SUMIFS(Revenue!AP:AP,Revenue!$E:$E,$C52)</f>
        <v>32687.948088048113</v>
      </c>
      <c r="AO52" s="20">
        <f>SUMIFS(Revenue!AQ:AQ,Revenue!$E:$E,$C52)</f>
        <v>34425.315092566598</v>
      </c>
      <c r="AP52" s="20">
        <f>SUMIFS(Revenue!AR:AR,Revenue!$E:$E,$C52)</f>
        <v>36111.01894629134</v>
      </c>
      <c r="AQ52" s="20">
        <f>SUMIFS(Revenue!AS:AS,Revenue!$E:$E,$C52)</f>
        <v>37746.660757763791</v>
      </c>
      <c r="AR52" s="20">
        <f>SUMIFS(Revenue!AT:AT,Revenue!$E:$E,$C52)</f>
        <v>39333.789822211831</v>
      </c>
      <c r="AS52" s="20">
        <f>SUMIFS(Revenue!AU:AU,Revenue!$E:$E,$C52)</f>
        <v>40873.90537090024</v>
      </c>
      <c r="AT52" s="20">
        <f>SUMIFS(Revenue!AV:AV,Revenue!$E:$E,$C52)</f>
        <v>42368.458259064828</v>
      </c>
      <c r="AU52" s="20">
        <f>SUMIFS(Revenue!AW:AW,Revenue!$E:$E,$C52)</f>
        <v>45133.418172501333</v>
      </c>
      <c r="AV52" s="20">
        <f>SUMIFS(Revenue!AX:AX,Revenue!$E:$E,$C52)</f>
        <v>46583.240729379926</v>
      </c>
      <c r="AW52" s="20">
        <f>SUMIFS(Revenue!AY:AY,Revenue!$E:$E,$C52)</f>
        <v>47990.334409239615</v>
      </c>
      <c r="AX52" s="20">
        <f>SUMIFS(Revenue!AZ:AZ,Revenue!$E:$E,$C52)</f>
        <v>49315.952781008564</v>
      </c>
      <c r="AY52" s="20">
        <f>SUMIFS(Revenue!BA:BA,Revenue!$E:$E,$C52)</f>
        <v>50205.272536039512</v>
      </c>
      <c r="AZ52" s="20">
        <f>SUMIFS(Revenue!BB:BB,Revenue!$E:$E,$C52)</f>
        <v>50709.483796697583</v>
      </c>
      <c r="BA52" s="20">
        <f>SUMIFS(Revenue!BC:BC,Revenue!$E:$E,$C52)</f>
        <v>51195.524717223168</v>
      </c>
      <c r="BB52" s="20">
        <f>SUMIFS(Revenue!BD:BD,Revenue!$E:$E,$C52)</f>
        <v>51643.266297061979</v>
      </c>
      <c r="BC52" s="20">
        <f>SUMIFS(Revenue!BE:BE,Revenue!$E:$E,$C52)</f>
        <v>52003.67655859053</v>
      </c>
      <c r="BD52" s="20">
        <f>SUMIFS(Revenue!BF:BF,Revenue!$E:$E,$C52)</f>
        <v>52301.097376537866</v>
      </c>
      <c r="BE52" s="20">
        <f>SUMIFS(Revenue!BG:BG,Revenue!$E:$E,$C52)</f>
        <v>52588.604167220292</v>
      </c>
      <c r="BF52" s="20">
        <f>SUMIFS(Revenue!BH:BH,Revenue!$E:$E,$C52)</f>
        <v>52829.260934925216</v>
      </c>
      <c r="BG52" s="20">
        <f>SUMIFS(Revenue!BI:BI,Revenue!$E:$E,$C52)</f>
        <v>54516.458829680523</v>
      </c>
      <c r="BH52" s="20">
        <f>SUMIFS(Revenue!BJ:BJ,Revenue!$E:$E,$C52)</f>
        <v>54516.458829680523</v>
      </c>
      <c r="BI52" s="20">
        <f>SUMIFS(Revenue!BK:BK,Revenue!$E:$E,$C52)</f>
        <v>54516.458829680523</v>
      </c>
      <c r="BJ52" s="20">
        <f>SUMIFS(Revenue!BL:BL,Revenue!$E:$E,$C52)</f>
        <v>54516.458829680523</v>
      </c>
      <c r="BK52" s="20">
        <f>SUMIFS(Revenue!BM:BM,Revenue!$E:$E,$C52)</f>
        <v>54516.458829680523</v>
      </c>
      <c r="BL52" s="20">
        <f>SUMIFS(Revenue!BN:BN,Revenue!$E:$E,$C52)</f>
        <v>54516.458829680523</v>
      </c>
      <c r="BM52" s="20">
        <f>SUMIFS(Revenue!BO:BO,Revenue!$E:$E,$C52)</f>
        <v>54516.458829680523</v>
      </c>
      <c r="BN52" s="20">
        <f>SUMIFS(Revenue!BP:BP,Revenue!$E:$E,$C52)</f>
        <v>54516.458829680523</v>
      </c>
      <c r="BO52" s="20">
        <f>SUMIFS(Revenue!BQ:BQ,Revenue!$E:$E,$C52)</f>
        <v>54516.458829680523</v>
      </c>
      <c r="BP52" s="20">
        <f>SUMIFS(Revenue!BR:BR,Revenue!$E:$E,$C52)</f>
        <v>54516.458829680523</v>
      </c>
      <c r="BQ52" s="20">
        <f>SUMIFS(Revenue!BS:BS,Revenue!$E:$E,$C52)</f>
        <v>54516.458829680523</v>
      </c>
      <c r="BR52" s="20">
        <f>SUMIFS(Revenue!BT:BT,Revenue!$E:$E,$C52)</f>
        <v>54516.458829680523</v>
      </c>
      <c r="BS52" s="20">
        <f>SUMIFS(Revenue!BU:BU,Revenue!$E:$E,$C52)</f>
        <v>56151.952594570947</v>
      </c>
      <c r="BT52" s="20">
        <f>SUMIFS(Revenue!BV:BV,Revenue!$E:$E,$C52)</f>
        <v>56151.952594570947</v>
      </c>
      <c r="BU52" s="20">
        <f>SUMIFS(Revenue!BW:BW,Revenue!$E:$E,$C52)</f>
        <v>56151.952594570947</v>
      </c>
      <c r="BV52" s="20">
        <f>SUMIFS(Revenue!BX:BX,Revenue!$E:$E,$C52)</f>
        <v>56151.952594570947</v>
      </c>
      <c r="BW52" s="20">
        <f>SUMIFS(Revenue!BY:BY,Revenue!$E:$E,$C52)</f>
        <v>56151.952594570947</v>
      </c>
      <c r="BX52" s="20">
        <f>SUMIFS(Revenue!BZ:BZ,Revenue!$E:$E,$C52)</f>
        <v>56151.952594570947</v>
      </c>
      <c r="BY52" s="20">
        <f>SUMIFS(Revenue!CA:CA,Revenue!$E:$E,$C52)</f>
        <v>56151.952594570947</v>
      </c>
      <c r="BZ52" s="20">
        <f>SUMIFS(Revenue!CB:CB,Revenue!$E:$E,$C52)</f>
        <v>56151.952594570947</v>
      </c>
      <c r="CA52" s="20">
        <f>SUMIFS(Revenue!CC:CC,Revenue!$E:$E,$C52)</f>
        <v>56151.952594570947</v>
      </c>
      <c r="CB52" s="20">
        <f>SUMIFS(Revenue!CD:CD,Revenue!$E:$E,$C52)</f>
        <v>56151.952594570947</v>
      </c>
      <c r="CC52" s="20">
        <f>SUMIFS(Revenue!CE:CE,Revenue!$E:$E,$C52)</f>
        <v>56151.952594570947</v>
      </c>
      <c r="CD52" s="20">
        <f>SUMIFS(Revenue!CF:CF,Revenue!$E:$E,$C52)</f>
        <v>56151.952594570947</v>
      </c>
      <c r="CE52" s="20">
        <f>SUMIFS(Revenue!CG:CG,Revenue!$E:$E,$C52)</f>
        <v>57836.511172408078</v>
      </c>
      <c r="CF52" s="20">
        <f>SUMIFS(Revenue!CH:CH,Revenue!$E:$E,$C52)</f>
        <v>57836.511172408078</v>
      </c>
      <c r="CG52" s="20">
        <f>SUMIFS(Revenue!CI:CI,Revenue!$E:$E,$C52)</f>
        <v>57836.511172408078</v>
      </c>
      <c r="CH52" s="20">
        <f>SUMIFS(Revenue!CJ:CJ,Revenue!$E:$E,$C52)</f>
        <v>57836.511172408078</v>
      </c>
      <c r="CI52" s="20">
        <f>SUMIFS(Revenue!CK:CK,Revenue!$E:$E,$C52)</f>
        <v>57836.511172408078</v>
      </c>
      <c r="CJ52" s="20">
        <f>SUMIFS(Revenue!CL:CL,Revenue!$E:$E,$C52)</f>
        <v>57836.511172408078</v>
      </c>
      <c r="CK52" s="20">
        <f>SUMIFS(Revenue!CM:CM,Revenue!$E:$E,$C52)</f>
        <v>57836.511172408078</v>
      </c>
      <c r="CL52" s="20">
        <f>SUMIFS(Revenue!CN:CN,Revenue!$E:$E,$C52)</f>
        <v>57836.511172408078</v>
      </c>
      <c r="CM52" s="20">
        <f>SUMIFS(Revenue!CO:CO,Revenue!$E:$E,$C52)</f>
        <v>57836.511172408078</v>
      </c>
      <c r="CN52" s="20">
        <f>SUMIFS(Revenue!CP:CP,Revenue!$E:$E,$C52)</f>
        <v>57836.511172408078</v>
      </c>
      <c r="CO52" s="20">
        <f>SUMIFS(Revenue!CQ:CQ,Revenue!$E:$E,$C52)</f>
        <v>57836.511172408078</v>
      </c>
      <c r="CP52" s="20">
        <f>SUMIFS(Revenue!CR:CR,Revenue!$E:$E,$C52)</f>
        <v>57836.511172408078</v>
      </c>
      <c r="CQ52" s="20">
        <f>SUMIFS(Revenue!CS:CS,Revenue!$E:$E,$C52)</f>
        <v>59571.60650758032</v>
      </c>
      <c r="CR52" s="20">
        <f>SUMIFS(Revenue!CT:CT,Revenue!$E:$E,$C52)</f>
        <v>59571.60650758032</v>
      </c>
      <c r="CS52" s="20">
        <f>SUMIFS(Revenue!CU:CU,Revenue!$E:$E,$C52)</f>
        <v>59571.60650758032</v>
      </c>
      <c r="CT52" s="20">
        <f>SUMIFS(Revenue!CV:CV,Revenue!$E:$E,$C52)</f>
        <v>59571.60650758032</v>
      </c>
      <c r="CU52" s="20">
        <f>SUMIFS(Revenue!CW:CW,Revenue!$E:$E,$C52)</f>
        <v>59571.60650758032</v>
      </c>
      <c r="CV52" s="20">
        <f>SUMIFS(Revenue!CX:CX,Revenue!$E:$E,$C52)</f>
        <v>59571.60650758032</v>
      </c>
      <c r="CW52" s="20">
        <f>SUMIFS(Revenue!CY:CY,Revenue!$E:$E,$C52)</f>
        <v>59571.60650758032</v>
      </c>
      <c r="CX52" s="20">
        <f>SUMIFS(Revenue!CZ:CZ,Revenue!$E:$E,$C52)</f>
        <v>59571.60650758032</v>
      </c>
      <c r="CY52" s="20">
        <f>SUMIFS(Revenue!DA:DA,Revenue!$E:$E,$C52)</f>
        <v>59571.60650758032</v>
      </c>
      <c r="CZ52" s="20">
        <f>SUMIFS(Revenue!DB:DB,Revenue!$E:$E,$C52)</f>
        <v>59571.60650758032</v>
      </c>
      <c r="DA52" s="20">
        <f>SUMIFS(Revenue!DC:DC,Revenue!$E:$E,$C52)</f>
        <v>59571.60650758032</v>
      </c>
      <c r="DB52" s="20">
        <f>SUMIFS(Revenue!DD:DD,Revenue!$E:$E,$C52)</f>
        <v>59571.60650758032</v>
      </c>
      <c r="DC52" s="20">
        <f>SUMIFS(Revenue!DE:DE,Revenue!$E:$E,$C52)</f>
        <v>61358.754702807732</v>
      </c>
      <c r="DD52" s="20">
        <f>SUMIFS(Revenue!DF:DF,Revenue!$E:$E,$C52)</f>
        <v>61358.754702807732</v>
      </c>
      <c r="DE52" s="20">
        <f>SUMIFS(Revenue!DG:DG,Revenue!$E:$E,$C52)</f>
        <v>61358.754702807732</v>
      </c>
      <c r="DF52" s="20">
        <f>SUMIFS(Revenue!DH:DH,Revenue!$E:$E,$C52)</f>
        <v>61358.754702807732</v>
      </c>
      <c r="DG52" s="20">
        <f>SUMIFS(Revenue!DI:DI,Revenue!$E:$E,$C52)</f>
        <v>61358.754702807732</v>
      </c>
      <c r="DH52" s="20">
        <f>SUMIFS(Revenue!DJ:DJ,Revenue!$E:$E,$C52)</f>
        <v>61358.754702807732</v>
      </c>
      <c r="DI52" s="20">
        <f>SUMIFS(Revenue!DK:DK,Revenue!$E:$E,$C52)</f>
        <v>61358.754702807732</v>
      </c>
      <c r="DJ52" s="20">
        <f>SUMIFS(Revenue!DL:DL,Revenue!$E:$E,$C52)</f>
        <v>61358.754702807732</v>
      </c>
      <c r="DK52" s="20">
        <f>SUMIFS(Revenue!DM:DM,Revenue!$E:$E,$C52)</f>
        <v>61358.754702807732</v>
      </c>
      <c r="DL52" s="20">
        <f>SUMIFS(Revenue!DN:DN,Revenue!$E:$E,$C52)</f>
        <v>61358.754702807732</v>
      </c>
      <c r="DM52" s="20">
        <f>SUMIFS(Revenue!DO:DO,Revenue!$E:$E,$C52)</f>
        <v>61358.754702807732</v>
      </c>
      <c r="DN52" s="20">
        <f>SUMIFS(Revenue!DP:DP,Revenue!$E:$E,$C52)</f>
        <v>61358.754702807732</v>
      </c>
      <c r="DO52" s="20">
        <f>SUMIFS(Revenue!DQ:DQ,Revenue!$E:$E,$C52)</f>
        <v>63199.517343891959</v>
      </c>
      <c r="DP52" s="20">
        <f>SUMIFS(Revenue!DR:DR,Revenue!$E:$E,$C52)</f>
        <v>63199.517343891959</v>
      </c>
      <c r="DQ52" s="20">
        <f>SUMIFS(Revenue!DS:DS,Revenue!$E:$E,$C52)</f>
        <v>63199.517343891959</v>
      </c>
      <c r="DR52" s="20">
        <f>SUMIFS(Revenue!DT:DT,Revenue!$E:$E,$C52)</f>
        <v>63199.517343891959</v>
      </c>
      <c r="DS52" s="20">
        <f>SUMIFS(Revenue!DU:DU,Revenue!$E:$E,$C52)</f>
        <v>63199.517343891959</v>
      </c>
      <c r="DT52" s="20">
        <f>SUMIFS(Revenue!DV:DV,Revenue!$E:$E,$C52)</f>
        <v>63199.517343891959</v>
      </c>
    </row>
    <row r="53" spans="3:124">
      <c r="C53" s="5" t="s">
        <v>22</v>
      </c>
      <c r="D53" s="20">
        <f>SUMIFS(Revenue!F:F,Revenue!$E:$E,$C53)</f>
        <v>0</v>
      </c>
      <c r="E53" s="20">
        <f>SUMIFS(Revenue!G:G,Revenue!$E:$E,$C53)</f>
        <v>0</v>
      </c>
      <c r="F53" s="20">
        <f>SUMIFS(Revenue!H:H,Revenue!$E:$E,$C53)</f>
        <v>0</v>
      </c>
      <c r="G53" s="20">
        <f>SUMIFS(Revenue!I:I,Revenue!$E:$E,$C53)</f>
        <v>0</v>
      </c>
      <c r="H53" s="20">
        <f>SUMIFS(Revenue!J:J,Revenue!$E:$E,$C53)</f>
        <v>0</v>
      </c>
      <c r="I53" s="20">
        <f>SUMIFS(Revenue!K:K,Revenue!$E:$E,$C53)</f>
        <v>0</v>
      </c>
      <c r="J53" s="20">
        <f>SUMIFS(Revenue!L:L,Revenue!$E:$E,$C53)</f>
        <v>0</v>
      </c>
      <c r="K53" s="20">
        <f>SUMIFS(Revenue!M:M,Revenue!$E:$E,$C53)</f>
        <v>0</v>
      </c>
      <c r="L53" s="20">
        <f>SUMIFS(Revenue!N:N,Revenue!$E:$E,$C53)</f>
        <v>0</v>
      </c>
      <c r="M53" s="20">
        <f>SUMIFS(Revenue!O:O,Revenue!$E:$E,$C53)</f>
        <v>0</v>
      </c>
      <c r="N53" s="20">
        <f>SUMIFS(Revenue!P:P,Revenue!$E:$E,$C53)</f>
        <v>0</v>
      </c>
      <c r="O53" s="20">
        <f>SUMIFS(Revenue!Q:Q,Revenue!$E:$E,$C53)</f>
        <v>0</v>
      </c>
      <c r="P53" s="20">
        <f>SUMIFS(Revenue!R:R,Revenue!$E:$E,$C53)</f>
        <v>0</v>
      </c>
      <c r="Q53" s="20">
        <f>SUMIFS(Revenue!S:S,Revenue!$E:$E,$C53)</f>
        <v>0</v>
      </c>
      <c r="R53" s="20">
        <f>SUMIFS(Revenue!T:T,Revenue!$E:$E,$C53)</f>
        <v>0</v>
      </c>
      <c r="S53" s="20">
        <f>SUMIFS(Revenue!U:U,Revenue!$E:$E,$C53)</f>
        <v>0</v>
      </c>
      <c r="T53" s="20">
        <f>SUMIFS(Revenue!V:V,Revenue!$E:$E,$C53)</f>
        <v>0</v>
      </c>
      <c r="U53" s="20">
        <f>SUMIFS(Revenue!W:W,Revenue!$E:$E,$C53)</f>
        <v>0</v>
      </c>
      <c r="V53" s="20">
        <f>SUMIFS(Revenue!X:X,Revenue!$E:$E,$C53)</f>
        <v>0</v>
      </c>
      <c r="W53" s="20">
        <f>SUMIFS(Revenue!Y:Y,Revenue!$E:$E,$C53)</f>
        <v>0</v>
      </c>
      <c r="X53" s="20">
        <f>SUMIFS(Revenue!Z:Z,Revenue!$E:$E,$C53)</f>
        <v>0</v>
      </c>
      <c r="Y53" s="20">
        <f>SUMIFS(Revenue!AA:AA,Revenue!$E:$E,$C53)</f>
        <v>0</v>
      </c>
      <c r="Z53" s="20">
        <f>SUMIFS(Revenue!AB:AB,Revenue!$E:$E,$C53)</f>
        <v>0</v>
      </c>
      <c r="AA53" s="20">
        <f>SUMIFS(Revenue!AC:AC,Revenue!$E:$E,$C53)</f>
        <v>0</v>
      </c>
      <c r="AB53" s="20">
        <f>SUMIFS(Revenue!AD:AD,Revenue!$E:$E,$C53)</f>
        <v>103809.065</v>
      </c>
      <c r="AC53" s="20">
        <f>SUMIFS(Revenue!AE:AE,Revenue!$E:$E,$C53)</f>
        <v>103809.065</v>
      </c>
      <c r="AD53" s="20">
        <f>SUMIFS(Revenue!AF:AF,Revenue!$E:$E,$C53)</f>
        <v>51084.987249999998</v>
      </c>
      <c r="AE53" s="20">
        <f>SUMIFS(Revenue!AG:AG,Revenue!$E:$E,$C53)</f>
        <v>51084.987249999998</v>
      </c>
      <c r="AF53" s="20">
        <f>SUMIFS(Revenue!AH:AH,Revenue!$E:$E,$C53)</f>
        <v>51084.987249999998</v>
      </c>
      <c r="AG53" s="20">
        <f>SUMIFS(Revenue!AI:AI,Revenue!$E:$E,$C53)</f>
        <v>51084.987249999998</v>
      </c>
      <c r="AH53" s="20">
        <f>SUMIFS(Revenue!AJ:AJ,Revenue!$E:$E,$C53)</f>
        <v>51084.987249999998</v>
      </c>
      <c r="AI53" s="20">
        <f>SUMIFS(Revenue!AK:AK,Revenue!$E:$E,$C53)</f>
        <v>52617.536867500006</v>
      </c>
      <c r="AJ53" s="20">
        <f>SUMIFS(Revenue!AL:AL,Revenue!$E:$E,$C53)</f>
        <v>52617.536867500006</v>
      </c>
      <c r="AK53" s="20">
        <f>SUMIFS(Revenue!AM:AM,Revenue!$E:$E,$C53)</f>
        <v>52617.536867500006</v>
      </c>
      <c r="AL53" s="20">
        <f>SUMIFS(Revenue!AN:AN,Revenue!$E:$E,$C53)</f>
        <v>52617.536867500006</v>
      </c>
      <c r="AM53" s="20">
        <f>SUMIFS(Revenue!AO:AO,Revenue!$E:$E,$C53)</f>
        <v>52617.536867500006</v>
      </c>
      <c r="AN53" s="20">
        <f>SUMIFS(Revenue!AP:AP,Revenue!$E:$E,$C53)</f>
        <v>52617.536867500006</v>
      </c>
      <c r="AO53" s="20">
        <f>SUMIFS(Revenue!AQ:AQ,Revenue!$E:$E,$C53)</f>
        <v>52617.536867500006</v>
      </c>
      <c r="AP53" s="20">
        <f>SUMIFS(Revenue!AR:AR,Revenue!$E:$E,$C53)</f>
        <v>52617.536867500006</v>
      </c>
      <c r="AQ53" s="20">
        <f>SUMIFS(Revenue!AS:AS,Revenue!$E:$E,$C53)</f>
        <v>52617.536867500006</v>
      </c>
      <c r="AR53" s="20">
        <f>SUMIFS(Revenue!AT:AT,Revenue!$E:$E,$C53)</f>
        <v>52617.536867500006</v>
      </c>
      <c r="AS53" s="20">
        <f>SUMIFS(Revenue!AU:AU,Revenue!$E:$E,$C53)</f>
        <v>52617.536867500006</v>
      </c>
      <c r="AT53" s="20">
        <f>SUMIFS(Revenue!AV:AV,Revenue!$E:$E,$C53)</f>
        <v>52617.536867500006</v>
      </c>
      <c r="AU53" s="20">
        <f>SUMIFS(Revenue!AW:AW,Revenue!$E:$E,$C53)</f>
        <v>54196.062973525004</v>
      </c>
      <c r="AV53" s="20">
        <f>SUMIFS(Revenue!AX:AX,Revenue!$E:$E,$C53)</f>
        <v>54196.062973525004</v>
      </c>
      <c r="AW53" s="20">
        <f>SUMIFS(Revenue!AY:AY,Revenue!$E:$E,$C53)</f>
        <v>54196.062973525004</v>
      </c>
      <c r="AX53" s="20">
        <f>SUMIFS(Revenue!AZ:AZ,Revenue!$E:$E,$C53)</f>
        <v>52645.753895072987</v>
      </c>
      <c r="AY53" s="20">
        <f>SUMIFS(Revenue!BA:BA,Revenue!$E:$E,$C53)</f>
        <v>38825.537840899917</v>
      </c>
      <c r="AZ53" s="20">
        <f>SUMIFS(Revenue!BB:BB,Revenue!$E:$E,$C53)</f>
        <v>38825.537840899917</v>
      </c>
      <c r="BA53" s="20">
        <f>SUMIFS(Revenue!BC:BC,Revenue!$E:$E,$C53)</f>
        <v>38825.537840899917</v>
      </c>
      <c r="BB53" s="20">
        <f>SUMIFS(Revenue!BD:BD,Revenue!$E:$E,$C53)</f>
        <v>38020.868008242731</v>
      </c>
      <c r="BC53" s="20">
        <f>SUMIFS(Revenue!BE:BE,Revenue!$E:$E,$C53)</f>
        <v>36065.01645147305</v>
      </c>
      <c r="BD53" s="20">
        <f>SUMIFS(Revenue!BF:BF,Revenue!$E:$E,$C53)</f>
        <v>36065.01645147305</v>
      </c>
      <c r="BE53" s="20">
        <f>SUMIFS(Revenue!BG:BG,Revenue!$E:$E,$C53)</f>
        <v>36065.01645147305</v>
      </c>
      <c r="BF53" s="20">
        <f>SUMIFS(Revenue!BH:BH,Revenue!$E:$E,$C53)</f>
        <v>34622.733604819128</v>
      </c>
      <c r="BG53" s="20">
        <f>SUMIFS(Revenue!BI:BI,Revenue!$E:$E,$C53)</f>
        <v>47750.151338194788</v>
      </c>
      <c r="BH53" s="20">
        <f>SUMIFS(Revenue!BJ:BJ,Revenue!$E:$E,$C53)</f>
        <v>47750.151338194788</v>
      </c>
      <c r="BI53" s="20">
        <f>SUMIFS(Revenue!BK:BK,Revenue!$E:$E,$C53)</f>
        <v>47750.151338194788</v>
      </c>
      <c r="BJ53" s="20">
        <f>SUMIFS(Revenue!BL:BL,Revenue!$E:$E,$C53)</f>
        <v>47750.151338194788</v>
      </c>
      <c r="BK53" s="20">
        <f>SUMIFS(Revenue!BM:BM,Revenue!$E:$E,$C53)</f>
        <v>47750.151338194788</v>
      </c>
      <c r="BL53" s="20">
        <f>SUMIFS(Revenue!BN:BN,Revenue!$E:$E,$C53)</f>
        <v>47750.151338194788</v>
      </c>
      <c r="BM53" s="20">
        <f>SUMIFS(Revenue!BO:BO,Revenue!$E:$E,$C53)</f>
        <v>47750.151338194788</v>
      </c>
      <c r="BN53" s="20">
        <f>SUMIFS(Revenue!BP:BP,Revenue!$E:$E,$C53)</f>
        <v>47750.151338194788</v>
      </c>
      <c r="BO53" s="20">
        <f>SUMIFS(Revenue!BQ:BQ,Revenue!$E:$E,$C53)</f>
        <v>47750.151338194788</v>
      </c>
      <c r="BP53" s="20">
        <f>SUMIFS(Revenue!BR:BR,Revenue!$E:$E,$C53)</f>
        <v>47750.151338194788</v>
      </c>
      <c r="BQ53" s="20">
        <f>SUMIFS(Revenue!BS:BS,Revenue!$E:$E,$C53)</f>
        <v>47750.151338194788</v>
      </c>
      <c r="BR53" s="20">
        <f>SUMIFS(Revenue!BT:BT,Revenue!$E:$E,$C53)</f>
        <v>47750.151338194788</v>
      </c>
      <c r="BS53" s="20">
        <f>SUMIFS(Revenue!BU:BU,Revenue!$E:$E,$C53)</f>
        <v>49182.655878340629</v>
      </c>
      <c r="BT53" s="20">
        <f>SUMIFS(Revenue!BV:BV,Revenue!$E:$E,$C53)</f>
        <v>49182.655878340629</v>
      </c>
      <c r="BU53" s="20">
        <f>SUMIFS(Revenue!BW:BW,Revenue!$E:$E,$C53)</f>
        <v>49182.655878340629</v>
      </c>
      <c r="BV53" s="20">
        <f>SUMIFS(Revenue!BX:BX,Revenue!$E:$E,$C53)</f>
        <v>49182.655878340629</v>
      </c>
      <c r="BW53" s="20">
        <f>SUMIFS(Revenue!BY:BY,Revenue!$E:$E,$C53)</f>
        <v>49182.655878340629</v>
      </c>
      <c r="BX53" s="20">
        <f>SUMIFS(Revenue!BZ:BZ,Revenue!$E:$E,$C53)</f>
        <v>49182.655878340629</v>
      </c>
      <c r="BY53" s="20">
        <f>SUMIFS(Revenue!CA:CA,Revenue!$E:$E,$C53)</f>
        <v>49182.655878340629</v>
      </c>
      <c r="BZ53" s="20">
        <f>SUMIFS(Revenue!CB:CB,Revenue!$E:$E,$C53)</f>
        <v>49182.655878340629</v>
      </c>
      <c r="CA53" s="20">
        <f>SUMIFS(Revenue!CC:CC,Revenue!$E:$E,$C53)</f>
        <v>49182.655878340629</v>
      </c>
      <c r="CB53" s="20">
        <f>SUMIFS(Revenue!CD:CD,Revenue!$E:$E,$C53)</f>
        <v>49182.655878340629</v>
      </c>
      <c r="CC53" s="20">
        <f>SUMIFS(Revenue!CE:CE,Revenue!$E:$E,$C53)</f>
        <v>49182.655878340629</v>
      </c>
      <c r="CD53" s="20">
        <f>SUMIFS(Revenue!CF:CF,Revenue!$E:$E,$C53)</f>
        <v>49182.655878340629</v>
      </c>
      <c r="CE53" s="20">
        <f>SUMIFS(Revenue!CG:CG,Revenue!$E:$E,$C53)</f>
        <v>50658.135554690853</v>
      </c>
      <c r="CF53" s="20">
        <f>SUMIFS(Revenue!CH:CH,Revenue!$E:$E,$C53)</f>
        <v>50658.135554690853</v>
      </c>
      <c r="CG53" s="20">
        <f>SUMIFS(Revenue!CI:CI,Revenue!$E:$E,$C53)</f>
        <v>50658.135554690853</v>
      </c>
      <c r="CH53" s="20">
        <f>SUMIFS(Revenue!CJ:CJ,Revenue!$E:$E,$C53)</f>
        <v>50658.135554690853</v>
      </c>
      <c r="CI53" s="20">
        <f>SUMIFS(Revenue!CK:CK,Revenue!$E:$E,$C53)</f>
        <v>50658.135554690853</v>
      </c>
      <c r="CJ53" s="20">
        <f>SUMIFS(Revenue!CL:CL,Revenue!$E:$E,$C53)</f>
        <v>50658.135554690853</v>
      </c>
      <c r="CK53" s="20">
        <f>SUMIFS(Revenue!CM:CM,Revenue!$E:$E,$C53)</f>
        <v>50658.135554690853</v>
      </c>
      <c r="CL53" s="20">
        <f>SUMIFS(Revenue!CN:CN,Revenue!$E:$E,$C53)</f>
        <v>50658.135554690853</v>
      </c>
      <c r="CM53" s="20">
        <f>SUMIFS(Revenue!CO:CO,Revenue!$E:$E,$C53)</f>
        <v>50658.135554690853</v>
      </c>
      <c r="CN53" s="20">
        <f>SUMIFS(Revenue!CP:CP,Revenue!$E:$E,$C53)</f>
        <v>50658.135554690853</v>
      </c>
      <c r="CO53" s="20">
        <f>SUMIFS(Revenue!CQ:CQ,Revenue!$E:$E,$C53)</f>
        <v>50658.135554690853</v>
      </c>
      <c r="CP53" s="20">
        <f>SUMIFS(Revenue!CR:CR,Revenue!$E:$E,$C53)</f>
        <v>50658.135554690853</v>
      </c>
      <c r="CQ53" s="20">
        <f>SUMIFS(Revenue!CS:CS,Revenue!$E:$E,$C53)</f>
        <v>52177.87962133158</v>
      </c>
      <c r="CR53" s="20">
        <f>SUMIFS(Revenue!CT:CT,Revenue!$E:$E,$C53)</f>
        <v>52177.87962133158</v>
      </c>
      <c r="CS53" s="20">
        <f>SUMIFS(Revenue!CU:CU,Revenue!$E:$E,$C53)</f>
        <v>52177.87962133158</v>
      </c>
      <c r="CT53" s="20">
        <f>SUMIFS(Revenue!CV:CV,Revenue!$E:$E,$C53)</f>
        <v>52177.87962133158</v>
      </c>
      <c r="CU53" s="20">
        <f>SUMIFS(Revenue!CW:CW,Revenue!$E:$E,$C53)</f>
        <v>52177.87962133158</v>
      </c>
      <c r="CV53" s="20">
        <f>SUMIFS(Revenue!CX:CX,Revenue!$E:$E,$C53)</f>
        <v>52177.87962133158</v>
      </c>
      <c r="CW53" s="20">
        <f>SUMIFS(Revenue!CY:CY,Revenue!$E:$E,$C53)</f>
        <v>52177.87962133158</v>
      </c>
      <c r="CX53" s="20">
        <f>SUMIFS(Revenue!CZ:CZ,Revenue!$E:$E,$C53)</f>
        <v>52177.87962133158</v>
      </c>
      <c r="CY53" s="20">
        <f>SUMIFS(Revenue!DA:DA,Revenue!$E:$E,$C53)</f>
        <v>52177.87962133158</v>
      </c>
      <c r="CZ53" s="20">
        <f>SUMIFS(Revenue!DB:DB,Revenue!$E:$E,$C53)</f>
        <v>52177.87962133158</v>
      </c>
      <c r="DA53" s="20">
        <f>SUMIFS(Revenue!DC:DC,Revenue!$E:$E,$C53)</f>
        <v>52177.87962133158</v>
      </c>
      <c r="DB53" s="20">
        <f>SUMIFS(Revenue!DD:DD,Revenue!$E:$E,$C53)</f>
        <v>52177.87962133158</v>
      </c>
      <c r="DC53" s="20">
        <f>SUMIFS(Revenue!DE:DE,Revenue!$E:$E,$C53)</f>
        <v>53743.216009971526</v>
      </c>
      <c r="DD53" s="20">
        <f>SUMIFS(Revenue!DF:DF,Revenue!$E:$E,$C53)</f>
        <v>53743.216009971526</v>
      </c>
      <c r="DE53" s="20">
        <f>SUMIFS(Revenue!DG:DG,Revenue!$E:$E,$C53)</f>
        <v>53743.216009971526</v>
      </c>
      <c r="DF53" s="20">
        <f>SUMIFS(Revenue!DH:DH,Revenue!$E:$E,$C53)</f>
        <v>53743.216009971526</v>
      </c>
      <c r="DG53" s="20">
        <f>SUMIFS(Revenue!DI:DI,Revenue!$E:$E,$C53)</f>
        <v>53743.216009971526</v>
      </c>
      <c r="DH53" s="20">
        <f>SUMIFS(Revenue!DJ:DJ,Revenue!$E:$E,$C53)</f>
        <v>53743.216009971526</v>
      </c>
      <c r="DI53" s="20">
        <f>SUMIFS(Revenue!DK:DK,Revenue!$E:$E,$C53)</f>
        <v>53743.216009971526</v>
      </c>
      <c r="DJ53" s="20">
        <f>SUMIFS(Revenue!DL:DL,Revenue!$E:$E,$C53)</f>
        <v>53743.216009971526</v>
      </c>
      <c r="DK53" s="20">
        <f>SUMIFS(Revenue!DM:DM,Revenue!$E:$E,$C53)</f>
        <v>53743.216009971526</v>
      </c>
      <c r="DL53" s="20">
        <f>SUMIFS(Revenue!DN:DN,Revenue!$E:$E,$C53)</f>
        <v>53743.216009971526</v>
      </c>
      <c r="DM53" s="20">
        <f>SUMIFS(Revenue!DO:DO,Revenue!$E:$E,$C53)</f>
        <v>53743.216009971526</v>
      </c>
      <c r="DN53" s="20">
        <f>SUMIFS(Revenue!DP:DP,Revenue!$E:$E,$C53)</f>
        <v>53743.216009971526</v>
      </c>
      <c r="DO53" s="20">
        <f>SUMIFS(Revenue!DQ:DQ,Revenue!$E:$E,$C53)</f>
        <v>55355.512490270674</v>
      </c>
      <c r="DP53" s="20">
        <f>SUMIFS(Revenue!DR:DR,Revenue!$E:$E,$C53)</f>
        <v>55355.512490270674</v>
      </c>
      <c r="DQ53" s="20">
        <f>SUMIFS(Revenue!DS:DS,Revenue!$E:$E,$C53)</f>
        <v>55355.512490270674</v>
      </c>
      <c r="DR53" s="20">
        <f>SUMIFS(Revenue!DT:DT,Revenue!$E:$E,$C53)</f>
        <v>55355.512490270674</v>
      </c>
      <c r="DS53" s="20">
        <f>SUMIFS(Revenue!DU:DU,Revenue!$E:$E,$C53)</f>
        <v>55355.512490270674</v>
      </c>
      <c r="DT53" s="20">
        <f>SUMIFS(Revenue!DV:DV,Revenue!$E:$E,$C53)</f>
        <v>55355.512490270674</v>
      </c>
    </row>
    <row r="54" spans="3:124">
      <c r="C54" s="5" t="s">
        <v>594</v>
      </c>
      <c r="D54" s="20">
        <f>SUMIFS(Revenue!F:F,Revenue!$E:$E,$C54)</f>
        <v>0</v>
      </c>
      <c r="E54" s="20">
        <f>SUMIFS(Revenue!G:G,Revenue!$E:$E,$C54)</f>
        <v>0</v>
      </c>
      <c r="F54" s="20">
        <f>SUMIFS(Revenue!H:H,Revenue!$E:$E,$C54)</f>
        <v>0</v>
      </c>
      <c r="G54" s="20">
        <f>SUMIFS(Revenue!I:I,Revenue!$E:$E,$C54)</f>
        <v>0</v>
      </c>
      <c r="H54" s="20">
        <f>SUMIFS(Revenue!J:J,Revenue!$E:$E,$C54)</f>
        <v>0</v>
      </c>
      <c r="I54" s="20">
        <f>SUMIFS(Revenue!K:K,Revenue!$E:$E,$C54)</f>
        <v>0</v>
      </c>
      <c r="J54" s="20">
        <f>SUMIFS(Revenue!L:L,Revenue!$E:$E,$C54)</f>
        <v>0</v>
      </c>
      <c r="K54" s="20">
        <f>SUMIFS(Revenue!M:M,Revenue!$E:$E,$C54)</f>
        <v>0</v>
      </c>
      <c r="L54" s="20">
        <f>SUMIFS(Revenue!N:N,Revenue!$E:$E,$C54)</f>
        <v>0</v>
      </c>
      <c r="M54" s="20">
        <f>SUMIFS(Revenue!O:O,Revenue!$E:$E,$C54)</f>
        <v>0</v>
      </c>
      <c r="N54" s="20">
        <f>SUMIFS(Revenue!P:P,Revenue!$E:$E,$C54)</f>
        <v>0</v>
      </c>
      <c r="O54" s="20">
        <f>SUMIFS(Revenue!Q:Q,Revenue!$E:$E,$C54)</f>
        <v>0</v>
      </c>
      <c r="P54" s="20">
        <f>SUMIFS(Revenue!R:R,Revenue!$E:$E,$C54)</f>
        <v>0</v>
      </c>
      <c r="Q54" s="20">
        <f>SUMIFS(Revenue!S:S,Revenue!$E:$E,$C54)</f>
        <v>0</v>
      </c>
      <c r="R54" s="20">
        <f>SUMIFS(Revenue!T:T,Revenue!$E:$E,$C54)</f>
        <v>0</v>
      </c>
      <c r="S54" s="20">
        <f>SUMIFS(Revenue!U:U,Revenue!$E:$E,$C54)</f>
        <v>0</v>
      </c>
      <c r="T54" s="20">
        <f>SUMIFS(Revenue!V:V,Revenue!$E:$E,$C54)</f>
        <v>0</v>
      </c>
      <c r="U54" s="20">
        <f>SUMIFS(Revenue!W:W,Revenue!$E:$E,$C54)</f>
        <v>0</v>
      </c>
      <c r="V54" s="20">
        <f>SUMIFS(Revenue!X:X,Revenue!$E:$E,$C54)</f>
        <v>0</v>
      </c>
      <c r="W54" s="20">
        <f>SUMIFS(Revenue!Y:Y,Revenue!$E:$E,$C54)</f>
        <v>0</v>
      </c>
      <c r="X54" s="20">
        <f>SUMIFS(Revenue!Z:Z,Revenue!$E:$E,$C54)</f>
        <v>0</v>
      </c>
      <c r="Y54" s="20">
        <f>SUMIFS(Revenue!AA:AA,Revenue!$E:$E,$C54)</f>
        <v>0</v>
      </c>
      <c r="Z54" s="20">
        <f>SUMIFS(Revenue!AB:AB,Revenue!$E:$E,$C54)</f>
        <v>0</v>
      </c>
      <c r="AA54" s="20">
        <f>SUMIFS(Revenue!AC:AC,Revenue!$E:$E,$C54)</f>
        <v>0</v>
      </c>
      <c r="AB54" s="20">
        <f>SUMIFS(Revenue!AD:AD,Revenue!$E:$E,$C54)</f>
        <v>0</v>
      </c>
      <c r="AC54" s="20">
        <f>SUMIFS(Revenue!AE:AE,Revenue!$E:$E,$C54)</f>
        <v>0</v>
      </c>
      <c r="AD54" s="20">
        <f>SUMIFS(Revenue!AF:AF,Revenue!$E:$E,$C54)</f>
        <v>0</v>
      </c>
      <c r="AE54" s="20">
        <f>SUMIFS(Revenue!AG:AG,Revenue!$E:$E,$C54)</f>
        <v>0</v>
      </c>
      <c r="AF54" s="20">
        <f>SUMIFS(Revenue!AH:AH,Revenue!$E:$E,$C54)</f>
        <v>0</v>
      </c>
      <c r="AG54" s="20">
        <f>SUMIFS(Revenue!AI:AI,Revenue!$E:$E,$C54)</f>
        <v>0</v>
      </c>
      <c r="AH54" s="20">
        <f>SUMIFS(Revenue!AJ:AJ,Revenue!$E:$E,$C54)</f>
        <v>0</v>
      </c>
      <c r="AI54" s="20">
        <f>SUMIFS(Revenue!AK:AK,Revenue!$E:$E,$C54)</f>
        <v>0</v>
      </c>
      <c r="AJ54" s="20">
        <f>SUMIFS(Revenue!AL:AL,Revenue!$E:$E,$C54)</f>
        <v>0</v>
      </c>
      <c r="AK54" s="20">
        <f>SUMIFS(Revenue!AM:AM,Revenue!$E:$E,$C54)</f>
        <v>0</v>
      </c>
      <c r="AL54" s="20">
        <f>SUMIFS(Revenue!AN:AN,Revenue!$E:$E,$C54)</f>
        <v>0</v>
      </c>
      <c r="AM54" s="20">
        <f>SUMIFS(Revenue!AO:AO,Revenue!$E:$E,$C54)</f>
        <v>0</v>
      </c>
      <c r="AN54" s="20">
        <f>SUMIFS(Revenue!AP:AP,Revenue!$E:$E,$C54)</f>
        <v>0</v>
      </c>
      <c r="AO54" s="20">
        <f>SUMIFS(Revenue!AQ:AQ,Revenue!$E:$E,$C54)</f>
        <v>0</v>
      </c>
      <c r="AP54" s="20">
        <f>SUMIFS(Revenue!AR:AR,Revenue!$E:$E,$C54)</f>
        <v>0</v>
      </c>
      <c r="AQ54" s="20">
        <f>SUMIFS(Revenue!AS:AS,Revenue!$E:$E,$C54)</f>
        <v>0</v>
      </c>
      <c r="AR54" s="20">
        <f>SUMIFS(Revenue!AT:AT,Revenue!$E:$E,$C54)</f>
        <v>0</v>
      </c>
      <c r="AS54" s="20">
        <f>SUMIFS(Revenue!AU:AU,Revenue!$E:$E,$C54)</f>
        <v>0</v>
      </c>
      <c r="AT54" s="20">
        <f>SUMIFS(Revenue!AV:AV,Revenue!$E:$E,$C54)</f>
        <v>0</v>
      </c>
      <c r="AU54" s="20">
        <f>SUMIFS(Revenue!AW:AW,Revenue!$E:$E,$C54)</f>
        <v>0</v>
      </c>
      <c r="AV54" s="20">
        <f>SUMIFS(Revenue!AX:AX,Revenue!$E:$E,$C54)</f>
        <v>0</v>
      </c>
      <c r="AW54" s="20">
        <f>SUMIFS(Revenue!AY:AY,Revenue!$E:$E,$C54)</f>
        <v>0</v>
      </c>
      <c r="AX54" s="20">
        <f>SUMIFS(Revenue!AZ:AZ,Revenue!$E:$E,$C54)</f>
        <v>0</v>
      </c>
      <c r="AY54" s="20">
        <f>SUMIFS(Revenue!BA:BA,Revenue!$E:$E,$C54)</f>
        <v>0</v>
      </c>
      <c r="AZ54" s="20">
        <f>SUMIFS(Revenue!BB:BB,Revenue!$E:$E,$C54)</f>
        <v>0</v>
      </c>
      <c r="BA54" s="20">
        <f>SUMIFS(Revenue!BC:BC,Revenue!$E:$E,$C54)</f>
        <v>0</v>
      </c>
      <c r="BB54" s="20">
        <f>SUMIFS(Revenue!BD:BD,Revenue!$E:$E,$C54)</f>
        <v>0</v>
      </c>
      <c r="BC54" s="20">
        <f>SUMIFS(Revenue!BE:BE,Revenue!$E:$E,$C54)</f>
        <v>0</v>
      </c>
      <c r="BD54" s="20">
        <f>SUMIFS(Revenue!BF:BF,Revenue!$E:$E,$C54)</f>
        <v>0</v>
      </c>
      <c r="BE54" s="20">
        <f>SUMIFS(Revenue!BG:BG,Revenue!$E:$E,$C54)</f>
        <v>0</v>
      </c>
      <c r="BF54" s="20">
        <f>SUMIFS(Revenue!BH:BH,Revenue!$E:$E,$C54)</f>
        <v>0</v>
      </c>
      <c r="BG54" s="20">
        <f>SUMIFS(Revenue!BI:BI,Revenue!$E:$E,$C54)</f>
        <v>0</v>
      </c>
      <c r="BH54" s="20">
        <f>SUMIFS(Revenue!BJ:BJ,Revenue!$E:$E,$C54)</f>
        <v>0</v>
      </c>
      <c r="BI54" s="20">
        <f>SUMIFS(Revenue!BK:BK,Revenue!$E:$E,$C54)</f>
        <v>0</v>
      </c>
      <c r="BJ54" s="20">
        <f>SUMIFS(Revenue!BL:BL,Revenue!$E:$E,$C54)</f>
        <v>0</v>
      </c>
      <c r="BK54" s="20">
        <f>SUMIFS(Revenue!BM:BM,Revenue!$E:$E,$C54)</f>
        <v>0</v>
      </c>
      <c r="BL54" s="20">
        <f>SUMIFS(Revenue!BN:BN,Revenue!$E:$E,$C54)</f>
        <v>0</v>
      </c>
      <c r="BM54" s="20">
        <f>SUMIFS(Revenue!BO:BO,Revenue!$E:$E,$C54)</f>
        <v>0</v>
      </c>
      <c r="BN54" s="20">
        <f>SUMIFS(Revenue!BP:BP,Revenue!$E:$E,$C54)</f>
        <v>0</v>
      </c>
      <c r="BO54" s="20">
        <f>SUMIFS(Revenue!BQ:BQ,Revenue!$E:$E,$C54)</f>
        <v>0</v>
      </c>
      <c r="BP54" s="20">
        <f>SUMIFS(Revenue!BR:BR,Revenue!$E:$E,$C54)</f>
        <v>0</v>
      </c>
      <c r="BQ54" s="20">
        <f>SUMIFS(Revenue!BS:BS,Revenue!$E:$E,$C54)</f>
        <v>0</v>
      </c>
      <c r="BR54" s="20">
        <f>SUMIFS(Revenue!BT:BT,Revenue!$E:$E,$C54)</f>
        <v>0</v>
      </c>
      <c r="BS54" s="20">
        <f>SUMIFS(Revenue!BU:BU,Revenue!$E:$E,$C54)</f>
        <v>0</v>
      </c>
      <c r="BT54" s="20">
        <f>SUMIFS(Revenue!BV:BV,Revenue!$E:$E,$C54)</f>
        <v>0</v>
      </c>
      <c r="BU54" s="20">
        <f>SUMIFS(Revenue!BW:BW,Revenue!$E:$E,$C54)</f>
        <v>0</v>
      </c>
      <c r="BV54" s="20">
        <f>SUMIFS(Revenue!BX:BX,Revenue!$E:$E,$C54)</f>
        <v>0</v>
      </c>
      <c r="BW54" s="20">
        <f>SUMIFS(Revenue!BY:BY,Revenue!$E:$E,$C54)</f>
        <v>0</v>
      </c>
      <c r="BX54" s="20">
        <f>SUMIFS(Revenue!BZ:BZ,Revenue!$E:$E,$C54)</f>
        <v>0</v>
      </c>
      <c r="BY54" s="20">
        <f>SUMIFS(Revenue!CA:CA,Revenue!$E:$E,$C54)</f>
        <v>0</v>
      </c>
      <c r="BZ54" s="20">
        <f>SUMIFS(Revenue!CB:CB,Revenue!$E:$E,$C54)</f>
        <v>0</v>
      </c>
      <c r="CA54" s="20">
        <f>SUMIFS(Revenue!CC:CC,Revenue!$E:$E,$C54)</f>
        <v>0</v>
      </c>
      <c r="CB54" s="20">
        <f>SUMIFS(Revenue!CD:CD,Revenue!$E:$E,$C54)</f>
        <v>0</v>
      </c>
      <c r="CC54" s="20">
        <f>SUMIFS(Revenue!CE:CE,Revenue!$E:$E,$C54)</f>
        <v>0</v>
      </c>
      <c r="CD54" s="20">
        <f>SUMIFS(Revenue!CF:CF,Revenue!$E:$E,$C54)</f>
        <v>0</v>
      </c>
      <c r="CE54" s="20">
        <f>SUMIFS(Revenue!CG:CG,Revenue!$E:$E,$C54)</f>
        <v>0</v>
      </c>
      <c r="CF54" s="20">
        <f>SUMIFS(Revenue!CH:CH,Revenue!$E:$E,$C54)</f>
        <v>0</v>
      </c>
      <c r="CG54" s="20">
        <f>SUMIFS(Revenue!CI:CI,Revenue!$E:$E,$C54)</f>
        <v>0</v>
      </c>
      <c r="CH54" s="20">
        <f>SUMIFS(Revenue!CJ:CJ,Revenue!$E:$E,$C54)</f>
        <v>0</v>
      </c>
      <c r="CI54" s="20">
        <f>SUMIFS(Revenue!CK:CK,Revenue!$E:$E,$C54)</f>
        <v>0</v>
      </c>
      <c r="CJ54" s="20">
        <f>SUMIFS(Revenue!CL:CL,Revenue!$E:$E,$C54)</f>
        <v>0</v>
      </c>
      <c r="CK54" s="20">
        <f>SUMIFS(Revenue!CM:CM,Revenue!$E:$E,$C54)</f>
        <v>0</v>
      </c>
      <c r="CL54" s="20">
        <f>SUMIFS(Revenue!CN:CN,Revenue!$E:$E,$C54)</f>
        <v>0</v>
      </c>
      <c r="CM54" s="20">
        <f>SUMIFS(Revenue!CO:CO,Revenue!$E:$E,$C54)</f>
        <v>0</v>
      </c>
      <c r="CN54" s="20">
        <f>SUMIFS(Revenue!CP:CP,Revenue!$E:$E,$C54)</f>
        <v>0</v>
      </c>
      <c r="CO54" s="20">
        <f>SUMIFS(Revenue!CQ:CQ,Revenue!$E:$E,$C54)</f>
        <v>0</v>
      </c>
      <c r="CP54" s="20">
        <f>SUMIFS(Revenue!CR:CR,Revenue!$E:$E,$C54)</f>
        <v>0</v>
      </c>
      <c r="CQ54" s="20">
        <f>SUMIFS(Revenue!CS:CS,Revenue!$E:$E,$C54)</f>
        <v>0</v>
      </c>
      <c r="CR54" s="20">
        <f>SUMIFS(Revenue!CT:CT,Revenue!$E:$E,$C54)</f>
        <v>0</v>
      </c>
      <c r="CS54" s="20">
        <f>SUMIFS(Revenue!CU:CU,Revenue!$E:$E,$C54)</f>
        <v>0</v>
      </c>
      <c r="CT54" s="20">
        <f>SUMIFS(Revenue!CV:CV,Revenue!$E:$E,$C54)</f>
        <v>0</v>
      </c>
      <c r="CU54" s="20">
        <f>SUMIFS(Revenue!CW:CW,Revenue!$E:$E,$C54)</f>
        <v>0</v>
      </c>
      <c r="CV54" s="20">
        <f>SUMIFS(Revenue!CX:CX,Revenue!$E:$E,$C54)</f>
        <v>0</v>
      </c>
      <c r="CW54" s="20">
        <f>SUMIFS(Revenue!CY:CY,Revenue!$E:$E,$C54)</f>
        <v>0</v>
      </c>
      <c r="CX54" s="20">
        <f>SUMIFS(Revenue!CZ:CZ,Revenue!$E:$E,$C54)</f>
        <v>0</v>
      </c>
      <c r="CY54" s="20">
        <f>SUMIFS(Revenue!DA:DA,Revenue!$E:$E,$C54)</f>
        <v>0</v>
      </c>
      <c r="CZ54" s="20">
        <f>SUMIFS(Revenue!DB:DB,Revenue!$E:$E,$C54)</f>
        <v>0</v>
      </c>
      <c r="DA54" s="20">
        <f>SUMIFS(Revenue!DC:DC,Revenue!$E:$E,$C54)</f>
        <v>0</v>
      </c>
      <c r="DB54" s="20">
        <f>SUMIFS(Revenue!DD:DD,Revenue!$E:$E,$C54)</f>
        <v>0</v>
      </c>
      <c r="DC54" s="20">
        <f>SUMIFS(Revenue!DE:DE,Revenue!$E:$E,$C54)</f>
        <v>0</v>
      </c>
      <c r="DD54" s="20">
        <f>SUMIFS(Revenue!DF:DF,Revenue!$E:$E,$C54)</f>
        <v>0</v>
      </c>
      <c r="DE54" s="20">
        <f>SUMIFS(Revenue!DG:DG,Revenue!$E:$E,$C54)</f>
        <v>0</v>
      </c>
      <c r="DF54" s="20">
        <f>SUMIFS(Revenue!DH:DH,Revenue!$E:$E,$C54)</f>
        <v>0</v>
      </c>
      <c r="DG54" s="20">
        <f>SUMIFS(Revenue!DI:DI,Revenue!$E:$E,$C54)</f>
        <v>0</v>
      </c>
      <c r="DH54" s="20">
        <f>SUMIFS(Revenue!DJ:DJ,Revenue!$E:$E,$C54)</f>
        <v>0</v>
      </c>
      <c r="DI54" s="20">
        <f>SUMIFS(Revenue!DK:DK,Revenue!$E:$E,$C54)</f>
        <v>0</v>
      </c>
      <c r="DJ54" s="20">
        <f>SUMIFS(Revenue!DL:DL,Revenue!$E:$E,$C54)</f>
        <v>0</v>
      </c>
      <c r="DK54" s="20">
        <f>SUMIFS(Revenue!DM:DM,Revenue!$E:$E,$C54)</f>
        <v>0</v>
      </c>
      <c r="DL54" s="20">
        <f>SUMIFS(Revenue!DN:DN,Revenue!$E:$E,$C54)</f>
        <v>0</v>
      </c>
      <c r="DM54" s="20">
        <f>SUMIFS(Revenue!DO:DO,Revenue!$E:$E,$C54)</f>
        <v>0</v>
      </c>
      <c r="DN54" s="20">
        <f>SUMIFS(Revenue!DP:DP,Revenue!$E:$E,$C54)</f>
        <v>0</v>
      </c>
      <c r="DO54" s="20">
        <f>SUMIFS(Revenue!DQ:DQ,Revenue!$E:$E,$C54)</f>
        <v>0</v>
      </c>
      <c r="DP54" s="20">
        <f>SUMIFS(Revenue!DR:DR,Revenue!$E:$E,$C54)</f>
        <v>0</v>
      </c>
      <c r="DQ54" s="20">
        <f>SUMIFS(Revenue!DS:DS,Revenue!$E:$E,$C54)</f>
        <v>0</v>
      </c>
      <c r="DR54" s="20">
        <f>SUMIFS(Revenue!DT:DT,Revenue!$E:$E,$C54)</f>
        <v>0</v>
      </c>
      <c r="DS54" s="20">
        <f>SUMIFS(Revenue!DU:DU,Revenue!$E:$E,$C54)</f>
        <v>0</v>
      </c>
      <c r="DT54" s="20">
        <f>SUMIFS(Revenue!DV:DV,Revenue!$E:$E,$C54)</f>
        <v>0</v>
      </c>
    </row>
    <row r="55" spans="3:124">
      <c r="C55" s="5" t="s">
        <v>23</v>
      </c>
      <c r="D55" s="20">
        <f>SUMIFS(Revenue!F:F,Revenue!$E:$E,$C55)</f>
        <v>0</v>
      </c>
      <c r="E55" s="20">
        <f>SUMIFS(Revenue!G:G,Revenue!$E:$E,$C55)</f>
        <v>0</v>
      </c>
      <c r="F55" s="20">
        <f>SUMIFS(Revenue!H:H,Revenue!$E:$E,$C55)</f>
        <v>0</v>
      </c>
      <c r="G55" s="20">
        <f>SUMIFS(Revenue!I:I,Revenue!$E:$E,$C55)</f>
        <v>0</v>
      </c>
      <c r="H55" s="20">
        <f>SUMIFS(Revenue!J:J,Revenue!$E:$E,$C55)</f>
        <v>0</v>
      </c>
      <c r="I55" s="20">
        <f>SUMIFS(Revenue!K:K,Revenue!$E:$E,$C55)</f>
        <v>0</v>
      </c>
      <c r="J55" s="20">
        <f>SUMIFS(Revenue!L:L,Revenue!$E:$E,$C55)</f>
        <v>0</v>
      </c>
      <c r="K55" s="20">
        <f>SUMIFS(Revenue!M:M,Revenue!$E:$E,$C55)</f>
        <v>0</v>
      </c>
      <c r="L55" s="20">
        <f>SUMIFS(Revenue!N:N,Revenue!$E:$E,$C55)</f>
        <v>0</v>
      </c>
      <c r="M55" s="20">
        <f>SUMIFS(Revenue!O:O,Revenue!$E:$E,$C55)</f>
        <v>0</v>
      </c>
      <c r="N55" s="20">
        <f>SUMIFS(Revenue!P:P,Revenue!$E:$E,$C55)</f>
        <v>0</v>
      </c>
      <c r="O55" s="20">
        <f>SUMIFS(Revenue!Q:Q,Revenue!$E:$E,$C55)</f>
        <v>0</v>
      </c>
      <c r="P55" s="20">
        <f>SUMIFS(Revenue!R:R,Revenue!$E:$E,$C55)</f>
        <v>0</v>
      </c>
      <c r="Q55" s="20">
        <f>SUMIFS(Revenue!S:S,Revenue!$E:$E,$C55)</f>
        <v>0</v>
      </c>
      <c r="R55" s="20">
        <f>SUMIFS(Revenue!T:T,Revenue!$E:$E,$C55)</f>
        <v>0</v>
      </c>
      <c r="S55" s="20">
        <f>SUMIFS(Revenue!U:U,Revenue!$E:$E,$C55)</f>
        <v>0</v>
      </c>
      <c r="T55" s="20">
        <f>SUMIFS(Revenue!V:V,Revenue!$E:$E,$C55)</f>
        <v>0</v>
      </c>
      <c r="U55" s="20">
        <f>SUMIFS(Revenue!W:W,Revenue!$E:$E,$C55)</f>
        <v>0</v>
      </c>
      <c r="V55" s="20">
        <f>SUMIFS(Revenue!X:X,Revenue!$E:$E,$C55)</f>
        <v>0</v>
      </c>
      <c r="W55" s="20">
        <f>SUMIFS(Revenue!Y:Y,Revenue!$E:$E,$C55)</f>
        <v>0</v>
      </c>
      <c r="X55" s="20">
        <f>SUMIFS(Revenue!Z:Z,Revenue!$E:$E,$C55)</f>
        <v>0</v>
      </c>
      <c r="Y55" s="20">
        <f>SUMIFS(Revenue!AA:AA,Revenue!$E:$E,$C55)</f>
        <v>0</v>
      </c>
      <c r="Z55" s="20">
        <f>SUMIFS(Revenue!AB:AB,Revenue!$E:$E,$C55)</f>
        <v>0</v>
      </c>
      <c r="AA55" s="20">
        <f>SUMIFS(Revenue!AC:AC,Revenue!$E:$E,$C55)</f>
        <v>0</v>
      </c>
      <c r="AB55" s="20">
        <f>SUMIFS(Revenue!AD:AD,Revenue!$E:$E,$C55)</f>
        <v>1297.6133124999999</v>
      </c>
      <c r="AC55" s="20">
        <f>SUMIFS(Revenue!AE:AE,Revenue!$E:$E,$C55)</f>
        <v>3853.6838866666676</v>
      </c>
      <c r="AD55" s="20">
        <f>SUMIFS(Revenue!AF:AF,Revenue!$E:$E,$C55)</f>
        <v>5673.6216537144101</v>
      </c>
      <c r="AE55" s="20">
        <f>SUMIFS(Revenue!AG:AG,Revenue!$E:$E,$C55)</f>
        <v>6779.6525417028943</v>
      </c>
      <c r="AF55" s="20">
        <f>SUMIFS(Revenue!AH:AH,Revenue!$E:$E,$C55)</f>
        <v>7852.3558064149411</v>
      </c>
      <c r="AG55" s="20">
        <f>SUMIFS(Revenue!AI:AI,Revenue!$E:$E,$C55)</f>
        <v>8892.7791923539862</v>
      </c>
      <c r="AH55" s="20">
        <f>SUMIFS(Revenue!AJ:AJ,Revenue!$E:$E,$C55)</f>
        <v>9901.9360433821548</v>
      </c>
      <c r="AI55" s="20">
        <f>SUMIFS(Revenue!AK:AK,Revenue!$E:$E,$C55)</f>
        <v>11207.230674680039</v>
      </c>
      <c r="AJ55" s="20">
        <f>SUMIFS(Revenue!AL:AL,Revenue!$E:$E,$C55)</f>
        <v>12185.248692494302</v>
      </c>
      <c r="AK55" s="20">
        <f>SUMIFS(Revenue!AM:AM,Revenue!$E:$E,$C55)</f>
        <v>13133.992730730626</v>
      </c>
      <c r="AL55" s="20">
        <f>SUMIFS(Revenue!AN:AN,Revenue!$E:$E,$C55)</f>
        <v>14054.37650845069</v>
      </c>
      <c r="AM55" s="20">
        <f>SUMIFS(Revenue!AO:AO,Revenue!$E:$E,$C55)</f>
        <v>14947.283960867731</v>
      </c>
      <c r="AN55" s="20">
        <f>SUMIFS(Revenue!AP:AP,Revenue!$E:$E,$C55)</f>
        <v>15813.570251911526</v>
      </c>
      <c r="AO55" s="20">
        <f>SUMIFS(Revenue!AQ:AQ,Revenue!$E:$E,$C55)</f>
        <v>16654.062751021662</v>
      </c>
      <c r="AP55" s="20">
        <f>SUMIFS(Revenue!AR:AR,Revenue!$E:$E,$C55)</f>
        <v>17469.561975475615</v>
      </c>
      <c r="AQ55" s="20">
        <f>SUMIFS(Revenue!AS:AS,Revenue!$E:$E,$C55)</f>
        <v>18260.842499508894</v>
      </c>
      <c r="AR55" s="20">
        <f>SUMIFS(Revenue!AT:AT,Revenue!$E:$E,$C55)</f>
        <v>19028.653831437568</v>
      </c>
      <c r="AS55" s="20">
        <f>SUMIFS(Revenue!AU:AU,Revenue!$E:$E,$C55)</f>
        <v>19773.721259948026</v>
      </c>
      <c r="AT55" s="20">
        <f>SUMIFS(Revenue!AV:AV,Revenue!$E:$E,$C55)</f>
        <v>20496.746670675158</v>
      </c>
      <c r="AU55" s="20">
        <f>SUMIFS(Revenue!AW:AW,Revenue!$E:$E,$C55)</f>
        <v>21834.361614172773</v>
      </c>
      <c r="AV55" s="20">
        <f>SUMIFS(Revenue!AX:AX,Revenue!$E:$E,$C55)</f>
        <v>22535.747666128373</v>
      </c>
      <c r="AW55" s="20">
        <f>SUMIFS(Revenue!AY:AY,Revenue!$E:$E,$C55)</f>
        <v>23216.462610289025</v>
      </c>
      <c r="AX55" s="20">
        <f>SUMIFS(Revenue!AZ:AZ,Revenue!$E:$E,$C55)</f>
        <v>23857.761941551038</v>
      </c>
      <c r="AY55" s="20">
        <f>SUMIFS(Revenue!BA:BA,Revenue!$E:$E,$C55)</f>
        <v>24287.991467880242</v>
      </c>
      <c r="AZ55" s="20">
        <f>SUMIFS(Revenue!BB:BB,Revenue!$E:$E,$C55)</f>
        <v>24531.915625210164</v>
      </c>
      <c r="BA55" s="20">
        <f>SUMIFS(Revenue!BC:BC,Revenue!$E:$E,$C55)</f>
        <v>24767.049449497077</v>
      </c>
      <c r="BB55" s="20">
        <f>SUMIFS(Revenue!BD:BD,Revenue!$E:$E,$C55)</f>
        <v>24983.655059259156</v>
      </c>
      <c r="BC55" s="20">
        <f>SUMIFS(Revenue!BE:BE,Revenue!$E:$E,$C55)</f>
        <v>25158.012072273239</v>
      </c>
      <c r="BD55" s="20">
        <f>SUMIFS(Revenue!BF:BF,Revenue!$E:$E,$C55)</f>
        <v>25301.896447833384</v>
      </c>
      <c r="BE55" s="20">
        <f>SUMIFS(Revenue!BG:BG,Revenue!$E:$E,$C55)</f>
        <v>25440.984677541517</v>
      </c>
      <c r="BF55" s="20">
        <f>SUMIFS(Revenue!BH:BH,Revenue!$E:$E,$C55)</f>
        <v>25557.408097342879</v>
      </c>
      <c r="BG55" s="20">
        <f>SUMIFS(Revenue!BI:BI,Revenue!$E:$E,$C55)</f>
        <v>26373.630099584294</v>
      </c>
      <c r="BH55" s="20">
        <f>SUMIFS(Revenue!BJ:BJ,Revenue!$E:$E,$C55)</f>
        <v>26373.630099584294</v>
      </c>
      <c r="BI55" s="20">
        <f>SUMIFS(Revenue!BK:BK,Revenue!$E:$E,$C55)</f>
        <v>26373.630099584294</v>
      </c>
      <c r="BJ55" s="20">
        <f>SUMIFS(Revenue!BL:BL,Revenue!$E:$E,$C55)</f>
        <v>26373.630099584294</v>
      </c>
      <c r="BK55" s="20">
        <f>SUMIFS(Revenue!BM:BM,Revenue!$E:$E,$C55)</f>
        <v>26373.630099584294</v>
      </c>
      <c r="BL55" s="20">
        <f>SUMIFS(Revenue!BN:BN,Revenue!$E:$E,$C55)</f>
        <v>26373.630099584294</v>
      </c>
      <c r="BM55" s="20">
        <f>SUMIFS(Revenue!BO:BO,Revenue!$E:$E,$C55)</f>
        <v>26373.630099584294</v>
      </c>
      <c r="BN55" s="20">
        <f>SUMIFS(Revenue!BP:BP,Revenue!$E:$E,$C55)</f>
        <v>26373.630099584294</v>
      </c>
      <c r="BO55" s="20">
        <f>SUMIFS(Revenue!BQ:BQ,Revenue!$E:$E,$C55)</f>
        <v>26373.630099584294</v>
      </c>
      <c r="BP55" s="20">
        <f>SUMIFS(Revenue!BR:BR,Revenue!$E:$E,$C55)</f>
        <v>26373.630099584294</v>
      </c>
      <c r="BQ55" s="20">
        <f>SUMIFS(Revenue!BS:BS,Revenue!$E:$E,$C55)</f>
        <v>26373.630099584294</v>
      </c>
      <c r="BR55" s="20">
        <f>SUMIFS(Revenue!BT:BT,Revenue!$E:$E,$C55)</f>
        <v>26373.630099584294</v>
      </c>
      <c r="BS55" s="20">
        <f>SUMIFS(Revenue!BU:BU,Revenue!$E:$E,$C55)</f>
        <v>27164.839002571825</v>
      </c>
      <c r="BT55" s="20">
        <f>SUMIFS(Revenue!BV:BV,Revenue!$E:$E,$C55)</f>
        <v>27164.839002571825</v>
      </c>
      <c r="BU55" s="20">
        <f>SUMIFS(Revenue!BW:BW,Revenue!$E:$E,$C55)</f>
        <v>27164.839002571825</v>
      </c>
      <c r="BV55" s="20">
        <f>SUMIFS(Revenue!BX:BX,Revenue!$E:$E,$C55)</f>
        <v>27164.839002571825</v>
      </c>
      <c r="BW55" s="20">
        <f>SUMIFS(Revenue!BY:BY,Revenue!$E:$E,$C55)</f>
        <v>27164.839002571825</v>
      </c>
      <c r="BX55" s="20">
        <f>SUMIFS(Revenue!BZ:BZ,Revenue!$E:$E,$C55)</f>
        <v>27164.839002571825</v>
      </c>
      <c r="BY55" s="20">
        <f>SUMIFS(Revenue!CA:CA,Revenue!$E:$E,$C55)</f>
        <v>27164.839002571825</v>
      </c>
      <c r="BZ55" s="20">
        <f>SUMIFS(Revenue!CB:CB,Revenue!$E:$E,$C55)</f>
        <v>27164.839002571825</v>
      </c>
      <c r="CA55" s="20">
        <f>SUMIFS(Revenue!CC:CC,Revenue!$E:$E,$C55)</f>
        <v>27164.839002571825</v>
      </c>
      <c r="CB55" s="20">
        <f>SUMIFS(Revenue!CD:CD,Revenue!$E:$E,$C55)</f>
        <v>27164.839002571825</v>
      </c>
      <c r="CC55" s="20">
        <f>SUMIFS(Revenue!CE:CE,Revenue!$E:$E,$C55)</f>
        <v>27164.839002571825</v>
      </c>
      <c r="CD55" s="20">
        <f>SUMIFS(Revenue!CF:CF,Revenue!$E:$E,$C55)</f>
        <v>27164.839002571825</v>
      </c>
      <c r="CE55" s="20">
        <f>SUMIFS(Revenue!CG:CG,Revenue!$E:$E,$C55)</f>
        <v>27979.784172648982</v>
      </c>
      <c r="CF55" s="20">
        <f>SUMIFS(Revenue!CH:CH,Revenue!$E:$E,$C55)</f>
        <v>27979.784172648982</v>
      </c>
      <c r="CG55" s="20">
        <f>SUMIFS(Revenue!CI:CI,Revenue!$E:$E,$C55)</f>
        <v>27979.784172648982</v>
      </c>
      <c r="CH55" s="20">
        <f>SUMIFS(Revenue!CJ:CJ,Revenue!$E:$E,$C55)</f>
        <v>27979.784172648982</v>
      </c>
      <c r="CI55" s="20">
        <f>SUMIFS(Revenue!CK:CK,Revenue!$E:$E,$C55)</f>
        <v>27979.784172648982</v>
      </c>
      <c r="CJ55" s="20">
        <f>SUMIFS(Revenue!CL:CL,Revenue!$E:$E,$C55)</f>
        <v>27979.784172648982</v>
      </c>
      <c r="CK55" s="20">
        <f>SUMIFS(Revenue!CM:CM,Revenue!$E:$E,$C55)</f>
        <v>27979.784172648982</v>
      </c>
      <c r="CL55" s="20">
        <f>SUMIFS(Revenue!CN:CN,Revenue!$E:$E,$C55)</f>
        <v>27979.784172648982</v>
      </c>
      <c r="CM55" s="20">
        <f>SUMIFS(Revenue!CO:CO,Revenue!$E:$E,$C55)</f>
        <v>27979.784172648982</v>
      </c>
      <c r="CN55" s="20">
        <f>SUMIFS(Revenue!CP:CP,Revenue!$E:$E,$C55)</f>
        <v>27979.784172648982</v>
      </c>
      <c r="CO55" s="20">
        <f>SUMIFS(Revenue!CQ:CQ,Revenue!$E:$E,$C55)</f>
        <v>27979.784172648982</v>
      </c>
      <c r="CP55" s="20">
        <f>SUMIFS(Revenue!CR:CR,Revenue!$E:$E,$C55)</f>
        <v>27979.784172648982</v>
      </c>
      <c r="CQ55" s="20">
        <f>SUMIFS(Revenue!CS:CS,Revenue!$E:$E,$C55)</f>
        <v>28819.177697828451</v>
      </c>
      <c r="CR55" s="20">
        <f>SUMIFS(Revenue!CT:CT,Revenue!$E:$E,$C55)</f>
        <v>28819.177697828451</v>
      </c>
      <c r="CS55" s="20">
        <f>SUMIFS(Revenue!CU:CU,Revenue!$E:$E,$C55)</f>
        <v>28819.177697828451</v>
      </c>
      <c r="CT55" s="20">
        <f>SUMIFS(Revenue!CV:CV,Revenue!$E:$E,$C55)</f>
        <v>28819.177697828451</v>
      </c>
      <c r="CU55" s="20">
        <f>SUMIFS(Revenue!CW:CW,Revenue!$E:$E,$C55)</f>
        <v>28819.177697828451</v>
      </c>
      <c r="CV55" s="20">
        <f>SUMIFS(Revenue!CX:CX,Revenue!$E:$E,$C55)</f>
        <v>28819.177697828451</v>
      </c>
      <c r="CW55" s="20">
        <f>SUMIFS(Revenue!CY:CY,Revenue!$E:$E,$C55)</f>
        <v>28819.177697828451</v>
      </c>
      <c r="CX55" s="20">
        <f>SUMIFS(Revenue!CZ:CZ,Revenue!$E:$E,$C55)</f>
        <v>28819.177697828451</v>
      </c>
      <c r="CY55" s="20">
        <f>SUMIFS(Revenue!DA:DA,Revenue!$E:$E,$C55)</f>
        <v>28819.177697828451</v>
      </c>
      <c r="CZ55" s="20">
        <f>SUMIFS(Revenue!DB:DB,Revenue!$E:$E,$C55)</f>
        <v>28819.177697828451</v>
      </c>
      <c r="DA55" s="20">
        <f>SUMIFS(Revenue!DC:DC,Revenue!$E:$E,$C55)</f>
        <v>28819.177697828451</v>
      </c>
      <c r="DB55" s="20">
        <f>SUMIFS(Revenue!DD:DD,Revenue!$E:$E,$C55)</f>
        <v>28819.177697828451</v>
      </c>
      <c r="DC55" s="20">
        <f>SUMIFS(Revenue!DE:DE,Revenue!$E:$E,$C55)</f>
        <v>29683.753028763305</v>
      </c>
      <c r="DD55" s="20">
        <f>SUMIFS(Revenue!DF:DF,Revenue!$E:$E,$C55)</f>
        <v>29683.753028763305</v>
      </c>
      <c r="DE55" s="20">
        <f>SUMIFS(Revenue!DG:DG,Revenue!$E:$E,$C55)</f>
        <v>29683.753028763305</v>
      </c>
      <c r="DF55" s="20">
        <f>SUMIFS(Revenue!DH:DH,Revenue!$E:$E,$C55)</f>
        <v>29683.753028763305</v>
      </c>
      <c r="DG55" s="20">
        <f>SUMIFS(Revenue!DI:DI,Revenue!$E:$E,$C55)</f>
        <v>29683.753028763305</v>
      </c>
      <c r="DH55" s="20">
        <f>SUMIFS(Revenue!DJ:DJ,Revenue!$E:$E,$C55)</f>
        <v>29683.753028763305</v>
      </c>
      <c r="DI55" s="20">
        <f>SUMIFS(Revenue!DK:DK,Revenue!$E:$E,$C55)</f>
        <v>29683.753028763305</v>
      </c>
      <c r="DJ55" s="20">
        <f>SUMIFS(Revenue!DL:DL,Revenue!$E:$E,$C55)</f>
        <v>29683.753028763305</v>
      </c>
      <c r="DK55" s="20">
        <f>SUMIFS(Revenue!DM:DM,Revenue!$E:$E,$C55)</f>
        <v>29683.753028763305</v>
      </c>
      <c r="DL55" s="20">
        <f>SUMIFS(Revenue!DN:DN,Revenue!$E:$E,$C55)</f>
        <v>29683.753028763305</v>
      </c>
      <c r="DM55" s="20">
        <f>SUMIFS(Revenue!DO:DO,Revenue!$E:$E,$C55)</f>
        <v>29683.753028763305</v>
      </c>
      <c r="DN55" s="20">
        <f>SUMIFS(Revenue!DP:DP,Revenue!$E:$E,$C55)</f>
        <v>29683.753028763305</v>
      </c>
      <c r="DO55" s="20">
        <f>SUMIFS(Revenue!DQ:DQ,Revenue!$E:$E,$C55)</f>
        <v>30574.265619626203</v>
      </c>
      <c r="DP55" s="20">
        <f>SUMIFS(Revenue!DR:DR,Revenue!$E:$E,$C55)</f>
        <v>30574.265619626203</v>
      </c>
      <c r="DQ55" s="20">
        <f>SUMIFS(Revenue!DS:DS,Revenue!$E:$E,$C55)</f>
        <v>30574.265619626203</v>
      </c>
      <c r="DR55" s="20">
        <f>SUMIFS(Revenue!DT:DT,Revenue!$E:$E,$C55)</f>
        <v>30574.265619626203</v>
      </c>
      <c r="DS55" s="20">
        <f>SUMIFS(Revenue!DU:DU,Revenue!$E:$E,$C55)</f>
        <v>30574.265619626203</v>
      </c>
      <c r="DT55" s="20">
        <f>SUMIFS(Revenue!DV:DV,Revenue!$E:$E,$C55)</f>
        <v>30574.265619626203</v>
      </c>
    </row>
    <row r="56" spans="3:124">
      <c r="C56" s="10" t="s">
        <v>190</v>
      </c>
      <c r="D56" s="21">
        <f t="shared" ref="D56:BK56" si="26">SUM(D50:D55)</f>
        <v>0</v>
      </c>
      <c r="E56" s="21">
        <f t="shared" si="26"/>
        <v>0</v>
      </c>
      <c r="F56" s="21">
        <f t="shared" si="26"/>
        <v>0</v>
      </c>
      <c r="G56" s="21">
        <f t="shared" si="26"/>
        <v>0</v>
      </c>
      <c r="H56" s="21">
        <f t="shared" si="26"/>
        <v>0</v>
      </c>
      <c r="I56" s="21">
        <f t="shared" si="26"/>
        <v>0</v>
      </c>
      <c r="J56" s="21">
        <f t="shared" si="26"/>
        <v>0</v>
      </c>
      <c r="K56" s="21">
        <f t="shared" si="26"/>
        <v>0</v>
      </c>
      <c r="L56" s="21">
        <f t="shared" si="26"/>
        <v>0</v>
      </c>
      <c r="M56" s="21">
        <f t="shared" si="26"/>
        <v>0</v>
      </c>
      <c r="N56" s="21">
        <f t="shared" si="26"/>
        <v>0</v>
      </c>
      <c r="O56" s="21">
        <f t="shared" si="26"/>
        <v>0</v>
      </c>
      <c r="P56" s="21">
        <f t="shared" si="26"/>
        <v>0</v>
      </c>
      <c r="Q56" s="21">
        <f t="shared" si="26"/>
        <v>0</v>
      </c>
      <c r="R56" s="21">
        <f t="shared" si="26"/>
        <v>0</v>
      </c>
      <c r="S56" s="21">
        <f t="shared" si="26"/>
        <v>0</v>
      </c>
      <c r="T56" s="21">
        <f t="shared" si="26"/>
        <v>0</v>
      </c>
      <c r="U56" s="21">
        <f t="shared" si="26"/>
        <v>0</v>
      </c>
      <c r="V56" s="21">
        <f t="shared" si="26"/>
        <v>0</v>
      </c>
      <c r="W56" s="21">
        <f t="shared" si="26"/>
        <v>0</v>
      </c>
      <c r="X56" s="21">
        <f t="shared" si="26"/>
        <v>0</v>
      </c>
      <c r="Y56" s="21">
        <f t="shared" si="26"/>
        <v>0</v>
      </c>
      <c r="Z56" s="21">
        <f t="shared" si="26"/>
        <v>0</v>
      </c>
      <c r="AA56" s="21">
        <f t="shared" si="26"/>
        <v>0</v>
      </c>
      <c r="AB56" s="21">
        <f t="shared" si="26"/>
        <v>111831.76828857001</v>
      </c>
      <c r="AC56" s="21">
        <f t="shared" si="26"/>
        <v>127615.78361224257</v>
      </c>
      <c r="AD56" s="21">
        <f t="shared" si="26"/>
        <v>86023.718574894519</v>
      </c>
      <c r="AE56" s="21">
        <f t="shared" si="26"/>
        <v>92655.168034504619</v>
      </c>
      <c r="AF56" s="21">
        <f t="shared" si="26"/>
        <v>99070.409522085742</v>
      </c>
      <c r="AG56" s="21">
        <f t="shared" si="26"/>
        <v>105276.70692619197</v>
      </c>
      <c r="AH56" s="21">
        <f t="shared" si="26"/>
        <v>111281.07316665776</v>
      </c>
      <c r="AI56" s="21">
        <f t="shared" si="26"/>
        <v>120602.98746287107</v>
      </c>
      <c r="AJ56" s="21">
        <f t="shared" si="26"/>
        <v>126392.18790447048</v>
      </c>
      <c r="AK56" s="21">
        <f t="shared" si="26"/>
        <v>131993.6081581733</v>
      </c>
      <c r="AL56" s="21">
        <f t="shared" si="26"/>
        <v>137413.52590248029</v>
      </c>
      <c r="AM56" s="21">
        <f t="shared" si="26"/>
        <v>142658.00292780675</v>
      </c>
      <c r="AN56" s="21">
        <f t="shared" si="26"/>
        <v>146848.26365619127</v>
      </c>
      <c r="AO56" s="21">
        <f t="shared" si="26"/>
        <v>151715.0417952305</v>
      </c>
      <c r="AP56" s="21">
        <f t="shared" si="26"/>
        <v>156425.18479693081</v>
      </c>
      <c r="AQ56" s="21">
        <f t="shared" si="26"/>
        <v>160983.88769380061</v>
      </c>
      <c r="AR56" s="21">
        <f t="shared" si="26"/>
        <v>165396.16826942962</v>
      </c>
      <c r="AS56" s="21">
        <f t="shared" si="26"/>
        <v>169666.87326609215</v>
      </c>
      <c r="AT56" s="21">
        <f t="shared" si="26"/>
        <v>173800.68436972745</v>
      </c>
      <c r="AU56" s="21">
        <f t="shared" si="26"/>
        <v>183136.18769986689</v>
      </c>
      <c r="AV56" s="21">
        <f t="shared" si="26"/>
        <v>187125.82759975805</v>
      </c>
      <c r="AW56" s="21">
        <f t="shared" si="26"/>
        <v>190987.97153123826</v>
      </c>
      <c r="AX56" s="21">
        <f t="shared" si="26"/>
        <v>193117.07330165675</v>
      </c>
      <c r="AY56" s="21">
        <f t="shared" si="26"/>
        <v>182269.23132059077</v>
      </c>
      <c r="AZ56" s="21">
        <f t="shared" si="26"/>
        <v>184612.61984008757</v>
      </c>
      <c r="BA56" s="21">
        <f t="shared" si="26"/>
        <v>186873.49828295002</v>
      </c>
      <c r="BB56" s="21">
        <f t="shared" si="26"/>
        <v>188183.07036796695</v>
      </c>
      <c r="BC56" s="21">
        <f t="shared" si="26"/>
        <v>188037.44871442279</v>
      </c>
      <c r="BD56" s="21">
        <f t="shared" si="26"/>
        <v>189622.92246238454</v>
      </c>
      <c r="BE56" s="21">
        <f t="shared" si="26"/>
        <v>191155.54708541417</v>
      </c>
      <c r="BF56" s="21">
        <f t="shared" si="26"/>
        <v>190996.14346052695</v>
      </c>
      <c r="BG56" s="21">
        <f t="shared" si="26"/>
        <v>209360.20540172412</v>
      </c>
      <c r="BH56" s="21">
        <f t="shared" si="26"/>
        <v>209360.20540172412</v>
      </c>
      <c r="BI56" s="21">
        <f t="shared" si="26"/>
        <v>209360.20540172412</v>
      </c>
      <c r="BJ56" s="21">
        <f t="shared" si="26"/>
        <v>209360.20540172412</v>
      </c>
      <c r="BK56" s="21">
        <f t="shared" si="26"/>
        <v>209360.20540172412</v>
      </c>
      <c r="BL56" s="21">
        <f t="shared" ref="BL56:DT56" si="27">SUM(BL50:BL55)</f>
        <v>207761.13056621249</v>
      </c>
      <c r="BM56" s="21">
        <f t="shared" si="27"/>
        <v>207761.13056621249</v>
      </c>
      <c r="BN56" s="21">
        <f t="shared" si="27"/>
        <v>207761.13056621249</v>
      </c>
      <c r="BO56" s="21">
        <f t="shared" si="27"/>
        <v>207761.13056621249</v>
      </c>
      <c r="BP56" s="21">
        <f t="shared" si="27"/>
        <v>207761.13056621249</v>
      </c>
      <c r="BQ56" s="21">
        <f t="shared" si="27"/>
        <v>207761.13056621249</v>
      </c>
      <c r="BR56" s="21">
        <f t="shared" si="27"/>
        <v>207761.13056621249</v>
      </c>
      <c r="BS56" s="21">
        <f t="shared" si="27"/>
        <v>213993.96448319886</v>
      </c>
      <c r="BT56" s="21">
        <f t="shared" si="27"/>
        <v>213993.96448319886</v>
      </c>
      <c r="BU56" s="21">
        <f t="shared" si="27"/>
        <v>213993.96448319886</v>
      </c>
      <c r="BV56" s="21">
        <f t="shared" si="27"/>
        <v>213993.96448319886</v>
      </c>
      <c r="BW56" s="21">
        <f t="shared" si="27"/>
        <v>213993.96448319886</v>
      </c>
      <c r="BX56" s="21">
        <f t="shared" si="27"/>
        <v>210905.75120711702</v>
      </c>
      <c r="BY56" s="21">
        <f t="shared" si="27"/>
        <v>210905.75120711702</v>
      </c>
      <c r="BZ56" s="21">
        <f t="shared" si="27"/>
        <v>210905.75120711702</v>
      </c>
      <c r="CA56" s="21">
        <f t="shared" si="27"/>
        <v>210905.75120711702</v>
      </c>
      <c r="CB56" s="21">
        <f t="shared" si="27"/>
        <v>210905.75120711702</v>
      </c>
      <c r="CC56" s="21">
        <f t="shared" si="27"/>
        <v>210905.75120711702</v>
      </c>
      <c r="CD56" s="21">
        <f t="shared" si="27"/>
        <v>210905.75120711702</v>
      </c>
      <c r="CE56" s="21">
        <f t="shared" si="27"/>
        <v>217232.92374333052</v>
      </c>
      <c r="CF56" s="21">
        <f t="shared" si="27"/>
        <v>217232.92374333052</v>
      </c>
      <c r="CG56" s="21">
        <f t="shared" si="27"/>
        <v>217232.92374333052</v>
      </c>
      <c r="CH56" s="21">
        <f t="shared" si="27"/>
        <v>217232.92374333052</v>
      </c>
      <c r="CI56" s="21">
        <f t="shared" si="27"/>
        <v>217232.92374333052</v>
      </c>
      <c r="CJ56" s="21">
        <f t="shared" si="27"/>
        <v>217232.92374333052</v>
      </c>
      <c r="CK56" s="21">
        <f t="shared" si="27"/>
        <v>217232.92374333052</v>
      </c>
      <c r="CL56" s="21">
        <f t="shared" si="27"/>
        <v>217232.92374333052</v>
      </c>
      <c r="CM56" s="21">
        <f t="shared" si="27"/>
        <v>217232.92374333052</v>
      </c>
      <c r="CN56" s="21">
        <f t="shared" si="27"/>
        <v>217232.92374333052</v>
      </c>
      <c r="CO56" s="21">
        <f t="shared" si="27"/>
        <v>217232.92374333052</v>
      </c>
      <c r="CP56" s="21">
        <f t="shared" si="27"/>
        <v>217232.92374333052</v>
      </c>
      <c r="CQ56" s="21">
        <f t="shared" si="27"/>
        <v>223749.91145563044</v>
      </c>
      <c r="CR56" s="21">
        <f t="shared" si="27"/>
        <v>223749.91145563044</v>
      </c>
      <c r="CS56" s="21">
        <f t="shared" si="27"/>
        <v>223749.91145563044</v>
      </c>
      <c r="CT56" s="21">
        <f t="shared" si="27"/>
        <v>223749.91145563044</v>
      </c>
      <c r="CU56" s="21">
        <f t="shared" si="27"/>
        <v>223749.91145563044</v>
      </c>
      <c r="CV56" s="21">
        <f t="shared" si="27"/>
        <v>223749.91145563044</v>
      </c>
      <c r="CW56" s="21">
        <f t="shared" si="27"/>
        <v>223749.91145563044</v>
      </c>
      <c r="CX56" s="21">
        <f t="shared" si="27"/>
        <v>223749.91145563044</v>
      </c>
      <c r="CY56" s="21">
        <f t="shared" si="27"/>
        <v>223749.91145563044</v>
      </c>
      <c r="CZ56" s="21">
        <f t="shared" si="27"/>
        <v>223749.91145563044</v>
      </c>
      <c r="DA56" s="21">
        <f t="shared" si="27"/>
        <v>223749.91145563044</v>
      </c>
      <c r="DB56" s="21">
        <f t="shared" si="27"/>
        <v>223749.91145563044</v>
      </c>
      <c r="DC56" s="21">
        <f t="shared" si="27"/>
        <v>230462.40879929942</v>
      </c>
      <c r="DD56" s="21">
        <f t="shared" si="27"/>
        <v>230462.40879929942</v>
      </c>
      <c r="DE56" s="21">
        <f t="shared" si="27"/>
        <v>230462.40879929942</v>
      </c>
      <c r="DF56" s="21">
        <f t="shared" si="27"/>
        <v>230462.40879929942</v>
      </c>
      <c r="DG56" s="21">
        <f t="shared" si="27"/>
        <v>230462.40879929942</v>
      </c>
      <c r="DH56" s="21">
        <f t="shared" si="27"/>
        <v>230462.40879929942</v>
      </c>
      <c r="DI56" s="21">
        <f t="shared" si="27"/>
        <v>230462.40879929942</v>
      </c>
      <c r="DJ56" s="21">
        <f t="shared" si="27"/>
        <v>230462.40879929942</v>
      </c>
      <c r="DK56" s="21">
        <f t="shared" si="27"/>
        <v>230462.40879929942</v>
      </c>
      <c r="DL56" s="21">
        <f t="shared" si="27"/>
        <v>230462.40879929942</v>
      </c>
      <c r="DM56" s="21">
        <f t="shared" si="27"/>
        <v>230462.40879929942</v>
      </c>
      <c r="DN56" s="21">
        <f t="shared" si="27"/>
        <v>230462.40879929942</v>
      </c>
      <c r="DO56" s="21">
        <f t="shared" si="27"/>
        <v>237376.28106327838</v>
      </c>
      <c r="DP56" s="21">
        <f t="shared" si="27"/>
        <v>237376.28106327838</v>
      </c>
      <c r="DQ56" s="21">
        <f t="shared" si="27"/>
        <v>237376.28106327838</v>
      </c>
      <c r="DR56" s="21">
        <f t="shared" si="27"/>
        <v>237376.28106327838</v>
      </c>
      <c r="DS56" s="21">
        <f t="shared" si="27"/>
        <v>237376.28106327838</v>
      </c>
      <c r="DT56" s="21">
        <f t="shared" si="27"/>
        <v>237376.28106327838</v>
      </c>
    </row>
    <row r="57" spans="3:124">
      <c r="C57" s="10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</row>
    <row r="58" spans="3:124">
      <c r="C58" s="12" t="s">
        <v>89</v>
      </c>
      <c r="D58" s="22">
        <f t="shared" ref="D58:BK58" si="28">D56+D48</f>
        <v>0</v>
      </c>
      <c r="E58" s="22">
        <f t="shared" si="28"/>
        <v>0</v>
      </c>
      <c r="F58" s="22">
        <f t="shared" si="28"/>
        <v>0</v>
      </c>
      <c r="G58" s="22">
        <f t="shared" si="28"/>
        <v>0</v>
      </c>
      <c r="H58" s="22">
        <f t="shared" si="28"/>
        <v>0</v>
      </c>
      <c r="I58" s="22">
        <f t="shared" si="28"/>
        <v>0</v>
      </c>
      <c r="J58" s="22">
        <f t="shared" si="28"/>
        <v>0</v>
      </c>
      <c r="K58" s="22">
        <f t="shared" si="28"/>
        <v>0</v>
      </c>
      <c r="L58" s="22">
        <f t="shared" si="28"/>
        <v>0</v>
      </c>
      <c r="M58" s="22">
        <f t="shared" si="28"/>
        <v>0</v>
      </c>
      <c r="N58" s="22">
        <f t="shared" si="28"/>
        <v>0</v>
      </c>
      <c r="O58" s="22">
        <f t="shared" si="28"/>
        <v>0</v>
      </c>
      <c r="P58" s="22">
        <f t="shared" si="28"/>
        <v>0</v>
      </c>
      <c r="Q58" s="22">
        <f t="shared" si="28"/>
        <v>0</v>
      </c>
      <c r="R58" s="22">
        <f t="shared" si="28"/>
        <v>0</v>
      </c>
      <c r="S58" s="22">
        <f t="shared" si="28"/>
        <v>0</v>
      </c>
      <c r="T58" s="22">
        <f t="shared" si="28"/>
        <v>0</v>
      </c>
      <c r="U58" s="22">
        <f t="shared" si="28"/>
        <v>0</v>
      </c>
      <c r="V58" s="22">
        <f t="shared" si="28"/>
        <v>0</v>
      </c>
      <c r="W58" s="22">
        <f t="shared" si="28"/>
        <v>0</v>
      </c>
      <c r="X58" s="22">
        <f t="shared" si="28"/>
        <v>0</v>
      </c>
      <c r="Y58" s="22">
        <f t="shared" si="28"/>
        <v>0</v>
      </c>
      <c r="Z58" s="22">
        <f t="shared" si="28"/>
        <v>0</v>
      </c>
      <c r="AA58" s="22">
        <f t="shared" si="28"/>
        <v>0</v>
      </c>
      <c r="AB58" s="22">
        <f t="shared" si="28"/>
        <v>187627.41073482006</v>
      </c>
      <c r="AC58" s="22">
        <f t="shared" si="28"/>
        <v>352738.22774723219</v>
      </c>
      <c r="AD58" s="22">
        <f t="shared" si="28"/>
        <v>417659.0682162724</v>
      </c>
      <c r="AE58" s="22">
        <f t="shared" si="28"/>
        <v>489268.98120716657</v>
      </c>
      <c r="AF58" s="22">
        <f t="shared" si="28"/>
        <v>558723.37931187591</v>
      </c>
      <c r="AG58" s="22">
        <f t="shared" si="28"/>
        <v>626090.02329448296</v>
      </c>
      <c r="AH58" s="22">
        <f t="shared" si="28"/>
        <v>691434.44674843759</v>
      </c>
      <c r="AI58" s="22">
        <f t="shared" si="28"/>
        <v>777464.63346910919</v>
      </c>
      <c r="AJ58" s="22">
        <f t="shared" si="28"/>
        <v>840797.32884165156</v>
      </c>
      <c r="AK58" s="22">
        <f t="shared" si="28"/>
        <v>902236.64493361861</v>
      </c>
      <c r="AL58" s="22">
        <f t="shared" si="28"/>
        <v>961841.66476212791</v>
      </c>
      <c r="AM58" s="22">
        <f t="shared" si="28"/>
        <v>1019669.5437702592</v>
      </c>
      <c r="AN58" s="22">
        <f t="shared" si="28"/>
        <v>1074890.9463867906</v>
      </c>
      <c r="AO58" s="22">
        <f t="shared" si="28"/>
        <v>1129284.4486693931</v>
      </c>
      <c r="AP58" s="22">
        <f t="shared" si="28"/>
        <v>1182063.1967770462</v>
      </c>
      <c r="AQ58" s="22">
        <f t="shared" si="28"/>
        <v>1233277.1929162471</v>
      </c>
      <c r="AR58" s="22">
        <f t="shared" si="28"/>
        <v>1282974.8207877781</v>
      </c>
      <c r="AS58" s="22">
        <f t="shared" si="28"/>
        <v>1331202.9003034872</v>
      </c>
      <c r="AT58" s="22">
        <f t="shared" si="28"/>
        <v>1378006.7403778236</v>
      </c>
      <c r="AU58" s="22">
        <f t="shared" si="28"/>
        <v>1466133.09556019</v>
      </c>
      <c r="AV58" s="22">
        <f t="shared" si="28"/>
        <v>1511541.1573052478</v>
      </c>
      <c r="AW58" s="22">
        <f t="shared" si="28"/>
        <v>1555613.4345133472</v>
      </c>
      <c r="AX58" s="22">
        <f t="shared" si="28"/>
        <v>1595563.9081076821</v>
      </c>
      <c r="AY58" s="22">
        <f t="shared" si="28"/>
        <v>1609363.7655274335</v>
      </c>
      <c r="AZ58" s="22">
        <f t="shared" si="28"/>
        <v>1624733.7968528818</v>
      </c>
      <c r="BA58" s="22">
        <f t="shared" si="28"/>
        <v>1639547.5295553776</v>
      </c>
      <c r="BB58" s="22">
        <f t="shared" si="28"/>
        <v>1652350.1759288271</v>
      </c>
      <c r="BC58" s="22">
        <f t="shared" si="28"/>
        <v>1661213.0630773192</v>
      </c>
      <c r="BD58" s="22">
        <f t="shared" si="28"/>
        <v>1670027.2878534223</v>
      </c>
      <c r="BE58" s="22">
        <f t="shared" si="28"/>
        <v>1678547.7051369888</v>
      </c>
      <c r="BF58" s="22">
        <f t="shared" si="28"/>
        <v>1684237.4141229219</v>
      </c>
      <c r="BG58" s="22">
        <f t="shared" si="28"/>
        <v>1749885.5820922842</v>
      </c>
      <c r="BH58" s="22">
        <f t="shared" si="28"/>
        <v>1749885.5820922842</v>
      </c>
      <c r="BI58" s="22">
        <f t="shared" si="28"/>
        <v>1749885.5820922842</v>
      </c>
      <c r="BJ58" s="22">
        <f t="shared" si="28"/>
        <v>1749885.5820922842</v>
      </c>
      <c r="BK58" s="22">
        <f t="shared" si="28"/>
        <v>1749885.5820922842</v>
      </c>
      <c r="BL58" s="22">
        <f t="shared" ref="BL58:DT58" si="29">BL56+BL48</f>
        <v>1748286.5072567726</v>
      </c>
      <c r="BM58" s="22">
        <f t="shared" si="29"/>
        <v>1748286.5072567726</v>
      </c>
      <c r="BN58" s="22">
        <f t="shared" si="29"/>
        <v>1748286.5072567726</v>
      </c>
      <c r="BO58" s="22">
        <f t="shared" si="29"/>
        <v>1748286.5072567726</v>
      </c>
      <c r="BP58" s="22">
        <f t="shared" si="29"/>
        <v>1748286.5072567726</v>
      </c>
      <c r="BQ58" s="22">
        <f t="shared" si="29"/>
        <v>1748286.5072567726</v>
      </c>
      <c r="BR58" s="22">
        <f t="shared" si="29"/>
        <v>1748286.5072567726</v>
      </c>
      <c r="BS58" s="22">
        <f t="shared" si="29"/>
        <v>1800735.1024744755</v>
      </c>
      <c r="BT58" s="22">
        <f t="shared" si="29"/>
        <v>1800735.1024744755</v>
      </c>
      <c r="BU58" s="22">
        <f t="shared" si="29"/>
        <v>1800735.1024744755</v>
      </c>
      <c r="BV58" s="22">
        <f t="shared" si="29"/>
        <v>1800735.1024744755</v>
      </c>
      <c r="BW58" s="22">
        <f t="shared" si="29"/>
        <v>1800735.1024744755</v>
      </c>
      <c r="BX58" s="22">
        <f t="shared" si="29"/>
        <v>1797646.8891983936</v>
      </c>
      <c r="BY58" s="22">
        <f t="shared" si="29"/>
        <v>1797646.8891983936</v>
      </c>
      <c r="BZ58" s="22">
        <f t="shared" si="29"/>
        <v>1797646.8891983936</v>
      </c>
      <c r="CA58" s="22">
        <f t="shared" si="29"/>
        <v>1797646.8891983936</v>
      </c>
      <c r="CB58" s="22">
        <f t="shared" si="29"/>
        <v>1797646.8891983936</v>
      </c>
      <c r="CC58" s="22">
        <f t="shared" si="29"/>
        <v>1797646.8891983936</v>
      </c>
      <c r="CD58" s="22">
        <f t="shared" si="29"/>
        <v>1797646.8891983936</v>
      </c>
      <c r="CE58" s="22">
        <f t="shared" si="29"/>
        <v>1851576.2958743456</v>
      </c>
      <c r="CF58" s="22">
        <f t="shared" si="29"/>
        <v>1851576.2958743456</v>
      </c>
      <c r="CG58" s="22">
        <f t="shared" si="29"/>
        <v>1851576.2958743456</v>
      </c>
      <c r="CH58" s="22">
        <f t="shared" si="29"/>
        <v>1851576.2958743456</v>
      </c>
      <c r="CI58" s="22">
        <f t="shared" si="29"/>
        <v>1851576.2958743456</v>
      </c>
      <c r="CJ58" s="22">
        <f t="shared" si="29"/>
        <v>1851576.2958743456</v>
      </c>
      <c r="CK58" s="22">
        <f t="shared" si="29"/>
        <v>1851576.2958743456</v>
      </c>
      <c r="CL58" s="22">
        <f t="shared" si="29"/>
        <v>1851576.2958743456</v>
      </c>
      <c r="CM58" s="22">
        <f t="shared" si="29"/>
        <v>1851576.2958743456</v>
      </c>
      <c r="CN58" s="22">
        <f t="shared" si="29"/>
        <v>1851576.2958743456</v>
      </c>
      <c r="CO58" s="22">
        <f t="shared" si="29"/>
        <v>1851576.2958743456</v>
      </c>
      <c r="CP58" s="22">
        <f t="shared" si="29"/>
        <v>1851576.2958743456</v>
      </c>
      <c r="CQ58" s="22">
        <f t="shared" si="29"/>
        <v>1907123.5847505764</v>
      </c>
      <c r="CR58" s="22">
        <f t="shared" si="29"/>
        <v>1907123.5847505764</v>
      </c>
      <c r="CS58" s="22">
        <f t="shared" si="29"/>
        <v>1907123.5847505764</v>
      </c>
      <c r="CT58" s="22">
        <f t="shared" si="29"/>
        <v>1907123.5847505764</v>
      </c>
      <c r="CU58" s="22">
        <f t="shared" si="29"/>
        <v>1907123.5847505764</v>
      </c>
      <c r="CV58" s="22">
        <f t="shared" si="29"/>
        <v>1907123.5847505764</v>
      </c>
      <c r="CW58" s="22">
        <f t="shared" si="29"/>
        <v>1907123.5847505764</v>
      </c>
      <c r="CX58" s="22">
        <f t="shared" si="29"/>
        <v>1907123.5847505764</v>
      </c>
      <c r="CY58" s="22">
        <f t="shared" si="29"/>
        <v>1907123.5847505764</v>
      </c>
      <c r="CZ58" s="22">
        <f t="shared" si="29"/>
        <v>1907123.5847505764</v>
      </c>
      <c r="DA58" s="22">
        <f t="shared" si="29"/>
        <v>1907123.5847505764</v>
      </c>
      <c r="DB58" s="22">
        <f t="shared" si="29"/>
        <v>1907123.5847505764</v>
      </c>
      <c r="DC58" s="22">
        <f t="shared" si="29"/>
        <v>1964337.2922930936</v>
      </c>
      <c r="DD58" s="22">
        <f t="shared" si="29"/>
        <v>1964337.2922930936</v>
      </c>
      <c r="DE58" s="22">
        <f t="shared" si="29"/>
        <v>1964337.2922930936</v>
      </c>
      <c r="DF58" s="22">
        <f t="shared" si="29"/>
        <v>1964337.2922930936</v>
      </c>
      <c r="DG58" s="22">
        <f t="shared" si="29"/>
        <v>1964337.2922930936</v>
      </c>
      <c r="DH58" s="22">
        <f t="shared" si="29"/>
        <v>1964337.2922930936</v>
      </c>
      <c r="DI58" s="22">
        <f t="shared" si="29"/>
        <v>1964337.2922930936</v>
      </c>
      <c r="DJ58" s="22">
        <f t="shared" si="29"/>
        <v>1964337.2922930936</v>
      </c>
      <c r="DK58" s="22">
        <f t="shared" si="29"/>
        <v>1964337.2922930936</v>
      </c>
      <c r="DL58" s="22">
        <f t="shared" si="29"/>
        <v>1964337.2922930936</v>
      </c>
      <c r="DM58" s="22">
        <f t="shared" si="29"/>
        <v>1964337.2922930936</v>
      </c>
      <c r="DN58" s="22">
        <f t="shared" si="29"/>
        <v>1964337.2922930936</v>
      </c>
      <c r="DO58" s="22">
        <f t="shared" si="29"/>
        <v>2023267.4110618865</v>
      </c>
      <c r="DP58" s="22">
        <f t="shared" si="29"/>
        <v>2023267.4110618865</v>
      </c>
      <c r="DQ58" s="22">
        <f t="shared" si="29"/>
        <v>2023267.4110618865</v>
      </c>
      <c r="DR58" s="22">
        <f t="shared" si="29"/>
        <v>2023267.4110618865</v>
      </c>
      <c r="DS58" s="22">
        <f t="shared" si="29"/>
        <v>2023267.4110618865</v>
      </c>
      <c r="DT58" s="22">
        <f t="shared" si="29"/>
        <v>2023267.4110618865</v>
      </c>
    </row>
    <row r="59" spans="3:124">
      <c r="C59" s="1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</row>
    <row r="60" spans="3:124">
      <c r="C60" s="1" t="s">
        <v>90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</row>
    <row r="61" spans="3:124">
      <c r="C61" s="5" t="s">
        <v>592</v>
      </c>
      <c r="D61" s="20">
        <f>SUMIFS(Expenses!E:E,Expenses!$C:$C,$C61)</f>
        <v>0</v>
      </c>
      <c r="E61" s="20">
        <f>SUMIFS(Expenses!F:F,Expenses!$C:$C,$C61)</f>
        <v>0</v>
      </c>
      <c r="F61" s="20">
        <f>SUMIFS(Expenses!G:G,Expenses!$C:$C,$C61)</f>
        <v>0</v>
      </c>
      <c r="G61" s="20">
        <f>SUMIFS(Expenses!H:H,Expenses!$C:$C,$C61)</f>
        <v>0</v>
      </c>
      <c r="H61" s="20">
        <f>SUMIFS(Expenses!I:I,Expenses!$C:$C,$C61)</f>
        <v>0</v>
      </c>
      <c r="I61" s="20">
        <f>SUMIFS(Expenses!J:J,Expenses!$C:$C,$C61)</f>
        <v>0</v>
      </c>
      <c r="J61" s="20">
        <f>SUMIFS(Expenses!K:K,Expenses!$C:$C,$C61)</f>
        <v>0</v>
      </c>
      <c r="K61" s="20">
        <f>SUMIFS(Expenses!L:L,Expenses!$C:$C,$C61)</f>
        <v>0</v>
      </c>
      <c r="L61" s="20">
        <f>SUMIFS(Expenses!M:M,Expenses!$C:$C,$C61)</f>
        <v>0</v>
      </c>
      <c r="M61" s="20">
        <f>SUMIFS(Expenses!N:N,Expenses!$C:$C,$C61)</f>
        <v>0</v>
      </c>
      <c r="N61" s="20">
        <f>SUMIFS(Expenses!O:O,Expenses!$C:$C,$C61)</f>
        <v>0</v>
      </c>
      <c r="O61" s="20">
        <f>SUMIFS(Expenses!P:P,Expenses!$C:$C,$C61)</f>
        <v>0</v>
      </c>
      <c r="P61" s="20">
        <f>SUMIFS(Expenses!Q:Q,Expenses!$C:$C,$C61)</f>
        <v>0</v>
      </c>
      <c r="Q61" s="20">
        <f>SUMIFS(Expenses!R:R,Expenses!$C:$C,$C61)</f>
        <v>0</v>
      </c>
      <c r="R61" s="20">
        <f>SUMIFS(Expenses!S:S,Expenses!$C:$C,$C61)</f>
        <v>0</v>
      </c>
      <c r="S61" s="20">
        <f>SUMIFS(Expenses!T:T,Expenses!$C:$C,$C61)</f>
        <v>0</v>
      </c>
      <c r="T61" s="20">
        <f>SUMIFS(Expenses!U:U,Expenses!$C:$C,$C61)</f>
        <v>0</v>
      </c>
      <c r="U61" s="20">
        <f>SUMIFS(Expenses!V:V,Expenses!$C:$C,$C61)</f>
        <v>0</v>
      </c>
      <c r="V61" s="20">
        <f>SUMIFS(Expenses!W:W,Expenses!$C:$C,$C61)</f>
        <v>0</v>
      </c>
      <c r="W61" s="20">
        <f>SUMIFS(Expenses!X:X,Expenses!$C:$C,$C61)</f>
        <v>0</v>
      </c>
      <c r="X61" s="20">
        <f>SUMIFS(Expenses!Y:Y,Expenses!$C:$C,$C61)</f>
        <v>0</v>
      </c>
      <c r="Y61" s="20">
        <f>SUMIFS(Expenses!Z:Z,Expenses!$C:$C,$C61)</f>
        <v>0</v>
      </c>
      <c r="Z61" s="20">
        <f>SUMIFS(Expenses!AA:AA,Expenses!$C:$C,$C61)</f>
        <v>0</v>
      </c>
      <c r="AA61" s="20">
        <f>SUMIFS(Expenses!AB:AB,Expenses!$C:$C,$C61)</f>
        <v>0</v>
      </c>
      <c r="AB61" s="20">
        <f>SUMIFS(Expenses!AC:AC,Expenses!$C:$C,$C61)</f>
        <v>0</v>
      </c>
      <c r="AC61" s="20">
        <f>SUMIFS(Expenses!AD:AD,Expenses!$C:$C,$C61)</f>
        <v>0</v>
      </c>
      <c r="AD61" s="20">
        <f>SUMIFS(Expenses!AE:AE,Expenses!$C:$C,$C61)</f>
        <v>0</v>
      </c>
      <c r="AE61" s="20">
        <f>SUMIFS(Expenses!AF:AF,Expenses!$C:$C,$C61)</f>
        <v>0</v>
      </c>
      <c r="AF61" s="20">
        <f>SUMIFS(Expenses!AG:AG,Expenses!$C:$C,$C61)</f>
        <v>0</v>
      </c>
      <c r="AG61" s="20">
        <f>SUMIFS(Expenses!AH:AH,Expenses!$C:$C,$C61)</f>
        <v>0</v>
      </c>
      <c r="AH61" s="20">
        <f>SUMIFS(Expenses!AI:AI,Expenses!$C:$C,$C61)</f>
        <v>0</v>
      </c>
      <c r="AI61" s="20">
        <f>SUMIFS(Expenses!AJ:AJ,Expenses!$C:$C,$C61)</f>
        <v>0</v>
      </c>
      <c r="AJ61" s="20">
        <f>SUMIFS(Expenses!AK:AK,Expenses!$C:$C,$C61)</f>
        <v>0</v>
      </c>
      <c r="AK61" s="20">
        <f>SUMIFS(Expenses!AL:AL,Expenses!$C:$C,$C61)</f>
        <v>0</v>
      </c>
      <c r="AL61" s="20">
        <f>SUMIFS(Expenses!AM:AM,Expenses!$C:$C,$C61)</f>
        <v>0</v>
      </c>
      <c r="AM61" s="20">
        <f>SUMIFS(Expenses!AN:AN,Expenses!$C:$C,$C61)</f>
        <v>0</v>
      </c>
      <c r="AN61" s="20">
        <f>SUMIFS(Expenses!AO:AO,Expenses!$C:$C,$C61)</f>
        <v>0</v>
      </c>
      <c r="AO61" s="20">
        <f>SUMIFS(Expenses!AP:AP,Expenses!$C:$C,$C61)</f>
        <v>0</v>
      </c>
      <c r="AP61" s="20">
        <f>SUMIFS(Expenses!AQ:AQ,Expenses!$C:$C,$C61)</f>
        <v>0</v>
      </c>
      <c r="AQ61" s="20">
        <f>SUMIFS(Expenses!AR:AR,Expenses!$C:$C,$C61)</f>
        <v>0</v>
      </c>
      <c r="AR61" s="20">
        <f>SUMIFS(Expenses!AS:AS,Expenses!$C:$C,$C61)</f>
        <v>0</v>
      </c>
      <c r="AS61" s="20">
        <f>SUMIFS(Expenses!AT:AT,Expenses!$C:$C,$C61)</f>
        <v>0</v>
      </c>
      <c r="AT61" s="20">
        <f>SUMIFS(Expenses!AU:AU,Expenses!$C:$C,$C61)</f>
        <v>0</v>
      </c>
      <c r="AU61" s="20">
        <f>SUMIFS(Expenses!AV:AV,Expenses!$C:$C,$C61)</f>
        <v>0</v>
      </c>
      <c r="AV61" s="20">
        <f>SUMIFS(Expenses!AW:AW,Expenses!$C:$C,$C61)</f>
        <v>0</v>
      </c>
      <c r="AW61" s="20">
        <f>SUMIFS(Expenses!AX:AX,Expenses!$C:$C,$C61)</f>
        <v>0</v>
      </c>
      <c r="AX61" s="20">
        <f>SUMIFS(Expenses!AY:AY,Expenses!$C:$C,$C61)</f>
        <v>0</v>
      </c>
      <c r="AY61" s="20">
        <f>SUMIFS(Expenses!AZ:AZ,Expenses!$C:$C,$C61)</f>
        <v>0</v>
      </c>
      <c r="AZ61" s="20">
        <f>SUMIFS(Expenses!BA:BA,Expenses!$C:$C,$C61)</f>
        <v>0</v>
      </c>
      <c r="BA61" s="20">
        <f>SUMIFS(Expenses!BB:BB,Expenses!$C:$C,$C61)</f>
        <v>0</v>
      </c>
      <c r="BB61" s="20">
        <f>SUMIFS(Expenses!BC:BC,Expenses!$C:$C,$C61)</f>
        <v>0</v>
      </c>
      <c r="BC61" s="20">
        <f>SUMIFS(Expenses!BD:BD,Expenses!$C:$C,$C61)</f>
        <v>0</v>
      </c>
      <c r="BD61" s="20">
        <f>SUMIFS(Expenses!BE:BE,Expenses!$C:$C,$C61)</f>
        <v>0</v>
      </c>
      <c r="BE61" s="20">
        <f>SUMIFS(Expenses!BF:BF,Expenses!$C:$C,$C61)</f>
        <v>0</v>
      </c>
      <c r="BF61" s="20">
        <f>SUMIFS(Expenses!BG:BG,Expenses!$C:$C,$C61)</f>
        <v>0</v>
      </c>
      <c r="BG61" s="20">
        <f>SUMIFS(Expenses!BH:BH,Expenses!$C:$C,$C61)</f>
        <v>0</v>
      </c>
      <c r="BH61" s="20">
        <f>SUMIFS(Expenses!BI:BI,Expenses!$C:$C,$C61)</f>
        <v>0</v>
      </c>
      <c r="BI61" s="20">
        <f>SUMIFS(Expenses!BJ:BJ,Expenses!$C:$C,$C61)</f>
        <v>0</v>
      </c>
      <c r="BJ61" s="20">
        <f>SUMIFS(Expenses!BK:BK,Expenses!$C:$C,$C61)</f>
        <v>0</v>
      </c>
      <c r="BK61" s="20">
        <f>SUMIFS(Expenses!BL:BL,Expenses!$C:$C,$C61)</f>
        <v>0</v>
      </c>
      <c r="BL61" s="20">
        <f>SUMIFS(Expenses!BM:BM,Expenses!$C:$C,$C61)</f>
        <v>0</v>
      </c>
      <c r="BM61" s="20">
        <f>SUMIFS(Expenses!BN:BN,Expenses!$C:$C,$C61)</f>
        <v>0</v>
      </c>
      <c r="BN61" s="20">
        <f>SUMIFS(Expenses!BO:BO,Expenses!$C:$C,$C61)</f>
        <v>0</v>
      </c>
      <c r="BO61" s="20">
        <f>SUMIFS(Expenses!BP:BP,Expenses!$C:$C,$C61)</f>
        <v>0</v>
      </c>
      <c r="BP61" s="20">
        <f>SUMIFS(Expenses!BQ:BQ,Expenses!$C:$C,$C61)</f>
        <v>0</v>
      </c>
      <c r="BQ61" s="20">
        <f>SUMIFS(Expenses!BR:BR,Expenses!$C:$C,$C61)</f>
        <v>0</v>
      </c>
      <c r="BR61" s="20">
        <f>SUMIFS(Expenses!BS:BS,Expenses!$C:$C,$C61)</f>
        <v>0</v>
      </c>
      <c r="BS61" s="20">
        <f>SUMIFS(Expenses!BT:BT,Expenses!$C:$C,$C61)</f>
        <v>0</v>
      </c>
      <c r="BT61" s="20">
        <f>SUMIFS(Expenses!BU:BU,Expenses!$C:$C,$C61)</f>
        <v>0</v>
      </c>
      <c r="BU61" s="20">
        <f>SUMIFS(Expenses!BV:BV,Expenses!$C:$C,$C61)</f>
        <v>0</v>
      </c>
      <c r="BV61" s="20">
        <f>SUMIFS(Expenses!BW:BW,Expenses!$C:$C,$C61)</f>
        <v>0</v>
      </c>
      <c r="BW61" s="20">
        <f>SUMIFS(Expenses!BX:BX,Expenses!$C:$C,$C61)</f>
        <v>0</v>
      </c>
      <c r="BX61" s="20">
        <f>SUMIFS(Expenses!BY:BY,Expenses!$C:$C,$C61)</f>
        <v>0</v>
      </c>
      <c r="BY61" s="20">
        <f>SUMIFS(Expenses!BZ:BZ,Expenses!$C:$C,$C61)</f>
        <v>0</v>
      </c>
      <c r="BZ61" s="20">
        <f>SUMIFS(Expenses!CA:CA,Expenses!$C:$C,$C61)</f>
        <v>0</v>
      </c>
      <c r="CA61" s="20">
        <f>SUMIFS(Expenses!CB:CB,Expenses!$C:$C,$C61)</f>
        <v>0</v>
      </c>
      <c r="CB61" s="20">
        <f>SUMIFS(Expenses!CC:CC,Expenses!$C:$C,$C61)</f>
        <v>0</v>
      </c>
      <c r="CC61" s="20">
        <f>SUMIFS(Expenses!CD:CD,Expenses!$C:$C,$C61)</f>
        <v>0</v>
      </c>
      <c r="CD61" s="20">
        <f>SUMIFS(Expenses!CE:CE,Expenses!$C:$C,$C61)</f>
        <v>0</v>
      </c>
      <c r="CE61" s="20">
        <f>SUMIFS(Expenses!CF:CF,Expenses!$C:$C,$C61)</f>
        <v>0</v>
      </c>
      <c r="CF61" s="20">
        <f>SUMIFS(Expenses!CG:CG,Expenses!$C:$C,$C61)</f>
        <v>0</v>
      </c>
      <c r="CG61" s="20">
        <f>SUMIFS(Expenses!CH:CH,Expenses!$C:$C,$C61)</f>
        <v>0</v>
      </c>
      <c r="CH61" s="20">
        <f>SUMIFS(Expenses!CI:CI,Expenses!$C:$C,$C61)</f>
        <v>0</v>
      </c>
      <c r="CI61" s="20">
        <f>SUMIFS(Expenses!CJ:CJ,Expenses!$C:$C,$C61)</f>
        <v>0</v>
      </c>
      <c r="CJ61" s="20">
        <f>SUMIFS(Expenses!CK:CK,Expenses!$C:$C,$C61)</f>
        <v>0</v>
      </c>
      <c r="CK61" s="20">
        <f>SUMIFS(Expenses!CL:CL,Expenses!$C:$C,$C61)</f>
        <v>0</v>
      </c>
      <c r="CL61" s="20">
        <f>SUMIFS(Expenses!CM:CM,Expenses!$C:$C,$C61)</f>
        <v>0</v>
      </c>
      <c r="CM61" s="20">
        <f>SUMIFS(Expenses!CN:CN,Expenses!$C:$C,$C61)</f>
        <v>0</v>
      </c>
      <c r="CN61" s="20">
        <f>SUMIFS(Expenses!CO:CO,Expenses!$C:$C,$C61)</f>
        <v>0</v>
      </c>
      <c r="CO61" s="20">
        <f>SUMIFS(Expenses!CP:CP,Expenses!$C:$C,$C61)</f>
        <v>0</v>
      </c>
      <c r="CP61" s="20">
        <f>SUMIFS(Expenses!CQ:CQ,Expenses!$C:$C,$C61)</f>
        <v>0</v>
      </c>
      <c r="CQ61" s="20">
        <f>SUMIFS(Expenses!CR:CR,Expenses!$C:$C,$C61)</f>
        <v>0</v>
      </c>
      <c r="CR61" s="20">
        <f>SUMIFS(Expenses!CS:CS,Expenses!$C:$C,$C61)</f>
        <v>0</v>
      </c>
      <c r="CS61" s="20">
        <f>SUMIFS(Expenses!CT:CT,Expenses!$C:$C,$C61)</f>
        <v>0</v>
      </c>
      <c r="CT61" s="20">
        <f>SUMIFS(Expenses!CU:CU,Expenses!$C:$C,$C61)</f>
        <v>0</v>
      </c>
      <c r="CU61" s="20">
        <f>SUMIFS(Expenses!CV:CV,Expenses!$C:$C,$C61)</f>
        <v>0</v>
      </c>
      <c r="CV61" s="20">
        <f>SUMIFS(Expenses!CW:CW,Expenses!$C:$C,$C61)</f>
        <v>0</v>
      </c>
      <c r="CW61" s="20">
        <f>SUMIFS(Expenses!CX:CX,Expenses!$C:$C,$C61)</f>
        <v>0</v>
      </c>
      <c r="CX61" s="20">
        <f>SUMIFS(Expenses!CY:CY,Expenses!$C:$C,$C61)</f>
        <v>0</v>
      </c>
      <c r="CY61" s="20">
        <f>SUMIFS(Expenses!CZ:CZ,Expenses!$C:$C,$C61)</f>
        <v>0</v>
      </c>
      <c r="CZ61" s="20">
        <f>SUMIFS(Expenses!DA:DA,Expenses!$C:$C,$C61)</f>
        <v>0</v>
      </c>
      <c r="DA61" s="20">
        <f>SUMIFS(Expenses!DB:DB,Expenses!$C:$C,$C61)</f>
        <v>0</v>
      </c>
      <c r="DB61" s="20">
        <f>SUMIFS(Expenses!DC:DC,Expenses!$C:$C,$C61)</f>
        <v>0</v>
      </c>
      <c r="DC61" s="20">
        <f>SUMIFS(Expenses!DD:DD,Expenses!$C:$C,$C61)</f>
        <v>0</v>
      </c>
      <c r="DD61" s="20">
        <f>SUMIFS(Expenses!DE:DE,Expenses!$C:$C,$C61)</f>
        <v>0</v>
      </c>
      <c r="DE61" s="20">
        <f>SUMIFS(Expenses!DF:DF,Expenses!$C:$C,$C61)</f>
        <v>0</v>
      </c>
      <c r="DF61" s="20">
        <f>SUMIFS(Expenses!DG:DG,Expenses!$C:$C,$C61)</f>
        <v>0</v>
      </c>
      <c r="DG61" s="20">
        <f>SUMIFS(Expenses!DH:DH,Expenses!$C:$C,$C61)</f>
        <v>0</v>
      </c>
      <c r="DH61" s="20">
        <f>SUMIFS(Expenses!DI:DI,Expenses!$C:$C,$C61)</f>
        <v>0</v>
      </c>
      <c r="DI61" s="20">
        <f>SUMIFS(Expenses!DJ:DJ,Expenses!$C:$C,$C61)</f>
        <v>0</v>
      </c>
      <c r="DJ61" s="20">
        <f>SUMIFS(Expenses!DK:DK,Expenses!$C:$C,$C61)</f>
        <v>0</v>
      </c>
      <c r="DK61" s="20">
        <f>SUMIFS(Expenses!DL:DL,Expenses!$C:$C,$C61)</f>
        <v>0</v>
      </c>
      <c r="DL61" s="20">
        <f>SUMIFS(Expenses!DM:DM,Expenses!$C:$C,$C61)</f>
        <v>0</v>
      </c>
      <c r="DM61" s="20">
        <f>SUMIFS(Expenses!DN:DN,Expenses!$C:$C,$C61)</f>
        <v>0</v>
      </c>
      <c r="DN61" s="20">
        <f>SUMIFS(Expenses!DO:DO,Expenses!$C:$C,$C61)</f>
        <v>0</v>
      </c>
      <c r="DO61" s="20">
        <f>SUMIFS(Expenses!DP:DP,Expenses!$C:$C,$C61)</f>
        <v>0</v>
      </c>
      <c r="DP61" s="20">
        <f>SUMIFS(Expenses!DQ:DQ,Expenses!$C:$C,$C61)</f>
        <v>0</v>
      </c>
      <c r="DQ61" s="20">
        <f>SUMIFS(Expenses!DR:DR,Expenses!$C:$C,$C61)</f>
        <v>0</v>
      </c>
      <c r="DR61" s="20">
        <f>SUMIFS(Expenses!DS:DS,Expenses!$C:$C,$C61)</f>
        <v>0</v>
      </c>
      <c r="DS61" s="20">
        <f>SUMIFS(Expenses!DT:DT,Expenses!$C:$C,$C61)</f>
        <v>0</v>
      </c>
      <c r="DT61" s="20">
        <f>SUMIFS(Expenses!DU:DU,Expenses!$C:$C,$C61)</f>
        <v>0</v>
      </c>
    </row>
    <row r="62" spans="3:124">
      <c r="C62" s="5" t="s">
        <v>91</v>
      </c>
      <c r="D62" s="20">
        <f>SUMIFS(Expenses!E:E,Expenses!$C:$C,$C62)</f>
        <v>0</v>
      </c>
      <c r="E62" s="20">
        <f>SUMIFS(Expenses!F:F,Expenses!$C:$C,$C62)</f>
        <v>0</v>
      </c>
      <c r="F62" s="20">
        <f>SUMIFS(Expenses!G:G,Expenses!$C:$C,$C62)</f>
        <v>0</v>
      </c>
      <c r="G62" s="20">
        <f>SUMIFS(Expenses!H:H,Expenses!$C:$C,$C62)</f>
        <v>0</v>
      </c>
      <c r="H62" s="20">
        <f>SUMIFS(Expenses!I:I,Expenses!$C:$C,$C62)</f>
        <v>0</v>
      </c>
      <c r="I62" s="20">
        <f>SUMIFS(Expenses!J:J,Expenses!$C:$C,$C62)</f>
        <v>0</v>
      </c>
      <c r="J62" s="20">
        <f>SUMIFS(Expenses!K:K,Expenses!$C:$C,$C62)</f>
        <v>0</v>
      </c>
      <c r="K62" s="20">
        <f>SUMIFS(Expenses!L:L,Expenses!$C:$C,$C62)</f>
        <v>0</v>
      </c>
      <c r="L62" s="20">
        <f>SUMIFS(Expenses!M:M,Expenses!$C:$C,$C62)</f>
        <v>0</v>
      </c>
      <c r="M62" s="20">
        <f>SUMIFS(Expenses!N:N,Expenses!$C:$C,$C62)</f>
        <v>0</v>
      </c>
      <c r="N62" s="20">
        <f>SUMIFS(Expenses!O:O,Expenses!$C:$C,$C62)</f>
        <v>0</v>
      </c>
      <c r="O62" s="20">
        <f>SUMIFS(Expenses!P:P,Expenses!$C:$C,$C62)</f>
        <v>0</v>
      </c>
      <c r="P62" s="20">
        <f>SUMIFS(Expenses!Q:Q,Expenses!$C:$C,$C62)</f>
        <v>0</v>
      </c>
      <c r="Q62" s="20">
        <f>SUMIFS(Expenses!R:R,Expenses!$C:$C,$C62)</f>
        <v>0</v>
      </c>
      <c r="R62" s="20">
        <f>SUMIFS(Expenses!S:S,Expenses!$C:$C,$C62)</f>
        <v>0</v>
      </c>
      <c r="S62" s="20">
        <f>SUMIFS(Expenses!T:T,Expenses!$C:$C,$C62)</f>
        <v>0</v>
      </c>
      <c r="T62" s="20">
        <f>SUMIFS(Expenses!U:U,Expenses!$C:$C,$C62)</f>
        <v>0</v>
      </c>
      <c r="U62" s="20">
        <f>SUMIFS(Expenses!V:V,Expenses!$C:$C,$C62)</f>
        <v>0</v>
      </c>
      <c r="V62" s="20">
        <f>SUMIFS(Expenses!W:W,Expenses!$C:$C,$C62)</f>
        <v>0</v>
      </c>
      <c r="W62" s="20">
        <f>SUMIFS(Expenses!X:X,Expenses!$C:$C,$C62)</f>
        <v>0</v>
      </c>
      <c r="X62" s="20">
        <f>SUMIFS(Expenses!Y:Y,Expenses!$C:$C,$C62)</f>
        <v>0</v>
      </c>
      <c r="Y62" s="20">
        <f>SUMIFS(Expenses!Z:Z,Expenses!$C:$C,$C62)</f>
        <v>0</v>
      </c>
      <c r="Z62" s="20">
        <f>SUMIFS(Expenses!AA:AA,Expenses!$C:$C,$C62)</f>
        <v>0</v>
      </c>
      <c r="AA62" s="20">
        <f>SUMIFS(Expenses!AB:AB,Expenses!$C:$C,$C62)</f>
        <v>0</v>
      </c>
      <c r="AB62" s="20">
        <f>SUMIFS(Expenses!AC:AC,Expenses!$C:$C,$C62)</f>
        <v>20358.869918750002</v>
      </c>
      <c r="AC62" s="20">
        <f>SUMIFS(Expenses!AD:AD,Expenses!$C:$C,$C62)</f>
        <v>20358.869918750002</v>
      </c>
      <c r="AD62" s="20">
        <f>SUMIFS(Expenses!AE:AE,Expenses!$C:$C,$C62)</f>
        <v>20358.869918750002</v>
      </c>
      <c r="AE62" s="20">
        <f>SUMIFS(Expenses!AF:AF,Expenses!$C:$C,$C62)</f>
        <v>20358.869918750002</v>
      </c>
      <c r="AF62" s="20">
        <f>SUMIFS(Expenses!AG:AG,Expenses!$C:$C,$C62)</f>
        <v>20358.869918750002</v>
      </c>
      <c r="AG62" s="20">
        <f>SUMIFS(Expenses!AH:AH,Expenses!$C:$C,$C62)</f>
        <v>20358.869918750002</v>
      </c>
      <c r="AH62" s="20">
        <f>SUMIFS(Expenses!AI:AI,Expenses!$C:$C,$C62)</f>
        <v>20358.869918750002</v>
      </c>
      <c r="AI62" s="20">
        <f>SUMIFS(Expenses!AJ:AJ,Expenses!$C:$C,$C62)</f>
        <v>20969.636016312503</v>
      </c>
      <c r="AJ62" s="20">
        <f>SUMIFS(Expenses!AK:AK,Expenses!$C:$C,$C62)</f>
        <v>20969.636016312503</v>
      </c>
      <c r="AK62" s="20">
        <f>SUMIFS(Expenses!AL:AL,Expenses!$C:$C,$C62)</f>
        <v>20969.636016312503</v>
      </c>
      <c r="AL62" s="20">
        <f>SUMIFS(Expenses!AM:AM,Expenses!$C:$C,$C62)</f>
        <v>20969.636016312503</v>
      </c>
      <c r="AM62" s="20">
        <f>SUMIFS(Expenses!AN:AN,Expenses!$C:$C,$C62)</f>
        <v>20969.636016312503</v>
      </c>
      <c r="AN62" s="20">
        <f>SUMIFS(Expenses!AO:AO,Expenses!$C:$C,$C62)</f>
        <v>20969.636016312503</v>
      </c>
      <c r="AO62" s="20">
        <f>SUMIFS(Expenses!AP:AP,Expenses!$C:$C,$C62)</f>
        <v>20969.636016312503</v>
      </c>
      <c r="AP62" s="20">
        <f>SUMIFS(Expenses!AQ:AQ,Expenses!$C:$C,$C62)</f>
        <v>20969.636016312503</v>
      </c>
      <c r="AQ62" s="20">
        <f>SUMIFS(Expenses!AR:AR,Expenses!$C:$C,$C62)</f>
        <v>20969.636016312503</v>
      </c>
      <c r="AR62" s="20">
        <f>SUMIFS(Expenses!AS:AS,Expenses!$C:$C,$C62)</f>
        <v>20969.636016312503</v>
      </c>
      <c r="AS62" s="20">
        <f>SUMIFS(Expenses!AT:AT,Expenses!$C:$C,$C62)</f>
        <v>20969.636016312503</v>
      </c>
      <c r="AT62" s="20">
        <f>SUMIFS(Expenses!AU:AU,Expenses!$C:$C,$C62)</f>
        <v>20969.636016312503</v>
      </c>
      <c r="AU62" s="20">
        <f>SUMIFS(Expenses!AV:AV,Expenses!$C:$C,$C62)</f>
        <v>21598.725096801878</v>
      </c>
      <c r="AV62" s="20">
        <f>SUMIFS(Expenses!AW:AW,Expenses!$C:$C,$C62)</f>
        <v>21598.725096801878</v>
      </c>
      <c r="AW62" s="20">
        <f>SUMIFS(Expenses!AX:AX,Expenses!$C:$C,$C62)</f>
        <v>21598.725096801878</v>
      </c>
      <c r="AX62" s="20">
        <f>SUMIFS(Expenses!AY:AY,Expenses!$C:$C,$C62)</f>
        <v>21598.725096801878</v>
      </c>
      <c r="AY62" s="20">
        <f>SUMIFS(Expenses!AZ:AZ,Expenses!$C:$C,$C62)</f>
        <v>21598.725096801878</v>
      </c>
      <c r="AZ62" s="20">
        <f>SUMIFS(Expenses!BA:BA,Expenses!$C:$C,$C62)</f>
        <v>21598.725096801878</v>
      </c>
      <c r="BA62" s="20">
        <f>SUMIFS(Expenses!BB:BB,Expenses!$C:$C,$C62)</f>
        <v>21598.725096801878</v>
      </c>
      <c r="BB62" s="20">
        <f>SUMIFS(Expenses!BC:BC,Expenses!$C:$C,$C62)</f>
        <v>21598.725096801878</v>
      </c>
      <c r="BC62" s="20">
        <f>SUMIFS(Expenses!BD:BD,Expenses!$C:$C,$C62)</f>
        <v>21598.725096801878</v>
      </c>
      <c r="BD62" s="20">
        <f>SUMIFS(Expenses!BE:BE,Expenses!$C:$C,$C62)</f>
        <v>21598.725096801878</v>
      </c>
      <c r="BE62" s="20">
        <f>SUMIFS(Expenses!BF:BF,Expenses!$C:$C,$C62)</f>
        <v>21598.725096801878</v>
      </c>
      <c r="BF62" s="20">
        <f>SUMIFS(Expenses!BG:BG,Expenses!$C:$C,$C62)</f>
        <v>21598.725096801878</v>
      </c>
      <c r="BG62" s="20">
        <f>SUMIFS(Expenses!BH:BH,Expenses!$C:$C,$C62)</f>
        <v>8358.3660757030011</v>
      </c>
      <c r="BH62" s="20">
        <f>SUMIFS(Expenses!BI:BI,Expenses!$C:$C,$C62)</f>
        <v>8358.3660757030011</v>
      </c>
      <c r="BI62" s="20">
        <f>SUMIFS(Expenses!BJ:BJ,Expenses!$C:$C,$C62)</f>
        <v>8358.3660757030011</v>
      </c>
      <c r="BJ62" s="20">
        <f>SUMIFS(Expenses!BK:BK,Expenses!$C:$C,$C62)</f>
        <v>8358.3660757030011</v>
      </c>
      <c r="BK62" s="20">
        <f>SUMIFS(Expenses!BL:BL,Expenses!$C:$C,$C62)</f>
        <v>8358.3660757030011</v>
      </c>
      <c r="BL62" s="20">
        <f>SUMIFS(Expenses!BM:BM,Expenses!$C:$C,$C62)</f>
        <v>8358.3660757030011</v>
      </c>
      <c r="BM62" s="20">
        <f>SUMIFS(Expenses!BN:BN,Expenses!$C:$C,$C62)</f>
        <v>8358.3660757030011</v>
      </c>
      <c r="BN62" s="20">
        <f>SUMIFS(Expenses!BO:BO,Expenses!$C:$C,$C62)</f>
        <v>8358.3660757030011</v>
      </c>
      <c r="BO62" s="20">
        <f>SUMIFS(Expenses!BP:BP,Expenses!$C:$C,$C62)</f>
        <v>8358.3660757030011</v>
      </c>
      <c r="BP62" s="20">
        <f>SUMIFS(Expenses!BQ:BQ,Expenses!$C:$C,$C62)</f>
        <v>8358.3660757030011</v>
      </c>
      <c r="BQ62" s="20">
        <f>SUMIFS(Expenses!BR:BR,Expenses!$C:$C,$C62)</f>
        <v>8358.3660757030011</v>
      </c>
      <c r="BR62" s="20">
        <f>SUMIFS(Expenses!BS:BS,Expenses!$C:$C,$C62)</f>
        <v>8358.3660757030011</v>
      </c>
      <c r="BS62" s="20">
        <f>SUMIFS(Expenses!BT:BT,Expenses!$C:$C,$C62)</f>
        <v>8609.1170579740919</v>
      </c>
      <c r="BT62" s="20">
        <f>SUMIFS(Expenses!BU:BU,Expenses!$C:$C,$C62)</f>
        <v>8609.1170579740919</v>
      </c>
      <c r="BU62" s="20">
        <f>SUMIFS(Expenses!BV:BV,Expenses!$C:$C,$C62)</f>
        <v>8609.1170579740919</v>
      </c>
      <c r="BV62" s="20">
        <f>SUMIFS(Expenses!BW:BW,Expenses!$C:$C,$C62)</f>
        <v>8609.1170579740919</v>
      </c>
      <c r="BW62" s="20">
        <f>SUMIFS(Expenses!BX:BX,Expenses!$C:$C,$C62)</f>
        <v>8609.1170579740919</v>
      </c>
      <c r="BX62" s="20">
        <f>SUMIFS(Expenses!BY:BY,Expenses!$C:$C,$C62)</f>
        <v>8609.1170579740919</v>
      </c>
      <c r="BY62" s="20">
        <f>SUMIFS(Expenses!BZ:BZ,Expenses!$C:$C,$C62)</f>
        <v>8609.1170579740919</v>
      </c>
      <c r="BZ62" s="20">
        <f>SUMIFS(Expenses!CA:CA,Expenses!$C:$C,$C62)</f>
        <v>8609.1170579740919</v>
      </c>
      <c r="CA62" s="20">
        <f>SUMIFS(Expenses!CB:CB,Expenses!$C:$C,$C62)</f>
        <v>8609.1170579740919</v>
      </c>
      <c r="CB62" s="20">
        <f>SUMIFS(Expenses!CC:CC,Expenses!$C:$C,$C62)</f>
        <v>8609.1170579740919</v>
      </c>
      <c r="CC62" s="20">
        <f>SUMIFS(Expenses!CD:CD,Expenses!$C:$C,$C62)</f>
        <v>8609.1170579740919</v>
      </c>
      <c r="CD62" s="20">
        <f>SUMIFS(Expenses!CE:CE,Expenses!$C:$C,$C62)</f>
        <v>8609.1170579740919</v>
      </c>
      <c r="CE62" s="20">
        <f>SUMIFS(Expenses!CF:CF,Expenses!$C:$C,$C62)</f>
        <v>8867.3905697133159</v>
      </c>
      <c r="CF62" s="20">
        <f>SUMIFS(Expenses!CG:CG,Expenses!$C:$C,$C62)</f>
        <v>8867.3905697133159</v>
      </c>
      <c r="CG62" s="20">
        <f>SUMIFS(Expenses!CH:CH,Expenses!$C:$C,$C62)</f>
        <v>8867.3905697133159</v>
      </c>
      <c r="CH62" s="20">
        <f>SUMIFS(Expenses!CI:CI,Expenses!$C:$C,$C62)</f>
        <v>8867.3905697133159</v>
      </c>
      <c r="CI62" s="20">
        <f>SUMIFS(Expenses!CJ:CJ,Expenses!$C:$C,$C62)</f>
        <v>8867.3905697133159</v>
      </c>
      <c r="CJ62" s="20">
        <f>SUMIFS(Expenses!CK:CK,Expenses!$C:$C,$C62)</f>
        <v>8867.3905697133159</v>
      </c>
      <c r="CK62" s="20">
        <f>SUMIFS(Expenses!CL:CL,Expenses!$C:$C,$C62)</f>
        <v>8867.3905697133159</v>
      </c>
      <c r="CL62" s="20">
        <f>SUMIFS(Expenses!CM:CM,Expenses!$C:$C,$C62)</f>
        <v>8867.3905697133159</v>
      </c>
      <c r="CM62" s="20">
        <f>SUMIFS(Expenses!CN:CN,Expenses!$C:$C,$C62)</f>
        <v>8867.3905697133159</v>
      </c>
      <c r="CN62" s="20">
        <f>SUMIFS(Expenses!CO:CO,Expenses!$C:$C,$C62)</f>
        <v>8867.3905697133159</v>
      </c>
      <c r="CO62" s="20">
        <f>SUMIFS(Expenses!CP:CP,Expenses!$C:$C,$C62)</f>
        <v>8867.3905697133159</v>
      </c>
      <c r="CP62" s="20">
        <f>SUMIFS(Expenses!CQ:CQ,Expenses!$C:$C,$C62)</f>
        <v>8867.3905697133159</v>
      </c>
      <c r="CQ62" s="20">
        <f>SUMIFS(Expenses!CR:CR,Expenses!$C:$C,$C62)</f>
        <v>9133.4122868047143</v>
      </c>
      <c r="CR62" s="20">
        <f>SUMIFS(Expenses!CS:CS,Expenses!$C:$C,$C62)</f>
        <v>9133.4122868047143</v>
      </c>
      <c r="CS62" s="20">
        <f>SUMIFS(Expenses!CT:CT,Expenses!$C:$C,$C62)</f>
        <v>9133.4122868047143</v>
      </c>
      <c r="CT62" s="20">
        <f>SUMIFS(Expenses!CU:CU,Expenses!$C:$C,$C62)</f>
        <v>9133.4122868047143</v>
      </c>
      <c r="CU62" s="20">
        <f>SUMIFS(Expenses!CV:CV,Expenses!$C:$C,$C62)</f>
        <v>9133.4122868047143</v>
      </c>
      <c r="CV62" s="20">
        <f>SUMIFS(Expenses!CW:CW,Expenses!$C:$C,$C62)</f>
        <v>9133.4122868047143</v>
      </c>
      <c r="CW62" s="20">
        <f>SUMIFS(Expenses!CX:CX,Expenses!$C:$C,$C62)</f>
        <v>9133.4122868047143</v>
      </c>
      <c r="CX62" s="20">
        <f>SUMIFS(Expenses!CY:CY,Expenses!$C:$C,$C62)</f>
        <v>9133.4122868047143</v>
      </c>
      <c r="CY62" s="20">
        <f>SUMIFS(Expenses!CZ:CZ,Expenses!$C:$C,$C62)</f>
        <v>9133.4122868047143</v>
      </c>
      <c r="CZ62" s="20">
        <f>SUMIFS(Expenses!DA:DA,Expenses!$C:$C,$C62)</f>
        <v>9133.4122868047143</v>
      </c>
      <c r="DA62" s="20">
        <f>SUMIFS(Expenses!DB:DB,Expenses!$C:$C,$C62)</f>
        <v>9133.4122868047143</v>
      </c>
      <c r="DB62" s="20">
        <f>SUMIFS(Expenses!DC:DC,Expenses!$C:$C,$C62)</f>
        <v>9133.4122868047143</v>
      </c>
      <c r="DC62" s="20">
        <f>SUMIFS(Expenses!DD:DD,Expenses!$C:$C,$C62)</f>
        <v>9407.4146554088566</v>
      </c>
      <c r="DD62" s="20">
        <f>SUMIFS(Expenses!DE:DE,Expenses!$C:$C,$C62)</f>
        <v>9407.4146554088566</v>
      </c>
      <c r="DE62" s="20">
        <f>SUMIFS(Expenses!DF:DF,Expenses!$C:$C,$C62)</f>
        <v>9407.4146554088566</v>
      </c>
      <c r="DF62" s="20">
        <f>SUMIFS(Expenses!DG:DG,Expenses!$C:$C,$C62)</f>
        <v>9407.4146554088566</v>
      </c>
      <c r="DG62" s="20">
        <f>SUMIFS(Expenses!DH:DH,Expenses!$C:$C,$C62)</f>
        <v>9407.4146554088566</v>
      </c>
      <c r="DH62" s="20">
        <f>SUMIFS(Expenses!DI:DI,Expenses!$C:$C,$C62)</f>
        <v>9407.4146554088566</v>
      </c>
      <c r="DI62" s="20">
        <f>SUMIFS(Expenses!DJ:DJ,Expenses!$C:$C,$C62)</f>
        <v>9407.4146554088566</v>
      </c>
      <c r="DJ62" s="20">
        <f>SUMIFS(Expenses!DK:DK,Expenses!$C:$C,$C62)</f>
        <v>9407.4146554088566</v>
      </c>
      <c r="DK62" s="20">
        <f>SUMIFS(Expenses!DL:DL,Expenses!$C:$C,$C62)</f>
        <v>9407.4146554088566</v>
      </c>
      <c r="DL62" s="20">
        <f>SUMIFS(Expenses!DM:DM,Expenses!$C:$C,$C62)</f>
        <v>9407.4146554088566</v>
      </c>
      <c r="DM62" s="20">
        <f>SUMIFS(Expenses!DN:DN,Expenses!$C:$C,$C62)</f>
        <v>9407.4146554088566</v>
      </c>
      <c r="DN62" s="20">
        <f>SUMIFS(Expenses!DO:DO,Expenses!$C:$C,$C62)</f>
        <v>9407.4146554088566</v>
      </c>
      <c r="DO62" s="20">
        <f>SUMIFS(Expenses!DP:DP,Expenses!$C:$C,$C62)</f>
        <v>9689.6370950711225</v>
      </c>
      <c r="DP62" s="20">
        <f>SUMIFS(Expenses!DQ:DQ,Expenses!$C:$C,$C62)</f>
        <v>9689.6370950711225</v>
      </c>
      <c r="DQ62" s="20">
        <f>SUMIFS(Expenses!DR:DR,Expenses!$C:$C,$C62)</f>
        <v>9689.6370950711225</v>
      </c>
      <c r="DR62" s="20">
        <f>SUMIFS(Expenses!DS:DS,Expenses!$C:$C,$C62)</f>
        <v>9689.6370950711225</v>
      </c>
      <c r="DS62" s="20">
        <f>SUMIFS(Expenses!DT:DT,Expenses!$C:$C,$C62)</f>
        <v>9689.6370950711225</v>
      </c>
      <c r="DT62" s="20">
        <f>SUMIFS(Expenses!DU:DU,Expenses!$C:$C,$C62)</f>
        <v>9689.6370950711225</v>
      </c>
    </row>
    <row r="63" spans="3:124">
      <c r="C63" s="5" t="s">
        <v>30</v>
      </c>
      <c r="D63" s="20">
        <f>SUMIFS(Expenses!E:E,Expenses!$C:$C,$C63)</f>
        <v>0</v>
      </c>
      <c r="E63" s="20">
        <f>SUMIFS(Expenses!F:F,Expenses!$C:$C,$C63)</f>
        <v>0</v>
      </c>
      <c r="F63" s="20">
        <f>SUMIFS(Expenses!G:G,Expenses!$C:$C,$C63)</f>
        <v>0</v>
      </c>
      <c r="G63" s="20">
        <f>SUMIFS(Expenses!H:H,Expenses!$C:$C,$C63)</f>
        <v>0</v>
      </c>
      <c r="H63" s="20">
        <f>SUMIFS(Expenses!I:I,Expenses!$C:$C,$C63)</f>
        <v>0</v>
      </c>
      <c r="I63" s="20">
        <f>SUMIFS(Expenses!J:J,Expenses!$C:$C,$C63)</f>
        <v>0</v>
      </c>
      <c r="J63" s="20">
        <f>SUMIFS(Expenses!K:K,Expenses!$C:$C,$C63)</f>
        <v>0</v>
      </c>
      <c r="K63" s="20">
        <f>SUMIFS(Expenses!L:L,Expenses!$C:$C,$C63)</f>
        <v>0</v>
      </c>
      <c r="L63" s="20">
        <f>SUMIFS(Expenses!M:M,Expenses!$C:$C,$C63)</f>
        <v>0</v>
      </c>
      <c r="M63" s="20">
        <f>SUMIFS(Expenses!N:N,Expenses!$C:$C,$C63)</f>
        <v>0</v>
      </c>
      <c r="N63" s="20">
        <f>SUMIFS(Expenses!O:O,Expenses!$C:$C,$C63)</f>
        <v>0</v>
      </c>
      <c r="O63" s="20">
        <f>SUMIFS(Expenses!P:P,Expenses!$C:$C,$C63)</f>
        <v>0</v>
      </c>
      <c r="P63" s="20">
        <f>SUMIFS(Expenses!Q:Q,Expenses!$C:$C,$C63)</f>
        <v>0</v>
      </c>
      <c r="Q63" s="20">
        <f>SUMIFS(Expenses!R:R,Expenses!$C:$C,$C63)</f>
        <v>0</v>
      </c>
      <c r="R63" s="20">
        <f>SUMIFS(Expenses!S:S,Expenses!$C:$C,$C63)</f>
        <v>0</v>
      </c>
      <c r="S63" s="20">
        <f>SUMIFS(Expenses!T:T,Expenses!$C:$C,$C63)</f>
        <v>0</v>
      </c>
      <c r="T63" s="20">
        <f>SUMIFS(Expenses!U:U,Expenses!$C:$C,$C63)</f>
        <v>0</v>
      </c>
      <c r="U63" s="20">
        <f>SUMIFS(Expenses!V:V,Expenses!$C:$C,$C63)</f>
        <v>0</v>
      </c>
      <c r="V63" s="20">
        <f>SUMIFS(Expenses!W:W,Expenses!$C:$C,$C63)</f>
        <v>0</v>
      </c>
      <c r="W63" s="20">
        <f>SUMIFS(Expenses!X:X,Expenses!$C:$C,$C63)</f>
        <v>0</v>
      </c>
      <c r="X63" s="20">
        <f>SUMIFS(Expenses!Y:Y,Expenses!$C:$C,$C63)</f>
        <v>0</v>
      </c>
      <c r="Y63" s="20">
        <f>SUMIFS(Expenses!Z:Z,Expenses!$C:$C,$C63)</f>
        <v>0</v>
      </c>
      <c r="Z63" s="20">
        <f>SUMIFS(Expenses!AA:AA,Expenses!$C:$C,$C63)</f>
        <v>0</v>
      </c>
      <c r="AA63" s="20">
        <f>SUMIFS(Expenses!AB:AB,Expenses!$C:$C,$C63)</f>
        <v>0</v>
      </c>
      <c r="AB63" s="20">
        <f>SUMIFS(Expenses!AC:AC,Expenses!$C:$C,$C63)</f>
        <v>18355.846691399998</v>
      </c>
      <c r="AC63" s="20">
        <f>SUMIFS(Expenses!AD:AD,Expenses!$C:$C,$C63)</f>
        <v>18355.846691399998</v>
      </c>
      <c r="AD63" s="20">
        <f>SUMIFS(Expenses!AE:AE,Expenses!$C:$C,$C63)</f>
        <v>9033.0087665573665</v>
      </c>
      <c r="AE63" s="20">
        <f>SUMIFS(Expenses!AF:AF,Expenses!$C:$C,$C63)</f>
        <v>9033.0087665573665</v>
      </c>
      <c r="AF63" s="20">
        <f>SUMIFS(Expenses!AG:AG,Expenses!$C:$C,$C63)</f>
        <v>9033.0087665573665</v>
      </c>
      <c r="AG63" s="20">
        <f>SUMIFS(Expenses!AH:AH,Expenses!$C:$C,$C63)</f>
        <v>9033.0087665573665</v>
      </c>
      <c r="AH63" s="20">
        <f>SUMIFS(Expenses!AI:AI,Expenses!$C:$C,$C63)</f>
        <v>9033.0087665573665</v>
      </c>
      <c r="AI63" s="20">
        <f>SUMIFS(Expenses!AJ:AJ,Expenses!$C:$C,$C63)</f>
        <v>9303.9990295540902</v>
      </c>
      <c r="AJ63" s="20">
        <f>SUMIFS(Expenses!AK:AK,Expenses!$C:$C,$C63)</f>
        <v>9303.9990295540902</v>
      </c>
      <c r="AK63" s="20">
        <f>SUMIFS(Expenses!AL:AL,Expenses!$C:$C,$C63)</f>
        <v>9303.9990295540902</v>
      </c>
      <c r="AL63" s="20">
        <f>SUMIFS(Expenses!AM:AM,Expenses!$C:$C,$C63)</f>
        <v>9303.9990295540902</v>
      </c>
      <c r="AM63" s="20">
        <f>SUMIFS(Expenses!AN:AN,Expenses!$C:$C,$C63)</f>
        <v>9303.9990295540902</v>
      </c>
      <c r="AN63" s="20">
        <f>SUMIFS(Expenses!AO:AO,Expenses!$C:$C,$C63)</f>
        <v>9303.9990295540902</v>
      </c>
      <c r="AO63" s="20">
        <f>SUMIFS(Expenses!AP:AP,Expenses!$C:$C,$C63)</f>
        <v>9303.9990295540902</v>
      </c>
      <c r="AP63" s="20">
        <f>SUMIFS(Expenses!AQ:AQ,Expenses!$C:$C,$C63)</f>
        <v>9303.9990295540902</v>
      </c>
      <c r="AQ63" s="20">
        <f>SUMIFS(Expenses!AR:AR,Expenses!$C:$C,$C63)</f>
        <v>9303.9990295540902</v>
      </c>
      <c r="AR63" s="20">
        <f>SUMIFS(Expenses!AS:AS,Expenses!$C:$C,$C63)</f>
        <v>9303.9990295540902</v>
      </c>
      <c r="AS63" s="20">
        <f>SUMIFS(Expenses!AT:AT,Expenses!$C:$C,$C63)</f>
        <v>9303.9990295540902</v>
      </c>
      <c r="AT63" s="20">
        <f>SUMIFS(Expenses!AU:AU,Expenses!$C:$C,$C63)</f>
        <v>9303.9990295540902</v>
      </c>
      <c r="AU63" s="20">
        <f>SUMIFS(Expenses!AV:AV,Expenses!$C:$C,$C63)</f>
        <v>9583.1190004407126</v>
      </c>
      <c r="AV63" s="20">
        <f>SUMIFS(Expenses!AW:AW,Expenses!$C:$C,$C63)</f>
        <v>9583.1190004407126</v>
      </c>
      <c r="AW63" s="20">
        <f>SUMIFS(Expenses!AX:AX,Expenses!$C:$C,$C63)</f>
        <v>9583.1190004407126</v>
      </c>
      <c r="AX63" s="20">
        <f>SUMIFS(Expenses!AY:AY,Expenses!$C:$C,$C63)</f>
        <v>9308.9884534759476</v>
      </c>
      <c r="AY63" s="20">
        <f>SUMIFS(Expenses!AZ:AZ,Expenses!$C:$C,$C63)</f>
        <v>6865.2542079895256</v>
      </c>
      <c r="AZ63" s="20">
        <f>SUMIFS(Expenses!BA:BA,Expenses!$C:$C,$C63)</f>
        <v>6865.2542079895256</v>
      </c>
      <c r="BA63" s="20">
        <f>SUMIFS(Expenses!BB:BB,Expenses!$C:$C,$C63)</f>
        <v>6865.2542079895256</v>
      </c>
      <c r="BB63" s="20">
        <f>SUMIFS(Expenses!BC:BC,Expenses!$C:$C,$C63)</f>
        <v>6722.9699471164531</v>
      </c>
      <c r="BC63" s="20">
        <f>SUMIFS(Expenses!BD:BD,Expenses!$C:$C,$C63)</f>
        <v>6377.1300984751006</v>
      </c>
      <c r="BD63" s="20">
        <f>SUMIFS(Expenses!BE:BE,Expenses!$C:$C,$C63)</f>
        <v>6377.1300984751006</v>
      </c>
      <c r="BE63" s="20">
        <f>SUMIFS(Expenses!BF:BF,Expenses!$C:$C,$C63)</f>
        <v>6377.1300984751006</v>
      </c>
      <c r="BF63" s="20">
        <f>SUMIFS(Expenses!BG:BG,Expenses!$C:$C,$C63)</f>
        <v>6122.1010909523429</v>
      </c>
      <c r="BG63" s="20">
        <f>SUMIFS(Expenses!BH:BH,Expenses!$C:$C,$C63)</f>
        <v>6583.8913931446932</v>
      </c>
      <c r="BH63" s="20">
        <f>SUMIFS(Expenses!BI:BI,Expenses!$C:$C,$C63)</f>
        <v>6583.8913931446932</v>
      </c>
      <c r="BI63" s="20">
        <f>SUMIFS(Expenses!BJ:BJ,Expenses!$C:$C,$C63)</f>
        <v>6583.8913931446932</v>
      </c>
      <c r="BJ63" s="20">
        <f>SUMIFS(Expenses!BK:BK,Expenses!$C:$C,$C63)</f>
        <v>6583.8913931446932</v>
      </c>
      <c r="BK63" s="20">
        <f>SUMIFS(Expenses!BL:BL,Expenses!$C:$C,$C63)</f>
        <v>6583.8913931446932</v>
      </c>
      <c r="BL63" s="20">
        <f>SUMIFS(Expenses!BM:BM,Expenses!$C:$C,$C63)</f>
        <v>6583.8913931446932</v>
      </c>
      <c r="BM63" s="20">
        <f>SUMIFS(Expenses!BN:BN,Expenses!$C:$C,$C63)</f>
        <v>6583.8913931446932</v>
      </c>
      <c r="BN63" s="20">
        <f>SUMIFS(Expenses!BO:BO,Expenses!$C:$C,$C63)</f>
        <v>6583.8913931446932</v>
      </c>
      <c r="BO63" s="20">
        <f>SUMIFS(Expenses!BP:BP,Expenses!$C:$C,$C63)</f>
        <v>6583.8913931446932</v>
      </c>
      <c r="BP63" s="20">
        <f>SUMIFS(Expenses!BQ:BQ,Expenses!$C:$C,$C63)</f>
        <v>6583.8913931446932</v>
      </c>
      <c r="BQ63" s="20">
        <f>SUMIFS(Expenses!BR:BR,Expenses!$C:$C,$C63)</f>
        <v>6583.8913931446932</v>
      </c>
      <c r="BR63" s="20">
        <f>SUMIFS(Expenses!BS:BS,Expenses!$C:$C,$C63)</f>
        <v>6583.8913931446932</v>
      </c>
      <c r="BS63" s="20">
        <f>SUMIFS(Expenses!BT:BT,Expenses!$C:$C,$C63)</f>
        <v>6781.4081349390344</v>
      </c>
      <c r="BT63" s="20">
        <f>SUMIFS(Expenses!BU:BU,Expenses!$C:$C,$C63)</f>
        <v>6781.4081349390344</v>
      </c>
      <c r="BU63" s="20">
        <f>SUMIFS(Expenses!BV:BV,Expenses!$C:$C,$C63)</f>
        <v>6781.4081349390344</v>
      </c>
      <c r="BV63" s="20">
        <f>SUMIFS(Expenses!BW:BW,Expenses!$C:$C,$C63)</f>
        <v>6781.4081349390344</v>
      </c>
      <c r="BW63" s="20">
        <f>SUMIFS(Expenses!BX:BX,Expenses!$C:$C,$C63)</f>
        <v>6781.4081349390344</v>
      </c>
      <c r="BX63" s="20">
        <f>SUMIFS(Expenses!BY:BY,Expenses!$C:$C,$C63)</f>
        <v>6781.4081349390344</v>
      </c>
      <c r="BY63" s="20">
        <f>SUMIFS(Expenses!BZ:BZ,Expenses!$C:$C,$C63)</f>
        <v>6781.4081349390344</v>
      </c>
      <c r="BZ63" s="20">
        <f>SUMIFS(Expenses!CA:CA,Expenses!$C:$C,$C63)</f>
        <v>6781.4081349390344</v>
      </c>
      <c r="CA63" s="20">
        <f>SUMIFS(Expenses!CB:CB,Expenses!$C:$C,$C63)</f>
        <v>6781.4081349390344</v>
      </c>
      <c r="CB63" s="20">
        <f>SUMIFS(Expenses!CC:CC,Expenses!$C:$C,$C63)</f>
        <v>6781.4081349390344</v>
      </c>
      <c r="CC63" s="20">
        <f>SUMIFS(Expenses!CD:CD,Expenses!$C:$C,$C63)</f>
        <v>6781.4081349390344</v>
      </c>
      <c r="CD63" s="20">
        <f>SUMIFS(Expenses!CE:CE,Expenses!$C:$C,$C63)</f>
        <v>6781.4081349390344</v>
      </c>
      <c r="CE63" s="20">
        <f>SUMIFS(Expenses!CF:CF,Expenses!$C:$C,$C63)</f>
        <v>6984.8503789872057</v>
      </c>
      <c r="CF63" s="20">
        <f>SUMIFS(Expenses!CG:CG,Expenses!$C:$C,$C63)</f>
        <v>6984.8503789872057</v>
      </c>
      <c r="CG63" s="20">
        <f>SUMIFS(Expenses!CH:CH,Expenses!$C:$C,$C63)</f>
        <v>6984.8503789872057</v>
      </c>
      <c r="CH63" s="20">
        <f>SUMIFS(Expenses!CI:CI,Expenses!$C:$C,$C63)</f>
        <v>6984.8503789872057</v>
      </c>
      <c r="CI63" s="20">
        <f>SUMIFS(Expenses!CJ:CJ,Expenses!$C:$C,$C63)</f>
        <v>6984.8503789872057</v>
      </c>
      <c r="CJ63" s="20">
        <f>SUMIFS(Expenses!CK:CK,Expenses!$C:$C,$C63)</f>
        <v>6984.8503789872057</v>
      </c>
      <c r="CK63" s="20">
        <f>SUMIFS(Expenses!CL:CL,Expenses!$C:$C,$C63)</f>
        <v>6984.8503789872057</v>
      </c>
      <c r="CL63" s="20">
        <f>SUMIFS(Expenses!CM:CM,Expenses!$C:$C,$C63)</f>
        <v>6984.8503789872057</v>
      </c>
      <c r="CM63" s="20">
        <f>SUMIFS(Expenses!CN:CN,Expenses!$C:$C,$C63)</f>
        <v>6984.8503789872057</v>
      </c>
      <c r="CN63" s="20">
        <f>SUMIFS(Expenses!CO:CO,Expenses!$C:$C,$C63)</f>
        <v>6984.8503789872057</v>
      </c>
      <c r="CO63" s="20">
        <f>SUMIFS(Expenses!CP:CP,Expenses!$C:$C,$C63)</f>
        <v>6984.8503789872057</v>
      </c>
      <c r="CP63" s="20">
        <f>SUMIFS(Expenses!CQ:CQ,Expenses!$C:$C,$C63)</f>
        <v>6984.8503789872057</v>
      </c>
      <c r="CQ63" s="20">
        <f>SUMIFS(Expenses!CR:CR,Expenses!$C:$C,$C63)</f>
        <v>7194.3958903568209</v>
      </c>
      <c r="CR63" s="20">
        <f>SUMIFS(Expenses!CS:CS,Expenses!$C:$C,$C63)</f>
        <v>7194.3958903568209</v>
      </c>
      <c r="CS63" s="20">
        <f>SUMIFS(Expenses!CT:CT,Expenses!$C:$C,$C63)</f>
        <v>7194.3958903568209</v>
      </c>
      <c r="CT63" s="20">
        <f>SUMIFS(Expenses!CU:CU,Expenses!$C:$C,$C63)</f>
        <v>7194.3958903568209</v>
      </c>
      <c r="CU63" s="20">
        <f>SUMIFS(Expenses!CV:CV,Expenses!$C:$C,$C63)</f>
        <v>7194.3958903568209</v>
      </c>
      <c r="CV63" s="20">
        <f>SUMIFS(Expenses!CW:CW,Expenses!$C:$C,$C63)</f>
        <v>7194.3958903568209</v>
      </c>
      <c r="CW63" s="20">
        <f>SUMIFS(Expenses!CX:CX,Expenses!$C:$C,$C63)</f>
        <v>7194.3958903568209</v>
      </c>
      <c r="CX63" s="20">
        <f>SUMIFS(Expenses!CY:CY,Expenses!$C:$C,$C63)</f>
        <v>7194.3958903568209</v>
      </c>
      <c r="CY63" s="20">
        <f>SUMIFS(Expenses!CZ:CZ,Expenses!$C:$C,$C63)</f>
        <v>7194.3958903568209</v>
      </c>
      <c r="CZ63" s="20">
        <f>SUMIFS(Expenses!DA:DA,Expenses!$C:$C,$C63)</f>
        <v>7194.3958903568209</v>
      </c>
      <c r="DA63" s="20">
        <f>SUMIFS(Expenses!DB:DB,Expenses!$C:$C,$C63)</f>
        <v>7194.3958903568209</v>
      </c>
      <c r="DB63" s="20">
        <f>SUMIFS(Expenses!DC:DC,Expenses!$C:$C,$C63)</f>
        <v>7194.3958903568209</v>
      </c>
      <c r="DC63" s="20">
        <f>SUMIFS(Expenses!DD:DD,Expenses!$C:$C,$C63)</f>
        <v>7410.2277670675267</v>
      </c>
      <c r="DD63" s="20">
        <f>SUMIFS(Expenses!DE:DE,Expenses!$C:$C,$C63)</f>
        <v>7410.2277670675267</v>
      </c>
      <c r="DE63" s="20">
        <f>SUMIFS(Expenses!DF:DF,Expenses!$C:$C,$C63)</f>
        <v>7410.2277670675267</v>
      </c>
      <c r="DF63" s="20">
        <f>SUMIFS(Expenses!DG:DG,Expenses!$C:$C,$C63)</f>
        <v>7410.2277670675267</v>
      </c>
      <c r="DG63" s="20">
        <f>SUMIFS(Expenses!DH:DH,Expenses!$C:$C,$C63)</f>
        <v>7410.2277670675267</v>
      </c>
      <c r="DH63" s="20">
        <f>SUMIFS(Expenses!DI:DI,Expenses!$C:$C,$C63)</f>
        <v>7410.2277670675267</v>
      </c>
      <c r="DI63" s="20">
        <f>SUMIFS(Expenses!DJ:DJ,Expenses!$C:$C,$C63)</f>
        <v>7410.2277670675267</v>
      </c>
      <c r="DJ63" s="20">
        <f>SUMIFS(Expenses!DK:DK,Expenses!$C:$C,$C63)</f>
        <v>7410.2277670675267</v>
      </c>
      <c r="DK63" s="20">
        <f>SUMIFS(Expenses!DL:DL,Expenses!$C:$C,$C63)</f>
        <v>7410.2277670675267</v>
      </c>
      <c r="DL63" s="20">
        <f>SUMIFS(Expenses!DM:DM,Expenses!$C:$C,$C63)</f>
        <v>7410.2277670675267</v>
      </c>
      <c r="DM63" s="20">
        <f>SUMIFS(Expenses!DN:DN,Expenses!$C:$C,$C63)</f>
        <v>7410.2277670675267</v>
      </c>
      <c r="DN63" s="20">
        <f>SUMIFS(Expenses!DO:DO,Expenses!$C:$C,$C63)</f>
        <v>7410.2277670675267</v>
      </c>
      <c r="DO63" s="20">
        <f>SUMIFS(Expenses!DP:DP,Expenses!$C:$C,$C63)</f>
        <v>7632.5346000795525</v>
      </c>
      <c r="DP63" s="20">
        <f>SUMIFS(Expenses!DQ:DQ,Expenses!$C:$C,$C63)</f>
        <v>7632.5346000795525</v>
      </c>
      <c r="DQ63" s="20">
        <f>SUMIFS(Expenses!DR:DR,Expenses!$C:$C,$C63)</f>
        <v>7632.5346000795525</v>
      </c>
      <c r="DR63" s="20">
        <f>SUMIFS(Expenses!DS:DS,Expenses!$C:$C,$C63)</f>
        <v>7632.5346000795525</v>
      </c>
      <c r="DS63" s="20">
        <f>SUMIFS(Expenses!DT:DT,Expenses!$C:$C,$C63)</f>
        <v>7632.5346000795525</v>
      </c>
      <c r="DT63" s="20">
        <f>SUMIFS(Expenses!DU:DU,Expenses!$C:$C,$C63)</f>
        <v>7632.5346000795525</v>
      </c>
    </row>
    <row r="64" spans="3:124">
      <c r="C64" s="5" t="s">
        <v>264</v>
      </c>
      <c r="D64" s="20">
        <f>SUMIFS(Expenses!E:E,Expenses!$C:$C,$C64)</f>
        <v>0</v>
      </c>
      <c r="E64" s="20">
        <f>SUMIFS(Expenses!F:F,Expenses!$C:$C,$C64)</f>
        <v>0</v>
      </c>
      <c r="F64" s="20">
        <f>SUMIFS(Expenses!G:G,Expenses!$C:$C,$C64)</f>
        <v>0</v>
      </c>
      <c r="G64" s="20">
        <f>SUMIFS(Expenses!H:H,Expenses!$C:$C,$C64)</f>
        <v>0</v>
      </c>
      <c r="H64" s="20">
        <f>SUMIFS(Expenses!I:I,Expenses!$C:$C,$C64)</f>
        <v>0</v>
      </c>
      <c r="I64" s="20">
        <f>SUMIFS(Expenses!J:J,Expenses!$C:$C,$C64)</f>
        <v>0</v>
      </c>
      <c r="J64" s="20">
        <f>SUMIFS(Expenses!K:K,Expenses!$C:$C,$C64)</f>
        <v>0</v>
      </c>
      <c r="K64" s="20">
        <f>SUMIFS(Expenses!L:L,Expenses!$C:$C,$C64)</f>
        <v>0</v>
      </c>
      <c r="L64" s="20">
        <f>SUMIFS(Expenses!M:M,Expenses!$C:$C,$C64)</f>
        <v>0</v>
      </c>
      <c r="M64" s="20">
        <f>SUMIFS(Expenses!N:N,Expenses!$C:$C,$C64)</f>
        <v>0</v>
      </c>
      <c r="N64" s="20">
        <f>SUMIFS(Expenses!O:O,Expenses!$C:$C,$C64)</f>
        <v>0</v>
      </c>
      <c r="O64" s="20">
        <f>SUMIFS(Expenses!P:P,Expenses!$C:$C,$C64)</f>
        <v>0</v>
      </c>
      <c r="P64" s="20">
        <f>SUMIFS(Expenses!Q:Q,Expenses!$C:$C,$C64)</f>
        <v>0</v>
      </c>
      <c r="Q64" s="20">
        <f>SUMIFS(Expenses!R:R,Expenses!$C:$C,$C64)</f>
        <v>0</v>
      </c>
      <c r="R64" s="20">
        <f>SUMIFS(Expenses!S:S,Expenses!$C:$C,$C64)</f>
        <v>0</v>
      </c>
      <c r="S64" s="20">
        <f>SUMIFS(Expenses!T:T,Expenses!$C:$C,$C64)</f>
        <v>0</v>
      </c>
      <c r="T64" s="20">
        <f>SUMIFS(Expenses!U:U,Expenses!$C:$C,$C64)</f>
        <v>0</v>
      </c>
      <c r="U64" s="20">
        <f>SUMIFS(Expenses!V:V,Expenses!$C:$C,$C64)</f>
        <v>0</v>
      </c>
      <c r="V64" s="20">
        <f>SUMIFS(Expenses!W:W,Expenses!$C:$C,$C64)</f>
        <v>0</v>
      </c>
      <c r="W64" s="20">
        <f>SUMIFS(Expenses!X:X,Expenses!$C:$C,$C64)</f>
        <v>0</v>
      </c>
      <c r="X64" s="20">
        <f>SUMIFS(Expenses!Y:Y,Expenses!$C:$C,$C64)</f>
        <v>0</v>
      </c>
      <c r="Y64" s="20">
        <f>SUMIFS(Expenses!Z:Z,Expenses!$C:$C,$C64)</f>
        <v>0</v>
      </c>
      <c r="Z64" s="20">
        <f>SUMIFS(Expenses!AA:AA,Expenses!$C:$C,$C64)</f>
        <v>0</v>
      </c>
      <c r="AA64" s="20">
        <f>SUMIFS(Expenses!AB:AB,Expenses!$C:$C,$C64)</f>
        <v>0</v>
      </c>
      <c r="AB64" s="20">
        <f>SUMIFS(Expenses!AC:AC,Expenses!$C:$C,$C64)</f>
        <v>0</v>
      </c>
      <c r="AC64" s="20">
        <f>SUMIFS(Expenses!AD:AD,Expenses!$C:$C,$C64)</f>
        <v>0</v>
      </c>
      <c r="AD64" s="20">
        <f>SUMIFS(Expenses!AE:AE,Expenses!$C:$C,$C64)</f>
        <v>0</v>
      </c>
      <c r="AE64" s="20">
        <f>SUMIFS(Expenses!AF:AF,Expenses!$C:$C,$C64)</f>
        <v>0</v>
      </c>
      <c r="AF64" s="20">
        <f>SUMIFS(Expenses!AG:AG,Expenses!$C:$C,$C64)</f>
        <v>0</v>
      </c>
      <c r="AG64" s="20">
        <f>SUMIFS(Expenses!AH:AH,Expenses!$C:$C,$C64)</f>
        <v>0</v>
      </c>
      <c r="AH64" s="20">
        <f>SUMIFS(Expenses!AI:AI,Expenses!$C:$C,$C64)</f>
        <v>0</v>
      </c>
      <c r="AI64" s="20">
        <f>SUMIFS(Expenses!AJ:AJ,Expenses!$C:$C,$C64)</f>
        <v>0</v>
      </c>
      <c r="AJ64" s="20">
        <f>SUMIFS(Expenses!AK:AK,Expenses!$C:$C,$C64)</f>
        <v>0</v>
      </c>
      <c r="AK64" s="20">
        <f>SUMIFS(Expenses!AL:AL,Expenses!$C:$C,$C64)</f>
        <v>0</v>
      </c>
      <c r="AL64" s="20">
        <f>SUMIFS(Expenses!AM:AM,Expenses!$C:$C,$C64)</f>
        <v>0</v>
      </c>
      <c r="AM64" s="20">
        <f>SUMIFS(Expenses!AN:AN,Expenses!$C:$C,$C64)</f>
        <v>0</v>
      </c>
      <c r="AN64" s="20">
        <f>SUMIFS(Expenses!AO:AO,Expenses!$C:$C,$C64)</f>
        <v>0</v>
      </c>
      <c r="AO64" s="20">
        <f>SUMIFS(Expenses!AP:AP,Expenses!$C:$C,$C64)</f>
        <v>0</v>
      </c>
      <c r="AP64" s="20">
        <f>SUMIFS(Expenses!AQ:AQ,Expenses!$C:$C,$C64)</f>
        <v>0</v>
      </c>
      <c r="AQ64" s="20">
        <f>SUMIFS(Expenses!AR:AR,Expenses!$C:$C,$C64)</f>
        <v>0</v>
      </c>
      <c r="AR64" s="20">
        <f>SUMIFS(Expenses!AS:AS,Expenses!$C:$C,$C64)</f>
        <v>0</v>
      </c>
      <c r="AS64" s="20">
        <f>SUMIFS(Expenses!AT:AT,Expenses!$C:$C,$C64)</f>
        <v>0</v>
      </c>
      <c r="AT64" s="20">
        <f>SUMIFS(Expenses!AU:AU,Expenses!$C:$C,$C64)</f>
        <v>0</v>
      </c>
      <c r="AU64" s="20">
        <f>SUMIFS(Expenses!AV:AV,Expenses!$C:$C,$C64)</f>
        <v>0</v>
      </c>
      <c r="AV64" s="20">
        <f>SUMIFS(Expenses!AW:AW,Expenses!$C:$C,$C64)</f>
        <v>0</v>
      </c>
      <c r="AW64" s="20">
        <f>SUMIFS(Expenses!AX:AX,Expenses!$C:$C,$C64)</f>
        <v>0</v>
      </c>
      <c r="AX64" s="20">
        <f>SUMIFS(Expenses!AY:AY,Expenses!$C:$C,$C64)</f>
        <v>0</v>
      </c>
      <c r="AY64" s="20">
        <f>SUMIFS(Expenses!AZ:AZ,Expenses!$C:$C,$C64)</f>
        <v>0</v>
      </c>
      <c r="AZ64" s="20">
        <f>SUMIFS(Expenses!BA:BA,Expenses!$C:$C,$C64)</f>
        <v>0</v>
      </c>
      <c r="BA64" s="20">
        <f>SUMIFS(Expenses!BB:BB,Expenses!$C:$C,$C64)</f>
        <v>0</v>
      </c>
      <c r="BB64" s="20">
        <f>SUMIFS(Expenses!BC:BC,Expenses!$C:$C,$C64)</f>
        <v>0</v>
      </c>
      <c r="BC64" s="20">
        <f>SUMIFS(Expenses!BD:BD,Expenses!$C:$C,$C64)</f>
        <v>0</v>
      </c>
      <c r="BD64" s="20">
        <f>SUMIFS(Expenses!BE:BE,Expenses!$C:$C,$C64)</f>
        <v>0</v>
      </c>
      <c r="BE64" s="20">
        <f>SUMIFS(Expenses!BF:BF,Expenses!$C:$C,$C64)</f>
        <v>0</v>
      </c>
      <c r="BF64" s="20">
        <f>SUMIFS(Expenses!BG:BG,Expenses!$C:$C,$C64)</f>
        <v>0</v>
      </c>
      <c r="BG64" s="20">
        <f>SUMIFS(Expenses!BH:BH,Expenses!$C:$C,$C64)</f>
        <v>0</v>
      </c>
      <c r="BH64" s="20">
        <f>SUMIFS(Expenses!BI:BI,Expenses!$C:$C,$C64)</f>
        <v>0</v>
      </c>
      <c r="BI64" s="20">
        <f>SUMIFS(Expenses!BJ:BJ,Expenses!$C:$C,$C64)</f>
        <v>0</v>
      </c>
      <c r="BJ64" s="20">
        <f>SUMIFS(Expenses!BK:BK,Expenses!$C:$C,$C64)</f>
        <v>0</v>
      </c>
      <c r="BK64" s="20">
        <f>SUMIFS(Expenses!BL:BL,Expenses!$C:$C,$C64)</f>
        <v>0</v>
      </c>
      <c r="BL64" s="20">
        <f>SUMIFS(Expenses!BM:BM,Expenses!$C:$C,$C64)</f>
        <v>0</v>
      </c>
      <c r="BM64" s="20">
        <f>SUMIFS(Expenses!BN:BN,Expenses!$C:$C,$C64)</f>
        <v>0</v>
      </c>
      <c r="BN64" s="20">
        <f>SUMIFS(Expenses!BO:BO,Expenses!$C:$C,$C64)</f>
        <v>0</v>
      </c>
      <c r="BO64" s="20">
        <f>SUMIFS(Expenses!BP:BP,Expenses!$C:$C,$C64)</f>
        <v>0</v>
      </c>
      <c r="BP64" s="20">
        <f>SUMIFS(Expenses!BQ:BQ,Expenses!$C:$C,$C64)</f>
        <v>0</v>
      </c>
      <c r="BQ64" s="20">
        <f>SUMIFS(Expenses!BR:BR,Expenses!$C:$C,$C64)</f>
        <v>0</v>
      </c>
      <c r="BR64" s="20">
        <f>SUMIFS(Expenses!BS:BS,Expenses!$C:$C,$C64)</f>
        <v>0</v>
      </c>
      <c r="BS64" s="20">
        <f>SUMIFS(Expenses!BT:BT,Expenses!$C:$C,$C64)</f>
        <v>0</v>
      </c>
      <c r="BT64" s="20">
        <f>SUMIFS(Expenses!BU:BU,Expenses!$C:$C,$C64)</f>
        <v>0</v>
      </c>
      <c r="BU64" s="20">
        <f>SUMIFS(Expenses!BV:BV,Expenses!$C:$C,$C64)</f>
        <v>0</v>
      </c>
      <c r="BV64" s="20">
        <f>SUMIFS(Expenses!BW:BW,Expenses!$C:$C,$C64)</f>
        <v>0</v>
      </c>
      <c r="BW64" s="20">
        <f>SUMIFS(Expenses!BX:BX,Expenses!$C:$C,$C64)</f>
        <v>0</v>
      </c>
      <c r="BX64" s="20">
        <f>SUMIFS(Expenses!BY:BY,Expenses!$C:$C,$C64)</f>
        <v>0</v>
      </c>
      <c r="BY64" s="20">
        <f>SUMIFS(Expenses!BZ:BZ,Expenses!$C:$C,$C64)</f>
        <v>0</v>
      </c>
      <c r="BZ64" s="20">
        <f>SUMIFS(Expenses!CA:CA,Expenses!$C:$C,$C64)</f>
        <v>0</v>
      </c>
      <c r="CA64" s="20">
        <f>SUMIFS(Expenses!CB:CB,Expenses!$C:$C,$C64)</f>
        <v>0</v>
      </c>
      <c r="CB64" s="20">
        <f>SUMIFS(Expenses!CC:CC,Expenses!$C:$C,$C64)</f>
        <v>0</v>
      </c>
      <c r="CC64" s="20">
        <f>SUMIFS(Expenses!CD:CD,Expenses!$C:$C,$C64)</f>
        <v>0</v>
      </c>
      <c r="CD64" s="20">
        <f>SUMIFS(Expenses!CE:CE,Expenses!$C:$C,$C64)</f>
        <v>0</v>
      </c>
      <c r="CE64" s="20">
        <f>SUMIFS(Expenses!CF:CF,Expenses!$C:$C,$C64)</f>
        <v>0</v>
      </c>
      <c r="CF64" s="20">
        <f>SUMIFS(Expenses!CG:CG,Expenses!$C:$C,$C64)</f>
        <v>0</v>
      </c>
      <c r="CG64" s="20">
        <f>SUMIFS(Expenses!CH:CH,Expenses!$C:$C,$C64)</f>
        <v>0</v>
      </c>
      <c r="CH64" s="20">
        <f>SUMIFS(Expenses!CI:CI,Expenses!$C:$C,$C64)</f>
        <v>0</v>
      </c>
      <c r="CI64" s="20">
        <f>SUMIFS(Expenses!CJ:CJ,Expenses!$C:$C,$C64)</f>
        <v>0</v>
      </c>
      <c r="CJ64" s="20">
        <f>SUMIFS(Expenses!CK:CK,Expenses!$C:$C,$C64)</f>
        <v>0</v>
      </c>
      <c r="CK64" s="20">
        <f>SUMIFS(Expenses!CL:CL,Expenses!$C:$C,$C64)</f>
        <v>0</v>
      </c>
      <c r="CL64" s="20">
        <f>SUMIFS(Expenses!CM:CM,Expenses!$C:$C,$C64)</f>
        <v>0</v>
      </c>
      <c r="CM64" s="20">
        <f>SUMIFS(Expenses!CN:CN,Expenses!$C:$C,$C64)</f>
        <v>0</v>
      </c>
      <c r="CN64" s="20">
        <f>SUMIFS(Expenses!CO:CO,Expenses!$C:$C,$C64)</f>
        <v>0</v>
      </c>
      <c r="CO64" s="20">
        <f>SUMIFS(Expenses!CP:CP,Expenses!$C:$C,$C64)</f>
        <v>0</v>
      </c>
      <c r="CP64" s="20">
        <f>SUMIFS(Expenses!CQ:CQ,Expenses!$C:$C,$C64)</f>
        <v>0</v>
      </c>
      <c r="CQ64" s="20">
        <f>SUMIFS(Expenses!CR:CR,Expenses!$C:$C,$C64)</f>
        <v>0</v>
      </c>
      <c r="CR64" s="20">
        <f>SUMIFS(Expenses!CS:CS,Expenses!$C:$C,$C64)</f>
        <v>0</v>
      </c>
      <c r="CS64" s="20">
        <f>SUMIFS(Expenses!CT:CT,Expenses!$C:$C,$C64)</f>
        <v>0</v>
      </c>
      <c r="CT64" s="20">
        <f>SUMIFS(Expenses!CU:CU,Expenses!$C:$C,$C64)</f>
        <v>0</v>
      </c>
      <c r="CU64" s="20">
        <f>SUMIFS(Expenses!CV:CV,Expenses!$C:$C,$C64)</f>
        <v>0</v>
      </c>
      <c r="CV64" s="20">
        <f>SUMIFS(Expenses!CW:CW,Expenses!$C:$C,$C64)</f>
        <v>0</v>
      </c>
      <c r="CW64" s="20">
        <f>SUMIFS(Expenses!CX:CX,Expenses!$C:$C,$C64)</f>
        <v>0</v>
      </c>
      <c r="CX64" s="20">
        <f>SUMIFS(Expenses!CY:CY,Expenses!$C:$C,$C64)</f>
        <v>0</v>
      </c>
      <c r="CY64" s="20">
        <f>SUMIFS(Expenses!CZ:CZ,Expenses!$C:$C,$C64)</f>
        <v>0</v>
      </c>
      <c r="CZ64" s="20">
        <f>SUMIFS(Expenses!DA:DA,Expenses!$C:$C,$C64)</f>
        <v>0</v>
      </c>
      <c r="DA64" s="20">
        <f>SUMIFS(Expenses!DB:DB,Expenses!$C:$C,$C64)</f>
        <v>0</v>
      </c>
      <c r="DB64" s="20">
        <f>SUMIFS(Expenses!DC:DC,Expenses!$C:$C,$C64)</f>
        <v>0</v>
      </c>
      <c r="DC64" s="20">
        <f>SUMIFS(Expenses!DD:DD,Expenses!$C:$C,$C64)</f>
        <v>0</v>
      </c>
      <c r="DD64" s="20">
        <f>SUMIFS(Expenses!DE:DE,Expenses!$C:$C,$C64)</f>
        <v>0</v>
      </c>
      <c r="DE64" s="20">
        <f>SUMIFS(Expenses!DF:DF,Expenses!$C:$C,$C64)</f>
        <v>0</v>
      </c>
      <c r="DF64" s="20">
        <f>SUMIFS(Expenses!DG:DG,Expenses!$C:$C,$C64)</f>
        <v>0</v>
      </c>
      <c r="DG64" s="20">
        <f>SUMIFS(Expenses!DH:DH,Expenses!$C:$C,$C64)</f>
        <v>0</v>
      </c>
      <c r="DH64" s="20">
        <f>SUMIFS(Expenses!DI:DI,Expenses!$C:$C,$C64)</f>
        <v>0</v>
      </c>
      <c r="DI64" s="20">
        <f>SUMIFS(Expenses!DJ:DJ,Expenses!$C:$C,$C64)</f>
        <v>0</v>
      </c>
      <c r="DJ64" s="20">
        <f>SUMIFS(Expenses!DK:DK,Expenses!$C:$C,$C64)</f>
        <v>0</v>
      </c>
      <c r="DK64" s="20">
        <f>SUMIFS(Expenses!DL:DL,Expenses!$C:$C,$C64)</f>
        <v>0</v>
      </c>
      <c r="DL64" s="20">
        <f>SUMIFS(Expenses!DM:DM,Expenses!$C:$C,$C64)</f>
        <v>0</v>
      </c>
      <c r="DM64" s="20">
        <f>SUMIFS(Expenses!DN:DN,Expenses!$C:$C,$C64)</f>
        <v>0</v>
      </c>
      <c r="DN64" s="20">
        <f>SUMIFS(Expenses!DO:DO,Expenses!$C:$C,$C64)</f>
        <v>0</v>
      </c>
      <c r="DO64" s="20">
        <f>SUMIFS(Expenses!DP:DP,Expenses!$C:$C,$C64)</f>
        <v>0</v>
      </c>
      <c r="DP64" s="20">
        <f>SUMIFS(Expenses!DQ:DQ,Expenses!$C:$C,$C64)</f>
        <v>0</v>
      </c>
      <c r="DQ64" s="20">
        <f>SUMIFS(Expenses!DR:DR,Expenses!$C:$C,$C64)</f>
        <v>0</v>
      </c>
      <c r="DR64" s="20">
        <f>SUMIFS(Expenses!DS:DS,Expenses!$C:$C,$C64)</f>
        <v>0</v>
      </c>
      <c r="DS64" s="20">
        <f>SUMIFS(Expenses!DT:DT,Expenses!$C:$C,$C64)</f>
        <v>0</v>
      </c>
      <c r="DT64" s="20">
        <f>SUMIFS(Expenses!DU:DU,Expenses!$C:$C,$C64)</f>
        <v>0</v>
      </c>
    </row>
    <row r="65" spans="3:124">
      <c r="C65" s="5" t="s">
        <v>270</v>
      </c>
      <c r="D65" s="20">
        <f>SUMIFS(Expenses!E:E,Expenses!$C:$C,$C65)</f>
        <v>0</v>
      </c>
      <c r="E65" s="20">
        <f>SUMIFS(Expenses!F:F,Expenses!$C:$C,$C65)</f>
        <v>0</v>
      </c>
      <c r="F65" s="20">
        <f>SUMIFS(Expenses!G:G,Expenses!$C:$C,$C65)</f>
        <v>0</v>
      </c>
      <c r="G65" s="20">
        <f>SUMIFS(Expenses!H:H,Expenses!$C:$C,$C65)</f>
        <v>0</v>
      </c>
      <c r="H65" s="20">
        <f>SUMIFS(Expenses!I:I,Expenses!$C:$C,$C65)</f>
        <v>0</v>
      </c>
      <c r="I65" s="20">
        <f>SUMIFS(Expenses!J:J,Expenses!$C:$C,$C65)</f>
        <v>0</v>
      </c>
      <c r="J65" s="20">
        <f>SUMIFS(Expenses!K:K,Expenses!$C:$C,$C65)</f>
        <v>0</v>
      </c>
      <c r="K65" s="20">
        <f>SUMIFS(Expenses!L:L,Expenses!$C:$C,$C65)</f>
        <v>0</v>
      </c>
      <c r="L65" s="20">
        <f>SUMIFS(Expenses!M:M,Expenses!$C:$C,$C65)</f>
        <v>0</v>
      </c>
      <c r="M65" s="20">
        <f>SUMIFS(Expenses!N:N,Expenses!$C:$C,$C65)</f>
        <v>0</v>
      </c>
      <c r="N65" s="20">
        <f>SUMIFS(Expenses!O:O,Expenses!$C:$C,$C65)</f>
        <v>0</v>
      </c>
      <c r="O65" s="20">
        <f>SUMIFS(Expenses!P:P,Expenses!$C:$C,$C65)</f>
        <v>0</v>
      </c>
      <c r="P65" s="20">
        <f>SUMIFS(Expenses!Q:Q,Expenses!$C:$C,$C65)</f>
        <v>0</v>
      </c>
      <c r="Q65" s="20">
        <f>SUMIFS(Expenses!R:R,Expenses!$C:$C,$C65)</f>
        <v>0</v>
      </c>
      <c r="R65" s="20">
        <f>SUMIFS(Expenses!S:S,Expenses!$C:$C,$C65)</f>
        <v>0</v>
      </c>
      <c r="S65" s="20">
        <f>SUMIFS(Expenses!T:T,Expenses!$C:$C,$C65)</f>
        <v>0</v>
      </c>
      <c r="T65" s="20">
        <f>SUMIFS(Expenses!U:U,Expenses!$C:$C,$C65)</f>
        <v>0</v>
      </c>
      <c r="U65" s="20">
        <f>SUMIFS(Expenses!V:V,Expenses!$C:$C,$C65)</f>
        <v>0</v>
      </c>
      <c r="V65" s="20">
        <f>SUMIFS(Expenses!W:W,Expenses!$C:$C,$C65)</f>
        <v>0</v>
      </c>
      <c r="W65" s="20">
        <f>SUMIFS(Expenses!X:X,Expenses!$C:$C,$C65)</f>
        <v>0</v>
      </c>
      <c r="X65" s="20">
        <f>SUMIFS(Expenses!Y:Y,Expenses!$C:$C,$C65)</f>
        <v>0</v>
      </c>
      <c r="Y65" s="20">
        <f>SUMIFS(Expenses!Z:Z,Expenses!$C:$C,$C65)</f>
        <v>0</v>
      </c>
      <c r="Z65" s="20">
        <f>SUMIFS(Expenses!AA:AA,Expenses!$C:$C,$C65)</f>
        <v>0</v>
      </c>
      <c r="AA65" s="20">
        <f>SUMIFS(Expenses!AB:AB,Expenses!$C:$C,$C65)</f>
        <v>0</v>
      </c>
      <c r="AB65" s="20">
        <f>SUMIFS(Expenses!AC:AC,Expenses!$C:$C,$C65)</f>
        <v>0</v>
      </c>
      <c r="AC65" s="20">
        <f>SUMIFS(Expenses!AD:AD,Expenses!$C:$C,$C65)</f>
        <v>0</v>
      </c>
      <c r="AD65" s="20">
        <f>SUMIFS(Expenses!AE:AE,Expenses!$C:$C,$C65)</f>
        <v>0</v>
      </c>
      <c r="AE65" s="20">
        <f>SUMIFS(Expenses!AF:AF,Expenses!$C:$C,$C65)</f>
        <v>0</v>
      </c>
      <c r="AF65" s="20">
        <f>SUMIFS(Expenses!AG:AG,Expenses!$C:$C,$C65)</f>
        <v>0</v>
      </c>
      <c r="AG65" s="20">
        <f>SUMIFS(Expenses!AH:AH,Expenses!$C:$C,$C65)</f>
        <v>0</v>
      </c>
      <c r="AH65" s="20">
        <f>SUMIFS(Expenses!AI:AI,Expenses!$C:$C,$C65)</f>
        <v>0</v>
      </c>
      <c r="AI65" s="20">
        <f>SUMIFS(Expenses!AJ:AJ,Expenses!$C:$C,$C65)</f>
        <v>0</v>
      </c>
      <c r="AJ65" s="20">
        <f>SUMIFS(Expenses!AK:AK,Expenses!$C:$C,$C65)</f>
        <v>0</v>
      </c>
      <c r="AK65" s="20">
        <f>SUMIFS(Expenses!AL:AL,Expenses!$C:$C,$C65)</f>
        <v>0</v>
      </c>
      <c r="AL65" s="20">
        <f>SUMIFS(Expenses!AM:AM,Expenses!$C:$C,$C65)</f>
        <v>0</v>
      </c>
      <c r="AM65" s="20">
        <f>SUMIFS(Expenses!AN:AN,Expenses!$C:$C,$C65)</f>
        <v>0</v>
      </c>
      <c r="AN65" s="20">
        <f>SUMIFS(Expenses!AO:AO,Expenses!$C:$C,$C65)</f>
        <v>0</v>
      </c>
      <c r="AO65" s="20">
        <f>SUMIFS(Expenses!AP:AP,Expenses!$C:$C,$C65)</f>
        <v>0</v>
      </c>
      <c r="AP65" s="20">
        <f>SUMIFS(Expenses!AQ:AQ,Expenses!$C:$C,$C65)</f>
        <v>0</v>
      </c>
      <c r="AQ65" s="20">
        <f>SUMIFS(Expenses!AR:AR,Expenses!$C:$C,$C65)</f>
        <v>0</v>
      </c>
      <c r="AR65" s="20">
        <f>SUMIFS(Expenses!AS:AS,Expenses!$C:$C,$C65)</f>
        <v>0</v>
      </c>
      <c r="AS65" s="20">
        <f>SUMIFS(Expenses!AT:AT,Expenses!$C:$C,$C65)</f>
        <v>0</v>
      </c>
      <c r="AT65" s="20">
        <f>SUMIFS(Expenses!AU:AU,Expenses!$C:$C,$C65)</f>
        <v>0</v>
      </c>
      <c r="AU65" s="20">
        <f>SUMIFS(Expenses!AV:AV,Expenses!$C:$C,$C65)</f>
        <v>0</v>
      </c>
      <c r="AV65" s="20">
        <f>SUMIFS(Expenses!AW:AW,Expenses!$C:$C,$C65)</f>
        <v>0</v>
      </c>
      <c r="AW65" s="20">
        <f>SUMIFS(Expenses!AX:AX,Expenses!$C:$C,$C65)</f>
        <v>0</v>
      </c>
      <c r="AX65" s="20">
        <f>SUMIFS(Expenses!AY:AY,Expenses!$C:$C,$C65)</f>
        <v>0</v>
      </c>
      <c r="AY65" s="20">
        <f>SUMIFS(Expenses!AZ:AZ,Expenses!$C:$C,$C65)</f>
        <v>0</v>
      </c>
      <c r="AZ65" s="20">
        <f>SUMIFS(Expenses!BA:BA,Expenses!$C:$C,$C65)</f>
        <v>0</v>
      </c>
      <c r="BA65" s="20">
        <f>SUMIFS(Expenses!BB:BB,Expenses!$C:$C,$C65)</f>
        <v>0</v>
      </c>
      <c r="BB65" s="20">
        <f>SUMIFS(Expenses!BC:BC,Expenses!$C:$C,$C65)</f>
        <v>0</v>
      </c>
      <c r="BC65" s="20">
        <f>SUMIFS(Expenses!BD:BD,Expenses!$C:$C,$C65)</f>
        <v>0</v>
      </c>
      <c r="BD65" s="20">
        <f>SUMIFS(Expenses!BE:BE,Expenses!$C:$C,$C65)</f>
        <v>0</v>
      </c>
      <c r="BE65" s="20">
        <f>SUMIFS(Expenses!BF:BF,Expenses!$C:$C,$C65)</f>
        <v>0</v>
      </c>
      <c r="BF65" s="20">
        <f>SUMIFS(Expenses!BG:BG,Expenses!$C:$C,$C65)</f>
        <v>0</v>
      </c>
      <c r="BG65" s="20">
        <f>SUMIFS(Expenses!BH:BH,Expenses!$C:$C,$C65)</f>
        <v>0</v>
      </c>
      <c r="BH65" s="20">
        <f>SUMIFS(Expenses!BI:BI,Expenses!$C:$C,$C65)</f>
        <v>0</v>
      </c>
      <c r="BI65" s="20">
        <f>SUMIFS(Expenses!BJ:BJ,Expenses!$C:$C,$C65)</f>
        <v>0</v>
      </c>
      <c r="BJ65" s="20">
        <f>SUMIFS(Expenses!BK:BK,Expenses!$C:$C,$C65)</f>
        <v>0</v>
      </c>
      <c r="BK65" s="20">
        <f>SUMIFS(Expenses!BL:BL,Expenses!$C:$C,$C65)</f>
        <v>0</v>
      </c>
      <c r="BL65" s="20">
        <f>SUMIFS(Expenses!BM:BM,Expenses!$C:$C,$C65)</f>
        <v>0</v>
      </c>
      <c r="BM65" s="20">
        <f>SUMIFS(Expenses!BN:BN,Expenses!$C:$C,$C65)</f>
        <v>0</v>
      </c>
      <c r="BN65" s="20">
        <f>SUMIFS(Expenses!BO:BO,Expenses!$C:$C,$C65)</f>
        <v>0</v>
      </c>
      <c r="BO65" s="20">
        <f>SUMIFS(Expenses!BP:BP,Expenses!$C:$C,$C65)</f>
        <v>0</v>
      </c>
      <c r="BP65" s="20">
        <f>SUMIFS(Expenses!BQ:BQ,Expenses!$C:$C,$C65)</f>
        <v>0</v>
      </c>
      <c r="BQ65" s="20">
        <f>SUMIFS(Expenses!BR:BR,Expenses!$C:$C,$C65)</f>
        <v>0</v>
      </c>
      <c r="BR65" s="20">
        <f>SUMIFS(Expenses!BS:BS,Expenses!$C:$C,$C65)</f>
        <v>0</v>
      </c>
      <c r="BS65" s="20">
        <f>SUMIFS(Expenses!BT:BT,Expenses!$C:$C,$C65)</f>
        <v>0</v>
      </c>
      <c r="BT65" s="20">
        <f>SUMIFS(Expenses!BU:BU,Expenses!$C:$C,$C65)</f>
        <v>0</v>
      </c>
      <c r="BU65" s="20">
        <f>SUMIFS(Expenses!BV:BV,Expenses!$C:$C,$C65)</f>
        <v>0</v>
      </c>
      <c r="BV65" s="20">
        <f>SUMIFS(Expenses!BW:BW,Expenses!$C:$C,$C65)</f>
        <v>0</v>
      </c>
      <c r="BW65" s="20">
        <f>SUMIFS(Expenses!BX:BX,Expenses!$C:$C,$C65)</f>
        <v>0</v>
      </c>
      <c r="BX65" s="20">
        <f>SUMIFS(Expenses!BY:BY,Expenses!$C:$C,$C65)</f>
        <v>0</v>
      </c>
      <c r="BY65" s="20">
        <f>SUMIFS(Expenses!BZ:BZ,Expenses!$C:$C,$C65)</f>
        <v>0</v>
      </c>
      <c r="BZ65" s="20">
        <f>SUMIFS(Expenses!CA:CA,Expenses!$C:$C,$C65)</f>
        <v>0</v>
      </c>
      <c r="CA65" s="20">
        <f>SUMIFS(Expenses!CB:CB,Expenses!$C:$C,$C65)</f>
        <v>0</v>
      </c>
      <c r="CB65" s="20">
        <f>SUMIFS(Expenses!CC:CC,Expenses!$C:$C,$C65)</f>
        <v>0</v>
      </c>
      <c r="CC65" s="20">
        <f>SUMIFS(Expenses!CD:CD,Expenses!$C:$C,$C65)</f>
        <v>0</v>
      </c>
      <c r="CD65" s="20">
        <f>SUMIFS(Expenses!CE:CE,Expenses!$C:$C,$C65)</f>
        <v>0</v>
      </c>
      <c r="CE65" s="20">
        <f>SUMIFS(Expenses!CF:CF,Expenses!$C:$C,$C65)</f>
        <v>0</v>
      </c>
      <c r="CF65" s="20">
        <f>SUMIFS(Expenses!CG:CG,Expenses!$C:$C,$C65)</f>
        <v>0</v>
      </c>
      <c r="CG65" s="20">
        <f>SUMIFS(Expenses!CH:CH,Expenses!$C:$C,$C65)</f>
        <v>0</v>
      </c>
      <c r="CH65" s="20">
        <f>SUMIFS(Expenses!CI:CI,Expenses!$C:$C,$C65)</f>
        <v>0</v>
      </c>
      <c r="CI65" s="20">
        <f>SUMIFS(Expenses!CJ:CJ,Expenses!$C:$C,$C65)</f>
        <v>0</v>
      </c>
      <c r="CJ65" s="20">
        <f>SUMIFS(Expenses!CK:CK,Expenses!$C:$C,$C65)</f>
        <v>0</v>
      </c>
      <c r="CK65" s="20">
        <f>SUMIFS(Expenses!CL:CL,Expenses!$C:$C,$C65)</f>
        <v>0</v>
      </c>
      <c r="CL65" s="20">
        <f>SUMIFS(Expenses!CM:CM,Expenses!$C:$C,$C65)</f>
        <v>0</v>
      </c>
      <c r="CM65" s="20">
        <f>SUMIFS(Expenses!CN:CN,Expenses!$C:$C,$C65)</f>
        <v>0</v>
      </c>
      <c r="CN65" s="20">
        <f>SUMIFS(Expenses!CO:CO,Expenses!$C:$C,$C65)</f>
        <v>0</v>
      </c>
      <c r="CO65" s="20">
        <f>SUMIFS(Expenses!CP:CP,Expenses!$C:$C,$C65)</f>
        <v>0</v>
      </c>
      <c r="CP65" s="20">
        <f>SUMIFS(Expenses!CQ:CQ,Expenses!$C:$C,$C65)</f>
        <v>0</v>
      </c>
      <c r="CQ65" s="20">
        <f>SUMIFS(Expenses!CR:CR,Expenses!$C:$C,$C65)</f>
        <v>0</v>
      </c>
      <c r="CR65" s="20">
        <f>SUMIFS(Expenses!CS:CS,Expenses!$C:$C,$C65)</f>
        <v>0</v>
      </c>
      <c r="CS65" s="20">
        <f>SUMIFS(Expenses!CT:CT,Expenses!$C:$C,$C65)</f>
        <v>0</v>
      </c>
      <c r="CT65" s="20">
        <f>SUMIFS(Expenses!CU:CU,Expenses!$C:$C,$C65)</f>
        <v>0</v>
      </c>
      <c r="CU65" s="20">
        <f>SUMIFS(Expenses!CV:CV,Expenses!$C:$C,$C65)</f>
        <v>0</v>
      </c>
      <c r="CV65" s="20">
        <f>SUMIFS(Expenses!CW:CW,Expenses!$C:$C,$C65)</f>
        <v>0</v>
      </c>
      <c r="CW65" s="20">
        <f>SUMIFS(Expenses!CX:CX,Expenses!$C:$C,$C65)</f>
        <v>0</v>
      </c>
      <c r="CX65" s="20">
        <f>SUMIFS(Expenses!CY:CY,Expenses!$C:$C,$C65)</f>
        <v>0</v>
      </c>
      <c r="CY65" s="20">
        <f>SUMIFS(Expenses!CZ:CZ,Expenses!$C:$C,$C65)</f>
        <v>0</v>
      </c>
      <c r="CZ65" s="20">
        <f>SUMIFS(Expenses!DA:DA,Expenses!$C:$C,$C65)</f>
        <v>0</v>
      </c>
      <c r="DA65" s="20">
        <f>SUMIFS(Expenses!DB:DB,Expenses!$C:$C,$C65)</f>
        <v>0</v>
      </c>
      <c r="DB65" s="20">
        <f>SUMIFS(Expenses!DC:DC,Expenses!$C:$C,$C65)</f>
        <v>0</v>
      </c>
      <c r="DC65" s="20">
        <f>SUMIFS(Expenses!DD:DD,Expenses!$C:$C,$C65)</f>
        <v>0</v>
      </c>
      <c r="DD65" s="20">
        <f>SUMIFS(Expenses!DE:DE,Expenses!$C:$C,$C65)</f>
        <v>0</v>
      </c>
      <c r="DE65" s="20">
        <f>SUMIFS(Expenses!DF:DF,Expenses!$C:$C,$C65)</f>
        <v>0</v>
      </c>
      <c r="DF65" s="20">
        <f>SUMIFS(Expenses!DG:DG,Expenses!$C:$C,$C65)</f>
        <v>0</v>
      </c>
      <c r="DG65" s="20">
        <f>SUMIFS(Expenses!DH:DH,Expenses!$C:$C,$C65)</f>
        <v>0</v>
      </c>
      <c r="DH65" s="20">
        <f>SUMIFS(Expenses!DI:DI,Expenses!$C:$C,$C65)</f>
        <v>0</v>
      </c>
      <c r="DI65" s="20">
        <f>SUMIFS(Expenses!DJ:DJ,Expenses!$C:$C,$C65)</f>
        <v>0</v>
      </c>
      <c r="DJ65" s="20">
        <f>SUMIFS(Expenses!DK:DK,Expenses!$C:$C,$C65)</f>
        <v>0</v>
      </c>
      <c r="DK65" s="20">
        <f>SUMIFS(Expenses!DL:DL,Expenses!$C:$C,$C65)</f>
        <v>0</v>
      </c>
      <c r="DL65" s="20">
        <f>SUMIFS(Expenses!DM:DM,Expenses!$C:$C,$C65)</f>
        <v>0</v>
      </c>
      <c r="DM65" s="20">
        <f>SUMIFS(Expenses!DN:DN,Expenses!$C:$C,$C65)</f>
        <v>0</v>
      </c>
      <c r="DN65" s="20">
        <f>SUMIFS(Expenses!DO:DO,Expenses!$C:$C,$C65)</f>
        <v>0</v>
      </c>
      <c r="DO65" s="20">
        <f>SUMIFS(Expenses!DP:DP,Expenses!$C:$C,$C65)</f>
        <v>0</v>
      </c>
      <c r="DP65" s="20">
        <f>SUMIFS(Expenses!DQ:DQ,Expenses!$C:$C,$C65)</f>
        <v>0</v>
      </c>
      <c r="DQ65" s="20">
        <f>SUMIFS(Expenses!DR:DR,Expenses!$C:$C,$C65)</f>
        <v>0</v>
      </c>
      <c r="DR65" s="20">
        <f>SUMIFS(Expenses!DS:DS,Expenses!$C:$C,$C65)</f>
        <v>0</v>
      </c>
      <c r="DS65" s="20">
        <f>SUMIFS(Expenses!DT:DT,Expenses!$C:$C,$C65)</f>
        <v>0</v>
      </c>
      <c r="DT65" s="20">
        <f>SUMIFS(Expenses!DU:DU,Expenses!$C:$C,$C65)</f>
        <v>0</v>
      </c>
    </row>
    <row r="66" spans="3:124">
      <c r="C66" s="5" t="s">
        <v>296</v>
      </c>
      <c r="D66" s="20">
        <f>SUMIFS(Expenses!E:E,Expenses!$C:$C,$C66)</f>
        <v>0</v>
      </c>
      <c r="E66" s="20">
        <f>SUMIFS(Expenses!F:F,Expenses!$C:$C,$C66)</f>
        <v>0</v>
      </c>
      <c r="F66" s="20">
        <f>SUMIFS(Expenses!G:G,Expenses!$C:$C,$C66)</f>
        <v>0</v>
      </c>
      <c r="G66" s="20">
        <f>SUMIFS(Expenses!H:H,Expenses!$C:$C,$C66)</f>
        <v>0</v>
      </c>
      <c r="H66" s="20">
        <f>SUMIFS(Expenses!I:I,Expenses!$C:$C,$C66)</f>
        <v>0</v>
      </c>
      <c r="I66" s="20">
        <f>SUMIFS(Expenses!J:J,Expenses!$C:$C,$C66)</f>
        <v>0</v>
      </c>
      <c r="J66" s="20">
        <f>SUMIFS(Expenses!K:K,Expenses!$C:$C,$C66)</f>
        <v>0</v>
      </c>
      <c r="K66" s="20">
        <f>SUMIFS(Expenses!L:L,Expenses!$C:$C,$C66)</f>
        <v>0</v>
      </c>
      <c r="L66" s="20">
        <f>SUMIFS(Expenses!M:M,Expenses!$C:$C,$C66)</f>
        <v>0</v>
      </c>
      <c r="M66" s="20">
        <f>SUMIFS(Expenses!N:N,Expenses!$C:$C,$C66)</f>
        <v>0</v>
      </c>
      <c r="N66" s="20">
        <f>SUMIFS(Expenses!O:O,Expenses!$C:$C,$C66)</f>
        <v>0</v>
      </c>
      <c r="O66" s="20">
        <f>SUMIFS(Expenses!P:P,Expenses!$C:$C,$C66)</f>
        <v>0</v>
      </c>
      <c r="P66" s="20">
        <f>SUMIFS(Expenses!Q:Q,Expenses!$C:$C,$C66)</f>
        <v>0</v>
      </c>
      <c r="Q66" s="20">
        <f>SUMIFS(Expenses!R:R,Expenses!$C:$C,$C66)</f>
        <v>0</v>
      </c>
      <c r="R66" s="20">
        <f>SUMIFS(Expenses!S:S,Expenses!$C:$C,$C66)</f>
        <v>0</v>
      </c>
      <c r="S66" s="20">
        <f>SUMIFS(Expenses!T:T,Expenses!$C:$C,$C66)</f>
        <v>0</v>
      </c>
      <c r="T66" s="20">
        <f>SUMIFS(Expenses!U:U,Expenses!$C:$C,$C66)</f>
        <v>0</v>
      </c>
      <c r="U66" s="20">
        <f>SUMIFS(Expenses!V:V,Expenses!$C:$C,$C66)</f>
        <v>0</v>
      </c>
      <c r="V66" s="20">
        <f>SUMIFS(Expenses!W:W,Expenses!$C:$C,$C66)</f>
        <v>0</v>
      </c>
      <c r="W66" s="20">
        <f>SUMIFS(Expenses!X:X,Expenses!$C:$C,$C66)</f>
        <v>0</v>
      </c>
      <c r="X66" s="20">
        <f>SUMIFS(Expenses!Y:Y,Expenses!$C:$C,$C66)</f>
        <v>0</v>
      </c>
      <c r="Y66" s="20">
        <f>SUMIFS(Expenses!Z:Z,Expenses!$C:$C,$C66)</f>
        <v>0</v>
      </c>
      <c r="Z66" s="20">
        <f>SUMIFS(Expenses!AA:AA,Expenses!$C:$C,$C66)</f>
        <v>0</v>
      </c>
      <c r="AA66" s="20">
        <f>SUMIFS(Expenses!AB:AB,Expenses!$C:$C,$C66)</f>
        <v>0</v>
      </c>
      <c r="AB66" s="20">
        <f>SUMIFS(Expenses!AC:AC,Expenses!$C:$C,$C66)</f>
        <v>2035.8869918750004</v>
      </c>
      <c r="AC66" s="20">
        <f>SUMIFS(Expenses!AD:AD,Expenses!$C:$C,$C66)</f>
        <v>2035.8869918750004</v>
      </c>
      <c r="AD66" s="20">
        <f>SUMIFS(Expenses!AE:AE,Expenses!$C:$C,$C66)</f>
        <v>2035.8869918750004</v>
      </c>
      <c r="AE66" s="20">
        <f>SUMIFS(Expenses!AF:AF,Expenses!$C:$C,$C66)</f>
        <v>2035.8869918750004</v>
      </c>
      <c r="AF66" s="20">
        <f>SUMIFS(Expenses!AG:AG,Expenses!$C:$C,$C66)</f>
        <v>2035.8869918750004</v>
      </c>
      <c r="AG66" s="20">
        <f>SUMIFS(Expenses!AH:AH,Expenses!$C:$C,$C66)</f>
        <v>2035.8869918750004</v>
      </c>
      <c r="AH66" s="20">
        <f>SUMIFS(Expenses!AI:AI,Expenses!$C:$C,$C66)</f>
        <v>2035.8869918750004</v>
      </c>
      <c r="AI66" s="20">
        <f>SUMIFS(Expenses!AJ:AJ,Expenses!$C:$C,$C66)</f>
        <v>2096.9636016312502</v>
      </c>
      <c r="AJ66" s="20">
        <f>SUMIFS(Expenses!AK:AK,Expenses!$C:$C,$C66)</f>
        <v>2096.9636016312502</v>
      </c>
      <c r="AK66" s="20">
        <f>SUMIFS(Expenses!AL:AL,Expenses!$C:$C,$C66)</f>
        <v>2096.9636016312502</v>
      </c>
      <c r="AL66" s="20">
        <f>SUMIFS(Expenses!AM:AM,Expenses!$C:$C,$C66)</f>
        <v>2096.9636016312502</v>
      </c>
      <c r="AM66" s="20">
        <f>SUMIFS(Expenses!AN:AN,Expenses!$C:$C,$C66)</f>
        <v>2096.9636016312502</v>
      </c>
      <c r="AN66" s="20">
        <f>SUMIFS(Expenses!AO:AO,Expenses!$C:$C,$C66)</f>
        <v>2096.9636016312502</v>
      </c>
      <c r="AO66" s="20">
        <f>SUMIFS(Expenses!AP:AP,Expenses!$C:$C,$C66)</f>
        <v>2096.9636016312502</v>
      </c>
      <c r="AP66" s="20">
        <f>SUMIFS(Expenses!AQ:AQ,Expenses!$C:$C,$C66)</f>
        <v>2096.9636016312502</v>
      </c>
      <c r="AQ66" s="20">
        <f>SUMIFS(Expenses!AR:AR,Expenses!$C:$C,$C66)</f>
        <v>2096.9636016312502</v>
      </c>
      <c r="AR66" s="20">
        <f>SUMIFS(Expenses!AS:AS,Expenses!$C:$C,$C66)</f>
        <v>2096.9636016312502</v>
      </c>
      <c r="AS66" s="20">
        <f>SUMIFS(Expenses!AT:AT,Expenses!$C:$C,$C66)</f>
        <v>2096.9636016312502</v>
      </c>
      <c r="AT66" s="20">
        <f>SUMIFS(Expenses!AU:AU,Expenses!$C:$C,$C66)</f>
        <v>2096.9636016312502</v>
      </c>
      <c r="AU66" s="20">
        <f>SUMIFS(Expenses!AV:AV,Expenses!$C:$C,$C66)</f>
        <v>2159.8725096801877</v>
      </c>
      <c r="AV66" s="20">
        <f>SUMIFS(Expenses!AW:AW,Expenses!$C:$C,$C66)</f>
        <v>2159.8725096801877</v>
      </c>
      <c r="AW66" s="20">
        <f>SUMIFS(Expenses!AX:AX,Expenses!$C:$C,$C66)</f>
        <v>2159.8725096801877</v>
      </c>
      <c r="AX66" s="20">
        <f>SUMIFS(Expenses!AY:AY,Expenses!$C:$C,$C66)</f>
        <v>2159.8725096801877</v>
      </c>
      <c r="AY66" s="20">
        <f>SUMIFS(Expenses!AZ:AZ,Expenses!$C:$C,$C66)</f>
        <v>2159.8725096801877</v>
      </c>
      <c r="AZ66" s="20">
        <f>SUMIFS(Expenses!BA:BA,Expenses!$C:$C,$C66)</f>
        <v>2159.8725096801877</v>
      </c>
      <c r="BA66" s="20">
        <f>SUMIFS(Expenses!BB:BB,Expenses!$C:$C,$C66)</f>
        <v>2159.8725096801877</v>
      </c>
      <c r="BB66" s="20">
        <f>SUMIFS(Expenses!BC:BC,Expenses!$C:$C,$C66)</f>
        <v>2159.8725096801877</v>
      </c>
      <c r="BC66" s="20">
        <f>SUMIFS(Expenses!BD:BD,Expenses!$C:$C,$C66)</f>
        <v>2159.8725096801877</v>
      </c>
      <c r="BD66" s="20">
        <f>SUMIFS(Expenses!BE:BE,Expenses!$C:$C,$C66)</f>
        <v>2159.8725096801877</v>
      </c>
      <c r="BE66" s="20">
        <f>SUMIFS(Expenses!BF:BF,Expenses!$C:$C,$C66)</f>
        <v>2159.8725096801877</v>
      </c>
      <c r="BF66" s="20">
        <f>SUMIFS(Expenses!BG:BG,Expenses!$C:$C,$C66)</f>
        <v>2159.8725096801877</v>
      </c>
      <c r="BG66" s="20">
        <f>SUMIFS(Expenses!BH:BH,Expenses!$C:$C,$C66)</f>
        <v>835.8366075703002</v>
      </c>
      <c r="BH66" s="20">
        <f>SUMIFS(Expenses!BI:BI,Expenses!$C:$C,$C66)</f>
        <v>835.8366075703002</v>
      </c>
      <c r="BI66" s="20">
        <f>SUMIFS(Expenses!BJ:BJ,Expenses!$C:$C,$C66)</f>
        <v>835.8366075703002</v>
      </c>
      <c r="BJ66" s="20">
        <f>SUMIFS(Expenses!BK:BK,Expenses!$C:$C,$C66)</f>
        <v>835.8366075703002</v>
      </c>
      <c r="BK66" s="20">
        <f>SUMIFS(Expenses!BL:BL,Expenses!$C:$C,$C66)</f>
        <v>835.8366075703002</v>
      </c>
      <c r="BL66" s="20">
        <f>SUMIFS(Expenses!BM:BM,Expenses!$C:$C,$C66)</f>
        <v>835.8366075703002</v>
      </c>
      <c r="BM66" s="20">
        <f>SUMIFS(Expenses!BN:BN,Expenses!$C:$C,$C66)</f>
        <v>835.8366075703002</v>
      </c>
      <c r="BN66" s="20">
        <f>SUMIFS(Expenses!BO:BO,Expenses!$C:$C,$C66)</f>
        <v>835.8366075703002</v>
      </c>
      <c r="BO66" s="20">
        <f>SUMIFS(Expenses!BP:BP,Expenses!$C:$C,$C66)</f>
        <v>835.8366075703002</v>
      </c>
      <c r="BP66" s="20">
        <f>SUMIFS(Expenses!BQ:BQ,Expenses!$C:$C,$C66)</f>
        <v>835.8366075703002</v>
      </c>
      <c r="BQ66" s="20">
        <f>SUMIFS(Expenses!BR:BR,Expenses!$C:$C,$C66)</f>
        <v>835.8366075703002</v>
      </c>
      <c r="BR66" s="20">
        <f>SUMIFS(Expenses!BS:BS,Expenses!$C:$C,$C66)</f>
        <v>835.8366075703002</v>
      </c>
      <c r="BS66" s="20">
        <f>SUMIFS(Expenses!BT:BT,Expenses!$C:$C,$C66)</f>
        <v>860.91170579740924</v>
      </c>
      <c r="BT66" s="20">
        <f>SUMIFS(Expenses!BU:BU,Expenses!$C:$C,$C66)</f>
        <v>860.91170579740924</v>
      </c>
      <c r="BU66" s="20">
        <f>SUMIFS(Expenses!BV:BV,Expenses!$C:$C,$C66)</f>
        <v>860.91170579740924</v>
      </c>
      <c r="BV66" s="20">
        <f>SUMIFS(Expenses!BW:BW,Expenses!$C:$C,$C66)</f>
        <v>860.91170579740924</v>
      </c>
      <c r="BW66" s="20">
        <f>SUMIFS(Expenses!BX:BX,Expenses!$C:$C,$C66)</f>
        <v>860.91170579740924</v>
      </c>
      <c r="BX66" s="20">
        <f>SUMIFS(Expenses!BY:BY,Expenses!$C:$C,$C66)</f>
        <v>860.91170579740924</v>
      </c>
      <c r="BY66" s="20">
        <f>SUMIFS(Expenses!BZ:BZ,Expenses!$C:$C,$C66)</f>
        <v>860.91170579740924</v>
      </c>
      <c r="BZ66" s="20">
        <f>SUMIFS(Expenses!CA:CA,Expenses!$C:$C,$C66)</f>
        <v>860.91170579740924</v>
      </c>
      <c r="CA66" s="20">
        <f>SUMIFS(Expenses!CB:CB,Expenses!$C:$C,$C66)</f>
        <v>860.91170579740924</v>
      </c>
      <c r="CB66" s="20">
        <f>SUMIFS(Expenses!CC:CC,Expenses!$C:$C,$C66)</f>
        <v>860.91170579740924</v>
      </c>
      <c r="CC66" s="20">
        <f>SUMIFS(Expenses!CD:CD,Expenses!$C:$C,$C66)</f>
        <v>860.91170579740924</v>
      </c>
      <c r="CD66" s="20">
        <f>SUMIFS(Expenses!CE:CE,Expenses!$C:$C,$C66)</f>
        <v>860.91170579740924</v>
      </c>
      <c r="CE66" s="20">
        <f>SUMIFS(Expenses!CF:CF,Expenses!$C:$C,$C66)</f>
        <v>886.73905697133159</v>
      </c>
      <c r="CF66" s="20">
        <f>SUMIFS(Expenses!CG:CG,Expenses!$C:$C,$C66)</f>
        <v>886.73905697133159</v>
      </c>
      <c r="CG66" s="20">
        <f>SUMIFS(Expenses!CH:CH,Expenses!$C:$C,$C66)</f>
        <v>886.73905697133159</v>
      </c>
      <c r="CH66" s="20">
        <f>SUMIFS(Expenses!CI:CI,Expenses!$C:$C,$C66)</f>
        <v>886.73905697133159</v>
      </c>
      <c r="CI66" s="20">
        <f>SUMIFS(Expenses!CJ:CJ,Expenses!$C:$C,$C66)</f>
        <v>886.73905697133159</v>
      </c>
      <c r="CJ66" s="20">
        <f>SUMIFS(Expenses!CK:CK,Expenses!$C:$C,$C66)</f>
        <v>886.73905697133159</v>
      </c>
      <c r="CK66" s="20">
        <f>SUMIFS(Expenses!CL:CL,Expenses!$C:$C,$C66)</f>
        <v>886.73905697133159</v>
      </c>
      <c r="CL66" s="20">
        <f>SUMIFS(Expenses!CM:CM,Expenses!$C:$C,$C66)</f>
        <v>886.73905697133159</v>
      </c>
      <c r="CM66" s="20">
        <f>SUMIFS(Expenses!CN:CN,Expenses!$C:$C,$C66)</f>
        <v>886.73905697133159</v>
      </c>
      <c r="CN66" s="20">
        <f>SUMIFS(Expenses!CO:CO,Expenses!$C:$C,$C66)</f>
        <v>886.73905697133159</v>
      </c>
      <c r="CO66" s="20">
        <f>SUMIFS(Expenses!CP:CP,Expenses!$C:$C,$C66)</f>
        <v>886.73905697133159</v>
      </c>
      <c r="CP66" s="20">
        <f>SUMIFS(Expenses!CQ:CQ,Expenses!$C:$C,$C66)</f>
        <v>886.73905697133159</v>
      </c>
      <c r="CQ66" s="20">
        <f>SUMIFS(Expenses!CR:CR,Expenses!$C:$C,$C66)</f>
        <v>913.34122868047143</v>
      </c>
      <c r="CR66" s="20">
        <f>SUMIFS(Expenses!CS:CS,Expenses!$C:$C,$C66)</f>
        <v>913.34122868047143</v>
      </c>
      <c r="CS66" s="20">
        <f>SUMIFS(Expenses!CT:CT,Expenses!$C:$C,$C66)</f>
        <v>913.34122868047143</v>
      </c>
      <c r="CT66" s="20">
        <f>SUMIFS(Expenses!CU:CU,Expenses!$C:$C,$C66)</f>
        <v>913.34122868047143</v>
      </c>
      <c r="CU66" s="20">
        <f>SUMIFS(Expenses!CV:CV,Expenses!$C:$C,$C66)</f>
        <v>913.34122868047143</v>
      </c>
      <c r="CV66" s="20">
        <f>SUMIFS(Expenses!CW:CW,Expenses!$C:$C,$C66)</f>
        <v>913.34122868047143</v>
      </c>
      <c r="CW66" s="20">
        <f>SUMIFS(Expenses!CX:CX,Expenses!$C:$C,$C66)</f>
        <v>913.34122868047143</v>
      </c>
      <c r="CX66" s="20">
        <f>SUMIFS(Expenses!CY:CY,Expenses!$C:$C,$C66)</f>
        <v>913.34122868047143</v>
      </c>
      <c r="CY66" s="20">
        <f>SUMIFS(Expenses!CZ:CZ,Expenses!$C:$C,$C66)</f>
        <v>913.34122868047143</v>
      </c>
      <c r="CZ66" s="20">
        <f>SUMIFS(Expenses!DA:DA,Expenses!$C:$C,$C66)</f>
        <v>913.34122868047143</v>
      </c>
      <c r="DA66" s="20">
        <f>SUMIFS(Expenses!DB:DB,Expenses!$C:$C,$C66)</f>
        <v>913.34122868047143</v>
      </c>
      <c r="DB66" s="20">
        <f>SUMIFS(Expenses!DC:DC,Expenses!$C:$C,$C66)</f>
        <v>913.34122868047143</v>
      </c>
      <c r="DC66" s="20">
        <f>SUMIFS(Expenses!DD:DD,Expenses!$C:$C,$C66)</f>
        <v>940.74146554088566</v>
      </c>
      <c r="DD66" s="20">
        <f>SUMIFS(Expenses!DE:DE,Expenses!$C:$C,$C66)</f>
        <v>940.74146554088566</v>
      </c>
      <c r="DE66" s="20">
        <f>SUMIFS(Expenses!DF:DF,Expenses!$C:$C,$C66)</f>
        <v>940.74146554088566</v>
      </c>
      <c r="DF66" s="20">
        <f>SUMIFS(Expenses!DG:DG,Expenses!$C:$C,$C66)</f>
        <v>940.74146554088566</v>
      </c>
      <c r="DG66" s="20">
        <f>SUMIFS(Expenses!DH:DH,Expenses!$C:$C,$C66)</f>
        <v>940.74146554088566</v>
      </c>
      <c r="DH66" s="20">
        <f>SUMIFS(Expenses!DI:DI,Expenses!$C:$C,$C66)</f>
        <v>940.74146554088566</v>
      </c>
      <c r="DI66" s="20">
        <f>SUMIFS(Expenses!DJ:DJ,Expenses!$C:$C,$C66)</f>
        <v>940.74146554088566</v>
      </c>
      <c r="DJ66" s="20">
        <f>SUMIFS(Expenses!DK:DK,Expenses!$C:$C,$C66)</f>
        <v>940.74146554088566</v>
      </c>
      <c r="DK66" s="20">
        <f>SUMIFS(Expenses!DL:DL,Expenses!$C:$C,$C66)</f>
        <v>940.74146554088566</v>
      </c>
      <c r="DL66" s="20">
        <f>SUMIFS(Expenses!DM:DM,Expenses!$C:$C,$C66)</f>
        <v>940.74146554088566</v>
      </c>
      <c r="DM66" s="20">
        <f>SUMIFS(Expenses!DN:DN,Expenses!$C:$C,$C66)</f>
        <v>940.74146554088566</v>
      </c>
      <c r="DN66" s="20">
        <f>SUMIFS(Expenses!DO:DO,Expenses!$C:$C,$C66)</f>
        <v>940.74146554088566</v>
      </c>
      <c r="DO66" s="20">
        <f>SUMIFS(Expenses!DP:DP,Expenses!$C:$C,$C66)</f>
        <v>968.9637095071123</v>
      </c>
      <c r="DP66" s="20">
        <f>SUMIFS(Expenses!DQ:DQ,Expenses!$C:$C,$C66)</f>
        <v>968.9637095071123</v>
      </c>
      <c r="DQ66" s="20">
        <f>SUMIFS(Expenses!DR:DR,Expenses!$C:$C,$C66)</f>
        <v>968.9637095071123</v>
      </c>
      <c r="DR66" s="20">
        <f>SUMIFS(Expenses!DS:DS,Expenses!$C:$C,$C66)</f>
        <v>968.9637095071123</v>
      </c>
      <c r="DS66" s="20">
        <f>SUMIFS(Expenses!DT:DT,Expenses!$C:$C,$C66)</f>
        <v>968.9637095071123</v>
      </c>
      <c r="DT66" s="20">
        <f>SUMIFS(Expenses!DU:DU,Expenses!$C:$C,$C66)</f>
        <v>968.9637095071123</v>
      </c>
    </row>
    <row r="67" spans="3:124">
      <c r="C67" s="5" t="s">
        <v>278</v>
      </c>
      <c r="D67" s="20">
        <f>SUMIFS(Expenses!E:E,Expenses!$C:$C,$C67)</f>
        <v>0</v>
      </c>
      <c r="E67" s="20">
        <f>SUMIFS(Expenses!F:F,Expenses!$C:$C,$C67)</f>
        <v>0</v>
      </c>
      <c r="F67" s="20">
        <f>SUMIFS(Expenses!G:G,Expenses!$C:$C,$C67)</f>
        <v>0</v>
      </c>
      <c r="G67" s="20">
        <f>SUMIFS(Expenses!H:H,Expenses!$C:$C,$C67)</f>
        <v>0</v>
      </c>
      <c r="H67" s="20">
        <f>SUMIFS(Expenses!I:I,Expenses!$C:$C,$C67)</f>
        <v>0</v>
      </c>
      <c r="I67" s="20">
        <f>SUMIFS(Expenses!J:J,Expenses!$C:$C,$C67)</f>
        <v>0</v>
      </c>
      <c r="J67" s="20">
        <f>SUMIFS(Expenses!K:K,Expenses!$C:$C,$C67)</f>
        <v>0</v>
      </c>
      <c r="K67" s="20">
        <f>SUMIFS(Expenses!L:L,Expenses!$C:$C,$C67)</f>
        <v>0</v>
      </c>
      <c r="L67" s="20">
        <f>SUMIFS(Expenses!M:M,Expenses!$C:$C,$C67)</f>
        <v>0</v>
      </c>
      <c r="M67" s="20">
        <f>SUMIFS(Expenses!N:N,Expenses!$C:$C,$C67)</f>
        <v>0</v>
      </c>
      <c r="N67" s="20">
        <f>SUMIFS(Expenses!O:O,Expenses!$C:$C,$C67)</f>
        <v>0</v>
      </c>
      <c r="O67" s="20">
        <f>SUMIFS(Expenses!P:P,Expenses!$C:$C,$C67)</f>
        <v>0</v>
      </c>
      <c r="P67" s="20">
        <f>SUMIFS(Expenses!Q:Q,Expenses!$C:$C,$C67)</f>
        <v>0</v>
      </c>
      <c r="Q67" s="20">
        <f>SUMIFS(Expenses!R:R,Expenses!$C:$C,$C67)</f>
        <v>0</v>
      </c>
      <c r="R67" s="20">
        <f>SUMIFS(Expenses!S:S,Expenses!$C:$C,$C67)</f>
        <v>0</v>
      </c>
      <c r="S67" s="20">
        <f>SUMIFS(Expenses!T:T,Expenses!$C:$C,$C67)</f>
        <v>0</v>
      </c>
      <c r="T67" s="20">
        <f>SUMIFS(Expenses!U:U,Expenses!$C:$C,$C67)</f>
        <v>0</v>
      </c>
      <c r="U67" s="20">
        <f>SUMIFS(Expenses!V:V,Expenses!$C:$C,$C67)</f>
        <v>0</v>
      </c>
      <c r="V67" s="20">
        <f>SUMIFS(Expenses!W:W,Expenses!$C:$C,$C67)</f>
        <v>0</v>
      </c>
      <c r="W67" s="20">
        <f>SUMIFS(Expenses!X:X,Expenses!$C:$C,$C67)</f>
        <v>0</v>
      </c>
      <c r="X67" s="20">
        <f>SUMIFS(Expenses!Y:Y,Expenses!$C:$C,$C67)</f>
        <v>0</v>
      </c>
      <c r="Y67" s="20">
        <f>SUMIFS(Expenses!Z:Z,Expenses!$C:$C,$C67)</f>
        <v>0</v>
      </c>
      <c r="Z67" s="20">
        <f>SUMIFS(Expenses!AA:AA,Expenses!$C:$C,$C67)</f>
        <v>0</v>
      </c>
      <c r="AA67" s="20">
        <f>SUMIFS(Expenses!AB:AB,Expenses!$C:$C,$C67)</f>
        <v>0</v>
      </c>
      <c r="AB67" s="20">
        <f>SUMIFS(Expenses!AC:AC,Expenses!$C:$C,$C67)</f>
        <v>1628.7095935000002</v>
      </c>
      <c r="AC67" s="20">
        <f>SUMIFS(Expenses!AD:AD,Expenses!$C:$C,$C67)</f>
        <v>1628.7095935000002</v>
      </c>
      <c r="AD67" s="20">
        <f>SUMIFS(Expenses!AE:AE,Expenses!$C:$C,$C67)</f>
        <v>1628.7095935000002</v>
      </c>
      <c r="AE67" s="20">
        <f>SUMIFS(Expenses!AF:AF,Expenses!$C:$C,$C67)</f>
        <v>1628.7095935000002</v>
      </c>
      <c r="AF67" s="20">
        <f>SUMIFS(Expenses!AG:AG,Expenses!$C:$C,$C67)</f>
        <v>1628.7095935000002</v>
      </c>
      <c r="AG67" s="20">
        <f>SUMIFS(Expenses!AH:AH,Expenses!$C:$C,$C67)</f>
        <v>1628.7095935000002</v>
      </c>
      <c r="AH67" s="20">
        <f>SUMIFS(Expenses!AI:AI,Expenses!$C:$C,$C67)</f>
        <v>1628.7095935000002</v>
      </c>
      <c r="AI67" s="20">
        <f>SUMIFS(Expenses!AJ:AJ,Expenses!$C:$C,$C67)</f>
        <v>1677.5708813050003</v>
      </c>
      <c r="AJ67" s="20">
        <f>SUMIFS(Expenses!AK:AK,Expenses!$C:$C,$C67)</f>
        <v>1677.5708813050003</v>
      </c>
      <c r="AK67" s="20">
        <f>SUMIFS(Expenses!AL:AL,Expenses!$C:$C,$C67)</f>
        <v>1677.5708813050003</v>
      </c>
      <c r="AL67" s="20">
        <f>SUMIFS(Expenses!AM:AM,Expenses!$C:$C,$C67)</f>
        <v>1677.5708813050003</v>
      </c>
      <c r="AM67" s="20">
        <f>SUMIFS(Expenses!AN:AN,Expenses!$C:$C,$C67)</f>
        <v>1677.5708813050003</v>
      </c>
      <c r="AN67" s="20">
        <f>SUMIFS(Expenses!AO:AO,Expenses!$C:$C,$C67)</f>
        <v>1677.5708813050003</v>
      </c>
      <c r="AO67" s="20">
        <f>SUMIFS(Expenses!AP:AP,Expenses!$C:$C,$C67)</f>
        <v>1677.5708813050003</v>
      </c>
      <c r="AP67" s="20">
        <f>SUMIFS(Expenses!AQ:AQ,Expenses!$C:$C,$C67)</f>
        <v>1677.5708813050003</v>
      </c>
      <c r="AQ67" s="20">
        <f>SUMIFS(Expenses!AR:AR,Expenses!$C:$C,$C67)</f>
        <v>1677.5708813050003</v>
      </c>
      <c r="AR67" s="20">
        <f>SUMIFS(Expenses!AS:AS,Expenses!$C:$C,$C67)</f>
        <v>1677.5708813050003</v>
      </c>
      <c r="AS67" s="20">
        <f>SUMIFS(Expenses!AT:AT,Expenses!$C:$C,$C67)</f>
        <v>1677.5708813050003</v>
      </c>
      <c r="AT67" s="20">
        <f>SUMIFS(Expenses!AU:AU,Expenses!$C:$C,$C67)</f>
        <v>1677.5708813050003</v>
      </c>
      <c r="AU67" s="20">
        <f>SUMIFS(Expenses!AV:AV,Expenses!$C:$C,$C67)</f>
        <v>1727.8980077441502</v>
      </c>
      <c r="AV67" s="20">
        <f>SUMIFS(Expenses!AW:AW,Expenses!$C:$C,$C67)</f>
        <v>1727.8980077441502</v>
      </c>
      <c r="AW67" s="20">
        <f>SUMIFS(Expenses!AX:AX,Expenses!$C:$C,$C67)</f>
        <v>1727.8980077441502</v>
      </c>
      <c r="AX67" s="20">
        <f>SUMIFS(Expenses!AY:AY,Expenses!$C:$C,$C67)</f>
        <v>1727.8980077441502</v>
      </c>
      <c r="AY67" s="20">
        <f>SUMIFS(Expenses!AZ:AZ,Expenses!$C:$C,$C67)</f>
        <v>1727.8980077441502</v>
      </c>
      <c r="AZ67" s="20">
        <f>SUMIFS(Expenses!BA:BA,Expenses!$C:$C,$C67)</f>
        <v>1727.8980077441502</v>
      </c>
      <c r="BA67" s="20">
        <f>SUMIFS(Expenses!BB:BB,Expenses!$C:$C,$C67)</f>
        <v>1727.8980077441502</v>
      </c>
      <c r="BB67" s="20">
        <f>SUMIFS(Expenses!BC:BC,Expenses!$C:$C,$C67)</f>
        <v>1727.8980077441502</v>
      </c>
      <c r="BC67" s="20">
        <f>SUMIFS(Expenses!BD:BD,Expenses!$C:$C,$C67)</f>
        <v>1727.8980077441502</v>
      </c>
      <c r="BD67" s="20">
        <f>SUMIFS(Expenses!BE:BE,Expenses!$C:$C,$C67)</f>
        <v>1727.8980077441502</v>
      </c>
      <c r="BE67" s="20">
        <f>SUMIFS(Expenses!BF:BF,Expenses!$C:$C,$C67)</f>
        <v>1727.8980077441502</v>
      </c>
      <c r="BF67" s="20">
        <f>SUMIFS(Expenses!BG:BG,Expenses!$C:$C,$C67)</f>
        <v>1727.8980077441502</v>
      </c>
      <c r="BG67" s="20">
        <f>SUMIFS(Expenses!BH:BH,Expenses!$C:$C,$C67)</f>
        <v>668.66928605624014</v>
      </c>
      <c r="BH67" s="20">
        <f>SUMIFS(Expenses!BI:BI,Expenses!$C:$C,$C67)</f>
        <v>668.66928605624014</v>
      </c>
      <c r="BI67" s="20">
        <f>SUMIFS(Expenses!BJ:BJ,Expenses!$C:$C,$C67)</f>
        <v>668.66928605624014</v>
      </c>
      <c r="BJ67" s="20">
        <f>SUMIFS(Expenses!BK:BK,Expenses!$C:$C,$C67)</f>
        <v>668.66928605624014</v>
      </c>
      <c r="BK67" s="20">
        <f>SUMIFS(Expenses!BL:BL,Expenses!$C:$C,$C67)</f>
        <v>668.66928605624014</v>
      </c>
      <c r="BL67" s="20">
        <f>SUMIFS(Expenses!BM:BM,Expenses!$C:$C,$C67)</f>
        <v>668.66928605624014</v>
      </c>
      <c r="BM67" s="20">
        <f>SUMIFS(Expenses!BN:BN,Expenses!$C:$C,$C67)</f>
        <v>668.66928605624014</v>
      </c>
      <c r="BN67" s="20">
        <f>SUMIFS(Expenses!BO:BO,Expenses!$C:$C,$C67)</f>
        <v>668.66928605624014</v>
      </c>
      <c r="BO67" s="20">
        <f>SUMIFS(Expenses!BP:BP,Expenses!$C:$C,$C67)</f>
        <v>668.66928605624014</v>
      </c>
      <c r="BP67" s="20">
        <f>SUMIFS(Expenses!BQ:BQ,Expenses!$C:$C,$C67)</f>
        <v>668.66928605624014</v>
      </c>
      <c r="BQ67" s="20">
        <f>SUMIFS(Expenses!BR:BR,Expenses!$C:$C,$C67)</f>
        <v>668.66928605624014</v>
      </c>
      <c r="BR67" s="20">
        <f>SUMIFS(Expenses!BS:BS,Expenses!$C:$C,$C67)</f>
        <v>668.66928605624014</v>
      </c>
      <c r="BS67" s="20">
        <f>SUMIFS(Expenses!BT:BT,Expenses!$C:$C,$C67)</f>
        <v>688.72936463792735</v>
      </c>
      <c r="BT67" s="20">
        <f>SUMIFS(Expenses!BU:BU,Expenses!$C:$C,$C67)</f>
        <v>688.72936463792735</v>
      </c>
      <c r="BU67" s="20">
        <f>SUMIFS(Expenses!BV:BV,Expenses!$C:$C,$C67)</f>
        <v>688.72936463792735</v>
      </c>
      <c r="BV67" s="20">
        <f>SUMIFS(Expenses!BW:BW,Expenses!$C:$C,$C67)</f>
        <v>688.72936463792735</v>
      </c>
      <c r="BW67" s="20">
        <f>SUMIFS(Expenses!BX:BX,Expenses!$C:$C,$C67)</f>
        <v>688.72936463792735</v>
      </c>
      <c r="BX67" s="20">
        <f>SUMIFS(Expenses!BY:BY,Expenses!$C:$C,$C67)</f>
        <v>688.72936463792735</v>
      </c>
      <c r="BY67" s="20">
        <f>SUMIFS(Expenses!BZ:BZ,Expenses!$C:$C,$C67)</f>
        <v>688.72936463792735</v>
      </c>
      <c r="BZ67" s="20">
        <f>SUMIFS(Expenses!CA:CA,Expenses!$C:$C,$C67)</f>
        <v>688.72936463792735</v>
      </c>
      <c r="CA67" s="20">
        <f>SUMIFS(Expenses!CB:CB,Expenses!$C:$C,$C67)</f>
        <v>688.72936463792735</v>
      </c>
      <c r="CB67" s="20">
        <f>SUMIFS(Expenses!CC:CC,Expenses!$C:$C,$C67)</f>
        <v>688.72936463792735</v>
      </c>
      <c r="CC67" s="20">
        <f>SUMIFS(Expenses!CD:CD,Expenses!$C:$C,$C67)</f>
        <v>688.72936463792735</v>
      </c>
      <c r="CD67" s="20">
        <f>SUMIFS(Expenses!CE:CE,Expenses!$C:$C,$C67)</f>
        <v>688.72936463792735</v>
      </c>
      <c r="CE67" s="20">
        <f>SUMIFS(Expenses!CF:CF,Expenses!$C:$C,$C67)</f>
        <v>709.39124557706532</v>
      </c>
      <c r="CF67" s="20">
        <f>SUMIFS(Expenses!CG:CG,Expenses!$C:$C,$C67)</f>
        <v>709.39124557706532</v>
      </c>
      <c r="CG67" s="20">
        <f>SUMIFS(Expenses!CH:CH,Expenses!$C:$C,$C67)</f>
        <v>709.39124557706532</v>
      </c>
      <c r="CH67" s="20">
        <f>SUMIFS(Expenses!CI:CI,Expenses!$C:$C,$C67)</f>
        <v>709.39124557706532</v>
      </c>
      <c r="CI67" s="20">
        <f>SUMIFS(Expenses!CJ:CJ,Expenses!$C:$C,$C67)</f>
        <v>709.39124557706532</v>
      </c>
      <c r="CJ67" s="20">
        <f>SUMIFS(Expenses!CK:CK,Expenses!$C:$C,$C67)</f>
        <v>709.39124557706532</v>
      </c>
      <c r="CK67" s="20">
        <f>SUMIFS(Expenses!CL:CL,Expenses!$C:$C,$C67)</f>
        <v>709.39124557706532</v>
      </c>
      <c r="CL67" s="20">
        <f>SUMIFS(Expenses!CM:CM,Expenses!$C:$C,$C67)</f>
        <v>709.39124557706532</v>
      </c>
      <c r="CM67" s="20">
        <f>SUMIFS(Expenses!CN:CN,Expenses!$C:$C,$C67)</f>
        <v>709.39124557706532</v>
      </c>
      <c r="CN67" s="20">
        <f>SUMIFS(Expenses!CO:CO,Expenses!$C:$C,$C67)</f>
        <v>709.39124557706532</v>
      </c>
      <c r="CO67" s="20">
        <f>SUMIFS(Expenses!CP:CP,Expenses!$C:$C,$C67)</f>
        <v>709.39124557706532</v>
      </c>
      <c r="CP67" s="20">
        <f>SUMIFS(Expenses!CQ:CQ,Expenses!$C:$C,$C67)</f>
        <v>709.39124557706532</v>
      </c>
      <c r="CQ67" s="20">
        <f>SUMIFS(Expenses!CR:CR,Expenses!$C:$C,$C67)</f>
        <v>730.67298294437717</v>
      </c>
      <c r="CR67" s="20">
        <f>SUMIFS(Expenses!CS:CS,Expenses!$C:$C,$C67)</f>
        <v>730.67298294437717</v>
      </c>
      <c r="CS67" s="20">
        <f>SUMIFS(Expenses!CT:CT,Expenses!$C:$C,$C67)</f>
        <v>730.67298294437717</v>
      </c>
      <c r="CT67" s="20">
        <f>SUMIFS(Expenses!CU:CU,Expenses!$C:$C,$C67)</f>
        <v>730.67298294437717</v>
      </c>
      <c r="CU67" s="20">
        <f>SUMIFS(Expenses!CV:CV,Expenses!$C:$C,$C67)</f>
        <v>730.67298294437717</v>
      </c>
      <c r="CV67" s="20">
        <f>SUMIFS(Expenses!CW:CW,Expenses!$C:$C,$C67)</f>
        <v>730.67298294437717</v>
      </c>
      <c r="CW67" s="20">
        <f>SUMIFS(Expenses!CX:CX,Expenses!$C:$C,$C67)</f>
        <v>730.67298294437717</v>
      </c>
      <c r="CX67" s="20">
        <f>SUMIFS(Expenses!CY:CY,Expenses!$C:$C,$C67)</f>
        <v>730.67298294437717</v>
      </c>
      <c r="CY67" s="20">
        <f>SUMIFS(Expenses!CZ:CZ,Expenses!$C:$C,$C67)</f>
        <v>730.67298294437717</v>
      </c>
      <c r="CZ67" s="20">
        <f>SUMIFS(Expenses!DA:DA,Expenses!$C:$C,$C67)</f>
        <v>730.67298294437717</v>
      </c>
      <c r="DA67" s="20">
        <f>SUMIFS(Expenses!DB:DB,Expenses!$C:$C,$C67)</f>
        <v>730.67298294437717</v>
      </c>
      <c r="DB67" s="20">
        <f>SUMIFS(Expenses!DC:DC,Expenses!$C:$C,$C67)</f>
        <v>730.67298294437717</v>
      </c>
      <c r="DC67" s="20">
        <f>SUMIFS(Expenses!DD:DD,Expenses!$C:$C,$C67)</f>
        <v>752.59317243270857</v>
      </c>
      <c r="DD67" s="20">
        <f>SUMIFS(Expenses!DE:DE,Expenses!$C:$C,$C67)</f>
        <v>752.59317243270857</v>
      </c>
      <c r="DE67" s="20">
        <f>SUMIFS(Expenses!DF:DF,Expenses!$C:$C,$C67)</f>
        <v>752.59317243270857</v>
      </c>
      <c r="DF67" s="20">
        <f>SUMIFS(Expenses!DG:DG,Expenses!$C:$C,$C67)</f>
        <v>752.59317243270857</v>
      </c>
      <c r="DG67" s="20">
        <f>SUMIFS(Expenses!DH:DH,Expenses!$C:$C,$C67)</f>
        <v>752.59317243270857</v>
      </c>
      <c r="DH67" s="20">
        <f>SUMIFS(Expenses!DI:DI,Expenses!$C:$C,$C67)</f>
        <v>752.59317243270857</v>
      </c>
      <c r="DI67" s="20">
        <f>SUMIFS(Expenses!DJ:DJ,Expenses!$C:$C,$C67)</f>
        <v>752.59317243270857</v>
      </c>
      <c r="DJ67" s="20">
        <f>SUMIFS(Expenses!DK:DK,Expenses!$C:$C,$C67)</f>
        <v>752.59317243270857</v>
      </c>
      <c r="DK67" s="20">
        <f>SUMIFS(Expenses!DL:DL,Expenses!$C:$C,$C67)</f>
        <v>752.59317243270857</v>
      </c>
      <c r="DL67" s="20">
        <f>SUMIFS(Expenses!DM:DM,Expenses!$C:$C,$C67)</f>
        <v>752.59317243270857</v>
      </c>
      <c r="DM67" s="20">
        <f>SUMIFS(Expenses!DN:DN,Expenses!$C:$C,$C67)</f>
        <v>752.59317243270857</v>
      </c>
      <c r="DN67" s="20">
        <f>SUMIFS(Expenses!DO:DO,Expenses!$C:$C,$C67)</f>
        <v>752.59317243270857</v>
      </c>
      <c r="DO67" s="20">
        <f>SUMIFS(Expenses!DP:DP,Expenses!$C:$C,$C67)</f>
        <v>775.17096760568984</v>
      </c>
      <c r="DP67" s="20">
        <f>SUMIFS(Expenses!DQ:DQ,Expenses!$C:$C,$C67)</f>
        <v>775.17096760568984</v>
      </c>
      <c r="DQ67" s="20">
        <f>SUMIFS(Expenses!DR:DR,Expenses!$C:$C,$C67)</f>
        <v>775.17096760568984</v>
      </c>
      <c r="DR67" s="20">
        <f>SUMIFS(Expenses!DS:DS,Expenses!$C:$C,$C67)</f>
        <v>775.17096760568984</v>
      </c>
      <c r="DS67" s="20">
        <f>SUMIFS(Expenses!DT:DT,Expenses!$C:$C,$C67)</f>
        <v>775.17096760568984</v>
      </c>
      <c r="DT67" s="20">
        <f>SUMIFS(Expenses!DU:DU,Expenses!$C:$C,$C67)</f>
        <v>775.17096760568984</v>
      </c>
    </row>
    <row r="68" spans="3:124">
      <c r="C68" s="5" t="s">
        <v>284</v>
      </c>
      <c r="D68" s="20">
        <f>SUMIFS(Expenses!E:E,Expenses!$C:$C,$C68)</f>
        <v>0</v>
      </c>
      <c r="E68" s="20">
        <f>SUMIFS(Expenses!F:F,Expenses!$C:$C,$C68)</f>
        <v>0</v>
      </c>
      <c r="F68" s="20">
        <f>SUMIFS(Expenses!G:G,Expenses!$C:$C,$C68)</f>
        <v>0</v>
      </c>
      <c r="G68" s="20">
        <f>SUMIFS(Expenses!H:H,Expenses!$C:$C,$C68)</f>
        <v>0</v>
      </c>
      <c r="H68" s="20">
        <f>SUMIFS(Expenses!I:I,Expenses!$C:$C,$C68)</f>
        <v>0</v>
      </c>
      <c r="I68" s="20">
        <f>SUMIFS(Expenses!J:J,Expenses!$C:$C,$C68)</f>
        <v>0</v>
      </c>
      <c r="J68" s="20">
        <f>SUMIFS(Expenses!K:K,Expenses!$C:$C,$C68)</f>
        <v>0</v>
      </c>
      <c r="K68" s="20">
        <f>SUMIFS(Expenses!L:L,Expenses!$C:$C,$C68)</f>
        <v>0</v>
      </c>
      <c r="L68" s="20">
        <f>SUMIFS(Expenses!M:M,Expenses!$C:$C,$C68)</f>
        <v>0</v>
      </c>
      <c r="M68" s="20">
        <f>SUMIFS(Expenses!N:N,Expenses!$C:$C,$C68)</f>
        <v>0</v>
      </c>
      <c r="N68" s="20">
        <f>SUMIFS(Expenses!O:O,Expenses!$C:$C,$C68)</f>
        <v>0</v>
      </c>
      <c r="O68" s="20">
        <f>SUMIFS(Expenses!P:P,Expenses!$C:$C,$C68)</f>
        <v>0</v>
      </c>
      <c r="P68" s="20">
        <f>SUMIFS(Expenses!Q:Q,Expenses!$C:$C,$C68)</f>
        <v>0</v>
      </c>
      <c r="Q68" s="20">
        <f>SUMIFS(Expenses!R:R,Expenses!$C:$C,$C68)</f>
        <v>0</v>
      </c>
      <c r="R68" s="20">
        <f>SUMIFS(Expenses!S:S,Expenses!$C:$C,$C68)</f>
        <v>0</v>
      </c>
      <c r="S68" s="20">
        <f>SUMIFS(Expenses!T:T,Expenses!$C:$C,$C68)</f>
        <v>0</v>
      </c>
      <c r="T68" s="20">
        <f>SUMIFS(Expenses!U:U,Expenses!$C:$C,$C68)</f>
        <v>0</v>
      </c>
      <c r="U68" s="20">
        <f>SUMIFS(Expenses!V:V,Expenses!$C:$C,$C68)</f>
        <v>0</v>
      </c>
      <c r="V68" s="20">
        <f>SUMIFS(Expenses!W:W,Expenses!$C:$C,$C68)</f>
        <v>0</v>
      </c>
      <c r="W68" s="20">
        <f>SUMIFS(Expenses!X:X,Expenses!$C:$C,$C68)</f>
        <v>0</v>
      </c>
      <c r="X68" s="20">
        <f>SUMIFS(Expenses!Y:Y,Expenses!$C:$C,$C68)</f>
        <v>0</v>
      </c>
      <c r="Y68" s="20">
        <f>SUMIFS(Expenses!Z:Z,Expenses!$C:$C,$C68)</f>
        <v>0</v>
      </c>
      <c r="Z68" s="20">
        <f>SUMIFS(Expenses!AA:AA,Expenses!$C:$C,$C68)</f>
        <v>0</v>
      </c>
      <c r="AA68" s="20">
        <f>SUMIFS(Expenses!AB:AB,Expenses!$C:$C,$C68)</f>
        <v>0</v>
      </c>
      <c r="AB68" s="20">
        <f>SUMIFS(Expenses!AC:AC,Expenses!$C:$C,$C68)</f>
        <v>101.79434959375001</v>
      </c>
      <c r="AC68" s="20">
        <f>SUMIFS(Expenses!AD:AD,Expenses!$C:$C,$C68)</f>
        <v>101.79434959375001</v>
      </c>
      <c r="AD68" s="20">
        <f>SUMIFS(Expenses!AE:AE,Expenses!$C:$C,$C68)</f>
        <v>101.79434959375001</v>
      </c>
      <c r="AE68" s="20">
        <f>SUMIFS(Expenses!AF:AF,Expenses!$C:$C,$C68)</f>
        <v>101.79434959375001</v>
      </c>
      <c r="AF68" s="20">
        <f>SUMIFS(Expenses!AG:AG,Expenses!$C:$C,$C68)</f>
        <v>101.79434959375001</v>
      </c>
      <c r="AG68" s="20">
        <f>SUMIFS(Expenses!AH:AH,Expenses!$C:$C,$C68)</f>
        <v>101.79434959375001</v>
      </c>
      <c r="AH68" s="20">
        <f>SUMIFS(Expenses!AI:AI,Expenses!$C:$C,$C68)</f>
        <v>101.79434959375001</v>
      </c>
      <c r="AI68" s="20">
        <f>SUMIFS(Expenses!AJ:AJ,Expenses!$C:$C,$C68)</f>
        <v>104.84818008156252</v>
      </c>
      <c r="AJ68" s="20">
        <f>SUMIFS(Expenses!AK:AK,Expenses!$C:$C,$C68)</f>
        <v>104.84818008156252</v>
      </c>
      <c r="AK68" s="20">
        <f>SUMIFS(Expenses!AL:AL,Expenses!$C:$C,$C68)</f>
        <v>104.84818008156252</v>
      </c>
      <c r="AL68" s="20">
        <f>SUMIFS(Expenses!AM:AM,Expenses!$C:$C,$C68)</f>
        <v>104.84818008156252</v>
      </c>
      <c r="AM68" s="20">
        <f>SUMIFS(Expenses!AN:AN,Expenses!$C:$C,$C68)</f>
        <v>104.84818008156252</v>
      </c>
      <c r="AN68" s="20">
        <f>SUMIFS(Expenses!AO:AO,Expenses!$C:$C,$C68)</f>
        <v>104.84818008156252</v>
      </c>
      <c r="AO68" s="20">
        <f>SUMIFS(Expenses!AP:AP,Expenses!$C:$C,$C68)</f>
        <v>104.84818008156252</v>
      </c>
      <c r="AP68" s="20">
        <f>SUMIFS(Expenses!AQ:AQ,Expenses!$C:$C,$C68)</f>
        <v>104.84818008156252</v>
      </c>
      <c r="AQ68" s="20">
        <f>SUMIFS(Expenses!AR:AR,Expenses!$C:$C,$C68)</f>
        <v>104.84818008156252</v>
      </c>
      <c r="AR68" s="20">
        <f>SUMIFS(Expenses!AS:AS,Expenses!$C:$C,$C68)</f>
        <v>104.84818008156252</v>
      </c>
      <c r="AS68" s="20">
        <f>SUMIFS(Expenses!AT:AT,Expenses!$C:$C,$C68)</f>
        <v>104.84818008156252</v>
      </c>
      <c r="AT68" s="20">
        <f>SUMIFS(Expenses!AU:AU,Expenses!$C:$C,$C68)</f>
        <v>104.84818008156252</v>
      </c>
      <c r="AU68" s="20">
        <f>SUMIFS(Expenses!AV:AV,Expenses!$C:$C,$C68)</f>
        <v>107.99362548400939</v>
      </c>
      <c r="AV68" s="20">
        <f>SUMIFS(Expenses!AW:AW,Expenses!$C:$C,$C68)</f>
        <v>107.99362548400939</v>
      </c>
      <c r="AW68" s="20">
        <f>SUMIFS(Expenses!AX:AX,Expenses!$C:$C,$C68)</f>
        <v>107.99362548400939</v>
      </c>
      <c r="AX68" s="20">
        <f>SUMIFS(Expenses!AY:AY,Expenses!$C:$C,$C68)</f>
        <v>107.99362548400939</v>
      </c>
      <c r="AY68" s="20">
        <f>SUMIFS(Expenses!AZ:AZ,Expenses!$C:$C,$C68)</f>
        <v>107.99362548400939</v>
      </c>
      <c r="AZ68" s="20">
        <f>SUMIFS(Expenses!BA:BA,Expenses!$C:$C,$C68)</f>
        <v>107.99362548400939</v>
      </c>
      <c r="BA68" s="20">
        <f>SUMIFS(Expenses!BB:BB,Expenses!$C:$C,$C68)</f>
        <v>107.99362548400939</v>
      </c>
      <c r="BB68" s="20">
        <f>SUMIFS(Expenses!BC:BC,Expenses!$C:$C,$C68)</f>
        <v>107.99362548400939</v>
      </c>
      <c r="BC68" s="20">
        <f>SUMIFS(Expenses!BD:BD,Expenses!$C:$C,$C68)</f>
        <v>107.99362548400939</v>
      </c>
      <c r="BD68" s="20">
        <f>SUMIFS(Expenses!BE:BE,Expenses!$C:$C,$C68)</f>
        <v>107.99362548400939</v>
      </c>
      <c r="BE68" s="20">
        <f>SUMIFS(Expenses!BF:BF,Expenses!$C:$C,$C68)</f>
        <v>107.99362548400939</v>
      </c>
      <c r="BF68" s="20">
        <f>SUMIFS(Expenses!BG:BG,Expenses!$C:$C,$C68)</f>
        <v>107.99362548400939</v>
      </c>
      <c r="BG68" s="20">
        <f>SUMIFS(Expenses!BH:BH,Expenses!$C:$C,$C68)</f>
        <v>41.791830378515009</v>
      </c>
      <c r="BH68" s="20">
        <f>SUMIFS(Expenses!BI:BI,Expenses!$C:$C,$C68)</f>
        <v>41.791830378515009</v>
      </c>
      <c r="BI68" s="20">
        <f>SUMIFS(Expenses!BJ:BJ,Expenses!$C:$C,$C68)</f>
        <v>41.791830378515009</v>
      </c>
      <c r="BJ68" s="20">
        <f>SUMIFS(Expenses!BK:BK,Expenses!$C:$C,$C68)</f>
        <v>41.791830378515009</v>
      </c>
      <c r="BK68" s="20">
        <f>SUMIFS(Expenses!BL:BL,Expenses!$C:$C,$C68)</f>
        <v>41.791830378515009</v>
      </c>
      <c r="BL68" s="20">
        <f>SUMIFS(Expenses!BM:BM,Expenses!$C:$C,$C68)</f>
        <v>41.791830378515009</v>
      </c>
      <c r="BM68" s="20">
        <f>SUMIFS(Expenses!BN:BN,Expenses!$C:$C,$C68)</f>
        <v>41.791830378515009</v>
      </c>
      <c r="BN68" s="20">
        <f>SUMIFS(Expenses!BO:BO,Expenses!$C:$C,$C68)</f>
        <v>41.791830378515009</v>
      </c>
      <c r="BO68" s="20">
        <f>SUMIFS(Expenses!BP:BP,Expenses!$C:$C,$C68)</f>
        <v>41.791830378515009</v>
      </c>
      <c r="BP68" s="20">
        <f>SUMIFS(Expenses!BQ:BQ,Expenses!$C:$C,$C68)</f>
        <v>41.791830378515009</v>
      </c>
      <c r="BQ68" s="20">
        <f>SUMIFS(Expenses!BR:BR,Expenses!$C:$C,$C68)</f>
        <v>41.791830378515009</v>
      </c>
      <c r="BR68" s="20">
        <f>SUMIFS(Expenses!BS:BS,Expenses!$C:$C,$C68)</f>
        <v>41.791830378515009</v>
      </c>
      <c r="BS68" s="20">
        <f>SUMIFS(Expenses!BT:BT,Expenses!$C:$C,$C68)</f>
        <v>43.045585289870459</v>
      </c>
      <c r="BT68" s="20">
        <f>SUMIFS(Expenses!BU:BU,Expenses!$C:$C,$C68)</f>
        <v>43.045585289870459</v>
      </c>
      <c r="BU68" s="20">
        <f>SUMIFS(Expenses!BV:BV,Expenses!$C:$C,$C68)</f>
        <v>43.045585289870459</v>
      </c>
      <c r="BV68" s="20">
        <f>SUMIFS(Expenses!BW:BW,Expenses!$C:$C,$C68)</f>
        <v>43.045585289870459</v>
      </c>
      <c r="BW68" s="20">
        <f>SUMIFS(Expenses!BX:BX,Expenses!$C:$C,$C68)</f>
        <v>43.045585289870459</v>
      </c>
      <c r="BX68" s="20">
        <f>SUMIFS(Expenses!BY:BY,Expenses!$C:$C,$C68)</f>
        <v>43.045585289870459</v>
      </c>
      <c r="BY68" s="20">
        <f>SUMIFS(Expenses!BZ:BZ,Expenses!$C:$C,$C68)</f>
        <v>43.045585289870459</v>
      </c>
      <c r="BZ68" s="20">
        <f>SUMIFS(Expenses!CA:CA,Expenses!$C:$C,$C68)</f>
        <v>43.045585289870459</v>
      </c>
      <c r="CA68" s="20">
        <f>SUMIFS(Expenses!CB:CB,Expenses!$C:$C,$C68)</f>
        <v>43.045585289870459</v>
      </c>
      <c r="CB68" s="20">
        <f>SUMIFS(Expenses!CC:CC,Expenses!$C:$C,$C68)</f>
        <v>43.045585289870459</v>
      </c>
      <c r="CC68" s="20">
        <f>SUMIFS(Expenses!CD:CD,Expenses!$C:$C,$C68)</f>
        <v>43.045585289870459</v>
      </c>
      <c r="CD68" s="20">
        <f>SUMIFS(Expenses!CE:CE,Expenses!$C:$C,$C68)</f>
        <v>43.045585289870459</v>
      </c>
      <c r="CE68" s="20">
        <f>SUMIFS(Expenses!CF:CF,Expenses!$C:$C,$C68)</f>
        <v>44.336952848566582</v>
      </c>
      <c r="CF68" s="20">
        <f>SUMIFS(Expenses!CG:CG,Expenses!$C:$C,$C68)</f>
        <v>44.336952848566582</v>
      </c>
      <c r="CG68" s="20">
        <f>SUMIFS(Expenses!CH:CH,Expenses!$C:$C,$C68)</f>
        <v>44.336952848566582</v>
      </c>
      <c r="CH68" s="20">
        <f>SUMIFS(Expenses!CI:CI,Expenses!$C:$C,$C68)</f>
        <v>44.336952848566582</v>
      </c>
      <c r="CI68" s="20">
        <f>SUMIFS(Expenses!CJ:CJ,Expenses!$C:$C,$C68)</f>
        <v>44.336952848566582</v>
      </c>
      <c r="CJ68" s="20">
        <f>SUMIFS(Expenses!CK:CK,Expenses!$C:$C,$C68)</f>
        <v>44.336952848566582</v>
      </c>
      <c r="CK68" s="20">
        <f>SUMIFS(Expenses!CL:CL,Expenses!$C:$C,$C68)</f>
        <v>44.336952848566582</v>
      </c>
      <c r="CL68" s="20">
        <f>SUMIFS(Expenses!CM:CM,Expenses!$C:$C,$C68)</f>
        <v>44.336952848566582</v>
      </c>
      <c r="CM68" s="20">
        <f>SUMIFS(Expenses!CN:CN,Expenses!$C:$C,$C68)</f>
        <v>44.336952848566582</v>
      </c>
      <c r="CN68" s="20">
        <f>SUMIFS(Expenses!CO:CO,Expenses!$C:$C,$C68)</f>
        <v>44.336952848566582</v>
      </c>
      <c r="CO68" s="20">
        <f>SUMIFS(Expenses!CP:CP,Expenses!$C:$C,$C68)</f>
        <v>44.336952848566582</v>
      </c>
      <c r="CP68" s="20">
        <f>SUMIFS(Expenses!CQ:CQ,Expenses!$C:$C,$C68)</f>
        <v>44.336952848566582</v>
      </c>
      <c r="CQ68" s="20">
        <f>SUMIFS(Expenses!CR:CR,Expenses!$C:$C,$C68)</f>
        <v>45.667061434023573</v>
      </c>
      <c r="CR68" s="20">
        <f>SUMIFS(Expenses!CS:CS,Expenses!$C:$C,$C68)</f>
        <v>45.667061434023573</v>
      </c>
      <c r="CS68" s="20">
        <f>SUMIFS(Expenses!CT:CT,Expenses!$C:$C,$C68)</f>
        <v>45.667061434023573</v>
      </c>
      <c r="CT68" s="20">
        <f>SUMIFS(Expenses!CU:CU,Expenses!$C:$C,$C68)</f>
        <v>45.667061434023573</v>
      </c>
      <c r="CU68" s="20">
        <f>SUMIFS(Expenses!CV:CV,Expenses!$C:$C,$C68)</f>
        <v>45.667061434023573</v>
      </c>
      <c r="CV68" s="20">
        <f>SUMIFS(Expenses!CW:CW,Expenses!$C:$C,$C68)</f>
        <v>45.667061434023573</v>
      </c>
      <c r="CW68" s="20">
        <f>SUMIFS(Expenses!CX:CX,Expenses!$C:$C,$C68)</f>
        <v>45.667061434023573</v>
      </c>
      <c r="CX68" s="20">
        <f>SUMIFS(Expenses!CY:CY,Expenses!$C:$C,$C68)</f>
        <v>45.667061434023573</v>
      </c>
      <c r="CY68" s="20">
        <f>SUMIFS(Expenses!CZ:CZ,Expenses!$C:$C,$C68)</f>
        <v>45.667061434023573</v>
      </c>
      <c r="CZ68" s="20">
        <f>SUMIFS(Expenses!DA:DA,Expenses!$C:$C,$C68)</f>
        <v>45.667061434023573</v>
      </c>
      <c r="DA68" s="20">
        <f>SUMIFS(Expenses!DB:DB,Expenses!$C:$C,$C68)</f>
        <v>45.667061434023573</v>
      </c>
      <c r="DB68" s="20">
        <f>SUMIFS(Expenses!DC:DC,Expenses!$C:$C,$C68)</f>
        <v>45.667061434023573</v>
      </c>
      <c r="DC68" s="20">
        <f>SUMIFS(Expenses!DD:DD,Expenses!$C:$C,$C68)</f>
        <v>47.037073277044286</v>
      </c>
      <c r="DD68" s="20">
        <f>SUMIFS(Expenses!DE:DE,Expenses!$C:$C,$C68)</f>
        <v>47.037073277044286</v>
      </c>
      <c r="DE68" s="20">
        <f>SUMIFS(Expenses!DF:DF,Expenses!$C:$C,$C68)</f>
        <v>47.037073277044286</v>
      </c>
      <c r="DF68" s="20">
        <f>SUMIFS(Expenses!DG:DG,Expenses!$C:$C,$C68)</f>
        <v>47.037073277044286</v>
      </c>
      <c r="DG68" s="20">
        <f>SUMIFS(Expenses!DH:DH,Expenses!$C:$C,$C68)</f>
        <v>47.037073277044286</v>
      </c>
      <c r="DH68" s="20">
        <f>SUMIFS(Expenses!DI:DI,Expenses!$C:$C,$C68)</f>
        <v>47.037073277044286</v>
      </c>
      <c r="DI68" s="20">
        <f>SUMIFS(Expenses!DJ:DJ,Expenses!$C:$C,$C68)</f>
        <v>47.037073277044286</v>
      </c>
      <c r="DJ68" s="20">
        <f>SUMIFS(Expenses!DK:DK,Expenses!$C:$C,$C68)</f>
        <v>47.037073277044286</v>
      </c>
      <c r="DK68" s="20">
        <f>SUMIFS(Expenses!DL:DL,Expenses!$C:$C,$C68)</f>
        <v>47.037073277044286</v>
      </c>
      <c r="DL68" s="20">
        <f>SUMIFS(Expenses!DM:DM,Expenses!$C:$C,$C68)</f>
        <v>47.037073277044286</v>
      </c>
      <c r="DM68" s="20">
        <f>SUMIFS(Expenses!DN:DN,Expenses!$C:$C,$C68)</f>
        <v>47.037073277044286</v>
      </c>
      <c r="DN68" s="20">
        <f>SUMIFS(Expenses!DO:DO,Expenses!$C:$C,$C68)</f>
        <v>47.037073277044286</v>
      </c>
      <c r="DO68" s="20">
        <f>SUMIFS(Expenses!DP:DP,Expenses!$C:$C,$C68)</f>
        <v>48.448185475355615</v>
      </c>
      <c r="DP68" s="20">
        <f>SUMIFS(Expenses!DQ:DQ,Expenses!$C:$C,$C68)</f>
        <v>48.448185475355615</v>
      </c>
      <c r="DQ68" s="20">
        <f>SUMIFS(Expenses!DR:DR,Expenses!$C:$C,$C68)</f>
        <v>48.448185475355615</v>
      </c>
      <c r="DR68" s="20">
        <f>SUMIFS(Expenses!DS:DS,Expenses!$C:$C,$C68)</f>
        <v>48.448185475355615</v>
      </c>
      <c r="DS68" s="20">
        <f>SUMIFS(Expenses!DT:DT,Expenses!$C:$C,$C68)</f>
        <v>48.448185475355615</v>
      </c>
      <c r="DT68" s="20">
        <f>SUMIFS(Expenses!DU:DU,Expenses!$C:$C,$C68)</f>
        <v>48.448185475355615</v>
      </c>
    </row>
    <row r="69" spans="3:124">
      <c r="C69" s="5" t="s">
        <v>304</v>
      </c>
      <c r="D69" s="20">
        <f>SUMIFS(Expenses!E:E,Expenses!$C:$C,$C69)</f>
        <v>0</v>
      </c>
      <c r="E69" s="20">
        <f>SUMIFS(Expenses!F:F,Expenses!$C:$C,$C69)</f>
        <v>0</v>
      </c>
      <c r="F69" s="20">
        <f>SUMIFS(Expenses!G:G,Expenses!$C:$C,$C69)</f>
        <v>0</v>
      </c>
      <c r="G69" s="20">
        <f>SUMIFS(Expenses!H:H,Expenses!$C:$C,$C69)</f>
        <v>0</v>
      </c>
      <c r="H69" s="20">
        <f>SUMIFS(Expenses!I:I,Expenses!$C:$C,$C69)</f>
        <v>0</v>
      </c>
      <c r="I69" s="20">
        <f>SUMIFS(Expenses!J:J,Expenses!$C:$C,$C69)</f>
        <v>0</v>
      </c>
      <c r="J69" s="20">
        <f>SUMIFS(Expenses!K:K,Expenses!$C:$C,$C69)</f>
        <v>0</v>
      </c>
      <c r="K69" s="20">
        <f>SUMIFS(Expenses!L:L,Expenses!$C:$C,$C69)</f>
        <v>0</v>
      </c>
      <c r="L69" s="20">
        <f>SUMIFS(Expenses!M:M,Expenses!$C:$C,$C69)</f>
        <v>0</v>
      </c>
      <c r="M69" s="20">
        <f>SUMIFS(Expenses!N:N,Expenses!$C:$C,$C69)</f>
        <v>0</v>
      </c>
      <c r="N69" s="20">
        <f>SUMIFS(Expenses!O:O,Expenses!$C:$C,$C69)</f>
        <v>0</v>
      </c>
      <c r="O69" s="20">
        <f>SUMIFS(Expenses!P:P,Expenses!$C:$C,$C69)</f>
        <v>0</v>
      </c>
      <c r="P69" s="20">
        <f>SUMIFS(Expenses!Q:Q,Expenses!$C:$C,$C69)</f>
        <v>0</v>
      </c>
      <c r="Q69" s="20">
        <f>SUMIFS(Expenses!R:R,Expenses!$C:$C,$C69)</f>
        <v>0</v>
      </c>
      <c r="R69" s="20">
        <f>SUMIFS(Expenses!S:S,Expenses!$C:$C,$C69)</f>
        <v>0</v>
      </c>
      <c r="S69" s="20">
        <f>SUMIFS(Expenses!T:T,Expenses!$C:$C,$C69)</f>
        <v>0</v>
      </c>
      <c r="T69" s="20">
        <f>SUMIFS(Expenses!U:U,Expenses!$C:$C,$C69)</f>
        <v>0</v>
      </c>
      <c r="U69" s="20">
        <f>SUMIFS(Expenses!V:V,Expenses!$C:$C,$C69)</f>
        <v>0</v>
      </c>
      <c r="V69" s="20">
        <f>SUMIFS(Expenses!W:W,Expenses!$C:$C,$C69)</f>
        <v>0</v>
      </c>
      <c r="W69" s="20">
        <f>SUMIFS(Expenses!X:X,Expenses!$C:$C,$C69)</f>
        <v>0</v>
      </c>
      <c r="X69" s="20">
        <f>SUMIFS(Expenses!Y:Y,Expenses!$C:$C,$C69)</f>
        <v>0</v>
      </c>
      <c r="Y69" s="20">
        <f>SUMIFS(Expenses!Z:Z,Expenses!$C:$C,$C69)</f>
        <v>0</v>
      </c>
      <c r="Z69" s="20">
        <f>SUMIFS(Expenses!AA:AA,Expenses!$C:$C,$C69)</f>
        <v>0</v>
      </c>
      <c r="AA69" s="20">
        <f>SUMIFS(Expenses!AB:AB,Expenses!$C:$C,$C69)</f>
        <v>0</v>
      </c>
      <c r="AB69" s="20">
        <f>SUMIFS(Expenses!AC:AC,Expenses!$C:$C,$C69)</f>
        <v>559.86892276562503</v>
      </c>
      <c r="AC69" s="20">
        <f>SUMIFS(Expenses!AD:AD,Expenses!$C:$C,$C69)</f>
        <v>559.86892276562503</v>
      </c>
      <c r="AD69" s="20">
        <f>SUMIFS(Expenses!AE:AE,Expenses!$C:$C,$C69)</f>
        <v>559.86892276562503</v>
      </c>
      <c r="AE69" s="20">
        <f>SUMIFS(Expenses!AF:AF,Expenses!$C:$C,$C69)</f>
        <v>559.86892276562503</v>
      </c>
      <c r="AF69" s="20">
        <f>SUMIFS(Expenses!AG:AG,Expenses!$C:$C,$C69)</f>
        <v>559.86892276562503</v>
      </c>
      <c r="AG69" s="20">
        <f>SUMIFS(Expenses!AH:AH,Expenses!$C:$C,$C69)</f>
        <v>559.86892276562503</v>
      </c>
      <c r="AH69" s="20">
        <f>SUMIFS(Expenses!AI:AI,Expenses!$C:$C,$C69)</f>
        <v>559.86892276562503</v>
      </c>
      <c r="AI69" s="20">
        <f>SUMIFS(Expenses!AJ:AJ,Expenses!$C:$C,$C69)</f>
        <v>576.66499044859381</v>
      </c>
      <c r="AJ69" s="20">
        <f>SUMIFS(Expenses!AK:AK,Expenses!$C:$C,$C69)</f>
        <v>576.66499044859381</v>
      </c>
      <c r="AK69" s="20">
        <f>SUMIFS(Expenses!AL:AL,Expenses!$C:$C,$C69)</f>
        <v>576.66499044859381</v>
      </c>
      <c r="AL69" s="20">
        <f>SUMIFS(Expenses!AM:AM,Expenses!$C:$C,$C69)</f>
        <v>576.66499044859381</v>
      </c>
      <c r="AM69" s="20">
        <f>SUMIFS(Expenses!AN:AN,Expenses!$C:$C,$C69)</f>
        <v>576.66499044859381</v>
      </c>
      <c r="AN69" s="20">
        <f>SUMIFS(Expenses!AO:AO,Expenses!$C:$C,$C69)</f>
        <v>576.66499044859381</v>
      </c>
      <c r="AO69" s="20">
        <f>SUMIFS(Expenses!AP:AP,Expenses!$C:$C,$C69)</f>
        <v>576.66499044859381</v>
      </c>
      <c r="AP69" s="20">
        <f>SUMIFS(Expenses!AQ:AQ,Expenses!$C:$C,$C69)</f>
        <v>576.66499044859381</v>
      </c>
      <c r="AQ69" s="20">
        <f>SUMIFS(Expenses!AR:AR,Expenses!$C:$C,$C69)</f>
        <v>576.66499044859381</v>
      </c>
      <c r="AR69" s="20">
        <f>SUMIFS(Expenses!AS:AS,Expenses!$C:$C,$C69)</f>
        <v>576.66499044859381</v>
      </c>
      <c r="AS69" s="20">
        <f>SUMIFS(Expenses!AT:AT,Expenses!$C:$C,$C69)</f>
        <v>576.66499044859381</v>
      </c>
      <c r="AT69" s="20">
        <f>SUMIFS(Expenses!AU:AU,Expenses!$C:$C,$C69)</f>
        <v>576.66499044859381</v>
      </c>
      <c r="AU69" s="20">
        <f>SUMIFS(Expenses!AV:AV,Expenses!$C:$C,$C69)</f>
        <v>593.96494016205168</v>
      </c>
      <c r="AV69" s="20">
        <f>SUMIFS(Expenses!AW:AW,Expenses!$C:$C,$C69)</f>
        <v>593.96494016205168</v>
      </c>
      <c r="AW69" s="20">
        <f>SUMIFS(Expenses!AX:AX,Expenses!$C:$C,$C69)</f>
        <v>593.96494016205168</v>
      </c>
      <c r="AX69" s="20">
        <f>SUMIFS(Expenses!AY:AY,Expenses!$C:$C,$C69)</f>
        <v>593.96494016205168</v>
      </c>
      <c r="AY69" s="20">
        <f>SUMIFS(Expenses!AZ:AZ,Expenses!$C:$C,$C69)</f>
        <v>593.96494016205168</v>
      </c>
      <c r="AZ69" s="20">
        <f>SUMIFS(Expenses!BA:BA,Expenses!$C:$C,$C69)</f>
        <v>593.96494016205168</v>
      </c>
      <c r="BA69" s="20">
        <f>SUMIFS(Expenses!BB:BB,Expenses!$C:$C,$C69)</f>
        <v>593.96494016205168</v>
      </c>
      <c r="BB69" s="20">
        <f>SUMIFS(Expenses!BC:BC,Expenses!$C:$C,$C69)</f>
        <v>593.96494016205168</v>
      </c>
      <c r="BC69" s="20">
        <f>SUMIFS(Expenses!BD:BD,Expenses!$C:$C,$C69)</f>
        <v>593.96494016205168</v>
      </c>
      <c r="BD69" s="20">
        <f>SUMIFS(Expenses!BE:BE,Expenses!$C:$C,$C69)</f>
        <v>593.96494016205168</v>
      </c>
      <c r="BE69" s="20">
        <f>SUMIFS(Expenses!BF:BF,Expenses!$C:$C,$C69)</f>
        <v>593.96494016205168</v>
      </c>
      <c r="BF69" s="20">
        <f>SUMIFS(Expenses!BG:BG,Expenses!$C:$C,$C69)</f>
        <v>593.96494016205168</v>
      </c>
      <c r="BG69" s="20">
        <f>SUMIFS(Expenses!BH:BH,Expenses!$C:$C,$C69)</f>
        <v>229.85506708183254</v>
      </c>
      <c r="BH69" s="20">
        <f>SUMIFS(Expenses!BI:BI,Expenses!$C:$C,$C69)</f>
        <v>229.85506708183254</v>
      </c>
      <c r="BI69" s="20">
        <f>SUMIFS(Expenses!BJ:BJ,Expenses!$C:$C,$C69)</f>
        <v>229.85506708183254</v>
      </c>
      <c r="BJ69" s="20">
        <f>SUMIFS(Expenses!BK:BK,Expenses!$C:$C,$C69)</f>
        <v>229.85506708183254</v>
      </c>
      <c r="BK69" s="20">
        <f>SUMIFS(Expenses!BL:BL,Expenses!$C:$C,$C69)</f>
        <v>229.85506708183254</v>
      </c>
      <c r="BL69" s="20">
        <f>SUMIFS(Expenses!BM:BM,Expenses!$C:$C,$C69)</f>
        <v>229.85506708183254</v>
      </c>
      <c r="BM69" s="20">
        <f>SUMIFS(Expenses!BN:BN,Expenses!$C:$C,$C69)</f>
        <v>229.85506708183254</v>
      </c>
      <c r="BN69" s="20">
        <f>SUMIFS(Expenses!BO:BO,Expenses!$C:$C,$C69)</f>
        <v>229.85506708183254</v>
      </c>
      <c r="BO69" s="20">
        <f>SUMIFS(Expenses!BP:BP,Expenses!$C:$C,$C69)</f>
        <v>229.85506708183254</v>
      </c>
      <c r="BP69" s="20">
        <f>SUMIFS(Expenses!BQ:BQ,Expenses!$C:$C,$C69)</f>
        <v>229.85506708183254</v>
      </c>
      <c r="BQ69" s="20">
        <f>SUMIFS(Expenses!BR:BR,Expenses!$C:$C,$C69)</f>
        <v>229.85506708183254</v>
      </c>
      <c r="BR69" s="20">
        <f>SUMIFS(Expenses!BS:BS,Expenses!$C:$C,$C69)</f>
        <v>229.85506708183254</v>
      </c>
      <c r="BS69" s="20">
        <f>SUMIFS(Expenses!BT:BT,Expenses!$C:$C,$C69)</f>
        <v>236.75071909428752</v>
      </c>
      <c r="BT69" s="20">
        <f>SUMIFS(Expenses!BU:BU,Expenses!$C:$C,$C69)</f>
        <v>236.75071909428752</v>
      </c>
      <c r="BU69" s="20">
        <f>SUMIFS(Expenses!BV:BV,Expenses!$C:$C,$C69)</f>
        <v>236.75071909428752</v>
      </c>
      <c r="BV69" s="20">
        <f>SUMIFS(Expenses!BW:BW,Expenses!$C:$C,$C69)</f>
        <v>236.75071909428752</v>
      </c>
      <c r="BW69" s="20">
        <f>SUMIFS(Expenses!BX:BX,Expenses!$C:$C,$C69)</f>
        <v>236.75071909428752</v>
      </c>
      <c r="BX69" s="20">
        <f>SUMIFS(Expenses!BY:BY,Expenses!$C:$C,$C69)</f>
        <v>236.75071909428752</v>
      </c>
      <c r="BY69" s="20">
        <f>SUMIFS(Expenses!BZ:BZ,Expenses!$C:$C,$C69)</f>
        <v>236.75071909428752</v>
      </c>
      <c r="BZ69" s="20">
        <f>SUMIFS(Expenses!CA:CA,Expenses!$C:$C,$C69)</f>
        <v>236.75071909428752</v>
      </c>
      <c r="CA69" s="20">
        <f>SUMIFS(Expenses!CB:CB,Expenses!$C:$C,$C69)</f>
        <v>236.75071909428752</v>
      </c>
      <c r="CB69" s="20">
        <f>SUMIFS(Expenses!CC:CC,Expenses!$C:$C,$C69)</f>
        <v>236.75071909428752</v>
      </c>
      <c r="CC69" s="20">
        <f>SUMIFS(Expenses!CD:CD,Expenses!$C:$C,$C69)</f>
        <v>236.75071909428752</v>
      </c>
      <c r="CD69" s="20">
        <f>SUMIFS(Expenses!CE:CE,Expenses!$C:$C,$C69)</f>
        <v>236.75071909428752</v>
      </c>
      <c r="CE69" s="20">
        <f>SUMIFS(Expenses!CF:CF,Expenses!$C:$C,$C69)</f>
        <v>243.85324066711618</v>
      </c>
      <c r="CF69" s="20">
        <f>SUMIFS(Expenses!CG:CG,Expenses!$C:$C,$C69)</f>
        <v>243.85324066711618</v>
      </c>
      <c r="CG69" s="20">
        <f>SUMIFS(Expenses!CH:CH,Expenses!$C:$C,$C69)</f>
        <v>243.85324066711618</v>
      </c>
      <c r="CH69" s="20">
        <f>SUMIFS(Expenses!CI:CI,Expenses!$C:$C,$C69)</f>
        <v>243.85324066711618</v>
      </c>
      <c r="CI69" s="20">
        <f>SUMIFS(Expenses!CJ:CJ,Expenses!$C:$C,$C69)</f>
        <v>243.85324066711618</v>
      </c>
      <c r="CJ69" s="20">
        <f>SUMIFS(Expenses!CK:CK,Expenses!$C:$C,$C69)</f>
        <v>243.85324066711618</v>
      </c>
      <c r="CK69" s="20">
        <f>SUMIFS(Expenses!CL:CL,Expenses!$C:$C,$C69)</f>
        <v>243.85324066711618</v>
      </c>
      <c r="CL69" s="20">
        <f>SUMIFS(Expenses!CM:CM,Expenses!$C:$C,$C69)</f>
        <v>243.85324066711618</v>
      </c>
      <c r="CM69" s="20">
        <f>SUMIFS(Expenses!CN:CN,Expenses!$C:$C,$C69)</f>
        <v>243.85324066711618</v>
      </c>
      <c r="CN69" s="20">
        <f>SUMIFS(Expenses!CO:CO,Expenses!$C:$C,$C69)</f>
        <v>243.85324066711618</v>
      </c>
      <c r="CO69" s="20">
        <f>SUMIFS(Expenses!CP:CP,Expenses!$C:$C,$C69)</f>
        <v>243.85324066711618</v>
      </c>
      <c r="CP69" s="20">
        <f>SUMIFS(Expenses!CQ:CQ,Expenses!$C:$C,$C69)</f>
        <v>243.85324066711618</v>
      </c>
      <c r="CQ69" s="20">
        <f>SUMIFS(Expenses!CR:CR,Expenses!$C:$C,$C69)</f>
        <v>251.16883788712965</v>
      </c>
      <c r="CR69" s="20">
        <f>SUMIFS(Expenses!CS:CS,Expenses!$C:$C,$C69)</f>
        <v>251.16883788712965</v>
      </c>
      <c r="CS69" s="20">
        <f>SUMIFS(Expenses!CT:CT,Expenses!$C:$C,$C69)</f>
        <v>251.16883788712965</v>
      </c>
      <c r="CT69" s="20">
        <f>SUMIFS(Expenses!CU:CU,Expenses!$C:$C,$C69)</f>
        <v>251.16883788712965</v>
      </c>
      <c r="CU69" s="20">
        <f>SUMIFS(Expenses!CV:CV,Expenses!$C:$C,$C69)</f>
        <v>251.16883788712965</v>
      </c>
      <c r="CV69" s="20">
        <f>SUMIFS(Expenses!CW:CW,Expenses!$C:$C,$C69)</f>
        <v>251.16883788712965</v>
      </c>
      <c r="CW69" s="20">
        <f>SUMIFS(Expenses!CX:CX,Expenses!$C:$C,$C69)</f>
        <v>251.16883788712965</v>
      </c>
      <c r="CX69" s="20">
        <f>SUMIFS(Expenses!CY:CY,Expenses!$C:$C,$C69)</f>
        <v>251.16883788712965</v>
      </c>
      <c r="CY69" s="20">
        <f>SUMIFS(Expenses!CZ:CZ,Expenses!$C:$C,$C69)</f>
        <v>251.16883788712965</v>
      </c>
      <c r="CZ69" s="20">
        <f>SUMIFS(Expenses!DA:DA,Expenses!$C:$C,$C69)</f>
        <v>251.16883788712965</v>
      </c>
      <c r="DA69" s="20">
        <f>SUMIFS(Expenses!DB:DB,Expenses!$C:$C,$C69)</f>
        <v>251.16883788712965</v>
      </c>
      <c r="DB69" s="20">
        <f>SUMIFS(Expenses!DC:DC,Expenses!$C:$C,$C69)</f>
        <v>251.16883788712965</v>
      </c>
      <c r="DC69" s="20">
        <f>SUMIFS(Expenses!DD:DD,Expenses!$C:$C,$C69)</f>
        <v>258.70390302374358</v>
      </c>
      <c r="DD69" s="20">
        <f>SUMIFS(Expenses!DE:DE,Expenses!$C:$C,$C69)</f>
        <v>258.70390302374358</v>
      </c>
      <c r="DE69" s="20">
        <f>SUMIFS(Expenses!DF:DF,Expenses!$C:$C,$C69)</f>
        <v>258.70390302374358</v>
      </c>
      <c r="DF69" s="20">
        <f>SUMIFS(Expenses!DG:DG,Expenses!$C:$C,$C69)</f>
        <v>258.70390302374358</v>
      </c>
      <c r="DG69" s="20">
        <f>SUMIFS(Expenses!DH:DH,Expenses!$C:$C,$C69)</f>
        <v>258.70390302374358</v>
      </c>
      <c r="DH69" s="20">
        <f>SUMIFS(Expenses!DI:DI,Expenses!$C:$C,$C69)</f>
        <v>258.70390302374358</v>
      </c>
      <c r="DI69" s="20">
        <f>SUMIFS(Expenses!DJ:DJ,Expenses!$C:$C,$C69)</f>
        <v>258.70390302374358</v>
      </c>
      <c r="DJ69" s="20">
        <f>SUMIFS(Expenses!DK:DK,Expenses!$C:$C,$C69)</f>
        <v>258.70390302374358</v>
      </c>
      <c r="DK69" s="20">
        <f>SUMIFS(Expenses!DL:DL,Expenses!$C:$C,$C69)</f>
        <v>258.70390302374358</v>
      </c>
      <c r="DL69" s="20">
        <f>SUMIFS(Expenses!DM:DM,Expenses!$C:$C,$C69)</f>
        <v>258.70390302374358</v>
      </c>
      <c r="DM69" s="20">
        <f>SUMIFS(Expenses!DN:DN,Expenses!$C:$C,$C69)</f>
        <v>258.70390302374358</v>
      </c>
      <c r="DN69" s="20">
        <f>SUMIFS(Expenses!DO:DO,Expenses!$C:$C,$C69)</f>
        <v>258.70390302374358</v>
      </c>
      <c r="DO69" s="20">
        <f>SUMIFS(Expenses!DP:DP,Expenses!$C:$C,$C69)</f>
        <v>266.46502011445585</v>
      </c>
      <c r="DP69" s="20">
        <f>SUMIFS(Expenses!DQ:DQ,Expenses!$C:$C,$C69)</f>
        <v>266.46502011445585</v>
      </c>
      <c r="DQ69" s="20">
        <f>SUMIFS(Expenses!DR:DR,Expenses!$C:$C,$C69)</f>
        <v>266.46502011445585</v>
      </c>
      <c r="DR69" s="20">
        <f>SUMIFS(Expenses!DS:DS,Expenses!$C:$C,$C69)</f>
        <v>266.46502011445585</v>
      </c>
      <c r="DS69" s="20">
        <f>SUMIFS(Expenses!DT:DT,Expenses!$C:$C,$C69)</f>
        <v>266.46502011445585</v>
      </c>
      <c r="DT69" s="20">
        <f>SUMIFS(Expenses!DU:DU,Expenses!$C:$C,$C69)</f>
        <v>266.46502011445585</v>
      </c>
    </row>
    <row r="70" spans="3:124">
      <c r="C70" s="5" t="s">
        <v>595</v>
      </c>
      <c r="D70" s="20">
        <f>SUMIFS(Expenses!E:E,Expenses!$C:$C,$C70)</f>
        <v>0</v>
      </c>
      <c r="E70" s="20">
        <f>SUMIFS(Expenses!F:F,Expenses!$C:$C,$C70)</f>
        <v>0</v>
      </c>
      <c r="F70" s="20">
        <f>SUMIFS(Expenses!G:G,Expenses!$C:$C,$C70)</f>
        <v>0</v>
      </c>
      <c r="G70" s="20">
        <f>SUMIFS(Expenses!H:H,Expenses!$C:$C,$C70)</f>
        <v>0</v>
      </c>
      <c r="H70" s="20">
        <f>SUMIFS(Expenses!I:I,Expenses!$C:$C,$C70)</f>
        <v>0</v>
      </c>
      <c r="I70" s="20">
        <f>SUMIFS(Expenses!J:J,Expenses!$C:$C,$C70)</f>
        <v>0</v>
      </c>
      <c r="J70" s="20">
        <f>SUMIFS(Expenses!K:K,Expenses!$C:$C,$C70)</f>
        <v>0</v>
      </c>
      <c r="K70" s="20">
        <f>SUMIFS(Expenses!L:L,Expenses!$C:$C,$C70)</f>
        <v>0</v>
      </c>
      <c r="L70" s="20">
        <f>SUMIFS(Expenses!M:M,Expenses!$C:$C,$C70)</f>
        <v>0</v>
      </c>
      <c r="M70" s="20">
        <f>SUMIFS(Expenses!N:N,Expenses!$C:$C,$C70)</f>
        <v>0</v>
      </c>
      <c r="N70" s="20">
        <f>SUMIFS(Expenses!O:O,Expenses!$C:$C,$C70)</f>
        <v>0</v>
      </c>
      <c r="O70" s="20">
        <f>SUMIFS(Expenses!P:P,Expenses!$C:$C,$C70)</f>
        <v>0</v>
      </c>
      <c r="P70" s="20">
        <f>SUMIFS(Expenses!Q:Q,Expenses!$C:$C,$C70)</f>
        <v>0</v>
      </c>
      <c r="Q70" s="20">
        <f>SUMIFS(Expenses!R:R,Expenses!$C:$C,$C70)</f>
        <v>0</v>
      </c>
      <c r="R70" s="20">
        <f>SUMIFS(Expenses!S:S,Expenses!$C:$C,$C70)</f>
        <v>0</v>
      </c>
      <c r="S70" s="20">
        <f>SUMIFS(Expenses!T:T,Expenses!$C:$C,$C70)</f>
        <v>0</v>
      </c>
      <c r="T70" s="20">
        <f>SUMIFS(Expenses!U:U,Expenses!$C:$C,$C70)</f>
        <v>0</v>
      </c>
      <c r="U70" s="20">
        <f>SUMIFS(Expenses!V:V,Expenses!$C:$C,$C70)</f>
        <v>0</v>
      </c>
      <c r="V70" s="20">
        <f>SUMIFS(Expenses!W:W,Expenses!$C:$C,$C70)</f>
        <v>0</v>
      </c>
      <c r="W70" s="20">
        <f>SUMIFS(Expenses!X:X,Expenses!$C:$C,$C70)</f>
        <v>0</v>
      </c>
      <c r="X70" s="20">
        <f>SUMIFS(Expenses!Y:Y,Expenses!$C:$C,$C70)</f>
        <v>0</v>
      </c>
      <c r="Y70" s="20">
        <f>SUMIFS(Expenses!Z:Z,Expenses!$C:$C,$C70)</f>
        <v>0</v>
      </c>
      <c r="Z70" s="20">
        <f>SUMIFS(Expenses!AA:AA,Expenses!$C:$C,$C70)</f>
        <v>0</v>
      </c>
      <c r="AA70" s="20">
        <f>SUMIFS(Expenses!AB:AB,Expenses!$C:$C,$C70)</f>
        <v>0</v>
      </c>
      <c r="AB70" s="20">
        <f>SUMIFS(Expenses!AC:AC,Expenses!$C:$C,$C70)</f>
        <v>20215.449499999999</v>
      </c>
      <c r="AC70" s="20">
        <f>SUMIFS(Expenses!AD:AD,Expenses!$C:$C,$C70)</f>
        <v>20215.449499999999</v>
      </c>
      <c r="AD70" s="20">
        <f>SUMIFS(Expenses!AE:AE,Expenses!$C:$C,$C70)</f>
        <v>20215.449499999999</v>
      </c>
      <c r="AE70" s="20">
        <f>SUMIFS(Expenses!AF:AF,Expenses!$C:$C,$C70)</f>
        <v>20215.449499999999</v>
      </c>
      <c r="AF70" s="20">
        <f>SUMIFS(Expenses!AG:AG,Expenses!$C:$C,$C70)</f>
        <v>20215.449499999999</v>
      </c>
      <c r="AG70" s="20">
        <f>SUMIFS(Expenses!AH:AH,Expenses!$C:$C,$C70)</f>
        <v>20215.449499999999</v>
      </c>
      <c r="AH70" s="20">
        <f>SUMIFS(Expenses!AI:AI,Expenses!$C:$C,$C70)</f>
        <v>20215.449499999999</v>
      </c>
      <c r="AI70" s="20">
        <f>SUMIFS(Expenses!AJ:AJ,Expenses!$C:$C,$C70)</f>
        <v>20821.912985000003</v>
      </c>
      <c r="AJ70" s="20">
        <f>SUMIFS(Expenses!AK:AK,Expenses!$C:$C,$C70)</f>
        <v>20821.912985000003</v>
      </c>
      <c r="AK70" s="20">
        <f>SUMIFS(Expenses!AL:AL,Expenses!$C:$C,$C70)</f>
        <v>20821.912985000003</v>
      </c>
      <c r="AL70" s="20">
        <f>SUMIFS(Expenses!AM:AM,Expenses!$C:$C,$C70)</f>
        <v>20821.912985000003</v>
      </c>
      <c r="AM70" s="20">
        <f>SUMIFS(Expenses!AN:AN,Expenses!$C:$C,$C70)</f>
        <v>20821.912985000003</v>
      </c>
      <c r="AN70" s="20">
        <f>SUMIFS(Expenses!AO:AO,Expenses!$C:$C,$C70)</f>
        <v>20821.912985000003</v>
      </c>
      <c r="AO70" s="20">
        <f>SUMIFS(Expenses!AP:AP,Expenses!$C:$C,$C70)</f>
        <v>20821.912985000003</v>
      </c>
      <c r="AP70" s="20">
        <f>SUMIFS(Expenses!AQ:AQ,Expenses!$C:$C,$C70)</f>
        <v>20821.912985000003</v>
      </c>
      <c r="AQ70" s="20">
        <f>SUMIFS(Expenses!AR:AR,Expenses!$C:$C,$C70)</f>
        <v>20821.912985000003</v>
      </c>
      <c r="AR70" s="20">
        <f>SUMIFS(Expenses!AS:AS,Expenses!$C:$C,$C70)</f>
        <v>20821.912985000003</v>
      </c>
      <c r="AS70" s="20">
        <f>SUMIFS(Expenses!AT:AT,Expenses!$C:$C,$C70)</f>
        <v>20821.912985000003</v>
      </c>
      <c r="AT70" s="20">
        <f>SUMIFS(Expenses!AU:AU,Expenses!$C:$C,$C70)</f>
        <v>20821.912985000003</v>
      </c>
      <c r="AU70" s="20">
        <f>SUMIFS(Expenses!AV:AV,Expenses!$C:$C,$C70)</f>
        <v>21446.570374550003</v>
      </c>
      <c r="AV70" s="20">
        <f>SUMIFS(Expenses!AW:AW,Expenses!$C:$C,$C70)</f>
        <v>21446.570374550003</v>
      </c>
      <c r="AW70" s="20">
        <f>SUMIFS(Expenses!AX:AX,Expenses!$C:$C,$C70)</f>
        <v>21446.570374550003</v>
      </c>
      <c r="AX70" s="20">
        <f>SUMIFS(Expenses!AY:AY,Expenses!$C:$C,$C70)</f>
        <v>21446.570374550003</v>
      </c>
      <c r="AY70" s="20">
        <f>SUMIFS(Expenses!AZ:AZ,Expenses!$C:$C,$C70)</f>
        <v>21446.570374550003</v>
      </c>
      <c r="AZ70" s="20">
        <f>SUMIFS(Expenses!BA:BA,Expenses!$C:$C,$C70)</f>
        <v>21446.570374550003</v>
      </c>
      <c r="BA70" s="20">
        <f>SUMIFS(Expenses!BB:BB,Expenses!$C:$C,$C70)</f>
        <v>21446.570374550003</v>
      </c>
      <c r="BB70" s="20">
        <f>SUMIFS(Expenses!BC:BC,Expenses!$C:$C,$C70)</f>
        <v>9829.6780883354168</v>
      </c>
      <c r="BC70" s="20">
        <f>SUMIFS(Expenses!BD:BD,Expenses!$C:$C,$C70)</f>
        <v>9829.6780883354168</v>
      </c>
      <c r="BD70" s="20">
        <f>SUMIFS(Expenses!BE:BE,Expenses!$C:$C,$C70)</f>
        <v>9829.6780883354168</v>
      </c>
      <c r="BE70" s="20">
        <f>SUMIFS(Expenses!BF:BF,Expenses!$C:$C,$C70)</f>
        <v>9829.6780883354168</v>
      </c>
      <c r="BF70" s="20">
        <f>SUMIFS(Expenses!BG:BG,Expenses!$C:$C,$C70)</f>
        <v>9829.6780883354168</v>
      </c>
      <c r="BG70" s="20">
        <f>SUMIFS(Expenses!BH:BH,Expenses!$C:$C,$C70)</f>
        <v>10124.568430985481</v>
      </c>
      <c r="BH70" s="20">
        <f>SUMIFS(Expenses!BI:BI,Expenses!$C:$C,$C70)</f>
        <v>10124.568430985481</v>
      </c>
      <c r="BI70" s="20">
        <f>SUMIFS(Expenses!BJ:BJ,Expenses!$C:$C,$C70)</f>
        <v>10124.568430985481</v>
      </c>
      <c r="BJ70" s="20">
        <f>SUMIFS(Expenses!BK:BK,Expenses!$C:$C,$C70)</f>
        <v>10124.568430985481</v>
      </c>
      <c r="BK70" s="20">
        <f>SUMIFS(Expenses!BL:BL,Expenses!$C:$C,$C70)</f>
        <v>10124.568430985481</v>
      </c>
      <c r="BL70" s="20">
        <f>SUMIFS(Expenses!BM:BM,Expenses!$C:$C,$C70)</f>
        <v>10124.568430985481</v>
      </c>
      <c r="BM70" s="20">
        <f>SUMIFS(Expenses!BN:BN,Expenses!$C:$C,$C70)</f>
        <v>10124.568430985481</v>
      </c>
      <c r="BN70" s="20">
        <f>SUMIFS(Expenses!BO:BO,Expenses!$C:$C,$C70)</f>
        <v>10124.568430985481</v>
      </c>
      <c r="BO70" s="20">
        <f>SUMIFS(Expenses!BP:BP,Expenses!$C:$C,$C70)</f>
        <v>10124.568430985481</v>
      </c>
      <c r="BP70" s="20">
        <f>SUMIFS(Expenses!BQ:BQ,Expenses!$C:$C,$C70)</f>
        <v>10124.568430985481</v>
      </c>
      <c r="BQ70" s="20">
        <f>SUMIFS(Expenses!BR:BR,Expenses!$C:$C,$C70)</f>
        <v>10124.568430985481</v>
      </c>
      <c r="BR70" s="20">
        <f>SUMIFS(Expenses!BS:BS,Expenses!$C:$C,$C70)</f>
        <v>10124.568430985481</v>
      </c>
      <c r="BS70" s="20">
        <f>SUMIFS(Expenses!BT:BT,Expenses!$C:$C,$C70)</f>
        <v>10428.305483915045</v>
      </c>
      <c r="BT70" s="20">
        <f>SUMIFS(Expenses!BU:BU,Expenses!$C:$C,$C70)</f>
        <v>10428.305483915045</v>
      </c>
      <c r="BU70" s="20">
        <f>SUMIFS(Expenses!BV:BV,Expenses!$C:$C,$C70)</f>
        <v>10428.305483915045</v>
      </c>
      <c r="BV70" s="20">
        <f>SUMIFS(Expenses!BW:BW,Expenses!$C:$C,$C70)</f>
        <v>10428.305483915045</v>
      </c>
      <c r="BW70" s="20">
        <f>SUMIFS(Expenses!BX:BX,Expenses!$C:$C,$C70)</f>
        <v>10428.305483915045</v>
      </c>
      <c r="BX70" s="20">
        <f>SUMIFS(Expenses!BY:BY,Expenses!$C:$C,$C70)</f>
        <v>10428.305483915045</v>
      </c>
      <c r="BY70" s="20">
        <f>SUMIFS(Expenses!BZ:BZ,Expenses!$C:$C,$C70)</f>
        <v>10428.305483915045</v>
      </c>
      <c r="BZ70" s="20">
        <f>SUMIFS(Expenses!CA:CA,Expenses!$C:$C,$C70)</f>
        <v>10428.305483915045</v>
      </c>
      <c r="CA70" s="20">
        <f>SUMIFS(Expenses!CB:CB,Expenses!$C:$C,$C70)</f>
        <v>10428.305483915045</v>
      </c>
      <c r="CB70" s="20">
        <f>SUMIFS(Expenses!CC:CC,Expenses!$C:$C,$C70)</f>
        <v>10428.305483915045</v>
      </c>
      <c r="CC70" s="20">
        <f>SUMIFS(Expenses!CD:CD,Expenses!$C:$C,$C70)</f>
        <v>10428.305483915045</v>
      </c>
      <c r="CD70" s="20">
        <f>SUMIFS(Expenses!CE:CE,Expenses!$C:$C,$C70)</f>
        <v>10428.305483915045</v>
      </c>
      <c r="CE70" s="20">
        <f>SUMIFS(Expenses!CF:CF,Expenses!$C:$C,$C70)</f>
        <v>10741.154648432497</v>
      </c>
      <c r="CF70" s="20">
        <f>SUMIFS(Expenses!CG:CG,Expenses!$C:$C,$C70)</f>
        <v>10741.154648432497</v>
      </c>
      <c r="CG70" s="20">
        <f>SUMIFS(Expenses!CH:CH,Expenses!$C:$C,$C70)</f>
        <v>10741.154648432497</v>
      </c>
      <c r="CH70" s="20">
        <f>SUMIFS(Expenses!CI:CI,Expenses!$C:$C,$C70)</f>
        <v>10741.154648432497</v>
      </c>
      <c r="CI70" s="20">
        <f>SUMIFS(Expenses!CJ:CJ,Expenses!$C:$C,$C70)</f>
        <v>10741.154648432497</v>
      </c>
      <c r="CJ70" s="20">
        <f>SUMIFS(Expenses!CK:CK,Expenses!$C:$C,$C70)</f>
        <v>10741.154648432497</v>
      </c>
      <c r="CK70" s="20">
        <f>SUMIFS(Expenses!CL:CL,Expenses!$C:$C,$C70)</f>
        <v>10741.154648432497</v>
      </c>
      <c r="CL70" s="20">
        <f>SUMIFS(Expenses!CM:CM,Expenses!$C:$C,$C70)</f>
        <v>10741.154648432497</v>
      </c>
      <c r="CM70" s="20">
        <f>SUMIFS(Expenses!CN:CN,Expenses!$C:$C,$C70)</f>
        <v>10741.154648432497</v>
      </c>
      <c r="CN70" s="20">
        <f>SUMIFS(Expenses!CO:CO,Expenses!$C:$C,$C70)</f>
        <v>10741.154648432497</v>
      </c>
      <c r="CO70" s="20">
        <f>SUMIFS(Expenses!CP:CP,Expenses!$C:$C,$C70)</f>
        <v>10741.154648432497</v>
      </c>
      <c r="CP70" s="20">
        <f>SUMIFS(Expenses!CQ:CQ,Expenses!$C:$C,$C70)</f>
        <v>10741.154648432497</v>
      </c>
      <c r="CQ70" s="20">
        <f>SUMIFS(Expenses!CR:CR,Expenses!$C:$C,$C70)</f>
        <v>11063.389287885473</v>
      </c>
      <c r="CR70" s="20">
        <f>SUMIFS(Expenses!CS:CS,Expenses!$C:$C,$C70)</f>
        <v>11063.389287885473</v>
      </c>
      <c r="CS70" s="20">
        <f>SUMIFS(Expenses!CT:CT,Expenses!$C:$C,$C70)</f>
        <v>11063.389287885473</v>
      </c>
      <c r="CT70" s="20">
        <f>SUMIFS(Expenses!CU:CU,Expenses!$C:$C,$C70)</f>
        <v>11063.389287885473</v>
      </c>
      <c r="CU70" s="20">
        <f>SUMIFS(Expenses!CV:CV,Expenses!$C:$C,$C70)</f>
        <v>11063.389287885473</v>
      </c>
      <c r="CV70" s="20">
        <f>SUMIFS(Expenses!CW:CW,Expenses!$C:$C,$C70)</f>
        <v>11063.389287885473</v>
      </c>
      <c r="CW70" s="20">
        <f>SUMIFS(Expenses!CX:CX,Expenses!$C:$C,$C70)</f>
        <v>11063.389287885473</v>
      </c>
      <c r="CX70" s="20">
        <f>SUMIFS(Expenses!CY:CY,Expenses!$C:$C,$C70)</f>
        <v>11063.389287885473</v>
      </c>
      <c r="CY70" s="20">
        <f>SUMIFS(Expenses!CZ:CZ,Expenses!$C:$C,$C70)</f>
        <v>11063.389287885473</v>
      </c>
      <c r="CZ70" s="20">
        <f>SUMIFS(Expenses!DA:DA,Expenses!$C:$C,$C70)</f>
        <v>11063.389287885473</v>
      </c>
      <c r="DA70" s="20">
        <f>SUMIFS(Expenses!DB:DB,Expenses!$C:$C,$C70)</f>
        <v>11063.389287885473</v>
      </c>
      <c r="DB70" s="20">
        <f>SUMIFS(Expenses!DC:DC,Expenses!$C:$C,$C70)</f>
        <v>11063.389287885473</v>
      </c>
      <c r="DC70" s="20">
        <f>SUMIFS(Expenses!DD:DD,Expenses!$C:$C,$C70)</f>
        <v>11395.290966522036</v>
      </c>
      <c r="DD70" s="20">
        <f>SUMIFS(Expenses!DE:DE,Expenses!$C:$C,$C70)</f>
        <v>11395.290966522036</v>
      </c>
      <c r="DE70" s="20">
        <f>SUMIFS(Expenses!DF:DF,Expenses!$C:$C,$C70)</f>
        <v>11395.290966522036</v>
      </c>
      <c r="DF70" s="20">
        <f>SUMIFS(Expenses!DG:DG,Expenses!$C:$C,$C70)</f>
        <v>11395.290966522036</v>
      </c>
      <c r="DG70" s="20">
        <f>SUMIFS(Expenses!DH:DH,Expenses!$C:$C,$C70)</f>
        <v>11395.290966522036</v>
      </c>
      <c r="DH70" s="20">
        <f>SUMIFS(Expenses!DI:DI,Expenses!$C:$C,$C70)</f>
        <v>11395.290966522036</v>
      </c>
      <c r="DI70" s="20">
        <f>SUMIFS(Expenses!DJ:DJ,Expenses!$C:$C,$C70)</f>
        <v>11395.290966522036</v>
      </c>
      <c r="DJ70" s="20">
        <f>SUMIFS(Expenses!DK:DK,Expenses!$C:$C,$C70)</f>
        <v>11395.290966522036</v>
      </c>
      <c r="DK70" s="20">
        <f>SUMIFS(Expenses!DL:DL,Expenses!$C:$C,$C70)</f>
        <v>11395.290966522036</v>
      </c>
      <c r="DL70" s="20">
        <f>SUMIFS(Expenses!DM:DM,Expenses!$C:$C,$C70)</f>
        <v>11395.290966522036</v>
      </c>
      <c r="DM70" s="20">
        <f>SUMIFS(Expenses!DN:DN,Expenses!$C:$C,$C70)</f>
        <v>11395.290966522036</v>
      </c>
      <c r="DN70" s="20">
        <f>SUMIFS(Expenses!DO:DO,Expenses!$C:$C,$C70)</f>
        <v>11395.290966522036</v>
      </c>
      <c r="DO70" s="20">
        <f>SUMIFS(Expenses!DP:DP,Expenses!$C:$C,$C70)</f>
        <v>11737.149695517697</v>
      </c>
      <c r="DP70" s="20">
        <f>SUMIFS(Expenses!DQ:DQ,Expenses!$C:$C,$C70)</f>
        <v>11737.149695517697</v>
      </c>
      <c r="DQ70" s="20">
        <f>SUMIFS(Expenses!DR:DR,Expenses!$C:$C,$C70)</f>
        <v>11737.149695517697</v>
      </c>
      <c r="DR70" s="20">
        <f>SUMIFS(Expenses!DS:DS,Expenses!$C:$C,$C70)</f>
        <v>11737.149695517697</v>
      </c>
      <c r="DS70" s="20">
        <f>SUMIFS(Expenses!DT:DT,Expenses!$C:$C,$C70)</f>
        <v>11737.149695517697</v>
      </c>
      <c r="DT70" s="20">
        <f>SUMIFS(Expenses!DU:DU,Expenses!$C:$C,$C70)</f>
        <v>11737.149695517697</v>
      </c>
    </row>
    <row r="71" spans="3:124">
      <c r="C71" s="5" t="s">
        <v>596</v>
      </c>
      <c r="D71" s="20">
        <f>SUMIFS(Expenses!E:E,Expenses!$C:$C,$C71)</f>
        <v>0</v>
      </c>
      <c r="E71" s="20">
        <f>SUMIFS(Expenses!F:F,Expenses!$C:$C,$C71)</f>
        <v>0</v>
      </c>
      <c r="F71" s="20">
        <f>SUMIFS(Expenses!G:G,Expenses!$C:$C,$C71)</f>
        <v>0</v>
      </c>
      <c r="G71" s="20">
        <f>SUMIFS(Expenses!H:H,Expenses!$C:$C,$C71)</f>
        <v>0</v>
      </c>
      <c r="H71" s="20">
        <f>SUMIFS(Expenses!I:I,Expenses!$C:$C,$C71)</f>
        <v>0</v>
      </c>
      <c r="I71" s="20">
        <f>SUMIFS(Expenses!J:J,Expenses!$C:$C,$C71)</f>
        <v>0</v>
      </c>
      <c r="J71" s="20">
        <f>SUMIFS(Expenses!K:K,Expenses!$C:$C,$C71)</f>
        <v>0</v>
      </c>
      <c r="K71" s="20">
        <f>SUMIFS(Expenses!L:L,Expenses!$C:$C,$C71)</f>
        <v>0</v>
      </c>
      <c r="L71" s="20">
        <f>SUMIFS(Expenses!M:M,Expenses!$C:$C,$C71)</f>
        <v>0</v>
      </c>
      <c r="M71" s="20">
        <f>SUMIFS(Expenses!N:N,Expenses!$C:$C,$C71)</f>
        <v>0</v>
      </c>
      <c r="N71" s="20">
        <f>SUMIFS(Expenses!O:O,Expenses!$C:$C,$C71)</f>
        <v>0</v>
      </c>
      <c r="O71" s="20">
        <f>SUMIFS(Expenses!P:P,Expenses!$C:$C,$C71)</f>
        <v>0</v>
      </c>
      <c r="P71" s="20">
        <f>SUMIFS(Expenses!Q:Q,Expenses!$C:$C,$C71)</f>
        <v>0</v>
      </c>
      <c r="Q71" s="20">
        <f>SUMIFS(Expenses!R:R,Expenses!$C:$C,$C71)</f>
        <v>0</v>
      </c>
      <c r="R71" s="20">
        <f>SUMIFS(Expenses!S:S,Expenses!$C:$C,$C71)</f>
        <v>0</v>
      </c>
      <c r="S71" s="20">
        <f>SUMIFS(Expenses!T:T,Expenses!$C:$C,$C71)</f>
        <v>0</v>
      </c>
      <c r="T71" s="20">
        <f>SUMIFS(Expenses!U:U,Expenses!$C:$C,$C71)</f>
        <v>0</v>
      </c>
      <c r="U71" s="20">
        <f>SUMIFS(Expenses!V:V,Expenses!$C:$C,$C71)</f>
        <v>0</v>
      </c>
      <c r="V71" s="20">
        <f>SUMIFS(Expenses!W:W,Expenses!$C:$C,$C71)</f>
        <v>0</v>
      </c>
      <c r="W71" s="20">
        <f>SUMIFS(Expenses!X:X,Expenses!$C:$C,$C71)</f>
        <v>0</v>
      </c>
      <c r="X71" s="20">
        <f>SUMIFS(Expenses!Y:Y,Expenses!$C:$C,$C71)</f>
        <v>0</v>
      </c>
      <c r="Y71" s="20">
        <f>SUMIFS(Expenses!Z:Z,Expenses!$C:$C,$C71)</f>
        <v>0</v>
      </c>
      <c r="Z71" s="20">
        <f>SUMIFS(Expenses!AA:AA,Expenses!$C:$C,$C71)</f>
        <v>0</v>
      </c>
      <c r="AA71" s="20">
        <f>SUMIFS(Expenses!AB:AB,Expenses!$C:$C,$C71)</f>
        <v>0</v>
      </c>
      <c r="AB71" s="20">
        <f>SUMIFS(Expenses!AC:AC,Expenses!$C:$C,$C71)</f>
        <v>0</v>
      </c>
      <c r="AC71" s="20">
        <f>SUMIFS(Expenses!AD:AD,Expenses!$C:$C,$C71)</f>
        <v>0</v>
      </c>
      <c r="AD71" s="20">
        <f>SUMIFS(Expenses!AE:AE,Expenses!$C:$C,$C71)</f>
        <v>0</v>
      </c>
      <c r="AE71" s="20">
        <f>SUMIFS(Expenses!AF:AF,Expenses!$C:$C,$C71)</f>
        <v>0</v>
      </c>
      <c r="AF71" s="20">
        <f>SUMIFS(Expenses!AG:AG,Expenses!$C:$C,$C71)</f>
        <v>0</v>
      </c>
      <c r="AG71" s="20">
        <f>SUMIFS(Expenses!AH:AH,Expenses!$C:$C,$C71)</f>
        <v>0</v>
      </c>
      <c r="AH71" s="20">
        <f>SUMIFS(Expenses!AI:AI,Expenses!$C:$C,$C71)</f>
        <v>0</v>
      </c>
      <c r="AI71" s="20">
        <f>SUMIFS(Expenses!AJ:AJ,Expenses!$C:$C,$C71)</f>
        <v>0</v>
      </c>
      <c r="AJ71" s="20">
        <f>SUMIFS(Expenses!AK:AK,Expenses!$C:$C,$C71)</f>
        <v>0</v>
      </c>
      <c r="AK71" s="20">
        <f>SUMIFS(Expenses!AL:AL,Expenses!$C:$C,$C71)</f>
        <v>0</v>
      </c>
      <c r="AL71" s="20">
        <f>SUMIFS(Expenses!AM:AM,Expenses!$C:$C,$C71)</f>
        <v>0</v>
      </c>
      <c r="AM71" s="20">
        <f>SUMIFS(Expenses!AN:AN,Expenses!$C:$C,$C71)</f>
        <v>0</v>
      </c>
      <c r="AN71" s="20">
        <f>SUMIFS(Expenses!AO:AO,Expenses!$C:$C,$C71)</f>
        <v>0</v>
      </c>
      <c r="AO71" s="20">
        <f>SUMIFS(Expenses!AP:AP,Expenses!$C:$C,$C71)</f>
        <v>0</v>
      </c>
      <c r="AP71" s="20">
        <f>SUMIFS(Expenses!AQ:AQ,Expenses!$C:$C,$C71)</f>
        <v>0</v>
      </c>
      <c r="AQ71" s="20">
        <f>SUMIFS(Expenses!AR:AR,Expenses!$C:$C,$C71)</f>
        <v>0</v>
      </c>
      <c r="AR71" s="20">
        <f>SUMIFS(Expenses!AS:AS,Expenses!$C:$C,$C71)</f>
        <v>0</v>
      </c>
      <c r="AS71" s="20">
        <f>SUMIFS(Expenses!AT:AT,Expenses!$C:$C,$C71)</f>
        <v>0</v>
      </c>
      <c r="AT71" s="20">
        <f>SUMIFS(Expenses!AU:AU,Expenses!$C:$C,$C71)</f>
        <v>0</v>
      </c>
      <c r="AU71" s="20">
        <f>SUMIFS(Expenses!AV:AV,Expenses!$C:$C,$C71)</f>
        <v>0</v>
      </c>
      <c r="AV71" s="20">
        <f>SUMIFS(Expenses!AW:AW,Expenses!$C:$C,$C71)</f>
        <v>0</v>
      </c>
      <c r="AW71" s="20">
        <f>SUMIFS(Expenses!AX:AX,Expenses!$C:$C,$C71)</f>
        <v>0</v>
      </c>
      <c r="AX71" s="20">
        <f>SUMIFS(Expenses!AY:AY,Expenses!$C:$C,$C71)</f>
        <v>0</v>
      </c>
      <c r="AY71" s="20">
        <f>SUMIFS(Expenses!AZ:AZ,Expenses!$C:$C,$C71)</f>
        <v>0</v>
      </c>
      <c r="AZ71" s="20">
        <f>SUMIFS(Expenses!BA:BA,Expenses!$C:$C,$C71)</f>
        <v>0</v>
      </c>
      <c r="BA71" s="20">
        <f>SUMIFS(Expenses!BB:BB,Expenses!$C:$C,$C71)</f>
        <v>0</v>
      </c>
      <c r="BB71" s="20">
        <f>SUMIFS(Expenses!BC:BC,Expenses!$C:$C,$C71)</f>
        <v>0</v>
      </c>
      <c r="BC71" s="20">
        <f>SUMIFS(Expenses!BD:BD,Expenses!$C:$C,$C71)</f>
        <v>0</v>
      </c>
      <c r="BD71" s="20">
        <f>SUMIFS(Expenses!BE:BE,Expenses!$C:$C,$C71)</f>
        <v>0</v>
      </c>
      <c r="BE71" s="20">
        <f>SUMIFS(Expenses!BF:BF,Expenses!$C:$C,$C71)</f>
        <v>0</v>
      </c>
      <c r="BF71" s="20">
        <f>SUMIFS(Expenses!BG:BG,Expenses!$C:$C,$C71)</f>
        <v>0</v>
      </c>
      <c r="BG71" s="20">
        <f>SUMIFS(Expenses!BH:BH,Expenses!$C:$C,$C71)</f>
        <v>0</v>
      </c>
      <c r="BH71" s="20">
        <f>SUMIFS(Expenses!BI:BI,Expenses!$C:$C,$C71)</f>
        <v>0</v>
      </c>
      <c r="BI71" s="20">
        <f>SUMIFS(Expenses!BJ:BJ,Expenses!$C:$C,$C71)</f>
        <v>0</v>
      </c>
      <c r="BJ71" s="20">
        <f>SUMIFS(Expenses!BK:BK,Expenses!$C:$C,$C71)</f>
        <v>0</v>
      </c>
      <c r="BK71" s="20">
        <f>SUMIFS(Expenses!BL:BL,Expenses!$C:$C,$C71)</f>
        <v>0</v>
      </c>
      <c r="BL71" s="20">
        <f>SUMIFS(Expenses!BM:BM,Expenses!$C:$C,$C71)</f>
        <v>0</v>
      </c>
      <c r="BM71" s="20">
        <f>SUMIFS(Expenses!BN:BN,Expenses!$C:$C,$C71)</f>
        <v>0</v>
      </c>
      <c r="BN71" s="20">
        <f>SUMIFS(Expenses!BO:BO,Expenses!$C:$C,$C71)</f>
        <v>0</v>
      </c>
      <c r="BO71" s="20">
        <f>SUMIFS(Expenses!BP:BP,Expenses!$C:$C,$C71)</f>
        <v>0</v>
      </c>
      <c r="BP71" s="20">
        <f>SUMIFS(Expenses!BQ:BQ,Expenses!$C:$C,$C71)</f>
        <v>0</v>
      </c>
      <c r="BQ71" s="20">
        <f>SUMIFS(Expenses!BR:BR,Expenses!$C:$C,$C71)</f>
        <v>0</v>
      </c>
      <c r="BR71" s="20">
        <f>SUMIFS(Expenses!BS:BS,Expenses!$C:$C,$C71)</f>
        <v>0</v>
      </c>
      <c r="BS71" s="20">
        <f>SUMIFS(Expenses!BT:BT,Expenses!$C:$C,$C71)</f>
        <v>0</v>
      </c>
      <c r="BT71" s="20">
        <f>SUMIFS(Expenses!BU:BU,Expenses!$C:$C,$C71)</f>
        <v>0</v>
      </c>
      <c r="BU71" s="20">
        <f>SUMIFS(Expenses!BV:BV,Expenses!$C:$C,$C71)</f>
        <v>0</v>
      </c>
      <c r="BV71" s="20">
        <f>SUMIFS(Expenses!BW:BW,Expenses!$C:$C,$C71)</f>
        <v>0</v>
      </c>
      <c r="BW71" s="20">
        <f>SUMIFS(Expenses!BX:BX,Expenses!$C:$C,$C71)</f>
        <v>0</v>
      </c>
      <c r="BX71" s="20">
        <f>SUMIFS(Expenses!BY:BY,Expenses!$C:$C,$C71)</f>
        <v>0</v>
      </c>
      <c r="BY71" s="20">
        <f>SUMIFS(Expenses!BZ:BZ,Expenses!$C:$C,$C71)</f>
        <v>0</v>
      </c>
      <c r="BZ71" s="20">
        <f>SUMIFS(Expenses!CA:CA,Expenses!$C:$C,$C71)</f>
        <v>0</v>
      </c>
      <c r="CA71" s="20">
        <f>SUMIFS(Expenses!CB:CB,Expenses!$C:$C,$C71)</f>
        <v>0</v>
      </c>
      <c r="CB71" s="20">
        <f>SUMIFS(Expenses!CC:CC,Expenses!$C:$C,$C71)</f>
        <v>0</v>
      </c>
      <c r="CC71" s="20">
        <f>SUMIFS(Expenses!CD:CD,Expenses!$C:$C,$C71)</f>
        <v>0</v>
      </c>
      <c r="CD71" s="20">
        <f>SUMIFS(Expenses!CE:CE,Expenses!$C:$C,$C71)</f>
        <v>0</v>
      </c>
      <c r="CE71" s="20">
        <f>SUMIFS(Expenses!CF:CF,Expenses!$C:$C,$C71)</f>
        <v>0</v>
      </c>
      <c r="CF71" s="20">
        <f>SUMIFS(Expenses!CG:CG,Expenses!$C:$C,$C71)</f>
        <v>0</v>
      </c>
      <c r="CG71" s="20">
        <f>SUMIFS(Expenses!CH:CH,Expenses!$C:$C,$C71)</f>
        <v>0</v>
      </c>
      <c r="CH71" s="20">
        <f>SUMIFS(Expenses!CI:CI,Expenses!$C:$C,$C71)</f>
        <v>0</v>
      </c>
      <c r="CI71" s="20">
        <f>SUMIFS(Expenses!CJ:CJ,Expenses!$C:$C,$C71)</f>
        <v>0</v>
      </c>
      <c r="CJ71" s="20">
        <f>SUMIFS(Expenses!CK:CK,Expenses!$C:$C,$C71)</f>
        <v>0</v>
      </c>
      <c r="CK71" s="20">
        <f>SUMIFS(Expenses!CL:CL,Expenses!$C:$C,$C71)</f>
        <v>0</v>
      </c>
      <c r="CL71" s="20">
        <f>SUMIFS(Expenses!CM:CM,Expenses!$C:$C,$C71)</f>
        <v>0</v>
      </c>
      <c r="CM71" s="20">
        <f>SUMIFS(Expenses!CN:CN,Expenses!$C:$C,$C71)</f>
        <v>0</v>
      </c>
      <c r="CN71" s="20">
        <f>SUMIFS(Expenses!CO:CO,Expenses!$C:$C,$C71)</f>
        <v>0</v>
      </c>
      <c r="CO71" s="20">
        <f>SUMIFS(Expenses!CP:CP,Expenses!$C:$C,$C71)</f>
        <v>0</v>
      </c>
      <c r="CP71" s="20">
        <f>SUMIFS(Expenses!CQ:CQ,Expenses!$C:$C,$C71)</f>
        <v>0</v>
      </c>
      <c r="CQ71" s="20">
        <f>SUMIFS(Expenses!CR:CR,Expenses!$C:$C,$C71)</f>
        <v>0</v>
      </c>
      <c r="CR71" s="20">
        <f>SUMIFS(Expenses!CS:CS,Expenses!$C:$C,$C71)</f>
        <v>0</v>
      </c>
      <c r="CS71" s="20">
        <f>SUMIFS(Expenses!CT:CT,Expenses!$C:$C,$C71)</f>
        <v>0</v>
      </c>
      <c r="CT71" s="20">
        <f>SUMIFS(Expenses!CU:CU,Expenses!$C:$C,$C71)</f>
        <v>0</v>
      </c>
      <c r="CU71" s="20">
        <f>SUMIFS(Expenses!CV:CV,Expenses!$C:$C,$C71)</f>
        <v>0</v>
      </c>
      <c r="CV71" s="20">
        <f>SUMIFS(Expenses!CW:CW,Expenses!$C:$C,$C71)</f>
        <v>0</v>
      </c>
      <c r="CW71" s="20">
        <f>SUMIFS(Expenses!CX:CX,Expenses!$C:$C,$C71)</f>
        <v>0</v>
      </c>
      <c r="CX71" s="20">
        <f>SUMIFS(Expenses!CY:CY,Expenses!$C:$C,$C71)</f>
        <v>0</v>
      </c>
      <c r="CY71" s="20">
        <f>SUMIFS(Expenses!CZ:CZ,Expenses!$C:$C,$C71)</f>
        <v>0</v>
      </c>
      <c r="CZ71" s="20">
        <f>SUMIFS(Expenses!DA:DA,Expenses!$C:$C,$C71)</f>
        <v>0</v>
      </c>
      <c r="DA71" s="20">
        <f>SUMIFS(Expenses!DB:DB,Expenses!$C:$C,$C71)</f>
        <v>0</v>
      </c>
      <c r="DB71" s="20">
        <f>SUMIFS(Expenses!DC:DC,Expenses!$C:$C,$C71)</f>
        <v>0</v>
      </c>
      <c r="DC71" s="20">
        <f>SUMIFS(Expenses!DD:DD,Expenses!$C:$C,$C71)</f>
        <v>0</v>
      </c>
      <c r="DD71" s="20">
        <f>SUMIFS(Expenses!DE:DE,Expenses!$C:$C,$C71)</f>
        <v>0</v>
      </c>
      <c r="DE71" s="20">
        <f>SUMIFS(Expenses!DF:DF,Expenses!$C:$C,$C71)</f>
        <v>0</v>
      </c>
      <c r="DF71" s="20">
        <f>SUMIFS(Expenses!DG:DG,Expenses!$C:$C,$C71)</f>
        <v>0</v>
      </c>
      <c r="DG71" s="20">
        <f>SUMIFS(Expenses!DH:DH,Expenses!$C:$C,$C71)</f>
        <v>0</v>
      </c>
      <c r="DH71" s="20">
        <f>SUMIFS(Expenses!DI:DI,Expenses!$C:$C,$C71)</f>
        <v>0</v>
      </c>
      <c r="DI71" s="20">
        <f>SUMIFS(Expenses!DJ:DJ,Expenses!$C:$C,$C71)</f>
        <v>0</v>
      </c>
      <c r="DJ71" s="20">
        <f>SUMIFS(Expenses!DK:DK,Expenses!$C:$C,$C71)</f>
        <v>0</v>
      </c>
      <c r="DK71" s="20">
        <f>SUMIFS(Expenses!DL:DL,Expenses!$C:$C,$C71)</f>
        <v>0</v>
      </c>
      <c r="DL71" s="20">
        <f>SUMIFS(Expenses!DM:DM,Expenses!$C:$C,$C71)</f>
        <v>0</v>
      </c>
      <c r="DM71" s="20">
        <f>SUMIFS(Expenses!DN:DN,Expenses!$C:$C,$C71)</f>
        <v>0</v>
      </c>
      <c r="DN71" s="20">
        <f>SUMIFS(Expenses!DO:DO,Expenses!$C:$C,$C71)</f>
        <v>0</v>
      </c>
      <c r="DO71" s="20">
        <f>SUMIFS(Expenses!DP:DP,Expenses!$C:$C,$C71)</f>
        <v>0</v>
      </c>
      <c r="DP71" s="20">
        <f>SUMIFS(Expenses!DQ:DQ,Expenses!$C:$C,$C71)</f>
        <v>0</v>
      </c>
      <c r="DQ71" s="20">
        <f>SUMIFS(Expenses!DR:DR,Expenses!$C:$C,$C71)</f>
        <v>0</v>
      </c>
      <c r="DR71" s="20">
        <f>SUMIFS(Expenses!DS:DS,Expenses!$C:$C,$C71)</f>
        <v>0</v>
      </c>
      <c r="DS71" s="20">
        <f>SUMIFS(Expenses!DT:DT,Expenses!$C:$C,$C71)</f>
        <v>0</v>
      </c>
      <c r="DT71" s="20">
        <f>SUMIFS(Expenses!DU:DU,Expenses!$C:$C,$C71)</f>
        <v>0</v>
      </c>
    </row>
    <row r="72" spans="3:124">
      <c r="C72" s="5" t="s">
        <v>573</v>
      </c>
      <c r="D72" s="20">
        <f>SUMIFS(Expenses!E:E,Expenses!$C:$C,$C72)</f>
        <v>0</v>
      </c>
      <c r="E72" s="20">
        <f>SUMIFS(Expenses!F:F,Expenses!$C:$C,$C72)</f>
        <v>0</v>
      </c>
      <c r="F72" s="20">
        <f>SUMIFS(Expenses!G:G,Expenses!$C:$C,$C72)</f>
        <v>0</v>
      </c>
      <c r="G72" s="20">
        <f>SUMIFS(Expenses!H:H,Expenses!$C:$C,$C72)</f>
        <v>0</v>
      </c>
      <c r="H72" s="20">
        <f>SUMIFS(Expenses!I:I,Expenses!$C:$C,$C72)</f>
        <v>0</v>
      </c>
      <c r="I72" s="20">
        <f>SUMIFS(Expenses!J:J,Expenses!$C:$C,$C72)</f>
        <v>0</v>
      </c>
      <c r="J72" s="20">
        <f>SUMIFS(Expenses!K:K,Expenses!$C:$C,$C72)</f>
        <v>0</v>
      </c>
      <c r="K72" s="20">
        <f>SUMIFS(Expenses!L:L,Expenses!$C:$C,$C72)</f>
        <v>0</v>
      </c>
      <c r="L72" s="20">
        <f>SUMIFS(Expenses!M:M,Expenses!$C:$C,$C72)</f>
        <v>0</v>
      </c>
      <c r="M72" s="20">
        <f>SUMIFS(Expenses!N:N,Expenses!$C:$C,$C72)</f>
        <v>0</v>
      </c>
      <c r="N72" s="20">
        <f>SUMIFS(Expenses!O:O,Expenses!$C:$C,$C72)</f>
        <v>0</v>
      </c>
      <c r="O72" s="20">
        <f>SUMIFS(Expenses!P:P,Expenses!$C:$C,$C72)</f>
        <v>0</v>
      </c>
      <c r="P72" s="20">
        <f>SUMIFS(Expenses!Q:Q,Expenses!$C:$C,$C72)</f>
        <v>0</v>
      </c>
      <c r="Q72" s="20">
        <f>SUMIFS(Expenses!R:R,Expenses!$C:$C,$C72)</f>
        <v>0</v>
      </c>
      <c r="R72" s="20">
        <f>SUMIFS(Expenses!S:S,Expenses!$C:$C,$C72)</f>
        <v>0</v>
      </c>
      <c r="S72" s="20">
        <f>SUMIFS(Expenses!T:T,Expenses!$C:$C,$C72)</f>
        <v>0</v>
      </c>
      <c r="T72" s="20">
        <f>SUMIFS(Expenses!U:U,Expenses!$C:$C,$C72)</f>
        <v>0</v>
      </c>
      <c r="U72" s="20">
        <f>SUMIFS(Expenses!V:V,Expenses!$C:$C,$C72)</f>
        <v>0</v>
      </c>
      <c r="V72" s="20">
        <f>SUMIFS(Expenses!W:W,Expenses!$C:$C,$C72)</f>
        <v>0</v>
      </c>
      <c r="W72" s="20">
        <f>SUMIFS(Expenses!X:X,Expenses!$C:$C,$C72)</f>
        <v>0</v>
      </c>
      <c r="X72" s="20">
        <f>SUMIFS(Expenses!Y:Y,Expenses!$C:$C,$C72)</f>
        <v>0</v>
      </c>
      <c r="Y72" s="20">
        <f>SUMIFS(Expenses!Z:Z,Expenses!$C:$C,$C72)</f>
        <v>0</v>
      </c>
      <c r="Z72" s="20">
        <f>SUMIFS(Expenses!AA:AA,Expenses!$C:$C,$C72)</f>
        <v>0</v>
      </c>
      <c r="AA72" s="20">
        <f>SUMIFS(Expenses!AB:AB,Expenses!$C:$C,$C72)</f>
        <v>0</v>
      </c>
      <c r="AB72" s="20">
        <f>SUMIFS(Expenses!AC:AC,Expenses!$C:$C,$C72)</f>
        <v>90954.770935499982</v>
      </c>
      <c r="AC72" s="20">
        <f>SUMIFS(Expenses!AD:AD,Expenses!$C:$C,$C72)</f>
        <v>90954.770935499982</v>
      </c>
      <c r="AD72" s="20">
        <f>SUMIFS(Expenses!AE:AE,Expenses!$C:$C,$C72)</f>
        <v>44759.321486680259</v>
      </c>
      <c r="AE72" s="20">
        <f>SUMIFS(Expenses!AF:AF,Expenses!$C:$C,$C72)</f>
        <v>44759.321486680259</v>
      </c>
      <c r="AF72" s="20">
        <f>SUMIFS(Expenses!AG:AG,Expenses!$C:$C,$C72)</f>
        <v>44759.321486680259</v>
      </c>
      <c r="AG72" s="20">
        <f>SUMIFS(Expenses!AH:AH,Expenses!$C:$C,$C72)</f>
        <v>44759.321486680259</v>
      </c>
      <c r="AH72" s="20">
        <f>SUMIFS(Expenses!AI:AI,Expenses!$C:$C,$C72)</f>
        <v>44759.321486680259</v>
      </c>
      <c r="AI72" s="20">
        <f>SUMIFS(Expenses!AJ:AJ,Expenses!$C:$C,$C72)</f>
        <v>46102.101131280673</v>
      </c>
      <c r="AJ72" s="20">
        <f>SUMIFS(Expenses!AK:AK,Expenses!$C:$C,$C72)</f>
        <v>46102.101131280673</v>
      </c>
      <c r="AK72" s="20">
        <f>SUMIFS(Expenses!AL:AL,Expenses!$C:$C,$C72)</f>
        <v>46102.101131280673</v>
      </c>
      <c r="AL72" s="20">
        <f>SUMIFS(Expenses!AM:AM,Expenses!$C:$C,$C72)</f>
        <v>46102.101131280673</v>
      </c>
      <c r="AM72" s="20">
        <f>SUMIFS(Expenses!AN:AN,Expenses!$C:$C,$C72)</f>
        <v>46102.101131280673</v>
      </c>
      <c r="AN72" s="20">
        <f>SUMIFS(Expenses!AO:AO,Expenses!$C:$C,$C72)</f>
        <v>46102.101131280673</v>
      </c>
      <c r="AO72" s="20">
        <f>SUMIFS(Expenses!AP:AP,Expenses!$C:$C,$C72)</f>
        <v>46102.101131280673</v>
      </c>
      <c r="AP72" s="20">
        <f>SUMIFS(Expenses!AQ:AQ,Expenses!$C:$C,$C72)</f>
        <v>46102.101131280673</v>
      </c>
      <c r="AQ72" s="20">
        <f>SUMIFS(Expenses!AR:AR,Expenses!$C:$C,$C72)</f>
        <v>46102.101131280673</v>
      </c>
      <c r="AR72" s="20">
        <f>SUMIFS(Expenses!AS:AS,Expenses!$C:$C,$C72)</f>
        <v>46102.101131280673</v>
      </c>
      <c r="AS72" s="20">
        <f>SUMIFS(Expenses!AT:AT,Expenses!$C:$C,$C72)</f>
        <v>46102.101131280673</v>
      </c>
      <c r="AT72" s="20">
        <f>SUMIFS(Expenses!AU:AU,Expenses!$C:$C,$C72)</f>
        <v>46102.101131280673</v>
      </c>
      <c r="AU72" s="20">
        <f>SUMIFS(Expenses!AV:AV,Expenses!$C:$C,$C72)</f>
        <v>47485.164165219088</v>
      </c>
      <c r="AV72" s="20">
        <f>SUMIFS(Expenses!AW:AW,Expenses!$C:$C,$C72)</f>
        <v>47485.164165219088</v>
      </c>
      <c r="AW72" s="20">
        <f>SUMIFS(Expenses!AX:AX,Expenses!$C:$C,$C72)</f>
        <v>47485.164165219088</v>
      </c>
      <c r="AX72" s="20">
        <f>SUMIFS(Expenses!AY:AY,Expenses!$C:$C,$C72)</f>
        <v>46126.824148286767</v>
      </c>
      <c r="AY72" s="20">
        <f>SUMIFS(Expenses!AZ:AZ,Expenses!$C:$C,$C72)</f>
        <v>34017.914531516479</v>
      </c>
      <c r="AZ72" s="20">
        <f>SUMIFS(Expenses!BA:BA,Expenses!$C:$C,$C72)</f>
        <v>15000</v>
      </c>
      <c r="BA72" s="20">
        <f>SUMIFS(Expenses!BB:BB,Expenses!$C:$C,$C72)</f>
        <v>15000</v>
      </c>
      <c r="BB72" s="20">
        <f>SUMIFS(Expenses!BC:BC,Expenses!$C:$C,$C72)</f>
        <v>15000</v>
      </c>
      <c r="BC72" s="20">
        <f>SUMIFS(Expenses!BD:BD,Expenses!$C:$C,$C72)</f>
        <v>15000</v>
      </c>
      <c r="BD72" s="20">
        <f>SUMIFS(Expenses!BE:BE,Expenses!$C:$C,$C72)</f>
        <v>15000</v>
      </c>
      <c r="BE72" s="20">
        <f>SUMIFS(Expenses!BF:BF,Expenses!$C:$C,$C72)</f>
        <v>15000</v>
      </c>
      <c r="BF72" s="20">
        <f>SUMIFS(Expenses!BG:BG,Expenses!$C:$C,$C72)</f>
        <v>15000</v>
      </c>
      <c r="BG72" s="20">
        <f>SUMIFS(Expenses!BH:BH,Expenses!$C:$C,$C72)</f>
        <v>15000</v>
      </c>
      <c r="BH72" s="20">
        <f>SUMIFS(Expenses!BI:BI,Expenses!$C:$C,$C72)</f>
        <v>15000</v>
      </c>
      <c r="BI72" s="20">
        <f>SUMIFS(Expenses!BJ:BJ,Expenses!$C:$C,$C72)</f>
        <v>15000</v>
      </c>
      <c r="BJ72" s="20">
        <f>SUMIFS(Expenses!BK:BK,Expenses!$C:$C,$C72)</f>
        <v>15000</v>
      </c>
      <c r="BK72" s="20">
        <f>SUMIFS(Expenses!BL:BL,Expenses!$C:$C,$C72)</f>
        <v>15000</v>
      </c>
      <c r="BL72" s="20">
        <f>SUMIFS(Expenses!BM:BM,Expenses!$C:$C,$C72)</f>
        <v>15000</v>
      </c>
      <c r="BM72" s="20">
        <f>SUMIFS(Expenses!BN:BN,Expenses!$C:$C,$C72)</f>
        <v>15000</v>
      </c>
      <c r="BN72" s="20">
        <f>SUMIFS(Expenses!BO:BO,Expenses!$C:$C,$C72)</f>
        <v>15000</v>
      </c>
      <c r="BO72" s="20">
        <f>SUMIFS(Expenses!BP:BP,Expenses!$C:$C,$C72)</f>
        <v>15000</v>
      </c>
      <c r="BP72" s="20">
        <f>SUMIFS(Expenses!BQ:BQ,Expenses!$C:$C,$C72)</f>
        <v>15000</v>
      </c>
      <c r="BQ72" s="20">
        <f>SUMIFS(Expenses!BR:BR,Expenses!$C:$C,$C72)</f>
        <v>15000</v>
      </c>
      <c r="BR72" s="20">
        <f>SUMIFS(Expenses!BS:BS,Expenses!$C:$C,$C72)</f>
        <v>15000</v>
      </c>
      <c r="BS72" s="20">
        <f>SUMIFS(Expenses!BT:BT,Expenses!$C:$C,$C72)</f>
        <v>15000</v>
      </c>
      <c r="BT72" s="20">
        <f>SUMIFS(Expenses!BU:BU,Expenses!$C:$C,$C72)</f>
        <v>15000</v>
      </c>
      <c r="BU72" s="20">
        <f>SUMIFS(Expenses!BV:BV,Expenses!$C:$C,$C72)</f>
        <v>15000</v>
      </c>
      <c r="BV72" s="20">
        <f>SUMIFS(Expenses!BW:BW,Expenses!$C:$C,$C72)</f>
        <v>15000</v>
      </c>
      <c r="BW72" s="20">
        <f>SUMIFS(Expenses!BX:BX,Expenses!$C:$C,$C72)</f>
        <v>15000</v>
      </c>
      <c r="BX72" s="20">
        <f>SUMIFS(Expenses!BY:BY,Expenses!$C:$C,$C72)</f>
        <v>15000</v>
      </c>
      <c r="BY72" s="20">
        <f>SUMIFS(Expenses!BZ:BZ,Expenses!$C:$C,$C72)</f>
        <v>15000</v>
      </c>
      <c r="BZ72" s="20">
        <f>SUMIFS(Expenses!CA:CA,Expenses!$C:$C,$C72)</f>
        <v>15000</v>
      </c>
      <c r="CA72" s="20">
        <f>SUMIFS(Expenses!CB:CB,Expenses!$C:$C,$C72)</f>
        <v>15000</v>
      </c>
      <c r="CB72" s="20">
        <f>SUMIFS(Expenses!CC:CC,Expenses!$C:$C,$C72)</f>
        <v>15000</v>
      </c>
      <c r="CC72" s="20">
        <f>SUMIFS(Expenses!CD:CD,Expenses!$C:$C,$C72)</f>
        <v>15000</v>
      </c>
      <c r="CD72" s="20">
        <f>SUMIFS(Expenses!CE:CE,Expenses!$C:$C,$C72)</f>
        <v>15000</v>
      </c>
      <c r="CE72" s="20">
        <f>SUMIFS(Expenses!CF:CF,Expenses!$C:$C,$C72)</f>
        <v>15000</v>
      </c>
      <c r="CF72" s="20">
        <f>SUMIFS(Expenses!CG:CG,Expenses!$C:$C,$C72)</f>
        <v>15000</v>
      </c>
      <c r="CG72" s="20">
        <f>SUMIFS(Expenses!CH:CH,Expenses!$C:$C,$C72)</f>
        <v>15000</v>
      </c>
      <c r="CH72" s="20">
        <f>SUMIFS(Expenses!CI:CI,Expenses!$C:$C,$C72)</f>
        <v>15000</v>
      </c>
      <c r="CI72" s="20">
        <f>SUMIFS(Expenses!CJ:CJ,Expenses!$C:$C,$C72)</f>
        <v>15000</v>
      </c>
      <c r="CJ72" s="20">
        <f>SUMIFS(Expenses!CK:CK,Expenses!$C:$C,$C72)</f>
        <v>15000</v>
      </c>
      <c r="CK72" s="20">
        <f>SUMIFS(Expenses!CL:CL,Expenses!$C:$C,$C72)</f>
        <v>15000</v>
      </c>
      <c r="CL72" s="20">
        <f>SUMIFS(Expenses!CM:CM,Expenses!$C:$C,$C72)</f>
        <v>15000</v>
      </c>
      <c r="CM72" s="20">
        <f>SUMIFS(Expenses!CN:CN,Expenses!$C:$C,$C72)</f>
        <v>15000</v>
      </c>
      <c r="CN72" s="20">
        <f>SUMIFS(Expenses!CO:CO,Expenses!$C:$C,$C72)</f>
        <v>15000</v>
      </c>
      <c r="CO72" s="20">
        <f>SUMIFS(Expenses!CP:CP,Expenses!$C:$C,$C72)</f>
        <v>15000</v>
      </c>
      <c r="CP72" s="20">
        <f>SUMIFS(Expenses!CQ:CQ,Expenses!$C:$C,$C72)</f>
        <v>15000</v>
      </c>
      <c r="CQ72" s="20">
        <f>SUMIFS(Expenses!CR:CR,Expenses!$C:$C,$C72)</f>
        <v>15000</v>
      </c>
      <c r="CR72" s="20">
        <f>SUMIFS(Expenses!CS:CS,Expenses!$C:$C,$C72)</f>
        <v>15000</v>
      </c>
      <c r="CS72" s="20">
        <f>SUMIFS(Expenses!CT:CT,Expenses!$C:$C,$C72)</f>
        <v>15000</v>
      </c>
      <c r="CT72" s="20">
        <f>SUMIFS(Expenses!CU:CU,Expenses!$C:$C,$C72)</f>
        <v>15000</v>
      </c>
      <c r="CU72" s="20">
        <f>SUMIFS(Expenses!CV:CV,Expenses!$C:$C,$C72)</f>
        <v>15000</v>
      </c>
      <c r="CV72" s="20">
        <f>SUMIFS(Expenses!CW:CW,Expenses!$C:$C,$C72)</f>
        <v>15000</v>
      </c>
      <c r="CW72" s="20">
        <f>SUMIFS(Expenses!CX:CX,Expenses!$C:$C,$C72)</f>
        <v>15000</v>
      </c>
      <c r="CX72" s="20">
        <f>SUMIFS(Expenses!CY:CY,Expenses!$C:$C,$C72)</f>
        <v>15000</v>
      </c>
      <c r="CY72" s="20">
        <f>SUMIFS(Expenses!CZ:CZ,Expenses!$C:$C,$C72)</f>
        <v>15000</v>
      </c>
      <c r="CZ72" s="20">
        <f>SUMIFS(Expenses!DA:DA,Expenses!$C:$C,$C72)</f>
        <v>15000</v>
      </c>
      <c r="DA72" s="20">
        <f>SUMIFS(Expenses!DB:DB,Expenses!$C:$C,$C72)</f>
        <v>15000</v>
      </c>
      <c r="DB72" s="20">
        <f>SUMIFS(Expenses!DC:DC,Expenses!$C:$C,$C72)</f>
        <v>15000</v>
      </c>
      <c r="DC72" s="20">
        <f>SUMIFS(Expenses!DD:DD,Expenses!$C:$C,$C72)</f>
        <v>15000</v>
      </c>
      <c r="DD72" s="20">
        <f>SUMIFS(Expenses!DE:DE,Expenses!$C:$C,$C72)</f>
        <v>15000</v>
      </c>
      <c r="DE72" s="20">
        <f>SUMIFS(Expenses!DF:DF,Expenses!$C:$C,$C72)</f>
        <v>15000</v>
      </c>
      <c r="DF72" s="20">
        <f>SUMIFS(Expenses!DG:DG,Expenses!$C:$C,$C72)</f>
        <v>15000</v>
      </c>
      <c r="DG72" s="20">
        <f>SUMIFS(Expenses!DH:DH,Expenses!$C:$C,$C72)</f>
        <v>15000</v>
      </c>
      <c r="DH72" s="20">
        <f>SUMIFS(Expenses!DI:DI,Expenses!$C:$C,$C72)</f>
        <v>15000</v>
      </c>
      <c r="DI72" s="20">
        <f>SUMIFS(Expenses!DJ:DJ,Expenses!$C:$C,$C72)</f>
        <v>15000</v>
      </c>
      <c r="DJ72" s="20">
        <f>SUMIFS(Expenses!DK:DK,Expenses!$C:$C,$C72)</f>
        <v>15000</v>
      </c>
      <c r="DK72" s="20">
        <f>SUMIFS(Expenses!DL:DL,Expenses!$C:$C,$C72)</f>
        <v>15000</v>
      </c>
      <c r="DL72" s="20">
        <f>SUMIFS(Expenses!DM:DM,Expenses!$C:$C,$C72)</f>
        <v>15000</v>
      </c>
      <c r="DM72" s="20">
        <f>SUMIFS(Expenses!DN:DN,Expenses!$C:$C,$C72)</f>
        <v>15000</v>
      </c>
      <c r="DN72" s="20">
        <f>SUMIFS(Expenses!DO:DO,Expenses!$C:$C,$C72)</f>
        <v>15000</v>
      </c>
      <c r="DO72" s="20">
        <f>SUMIFS(Expenses!DP:DP,Expenses!$C:$C,$C72)</f>
        <v>15000</v>
      </c>
      <c r="DP72" s="20">
        <f>SUMIFS(Expenses!DQ:DQ,Expenses!$C:$C,$C72)</f>
        <v>15000</v>
      </c>
      <c r="DQ72" s="20">
        <f>SUMIFS(Expenses!DR:DR,Expenses!$C:$C,$C72)</f>
        <v>15000</v>
      </c>
      <c r="DR72" s="20">
        <f>SUMIFS(Expenses!DS:DS,Expenses!$C:$C,$C72)</f>
        <v>15000</v>
      </c>
      <c r="DS72" s="20">
        <f>SUMIFS(Expenses!DT:DT,Expenses!$C:$C,$C72)</f>
        <v>15000</v>
      </c>
      <c r="DT72" s="20">
        <f>SUMIFS(Expenses!DU:DU,Expenses!$C:$C,$C72)</f>
        <v>15000</v>
      </c>
    </row>
    <row r="73" spans="3:124">
      <c r="C73" s="10" t="s">
        <v>192</v>
      </c>
      <c r="D73" s="21">
        <f>SUM(D61:D72)</f>
        <v>0</v>
      </c>
      <c r="E73" s="21">
        <f t="shared" ref="E73:BP73" si="30">SUM(E61:E72)</f>
        <v>0</v>
      </c>
      <c r="F73" s="21">
        <f t="shared" si="30"/>
        <v>0</v>
      </c>
      <c r="G73" s="21">
        <f t="shared" si="30"/>
        <v>0</v>
      </c>
      <c r="H73" s="21">
        <f t="shared" si="30"/>
        <v>0</v>
      </c>
      <c r="I73" s="21">
        <f t="shared" si="30"/>
        <v>0</v>
      </c>
      <c r="J73" s="21">
        <f t="shared" si="30"/>
        <v>0</v>
      </c>
      <c r="K73" s="21">
        <f t="shared" si="30"/>
        <v>0</v>
      </c>
      <c r="L73" s="21">
        <f t="shared" si="30"/>
        <v>0</v>
      </c>
      <c r="M73" s="21">
        <f t="shared" si="30"/>
        <v>0</v>
      </c>
      <c r="N73" s="21">
        <f t="shared" si="30"/>
        <v>0</v>
      </c>
      <c r="O73" s="21">
        <f t="shared" si="30"/>
        <v>0</v>
      </c>
      <c r="P73" s="21">
        <f t="shared" si="30"/>
        <v>0</v>
      </c>
      <c r="Q73" s="21">
        <f t="shared" si="30"/>
        <v>0</v>
      </c>
      <c r="R73" s="21">
        <f t="shared" si="30"/>
        <v>0</v>
      </c>
      <c r="S73" s="21">
        <f t="shared" si="30"/>
        <v>0</v>
      </c>
      <c r="T73" s="21">
        <f t="shared" si="30"/>
        <v>0</v>
      </c>
      <c r="U73" s="21">
        <f t="shared" si="30"/>
        <v>0</v>
      </c>
      <c r="V73" s="21">
        <f t="shared" si="30"/>
        <v>0</v>
      </c>
      <c r="W73" s="21">
        <f t="shared" si="30"/>
        <v>0</v>
      </c>
      <c r="X73" s="21">
        <f t="shared" si="30"/>
        <v>0</v>
      </c>
      <c r="Y73" s="21">
        <f t="shared" si="30"/>
        <v>0</v>
      </c>
      <c r="Z73" s="21">
        <f t="shared" si="30"/>
        <v>0</v>
      </c>
      <c r="AA73" s="21">
        <f t="shared" si="30"/>
        <v>0</v>
      </c>
      <c r="AB73" s="21">
        <f t="shared" si="30"/>
        <v>154211.19690338435</v>
      </c>
      <c r="AC73" s="21">
        <f t="shared" si="30"/>
        <v>154211.19690338435</v>
      </c>
      <c r="AD73" s="21">
        <f t="shared" si="30"/>
        <v>98692.909529722005</v>
      </c>
      <c r="AE73" s="21">
        <f t="shared" si="30"/>
        <v>98692.909529722005</v>
      </c>
      <c r="AF73" s="21">
        <f t="shared" si="30"/>
        <v>98692.909529722005</v>
      </c>
      <c r="AG73" s="21">
        <f t="shared" si="30"/>
        <v>98692.909529722005</v>
      </c>
      <c r="AH73" s="21">
        <f t="shared" si="30"/>
        <v>98692.909529722005</v>
      </c>
      <c r="AI73" s="21">
        <f t="shared" si="30"/>
        <v>101653.69681561369</v>
      </c>
      <c r="AJ73" s="21">
        <f t="shared" si="30"/>
        <v>101653.69681561369</v>
      </c>
      <c r="AK73" s="21">
        <f t="shared" si="30"/>
        <v>101653.69681561369</v>
      </c>
      <c r="AL73" s="21">
        <f t="shared" si="30"/>
        <v>101653.69681561369</v>
      </c>
      <c r="AM73" s="21">
        <f t="shared" si="30"/>
        <v>101653.69681561369</v>
      </c>
      <c r="AN73" s="21">
        <f t="shared" si="30"/>
        <v>101653.69681561369</v>
      </c>
      <c r="AO73" s="21">
        <f t="shared" si="30"/>
        <v>101653.69681561369</v>
      </c>
      <c r="AP73" s="21">
        <f t="shared" si="30"/>
        <v>101653.69681561369</v>
      </c>
      <c r="AQ73" s="21">
        <f t="shared" si="30"/>
        <v>101653.69681561369</v>
      </c>
      <c r="AR73" s="21">
        <f t="shared" si="30"/>
        <v>101653.69681561369</v>
      </c>
      <c r="AS73" s="21">
        <f t="shared" si="30"/>
        <v>101653.69681561369</v>
      </c>
      <c r="AT73" s="21">
        <f t="shared" si="30"/>
        <v>101653.69681561369</v>
      </c>
      <c r="AU73" s="21">
        <f t="shared" si="30"/>
        <v>104703.30772008207</v>
      </c>
      <c r="AV73" s="21">
        <f t="shared" si="30"/>
        <v>104703.30772008207</v>
      </c>
      <c r="AW73" s="21">
        <f t="shared" si="30"/>
        <v>104703.30772008207</v>
      </c>
      <c r="AX73" s="21">
        <f t="shared" si="30"/>
        <v>103070.83715618498</v>
      </c>
      <c r="AY73" s="21">
        <f t="shared" si="30"/>
        <v>88518.193293928285</v>
      </c>
      <c r="AZ73" s="21">
        <f t="shared" si="30"/>
        <v>69500.278762411806</v>
      </c>
      <c r="BA73" s="21">
        <f t="shared" si="30"/>
        <v>69500.278762411806</v>
      </c>
      <c r="BB73" s="21">
        <f t="shared" si="30"/>
        <v>57741.102215324143</v>
      </c>
      <c r="BC73" s="21">
        <f t="shared" si="30"/>
        <v>57395.262366682793</v>
      </c>
      <c r="BD73" s="21">
        <f t="shared" si="30"/>
        <v>57395.262366682793</v>
      </c>
      <c r="BE73" s="21">
        <f t="shared" si="30"/>
        <v>57395.262366682793</v>
      </c>
      <c r="BF73" s="21">
        <f t="shared" si="30"/>
        <v>57140.233359160033</v>
      </c>
      <c r="BG73" s="21">
        <f t="shared" si="30"/>
        <v>41842.978690920063</v>
      </c>
      <c r="BH73" s="21">
        <f t="shared" si="30"/>
        <v>41842.978690920063</v>
      </c>
      <c r="BI73" s="21">
        <f t="shared" si="30"/>
        <v>41842.978690920063</v>
      </c>
      <c r="BJ73" s="21">
        <f t="shared" si="30"/>
        <v>41842.978690920063</v>
      </c>
      <c r="BK73" s="21">
        <f t="shared" si="30"/>
        <v>41842.978690920063</v>
      </c>
      <c r="BL73" s="21">
        <f t="shared" si="30"/>
        <v>41842.978690920063</v>
      </c>
      <c r="BM73" s="21">
        <f t="shared" si="30"/>
        <v>41842.978690920063</v>
      </c>
      <c r="BN73" s="21">
        <f t="shared" si="30"/>
        <v>41842.978690920063</v>
      </c>
      <c r="BO73" s="21">
        <f t="shared" si="30"/>
        <v>41842.978690920063</v>
      </c>
      <c r="BP73" s="21">
        <f t="shared" si="30"/>
        <v>41842.978690920063</v>
      </c>
      <c r="BQ73" s="21">
        <f t="shared" ref="BQ73:DT73" si="31">SUM(BQ61:BQ72)</f>
        <v>41842.978690920063</v>
      </c>
      <c r="BR73" s="21">
        <f t="shared" si="31"/>
        <v>41842.978690920063</v>
      </c>
      <c r="BS73" s="21">
        <f t="shared" si="31"/>
        <v>42648.268051647668</v>
      </c>
      <c r="BT73" s="21">
        <f t="shared" si="31"/>
        <v>42648.268051647668</v>
      </c>
      <c r="BU73" s="21">
        <f t="shared" si="31"/>
        <v>42648.268051647668</v>
      </c>
      <c r="BV73" s="21">
        <f t="shared" si="31"/>
        <v>42648.268051647668</v>
      </c>
      <c r="BW73" s="21">
        <f t="shared" si="31"/>
        <v>42648.268051647668</v>
      </c>
      <c r="BX73" s="21">
        <f t="shared" si="31"/>
        <v>42648.268051647668</v>
      </c>
      <c r="BY73" s="21">
        <f t="shared" si="31"/>
        <v>42648.268051647668</v>
      </c>
      <c r="BZ73" s="21">
        <f t="shared" si="31"/>
        <v>42648.268051647668</v>
      </c>
      <c r="CA73" s="21">
        <f t="shared" si="31"/>
        <v>42648.268051647668</v>
      </c>
      <c r="CB73" s="21">
        <f t="shared" si="31"/>
        <v>42648.268051647668</v>
      </c>
      <c r="CC73" s="21">
        <f t="shared" si="31"/>
        <v>42648.268051647668</v>
      </c>
      <c r="CD73" s="21">
        <f t="shared" si="31"/>
        <v>42648.268051647668</v>
      </c>
      <c r="CE73" s="21">
        <f t="shared" si="31"/>
        <v>43477.716093197101</v>
      </c>
      <c r="CF73" s="21">
        <f t="shared" si="31"/>
        <v>43477.716093197101</v>
      </c>
      <c r="CG73" s="21">
        <f t="shared" si="31"/>
        <v>43477.716093197101</v>
      </c>
      <c r="CH73" s="21">
        <f t="shared" si="31"/>
        <v>43477.716093197101</v>
      </c>
      <c r="CI73" s="21">
        <f t="shared" si="31"/>
        <v>43477.716093197101</v>
      </c>
      <c r="CJ73" s="21">
        <f t="shared" si="31"/>
        <v>43477.716093197101</v>
      </c>
      <c r="CK73" s="21">
        <f t="shared" si="31"/>
        <v>43477.716093197101</v>
      </c>
      <c r="CL73" s="21">
        <f t="shared" si="31"/>
        <v>43477.716093197101</v>
      </c>
      <c r="CM73" s="21">
        <f t="shared" si="31"/>
        <v>43477.716093197101</v>
      </c>
      <c r="CN73" s="21">
        <f t="shared" si="31"/>
        <v>43477.716093197101</v>
      </c>
      <c r="CO73" s="21">
        <f t="shared" si="31"/>
        <v>43477.716093197101</v>
      </c>
      <c r="CP73" s="21">
        <f t="shared" si="31"/>
        <v>43477.716093197101</v>
      </c>
      <c r="CQ73" s="21">
        <f t="shared" si="31"/>
        <v>44332.047575993005</v>
      </c>
      <c r="CR73" s="21">
        <f t="shared" si="31"/>
        <v>44332.047575993005</v>
      </c>
      <c r="CS73" s="21">
        <f t="shared" si="31"/>
        <v>44332.047575993005</v>
      </c>
      <c r="CT73" s="21">
        <f t="shared" si="31"/>
        <v>44332.047575993005</v>
      </c>
      <c r="CU73" s="21">
        <f t="shared" si="31"/>
        <v>44332.047575993005</v>
      </c>
      <c r="CV73" s="21">
        <f t="shared" si="31"/>
        <v>44332.047575993005</v>
      </c>
      <c r="CW73" s="21">
        <f t="shared" si="31"/>
        <v>44332.047575993005</v>
      </c>
      <c r="CX73" s="21">
        <f t="shared" si="31"/>
        <v>44332.047575993005</v>
      </c>
      <c r="CY73" s="21">
        <f t="shared" si="31"/>
        <v>44332.047575993005</v>
      </c>
      <c r="CZ73" s="21">
        <f t="shared" si="31"/>
        <v>44332.047575993005</v>
      </c>
      <c r="DA73" s="21">
        <f t="shared" si="31"/>
        <v>44332.047575993005</v>
      </c>
      <c r="DB73" s="21">
        <f t="shared" si="31"/>
        <v>44332.047575993005</v>
      </c>
      <c r="DC73" s="21">
        <f t="shared" si="31"/>
        <v>45212.009003272804</v>
      </c>
      <c r="DD73" s="21">
        <f t="shared" si="31"/>
        <v>45212.009003272804</v>
      </c>
      <c r="DE73" s="21">
        <f t="shared" si="31"/>
        <v>45212.009003272804</v>
      </c>
      <c r="DF73" s="21">
        <f t="shared" si="31"/>
        <v>45212.009003272804</v>
      </c>
      <c r="DG73" s="21">
        <f t="shared" si="31"/>
        <v>45212.009003272804</v>
      </c>
      <c r="DH73" s="21">
        <f t="shared" si="31"/>
        <v>45212.009003272804</v>
      </c>
      <c r="DI73" s="21">
        <f t="shared" si="31"/>
        <v>45212.009003272804</v>
      </c>
      <c r="DJ73" s="21">
        <f t="shared" si="31"/>
        <v>45212.009003272804</v>
      </c>
      <c r="DK73" s="21">
        <f t="shared" si="31"/>
        <v>45212.009003272804</v>
      </c>
      <c r="DL73" s="21">
        <f t="shared" si="31"/>
        <v>45212.009003272804</v>
      </c>
      <c r="DM73" s="21">
        <f t="shared" si="31"/>
        <v>45212.009003272804</v>
      </c>
      <c r="DN73" s="21">
        <f t="shared" si="31"/>
        <v>45212.009003272804</v>
      </c>
      <c r="DO73" s="21">
        <f t="shared" si="31"/>
        <v>46118.369273370983</v>
      </c>
      <c r="DP73" s="21">
        <f t="shared" si="31"/>
        <v>46118.369273370983</v>
      </c>
      <c r="DQ73" s="21">
        <f t="shared" si="31"/>
        <v>46118.369273370983</v>
      </c>
      <c r="DR73" s="21">
        <f t="shared" si="31"/>
        <v>46118.369273370983</v>
      </c>
      <c r="DS73" s="21">
        <f t="shared" si="31"/>
        <v>46118.369273370983</v>
      </c>
      <c r="DT73" s="21">
        <f t="shared" si="31"/>
        <v>46118.369273370983</v>
      </c>
    </row>
    <row r="74" spans="3:124">
      <c r="C74" s="4" t="s">
        <v>33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</row>
    <row r="75" spans="3:124">
      <c r="C75" s="5" t="s">
        <v>597</v>
      </c>
      <c r="D75" s="20">
        <f>SUMIFS(Expenses!E:E,Expenses!$C:$C,$C75)</f>
        <v>0</v>
      </c>
      <c r="E75" s="20">
        <f>SUMIFS(Expenses!F:F,Expenses!$C:$C,$C75)</f>
        <v>0</v>
      </c>
      <c r="F75" s="20">
        <f>SUMIFS(Expenses!G:G,Expenses!$C:$C,$C75)</f>
        <v>0</v>
      </c>
      <c r="G75" s="20">
        <f>SUMIFS(Expenses!H:H,Expenses!$C:$C,$C75)</f>
        <v>0</v>
      </c>
      <c r="H75" s="20">
        <f>SUMIFS(Expenses!I:I,Expenses!$C:$C,$C75)</f>
        <v>0</v>
      </c>
      <c r="I75" s="20">
        <f>SUMIFS(Expenses!J:J,Expenses!$C:$C,$C75)</f>
        <v>0</v>
      </c>
      <c r="J75" s="20">
        <f>SUMIFS(Expenses!K:K,Expenses!$C:$C,$C75)</f>
        <v>0</v>
      </c>
      <c r="K75" s="20">
        <f>SUMIFS(Expenses!L:L,Expenses!$C:$C,$C75)</f>
        <v>0</v>
      </c>
      <c r="L75" s="20">
        <f>SUMIFS(Expenses!M:M,Expenses!$C:$C,$C75)</f>
        <v>0</v>
      </c>
      <c r="M75" s="20">
        <f>SUMIFS(Expenses!N:N,Expenses!$C:$C,$C75)</f>
        <v>0</v>
      </c>
      <c r="N75" s="20">
        <f>SUMIFS(Expenses!O:O,Expenses!$C:$C,$C75)</f>
        <v>0</v>
      </c>
      <c r="O75" s="20">
        <f>SUMIFS(Expenses!P:P,Expenses!$C:$C,$C75)</f>
        <v>0</v>
      </c>
      <c r="P75" s="20">
        <f>SUMIFS(Expenses!Q:Q,Expenses!$C:$C,$C75)</f>
        <v>0</v>
      </c>
      <c r="Q75" s="20">
        <f>SUMIFS(Expenses!R:R,Expenses!$C:$C,$C75)</f>
        <v>0</v>
      </c>
      <c r="R75" s="20">
        <f>SUMIFS(Expenses!S:S,Expenses!$C:$C,$C75)</f>
        <v>0</v>
      </c>
      <c r="S75" s="20">
        <f>SUMIFS(Expenses!T:T,Expenses!$C:$C,$C75)</f>
        <v>0</v>
      </c>
      <c r="T75" s="20">
        <f>SUMIFS(Expenses!U:U,Expenses!$C:$C,$C75)</f>
        <v>0</v>
      </c>
      <c r="U75" s="20">
        <f>SUMIFS(Expenses!V:V,Expenses!$C:$C,$C75)</f>
        <v>0</v>
      </c>
      <c r="V75" s="20">
        <f>SUMIFS(Expenses!W:W,Expenses!$C:$C,$C75)</f>
        <v>0</v>
      </c>
      <c r="W75" s="20">
        <f>SUMIFS(Expenses!X:X,Expenses!$C:$C,$C75)</f>
        <v>0</v>
      </c>
      <c r="X75" s="20">
        <f>SUMIFS(Expenses!Y:Y,Expenses!$C:$C,$C75)</f>
        <v>0</v>
      </c>
      <c r="Y75" s="20">
        <f>SUMIFS(Expenses!Z:Z,Expenses!$C:$C,$C75)</f>
        <v>0</v>
      </c>
      <c r="Z75" s="20">
        <f>SUMIFS(Expenses!AA:AA,Expenses!$C:$C,$C75)</f>
        <v>0</v>
      </c>
      <c r="AA75" s="20">
        <f>SUMIFS(Expenses!AB:AB,Expenses!$C:$C,$C75)</f>
        <v>0</v>
      </c>
      <c r="AB75" s="20">
        <f>SUMIFS(Expenses!AC:AC,Expenses!$C:$C,$C75)</f>
        <v>0</v>
      </c>
      <c r="AC75" s="20">
        <f>SUMIFS(Expenses!AD:AD,Expenses!$C:$C,$C75)</f>
        <v>0</v>
      </c>
      <c r="AD75" s="20">
        <f>SUMIFS(Expenses!AE:AE,Expenses!$C:$C,$C75)</f>
        <v>0</v>
      </c>
      <c r="AE75" s="20">
        <f>SUMIFS(Expenses!AF:AF,Expenses!$C:$C,$C75)</f>
        <v>0</v>
      </c>
      <c r="AF75" s="20">
        <f>SUMIFS(Expenses!AG:AG,Expenses!$C:$C,$C75)</f>
        <v>0</v>
      </c>
      <c r="AG75" s="20">
        <f>SUMIFS(Expenses!AH:AH,Expenses!$C:$C,$C75)</f>
        <v>0</v>
      </c>
      <c r="AH75" s="20">
        <f>SUMIFS(Expenses!AI:AI,Expenses!$C:$C,$C75)</f>
        <v>0</v>
      </c>
      <c r="AI75" s="20">
        <f>SUMIFS(Expenses!AJ:AJ,Expenses!$C:$C,$C75)</f>
        <v>0</v>
      </c>
      <c r="AJ75" s="20">
        <f>SUMIFS(Expenses!AK:AK,Expenses!$C:$C,$C75)</f>
        <v>0</v>
      </c>
      <c r="AK75" s="20">
        <f>SUMIFS(Expenses!AL:AL,Expenses!$C:$C,$C75)</f>
        <v>0</v>
      </c>
      <c r="AL75" s="20">
        <f>SUMIFS(Expenses!AM:AM,Expenses!$C:$C,$C75)</f>
        <v>0</v>
      </c>
      <c r="AM75" s="20">
        <f>SUMIFS(Expenses!AN:AN,Expenses!$C:$C,$C75)</f>
        <v>0</v>
      </c>
      <c r="AN75" s="20">
        <f>SUMIFS(Expenses!AO:AO,Expenses!$C:$C,$C75)</f>
        <v>0</v>
      </c>
      <c r="AO75" s="20">
        <f>SUMIFS(Expenses!AP:AP,Expenses!$C:$C,$C75)</f>
        <v>0</v>
      </c>
      <c r="AP75" s="20">
        <f>SUMIFS(Expenses!AQ:AQ,Expenses!$C:$C,$C75)</f>
        <v>0</v>
      </c>
      <c r="AQ75" s="20">
        <f>SUMIFS(Expenses!AR:AR,Expenses!$C:$C,$C75)</f>
        <v>0</v>
      </c>
      <c r="AR75" s="20">
        <f>SUMIFS(Expenses!AS:AS,Expenses!$C:$C,$C75)</f>
        <v>0</v>
      </c>
      <c r="AS75" s="20">
        <f>SUMIFS(Expenses!AT:AT,Expenses!$C:$C,$C75)</f>
        <v>0</v>
      </c>
      <c r="AT75" s="20">
        <f>SUMIFS(Expenses!AU:AU,Expenses!$C:$C,$C75)</f>
        <v>0</v>
      </c>
      <c r="AU75" s="20">
        <f>SUMIFS(Expenses!AV:AV,Expenses!$C:$C,$C75)</f>
        <v>0</v>
      </c>
      <c r="AV75" s="20">
        <f>SUMIFS(Expenses!AW:AW,Expenses!$C:$C,$C75)</f>
        <v>0</v>
      </c>
      <c r="AW75" s="20">
        <f>SUMIFS(Expenses!AX:AX,Expenses!$C:$C,$C75)</f>
        <v>0</v>
      </c>
      <c r="AX75" s="20">
        <f>SUMIFS(Expenses!AY:AY,Expenses!$C:$C,$C75)</f>
        <v>0</v>
      </c>
      <c r="AY75" s="20">
        <f>SUMIFS(Expenses!AZ:AZ,Expenses!$C:$C,$C75)</f>
        <v>0</v>
      </c>
      <c r="AZ75" s="20">
        <f>SUMIFS(Expenses!BA:BA,Expenses!$C:$C,$C75)</f>
        <v>0</v>
      </c>
      <c r="BA75" s="20">
        <f>SUMIFS(Expenses!BB:BB,Expenses!$C:$C,$C75)</f>
        <v>0</v>
      </c>
      <c r="BB75" s="20">
        <f>SUMIFS(Expenses!BC:BC,Expenses!$C:$C,$C75)</f>
        <v>0</v>
      </c>
      <c r="BC75" s="20">
        <f>SUMIFS(Expenses!BD:BD,Expenses!$C:$C,$C75)</f>
        <v>0</v>
      </c>
      <c r="BD75" s="20">
        <f>SUMIFS(Expenses!BE:BE,Expenses!$C:$C,$C75)</f>
        <v>0</v>
      </c>
      <c r="BE75" s="20">
        <f>SUMIFS(Expenses!BF:BF,Expenses!$C:$C,$C75)</f>
        <v>0</v>
      </c>
      <c r="BF75" s="20">
        <f>SUMIFS(Expenses!BG:BG,Expenses!$C:$C,$C75)</f>
        <v>0</v>
      </c>
      <c r="BG75" s="20">
        <f>SUMIFS(Expenses!BH:BH,Expenses!$C:$C,$C75)</f>
        <v>0</v>
      </c>
      <c r="BH75" s="20">
        <f>SUMIFS(Expenses!BI:BI,Expenses!$C:$C,$C75)</f>
        <v>0</v>
      </c>
      <c r="BI75" s="20">
        <f>SUMIFS(Expenses!BJ:BJ,Expenses!$C:$C,$C75)</f>
        <v>0</v>
      </c>
      <c r="BJ75" s="20">
        <f>SUMIFS(Expenses!BK:BK,Expenses!$C:$C,$C75)</f>
        <v>0</v>
      </c>
      <c r="BK75" s="20">
        <f>SUMIFS(Expenses!BL:BL,Expenses!$C:$C,$C75)</f>
        <v>0</v>
      </c>
      <c r="BL75" s="20">
        <f>SUMIFS(Expenses!BM:BM,Expenses!$C:$C,$C75)</f>
        <v>0</v>
      </c>
      <c r="BM75" s="20">
        <f>SUMIFS(Expenses!BN:BN,Expenses!$C:$C,$C75)</f>
        <v>0</v>
      </c>
      <c r="BN75" s="20">
        <f>SUMIFS(Expenses!BO:BO,Expenses!$C:$C,$C75)</f>
        <v>0</v>
      </c>
      <c r="BO75" s="20">
        <f>SUMIFS(Expenses!BP:BP,Expenses!$C:$C,$C75)</f>
        <v>0</v>
      </c>
      <c r="BP75" s="20">
        <f>SUMIFS(Expenses!BQ:BQ,Expenses!$C:$C,$C75)</f>
        <v>0</v>
      </c>
      <c r="BQ75" s="20">
        <f>SUMIFS(Expenses!BR:BR,Expenses!$C:$C,$C75)</f>
        <v>0</v>
      </c>
      <c r="BR75" s="20">
        <f>SUMIFS(Expenses!BS:BS,Expenses!$C:$C,$C75)</f>
        <v>0</v>
      </c>
      <c r="BS75" s="20">
        <f>SUMIFS(Expenses!BT:BT,Expenses!$C:$C,$C75)</f>
        <v>0</v>
      </c>
      <c r="BT75" s="20">
        <f>SUMIFS(Expenses!BU:BU,Expenses!$C:$C,$C75)</f>
        <v>0</v>
      </c>
      <c r="BU75" s="20">
        <f>SUMIFS(Expenses!BV:BV,Expenses!$C:$C,$C75)</f>
        <v>0</v>
      </c>
      <c r="BV75" s="20">
        <f>SUMIFS(Expenses!BW:BW,Expenses!$C:$C,$C75)</f>
        <v>0</v>
      </c>
      <c r="BW75" s="20">
        <f>SUMIFS(Expenses!BX:BX,Expenses!$C:$C,$C75)</f>
        <v>0</v>
      </c>
      <c r="BX75" s="20">
        <f>SUMIFS(Expenses!BY:BY,Expenses!$C:$C,$C75)</f>
        <v>0</v>
      </c>
      <c r="BY75" s="20">
        <f>SUMIFS(Expenses!BZ:BZ,Expenses!$C:$C,$C75)</f>
        <v>0</v>
      </c>
      <c r="BZ75" s="20">
        <f>SUMIFS(Expenses!CA:CA,Expenses!$C:$C,$C75)</f>
        <v>0</v>
      </c>
      <c r="CA75" s="20">
        <f>SUMIFS(Expenses!CB:CB,Expenses!$C:$C,$C75)</f>
        <v>0</v>
      </c>
      <c r="CB75" s="20">
        <f>SUMIFS(Expenses!CC:CC,Expenses!$C:$C,$C75)</f>
        <v>0</v>
      </c>
      <c r="CC75" s="20">
        <f>SUMIFS(Expenses!CD:CD,Expenses!$C:$C,$C75)</f>
        <v>0</v>
      </c>
      <c r="CD75" s="20">
        <f>SUMIFS(Expenses!CE:CE,Expenses!$C:$C,$C75)</f>
        <v>0</v>
      </c>
      <c r="CE75" s="20">
        <f>SUMIFS(Expenses!CF:CF,Expenses!$C:$C,$C75)</f>
        <v>0</v>
      </c>
      <c r="CF75" s="20">
        <f>SUMIFS(Expenses!CG:CG,Expenses!$C:$C,$C75)</f>
        <v>0</v>
      </c>
      <c r="CG75" s="20">
        <f>SUMIFS(Expenses!CH:CH,Expenses!$C:$C,$C75)</f>
        <v>0</v>
      </c>
      <c r="CH75" s="20">
        <f>SUMIFS(Expenses!CI:CI,Expenses!$C:$C,$C75)</f>
        <v>0</v>
      </c>
      <c r="CI75" s="20">
        <f>SUMIFS(Expenses!CJ:CJ,Expenses!$C:$C,$C75)</f>
        <v>0</v>
      </c>
      <c r="CJ75" s="20">
        <f>SUMIFS(Expenses!CK:CK,Expenses!$C:$C,$C75)</f>
        <v>0</v>
      </c>
      <c r="CK75" s="20">
        <f>SUMIFS(Expenses!CL:CL,Expenses!$C:$C,$C75)</f>
        <v>0</v>
      </c>
      <c r="CL75" s="20">
        <f>SUMIFS(Expenses!CM:CM,Expenses!$C:$C,$C75)</f>
        <v>0</v>
      </c>
      <c r="CM75" s="20">
        <f>SUMIFS(Expenses!CN:CN,Expenses!$C:$C,$C75)</f>
        <v>0</v>
      </c>
      <c r="CN75" s="20">
        <f>SUMIFS(Expenses!CO:CO,Expenses!$C:$C,$C75)</f>
        <v>0</v>
      </c>
      <c r="CO75" s="20">
        <f>SUMIFS(Expenses!CP:CP,Expenses!$C:$C,$C75)</f>
        <v>0</v>
      </c>
      <c r="CP75" s="20">
        <f>SUMIFS(Expenses!CQ:CQ,Expenses!$C:$C,$C75)</f>
        <v>0</v>
      </c>
      <c r="CQ75" s="20">
        <f>SUMIFS(Expenses!CR:CR,Expenses!$C:$C,$C75)</f>
        <v>0</v>
      </c>
      <c r="CR75" s="20">
        <f>SUMIFS(Expenses!CS:CS,Expenses!$C:$C,$C75)</f>
        <v>0</v>
      </c>
      <c r="CS75" s="20">
        <f>SUMIFS(Expenses!CT:CT,Expenses!$C:$C,$C75)</f>
        <v>0</v>
      </c>
      <c r="CT75" s="20">
        <f>SUMIFS(Expenses!CU:CU,Expenses!$C:$C,$C75)</f>
        <v>0</v>
      </c>
      <c r="CU75" s="20">
        <f>SUMIFS(Expenses!CV:CV,Expenses!$C:$C,$C75)</f>
        <v>0</v>
      </c>
      <c r="CV75" s="20">
        <f>SUMIFS(Expenses!CW:CW,Expenses!$C:$C,$C75)</f>
        <v>0</v>
      </c>
      <c r="CW75" s="20">
        <f>SUMIFS(Expenses!CX:CX,Expenses!$C:$C,$C75)</f>
        <v>0</v>
      </c>
      <c r="CX75" s="20">
        <f>SUMIFS(Expenses!CY:CY,Expenses!$C:$C,$C75)</f>
        <v>0</v>
      </c>
      <c r="CY75" s="20">
        <f>SUMIFS(Expenses!CZ:CZ,Expenses!$C:$C,$C75)</f>
        <v>0</v>
      </c>
      <c r="CZ75" s="20">
        <f>SUMIFS(Expenses!DA:DA,Expenses!$C:$C,$C75)</f>
        <v>0</v>
      </c>
      <c r="DA75" s="20">
        <f>SUMIFS(Expenses!DB:DB,Expenses!$C:$C,$C75)</f>
        <v>0</v>
      </c>
      <c r="DB75" s="20">
        <f>SUMIFS(Expenses!DC:DC,Expenses!$C:$C,$C75)</f>
        <v>0</v>
      </c>
      <c r="DC75" s="20">
        <f>SUMIFS(Expenses!DD:DD,Expenses!$C:$C,$C75)</f>
        <v>0</v>
      </c>
      <c r="DD75" s="20">
        <f>SUMIFS(Expenses!DE:DE,Expenses!$C:$C,$C75)</f>
        <v>0</v>
      </c>
      <c r="DE75" s="20">
        <f>SUMIFS(Expenses!DF:DF,Expenses!$C:$C,$C75)</f>
        <v>0</v>
      </c>
      <c r="DF75" s="20">
        <f>SUMIFS(Expenses!DG:DG,Expenses!$C:$C,$C75)</f>
        <v>0</v>
      </c>
      <c r="DG75" s="20">
        <f>SUMIFS(Expenses!DH:DH,Expenses!$C:$C,$C75)</f>
        <v>0</v>
      </c>
      <c r="DH75" s="20">
        <f>SUMIFS(Expenses!DI:DI,Expenses!$C:$C,$C75)</f>
        <v>0</v>
      </c>
      <c r="DI75" s="20">
        <f>SUMIFS(Expenses!DJ:DJ,Expenses!$C:$C,$C75)</f>
        <v>0</v>
      </c>
      <c r="DJ75" s="20">
        <f>SUMIFS(Expenses!DK:DK,Expenses!$C:$C,$C75)</f>
        <v>0</v>
      </c>
      <c r="DK75" s="20">
        <f>SUMIFS(Expenses!DL:DL,Expenses!$C:$C,$C75)</f>
        <v>0</v>
      </c>
      <c r="DL75" s="20">
        <f>SUMIFS(Expenses!DM:DM,Expenses!$C:$C,$C75)</f>
        <v>0</v>
      </c>
      <c r="DM75" s="20">
        <f>SUMIFS(Expenses!DN:DN,Expenses!$C:$C,$C75)</f>
        <v>0</v>
      </c>
      <c r="DN75" s="20">
        <f>SUMIFS(Expenses!DO:DO,Expenses!$C:$C,$C75)</f>
        <v>0</v>
      </c>
      <c r="DO75" s="20">
        <f>SUMIFS(Expenses!DP:DP,Expenses!$C:$C,$C75)</f>
        <v>0</v>
      </c>
      <c r="DP75" s="20">
        <f>SUMIFS(Expenses!DQ:DQ,Expenses!$C:$C,$C75)</f>
        <v>0</v>
      </c>
      <c r="DQ75" s="20">
        <f>SUMIFS(Expenses!DR:DR,Expenses!$C:$C,$C75)</f>
        <v>0</v>
      </c>
      <c r="DR75" s="20">
        <f>SUMIFS(Expenses!DS:DS,Expenses!$C:$C,$C75)</f>
        <v>0</v>
      </c>
      <c r="DS75" s="20">
        <f>SUMIFS(Expenses!DT:DT,Expenses!$C:$C,$C75)</f>
        <v>0</v>
      </c>
      <c r="DT75" s="20">
        <f>SUMIFS(Expenses!DU:DU,Expenses!$C:$C,$C75)</f>
        <v>0</v>
      </c>
    </row>
    <row r="76" spans="3:124">
      <c r="C76" s="5" t="s">
        <v>92</v>
      </c>
      <c r="D76" s="20">
        <f>SUMIFS(Expenses!E:E,Expenses!$C:$C,$C76)</f>
        <v>0</v>
      </c>
      <c r="E76" s="20">
        <f>SUMIFS(Expenses!F:F,Expenses!$C:$C,$C76)</f>
        <v>0</v>
      </c>
      <c r="F76" s="20">
        <f>SUMIFS(Expenses!G:G,Expenses!$C:$C,$C76)</f>
        <v>0</v>
      </c>
      <c r="G76" s="20">
        <f>SUMIFS(Expenses!H:H,Expenses!$C:$C,$C76)</f>
        <v>0</v>
      </c>
      <c r="H76" s="20">
        <f>SUMIFS(Expenses!I:I,Expenses!$C:$C,$C76)</f>
        <v>0</v>
      </c>
      <c r="I76" s="20">
        <f>SUMIFS(Expenses!J:J,Expenses!$C:$C,$C76)</f>
        <v>0</v>
      </c>
      <c r="J76" s="20">
        <f>SUMIFS(Expenses!K:K,Expenses!$C:$C,$C76)</f>
        <v>0</v>
      </c>
      <c r="K76" s="20">
        <f>SUMIFS(Expenses!L:L,Expenses!$C:$C,$C76)</f>
        <v>0</v>
      </c>
      <c r="L76" s="20">
        <f>SUMIFS(Expenses!M:M,Expenses!$C:$C,$C76)</f>
        <v>0</v>
      </c>
      <c r="M76" s="20">
        <f>SUMIFS(Expenses!N:N,Expenses!$C:$C,$C76)</f>
        <v>0</v>
      </c>
      <c r="N76" s="20">
        <f>SUMIFS(Expenses!O:O,Expenses!$C:$C,$C76)</f>
        <v>0</v>
      </c>
      <c r="O76" s="20">
        <f>SUMIFS(Expenses!P:P,Expenses!$C:$C,$C76)</f>
        <v>0</v>
      </c>
      <c r="P76" s="20">
        <f>SUMIFS(Expenses!Q:Q,Expenses!$C:$C,$C76)</f>
        <v>0</v>
      </c>
      <c r="Q76" s="20">
        <f>SUMIFS(Expenses!R:R,Expenses!$C:$C,$C76)</f>
        <v>0</v>
      </c>
      <c r="R76" s="20">
        <f>SUMIFS(Expenses!S:S,Expenses!$C:$C,$C76)</f>
        <v>0</v>
      </c>
      <c r="S76" s="20">
        <f>SUMIFS(Expenses!T:T,Expenses!$C:$C,$C76)</f>
        <v>0</v>
      </c>
      <c r="T76" s="20">
        <f>SUMIFS(Expenses!U:U,Expenses!$C:$C,$C76)</f>
        <v>0</v>
      </c>
      <c r="U76" s="20">
        <f>SUMIFS(Expenses!V:V,Expenses!$C:$C,$C76)</f>
        <v>0</v>
      </c>
      <c r="V76" s="20">
        <f>SUMIFS(Expenses!W:W,Expenses!$C:$C,$C76)</f>
        <v>0</v>
      </c>
      <c r="W76" s="20">
        <f>SUMIFS(Expenses!X:X,Expenses!$C:$C,$C76)</f>
        <v>0</v>
      </c>
      <c r="X76" s="20">
        <f>SUMIFS(Expenses!Y:Y,Expenses!$C:$C,$C76)</f>
        <v>0</v>
      </c>
      <c r="Y76" s="20">
        <f>SUMIFS(Expenses!Z:Z,Expenses!$C:$C,$C76)</f>
        <v>0</v>
      </c>
      <c r="Z76" s="20">
        <f>SUMIFS(Expenses!AA:AA,Expenses!$C:$C,$C76)</f>
        <v>0</v>
      </c>
      <c r="AA76" s="20">
        <f>SUMIFS(Expenses!AB:AB,Expenses!$C:$C,$C76)</f>
        <v>0</v>
      </c>
      <c r="AB76" s="20">
        <f>SUMIFS(Expenses!AC:AC,Expenses!$C:$C,$C76)</f>
        <v>36055.663801080002</v>
      </c>
      <c r="AC76" s="20">
        <f>SUMIFS(Expenses!AD:AD,Expenses!$C:$C,$C76)</f>
        <v>36055.663801080002</v>
      </c>
      <c r="AD76" s="20">
        <f>SUMIFS(Expenses!AE:AE,Expenses!$C:$C,$C76)</f>
        <v>36055.663801080002</v>
      </c>
      <c r="AE76" s="20">
        <f>SUMIFS(Expenses!AF:AF,Expenses!$C:$C,$C76)</f>
        <v>36055.663801080002</v>
      </c>
      <c r="AF76" s="20">
        <f>SUMIFS(Expenses!AG:AG,Expenses!$C:$C,$C76)</f>
        <v>36055.663801080002</v>
      </c>
      <c r="AG76" s="20">
        <f>SUMIFS(Expenses!AH:AH,Expenses!$C:$C,$C76)</f>
        <v>36055.663801080002</v>
      </c>
      <c r="AH76" s="20">
        <f>SUMIFS(Expenses!AI:AI,Expenses!$C:$C,$C76)</f>
        <v>36055.663801080002</v>
      </c>
      <c r="AI76" s="20">
        <f>SUMIFS(Expenses!AJ:AJ,Expenses!$C:$C,$C76)</f>
        <v>37137.3337151124</v>
      </c>
      <c r="AJ76" s="20">
        <f>SUMIFS(Expenses!AK:AK,Expenses!$C:$C,$C76)</f>
        <v>37137.3337151124</v>
      </c>
      <c r="AK76" s="20">
        <f>SUMIFS(Expenses!AL:AL,Expenses!$C:$C,$C76)</f>
        <v>37137.3337151124</v>
      </c>
      <c r="AL76" s="20">
        <f>SUMIFS(Expenses!AM:AM,Expenses!$C:$C,$C76)</f>
        <v>37137.3337151124</v>
      </c>
      <c r="AM76" s="20">
        <f>SUMIFS(Expenses!AN:AN,Expenses!$C:$C,$C76)</f>
        <v>37137.3337151124</v>
      </c>
      <c r="AN76" s="20">
        <f>SUMIFS(Expenses!AO:AO,Expenses!$C:$C,$C76)</f>
        <v>37137.3337151124</v>
      </c>
      <c r="AO76" s="20">
        <f>SUMIFS(Expenses!AP:AP,Expenses!$C:$C,$C76)</f>
        <v>37137.3337151124</v>
      </c>
      <c r="AP76" s="20">
        <f>SUMIFS(Expenses!AQ:AQ,Expenses!$C:$C,$C76)</f>
        <v>37137.3337151124</v>
      </c>
      <c r="AQ76" s="20">
        <f>SUMIFS(Expenses!AR:AR,Expenses!$C:$C,$C76)</f>
        <v>37137.3337151124</v>
      </c>
      <c r="AR76" s="20">
        <f>SUMIFS(Expenses!AS:AS,Expenses!$C:$C,$C76)</f>
        <v>37137.3337151124</v>
      </c>
      <c r="AS76" s="20">
        <f>SUMIFS(Expenses!AT:AT,Expenses!$C:$C,$C76)</f>
        <v>37137.3337151124</v>
      </c>
      <c r="AT76" s="20">
        <f>SUMIFS(Expenses!AU:AU,Expenses!$C:$C,$C76)</f>
        <v>37137.3337151124</v>
      </c>
      <c r="AU76" s="20">
        <f>SUMIFS(Expenses!AV:AV,Expenses!$C:$C,$C76)</f>
        <v>38251.453726565771</v>
      </c>
      <c r="AV76" s="20">
        <f>SUMIFS(Expenses!AW:AW,Expenses!$C:$C,$C76)</f>
        <v>38251.453726565771</v>
      </c>
      <c r="AW76" s="20">
        <f>SUMIFS(Expenses!AX:AX,Expenses!$C:$C,$C76)</f>
        <v>38251.453726565771</v>
      </c>
      <c r="AX76" s="20">
        <f>SUMIFS(Expenses!AY:AY,Expenses!$C:$C,$C76)</f>
        <v>38251.453726565771</v>
      </c>
      <c r="AY76" s="20">
        <f>SUMIFS(Expenses!AZ:AZ,Expenses!$C:$C,$C76)</f>
        <v>38251.453726565771</v>
      </c>
      <c r="AZ76" s="20">
        <f>SUMIFS(Expenses!BA:BA,Expenses!$C:$C,$C76)</f>
        <v>38251.453726565771</v>
      </c>
      <c r="BA76" s="20">
        <f>SUMIFS(Expenses!BB:BB,Expenses!$C:$C,$C76)</f>
        <v>38251.453726565771</v>
      </c>
      <c r="BB76" s="20">
        <f>SUMIFS(Expenses!BC:BC,Expenses!$C:$C,$C76)</f>
        <v>38251.453726565771</v>
      </c>
      <c r="BC76" s="20">
        <f>SUMIFS(Expenses!BD:BD,Expenses!$C:$C,$C76)</f>
        <v>38251.453726565771</v>
      </c>
      <c r="BD76" s="20">
        <f>SUMIFS(Expenses!BE:BE,Expenses!$C:$C,$C76)</f>
        <v>38251.453726565771</v>
      </c>
      <c r="BE76" s="20">
        <f>SUMIFS(Expenses!BF:BF,Expenses!$C:$C,$C76)</f>
        <v>38251.453726565771</v>
      </c>
      <c r="BF76" s="20">
        <f>SUMIFS(Expenses!BG:BG,Expenses!$C:$C,$C76)</f>
        <v>38251.453726565771</v>
      </c>
      <c r="BG76" s="20">
        <f>SUMIFS(Expenses!BH:BH,Expenses!$C:$C,$C76)</f>
        <v>39398.997338362751</v>
      </c>
      <c r="BH76" s="20">
        <f>SUMIFS(Expenses!BI:BI,Expenses!$C:$C,$C76)</f>
        <v>39398.997338362751</v>
      </c>
      <c r="BI76" s="20">
        <f>SUMIFS(Expenses!BJ:BJ,Expenses!$C:$C,$C76)</f>
        <v>39398.997338362751</v>
      </c>
      <c r="BJ76" s="20">
        <f>SUMIFS(Expenses!BK:BK,Expenses!$C:$C,$C76)</f>
        <v>39398.997338362751</v>
      </c>
      <c r="BK76" s="20">
        <f>SUMIFS(Expenses!BL:BL,Expenses!$C:$C,$C76)</f>
        <v>39398.997338362751</v>
      </c>
      <c r="BL76" s="20">
        <f>SUMIFS(Expenses!BM:BM,Expenses!$C:$C,$C76)</f>
        <v>39398.997338362751</v>
      </c>
      <c r="BM76" s="20">
        <f>SUMIFS(Expenses!BN:BN,Expenses!$C:$C,$C76)</f>
        <v>39398.997338362751</v>
      </c>
      <c r="BN76" s="20">
        <f>SUMIFS(Expenses!BO:BO,Expenses!$C:$C,$C76)</f>
        <v>39398.997338362751</v>
      </c>
      <c r="BO76" s="20">
        <f>SUMIFS(Expenses!BP:BP,Expenses!$C:$C,$C76)</f>
        <v>39398.997338362751</v>
      </c>
      <c r="BP76" s="20">
        <f>SUMIFS(Expenses!BQ:BQ,Expenses!$C:$C,$C76)</f>
        <v>39398.997338362751</v>
      </c>
      <c r="BQ76" s="20">
        <f>SUMIFS(Expenses!BR:BR,Expenses!$C:$C,$C76)</f>
        <v>39398.997338362751</v>
      </c>
      <c r="BR76" s="20">
        <f>SUMIFS(Expenses!BS:BS,Expenses!$C:$C,$C76)</f>
        <v>39398.997338362751</v>
      </c>
      <c r="BS76" s="20">
        <f>SUMIFS(Expenses!BT:BT,Expenses!$C:$C,$C76)</f>
        <v>40580.967258513636</v>
      </c>
      <c r="BT76" s="20">
        <f>SUMIFS(Expenses!BU:BU,Expenses!$C:$C,$C76)</f>
        <v>40580.967258513636</v>
      </c>
      <c r="BU76" s="20">
        <f>SUMIFS(Expenses!BV:BV,Expenses!$C:$C,$C76)</f>
        <v>40580.967258513636</v>
      </c>
      <c r="BV76" s="20">
        <f>SUMIFS(Expenses!BW:BW,Expenses!$C:$C,$C76)</f>
        <v>40580.967258513636</v>
      </c>
      <c r="BW76" s="20">
        <f>SUMIFS(Expenses!BX:BX,Expenses!$C:$C,$C76)</f>
        <v>40580.967258513636</v>
      </c>
      <c r="BX76" s="20">
        <f>SUMIFS(Expenses!BY:BY,Expenses!$C:$C,$C76)</f>
        <v>40580.967258513636</v>
      </c>
      <c r="BY76" s="20">
        <f>SUMIFS(Expenses!BZ:BZ,Expenses!$C:$C,$C76)</f>
        <v>40580.967258513636</v>
      </c>
      <c r="BZ76" s="20">
        <f>SUMIFS(Expenses!CA:CA,Expenses!$C:$C,$C76)</f>
        <v>40580.967258513636</v>
      </c>
      <c r="CA76" s="20">
        <f>SUMIFS(Expenses!CB:CB,Expenses!$C:$C,$C76)</f>
        <v>40580.967258513636</v>
      </c>
      <c r="CB76" s="20">
        <f>SUMIFS(Expenses!CC:CC,Expenses!$C:$C,$C76)</f>
        <v>40580.967258513636</v>
      </c>
      <c r="CC76" s="20">
        <f>SUMIFS(Expenses!CD:CD,Expenses!$C:$C,$C76)</f>
        <v>40580.967258513636</v>
      </c>
      <c r="CD76" s="20">
        <f>SUMIFS(Expenses!CE:CE,Expenses!$C:$C,$C76)</f>
        <v>40580.967258513636</v>
      </c>
      <c r="CE76" s="20">
        <f>SUMIFS(Expenses!CF:CF,Expenses!$C:$C,$C76)</f>
        <v>41798.39627626905</v>
      </c>
      <c r="CF76" s="20">
        <f>SUMIFS(Expenses!CG:CG,Expenses!$C:$C,$C76)</f>
        <v>41798.39627626905</v>
      </c>
      <c r="CG76" s="20">
        <f>SUMIFS(Expenses!CH:CH,Expenses!$C:$C,$C76)</f>
        <v>41798.39627626905</v>
      </c>
      <c r="CH76" s="20">
        <f>SUMIFS(Expenses!CI:CI,Expenses!$C:$C,$C76)</f>
        <v>41798.39627626905</v>
      </c>
      <c r="CI76" s="20">
        <f>SUMIFS(Expenses!CJ:CJ,Expenses!$C:$C,$C76)</f>
        <v>41798.39627626905</v>
      </c>
      <c r="CJ76" s="20">
        <f>SUMIFS(Expenses!CK:CK,Expenses!$C:$C,$C76)</f>
        <v>41798.39627626905</v>
      </c>
      <c r="CK76" s="20">
        <f>SUMIFS(Expenses!CL:CL,Expenses!$C:$C,$C76)</f>
        <v>41798.39627626905</v>
      </c>
      <c r="CL76" s="20">
        <f>SUMIFS(Expenses!CM:CM,Expenses!$C:$C,$C76)</f>
        <v>41798.39627626905</v>
      </c>
      <c r="CM76" s="20">
        <f>SUMIFS(Expenses!CN:CN,Expenses!$C:$C,$C76)</f>
        <v>41798.39627626905</v>
      </c>
      <c r="CN76" s="20">
        <f>SUMIFS(Expenses!CO:CO,Expenses!$C:$C,$C76)</f>
        <v>41798.39627626905</v>
      </c>
      <c r="CO76" s="20">
        <f>SUMIFS(Expenses!CP:CP,Expenses!$C:$C,$C76)</f>
        <v>41798.39627626905</v>
      </c>
      <c r="CP76" s="20">
        <f>SUMIFS(Expenses!CQ:CQ,Expenses!$C:$C,$C76)</f>
        <v>41798.39627626905</v>
      </c>
      <c r="CQ76" s="20">
        <f>SUMIFS(Expenses!CR:CR,Expenses!$C:$C,$C76)</f>
        <v>43052.348164557116</v>
      </c>
      <c r="CR76" s="20">
        <f>SUMIFS(Expenses!CS:CS,Expenses!$C:$C,$C76)</f>
        <v>43052.348164557116</v>
      </c>
      <c r="CS76" s="20">
        <f>SUMIFS(Expenses!CT:CT,Expenses!$C:$C,$C76)</f>
        <v>43052.348164557116</v>
      </c>
      <c r="CT76" s="20">
        <f>SUMIFS(Expenses!CU:CU,Expenses!$C:$C,$C76)</f>
        <v>43052.348164557116</v>
      </c>
      <c r="CU76" s="20">
        <f>SUMIFS(Expenses!CV:CV,Expenses!$C:$C,$C76)</f>
        <v>43052.348164557116</v>
      </c>
      <c r="CV76" s="20">
        <f>SUMIFS(Expenses!CW:CW,Expenses!$C:$C,$C76)</f>
        <v>43052.348164557116</v>
      </c>
      <c r="CW76" s="20">
        <f>SUMIFS(Expenses!CX:CX,Expenses!$C:$C,$C76)</f>
        <v>43052.348164557116</v>
      </c>
      <c r="CX76" s="20">
        <f>SUMIFS(Expenses!CY:CY,Expenses!$C:$C,$C76)</f>
        <v>43052.348164557116</v>
      </c>
      <c r="CY76" s="20">
        <f>SUMIFS(Expenses!CZ:CZ,Expenses!$C:$C,$C76)</f>
        <v>43052.348164557116</v>
      </c>
      <c r="CZ76" s="20">
        <f>SUMIFS(Expenses!DA:DA,Expenses!$C:$C,$C76)</f>
        <v>43052.348164557116</v>
      </c>
      <c r="DA76" s="20">
        <f>SUMIFS(Expenses!DB:DB,Expenses!$C:$C,$C76)</f>
        <v>43052.348164557116</v>
      </c>
      <c r="DB76" s="20">
        <f>SUMIFS(Expenses!DC:DC,Expenses!$C:$C,$C76)</f>
        <v>43052.348164557116</v>
      </c>
      <c r="DC76" s="20">
        <f>SUMIFS(Expenses!DD:DD,Expenses!$C:$C,$C76)</f>
        <v>44343.918609493834</v>
      </c>
      <c r="DD76" s="20">
        <f>SUMIFS(Expenses!DE:DE,Expenses!$C:$C,$C76)</f>
        <v>44343.918609493834</v>
      </c>
      <c r="DE76" s="20">
        <f>SUMIFS(Expenses!DF:DF,Expenses!$C:$C,$C76)</f>
        <v>44343.918609493834</v>
      </c>
      <c r="DF76" s="20">
        <f>SUMIFS(Expenses!DG:DG,Expenses!$C:$C,$C76)</f>
        <v>44343.918609493834</v>
      </c>
      <c r="DG76" s="20">
        <f>SUMIFS(Expenses!DH:DH,Expenses!$C:$C,$C76)</f>
        <v>44343.918609493834</v>
      </c>
      <c r="DH76" s="20">
        <f>SUMIFS(Expenses!DI:DI,Expenses!$C:$C,$C76)</f>
        <v>44343.918609493834</v>
      </c>
      <c r="DI76" s="20">
        <f>SUMIFS(Expenses!DJ:DJ,Expenses!$C:$C,$C76)</f>
        <v>44343.918609493834</v>
      </c>
      <c r="DJ76" s="20">
        <f>SUMIFS(Expenses!DK:DK,Expenses!$C:$C,$C76)</f>
        <v>44343.918609493834</v>
      </c>
      <c r="DK76" s="20">
        <f>SUMIFS(Expenses!DL:DL,Expenses!$C:$C,$C76)</f>
        <v>44343.918609493834</v>
      </c>
      <c r="DL76" s="20">
        <f>SUMIFS(Expenses!DM:DM,Expenses!$C:$C,$C76)</f>
        <v>44343.918609493834</v>
      </c>
      <c r="DM76" s="20">
        <f>SUMIFS(Expenses!DN:DN,Expenses!$C:$C,$C76)</f>
        <v>44343.918609493834</v>
      </c>
      <c r="DN76" s="20">
        <f>SUMIFS(Expenses!DO:DO,Expenses!$C:$C,$C76)</f>
        <v>44343.918609493834</v>
      </c>
      <c r="DO76" s="20">
        <f>SUMIFS(Expenses!DP:DP,Expenses!$C:$C,$C76)</f>
        <v>45674.236167778654</v>
      </c>
      <c r="DP76" s="20">
        <f>SUMIFS(Expenses!DQ:DQ,Expenses!$C:$C,$C76)</f>
        <v>45674.236167778654</v>
      </c>
      <c r="DQ76" s="20">
        <f>SUMIFS(Expenses!DR:DR,Expenses!$C:$C,$C76)</f>
        <v>45674.236167778654</v>
      </c>
      <c r="DR76" s="20">
        <f>SUMIFS(Expenses!DS:DS,Expenses!$C:$C,$C76)</f>
        <v>45674.236167778654</v>
      </c>
      <c r="DS76" s="20">
        <f>SUMIFS(Expenses!DT:DT,Expenses!$C:$C,$C76)</f>
        <v>45674.236167778654</v>
      </c>
      <c r="DT76" s="20">
        <f>SUMIFS(Expenses!DU:DU,Expenses!$C:$C,$C76)</f>
        <v>45674.236167778654</v>
      </c>
    </row>
    <row r="77" spans="3:124">
      <c r="C77" s="5" t="s">
        <v>185</v>
      </c>
      <c r="D77" s="20">
        <f>SUMIFS(Expenses!E:E,Expenses!$C:$C,$C77)</f>
        <v>0</v>
      </c>
      <c r="E77" s="20">
        <f>SUMIFS(Expenses!F:F,Expenses!$C:$C,$C77)</f>
        <v>0</v>
      </c>
      <c r="F77" s="20">
        <f>SUMIFS(Expenses!G:G,Expenses!$C:$C,$C77)</f>
        <v>0</v>
      </c>
      <c r="G77" s="20">
        <f>SUMIFS(Expenses!H:H,Expenses!$C:$C,$C77)</f>
        <v>0</v>
      </c>
      <c r="H77" s="20">
        <f>SUMIFS(Expenses!I:I,Expenses!$C:$C,$C77)</f>
        <v>0</v>
      </c>
      <c r="I77" s="20">
        <f>SUMIFS(Expenses!J:J,Expenses!$C:$C,$C77)</f>
        <v>0</v>
      </c>
      <c r="J77" s="20">
        <f>SUMIFS(Expenses!K:K,Expenses!$C:$C,$C77)</f>
        <v>0</v>
      </c>
      <c r="K77" s="20">
        <f>SUMIFS(Expenses!L:L,Expenses!$C:$C,$C77)</f>
        <v>0</v>
      </c>
      <c r="L77" s="20">
        <f>SUMIFS(Expenses!M:M,Expenses!$C:$C,$C77)</f>
        <v>0</v>
      </c>
      <c r="M77" s="20">
        <f>SUMIFS(Expenses!N:N,Expenses!$C:$C,$C77)</f>
        <v>0</v>
      </c>
      <c r="N77" s="20">
        <f>SUMIFS(Expenses!O:O,Expenses!$C:$C,$C77)</f>
        <v>0</v>
      </c>
      <c r="O77" s="20">
        <f>SUMIFS(Expenses!P:P,Expenses!$C:$C,$C77)</f>
        <v>0</v>
      </c>
      <c r="P77" s="20">
        <f>SUMIFS(Expenses!Q:Q,Expenses!$C:$C,$C77)</f>
        <v>0</v>
      </c>
      <c r="Q77" s="20">
        <f>SUMIFS(Expenses!R:R,Expenses!$C:$C,$C77)</f>
        <v>0</v>
      </c>
      <c r="R77" s="20">
        <f>SUMIFS(Expenses!S:S,Expenses!$C:$C,$C77)</f>
        <v>0</v>
      </c>
      <c r="S77" s="20">
        <f>SUMIFS(Expenses!T:T,Expenses!$C:$C,$C77)</f>
        <v>0</v>
      </c>
      <c r="T77" s="20">
        <f>SUMIFS(Expenses!U:U,Expenses!$C:$C,$C77)</f>
        <v>0</v>
      </c>
      <c r="U77" s="20">
        <f>SUMIFS(Expenses!V:V,Expenses!$C:$C,$C77)</f>
        <v>0</v>
      </c>
      <c r="V77" s="20">
        <f>SUMIFS(Expenses!W:W,Expenses!$C:$C,$C77)</f>
        <v>0</v>
      </c>
      <c r="W77" s="20">
        <f>SUMIFS(Expenses!X:X,Expenses!$C:$C,$C77)</f>
        <v>0</v>
      </c>
      <c r="X77" s="20">
        <f>SUMIFS(Expenses!Y:Y,Expenses!$C:$C,$C77)</f>
        <v>0</v>
      </c>
      <c r="Y77" s="20">
        <f>SUMIFS(Expenses!Z:Z,Expenses!$C:$C,$C77)</f>
        <v>0</v>
      </c>
      <c r="Z77" s="20">
        <f>SUMIFS(Expenses!AA:AA,Expenses!$C:$C,$C77)</f>
        <v>0</v>
      </c>
      <c r="AA77" s="20">
        <f>SUMIFS(Expenses!AB:AB,Expenses!$C:$C,$C77)</f>
        <v>0</v>
      </c>
      <c r="AB77" s="20">
        <f>SUMIFS(Expenses!AC:AC,Expenses!$C:$C,$C77)</f>
        <v>3394.2832437500006</v>
      </c>
      <c r="AC77" s="20">
        <f>SUMIFS(Expenses!AD:AD,Expenses!$C:$C,$C77)</f>
        <v>3394.2832437500006</v>
      </c>
      <c r="AD77" s="20">
        <f>SUMIFS(Expenses!AE:AE,Expenses!$C:$C,$C77)</f>
        <v>3394.2832437500006</v>
      </c>
      <c r="AE77" s="20">
        <f>SUMIFS(Expenses!AF:AF,Expenses!$C:$C,$C77)</f>
        <v>3394.2832437500006</v>
      </c>
      <c r="AF77" s="20">
        <f>SUMIFS(Expenses!AG:AG,Expenses!$C:$C,$C77)</f>
        <v>3394.2832437500006</v>
      </c>
      <c r="AG77" s="20">
        <f>SUMIFS(Expenses!AH:AH,Expenses!$C:$C,$C77)</f>
        <v>3394.2832437500006</v>
      </c>
      <c r="AH77" s="20">
        <f>SUMIFS(Expenses!AI:AI,Expenses!$C:$C,$C77)</f>
        <v>3394.2832437500006</v>
      </c>
      <c r="AI77" s="20">
        <f>SUMIFS(Expenses!AJ:AJ,Expenses!$C:$C,$C77)</f>
        <v>3496.1117410625006</v>
      </c>
      <c r="AJ77" s="20">
        <f>SUMIFS(Expenses!AK:AK,Expenses!$C:$C,$C77)</f>
        <v>3496.1117410625006</v>
      </c>
      <c r="AK77" s="20">
        <f>SUMIFS(Expenses!AL:AL,Expenses!$C:$C,$C77)</f>
        <v>3496.1117410625006</v>
      </c>
      <c r="AL77" s="20">
        <f>SUMIFS(Expenses!AM:AM,Expenses!$C:$C,$C77)</f>
        <v>3496.1117410625006</v>
      </c>
      <c r="AM77" s="20">
        <f>SUMIFS(Expenses!AN:AN,Expenses!$C:$C,$C77)</f>
        <v>3496.1117410625006</v>
      </c>
      <c r="AN77" s="20">
        <f>SUMIFS(Expenses!AO:AO,Expenses!$C:$C,$C77)</f>
        <v>3496.1117410625006</v>
      </c>
      <c r="AO77" s="20">
        <f>SUMIFS(Expenses!AP:AP,Expenses!$C:$C,$C77)</f>
        <v>3496.1117410625006</v>
      </c>
      <c r="AP77" s="20">
        <f>SUMIFS(Expenses!AQ:AQ,Expenses!$C:$C,$C77)</f>
        <v>3496.1117410625006</v>
      </c>
      <c r="AQ77" s="20">
        <f>SUMIFS(Expenses!AR:AR,Expenses!$C:$C,$C77)</f>
        <v>3496.1117410625006</v>
      </c>
      <c r="AR77" s="20">
        <f>SUMIFS(Expenses!AS:AS,Expenses!$C:$C,$C77)</f>
        <v>3496.1117410625006</v>
      </c>
      <c r="AS77" s="20">
        <f>SUMIFS(Expenses!AT:AT,Expenses!$C:$C,$C77)</f>
        <v>3496.1117410625006</v>
      </c>
      <c r="AT77" s="20">
        <f>SUMIFS(Expenses!AU:AU,Expenses!$C:$C,$C77)</f>
        <v>3496.1117410625006</v>
      </c>
      <c r="AU77" s="20">
        <f>SUMIFS(Expenses!AV:AV,Expenses!$C:$C,$C77)</f>
        <v>3600.9950932943757</v>
      </c>
      <c r="AV77" s="20">
        <f>SUMIFS(Expenses!AW:AW,Expenses!$C:$C,$C77)</f>
        <v>3600.9950932943757</v>
      </c>
      <c r="AW77" s="20">
        <f>SUMIFS(Expenses!AX:AX,Expenses!$C:$C,$C77)</f>
        <v>3600.9950932943757</v>
      </c>
      <c r="AX77" s="20">
        <f>SUMIFS(Expenses!AY:AY,Expenses!$C:$C,$C77)</f>
        <v>3600.9950932943757</v>
      </c>
      <c r="AY77" s="20">
        <f>SUMIFS(Expenses!AZ:AZ,Expenses!$C:$C,$C77)</f>
        <v>3600.9950932943757</v>
      </c>
      <c r="AZ77" s="20">
        <f>SUMIFS(Expenses!BA:BA,Expenses!$C:$C,$C77)</f>
        <v>3600.9950932943757</v>
      </c>
      <c r="BA77" s="20">
        <f>SUMIFS(Expenses!BB:BB,Expenses!$C:$C,$C77)</f>
        <v>3600.9950932943757</v>
      </c>
      <c r="BB77" s="20">
        <f>SUMIFS(Expenses!BC:BC,Expenses!$C:$C,$C77)</f>
        <v>3600.9950932943757</v>
      </c>
      <c r="BC77" s="20">
        <f>SUMIFS(Expenses!BD:BD,Expenses!$C:$C,$C77)</f>
        <v>3600.9950932943757</v>
      </c>
      <c r="BD77" s="20">
        <f>SUMIFS(Expenses!BE:BE,Expenses!$C:$C,$C77)</f>
        <v>3600.9950932943757</v>
      </c>
      <c r="BE77" s="20">
        <f>SUMIFS(Expenses!BF:BF,Expenses!$C:$C,$C77)</f>
        <v>3600.9950932943757</v>
      </c>
      <c r="BF77" s="20">
        <f>SUMIFS(Expenses!BG:BG,Expenses!$C:$C,$C77)</f>
        <v>3600.9950932943757</v>
      </c>
      <c r="BG77" s="20">
        <f>SUMIFS(Expenses!BH:BH,Expenses!$C:$C,$C77)</f>
        <v>3709.0249460932073</v>
      </c>
      <c r="BH77" s="20">
        <f>SUMIFS(Expenses!BI:BI,Expenses!$C:$C,$C77)</f>
        <v>3709.0249460932073</v>
      </c>
      <c r="BI77" s="20">
        <f>SUMIFS(Expenses!BJ:BJ,Expenses!$C:$C,$C77)</f>
        <v>3709.0249460932073</v>
      </c>
      <c r="BJ77" s="20">
        <f>SUMIFS(Expenses!BK:BK,Expenses!$C:$C,$C77)</f>
        <v>3709.0249460932073</v>
      </c>
      <c r="BK77" s="20">
        <f>SUMIFS(Expenses!BL:BL,Expenses!$C:$C,$C77)</f>
        <v>3709.0249460932073</v>
      </c>
      <c r="BL77" s="20">
        <f>SUMIFS(Expenses!BM:BM,Expenses!$C:$C,$C77)</f>
        <v>3709.0249460932073</v>
      </c>
      <c r="BM77" s="20">
        <f>SUMIFS(Expenses!BN:BN,Expenses!$C:$C,$C77)</f>
        <v>3709.0249460932073</v>
      </c>
      <c r="BN77" s="20">
        <f>SUMIFS(Expenses!BO:BO,Expenses!$C:$C,$C77)</f>
        <v>3709.0249460932073</v>
      </c>
      <c r="BO77" s="20">
        <f>SUMIFS(Expenses!BP:BP,Expenses!$C:$C,$C77)</f>
        <v>3709.0249460932073</v>
      </c>
      <c r="BP77" s="20">
        <f>SUMIFS(Expenses!BQ:BQ,Expenses!$C:$C,$C77)</f>
        <v>3709.0249460932073</v>
      </c>
      <c r="BQ77" s="20">
        <f>SUMIFS(Expenses!BR:BR,Expenses!$C:$C,$C77)</f>
        <v>3709.0249460932073</v>
      </c>
      <c r="BR77" s="20">
        <f>SUMIFS(Expenses!BS:BS,Expenses!$C:$C,$C77)</f>
        <v>3709.0249460932073</v>
      </c>
      <c r="BS77" s="20">
        <f>SUMIFS(Expenses!BT:BT,Expenses!$C:$C,$C77)</f>
        <v>3820.2956944760035</v>
      </c>
      <c r="BT77" s="20">
        <f>SUMIFS(Expenses!BU:BU,Expenses!$C:$C,$C77)</f>
        <v>3820.2956944760035</v>
      </c>
      <c r="BU77" s="20">
        <f>SUMIFS(Expenses!BV:BV,Expenses!$C:$C,$C77)</f>
        <v>3820.2956944760035</v>
      </c>
      <c r="BV77" s="20">
        <f>SUMIFS(Expenses!BW:BW,Expenses!$C:$C,$C77)</f>
        <v>3820.2956944760035</v>
      </c>
      <c r="BW77" s="20">
        <f>SUMIFS(Expenses!BX:BX,Expenses!$C:$C,$C77)</f>
        <v>3820.2956944760035</v>
      </c>
      <c r="BX77" s="20">
        <f>SUMIFS(Expenses!BY:BY,Expenses!$C:$C,$C77)</f>
        <v>3820.2956944760035</v>
      </c>
      <c r="BY77" s="20">
        <f>SUMIFS(Expenses!BZ:BZ,Expenses!$C:$C,$C77)</f>
        <v>3820.2956944760035</v>
      </c>
      <c r="BZ77" s="20">
        <f>SUMIFS(Expenses!CA:CA,Expenses!$C:$C,$C77)</f>
        <v>3820.2956944760035</v>
      </c>
      <c r="CA77" s="20">
        <f>SUMIFS(Expenses!CB:CB,Expenses!$C:$C,$C77)</f>
        <v>3820.2956944760035</v>
      </c>
      <c r="CB77" s="20">
        <f>SUMIFS(Expenses!CC:CC,Expenses!$C:$C,$C77)</f>
        <v>3820.2956944760035</v>
      </c>
      <c r="CC77" s="20">
        <f>SUMIFS(Expenses!CD:CD,Expenses!$C:$C,$C77)</f>
        <v>3820.2956944760035</v>
      </c>
      <c r="CD77" s="20">
        <f>SUMIFS(Expenses!CE:CE,Expenses!$C:$C,$C77)</f>
        <v>3820.2956944760035</v>
      </c>
      <c r="CE77" s="20">
        <f>SUMIFS(Expenses!CF:CF,Expenses!$C:$C,$C77)</f>
        <v>3934.9045653102839</v>
      </c>
      <c r="CF77" s="20">
        <f>SUMIFS(Expenses!CG:CG,Expenses!$C:$C,$C77)</f>
        <v>3934.9045653102839</v>
      </c>
      <c r="CG77" s="20">
        <f>SUMIFS(Expenses!CH:CH,Expenses!$C:$C,$C77)</f>
        <v>3934.9045653102839</v>
      </c>
      <c r="CH77" s="20">
        <f>SUMIFS(Expenses!CI:CI,Expenses!$C:$C,$C77)</f>
        <v>3934.9045653102839</v>
      </c>
      <c r="CI77" s="20">
        <f>SUMIFS(Expenses!CJ:CJ,Expenses!$C:$C,$C77)</f>
        <v>3934.9045653102839</v>
      </c>
      <c r="CJ77" s="20">
        <f>SUMIFS(Expenses!CK:CK,Expenses!$C:$C,$C77)</f>
        <v>3934.9045653102839</v>
      </c>
      <c r="CK77" s="20">
        <f>SUMIFS(Expenses!CL:CL,Expenses!$C:$C,$C77)</f>
        <v>3934.9045653102839</v>
      </c>
      <c r="CL77" s="20">
        <f>SUMIFS(Expenses!CM:CM,Expenses!$C:$C,$C77)</f>
        <v>3934.9045653102839</v>
      </c>
      <c r="CM77" s="20">
        <f>SUMIFS(Expenses!CN:CN,Expenses!$C:$C,$C77)</f>
        <v>3934.9045653102839</v>
      </c>
      <c r="CN77" s="20">
        <f>SUMIFS(Expenses!CO:CO,Expenses!$C:$C,$C77)</f>
        <v>3934.9045653102839</v>
      </c>
      <c r="CO77" s="20">
        <f>SUMIFS(Expenses!CP:CP,Expenses!$C:$C,$C77)</f>
        <v>3934.9045653102839</v>
      </c>
      <c r="CP77" s="20">
        <f>SUMIFS(Expenses!CQ:CQ,Expenses!$C:$C,$C77)</f>
        <v>3934.9045653102839</v>
      </c>
      <c r="CQ77" s="20">
        <f>SUMIFS(Expenses!CR:CR,Expenses!$C:$C,$C77)</f>
        <v>4052.9517022695918</v>
      </c>
      <c r="CR77" s="20">
        <f>SUMIFS(Expenses!CS:CS,Expenses!$C:$C,$C77)</f>
        <v>4052.9517022695918</v>
      </c>
      <c r="CS77" s="20">
        <f>SUMIFS(Expenses!CT:CT,Expenses!$C:$C,$C77)</f>
        <v>4052.9517022695918</v>
      </c>
      <c r="CT77" s="20">
        <f>SUMIFS(Expenses!CU:CU,Expenses!$C:$C,$C77)</f>
        <v>4052.9517022695918</v>
      </c>
      <c r="CU77" s="20">
        <f>SUMIFS(Expenses!CV:CV,Expenses!$C:$C,$C77)</f>
        <v>4052.9517022695918</v>
      </c>
      <c r="CV77" s="20">
        <f>SUMIFS(Expenses!CW:CW,Expenses!$C:$C,$C77)</f>
        <v>4052.9517022695918</v>
      </c>
      <c r="CW77" s="20">
        <f>SUMIFS(Expenses!CX:CX,Expenses!$C:$C,$C77)</f>
        <v>4052.9517022695918</v>
      </c>
      <c r="CX77" s="20">
        <f>SUMIFS(Expenses!CY:CY,Expenses!$C:$C,$C77)</f>
        <v>4052.9517022695918</v>
      </c>
      <c r="CY77" s="20">
        <f>SUMIFS(Expenses!CZ:CZ,Expenses!$C:$C,$C77)</f>
        <v>4052.9517022695918</v>
      </c>
      <c r="CZ77" s="20">
        <f>SUMIFS(Expenses!DA:DA,Expenses!$C:$C,$C77)</f>
        <v>4052.9517022695918</v>
      </c>
      <c r="DA77" s="20">
        <f>SUMIFS(Expenses!DB:DB,Expenses!$C:$C,$C77)</f>
        <v>4052.9517022695918</v>
      </c>
      <c r="DB77" s="20">
        <f>SUMIFS(Expenses!DC:DC,Expenses!$C:$C,$C77)</f>
        <v>4052.9517022695918</v>
      </c>
      <c r="DC77" s="20">
        <f>SUMIFS(Expenses!DD:DD,Expenses!$C:$C,$C77)</f>
        <v>4174.54025333768</v>
      </c>
      <c r="DD77" s="20">
        <f>SUMIFS(Expenses!DE:DE,Expenses!$C:$C,$C77)</f>
        <v>4174.54025333768</v>
      </c>
      <c r="DE77" s="20">
        <f>SUMIFS(Expenses!DF:DF,Expenses!$C:$C,$C77)</f>
        <v>4174.54025333768</v>
      </c>
      <c r="DF77" s="20">
        <f>SUMIFS(Expenses!DG:DG,Expenses!$C:$C,$C77)</f>
        <v>4174.54025333768</v>
      </c>
      <c r="DG77" s="20">
        <f>SUMIFS(Expenses!DH:DH,Expenses!$C:$C,$C77)</f>
        <v>4174.54025333768</v>
      </c>
      <c r="DH77" s="20">
        <f>SUMIFS(Expenses!DI:DI,Expenses!$C:$C,$C77)</f>
        <v>4174.54025333768</v>
      </c>
      <c r="DI77" s="20">
        <f>SUMIFS(Expenses!DJ:DJ,Expenses!$C:$C,$C77)</f>
        <v>4174.54025333768</v>
      </c>
      <c r="DJ77" s="20">
        <f>SUMIFS(Expenses!DK:DK,Expenses!$C:$C,$C77)</f>
        <v>4174.54025333768</v>
      </c>
      <c r="DK77" s="20">
        <f>SUMIFS(Expenses!DL:DL,Expenses!$C:$C,$C77)</f>
        <v>4174.54025333768</v>
      </c>
      <c r="DL77" s="20">
        <f>SUMIFS(Expenses!DM:DM,Expenses!$C:$C,$C77)</f>
        <v>4174.54025333768</v>
      </c>
      <c r="DM77" s="20">
        <f>SUMIFS(Expenses!DN:DN,Expenses!$C:$C,$C77)</f>
        <v>4174.54025333768</v>
      </c>
      <c r="DN77" s="20">
        <f>SUMIFS(Expenses!DO:DO,Expenses!$C:$C,$C77)</f>
        <v>4174.54025333768</v>
      </c>
      <c r="DO77" s="20">
        <f>SUMIFS(Expenses!DP:DP,Expenses!$C:$C,$C77)</f>
        <v>4299.776460937811</v>
      </c>
      <c r="DP77" s="20">
        <f>SUMIFS(Expenses!DQ:DQ,Expenses!$C:$C,$C77)</f>
        <v>4299.776460937811</v>
      </c>
      <c r="DQ77" s="20">
        <f>SUMIFS(Expenses!DR:DR,Expenses!$C:$C,$C77)</f>
        <v>4299.776460937811</v>
      </c>
      <c r="DR77" s="20">
        <f>SUMIFS(Expenses!DS:DS,Expenses!$C:$C,$C77)</f>
        <v>4299.776460937811</v>
      </c>
      <c r="DS77" s="20">
        <f>SUMIFS(Expenses!DT:DT,Expenses!$C:$C,$C77)</f>
        <v>4299.776460937811</v>
      </c>
      <c r="DT77" s="20">
        <f>SUMIFS(Expenses!DU:DU,Expenses!$C:$C,$C77)</f>
        <v>4299.776460937811</v>
      </c>
    </row>
    <row r="78" spans="3:124">
      <c r="C78" s="5" t="s">
        <v>265</v>
      </c>
      <c r="D78" s="20">
        <f>SUMIFS(Expenses!E:E,Expenses!$C:$C,$C78)</f>
        <v>0</v>
      </c>
      <c r="E78" s="20">
        <f>SUMIFS(Expenses!F:F,Expenses!$C:$C,$C78)</f>
        <v>0</v>
      </c>
      <c r="F78" s="20">
        <f>SUMIFS(Expenses!G:G,Expenses!$C:$C,$C78)</f>
        <v>0</v>
      </c>
      <c r="G78" s="20">
        <f>SUMIFS(Expenses!H:H,Expenses!$C:$C,$C78)</f>
        <v>0</v>
      </c>
      <c r="H78" s="20">
        <f>SUMIFS(Expenses!I:I,Expenses!$C:$C,$C78)</f>
        <v>0</v>
      </c>
      <c r="I78" s="20">
        <f>SUMIFS(Expenses!J:J,Expenses!$C:$C,$C78)</f>
        <v>0</v>
      </c>
      <c r="J78" s="20">
        <f>SUMIFS(Expenses!K:K,Expenses!$C:$C,$C78)</f>
        <v>0</v>
      </c>
      <c r="K78" s="20">
        <f>SUMIFS(Expenses!L:L,Expenses!$C:$C,$C78)</f>
        <v>0</v>
      </c>
      <c r="L78" s="20">
        <f>SUMIFS(Expenses!M:M,Expenses!$C:$C,$C78)</f>
        <v>0</v>
      </c>
      <c r="M78" s="20">
        <f>SUMIFS(Expenses!N:N,Expenses!$C:$C,$C78)</f>
        <v>0</v>
      </c>
      <c r="N78" s="20">
        <f>SUMIFS(Expenses!O:O,Expenses!$C:$C,$C78)</f>
        <v>0</v>
      </c>
      <c r="O78" s="20">
        <f>SUMIFS(Expenses!P:P,Expenses!$C:$C,$C78)</f>
        <v>0</v>
      </c>
      <c r="P78" s="20">
        <f>SUMIFS(Expenses!Q:Q,Expenses!$C:$C,$C78)</f>
        <v>0</v>
      </c>
      <c r="Q78" s="20">
        <f>SUMIFS(Expenses!R:R,Expenses!$C:$C,$C78)</f>
        <v>0</v>
      </c>
      <c r="R78" s="20">
        <f>SUMIFS(Expenses!S:S,Expenses!$C:$C,$C78)</f>
        <v>0</v>
      </c>
      <c r="S78" s="20">
        <f>SUMIFS(Expenses!T:T,Expenses!$C:$C,$C78)</f>
        <v>0</v>
      </c>
      <c r="T78" s="20">
        <f>SUMIFS(Expenses!U:U,Expenses!$C:$C,$C78)</f>
        <v>0</v>
      </c>
      <c r="U78" s="20">
        <f>SUMIFS(Expenses!V:V,Expenses!$C:$C,$C78)</f>
        <v>0</v>
      </c>
      <c r="V78" s="20">
        <f>SUMIFS(Expenses!W:W,Expenses!$C:$C,$C78)</f>
        <v>0</v>
      </c>
      <c r="W78" s="20">
        <f>SUMIFS(Expenses!X:X,Expenses!$C:$C,$C78)</f>
        <v>0</v>
      </c>
      <c r="X78" s="20">
        <f>SUMIFS(Expenses!Y:Y,Expenses!$C:$C,$C78)</f>
        <v>0</v>
      </c>
      <c r="Y78" s="20">
        <f>SUMIFS(Expenses!Z:Z,Expenses!$C:$C,$C78)</f>
        <v>0</v>
      </c>
      <c r="Z78" s="20">
        <f>SUMIFS(Expenses!AA:AA,Expenses!$C:$C,$C78)</f>
        <v>0</v>
      </c>
      <c r="AA78" s="20">
        <f>SUMIFS(Expenses!AB:AB,Expenses!$C:$C,$C78)</f>
        <v>0</v>
      </c>
      <c r="AB78" s="20">
        <f>SUMIFS(Expenses!AC:AC,Expenses!$C:$C,$C78)</f>
        <v>0</v>
      </c>
      <c r="AC78" s="20">
        <f>SUMIFS(Expenses!AD:AD,Expenses!$C:$C,$C78)</f>
        <v>0</v>
      </c>
      <c r="AD78" s="20">
        <f>SUMIFS(Expenses!AE:AE,Expenses!$C:$C,$C78)</f>
        <v>0</v>
      </c>
      <c r="AE78" s="20">
        <f>SUMIFS(Expenses!AF:AF,Expenses!$C:$C,$C78)</f>
        <v>0</v>
      </c>
      <c r="AF78" s="20">
        <f>SUMIFS(Expenses!AG:AG,Expenses!$C:$C,$C78)</f>
        <v>0</v>
      </c>
      <c r="AG78" s="20">
        <f>SUMIFS(Expenses!AH:AH,Expenses!$C:$C,$C78)</f>
        <v>0</v>
      </c>
      <c r="AH78" s="20">
        <f>SUMIFS(Expenses!AI:AI,Expenses!$C:$C,$C78)</f>
        <v>0</v>
      </c>
      <c r="AI78" s="20">
        <f>SUMIFS(Expenses!AJ:AJ,Expenses!$C:$C,$C78)</f>
        <v>0</v>
      </c>
      <c r="AJ78" s="20">
        <f>SUMIFS(Expenses!AK:AK,Expenses!$C:$C,$C78)</f>
        <v>0</v>
      </c>
      <c r="AK78" s="20">
        <f>SUMIFS(Expenses!AL:AL,Expenses!$C:$C,$C78)</f>
        <v>0</v>
      </c>
      <c r="AL78" s="20">
        <f>SUMIFS(Expenses!AM:AM,Expenses!$C:$C,$C78)</f>
        <v>0</v>
      </c>
      <c r="AM78" s="20">
        <f>SUMIFS(Expenses!AN:AN,Expenses!$C:$C,$C78)</f>
        <v>0</v>
      </c>
      <c r="AN78" s="20">
        <f>SUMIFS(Expenses!AO:AO,Expenses!$C:$C,$C78)</f>
        <v>0</v>
      </c>
      <c r="AO78" s="20">
        <f>SUMIFS(Expenses!AP:AP,Expenses!$C:$C,$C78)</f>
        <v>0</v>
      </c>
      <c r="AP78" s="20">
        <f>SUMIFS(Expenses!AQ:AQ,Expenses!$C:$C,$C78)</f>
        <v>0</v>
      </c>
      <c r="AQ78" s="20">
        <f>SUMIFS(Expenses!AR:AR,Expenses!$C:$C,$C78)</f>
        <v>0</v>
      </c>
      <c r="AR78" s="20">
        <f>SUMIFS(Expenses!AS:AS,Expenses!$C:$C,$C78)</f>
        <v>0</v>
      </c>
      <c r="AS78" s="20">
        <f>SUMIFS(Expenses!AT:AT,Expenses!$C:$C,$C78)</f>
        <v>0</v>
      </c>
      <c r="AT78" s="20">
        <f>SUMIFS(Expenses!AU:AU,Expenses!$C:$C,$C78)</f>
        <v>0</v>
      </c>
      <c r="AU78" s="20">
        <f>SUMIFS(Expenses!AV:AV,Expenses!$C:$C,$C78)</f>
        <v>0</v>
      </c>
      <c r="AV78" s="20">
        <f>SUMIFS(Expenses!AW:AW,Expenses!$C:$C,$C78)</f>
        <v>0</v>
      </c>
      <c r="AW78" s="20">
        <f>SUMIFS(Expenses!AX:AX,Expenses!$C:$C,$C78)</f>
        <v>0</v>
      </c>
      <c r="AX78" s="20">
        <f>SUMIFS(Expenses!AY:AY,Expenses!$C:$C,$C78)</f>
        <v>0</v>
      </c>
      <c r="AY78" s="20">
        <f>SUMIFS(Expenses!AZ:AZ,Expenses!$C:$C,$C78)</f>
        <v>0</v>
      </c>
      <c r="AZ78" s="20">
        <f>SUMIFS(Expenses!BA:BA,Expenses!$C:$C,$C78)</f>
        <v>0</v>
      </c>
      <c r="BA78" s="20">
        <f>SUMIFS(Expenses!BB:BB,Expenses!$C:$C,$C78)</f>
        <v>0</v>
      </c>
      <c r="BB78" s="20">
        <f>SUMIFS(Expenses!BC:BC,Expenses!$C:$C,$C78)</f>
        <v>0</v>
      </c>
      <c r="BC78" s="20">
        <f>SUMIFS(Expenses!BD:BD,Expenses!$C:$C,$C78)</f>
        <v>0</v>
      </c>
      <c r="BD78" s="20">
        <f>SUMIFS(Expenses!BE:BE,Expenses!$C:$C,$C78)</f>
        <v>0</v>
      </c>
      <c r="BE78" s="20">
        <f>SUMIFS(Expenses!BF:BF,Expenses!$C:$C,$C78)</f>
        <v>0</v>
      </c>
      <c r="BF78" s="20">
        <f>SUMIFS(Expenses!BG:BG,Expenses!$C:$C,$C78)</f>
        <v>0</v>
      </c>
      <c r="BG78" s="20">
        <f>SUMIFS(Expenses!BH:BH,Expenses!$C:$C,$C78)</f>
        <v>0</v>
      </c>
      <c r="BH78" s="20">
        <f>SUMIFS(Expenses!BI:BI,Expenses!$C:$C,$C78)</f>
        <v>0</v>
      </c>
      <c r="BI78" s="20">
        <f>SUMIFS(Expenses!BJ:BJ,Expenses!$C:$C,$C78)</f>
        <v>0</v>
      </c>
      <c r="BJ78" s="20">
        <f>SUMIFS(Expenses!BK:BK,Expenses!$C:$C,$C78)</f>
        <v>0</v>
      </c>
      <c r="BK78" s="20">
        <f>SUMIFS(Expenses!BL:BL,Expenses!$C:$C,$C78)</f>
        <v>0</v>
      </c>
      <c r="BL78" s="20">
        <f>SUMIFS(Expenses!BM:BM,Expenses!$C:$C,$C78)</f>
        <v>0</v>
      </c>
      <c r="BM78" s="20">
        <f>SUMIFS(Expenses!BN:BN,Expenses!$C:$C,$C78)</f>
        <v>0</v>
      </c>
      <c r="BN78" s="20">
        <f>SUMIFS(Expenses!BO:BO,Expenses!$C:$C,$C78)</f>
        <v>0</v>
      </c>
      <c r="BO78" s="20">
        <f>SUMIFS(Expenses!BP:BP,Expenses!$C:$C,$C78)</f>
        <v>0</v>
      </c>
      <c r="BP78" s="20">
        <f>SUMIFS(Expenses!BQ:BQ,Expenses!$C:$C,$C78)</f>
        <v>0</v>
      </c>
      <c r="BQ78" s="20">
        <f>SUMIFS(Expenses!BR:BR,Expenses!$C:$C,$C78)</f>
        <v>0</v>
      </c>
      <c r="BR78" s="20">
        <f>SUMIFS(Expenses!BS:BS,Expenses!$C:$C,$C78)</f>
        <v>0</v>
      </c>
      <c r="BS78" s="20">
        <f>SUMIFS(Expenses!BT:BT,Expenses!$C:$C,$C78)</f>
        <v>0</v>
      </c>
      <c r="BT78" s="20">
        <f>SUMIFS(Expenses!BU:BU,Expenses!$C:$C,$C78)</f>
        <v>0</v>
      </c>
      <c r="BU78" s="20">
        <f>SUMIFS(Expenses!BV:BV,Expenses!$C:$C,$C78)</f>
        <v>0</v>
      </c>
      <c r="BV78" s="20">
        <f>SUMIFS(Expenses!BW:BW,Expenses!$C:$C,$C78)</f>
        <v>0</v>
      </c>
      <c r="BW78" s="20">
        <f>SUMIFS(Expenses!BX:BX,Expenses!$C:$C,$C78)</f>
        <v>0</v>
      </c>
      <c r="BX78" s="20">
        <f>SUMIFS(Expenses!BY:BY,Expenses!$C:$C,$C78)</f>
        <v>0</v>
      </c>
      <c r="BY78" s="20">
        <f>SUMIFS(Expenses!BZ:BZ,Expenses!$C:$C,$C78)</f>
        <v>0</v>
      </c>
      <c r="BZ78" s="20">
        <f>SUMIFS(Expenses!CA:CA,Expenses!$C:$C,$C78)</f>
        <v>0</v>
      </c>
      <c r="CA78" s="20">
        <f>SUMIFS(Expenses!CB:CB,Expenses!$C:$C,$C78)</f>
        <v>0</v>
      </c>
      <c r="CB78" s="20">
        <f>SUMIFS(Expenses!CC:CC,Expenses!$C:$C,$C78)</f>
        <v>0</v>
      </c>
      <c r="CC78" s="20">
        <f>SUMIFS(Expenses!CD:CD,Expenses!$C:$C,$C78)</f>
        <v>0</v>
      </c>
      <c r="CD78" s="20">
        <f>SUMIFS(Expenses!CE:CE,Expenses!$C:$C,$C78)</f>
        <v>0</v>
      </c>
      <c r="CE78" s="20">
        <f>SUMIFS(Expenses!CF:CF,Expenses!$C:$C,$C78)</f>
        <v>0</v>
      </c>
      <c r="CF78" s="20">
        <f>SUMIFS(Expenses!CG:CG,Expenses!$C:$C,$C78)</f>
        <v>0</v>
      </c>
      <c r="CG78" s="20">
        <f>SUMIFS(Expenses!CH:CH,Expenses!$C:$C,$C78)</f>
        <v>0</v>
      </c>
      <c r="CH78" s="20">
        <f>SUMIFS(Expenses!CI:CI,Expenses!$C:$C,$C78)</f>
        <v>0</v>
      </c>
      <c r="CI78" s="20">
        <f>SUMIFS(Expenses!CJ:CJ,Expenses!$C:$C,$C78)</f>
        <v>0</v>
      </c>
      <c r="CJ78" s="20">
        <f>SUMIFS(Expenses!CK:CK,Expenses!$C:$C,$C78)</f>
        <v>0</v>
      </c>
      <c r="CK78" s="20">
        <f>SUMIFS(Expenses!CL:CL,Expenses!$C:$C,$C78)</f>
        <v>0</v>
      </c>
      <c r="CL78" s="20">
        <f>SUMIFS(Expenses!CM:CM,Expenses!$C:$C,$C78)</f>
        <v>0</v>
      </c>
      <c r="CM78" s="20">
        <f>SUMIFS(Expenses!CN:CN,Expenses!$C:$C,$C78)</f>
        <v>0</v>
      </c>
      <c r="CN78" s="20">
        <f>SUMIFS(Expenses!CO:CO,Expenses!$C:$C,$C78)</f>
        <v>0</v>
      </c>
      <c r="CO78" s="20">
        <f>SUMIFS(Expenses!CP:CP,Expenses!$C:$C,$C78)</f>
        <v>0</v>
      </c>
      <c r="CP78" s="20">
        <f>SUMIFS(Expenses!CQ:CQ,Expenses!$C:$C,$C78)</f>
        <v>0</v>
      </c>
      <c r="CQ78" s="20">
        <f>SUMIFS(Expenses!CR:CR,Expenses!$C:$C,$C78)</f>
        <v>0</v>
      </c>
      <c r="CR78" s="20">
        <f>SUMIFS(Expenses!CS:CS,Expenses!$C:$C,$C78)</f>
        <v>0</v>
      </c>
      <c r="CS78" s="20">
        <f>SUMIFS(Expenses!CT:CT,Expenses!$C:$C,$C78)</f>
        <v>0</v>
      </c>
      <c r="CT78" s="20">
        <f>SUMIFS(Expenses!CU:CU,Expenses!$C:$C,$C78)</f>
        <v>0</v>
      </c>
      <c r="CU78" s="20">
        <f>SUMIFS(Expenses!CV:CV,Expenses!$C:$C,$C78)</f>
        <v>0</v>
      </c>
      <c r="CV78" s="20">
        <f>SUMIFS(Expenses!CW:CW,Expenses!$C:$C,$C78)</f>
        <v>0</v>
      </c>
      <c r="CW78" s="20">
        <f>SUMIFS(Expenses!CX:CX,Expenses!$C:$C,$C78)</f>
        <v>0</v>
      </c>
      <c r="CX78" s="20">
        <f>SUMIFS(Expenses!CY:CY,Expenses!$C:$C,$C78)</f>
        <v>0</v>
      </c>
      <c r="CY78" s="20">
        <f>SUMIFS(Expenses!CZ:CZ,Expenses!$C:$C,$C78)</f>
        <v>0</v>
      </c>
      <c r="CZ78" s="20">
        <f>SUMIFS(Expenses!DA:DA,Expenses!$C:$C,$C78)</f>
        <v>0</v>
      </c>
      <c r="DA78" s="20">
        <f>SUMIFS(Expenses!DB:DB,Expenses!$C:$C,$C78)</f>
        <v>0</v>
      </c>
      <c r="DB78" s="20">
        <f>SUMIFS(Expenses!DC:DC,Expenses!$C:$C,$C78)</f>
        <v>0</v>
      </c>
      <c r="DC78" s="20">
        <f>SUMIFS(Expenses!DD:DD,Expenses!$C:$C,$C78)</f>
        <v>0</v>
      </c>
      <c r="DD78" s="20">
        <f>SUMIFS(Expenses!DE:DE,Expenses!$C:$C,$C78)</f>
        <v>0</v>
      </c>
      <c r="DE78" s="20">
        <f>SUMIFS(Expenses!DF:DF,Expenses!$C:$C,$C78)</f>
        <v>0</v>
      </c>
      <c r="DF78" s="20">
        <f>SUMIFS(Expenses!DG:DG,Expenses!$C:$C,$C78)</f>
        <v>0</v>
      </c>
      <c r="DG78" s="20">
        <f>SUMIFS(Expenses!DH:DH,Expenses!$C:$C,$C78)</f>
        <v>0</v>
      </c>
      <c r="DH78" s="20">
        <f>SUMIFS(Expenses!DI:DI,Expenses!$C:$C,$C78)</f>
        <v>0</v>
      </c>
      <c r="DI78" s="20">
        <f>SUMIFS(Expenses!DJ:DJ,Expenses!$C:$C,$C78)</f>
        <v>0</v>
      </c>
      <c r="DJ78" s="20">
        <f>SUMIFS(Expenses!DK:DK,Expenses!$C:$C,$C78)</f>
        <v>0</v>
      </c>
      <c r="DK78" s="20">
        <f>SUMIFS(Expenses!DL:DL,Expenses!$C:$C,$C78)</f>
        <v>0</v>
      </c>
      <c r="DL78" s="20">
        <f>SUMIFS(Expenses!DM:DM,Expenses!$C:$C,$C78)</f>
        <v>0</v>
      </c>
      <c r="DM78" s="20">
        <f>SUMIFS(Expenses!DN:DN,Expenses!$C:$C,$C78)</f>
        <v>0</v>
      </c>
      <c r="DN78" s="20">
        <f>SUMIFS(Expenses!DO:DO,Expenses!$C:$C,$C78)</f>
        <v>0</v>
      </c>
      <c r="DO78" s="20">
        <f>SUMIFS(Expenses!DP:DP,Expenses!$C:$C,$C78)</f>
        <v>0</v>
      </c>
      <c r="DP78" s="20">
        <f>SUMIFS(Expenses!DQ:DQ,Expenses!$C:$C,$C78)</f>
        <v>0</v>
      </c>
      <c r="DQ78" s="20">
        <f>SUMIFS(Expenses!DR:DR,Expenses!$C:$C,$C78)</f>
        <v>0</v>
      </c>
      <c r="DR78" s="20">
        <f>SUMIFS(Expenses!DS:DS,Expenses!$C:$C,$C78)</f>
        <v>0</v>
      </c>
      <c r="DS78" s="20">
        <f>SUMIFS(Expenses!DT:DT,Expenses!$C:$C,$C78)</f>
        <v>0</v>
      </c>
      <c r="DT78" s="20">
        <f>SUMIFS(Expenses!DU:DU,Expenses!$C:$C,$C78)</f>
        <v>0</v>
      </c>
    </row>
    <row r="79" spans="3:124">
      <c r="C79" s="5" t="s">
        <v>271</v>
      </c>
      <c r="D79" s="20">
        <f>SUMIFS(Expenses!E:E,Expenses!$C:$C,$C79)</f>
        <v>0</v>
      </c>
      <c r="E79" s="20">
        <f>SUMIFS(Expenses!F:F,Expenses!$C:$C,$C79)</f>
        <v>0</v>
      </c>
      <c r="F79" s="20">
        <f>SUMIFS(Expenses!G:G,Expenses!$C:$C,$C79)</f>
        <v>0</v>
      </c>
      <c r="G79" s="20">
        <f>SUMIFS(Expenses!H:H,Expenses!$C:$C,$C79)</f>
        <v>0</v>
      </c>
      <c r="H79" s="20">
        <f>SUMIFS(Expenses!I:I,Expenses!$C:$C,$C79)</f>
        <v>0</v>
      </c>
      <c r="I79" s="20">
        <f>SUMIFS(Expenses!J:J,Expenses!$C:$C,$C79)</f>
        <v>0</v>
      </c>
      <c r="J79" s="20">
        <f>SUMIFS(Expenses!K:K,Expenses!$C:$C,$C79)</f>
        <v>0</v>
      </c>
      <c r="K79" s="20">
        <f>SUMIFS(Expenses!L:L,Expenses!$C:$C,$C79)</f>
        <v>0</v>
      </c>
      <c r="L79" s="20">
        <f>SUMIFS(Expenses!M:M,Expenses!$C:$C,$C79)</f>
        <v>0</v>
      </c>
      <c r="M79" s="20">
        <f>SUMIFS(Expenses!N:N,Expenses!$C:$C,$C79)</f>
        <v>0</v>
      </c>
      <c r="N79" s="20">
        <f>SUMIFS(Expenses!O:O,Expenses!$C:$C,$C79)</f>
        <v>0</v>
      </c>
      <c r="O79" s="20">
        <f>SUMIFS(Expenses!P:P,Expenses!$C:$C,$C79)</f>
        <v>0</v>
      </c>
      <c r="P79" s="20">
        <f>SUMIFS(Expenses!Q:Q,Expenses!$C:$C,$C79)</f>
        <v>0</v>
      </c>
      <c r="Q79" s="20">
        <f>SUMIFS(Expenses!R:R,Expenses!$C:$C,$C79)</f>
        <v>0</v>
      </c>
      <c r="R79" s="20">
        <f>SUMIFS(Expenses!S:S,Expenses!$C:$C,$C79)</f>
        <v>0</v>
      </c>
      <c r="S79" s="20">
        <f>SUMIFS(Expenses!T:T,Expenses!$C:$C,$C79)</f>
        <v>0</v>
      </c>
      <c r="T79" s="20">
        <f>SUMIFS(Expenses!U:U,Expenses!$C:$C,$C79)</f>
        <v>0</v>
      </c>
      <c r="U79" s="20">
        <f>SUMIFS(Expenses!V:V,Expenses!$C:$C,$C79)</f>
        <v>0</v>
      </c>
      <c r="V79" s="20">
        <f>SUMIFS(Expenses!W:W,Expenses!$C:$C,$C79)</f>
        <v>0</v>
      </c>
      <c r="W79" s="20">
        <f>SUMIFS(Expenses!X:X,Expenses!$C:$C,$C79)</f>
        <v>0</v>
      </c>
      <c r="X79" s="20">
        <f>SUMIFS(Expenses!Y:Y,Expenses!$C:$C,$C79)</f>
        <v>0</v>
      </c>
      <c r="Y79" s="20">
        <f>SUMIFS(Expenses!Z:Z,Expenses!$C:$C,$C79)</f>
        <v>0</v>
      </c>
      <c r="Z79" s="20">
        <f>SUMIFS(Expenses!AA:AA,Expenses!$C:$C,$C79)</f>
        <v>0</v>
      </c>
      <c r="AA79" s="20">
        <f>SUMIFS(Expenses!AB:AB,Expenses!$C:$C,$C79)</f>
        <v>0</v>
      </c>
      <c r="AB79" s="20">
        <f>SUMIFS(Expenses!AC:AC,Expenses!$C:$C,$C79)</f>
        <v>1442.2265520432002</v>
      </c>
      <c r="AC79" s="20">
        <f>SUMIFS(Expenses!AD:AD,Expenses!$C:$C,$C79)</f>
        <v>1442.2265520432002</v>
      </c>
      <c r="AD79" s="20">
        <f>SUMIFS(Expenses!AE:AE,Expenses!$C:$C,$C79)</f>
        <v>1442.2265520432002</v>
      </c>
      <c r="AE79" s="20">
        <f>SUMIFS(Expenses!AF:AF,Expenses!$C:$C,$C79)</f>
        <v>1442.2265520432002</v>
      </c>
      <c r="AF79" s="20">
        <f>SUMIFS(Expenses!AG:AG,Expenses!$C:$C,$C79)</f>
        <v>1442.2265520432002</v>
      </c>
      <c r="AG79" s="20">
        <f>SUMIFS(Expenses!AH:AH,Expenses!$C:$C,$C79)</f>
        <v>1442.2265520432002</v>
      </c>
      <c r="AH79" s="20">
        <f>SUMIFS(Expenses!AI:AI,Expenses!$C:$C,$C79)</f>
        <v>1442.2265520432002</v>
      </c>
      <c r="AI79" s="20">
        <f>SUMIFS(Expenses!AJ:AJ,Expenses!$C:$C,$C79)</f>
        <v>1485.4933486044961</v>
      </c>
      <c r="AJ79" s="20">
        <f>SUMIFS(Expenses!AK:AK,Expenses!$C:$C,$C79)</f>
        <v>1485.4933486044961</v>
      </c>
      <c r="AK79" s="20">
        <f>SUMIFS(Expenses!AL:AL,Expenses!$C:$C,$C79)</f>
        <v>1485.4933486044961</v>
      </c>
      <c r="AL79" s="20">
        <f>SUMIFS(Expenses!AM:AM,Expenses!$C:$C,$C79)</f>
        <v>1485.4933486044961</v>
      </c>
      <c r="AM79" s="20">
        <f>SUMIFS(Expenses!AN:AN,Expenses!$C:$C,$C79)</f>
        <v>1485.4933486044961</v>
      </c>
      <c r="AN79" s="20">
        <f>SUMIFS(Expenses!AO:AO,Expenses!$C:$C,$C79)</f>
        <v>1485.4933486044961</v>
      </c>
      <c r="AO79" s="20">
        <f>SUMIFS(Expenses!AP:AP,Expenses!$C:$C,$C79)</f>
        <v>1485.4933486044961</v>
      </c>
      <c r="AP79" s="20">
        <f>SUMIFS(Expenses!AQ:AQ,Expenses!$C:$C,$C79)</f>
        <v>1485.4933486044961</v>
      </c>
      <c r="AQ79" s="20">
        <f>SUMIFS(Expenses!AR:AR,Expenses!$C:$C,$C79)</f>
        <v>1485.4933486044961</v>
      </c>
      <c r="AR79" s="20">
        <f>SUMIFS(Expenses!AS:AS,Expenses!$C:$C,$C79)</f>
        <v>1485.4933486044961</v>
      </c>
      <c r="AS79" s="20">
        <f>SUMIFS(Expenses!AT:AT,Expenses!$C:$C,$C79)</f>
        <v>1485.4933486044961</v>
      </c>
      <c r="AT79" s="20">
        <f>SUMIFS(Expenses!AU:AU,Expenses!$C:$C,$C79)</f>
        <v>1485.4933486044961</v>
      </c>
      <c r="AU79" s="20">
        <f>SUMIFS(Expenses!AV:AV,Expenses!$C:$C,$C79)</f>
        <v>1530.0581490626309</v>
      </c>
      <c r="AV79" s="20">
        <f>SUMIFS(Expenses!AW:AW,Expenses!$C:$C,$C79)</f>
        <v>1530.0581490626309</v>
      </c>
      <c r="AW79" s="20">
        <f>SUMIFS(Expenses!AX:AX,Expenses!$C:$C,$C79)</f>
        <v>1530.0581490626309</v>
      </c>
      <c r="AX79" s="20">
        <f>SUMIFS(Expenses!AY:AY,Expenses!$C:$C,$C79)</f>
        <v>1530.0581490626309</v>
      </c>
      <c r="AY79" s="20">
        <f>SUMIFS(Expenses!AZ:AZ,Expenses!$C:$C,$C79)</f>
        <v>1530.0581490626309</v>
      </c>
      <c r="AZ79" s="20">
        <f>SUMIFS(Expenses!BA:BA,Expenses!$C:$C,$C79)</f>
        <v>1530.0581490626309</v>
      </c>
      <c r="BA79" s="20">
        <f>SUMIFS(Expenses!BB:BB,Expenses!$C:$C,$C79)</f>
        <v>1530.0581490626309</v>
      </c>
      <c r="BB79" s="20">
        <f>SUMIFS(Expenses!BC:BC,Expenses!$C:$C,$C79)</f>
        <v>1530.0581490626309</v>
      </c>
      <c r="BC79" s="20">
        <f>SUMIFS(Expenses!BD:BD,Expenses!$C:$C,$C79)</f>
        <v>1530.0581490626309</v>
      </c>
      <c r="BD79" s="20">
        <f>SUMIFS(Expenses!BE:BE,Expenses!$C:$C,$C79)</f>
        <v>1530.0581490626309</v>
      </c>
      <c r="BE79" s="20">
        <f>SUMIFS(Expenses!BF:BF,Expenses!$C:$C,$C79)</f>
        <v>1530.0581490626309</v>
      </c>
      <c r="BF79" s="20">
        <f>SUMIFS(Expenses!BG:BG,Expenses!$C:$C,$C79)</f>
        <v>1530.0581490626309</v>
      </c>
      <c r="BG79" s="20">
        <f>SUMIFS(Expenses!BH:BH,Expenses!$C:$C,$C79)</f>
        <v>1575.95989353451</v>
      </c>
      <c r="BH79" s="20">
        <f>SUMIFS(Expenses!BI:BI,Expenses!$C:$C,$C79)</f>
        <v>1575.95989353451</v>
      </c>
      <c r="BI79" s="20">
        <f>SUMIFS(Expenses!BJ:BJ,Expenses!$C:$C,$C79)</f>
        <v>1575.95989353451</v>
      </c>
      <c r="BJ79" s="20">
        <f>SUMIFS(Expenses!BK:BK,Expenses!$C:$C,$C79)</f>
        <v>1575.95989353451</v>
      </c>
      <c r="BK79" s="20">
        <f>SUMIFS(Expenses!BL:BL,Expenses!$C:$C,$C79)</f>
        <v>1575.95989353451</v>
      </c>
      <c r="BL79" s="20">
        <f>SUMIFS(Expenses!BM:BM,Expenses!$C:$C,$C79)</f>
        <v>1575.95989353451</v>
      </c>
      <c r="BM79" s="20">
        <f>SUMIFS(Expenses!BN:BN,Expenses!$C:$C,$C79)</f>
        <v>1575.95989353451</v>
      </c>
      <c r="BN79" s="20">
        <f>SUMIFS(Expenses!BO:BO,Expenses!$C:$C,$C79)</f>
        <v>1575.95989353451</v>
      </c>
      <c r="BO79" s="20">
        <f>SUMIFS(Expenses!BP:BP,Expenses!$C:$C,$C79)</f>
        <v>1575.95989353451</v>
      </c>
      <c r="BP79" s="20">
        <f>SUMIFS(Expenses!BQ:BQ,Expenses!$C:$C,$C79)</f>
        <v>1575.95989353451</v>
      </c>
      <c r="BQ79" s="20">
        <f>SUMIFS(Expenses!BR:BR,Expenses!$C:$C,$C79)</f>
        <v>1575.95989353451</v>
      </c>
      <c r="BR79" s="20">
        <f>SUMIFS(Expenses!BS:BS,Expenses!$C:$C,$C79)</f>
        <v>1575.95989353451</v>
      </c>
      <c r="BS79" s="20">
        <f>SUMIFS(Expenses!BT:BT,Expenses!$C:$C,$C79)</f>
        <v>1623.2386903405454</v>
      </c>
      <c r="BT79" s="20">
        <f>SUMIFS(Expenses!BU:BU,Expenses!$C:$C,$C79)</f>
        <v>1623.2386903405454</v>
      </c>
      <c r="BU79" s="20">
        <f>SUMIFS(Expenses!BV:BV,Expenses!$C:$C,$C79)</f>
        <v>1623.2386903405454</v>
      </c>
      <c r="BV79" s="20">
        <f>SUMIFS(Expenses!BW:BW,Expenses!$C:$C,$C79)</f>
        <v>1623.2386903405454</v>
      </c>
      <c r="BW79" s="20">
        <f>SUMIFS(Expenses!BX:BX,Expenses!$C:$C,$C79)</f>
        <v>1623.2386903405454</v>
      </c>
      <c r="BX79" s="20">
        <f>SUMIFS(Expenses!BY:BY,Expenses!$C:$C,$C79)</f>
        <v>1623.2386903405454</v>
      </c>
      <c r="BY79" s="20">
        <f>SUMIFS(Expenses!BZ:BZ,Expenses!$C:$C,$C79)</f>
        <v>1623.2386903405454</v>
      </c>
      <c r="BZ79" s="20">
        <f>SUMIFS(Expenses!CA:CA,Expenses!$C:$C,$C79)</f>
        <v>1623.2386903405454</v>
      </c>
      <c r="CA79" s="20">
        <f>SUMIFS(Expenses!CB:CB,Expenses!$C:$C,$C79)</f>
        <v>1623.2386903405454</v>
      </c>
      <c r="CB79" s="20">
        <f>SUMIFS(Expenses!CC:CC,Expenses!$C:$C,$C79)</f>
        <v>1623.2386903405454</v>
      </c>
      <c r="CC79" s="20">
        <f>SUMIFS(Expenses!CD:CD,Expenses!$C:$C,$C79)</f>
        <v>1623.2386903405454</v>
      </c>
      <c r="CD79" s="20">
        <f>SUMIFS(Expenses!CE:CE,Expenses!$C:$C,$C79)</f>
        <v>1623.2386903405454</v>
      </c>
      <c r="CE79" s="20">
        <f>SUMIFS(Expenses!CF:CF,Expenses!$C:$C,$C79)</f>
        <v>1671.935851050762</v>
      </c>
      <c r="CF79" s="20">
        <f>SUMIFS(Expenses!CG:CG,Expenses!$C:$C,$C79)</f>
        <v>1671.935851050762</v>
      </c>
      <c r="CG79" s="20">
        <f>SUMIFS(Expenses!CH:CH,Expenses!$C:$C,$C79)</f>
        <v>1671.935851050762</v>
      </c>
      <c r="CH79" s="20">
        <f>SUMIFS(Expenses!CI:CI,Expenses!$C:$C,$C79)</f>
        <v>1671.935851050762</v>
      </c>
      <c r="CI79" s="20">
        <f>SUMIFS(Expenses!CJ:CJ,Expenses!$C:$C,$C79)</f>
        <v>1671.935851050762</v>
      </c>
      <c r="CJ79" s="20">
        <f>SUMIFS(Expenses!CK:CK,Expenses!$C:$C,$C79)</f>
        <v>1671.935851050762</v>
      </c>
      <c r="CK79" s="20">
        <f>SUMIFS(Expenses!CL:CL,Expenses!$C:$C,$C79)</f>
        <v>1671.935851050762</v>
      </c>
      <c r="CL79" s="20">
        <f>SUMIFS(Expenses!CM:CM,Expenses!$C:$C,$C79)</f>
        <v>1671.935851050762</v>
      </c>
      <c r="CM79" s="20">
        <f>SUMIFS(Expenses!CN:CN,Expenses!$C:$C,$C79)</f>
        <v>1671.935851050762</v>
      </c>
      <c r="CN79" s="20">
        <f>SUMIFS(Expenses!CO:CO,Expenses!$C:$C,$C79)</f>
        <v>1671.935851050762</v>
      </c>
      <c r="CO79" s="20">
        <f>SUMIFS(Expenses!CP:CP,Expenses!$C:$C,$C79)</f>
        <v>1671.935851050762</v>
      </c>
      <c r="CP79" s="20">
        <f>SUMIFS(Expenses!CQ:CQ,Expenses!$C:$C,$C79)</f>
        <v>1671.935851050762</v>
      </c>
      <c r="CQ79" s="20">
        <f>SUMIFS(Expenses!CR:CR,Expenses!$C:$C,$C79)</f>
        <v>1722.0939265822847</v>
      </c>
      <c r="CR79" s="20">
        <f>SUMIFS(Expenses!CS:CS,Expenses!$C:$C,$C79)</f>
        <v>1722.0939265822847</v>
      </c>
      <c r="CS79" s="20">
        <f>SUMIFS(Expenses!CT:CT,Expenses!$C:$C,$C79)</f>
        <v>1722.0939265822847</v>
      </c>
      <c r="CT79" s="20">
        <f>SUMIFS(Expenses!CU:CU,Expenses!$C:$C,$C79)</f>
        <v>1722.0939265822847</v>
      </c>
      <c r="CU79" s="20">
        <f>SUMIFS(Expenses!CV:CV,Expenses!$C:$C,$C79)</f>
        <v>1722.0939265822847</v>
      </c>
      <c r="CV79" s="20">
        <f>SUMIFS(Expenses!CW:CW,Expenses!$C:$C,$C79)</f>
        <v>1722.0939265822847</v>
      </c>
      <c r="CW79" s="20">
        <f>SUMIFS(Expenses!CX:CX,Expenses!$C:$C,$C79)</f>
        <v>1722.0939265822847</v>
      </c>
      <c r="CX79" s="20">
        <f>SUMIFS(Expenses!CY:CY,Expenses!$C:$C,$C79)</f>
        <v>1722.0939265822847</v>
      </c>
      <c r="CY79" s="20">
        <f>SUMIFS(Expenses!CZ:CZ,Expenses!$C:$C,$C79)</f>
        <v>1722.0939265822847</v>
      </c>
      <c r="CZ79" s="20">
        <f>SUMIFS(Expenses!DA:DA,Expenses!$C:$C,$C79)</f>
        <v>1722.0939265822847</v>
      </c>
      <c r="DA79" s="20">
        <f>SUMIFS(Expenses!DB:DB,Expenses!$C:$C,$C79)</f>
        <v>1722.0939265822847</v>
      </c>
      <c r="DB79" s="20">
        <f>SUMIFS(Expenses!DC:DC,Expenses!$C:$C,$C79)</f>
        <v>1722.0939265822847</v>
      </c>
      <c r="DC79" s="20">
        <f>SUMIFS(Expenses!DD:DD,Expenses!$C:$C,$C79)</f>
        <v>1773.7567443797534</v>
      </c>
      <c r="DD79" s="20">
        <f>SUMIFS(Expenses!DE:DE,Expenses!$C:$C,$C79)</f>
        <v>1773.7567443797534</v>
      </c>
      <c r="DE79" s="20">
        <f>SUMIFS(Expenses!DF:DF,Expenses!$C:$C,$C79)</f>
        <v>1773.7567443797534</v>
      </c>
      <c r="DF79" s="20">
        <f>SUMIFS(Expenses!DG:DG,Expenses!$C:$C,$C79)</f>
        <v>1773.7567443797534</v>
      </c>
      <c r="DG79" s="20">
        <f>SUMIFS(Expenses!DH:DH,Expenses!$C:$C,$C79)</f>
        <v>1773.7567443797534</v>
      </c>
      <c r="DH79" s="20">
        <f>SUMIFS(Expenses!DI:DI,Expenses!$C:$C,$C79)</f>
        <v>1773.7567443797534</v>
      </c>
      <c r="DI79" s="20">
        <f>SUMIFS(Expenses!DJ:DJ,Expenses!$C:$C,$C79)</f>
        <v>1773.7567443797534</v>
      </c>
      <c r="DJ79" s="20">
        <f>SUMIFS(Expenses!DK:DK,Expenses!$C:$C,$C79)</f>
        <v>1773.7567443797534</v>
      </c>
      <c r="DK79" s="20">
        <f>SUMIFS(Expenses!DL:DL,Expenses!$C:$C,$C79)</f>
        <v>1773.7567443797534</v>
      </c>
      <c r="DL79" s="20">
        <f>SUMIFS(Expenses!DM:DM,Expenses!$C:$C,$C79)</f>
        <v>1773.7567443797534</v>
      </c>
      <c r="DM79" s="20">
        <f>SUMIFS(Expenses!DN:DN,Expenses!$C:$C,$C79)</f>
        <v>1773.7567443797534</v>
      </c>
      <c r="DN79" s="20">
        <f>SUMIFS(Expenses!DO:DO,Expenses!$C:$C,$C79)</f>
        <v>1773.7567443797534</v>
      </c>
      <c r="DO79" s="20">
        <f>SUMIFS(Expenses!DP:DP,Expenses!$C:$C,$C79)</f>
        <v>1826.9694467111462</v>
      </c>
      <c r="DP79" s="20">
        <f>SUMIFS(Expenses!DQ:DQ,Expenses!$C:$C,$C79)</f>
        <v>1826.9694467111462</v>
      </c>
      <c r="DQ79" s="20">
        <f>SUMIFS(Expenses!DR:DR,Expenses!$C:$C,$C79)</f>
        <v>1826.9694467111462</v>
      </c>
      <c r="DR79" s="20">
        <f>SUMIFS(Expenses!DS:DS,Expenses!$C:$C,$C79)</f>
        <v>1826.9694467111462</v>
      </c>
      <c r="DS79" s="20">
        <f>SUMIFS(Expenses!DT:DT,Expenses!$C:$C,$C79)</f>
        <v>1826.9694467111462</v>
      </c>
      <c r="DT79" s="20">
        <f>SUMIFS(Expenses!DU:DU,Expenses!$C:$C,$C79)</f>
        <v>1826.9694467111462</v>
      </c>
    </row>
    <row r="80" spans="3:124">
      <c r="C80" s="5" t="s">
        <v>297</v>
      </c>
      <c r="D80" s="20">
        <f>SUMIFS(Expenses!E:E,Expenses!$C:$C,$C80)</f>
        <v>0</v>
      </c>
      <c r="E80" s="20">
        <f>SUMIFS(Expenses!F:F,Expenses!$C:$C,$C80)</f>
        <v>0</v>
      </c>
      <c r="F80" s="20">
        <f>SUMIFS(Expenses!G:G,Expenses!$C:$C,$C80)</f>
        <v>0</v>
      </c>
      <c r="G80" s="20">
        <f>SUMIFS(Expenses!H:H,Expenses!$C:$C,$C80)</f>
        <v>0</v>
      </c>
      <c r="H80" s="20">
        <f>SUMIFS(Expenses!I:I,Expenses!$C:$C,$C80)</f>
        <v>0</v>
      </c>
      <c r="I80" s="20">
        <f>SUMIFS(Expenses!J:J,Expenses!$C:$C,$C80)</f>
        <v>0</v>
      </c>
      <c r="J80" s="20">
        <f>SUMIFS(Expenses!K:K,Expenses!$C:$C,$C80)</f>
        <v>0</v>
      </c>
      <c r="K80" s="20">
        <f>SUMIFS(Expenses!L:L,Expenses!$C:$C,$C80)</f>
        <v>0</v>
      </c>
      <c r="L80" s="20">
        <f>SUMIFS(Expenses!M:M,Expenses!$C:$C,$C80)</f>
        <v>0</v>
      </c>
      <c r="M80" s="20">
        <f>SUMIFS(Expenses!N:N,Expenses!$C:$C,$C80)</f>
        <v>0</v>
      </c>
      <c r="N80" s="20">
        <f>SUMIFS(Expenses!O:O,Expenses!$C:$C,$C80)</f>
        <v>0</v>
      </c>
      <c r="O80" s="20">
        <f>SUMIFS(Expenses!P:P,Expenses!$C:$C,$C80)</f>
        <v>0</v>
      </c>
      <c r="P80" s="20">
        <f>SUMIFS(Expenses!Q:Q,Expenses!$C:$C,$C80)</f>
        <v>0</v>
      </c>
      <c r="Q80" s="20">
        <f>SUMIFS(Expenses!R:R,Expenses!$C:$C,$C80)</f>
        <v>0</v>
      </c>
      <c r="R80" s="20">
        <f>SUMIFS(Expenses!S:S,Expenses!$C:$C,$C80)</f>
        <v>0</v>
      </c>
      <c r="S80" s="20">
        <f>SUMIFS(Expenses!T:T,Expenses!$C:$C,$C80)</f>
        <v>0</v>
      </c>
      <c r="T80" s="20">
        <f>SUMIFS(Expenses!U:U,Expenses!$C:$C,$C80)</f>
        <v>0</v>
      </c>
      <c r="U80" s="20">
        <f>SUMIFS(Expenses!V:V,Expenses!$C:$C,$C80)</f>
        <v>0</v>
      </c>
      <c r="V80" s="20">
        <f>SUMIFS(Expenses!W:W,Expenses!$C:$C,$C80)</f>
        <v>0</v>
      </c>
      <c r="W80" s="20">
        <f>SUMIFS(Expenses!X:X,Expenses!$C:$C,$C80)</f>
        <v>0</v>
      </c>
      <c r="X80" s="20">
        <f>SUMIFS(Expenses!Y:Y,Expenses!$C:$C,$C80)</f>
        <v>0</v>
      </c>
      <c r="Y80" s="20">
        <f>SUMIFS(Expenses!Z:Z,Expenses!$C:$C,$C80)</f>
        <v>0</v>
      </c>
      <c r="Z80" s="20">
        <f>SUMIFS(Expenses!AA:AA,Expenses!$C:$C,$C80)</f>
        <v>0</v>
      </c>
      <c r="AA80" s="20">
        <f>SUMIFS(Expenses!AB:AB,Expenses!$C:$C,$C80)</f>
        <v>0</v>
      </c>
      <c r="AB80" s="20">
        <f>SUMIFS(Expenses!AC:AC,Expenses!$C:$C,$C80)</f>
        <v>3605.5663801080004</v>
      </c>
      <c r="AC80" s="20">
        <f>SUMIFS(Expenses!AD:AD,Expenses!$C:$C,$C80)</f>
        <v>3605.5663801080004</v>
      </c>
      <c r="AD80" s="20">
        <f>SUMIFS(Expenses!AE:AE,Expenses!$C:$C,$C80)</f>
        <v>3605.5663801080004</v>
      </c>
      <c r="AE80" s="20">
        <f>SUMIFS(Expenses!AF:AF,Expenses!$C:$C,$C80)</f>
        <v>3605.5663801080004</v>
      </c>
      <c r="AF80" s="20">
        <f>SUMIFS(Expenses!AG:AG,Expenses!$C:$C,$C80)</f>
        <v>3605.5663801080004</v>
      </c>
      <c r="AG80" s="20">
        <f>SUMIFS(Expenses!AH:AH,Expenses!$C:$C,$C80)</f>
        <v>3605.5663801080004</v>
      </c>
      <c r="AH80" s="20">
        <f>SUMIFS(Expenses!AI:AI,Expenses!$C:$C,$C80)</f>
        <v>3605.5663801080004</v>
      </c>
      <c r="AI80" s="20">
        <f>SUMIFS(Expenses!AJ:AJ,Expenses!$C:$C,$C80)</f>
        <v>3713.73337151124</v>
      </c>
      <c r="AJ80" s="20">
        <f>SUMIFS(Expenses!AK:AK,Expenses!$C:$C,$C80)</f>
        <v>3713.73337151124</v>
      </c>
      <c r="AK80" s="20">
        <f>SUMIFS(Expenses!AL:AL,Expenses!$C:$C,$C80)</f>
        <v>3713.73337151124</v>
      </c>
      <c r="AL80" s="20">
        <f>SUMIFS(Expenses!AM:AM,Expenses!$C:$C,$C80)</f>
        <v>3713.73337151124</v>
      </c>
      <c r="AM80" s="20">
        <f>SUMIFS(Expenses!AN:AN,Expenses!$C:$C,$C80)</f>
        <v>3713.73337151124</v>
      </c>
      <c r="AN80" s="20">
        <f>SUMIFS(Expenses!AO:AO,Expenses!$C:$C,$C80)</f>
        <v>3713.73337151124</v>
      </c>
      <c r="AO80" s="20">
        <f>SUMIFS(Expenses!AP:AP,Expenses!$C:$C,$C80)</f>
        <v>3713.73337151124</v>
      </c>
      <c r="AP80" s="20">
        <f>SUMIFS(Expenses!AQ:AQ,Expenses!$C:$C,$C80)</f>
        <v>3713.73337151124</v>
      </c>
      <c r="AQ80" s="20">
        <f>SUMIFS(Expenses!AR:AR,Expenses!$C:$C,$C80)</f>
        <v>3713.73337151124</v>
      </c>
      <c r="AR80" s="20">
        <f>SUMIFS(Expenses!AS:AS,Expenses!$C:$C,$C80)</f>
        <v>3713.73337151124</v>
      </c>
      <c r="AS80" s="20">
        <f>SUMIFS(Expenses!AT:AT,Expenses!$C:$C,$C80)</f>
        <v>3713.73337151124</v>
      </c>
      <c r="AT80" s="20">
        <f>SUMIFS(Expenses!AU:AU,Expenses!$C:$C,$C80)</f>
        <v>3713.73337151124</v>
      </c>
      <c r="AU80" s="20">
        <f>SUMIFS(Expenses!AV:AV,Expenses!$C:$C,$C80)</f>
        <v>3825.1453726565774</v>
      </c>
      <c r="AV80" s="20">
        <f>SUMIFS(Expenses!AW:AW,Expenses!$C:$C,$C80)</f>
        <v>3825.1453726565774</v>
      </c>
      <c r="AW80" s="20">
        <f>SUMIFS(Expenses!AX:AX,Expenses!$C:$C,$C80)</f>
        <v>3825.1453726565774</v>
      </c>
      <c r="AX80" s="20">
        <f>SUMIFS(Expenses!AY:AY,Expenses!$C:$C,$C80)</f>
        <v>3825.1453726565774</v>
      </c>
      <c r="AY80" s="20">
        <f>SUMIFS(Expenses!AZ:AZ,Expenses!$C:$C,$C80)</f>
        <v>3825.1453726565774</v>
      </c>
      <c r="AZ80" s="20">
        <f>SUMIFS(Expenses!BA:BA,Expenses!$C:$C,$C80)</f>
        <v>3825.1453726565774</v>
      </c>
      <c r="BA80" s="20">
        <f>SUMIFS(Expenses!BB:BB,Expenses!$C:$C,$C80)</f>
        <v>3825.1453726565774</v>
      </c>
      <c r="BB80" s="20">
        <f>SUMIFS(Expenses!BC:BC,Expenses!$C:$C,$C80)</f>
        <v>3825.1453726565774</v>
      </c>
      <c r="BC80" s="20">
        <f>SUMIFS(Expenses!BD:BD,Expenses!$C:$C,$C80)</f>
        <v>3825.1453726565774</v>
      </c>
      <c r="BD80" s="20">
        <f>SUMIFS(Expenses!BE:BE,Expenses!$C:$C,$C80)</f>
        <v>3825.1453726565774</v>
      </c>
      <c r="BE80" s="20">
        <f>SUMIFS(Expenses!BF:BF,Expenses!$C:$C,$C80)</f>
        <v>3825.1453726565774</v>
      </c>
      <c r="BF80" s="20">
        <f>SUMIFS(Expenses!BG:BG,Expenses!$C:$C,$C80)</f>
        <v>3825.1453726565774</v>
      </c>
      <c r="BG80" s="20">
        <f>SUMIFS(Expenses!BH:BH,Expenses!$C:$C,$C80)</f>
        <v>3939.8997338362751</v>
      </c>
      <c r="BH80" s="20">
        <f>SUMIFS(Expenses!BI:BI,Expenses!$C:$C,$C80)</f>
        <v>3939.8997338362751</v>
      </c>
      <c r="BI80" s="20">
        <f>SUMIFS(Expenses!BJ:BJ,Expenses!$C:$C,$C80)</f>
        <v>3939.8997338362751</v>
      </c>
      <c r="BJ80" s="20">
        <f>SUMIFS(Expenses!BK:BK,Expenses!$C:$C,$C80)</f>
        <v>3939.8997338362751</v>
      </c>
      <c r="BK80" s="20">
        <f>SUMIFS(Expenses!BL:BL,Expenses!$C:$C,$C80)</f>
        <v>3939.8997338362751</v>
      </c>
      <c r="BL80" s="20">
        <f>SUMIFS(Expenses!BM:BM,Expenses!$C:$C,$C80)</f>
        <v>3939.8997338362751</v>
      </c>
      <c r="BM80" s="20">
        <f>SUMIFS(Expenses!BN:BN,Expenses!$C:$C,$C80)</f>
        <v>3939.8997338362751</v>
      </c>
      <c r="BN80" s="20">
        <f>SUMIFS(Expenses!BO:BO,Expenses!$C:$C,$C80)</f>
        <v>3939.8997338362751</v>
      </c>
      <c r="BO80" s="20">
        <f>SUMIFS(Expenses!BP:BP,Expenses!$C:$C,$C80)</f>
        <v>3939.8997338362751</v>
      </c>
      <c r="BP80" s="20">
        <f>SUMIFS(Expenses!BQ:BQ,Expenses!$C:$C,$C80)</f>
        <v>3939.8997338362751</v>
      </c>
      <c r="BQ80" s="20">
        <f>SUMIFS(Expenses!BR:BR,Expenses!$C:$C,$C80)</f>
        <v>3939.8997338362751</v>
      </c>
      <c r="BR80" s="20">
        <f>SUMIFS(Expenses!BS:BS,Expenses!$C:$C,$C80)</f>
        <v>3939.8997338362751</v>
      </c>
      <c r="BS80" s="20">
        <f>SUMIFS(Expenses!BT:BT,Expenses!$C:$C,$C80)</f>
        <v>4058.0967258513638</v>
      </c>
      <c r="BT80" s="20">
        <f>SUMIFS(Expenses!BU:BU,Expenses!$C:$C,$C80)</f>
        <v>4058.0967258513638</v>
      </c>
      <c r="BU80" s="20">
        <f>SUMIFS(Expenses!BV:BV,Expenses!$C:$C,$C80)</f>
        <v>4058.0967258513638</v>
      </c>
      <c r="BV80" s="20">
        <f>SUMIFS(Expenses!BW:BW,Expenses!$C:$C,$C80)</f>
        <v>4058.0967258513638</v>
      </c>
      <c r="BW80" s="20">
        <f>SUMIFS(Expenses!BX:BX,Expenses!$C:$C,$C80)</f>
        <v>4058.0967258513638</v>
      </c>
      <c r="BX80" s="20">
        <f>SUMIFS(Expenses!BY:BY,Expenses!$C:$C,$C80)</f>
        <v>4058.0967258513638</v>
      </c>
      <c r="BY80" s="20">
        <f>SUMIFS(Expenses!BZ:BZ,Expenses!$C:$C,$C80)</f>
        <v>4058.0967258513638</v>
      </c>
      <c r="BZ80" s="20">
        <f>SUMIFS(Expenses!CA:CA,Expenses!$C:$C,$C80)</f>
        <v>4058.0967258513638</v>
      </c>
      <c r="CA80" s="20">
        <f>SUMIFS(Expenses!CB:CB,Expenses!$C:$C,$C80)</f>
        <v>4058.0967258513638</v>
      </c>
      <c r="CB80" s="20">
        <f>SUMIFS(Expenses!CC:CC,Expenses!$C:$C,$C80)</f>
        <v>4058.0967258513638</v>
      </c>
      <c r="CC80" s="20">
        <f>SUMIFS(Expenses!CD:CD,Expenses!$C:$C,$C80)</f>
        <v>4058.0967258513638</v>
      </c>
      <c r="CD80" s="20">
        <f>SUMIFS(Expenses!CE:CE,Expenses!$C:$C,$C80)</f>
        <v>4058.0967258513638</v>
      </c>
      <c r="CE80" s="20">
        <f>SUMIFS(Expenses!CF:CF,Expenses!$C:$C,$C80)</f>
        <v>4179.839627626905</v>
      </c>
      <c r="CF80" s="20">
        <f>SUMIFS(Expenses!CG:CG,Expenses!$C:$C,$C80)</f>
        <v>4179.839627626905</v>
      </c>
      <c r="CG80" s="20">
        <f>SUMIFS(Expenses!CH:CH,Expenses!$C:$C,$C80)</f>
        <v>4179.839627626905</v>
      </c>
      <c r="CH80" s="20">
        <f>SUMIFS(Expenses!CI:CI,Expenses!$C:$C,$C80)</f>
        <v>4179.839627626905</v>
      </c>
      <c r="CI80" s="20">
        <f>SUMIFS(Expenses!CJ:CJ,Expenses!$C:$C,$C80)</f>
        <v>4179.839627626905</v>
      </c>
      <c r="CJ80" s="20">
        <f>SUMIFS(Expenses!CK:CK,Expenses!$C:$C,$C80)</f>
        <v>4179.839627626905</v>
      </c>
      <c r="CK80" s="20">
        <f>SUMIFS(Expenses!CL:CL,Expenses!$C:$C,$C80)</f>
        <v>4179.839627626905</v>
      </c>
      <c r="CL80" s="20">
        <f>SUMIFS(Expenses!CM:CM,Expenses!$C:$C,$C80)</f>
        <v>4179.839627626905</v>
      </c>
      <c r="CM80" s="20">
        <f>SUMIFS(Expenses!CN:CN,Expenses!$C:$C,$C80)</f>
        <v>4179.839627626905</v>
      </c>
      <c r="CN80" s="20">
        <f>SUMIFS(Expenses!CO:CO,Expenses!$C:$C,$C80)</f>
        <v>4179.839627626905</v>
      </c>
      <c r="CO80" s="20">
        <f>SUMIFS(Expenses!CP:CP,Expenses!$C:$C,$C80)</f>
        <v>4179.839627626905</v>
      </c>
      <c r="CP80" s="20">
        <f>SUMIFS(Expenses!CQ:CQ,Expenses!$C:$C,$C80)</f>
        <v>4179.839627626905</v>
      </c>
      <c r="CQ80" s="20">
        <f>SUMIFS(Expenses!CR:CR,Expenses!$C:$C,$C80)</f>
        <v>4305.2348164557116</v>
      </c>
      <c r="CR80" s="20">
        <f>SUMIFS(Expenses!CS:CS,Expenses!$C:$C,$C80)</f>
        <v>4305.2348164557116</v>
      </c>
      <c r="CS80" s="20">
        <f>SUMIFS(Expenses!CT:CT,Expenses!$C:$C,$C80)</f>
        <v>4305.2348164557116</v>
      </c>
      <c r="CT80" s="20">
        <f>SUMIFS(Expenses!CU:CU,Expenses!$C:$C,$C80)</f>
        <v>4305.2348164557116</v>
      </c>
      <c r="CU80" s="20">
        <f>SUMIFS(Expenses!CV:CV,Expenses!$C:$C,$C80)</f>
        <v>4305.2348164557116</v>
      </c>
      <c r="CV80" s="20">
        <f>SUMIFS(Expenses!CW:CW,Expenses!$C:$C,$C80)</f>
        <v>4305.2348164557116</v>
      </c>
      <c r="CW80" s="20">
        <f>SUMIFS(Expenses!CX:CX,Expenses!$C:$C,$C80)</f>
        <v>4305.2348164557116</v>
      </c>
      <c r="CX80" s="20">
        <f>SUMIFS(Expenses!CY:CY,Expenses!$C:$C,$C80)</f>
        <v>4305.2348164557116</v>
      </c>
      <c r="CY80" s="20">
        <f>SUMIFS(Expenses!CZ:CZ,Expenses!$C:$C,$C80)</f>
        <v>4305.2348164557116</v>
      </c>
      <c r="CZ80" s="20">
        <f>SUMIFS(Expenses!DA:DA,Expenses!$C:$C,$C80)</f>
        <v>4305.2348164557116</v>
      </c>
      <c r="DA80" s="20">
        <f>SUMIFS(Expenses!DB:DB,Expenses!$C:$C,$C80)</f>
        <v>4305.2348164557116</v>
      </c>
      <c r="DB80" s="20">
        <f>SUMIFS(Expenses!DC:DC,Expenses!$C:$C,$C80)</f>
        <v>4305.2348164557116</v>
      </c>
      <c r="DC80" s="20">
        <f>SUMIFS(Expenses!DD:DD,Expenses!$C:$C,$C80)</f>
        <v>4434.391860949384</v>
      </c>
      <c r="DD80" s="20">
        <f>SUMIFS(Expenses!DE:DE,Expenses!$C:$C,$C80)</f>
        <v>4434.391860949384</v>
      </c>
      <c r="DE80" s="20">
        <f>SUMIFS(Expenses!DF:DF,Expenses!$C:$C,$C80)</f>
        <v>4434.391860949384</v>
      </c>
      <c r="DF80" s="20">
        <f>SUMIFS(Expenses!DG:DG,Expenses!$C:$C,$C80)</f>
        <v>4434.391860949384</v>
      </c>
      <c r="DG80" s="20">
        <f>SUMIFS(Expenses!DH:DH,Expenses!$C:$C,$C80)</f>
        <v>4434.391860949384</v>
      </c>
      <c r="DH80" s="20">
        <f>SUMIFS(Expenses!DI:DI,Expenses!$C:$C,$C80)</f>
        <v>4434.391860949384</v>
      </c>
      <c r="DI80" s="20">
        <f>SUMIFS(Expenses!DJ:DJ,Expenses!$C:$C,$C80)</f>
        <v>4434.391860949384</v>
      </c>
      <c r="DJ80" s="20">
        <f>SUMIFS(Expenses!DK:DK,Expenses!$C:$C,$C80)</f>
        <v>4434.391860949384</v>
      </c>
      <c r="DK80" s="20">
        <f>SUMIFS(Expenses!DL:DL,Expenses!$C:$C,$C80)</f>
        <v>4434.391860949384</v>
      </c>
      <c r="DL80" s="20">
        <f>SUMIFS(Expenses!DM:DM,Expenses!$C:$C,$C80)</f>
        <v>4434.391860949384</v>
      </c>
      <c r="DM80" s="20">
        <f>SUMIFS(Expenses!DN:DN,Expenses!$C:$C,$C80)</f>
        <v>4434.391860949384</v>
      </c>
      <c r="DN80" s="20">
        <f>SUMIFS(Expenses!DO:DO,Expenses!$C:$C,$C80)</f>
        <v>4434.391860949384</v>
      </c>
      <c r="DO80" s="20">
        <f>SUMIFS(Expenses!DP:DP,Expenses!$C:$C,$C80)</f>
        <v>4567.4236167778654</v>
      </c>
      <c r="DP80" s="20">
        <f>SUMIFS(Expenses!DQ:DQ,Expenses!$C:$C,$C80)</f>
        <v>4567.4236167778654</v>
      </c>
      <c r="DQ80" s="20">
        <f>SUMIFS(Expenses!DR:DR,Expenses!$C:$C,$C80)</f>
        <v>4567.4236167778654</v>
      </c>
      <c r="DR80" s="20">
        <f>SUMIFS(Expenses!DS:DS,Expenses!$C:$C,$C80)</f>
        <v>4567.4236167778654</v>
      </c>
      <c r="DS80" s="20">
        <f>SUMIFS(Expenses!DT:DT,Expenses!$C:$C,$C80)</f>
        <v>4567.4236167778654</v>
      </c>
      <c r="DT80" s="20">
        <f>SUMIFS(Expenses!DU:DU,Expenses!$C:$C,$C80)</f>
        <v>4567.4236167778654</v>
      </c>
    </row>
    <row r="81" spans="3:124">
      <c r="C81" s="5" t="s">
        <v>279</v>
      </c>
      <c r="D81" s="20">
        <f>SUMIFS(Expenses!E:E,Expenses!$C:$C,$C81)</f>
        <v>0</v>
      </c>
      <c r="E81" s="20">
        <f>SUMIFS(Expenses!F:F,Expenses!$C:$C,$C81)</f>
        <v>0</v>
      </c>
      <c r="F81" s="20">
        <f>SUMIFS(Expenses!G:G,Expenses!$C:$C,$C81)</f>
        <v>0</v>
      </c>
      <c r="G81" s="20">
        <f>SUMIFS(Expenses!H:H,Expenses!$C:$C,$C81)</f>
        <v>0</v>
      </c>
      <c r="H81" s="20">
        <f>SUMIFS(Expenses!I:I,Expenses!$C:$C,$C81)</f>
        <v>0</v>
      </c>
      <c r="I81" s="20">
        <f>SUMIFS(Expenses!J:J,Expenses!$C:$C,$C81)</f>
        <v>0</v>
      </c>
      <c r="J81" s="20">
        <f>SUMIFS(Expenses!K:K,Expenses!$C:$C,$C81)</f>
        <v>0</v>
      </c>
      <c r="K81" s="20">
        <f>SUMIFS(Expenses!L:L,Expenses!$C:$C,$C81)</f>
        <v>0</v>
      </c>
      <c r="L81" s="20">
        <f>SUMIFS(Expenses!M:M,Expenses!$C:$C,$C81)</f>
        <v>0</v>
      </c>
      <c r="M81" s="20">
        <f>SUMIFS(Expenses!N:N,Expenses!$C:$C,$C81)</f>
        <v>0</v>
      </c>
      <c r="N81" s="20">
        <f>SUMIFS(Expenses!O:O,Expenses!$C:$C,$C81)</f>
        <v>0</v>
      </c>
      <c r="O81" s="20">
        <f>SUMIFS(Expenses!P:P,Expenses!$C:$C,$C81)</f>
        <v>0</v>
      </c>
      <c r="P81" s="20">
        <f>SUMIFS(Expenses!Q:Q,Expenses!$C:$C,$C81)</f>
        <v>0</v>
      </c>
      <c r="Q81" s="20">
        <f>SUMIFS(Expenses!R:R,Expenses!$C:$C,$C81)</f>
        <v>0</v>
      </c>
      <c r="R81" s="20">
        <f>SUMIFS(Expenses!S:S,Expenses!$C:$C,$C81)</f>
        <v>0</v>
      </c>
      <c r="S81" s="20">
        <f>SUMIFS(Expenses!T:T,Expenses!$C:$C,$C81)</f>
        <v>0</v>
      </c>
      <c r="T81" s="20">
        <f>SUMIFS(Expenses!U:U,Expenses!$C:$C,$C81)</f>
        <v>0</v>
      </c>
      <c r="U81" s="20">
        <f>SUMIFS(Expenses!V:V,Expenses!$C:$C,$C81)</f>
        <v>0</v>
      </c>
      <c r="V81" s="20">
        <f>SUMIFS(Expenses!W:W,Expenses!$C:$C,$C81)</f>
        <v>0</v>
      </c>
      <c r="W81" s="20">
        <f>SUMIFS(Expenses!X:X,Expenses!$C:$C,$C81)</f>
        <v>0</v>
      </c>
      <c r="X81" s="20">
        <f>SUMIFS(Expenses!Y:Y,Expenses!$C:$C,$C81)</f>
        <v>0</v>
      </c>
      <c r="Y81" s="20">
        <f>SUMIFS(Expenses!Z:Z,Expenses!$C:$C,$C81)</f>
        <v>0</v>
      </c>
      <c r="Z81" s="20">
        <f>SUMIFS(Expenses!AA:AA,Expenses!$C:$C,$C81)</f>
        <v>0</v>
      </c>
      <c r="AA81" s="20">
        <f>SUMIFS(Expenses!AB:AB,Expenses!$C:$C,$C81)</f>
        <v>0</v>
      </c>
      <c r="AB81" s="20">
        <f>SUMIFS(Expenses!AC:AC,Expenses!$C:$C,$C81)</f>
        <v>2884.4531040864003</v>
      </c>
      <c r="AC81" s="20">
        <f>SUMIFS(Expenses!AD:AD,Expenses!$C:$C,$C81)</f>
        <v>2884.4531040864003</v>
      </c>
      <c r="AD81" s="20">
        <f>SUMIFS(Expenses!AE:AE,Expenses!$C:$C,$C81)</f>
        <v>2884.4531040864003</v>
      </c>
      <c r="AE81" s="20">
        <f>SUMIFS(Expenses!AF:AF,Expenses!$C:$C,$C81)</f>
        <v>2884.4531040864003</v>
      </c>
      <c r="AF81" s="20">
        <f>SUMIFS(Expenses!AG:AG,Expenses!$C:$C,$C81)</f>
        <v>2884.4531040864003</v>
      </c>
      <c r="AG81" s="20">
        <f>SUMIFS(Expenses!AH:AH,Expenses!$C:$C,$C81)</f>
        <v>2884.4531040864003</v>
      </c>
      <c r="AH81" s="20">
        <f>SUMIFS(Expenses!AI:AI,Expenses!$C:$C,$C81)</f>
        <v>2884.4531040864003</v>
      </c>
      <c r="AI81" s="20">
        <f>SUMIFS(Expenses!AJ:AJ,Expenses!$C:$C,$C81)</f>
        <v>2970.9866972089922</v>
      </c>
      <c r="AJ81" s="20">
        <f>SUMIFS(Expenses!AK:AK,Expenses!$C:$C,$C81)</f>
        <v>2970.9866972089922</v>
      </c>
      <c r="AK81" s="20">
        <f>SUMIFS(Expenses!AL:AL,Expenses!$C:$C,$C81)</f>
        <v>2970.9866972089922</v>
      </c>
      <c r="AL81" s="20">
        <f>SUMIFS(Expenses!AM:AM,Expenses!$C:$C,$C81)</f>
        <v>2970.9866972089922</v>
      </c>
      <c r="AM81" s="20">
        <f>SUMIFS(Expenses!AN:AN,Expenses!$C:$C,$C81)</f>
        <v>2970.9866972089922</v>
      </c>
      <c r="AN81" s="20">
        <f>SUMIFS(Expenses!AO:AO,Expenses!$C:$C,$C81)</f>
        <v>2970.9866972089922</v>
      </c>
      <c r="AO81" s="20">
        <f>SUMIFS(Expenses!AP:AP,Expenses!$C:$C,$C81)</f>
        <v>2970.9866972089922</v>
      </c>
      <c r="AP81" s="20">
        <f>SUMIFS(Expenses!AQ:AQ,Expenses!$C:$C,$C81)</f>
        <v>2970.9866972089922</v>
      </c>
      <c r="AQ81" s="20">
        <f>SUMIFS(Expenses!AR:AR,Expenses!$C:$C,$C81)</f>
        <v>2970.9866972089922</v>
      </c>
      <c r="AR81" s="20">
        <f>SUMIFS(Expenses!AS:AS,Expenses!$C:$C,$C81)</f>
        <v>2970.9866972089922</v>
      </c>
      <c r="AS81" s="20">
        <f>SUMIFS(Expenses!AT:AT,Expenses!$C:$C,$C81)</f>
        <v>2970.9866972089922</v>
      </c>
      <c r="AT81" s="20">
        <f>SUMIFS(Expenses!AU:AU,Expenses!$C:$C,$C81)</f>
        <v>2970.9866972089922</v>
      </c>
      <c r="AU81" s="20">
        <f>SUMIFS(Expenses!AV:AV,Expenses!$C:$C,$C81)</f>
        <v>3060.1162981252619</v>
      </c>
      <c r="AV81" s="20">
        <f>SUMIFS(Expenses!AW:AW,Expenses!$C:$C,$C81)</f>
        <v>3060.1162981252619</v>
      </c>
      <c r="AW81" s="20">
        <f>SUMIFS(Expenses!AX:AX,Expenses!$C:$C,$C81)</f>
        <v>3060.1162981252619</v>
      </c>
      <c r="AX81" s="20">
        <f>SUMIFS(Expenses!AY:AY,Expenses!$C:$C,$C81)</f>
        <v>3060.1162981252619</v>
      </c>
      <c r="AY81" s="20">
        <f>SUMIFS(Expenses!AZ:AZ,Expenses!$C:$C,$C81)</f>
        <v>3060.1162981252619</v>
      </c>
      <c r="AZ81" s="20">
        <f>SUMIFS(Expenses!BA:BA,Expenses!$C:$C,$C81)</f>
        <v>3060.1162981252619</v>
      </c>
      <c r="BA81" s="20">
        <f>SUMIFS(Expenses!BB:BB,Expenses!$C:$C,$C81)</f>
        <v>3060.1162981252619</v>
      </c>
      <c r="BB81" s="20">
        <f>SUMIFS(Expenses!BC:BC,Expenses!$C:$C,$C81)</f>
        <v>3060.1162981252619</v>
      </c>
      <c r="BC81" s="20">
        <f>SUMIFS(Expenses!BD:BD,Expenses!$C:$C,$C81)</f>
        <v>3060.1162981252619</v>
      </c>
      <c r="BD81" s="20">
        <f>SUMIFS(Expenses!BE:BE,Expenses!$C:$C,$C81)</f>
        <v>3060.1162981252619</v>
      </c>
      <c r="BE81" s="20">
        <f>SUMIFS(Expenses!BF:BF,Expenses!$C:$C,$C81)</f>
        <v>3060.1162981252619</v>
      </c>
      <c r="BF81" s="20">
        <f>SUMIFS(Expenses!BG:BG,Expenses!$C:$C,$C81)</f>
        <v>3060.1162981252619</v>
      </c>
      <c r="BG81" s="20">
        <f>SUMIFS(Expenses!BH:BH,Expenses!$C:$C,$C81)</f>
        <v>3151.91978706902</v>
      </c>
      <c r="BH81" s="20">
        <f>SUMIFS(Expenses!BI:BI,Expenses!$C:$C,$C81)</f>
        <v>3151.91978706902</v>
      </c>
      <c r="BI81" s="20">
        <f>SUMIFS(Expenses!BJ:BJ,Expenses!$C:$C,$C81)</f>
        <v>3151.91978706902</v>
      </c>
      <c r="BJ81" s="20">
        <f>SUMIFS(Expenses!BK:BK,Expenses!$C:$C,$C81)</f>
        <v>3151.91978706902</v>
      </c>
      <c r="BK81" s="20">
        <f>SUMIFS(Expenses!BL:BL,Expenses!$C:$C,$C81)</f>
        <v>3151.91978706902</v>
      </c>
      <c r="BL81" s="20">
        <f>SUMIFS(Expenses!BM:BM,Expenses!$C:$C,$C81)</f>
        <v>3151.91978706902</v>
      </c>
      <c r="BM81" s="20">
        <f>SUMIFS(Expenses!BN:BN,Expenses!$C:$C,$C81)</f>
        <v>3151.91978706902</v>
      </c>
      <c r="BN81" s="20">
        <f>SUMIFS(Expenses!BO:BO,Expenses!$C:$C,$C81)</f>
        <v>3151.91978706902</v>
      </c>
      <c r="BO81" s="20">
        <f>SUMIFS(Expenses!BP:BP,Expenses!$C:$C,$C81)</f>
        <v>3151.91978706902</v>
      </c>
      <c r="BP81" s="20">
        <f>SUMIFS(Expenses!BQ:BQ,Expenses!$C:$C,$C81)</f>
        <v>3151.91978706902</v>
      </c>
      <c r="BQ81" s="20">
        <f>SUMIFS(Expenses!BR:BR,Expenses!$C:$C,$C81)</f>
        <v>3151.91978706902</v>
      </c>
      <c r="BR81" s="20">
        <f>SUMIFS(Expenses!BS:BS,Expenses!$C:$C,$C81)</f>
        <v>3151.91978706902</v>
      </c>
      <c r="BS81" s="20">
        <f>SUMIFS(Expenses!BT:BT,Expenses!$C:$C,$C81)</f>
        <v>3246.4773806810908</v>
      </c>
      <c r="BT81" s="20">
        <f>SUMIFS(Expenses!BU:BU,Expenses!$C:$C,$C81)</f>
        <v>3246.4773806810908</v>
      </c>
      <c r="BU81" s="20">
        <f>SUMIFS(Expenses!BV:BV,Expenses!$C:$C,$C81)</f>
        <v>3246.4773806810908</v>
      </c>
      <c r="BV81" s="20">
        <f>SUMIFS(Expenses!BW:BW,Expenses!$C:$C,$C81)</f>
        <v>3246.4773806810908</v>
      </c>
      <c r="BW81" s="20">
        <f>SUMIFS(Expenses!BX:BX,Expenses!$C:$C,$C81)</f>
        <v>3246.4773806810908</v>
      </c>
      <c r="BX81" s="20">
        <f>SUMIFS(Expenses!BY:BY,Expenses!$C:$C,$C81)</f>
        <v>3246.4773806810908</v>
      </c>
      <c r="BY81" s="20">
        <f>SUMIFS(Expenses!BZ:BZ,Expenses!$C:$C,$C81)</f>
        <v>3246.4773806810908</v>
      </c>
      <c r="BZ81" s="20">
        <f>SUMIFS(Expenses!CA:CA,Expenses!$C:$C,$C81)</f>
        <v>3246.4773806810908</v>
      </c>
      <c r="CA81" s="20">
        <f>SUMIFS(Expenses!CB:CB,Expenses!$C:$C,$C81)</f>
        <v>3246.4773806810908</v>
      </c>
      <c r="CB81" s="20">
        <f>SUMIFS(Expenses!CC:CC,Expenses!$C:$C,$C81)</f>
        <v>3246.4773806810908</v>
      </c>
      <c r="CC81" s="20">
        <f>SUMIFS(Expenses!CD:CD,Expenses!$C:$C,$C81)</f>
        <v>3246.4773806810908</v>
      </c>
      <c r="CD81" s="20">
        <f>SUMIFS(Expenses!CE:CE,Expenses!$C:$C,$C81)</f>
        <v>3246.4773806810908</v>
      </c>
      <c r="CE81" s="20">
        <f>SUMIFS(Expenses!CF:CF,Expenses!$C:$C,$C81)</f>
        <v>3343.8717021015241</v>
      </c>
      <c r="CF81" s="20">
        <f>SUMIFS(Expenses!CG:CG,Expenses!$C:$C,$C81)</f>
        <v>3343.8717021015241</v>
      </c>
      <c r="CG81" s="20">
        <f>SUMIFS(Expenses!CH:CH,Expenses!$C:$C,$C81)</f>
        <v>3343.8717021015241</v>
      </c>
      <c r="CH81" s="20">
        <f>SUMIFS(Expenses!CI:CI,Expenses!$C:$C,$C81)</f>
        <v>3343.8717021015241</v>
      </c>
      <c r="CI81" s="20">
        <f>SUMIFS(Expenses!CJ:CJ,Expenses!$C:$C,$C81)</f>
        <v>3343.8717021015241</v>
      </c>
      <c r="CJ81" s="20">
        <f>SUMIFS(Expenses!CK:CK,Expenses!$C:$C,$C81)</f>
        <v>3343.8717021015241</v>
      </c>
      <c r="CK81" s="20">
        <f>SUMIFS(Expenses!CL:CL,Expenses!$C:$C,$C81)</f>
        <v>3343.8717021015241</v>
      </c>
      <c r="CL81" s="20">
        <f>SUMIFS(Expenses!CM:CM,Expenses!$C:$C,$C81)</f>
        <v>3343.8717021015241</v>
      </c>
      <c r="CM81" s="20">
        <f>SUMIFS(Expenses!CN:CN,Expenses!$C:$C,$C81)</f>
        <v>3343.8717021015241</v>
      </c>
      <c r="CN81" s="20">
        <f>SUMIFS(Expenses!CO:CO,Expenses!$C:$C,$C81)</f>
        <v>3343.8717021015241</v>
      </c>
      <c r="CO81" s="20">
        <f>SUMIFS(Expenses!CP:CP,Expenses!$C:$C,$C81)</f>
        <v>3343.8717021015241</v>
      </c>
      <c r="CP81" s="20">
        <f>SUMIFS(Expenses!CQ:CQ,Expenses!$C:$C,$C81)</f>
        <v>3343.8717021015241</v>
      </c>
      <c r="CQ81" s="20">
        <f>SUMIFS(Expenses!CR:CR,Expenses!$C:$C,$C81)</f>
        <v>3444.1878531645693</v>
      </c>
      <c r="CR81" s="20">
        <f>SUMIFS(Expenses!CS:CS,Expenses!$C:$C,$C81)</f>
        <v>3444.1878531645693</v>
      </c>
      <c r="CS81" s="20">
        <f>SUMIFS(Expenses!CT:CT,Expenses!$C:$C,$C81)</f>
        <v>3444.1878531645693</v>
      </c>
      <c r="CT81" s="20">
        <f>SUMIFS(Expenses!CU:CU,Expenses!$C:$C,$C81)</f>
        <v>3444.1878531645693</v>
      </c>
      <c r="CU81" s="20">
        <f>SUMIFS(Expenses!CV:CV,Expenses!$C:$C,$C81)</f>
        <v>3444.1878531645693</v>
      </c>
      <c r="CV81" s="20">
        <f>SUMIFS(Expenses!CW:CW,Expenses!$C:$C,$C81)</f>
        <v>3444.1878531645693</v>
      </c>
      <c r="CW81" s="20">
        <f>SUMIFS(Expenses!CX:CX,Expenses!$C:$C,$C81)</f>
        <v>3444.1878531645693</v>
      </c>
      <c r="CX81" s="20">
        <f>SUMIFS(Expenses!CY:CY,Expenses!$C:$C,$C81)</f>
        <v>3444.1878531645693</v>
      </c>
      <c r="CY81" s="20">
        <f>SUMIFS(Expenses!CZ:CZ,Expenses!$C:$C,$C81)</f>
        <v>3444.1878531645693</v>
      </c>
      <c r="CZ81" s="20">
        <f>SUMIFS(Expenses!DA:DA,Expenses!$C:$C,$C81)</f>
        <v>3444.1878531645693</v>
      </c>
      <c r="DA81" s="20">
        <f>SUMIFS(Expenses!DB:DB,Expenses!$C:$C,$C81)</f>
        <v>3444.1878531645693</v>
      </c>
      <c r="DB81" s="20">
        <f>SUMIFS(Expenses!DC:DC,Expenses!$C:$C,$C81)</f>
        <v>3444.1878531645693</v>
      </c>
      <c r="DC81" s="20">
        <f>SUMIFS(Expenses!DD:DD,Expenses!$C:$C,$C81)</f>
        <v>3547.5134887595068</v>
      </c>
      <c r="DD81" s="20">
        <f>SUMIFS(Expenses!DE:DE,Expenses!$C:$C,$C81)</f>
        <v>3547.5134887595068</v>
      </c>
      <c r="DE81" s="20">
        <f>SUMIFS(Expenses!DF:DF,Expenses!$C:$C,$C81)</f>
        <v>3547.5134887595068</v>
      </c>
      <c r="DF81" s="20">
        <f>SUMIFS(Expenses!DG:DG,Expenses!$C:$C,$C81)</f>
        <v>3547.5134887595068</v>
      </c>
      <c r="DG81" s="20">
        <f>SUMIFS(Expenses!DH:DH,Expenses!$C:$C,$C81)</f>
        <v>3547.5134887595068</v>
      </c>
      <c r="DH81" s="20">
        <f>SUMIFS(Expenses!DI:DI,Expenses!$C:$C,$C81)</f>
        <v>3547.5134887595068</v>
      </c>
      <c r="DI81" s="20">
        <f>SUMIFS(Expenses!DJ:DJ,Expenses!$C:$C,$C81)</f>
        <v>3547.5134887595068</v>
      </c>
      <c r="DJ81" s="20">
        <f>SUMIFS(Expenses!DK:DK,Expenses!$C:$C,$C81)</f>
        <v>3547.5134887595068</v>
      </c>
      <c r="DK81" s="20">
        <f>SUMIFS(Expenses!DL:DL,Expenses!$C:$C,$C81)</f>
        <v>3547.5134887595068</v>
      </c>
      <c r="DL81" s="20">
        <f>SUMIFS(Expenses!DM:DM,Expenses!$C:$C,$C81)</f>
        <v>3547.5134887595068</v>
      </c>
      <c r="DM81" s="20">
        <f>SUMIFS(Expenses!DN:DN,Expenses!$C:$C,$C81)</f>
        <v>3547.5134887595068</v>
      </c>
      <c r="DN81" s="20">
        <f>SUMIFS(Expenses!DO:DO,Expenses!$C:$C,$C81)</f>
        <v>3547.5134887595068</v>
      </c>
      <c r="DO81" s="20">
        <f>SUMIFS(Expenses!DP:DP,Expenses!$C:$C,$C81)</f>
        <v>3653.9388934222925</v>
      </c>
      <c r="DP81" s="20">
        <f>SUMIFS(Expenses!DQ:DQ,Expenses!$C:$C,$C81)</f>
        <v>3653.9388934222925</v>
      </c>
      <c r="DQ81" s="20">
        <f>SUMIFS(Expenses!DR:DR,Expenses!$C:$C,$C81)</f>
        <v>3653.9388934222925</v>
      </c>
      <c r="DR81" s="20">
        <f>SUMIFS(Expenses!DS:DS,Expenses!$C:$C,$C81)</f>
        <v>3653.9388934222925</v>
      </c>
      <c r="DS81" s="20">
        <f>SUMIFS(Expenses!DT:DT,Expenses!$C:$C,$C81)</f>
        <v>3653.9388934222925</v>
      </c>
      <c r="DT81" s="20">
        <f>SUMIFS(Expenses!DU:DU,Expenses!$C:$C,$C81)</f>
        <v>3653.9388934222925</v>
      </c>
    </row>
    <row r="82" spans="3:124">
      <c r="C82" s="5" t="s">
        <v>285</v>
      </c>
      <c r="D82" s="20">
        <f>SUMIFS(Expenses!E:E,Expenses!$C:$C,$C82)</f>
        <v>0</v>
      </c>
      <c r="E82" s="20">
        <f>SUMIFS(Expenses!F:F,Expenses!$C:$C,$C82)</f>
        <v>0</v>
      </c>
      <c r="F82" s="20">
        <f>SUMIFS(Expenses!G:G,Expenses!$C:$C,$C82)</f>
        <v>0</v>
      </c>
      <c r="G82" s="20">
        <f>SUMIFS(Expenses!H:H,Expenses!$C:$C,$C82)</f>
        <v>0</v>
      </c>
      <c r="H82" s="20">
        <f>SUMIFS(Expenses!I:I,Expenses!$C:$C,$C82)</f>
        <v>0</v>
      </c>
      <c r="I82" s="20">
        <f>SUMIFS(Expenses!J:J,Expenses!$C:$C,$C82)</f>
        <v>0</v>
      </c>
      <c r="J82" s="20">
        <f>SUMIFS(Expenses!K:K,Expenses!$C:$C,$C82)</f>
        <v>0</v>
      </c>
      <c r="K82" s="20">
        <f>SUMIFS(Expenses!L:L,Expenses!$C:$C,$C82)</f>
        <v>0</v>
      </c>
      <c r="L82" s="20">
        <f>SUMIFS(Expenses!M:M,Expenses!$C:$C,$C82)</f>
        <v>0</v>
      </c>
      <c r="M82" s="20">
        <f>SUMIFS(Expenses!N:N,Expenses!$C:$C,$C82)</f>
        <v>0</v>
      </c>
      <c r="N82" s="20">
        <f>SUMIFS(Expenses!O:O,Expenses!$C:$C,$C82)</f>
        <v>0</v>
      </c>
      <c r="O82" s="20">
        <f>SUMIFS(Expenses!P:P,Expenses!$C:$C,$C82)</f>
        <v>0</v>
      </c>
      <c r="P82" s="20">
        <f>SUMIFS(Expenses!Q:Q,Expenses!$C:$C,$C82)</f>
        <v>0</v>
      </c>
      <c r="Q82" s="20">
        <f>SUMIFS(Expenses!R:R,Expenses!$C:$C,$C82)</f>
        <v>0</v>
      </c>
      <c r="R82" s="20">
        <f>SUMIFS(Expenses!S:S,Expenses!$C:$C,$C82)</f>
        <v>0</v>
      </c>
      <c r="S82" s="20">
        <f>SUMIFS(Expenses!T:T,Expenses!$C:$C,$C82)</f>
        <v>0</v>
      </c>
      <c r="T82" s="20">
        <f>SUMIFS(Expenses!U:U,Expenses!$C:$C,$C82)</f>
        <v>0</v>
      </c>
      <c r="U82" s="20">
        <f>SUMIFS(Expenses!V:V,Expenses!$C:$C,$C82)</f>
        <v>0</v>
      </c>
      <c r="V82" s="20">
        <f>SUMIFS(Expenses!W:W,Expenses!$C:$C,$C82)</f>
        <v>0</v>
      </c>
      <c r="W82" s="20">
        <f>SUMIFS(Expenses!X:X,Expenses!$C:$C,$C82)</f>
        <v>0</v>
      </c>
      <c r="X82" s="20">
        <f>SUMIFS(Expenses!Y:Y,Expenses!$C:$C,$C82)</f>
        <v>0</v>
      </c>
      <c r="Y82" s="20">
        <f>SUMIFS(Expenses!Z:Z,Expenses!$C:$C,$C82)</f>
        <v>0</v>
      </c>
      <c r="Z82" s="20">
        <f>SUMIFS(Expenses!AA:AA,Expenses!$C:$C,$C82)</f>
        <v>0</v>
      </c>
      <c r="AA82" s="20">
        <f>SUMIFS(Expenses!AB:AB,Expenses!$C:$C,$C82)</f>
        <v>0</v>
      </c>
      <c r="AB82" s="20">
        <f>SUMIFS(Expenses!AC:AC,Expenses!$C:$C,$C82)</f>
        <v>180.27831900540002</v>
      </c>
      <c r="AC82" s="20">
        <f>SUMIFS(Expenses!AD:AD,Expenses!$C:$C,$C82)</f>
        <v>180.27831900540002</v>
      </c>
      <c r="AD82" s="20">
        <f>SUMIFS(Expenses!AE:AE,Expenses!$C:$C,$C82)</f>
        <v>180.27831900540002</v>
      </c>
      <c r="AE82" s="20">
        <f>SUMIFS(Expenses!AF:AF,Expenses!$C:$C,$C82)</f>
        <v>180.27831900540002</v>
      </c>
      <c r="AF82" s="20">
        <f>SUMIFS(Expenses!AG:AG,Expenses!$C:$C,$C82)</f>
        <v>180.27831900540002</v>
      </c>
      <c r="AG82" s="20">
        <f>SUMIFS(Expenses!AH:AH,Expenses!$C:$C,$C82)</f>
        <v>180.27831900540002</v>
      </c>
      <c r="AH82" s="20">
        <f>SUMIFS(Expenses!AI:AI,Expenses!$C:$C,$C82)</f>
        <v>180.27831900540002</v>
      </c>
      <c r="AI82" s="20">
        <f>SUMIFS(Expenses!AJ:AJ,Expenses!$C:$C,$C82)</f>
        <v>185.68666857556201</v>
      </c>
      <c r="AJ82" s="20">
        <f>SUMIFS(Expenses!AK:AK,Expenses!$C:$C,$C82)</f>
        <v>185.68666857556201</v>
      </c>
      <c r="AK82" s="20">
        <f>SUMIFS(Expenses!AL:AL,Expenses!$C:$C,$C82)</f>
        <v>185.68666857556201</v>
      </c>
      <c r="AL82" s="20">
        <f>SUMIFS(Expenses!AM:AM,Expenses!$C:$C,$C82)</f>
        <v>185.68666857556201</v>
      </c>
      <c r="AM82" s="20">
        <f>SUMIFS(Expenses!AN:AN,Expenses!$C:$C,$C82)</f>
        <v>185.68666857556201</v>
      </c>
      <c r="AN82" s="20">
        <f>SUMIFS(Expenses!AO:AO,Expenses!$C:$C,$C82)</f>
        <v>185.68666857556201</v>
      </c>
      <c r="AO82" s="20">
        <f>SUMIFS(Expenses!AP:AP,Expenses!$C:$C,$C82)</f>
        <v>185.68666857556201</v>
      </c>
      <c r="AP82" s="20">
        <f>SUMIFS(Expenses!AQ:AQ,Expenses!$C:$C,$C82)</f>
        <v>185.68666857556201</v>
      </c>
      <c r="AQ82" s="20">
        <f>SUMIFS(Expenses!AR:AR,Expenses!$C:$C,$C82)</f>
        <v>185.68666857556201</v>
      </c>
      <c r="AR82" s="20">
        <f>SUMIFS(Expenses!AS:AS,Expenses!$C:$C,$C82)</f>
        <v>185.68666857556201</v>
      </c>
      <c r="AS82" s="20">
        <f>SUMIFS(Expenses!AT:AT,Expenses!$C:$C,$C82)</f>
        <v>185.68666857556201</v>
      </c>
      <c r="AT82" s="20">
        <f>SUMIFS(Expenses!AU:AU,Expenses!$C:$C,$C82)</f>
        <v>185.68666857556201</v>
      </c>
      <c r="AU82" s="20">
        <f>SUMIFS(Expenses!AV:AV,Expenses!$C:$C,$C82)</f>
        <v>191.25726863282887</v>
      </c>
      <c r="AV82" s="20">
        <f>SUMIFS(Expenses!AW:AW,Expenses!$C:$C,$C82)</f>
        <v>191.25726863282887</v>
      </c>
      <c r="AW82" s="20">
        <f>SUMIFS(Expenses!AX:AX,Expenses!$C:$C,$C82)</f>
        <v>191.25726863282887</v>
      </c>
      <c r="AX82" s="20">
        <f>SUMIFS(Expenses!AY:AY,Expenses!$C:$C,$C82)</f>
        <v>191.25726863282887</v>
      </c>
      <c r="AY82" s="20">
        <f>SUMIFS(Expenses!AZ:AZ,Expenses!$C:$C,$C82)</f>
        <v>191.25726863282887</v>
      </c>
      <c r="AZ82" s="20">
        <f>SUMIFS(Expenses!BA:BA,Expenses!$C:$C,$C82)</f>
        <v>191.25726863282887</v>
      </c>
      <c r="BA82" s="20">
        <f>SUMIFS(Expenses!BB:BB,Expenses!$C:$C,$C82)</f>
        <v>191.25726863282887</v>
      </c>
      <c r="BB82" s="20">
        <f>SUMIFS(Expenses!BC:BC,Expenses!$C:$C,$C82)</f>
        <v>191.25726863282887</v>
      </c>
      <c r="BC82" s="20">
        <f>SUMIFS(Expenses!BD:BD,Expenses!$C:$C,$C82)</f>
        <v>191.25726863282887</v>
      </c>
      <c r="BD82" s="20">
        <f>SUMIFS(Expenses!BE:BE,Expenses!$C:$C,$C82)</f>
        <v>191.25726863282887</v>
      </c>
      <c r="BE82" s="20">
        <f>SUMIFS(Expenses!BF:BF,Expenses!$C:$C,$C82)</f>
        <v>191.25726863282887</v>
      </c>
      <c r="BF82" s="20">
        <f>SUMIFS(Expenses!BG:BG,Expenses!$C:$C,$C82)</f>
        <v>191.25726863282887</v>
      </c>
      <c r="BG82" s="20">
        <f>SUMIFS(Expenses!BH:BH,Expenses!$C:$C,$C82)</f>
        <v>196.99498669181375</v>
      </c>
      <c r="BH82" s="20">
        <f>SUMIFS(Expenses!BI:BI,Expenses!$C:$C,$C82)</f>
        <v>196.99498669181375</v>
      </c>
      <c r="BI82" s="20">
        <f>SUMIFS(Expenses!BJ:BJ,Expenses!$C:$C,$C82)</f>
        <v>196.99498669181375</v>
      </c>
      <c r="BJ82" s="20">
        <f>SUMIFS(Expenses!BK:BK,Expenses!$C:$C,$C82)</f>
        <v>196.99498669181375</v>
      </c>
      <c r="BK82" s="20">
        <f>SUMIFS(Expenses!BL:BL,Expenses!$C:$C,$C82)</f>
        <v>196.99498669181375</v>
      </c>
      <c r="BL82" s="20">
        <f>SUMIFS(Expenses!BM:BM,Expenses!$C:$C,$C82)</f>
        <v>196.99498669181375</v>
      </c>
      <c r="BM82" s="20">
        <f>SUMIFS(Expenses!BN:BN,Expenses!$C:$C,$C82)</f>
        <v>196.99498669181375</v>
      </c>
      <c r="BN82" s="20">
        <f>SUMIFS(Expenses!BO:BO,Expenses!$C:$C,$C82)</f>
        <v>196.99498669181375</v>
      </c>
      <c r="BO82" s="20">
        <f>SUMIFS(Expenses!BP:BP,Expenses!$C:$C,$C82)</f>
        <v>196.99498669181375</v>
      </c>
      <c r="BP82" s="20">
        <f>SUMIFS(Expenses!BQ:BQ,Expenses!$C:$C,$C82)</f>
        <v>196.99498669181375</v>
      </c>
      <c r="BQ82" s="20">
        <f>SUMIFS(Expenses!BR:BR,Expenses!$C:$C,$C82)</f>
        <v>196.99498669181375</v>
      </c>
      <c r="BR82" s="20">
        <f>SUMIFS(Expenses!BS:BS,Expenses!$C:$C,$C82)</f>
        <v>196.99498669181375</v>
      </c>
      <c r="BS82" s="20">
        <f>SUMIFS(Expenses!BT:BT,Expenses!$C:$C,$C82)</f>
        <v>202.90483629256818</v>
      </c>
      <c r="BT82" s="20">
        <f>SUMIFS(Expenses!BU:BU,Expenses!$C:$C,$C82)</f>
        <v>202.90483629256818</v>
      </c>
      <c r="BU82" s="20">
        <f>SUMIFS(Expenses!BV:BV,Expenses!$C:$C,$C82)</f>
        <v>202.90483629256818</v>
      </c>
      <c r="BV82" s="20">
        <f>SUMIFS(Expenses!BW:BW,Expenses!$C:$C,$C82)</f>
        <v>202.90483629256818</v>
      </c>
      <c r="BW82" s="20">
        <f>SUMIFS(Expenses!BX:BX,Expenses!$C:$C,$C82)</f>
        <v>202.90483629256818</v>
      </c>
      <c r="BX82" s="20">
        <f>SUMIFS(Expenses!BY:BY,Expenses!$C:$C,$C82)</f>
        <v>202.90483629256818</v>
      </c>
      <c r="BY82" s="20">
        <f>SUMIFS(Expenses!BZ:BZ,Expenses!$C:$C,$C82)</f>
        <v>202.90483629256818</v>
      </c>
      <c r="BZ82" s="20">
        <f>SUMIFS(Expenses!CA:CA,Expenses!$C:$C,$C82)</f>
        <v>202.90483629256818</v>
      </c>
      <c r="CA82" s="20">
        <f>SUMIFS(Expenses!CB:CB,Expenses!$C:$C,$C82)</f>
        <v>202.90483629256818</v>
      </c>
      <c r="CB82" s="20">
        <f>SUMIFS(Expenses!CC:CC,Expenses!$C:$C,$C82)</f>
        <v>202.90483629256818</v>
      </c>
      <c r="CC82" s="20">
        <f>SUMIFS(Expenses!CD:CD,Expenses!$C:$C,$C82)</f>
        <v>202.90483629256818</v>
      </c>
      <c r="CD82" s="20">
        <f>SUMIFS(Expenses!CE:CE,Expenses!$C:$C,$C82)</f>
        <v>202.90483629256818</v>
      </c>
      <c r="CE82" s="20">
        <f>SUMIFS(Expenses!CF:CF,Expenses!$C:$C,$C82)</f>
        <v>208.99198138134525</v>
      </c>
      <c r="CF82" s="20">
        <f>SUMIFS(Expenses!CG:CG,Expenses!$C:$C,$C82)</f>
        <v>208.99198138134525</v>
      </c>
      <c r="CG82" s="20">
        <f>SUMIFS(Expenses!CH:CH,Expenses!$C:$C,$C82)</f>
        <v>208.99198138134525</v>
      </c>
      <c r="CH82" s="20">
        <f>SUMIFS(Expenses!CI:CI,Expenses!$C:$C,$C82)</f>
        <v>208.99198138134525</v>
      </c>
      <c r="CI82" s="20">
        <f>SUMIFS(Expenses!CJ:CJ,Expenses!$C:$C,$C82)</f>
        <v>208.99198138134525</v>
      </c>
      <c r="CJ82" s="20">
        <f>SUMIFS(Expenses!CK:CK,Expenses!$C:$C,$C82)</f>
        <v>208.99198138134525</v>
      </c>
      <c r="CK82" s="20">
        <f>SUMIFS(Expenses!CL:CL,Expenses!$C:$C,$C82)</f>
        <v>208.99198138134525</v>
      </c>
      <c r="CL82" s="20">
        <f>SUMIFS(Expenses!CM:CM,Expenses!$C:$C,$C82)</f>
        <v>208.99198138134525</v>
      </c>
      <c r="CM82" s="20">
        <f>SUMIFS(Expenses!CN:CN,Expenses!$C:$C,$C82)</f>
        <v>208.99198138134525</v>
      </c>
      <c r="CN82" s="20">
        <f>SUMIFS(Expenses!CO:CO,Expenses!$C:$C,$C82)</f>
        <v>208.99198138134525</v>
      </c>
      <c r="CO82" s="20">
        <f>SUMIFS(Expenses!CP:CP,Expenses!$C:$C,$C82)</f>
        <v>208.99198138134525</v>
      </c>
      <c r="CP82" s="20">
        <f>SUMIFS(Expenses!CQ:CQ,Expenses!$C:$C,$C82)</f>
        <v>208.99198138134525</v>
      </c>
      <c r="CQ82" s="20">
        <f>SUMIFS(Expenses!CR:CR,Expenses!$C:$C,$C82)</f>
        <v>215.26174082278558</v>
      </c>
      <c r="CR82" s="20">
        <f>SUMIFS(Expenses!CS:CS,Expenses!$C:$C,$C82)</f>
        <v>215.26174082278558</v>
      </c>
      <c r="CS82" s="20">
        <f>SUMIFS(Expenses!CT:CT,Expenses!$C:$C,$C82)</f>
        <v>215.26174082278558</v>
      </c>
      <c r="CT82" s="20">
        <f>SUMIFS(Expenses!CU:CU,Expenses!$C:$C,$C82)</f>
        <v>215.26174082278558</v>
      </c>
      <c r="CU82" s="20">
        <f>SUMIFS(Expenses!CV:CV,Expenses!$C:$C,$C82)</f>
        <v>215.26174082278558</v>
      </c>
      <c r="CV82" s="20">
        <f>SUMIFS(Expenses!CW:CW,Expenses!$C:$C,$C82)</f>
        <v>215.26174082278558</v>
      </c>
      <c r="CW82" s="20">
        <f>SUMIFS(Expenses!CX:CX,Expenses!$C:$C,$C82)</f>
        <v>215.26174082278558</v>
      </c>
      <c r="CX82" s="20">
        <f>SUMIFS(Expenses!CY:CY,Expenses!$C:$C,$C82)</f>
        <v>215.26174082278558</v>
      </c>
      <c r="CY82" s="20">
        <f>SUMIFS(Expenses!CZ:CZ,Expenses!$C:$C,$C82)</f>
        <v>215.26174082278558</v>
      </c>
      <c r="CZ82" s="20">
        <f>SUMIFS(Expenses!DA:DA,Expenses!$C:$C,$C82)</f>
        <v>215.26174082278558</v>
      </c>
      <c r="DA82" s="20">
        <f>SUMIFS(Expenses!DB:DB,Expenses!$C:$C,$C82)</f>
        <v>215.26174082278558</v>
      </c>
      <c r="DB82" s="20">
        <f>SUMIFS(Expenses!DC:DC,Expenses!$C:$C,$C82)</f>
        <v>215.26174082278558</v>
      </c>
      <c r="DC82" s="20">
        <f>SUMIFS(Expenses!DD:DD,Expenses!$C:$C,$C82)</f>
        <v>221.71959304746917</v>
      </c>
      <c r="DD82" s="20">
        <f>SUMIFS(Expenses!DE:DE,Expenses!$C:$C,$C82)</f>
        <v>221.71959304746917</v>
      </c>
      <c r="DE82" s="20">
        <f>SUMIFS(Expenses!DF:DF,Expenses!$C:$C,$C82)</f>
        <v>221.71959304746917</v>
      </c>
      <c r="DF82" s="20">
        <f>SUMIFS(Expenses!DG:DG,Expenses!$C:$C,$C82)</f>
        <v>221.71959304746917</v>
      </c>
      <c r="DG82" s="20">
        <f>SUMIFS(Expenses!DH:DH,Expenses!$C:$C,$C82)</f>
        <v>221.71959304746917</v>
      </c>
      <c r="DH82" s="20">
        <f>SUMIFS(Expenses!DI:DI,Expenses!$C:$C,$C82)</f>
        <v>221.71959304746917</v>
      </c>
      <c r="DI82" s="20">
        <f>SUMIFS(Expenses!DJ:DJ,Expenses!$C:$C,$C82)</f>
        <v>221.71959304746917</v>
      </c>
      <c r="DJ82" s="20">
        <f>SUMIFS(Expenses!DK:DK,Expenses!$C:$C,$C82)</f>
        <v>221.71959304746917</v>
      </c>
      <c r="DK82" s="20">
        <f>SUMIFS(Expenses!DL:DL,Expenses!$C:$C,$C82)</f>
        <v>221.71959304746917</v>
      </c>
      <c r="DL82" s="20">
        <f>SUMIFS(Expenses!DM:DM,Expenses!$C:$C,$C82)</f>
        <v>221.71959304746917</v>
      </c>
      <c r="DM82" s="20">
        <f>SUMIFS(Expenses!DN:DN,Expenses!$C:$C,$C82)</f>
        <v>221.71959304746917</v>
      </c>
      <c r="DN82" s="20">
        <f>SUMIFS(Expenses!DO:DO,Expenses!$C:$C,$C82)</f>
        <v>221.71959304746917</v>
      </c>
      <c r="DO82" s="20">
        <f>SUMIFS(Expenses!DP:DP,Expenses!$C:$C,$C82)</f>
        <v>228.37118083889328</v>
      </c>
      <c r="DP82" s="20">
        <f>SUMIFS(Expenses!DQ:DQ,Expenses!$C:$C,$C82)</f>
        <v>228.37118083889328</v>
      </c>
      <c r="DQ82" s="20">
        <f>SUMIFS(Expenses!DR:DR,Expenses!$C:$C,$C82)</f>
        <v>228.37118083889328</v>
      </c>
      <c r="DR82" s="20">
        <f>SUMIFS(Expenses!DS:DS,Expenses!$C:$C,$C82)</f>
        <v>228.37118083889328</v>
      </c>
      <c r="DS82" s="20">
        <f>SUMIFS(Expenses!DT:DT,Expenses!$C:$C,$C82)</f>
        <v>228.37118083889328</v>
      </c>
      <c r="DT82" s="20">
        <f>SUMIFS(Expenses!DU:DU,Expenses!$C:$C,$C82)</f>
        <v>228.37118083889328</v>
      </c>
    </row>
    <row r="83" spans="3:124">
      <c r="C83" s="5" t="s">
        <v>299</v>
      </c>
      <c r="D83" s="20">
        <f>SUMIFS(Expenses!E:E,Expenses!$C:$C,$C83)</f>
        <v>0</v>
      </c>
      <c r="E83" s="20">
        <f>SUMIFS(Expenses!F:F,Expenses!$C:$C,$C83)</f>
        <v>0</v>
      </c>
      <c r="F83" s="20">
        <f>SUMIFS(Expenses!G:G,Expenses!$C:$C,$C83)</f>
        <v>0</v>
      </c>
      <c r="G83" s="20">
        <f>SUMIFS(Expenses!H:H,Expenses!$C:$C,$C83)</f>
        <v>0</v>
      </c>
      <c r="H83" s="20">
        <f>SUMIFS(Expenses!I:I,Expenses!$C:$C,$C83)</f>
        <v>0</v>
      </c>
      <c r="I83" s="20">
        <f>SUMIFS(Expenses!J:J,Expenses!$C:$C,$C83)</f>
        <v>0</v>
      </c>
      <c r="J83" s="20">
        <f>SUMIFS(Expenses!K:K,Expenses!$C:$C,$C83)</f>
        <v>0</v>
      </c>
      <c r="K83" s="20">
        <f>SUMIFS(Expenses!L:L,Expenses!$C:$C,$C83)</f>
        <v>0</v>
      </c>
      <c r="L83" s="20">
        <f>SUMIFS(Expenses!M:M,Expenses!$C:$C,$C83)</f>
        <v>0</v>
      </c>
      <c r="M83" s="20">
        <f>SUMIFS(Expenses!N:N,Expenses!$C:$C,$C83)</f>
        <v>0</v>
      </c>
      <c r="N83" s="20">
        <f>SUMIFS(Expenses!O:O,Expenses!$C:$C,$C83)</f>
        <v>0</v>
      </c>
      <c r="O83" s="20">
        <f>SUMIFS(Expenses!P:P,Expenses!$C:$C,$C83)</f>
        <v>0</v>
      </c>
      <c r="P83" s="20">
        <f>SUMIFS(Expenses!Q:Q,Expenses!$C:$C,$C83)</f>
        <v>0</v>
      </c>
      <c r="Q83" s="20">
        <f>SUMIFS(Expenses!R:R,Expenses!$C:$C,$C83)</f>
        <v>0</v>
      </c>
      <c r="R83" s="20">
        <f>SUMIFS(Expenses!S:S,Expenses!$C:$C,$C83)</f>
        <v>0</v>
      </c>
      <c r="S83" s="20">
        <f>SUMIFS(Expenses!T:T,Expenses!$C:$C,$C83)</f>
        <v>0</v>
      </c>
      <c r="T83" s="20">
        <f>SUMIFS(Expenses!U:U,Expenses!$C:$C,$C83)</f>
        <v>0</v>
      </c>
      <c r="U83" s="20">
        <f>SUMIFS(Expenses!V:V,Expenses!$C:$C,$C83)</f>
        <v>0</v>
      </c>
      <c r="V83" s="20">
        <f>SUMIFS(Expenses!W:W,Expenses!$C:$C,$C83)</f>
        <v>0</v>
      </c>
      <c r="W83" s="20">
        <f>SUMIFS(Expenses!X:X,Expenses!$C:$C,$C83)</f>
        <v>0</v>
      </c>
      <c r="X83" s="20">
        <f>SUMIFS(Expenses!Y:Y,Expenses!$C:$C,$C83)</f>
        <v>0</v>
      </c>
      <c r="Y83" s="20">
        <f>SUMIFS(Expenses!Z:Z,Expenses!$C:$C,$C83)</f>
        <v>0</v>
      </c>
      <c r="Z83" s="20">
        <f>SUMIFS(Expenses!AA:AA,Expenses!$C:$C,$C83)</f>
        <v>0</v>
      </c>
      <c r="AA83" s="20">
        <f>SUMIFS(Expenses!AB:AB,Expenses!$C:$C,$C83)</f>
        <v>0</v>
      </c>
      <c r="AB83" s="20">
        <f>SUMIFS(Expenses!AC:AC,Expenses!$C:$C,$C83)</f>
        <v>991.53075452970006</v>
      </c>
      <c r="AC83" s="20">
        <f>SUMIFS(Expenses!AD:AD,Expenses!$C:$C,$C83)</f>
        <v>991.53075452970006</v>
      </c>
      <c r="AD83" s="20">
        <f>SUMIFS(Expenses!AE:AE,Expenses!$C:$C,$C83)</f>
        <v>991.53075452970006</v>
      </c>
      <c r="AE83" s="20">
        <f>SUMIFS(Expenses!AF:AF,Expenses!$C:$C,$C83)</f>
        <v>991.53075452970006</v>
      </c>
      <c r="AF83" s="20">
        <f>SUMIFS(Expenses!AG:AG,Expenses!$C:$C,$C83)</f>
        <v>991.53075452970006</v>
      </c>
      <c r="AG83" s="20">
        <f>SUMIFS(Expenses!AH:AH,Expenses!$C:$C,$C83)</f>
        <v>991.53075452970006</v>
      </c>
      <c r="AH83" s="20">
        <f>SUMIFS(Expenses!AI:AI,Expenses!$C:$C,$C83)</f>
        <v>991.53075452970006</v>
      </c>
      <c r="AI83" s="20">
        <f>SUMIFS(Expenses!AJ:AJ,Expenses!$C:$C,$C83)</f>
        <v>1021.276677165591</v>
      </c>
      <c r="AJ83" s="20">
        <f>SUMIFS(Expenses!AK:AK,Expenses!$C:$C,$C83)</f>
        <v>1021.276677165591</v>
      </c>
      <c r="AK83" s="20">
        <f>SUMIFS(Expenses!AL:AL,Expenses!$C:$C,$C83)</f>
        <v>1021.276677165591</v>
      </c>
      <c r="AL83" s="20">
        <f>SUMIFS(Expenses!AM:AM,Expenses!$C:$C,$C83)</f>
        <v>1021.276677165591</v>
      </c>
      <c r="AM83" s="20">
        <f>SUMIFS(Expenses!AN:AN,Expenses!$C:$C,$C83)</f>
        <v>1021.276677165591</v>
      </c>
      <c r="AN83" s="20">
        <f>SUMIFS(Expenses!AO:AO,Expenses!$C:$C,$C83)</f>
        <v>1021.276677165591</v>
      </c>
      <c r="AO83" s="20">
        <f>SUMIFS(Expenses!AP:AP,Expenses!$C:$C,$C83)</f>
        <v>1021.276677165591</v>
      </c>
      <c r="AP83" s="20">
        <f>SUMIFS(Expenses!AQ:AQ,Expenses!$C:$C,$C83)</f>
        <v>1021.276677165591</v>
      </c>
      <c r="AQ83" s="20">
        <f>SUMIFS(Expenses!AR:AR,Expenses!$C:$C,$C83)</f>
        <v>1021.276677165591</v>
      </c>
      <c r="AR83" s="20">
        <f>SUMIFS(Expenses!AS:AS,Expenses!$C:$C,$C83)</f>
        <v>1021.276677165591</v>
      </c>
      <c r="AS83" s="20">
        <f>SUMIFS(Expenses!AT:AT,Expenses!$C:$C,$C83)</f>
        <v>1021.276677165591</v>
      </c>
      <c r="AT83" s="20">
        <f>SUMIFS(Expenses!AU:AU,Expenses!$C:$C,$C83)</f>
        <v>1021.276677165591</v>
      </c>
      <c r="AU83" s="20">
        <f>SUMIFS(Expenses!AV:AV,Expenses!$C:$C,$C83)</f>
        <v>1051.9149774805587</v>
      </c>
      <c r="AV83" s="20">
        <f>SUMIFS(Expenses!AW:AW,Expenses!$C:$C,$C83)</f>
        <v>1051.9149774805587</v>
      </c>
      <c r="AW83" s="20">
        <f>SUMIFS(Expenses!AX:AX,Expenses!$C:$C,$C83)</f>
        <v>1051.9149774805587</v>
      </c>
      <c r="AX83" s="20">
        <f>SUMIFS(Expenses!AY:AY,Expenses!$C:$C,$C83)</f>
        <v>1051.9149774805587</v>
      </c>
      <c r="AY83" s="20">
        <f>SUMIFS(Expenses!AZ:AZ,Expenses!$C:$C,$C83)</f>
        <v>1051.9149774805587</v>
      </c>
      <c r="AZ83" s="20">
        <f>SUMIFS(Expenses!BA:BA,Expenses!$C:$C,$C83)</f>
        <v>1051.9149774805587</v>
      </c>
      <c r="BA83" s="20">
        <f>SUMIFS(Expenses!BB:BB,Expenses!$C:$C,$C83)</f>
        <v>1051.9149774805587</v>
      </c>
      <c r="BB83" s="20">
        <f>SUMIFS(Expenses!BC:BC,Expenses!$C:$C,$C83)</f>
        <v>1051.9149774805587</v>
      </c>
      <c r="BC83" s="20">
        <f>SUMIFS(Expenses!BD:BD,Expenses!$C:$C,$C83)</f>
        <v>1051.9149774805587</v>
      </c>
      <c r="BD83" s="20">
        <f>SUMIFS(Expenses!BE:BE,Expenses!$C:$C,$C83)</f>
        <v>1051.9149774805587</v>
      </c>
      <c r="BE83" s="20">
        <f>SUMIFS(Expenses!BF:BF,Expenses!$C:$C,$C83)</f>
        <v>1051.9149774805587</v>
      </c>
      <c r="BF83" s="20">
        <f>SUMIFS(Expenses!BG:BG,Expenses!$C:$C,$C83)</f>
        <v>1051.9149774805587</v>
      </c>
      <c r="BG83" s="20">
        <f>SUMIFS(Expenses!BH:BH,Expenses!$C:$C,$C83)</f>
        <v>1083.4724268049756</v>
      </c>
      <c r="BH83" s="20">
        <f>SUMIFS(Expenses!BI:BI,Expenses!$C:$C,$C83)</f>
        <v>1083.4724268049756</v>
      </c>
      <c r="BI83" s="20">
        <f>SUMIFS(Expenses!BJ:BJ,Expenses!$C:$C,$C83)</f>
        <v>1083.4724268049756</v>
      </c>
      <c r="BJ83" s="20">
        <f>SUMIFS(Expenses!BK:BK,Expenses!$C:$C,$C83)</f>
        <v>1083.4724268049756</v>
      </c>
      <c r="BK83" s="20">
        <f>SUMIFS(Expenses!BL:BL,Expenses!$C:$C,$C83)</f>
        <v>1083.4724268049756</v>
      </c>
      <c r="BL83" s="20">
        <f>SUMIFS(Expenses!BM:BM,Expenses!$C:$C,$C83)</f>
        <v>1083.4724268049756</v>
      </c>
      <c r="BM83" s="20">
        <f>SUMIFS(Expenses!BN:BN,Expenses!$C:$C,$C83)</f>
        <v>1083.4724268049756</v>
      </c>
      <c r="BN83" s="20">
        <f>SUMIFS(Expenses!BO:BO,Expenses!$C:$C,$C83)</f>
        <v>1083.4724268049756</v>
      </c>
      <c r="BO83" s="20">
        <f>SUMIFS(Expenses!BP:BP,Expenses!$C:$C,$C83)</f>
        <v>1083.4724268049756</v>
      </c>
      <c r="BP83" s="20">
        <f>SUMIFS(Expenses!BQ:BQ,Expenses!$C:$C,$C83)</f>
        <v>1083.4724268049756</v>
      </c>
      <c r="BQ83" s="20">
        <f>SUMIFS(Expenses!BR:BR,Expenses!$C:$C,$C83)</f>
        <v>1083.4724268049756</v>
      </c>
      <c r="BR83" s="20">
        <f>SUMIFS(Expenses!BS:BS,Expenses!$C:$C,$C83)</f>
        <v>1083.4724268049756</v>
      </c>
      <c r="BS83" s="20">
        <f>SUMIFS(Expenses!BT:BT,Expenses!$C:$C,$C83)</f>
        <v>1115.9765996091251</v>
      </c>
      <c r="BT83" s="20">
        <f>SUMIFS(Expenses!BU:BU,Expenses!$C:$C,$C83)</f>
        <v>1115.9765996091251</v>
      </c>
      <c r="BU83" s="20">
        <f>SUMIFS(Expenses!BV:BV,Expenses!$C:$C,$C83)</f>
        <v>1115.9765996091251</v>
      </c>
      <c r="BV83" s="20">
        <f>SUMIFS(Expenses!BW:BW,Expenses!$C:$C,$C83)</f>
        <v>1115.9765996091251</v>
      </c>
      <c r="BW83" s="20">
        <f>SUMIFS(Expenses!BX:BX,Expenses!$C:$C,$C83)</f>
        <v>1115.9765996091251</v>
      </c>
      <c r="BX83" s="20">
        <f>SUMIFS(Expenses!BY:BY,Expenses!$C:$C,$C83)</f>
        <v>1115.9765996091251</v>
      </c>
      <c r="BY83" s="20">
        <f>SUMIFS(Expenses!BZ:BZ,Expenses!$C:$C,$C83)</f>
        <v>1115.9765996091251</v>
      </c>
      <c r="BZ83" s="20">
        <f>SUMIFS(Expenses!CA:CA,Expenses!$C:$C,$C83)</f>
        <v>1115.9765996091251</v>
      </c>
      <c r="CA83" s="20">
        <f>SUMIFS(Expenses!CB:CB,Expenses!$C:$C,$C83)</f>
        <v>1115.9765996091251</v>
      </c>
      <c r="CB83" s="20">
        <f>SUMIFS(Expenses!CC:CC,Expenses!$C:$C,$C83)</f>
        <v>1115.9765996091251</v>
      </c>
      <c r="CC83" s="20">
        <f>SUMIFS(Expenses!CD:CD,Expenses!$C:$C,$C83)</f>
        <v>1115.9765996091251</v>
      </c>
      <c r="CD83" s="20">
        <f>SUMIFS(Expenses!CE:CE,Expenses!$C:$C,$C83)</f>
        <v>1115.9765996091251</v>
      </c>
      <c r="CE83" s="20">
        <f>SUMIFS(Expenses!CF:CF,Expenses!$C:$C,$C83)</f>
        <v>1149.4558975973989</v>
      </c>
      <c r="CF83" s="20">
        <f>SUMIFS(Expenses!CG:CG,Expenses!$C:$C,$C83)</f>
        <v>1149.4558975973989</v>
      </c>
      <c r="CG83" s="20">
        <f>SUMIFS(Expenses!CH:CH,Expenses!$C:$C,$C83)</f>
        <v>1149.4558975973989</v>
      </c>
      <c r="CH83" s="20">
        <f>SUMIFS(Expenses!CI:CI,Expenses!$C:$C,$C83)</f>
        <v>1149.4558975973989</v>
      </c>
      <c r="CI83" s="20">
        <f>SUMIFS(Expenses!CJ:CJ,Expenses!$C:$C,$C83)</f>
        <v>1149.4558975973989</v>
      </c>
      <c r="CJ83" s="20">
        <f>SUMIFS(Expenses!CK:CK,Expenses!$C:$C,$C83)</f>
        <v>1149.4558975973989</v>
      </c>
      <c r="CK83" s="20">
        <f>SUMIFS(Expenses!CL:CL,Expenses!$C:$C,$C83)</f>
        <v>1149.4558975973989</v>
      </c>
      <c r="CL83" s="20">
        <f>SUMIFS(Expenses!CM:CM,Expenses!$C:$C,$C83)</f>
        <v>1149.4558975973989</v>
      </c>
      <c r="CM83" s="20">
        <f>SUMIFS(Expenses!CN:CN,Expenses!$C:$C,$C83)</f>
        <v>1149.4558975973989</v>
      </c>
      <c r="CN83" s="20">
        <f>SUMIFS(Expenses!CO:CO,Expenses!$C:$C,$C83)</f>
        <v>1149.4558975973989</v>
      </c>
      <c r="CO83" s="20">
        <f>SUMIFS(Expenses!CP:CP,Expenses!$C:$C,$C83)</f>
        <v>1149.4558975973989</v>
      </c>
      <c r="CP83" s="20">
        <f>SUMIFS(Expenses!CQ:CQ,Expenses!$C:$C,$C83)</f>
        <v>1149.4558975973989</v>
      </c>
      <c r="CQ83" s="20">
        <f>SUMIFS(Expenses!CR:CR,Expenses!$C:$C,$C83)</f>
        <v>1183.9395745253207</v>
      </c>
      <c r="CR83" s="20">
        <f>SUMIFS(Expenses!CS:CS,Expenses!$C:$C,$C83)</f>
        <v>1183.9395745253207</v>
      </c>
      <c r="CS83" s="20">
        <f>SUMIFS(Expenses!CT:CT,Expenses!$C:$C,$C83)</f>
        <v>1183.9395745253207</v>
      </c>
      <c r="CT83" s="20">
        <f>SUMIFS(Expenses!CU:CU,Expenses!$C:$C,$C83)</f>
        <v>1183.9395745253207</v>
      </c>
      <c r="CU83" s="20">
        <f>SUMIFS(Expenses!CV:CV,Expenses!$C:$C,$C83)</f>
        <v>1183.9395745253207</v>
      </c>
      <c r="CV83" s="20">
        <f>SUMIFS(Expenses!CW:CW,Expenses!$C:$C,$C83)</f>
        <v>1183.9395745253207</v>
      </c>
      <c r="CW83" s="20">
        <f>SUMIFS(Expenses!CX:CX,Expenses!$C:$C,$C83)</f>
        <v>1183.9395745253207</v>
      </c>
      <c r="CX83" s="20">
        <f>SUMIFS(Expenses!CY:CY,Expenses!$C:$C,$C83)</f>
        <v>1183.9395745253207</v>
      </c>
      <c r="CY83" s="20">
        <f>SUMIFS(Expenses!CZ:CZ,Expenses!$C:$C,$C83)</f>
        <v>1183.9395745253207</v>
      </c>
      <c r="CZ83" s="20">
        <f>SUMIFS(Expenses!DA:DA,Expenses!$C:$C,$C83)</f>
        <v>1183.9395745253207</v>
      </c>
      <c r="DA83" s="20">
        <f>SUMIFS(Expenses!DB:DB,Expenses!$C:$C,$C83)</f>
        <v>1183.9395745253207</v>
      </c>
      <c r="DB83" s="20">
        <f>SUMIFS(Expenses!DC:DC,Expenses!$C:$C,$C83)</f>
        <v>1183.9395745253207</v>
      </c>
      <c r="DC83" s="20">
        <f>SUMIFS(Expenses!DD:DD,Expenses!$C:$C,$C83)</f>
        <v>1219.4577617610805</v>
      </c>
      <c r="DD83" s="20">
        <f>SUMIFS(Expenses!DE:DE,Expenses!$C:$C,$C83)</f>
        <v>1219.4577617610805</v>
      </c>
      <c r="DE83" s="20">
        <f>SUMIFS(Expenses!DF:DF,Expenses!$C:$C,$C83)</f>
        <v>1219.4577617610805</v>
      </c>
      <c r="DF83" s="20">
        <f>SUMIFS(Expenses!DG:DG,Expenses!$C:$C,$C83)</f>
        <v>1219.4577617610805</v>
      </c>
      <c r="DG83" s="20">
        <f>SUMIFS(Expenses!DH:DH,Expenses!$C:$C,$C83)</f>
        <v>1219.4577617610805</v>
      </c>
      <c r="DH83" s="20">
        <f>SUMIFS(Expenses!DI:DI,Expenses!$C:$C,$C83)</f>
        <v>1219.4577617610805</v>
      </c>
      <c r="DI83" s="20">
        <f>SUMIFS(Expenses!DJ:DJ,Expenses!$C:$C,$C83)</f>
        <v>1219.4577617610805</v>
      </c>
      <c r="DJ83" s="20">
        <f>SUMIFS(Expenses!DK:DK,Expenses!$C:$C,$C83)</f>
        <v>1219.4577617610805</v>
      </c>
      <c r="DK83" s="20">
        <f>SUMIFS(Expenses!DL:DL,Expenses!$C:$C,$C83)</f>
        <v>1219.4577617610805</v>
      </c>
      <c r="DL83" s="20">
        <f>SUMIFS(Expenses!DM:DM,Expenses!$C:$C,$C83)</f>
        <v>1219.4577617610805</v>
      </c>
      <c r="DM83" s="20">
        <f>SUMIFS(Expenses!DN:DN,Expenses!$C:$C,$C83)</f>
        <v>1219.4577617610805</v>
      </c>
      <c r="DN83" s="20">
        <f>SUMIFS(Expenses!DO:DO,Expenses!$C:$C,$C83)</f>
        <v>1219.4577617610805</v>
      </c>
      <c r="DO83" s="20">
        <f>SUMIFS(Expenses!DP:DP,Expenses!$C:$C,$C83)</f>
        <v>1256.0414946139131</v>
      </c>
      <c r="DP83" s="20">
        <f>SUMIFS(Expenses!DQ:DQ,Expenses!$C:$C,$C83)</f>
        <v>1256.0414946139131</v>
      </c>
      <c r="DQ83" s="20">
        <f>SUMIFS(Expenses!DR:DR,Expenses!$C:$C,$C83)</f>
        <v>1256.0414946139131</v>
      </c>
      <c r="DR83" s="20">
        <f>SUMIFS(Expenses!DS:DS,Expenses!$C:$C,$C83)</f>
        <v>1256.0414946139131</v>
      </c>
      <c r="DS83" s="20">
        <f>SUMIFS(Expenses!DT:DT,Expenses!$C:$C,$C83)</f>
        <v>1256.0414946139131</v>
      </c>
      <c r="DT83" s="20">
        <f>SUMIFS(Expenses!DU:DU,Expenses!$C:$C,$C83)</f>
        <v>1256.0414946139131</v>
      </c>
    </row>
    <row r="84" spans="3:124">
      <c r="C84" s="5" t="s">
        <v>295</v>
      </c>
      <c r="D84" s="20">
        <f>SUMIFS(Expenses!E:E,Expenses!$C:$C,$C84)</f>
        <v>0</v>
      </c>
      <c r="E84" s="20">
        <f>SUMIFS(Expenses!F:F,Expenses!$C:$C,$C84)</f>
        <v>0</v>
      </c>
      <c r="F84" s="20">
        <f>SUMIFS(Expenses!G:G,Expenses!$C:$C,$C84)</f>
        <v>0</v>
      </c>
      <c r="G84" s="20">
        <f>SUMIFS(Expenses!H:H,Expenses!$C:$C,$C84)</f>
        <v>0</v>
      </c>
      <c r="H84" s="20">
        <f>SUMIFS(Expenses!I:I,Expenses!$C:$C,$C84)</f>
        <v>0</v>
      </c>
      <c r="I84" s="20">
        <f>SUMIFS(Expenses!J:J,Expenses!$C:$C,$C84)</f>
        <v>0</v>
      </c>
      <c r="J84" s="20">
        <f>SUMIFS(Expenses!K:K,Expenses!$C:$C,$C84)</f>
        <v>0</v>
      </c>
      <c r="K84" s="20">
        <f>SUMIFS(Expenses!L:L,Expenses!$C:$C,$C84)</f>
        <v>0</v>
      </c>
      <c r="L84" s="20">
        <f>SUMIFS(Expenses!M:M,Expenses!$C:$C,$C84)</f>
        <v>0</v>
      </c>
      <c r="M84" s="20">
        <f>SUMIFS(Expenses!N:N,Expenses!$C:$C,$C84)</f>
        <v>0</v>
      </c>
      <c r="N84" s="20">
        <f>SUMIFS(Expenses!O:O,Expenses!$C:$C,$C84)</f>
        <v>0</v>
      </c>
      <c r="O84" s="20">
        <f>SUMIFS(Expenses!P:P,Expenses!$C:$C,$C84)</f>
        <v>0</v>
      </c>
      <c r="P84" s="20">
        <f>SUMIFS(Expenses!Q:Q,Expenses!$C:$C,$C84)</f>
        <v>0</v>
      </c>
      <c r="Q84" s="20">
        <f>SUMIFS(Expenses!R:R,Expenses!$C:$C,$C84)</f>
        <v>0</v>
      </c>
      <c r="R84" s="20">
        <f>SUMIFS(Expenses!S:S,Expenses!$C:$C,$C84)</f>
        <v>0</v>
      </c>
      <c r="S84" s="20">
        <f>SUMIFS(Expenses!T:T,Expenses!$C:$C,$C84)</f>
        <v>0</v>
      </c>
      <c r="T84" s="20">
        <f>SUMIFS(Expenses!U:U,Expenses!$C:$C,$C84)</f>
        <v>0</v>
      </c>
      <c r="U84" s="20">
        <f>SUMIFS(Expenses!V:V,Expenses!$C:$C,$C84)</f>
        <v>0</v>
      </c>
      <c r="V84" s="20">
        <f>SUMIFS(Expenses!W:W,Expenses!$C:$C,$C84)</f>
        <v>0</v>
      </c>
      <c r="W84" s="20">
        <f>SUMIFS(Expenses!X:X,Expenses!$C:$C,$C84)</f>
        <v>0</v>
      </c>
      <c r="X84" s="20">
        <f>SUMIFS(Expenses!Y:Y,Expenses!$C:$C,$C84)</f>
        <v>0</v>
      </c>
      <c r="Y84" s="20">
        <f>SUMIFS(Expenses!Z:Z,Expenses!$C:$C,$C84)</f>
        <v>0</v>
      </c>
      <c r="Z84" s="20">
        <f>SUMIFS(Expenses!AA:AA,Expenses!$C:$C,$C84)</f>
        <v>0</v>
      </c>
      <c r="AA84" s="20">
        <f>SUMIFS(Expenses!AB:AB,Expenses!$C:$C,$C84)</f>
        <v>0</v>
      </c>
      <c r="AB84" s="20">
        <f>SUMIFS(Expenses!AC:AC,Expenses!$C:$C,$C84)</f>
        <v>0</v>
      </c>
      <c r="AC84" s="20">
        <f>SUMIFS(Expenses!AD:AD,Expenses!$C:$C,$C84)</f>
        <v>0</v>
      </c>
      <c r="AD84" s="20">
        <f>SUMIFS(Expenses!AE:AE,Expenses!$C:$C,$C84)</f>
        <v>0</v>
      </c>
      <c r="AE84" s="20">
        <f>SUMIFS(Expenses!AF:AF,Expenses!$C:$C,$C84)</f>
        <v>0</v>
      </c>
      <c r="AF84" s="20">
        <f>SUMIFS(Expenses!AG:AG,Expenses!$C:$C,$C84)</f>
        <v>0</v>
      </c>
      <c r="AG84" s="20">
        <f>SUMIFS(Expenses!AH:AH,Expenses!$C:$C,$C84)</f>
        <v>0</v>
      </c>
      <c r="AH84" s="20">
        <f>SUMIFS(Expenses!AI:AI,Expenses!$C:$C,$C84)</f>
        <v>0</v>
      </c>
      <c r="AI84" s="20">
        <f>SUMIFS(Expenses!AJ:AJ,Expenses!$C:$C,$C84)</f>
        <v>0</v>
      </c>
      <c r="AJ84" s="20">
        <f>SUMIFS(Expenses!AK:AK,Expenses!$C:$C,$C84)</f>
        <v>0</v>
      </c>
      <c r="AK84" s="20">
        <f>SUMIFS(Expenses!AL:AL,Expenses!$C:$C,$C84)</f>
        <v>0</v>
      </c>
      <c r="AL84" s="20">
        <f>SUMIFS(Expenses!AM:AM,Expenses!$C:$C,$C84)</f>
        <v>0</v>
      </c>
      <c r="AM84" s="20">
        <f>SUMIFS(Expenses!AN:AN,Expenses!$C:$C,$C84)</f>
        <v>0</v>
      </c>
      <c r="AN84" s="20">
        <f>SUMIFS(Expenses!AO:AO,Expenses!$C:$C,$C84)</f>
        <v>0</v>
      </c>
      <c r="AO84" s="20">
        <f>SUMIFS(Expenses!AP:AP,Expenses!$C:$C,$C84)</f>
        <v>0</v>
      </c>
      <c r="AP84" s="20">
        <f>SUMIFS(Expenses!AQ:AQ,Expenses!$C:$C,$C84)</f>
        <v>0</v>
      </c>
      <c r="AQ84" s="20">
        <f>SUMIFS(Expenses!AR:AR,Expenses!$C:$C,$C84)</f>
        <v>0</v>
      </c>
      <c r="AR84" s="20">
        <f>SUMIFS(Expenses!AS:AS,Expenses!$C:$C,$C84)</f>
        <v>0</v>
      </c>
      <c r="AS84" s="20">
        <f>SUMIFS(Expenses!AT:AT,Expenses!$C:$C,$C84)</f>
        <v>0</v>
      </c>
      <c r="AT84" s="20">
        <f>SUMIFS(Expenses!AU:AU,Expenses!$C:$C,$C84)</f>
        <v>0</v>
      </c>
      <c r="AU84" s="20">
        <f>SUMIFS(Expenses!AV:AV,Expenses!$C:$C,$C84)</f>
        <v>0</v>
      </c>
      <c r="AV84" s="20">
        <f>SUMIFS(Expenses!AW:AW,Expenses!$C:$C,$C84)</f>
        <v>0</v>
      </c>
      <c r="AW84" s="20">
        <f>SUMIFS(Expenses!AX:AX,Expenses!$C:$C,$C84)</f>
        <v>0</v>
      </c>
      <c r="AX84" s="20">
        <f>SUMIFS(Expenses!AY:AY,Expenses!$C:$C,$C84)</f>
        <v>0</v>
      </c>
      <c r="AY84" s="20">
        <f>SUMIFS(Expenses!AZ:AZ,Expenses!$C:$C,$C84)</f>
        <v>0</v>
      </c>
      <c r="AZ84" s="20">
        <f>SUMIFS(Expenses!BA:BA,Expenses!$C:$C,$C84)</f>
        <v>0</v>
      </c>
      <c r="BA84" s="20">
        <f>SUMIFS(Expenses!BB:BB,Expenses!$C:$C,$C84)</f>
        <v>0</v>
      </c>
      <c r="BB84" s="20">
        <f>SUMIFS(Expenses!BC:BC,Expenses!$C:$C,$C84)</f>
        <v>0</v>
      </c>
      <c r="BC84" s="20">
        <f>SUMIFS(Expenses!BD:BD,Expenses!$C:$C,$C84)</f>
        <v>0</v>
      </c>
      <c r="BD84" s="20">
        <f>SUMIFS(Expenses!BE:BE,Expenses!$C:$C,$C84)</f>
        <v>0</v>
      </c>
      <c r="BE84" s="20">
        <f>SUMIFS(Expenses!BF:BF,Expenses!$C:$C,$C84)</f>
        <v>0</v>
      </c>
      <c r="BF84" s="20">
        <f>SUMIFS(Expenses!BG:BG,Expenses!$C:$C,$C84)</f>
        <v>0</v>
      </c>
      <c r="BG84" s="20">
        <f>SUMIFS(Expenses!BH:BH,Expenses!$C:$C,$C84)</f>
        <v>0</v>
      </c>
      <c r="BH84" s="20">
        <f>SUMIFS(Expenses!BI:BI,Expenses!$C:$C,$C84)</f>
        <v>0</v>
      </c>
      <c r="BI84" s="20">
        <f>SUMIFS(Expenses!BJ:BJ,Expenses!$C:$C,$C84)</f>
        <v>0</v>
      </c>
      <c r="BJ84" s="20">
        <f>SUMIFS(Expenses!BK:BK,Expenses!$C:$C,$C84)</f>
        <v>0</v>
      </c>
      <c r="BK84" s="20">
        <f>SUMIFS(Expenses!BL:BL,Expenses!$C:$C,$C84)</f>
        <v>0</v>
      </c>
      <c r="BL84" s="20">
        <f>SUMIFS(Expenses!BM:BM,Expenses!$C:$C,$C84)</f>
        <v>0</v>
      </c>
      <c r="BM84" s="20">
        <f>SUMIFS(Expenses!BN:BN,Expenses!$C:$C,$C84)</f>
        <v>0</v>
      </c>
      <c r="BN84" s="20">
        <f>SUMIFS(Expenses!BO:BO,Expenses!$C:$C,$C84)</f>
        <v>0</v>
      </c>
      <c r="BO84" s="20">
        <f>SUMIFS(Expenses!BP:BP,Expenses!$C:$C,$C84)</f>
        <v>0</v>
      </c>
      <c r="BP84" s="20">
        <f>SUMIFS(Expenses!BQ:BQ,Expenses!$C:$C,$C84)</f>
        <v>0</v>
      </c>
      <c r="BQ84" s="20">
        <f>SUMIFS(Expenses!BR:BR,Expenses!$C:$C,$C84)</f>
        <v>0</v>
      </c>
      <c r="BR84" s="20">
        <f>SUMIFS(Expenses!BS:BS,Expenses!$C:$C,$C84)</f>
        <v>0</v>
      </c>
      <c r="BS84" s="20">
        <f>SUMIFS(Expenses!BT:BT,Expenses!$C:$C,$C84)</f>
        <v>0</v>
      </c>
      <c r="BT84" s="20">
        <f>SUMIFS(Expenses!BU:BU,Expenses!$C:$C,$C84)</f>
        <v>0</v>
      </c>
      <c r="BU84" s="20">
        <f>SUMIFS(Expenses!BV:BV,Expenses!$C:$C,$C84)</f>
        <v>0</v>
      </c>
      <c r="BV84" s="20">
        <f>SUMIFS(Expenses!BW:BW,Expenses!$C:$C,$C84)</f>
        <v>0</v>
      </c>
      <c r="BW84" s="20">
        <f>SUMIFS(Expenses!BX:BX,Expenses!$C:$C,$C84)</f>
        <v>0</v>
      </c>
      <c r="BX84" s="20">
        <f>SUMIFS(Expenses!BY:BY,Expenses!$C:$C,$C84)</f>
        <v>0</v>
      </c>
      <c r="BY84" s="20">
        <f>SUMIFS(Expenses!BZ:BZ,Expenses!$C:$C,$C84)</f>
        <v>0</v>
      </c>
      <c r="BZ84" s="20">
        <f>SUMIFS(Expenses!CA:CA,Expenses!$C:$C,$C84)</f>
        <v>0</v>
      </c>
      <c r="CA84" s="20">
        <f>SUMIFS(Expenses!CB:CB,Expenses!$C:$C,$C84)</f>
        <v>0</v>
      </c>
      <c r="CB84" s="20">
        <f>SUMIFS(Expenses!CC:CC,Expenses!$C:$C,$C84)</f>
        <v>0</v>
      </c>
      <c r="CC84" s="20">
        <f>SUMIFS(Expenses!CD:CD,Expenses!$C:$C,$C84)</f>
        <v>0</v>
      </c>
      <c r="CD84" s="20">
        <f>SUMIFS(Expenses!CE:CE,Expenses!$C:$C,$C84)</f>
        <v>0</v>
      </c>
      <c r="CE84" s="20">
        <f>SUMIFS(Expenses!CF:CF,Expenses!$C:$C,$C84)</f>
        <v>0</v>
      </c>
      <c r="CF84" s="20">
        <f>SUMIFS(Expenses!CG:CG,Expenses!$C:$C,$C84)</f>
        <v>0</v>
      </c>
      <c r="CG84" s="20">
        <f>SUMIFS(Expenses!CH:CH,Expenses!$C:$C,$C84)</f>
        <v>0</v>
      </c>
      <c r="CH84" s="20">
        <f>SUMIFS(Expenses!CI:CI,Expenses!$C:$C,$C84)</f>
        <v>0</v>
      </c>
      <c r="CI84" s="20">
        <f>SUMIFS(Expenses!CJ:CJ,Expenses!$C:$C,$C84)</f>
        <v>0</v>
      </c>
      <c r="CJ84" s="20">
        <f>SUMIFS(Expenses!CK:CK,Expenses!$C:$C,$C84)</f>
        <v>0</v>
      </c>
      <c r="CK84" s="20">
        <f>SUMIFS(Expenses!CL:CL,Expenses!$C:$C,$C84)</f>
        <v>0</v>
      </c>
      <c r="CL84" s="20">
        <f>SUMIFS(Expenses!CM:CM,Expenses!$C:$C,$C84)</f>
        <v>0</v>
      </c>
      <c r="CM84" s="20">
        <f>SUMIFS(Expenses!CN:CN,Expenses!$C:$C,$C84)</f>
        <v>0</v>
      </c>
      <c r="CN84" s="20">
        <f>SUMIFS(Expenses!CO:CO,Expenses!$C:$C,$C84)</f>
        <v>0</v>
      </c>
      <c r="CO84" s="20">
        <f>SUMIFS(Expenses!CP:CP,Expenses!$C:$C,$C84)</f>
        <v>0</v>
      </c>
      <c r="CP84" s="20">
        <f>SUMIFS(Expenses!CQ:CQ,Expenses!$C:$C,$C84)</f>
        <v>0</v>
      </c>
      <c r="CQ84" s="20">
        <f>SUMIFS(Expenses!CR:CR,Expenses!$C:$C,$C84)</f>
        <v>0</v>
      </c>
      <c r="CR84" s="20">
        <f>SUMIFS(Expenses!CS:CS,Expenses!$C:$C,$C84)</f>
        <v>0</v>
      </c>
      <c r="CS84" s="20">
        <f>SUMIFS(Expenses!CT:CT,Expenses!$C:$C,$C84)</f>
        <v>0</v>
      </c>
      <c r="CT84" s="20">
        <f>SUMIFS(Expenses!CU:CU,Expenses!$C:$C,$C84)</f>
        <v>0</v>
      </c>
      <c r="CU84" s="20">
        <f>SUMIFS(Expenses!CV:CV,Expenses!$C:$C,$C84)</f>
        <v>0</v>
      </c>
      <c r="CV84" s="20">
        <f>SUMIFS(Expenses!CW:CW,Expenses!$C:$C,$C84)</f>
        <v>0</v>
      </c>
      <c r="CW84" s="20">
        <f>SUMIFS(Expenses!CX:CX,Expenses!$C:$C,$C84)</f>
        <v>0</v>
      </c>
      <c r="CX84" s="20">
        <f>SUMIFS(Expenses!CY:CY,Expenses!$C:$C,$C84)</f>
        <v>0</v>
      </c>
      <c r="CY84" s="20">
        <f>SUMIFS(Expenses!CZ:CZ,Expenses!$C:$C,$C84)</f>
        <v>0</v>
      </c>
      <c r="CZ84" s="20">
        <f>SUMIFS(Expenses!DA:DA,Expenses!$C:$C,$C84)</f>
        <v>0</v>
      </c>
      <c r="DA84" s="20">
        <f>SUMIFS(Expenses!DB:DB,Expenses!$C:$C,$C84)</f>
        <v>0</v>
      </c>
      <c r="DB84" s="20">
        <f>SUMIFS(Expenses!DC:DC,Expenses!$C:$C,$C84)</f>
        <v>0</v>
      </c>
      <c r="DC84" s="20">
        <f>SUMIFS(Expenses!DD:DD,Expenses!$C:$C,$C84)</f>
        <v>0</v>
      </c>
      <c r="DD84" s="20">
        <f>SUMIFS(Expenses!DE:DE,Expenses!$C:$C,$C84)</f>
        <v>0</v>
      </c>
      <c r="DE84" s="20">
        <f>SUMIFS(Expenses!DF:DF,Expenses!$C:$C,$C84)</f>
        <v>0</v>
      </c>
      <c r="DF84" s="20">
        <f>SUMIFS(Expenses!DG:DG,Expenses!$C:$C,$C84)</f>
        <v>0</v>
      </c>
      <c r="DG84" s="20">
        <f>SUMIFS(Expenses!DH:DH,Expenses!$C:$C,$C84)</f>
        <v>0</v>
      </c>
      <c r="DH84" s="20">
        <f>SUMIFS(Expenses!DI:DI,Expenses!$C:$C,$C84)</f>
        <v>0</v>
      </c>
      <c r="DI84" s="20">
        <f>SUMIFS(Expenses!DJ:DJ,Expenses!$C:$C,$C84)</f>
        <v>0</v>
      </c>
      <c r="DJ84" s="20">
        <f>SUMIFS(Expenses!DK:DK,Expenses!$C:$C,$C84)</f>
        <v>0</v>
      </c>
      <c r="DK84" s="20">
        <f>SUMIFS(Expenses!DL:DL,Expenses!$C:$C,$C84)</f>
        <v>0</v>
      </c>
      <c r="DL84" s="20">
        <f>SUMIFS(Expenses!DM:DM,Expenses!$C:$C,$C84)</f>
        <v>0</v>
      </c>
      <c r="DM84" s="20">
        <f>SUMIFS(Expenses!DN:DN,Expenses!$C:$C,$C84)</f>
        <v>0</v>
      </c>
      <c r="DN84" s="20">
        <f>SUMIFS(Expenses!DO:DO,Expenses!$C:$C,$C84)</f>
        <v>0</v>
      </c>
      <c r="DO84" s="20">
        <f>SUMIFS(Expenses!DP:DP,Expenses!$C:$C,$C84)</f>
        <v>0</v>
      </c>
      <c r="DP84" s="20">
        <f>SUMIFS(Expenses!DQ:DQ,Expenses!$C:$C,$C84)</f>
        <v>0</v>
      </c>
      <c r="DQ84" s="20">
        <f>SUMIFS(Expenses!DR:DR,Expenses!$C:$C,$C84)</f>
        <v>0</v>
      </c>
      <c r="DR84" s="20">
        <f>SUMIFS(Expenses!DS:DS,Expenses!$C:$C,$C84)</f>
        <v>0</v>
      </c>
      <c r="DS84" s="20">
        <f>SUMIFS(Expenses!DT:DT,Expenses!$C:$C,$C84)</f>
        <v>0</v>
      </c>
      <c r="DT84" s="20">
        <f>SUMIFS(Expenses!DU:DU,Expenses!$C:$C,$C84)</f>
        <v>0</v>
      </c>
    </row>
    <row r="85" spans="3:124">
      <c r="C85" s="5" t="s">
        <v>34</v>
      </c>
      <c r="D85" s="20">
        <f>SUMIFS(Expenses!E:E,Expenses!$C:$C,$C85)</f>
        <v>0</v>
      </c>
      <c r="E85" s="20">
        <f>SUMIFS(Expenses!F:F,Expenses!$C:$C,$C85)</f>
        <v>0</v>
      </c>
      <c r="F85" s="20">
        <f>SUMIFS(Expenses!G:G,Expenses!$C:$C,$C85)</f>
        <v>0</v>
      </c>
      <c r="G85" s="20">
        <f>SUMIFS(Expenses!H:H,Expenses!$C:$C,$C85)</f>
        <v>0</v>
      </c>
      <c r="H85" s="20">
        <f>SUMIFS(Expenses!I:I,Expenses!$C:$C,$C85)</f>
        <v>0</v>
      </c>
      <c r="I85" s="20">
        <f>SUMIFS(Expenses!J:J,Expenses!$C:$C,$C85)</f>
        <v>0</v>
      </c>
      <c r="J85" s="20">
        <f>SUMIFS(Expenses!K:K,Expenses!$C:$C,$C85)</f>
        <v>0</v>
      </c>
      <c r="K85" s="20">
        <f>SUMIFS(Expenses!L:L,Expenses!$C:$C,$C85)</f>
        <v>0</v>
      </c>
      <c r="L85" s="20">
        <f>SUMIFS(Expenses!M:M,Expenses!$C:$C,$C85)</f>
        <v>0</v>
      </c>
      <c r="M85" s="20">
        <f>SUMIFS(Expenses!N:N,Expenses!$C:$C,$C85)</f>
        <v>0</v>
      </c>
      <c r="N85" s="20">
        <f>SUMIFS(Expenses!O:O,Expenses!$C:$C,$C85)</f>
        <v>0</v>
      </c>
      <c r="O85" s="20">
        <f>SUMIFS(Expenses!P:P,Expenses!$C:$C,$C85)</f>
        <v>0</v>
      </c>
      <c r="P85" s="20">
        <f>SUMIFS(Expenses!Q:Q,Expenses!$C:$C,$C85)</f>
        <v>0</v>
      </c>
      <c r="Q85" s="20">
        <f>SUMIFS(Expenses!R:R,Expenses!$C:$C,$C85)</f>
        <v>0</v>
      </c>
      <c r="R85" s="20">
        <f>SUMIFS(Expenses!S:S,Expenses!$C:$C,$C85)</f>
        <v>0</v>
      </c>
      <c r="S85" s="20">
        <f>SUMIFS(Expenses!T:T,Expenses!$C:$C,$C85)</f>
        <v>0</v>
      </c>
      <c r="T85" s="20">
        <f>SUMIFS(Expenses!U:U,Expenses!$C:$C,$C85)</f>
        <v>0</v>
      </c>
      <c r="U85" s="20">
        <f>SUMIFS(Expenses!V:V,Expenses!$C:$C,$C85)</f>
        <v>0</v>
      </c>
      <c r="V85" s="20">
        <f>SUMIFS(Expenses!W:W,Expenses!$C:$C,$C85)</f>
        <v>0</v>
      </c>
      <c r="W85" s="20">
        <f>SUMIFS(Expenses!X:X,Expenses!$C:$C,$C85)</f>
        <v>0</v>
      </c>
      <c r="X85" s="20">
        <f>SUMIFS(Expenses!Y:Y,Expenses!$C:$C,$C85)</f>
        <v>0</v>
      </c>
      <c r="Y85" s="20">
        <f>SUMIFS(Expenses!Z:Z,Expenses!$C:$C,$C85)</f>
        <v>0</v>
      </c>
      <c r="Z85" s="20">
        <f>SUMIFS(Expenses!AA:AA,Expenses!$C:$C,$C85)</f>
        <v>0</v>
      </c>
      <c r="AA85" s="20">
        <f>SUMIFS(Expenses!AB:AB,Expenses!$C:$C,$C85)</f>
        <v>0</v>
      </c>
      <c r="AB85" s="20">
        <f>SUMIFS(Expenses!AC:AC,Expenses!$C:$C,$C85)</f>
        <v>21408.722560763887</v>
      </c>
      <c r="AC85" s="20">
        <f>SUMIFS(Expenses!AD:AD,Expenses!$C:$C,$C85)</f>
        <v>21408.722560763887</v>
      </c>
      <c r="AD85" s="20">
        <f>SUMIFS(Expenses!AE:AE,Expenses!$C:$C,$C85)</f>
        <v>21408.722560763887</v>
      </c>
      <c r="AE85" s="20">
        <f>SUMIFS(Expenses!AF:AF,Expenses!$C:$C,$C85)</f>
        <v>21408.722560763887</v>
      </c>
      <c r="AF85" s="20">
        <f>SUMIFS(Expenses!AG:AG,Expenses!$C:$C,$C85)</f>
        <v>21408.722560763887</v>
      </c>
      <c r="AG85" s="20">
        <f>SUMIFS(Expenses!AH:AH,Expenses!$C:$C,$C85)</f>
        <v>21408.722560763887</v>
      </c>
      <c r="AH85" s="20">
        <f>SUMIFS(Expenses!AI:AI,Expenses!$C:$C,$C85)</f>
        <v>21408.722560763887</v>
      </c>
      <c r="AI85" s="20">
        <f>SUMIFS(Expenses!AJ:AJ,Expenses!$C:$C,$C85)</f>
        <v>22050.984237586807</v>
      </c>
      <c r="AJ85" s="20">
        <f>SUMIFS(Expenses!AK:AK,Expenses!$C:$C,$C85)</f>
        <v>22050.984237586807</v>
      </c>
      <c r="AK85" s="20">
        <f>SUMIFS(Expenses!AL:AL,Expenses!$C:$C,$C85)</f>
        <v>22050.984237586807</v>
      </c>
      <c r="AL85" s="20">
        <f>SUMIFS(Expenses!AM:AM,Expenses!$C:$C,$C85)</f>
        <v>22050.984237586807</v>
      </c>
      <c r="AM85" s="20">
        <f>SUMIFS(Expenses!AN:AN,Expenses!$C:$C,$C85)</f>
        <v>22050.984237586807</v>
      </c>
      <c r="AN85" s="20">
        <f>SUMIFS(Expenses!AO:AO,Expenses!$C:$C,$C85)</f>
        <v>22050.984237586807</v>
      </c>
      <c r="AO85" s="20">
        <f>SUMIFS(Expenses!AP:AP,Expenses!$C:$C,$C85)</f>
        <v>22050.984237586807</v>
      </c>
      <c r="AP85" s="20">
        <f>SUMIFS(Expenses!AQ:AQ,Expenses!$C:$C,$C85)</f>
        <v>22050.984237586807</v>
      </c>
      <c r="AQ85" s="20">
        <f>SUMIFS(Expenses!AR:AR,Expenses!$C:$C,$C85)</f>
        <v>22050.984237586807</v>
      </c>
      <c r="AR85" s="20">
        <f>SUMIFS(Expenses!AS:AS,Expenses!$C:$C,$C85)</f>
        <v>22050.984237586807</v>
      </c>
      <c r="AS85" s="20">
        <f>SUMIFS(Expenses!AT:AT,Expenses!$C:$C,$C85)</f>
        <v>22050.984237586807</v>
      </c>
      <c r="AT85" s="20">
        <f>SUMIFS(Expenses!AU:AU,Expenses!$C:$C,$C85)</f>
        <v>22050.984237586807</v>
      </c>
      <c r="AU85" s="20">
        <f>SUMIFS(Expenses!AV:AV,Expenses!$C:$C,$C85)</f>
        <v>22712.513764714411</v>
      </c>
      <c r="AV85" s="20">
        <f>SUMIFS(Expenses!AW:AW,Expenses!$C:$C,$C85)</f>
        <v>22712.513764714411</v>
      </c>
      <c r="AW85" s="20">
        <f>SUMIFS(Expenses!AX:AX,Expenses!$C:$C,$C85)</f>
        <v>22712.513764714411</v>
      </c>
      <c r="AX85" s="20">
        <f>SUMIFS(Expenses!AY:AY,Expenses!$C:$C,$C85)</f>
        <v>22712.513764714411</v>
      </c>
      <c r="AY85" s="20">
        <f>SUMIFS(Expenses!AZ:AZ,Expenses!$C:$C,$C85)</f>
        <v>22712.513764714411</v>
      </c>
      <c r="AZ85" s="20">
        <f>SUMIFS(Expenses!BA:BA,Expenses!$C:$C,$C85)</f>
        <v>22712.513764714411</v>
      </c>
      <c r="BA85" s="20">
        <f>SUMIFS(Expenses!BB:BB,Expenses!$C:$C,$C85)</f>
        <v>22712.513764714411</v>
      </c>
      <c r="BB85" s="20">
        <f>SUMIFS(Expenses!BC:BC,Expenses!$C:$C,$C85)</f>
        <v>22712.513764714411</v>
      </c>
      <c r="BC85" s="20">
        <f>SUMIFS(Expenses!BD:BD,Expenses!$C:$C,$C85)</f>
        <v>22712.513764714411</v>
      </c>
      <c r="BD85" s="20">
        <f>SUMIFS(Expenses!BE:BE,Expenses!$C:$C,$C85)</f>
        <v>22712.513764714411</v>
      </c>
      <c r="BE85" s="20">
        <f>SUMIFS(Expenses!BF:BF,Expenses!$C:$C,$C85)</f>
        <v>22712.513764714411</v>
      </c>
      <c r="BF85" s="20">
        <f>SUMIFS(Expenses!BG:BG,Expenses!$C:$C,$C85)</f>
        <v>22712.513764714411</v>
      </c>
      <c r="BG85" s="20">
        <f>SUMIFS(Expenses!BH:BH,Expenses!$C:$C,$C85)</f>
        <v>23393.889177655845</v>
      </c>
      <c r="BH85" s="20">
        <f>SUMIFS(Expenses!BI:BI,Expenses!$C:$C,$C85)</f>
        <v>23393.889177655845</v>
      </c>
      <c r="BI85" s="20">
        <f>SUMIFS(Expenses!BJ:BJ,Expenses!$C:$C,$C85)</f>
        <v>23393.889177655845</v>
      </c>
      <c r="BJ85" s="20">
        <f>SUMIFS(Expenses!BK:BK,Expenses!$C:$C,$C85)</f>
        <v>23393.889177655845</v>
      </c>
      <c r="BK85" s="20">
        <f>SUMIFS(Expenses!BL:BL,Expenses!$C:$C,$C85)</f>
        <v>23393.889177655845</v>
      </c>
      <c r="BL85" s="20">
        <f>SUMIFS(Expenses!BM:BM,Expenses!$C:$C,$C85)</f>
        <v>23393.889177655845</v>
      </c>
      <c r="BM85" s="20">
        <f>SUMIFS(Expenses!BN:BN,Expenses!$C:$C,$C85)</f>
        <v>23393.889177655845</v>
      </c>
      <c r="BN85" s="20">
        <f>SUMIFS(Expenses!BO:BO,Expenses!$C:$C,$C85)</f>
        <v>23393.889177655845</v>
      </c>
      <c r="BO85" s="20">
        <f>SUMIFS(Expenses!BP:BP,Expenses!$C:$C,$C85)</f>
        <v>23393.889177655845</v>
      </c>
      <c r="BP85" s="20">
        <f>SUMIFS(Expenses!BQ:BQ,Expenses!$C:$C,$C85)</f>
        <v>23393.889177655845</v>
      </c>
      <c r="BQ85" s="20">
        <f>SUMIFS(Expenses!BR:BR,Expenses!$C:$C,$C85)</f>
        <v>23393.889177655845</v>
      </c>
      <c r="BR85" s="20">
        <f>SUMIFS(Expenses!BS:BS,Expenses!$C:$C,$C85)</f>
        <v>23393.889177655845</v>
      </c>
      <c r="BS85" s="20">
        <f>SUMIFS(Expenses!BT:BT,Expenses!$C:$C,$C85)</f>
        <v>24095.705852985517</v>
      </c>
      <c r="BT85" s="20">
        <f>SUMIFS(Expenses!BU:BU,Expenses!$C:$C,$C85)</f>
        <v>24095.705852985517</v>
      </c>
      <c r="BU85" s="20">
        <f>SUMIFS(Expenses!BV:BV,Expenses!$C:$C,$C85)</f>
        <v>24095.705852985517</v>
      </c>
      <c r="BV85" s="20">
        <f>SUMIFS(Expenses!BW:BW,Expenses!$C:$C,$C85)</f>
        <v>24095.705852985517</v>
      </c>
      <c r="BW85" s="20">
        <f>SUMIFS(Expenses!BX:BX,Expenses!$C:$C,$C85)</f>
        <v>24095.705852985517</v>
      </c>
      <c r="BX85" s="20">
        <f>SUMIFS(Expenses!BY:BY,Expenses!$C:$C,$C85)</f>
        <v>24095.705852985517</v>
      </c>
      <c r="BY85" s="20">
        <f>SUMIFS(Expenses!BZ:BZ,Expenses!$C:$C,$C85)</f>
        <v>24095.705852985517</v>
      </c>
      <c r="BZ85" s="20">
        <f>SUMIFS(Expenses!CA:CA,Expenses!$C:$C,$C85)</f>
        <v>24095.705852985517</v>
      </c>
      <c r="CA85" s="20">
        <f>SUMIFS(Expenses!CB:CB,Expenses!$C:$C,$C85)</f>
        <v>24095.705852985517</v>
      </c>
      <c r="CB85" s="20">
        <f>SUMIFS(Expenses!CC:CC,Expenses!$C:$C,$C85)</f>
        <v>24095.705852985517</v>
      </c>
      <c r="CC85" s="20">
        <f>SUMIFS(Expenses!CD:CD,Expenses!$C:$C,$C85)</f>
        <v>24095.705852985517</v>
      </c>
      <c r="CD85" s="20">
        <f>SUMIFS(Expenses!CE:CE,Expenses!$C:$C,$C85)</f>
        <v>24095.705852985517</v>
      </c>
      <c r="CE85" s="20">
        <f>SUMIFS(Expenses!CF:CF,Expenses!$C:$C,$C85)</f>
        <v>24818.577028575088</v>
      </c>
      <c r="CF85" s="20">
        <f>SUMIFS(Expenses!CG:CG,Expenses!$C:$C,$C85)</f>
        <v>24818.577028575088</v>
      </c>
      <c r="CG85" s="20">
        <f>SUMIFS(Expenses!CH:CH,Expenses!$C:$C,$C85)</f>
        <v>24818.577028575088</v>
      </c>
      <c r="CH85" s="20">
        <f>SUMIFS(Expenses!CI:CI,Expenses!$C:$C,$C85)</f>
        <v>24818.577028575088</v>
      </c>
      <c r="CI85" s="20">
        <f>SUMIFS(Expenses!CJ:CJ,Expenses!$C:$C,$C85)</f>
        <v>24818.577028575088</v>
      </c>
      <c r="CJ85" s="20">
        <f>SUMIFS(Expenses!CK:CK,Expenses!$C:$C,$C85)</f>
        <v>24818.577028575088</v>
      </c>
      <c r="CK85" s="20">
        <f>SUMIFS(Expenses!CL:CL,Expenses!$C:$C,$C85)</f>
        <v>24818.577028575088</v>
      </c>
      <c r="CL85" s="20">
        <f>SUMIFS(Expenses!CM:CM,Expenses!$C:$C,$C85)</f>
        <v>24818.577028575088</v>
      </c>
      <c r="CM85" s="20">
        <f>SUMIFS(Expenses!CN:CN,Expenses!$C:$C,$C85)</f>
        <v>24818.577028575088</v>
      </c>
      <c r="CN85" s="20">
        <f>SUMIFS(Expenses!CO:CO,Expenses!$C:$C,$C85)</f>
        <v>24818.577028575088</v>
      </c>
      <c r="CO85" s="20">
        <f>SUMIFS(Expenses!CP:CP,Expenses!$C:$C,$C85)</f>
        <v>24818.577028575088</v>
      </c>
      <c r="CP85" s="20">
        <f>SUMIFS(Expenses!CQ:CQ,Expenses!$C:$C,$C85)</f>
        <v>24818.577028575088</v>
      </c>
      <c r="CQ85" s="20">
        <f>SUMIFS(Expenses!CR:CR,Expenses!$C:$C,$C85)</f>
        <v>25563.134339432338</v>
      </c>
      <c r="CR85" s="20">
        <f>SUMIFS(Expenses!CS:CS,Expenses!$C:$C,$C85)</f>
        <v>25563.134339432338</v>
      </c>
      <c r="CS85" s="20">
        <f>SUMIFS(Expenses!CT:CT,Expenses!$C:$C,$C85)</f>
        <v>25563.134339432338</v>
      </c>
      <c r="CT85" s="20">
        <f>SUMIFS(Expenses!CU:CU,Expenses!$C:$C,$C85)</f>
        <v>25563.134339432338</v>
      </c>
      <c r="CU85" s="20">
        <f>SUMIFS(Expenses!CV:CV,Expenses!$C:$C,$C85)</f>
        <v>25563.134339432338</v>
      </c>
      <c r="CV85" s="20">
        <f>SUMIFS(Expenses!CW:CW,Expenses!$C:$C,$C85)</f>
        <v>25563.134339432338</v>
      </c>
      <c r="CW85" s="20">
        <f>SUMIFS(Expenses!CX:CX,Expenses!$C:$C,$C85)</f>
        <v>25563.134339432338</v>
      </c>
      <c r="CX85" s="20">
        <f>SUMIFS(Expenses!CY:CY,Expenses!$C:$C,$C85)</f>
        <v>25563.134339432338</v>
      </c>
      <c r="CY85" s="20">
        <f>SUMIFS(Expenses!CZ:CZ,Expenses!$C:$C,$C85)</f>
        <v>25563.134339432338</v>
      </c>
      <c r="CZ85" s="20">
        <f>SUMIFS(Expenses!DA:DA,Expenses!$C:$C,$C85)</f>
        <v>25563.134339432338</v>
      </c>
      <c r="DA85" s="20">
        <f>SUMIFS(Expenses!DB:DB,Expenses!$C:$C,$C85)</f>
        <v>25563.134339432338</v>
      </c>
      <c r="DB85" s="20">
        <f>SUMIFS(Expenses!DC:DC,Expenses!$C:$C,$C85)</f>
        <v>25563.134339432338</v>
      </c>
      <c r="DC85" s="20">
        <f>SUMIFS(Expenses!DD:DD,Expenses!$C:$C,$C85)</f>
        <v>26330.028369615309</v>
      </c>
      <c r="DD85" s="20">
        <f>SUMIFS(Expenses!DE:DE,Expenses!$C:$C,$C85)</f>
        <v>26330.028369615309</v>
      </c>
      <c r="DE85" s="20">
        <f>SUMIFS(Expenses!DF:DF,Expenses!$C:$C,$C85)</f>
        <v>26330.028369615309</v>
      </c>
      <c r="DF85" s="20">
        <f>SUMIFS(Expenses!DG:DG,Expenses!$C:$C,$C85)</f>
        <v>26330.028369615309</v>
      </c>
      <c r="DG85" s="20">
        <f>SUMIFS(Expenses!DH:DH,Expenses!$C:$C,$C85)</f>
        <v>26330.028369615309</v>
      </c>
      <c r="DH85" s="20">
        <f>SUMIFS(Expenses!DI:DI,Expenses!$C:$C,$C85)</f>
        <v>26330.028369615309</v>
      </c>
      <c r="DI85" s="20">
        <f>SUMIFS(Expenses!DJ:DJ,Expenses!$C:$C,$C85)</f>
        <v>26330.028369615309</v>
      </c>
      <c r="DJ85" s="20">
        <f>SUMIFS(Expenses!DK:DK,Expenses!$C:$C,$C85)</f>
        <v>26330.028369615309</v>
      </c>
      <c r="DK85" s="20">
        <f>SUMIFS(Expenses!DL:DL,Expenses!$C:$C,$C85)</f>
        <v>26330.028369615309</v>
      </c>
      <c r="DL85" s="20">
        <f>SUMIFS(Expenses!DM:DM,Expenses!$C:$C,$C85)</f>
        <v>26330.028369615309</v>
      </c>
      <c r="DM85" s="20">
        <f>SUMIFS(Expenses!DN:DN,Expenses!$C:$C,$C85)</f>
        <v>26330.028369615309</v>
      </c>
      <c r="DN85" s="20">
        <f>SUMIFS(Expenses!DO:DO,Expenses!$C:$C,$C85)</f>
        <v>26330.028369615309</v>
      </c>
      <c r="DO85" s="20">
        <f>SUMIFS(Expenses!DP:DP,Expenses!$C:$C,$C85)</f>
        <v>27119.929220703769</v>
      </c>
      <c r="DP85" s="20">
        <f>SUMIFS(Expenses!DQ:DQ,Expenses!$C:$C,$C85)</f>
        <v>27119.929220703769</v>
      </c>
      <c r="DQ85" s="20">
        <f>SUMIFS(Expenses!DR:DR,Expenses!$C:$C,$C85)</f>
        <v>27119.929220703769</v>
      </c>
      <c r="DR85" s="20">
        <f>SUMIFS(Expenses!DS:DS,Expenses!$C:$C,$C85)</f>
        <v>27119.929220703769</v>
      </c>
      <c r="DS85" s="20">
        <f>SUMIFS(Expenses!DT:DT,Expenses!$C:$C,$C85)</f>
        <v>27119.929220703769</v>
      </c>
      <c r="DT85" s="20">
        <f>SUMIFS(Expenses!DU:DU,Expenses!$C:$C,$C85)</f>
        <v>27119.929220703769</v>
      </c>
    </row>
    <row r="86" spans="3:124">
      <c r="C86" s="10" t="s">
        <v>193</v>
      </c>
      <c r="D86" s="21">
        <f>SUM(D75:D85)</f>
        <v>0</v>
      </c>
      <c r="E86" s="21">
        <f t="shared" ref="E86:BP86" si="32">SUM(E75:E85)</f>
        <v>0</v>
      </c>
      <c r="F86" s="21">
        <f t="shared" si="32"/>
        <v>0</v>
      </c>
      <c r="G86" s="21">
        <f t="shared" si="32"/>
        <v>0</v>
      </c>
      <c r="H86" s="21">
        <f t="shared" si="32"/>
        <v>0</v>
      </c>
      <c r="I86" s="21">
        <f t="shared" si="32"/>
        <v>0</v>
      </c>
      <c r="J86" s="21">
        <f t="shared" si="32"/>
        <v>0</v>
      </c>
      <c r="K86" s="21">
        <f t="shared" si="32"/>
        <v>0</v>
      </c>
      <c r="L86" s="21">
        <f t="shared" si="32"/>
        <v>0</v>
      </c>
      <c r="M86" s="21">
        <f t="shared" si="32"/>
        <v>0</v>
      </c>
      <c r="N86" s="21">
        <f t="shared" si="32"/>
        <v>0</v>
      </c>
      <c r="O86" s="21">
        <f t="shared" si="32"/>
        <v>0</v>
      </c>
      <c r="P86" s="21">
        <f t="shared" si="32"/>
        <v>0</v>
      </c>
      <c r="Q86" s="21">
        <f t="shared" si="32"/>
        <v>0</v>
      </c>
      <c r="R86" s="21">
        <f t="shared" si="32"/>
        <v>0</v>
      </c>
      <c r="S86" s="21">
        <f t="shared" si="32"/>
        <v>0</v>
      </c>
      <c r="T86" s="21">
        <f t="shared" si="32"/>
        <v>0</v>
      </c>
      <c r="U86" s="21">
        <f t="shared" si="32"/>
        <v>0</v>
      </c>
      <c r="V86" s="21">
        <f t="shared" si="32"/>
        <v>0</v>
      </c>
      <c r="W86" s="21">
        <f t="shared" si="32"/>
        <v>0</v>
      </c>
      <c r="X86" s="21">
        <f t="shared" si="32"/>
        <v>0</v>
      </c>
      <c r="Y86" s="21">
        <f t="shared" si="32"/>
        <v>0</v>
      </c>
      <c r="Z86" s="21">
        <f t="shared" si="32"/>
        <v>0</v>
      </c>
      <c r="AA86" s="21">
        <f t="shared" si="32"/>
        <v>0</v>
      </c>
      <c r="AB86" s="21">
        <f t="shared" si="32"/>
        <v>69962.724715366596</v>
      </c>
      <c r="AC86" s="21">
        <f t="shared" si="32"/>
        <v>69962.724715366596</v>
      </c>
      <c r="AD86" s="21">
        <f t="shared" si="32"/>
        <v>69962.724715366596</v>
      </c>
      <c r="AE86" s="21">
        <f t="shared" si="32"/>
        <v>69962.724715366596</v>
      </c>
      <c r="AF86" s="21">
        <f t="shared" si="32"/>
        <v>69962.724715366596</v>
      </c>
      <c r="AG86" s="21">
        <f t="shared" si="32"/>
        <v>69962.724715366596</v>
      </c>
      <c r="AH86" s="21">
        <f t="shared" si="32"/>
        <v>69962.724715366596</v>
      </c>
      <c r="AI86" s="21">
        <f t="shared" si="32"/>
        <v>72061.606456827591</v>
      </c>
      <c r="AJ86" s="21">
        <f t="shared" si="32"/>
        <v>72061.606456827591</v>
      </c>
      <c r="AK86" s="21">
        <f t="shared" si="32"/>
        <v>72061.606456827591</v>
      </c>
      <c r="AL86" s="21">
        <f t="shared" si="32"/>
        <v>72061.606456827591</v>
      </c>
      <c r="AM86" s="21">
        <f t="shared" si="32"/>
        <v>72061.606456827591</v>
      </c>
      <c r="AN86" s="21">
        <f t="shared" si="32"/>
        <v>72061.606456827591</v>
      </c>
      <c r="AO86" s="21">
        <f t="shared" si="32"/>
        <v>72061.606456827591</v>
      </c>
      <c r="AP86" s="21">
        <f t="shared" si="32"/>
        <v>72061.606456827591</v>
      </c>
      <c r="AQ86" s="21">
        <f t="shared" si="32"/>
        <v>72061.606456827591</v>
      </c>
      <c r="AR86" s="21">
        <f t="shared" si="32"/>
        <v>72061.606456827591</v>
      </c>
      <c r="AS86" s="21">
        <f t="shared" si="32"/>
        <v>72061.606456827591</v>
      </c>
      <c r="AT86" s="21">
        <f t="shared" si="32"/>
        <v>72061.606456827591</v>
      </c>
      <c r="AU86" s="21">
        <f t="shared" si="32"/>
        <v>74223.454650532411</v>
      </c>
      <c r="AV86" s="21">
        <f t="shared" si="32"/>
        <v>74223.454650532411</v>
      </c>
      <c r="AW86" s="21">
        <f t="shared" si="32"/>
        <v>74223.454650532411</v>
      </c>
      <c r="AX86" s="21">
        <f t="shared" si="32"/>
        <v>74223.454650532411</v>
      </c>
      <c r="AY86" s="21">
        <f t="shared" si="32"/>
        <v>74223.454650532411</v>
      </c>
      <c r="AZ86" s="21">
        <f t="shared" si="32"/>
        <v>74223.454650532411</v>
      </c>
      <c r="BA86" s="21">
        <f t="shared" si="32"/>
        <v>74223.454650532411</v>
      </c>
      <c r="BB86" s="21">
        <f t="shared" si="32"/>
        <v>74223.454650532411</v>
      </c>
      <c r="BC86" s="21">
        <f t="shared" si="32"/>
        <v>74223.454650532411</v>
      </c>
      <c r="BD86" s="21">
        <f t="shared" si="32"/>
        <v>74223.454650532411</v>
      </c>
      <c r="BE86" s="21">
        <f t="shared" si="32"/>
        <v>74223.454650532411</v>
      </c>
      <c r="BF86" s="21">
        <f t="shared" si="32"/>
        <v>74223.454650532411</v>
      </c>
      <c r="BG86" s="21">
        <f t="shared" si="32"/>
        <v>76450.158290048392</v>
      </c>
      <c r="BH86" s="21">
        <f t="shared" si="32"/>
        <v>76450.158290048392</v>
      </c>
      <c r="BI86" s="21">
        <f t="shared" si="32"/>
        <v>76450.158290048392</v>
      </c>
      <c r="BJ86" s="21">
        <f t="shared" si="32"/>
        <v>76450.158290048392</v>
      </c>
      <c r="BK86" s="21">
        <f t="shared" si="32"/>
        <v>76450.158290048392</v>
      </c>
      <c r="BL86" s="21">
        <f t="shared" si="32"/>
        <v>76450.158290048392</v>
      </c>
      <c r="BM86" s="21">
        <f t="shared" si="32"/>
        <v>76450.158290048392</v>
      </c>
      <c r="BN86" s="21">
        <f t="shared" si="32"/>
        <v>76450.158290048392</v>
      </c>
      <c r="BO86" s="21">
        <f t="shared" si="32"/>
        <v>76450.158290048392</v>
      </c>
      <c r="BP86" s="21">
        <f t="shared" si="32"/>
        <v>76450.158290048392</v>
      </c>
      <c r="BQ86" s="21">
        <f t="shared" ref="BQ86:DT86" si="33">SUM(BQ75:BQ85)</f>
        <v>76450.158290048392</v>
      </c>
      <c r="BR86" s="21">
        <f t="shared" si="33"/>
        <v>76450.158290048392</v>
      </c>
      <c r="BS86" s="21">
        <f t="shared" si="33"/>
        <v>78743.663038749844</v>
      </c>
      <c r="BT86" s="21">
        <f t="shared" si="33"/>
        <v>78743.663038749844</v>
      </c>
      <c r="BU86" s="21">
        <f t="shared" si="33"/>
        <v>78743.663038749844</v>
      </c>
      <c r="BV86" s="21">
        <f t="shared" si="33"/>
        <v>78743.663038749844</v>
      </c>
      <c r="BW86" s="21">
        <f t="shared" si="33"/>
        <v>78743.663038749844</v>
      </c>
      <c r="BX86" s="21">
        <f t="shared" si="33"/>
        <v>78743.663038749844</v>
      </c>
      <c r="BY86" s="21">
        <f t="shared" si="33"/>
        <v>78743.663038749844</v>
      </c>
      <c r="BZ86" s="21">
        <f t="shared" si="33"/>
        <v>78743.663038749844</v>
      </c>
      <c r="CA86" s="21">
        <f t="shared" si="33"/>
        <v>78743.663038749844</v>
      </c>
      <c r="CB86" s="21">
        <f t="shared" si="33"/>
        <v>78743.663038749844</v>
      </c>
      <c r="CC86" s="21">
        <f t="shared" si="33"/>
        <v>78743.663038749844</v>
      </c>
      <c r="CD86" s="21">
        <f t="shared" si="33"/>
        <v>78743.663038749844</v>
      </c>
      <c r="CE86" s="21">
        <f t="shared" si="33"/>
        <v>81105.972929912357</v>
      </c>
      <c r="CF86" s="21">
        <f t="shared" si="33"/>
        <v>81105.972929912357</v>
      </c>
      <c r="CG86" s="21">
        <f t="shared" si="33"/>
        <v>81105.972929912357</v>
      </c>
      <c r="CH86" s="21">
        <f t="shared" si="33"/>
        <v>81105.972929912357</v>
      </c>
      <c r="CI86" s="21">
        <f t="shared" si="33"/>
        <v>81105.972929912357</v>
      </c>
      <c r="CJ86" s="21">
        <f t="shared" si="33"/>
        <v>81105.972929912357</v>
      </c>
      <c r="CK86" s="21">
        <f t="shared" si="33"/>
        <v>81105.972929912357</v>
      </c>
      <c r="CL86" s="21">
        <f t="shared" si="33"/>
        <v>81105.972929912357</v>
      </c>
      <c r="CM86" s="21">
        <f t="shared" si="33"/>
        <v>81105.972929912357</v>
      </c>
      <c r="CN86" s="21">
        <f t="shared" si="33"/>
        <v>81105.972929912357</v>
      </c>
      <c r="CO86" s="21">
        <f t="shared" si="33"/>
        <v>81105.972929912357</v>
      </c>
      <c r="CP86" s="21">
        <f t="shared" si="33"/>
        <v>81105.972929912357</v>
      </c>
      <c r="CQ86" s="21">
        <f t="shared" si="33"/>
        <v>83539.152117809717</v>
      </c>
      <c r="CR86" s="21">
        <f t="shared" si="33"/>
        <v>83539.152117809717</v>
      </c>
      <c r="CS86" s="21">
        <f t="shared" si="33"/>
        <v>83539.152117809717</v>
      </c>
      <c r="CT86" s="21">
        <f t="shared" si="33"/>
        <v>83539.152117809717</v>
      </c>
      <c r="CU86" s="21">
        <f t="shared" si="33"/>
        <v>83539.152117809717</v>
      </c>
      <c r="CV86" s="21">
        <f t="shared" si="33"/>
        <v>83539.152117809717</v>
      </c>
      <c r="CW86" s="21">
        <f t="shared" si="33"/>
        <v>83539.152117809717</v>
      </c>
      <c r="CX86" s="21">
        <f t="shared" si="33"/>
        <v>83539.152117809717</v>
      </c>
      <c r="CY86" s="21">
        <f t="shared" si="33"/>
        <v>83539.152117809717</v>
      </c>
      <c r="CZ86" s="21">
        <f t="shared" si="33"/>
        <v>83539.152117809717</v>
      </c>
      <c r="DA86" s="21">
        <f t="shared" si="33"/>
        <v>83539.152117809717</v>
      </c>
      <c r="DB86" s="21">
        <f t="shared" si="33"/>
        <v>83539.152117809717</v>
      </c>
      <c r="DC86" s="21">
        <f t="shared" si="33"/>
        <v>86045.326681344013</v>
      </c>
      <c r="DD86" s="21">
        <f t="shared" si="33"/>
        <v>86045.326681344013</v>
      </c>
      <c r="DE86" s="21">
        <f t="shared" si="33"/>
        <v>86045.326681344013</v>
      </c>
      <c r="DF86" s="21">
        <f t="shared" si="33"/>
        <v>86045.326681344013</v>
      </c>
      <c r="DG86" s="21">
        <f t="shared" si="33"/>
        <v>86045.326681344013</v>
      </c>
      <c r="DH86" s="21">
        <f t="shared" si="33"/>
        <v>86045.326681344013</v>
      </c>
      <c r="DI86" s="21">
        <f t="shared" si="33"/>
        <v>86045.326681344013</v>
      </c>
      <c r="DJ86" s="21">
        <f t="shared" si="33"/>
        <v>86045.326681344013</v>
      </c>
      <c r="DK86" s="21">
        <f t="shared" si="33"/>
        <v>86045.326681344013</v>
      </c>
      <c r="DL86" s="21">
        <f t="shared" si="33"/>
        <v>86045.326681344013</v>
      </c>
      <c r="DM86" s="21">
        <f t="shared" si="33"/>
        <v>86045.326681344013</v>
      </c>
      <c r="DN86" s="21">
        <f t="shared" si="33"/>
        <v>86045.326681344013</v>
      </c>
      <c r="DO86" s="21">
        <f t="shared" si="33"/>
        <v>88626.686481784345</v>
      </c>
      <c r="DP86" s="21">
        <f t="shared" si="33"/>
        <v>88626.686481784345</v>
      </c>
      <c r="DQ86" s="21">
        <f t="shared" si="33"/>
        <v>88626.686481784345</v>
      </c>
      <c r="DR86" s="21">
        <f t="shared" si="33"/>
        <v>88626.686481784345</v>
      </c>
      <c r="DS86" s="21">
        <f t="shared" si="33"/>
        <v>88626.686481784345</v>
      </c>
      <c r="DT86" s="21">
        <f t="shared" si="33"/>
        <v>88626.686481784345</v>
      </c>
    </row>
    <row r="87" spans="3:124">
      <c r="C87" s="4" t="s">
        <v>540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</row>
    <row r="88" spans="3:124">
      <c r="C88" s="5" t="s">
        <v>35</v>
      </c>
      <c r="D88" s="20">
        <f>SUMIFS(Expenses!E:E,Expenses!$C:$C,$C88)</f>
        <v>0</v>
      </c>
      <c r="E88" s="20">
        <f>SUMIFS(Expenses!F:F,Expenses!$C:$C,$C88)</f>
        <v>0</v>
      </c>
      <c r="F88" s="20">
        <f>SUMIFS(Expenses!G:G,Expenses!$C:$C,$C88)</f>
        <v>0</v>
      </c>
      <c r="G88" s="20">
        <f>SUMIFS(Expenses!H:H,Expenses!$C:$C,$C88)</f>
        <v>0</v>
      </c>
      <c r="H88" s="20">
        <f>SUMIFS(Expenses!I:I,Expenses!$C:$C,$C88)</f>
        <v>0</v>
      </c>
      <c r="I88" s="20">
        <f>SUMIFS(Expenses!J:J,Expenses!$C:$C,$C88)</f>
        <v>0</v>
      </c>
      <c r="J88" s="20">
        <f>SUMIFS(Expenses!K:K,Expenses!$C:$C,$C88)</f>
        <v>0</v>
      </c>
      <c r="K88" s="20">
        <f>SUMIFS(Expenses!L:L,Expenses!$C:$C,$C88)</f>
        <v>0</v>
      </c>
      <c r="L88" s="20">
        <f>SUMIFS(Expenses!M:M,Expenses!$C:$C,$C88)</f>
        <v>0</v>
      </c>
      <c r="M88" s="20">
        <f>SUMIFS(Expenses!N:N,Expenses!$C:$C,$C88)</f>
        <v>0</v>
      </c>
      <c r="N88" s="20">
        <f>SUMIFS(Expenses!O:O,Expenses!$C:$C,$C88)</f>
        <v>0</v>
      </c>
      <c r="O88" s="20">
        <f>SUMIFS(Expenses!P:P,Expenses!$C:$C,$C88)</f>
        <v>0</v>
      </c>
      <c r="P88" s="20">
        <f>SUMIFS(Expenses!Q:Q,Expenses!$C:$C,$C88)</f>
        <v>0</v>
      </c>
      <c r="Q88" s="20">
        <f>SUMIFS(Expenses!R:R,Expenses!$C:$C,$C88)</f>
        <v>0</v>
      </c>
      <c r="R88" s="20">
        <f>SUMIFS(Expenses!S:S,Expenses!$C:$C,$C88)</f>
        <v>0</v>
      </c>
      <c r="S88" s="20">
        <f>SUMIFS(Expenses!T:T,Expenses!$C:$C,$C88)</f>
        <v>0</v>
      </c>
      <c r="T88" s="20">
        <f>SUMIFS(Expenses!U:U,Expenses!$C:$C,$C88)</f>
        <v>0</v>
      </c>
      <c r="U88" s="20">
        <f>SUMIFS(Expenses!V:V,Expenses!$C:$C,$C88)</f>
        <v>0</v>
      </c>
      <c r="V88" s="20">
        <f>SUMIFS(Expenses!W:W,Expenses!$C:$C,$C88)</f>
        <v>0</v>
      </c>
      <c r="W88" s="20">
        <f>SUMIFS(Expenses!X:X,Expenses!$C:$C,$C88)</f>
        <v>0</v>
      </c>
      <c r="X88" s="20">
        <f>SUMIFS(Expenses!Y:Y,Expenses!$C:$C,$C88)</f>
        <v>0</v>
      </c>
      <c r="Y88" s="20">
        <f>SUMIFS(Expenses!Z:Z,Expenses!$C:$C,$C88)</f>
        <v>0</v>
      </c>
      <c r="Z88" s="20">
        <f>SUMIFS(Expenses!AA:AA,Expenses!$C:$C,$C88)</f>
        <v>0</v>
      </c>
      <c r="AA88" s="20">
        <f>SUMIFS(Expenses!AB:AB,Expenses!$C:$C,$C88)</f>
        <v>0</v>
      </c>
      <c r="AB88" s="20">
        <f>SUMIFS(Expenses!AC:AC,Expenses!$C:$C,$C88)</f>
        <v>38297.276327833271</v>
      </c>
      <c r="AC88" s="20">
        <f>SUMIFS(Expenses!AD:AD,Expenses!$C:$C,$C88)</f>
        <v>38297.276327833271</v>
      </c>
      <c r="AD88" s="20">
        <f>SUMIFS(Expenses!AE:AE,Expenses!$C:$C,$C88)</f>
        <v>38830.607654425417</v>
      </c>
      <c r="AE88" s="20">
        <f>SUMIFS(Expenses!AF:AF,Expenses!$C:$C,$C88)</f>
        <v>39362.319578907911</v>
      </c>
      <c r="AF88" s="20">
        <f>SUMIFS(Expenses!AG:AG,Expenses!$C:$C,$C88)</f>
        <v>39632.536386666667</v>
      </c>
      <c r="AG88" s="20">
        <f>SUMIFS(Expenses!AH:AH,Expenses!$C:$C,$C88)</f>
        <v>39902.217166666662</v>
      </c>
      <c r="AH88" s="20">
        <f>SUMIFS(Expenses!AI:AI,Expenses!$C:$C,$C88)</f>
        <v>40171.897946666664</v>
      </c>
      <c r="AI88" s="20">
        <f>SUMIFS(Expenses!AJ:AJ,Expenses!$C:$C,$C88)</f>
        <v>40441.578726666667</v>
      </c>
      <c r="AJ88" s="20">
        <f>SUMIFS(Expenses!AK:AK,Expenses!$C:$C,$C88)</f>
        <v>40711.259506666662</v>
      </c>
      <c r="AK88" s="20">
        <f>SUMIFS(Expenses!AL:AL,Expenses!$C:$C,$C88)</f>
        <v>40980.940286666664</v>
      </c>
      <c r="AL88" s="20">
        <f>SUMIFS(Expenses!AM:AM,Expenses!$C:$C,$C88)</f>
        <v>41250.621066666667</v>
      </c>
      <c r="AM88" s="20">
        <f>SUMIFS(Expenses!AN:AN,Expenses!$C:$C,$C88)</f>
        <v>41520.301846666662</v>
      </c>
      <c r="AN88" s="20">
        <f>SUMIFS(Expenses!AO:AO,Expenses!$C:$C,$C88)</f>
        <v>41789.982626666664</v>
      </c>
      <c r="AO88" s="20">
        <f>SUMIFS(Expenses!AP:AP,Expenses!$C:$C,$C88)</f>
        <v>43321.453308866665</v>
      </c>
      <c r="AP88" s="20">
        <f>SUMIFS(Expenses!AQ:AQ,Expenses!$C:$C,$C88)</f>
        <v>43599.224512266665</v>
      </c>
      <c r="AQ88" s="20">
        <f>SUMIFS(Expenses!AR:AR,Expenses!$C:$C,$C88)</f>
        <v>43876.995715666664</v>
      </c>
      <c r="AR88" s="20">
        <f>SUMIFS(Expenses!AS:AS,Expenses!$C:$C,$C88)</f>
        <v>44154.766919066664</v>
      </c>
      <c r="AS88" s="20">
        <f>SUMIFS(Expenses!AT:AT,Expenses!$C:$C,$C88)</f>
        <v>44432.538122466663</v>
      </c>
      <c r="AT88" s="20">
        <f>SUMIFS(Expenses!AU:AU,Expenses!$C:$C,$C88)</f>
        <v>44710.309325866663</v>
      </c>
      <c r="AU88" s="20">
        <f>SUMIFS(Expenses!AV:AV,Expenses!$C:$C,$C88)</f>
        <v>44988.080529266663</v>
      </c>
      <c r="AV88" s="20">
        <f>SUMIFS(Expenses!AW:AW,Expenses!$C:$C,$C88)</f>
        <v>45265.851732666662</v>
      </c>
      <c r="AW88" s="20">
        <f>SUMIFS(Expenses!AX:AX,Expenses!$C:$C,$C88)</f>
        <v>45543.622936066662</v>
      </c>
      <c r="AX88" s="20">
        <f>SUMIFS(Expenses!AY:AY,Expenses!$C:$C,$C88)</f>
        <v>45821.394139466662</v>
      </c>
      <c r="AY88" s="20">
        <f>SUMIFS(Expenses!AZ:AZ,Expenses!$C:$C,$C88)</f>
        <v>46099.165342866661</v>
      </c>
      <c r="AZ88" s="20">
        <f>SUMIFS(Expenses!BA:BA,Expenses!$C:$C,$C88)</f>
        <v>46376.936546266661</v>
      </c>
      <c r="BA88" s="20">
        <f>SUMIFS(Expenses!BB:BB,Expenses!$C:$C,$C88)</f>
        <v>47897.340503161664</v>
      </c>
      <c r="BB88" s="20">
        <f>SUMIFS(Expenses!BC:BC,Expenses!$C:$C,$C88)</f>
        <v>48026.436363668661</v>
      </c>
      <c r="BC88" s="20">
        <f>SUMIFS(Expenses!BD:BD,Expenses!$C:$C,$C88)</f>
        <v>48155.532224175666</v>
      </c>
      <c r="BD88" s="20">
        <f>SUMIFS(Expenses!BE:BE,Expenses!$C:$C,$C88)</f>
        <v>48284.628084682663</v>
      </c>
      <c r="BE88" s="20">
        <f>SUMIFS(Expenses!BF:BF,Expenses!$C:$C,$C88)</f>
        <v>48413.72394518966</v>
      </c>
      <c r="BF88" s="20">
        <f>SUMIFS(Expenses!BG:BG,Expenses!$C:$C,$C88)</f>
        <v>48542.819805696665</v>
      </c>
      <c r="BG88" s="20">
        <f>SUMIFS(Expenses!BH:BH,Expenses!$C:$C,$C88)</f>
        <v>48542.819805696665</v>
      </c>
      <c r="BH88" s="20">
        <f>SUMIFS(Expenses!BI:BI,Expenses!$C:$C,$C88)</f>
        <v>48542.819805696665</v>
      </c>
      <c r="BI88" s="20">
        <f>SUMIFS(Expenses!BJ:BJ,Expenses!$C:$C,$C88)</f>
        <v>48542.819805696665</v>
      </c>
      <c r="BJ88" s="20">
        <f>SUMIFS(Expenses!BK:BK,Expenses!$C:$C,$C88)</f>
        <v>48542.819805696665</v>
      </c>
      <c r="BK88" s="20">
        <f>SUMIFS(Expenses!BL:BL,Expenses!$C:$C,$C88)</f>
        <v>48542.819805696665</v>
      </c>
      <c r="BL88" s="20">
        <f>SUMIFS(Expenses!BM:BM,Expenses!$C:$C,$C88)</f>
        <v>48542.819805696665</v>
      </c>
      <c r="BM88" s="20">
        <f>SUMIFS(Expenses!BN:BN,Expenses!$C:$C,$C88)</f>
        <v>49999.104399867574</v>
      </c>
      <c r="BN88" s="20">
        <f>SUMIFS(Expenses!BO:BO,Expenses!$C:$C,$C88)</f>
        <v>49999.104399867574</v>
      </c>
      <c r="BO88" s="20">
        <f>SUMIFS(Expenses!BP:BP,Expenses!$C:$C,$C88)</f>
        <v>49999.104399867574</v>
      </c>
      <c r="BP88" s="20">
        <f>SUMIFS(Expenses!BQ:BQ,Expenses!$C:$C,$C88)</f>
        <v>49999.104399867574</v>
      </c>
      <c r="BQ88" s="20">
        <f>SUMIFS(Expenses!BR:BR,Expenses!$C:$C,$C88)</f>
        <v>49999.104399867574</v>
      </c>
      <c r="BR88" s="20">
        <f>SUMIFS(Expenses!BS:BS,Expenses!$C:$C,$C88)</f>
        <v>49999.104399867574</v>
      </c>
      <c r="BS88" s="20">
        <f>SUMIFS(Expenses!BT:BT,Expenses!$C:$C,$C88)</f>
        <v>49999.104399867574</v>
      </c>
      <c r="BT88" s="20">
        <f>SUMIFS(Expenses!BU:BU,Expenses!$C:$C,$C88)</f>
        <v>49999.104399867574</v>
      </c>
      <c r="BU88" s="20">
        <f>SUMIFS(Expenses!BV:BV,Expenses!$C:$C,$C88)</f>
        <v>49999.104399867574</v>
      </c>
      <c r="BV88" s="20">
        <f>SUMIFS(Expenses!BW:BW,Expenses!$C:$C,$C88)</f>
        <v>49999.104399867574</v>
      </c>
      <c r="BW88" s="20">
        <f>SUMIFS(Expenses!BX:BX,Expenses!$C:$C,$C88)</f>
        <v>49999.104399867574</v>
      </c>
      <c r="BX88" s="20">
        <f>SUMIFS(Expenses!BY:BY,Expenses!$C:$C,$C88)</f>
        <v>49999.104399867574</v>
      </c>
      <c r="BY88" s="20">
        <f>SUMIFS(Expenses!BZ:BZ,Expenses!$C:$C,$C88)</f>
        <v>51499.077531863601</v>
      </c>
      <c r="BZ88" s="20">
        <f>SUMIFS(Expenses!CA:CA,Expenses!$C:$C,$C88)</f>
        <v>51499.077531863601</v>
      </c>
      <c r="CA88" s="20">
        <f>SUMIFS(Expenses!CB:CB,Expenses!$C:$C,$C88)</f>
        <v>51499.077531863601</v>
      </c>
      <c r="CB88" s="20">
        <f>SUMIFS(Expenses!CC:CC,Expenses!$C:$C,$C88)</f>
        <v>51499.077531863601</v>
      </c>
      <c r="CC88" s="20">
        <f>SUMIFS(Expenses!CD:CD,Expenses!$C:$C,$C88)</f>
        <v>51499.077531863601</v>
      </c>
      <c r="CD88" s="20">
        <f>SUMIFS(Expenses!CE:CE,Expenses!$C:$C,$C88)</f>
        <v>51499.077531863601</v>
      </c>
      <c r="CE88" s="20">
        <f>SUMIFS(Expenses!CF:CF,Expenses!$C:$C,$C88)</f>
        <v>51499.077531863601</v>
      </c>
      <c r="CF88" s="20">
        <f>SUMIFS(Expenses!CG:CG,Expenses!$C:$C,$C88)</f>
        <v>51499.077531863601</v>
      </c>
      <c r="CG88" s="20">
        <f>SUMIFS(Expenses!CH:CH,Expenses!$C:$C,$C88)</f>
        <v>51499.077531863601</v>
      </c>
      <c r="CH88" s="20">
        <f>SUMIFS(Expenses!CI:CI,Expenses!$C:$C,$C88)</f>
        <v>51499.077531863601</v>
      </c>
      <c r="CI88" s="20">
        <f>SUMIFS(Expenses!CJ:CJ,Expenses!$C:$C,$C88)</f>
        <v>51499.077531863601</v>
      </c>
      <c r="CJ88" s="20">
        <f>SUMIFS(Expenses!CK:CK,Expenses!$C:$C,$C88)</f>
        <v>51499.077531863601</v>
      </c>
      <c r="CK88" s="20">
        <f>SUMIFS(Expenses!CL:CL,Expenses!$C:$C,$C88)</f>
        <v>51499.077531863601</v>
      </c>
      <c r="CL88" s="20">
        <f>SUMIFS(Expenses!CM:CM,Expenses!$C:$C,$C88)</f>
        <v>51499.077531863601</v>
      </c>
      <c r="CM88" s="20">
        <f>SUMIFS(Expenses!CN:CN,Expenses!$C:$C,$C88)</f>
        <v>51499.077531863601</v>
      </c>
      <c r="CN88" s="20">
        <f>SUMIFS(Expenses!CO:CO,Expenses!$C:$C,$C88)</f>
        <v>51499.077531863601</v>
      </c>
      <c r="CO88" s="20">
        <f>SUMIFS(Expenses!CP:CP,Expenses!$C:$C,$C88)</f>
        <v>51499.077531863601</v>
      </c>
      <c r="CP88" s="20">
        <f>SUMIFS(Expenses!CQ:CQ,Expenses!$C:$C,$C88)</f>
        <v>51499.077531863601</v>
      </c>
      <c r="CQ88" s="20">
        <f>SUMIFS(Expenses!CR:CR,Expenses!$C:$C,$C88)</f>
        <v>53044.049857819511</v>
      </c>
      <c r="CR88" s="20">
        <f>SUMIFS(Expenses!CS:CS,Expenses!$C:$C,$C88)</f>
        <v>53044.049857819511</v>
      </c>
      <c r="CS88" s="20">
        <f>SUMIFS(Expenses!CT:CT,Expenses!$C:$C,$C88)</f>
        <v>53044.049857819511</v>
      </c>
      <c r="CT88" s="20">
        <f>SUMIFS(Expenses!CU:CU,Expenses!$C:$C,$C88)</f>
        <v>53044.049857819511</v>
      </c>
      <c r="CU88" s="20">
        <f>SUMIFS(Expenses!CV:CV,Expenses!$C:$C,$C88)</f>
        <v>53044.049857819511</v>
      </c>
      <c r="CV88" s="20">
        <f>SUMIFS(Expenses!CW:CW,Expenses!$C:$C,$C88)</f>
        <v>53044.049857819511</v>
      </c>
      <c r="CW88" s="20">
        <f>SUMIFS(Expenses!CX:CX,Expenses!$C:$C,$C88)</f>
        <v>53044.049857819511</v>
      </c>
      <c r="CX88" s="20">
        <f>SUMIFS(Expenses!CY:CY,Expenses!$C:$C,$C88)</f>
        <v>53044.049857819511</v>
      </c>
      <c r="CY88" s="20">
        <f>SUMIFS(Expenses!CZ:CZ,Expenses!$C:$C,$C88)</f>
        <v>53044.049857819511</v>
      </c>
      <c r="CZ88" s="20">
        <f>SUMIFS(Expenses!DA:DA,Expenses!$C:$C,$C88)</f>
        <v>53044.049857819511</v>
      </c>
      <c r="DA88" s="20">
        <f>SUMIFS(Expenses!DB:DB,Expenses!$C:$C,$C88)</f>
        <v>53044.049857819511</v>
      </c>
      <c r="DB88" s="20">
        <f>SUMIFS(Expenses!DC:DC,Expenses!$C:$C,$C88)</f>
        <v>53044.049857819511</v>
      </c>
      <c r="DC88" s="20">
        <f>SUMIFS(Expenses!DD:DD,Expenses!$C:$C,$C88)</f>
        <v>54635.371353554096</v>
      </c>
      <c r="DD88" s="20">
        <f>SUMIFS(Expenses!DE:DE,Expenses!$C:$C,$C88)</f>
        <v>54635.371353554096</v>
      </c>
      <c r="DE88" s="20">
        <f>SUMIFS(Expenses!DF:DF,Expenses!$C:$C,$C88)</f>
        <v>54635.371353554096</v>
      </c>
      <c r="DF88" s="20">
        <f>SUMIFS(Expenses!DG:DG,Expenses!$C:$C,$C88)</f>
        <v>54635.371353554096</v>
      </c>
      <c r="DG88" s="20">
        <f>SUMIFS(Expenses!DH:DH,Expenses!$C:$C,$C88)</f>
        <v>54635.371353554096</v>
      </c>
      <c r="DH88" s="20">
        <f>SUMIFS(Expenses!DI:DI,Expenses!$C:$C,$C88)</f>
        <v>54635.371353554096</v>
      </c>
      <c r="DI88" s="20">
        <f>SUMIFS(Expenses!DJ:DJ,Expenses!$C:$C,$C88)</f>
        <v>54635.371353554096</v>
      </c>
      <c r="DJ88" s="20">
        <f>SUMIFS(Expenses!DK:DK,Expenses!$C:$C,$C88)</f>
        <v>54635.371353554096</v>
      </c>
      <c r="DK88" s="20">
        <f>SUMIFS(Expenses!DL:DL,Expenses!$C:$C,$C88)</f>
        <v>54635.371353554096</v>
      </c>
      <c r="DL88" s="20">
        <f>SUMIFS(Expenses!DM:DM,Expenses!$C:$C,$C88)</f>
        <v>54635.371353554096</v>
      </c>
      <c r="DM88" s="20">
        <f>SUMIFS(Expenses!DN:DN,Expenses!$C:$C,$C88)</f>
        <v>54635.371353554096</v>
      </c>
      <c r="DN88" s="20">
        <f>SUMIFS(Expenses!DO:DO,Expenses!$C:$C,$C88)</f>
        <v>54635.371353554096</v>
      </c>
      <c r="DO88" s="20">
        <f>SUMIFS(Expenses!DP:DP,Expenses!$C:$C,$C88)</f>
        <v>56274.432494160719</v>
      </c>
      <c r="DP88" s="20">
        <f>SUMIFS(Expenses!DQ:DQ,Expenses!$C:$C,$C88)</f>
        <v>56274.432494160719</v>
      </c>
      <c r="DQ88" s="20">
        <f>SUMIFS(Expenses!DR:DR,Expenses!$C:$C,$C88)</f>
        <v>56274.432494160719</v>
      </c>
      <c r="DR88" s="20">
        <f>SUMIFS(Expenses!DS:DS,Expenses!$C:$C,$C88)</f>
        <v>56274.432494160719</v>
      </c>
      <c r="DS88" s="20">
        <f>SUMIFS(Expenses!DT:DT,Expenses!$C:$C,$C88)</f>
        <v>56274.432494160719</v>
      </c>
      <c r="DT88" s="20">
        <f>SUMIFS(Expenses!DU:DU,Expenses!$C:$C,$C88)</f>
        <v>56274.432494160719</v>
      </c>
    </row>
    <row r="89" spans="3:124">
      <c r="C89" s="10" t="s">
        <v>541</v>
      </c>
      <c r="D89" s="21">
        <f t="shared" ref="D89:BK89" si="34">SUM(D88)</f>
        <v>0</v>
      </c>
      <c r="E89" s="21">
        <f t="shared" si="34"/>
        <v>0</v>
      </c>
      <c r="F89" s="21">
        <f t="shared" si="34"/>
        <v>0</v>
      </c>
      <c r="G89" s="21">
        <f t="shared" si="34"/>
        <v>0</v>
      </c>
      <c r="H89" s="21">
        <f t="shared" si="34"/>
        <v>0</v>
      </c>
      <c r="I89" s="21">
        <f t="shared" si="34"/>
        <v>0</v>
      </c>
      <c r="J89" s="21">
        <f t="shared" si="34"/>
        <v>0</v>
      </c>
      <c r="K89" s="21">
        <f t="shared" si="34"/>
        <v>0</v>
      </c>
      <c r="L89" s="21">
        <f t="shared" si="34"/>
        <v>0</v>
      </c>
      <c r="M89" s="21">
        <f t="shared" si="34"/>
        <v>0</v>
      </c>
      <c r="N89" s="21">
        <f t="shared" si="34"/>
        <v>0</v>
      </c>
      <c r="O89" s="21">
        <f t="shared" si="34"/>
        <v>0</v>
      </c>
      <c r="P89" s="21">
        <f t="shared" si="34"/>
        <v>0</v>
      </c>
      <c r="Q89" s="21">
        <f t="shared" si="34"/>
        <v>0</v>
      </c>
      <c r="R89" s="21">
        <f t="shared" si="34"/>
        <v>0</v>
      </c>
      <c r="S89" s="21">
        <f t="shared" si="34"/>
        <v>0</v>
      </c>
      <c r="T89" s="21">
        <f t="shared" si="34"/>
        <v>0</v>
      </c>
      <c r="U89" s="21">
        <f t="shared" si="34"/>
        <v>0</v>
      </c>
      <c r="V89" s="21">
        <f t="shared" si="34"/>
        <v>0</v>
      </c>
      <c r="W89" s="21">
        <f t="shared" si="34"/>
        <v>0</v>
      </c>
      <c r="X89" s="21">
        <f t="shared" si="34"/>
        <v>0</v>
      </c>
      <c r="Y89" s="21">
        <f t="shared" si="34"/>
        <v>0</v>
      </c>
      <c r="Z89" s="21">
        <f t="shared" si="34"/>
        <v>0</v>
      </c>
      <c r="AA89" s="21">
        <f t="shared" si="34"/>
        <v>0</v>
      </c>
      <c r="AB89" s="21">
        <f t="shared" si="34"/>
        <v>38297.276327833271</v>
      </c>
      <c r="AC89" s="21">
        <f t="shared" si="34"/>
        <v>38297.276327833271</v>
      </c>
      <c r="AD89" s="21">
        <f t="shared" si="34"/>
        <v>38830.607654425417</v>
      </c>
      <c r="AE89" s="21">
        <f t="shared" si="34"/>
        <v>39362.319578907911</v>
      </c>
      <c r="AF89" s="21">
        <f t="shared" si="34"/>
        <v>39632.536386666667</v>
      </c>
      <c r="AG89" s="21">
        <f t="shared" si="34"/>
        <v>39902.217166666662</v>
      </c>
      <c r="AH89" s="21">
        <f t="shared" si="34"/>
        <v>40171.897946666664</v>
      </c>
      <c r="AI89" s="21">
        <f t="shared" si="34"/>
        <v>40441.578726666667</v>
      </c>
      <c r="AJ89" s="21">
        <f t="shared" si="34"/>
        <v>40711.259506666662</v>
      </c>
      <c r="AK89" s="21">
        <f t="shared" si="34"/>
        <v>40980.940286666664</v>
      </c>
      <c r="AL89" s="21">
        <f t="shared" si="34"/>
        <v>41250.621066666667</v>
      </c>
      <c r="AM89" s="21">
        <f t="shared" si="34"/>
        <v>41520.301846666662</v>
      </c>
      <c r="AN89" s="21">
        <f t="shared" si="34"/>
        <v>41789.982626666664</v>
      </c>
      <c r="AO89" s="21">
        <f t="shared" si="34"/>
        <v>43321.453308866665</v>
      </c>
      <c r="AP89" s="21">
        <f t="shared" si="34"/>
        <v>43599.224512266665</v>
      </c>
      <c r="AQ89" s="21">
        <f t="shared" si="34"/>
        <v>43876.995715666664</v>
      </c>
      <c r="AR89" s="21">
        <f t="shared" si="34"/>
        <v>44154.766919066664</v>
      </c>
      <c r="AS89" s="21">
        <f t="shared" si="34"/>
        <v>44432.538122466663</v>
      </c>
      <c r="AT89" s="21">
        <f t="shared" si="34"/>
        <v>44710.309325866663</v>
      </c>
      <c r="AU89" s="21">
        <f t="shared" si="34"/>
        <v>44988.080529266663</v>
      </c>
      <c r="AV89" s="21">
        <f t="shared" si="34"/>
        <v>45265.851732666662</v>
      </c>
      <c r="AW89" s="21">
        <f t="shared" si="34"/>
        <v>45543.622936066662</v>
      </c>
      <c r="AX89" s="21">
        <f t="shared" si="34"/>
        <v>45821.394139466662</v>
      </c>
      <c r="AY89" s="21">
        <f t="shared" si="34"/>
        <v>46099.165342866661</v>
      </c>
      <c r="AZ89" s="21">
        <f t="shared" si="34"/>
        <v>46376.936546266661</v>
      </c>
      <c r="BA89" s="21">
        <f t="shared" si="34"/>
        <v>47897.340503161664</v>
      </c>
      <c r="BB89" s="21">
        <f t="shared" si="34"/>
        <v>48026.436363668661</v>
      </c>
      <c r="BC89" s="21">
        <f t="shared" si="34"/>
        <v>48155.532224175666</v>
      </c>
      <c r="BD89" s="21">
        <f t="shared" si="34"/>
        <v>48284.628084682663</v>
      </c>
      <c r="BE89" s="21">
        <f t="shared" si="34"/>
        <v>48413.72394518966</v>
      </c>
      <c r="BF89" s="21">
        <f t="shared" si="34"/>
        <v>48542.819805696665</v>
      </c>
      <c r="BG89" s="21">
        <f t="shared" si="34"/>
        <v>48542.819805696665</v>
      </c>
      <c r="BH89" s="21">
        <f t="shared" si="34"/>
        <v>48542.819805696665</v>
      </c>
      <c r="BI89" s="21">
        <f t="shared" si="34"/>
        <v>48542.819805696665</v>
      </c>
      <c r="BJ89" s="21">
        <f t="shared" si="34"/>
        <v>48542.819805696665</v>
      </c>
      <c r="BK89" s="21">
        <f t="shared" si="34"/>
        <v>48542.819805696665</v>
      </c>
      <c r="BL89" s="21">
        <f t="shared" ref="BL89:DT89" si="35">SUM(BL88)</f>
        <v>48542.819805696665</v>
      </c>
      <c r="BM89" s="21">
        <f t="shared" si="35"/>
        <v>49999.104399867574</v>
      </c>
      <c r="BN89" s="21">
        <f t="shared" si="35"/>
        <v>49999.104399867574</v>
      </c>
      <c r="BO89" s="21">
        <f t="shared" si="35"/>
        <v>49999.104399867574</v>
      </c>
      <c r="BP89" s="21">
        <f t="shared" si="35"/>
        <v>49999.104399867574</v>
      </c>
      <c r="BQ89" s="21">
        <f t="shared" si="35"/>
        <v>49999.104399867574</v>
      </c>
      <c r="BR89" s="21">
        <f t="shared" si="35"/>
        <v>49999.104399867574</v>
      </c>
      <c r="BS89" s="21">
        <f t="shared" si="35"/>
        <v>49999.104399867574</v>
      </c>
      <c r="BT89" s="21">
        <f t="shared" si="35"/>
        <v>49999.104399867574</v>
      </c>
      <c r="BU89" s="21">
        <f t="shared" si="35"/>
        <v>49999.104399867574</v>
      </c>
      <c r="BV89" s="21">
        <f t="shared" si="35"/>
        <v>49999.104399867574</v>
      </c>
      <c r="BW89" s="21">
        <f t="shared" si="35"/>
        <v>49999.104399867574</v>
      </c>
      <c r="BX89" s="21">
        <f t="shared" si="35"/>
        <v>49999.104399867574</v>
      </c>
      <c r="BY89" s="21">
        <f t="shared" si="35"/>
        <v>51499.077531863601</v>
      </c>
      <c r="BZ89" s="21">
        <f t="shared" si="35"/>
        <v>51499.077531863601</v>
      </c>
      <c r="CA89" s="21">
        <f t="shared" si="35"/>
        <v>51499.077531863601</v>
      </c>
      <c r="CB89" s="21">
        <f t="shared" si="35"/>
        <v>51499.077531863601</v>
      </c>
      <c r="CC89" s="21">
        <f t="shared" si="35"/>
        <v>51499.077531863601</v>
      </c>
      <c r="CD89" s="21">
        <f t="shared" si="35"/>
        <v>51499.077531863601</v>
      </c>
      <c r="CE89" s="21">
        <f t="shared" si="35"/>
        <v>51499.077531863601</v>
      </c>
      <c r="CF89" s="21">
        <f t="shared" si="35"/>
        <v>51499.077531863601</v>
      </c>
      <c r="CG89" s="21">
        <f t="shared" si="35"/>
        <v>51499.077531863601</v>
      </c>
      <c r="CH89" s="21">
        <f t="shared" si="35"/>
        <v>51499.077531863601</v>
      </c>
      <c r="CI89" s="21">
        <f t="shared" si="35"/>
        <v>51499.077531863601</v>
      </c>
      <c r="CJ89" s="21">
        <f t="shared" si="35"/>
        <v>51499.077531863601</v>
      </c>
      <c r="CK89" s="21">
        <f t="shared" si="35"/>
        <v>51499.077531863601</v>
      </c>
      <c r="CL89" s="21">
        <f t="shared" si="35"/>
        <v>51499.077531863601</v>
      </c>
      <c r="CM89" s="21">
        <f t="shared" si="35"/>
        <v>51499.077531863601</v>
      </c>
      <c r="CN89" s="21">
        <f t="shared" si="35"/>
        <v>51499.077531863601</v>
      </c>
      <c r="CO89" s="21">
        <f t="shared" si="35"/>
        <v>51499.077531863601</v>
      </c>
      <c r="CP89" s="21">
        <f t="shared" si="35"/>
        <v>51499.077531863601</v>
      </c>
      <c r="CQ89" s="21">
        <f t="shared" si="35"/>
        <v>53044.049857819511</v>
      </c>
      <c r="CR89" s="21">
        <f t="shared" si="35"/>
        <v>53044.049857819511</v>
      </c>
      <c r="CS89" s="21">
        <f t="shared" si="35"/>
        <v>53044.049857819511</v>
      </c>
      <c r="CT89" s="21">
        <f t="shared" si="35"/>
        <v>53044.049857819511</v>
      </c>
      <c r="CU89" s="21">
        <f t="shared" si="35"/>
        <v>53044.049857819511</v>
      </c>
      <c r="CV89" s="21">
        <f t="shared" si="35"/>
        <v>53044.049857819511</v>
      </c>
      <c r="CW89" s="21">
        <f t="shared" si="35"/>
        <v>53044.049857819511</v>
      </c>
      <c r="CX89" s="21">
        <f t="shared" si="35"/>
        <v>53044.049857819511</v>
      </c>
      <c r="CY89" s="21">
        <f t="shared" si="35"/>
        <v>53044.049857819511</v>
      </c>
      <c r="CZ89" s="21">
        <f t="shared" si="35"/>
        <v>53044.049857819511</v>
      </c>
      <c r="DA89" s="21">
        <f t="shared" si="35"/>
        <v>53044.049857819511</v>
      </c>
      <c r="DB89" s="21">
        <f t="shared" si="35"/>
        <v>53044.049857819511</v>
      </c>
      <c r="DC89" s="21">
        <f t="shared" si="35"/>
        <v>54635.371353554096</v>
      </c>
      <c r="DD89" s="21">
        <f t="shared" si="35"/>
        <v>54635.371353554096</v>
      </c>
      <c r="DE89" s="21">
        <f t="shared" si="35"/>
        <v>54635.371353554096</v>
      </c>
      <c r="DF89" s="21">
        <f t="shared" si="35"/>
        <v>54635.371353554096</v>
      </c>
      <c r="DG89" s="21">
        <f t="shared" si="35"/>
        <v>54635.371353554096</v>
      </c>
      <c r="DH89" s="21">
        <f t="shared" si="35"/>
        <v>54635.371353554096</v>
      </c>
      <c r="DI89" s="21">
        <f t="shared" si="35"/>
        <v>54635.371353554096</v>
      </c>
      <c r="DJ89" s="21">
        <f t="shared" si="35"/>
        <v>54635.371353554096</v>
      </c>
      <c r="DK89" s="21">
        <f t="shared" si="35"/>
        <v>54635.371353554096</v>
      </c>
      <c r="DL89" s="21">
        <f t="shared" si="35"/>
        <v>54635.371353554096</v>
      </c>
      <c r="DM89" s="21">
        <f t="shared" si="35"/>
        <v>54635.371353554096</v>
      </c>
      <c r="DN89" s="21">
        <f t="shared" si="35"/>
        <v>54635.371353554096</v>
      </c>
      <c r="DO89" s="21">
        <f t="shared" si="35"/>
        <v>56274.432494160719</v>
      </c>
      <c r="DP89" s="21">
        <f t="shared" si="35"/>
        <v>56274.432494160719</v>
      </c>
      <c r="DQ89" s="21">
        <f t="shared" si="35"/>
        <v>56274.432494160719</v>
      </c>
      <c r="DR89" s="21">
        <f t="shared" si="35"/>
        <v>56274.432494160719</v>
      </c>
      <c r="DS89" s="21">
        <f t="shared" si="35"/>
        <v>56274.432494160719</v>
      </c>
      <c r="DT89" s="21">
        <f t="shared" si="35"/>
        <v>56274.432494160719</v>
      </c>
    </row>
    <row r="90" spans="3:124">
      <c r="C90" s="4" t="s">
        <v>36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</row>
    <row r="91" spans="3:124">
      <c r="C91" s="5" t="s">
        <v>93</v>
      </c>
      <c r="D91" s="20">
        <f>SUMIFS(Expenses!E:E,Expenses!$C:$C,$C91)</f>
        <v>0</v>
      </c>
      <c r="E91" s="20">
        <f>SUMIFS(Expenses!F:F,Expenses!$C:$C,$C91)</f>
        <v>0</v>
      </c>
      <c r="F91" s="20">
        <f>SUMIFS(Expenses!G:G,Expenses!$C:$C,$C91)</f>
        <v>0</v>
      </c>
      <c r="G91" s="20">
        <f>SUMIFS(Expenses!H:H,Expenses!$C:$C,$C91)</f>
        <v>0</v>
      </c>
      <c r="H91" s="20">
        <f>SUMIFS(Expenses!I:I,Expenses!$C:$C,$C91)</f>
        <v>0</v>
      </c>
      <c r="I91" s="20">
        <f>SUMIFS(Expenses!J:J,Expenses!$C:$C,$C91)</f>
        <v>0</v>
      </c>
      <c r="J91" s="20">
        <f>SUMIFS(Expenses!K:K,Expenses!$C:$C,$C91)</f>
        <v>0</v>
      </c>
      <c r="K91" s="20">
        <f>SUMIFS(Expenses!L:L,Expenses!$C:$C,$C91)</f>
        <v>0</v>
      </c>
      <c r="L91" s="20">
        <f>SUMIFS(Expenses!M:M,Expenses!$C:$C,$C91)</f>
        <v>0</v>
      </c>
      <c r="M91" s="20">
        <f>SUMIFS(Expenses!N:N,Expenses!$C:$C,$C91)</f>
        <v>0</v>
      </c>
      <c r="N91" s="20">
        <f>SUMIFS(Expenses!O:O,Expenses!$C:$C,$C91)</f>
        <v>0</v>
      </c>
      <c r="O91" s="20">
        <f>SUMIFS(Expenses!P:P,Expenses!$C:$C,$C91)</f>
        <v>0</v>
      </c>
      <c r="P91" s="20">
        <f>SUMIFS(Expenses!Q:Q,Expenses!$C:$C,$C91)</f>
        <v>0</v>
      </c>
      <c r="Q91" s="20">
        <f>SUMIFS(Expenses!R:R,Expenses!$C:$C,$C91)</f>
        <v>0</v>
      </c>
      <c r="R91" s="20">
        <f>SUMIFS(Expenses!S:S,Expenses!$C:$C,$C91)</f>
        <v>0</v>
      </c>
      <c r="S91" s="20">
        <f>SUMIFS(Expenses!T:T,Expenses!$C:$C,$C91)</f>
        <v>0</v>
      </c>
      <c r="T91" s="20">
        <f>SUMIFS(Expenses!U:U,Expenses!$C:$C,$C91)</f>
        <v>0</v>
      </c>
      <c r="U91" s="20">
        <f>SUMIFS(Expenses!V:V,Expenses!$C:$C,$C91)</f>
        <v>0</v>
      </c>
      <c r="V91" s="20">
        <f>SUMIFS(Expenses!W:W,Expenses!$C:$C,$C91)</f>
        <v>0</v>
      </c>
      <c r="W91" s="20">
        <f>SUMIFS(Expenses!X:X,Expenses!$C:$C,$C91)</f>
        <v>0</v>
      </c>
      <c r="X91" s="20">
        <f>SUMIFS(Expenses!Y:Y,Expenses!$C:$C,$C91)</f>
        <v>0</v>
      </c>
      <c r="Y91" s="20">
        <f>SUMIFS(Expenses!Z:Z,Expenses!$C:$C,$C91)</f>
        <v>0</v>
      </c>
      <c r="Z91" s="20">
        <f>SUMIFS(Expenses!AA:AA,Expenses!$C:$C,$C91)</f>
        <v>0</v>
      </c>
      <c r="AA91" s="20">
        <f>SUMIFS(Expenses!AB:AB,Expenses!$C:$C,$C91)</f>
        <v>0</v>
      </c>
      <c r="AB91" s="20">
        <f>SUMIFS(Expenses!AC:AC,Expenses!$C:$C,$C91)</f>
        <v>20882.01297</v>
      </c>
      <c r="AC91" s="20">
        <f>SUMIFS(Expenses!AD:AD,Expenses!$C:$C,$C91)</f>
        <v>20882.01297</v>
      </c>
      <c r="AD91" s="20">
        <f>SUMIFS(Expenses!AE:AE,Expenses!$C:$C,$C91)</f>
        <v>20882.01297</v>
      </c>
      <c r="AE91" s="20">
        <f>SUMIFS(Expenses!AF:AF,Expenses!$C:$C,$C91)</f>
        <v>20882.01297</v>
      </c>
      <c r="AF91" s="20">
        <f>SUMIFS(Expenses!AG:AG,Expenses!$C:$C,$C91)</f>
        <v>20882.01297</v>
      </c>
      <c r="AG91" s="20">
        <f>SUMIFS(Expenses!AH:AH,Expenses!$C:$C,$C91)</f>
        <v>20882.01297</v>
      </c>
      <c r="AH91" s="20">
        <f>SUMIFS(Expenses!AI:AI,Expenses!$C:$C,$C91)</f>
        <v>20882.01297</v>
      </c>
      <c r="AI91" s="20">
        <f>SUMIFS(Expenses!AJ:AJ,Expenses!$C:$C,$C91)</f>
        <v>21508.473359100004</v>
      </c>
      <c r="AJ91" s="20">
        <f>SUMIFS(Expenses!AK:AK,Expenses!$C:$C,$C91)</f>
        <v>21508.473359100004</v>
      </c>
      <c r="AK91" s="20">
        <f>SUMIFS(Expenses!AL:AL,Expenses!$C:$C,$C91)</f>
        <v>21508.473359100004</v>
      </c>
      <c r="AL91" s="20">
        <f>SUMIFS(Expenses!AM:AM,Expenses!$C:$C,$C91)</f>
        <v>21508.473359100004</v>
      </c>
      <c r="AM91" s="20">
        <f>SUMIFS(Expenses!AN:AN,Expenses!$C:$C,$C91)</f>
        <v>21508.473359100004</v>
      </c>
      <c r="AN91" s="20">
        <f>SUMIFS(Expenses!AO:AO,Expenses!$C:$C,$C91)</f>
        <v>21508.473359100004</v>
      </c>
      <c r="AO91" s="20">
        <f>SUMIFS(Expenses!AP:AP,Expenses!$C:$C,$C91)</f>
        <v>21508.473359100004</v>
      </c>
      <c r="AP91" s="20">
        <f>SUMIFS(Expenses!AQ:AQ,Expenses!$C:$C,$C91)</f>
        <v>21508.473359100004</v>
      </c>
      <c r="AQ91" s="20">
        <f>SUMIFS(Expenses!AR:AR,Expenses!$C:$C,$C91)</f>
        <v>21508.473359100004</v>
      </c>
      <c r="AR91" s="20">
        <f>SUMIFS(Expenses!AS:AS,Expenses!$C:$C,$C91)</f>
        <v>21508.473359100004</v>
      </c>
      <c r="AS91" s="20">
        <f>SUMIFS(Expenses!AT:AT,Expenses!$C:$C,$C91)</f>
        <v>21508.473359100004</v>
      </c>
      <c r="AT91" s="20">
        <f>SUMIFS(Expenses!AU:AU,Expenses!$C:$C,$C91)</f>
        <v>21508.473359100004</v>
      </c>
      <c r="AU91" s="20">
        <f>SUMIFS(Expenses!AV:AV,Expenses!$C:$C,$C91)</f>
        <v>22153.727559873001</v>
      </c>
      <c r="AV91" s="20">
        <f>SUMIFS(Expenses!AW:AW,Expenses!$C:$C,$C91)</f>
        <v>22153.727559873001</v>
      </c>
      <c r="AW91" s="20">
        <f>SUMIFS(Expenses!AX:AX,Expenses!$C:$C,$C91)</f>
        <v>22153.727559873001</v>
      </c>
      <c r="AX91" s="20">
        <f>SUMIFS(Expenses!AY:AY,Expenses!$C:$C,$C91)</f>
        <v>22153.727559873001</v>
      </c>
      <c r="AY91" s="20">
        <f>SUMIFS(Expenses!AZ:AZ,Expenses!$C:$C,$C91)</f>
        <v>22153.727559873001</v>
      </c>
      <c r="AZ91" s="20">
        <f>SUMIFS(Expenses!BA:BA,Expenses!$C:$C,$C91)</f>
        <v>22153.727559873001</v>
      </c>
      <c r="BA91" s="20">
        <f>SUMIFS(Expenses!BB:BB,Expenses!$C:$C,$C91)</f>
        <v>22153.727559873001</v>
      </c>
      <c r="BB91" s="20">
        <f>SUMIFS(Expenses!BC:BC,Expenses!$C:$C,$C91)</f>
        <v>22153.727559873001</v>
      </c>
      <c r="BC91" s="20">
        <f>SUMIFS(Expenses!BD:BD,Expenses!$C:$C,$C91)</f>
        <v>22153.727559873001</v>
      </c>
      <c r="BD91" s="20">
        <f>SUMIFS(Expenses!BE:BE,Expenses!$C:$C,$C91)</f>
        <v>22153.727559873001</v>
      </c>
      <c r="BE91" s="20">
        <f>SUMIFS(Expenses!BF:BF,Expenses!$C:$C,$C91)</f>
        <v>22153.727559873001</v>
      </c>
      <c r="BF91" s="20">
        <f>SUMIFS(Expenses!BG:BG,Expenses!$C:$C,$C91)</f>
        <v>22153.727559873001</v>
      </c>
      <c r="BG91" s="20">
        <f>SUMIFS(Expenses!BH:BH,Expenses!$C:$C,$C91)</f>
        <v>22818.339386669195</v>
      </c>
      <c r="BH91" s="20">
        <f>SUMIFS(Expenses!BI:BI,Expenses!$C:$C,$C91)</f>
        <v>22818.339386669195</v>
      </c>
      <c r="BI91" s="20">
        <f>SUMIFS(Expenses!BJ:BJ,Expenses!$C:$C,$C91)</f>
        <v>22818.339386669195</v>
      </c>
      <c r="BJ91" s="20">
        <f>SUMIFS(Expenses!BK:BK,Expenses!$C:$C,$C91)</f>
        <v>22818.339386669195</v>
      </c>
      <c r="BK91" s="20">
        <f>SUMIFS(Expenses!BL:BL,Expenses!$C:$C,$C91)</f>
        <v>22818.339386669195</v>
      </c>
      <c r="BL91" s="20">
        <f>SUMIFS(Expenses!BM:BM,Expenses!$C:$C,$C91)</f>
        <v>22818.339386669195</v>
      </c>
      <c r="BM91" s="20">
        <f>SUMIFS(Expenses!BN:BN,Expenses!$C:$C,$C91)</f>
        <v>22818.339386669195</v>
      </c>
      <c r="BN91" s="20">
        <f>SUMIFS(Expenses!BO:BO,Expenses!$C:$C,$C91)</f>
        <v>22818.339386669195</v>
      </c>
      <c r="BO91" s="20">
        <f>SUMIFS(Expenses!BP:BP,Expenses!$C:$C,$C91)</f>
        <v>22818.339386669195</v>
      </c>
      <c r="BP91" s="20">
        <f>SUMIFS(Expenses!BQ:BQ,Expenses!$C:$C,$C91)</f>
        <v>22818.339386669195</v>
      </c>
      <c r="BQ91" s="20">
        <f>SUMIFS(Expenses!BR:BR,Expenses!$C:$C,$C91)</f>
        <v>22818.339386669195</v>
      </c>
      <c r="BR91" s="20">
        <f>SUMIFS(Expenses!BS:BS,Expenses!$C:$C,$C91)</f>
        <v>22818.339386669195</v>
      </c>
      <c r="BS91" s="20">
        <f>SUMIFS(Expenses!BT:BT,Expenses!$C:$C,$C91)</f>
        <v>23502.889568269275</v>
      </c>
      <c r="BT91" s="20">
        <f>SUMIFS(Expenses!BU:BU,Expenses!$C:$C,$C91)</f>
        <v>23502.889568269275</v>
      </c>
      <c r="BU91" s="20">
        <f>SUMIFS(Expenses!BV:BV,Expenses!$C:$C,$C91)</f>
        <v>23502.889568269275</v>
      </c>
      <c r="BV91" s="20">
        <f>SUMIFS(Expenses!BW:BW,Expenses!$C:$C,$C91)</f>
        <v>23502.889568269275</v>
      </c>
      <c r="BW91" s="20">
        <f>SUMIFS(Expenses!BX:BX,Expenses!$C:$C,$C91)</f>
        <v>23502.889568269275</v>
      </c>
      <c r="BX91" s="20">
        <f>SUMIFS(Expenses!BY:BY,Expenses!$C:$C,$C91)</f>
        <v>23502.889568269275</v>
      </c>
      <c r="BY91" s="20">
        <f>SUMIFS(Expenses!BZ:BZ,Expenses!$C:$C,$C91)</f>
        <v>23502.889568269275</v>
      </c>
      <c r="BZ91" s="20">
        <f>SUMIFS(Expenses!CA:CA,Expenses!$C:$C,$C91)</f>
        <v>23502.889568269275</v>
      </c>
      <c r="CA91" s="20">
        <f>SUMIFS(Expenses!CB:CB,Expenses!$C:$C,$C91)</f>
        <v>23502.889568269275</v>
      </c>
      <c r="CB91" s="20">
        <f>SUMIFS(Expenses!CC:CC,Expenses!$C:$C,$C91)</f>
        <v>23502.889568269275</v>
      </c>
      <c r="CC91" s="20">
        <f>SUMIFS(Expenses!CD:CD,Expenses!$C:$C,$C91)</f>
        <v>23502.889568269275</v>
      </c>
      <c r="CD91" s="20">
        <f>SUMIFS(Expenses!CE:CE,Expenses!$C:$C,$C91)</f>
        <v>23502.889568269275</v>
      </c>
      <c r="CE91" s="20">
        <f>SUMIFS(Expenses!CF:CF,Expenses!$C:$C,$C91)</f>
        <v>24207.97625531735</v>
      </c>
      <c r="CF91" s="20">
        <f>SUMIFS(Expenses!CG:CG,Expenses!$C:$C,$C91)</f>
        <v>24207.97625531735</v>
      </c>
      <c r="CG91" s="20">
        <f>SUMIFS(Expenses!CH:CH,Expenses!$C:$C,$C91)</f>
        <v>24207.97625531735</v>
      </c>
      <c r="CH91" s="20">
        <f>SUMIFS(Expenses!CI:CI,Expenses!$C:$C,$C91)</f>
        <v>24207.97625531735</v>
      </c>
      <c r="CI91" s="20">
        <f>SUMIFS(Expenses!CJ:CJ,Expenses!$C:$C,$C91)</f>
        <v>24207.97625531735</v>
      </c>
      <c r="CJ91" s="20">
        <f>SUMIFS(Expenses!CK:CK,Expenses!$C:$C,$C91)</f>
        <v>24207.97625531735</v>
      </c>
      <c r="CK91" s="20">
        <f>SUMIFS(Expenses!CL:CL,Expenses!$C:$C,$C91)</f>
        <v>24207.97625531735</v>
      </c>
      <c r="CL91" s="20">
        <f>SUMIFS(Expenses!CM:CM,Expenses!$C:$C,$C91)</f>
        <v>24207.97625531735</v>
      </c>
      <c r="CM91" s="20">
        <f>SUMIFS(Expenses!CN:CN,Expenses!$C:$C,$C91)</f>
        <v>24207.97625531735</v>
      </c>
      <c r="CN91" s="20">
        <f>SUMIFS(Expenses!CO:CO,Expenses!$C:$C,$C91)</f>
        <v>24207.97625531735</v>
      </c>
      <c r="CO91" s="20">
        <f>SUMIFS(Expenses!CP:CP,Expenses!$C:$C,$C91)</f>
        <v>24207.97625531735</v>
      </c>
      <c r="CP91" s="20">
        <f>SUMIFS(Expenses!CQ:CQ,Expenses!$C:$C,$C91)</f>
        <v>24207.97625531735</v>
      </c>
      <c r="CQ91" s="20">
        <f>SUMIFS(Expenses!CR:CR,Expenses!$C:$C,$C91)</f>
        <v>24934.215542976872</v>
      </c>
      <c r="CR91" s="20">
        <f>SUMIFS(Expenses!CS:CS,Expenses!$C:$C,$C91)</f>
        <v>24934.215542976872</v>
      </c>
      <c r="CS91" s="20">
        <f>SUMIFS(Expenses!CT:CT,Expenses!$C:$C,$C91)</f>
        <v>24934.215542976872</v>
      </c>
      <c r="CT91" s="20">
        <f>SUMIFS(Expenses!CU:CU,Expenses!$C:$C,$C91)</f>
        <v>24934.215542976872</v>
      </c>
      <c r="CU91" s="20">
        <f>SUMIFS(Expenses!CV:CV,Expenses!$C:$C,$C91)</f>
        <v>24934.215542976872</v>
      </c>
      <c r="CV91" s="20">
        <f>SUMIFS(Expenses!CW:CW,Expenses!$C:$C,$C91)</f>
        <v>24934.215542976872</v>
      </c>
      <c r="CW91" s="20">
        <f>SUMIFS(Expenses!CX:CX,Expenses!$C:$C,$C91)</f>
        <v>24934.215542976872</v>
      </c>
      <c r="CX91" s="20">
        <f>SUMIFS(Expenses!CY:CY,Expenses!$C:$C,$C91)</f>
        <v>24934.215542976872</v>
      </c>
      <c r="CY91" s="20">
        <f>SUMIFS(Expenses!CZ:CZ,Expenses!$C:$C,$C91)</f>
        <v>24934.215542976872</v>
      </c>
      <c r="CZ91" s="20">
        <f>SUMIFS(Expenses!DA:DA,Expenses!$C:$C,$C91)</f>
        <v>24934.215542976872</v>
      </c>
      <c r="DA91" s="20">
        <f>SUMIFS(Expenses!DB:DB,Expenses!$C:$C,$C91)</f>
        <v>24934.215542976872</v>
      </c>
      <c r="DB91" s="20">
        <f>SUMIFS(Expenses!DC:DC,Expenses!$C:$C,$C91)</f>
        <v>24934.215542976872</v>
      </c>
      <c r="DC91" s="20">
        <f>SUMIFS(Expenses!DD:DD,Expenses!$C:$C,$C91)</f>
        <v>25682.242009266178</v>
      </c>
      <c r="DD91" s="20">
        <f>SUMIFS(Expenses!DE:DE,Expenses!$C:$C,$C91)</f>
        <v>25682.242009266178</v>
      </c>
      <c r="DE91" s="20">
        <f>SUMIFS(Expenses!DF:DF,Expenses!$C:$C,$C91)</f>
        <v>25682.242009266178</v>
      </c>
      <c r="DF91" s="20">
        <f>SUMIFS(Expenses!DG:DG,Expenses!$C:$C,$C91)</f>
        <v>25682.242009266178</v>
      </c>
      <c r="DG91" s="20">
        <f>SUMIFS(Expenses!DH:DH,Expenses!$C:$C,$C91)</f>
        <v>25682.242009266178</v>
      </c>
      <c r="DH91" s="20">
        <f>SUMIFS(Expenses!DI:DI,Expenses!$C:$C,$C91)</f>
        <v>25682.242009266178</v>
      </c>
      <c r="DI91" s="20">
        <f>SUMIFS(Expenses!DJ:DJ,Expenses!$C:$C,$C91)</f>
        <v>25682.242009266178</v>
      </c>
      <c r="DJ91" s="20">
        <f>SUMIFS(Expenses!DK:DK,Expenses!$C:$C,$C91)</f>
        <v>25682.242009266178</v>
      </c>
      <c r="DK91" s="20">
        <f>SUMIFS(Expenses!DL:DL,Expenses!$C:$C,$C91)</f>
        <v>25682.242009266178</v>
      </c>
      <c r="DL91" s="20">
        <f>SUMIFS(Expenses!DM:DM,Expenses!$C:$C,$C91)</f>
        <v>25682.242009266178</v>
      </c>
      <c r="DM91" s="20">
        <f>SUMIFS(Expenses!DN:DN,Expenses!$C:$C,$C91)</f>
        <v>25682.242009266178</v>
      </c>
      <c r="DN91" s="20">
        <f>SUMIFS(Expenses!DO:DO,Expenses!$C:$C,$C91)</f>
        <v>25682.242009266178</v>
      </c>
      <c r="DO91" s="20">
        <f>SUMIFS(Expenses!DP:DP,Expenses!$C:$C,$C91)</f>
        <v>26452.709269544164</v>
      </c>
      <c r="DP91" s="20">
        <f>SUMIFS(Expenses!DQ:DQ,Expenses!$C:$C,$C91)</f>
        <v>26452.709269544164</v>
      </c>
      <c r="DQ91" s="20">
        <f>SUMIFS(Expenses!DR:DR,Expenses!$C:$C,$C91)</f>
        <v>26452.709269544164</v>
      </c>
      <c r="DR91" s="20">
        <f>SUMIFS(Expenses!DS:DS,Expenses!$C:$C,$C91)</f>
        <v>26452.709269544164</v>
      </c>
      <c r="DS91" s="20">
        <f>SUMIFS(Expenses!DT:DT,Expenses!$C:$C,$C91)</f>
        <v>26452.709269544164</v>
      </c>
      <c r="DT91" s="20">
        <f>SUMIFS(Expenses!DU:DU,Expenses!$C:$C,$C91)</f>
        <v>26452.709269544164</v>
      </c>
    </row>
    <row r="92" spans="3:124">
      <c r="C92" s="5" t="s">
        <v>184</v>
      </c>
      <c r="D92" s="20">
        <f>SUMIFS(Expenses!E:E,Expenses!$C:$C,$C92)</f>
        <v>0</v>
      </c>
      <c r="E92" s="20">
        <f>SUMIFS(Expenses!F:F,Expenses!$C:$C,$C92)</f>
        <v>0</v>
      </c>
      <c r="F92" s="20">
        <f>SUMIFS(Expenses!G:G,Expenses!$C:$C,$C92)</f>
        <v>0</v>
      </c>
      <c r="G92" s="20">
        <f>SUMIFS(Expenses!H:H,Expenses!$C:$C,$C92)</f>
        <v>0</v>
      </c>
      <c r="H92" s="20">
        <f>SUMIFS(Expenses!I:I,Expenses!$C:$C,$C92)</f>
        <v>0</v>
      </c>
      <c r="I92" s="20">
        <f>SUMIFS(Expenses!J:J,Expenses!$C:$C,$C92)</f>
        <v>0</v>
      </c>
      <c r="J92" s="20">
        <f>SUMIFS(Expenses!K:K,Expenses!$C:$C,$C92)</f>
        <v>0</v>
      </c>
      <c r="K92" s="20">
        <f>SUMIFS(Expenses!L:L,Expenses!$C:$C,$C92)</f>
        <v>0</v>
      </c>
      <c r="L92" s="20">
        <f>SUMIFS(Expenses!M:M,Expenses!$C:$C,$C92)</f>
        <v>0</v>
      </c>
      <c r="M92" s="20">
        <f>SUMIFS(Expenses!N:N,Expenses!$C:$C,$C92)</f>
        <v>0</v>
      </c>
      <c r="N92" s="20">
        <f>SUMIFS(Expenses!O:O,Expenses!$C:$C,$C92)</f>
        <v>0</v>
      </c>
      <c r="O92" s="20">
        <f>SUMIFS(Expenses!P:P,Expenses!$C:$C,$C92)</f>
        <v>0</v>
      </c>
      <c r="P92" s="20">
        <f>SUMIFS(Expenses!Q:Q,Expenses!$C:$C,$C92)</f>
        <v>0</v>
      </c>
      <c r="Q92" s="20">
        <f>SUMIFS(Expenses!R:R,Expenses!$C:$C,$C92)</f>
        <v>0</v>
      </c>
      <c r="R92" s="20">
        <f>SUMIFS(Expenses!S:S,Expenses!$C:$C,$C92)</f>
        <v>0</v>
      </c>
      <c r="S92" s="20">
        <f>SUMIFS(Expenses!T:T,Expenses!$C:$C,$C92)</f>
        <v>0</v>
      </c>
      <c r="T92" s="20">
        <f>SUMIFS(Expenses!U:U,Expenses!$C:$C,$C92)</f>
        <v>0</v>
      </c>
      <c r="U92" s="20">
        <f>SUMIFS(Expenses!V:V,Expenses!$C:$C,$C92)</f>
        <v>0</v>
      </c>
      <c r="V92" s="20">
        <f>SUMIFS(Expenses!W:W,Expenses!$C:$C,$C92)</f>
        <v>0</v>
      </c>
      <c r="W92" s="20">
        <f>SUMIFS(Expenses!X:X,Expenses!$C:$C,$C92)</f>
        <v>0</v>
      </c>
      <c r="X92" s="20">
        <f>SUMIFS(Expenses!Y:Y,Expenses!$C:$C,$C92)</f>
        <v>0</v>
      </c>
      <c r="Y92" s="20">
        <f>SUMIFS(Expenses!Z:Z,Expenses!$C:$C,$C92)</f>
        <v>0</v>
      </c>
      <c r="Z92" s="20">
        <f>SUMIFS(Expenses!AA:AA,Expenses!$C:$C,$C92)</f>
        <v>0</v>
      </c>
      <c r="AA92" s="20">
        <f>SUMIFS(Expenses!AB:AB,Expenses!$C:$C,$C92)</f>
        <v>0</v>
      </c>
      <c r="AB92" s="20">
        <f>SUMIFS(Expenses!AC:AC,Expenses!$C:$C,$C92)</f>
        <v>0</v>
      </c>
      <c r="AC92" s="20">
        <f>SUMIFS(Expenses!AD:AD,Expenses!$C:$C,$C92)</f>
        <v>0</v>
      </c>
      <c r="AD92" s="20">
        <f>SUMIFS(Expenses!AE:AE,Expenses!$C:$C,$C92)</f>
        <v>0</v>
      </c>
      <c r="AE92" s="20">
        <f>SUMIFS(Expenses!AF:AF,Expenses!$C:$C,$C92)</f>
        <v>0</v>
      </c>
      <c r="AF92" s="20">
        <f>SUMIFS(Expenses!AG:AG,Expenses!$C:$C,$C92)</f>
        <v>0</v>
      </c>
      <c r="AG92" s="20">
        <f>SUMIFS(Expenses!AH:AH,Expenses!$C:$C,$C92)</f>
        <v>0</v>
      </c>
      <c r="AH92" s="20">
        <f>SUMIFS(Expenses!AI:AI,Expenses!$C:$C,$C92)</f>
        <v>0</v>
      </c>
      <c r="AI92" s="20">
        <f>SUMIFS(Expenses!AJ:AJ,Expenses!$C:$C,$C92)</f>
        <v>0</v>
      </c>
      <c r="AJ92" s="20">
        <f>SUMIFS(Expenses!AK:AK,Expenses!$C:$C,$C92)</f>
        <v>0</v>
      </c>
      <c r="AK92" s="20">
        <f>SUMIFS(Expenses!AL:AL,Expenses!$C:$C,$C92)</f>
        <v>0</v>
      </c>
      <c r="AL92" s="20">
        <f>SUMIFS(Expenses!AM:AM,Expenses!$C:$C,$C92)</f>
        <v>0</v>
      </c>
      <c r="AM92" s="20">
        <f>SUMIFS(Expenses!AN:AN,Expenses!$C:$C,$C92)</f>
        <v>0</v>
      </c>
      <c r="AN92" s="20">
        <f>SUMIFS(Expenses!AO:AO,Expenses!$C:$C,$C92)</f>
        <v>0</v>
      </c>
      <c r="AO92" s="20">
        <f>SUMIFS(Expenses!AP:AP,Expenses!$C:$C,$C92)</f>
        <v>0</v>
      </c>
      <c r="AP92" s="20">
        <f>SUMIFS(Expenses!AQ:AQ,Expenses!$C:$C,$C92)</f>
        <v>0</v>
      </c>
      <c r="AQ92" s="20">
        <f>SUMIFS(Expenses!AR:AR,Expenses!$C:$C,$C92)</f>
        <v>0</v>
      </c>
      <c r="AR92" s="20">
        <f>SUMIFS(Expenses!AS:AS,Expenses!$C:$C,$C92)</f>
        <v>0</v>
      </c>
      <c r="AS92" s="20">
        <f>SUMIFS(Expenses!AT:AT,Expenses!$C:$C,$C92)</f>
        <v>0</v>
      </c>
      <c r="AT92" s="20">
        <f>SUMIFS(Expenses!AU:AU,Expenses!$C:$C,$C92)</f>
        <v>0</v>
      </c>
      <c r="AU92" s="20">
        <f>SUMIFS(Expenses!AV:AV,Expenses!$C:$C,$C92)</f>
        <v>0</v>
      </c>
      <c r="AV92" s="20">
        <f>SUMIFS(Expenses!AW:AW,Expenses!$C:$C,$C92)</f>
        <v>0</v>
      </c>
      <c r="AW92" s="20">
        <f>SUMIFS(Expenses!AX:AX,Expenses!$C:$C,$C92)</f>
        <v>0</v>
      </c>
      <c r="AX92" s="20">
        <f>SUMIFS(Expenses!AY:AY,Expenses!$C:$C,$C92)</f>
        <v>0</v>
      </c>
      <c r="AY92" s="20">
        <f>SUMIFS(Expenses!AZ:AZ,Expenses!$C:$C,$C92)</f>
        <v>0</v>
      </c>
      <c r="AZ92" s="20">
        <f>SUMIFS(Expenses!BA:BA,Expenses!$C:$C,$C92)</f>
        <v>0</v>
      </c>
      <c r="BA92" s="20">
        <f>SUMIFS(Expenses!BB:BB,Expenses!$C:$C,$C92)</f>
        <v>0</v>
      </c>
      <c r="BB92" s="20">
        <f>SUMIFS(Expenses!BC:BC,Expenses!$C:$C,$C92)</f>
        <v>0</v>
      </c>
      <c r="BC92" s="20">
        <f>SUMIFS(Expenses!BD:BD,Expenses!$C:$C,$C92)</f>
        <v>0</v>
      </c>
      <c r="BD92" s="20">
        <f>SUMIFS(Expenses!BE:BE,Expenses!$C:$C,$C92)</f>
        <v>0</v>
      </c>
      <c r="BE92" s="20">
        <f>SUMIFS(Expenses!BF:BF,Expenses!$C:$C,$C92)</f>
        <v>0</v>
      </c>
      <c r="BF92" s="20">
        <f>SUMIFS(Expenses!BG:BG,Expenses!$C:$C,$C92)</f>
        <v>0</v>
      </c>
      <c r="BG92" s="20">
        <f>SUMIFS(Expenses!BH:BH,Expenses!$C:$C,$C92)</f>
        <v>0</v>
      </c>
      <c r="BH92" s="20">
        <f>SUMIFS(Expenses!BI:BI,Expenses!$C:$C,$C92)</f>
        <v>0</v>
      </c>
      <c r="BI92" s="20">
        <f>SUMIFS(Expenses!BJ:BJ,Expenses!$C:$C,$C92)</f>
        <v>0</v>
      </c>
      <c r="BJ92" s="20">
        <f>SUMIFS(Expenses!BK:BK,Expenses!$C:$C,$C92)</f>
        <v>0</v>
      </c>
      <c r="BK92" s="20">
        <f>SUMIFS(Expenses!BL:BL,Expenses!$C:$C,$C92)</f>
        <v>0</v>
      </c>
      <c r="BL92" s="20">
        <f>SUMIFS(Expenses!BM:BM,Expenses!$C:$C,$C92)</f>
        <v>0</v>
      </c>
      <c r="BM92" s="20">
        <f>SUMIFS(Expenses!BN:BN,Expenses!$C:$C,$C92)</f>
        <v>0</v>
      </c>
      <c r="BN92" s="20">
        <f>SUMIFS(Expenses!BO:BO,Expenses!$C:$C,$C92)</f>
        <v>0</v>
      </c>
      <c r="BO92" s="20">
        <f>SUMIFS(Expenses!BP:BP,Expenses!$C:$C,$C92)</f>
        <v>0</v>
      </c>
      <c r="BP92" s="20">
        <f>SUMIFS(Expenses!BQ:BQ,Expenses!$C:$C,$C92)</f>
        <v>0</v>
      </c>
      <c r="BQ92" s="20">
        <f>SUMIFS(Expenses!BR:BR,Expenses!$C:$C,$C92)</f>
        <v>0</v>
      </c>
      <c r="BR92" s="20">
        <f>SUMIFS(Expenses!BS:BS,Expenses!$C:$C,$C92)</f>
        <v>0</v>
      </c>
      <c r="BS92" s="20">
        <f>SUMIFS(Expenses!BT:BT,Expenses!$C:$C,$C92)</f>
        <v>0</v>
      </c>
      <c r="BT92" s="20">
        <f>SUMIFS(Expenses!BU:BU,Expenses!$C:$C,$C92)</f>
        <v>0</v>
      </c>
      <c r="BU92" s="20">
        <f>SUMIFS(Expenses!BV:BV,Expenses!$C:$C,$C92)</f>
        <v>0</v>
      </c>
      <c r="BV92" s="20">
        <f>SUMIFS(Expenses!BW:BW,Expenses!$C:$C,$C92)</f>
        <v>0</v>
      </c>
      <c r="BW92" s="20">
        <f>SUMIFS(Expenses!BX:BX,Expenses!$C:$C,$C92)</f>
        <v>0</v>
      </c>
      <c r="BX92" s="20">
        <f>SUMIFS(Expenses!BY:BY,Expenses!$C:$C,$C92)</f>
        <v>0</v>
      </c>
      <c r="BY92" s="20">
        <f>SUMIFS(Expenses!BZ:BZ,Expenses!$C:$C,$C92)</f>
        <v>0</v>
      </c>
      <c r="BZ92" s="20">
        <f>SUMIFS(Expenses!CA:CA,Expenses!$C:$C,$C92)</f>
        <v>0</v>
      </c>
      <c r="CA92" s="20">
        <f>SUMIFS(Expenses!CB:CB,Expenses!$C:$C,$C92)</f>
        <v>0</v>
      </c>
      <c r="CB92" s="20">
        <f>SUMIFS(Expenses!CC:CC,Expenses!$C:$C,$C92)</f>
        <v>0</v>
      </c>
      <c r="CC92" s="20">
        <f>SUMIFS(Expenses!CD:CD,Expenses!$C:$C,$C92)</f>
        <v>0</v>
      </c>
      <c r="CD92" s="20">
        <f>SUMIFS(Expenses!CE:CE,Expenses!$C:$C,$C92)</f>
        <v>0</v>
      </c>
      <c r="CE92" s="20">
        <f>SUMIFS(Expenses!CF:CF,Expenses!$C:$C,$C92)</f>
        <v>0</v>
      </c>
      <c r="CF92" s="20">
        <f>SUMIFS(Expenses!CG:CG,Expenses!$C:$C,$C92)</f>
        <v>0</v>
      </c>
      <c r="CG92" s="20">
        <f>SUMIFS(Expenses!CH:CH,Expenses!$C:$C,$C92)</f>
        <v>0</v>
      </c>
      <c r="CH92" s="20">
        <f>SUMIFS(Expenses!CI:CI,Expenses!$C:$C,$C92)</f>
        <v>0</v>
      </c>
      <c r="CI92" s="20">
        <f>SUMIFS(Expenses!CJ:CJ,Expenses!$C:$C,$C92)</f>
        <v>0</v>
      </c>
      <c r="CJ92" s="20">
        <f>SUMIFS(Expenses!CK:CK,Expenses!$C:$C,$C92)</f>
        <v>0</v>
      </c>
      <c r="CK92" s="20">
        <f>SUMIFS(Expenses!CL:CL,Expenses!$C:$C,$C92)</f>
        <v>0</v>
      </c>
      <c r="CL92" s="20">
        <f>SUMIFS(Expenses!CM:CM,Expenses!$C:$C,$C92)</f>
        <v>0</v>
      </c>
      <c r="CM92" s="20">
        <f>SUMIFS(Expenses!CN:CN,Expenses!$C:$C,$C92)</f>
        <v>0</v>
      </c>
      <c r="CN92" s="20">
        <f>SUMIFS(Expenses!CO:CO,Expenses!$C:$C,$C92)</f>
        <v>0</v>
      </c>
      <c r="CO92" s="20">
        <f>SUMIFS(Expenses!CP:CP,Expenses!$C:$C,$C92)</f>
        <v>0</v>
      </c>
      <c r="CP92" s="20">
        <f>SUMIFS(Expenses!CQ:CQ,Expenses!$C:$C,$C92)</f>
        <v>0</v>
      </c>
      <c r="CQ92" s="20">
        <f>SUMIFS(Expenses!CR:CR,Expenses!$C:$C,$C92)</f>
        <v>0</v>
      </c>
      <c r="CR92" s="20">
        <f>SUMIFS(Expenses!CS:CS,Expenses!$C:$C,$C92)</f>
        <v>0</v>
      </c>
      <c r="CS92" s="20">
        <f>SUMIFS(Expenses!CT:CT,Expenses!$C:$C,$C92)</f>
        <v>0</v>
      </c>
      <c r="CT92" s="20">
        <f>SUMIFS(Expenses!CU:CU,Expenses!$C:$C,$C92)</f>
        <v>0</v>
      </c>
      <c r="CU92" s="20">
        <f>SUMIFS(Expenses!CV:CV,Expenses!$C:$C,$C92)</f>
        <v>0</v>
      </c>
      <c r="CV92" s="20">
        <f>SUMIFS(Expenses!CW:CW,Expenses!$C:$C,$C92)</f>
        <v>0</v>
      </c>
      <c r="CW92" s="20">
        <f>SUMIFS(Expenses!CX:CX,Expenses!$C:$C,$C92)</f>
        <v>0</v>
      </c>
      <c r="CX92" s="20">
        <f>SUMIFS(Expenses!CY:CY,Expenses!$C:$C,$C92)</f>
        <v>0</v>
      </c>
      <c r="CY92" s="20">
        <f>SUMIFS(Expenses!CZ:CZ,Expenses!$C:$C,$C92)</f>
        <v>0</v>
      </c>
      <c r="CZ92" s="20">
        <f>SUMIFS(Expenses!DA:DA,Expenses!$C:$C,$C92)</f>
        <v>0</v>
      </c>
      <c r="DA92" s="20">
        <f>SUMIFS(Expenses!DB:DB,Expenses!$C:$C,$C92)</f>
        <v>0</v>
      </c>
      <c r="DB92" s="20">
        <f>SUMIFS(Expenses!DC:DC,Expenses!$C:$C,$C92)</f>
        <v>0</v>
      </c>
      <c r="DC92" s="20">
        <f>SUMIFS(Expenses!DD:DD,Expenses!$C:$C,$C92)</f>
        <v>0</v>
      </c>
      <c r="DD92" s="20">
        <f>SUMIFS(Expenses!DE:DE,Expenses!$C:$C,$C92)</f>
        <v>0</v>
      </c>
      <c r="DE92" s="20">
        <f>SUMIFS(Expenses!DF:DF,Expenses!$C:$C,$C92)</f>
        <v>0</v>
      </c>
      <c r="DF92" s="20">
        <f>SUMIFS(Expenses!DG:DG,Expenses!$C:$C,$C92)</f>
        <v>0</v>
      </c>
      <c r="DG92" s="20">
        <f>SUMIFS(Expenses!DH:DH,Expenses!$C:$C,$C92)</f>
        <v>0</v>
      </c>
      <c r="DH92" s="20">
        <f>SUMIFS(Expenses!DI:DI,Expenses!$C:$C,$C92)</f>
        <v>0</v>
      </c>
      <c r="DI92" s="20">
        <f>SUMIFS(Expenses!DJ:DJ,Expenses!$C:$C,$C92)</f>
        <v>0</v>
      </c>
      <c r="DJ92" s="20">
        <f>SUMIFS(Expenses!DK:DK,Expenses!$C:$C,$C92)</f>
        <v>0</v>
      </c>
      <c r="DK92" s="20">
        <f>SUMIFS(Expenses!DL:DL,Expenses!$C:$C,$C92)</f>
        <v>0</v>
      </c>
      <c r="DL92" s="20">
        <f>SUMIFS(Expenses!DM:DM,Expenses!$C:$C,$C92)</f>
        <v>0</v>
      </c>
      <c r="DM92" s="20">
        <f>SUMIFS(Expenses!DN:DN,Expenses!$C:$C,$C92)</f>
        <v>0</v>
      </c>
      <c r="DN92" s="20">
        <f>SUMIFS(Expenses!DO:DO,Expenses!$C:$C,$C92)</f>
        <v>0</v>
      </c>
      <c r="DO92" s="20">
        <f>SUMIFS(Expenses!DP:DP,Expenses!$C:$C,$C92)</f>
        <v>0</v>
      </c>
      <c r="DP92" s="20">
        <f>SUMIFS(Expenses!DQ:DQ,Expenses!$C:$C,$C92)</f>
        <v>0</v>
      </c>
      <c r="DQ92" s="20">
        <f>SUMIFS(Expenses!DR:DR,Expenses!$C:$C,$C92)</f>
        <v>0</v>
      </c>
      <c r="DR92" s="20">
        <f>SUMIFS(Expenses!DS:DS,Expenses!$C:$C,$C92)</f>
        <v>0</v>
      </c>
      <c r="DS92" s="20">
        <f>SUMIFS(Expenses!DT:DT,Expenses!$C:$C,$C92)</f>
        <v>0</v>
      </c>
      <c r="DT92" s="20">
        <f>SUMIFS(Expenses!DU:DU,Expenses!$C:$C,$C92)</f>
        <v>0</v>
      </c>
    </row>
    <row r="93" spans="3:124">
      <c r="C93" s="5" t="s">
        <v>266</v>
      </c>
      <c r="D93" s="20">
        <f>SUMIFS(Expenses!E:E,Expenses!$C:$C,$C93)</f>
        <v>0</v>
      </c>
      <c r="E93" s="20">
        <f>SUMIFS(Expenses!F:F,Expenses!$C:$C,$C93)</f>
        <v>0</v>
      </c>
      <c r="F93" s="20">
        <f>SUMIFS(Expenses!G:G,Expenses!$C:$C,$C93)</f>
        <v>0</v>
      </c>
      <c r="G93" s="20">
        <f>SUMIFS(Expenses!H:H,Expenses!$C:$C,$C93)</f>
        <v>0</v>
      </c>
      <c r="H93" s="20">
        <f>SUMIFS(Expenses!I:I,Expenses!$C:$C,$C93)</f>
        <v>0</v>
      </c>
      <c r="I93" s="20">
        <f>SUMIFS(Expenses!J:J,Expenses!$C:$C,$C93)</f>
        <v>0</v>
      </c>
      <c r="J93" s="20">
        <f>SUMIFS(Expenses!K:K,Expenses!$C:$C,$C93)</f>
        <v>0</v>
      </c>
      <c r="K93" s="20">
        <f>SUMIFS(Expenses!L:L,Expenses!$C:$C,$C93)</f>
        <v>0</v>
      </c>
      <c r="L93" s="20">
        <f>SUMIFS(Expenses!M:M,Expenses!$C:$C,$C93)</f>
        <v>0</v>
      </c>
      <c r="M93" s="20">
        <f>SUMIFS(Expenses!N:N,Expenses!$C:$C,$C93)</f>
        <v>0</v>
      </c>
      <c r="N93" s="20">
        <f>SUMIFS(Expenses!O:O,Expenses!$C:$C,$C93)</f>
        <v>0</v>
      </c>
      <c r="O93" s="20">
        <f>SUMIFS(Expenses!P:P,Expenses!$C:$C,$C93)</f>
        <v>0</v>
      </c>
      <c r="P93" s="20">
        <f>SUMIFS(Expenses!Q:Q,Expenses!$C:$C,$C93)</f>
        <v>0</v>
      </c>
      <c r="Q93" s="20">
        <f>SUMIFS(Expenses!R:R,Expenses!$C:$C,$C93)</f>
        <v>0</v>
      </c>
      <c r="R93" s="20">
        <f>SUMIFS(Expenses!S:S,Expenses!$C:$C,$C93)</f>
        <v>0</v>
      </c>
      <c r="S93" s="20">
        <f>SUMIFS(Expenses!T:T,Expenses!$C:$C,$C93)</f>
        <v>0</v>
      </c>
      <c r="T93" s="20">
        <f>SUMIFS(Expenses!U:U,Expenses!$C:$C,$C93)</f>
        <v>0</v>
      </c>
      <c r="U93" s="20">
        <f>SUMIFS(Expenses!V:V,Expenses!$C:$C,$C93)</f>
        <v>0</v>
      </c>
      <c r="V93" s="20">
        <f>SUMIFS(Expenses!W:W,Expenses!$C:$C,$C93)</f>
        <v>0</v>
      </c>
      <c r="W93" s="20">
        <f>SUMIFS(Expenses!X:X,Expenses!$C:$C,$C93)</f>
        <v>0</v>
      </c>
      <c r="X93" s="20">
        <f>SUMIFS(Expenses!Y:Y,Expenses!$C:$C,$C93)</f>
        <v>0</v>
      </c>
      <c r="Y93" s="20">
        <f>SUMIFS(Expenses!Z:Z,Expenses!$C:$C,$C93)</f>
        <v>0</v>
      </c>
      <c r="Z93" s="20">
        <f>SUMIFS(Expenses!AA:AA,Expenses!$C:$C,$C93)</f>
        <v>0</v>
      </c>
      <c r="AA93" s="20">
        <f>SUMIFS(Expenses!AB:AB,Expenses!$C:$C,$C93)</f>
        <v>0</v>
      </c>
      <c r="AB93" s="20">
        <f>SUMIFS(Expenses!AC:AC,Expenses!$C:$C,$C93)</f>
        <v>208.8201297</v>
      </c>
      <c r="AC93" s="20">
        <f>SUMIFS(Expenses!AD:AD,Expenses!$C:$C,$C93)</f>
        <v>208.8201297</v>
      </c>
      <c r="AD93" s="20">
        <f>SUMIFS(Expenses!AE:AE,Expenses!$C:$C,$C93)</f>
        <v>208.8201297</v>
      </c>
      <c r="AE93" s="20">
        <f>SUMIFS(Expenses!AF:AF,Expenses!$C:$C,$C93)</f>
        <v>208.8201297</v>
      </c>
      <c r="AF93" s="20">
        <f>SUMIFS(Expenses!AG:AG,Expenses!$C:$C,$C93)</f>
        <v>208.8201297</v>
      </c>
      <c r="AG93" s="20">
        <f>SUMIFS(Expenses!AH:AH,Expenses!$C:$C,$C93)</f>
        <v>208.8201297</v>
      </c>
      <c r="AH93" s="20">
        <f>SUMIFS(Expenses!AI:AI,Expenses!$C:$C,$C93)</f>
        <v>208.8201297</v>
      </c>
      <c r="AI93" s="20">
        <f>SUMIFS(Expenses!AJ:AJ,Expenses!$C:$C,$C93)</f>
        <v>215.08473359100003</v>
      </c>
      <c r="AJ93" s="20">
        <f>SUMIFS(Expenses!AK:AK,Expenses!$C:$C,$C93)</f>
        <v>215.08473359100003</v>
      </c>
      <c r="AK93" s="20">
        <f>SUMIFS(Expenses!AL:AL,Expenses!$C:$C,$C93)</f>
        <v>215.08473359100003</v>
      </c>
      <c r="AL93" s="20">
        <f>SUMIFS(Expenses!AM:AM,Expenses!$C:$C,$C93)</f>
        <v>215.08473359100003</v>
      </c>
      <c r="AM93" s="20">
        <f>SUMIFS(Expenses!AN:AN,Expenses!$C:$C,$C93)</f>
        <v>215.08473359100003</v>
      </c>
      <c r="AN93" s="20">
        <f>SUMIFS(Expenses!AO:AO,Expenses!$C:$C,$C93)</f>
        <v>215.08473359100003</v>
      </c>
      <c r="AO93" s="20">
        <f>SUMIFS(Expenses!AP:AP,Expenses!$C:$C,$C93)</f>
        <v>215.08473359100003</v>
      </c>
      <c r="AP93" s="20">
        <f>SUMIFS(Expenses!AQ:AQ,Expenses!$C:$C,$C93)</f>
        <v>215.08473359100003</v>
      </c>
      <c r="AQ93" s="20">
        <f>SUMIFS(Expenses!AR:AR,Expenses!$C:$C,$C93)</f>
        <v>215.08473359100003</v>
      </c>
      <c r="AR93" s="20">
        <f>SUMIFS(Expenses!AS:AS,Expenses!$C:$C,$C93)</f>
        <v>215.08473359100003</v>
      </c>
      <c r="AS93" s="20">
        <f>SUMIFS(Expenses!AT:AT,Expenses!$C:$C,$C93)</f>
        <v>215.08473359100003</v>
      </c>
      <c r="AT93" s="20">
        <f>SUMIFS(Expenses!AU:AU,Expenses!$C:$C,$C93)</f>
        <v>215.08473359100003</v>
      </c>
      <c r="AU93" s="20">
        <f>SUMIFS(Expenses!AV:AV,Expenses!$C:$C,$C93)</f>
        <v>221.53727559873002</v>
      </c>
      <c r="AV93" s="20">
        <f>SUMIFS(Expenses!AW:AW,Expenses!$C:$C,$C93)</f>
        <v>221.53727559873002</v>
      </c>
      <c r="AW93" s="20">
        <f>SUMIFS(Expenses!AX:AX,Expenses!$C:$C,$C93)</f>
        <v>221.53727559873002</v>
      </c>
      <c r="AX93" s="20">
        <f>SUMIFS(Expenses!AY:AY,Expenses!$C:$C,$C93)</f>
        <v>221.53727559873002</v>
      </c>
      <c r="AY93" s="20">
        <f>SUMIFS(Expenses!AZ:AZ,Expenses!$C:$C,$C93)</f>
        <v>221.53727559873002</v>
      </c>
      <c r="AZ93" s="20">
        <f>SUMIFS(Expenses!BA:BA,Expenses!$C:$C,$C93)</f>
        <v>221.53727559873002</v>
      </c>
      <c r="BA93" s="20">
        <f>SUMIFS(Expenses!BB:BB,Expenses!$C:$C,$C93)</f>
        <v>221.53727559873002</v>
      </c>
      <c r="BB93" s="20">
        <f>SUMIFS(Expenses!BC:BC,Expenses!$C:$C,$C93)</f>
        <v>221.53727559873002</v>
      </c>
      <c r="BC93" s="20">
        <f>SUMIFS(Expenses!BD:BD,Expenses!$C:$C,$C93)</f>
        <v>221.53727559873002</v>
      </c>
      <c r="BD93" s="20">
        <f>SUMIFS(Expenses!BE:BE,Expenses!$C:$C,$C93)</f>
        <v>221.53727559873002</v>
      </c>
      <c r="BE93" s="20">
        <f>SUMIFS(Expenses!BF:BF,Expenses!$C:$C,$C93)</f>
        <v>221.53727559873002</v>
      </c>
      <c r="BF93" s="20">
        <f>SUMIFS(Expenses!BG:BG,Expenses!$C:$C,$C93)</f>
        <v>221.53727559873002</v>
      </c>
      <c r="BG93" s="20">
        <f>SUMIFS(Expenses!BH:BH,Expenses!$C:$C,$C93)</f>
        <v>228.18339386669194</v>
      </c>
      <c r="BH93" s="20">
        <f>SUMIFS(Expenses!BI:BI,Expenses!$C:$C,$C93)</f>
        <v>228.18339386669194</v>
      </c>
      <c r="BI93" s="20">
        <f>SUMIFS(Expenses!BJ:BJ,Expenses!$C:$C,$C93)</f>
        <v>228.18339386669194</v>
      </c>
      <c r="BJ93" s="20">
        <f>SUMIFS(Expenses!BK:BK,Expenses!$C:$C,$C93)</f>
        <v>228.18339386669194</v>
      </c>
      <c r="BK93" s="20">
        <f>SUMIFS(Expenses!BL:BL,Expenses!$C:$C,$C93)</f>
        <v>228.18339386669194</v>
      </c>
      <c r="BL93" s="20">
        <f>SUMIFS(Expenses!BM:BM,Expenses!$C:$C,$C93)</f>
        <v>228.18339386669194</v>
      </c>
      <c r="BM93" s="20">
        <f>SUMIFS(Expenses!BN:BN,Expenses!$C:$C,$C93)</f>
        <v>228.18339386669194</v>
      </c>
      <c r="BN93" s="20">
        <f>SUMIFS(Expenses!BO:BO,Expenses!$C:$C,$C93)</f>
        <v>228.18339386669194</v>
      </c>
      <c r="BO93" s="20">
        <f>SUMIFS(Expenses!BP:BP,Expenses!$C:$C,$C93)</f>
        <v>228.18339386669194</v>
      </c>
      <c r="BP93" s="20">
        <f>SUMIFS(Expenses!BQ:BQ,Expenses!$C:$C,$C93)</f>
        <v>228.18339386669194</v>
      </c>
      <c r="BQ93" s="20">
        <f>SUMIFS(Expenses!BR:BR,Expenses!$C:$C,$C93)</f>
        <v>228.18339386669194</v>
      </c>
      <c r="BR93" s="20">
        <f>SUMIFS(Expenses!BS:BS,Expenses!$C:$C,$C93)</f>
        <v>228.18339386669194</v>
      </c>
      <c r="BS93" s="20">
        <f>SUMIFS(Expenses!BT:BT,Expenses!$C:$C,$C93)</f>
        <v>235.02889568269276</v>
      </c>
      <c r="BT93" s="20">
        <f>SUMIFS(Expenses!BU:BU,Expenses!$C:$C,$C93)</f>
        <v>235.02889568269276</v>
      </c>
      <c r="BU93" s="20">
        <f>SUMIFS(Expenses!BV:BV,Expenses!$C:$C,$C93)</f>
        <v>235.02889568269276</v>
      </c>
      <c r="BV93" s="20">
        <f>SUMIFS(Expenses!BW:BW,Expenses!$C:$C,$C93)</f>
        <v>235.02889568269276</v>
      </c>
      <c r="BW93" s="20">
        <f>SUMIFS(Expenses!BX:BX,Expenses!$C:$C,$C93)</f>
        <v>235.02889568269276</v>
      </c>
      <c r="BX93" s="20">
        <f>SUMIFS(Expenses!BY:BY,Expenses!$C:$C,$C93)</f>
        <v>235.02889568269276</v>
      </c>
      <c r="BY93" s="20">
        <f>SUMIFS(Expenses!BZ:BZ,Expenses!$C:$C,$C93)</f>
        <v>235.02889568269276</v>
      </c>
      <c r="BZ93" s="20">
        <f>SUMIFS(Expenses!CA:CA,Expenses!$C:$C,$C93)</f>
        <v>235.02889568269276</v>
      </c>
      <c r="CA93" s="20">
        <f>SUMIFS(Expenses!CB:CB,Expenses!$C:$C,$C93)</f>
        <v>235.02889568269276</v>
      </c>
      <c r="CB93" s="20">
        <f>SUMIFS(Expenses!CC:CC,Expenses!$C:$C,$C93)</f>
        <v>235.02889568269276</v>
      </c>
      <c r="CC93" s="20">
        <f>SUMIFS(Expenses!CD:CD,Expenses!$C:$C,$C93)</f>
        <v>235.02889568269276</v>
      </c>
      <c r="CD93" s="20">
        <f>SUMIFS(Expenses!CE:CE,Expenses!$C:$C,$C93)</f>
        <v>235.02889568269276</v>
      </c>
      <c r="CE93" s="20">
        <f>SUMIFS(Expenses!CF:CF,Expenses!$C:$C,$C93)</f>
        <v>242.07976255317351</v>
      </c>
      <c r="CF93" s="20">
        <f>SUMIFS(Expenses!CG:CG,Expenses!$C:$C,$C93)</f>
        <v>242.07976255317351</v>
      </c>
      <c r="CG93" s="20">
        <f>SUMIFS(Expenses!CH:CH,Expenses!$C:$C,$C93)</f>
        <v>242.07976255317351</v>
      </c>
      <c r="CH93" s="20">
        <f>SUMIFS(Expenses!CI:CI,Expenses!$C:$C,$C93)</f>
        <v>242.07976255317351</v>
      </c>
      <c r="CI93" s="20">
        <f>SUMIFS(Expenses!CJ:CJ,Expenses!$C:$C,$C93)</f>
        <v>242.07976255317351</v>
      </c>
      <c r="CJ93" s="20">
        <f>SUMIFS(Expenses!CK:CK,Expenses!$C:$C,$C93)</f>
        <v>242.07976255317351</v>
      </c>
      <c r="CK93" s="20">
        <f>SUMIFS(Expenses!CL:CL,Expenses!$C:$C,$C93)</f>
        <v>242.07976255317351</v>
      </c>
      <c r="CL93" s="20">
        <f>SUMIFS(Expenses!CM:CM,Expenses!$C:$C,$C93)</f>
        <v>242.07976255317351</v>
      </c>
      <c r="CM93" s="20">
        <f>SUMIFS(Expenses!CN:CN,Expenses!$C:$C,$C93)</f>
        <v>242.07976255317351</v>
      </c>
      <c r="CN93" s="20">
        <f>SUMIFS(Expenses!CO:CO,Expenses!$C:$C,$C93)</f>
        <v>242.07976255317351</v>
      </c>
      <c r="CO93" s="20">
        <f>SUMIFS(Expenses!CP:CP,Expenses!$C:$C,$C93)</f>
        <v>242.07976255317351</v>
      </c>
      <c r="CP93" s="20">
        <f>SUMIFS(Expenses!CQ:CQ,Expenses!$C:$C,$C93)</f>
        <v>242.07976255317351</v>
      </c>
      <c r="CQ93" s="20">
        <f>SUMIFS(Expenses!CR:CR,Expenses!$C:$C,$C93)</f>
        <v>249.34215542976872</v>
      </c>
      <c r="CR93" s="20">
        <f>SUMIFS(Expenses!CS:CS,Expenses!$C:$C,$C93)</f>
        <v>249.34215542976872</v>
      </c>
      <c r="CS93" s="20">
        <f>SUMIFS(Expenses!CT:CT,Expenses!$C:$C,$C93)</f>
        <v>249.34215542976872</v>
      </c>
      <c r="CT93" s="20">
        <f>SUMIFS(Expenses!CU:CU,Expenses!$C:$C,$C93)</f>
        <v>249.34215542976872</v>
      </c>
      <c r="CU93" s="20">
        <f>SUMIFS(Expenses!CV:CV,Expenses!$C:$C,$C93)</f>
        <v>249.34215542976872</v>
      </c>
      <c r="CV93" s="20">
        <f>SUMIFS(Expenses!CW:CW,Expenses!$C:$C,$C93)</f>
        <v>249.34215542976872</v>
      </c>
      <c r="CW93" s="20">
        <f>SUMIFS(Expenses!CX:CX,Expenses!$C:$C,$C93)</f>
        <v>249.34215542976872</v>
      </c>
      <c r="CX93" s="20">
        <f>SUMIFS(Expenses!CY:CY,Expenses!$C:$C,$C93)</f>
        <v>249.34215542976872</v>
      </c>
      <c r="CY93" s="20">
        <f>SUMIFS(Expenses!CZ:CZ,Expenses!$C:$C,$C93)</f>
        <v>249.34215542976872</v>
      </c>
      <c r="CZ93" s="20">
        <f>SUMIFS(Expenses!DA:DA,Expenses!$C:$C,$C93)</f>
        <v>249.34215542976872</v>
      </c>
      <c r="DA93" s="20">
        <f>SUMIFS(Expenses!DB:DB,Expenses!$C:$C,$C93)</f>
        <v>249.34215542976872</v>
      </c>
      <c r="DB93" s="20">
        <f>SUMIFS(Expenses!DC:DC,Expenses!$C:$C,$C93)</f>
        <v>249.34215542976872</v>
      </c>
      <c r="DC93" s="20">
        <f>SUMIFS(Expenses!DD:DD,Expenses!$C:$C,$C93)</f>
        <v>256.82242009266179</v>
      </c>
      <c r="DD93" s="20">
        <f>SUMIFS(Expenses!DE:DE,Expenses!$C:$C,$C93)</f>
        <v>256.82242009266179</v>
      </c>
      <c r="DE93" s="20">
        <f>SUMIFS(Expenses!DF:DF,Expenses!$C:$C,$C93)</f>
        <v>256.82242009266179</v>
      </c>
      <c r="DF93" s="20">
        <f>SUMIFS(Expenses!DG:DG,Expenses!$C:$C,$C93)</f>
        <v>256.82242009266179</v>
      </c>
      <c r="DG93" s="20">
        <f>SUMIFS(Expenses!DH:DH,Expenses!$C:$C,$C93)</f>
        <v>256.82242009266179</v>
      </c>
      <c r="DH93" s="20">
        <f>SUMIFS(Expenses!DI:DI,Expenses!$C:$C,$C93)</f>
        <v>256.82242009266179</v>
      </c>
      <c r="DI93" s="20">
        <f>SUMIFS(Expenses!DJ:DJ,Expenses!$C:$C,$C93)</f>
        <v>256.82242009266179</v>
      </c>
      <c r="DJ93" s="20">
        <f>SUMIFS(Expenses!DK:DK,Expenses!$C:$C,$C93)</f>
        <v>256.82242009266179</v>
      </c>
      <c r="DK93" s="20">
        <f>SUMIFS(Expenses!DL:DL,Expenses!$C:$C,$C93)</f>
        <v>256.82242009266179</v>
      </c>
      <c r="DL93" s="20">
        <f>SUMIFS(Expenses!DM:DM,Expenses!$C:$C,$C93)</f>
        <v>256.82242009266179</v>
      </c>
      <c r="DM93" s="20">
        <f>SUMIFS(Expenses!DN:DN,Expenses!$C:$C,$C93)</f>
        <v>256.82242009266179</v>
      </c>
      <c r="DN93" s="20">
        <f>SUMIFS(Expenses!DO:DO,Expenses!$C:$C,$C93)</f>
        <v>256.82242009266179</v>
      </c>
      <c r="DO93" s="20">
        <f>SUMIFS(Expenses!DP:DP,Expenses!$C:$C,$C93)</f>
        <v>264.52709269544164</v>
      </c>
      <c r="DP93" s="20">
        <f>SUMIFS(Expenses!DQ:DQ,Expenses!$C:$C,$C93)</f>
        <v>264.52709269544164</v>
      </c>
      <c r="DQ93" s="20">
        <f>SUMIFS(Expenses!DR:DR,Expenses!$C:$C,$C93)</f>
        <v>264.52709269544164</v>
      </c>
      <c r="DR93" s="20">
        <f>SUMIFS(Expenses!DS:DS,Expenses!$C:$C,$C93)</f>
        <v>264.52709269544164</v>
      </c>
      <c r="DS93" s="20">
        <f>SUMIFS(Expenses!DT:DT,Expenses!$C:$C,$C93)</f>
        <v>264.52709269544164</v>
      </c>
      <c r="DT93" s="20">
        <f>SUMIFS(Expenses!DU:DU,Expenses!$C:$C,$C93)</f>
        <v>264.52709269544164</v>
      </c>
    </row>
    <row r="94" spans="3:124">
      <c r="C94" s="5" t="s">
        <v>272</v>
      </c>
      <c r="D94" s="20">
        <f>SUMIFS(Expenses!E:E,Expenses!$C:$C,$C94)</f>
        <v>0</v>
      </c>
      <c r="E94" s="20">
        <f>SUMIFS(Expenses!F:F,Expenses!$C:$C,$C94)</f>
        <v>0</v>
      </c>
      <c r="F94" s="20">
        <f>SUMIFS(Expenses!G:G,Expenses!$C:$C,$C94)</f>
        <v>0</v>
      </c>
      <c r="G94" s="20">
        <f>SUMIFS(Expenses!H:H,Expenses!$C:$C,$C94)</f>
        <v>0</v>
      </c>
      <c r="H94" s="20">
        <f>SUMIFS(Expenses!I:I,Expenses!$C:$C,$C94)</f>
        <v>0</v>
      </c>
      <c r="I94" s="20">
        <f>SUMIFS(Expenses!J:J,Expenses!$C:$C,$C94)</f>
        <v>0</v>
      </c>
      <c r="J94" s="20">
        <f>SUMIFS(Expenses!K:K,Expenses!$C:$C,$C94)</f>
        <v>0</v>
      </c>
      <c r="K94" s="20">
        <f>SUMIFS(Expenses!L:L,Expenses!$C:$C,$C94)</f>
        <v>0</v>
      </c>
      <c r="L94" s="20">
        <f>SUMIFS(Expenses!M:M,Expenses!$C:$C,$C94)</f>
        <v>0</v>
      </c>
      <c r="M94" s="20">
        <f>SUMIFS(Expenses!N:N,Expenses!$C:$C,$C94)</f>
        <v>0</v>
      </c>
      <c r="N94" s="20">
        <f>SUMIFS(Expenses!O:O,Expenses!$C:$C,$C94)</f>
        <v>0</v>
      </c>
      <c r="O94" s="20">
        <f>SUMIFS(Expenses!P:P,Expenses!$C:$C,$C94)</f>
        <v>0</v>
      </c>
      <c r="P94" s="20">
        <f>SUMIFS(Expenses!Q:Q,Expenses!$C:$C,$C94)</f>
        <v>0</v>
      </c>
      <c r="Q94" s="20">
        <f>SUMIFS(Expenses!R:R,Expenses!$C:$C,$C94)</f>
        <v>0</v>
      </c>
      <c r="R94" s="20">
        <f>SUMIFS(Expenses!S:S,Expenses!$C:$C,$C94)</f>
        <v>0</v>
      </c>
      <c r="S94" s="20">
        <f>SUMIFS(Expenses!T:T,Expenses!$C:$C,$C94)</f>
        <v>0</v>
      </c>
      <c r="T94" s="20">
        <f>SUMIFS(Expenses!U:U,Expenses!$C:$C,$C94)</f>
        <v>0</v>
      </c>
      <c r="U94" s="20">
        <f>SUMIFS(Expenses!V:V,Expenses!$C:$C,$C94)</f>
        <v>0</v>
      </c>
      <c r="V94" s="20">
        <f>SUMIFS(Expenses!W:W,Expenses!$C:$C,$C94)</f>
        <v>0</v>
      </c>
      <c r="W94" s="20">
        <f>SUMIFS(Expenses!X:X,Expenses!$C:$C,$C94)</f>
        <v>0</v>
      </c>
      <c r="X94" s="20">
        <f>SUMIFS(Expenses!Y:Y,Expenses!$C:$C,$C94)</f>
        <v>0</v>
      </c>
      <c r="Y94" s="20">
        <f>SUMIFS(Expenses!Z:Z,Expenses!$C:$C,$C94)</f>
        <v>0</v>
      </c>
      <c r="Z94" s="20">
        <f>SUMIFS(Expenses!AA:AA,Expenses!$C:$C,$C94)</f>
        <v>0</v>
      </c>
      <c r="AA94" s="20">
        <f>SUMIFS(Expenses!AB:AB,Expenses!$C:$C,$C94)</f>
        <v>0</v>
      </c>
      <c r="AB94" s="20">
        <f>SUMIFS(Expenses!AC:AC,Expenses!$C:$C,$C94)</f>
        <v>1252.9207781999999</v>
      </c>
      <c r="AC94" s="20">
        <f>SUMIFS(Expenses!AD:AD,Expenses!$C:$C,$C94)</f>
        <v>1252.9207781999999</v>
      </c>
      <c r="AD94" s="20">
        <f>SUMIFS(Expenses!AE:AE,Expenses!$C:$C,$C94)</f>
        <v>1252.9207781999999</v>
      </c>
      <c r="AE94" s="20">
        <f>SUMIFS(Expenses!AF:AF,Expenses!$C:$C,$C94)</f>
        <v>1252.9207781999999</v>
      </c>
      <c r="AF94" s="20">
        <f>SUMIFS(Expenses!AG:AG,Expenses!$C:$C,$C94)</f>
        <v>1252.9207781999999</v>
      </c>
      <c r="AG94" s="20">
        <f>SUMIFS(Expenses!AH:AH,Expenses!$C:$C,$C94)</f>
        <v>1252.9207781999999</v>
      </c>
      <c r="AH94" s="20">
        <f>SUMIFS(Expenses!AI:AI,Expenses!$C:$C,$C94)</f>
        <v>1252.9207781999999</v>
      </c>
      <c r="AI94" s="20">
        <f>SUMIFS(Expenses!AJ:AJ,Expenses!$C:$C,$C94)</f>
        <v>1290.5084015460002</v>
      </c>
      <c r="AJ94" s="20">
        <f>SUMIFS(Expenses!AK:AK,Expenses!$C:$C,$C94)</f>
        <v>1290.5084015460002</v>
      </c>
      <c r="AK94" s="20">
        <f>SUMIFS(Expenses!AL:AL,Expenses!$C:$C,$C94)</f>
        <v>1290.5084015460002</v>
      </c>
      <c r="AL94" s="20">
        <f>SUMIFS(Expenses!AM:AM,Expenses!$C:$C,$C94)</f>
        <v>1290.5084015460002</v>
      </c>
      <c r="AM94" s="20">
        <f>SUMIFS(Expenses!AN:AN,Expenses!$C:$C,$C94)</f>
        <v>1290.5084015460002</v>
      </c>
      <c r="AN94" s="20">
        <f>SUMIFS(Expenses!AO:AO,Expenses!$C:$C,$C94)</f>
        <v>1290.5084015460002</v>
      </c>
      <c r="AO94" s="20">
        <f>SUMIFS(Expenses!AP:AP,Expenses!$C:$C,$C94)</f>
        <v>1290.5084015460002</v>
      </c>
      <c r="AP94" s="20">
        <f>SUMIFS(Expenses!AQ:AQ,Expenses!$C:$C,$C94)</f>
        <v>1290.5084015460002</v>
      </c>
      <c r="AQ94" s="20">
        <f>SUMIFS(Expenses!AR:AR,Expenses!$C:$C,$C94)</f>
        <v>1290.5084015460002</v>
      </c>
      <c r="AR94" s="20">
        <f>SUMIFS(Expenses!AS:AS,Expenses!$C:$C,$C94)</f>
        <v>1290.5084015460002</v>
      </c>
      <c r="AS94" s="20">
        <f>SUMIFS(Expenses!AT:AT,Expenses!$C:$C,$C94)</f>
        <v>1290.5084015460002</v>
      </c>
      <c r="AT94" s="20">
        <f>SUMIFS(Expenses!AU:AU,Expenses!$C:$C,$C94)</f>
        <v>1290.5084015460002</v>
      </c>
      <c r="AU94" s="20">
        <f>SUMIFS(Expenses!AV:AV,Expenses!$C:$C,$C94)</f>
        <v>1329.2236535923801</v>
      </c>
      <c r="AV94" s="20">
        <f>SUMIFS(Expenses!AW:AW,Expenses!$C:$C,$C94)</f>
        <v>1329.2236535923801</v>
      </c>
      <c r="AW94" s="20">
        <f>SUMIFS(Expenses!AX:AX,Expenses!$C:$C,$C94)</f>
        <v>1329.2236535923801</v>
      </c>
      <c r="AX94" s="20">
        <f>SUMIFS(Expenses!AY:AY,Expenses!$C:$C,$C94)</f>
        <v>1329.2236535923801</v>
      </c>
      <c r="AY94" s="20">
        <f>SUMIFS(Expenses!AZ:AZ,Expenses!$C:$C,$C94)</f>
        <v>1329.2236535923801</v>
      </c>
      <c r="AZ94" s="20">
        <f>SUMIFS(Expenses!BA:BA,Expenses!$C:$C,$C94)</f>
        <v>1329.2236535923801</v>
      </c>
      <c r="BA94" s="20">
        <f>SUMIFS(Expenses!BB:BB,Expenses!$C:$C,$C94)</f>
        <v>1329.2236535923801</v>
      </c>
      <c r="BB94" s="20">
        <f>SUMIFS(Expenses!BC:BC,Expenses!$C:$C,$C94)</f>
        <v>1329.2236535923801</v>
      </c>
      <c r="BC94" s="20">
        <f>SUMIFS(Expenses!BD:BD,Expenses!$C:$C,$C94)</f>
        <v>1329.2236535923801</v>
      </c>
      <c r="BD94" s="20">
        <f>SUMIFS(Expenses!BE:BE,Expenses!$C:$C,$C94)</f>
        <v>1329.2236535923801</v>
      </c>
      <c r="BE94" s="20">
        <f>SUMIFS(Expenses!BF:BF,Expenses!$C:$C,$C94)</f>
        <v>1329.2236535923801</v>
      </c>
      <c r="BF94" s="20">
        <f>SUMIFS(Expenses!BG:BG,Expenses!$C:$C,$C94)</f>
        <v>1329.2236535923801</v>
      </c>
      <c r="BG94" s="20">
        <f>SUMIFS(Expenses!BH:BH,Expenses!$C:$C,$C94)</f>
        <v>1369.1003632001516</v>
      </c>
      <c r="BH94" s="20">
        <f>SUMIFS(Expenses!BI:BI,Expenses!$C:$C,$C94)</f>
        <v>1369.1003632001516</v>
      </c>
      <c r="BI94" s="20">
        <f>SUMIFS(Expenses!BJ:BJ,Expenses!$C:$C,$C94)</f>
        <v>1369.1003632001516</v>
      </c>
      <c r="BJ94" s="20">
        <f>SUMIFS(Expenses!BK:BK,Expenses!$C:$C,$C94)</f>
        <v>1369.1003632001516</v>
      </c>
      <c r="BK94" s="20">
        <f>SUMIFS(Expenses!BL:BL,Expenses!$C:$C,$C94)</f>
        <v>1369.1003632001516</v>
      </c>
      <c r="BL94" s="20">
        <f>SUMIFS(Expenses!BM:BM,Expenses!$C:$C,$C94)</f>
        <v>1369.1003632001516</v>
      </c>
      <c r="BM94" s="20">
        <f>SUMIFS(Expenses!BN:BN,Expenses!$C:$C,$C94)</f>
        <v>1369.1003632001516</v>
      </c>
      <c r="BN94" s="20">
        <f>SUMIFS(Expenses!BO:BO,Expenses!$C:$C,$C94)</f>
        <v>1369.1003632001516</v>
      </c>
      <c r="BO94" s="20">
        <f>SUMIFS(Expenses!BP:BP,Expenses!$C:$C,$C94)</f>
        <v>1369.1003632001516</v>
      </c>
      <c r="BP94" s="20">
        <f>SUMIFS(Expenses!BQ:BQ,Expenses!$C:$C,$C94)</f>
        <v>1369.1003632001516</v>
      </c>
      <c r="BQ94" s="20">
        <f>SUMIFS(Expenses!BR:BR,Expenses!$C:$C,$C94)</f>
        <v>1369.1003632001516</v>
      </c>
      <c r="BR94" s="20">
        <f>SUMIFS(Expenses!BS:BS,Expenses!$C:$C,$C94)</f>
        <v>1369.1003632001516</v>
      </c>
      <c r="BS94" s="20">
        <f>SUMIFS(Expenses!BT:BT,Expenses!$C:$C,$C94)</f>
        <v>1410.1733740961565</v>
      </c>
      <c r="BT94" s="20">
        <f>SUMIFS(Expenses!BU:BU,Expenses!$C:$C,$C94)</f>
        <v>1410.1733740961565</v>
      </c>
      <c r="BU94" s="20">
        <f>SUMIFS(Expenses!BV:BV,Expenses!$C:$C,$C94)</f>
        <v>1410.1733740961565</v>
      </c>
      <c r="BV94" s="20">
        <f>SUMIFS(Expenses!BW:BW,Expenses!$C:$C,$C94)</f>
        <v>1410.1733740961565</v>
      </c>
      <c r="BW94" s="20">
        <f>SUMIFS(Expenses!BX:BX,Expenses!$C:$C,$C94)</f>
        <v>1410.1733740961565</v>
      </c>
      <c r="BX94" s="20">
        <f>SUMIFS(Expenses!BY:BY,Expenses!$C:$C,$C94)</f>
        <v>1410.1733740961565</v>
      </c>
      <c r="BY94" s="20">
        <f>SUMIFS(Expenses!BZ:BZ,Expenses!$C:$C,$C94)</f>
        <v>1410.1733740961565</v>
      </c>
      <c r="BZ94" s="20">
        <f>SUMIFS(Expenses!CA:CA,Expenses!$C:$C,$C94)</f>
        <v>1410.1733740961565</v>
      </c>
      <c r="CA94" s="20">
        <f>SUMIFS(Expenses!CB:CB,Expenses!$C:$C,$C94)</f>
        <v>1410.1733740961565</v>
      </c>
      <c r="CB94" s="20">
        <f>SUMIFS(Expenses!CC:CC,Expenses!$C:$C,$C94)</f>
        <v>1410.1733740961565</v>
      </c>
      <c r="CC94" s="20">
        <f>SUMIFS(Expenses!CD:CD,Expenses!$C:$C,$C94)</f>
        <v>1410.1733740961565</v>
      </c>
      <c r="CD94" s="20">
        <f>SUMIFS(Expenses!CE:CE,Expenses!$C:$C,$C94)</f>
        <v>1410.1733740961565</v>
      </c>
      <c r="CE94" s="20">
        <f>SUMIFS(Expenses!CF:CF,Expenses!$C:$C,$C94)</f>
        <v>1452.4785753190408</v>
      </c>
      <c r="CF94" s="20">
        <f>SUMIFS(Expenses!CG:CG,Expenses!$C:$C,$C94)</f>
        <v>1452.4785753190408</v>
      </c>
      <c r="CG94" s="20">
        <f>SUMIFS(Expenses!CH:CH,Expenses!$C:$C,$C94)</f>
        <v>1452.4785753190408</v>
      </c>
      <c r="CH94" s="20">
        <f>SUMIFS(Expenses!CI:CI,Expenses!$C:$C,$C94)</f>
        <v>1452.4785753190408</v>
      </c>
      <c r="CI94" s="20">
        <f>SUMIFS(Expenses!CJ:CJ,Expenses!$C:$C,$C94)</f>
        <v>1452.4785753190408</v>
      </c>
      <c r="CJ94" s="20">
        <f>SUMIFS(Expenses!CK:CK,Expenses!$C:$C,$C94)</f>
        <v>1452.4785753190408</v>
      </c>
      <c r="CK94" s="20">
        <f>SUMIFS(Expenses!CL:CL,Expenses!$C:$C,$C94)</f>
        <v>1452.4785753190408</v>
      </c>
      <c r="CL94" s="20">
        <f>SUMIFS(Expenses!CM:CM,Expenses!$C:$C,$C94)</f>
        <v>1452.4785753190408</v>
      </c>
      <c r="CM94" s="20">
        <f>SUMIFS(Expenses!CN:CN,Expenses!$C:$C,$C94)</f>
        <v>1452.4785753190408</v>
      </c>
      <c r="CN94" s="20">
        <f>SUMIFS(Expenses!CO:CO,Expenses!$C:$C,$C94)</f>
        <v>1452.4785753190408</v>
      </c>
      <c r="CO94" s="20">
        <f>SUMIFS(Expenses!CP:CP,Expenses!$C:$C,$C94)</f>
        <v>1452.4785753190408</v>
      </c>
      <c r="CP94" s="20">
        <f>SUMIFS(Expenses!CQ:CQ,Expenses!$C:$C,$C94)</f>
        <v>1452.4785753190408</v>
      </c>
      <c r="CQ94" s="20">
        <f>SUMIFS(Expenses!CR:CR,Expenses!$C:$C,$C94)</f>
        <v>1496.0529325786122</v>
      </c>
      <c r="CR94" s="20">
        <f>SUMIFS(Expenses!CS:CS,Expenses!$C:$C,$C94)</f>
        <v>1496.0529325786122</v>
      </c>
      <c r="CS94" s="20">
        <f>SUMIFS(Expenses!CT:CT,Expenses!$C:$C,$C94)</f>
        <v>1496.0529325786122</v>
      </c>
      <c r="CT94" s="20">
        <f>SUMIFS(Expenses!CU:CU,Expenses!$C:$C,$C94)</f>
        <v>1496.0529325786122</v>
      </c>
      <c r="CU94" s="20">
        <f>SUMIFS(Expenses!CV:CV,Expenses!$C:$C,$C94)</f>
        <v>1496.0529325786122</v>
      </c>
      <c r="CV94" s="20">
        <f>SUMIFS(Expenses!CW:CW,Expenses!$C:$C,$C94)</f>
        <v>1496.0529325786122</v>
      </c>
      <c r="CW94" s="20">
        <f>SUMIFS(Expenses!CX:CX,Expenses!$C:$C,$C94)</f>
        <v>1496.0529325786122</v>
      </c>
      <c r="CX94" s="20">
        <f>SUMIFS(Expenses!CY:CY,Expenses!$C:$C,$C94)</f>
        <v>1496.0529325786122</v>
      </c>
      <c r="CY94" s="20">
        <f>SUMIFS(Expenses!CZ:CZ,Expenses!$C:$C,$C94)</f>
        <v>1496.0529325786122</v>
      </c>
      <c r="CZ94" s="20">
        <f>SUMIFS(Expenses!DA:DA,Expenses!$C:$C,$C94)</f>
        <v>1496.0529325786122</v>
      </c>
      <c r="DA94" s="20">
        <f>SUMIFS(Expenses!DB:DB,Expenses!$C:$C,$C94)</f>
        <v>1496.0529325786122</v>
      </c>
      <c r="DB94" s="20">
        <f>SUMIFS(Expenses!DC:DC,Expenses!$C:$C,$C94)</f>
        <v>1496.0529325786122</v>
      </c>
      <c r="DC94" s="20">
        <f>SUMIFS(Expenses!DD:DD,Expenses!$C:$C,$C94)</f>
        <v>1540.9345205559707</v>
      </c>
      <c r="DD94" s="20">
        <f>SUMIFS(Expenses!DE:DE,Expenses!$C:$C,$C94)</f>
        <v>1540.9345205559707</v>
      </c>
      <c r="DE94" s="20">
        <f>SUMIFS(Expenses!DF:DF,Expenses!$C:$C,$C94)</f>
        <v>1540.9345205559707</v>
      </c>
      <c r="DF94" s="20">
        <f>SUMIFS(Expenses!DG:DG,Expenses!$C:$C,$C94)</f>
        <v>1540.9345205559707</v>
      </c>
      <c r="DG94" s="20">
        <f>SUMIFS(Expenses!DH:DH,Expenses!$C:$C,$C94)</f>
        <v>1540.9345205559707</v>
      </c>
      <c r="DH94" s="20">
        <f>SUMIFS(Expenses!DI:DI,Expenses!$C:$C,$C94)</f>
        <v>1540.9345205559707</v>
      </c>
      <c r="DI94" s="20">
        <f>SUMIFS(Expenses!DJ:DJ,Expenses!$C:$C,$C94)</f>
        <v>1540.9345205559707</v>
      </c>
      <c r="DJ94" s="20">
        <f>SUMIFS(Expenses!DK:DK,Expenses!$C:$C,$C94)</f>
        <v>1540.9345205559707</v>
      </c>
      <c r="DK94" s="20">
        <f>SUMIFS(Expenses!DL:DL,Expenses!$C:$C,$C94)</f>
        <v>1540.9345205559707</v>
      </c>
      <c r="DL94" s="20">
        <f>SUMIFS(Expenses!DM:DM,Expenses!$C:$C,$C94)</f>
        <v>1540.9345205559707</v>
      </c>
      <c r="DM94" s="20">
        <f>SUMIFS(Expenses!DN:DN,Expenses!$C:$C,$C94)</f>
        <v>1540.9345205559707</v>
      </c>
      <c r="DN94" s="20">
        <f>SUMIFS(Expenses!DO:DO,Expenses!$C:$C,$C94)</f>
        <v>1540.9345205559707</v>
      </c>
      <c r="DO94" s="20">
        <f>SUMIFS(Expenses!DP:DP,Expenses!$C:$C,$C94)</f>
        <v>1587.1625561726498</v>
      </c>
      <c r="DP94" s="20">
        <f>SUMIFS(Expenses!DQ:DQ,Expenses!$C:$C,$C94)</f>
        <v>1587.1625561726498</v>
      </c>
      <c r="DQ94" s="20">
        <f>SUMIFS(Expenses!DR:DR,Expenses!$C:$C,$C94)</f>
        <v>1587.1625561726498</v>
      </c>
      <c r="DR94" s="20">
        <f>SUMIFS(Expenses!DS:DS,Expenses!$C:$C,$C94)</f>
        <v>1587.1625561726498</v>
      </c>
      <c r="DS94" s="20">
        <f>SUMIFS(Expenses!DT:DT,Expenses!$C:$C,$C94)</f>
        <v>1587.1625561726498</v>
      </c>
      <c r="DT94" s="20">
        <f>SUMIFS(Expenses!DU:DU,Expenses!$C:$C,$C94)</f>
        <v>1587.1625561726498</v>
      </c>
    </row>
    <row r="95" spans="3:124">
      <c r="C95" s="5" t="s">
        <v>298</v>
      </c>
      <c r="D95" s="20">
        <f>SUMIFS(Expenses!E:E,Expenses!$C:$C,$C95)</f>
        <v>0</v>
      </c>
      <c r="E95" s="20">
        <f>SUMIFS(Expenses!F:F,Expenses!$C:$C,$C95)</f>
        <v>0</v>
      </c>
      <c r="F95" s="20">
        <f>SUMIFS(Expenses!G:G,Expenses!$C:$C,$C95)</f>
        <v>0</v>
      </c>
      <c r="G95" s="20">
        <f>SUMIFS(Expenses!H:H,Expenses!$C:$C,$C95)</f>
        <v>0</v>
      </c>
      <c r="H95" s="20">
        <f>SUMIFS(Expenses!I:I,Expenses!$C:$C,$C95)</f>
        <v>0</v>
      </c>
      <c r="I95" s="20">
        <f>SUMIFS(Expenses!J:J,Expenses!$C:$C,$C95)</f>
        <v>0</v>
      </c>
      <c r="J95" s="20">
        <f>SUMIFS(Expenses!K:K,Expenses!$C:$C,$C95)</f>
        <v>0</v>
      </c>
      <c r="K95" s="20">
        <f>SUMIFS(Expenses!L:L,Expenses!$C:$C,$C95)</f>
        <v>0</v>
      </c>
      <c r="L95" s="20">
        <f>SUMIFS(Expenses!M:M,Expenses!$C:$C,$C95)</f>
        <v>0</v>
      </c>
      <c r="M95" s="20">
        <f>SUMIFS(Expenses!N:N,Expenses!$C:$C,$C95)</f>
        <v>0</v>
      </c>
      <c r="N95" s="20">
        <f>SUMIFS(Expenses!O:O,Expenses!$C:$C,$C95)</f>
        <v>0</v>
      </c>
      <c r="O95" s="20">
        <f>SUMIFS(Expenses!P:P,Expenses!$C:$C,$C95)</f>
        <v>0</v>
      </c>
      <c r="P95" s="20">
        <f>SUMIFS(Expenses!Q:Q,Expenses!$C:$C,$C95)</f>
        <v>0</v>
      </c>
      <c r="Q95" s="20">
        <f>SUMIFS(Expenses!R:R,Expenses!$C:$C,$C95)</f>
        <v>0</v>
      </c>
      <c r="R95" s="20">
        <f>SUMIFS(Expenses!S:S,Expenses!$C:$C,$C95)</f>
        <v>0</v>
      </c>
      <c r="S95" s="20">
        <f>SUMIFS(Expenses!T:T,Expenses!$C:$C,$C95)</f>
        <v>0</v>
      </c>
      <c r="T95" s="20">
        <f>SUMIFS(Expenses!U:U,Expenses!$C:$C,$C95)</f>
        <v>0</v>
      </c>
      <c r="U95" s="20">
        <f>SUMIFS(Expenses!V:V,Expenses!$C:$C,$C95)</f>
        <v>0</v>
      </c>
      <c r="V95" s="20">
        <f>SUMIFS(Expenses!W:W,Expenses!$C:$C,$C95)</f>
        <v>0</v>
      </c>
      <c r="W95" s="20">
        <f>SUMIFS(Expenses!X:X,Expenses!$C:$C,$C95)</f>
        <v>0</v>
      </c>
      <c r="X95" s="20">
        <f>SUMIFS(Expenses!Y:Y,Expenses!$C:$C,$C95)</f>
        <v>0</v>
      </c>
      <c r="Y95" s="20">
        <f>SUMIFS(Expenses!Z:Z,Expenses!$C:$C,$C95)</f>
        <v>0</v>
      </c>
      <c r="Z95" s="20">
        <f>SUMIFS(Expenses!AA:AA,Expenses!$C:$C,$C95)</f>
        <v>0</v>
      </c>
      <c r="AA95" s="20">
        <f>SUMIFS(Expenses!AB:AB,Expenses!$C:$C,$C95)</f>
        <v>0</v>
      </c>
      <c r="AB95" s="20">
        <f>SUMIFS(Expenses!AC:AC,Expenses!$C:$C,$C95)</f>
        <v>2088.2012970000001</v>
      </c>
      <c r="AC95" s="20">
        <f>SUMIFS(Expenses!AD:AD,Expenses!$C:$C,$C95)</f>
        <v>2088.2012970000001</v>
      </c>
      <c r="AD95" s="20">
        <f>SUMIFS(Expenses!AE:AE,Expenses!$C:$C,$C95)</f>
        <v>2088.2012970000001</v>
      </c>
      <c r="AE95" s="20">
        <f>SUMIFS(Expenses!AF:AF,Expenses!$C:$C,$C95)</f>
        <v>2088.2012970000001</v>
      </c>
      <c r="AF95" s="20">
        <f>SUMIFS(Expenses!AG:AG,Expenses!$C:$C,$C95)</f>
        <v>2088.2012970000001</v>
      </c>
      <c r="AG95" s="20">
        <f>SUMIFS(Expenses!AH:AH,Expenses!$C:$C,$C95)</f>
        <v>2088.2012970000001</v>
      </c>
      <c r="AH95" s="20">
        <f>SUMIFS(Expenses!AI:AI,Expenses!$C:$C,$C95)</f>
        <v>2088.2012970000001</v>
      </c>
      <c r="AI95" s="20">
        <f>SUMIFS(Expenses!AJ:AJ,Expenses!$C:$C,$C95)</f>
        <v>2150.8473359100003</v>
      </c>
      <c r="AJ95" s="20">
        <f>SUMIFS(Expenses!AK:AK,Expenses!$C:$C,$C95)</f>
        <v>2150.8473359100003</v>
      </c>
      <c r="AK95" s="20">
        <f>SUMIFS(Expenses!AL:AL,Expenses!$C:$C,$C95)</f>
        <v>2150.8473359100003</v>
      </c>
      <c r="AL95" s="20">
        <f>SUMIFS(Expenses!AM:AM,Expenses!$C:$C,$C95)</f>
        <v>2150.8473359100003</v>
      </c>
      <c r="AM95" s="20">
        <f>SUMIFS(Expenses!AN:AN,Expenses!$C:$C,$C95)</f>
        <v>2150.8473359100003</v>
      </c>
      <c r="AN95" s="20">
        <f>SUMIFS(Expenses!AO:AO,Expenses!$C:$C,$C95)</f>
        <v>2150.8473359100003</v>
      </c>
      <c r="AO95" s="20">
        <f>SUMIFS(Expenses!AP:AP,Expenses!$C:$C,$C95)</f>
        <v>2150.8473359100003</v>
      </c>
      <c r="AP95" s="20">
        <f>SUMIFS(Expenses!AQ:AQ,Expenses!$C:$C,$C95)</f>
        <v>2150.8473359100003</v>
      </c>
      <c r="AQ95" s="20">
        <f>SUMIFS(Expenses!AR:AR,Expenses!$C:$C,$C95)</f>
        <v>2150.8473359100003</v>
      </c>
      <c r="AR95" s="20">
        <f>SUMIFS(Expenses!AS:AS,Expenses!$C:$C,$C95)</f>
        <v>2150.8473359100003</v>
      </c>
      <c r="AS95" s="20">
        <f>SUMIFS(Expenses!AT:AT,Expenses!$C:$C,$C95)</f>
        <v>2150.8473359100003</v>
      </c>
      <c r="AT95" s="20">
        <f>SUMIFS(Expenses!AU:AU,Expenses!$C:$C,$C95)</f>
        <v>2150.8473359100003</v>
      </c>
      <c r="AU95" s="20">
        <f>SUMIFS(Expenses!AV:AV,Expenses!$C:$C,$C95)</f>
        <v>2215.3727559873</v>
      </c>
      <c r="AV95" s="20">
        <f>SUMIFS(Expenses!AW:AW,Expenses!$C:$C,$C95)</f>
        <v>2215.3727559873</v>
      </c>
      <c r="AW95" s="20">
        <f>SUMIFS(Expenses!AX:AX,Expenses!$C:$C,$C95)</f>
        <v>2215.3727559873</v>
      </c>
      <c r="AX95" s="20">
        <f>SUMIFS(Expenses!AY:AY,Expenses!$C:$C,$C95)</f>
        <v>2215.3727559873</v>
      </c>
      <c r="AY95" s="20">
        <f>SUMIFS(Expenses!AZ:AZ,Expenses!$C:$C,$C95)</f>
        <v>2215.3727559873</v>
      </c>
      <c r="AZ95" s="20">
        <f>SUMIFS(Expenses!BA:BA,Expenses!$C:$C,$C95)</f>
        <v>2215.3727559873</v>
      </c>
      <c r="BA95" s="20">
        <f>SUMIFS(Expenses!BB:BB,Expenses!$C:$C,$C95)</f>
        <v>2215.3727559873</v>
      </c>
      <c r="BB95" s="20">
        <f>SUMIFS(Expenses!BC:BC,Expenses!$C:$C,$C95)</f>
        <v>2215.3727559873</v>
      </c>
      <c r="BC95" s="20">
        <f>SUMIFS(Expenses!BD:BD,Expenses!$C:$C,$C95)</f>
        <v>2215.3727559873</v>
      </c>
      <c r="BD95" s="20">
        <f>SUMIFS(Expenses!BE:BE,Expenses!$C:$C,$C95)</f>
        <v>2215.3727559873</v>
      </c>
      <c r="BE95" s="20">
        <f>SUMIFS(Expenses!BF:BF,Expenses!$C:$C,$C95)</f>
        <v>2215.3727559873</v>
      </c>
      <c r="BF95" s="20">
        <f>SUMIFS(Expenses!BG:BG,Expenses!$C:$C,$C95)</f>
        <v>2215.3727559873</v>
      </c>
      <c r="BG95" s="20">
        <f>SUMIFS(Expenses!BH:BH,Expenses!$C:$C,$C95)</f>
        <v>2281.8339386669195</v>
      </c>
      <c r="BH95" s="20">
        <f>SUMIFS(Expenses!BI:BI,Expenses!$C:$C,$C95)</f>
        <v>2281.8339386669195</v>
      </c>
      <c r="BI95" s="20">
        <f>SUMIFS(Expenses!BJ:BJ,Expenses!$C:$C,$C95)</f>
        <v>2281.8339386669195</v>
      </c>
      <c r="BJ95" s="20">
        <f>SUMIFS(Expenses!BK:BK,Expenses!$C:$C,$C95)</f>
        <v>2281.8339386669195</v>
      </c>
      <c r="BK95" s="20">
        <f>SUMIFS(Expenses!BL:BL,Expenses!$C:$C,$C95)</f>
        <v>2281.8339386669195</v>
      </c>
      <c r="BL95" s="20">
        <f>SUMIFS(Expenses!BM:BM,Expenses!$C:$C,$C95)</f>
        <v>2281.8339386669195</v>
      </c>
      <c r="BM95" s="20">
        <f>SUMIFS(Expenses!BN:BN,Expenses!$C:$C,$C95)</f>
        <v>2281.8339386669195</v>
      </c>
      <c r="BN95" s="20">
        <f>SUMIFS(Expenses!BO:BO,Expenses!$C:$C,$C95)</f>
        <v>2281.8339386669195</v>
      </c>
      <c r="BO95" s="20">
        <f>SUMIFS(Expenses!BP:BP,Expenses!$C:$C,$C95)</f>
        <v>2281.8339386669195</v>
      </c>
      <c r="BP95" s="20">
        <f>SUMIFS(Expenses!BQ:BQ,Expenses!$C:$C,$C95)</f>
        <v>2281.8339386669195</v>
      </c>
      <c r="BQ95" s="20">
        <f>SUMIFS(Expenses!BR:BR,Expenses!$C:$C,$C95)</f>
        <v>2281.8339386669195</v>
      </c>
      <c r="BR95" s="20">
        <f>SUMIFS(Expenses!BS:BS,Expenses!$C:$C,$C95)</f>
        <v>2281.8339386669195</v>
      </c>
      <c r="BS95" s="20">
        <f>SUMIFS(Expenses!BT:BT,Expenses!$C:$C,$C95)</f>
        <v>2350.2889568269275</v>
      </c>
      <c r="BT95" s="20">
        <f>SUMIFS(Expenses!BU:BU,Expenses!$C:$C,$C95)</f>
        <v>2350.2889568269275</v>
      </c>
      <c r="BU95" s="20">
        <f>SUMIFS(Expenses!BV:BV,Expenses!$C:$C,$C95)</f>
        <v>2350.2889568269275</v>
      </c>
      <c r="BV95" s="20">
        <f>SUMIFS(Expenses!BW:BW,Expenses!$C:$C,$C95)</f>
        <v>2350.2889568269275</v>
      </c>
      <c r="BW95" s="20">
        <f>SUMIFS(Expenses!BX:BX,Expenses!$C:$C,$C95)</f>
        <v>2350.2889568269275</v>
      </c>
      <c r="BX95" s="20">
        <f>SUMIFS(Expenses!BY:BY,Expenses!$C:$C,$C95)</f>
        <v>2350.2889568269275</v>
      </c>
      <c r="BY95" s="20">
        <f>SUMIFS(Expenses!BZ:BZ,Expenses!$C:$C,$C95)</f>
        <v>2350.2889568269275</v>
      </c>
      <c r="BZ95" s="20">
        <f>SUMIFS(Expenses!CA:CA,Expenses!$C:$C,$C95)</f>
        <v>2350.2889568269275</v>
      </c>
      <c r="CA95" s="20">
        <f>SUMIFS(Expenses!CB:CB,Expenses!$C:$C,$C95)</f>
        <v>2350.2889568269275</v>
      </c>
      <c r="CB95" s="20">
        <f>SUMIFS(Expenses!CC:CC,Expenses!$C:$C,$C95)</f>
        <v>2350.2889568269275</v>
      </c>
      <c r="CC95" s="20">
        <f>SUMIFS(Expenses!CD:CD,Expenses!$C:$C,$C95)</f>
        <v>2350.2889568269275</v>
      </c>
      <c r="CD95" s="20">
        <f>SUMIFS(Expenses!CE:CE,Expenses!$C:$C,$C95)</f>
        <v>2350.2889568269275</v>
      </c>
      <c r="CE95" s="20">
        <f>SUMIFS(Expenses!CF:CF,Expenses!$C:$C,$C95)</f>
        <v>2420.7976255317349</v>
      </c>
      <c r="CF95" s="20">
        <f>SUMIFS(Expenses!CG:CG,Expenses!$C:$C,$C95)</f>
        <v>2420.7976255317349</v>
      </c>
      <c r="CG95" s="20">
        <f>SUMIFS(Expenses!CH:CH,Expenses!$C:$C,$C95)</f>
        <v>2420.7976255317349</v>
      </c>
      <c r="CH95" s="20">
        <f>SUMIFS(Expenses!CI:CI,Expenses!$C:$C,$C95)</f>
        <v>2420.7976255317349</v>
      </c>
      <c r="CI95" s="20">
        <f>SUMIFS(Expenses!CJ:CJ,Expenses!$C:$C,$C95)</f>
        <v>2420.7976255317349</v>
      </c>
      <c r="CJ95" s="20">
        <f>SUMIFS(Expenses!CK:CK,Expenses!$C:$C,$C95)</f>
        <v>2420.7976255317349</v>
      </c>
      <c r="CK95" s="20">
        <f>SUMIFS(Expenses!CL:CL,Expenses!$C:$C,$C95)</f>
        <v>2420.7976255317349</v>
      </c>
      <c r="CL95" s="20">
        <f>SUMIFS(Expenses!CM:CM,Expenses!$C:$C,$C95)</f>
        <v>2420.7976255317349</v>
      </c>
      <c r="CM95" s="20">
        <f>SUMIFS(Expenses!CN:CN,Expenses!$C:$C,$C95)</f>
        <v>2420.7976255317349</v>
      </c>
      <c r="CN95" s="20">
        <f>SUMIFS(Expenses!CO:CO,Expenses!$C:$C,$C95)</f>
        <v>2420.7976255317349</v>
      </c>
      <c r="CO95" s="20">
        <f>SUMIFS(Expenses!CP:CP,Expenses!$C:$C,$C95)</f>
        <v>2420.7976255317349</v>
      </c>
      <c r="CP95" s="20">
        <f>SUMIFS(Expenses!CQ:CQ,Expenses!$C:$C,$C95)</f>
        <v>2420.7976255317349</v>
      </c>
      <c r="CQ95" s="20">
        <f>SUMIFS(Expenses!CR:CR,Expenses!$C:$C,$C95)</f>
        <v>2493.4215542976872</v>
      </c>
      <c r="CR95" s="20">
        <f>SUMIFS(Expenses!CS:CS,Expenses!$C:$C,$C95)</f>
        <v>2493.4215542976872</v>
      </c>
      <c r="CS95" s="20">
        <f>SUMIFS(Expenses!CT:CT,Expenses!$C:$C,$C95)</f>
        <v>2493.4215542976872</v>
      </c>
      <c r="CT95" s="20">
        <f>SUMIFS(Expenses!CU:CU,Expenses!$C:$C,$C95)</f>
        <v>2493.4215542976872</v>
      </c>
      <c r="CU95" s="20">
        <f>SUMIFS(Expenses!CV:CV,Expenses!$C:$C,$C95)</f>
        <v>2493.4215542976872</v>
      </c>
      <c r="CV95" s="20">
        <f>SUMIFS(Expenses!CW:CW,Expenses!$C:$C,$C95)</f>
        <v>2493.4215542976872</v>
      </c>
      <c r="CW95" s="20">
        <f>SUMIFS(Expenses!CX:CX,Expenses!$C:$C,$C95)</f>
        <v>2493.4215542976872</v>
      </c>
      <c r="CX95" s="20">
        <f>SUMIFS(Expenses!CY:CY,Expenses!$C:$C,$C95)</f>
        <v>2493.4215542976872</v>
      </c>
      <c r="CY95" s="20">
        <f>SUMIFS(Expenses!CZ:CZ,Expenses!$C:$C,$C95)</f>
        <v>2493.4215542976872</v>
      </c>
      <c r="CZ95" s="20">
        <f>SUMIFS(Expenses!DA:DA,Expenses!$C:$C,$C95)</f>
        <v>2493.4215542976872</v>
      </c>
      <c r="DA95" s="20">
        <f>SUMIFS(Expenses!DB:DB,Expenses!$C:$C,$C95)</f>
        <v>2493.4215542976872</v>
      </c>
      <c r="DB95" s="20">
        <f>SUMIFS(Expenses!DC:DC,Expenses!$C:$C,$C95)</f>
        <v>2493.4215542976872</v>
      </c>
      <c r="DC95" s="20">
        <f>SUMIFS(Expenses!DD:DD,Expenses!$C:$C,$C95)</f>
        <v>2568.2242009266179</v>
      </c>
      <c r="DD95" s="20">
        <f>SUMIFS(Expenses!DE:DE,Expenses!$C:$C,$C95)</f>
        <v>2568.2242009266179</v>
      </c>
      <c r="DE95" s="20">
        <f>SUMIFS(Expenses!DF:DF,Expenses!$C:$C,$C95)</f>
        <v>2568.2242009266179</v>
      </c>
      <c r="DF95" s="20">
        <f>SUMIFS(Expenses!DG:DG,Expenses!$C:$C,$C95)</f>
        <v>2568.2242009266179</v>
      </c>
      <c r="DG95" s="20">
        <f>SUMIFS(Expenses!DH:DH,Expenses!$C:$C,$C95)</f>
        <v>2568.2242009266179</v>
      </c>
      <c r="DH95" s="20">
        <f>SUMIFS(Expenses!DI:DI,Expenses!$C:$C,$C95)</f>
        <v>2568.2242009266179</v>
      </c>
      <c r="DI95" s="20">
        <f>SUMIFS(Expenses!DJ:DJ,Expenses!$C:$C,$C95)</f>
        <v>2568.2242009266179</v>
      </c>
      <c r="DJ95" s="20">
        <f>SUMIFS(Expenses!DK:DK,Expenses!$C:$C,$C95)</f>
        <v>2568.2242009266179</v>
      </c>
      <c r="DK95" s="20">
        <f>SUMIFS(Expenses!DL:DL,Expenses!$C:$C,$C95)</f>
        <v>2568.2242009266179</v>
      </c>
      <c r="DL95" s="20">
        <f>SUMIFS(Expenses!DM:DM,Expenses!$C:$C,$C95)</f>
        <v>2568.2242009266179</v>
      </c>
      <c r="DM95" s="20">
        <f>SUMIFS(Expenses!DN:DN,Expenses!$C:$C,$C95)</f>
        <v>2568.2242009266179</v>
      </c>
      <c r="DN95" s="20">
        <f>SUMIFS(Expenses!DO:DO,Expenses!$C:$C,$C95)</f>
        <v>2568.2242009266179</v>
      </c>
      <c r="DO95" s="20">
        <f>SUMIFS(Expenses!DP:DP,Expenses!$C:$C,$C95)</f>
        <v>2645.2709269544166</v>
      </c>
      <c r="DP95" s="20">
        <f>SUMIFS(Expenses!DQ:DQ,Expenses!$C:$C,$C95)</f>
        <v>2645.2709269544166</v>
      </c>
      <c r="DQ95" s="20">
        <f>SUMIFS(Expenses!DR:DR,Expenses!$C:$C,$C95)</f>
        <v>2645.2709269544166</v>
      </c>
      <c r="DR95" s="20">
        <f>SUMIFS(Expenses!DS:DS,Expenses!$C:$C,$C95)</f>
        <v>2645.2709269544166</v>
      </c>
      <c r="DS95" s="20">
        <f>SUMIFS(Expenses!DT:DT,Expenses!$C:$C,$C95)</f>
        <v>2645.2709269544166</v>
      </c>
      <c r="DT95" s="20">
        <f>SUMIFS(Expenses!DU:DU,Expenses!$C:$C,$C95)</f>
        <v>2645.2709269544166</v>
      </c>
    </row>
    <row r="96" spans="3:124">
      <c r="C96" s="5" t="s">
        <v>280</v>
      </c>
      <c r="D96" s="20">
        <f>SUMIFS(Expenses!E:E,Expenses!$C:$C,$C96)</f>
        <v>0</v>
      </c>
      <c r="E96" s="20">
        <f>SUMIFS(Expenses!F:F,Expenses!$C:$C,$C96)</f>
        <v>0</v>
      </c>
      <c r="F96" s="20">
        <f>SUMIFS(Expenses!G:G,Expenses!$C:$C,$C96)</f>
        <v>0</v>
      </c>
      <c r="G96" s="20">
        <f>SUMIFS(Expenses!H:H,Expenses!$C:$C,$C96)</f>
        <v>0</v>
      </c>
      <c r="H96" s="20">
        <f>SUMIFS(Expenses!I:I,Expenses!$C:$C,$C96)</f>
        <v>0</v>
      </c>
      <c r="I96" s="20">
        <f>SUMIFS(Expenses!J:J,Expenses!$C:$C,$C96)</f>
        <v>0</v>
      </c>
      <c r="J96" s="20">
        <f>SUMIFS(Expenses!K:K,Expenses!$C:$C,$C96)</f>
        <v>0</v>
      </c>
      <c r="K96" s="20">
        <f>SUMIFS(Expenses!L:L,Expenses!$C:$C,$C96)</f>
        <v>0</v>
      </c>
      <c r="L96" s="20">
        <f>SUMIFS(Expenses!M:M,Expenses!$C:$C,$C96)</f>
        <v>0</v>
      </c>
      <c r="M96" s="20">
        <f>SUMIFS(Expenses!N:N,Expenses!$C:$C,$C96)</f>
        <v>0</v>
      </c>
      <c r="N96" s="20">
        <f>SUMIFS(Expenses!O:O,Expenses!$C:$C,$C96)</f>
        <v>0</v>
      </c>
      <c r="O96" s="20">
        <f>SUMIFS(Expenses!P:P,Expenses!$C:$C,$C96)</f>
        <v>0</v>
      </c>
      <c r="P96" s="20">
        <f>SUMIFS(Expenses!Q:Q,Expenses!$C:$C,$C96)</f>
        <v>0</v>
      </c>
      <c r="Q96" s="20">
        <f>SUMIFS(Expenses!R:R,Expenses!$C:$C,$C96)</f>
        <v>0</v>
      </c>
      <c r="R96" s="20">
        <f>SUMIFS(Expenses!S:S,Expenses!$C:$C,$C96)</f>
        <v>0</v>
      </c>
      <c r="S96" s="20">
        <f>SUMIFS(Expenses!T:T,Expenses!$C:$C,$C96)</f>
        <v>0</v>
      </c>
      <c r="T96" s="20">
        <f>SUMIFS(Expenses!U:U,Expenses!$C:$C,$C96)</f>
        <v>0</v>
      </c>
      <c r="U96" s="20">
        <f>SUMIFS(Expenses!V:V,Expenses!$C:$C,$C96)</f>
        <v>0</v>
      </c>
      <c r="V96" s="20">
        <f>SUMIFS(Expenses!W:W,Expenses!$C:$C,$C96)</f>
        <v>0</v>
      </c>
      <c r="W96" s="20">
        <f>SUMIFS(Expenses!X:X,Expenses!$C:$C,$C96)</f>
        <v>0</v>
      </c>
      <c r="X96" s="20">
        <f>SUMIFS(Expenses!Y:Y,Expenses!$C:$C,$C96)</f>
        <v>0</v>
      </c>
      <c r="Y96" s="20">
        <f>SUMIFS(Expenses!Z:Z,Expenses!$C:$C,$C96)</f>
        <v>0</v>
      </c>
      <c r="Z96" s="20">
        <f>SUMIFS(Expenses!AA:AA,Expenses!$C:$C,$C96)</f>
        <v>0</v>
      </c>
      <c r="AA96" s="20">
        <f>SUMIFS(Expenses!AB:AB,Expenses!$C:$C,$C96)</f>
        <v>0</v>
      </c>
      <c r="AB96" s="20">
        <f>SUMIFS(Expenses!AC:AC,Expenses!$C:$C,$C96)</f>
        <v>1670.5610376</v>
      </c>
      <c r="AC96" s="20">
        <f>SUMIFS(Expenses!AD:AD,Expenses!$C:$C,$C96)</f>
        <v>1670.5610376</v>
      </c>
      <c r="AD96" s="20">
        <f>SUMIFS(Expenses!AE:AE,Expenses!$C:$C,$C96)</f>
        <v>1670.5610376</v>
      </c>
      <c r="AE96" s="20">
        <f>SUMIFS(Expenses!AF:AF,Expenses!$C:$C,$C96)</f>
        <v>1670.5610376</v>
      </c>
      <c r="AF96" s="20">
        <f>SUMIFS(Expenses!AG:AG,Expenses!$C:$C,$C96)</f>
        <v>1670.5610376</v>
      </c>
      <c r="AG96" s="20">
        <f>SUMIFS(Expenses!AH:AH,Expenses!$C:$C,$C96)</f>
        <v>1670.5610376</v>
      </c>
      <c r="AH96" s="20">
        <f>SUMIFS(Expenses!AI:AI,Expenses!$C:$C,$C96)</f>
        <v>1670.5610376</v>
      </c>
      <c r="AI96" s="20">
        <f>SUMIFS(Expenses!AJ:AJ,Expenses!$C:$C,$C96)</f>
        <v>1720.6778687280002</v>
      </c>
      <c r="AJ96" s="20">
        <f>SUMIFS(Expenses!AK:AK,Expenses!$C:$C,$C96)</f>
        <v>1720.6778687280002</v>
      </c>
      <c r="AK96" s="20">
        <f>SUMIFS(Expenses!AL:AL,Expenses!$C:$C,$C96)</f>
        <v>1720.6778687280002</v>
      </c>
      <c r="AL96" s="20">
        <f>SUMIFS(Expenses!AM:AM,Expenses!$C:$C,$C96)</f>
        <v>1720.6778687280002</v>
      </c>
      <c r="AM96" s="20">
        <f>SUMIFS(Expenses!AN:AN,Expenses!$C:$C,$C96)</f>
        <v>1720.6778687280002</v>
      </c>
      <c r="AN96" s="20">
        <f>SUMIFS(Expenses!AO:AO,Expenses!$C:$C,$C96)</f>
        <v>1720.6778687280002</v>
      </c>
      <c r="AO96" s="20">
        <f>SUMIFS(Expenses!AP:AP,Expenses!$C:$C,$C96)</f>
        <v>1720.6778687280002</v>
      </c>
      <c r="AP96" s="20">
        <f>SUMIFS(Expenses!AQ:AQ,Expenses!$C:$C,$C96)</f>
        <v>1720.6778687280002</v>
      </c>
      <c r="AQ96" s="20">
        <f>SUMIFS(Expenses!AR:AR,Expenses!$C:$C,$C96)</f>
        <v>1720.6778687280002</v>
      </c>
      <c r="AR96" s="20">
        <f>SUMIFS(Expenses!AS:AS,Expenses!$C:$C,$C96)</f>
        <v>1720.6778687280002</v>
      </c>
      <c r="AS96" s="20">
        <f>SUMIFS(Expenses!AT:AT,Expenses!$C:$C,$C96)</f>
        <v>1720.6778687280002</v>
      </c>
      <c r="AT96" s="20">
        <f>SUMIFS(Expenses!AU:AU,Expenses!$C:$C,$C96)</f>
        <v>1720.6778687280002</v>
      </c>
      <c r="AU96" s="20">
        <f>SUMIFS(Expenses!AV:AV,Expenses!$C:$C,$C96)</f>
        <v>1772.2982047898402</v>
      </c>
      <c r="AV96" s="20">
        <f>SUMIFS(Expenses!AW:AW,Expenses!$C:$C,$C96)</f>
        <v>1772.2982047898402</v>
      </c>
      <c r="AW96" s="20">
        <f>SUMIFS(Expenses!AX:AX,Expenses!$C:$C,$C96)</f>
        <v>1772.2982047898402</v>
      </c>
      <c r="AX96" s="20">
        <f>SUMIFS(Expenses!AY:AY,Expenses!$C:$C,$C96)</f>
        <v>1772.2982047898402</v>
      </c>
      <c r="AY96" s="20">
        <f>SUMIFS(Expenses!AZ:AZ,Expenses!$C:$C,$C96)</f>
        <v>1772.2982047898402</v>
      </c>
      <c r="AZ96" s="20">
        <f>SUMIFS(Expenses!BA:BA,Expenses!$C:$C,$C96)</f>
        <v>1772.2982047898402</v>
      </c>
      <c r="BA96" s="20">
        <f>SUMIFS(Expenses!BB:BB,Expenses!$C:$C,$C96)</f>
        <v>1772.2982047898402</v>
      </c>
      <c r="BB96" s="20">
        <f>SUMIFS(Expenses!BC:BC,Expenses!$C:$C,$C96)</f>
        <v>1772.2982047898402</v>
      </c>
      <c r="BC96" s="20">
        <f>SUMIFS(Expenses!BD:BD,Expenses!$C:$C,$C96)</f>
        <v>1772.2982047898402</v>
      </c>
      <c r="BD96" s="20">
        <f>SUMIFS(Expenses!BE:BE,Expenses!$C:$C,$C96)</f>
        <v>1772.2982047898402</v>
      </c>
      <c r="BE96" s="20">
        <f>SUMIFS(Expenses!BF:BF,Expenses!$C:$C,$C96)</f>
        <v>1772.2982047898402</v>
      </c>
      <c r="BF96" s="20">
        <f>SUMIFS(Expenses!BG:BG,Expenses!$C:$C,$C96)</f>
        <v>1772.2982047898402</v>
      </c>
      <c r="BG96" s="20">
        <f>SUMIFS(Expenses!BH:BH,Expenses!$C:$C,$C96)</f>
        <v>1825.4671509335355</v>
      </c>
      <c r="BH96" s="20">
        <f>SUMIFS(Expenses!BI:BI,Expenses!$C:$C,$C96)</f>
        <v>1825.4671509335355</v>
      </c>
      <c r="BI96" s="20">
        <f>SUMIFS(Expenses!BJ:BJ,Expenses!$C:$C,$C96)</f>
        <v>1825.4671509335355</v>
      </c>
      <c r="BJ96" s="20">
        <f>SUMIFS(Expenses!BK:BK,Expenses!$C:$C,$C96)</f>
        <v>1825.4671509335355</v>
      </c>
      <c r="BK96" s="20">
        <f>SUMIFS(Expenses!BL:BL,Expenses!$C:$C,$C96)</f>
        <v>1825.4671509335355</v>
      </c>
      <c r="BL96" s="20">
        <f>SUMIFS(Expenses!BM:BM,Expenses!$C:$C,$C96)</f>
        <v>1825.4671509335355</v>
      </c>
      <c r="BM96" s="20">
        <f>SUMIFS(Expenses!BN:BN,Expenses!$C:$C,$C96)</f>
        <v>1825.4671509335355</v>
      </c>
      <c r="BN96" s="20">
        <f>SUMIFS(Expenses!BO:BO,Expenses!$C:$C,$C96)</f>
        <v>1825.4671509335355</v>
      </c>
      <c r="BO96" s="20">
        <f>SUMIFS(Expenses!BP:BP,Expenses!$C:$C,$C96)</f>
        <v>1825.4671509335355</v>
      </c>
      <c r="BP96" s="20">
        <f>SUMIFS(Expenses!BQ:BQ,Expenses!$C:$C,$C96)</f>
        <v>1825.4671509335355</v>
      </c>
      <c r="BQ96" s="20">
        <f>SUMIFS(Expenses!BR:BR,Expenses!$C:$C,$C96)</f>
        <v>1825.4671509335355</v>
      </c>
      <c r="BR96" s="20">
        <f>SUMIFS(Expenses!BS:BS,Expenses!$C:$C,$C96)</f>
        <v>1825.4671509335355</v>
      </c>
      <c r="BS96" s="20">
        <f>SUMIFS(Expenses!BT:BT,Expenses!$C:$C,$C96)</f>
        <v>1880.2311654615421</v>
      </c>
      <c r="BT96" s="20">
        <f>SUMIFS(Expenses!BU:BU,Expenses!$C:$C,$C96)</f>
        <v>1880.2311654615421</v>
      </c>
      <c r="BU96" s="20">
        <f>SUMIFS(Expenses!BV:BV,Expenses!$C:$C,$C96)</f>
        <v>1880.2311654615421</v>
      </c>
      <c r="BV96" s="20">
        <f>SUMIFS(Expenses!BW:BW,Expenses!$C:$C,$C96)</f>
        <v>1880.2311654615421</v>
      </c>
      <c r="BW96" s="20">
        <f>SUMIFS(Expenses!BX:BX,Expenses!$C:$C,$C96)</f>
        <v>1880.2311654615421</v>
      </c>
      <c r="BX96" s="20">
        <f>SUMIFS(Expenses!BY:BY,Expenses!$C:$C,$C96)</f>
        <v>1880.2311654615421</v>
      </c>
      <c r="BY96" s="20">
        <f>SUMIFS(Expenses!BZ:BZ,Expenses!$C:$C,$C96)</f>
        <v>1880.2311654615421</v>
      </c>
      <c r="BZ96" s="20">
        <f>SUMIFS(Expenses!CA:CA,Expenses!$C:$C,$C96)</f>
        <v>1880.2311654615421</v>
      </c>
      <c r="CA96" s="20">
        <f>SUMIFS(Expenses!CB:CB,Expenses!$C:$C,$C96)</f>
        <v>1880.2311654615421</v>
      </c>
      <c r="CB96" s="20">
        <f>SUMIFS(Expenses!CC:CC,Expenses!$C:$C,$C96)</f>
        <v>1880.2311654615421</v>
      </c>
      <c r="CC96" s="20">
        <f>SUMIFS(Expenses!CD:CD,Expenses!$C:$C,$C96)</f>
        <v>1880.2311654615421</v>
      </c>
      <c r="CD96" s="20">
        <f>SUMIFS(Expenses!CE:CE,Expenses!$C:$C,$C96)</f>
        <v>1880.2311654615421</v>
      </c>
      <c r="CE96" s="20">
        <f>SUMIFS(Expenses!CF:CF,Expenses!$C:$C,$C96)</f>
        <v>1936.6381004253881</v>
      </c>
      <c r="CF96" s="20">
        <f>SUMIFS(Expenses!CG:CG,Expenses!$C:$C,$C96)</f>
        <v>1936.6381004253881</v>
      </c>
      <c r="CG96" s="20">
        <f>SUMIFS(Expenses!CH:CH,Expenses!$C:$C,$C96)</f>
        <v>1936.6381004253881</v>
      </c>
      <c r="CH96" s="20">
        <f>SUMIFS(Expenses!CI:CI,Expenses!$C:$C,$C96)</f>
        <v>1936.6381004253881</v>
      </c>
      <c r="CI96" s="20">
        <f>SUMIFS(Expenses!CJ:CJ,Expenses!$C:$C,$C96)</f>
        <v>1936.6381004253881</v>
      </c>
      <c r="CJ96" s="20">
        <f>SUMIFS(Expenses!CK:CK,Expenses!$C:$C,$C96)</f>
        <v>1936.6381004253881</v>
      </c>
      <c r="CK96" s="20">
        <f>SUMIFS(Expenses!CL:CL,Expenses!$C:$C,$C96)</f>
        <v>1936.6381004253881</v>
      </c>
      <c r="CL96" s="20">
        <f>SUMIFS(Expenses!CM:CM,Expenses!$C:$C,$C96)</f>
        <v>1936.6381004253881</v>
      </c>
      <c r="CM96" s="20">
        <f>SUMIFS(Expenses!CN:CN,Expenses!$C:$C,$C96)</f>
        <v>1936.6381004253881</v>
      </c>
      <c r="CN96" s="20">
        <f>SUMIFS(Expenses!CO:CO,Expenses!$C:$C,$C96)</f>
        <v>1936.6381004253881</v>
      </c>
      <c r="CO96" s="20">
        <f>SUMIFS(Expenses!CP:CP,Expenses!$C:$C,$C96)</f>
        <v>1936.6381004253881</v>
      </c>
      <c r="CP96" s="20">
        <f>SUMIFS(Expenses!CQ:CQ,Expenses!$C:$C,$C96)</f>
        <v>1936.6381004253881</v>
      </c>
      <c r="CQ96" s="20">
        <f>SUMIFS(Expenses!CR:CR,Expenses!$C:$C,$C96)</f>
        <v>1994.7372434381498</v>
      </c>
      <c r="CR96" s="20">
        <f>SUMIFS(Expenses!CS:CS,Expenses!$C:$C,$C96)</f>
        <v>1994.7372434381498</v>
      </c>
      <c r="CS96" s="20">
        <f>SUMIFS(Expenses!CT:CT,Expenses!$C:$C,$C96)</f>
        <v>1994.7372434381498</v>
      </c>
      <c r="CT96" s="20">
        <f>SUMIFS(Expenses!CU:CU,Expenses!$C:$C,$C96)</f>
        <v>1994.7372434381498</v>
      </c>
      <c r="CU96" s="20">
        <f>SUMIFS(Expenses!CV:CV,Expenses!$C:$C,$C96)</f>
        <v>1994.7372434381498</v>
      </c>
      <c r="CV96" s="20">
        <f>SUMIFS(Expenses!CW:CW,Expenses!$C:$C,$C96)</f>
        <v>1994.7372434381498</v>
      </c>
      <c r="CW96" s="20">
        <f>SUMIFS(Expenses!CX:CX,Expenses!$C:$C,$C96)</f>
        <v>1994.7372434381498</v>
      </c>
      <c r="CX96" s="20">
        <f>SUMIFS(Expenses!CY:CY,Expenses!$C:$C,$C96)</f>
        <v>1994.7372434381498</v>
      </c>
      <c r="CY96" s="20">
        <f>SUMIFS(Expenses!CZ:CZ,Expenses!$C:$C,$C96)</f>
        <v>1994.7372434381498</v>
      </c>
      <c r="CZ96" s="20">
        <f>SUMIFS(Expenses!DA:DA,Expenses!$C:$C,$C96)</f>
        <v>1994.7372434381498</v>
      </c>
      <c r="DA96" s="20">
        <f>SUMIFS(Expenses!DB:DB,Expenses!$C:$C,$C96)</f>
        <v>1994.7372434381498</v>
      </c>
      <c r="DB96" s="20">
        <f>SUMIFS(Expenses!DC:DC,Expenses!$C:$C,$C96)</f>
        <v>1994.7372434381498</v>
      </c>
      <c r="DC96" s="20">
        <f>SUMIFS(Expenses!DD:DD,Expenses!$C:$C,$C96)</f>
        <v>2054.5793607412943</v>
      </c>
      <c r="DD96" s="20">
        <f>SUMIFS(Expenses!DE:DE,Expenses!$C:$C,$C96)</f>
        <v>2054.5793607412943</v>
      </c>
      <c r="DE96" s="20">
        <f>SUMIFS(Expenses!DF:DF,Expenses!$C:$C,$C96)</f>
        <v>2054.5793607412943</v>
      </c>
      <c r="DF96" s="20">
        <f>SUMIFS(Expenses!DG:DG,Expenses!$C:$C,$C96)</f>
        <v>2054.5793607412943</v>
      </c>
      <c r="DG96" s="20">
        <f>SUMIFS(Expenses!DH:DH,Expenses!$C:$C,$C96)</f>
        <v>2054.5793607412943</v>
      </c>
      <c r="DH96" s="20">
        <f>SUMIFS(Expenses!DI:DI,Expenses!$C:$C,$C96)</f>
        <v>2054.5793607412943</v>
      </c>
      <c r="DI96" s="20">
        <f>SUMIFS(Expenses!DJ:DJ,Expenses!$C:$C,$C96)</f>
        <v>2054.5793607412943</v>
      </c>
      <c r="DJ96" s="20">
        <f>SUMIFS(Expenses!DK:DK,Expenses!$C:$C,$C96)</f>
        <v>2054.5793607412943</v>
      </c>
      <c r="DK96" s="20">
        <f>SUMIFS(Expenses!DL:DL,Expenses!$C:$C,$C96)</f>
        <v>2054.5793607412943</v>
      </c>
      <c r="DL96" s="20">
        <f>SUMIFS(Expenses!DM:DM,Expenses!$C:$C,$C96)</f>
        <v>2054.5793607412943</v>
      </c>
      <c r="DM96" s="20">
        <f>SUMIFS(Expenses!DN:DN,Expenses!$C:$C,$C96)</f>
        <v>2054.5793607412943</v>
      </c>
      <c r="DN96" s="20">
        <f>SUMIFS(Expenses!DO:DO,Expenses!$C:$C,$C96)</f>
        <v>2054.5793607412943</v>
      </c>
      <c r="DO96" s="20">
        <f>SUMIFS(Expenses!DP:DP,Expenses!$C:$C,$C96)</f>
        <v>2116.2167415635331</v>
      </c>
      <c r="DP96" s="20">
        <f>SUMIFS(Expenses!DQ:DQ,Expenses!$C:$C,$C96)</f>
        <v>2116.2167415635331</v>
      </c>
      <c r="DQ96" s="20">
        <f>SUMIFS(Expenses!DR:DR,Expenses!$C:$C,$C96)</f>
        <v>2116.2167415635331</v>
      </c>
      <c r="DR96" s="20">
        <f>SUMIFS(Expenses!DS:DS,Expenses!$C:$C,$C96)</f>
        <v>2116.2167415635331</v>
      </c>
      <c r="DS96" s="20">
        <f>SUMIFS(Expenses!DT:DT,Expenses!$C:$C,$C96)</f>
        <v>2116.2167415635331</v>
      </c>
      <c r="DT96" s="20">
        <f>SUMIFS(Expenses!DU:DU,Expenses!$C:$C,$C96)</f>
        <v>2116.2167415635331</v>
      </c>
    </row>
    <row r="97" spans="3:124">
      <c r="C97" s="5" t="s">
        <v>286</v>
      </c>
      <c r="D97" s="20">
        <f>SUMIFS(Expenses!E:E,Expenses!$C:$C,$C97)</f>
        <v>0</v>
      </c>
      <c r="E97" s="20">
        <f>SUMIFS(Expenses!F:F,Expenses!$C:$C,$C97)</f>
        <v>0</v>
      </c>
      <c r="F97" s="20">
        <f>SUMIFS(Expenses!G:G,Expenses!$C:$C,$C97)</f>
        <v>0</v>
      </c>
      <c r="G97" s="20">
        <f>SUMIFS(Expenses!H:H,Expenses!$C:$C,$C97)</f>
        <v>0</v>
      </c>
      <c r="H97" s="20">
        <f>SUMIFS(Expenses!I:I,Expenses!$C:$C,$C97)</f>
        <v>0</v>
      </c>
      <c r="I97" s="20">
        <f>SUMIFS(Expenses!J:J,Expenses!$C:$C,$C97)</f>
        <v>0</v>
      </c>
      <c r="J97" s="20">
        <f>SUMIFS(Expenses!K:K,Expenses!$C:$C,$C97)</f>
        <v>0</v>
      </c>
      <c r="K97" s="20">
        <f>SUMIFS(Expenses!L:L,Expenses!$C:$C,$C97)</f>
        <v>0</v>
      </c>
      <c r="L97" s="20">
        <f>SUMIFS(Expenses!M:M,Expenses!$C:$C,$C97)</f>
        <v>0</v>
      </c>
      <c r="M97" s="20">
        <f>SUMIFS(Expenses!N:N,Expenses!$C:$C,$C97)</f>
        <v>0</v>
      </c>
      <c r="N97" s="20">
        <f>SUMIFS(Expenses!O:O,Expenses!$C:$C,$C97)</f>
        <v>0</v>
      </c>
      <c r="O97" s="20">
        <f>SUMIFS(Expenses!P:P,Expenses!$C:$C,$C97)</f>
        <v>0</v>
      </c>
      <c r="P97" s="20">
        <f>SUMIFS(Expenses!Q:Q,Expenses!$C:$C,$C97)</f>
        <v>0</v>
      </c>
      <c r="Q97" s="20">
        <f>SUMIFS(Expenses!R:R,Expenses!$C:$C,$C97)</f>
        <v>0</v>
      </c>
      <c r="R97" s="20">
        <f>SUMIFS(Expenses!S:S,Expenses!$C:$C,$C97)</f>
        <v>0</v>
      </c>
      <c r="S97" s="20">
        <f>SUMIFS(Expenses!T:T,Expenses!$C:$C,$C97)</f>
        <v>0</v>
      </c>
      <c r="T97" s="20">
        <f>SUMIFS(Expenses!U:U,Expenses!$C:$C,$C97)</f>
        <v>0</v>
      </c>
      <c r="U97" s="20">
        <f>SUMIFS(Expenses!V:V,Expenses!$C:$C,$C97)</f>
        <v>0</v>
      </c>
      <c r="V97" s="20">
        <f>SUMIFS(Expenses!W:W,Expenses!$C:$C,$C97)</f>
        <v>0</v>
      </c>
      <c r="W97" s="20">
        <f>SUMIFS(Expenses!X:X,Expenses!$C:$C,$C97)</f>
        <v>0</v>
      </c>
      <c r="X97" s="20">
        <f>SUMIFS(Expenses!Y:Y,Expenses!$C:$C,$C97)</f>
        <v>0</v>
      </c>
      <c r="Y97" s="20">
        <f>SUMIFS(Expenses!Z:Z,Expenses!$C:$C,$C97)</f>
        <v>0</v>
      </c>
      <c r="Z97" s="20">
        <f>SUMIFS(Expenses!AA:AA,Expenses!$C:$C,$C97)</f>
        <v>0</v>
      </c>
      <c r="AA97" s="20">
        <f>SUMIFS(Expenses!AB:AB,Expenses!$C:$C,$C97)</f>
        <v>0</v>
      </c>
      <c r="AB97" s="20">
        <f>SUMIFS(Expenses!AC:AC,Expenses!$C:$C,$C97)</f>
        <v>104.41006485</v>
      </c>
      <c r="AC97" s="20">
        <f>SUMIFS(Expenses!AD:AD,Expenses!$C:$C,$C97)</f>
        <v>104.41006485</v>
      </c>
      <c r="AD97" s="20">
        <f>SUMIFS(Expenses!AE:AE,Expenses!$C:$C,$C97)</f>
        <v>104.41006485</v>
      </c>
      <c r="AE97" s="20">
        <f>SUMIFS(Expenses!AF:AF,Expenses!$C:$C,$C97)</f>
        <v>104.41006485</v>
      </c>
      <c r="AF97" s="20">
        <f>SUMIFS(Expenses!AG:AG,Expenses!$C:$C,$C97)</f>
        <v>104.41006485</v>
      </c>
      <c r="AG97" s="20">
        <f>SUMIFS(Expenses!AH:AH,Expenses!$C:$C,$C97)</f>
        <v>104.41006485</v>
      </c>
      <c r="AH97" s="20">
        <f>SUMIFS(Expenses!AI:AI,Expenses!$C:$C,$C97)</f>
        <v>104.41006485</v>
      </c>
      <c r="AI97" s="20">
        <f>SUMIFS(Expenses!AJ:AJ,Expenses!$C:$C,$C97)</f>
        <v>107.54236679550002</v>
      </c>
      <c r="AJ97" s="20">
        <f>SUMIFS(Expenses!AK:AK,Expenses!$C:$C,$C97)</f>
        <v>107.54236679550002</v>
      </c>
      <c r="AK97" s="20">
        <f>SUMIFS(Expenses!AL:AL,Expenses!$C:$C,$C97)</f>
        <v>107.54236679550002</v>
      </c>
      <c r="AL97" s="20">
        <f>SUMIFS(Expenses!AM:AM,Expenses!$C:$C,$C97)</f>
        <v>107.54236679550002</v>
      </c>
      <c r="AM97" s="20">
        <f>SUMIFS(Expenses!AN:AN,Expenses!$C:$C,$C97)</f>
        <v>107.54236679550002</v>
      </c>
      <c r="AN97" s="20">
        <f>SUMIFS(Expenses!AO:AO,Expenses!$C:$C,$C97)</f>
        <v>107.54236679550002</v>
      </c>
      <c r="AO97" s="20">
        <f>SUMIFS(Expenses!AP:AP,Expenses!$C:$C,$C97)</f>
        <v>107.54236679550002</v>
      </c>
      <c r="AP97" s="20">
        <f>SUMIFS(Expenses!AQ:AQ,Expenses!$C:$C,$C97)</f>
        <v>107.54236679550002</v>
      </c>
      <c r="AQ97" s="20">
        <f>SUMIFS(Expenses!AR:AR,Expenses!$C:$C,$C97)</f>
        <v>107.54236679550002</v>
      </c>
      <c r="AR97" s="20">
        <f>SUMIFS(Expenses!AS:AS,Expenses!$C:$C,$C97)</f>
        <v>107.54236679550002</v>
      </c>
      <c r="AS97" s="20">
        <f>SUMIFS(Expenses!AT:AT,Expenses!$C:$C,$C97)</f>
        <v>107.54236679550002</v>
      </c>
      <c r="AT97" s="20">
        <f>SUMIFS(Expenses!AU:AU,Expenses!$C:$C,$C97)</f>
        <v>107.54236679550002</v>
      </c>
      <c r="AU97" s="20">
        <f>SUMIFS(Expenses!AV:AV,Expenses!$C:$C,$C97)</f>
        <v>110.76863779936501</v>
      </c>
      <c r="AV97" s="20">
        <f>SUMIFS(Expenses!AW:AW,Expenses!$C:$C,$C97)</f>
        <v>110.76863779936501</v>
      </c>
      <c r="AW97" s="20">
        <f>SUMIFS(Expenses!AX:AX,Expenses!$C:$C,$C97)</f>
        <v>110.76863779936501</v>
      </c>
      <c r="AX97" s="20">
        <f>SUMIFS(Expenses!AY:AY,Expenses!$C:$C,$C97)</f>
        <v>110.76863779936501</v>
      </c>
      <c r="AY97" s="20">
        <f>SUMIFS(Expenses!AZ:AZ,Expenses!$C:$C,$C97)</f>
        <v>110.76863779936501</v>
      </c>
      <c r="AZ97" s="20">
        <f>SUMIFS(Expenses!BA:BA,Expenses!$C:$C,$C97)</f>
        <v>110.76863779936501</v>
      </c>
      <c r="BA97" s="20">
        <f>SUMIFS(Expenses!BB:BB,Expenses!$C:$C,$C97)</f>
        <v>110.76863779936501</v>
      </c>
      <c r="BB97" s="20">
        <f>SUMIFS(Expenses!BC:BC,Expenses!$C:$C,$C97)</f>
        <v>110.76863779936501</v>
      </c>
      <c r="BC97" s="20">
        <f>SUMIFS(Expenses!BD:BD,Expenses!$C:$C,$C97)</f>
        <v>110.76863779936501</v>
      </c>
      <c r="BD97" s="20">
        <f>SUMIFS(Expenses!BE:BE,Expenses!$C:$C,$C97)</f>
        <v>110.76863779936501</v>
      </c>
      <c r="BE97" s="20">
        <f>SUMIFS(Expenses!BF:BF,Expenses!$C:$C,$C97)</f>
        <v>110.76863779936501</v>
      </c>
      <c r="BF97" s="20">
        <f>SUMIFS(Expenses!BG:BG,Expenses!$C:$C,$C97)</f>
        <v>110.76863779936501</v>
      </c>
      <c r="BG97" s="20">
        <f>SUMIFS(Expenses!BH:BH,Expenses!$C:$C,$C97)</f>
        <v>114.09169693334597</v>
      </c>
      <c r="BH97" s="20">
        <f>SUMIFS(Expenses!BI:BI,Expenses!$C:$C,$C97)</f>
        <v>114.09169693334597</v>
      </c>
      <c r="BI97" s="20">
        <f>SUMIFS(Expenses!BJ:BJ,Expenses!$C:$C,$C97)</f>
        <v>114.09169693334597</v>
      </c>
      <c r="BJ97" s="20">
        <f>SUMIFS(Expenses!BK:BK,Expenses!$C:$C,$C97)</f>
        <v>114.09169693334597</v>
      </c>
      <c r="BK97" s="20">
        <f>SUMIFS(Expenses!BL:BL,Expenses!$C:$C,$C97)</f>
        <v>114.09169693334597</v>
      </c>
      <c r="BL97" s="20">
        <f>SUMIFS(Expenses!BM:BM,Expenses!$C:$C,$C97)</f>
        <v>114.09169693334597</v>
      </c>
      <c r="BM97" s="20">
        <f>SUMIFS(Expenses!BN:BN,Expenses!$C:$C,$C97)</f>
        <v>114.09169693334597</v>
      </c>
      <c r="BN97" s="20">
        <f>SUMIFS(Expenses!BO:BO,Expenses!$C:$C,$C97)</f>
        <v>114.09169693334597</v>
      </c>
      <c r="BO97" s="20">
        <f>SUMIFS(Expenses!BP:BP,Expenses!$C:$C,$C97)</f>
        <v>114.09169693334597</v>
      </c>
      <c r="BP97" s="20">
        <f>SUMIFS(Expenses!BQ:BQ,Expenses!$C:$C,$C97)</f>
        <v>114.09169693334597</v>
      </c>
      <c r="BQ97" s="20">
        <f>SUMIFS(Expenses!BR:BR,Expenses!$C:$C,$C97)</f>
        <v>114.09169693334597</v>
      </c>
      <c r="BR97" s="20">
        <f>SUMIFS(Expenses!BS:BS,Expenses!$C:$C,$C97)</f>
        <v>114.09169693334597</v>
      </c>
      <c r="BS97" s="20">
        <f>SUMIFS(Expenses!BT:BT,Expenses!$C:$C,$C97)</f>
        <v>117.51444784134638</v>
      </c>
      <c r="BT97" s="20">
        <f>SUMIFS(Expenses!BU:BU,Expenses!$C:$C,$C97)</f>
        <v>117.51444784134638</v>
      </c>
      <c r="BU97" s="20">
        <f>SUMIFS(Expenses!BV:BV,Expenses!$C:$C,$C97)</f>
        <v>117.51444784134638</v>
      </c>
      <c r="BV97" s="20">
        <f>SUMIFS(Expenses!BW:BW,Expenses!$C:$C,$C97)</f>
        <v>117.51444784134638</v>
      </c>
      <c r="BW97" s="20">
        <f>SUMIFS(Expenses!BX:BX,Expenses!$C:$C,$C97)</f>
        <v>117.51444784134638</v>
      </c>
      <c r="BX97" s="20">
        <f>SUMIFS(Expenses!BY:BY,Expenses!$C:$C,$C97)</f>
        <v>117.51444784134638</v>
      </c>
      <c r="BY97" s="20">
        <f>SUMIFS(Expenses!BZ:BZ,Expenses!$C:$C,$C97)</f>
        <v>117.51444784134638</v>
      </c>
      <c r="BZ97" s="20">
        <f>SUMIFS(Expenses!CA:CA,Expenses!$C:$C,$C97)</f>
        <v>117.51444784134638</v>
      </c>
      <c r="CA97" s="20">
        <f>SUMIFS(Expenses!CB:CB,Expenses!$C:$C,$C97)</f>
        <v>117.51444784134638</v>
      </c>
      <c r="CB97" s="20">
        <f>SUMIFS(Expenses!CC:CC,Expenses!$C:$C,$C97)</f>
        <v>117.51444784134638</v>
      </c>
      <c r="CC97" s="20">
        <f>SUMIFS(Expenses!CD:CD,Expenses!$C:$C,$C97)</f>
        <v>117.51444784134638</v>
      </c>
      <c r="CD97" s="20">
        <f>SUMIFS(Expenses!CE:CE,Expenses!$C:$C,$C97)</f>
        <v>117.51444784134638</v>
      </c>
      <c r="CE97" s="20">
        <f>SUMIFS(Expenses!CF:CF,Expenses!$C:$C,$C97)</f>
        <v>121.03988127658675</v>
      </c>
      <c r="CF97" s="20">
        <f>SUMIFS(Expenses!CG:CG,Expenses!$C:$C,$C97)</f>
        <v>121.03988127658675</v>
      </c>
      <c r="CG97" s="20">
        <f>SUMIFS(Expenses!CH:CH,Expenses!$C:$C,$C97)</f>
        <v>121.03988127658675</v>
      </c>
      <c r="CH97" s="20">
        <f>SUMIFS(Expenses!CI:CI,Expenses!$C:$C,$C97)</f>
        <v>121.03988127658675</v>
      </c>
      <c r="CI97" s="20">
        <f>SUMIFS(Expenses!CJ:CJ,Expenses!$C:$C,$C97)</f>
        <v>121.03988127658675</v>
      </c>
      <c r="CJ97" s="20">
        <f>SUMIFS(Expenses!CK:CK,Expenses!$C:$C,$C97)</f>
        <v>121.03988127658675</v>
      </c>
      <c r="CK97" s="20">
        <f>SUMIFS(Expenses!CL:CL,Expenses!$C:$C,$C97)</f>
        <v>121.03988127658675</v>
      </c>
      <c r="CL97" s="20">
        <f>SUMIFS(Expenses!CM:CM,Expenses!$C:$C,$C97)</f>
        <v>121.03988127658675</v>
      </c>
      <c r="CM97" s="20">
        <f>SUMIFS(Expenses!CN:CN,Expenses!$C:$C,$C97)</f>
        <v>121.03988127658675</v>
      </c>
      <c r="CN97" s="20">
        <f>SUMIFS(Expenses!CO:CO,Expenses!$C:$C,$C97)</f>
        <v>121.03988127658675</v>
      </c>
      <c r="CO97" s="20">
        <f>SUMIFS(Expenses!CP:CP,Expenses!$C:$C,$C97)</f>
        <v>121.03988127658675</v>
      </c>
      <c r="CP97" s="20">
        <f>SUMIFS(Expenses!CQ:CQ,Expenses!$C:$C,$C97)</f>
        <v>121.03988127658675</v>
      </c>
      <c r="CQ97" s="20">
        <f>SUMIFS(Expenses!CR:CR,Expenses!$C:$C,$C97)</f>
        <v>124.67107771488436</v>
      </c>
      <c r="CR97" s="20">
        <f>SUMIFS(Expenses!CS:CS,Expenses!$C:$C,$C97)</f>
        <v>124.67107771488436</v>
      </c>
      <c r="CS97" s="20">
        <f>SUMIFS(Expenses!CT:CT,Expenses!$C:$C,$C97)</f>
        <v>124.67107771488436</v>
      </c>
      <c r="CT97" s="20">
        <f>SUMIFS(Expenses!CU:CU,Expenses!$C:$C,$C97)</f>
        <v>124.67107771488436</v>
      </c>
      <c r="CU97" s="20">
        <f>SUMIFS(Expenses!CV:CV,Expenses!$C:$C,$C97)</f>
        <v>124.67107771488436</v>
      </c>
      <c r="CV97" s="20">
        <f>SUMIFS(Expenses!CW:CW,Expenses!$C:$C,$C97)</f>
        <v>124.67107771488436</v>
      </c>
      <c r="CW97" s="20">
        <f>SUMIFS(Expenses!CX:CX,Expenses!$C:$C,$C97)</f>
        <v>124.67107771488436</v>
      </c>
      <c r="CX97" s="20">
        <f>SUMIFS(Expenses!CY:CY,Expenses!$C:$C,$C97)</f>
        <v>124.67107771488436</v>
      </c>
      <c r="CY97" s="20">
        <f>SUMIFS(Expenses!CZ:CZ,Expenses!$C:$C,$C97)</f>
        <v>124.67107771488436</v>
      </c>
      <c r="CZ97" s="20">
        <f>SUMIFS(Expenses!DA:DA,Expenses!$C:$C,$C97)</f>
        <v>124.67107771488436</v>
      </c>
      <c r="DA97" s="20">
        <f>SUMIFS(Expenses!DB:DB,Expenses!$C:$C,$C97)</f>
        <v>124.67107771488436</v>
      </c>
      <c r="DB97" s="20">
        <f>SUMIFS(Expenses!DC:DC,Expenses!$C:$C,$C97)</f>
        <v>124.67107771488436</v>
      </c>
      <c r="DC97" s="20">
        <f>SUMIFS(Expenses!DD:DD,Expenses!$C:$C,$C97)</f>
        <v>128.41121004633089</v>
      </c>
      <c r="DD97" s="20">
        <f>SUMIFS(Expenses!DE:DE,Expenses!$C:$C,$C97)</f>
        <v>128.41121004633089</v>
      </c>
      <c r="DE97" s="20">
        <f>SUMIFS(Expenses!DF:DF,Expenses!$C:$C,$C97)</f>
        <v>128.41121004633089</v>
      </c>
      <c r="DF97" s="20">
        <f>SUMIFS(Expenses!DG:DG,Expenses!$C:$C,$C97)</f>
        <v>128.41121004633089</v>
      </c>
      <c r="DG97" s="20">
        <f>SUMIFS(Expenses!DH:DH,Expenses!$C:$C,$C97)</f>
        <v>128.41121004633089</v>
      </c>
      <c r="DH97" s="20">
        <f>SUMIFS(Expenses!DI:DI,Expenses!$C:$C,$C97)</f>
        <v>128.41121004633089</v>
      </c>
      <c r="DI97" s="20">
        <f>SUMIFS(Expenses!DJ:DJ,Expenses!$C:$C,$C97)</f>
        <v>128.41121004633089</v>
      </c>
      <c r="DJ97" s="20">
        <f>SUMIFS(Expenses!DK:DK,Expenses!$C:$C,$C97)</f>
        <v>128.41121004633089</v>
      </c>
      <c r="DK97" s="20">
        <f>SUMIFS(Expenses!DL:DL,Expenses!$C:$C,$C97)</f>
        <v>128.41121004633089</v>
      </c>
      <c r="DL97" s="20">
        <f>SUMIFS(Expenses!DM:DM,Expenses!$C:$C,$C97)</f>
        <v>128.41121004633089</v>
      </c>
      <c r="DM97" s="20">
        <f>SUMIFS(Expenses!DN:DN,Expenses!$C:$C,$C97)</f>
        <v>128.41121004633089</v>
      </c>
      <c r="DN97" s="20">
        <f>SUMIFS(Expenses!DO:DO,Expenses!$C:$C,$C97)</f>
        <v>128.41121004633089</v>
      </c>
      <c r="DO97" s="20">
        <f>SUMIFS(Expenses!DP:DP,Expenses!$C:$C,$C97)</f>
        <v>132.26354634772082</v>
      </c>
      <c r="DP97" s="20">
        <f>SUMIFS(Expenses!DQ:DQ,Expenses!$C:$C,$C97)</f>
        <v>132.26354634772082</v>
      </c>
      <c r="DQ97" s="20">
        <f>SUMIFS(Expenses!DR:DR,Expenses!$C:$C,$C97)</f>
        <v>132.26354634772082</v>
      </c>
      <c r="DR97" s="20">
        <f>SUMIFS(Expenses!DS:DS,Expenses!$C:$C,$C97)</f>
        <v>132.26354634772082</v>
      </c>
      <c r="DS97" s="20">
        <f>SUMIFS(Expenses!DT:DT,Expenses!$C:$C,$C97)</f>
        <v>132.26354634772082</v>
      </c>
      <c r="DT97" s="20">
        <f>SUMIFS(Expenses!DU:DU,Expenses!$C:$C,$C97)</f>
        <v>132.26354634772082</v>
      </c>
    </row>
    <row r="98" spans="3:124">
      <c r="C98" s="5" t="s">
        <v>300</v>
      </c>
      <c r="D98" s="20">
        <f>SUMIFS(Expenses!E:E,Expenses!$C:$C,$C98)</f>
        <v>0</v>
      </c>
      <c r="E98" s="20">
        <f>SUMIFS(Expenses!F:F,Expenses!$C:$C,$C98)</f>
        <v>0</v>
      </c>
      <c r="F98" s="20">
        <f>SUMIFS(Expenses!G:G,Expenses!$C:$C,$C98)</f>
        <v>0</v>
      </c>
      <c r="G98" s="20">
        <f>SUMIFS(Expenses!H:H,Expenses!$C:$C,$C98)</f>
        <v>0</v>
      </c>
      <c r="H98" s="20">
        <f>SUMIFS(Expenses!I:I,Expenses!$C:$C,$C98)</f>
        <v>0</v>
      </c>
      <c r="I98" s="20">
        <f>SUMIFS(Expenses!J:J,Expenses!$C:$C,$C98)</f>
        <v>0</v>
      </c>
      <c r="J98" s="20">
        <f>SUMIFS(Expenses!K:K,Expenses!$C:$C,$C98)</f>
        <v>0</v>
      </c>
      <c r="K98" s="20">
        <f>SUMIFS(Expenses!L:L,Expenses!$C:$C,$C98)</f>
        <v>0</v>
      </c>
      <c r="L98" s="20">
        <f>SUMIFS(Expenses!M:M,Expenses!$C:$C,$C98)</f>
        <v>0</v>
      </c>
      <c r="M98" s="20">
        <f>SUMIFS(Expenses!N:N,Expenses!$C:$C,$C98)</f>
        <v>0</v>
      </c>
      <c r="N98" s="20">
        <f>SUMIFS(Expenses!O:O,Expenses!$C:$C,$C98)</f>
        <v>0</v>
      </c>
      <c r="O98" s="20">
        <f>SUMIFS(Expenses!P:P,Expenses!$C:$C,$C98)</f>
        <v>0</v>
      </c>
      <c r="P98" s="20">
        <f>SUMIFS(Expenses!Q:Q,Expenses!$C:$C,$C98)</f>
        <v>0</v>
      </c>
      <c r="Q98" s="20">
        <f>SUMIFS(Expenses!R:R,Expenses!$C:$C,$C98)</f>
        <v>0</v>
      </c>
      <c r="R98" s="20">
        <f>SUMIFS(Expenses!S:S,Expenses!$C:$C,$C98)</f>
        <v>0</v>
      </c>
      <c r="S98" s="20">
        <f>SUMIFS(Expenses!T:T,Expenses!$C:$C,$C98)</f>
        <v>0</v>
      </c>
      <c r="T98" s="20">
        <f>SUMIFS(Expenses!U:U,Expenses!$C:$C,$C98)</f>
        <v>0</v>
      </c>
      <c r="U98" s="20">
        <f>SUMIFS(Expenses!V:V,Expenses!$C:$C,$C98)</f>
        <v>0</v>
      </c>
      <c r="V98" s="20">
        <f>SUMIFS(Expenses!W:W,Expenses!$C:$C,$C98)</f>
        <v>0</v>
      </c>
      <c r="W98" s="20">
        <f>SUMIFS(Expenses!X:X,Expenses!$C:$C,$C98)</f>
        <v>0</v>
      </c>
      <c r="X98" s="20">
        <f>SUMIFS(Expenses!Y:Y,Expenses!$C:$C,$C98)</f>
        <v>0</v>
      </c>
      <c r="Y98" s="20">
        <f>SUMIFS(Expenses!Z:Z,Expenses!$C:$C,$C98)</f>
        <v>0</v>
      </c>
      <c r="Z98" s="20">
        <f>SUMIFS(Expenses!AA:AA,Expenses!$C:$C,$C98)</f>
        <v>0</v>
      </c>
      <c r="AA98" s="20">
        <f>SUMIFS(Expenses!AB:AB,Expenses!$C:$C,$C98)</f>
        <v>0</v>
      </c>
      <c r="AB98" s="20">
        <f>SUMIFS(Expenses!AC:AC,Expenses!$C:$C,$C98)</f>
        <v>574.25535667500003</v>
      </c>
      <c r="AC98" s="20">
        <f>SUMIFS(Expenses!AD:AD,Expenses!$C:$C,$C98)</f>
        <v>574.25535667500003</v>
      </c>
      <c r="AD98" s="20">
        <f>SUMIFS(Expenses!AE:AE,Expenses!$C:$C,$C98)</f>
        <v>574.25535667500003</v>
      </c>
      <c r="AE98" s="20">
        <f>SUMIFS(Expenses!AF:AF,Expenses!$C:$C,$C98)</f>
        <v>574.25535667500003</v>
      </c>
      <c r="AF98" s="20">
        <f>SUMIFS(Expenses!AG:AG,Expenses!$C:$C,$C98)</f>
        <v>574.25535667500003</v>
      </c>
      <c r="AG98" s="20">
        <f>SUMIFS(Expenses!AH:AH,Expenses!$C:$C,$C98)</f>
        <v>574.25535667500003</v>
      </c>
      <c r="AH98" s="20">
        <f>SUMIFS(Expenses!AI:AI,Expenses!$C:$C,$C98)</f>
        <v>574.25535667500003</v>
      </c>
      <c r="AI98" s="20">
        <f>SUMIFS(Expenses!AJ:AJ,Expenses!$C:$C,$C98)</f>
        <v>591.48301737525014</v>
      </c>
      <c r="AJ98" s="20">
        <f>SUMIFS(Expenses!AK:AK,Expenses!$C:$C,$C98)</f>
        <v>591.48301737525014</v>
      </c>
      <c r="AK98" s="20">
        <f>SUMIFS(Expenses!AL:AL,Expenses!$C:$C,$C98)</f>
        <v>591.48301737525014</v>
      </c>
      <c r="AL98" s="20">
        <f>SUMIFS(Expenses!AM:AM,Expenses!$C:$C,$C98)</f>
        <v>591.48301737525014</v>
      </c>
      <c r="AM98" s="20">
        <f>SUMIFS(Expenses!AN:AN,Expenses!$C:$C,$C98)</f>
        <v>591.48301737525014</v>
      </c>
      <c r="AN98" s="20">
        <f>SUMIFS(Expenses!AO:AO,Expenses!$C:$C,$C98)</f>
        <v>591.48301737525014</v>
      </c>
      <c r="AO98" s="20">
        <f>SUMIFS(Expenses!AP:AP,Expenses!$C:$C,$C98)</f>
        <v>591.48301737525014</v>
      </c>
      <c r="AP98" s="20">
        <f>SUMIFS(Expenses!AQ:AQ,Expenses!$C:$C,$C98)</f>
        <v>591.48301737525014</v>
      </c>
      <c r="AQ98" s="20">
        <f>SUMIFS(Expenses!AR:AR,Expenses!$C:$C,$C98)</f>
        <v>591.48301737525014</v>
      </c>
      <c r="AR98" s="20">
        <f>SUMIFS(Expenses!AS:AS,Expenses!$C:$C,$C98)</f>
        <v>591.48301737525014</v>
      </c>
      <c r="AS98" s="20">
        <f>SUMIFS(Expenses!AT:AT,Expenses!$C:$C,$C98)</f>
        <v>591.48301737525014</v>
      </c>
      <c r="AT98" s="20">
        <f>SUMIFS(Expenses!AU:AU,Expenses!$C:$C,$C98)</f>
        <v>591.48301737525014</v>
      </c>
      <c r="AU98" s="20">
        <f>SUMIFS(Expenses!AV:AV,Expenses!$C:$C,$C98)</f>
        <v>609.22750789650752</v>
      </c>
      <c r="AV98" s="20">
        <f>SUMIFS(Expenses!AW:AW,Expenses!$C:$C,$C98)</f>
        <v>609.22750789650752</v>
      </c>
      <c r="AW98" s="20">
        <f>SUMIFS(Expenses!AX:AX,Expenses!$C:$C,$C98)</f>
        <v>609.22750789650752</v>
      </c>
      <c r="AX98" s="20">
        <f>SUMIFS(Expenses!AY:AY,Expenses!$C:$C,$C98)</f>
        <v>609.22750789650752</v>
      </c>
      <c r="AY98" s="20">
        <f>SUMIFS(Expenses!AZ:AZ,Expenses!$C:$C,$C98)</f>
        <v>609.22750789650752</v>
      </c>
      <c r="AZ98" s="20">
        <f>SUMIFS(Expenses!BA:BA,Expenses!$C:$C,$C98)</f>
        <v>609.22750789650752</v>
      </c>
      <c r="BA98" s="20">
        <f>SUMIFS(Expenses!BB:BB,Expenses!$C:$C,$C98)</f>
        <v>609.22750789650752</v>
      </c>
      <c r="BB98" s="20">
        <f>SUMIFS(Expenses!BC:BC,Expenses!$C:$C,$C98)</f>
        <v>609.22750789650752</v>
      </c>
      <c r="BC98" s="20">
        <f>SUMIFS(Expenses!BD:BD,Expenses!$C:$C,$C98)</f>
        <v>609.22750789650752</v>
      </c>
      <c r="BD98" s="20">
        <f>SUMIFS(Expenses!BE:BE,Expenses!$C:$C,$C98)</f>
        <v>609.22750789650752</v>
      </c>
      <c r="BE98" s="20">
        <f>SUMIFS(Expenses!BF:BF,Expenses!$C:$C,$C98)</f>
        <v>609.22750789650752</v>
      </c>
      <c r="BF98" s="20">
        <f>SUMIFS(Expenses!BG:BG,Expenses!$C:$C,$C98)</f>
        <v>609.22750789650752</v>
      </c>
      <c r="BG98" s="20">
        <f>SUMIFS(Expenses!BH:BH,Expenses!$C:$C,$C98)</f>
        <v>627.50433313340284</v>
      </c>
      <c r="BH98" s="20">
        <f>SUMIFS(Expenses!BI:BI,Expenses!$C:$C,$C98)</f>
        <v>627.50433313340284</v>
      </c>
      <c r="BI98" s="20">
        <f>SUMIFS(Expenses!BJ:BJ,Expenses!$C:$C,$C98)</f>
        <v>627.50433313340284</v>
      </c>
      <c r="BJ98" s="20">
        <f>SUMIFS(Expenses!BK:BK,Expenses!$C:$C,$C98)</f>
        <v>627.50433313340284</v>
      </c>
      <c r="BK98" s="20">
        <f>SUMIFS(Expenses!BL:BL,Expenses!$C:$C,$C98)</f>
        <v>627.50433313340284</v>
      </c>
      <c r="BL98" s="20">
        <f>SUMIFS(Expenses!BM:BM,Expenses!$C:$C,$C98)</f>
        <v>627.50433313340284</v>
      </c>
      <c r="BM98" s="20">
        <f>SUMIFS(Expenses!BN:BN,Expenses!$C:$C,$C98)</f>
        <v>627.50433313340284</v>
      </c>
      <c r="BN98" s="20">
        <f>SUMIFS(Expenses!BO:BO,Expenses!$C:$C,$C98)</f>
        <v>627.50433313340284</v>
      </c>
      <c r="BO98" s="20">
        <f>SUMIFS(Expenses!BP:BP,Expenses!$C:$C,$C98)</f>
        <v>627.50433313340284</v>
      </c>
      <c r="BP98" s="20">
        <f>SUMIFS(Expenses!BQ:BQ,Expenses!$C:$C,$C98)</f>
        <v>627.50433313340284</v>
      </c>
      <c r="BQ98" s="20">
        <f>SUMIFS(Expenses!BR:BR,Expenses!$C:$C,$C98)</f>
        <v>627.50433313340284</v>
      </c>
      <c r="BR98" s="20">
        <f>SUMIFS(Expenses!BS:BS,Expenses!$C:$C,$C98)</f>
        <v>627.50433313340284</v>
      </c>
      <c r="BS98" s="20">
        <f>SUMIFS(Expenses!BT:BT,Expenses!$C:$C,$C98)</f>
        <v>646.32946312740501</v>
      </c>
      <c r="BT98" s="20">
        <f>SUMIFS(Expenses!BU:BU,Expenses!$C:$C,$C98)</f>
        <v>646.32946312740501</v>
      </c>
      <c r="BU98" s="20">
        <f>SUMIFS(Expenses!BV:BV,Expenses!$C:$C,$C98)</f>
        <v>646.32946312740501</v>
      </c>
      <c r="BV98" s="20">
        <f>SUMIFS(Expenses!BW:BW,Expenses!$C:$C,$C98)</f>
        <v>646.32946312740501</v>
      </c>
      <c r="BW98" s="20">
        <f>SUMIFS(Expenses!BX:BX,Expenses!$C:$C,$C98)</f>
        <v>646.32946312740501</v>
      </c>
      <c r="BX98" s="20">
        <f>SUMIFS(Expenses!BY:BY,Expenses!$C:$C,$C98)</f>
        <v>646.32946312740501</v>
      </c>
      <c r="BY98" s="20">
        <f>SUMIFS(Expenses!BZ:BZ,Expenses!$C:$C,$C98)</f>
        <v>646.32946312740501</v>
      </c>
      <c r="BZ98" s="20">
        <f>SUMIFS(Expenses!CA:CA,Expenses!$C:$C,$C98)</f>
        <v>646.32946312740501</v>
      </c>
      <c r="CA98" s="20">
        <f>SUMIFS(Expenses!CB:CB,Expenses!$C:$C,$C98)</f>
        <v>646.32946312740501</v>
      </c>
      <c r="CB98" s="20">
        <f>SUMIFS(Expenses!CC:CC,Expenses!$C:$C,$C98)</f>
        <v>646.32946312740501</v>
      </c>
      <c r="CC98" s="20">
        <f>SUMIFS(Expenses!CD:CD,Expenses!$C:$C,$C98)</f>
        <v>646.32946312740501</v>
      </c>
      <c r="CD98" s="20">
        <f>SUMIFS(Expenses!CE:CE,Expenses!$C:$C,$C98)</f>
        <v>646.32946312740501</v>
      </c>
      <c r="CE98" s="20">
        <f>SUMIFS(Expenses!CF:CF,Expenses!$C:$C,$C98)</f>
        <v>665.71934702122712</v>
      </c>
      <c r="CF98" s="20">
        <f>SUMIFS(Expenses!CG:CG,Expenses!$C:$C,$C98)</f>
        <v>665.71934702122712</v>
      </c>
      <c r="CG98" s="20">
        <f>SUMIFS(Expenses!CH:CH,Expenses!$C:$C,$C98)</f>
        <v>665.71934702122712</v>
      </c>
      <c r="CH98" s="20">
        <f>SUMIFS(Expenses!CI:CI,Expenses!$C:$C,$C98)</f>
        <v>665.71934702122712</v>
      </c>
      <c r="CI98" s="20">
        <f>SUMIFS(Expenses!CJ:CJ,Expenses!$C:$C,$C98)</f>
        <v>665.71934702122712</v>
      </c>
      <c r="CJ98" s="20">
        <f>SUMIFS(Expenses!CK:CK,Expenses!$C:$C,$C98)</f>
        <v>665.71934702122712</v>
      </c>
      <c r="CK98" s="20">
        <f>SUMIFS(Expenses!CL:CL,Expenses!$C:$C,$C98)</f>
        <v>665.71934702122712</v>
      </c>
      <c r="CL98" s="20">
        <f>SUMIFS(Expenses!CM:CM,Expenses!$C:$C,$C98)</f>
        <v>665.71934702122712</v>
      </c>
      <c r="CM98" s="20">
        <f>SUMIFS(Expenses!CN:CN,Expenses!$C:$C,$C98)</f>
        <v>665.71934702122712</v>
      </c>
      <c r="CN98" s="20">
        <f>SUMIFS(Expenses!CO:CO,Expenses!$C:$C,$C98)</f>
        <v>665.71934702122712</v>
      </c>
      <c r="CO98" s="20">
        <f>SUMIFS(Expenses!CP:CP,Expenses!$C:$C,$C98)</f>
        <v>665.71934702122712</v>
      </c>
      <c r="CP98" s="20">
        <f>SUMIFS(Expenses!CQ:CQ,Expenses!$C:$C,$C98)</f>
        <v>665.71934702122712</v>
      </c>
      <c r="CQ98" s="20">
        <f>SUMIFS(Expenses!CR:CR,Expenses!$C:$C,$C98)</f>
        <v>685.690927431864</v>
      </c>
      <c r="CR98" s="20">
        <f>SUMIFS(Expenses!CS:CS,Expenses!$C:$C,$C98)</f>
        <v>685.690927431864</v>
      </c>
      <c r="CS98" s="20">
        <f>SUMIFS(Expenses!CT:CT,Expenses!$C:$C,$C98)</f>
        <v>685.690927431864</v>
      </c>
      <c r="CT98" s="20">
        <f>SUMIFS(Expenses!CU:CU,Expenses!$C:$C,$C98)</f>
        <v>685.690927431864</v>
      </c>
      <c r="CU98" s="20">
        <f>SUMIFS(Expenses!CV:CV,Expenses!$C:$C,$C98)</f>
        <v>685.690927431864</v>
      </c>
      <c r="CV98" s="20">
        <f>SUMIFS(Expenses!CW:CW,Expenses!$C:$C,$C98)</f>
        <v>685.690927431864</v>
      </c>
      <c r="CW98" s="20">
        <f>SUMIFS(Expenses!CX:CX,Expenses!$C:$C,$C98)</f>
        <v>685.690927431864</v>
      </c>
      <c r="CX98" s="20">
        <f>SUMIFS(Expenses!CY:CY,Expenses!$C:$C,$C98)</f>
        <v>685.690927431864</v>
      </c>
      <c r="CY98" s="20">
        <f>SUMIFS(Expenses!CZ:CZ,Expenses!$C:$C,$C98)</f>
        <v>685.690927431864</v>
      </c>
      <c r="CZ98" s="20">
        <f>SUMIFS(Expenses!DA:DA,Expenses!$C:$C,$C98)</f>
        <v>685.690927431864</v>
      </c>
      <c r="DA98" s="20">
        <f>SUMIFS(Expenses!DB:DB,Expenses!$C:$C,$C98)</f>
        <v>685.690927431864</v>
      </c>
      <c r="DB98" s="20">
        <f>SUMIFS(Expenses!DC:DC,Expenses!$C:$C,$C98)</f>
        <v>685.690927431864</v>
      </c>
      <c r="DC98" s="20">
        <f>SUMIFS(Expenses!DD:DD,Expenses!$C:$C,$C98)</f>
        <v>706.26165525481986</v>
      </c>
      <c r="DD98" s="20">
        <f>SUMIFS(Expenses!DE:DE,Expenses!$C:$C,$C98)</f>
        <v>706.26165525481986</v>
      </c>
      <c r="DE98" s="20">
        <f>SUMIFS(Expenses!DF:DF,Expenses!$C:$C,$C98)</f>
        <v>706.26165525481986</v>
      </c>
      <c r="DF98" s="20">
        <f>SUMIFS(Expenses!DG:DG,Expenses!$C:$C,$C98)</f>
        <v>706.26165525481986</v>
      </c>
      <c r="DG98" s="20">
        <f>SUMIFS(Expenses!DH:DH,Expenses!$C:$C,$C98)</f>
        <v>706.26165525481986</v>
      </c>
      <c r="DH98" s="20">
        <f>SUMIFS(Expenses!DI:DI,Expenses!$C:$C,$C98)</f>
        <v>706.26165525481986</v>
      </c>
      <c r="DI98" s="20">
        <f>SUMIFS(Expenses!DJ:DJ,Expenses!$C:$C,$C98)</f>
        <v>706.26165525481986</v>
      </c>
      <c r="DJ98" s="20">
        <f>SUMIFS(Expenses!DK:DK,Expenses!$C:$C,$C98)</f>
        <v>706.26165525481986</v>
      </c>
      <c r="DK98" s="20">
        <f>SUMIFS(Expenses!DL:DL,Expenses!$C:$C,$C98)</f>
        <v>706.26165525481986</v>
      </c>
      <c r="DL98" s="20">
        <f>SUMIFS(Expenses!DM:DM,Expenses!$C:$C,$C98)</f>
        <v>706.26165525481986</v>
      </c>
      <c r="DM98" s="20">
        <f>SUMIFS(Expenses!DN:DN,Expenses!$C:$C,$C98)</f>
        <v>706.26165525481986</v>
      </c>
      <c r="DN98" s="20">
        <f>SUMIFS(Expenses!DO:DO,Expenses!$C:$C,$C98)</f>
        <v>706.26165525481986</v>
      </c>
      <c r="DO98" s="20">
        <f>SUMIFS(Expenses!DP:DP,Expenses!$C:$C,$C98)</f>
        <v>727.44950491246448</v>
      </c>
      <c r="DP98" s="20">
        <f>SUMIFS(Expenses!DQ:DQ,Expenses!$C:$C,$C98)</f>
        <v>727.44950491246448</v>
      </c>
      <c r="DQ98" s="20">
        <f>SUMIFS(Expenses!DR:DR,Expenses!$C:$C,$C98)</f>
        <v>727.44950491246448</v>
      </c>
      <c r="DR98" s="20">
        <f>SUMIFS(Expenses!DS:DS,Expenses!$C:$C,$C98)</f>
        <v>727.44950491246448</v>
      </c>
      <c r="DS98" s="20">
        <f>SUMIFS(Expenses!DT:DT,Expenses!$C:$C,$C98)</f>
        <v>727.44950491246448</v>
      </c>
      <c r="DT98" s="20">
        <f>SUMIFS(Expenses!DU:DU,Expenses!$C:$C,$C98)</f>
        <v>727.44950491246448</v>
      </c>
    </row>
    <row r="99" spans="3:124">
      <c r="C99" s="5" t="s">
        <v>37</v>
      </c>
      <c r="D99" s="20">
        <f>SUMIFS(Expenses!E:E,Expenses!$C:$C,$C99)</f>
        <v>0</v>
      </c>
      <c r="E99" s="20">
        <f>SUMIFS(Expenses!F:F,Expenses!$C:$C,$C99)</f>
        <v>0</v>
      </c>
      <c r="F99" s="20">
        <f>SUMIFS(Expenses!G:G,Expenses!$C:$C,$C99)</f>
        <v>0</v>
      </c>
      <c r="G99" s="20">
        <f>SUMIFS(Expenses!H:H,Expenses!$C:$C,$C99)</f>
        <v>0</v>
      </c>
      <c r="H99" s="20">
        <f>SUMIFS(Expenses!I:I,Expenses!$C:$C,$C99)</f>
        <v>0</v>
      </c>
      <c r="I99" s="20">
        <f>SUMIFS(Expenses!J:J,Expenses!$C:$C,$C99)</f>
        <v>0</v>
      </c>
      <c r="J99" s="20">
        <f>SUMIFS(Expenses!K:K,Expenses!$C:$C,$C99)</f>
        <v>0</v>
      </c>
      <c r="K99" s="20">
        <f>SUMIFS(Expenses!L:L,Expenses!$C:$C,$C99)</f>
        <v>0</v>
      </c>
      <c r="L99" s="20">
        <f>SUMIFS(Expenses!M:M,Expenses!$C:$C,$C99)</f>
        <v>0</v>
      </c>
      <c r="M99" s="20">
        <f>SUMIFS(Expenses!N:N,Expenses!$C:$C,$C99)</f>
        <v>0</v>
      </c>
      <c r="N99" s="20">
        <f>SUMIFS(Expenses!O:O,Expenses!$C:$C,$C99)</f>
        <v>0</v>
      </c>
      <c r="O99" s="20">
        <f>SUMIFS(Expenses!P:P,Expenses!$C:$C,$C99)</f>
        <v>0</v>
      </c>
      <c r="P99" s="20">
        <f>SUMIFS(Expenses!Q:Q,Expenses!$C:$C,$C99)</f>
        <v>0</v>
      </c>
      <c r="Q99" s="20">
        <f>SUMIFS(Expenses!R:R,Expenses!$C:$C,$C99)</f>
        <v>0</v>
      </c>
      <c r="R99" s="20">
        <f>SUMIFS(Expenses!S:S,Expenses!$C:$C,$C99)</f>
        <v>0</v>
      </c>
      <c r="S99" s="20">
        <f>SUMIFS(Expenses!T:T,Expenses!$C:$C,$C99)</f>
        <v>0</v>
      </c>
      <c r="T99" s="20">
        <f>SUMIFS(Expenses!U:U,Expenses!$C:$C,$C99)</f>
        <v>0</v>
      </c>
      <c r="U99" s="20">
        <f>SUMIFS(Expenses!V:V,Expenses!$C:$C,$C99)</f>
        <v>0</v>
      </c>
      <c r="V99" s="20">
        <f>SUMIFS(Expenses!W:W,Expenses!$C:$C,$C99)</f>
        <v>0</v>
      </c>
      <c r="W99" s="20">
        <f>SUMIFS(Expenses!X:X,Expenses!$C:$C,$C99)</f>
        <v>0</v>
      </c>
      <c r="X99" s="20">
        <f>SUMIFS(Expenses!Y:Y,Expenses!$C:$C,$C99)</f>
        <v>0</v>
      </c>
      <c r="Y99" s="20">
        <f>SUMIFS(Expenses!Z:Z,Expenses!$C:$C,$C99)</f>
        <v>0</v>
      </c>
      <c r="Z99" s="20">
        <f>SUMIFS(Expenses!AA:AA,Expenses!$C:$C,$C99)</f>
        <v>0</v>
      </c>
      <c r="AA99" s="20">
        <f>SUMIFS(Expenses!AB:AB,Expenses!$C:$C,$C99)</f>
        <v>0</v>
      </c>
      <c r="AB99" s="20">
        <f>SUMIFS(Expenses!AC:AC,Expenses!$C:$C,$C99)</f>
        <v>2339.7510995370371</v>
      </c>
      <c r="AC99" s="20">
        <f>SUMIFS(Expenses!AD:AD,Expenses!$C:$C,$C99)</f>
        <v>2339.7510995370371</v>
      </c>
      <c r="AD99" s="20">
        <f>SUMIFS(Expenses!AE:AE,Expenses!$C:$C,$C99)</f>
        <v>2339.7510995370371</v>
      </c>
      <c r="AE99" s="20">
        <f>SUMIFS(Expenses!AF:AF,Expenses!$C:$C,$C99)</f>
        <v>2339.7510995370371</v>
      </c>
      <c r="AF99" s="20">
        <f>SUMIFS(Expenses!AG:AG,Expenses!$C:$C,$C99)</f>
        <v>2339.7510995370371</v>
      </c>
      <c r="AG99" s="20">
        <f>SUMIFS(Expenses!AH:AH,Expenses!$C:$C,$C99)</f>
        <v>2339.7510995370371</v>
      </c>
      <c r="AH99" s="20">
        <f>SUMIFS(Expenses!AI:AI,Expenses!$C:$C,$C99)</f>
        <v>2339.7510995370371</v>
      </c>
      <c r="AI99" s="20">
        <f>SUMIFS(Expenses!AJ:AJ,Expenses!$C:$C,$C99)</f>
        <v>2409.9436325231486</v>
      </c>
      <c r="AJ99" s="20">
        <f>SUMIFS(Expenses!AK:AK,Expenses!$C:$C,$C99)</f>
        <v>2409.9436325231486</v>
      </c>
      <c r="AK99" s="20">
        <f>SUMIFS(Expenses!AL:AL,Expenses!$C:$C,$C99)</f>
        <v>2409.9436325231486</v>
      </c>
      <c r="AL99" s="20">
        <f>SUMIFS(Expenses!AM:AM,Expenses!$C:$C,$C99)</f>
        <v>2409.9436325231486</v>
      </c>
      <c r="AM99" s="20">
        <f>SUMIFS(Expenses!AN:AN,Expenses!$C:$C,$C99)</f>
        <v>2409.9436325231486</v>
      </c>
      <c r="AN99" s="20">
        <f>SUMIFS(Expenses!AO:AO,Expenses!$C:$C,$C99)</f>
        <v>2409.9436325231486</v>
      </c>
      <c r="AO99" s="20">
        <f>SUMIFS(Expenses!AP:AP,Expenses!$C:$C,$C99)</f>
        <v>2409.9436325231486</v>
      </c>
      <c r="AP99" s="20">
        <f>SUMIFS(Expenses!AQ:AQ,Expenses!$C:$C,$C99)</f>
        <v>2409.9436325231486</v>
      </c>
      <c r="AQ99" s="20">
        <f>SUMIFS(Expenses!AR:AR,Expenses!$C:$C,$C99)</f>
        <v>2409.9436325231486</v>
      </c>
      <c r="AR99" s="20">
        <f>SUMIFS(Expenses!AS:AS,Expenses!$C:$C,$C99)</f>
        <v>2409.9436325231486</v>
      </c>
      <c r="AS99" s="20">
        <f>SUMIFS(Expenses!AT:AT,Expenses!$C:$C,$C99)</f>
        <v>2409.9436325231486</v>
      </c>
      <c r="AT99" s="20">
        <f>SUMIFS(Expenses!AU:AU,Expenses!$C:$C,$C99)</f>
        <v>2409.9436325231486</v>
      </c>
      <c r="AU99" s="20">
        <f>SUMIFS(Expenses!AV:AV,Expenses!$C:$C,$C99)</f>
        <v>2482.2419414988431</v>
      </c>
      <c r="AV99" s="20">
        <f>SUMIFS(Expenses!AW:AW,Expenses!$C:$C,$C99)</f>
        <v>2482.2419414988431</v>
      </c>
      <c r="AW99" s="20">
        <f>SUMIFS(Expenses!AX:AX,Expenses!$C:$C,$C99)</f>
        <v>2482.2419414988431</v>
      </c>
      <c r="AX99" s="20">
        <f>SUMIFS(Expenses!AY:AY,Expenses!$C:$C,$C99)</f>
        <v>2482.2419414988431</v>
      </c>
      <c r="AY99" s="20">
        <f>SUMIFS(Expenses!AZ:AZ,Expenses!$C:$C,$C99)</f>
        <v>2482.2419414988431</v>
      </c>
      <c r="AZ99" s="20">
        <f>SUMIFS(Expenses!BA:BA,Expenses!$C:$C,$C99)</f>
        <v>2482.2419414988431</v>
      </c>
      <c r="BA99" s="20">
        <f>SUMIFS(Expenses!BB:BB,Expenses!$C:$C,$C99)</f>
        <v>2482.2419414988431</v>
      </c>
      <c r="BB99" s="20">
        <f>SUMIFS(Expenses!BC:BC,Expenses!$C:$C,$C99)</f>
        <v>2482.2419414988431</v>
      </c>
      <c r="BC99" s="20">
        <f>SUMIFS(Expenses!BD:BD,Expenses!$C:$C,$C99)</f>
        <v>2482.2419414988431</v>
      </c>
      <c r="BD99" s="20">
        <f>SUMIFS(Expenses!BE:BE,Expenses!$C:$C,$C99)</f>
        <v>2482.2419414988431</v>
      </c>
      <c r="BE99" s="20">
        <f>SUMIFS(Expenses!BF:BF,Expenses!$C:$C,$C99)</f>
        <v>2482.2419414988431</v>
      </c>
      <c r="BF99" s="20">
        <f>SUMIFS(Expenses!BG:BG,Expenses!$C:$C,$C99)</f>
        <v>2482.2419414988431</v>
      </c>
      <c r="BG99" s="20">
        <f>SUMIFS(Expenses!BH:BH,Expenses!$C:$C,$C99)</f>
        <v>2556.7091997438083</v>
      </c>
      <c r="BH99" s="20">
        <f>SUMIFS(Expenses!BI:BI,Expenses!$C:$C,$C99)</f>
        <v>2556.7091997438083</v>
      </c>
      <c r="BI99" s="20">
        <f>SUMIFS(Expenses!BJ:BJ,Expenses!$C:$C,$C99)</f>
        <v>2556.7091997438083</v>
      </c>
      <c r="BJ99" s="20">
        <f>SUMIFS(Expenses!BK:BK,Expenses!$C:$C,$C99)</f>
        <v>2556.7091997438083</v>
      </c>
      <c r="BK99" s="20">
        <f>SUMIFS(Expenses!BL:BL,Expenses!$C:$C,$C99)</f>
        <v>2556.7091997438083</v>
      </c>
      <c r="BL99" s="20">
        <f>SUMIFS(Expenses!BM:BM,Expenses!$C:$C,$C99)</f>
        <v>2556.7091997438083</v>
      </c>
      <c r="BM99" s="20">
        <f>SUMIFS(Expenses!BN:BN,Expenses!$C:$C,$C99)</f>
        <v>2556.7091997438083</v>
      </c>
      <c r="BN99" s="20">
        <f>SUMIFS(Expenses!BO:BO,Expenses!$C:$C,$C99)</f>
        <v>2556.7091997438083</v>
      </c>
      <c r="BO99" s="20">
        <f>SUMIFS(Expenses!BP:BP,Expenses!$C:$C,$C99)</f>
        <v>2556.7091997438083</v>
      </c>
      <c r="BP99" s="20">
        <f>SUMIFS(Expenses!BQ:BQ,Expenses!$C:$C,$C99)</f>
        <v>2556.7091997438083</v>
      </c>
      <c r="BQ99" s="20">
        <f>SUMIFS(Expenses!BR:BR,Expenses!$C:$C,$C99)</f>
        <v>2556.7091997438083</v>
      </c>
      <c r="BR99" s="20">
        <f>SUMIFS(Expenses!BS:BS,Expenses!$C:$C,$C99)</f>
        <v>2556.7091997438083</v>
      </c>
      <c r="BS99" s="20">
        <f>SUMIFS(Expenses!BT:BT,Expenses!$C:$C,$C99)</f>
        <v>2633.4104757361224</v>
      </c>
      <c r="BT99" s="20">
        <f>SUMIFS(Expenses!BU:BU,Expenses!$C:$C,$C99)</f>
        <v>2633.4104757361224</v>
      </c>
      <c r="BU99" s="20">
        <f>SUMIFS(Expenses!BV:BV,Expenses!$C:$C,$C99)</f>
        <v>2633.4104757361224</v>
      </c>
      <c r="BV99" s="20">
        <f>SUMIFS(Expenses!BW:BW,Expenses!$C:$C,$C99)</f>
        <v>2633.4104757361224</v>
      </c>
      <c r="BW99" s="20">
        <f>SUMIFS(Expenses!BX:BX,Expenses!$C:$C,$C99)</f>
        <v>2633.4104757361224</v>
      </c>
      <c r="BX99" s="20">
        <f>SUMIFS(Expenses!BY:BY,Expenses!$C:$C,$C99)</f>
        <v>2633.4104757361224</v>
      </c>
      <c r="BY99" s="20">
        <f>SUMIFS(Expenses!BZ:BZ,Expenses!$C:$C,$C99)</f>
        <v>2633.4104757361224</v>
      </c>
      <c r="BZ99" s="20">
        <f>SUMIFS(Expenses!CA:CA,Expenses!$C:$C,$C99)</f>
        <v>2633.4104757361224</v>
      </c>
      <c r="CA99" s="20">
        <f>SUMIFS(Expenses!CB:CB,Expenses!$C:$C,$C99)</f>
        <v>2633.4104757361224</v>
      </c>
      <c r="CB99" s="20">
        <f>SUMIFS(Expenses!CC:CC,Expenses!$C:$C,$C99)</f>
        <v>2633.4104757361224</v>
      </c>
      <c r="CC99" s="20">
        <f>SUMIFS(Expenses!CD:CD,Expenses!$C:$C,$C99)</f>
        <v>2633.4104757361224</v>
      </c>
      <c r="CD99" s="20">
        <f>SUMIFS(Expenses!CE:CE,Expenses!$C:$C,$C99)</f>
        <v>2633.4104757361224</v>
      </c>
      <c r="CE99" s="20">
        <f>SUMIFS(Expenses!CF:CF,Expenses!$C:$C,$C99)</f>
        <v>2712.4127900082062</v>
      </c>
      <c r="CF99" s="20">
        <f>SUMIFS(Expenses!CG:CG,Expenses!$C:$C,$C99)</f>
        <v>2712.4127900082062</v>
      </c>
      <c r="CG99" s="20">
        <f>SUMIFS(Expenses!CH:CH,Expenses!$C:$C,$C99)</f>
        <v>2712.4127900082062</v>
      </c>
      <c r="CH99" s="20">
        <f>SUMIFS(Expenses!CI:CI,Expenses!$C:$C,$C99)</f>
        <v>2712.4127900082062</v>
      </c>
      <c r="CI99" s="20">
        <f>SUMIFS(Expenses!CJ:CJ,Expenses!$C:$C,$C99)</f>
        <v>2712.4127900082062</v>
      </c>
      <c r="CJ99" s="20">
        <f>SUMIFS(Expenses!CK:CK,Expenses!$C:$C,$C99)</f>
        <v>2712.4127900082062</v>
      </c>
      <c r="CK99" s="20">
        <f>SUMIFS(Expenses!CL:CL,Expenses!$C:$C,$C99)</f>
        <v>2712.4127900082062</v>
      </c>
      <c r="CL99" s="20">
        <f>SUMIFS(Expenses!CM:CM,Expenses!$C:$C,$C99)</f>
        <v>2712.4127900082062</v>
      </c>
      <c r="CM99" s="20">
        <f>SUMIFS(Expenses!CN:CN,Expenses!$C:$C,$C99)</f>
        <v>2712.4127900082062</v>
      </c>
      <c r="CN99" s="20">
        <f>SUMIFS(Expenses!CO:CO,Expenses!$C:$C,$C99)</f>
        <v>2712.4127900082062</v>
      </c>
      <c r="CO99" s="20">
        <f>SUMIFS(Expenses!CP:CP,Expenses!$C:$C,$C99)</f>
        <v>2712.4127900082062</v>
      </c>
      <c r="CP99" s="20">
        <f>SUMIFS(Expenses!CQ:CQ,Expenses!$C:$C,$C99)</f>
        <v>2712.4127900082062</v>
      </c>
      <c r="CQ99" s="20">
        <f>SUMIFS(Expenses!CR:CR,Expenses!$C:$C,$C99)</f>
        <v>2793.7851737084529</v>
      </c>
      <c r="CR99" s="20">
        <f>SUMIFS(Expenses!CS:CS,Expenses!$C:$C,$C99)</f>
        <v>2793.7851737084529</v>
      </c>
      <c r="CS99" s="20">
        <f>SUMIFS(Expenses!CT:CT,Expenses!$C:$C,$C99)</f>
        <v>2793.7851737084529</v>
      </c>
      <c r="CT99" s="20">
        <f>SUMIFS(Expenses!CU:CU,Expenses!$C:$C,$C99)</f>
        <v>2793.7851737084529</v>
      </c>
      <c r="CU99" s="20">
        <f>SUMIFS(Expenses!CV:CV,Expenses!$C:$C,$C99)</f>
        <v>2793.7851737084529</v>
      </c>
      <c r="CV99" s="20">
        <f>SUMIFS(Expenses!CW:CW,Expenses!$C:$C,$C99)</f>
        <v>2793.7851737084529</v>
      </c>
      <c r="CW99" s="20">
        <f>SUMIFS(Expenses!CX:CX,Expenses!$C:$C,$C99)</f>
        <v>2793.7851737084529</v>
      </c>
      <c r="CX99" s="20">
        <f>SUMIFS(Expenses!CY:CY,Expenses!$C:$C,$C99)</f>
        <v>2793.7851737084529</v>
      </c>
      <c r="CY99" s="20">
        <f>SUMIFS(Expenses!CZ:CZ,Expenses!$C:$C,$C99)</f>
        <v>2793.7851737084529</v>
      </c>
      <c r="CZ99" s="20">
        <f>SUMIFS(Expenses!DA:DA,Expenses!$C:$C,$C99)</f>
        <v>2793.7851737084529</v>
      </c>
      <c r="DA99" s="20">
        <f>SUMIFS(Expenses!DB:DB,Expenses!$C:$C,$C99)</f>
        <v>2793.7851737084529</v>
      </c>
      <c r="DB99" s="20">
        <f>SUMIFS(Expenses!DC:DC,Expenses!$C:$C,$C99)</f>
        <v>2793.7851737084529</v>
      </c>
      <c r="DC99" s="20">
        <f>SUMIFS(Expenses!DD:DD,Expenses!$C:$C,$C99)</f>
        <v>2877.598728919706</v>
      </c>
      <c r="DD99" s="20">
        <f>SUMIFS(Expenses!DE:DE,Expenses!$C:$C,$C99)</f>
        <v>2877.598728919706</v>
      </c>
      <c r="DE99" s="20">
        <f>SUMIFS(Expenses!DF:DF,Expenses!$C:$C,$C99)</f>
        <v>2877.598728919706</v>
      </c>
      <c r="DF99" s="20">
        <f>SUMIFS(Expenses!DG:DG,Expenses!$C:$C,$C99)</f>
        <v>2877.598728919706</v>
      </c>
      <c r="DG99" s="20">
        <f>SUMIFS(Expenses!DH:DH,Expenses!$C:$C,$C99)</f>
        <v>2877.598728919706</v>
      </c>
      <c r="DH99" s="20">
        <f>SUMIFS(Expenses!DI:DI,Expenses!$C:$C,$C99)</f>
        <v>2877.598728919706</v>
      </c>
      <c r="DI99" s="20">
        <f>SUMIFS(Expenses!DJ:DJ,Expenses!$C:$C,$C99)</f>
        <v>2877.598728919706</v>
      </c>
      <c r="DJ99" s="20">
        <f>SUMIFS(Expenses!DK:DK,Expenses!$C:$C,$C99)</f>
        <v>2877.598728919706</v>
      </c>
      <c r="DK99" s="20">
        <f>SUMIFS(Expenses!DL:DL,Expenses!$C:$C,$C99)</f>
        <v>2877.598728919706</v>
      </c>
      <c r="DL99" s="20">
        <f>SUMIFS(Expenses!DM:DM,Expenses!$C:$C,$C99)</f>
        <v>2877.598728919706</v>
      </c>
      <c r="DM99" s="20">
        <f>SUMIFS(Expenses!DN:DN,Expenses!$C:$C,$C99)</f>
        <v>2877.598728919706</v>
      </c>
      <c r="DN99" s="20">
        <f>SUMIFS(Expenses!DO:DO,Expenses!$C:$C,$C99)</f>
        <v>2877.598728919706</v>
      </c>
      <c r="DO99" s="20">
        <f>SUMIFS(Expenses!DP:DP,Expenses!$C:$C,$C99)</f>
        <v>2963.9266907872975</v>
      </c>
      <c r="DP99" s="20">
        <f>SUMIFS(Expenses!DQ:DQ,Expenses!$C:$C,$C99)</f>
        <v>2963.9266907872975</v>
      </c>
      <c r="DQ99" s="20">
        <f>SUMIFS(Expenses!DR:DR,Expenses!$C:$C,$C99)</f>
        <v>2963.9266907872975</v>
      </c>
      <c r="DR99" s="20">
        <f>SUMIFS(Expenses!DS:DS,Expenses!$C:$C,$C99)</f>
        <v>2963.9266907872975</v>
      </c>
      <c r="DS99" s="20">
        <f>SUMIFS(Expenses!DT:DT,Expenses!$C:$C,$C99)</f>
        <v>2963.9266907872975</v>
      </c>
      <c r="DT99" s="20">
        <f>SUMIFS(Expenses!DU:DU,Expenses!$C:$C,$C99)</f>
        <v>2963.9266907872975</v>
      </c>
    </row>
    <row r="100" spans="3:124">
      <c r="C100" s="10" t="s">
        <v>194</v>
      </c>
      <c r="D100" s="24">
        <f>SUM(D91:D99)</f>
        <v>0</v>
      </c>
      <c r="E100" s="24">
        <f t="shared" ref="E100:BK100" si="36">SUM(E91:E99)</f>
        <v>0</v>
      </c>
      <c r="F100" s="24">
        <f t="shared" si="36"/>
        <v>0</v>
      </c>
      <c r="G100" s="24">
        <f t="shared" si="36"/>
        <v>0</v>
      </c>
      <c r="H100" s="24">
        <f t="shared" si="36"/>
        <v>0</v>
      </c>
      <c r="I100" s="24">
        <f t="shared" si="36"/>
        <v>0</v>
      </c>
      <c r="J100" s="24">
        <f t="shared" si="36"/>
        <v>0</v>
      </c>
      <c r="K100" s="24">
        <f t="shared" si="36"/>
        <v>0</v>
      </c>
      <c r="L100" s="24">
        <f t="shared" si="36"/>
        <v>0</v>
      </c>
      <c r="M100" s="24">
        <f t="shared" si="36"/>
        <v>0</v>
      </c>
      <c r="N100" s="24">
        <f t="shared" si="36"/>
        <v>0</v>
      </c>
      <c r="O100" s="24">
        <f t="shared" si="36"/>
        <v>0</v>
      </c>
      <c r="P100" s="24">
        <f t="shared" si="36"/>
        <v>0</v>
      </c>
      <c r="Q100" s="24">
        <f t="shared" si="36"/>
        <v>0</v>
      </c>
      <c r="R100" s="24">
        <f t="shared" si="36"/>
        <v>0</v>
      </c>
      <c r="S100" s="24">
        <f t="shared" si="36"/>
        <v>0</v>
      </c>
      <c r="T100" s="24">
        <f t="shared" si="36"/>
        <v>0</v>
      </c>
      <c r="U100" s="24">
        <f t="shared" si="36"/>
        <v>0</v>
      </c>
      <c r="V100" s="24">
        <f t="shared" si="36"/>
        <v>0</v>
      </c>
      <c r="W100" s="24">
        <f t="shared" si="36"/>
        <v>0</v>
      </c>
      <c r="X100" s="24">
        <f t="shared" si="36"/>
        <v>0</v>
      </c>
      <c r="Y100" s="24">
        <f t="shared" si="36"/>
        <v>0</v>
      </c>
      <c r="Z100" s="24">
        <f t="shared" si="36"/>
        <v>0</v>
      </c>
      <c r="AA100" s="24">
        <f t="shared" si="36"/>
        <v>0</v>
      </c>
      <c r="AB100" s="24">
        <f t="shared" si="36"/>
        <v>29120.932733562036</v>
      </c>
      <c r="AC100" s="24">
        <f t="shared" si="36"/>
        <v>29120.932733562036</v>
      </c>
      <c r="AD100" s="24">
        <f t="shared" si="36"/>
        <v>29120.932733562036</v>
      </c>
      <c r="AE100" s="24">
        <f t="shared" si="36"/>
        <v>29120.932733562036</v>
      </c>
      <c r="AF100" s="24">
        <f t="shared" si="36"/>
        <v>29120.932733562036</v>
      </c>
      <c r="AG100" s="24">
        <f t="shared" si="36"/>
        <v>29120.932733562036</v>
      </c>
      <c r="AH100" s="24">
        <f t="shared" si="36"/>
        <v>29120.932733562036</v>
      </c>
      <c r="AI100" s="24">
        <f t="shared" si="36"/>
        <v>29994.560715568899</v>
      </c>
      <c r="AJ100" s="24">
        <f t="shared" si="36"/>
        <v>29994.560715568899</v>
      </c>
      <c r="AK100" s="24">
        <f t="shared" si="36"/>
        <v>29994.560715568899</v>
      </c>
      <c r="AL100" s="24">
        <f t="shared" si="36"/>
        <v>29994.560715568899</v>
      </c>
      <c r="AM100" s="24">
        <f t="shared" si="36"/>
        <v>29994.560715568899</v>
      </c>
      <c r="AN100" s="24">
        <f t="shared" si="36"/>
        <v>29994.560715568899</v>
      </c>
      <c r="AO100" s="24">
        <f t="shared" si="36"/>
        <v>29994.560715568899</v>
      </c>
      <c r="AP100" s="24">
        <f t="shared" si="36"/>
        <v>29994.560715568899</v>
      </c>
      <c r="AQ100" s="24">
        <f t="shared" si="36"/>
        <v>29994.560715568899</v>
      </c>
      <c r="AR100" s="24">
        <f t="shared" si="36"/>
        <v>29994.560715568899</v>
      </c>
      <c r="AS100" s="24">
        <f t="shared" si="36"/>
        <v>29994.560715568899</v>
      </c>
      <c r="AT100" s="24">
        <f t="shared" si="36"/>
        <v>29994.560715568899</v>
      </c>
      <c r="AU100" s="24">
        <f t="shared" si="36"/>
        <v>30894.397537035966</v>
      </c>
      <c r="AV100" s="24">
        <f t="shared" si="36"/>
        <v>30894.397537035966</v>
      </c>
      <c r="AW100" s="24">
        <f t="shared" si="36"/>
        <v>30894.397537035966</v>
      </c>
      <c r="AX100" s="24">
        <f t="shared" si="36"/>
        <v>30894.397537035966</v>
      </c>
      <c r="AY100" s="24">
        <f t="shared" si="36"/>
        <v>30894.397537035966</v>
      </c>
      <c r="AZ100" s="24">
        <f t="shared" si="36"/>
        <v>30894.397537035966</v>
      </c>
      <c r="BA100" s="24">
        <f t="shared" si="36"/>
        <v>30894.397537035966</v>
      </c>
      <c r="BB100" s="24">
        <f t="shared" si="36"/>
        <v>30894.397537035966</v>
      </c>
      <c r="BC100" s="24">
        <f t="shared" si="36"/>
        <v>30894.397537035966</v>
      </c>
      <c r="BD100" s="24">
        <f t="shared" si="36"/>
        <v>30894.397537035966</v>
      </c>
      <c r="BE100" s="24">
        <f t="shared" si="36"/>
        <v>30894.397537035966</v>
      </c>
      <c r="BF100" s="24">
        <f t="shared" si="36"/>
        <v>30894.397537035966</v>
      </c>
      <c r="BG100" s="24">
        <f t="shared" si="36"/>
        <v>31821.229463147047</v>
      </c>
      <c r="BH100" s="24">
        <f t="shared" si="36"/>
        <v>31821.229463147047</v>
      </c>
      <c r="BI100" s="24">
        <f t="shared" si="36"/>
        <v>31821.229463147047</v>
      </c>
      <c r="BJ100" s="24">
        <f t="shared" si="36"/>
        <v>31821.229463147047</v>
      </c>
      <c r="BK100" s="24">
        <f t="shared" si="36"/>
        <v>31821.229463147047</v>
      </c>
      <c r="BL100" s="24">
        <f t="shared" ref="BL100:DT100" si="37">SUM(BL91:BL99)</f>
        <v>31821.229463147047</v>
      </c>
      <c r="BM100" s="24">
        <f t="shared" si="37"/>
        <v>31821.229463147047</v>
      </c>
      <c r="BN100" s="24">
        <f t="shared" si="37"/>
        <v>31821.229463147047</v>
      </c>
      <c r="BO100" s="24">
        <f t="shared" si="37"/>
        <v>31821.229463147047</v>
      </c>
      <c r="BP100" s="24">
        <f t="shared" si="37"/>
        <v>31821.229463147047</v>
      </c>
      <c r="BQ100" s="24">
        <f t="shared" si="37"/>
        <v>31821.229463147047</v>
      </c>
      <c r="BR100" s="24">
        <f t="shared" si="37"/>
        <v>31821.229463147047</v>
      </c>
      <c r="BS100" s="24">
        <f t="shared" si="37"/>
        <v>32775.866347041461</v>
      </c>
      <c r="BT100" s="24">
        <f t="shared" si="37"/>
        <v>32775.866347041461</v>
      </c>
      <c r="BU100" s="24">
        <f t="shared" si="37"/>
        <v>32775.866347041461</v>
      </c>
      <c r="BV100" s="24">
        <f t="shared" si="37"/>
        <v>32775.866347041461</v>
      </c>
      <c r="BW100" s="24">
        <f t="shared" si="37"/>
        <v>32775.866347041461</v>
      </c>
      <c r="BX100" s="24">
        <f t="shared" si="37"/>
        <v>32775.866347041461</v>
      </c>
      <c r="BY100" s="24">
        <f t="shared" si="37"/>
        <v>32775.866347041461</v>
      </c>
      <c r="BZ100" s="24">
        <f t="shared" si="37"/>
        <v>32775.866347041461</v>
      </c>
      <c r="CA100" s="24">
        <f t="shared" si="37"/>
        <v>32775.866347041461</v>
      </c>
      <c r="CB100" s="24">
        <f t="shared" si="37"/>
        <v>32775.866347041461</v>
      </c>
      <c r="CC100" s="24">
        <f t="shared" si="37"/>
        <v>32775.866347041461</v>
      </c>
      <c r="CD100" s="24">
        <f t="shared" si="37"/>
        <v>32775.866347041461</v>
      </c>
      <c r="CE100" s="24">
        <f t="shared" si="37"/>
        <v>33759.142337452708</v>
      </c>
      <c r="CF100" s="24">
        <f t="shared" si="37"/>
        <v>33759.142337452708</v>
      </c>
      <c r="CG100" s="24">
        <f t="shared" si="37"/>
        <v>33759.142337452708</v>
      </c>
      <c r="CH100" s="24">
        <f t="shared" si="37"/>
        <v>33759.142337452708</v>
      </c>
      <c r="CI100" s="24">
        <f t="shared" si="37"/>
        <v>33759.142337452708</v>
      </c>
      <c r="CJ100" s="24">
        <f t="shared" si="37"/>
        <v>33759.142337452708</v>
      </c>
      <c r="CK100" s="24">
        <f t="shared" si="37"/>
        <v>33759.142337452708</v>
      </c>
      <c r="CL100" s="24">
        <f t="shared" si="37"/>
        <v>33759.142337452708</v>
      </c>
      <c r="CM100" s="24">
        <f t="shared" si="37"/>
        <v>33759.142337452708</v>
      </c>
      <c r="CN100" s="24">
        <f t="shared" si="37"/>
        <v>33759.142337452708</v>
      </c>
      <c r="CO100" s="24">
        <f t="shared" si="37"/>
        <v>33759.142337452708</v>
      </c>
      <c r="CP100" s="24">
        <f t="shared" si="37"/>
        <v>33759.142337452708</v>
      </c>
      <c r="CQ100" s="24">
        <f t="shared" si="37"/>
        <v>34771.916607576291</v>
      </c>
      <c r="CR100" s="24">
        <f t="shared" si="37"/>
        <v>34771.916607576291</v>
      </c>
      <c r="CS100" s="24">
        <f t="shared" si="37"/>
        <v>34771.916607576291</v>
      </c>
      <c r="CT100" s="24">
        <f t="shared" si="37"/>
        <v>34771.916607576291</v>
      </c>
      <c r="CU100" s="24">
        <f t="shared" si="37"/>
        <v>34771.916607576291</v>
      </c>
      <c r="CV100" s="24">
        <f t="shared" si="37"/>
        <v>34771.916607576291</v>
      </c>
      <c r="CW100" s="24">
        <f t="shared" si="37"/>
        <v>34771.916607576291</v>
      </c>
      <c r="CX100" s="24">
        <f t="shared" si="37"/>
        <v>34771.916607576291</v>
      </c>
      <c r="CY100" s="24">
        <f t="shared" si="37"/>
        <v>34771.916607576291</v>
      </c>
      <c r="CZ100" s="24">
        <f t="shared" si="37"/>
        <v>34771.916607576291</v>
      </c>
      <c r="DA100" s="24">
        <f t="shared" si="37"/>
        <v>34771.916607576291</v>
      </c>
      <c r="DB100" s="24">
        <f t="shared" si="37"/>
        <v>34771.916607576291</v>
      </c>
      <c r="DC100" s="24">
        <f t="shared" si="37"/>
        <v>35815.074105803586</v>
      </c>
      <c r="DD100" s="24">
        <f t="shared" si="37"/>
        <v>35815.074105803586</v>
      </c>
      <c r="DE100" s="24">
        <f t="shared" si="37"/>
        <v>35815.074105803586</v>
      </c>
      <c r="DF100" s="24">
        <f t="shared" si="37"/>
        <v>35815.074105803586</v>
      </c>
      <c r="DG100" s="24">
        <f t="shared" si="37"/>
        <v>35815.074105803586</v>
      </c>
      <c r="DH100" s="24">
        <f t="shared" si="37"/>
        <v>35815.074105803586</v>
      </c>
      <c r="DI100" s="24">
        <f t="shared" si="37"/>
        <v>35815.074105803586</v>
      </c>
      <c r="DJ100" s="24">
        <f t="shared" si="37"/>
        <v>35815.074105803586</v>
      </c>
      <c r="DK100" s="24">
        <f t="shared" si="37"/>
        <v>35815.074105803586</v>
      </c>
      <c r="DL100" s="24">
        <f t="shared" si="37"/>
        <v>35815.074105803586</v>
      </c>
      <c r="DM100" s="24">
        <f t="shared" si="37"/>
        <v>35815.074105803586</v>
      </c>
      <c r="DN100" s="24">
        <f t="shared" si="37"/>
        <v>35815.074105803586</v>
      </c>
      <c r="DO100" s="24">
        <f t="shared" si="37"/>
        <v>36889.526328977685</v>
      </c>
      <c r="DP100" s="24">
        <f t="shared" si="37"/>
        <v>36889.526328977685</v>
      </c>
      <c r="DQ100" s="24">
        <f t="shared" si="37"/>
        <v>36889.526328977685</v>
      </c>
      <c r="DR100" s="24">
        <f t="shared" si="37"/>
        <v>36889.526328977685</v>
      </c>
      <c r="DS100" s="24">
        <f t="shared" si="37"/>
        <v>36889.526328977685</v>
      </c>
      <c r="DT100" s="24">
        <f t="shared" si="37"/>
        <v>36889.526328977685</v>
      </c>
    </row>
    <row r="101" spans="3:124">
      <c r="C101" s="1" t="s">
        <v>39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</row>
    <row r="102" spans="3:124">
      <c r="C102" s="5" t="s">
        <v>94</v>
      </c>
      <c r="D102" s="20">
        <f>SUMIFS(Expenses!E:E,Expenses!$C:$C,$C102)</f>
        <v>0</v>
      </c>
      <c r="E102" s="20">
        <f>SUMIFS(Expenses!F:F,Expenses!$C:$C,$C102)</f>
        <v>0</v>
      </c>
      <c r="F102" s="20">
        <f>SUMIFS(Expenses!G:G,Expenses!$C:$C,$C102)</f>
        <v>0</v>
      </c>
      <c r="G102" s="20">
        <f>SUMIFS(Expenses!H:H,Expenses!$C:$C,$C102)</f>
        <v>0</v>
      </c>
      <c r="H102" s="20">
        <f>SUMIFS(Expenses!I:I,Expenses!$C:$C,$C102)</f>
        <v>0</v>
      </c>
      <c r="I102" s="20">
        <f>SUMIFS(Expenses!J:J,Expenses!$C:$C,$C102)</f>
        <v>0</v>
      </c>
      <c r="J102" s="20">
        <f>SUMIFS(Expenses!K:K,Expenses!$C:$C,$C102)</f>
        <v>0</v>
      </c>
      <c r="K102" s="20">
        <f>SUMIFS(Expenses!L:L,Expenses!$C:$C,$C102)</f>
        <v>0</v>
      </c>
      <c r="L102" s="20">
        <f>SUMIFS(Expenses!M:M,Expenses!$C:$C,$C102)</f>
        <v>0</v>
      </c>
      <c r="M102" s="20">
        <f>SUMIFS(Expenses!N:N,Expenses!$C:$C,$C102)</f>
        <v>0</v>
      </c>
      <c r="N102" s="20">
        <f>SUMIFS(Expenses!O:O,Expenses!$C:$C,$C102)</f>
        <v>0</v>
      </c>
      <c r="O102" s="20">
        <f>SUMIFS(Expenses!P:P,Expenses!$C:$C,$C102)</f>
        <v>0</v>
      </c>
      <c r="P102" s="20">
        <f>SUMIFS(Expenses!Q:Q,Expenses!$C:$C,$C102)</f>
        <v>0</v>
      </c>
      <c r="Q102" s="20">
        <f>SUMIFS(Expenses!R:R,Expenses!$C:$C,$C102)</f>
        <v>0</v>
      </c>
      <c r="R102" s="20">
        <f>SUMIFS(Expenses!S:S,Expenses!$C:$C,$C102)</f>
        <v>0</v>
      </c>
      <c r="S102" s="20">
        <f>SUMIFS(Expenses!T:T,Expenses!$C:$C,$C102)</f>
        <v>0</v>
      </c>
      <c r="T102" s="20">
        <f>SUMIFS(Expenses!U:U,Expenses!$C:$C,$C102)</f>
        <v>0</v>
      </c>
      <c r="U102" s="20">
        <f>SUMIFS(Expenses!V:V,Expenses!$C:$C,$C102)</f>
        <v>0</v>
      </c>
      <c r="V102" s="20">
        <f>SUMIFS(Expenses!W:W,Expenses!$C:$C,$C102)</f>
        <v>0</v>
      </c>
      <c r="W102" s="20">
        <f>SUMIFS(Expenses!X:X,Expenses!$C:$C,$C102)</f>
        <v>0</v>
      </c>
      <c r="X102" s="20">
        <f>SUMIFS(Expenses!Y:Y,Expenses!$C:$C,$C102)</f>
        <v>0</v>
      </c>
      <c r="Y102" s="20">
        <f>SUMIFS(Expenses!Z:Z,Expenses!$C:$C,$C102)</f>
        <v>0</v>
      </c>
      <c r="Z102" s="20">
        <f>SUMIFS(Expenses!AA:AA,Expenses!$C:$C,$C102)</f>
        <v>0</v>
      </c>
      <c r="AA102" s="20">
        <f>SUMIFS(Expenses!AB:AB,Expenses!$C:$C,$C102)</f>
        <v>0</v>
      </c>
      <c r="AB102" s="20">
        <f>SUMIFS(Expenses!AC:AC,Expenses!$C:$C,$C102)</f>
        <v>7649.0890000000009</v>
      </c>
      <c r="AC102" s="20">
        <f>SUMIFS(Expenses!AD:AD,Expenses!$C:$C,$C102)</f>
        <v>7649.0890000000009</v>
      </c>
      <c r="AD102" s="20">
        <f>SUMIFS(Expenses!AE:AE,Expenses!$C:$C,$C102)</f>
        <v>7649.0890000000009</v>
      </c>
      <c r="AE102" s="20">
        <f>SUMIFS(Expenses!AF:AF,Expenses!$C:$C,$C102)</f>
        <v>7649.0890000000009</v>
      </c>
      <c r="AF102" s="20">
        <f>SUMIFS(Expenses!AG:AG,Expenses!$C:$C,$C102)</f>
        <v>7649.0890000000009</v>
      </c>
      <c r="AG102" s="20">
        <f>SUMIFS(Expenses!AH:AH,Expenses!$C:$C,$C102)</f>
        <v>7649.0890000000009</v>
      </c>
      <c r="AH102" s="20">
        <f>SUMIFS(Expenses!AI:AI,Expenses!$C:$C,$C102)</f>
        <v>7649.0890000000009</v>
      </c>
      <c r="AI102" s="20">
        <f>SUMIFS(Expenses!AJ:AJ,Expenses!$C:$C,$C102)</f>
        <v>7878.561670000001</v>
      </c>
      <c r="AJ102" s="20">
        <f>SUMIFS(Expenses!AK:AK,Expenses!$C:$C,$C102)</f>
        <v>7878.561670000001</v>
      </c>
      <c r="AK102" s="20">
        <f>SUMIFS(Expenses!AL:AL,Expenses!$C:$C,$C102)</f>
        <v>7878.561670000001</v>
      </c>
      <c r="AL102" s="20">
        <f>SUMIFS(Expenses!AM:AM,Expenses!$C:$C,$C102)</f>
        <v>7878.561670000001</v>
      </c>
      <c r="AM102" s="20">
        <f>SUMIFS(Expenses!AN:AN,Expenses!$C:$C,$C102)</f>
        <v>7878.561670000001</v>
      </c>
      <c r="AN102" s="20">
        <f>SUMIFS(Expenses!AO:AO,Expenses!$C:$C,$C102)</f>
        <v>7878.561670000001</v>
      </c>
      <c r="AO102" s="20">
        <f>SUMIFS(Expenses!AP:AP,Expenses!$C:$C,$C102)</f>
        <v>7878.561670000001</v>
      </c>
      <c r="AP102" s="20">
        <f>SUMIFS(Expenses!AQ:AQ,Expenses!$C:$C,$C102)</f>
        <v>7878.561670000001</v>
      </c>
      <c r="AQ102" s="20">
        <f>SUMIFS(Expenses!AR:AR,Expenses!$C:$C,$C102)</f>
        <v>7878.561670000001</v>
      </c>
      <c r="AR102" s="20">
        <f>SUMIFS(Expenses!AS:AS,Expenses!$C:$C,$C102)</f>
        <v>7878.561670000001</v>
      </c>
      <c r="AS102" s="20">
        <f>SUMIFS(Expenses!AT:AT,Expenses!$C:$C,$C102)</f>
        <v>7878.561670000001</v>
      </c>
      <c r="AT102" s="20">
        <f>SUMIFS(Expenses!AU:AU,Expenses!$C:$C,$C102)</f>
        <v>7878.561670000001</v>
      </c>
      <c r="AU102" s="20">
        <f>SUMIFS(Expenses!AV:AV,Expenses!$C:$C,$C102)</f>
        <v>8114.9185201000018</v>
      </c>
      <c r="AV102" s="20">
        <f>SUMIFS(Expenses!AW:AW,Expenses!$C:$C,$C102)</f>
        <v>8114.9185201000018</v>
      </c>
      <c r="AW102" s="20">
        <f>SUMIFS(Expenses!AX:AX,Expenses!$C:$C,$C102)</f>
        <v>8114.9185201000018</v>
      </c>
      <c r="AX102" s="20">
        <f>SUMIFS(Expenses!AY:AY,Expenses!$C:$C,$C102)</f>
        <v>8114.9185201000018</v>
      </c>
      <c r="AY102" s="20">
        <f>SUMIFS(Expenses!AZ:AZ,Expenses!$C:$C,$C102)</f>
        <v>8114.9185201000018</v>
      </c>
      <c r="AZ102" s="20">
        <f>SUMIFS(Expenses!BA:BA,Expenses!$C:$C,$C102)</f>
        <v>8114.9185201000018</v>
      </c>
      <c r="BA102" s="20">
        <f>SUMIFS(Expenses!BB:BB,Expenses!$C:$C,$C102)</f>
        <v>8114.9185201000018</v>
      </c>
      <c r="BB102" s="20">
        <f>SUMIFS(Expenses!BC:BC,Expenses!$C:$C,$C102)</f>
        <v>8114.9185201000018</v>
      </c>
      <c r="BC102" s="20">
        <f>SUMIFS(Expenses!BD:BD,Expenses!$C:$C,$C102)</f>
        <v>8114.9185201000018</v>
      </c>
      <c r="BD102" s="20">
        <f>SUMIFS(Expenses!BE:BE,Expenses!$C:$C,$C102)</f>
        <v>8114.9185201000018</v>
      </c>
      <c r="BE102" s="20">
        <f>SUMIFS(Expenses!BF:BF,Expenses!$C:$C,$C102)</f>
        <v>8114.9185201000018</v>
      </c>
      <c r="BF102" s="20">
        <f>SUMIFS(Expenses!BG:BG,Expenses!$C:$C,$C102)</f>
        <v>8114.9185201000018</v>
      </c>
      <c r="BG102" s="20">
        <f>SUMIFS(Expenses!BH:BH,Expenses!$C:$C,$C102)</f>
        <v>13356.668988973397</v>
      </c>
      <c r="BH102" s="20">
        <f>SUMIFS(Expenses!BI:BI,Expenses!$C:$C,$C102)</f>
        <v>13356.668988973397</v>
      </c>
      <c r="BI102" s="20">
        <f>SUMIFS(Expenses!BJ:BJ,Expenses!$C:$C,$C102)</f>
        <v>13356.668988973397</v>
      </c>
      <c r="BJ102" s="20">
        <f>SUMIFS(Expenses!BK:BK,Expenses!$C:$C,$C102)</f>
        <v>13356.668988973397</v>
      </c>
      <c r="BK102" s="20">
        <f>SUMIFS(Expenses!BL:BL,Expenses!$C:$C,$C102)</f>
        <v>13356.668988973397</v>
      </c>
      <c r="BL102" s="20">
        <f>SUMIFS(Expenses!BM:BM,Expenses!$C:$C,$C102)</f>
        <v>13356.668988973397</v>
      </c>
      <c r="BM102" s="20">
        <f>SUMIFS(Expenses!BN:BN,Expenses!$C:$C,$C102)</f>
        <v>13356.668988973397</v>
      </c>
      <c r="BN102" s="20">
        <f>SUMIFS(Expenses!BO:BO,Expenses!$C:$C,$C102)</f>
        <v>13356.668988973397</v>
      </c>
      <c r="BO102" s="20">
        <f>SUMIFS(Expenses!BP:BP,Expenses!$C:$C,$C102)</f>
        <v>13356.668988973397</v>
      </c>
      <c r="BP102" s="20">
        <f>SUMIFS(Expenses!BQ:BQ,Expenses!$C:$C,$C102)</f>
        <v>13356.668988973397</v>
      </c>
      <c r="BQ102" s="20">
        <f>SUMIFS(Expenses!BR:BR,Expenses!$C:$C,$C102)</f>
        <v>13356.668988973397</v>
      </c>
      <c r="BR102" s="20">
        <f>SUMIFS(Expenses!BS:BS,Expenses!$C:$C,$C102)</f>
        <v>13356.668988973397</v>
      </c>
      <c r="BS102" s="20">
        <f>SUMIFS(Expenses!BT:BT,Expenses!$C:$C,$C102)</f>
        <v>13757.369058642598</v>
      </c>
      <c r="BT102" s="20">
        <f>SUMIFS(Expenses!BU:BU,Expenses!$C:$C,$C102)</f>
        <v>13757.369058642598</v>
      </c>
      <c r="BU102" s="20">
        <f>SUMIFS(Expenses!BV:BV,Expenses!$C:$C,$C102)</f>
        <v>13757.369058642598</v>
      </c>
      <c r="BV102" s="20">
        <f>SUMIFS(Expenses!BW:BW,Expenses!$C:$C,$C102)</f>
        <v>13757.369058642598</v>
      </c>
      <c r="BW102" s="20">
        <f>SUMIFS(Expenses!BX:BX,Expenses!$C:$C,$C102)</f>
        <v>13757.369058642598</v>
      </c>
      <c r="BX102" s="20">
        <f>SUMIFS(Expenses!BY:BY,Expenses!$C:$C,$C102)</f>
        <v>13757.369058642598</v>
      </c>
      <c r="BY102" s="20">
        <f>SUMIFS(Expenses!BZ:BZ,Expenses!$C:$C,$C102)</f>
        <v>13757.369058642598</v>
      </c>
      <c r="BZ102" s="20">
        <f>SUMIFS(Expenses!CA:CA,Expenses!$C:$C,$C102)</f>
        <v>13757.369058642598</v>
      </c>
      <c r="CA102" s="20">
        <f>SUMIFS(Expenses!CB:CB,Expenses!$C:$C,$C102)</f>
        <v>13757.369058642598</v>
      </c>
      <c r="CB102" s="20">
        <f>SUMIFS(Expenses!CC:CC,Expenses!$C:$C,$C102)</f>
        <v>13757.369058642598</v>
      </c>
      <c r="CC102" s="20">
        <f>SUMIFS(Expenses!CD:CD,Expenses!$C:$C,$C102)</f>
        <v>13757.369058642598</v>
      </c>
      <c r="CD102" s="20">
        <f>SUMIFS(Expenses!CE:CE,Expenses!$C:$C,$C102)</f>
        <v>13757.369058642598</v>
      </c>
      <c r="CE102" s="20">
        <f>SUMIFS(Expenses!CF:CF,Expenses!$C:$C,$C102)</f>
        <v>14170.090130401879</v>
      </c>
      <c r="CF102" s="20">
        <f>SUMIFS(Expenses!CG:CG,Expenses!$C:$C,$C102)</f>
        <v>14170.090130401879</v>
      </c>
      <c r="CG102" s="20">
        <f>SUMIFS(Expenses!CH:CH,Expenses!$C:$C,$C102)</f>
        <v>14170.090130401879</v>
      </c>
      <c r="CH102" s="20">
        <f>SUMIFS(Expenses!CI:CI,Expenses!$C:$C,$C102)</f>
        <v>14170.090130401879</v>
      </c>
      <c r="CI102" s="20">
        <f>SUMIFS(Expenses!CJ:CJ,Expenses!$C:$C,$C102)</f>
        <v>14170.090130401879</v>
      </c>
      <c r="CJ102" s="20">
        <f>SUMIFS(Expenses!CK:CK,Expenses!$C:$C,$C102)</f>
        <v>14170.090130401879</v>
      </c>
      <c r="CK102" s="20">
        <f>SUMIFS(Expenses!CL:CL,Expenses!$C:$C,$C102)</f>
        <v>14170.090130401879</v>
      </c>
      <c r="CL102" s="20">
        <f>SUMIFS(Expenses!CM:CM,Expenses!$C:$C,$C102)</f>
        <v>14170.090130401879</v>
      </c>
      <c r="CM102" s="20">
        <f>SUMIFS(Expenses!CN:CN,Expenses!$C:$C,$C102)</f>
        <v>14170.090130401879</v>
      </c>
      <c r="CN102" s="20">
        <f>SUMIFS(Expenses!CO:CO,Expenses!$C:$C,$C102)</f>
        <v>14170.090130401879</v>
      </c>
      <c r="CO102" s="20">
        <f>SUMIFS(Expenses!CP:CP,Expenses!$C:$C,$C102)</f>
        <v>14170.090130401879</v>
      </c>
      <c r="CP102" s="20">
        <f>SUMIFS(Expenses!CQ:CQ,Expenses!$C:$C,$C102)</f>
        <v>14170.090130401879</v>
      </c>
      <c r="CQ102" s="20">
        <f>SUMIFS(Expenses!CR:CR,Expenses!$C:$C,$C102)</f>
        <v>14595.192834313933</v>
      </c>
      <c r="CR102" s="20">
        <f>SUMIFS(Expenses!CS:CS,Expenses!$C:$C,$C102)</f>
        <v>14595.192834313933</v>
      </c>
      <c r="CS102" s="20">
        <f>SUMIFS(Expenses!CT:CT,Expenses!$C:$C,$C102)</f>
        <v>14595.192834313933</v>
      </c>
      <c r="CT102" s="20">
        <f>SUMIFS(Expenses!CU:CU,Expenses!$C:$C,$C102)</f>
        <v>14595.192834313933</v>
      </c>
      <c r="CU102" s="20">
        <f>SUMIFS(Expenses!CV:CV,Expenses!$C:$C,$C102)</f>
        <v>14595.192834313933</v>
      </c>
      <c r="CV102" s="20">
        <f>SUMIFS(Expenses!CW:CW,Expenses!$C:$C,$C102)</f>
        <v>14595.192834313933</v>
      </c>
      <c r="CW102" s="20">
        <f>SUMIFS(Expenses!CX:CX,Expenses!$C:$C,$C102)</f>
        <v>14595.192834313933</v>
      </c>
      <c r="CX102" s="20">
        <f>SUMIFS(Expenses!CY:CY,Expenses!$C:$C,$C102)</f>
        <v>14595.192834313933</v>
      </c>
      <c r="CY102" s="20">
        <f>SUMIFS(Expenses!CZ:CZ,Expenses!$C:$C,$C102)</f>
        <v>14595.192834313933</v>
      </c>
      <c r="CZ102" s="20">
        <f>SUMIFS(Expenses!DA:DA,Expenses!$C:$C,$C102)</f>
        <v>14595.192834313933</v>
      </c>
      <c r="DA102" s="20">
        <f>SUMIFS(Expenses!DB:DB,Expenses!$C:$C,$C102)</f>
        <v>14595.192834313933</v>
      </c>
      <c r="DB102" s="20">
        <f>SUMIFS(Expenses!DC:DC,Expenses!$C:$C,$C102)</f>
        <v>14595.192834313933</v>
      </c>
      <c r="DC102" s="20">
        <f>SUMIFS(Expenses!DD:DD,Expenses!$C:$C,$C102)</f>
        <v>15033.048619343353</v>
      </c>
      <c r="DD102" s="20">
        <f>SUMIFS(Expenses!DE:DE,Expenses!$C:$C,$C102)</f>
        <v>15033.048619343353</v>
      </c>
      <c r="DE102" s="20">
        <f>SUMIFS(Expenses!DF:DF,Expenses!$C:$C,$C102)</f>
        <v>15033.048619343353</v>
      </c>
      <c r="DF102" s="20">
        <f>SUMIFS(Expenses!DG:DG,Expenses!$C:$C,$C102)</f>
        <v>15033.048619343353</v>
      </c>
      <c r="DG102" s="20">
        <f>SUMIFS(Expenses!DH:DH,Expenses!$C:$C,$C102)</f>
        <v>15033.048619343353</v>
      </c>
      <c r="DH102" s="20">
        <f>SUMIFS(Expenses!DI:DI,Expenses!$C:$C,$C102)</f>
        <v>15033.048619343353</v>
      </c>
      <c r="DI102" s="20">
        <f>SUMIFS(Expenses!DJ:DJ,Expenses!$C:$C,$C102)</f>
        <v>15033.048619343353</v>
      </c>
      <c r="DJ102" s="20">
        <f>SUMIFS(Expenses!DK:DK,Expenses!$C:$C,$C102)</f>
        <v>15033.048619343353</v>
      </c>
      <c r="DK102" s="20">
        <f>SUMIFS(Expenses!DL:DL,Expenses!$C:$C,$C102)</f>
        <v>15033.048619343353</v>
      </c>
      <c r="DL102" s="20">
        <f>SUMIFS(Expenses!DM:DM,Expenses!$C:$C,$C102)</f>
        <v>15033.048619343353</v>
      </c>
      <c r="DM102" s="20">
        <f>SUMIFS(Expenses!DN:DN,Expenses!$C:$C,$C102)</f>
        <v>15033.048619343353</v>
      </c>
      <c r="DN102" s="20">
        <f>SUMIFS(Expenses!DO:DO,Expenses!$C:$C,$C102)</f>
        <v>15033.048619343353</v>
      </c>
      <c r="DO102" s="20">
        <f>SUMIFS(Expenses!DP:DP,Expenses!$C:$C,$C102)</f>
        <v>15484.040077923655</v>
      </c>
      <c r="DP102" s="20">
        <f>SUMIFS(Expenses!DQ:DQ,Expenses!$C:$C,$C102)</f>
        <v>15484.040077923655</v>
      </c>
      <c r="DQ102" s="20">
        <f>SUMIFS(Expenses!DR:DR,Expenses!$C:$C,$C102)</f>
        <v>15484.040077923655</v>
      </c>
      <c r="DR102" s="20">
        <f>SUMIFS(Expenses!DS:DS,Expenses!$C:$C,$C102)</f>
        <v>15484.040077923655</v>
      </c>
      <c r="DS102" s="20">
        <f>SUMIFS(Expenses!DT:DT,Expenses!$C:$C,$C102)</f>
        <v>15484.040077923655</v>
      </c>
      <c r="DT102" s="20">
        <f>SUMIFS(Expenses!DU:DU,Expenses!$C:$C,$C102)</f>
        <v>15484.040077923655</v>
      </c>
    </row>
    <row r="103" spans="3:124">
      <c r="C103" s="5" t="s">
        <v>608</v>
      </c>
      <c r="D103" s="20">
        <f>SUMIFS(Expenses!E:E,Expenses!$C:$C,$C103)</f>
        <v>0</v>
      </c>
      <c r="E103" s="20">
        <f>SUMIFS(Expenses!F:F,Expenses!$C:$C,$C103)</f>
        <v>0</v>
      </c>
      <c r="F103" s="20">
        <f>SUMIFS(Expenses!G:G,Expenses!$C:$C,$C103)</f>
        <v>0</v>
      </c>
      <c r="G103" s="20">
        <f>SUMIFS(Expenses!H:H,Expenses!$C:$C,$C103)</f>
        <v>0</v>
      </c>
      <c r="H103" s="20">
        <f>SUMIFS(Expenses!I:I,Expenses!$C:$C,$C103)</f>
        <v>0</v>
      </c>
      <c r="I103" s="20">
        <f>SUMIFS(Expenses!J:J,Expenses!$C:$C,$C103)</f>
        <v>0</v>
      </c>
      <c r="J103" s="20">
        <f>SUMIFS(Expenses!K:K,Expenses!$C:$C,$C103)</f>
        <v>0</v>
      </c>
      <c r="K103" s="20">
        <f>SUMIFS(Expenses!L:L,Expenses!$C:$C,$C103)</f>
        <v>0</v>
      </c>
      <c r="L103" s="20">
        <f>SUMIFS(Expenses!M:M,Expenses!$C:$C,$C103)</f>
        <v>0</v>
      </c>
      <c r="M103" s="20">
        <f>SUMIFS(Expenses!N:N,Expenses!$C:$C,$C103)</f>
        <v>0</v>
      </c>
      <c r="N103" s="20">
        <f>SUMIFS(Expenses!O:O,Expenses!$C:$C,$C103)</f>
        <v>0</v>
      </c>
      <c r="O103" s="20">
        <f>SUMIFS(Expenses!P:P,Expenses!$C:$C,$C103)</f>
        <v>0</v>
      </c>
      <c r="P103" s="20">
        <f>SUMIFS(Expenses!Q:Q,Expenses!$C:$C,$C103)</f>
        <v>0</v>
      </c>
      <c r="Q103" s="20">
        <f>SUMIFS(Expenses!R:R,Expenses!$C:$C,$C103)</f>
        <v>0</v>
      </c>
      <c r="R103" s="20">
        <f>SUMIFS(Expenses!S:S,Expenses!$C:$C,$C103)</f>
        <v>0</v>
      </c>
      <c r="S103" s="20">
        <f>SUMIFS(Expenses!T:T,Expenses!$C:$C,$C103)</f>
        <v>0</v>
      </c>
      <c r="T103" s="20">
        <f>SUMIFS(Expenses!U:U,Expenses!$C:$C,$C103)</f>
        <v>0</v>
      </c>
      <c r="U103" s="20">
        <f>SUMIFS(Expenses!V:V,Expenses!$C:$C,$C103)</f>
        <v>0</v>
      </c>
      <c r="V103" s="20">
        <f>SUMIFS(Expenses!W:W,Expenses!$C:$C,$C103)</f>
        <v>0</v>
      </c>
      <c r="W103" s="20">
        <f>SUMIFS(Expenses!X:X,Expenses!$C:$C,$C103)</f>
        <v>0</v>
      </c>
      <c r="X103" s="20">
        <f>SUMIFS(Expenses!Y:Y,Expenses!$C:$C,$C103)</f>
        <v>0</v>
      </c>
      <c r="Y103" s="20">
        <f>SUMIFS(Expenses!Z:Z,Expenses!$C:$C,$C103)</f>
        <v>0</v>
      </c>
      <c r="Z103" s="20">
        <f>SUMIFS(Expenses!AA:AA,Expenses!$C:$C,$C103)</f>
        <v>0</v>
      </c>
      <c r="AA103" s="20">
        <f>SUMIFS(Expenses!AB:AB,Expenses!$C:$C,$C103)</f>
        <v>0</v>
      </c>
      <c r="AB103" s="20">
        <f>SUMIFS(Expenses!AC:AC,Expenses!$C:$C,$C103)</f>
        <v>382.45445000000007</v>
      </c>
      <c r="AC103" s="20">
        <f>SUMIFS(Expenses!AD:AD,Expenses!$C:$C,$C103)</f>
        <v>382.45445000000007</v>
      </c>
      <c r="AD103" s="20">
        <f>SUMIFS(Expenses!AE:AE,Expenses!$C:$C,$C103)</f>
        <v>382.45445000000007</v>
      </c>
      <c r="AE103" s="20">
        <f>SUMIFS(Expenses!AF:AF,Expenses!$C:$C,$C103)</f>
        <v>382.45445000000007</v>
      </c>
      <c r="AF103" s="20">
        <f>SUMIFS(Expenses!AG:AG,Expenses!$C:$C,$C103)</f>
        <v>382.45445000000007</v>
      </c>
      <c r="AG103" s="20">
        <f>SUMIFS(Expenses!AH:AH,Expenses!$C:$C,$C103)</f>
        <v>382.45445000000007</v>
      </c>
      <c r="AH103" s="20">
        <f>SUMIFS(Expenses!AI:AI,Expenses!$C:$C,$C103)</f>
        <v>382.45445000000007</v>
      </c>
      <c r="AI103" s="20">
        <f>SUMIFS(Expenses!AJ:AJ,Expenses!$C:$C,$C103)</f>
        <v>393.92808350000007</v>
      </c>
      <c r="AJ103" s="20">
        <f>SUMIFS(Expenses!AK:AK,Expenses!$C:$C,$C103)</f>
        <v>393.92808350000007</v>
      </c>
      <c r="AK103" s="20">
        <f>SUMIFS(Expenses!AL:AL,Expenses!$C:$C,$C103)</f>
        <v>393.92808350000007</v>
      </c>
      <c r="AL103" s="20">
        <f>SUMIFS(Expenses!AM:AM,Expenses!$C:$C,$C103)</f>
        <v>393.92808350000007</v>
      </c>
      <c r="AM103" s="20">
        <f>SUMIFS(Expenses!AN:AN,Expenses!$C:$C,$C103)</f>
        <v>393.92808350000007</v>
      </c>
      <c r="AN103" s="20">
        <f>SUMIFS(Expenses!AO:AO,Expenses!$C:$C,$C103)</f>
        <v>393.92808350000007</v>
      </c>
      <c r="AO103" s="20">
        <f>SUMIFS(Expenses!AP:AP,Expenses!$C:$C,$C103)</f>
        <v>393.92808350000007</v>
      </c>
      <c r="AP103" s="20">
        <f>SUMIFS(Expenses!AQ:AQ,Expenses!$C:$C,$C103)</f>
        <v>393.92808350000007</v>
      </c>
      <c r="AQ103" s="20">
        <f>SUMIFS(Expenses!AR:AR,Expenses!$C:$C,$C103)</f>
        <v>393.92808350000007</v>
      </c>
      <c r="AR103" s="20">
        <f>SUMIFS(Expenses!AS:AS,Expenses!$C:$C,$C103)</f>
        <v>393.92808350000007</v>
      </c>
      <c r="AS103" s="20">
        <f>SUMIFS(Expenses!AT:AT,Expenses!$C:$C,$C103)</f>
        <v>393.92808350000007</v>
      </c>
      <c r="AT103" s="20">
        <f>SUMIFS(Expenses!AU:AU,Expenses!$C:$C,$C103)</f>
        <v>393.92808350000007</v>
      </c>
      <c r="AU103" s="20">
        <f>SUMIFS(Expenses!AV:AV,Expenses!$C:$C,$C103)</f>
        <v>405.74592600500011</v>
      </c>
      <c r="AV103" s="20">
        <f>SUMIFS(Expenses!AW:AW,Expenses!$C:$C,$C103)</f>
        <v>405.74592600500011</v>
      </c>
      <c r="AW103" s="20">
        <f>SUMIFS(Expenses!AX:AX,Expenses!$C:$C,$C103)</f>
        <v>405.74592600500011</v>
      </c>
      <c r="AX103" s="20">
        <f>SUMIFS(Expenses!AY:AY,Expenses!$C:$C,$C103)</f>
        <v>405.74592600500011</v>
      </c>
      <c r="AY103" s="20">
        <f>SUMIFS(Expenses!AZ:AZ,Expenses!$C:$C,$C103)</f>
        <v>405.74592600500011</v>
      </c>
      <c r="AZ103" s="20">
        <f>SUMIFS(Expenses!BA:BA,Expenses!$C:$C,$C103)</f>
        <v>405.74592600500011</v>
      </c>
      <c r="BA103" s="20">
        <f>SUMIFS(Expenses!BB:BB,Expenses!$C:$C,$C103)</f>
        <v>405.74592600500011</v>
      </c>
      <c r="BB103" s="20">
        <f>SUMIFS(Expenses!BC:BC,Expenses!$C:$C,$C103)</f>
        <v>405.74592600500011</v>
      </c>
      <c r="BC103" s="20">
        <f>SUMIFS(Expenses!BD:BD,Expenses!$C:$C,$C103)</f>
        <v>405.74592600500011</v>
      </c>
      <c r="BD103" s="20">
        <f>SUMIFS(Expenses!BE:BE,Expenses!$C:$C,$C103)</f>
        <v>405.74592600500011</v>
      </c>
      <c r="BE103" s="20">
        <f>SUMIFS(Expenses!BF:BF,Expenses!$C:$C,$C103)</f>
        <v>405.74592600500011</v>
      </c>
      <c r="BF103" s="20">
        <f>SUMIFS(Expenses!BG:BG,Expenses!$C:$C,$C103)</f>
        <v>405.74592600500011</v>
      </c>
      <c r="BG103" s="20">
        <f>SUMIFS(Expenses!BH:BH,Expenses!$C:$C,$C103)</f>
        <v>417.9183037851501</v>
      </c>
      <c r="BH103" s="20">
        <f>SUMIFS(Expenses!BI:BI,Expenses!$C:$C,$C103)</f>
        <v>417.9183037851501</v>
      </c>
      <c r="BI103" s="20">
        <f>SUMIFS(Expenses!BJ:BJ,Expenses!$C:$C,$C103)</f>
        <v>417.9183037851501</v>
      </c>
      <c r="BJ103" s="20">
        <f>SUMIFS(Expenses!BK:BK,Expenses!$C:$C,$C103)</f>
        <v>417.9183037851501</v>
      </c>
      <c r="BK103" s="20">
        <f>SUMIFS(Expenses!BL:BL,Expenses!$C:$C,$C103)</f>
        <v>417.9183037851501</v>
      </c>
      <c r="BL103" s="20">
        <f>SUMIFS(Expenses!BM:BM,Expenses!$C:$C,$C103)</f>
        <v>417.9183037851501</v>
      </c>
      <c r="BM103" s="20">
        <f>SUMIFS(Expenses!BN:BN,Expenses!$C:$C,$C103)</f>
        <v>417.9183037851501</v>
      </c>
      <c r="BN103" s="20">
        <f>SUMIFS(Expenses!BO:BO,Expenses!$C:$C,$C103)</f>
        <v>417.9183037851501</v>
      </c>
      <c r="BO103" s="20">
        <f>SUMIFS(Expenses!BP:BP,Expenses!$C:$C,$C103)</f>
        <v>417.9183037851501</v>
      </c>
      <c r="BP103" s="20">
        <f>SUMIFS(Expenses!BQ:BQ,Expenses!$C:$C,$C103)</f>
        <v>417.9183037851501</v>
      </c>
      <c r="BQ103" s="20">
        <f>SUMIFS(Expenses!BR:BR,Expenses!$C:$C,$C103)</f>
        <v>417.9183037851501</v>
      </c>
      <c r="BR103" s="20">
        <f>SUMIFS(Expenses!BS:BS,Expenses!$C:$C,$C103)</f>
        <v>417.9183037851501</v>
      </c>
      <c r="BS103" s="20">
        <f>SUMIFS(Expenses!BT:BT,Expenses!$C:$C,$C103)</f>
        <v>430.45585289870462</v>
      </c>
      <c r="BT103" s="20">
        <f>SUMIFS(Expenses!BU:BU,Expenses!$C:$C,$C103)</f>
        <v>430.45585289870462</v>
      </c>
      <c r="BU103" s="20">
        <f>SUMIFS(Expenses!BV:BV,Expenses!$C:$C,$C103)</f>
        <v>430.45585289870462</v>
      </c>
      <c r="BV103" s="20">
        <f>SUMIFS(Expenses!BW:BW,Expenses!$C:$C,$C103)</f>
        <v>430.45585289870462</v>
      </c>
      <c r="BW103" s="20">
        <f>SUMIFS(Expenses!BX:BX,Expenses!$C:$C,$C103)</f>
        <v>430.45585289870462</v>
      </c>
      <c r="BX103" s="20">
        <f>SUMIFS(Expenses!BY:BY,Expenses!$C:$C,$C103)</f>
        <v>430.45585289870462</v>
      </c>
      <c r="BY103" s="20">
        <f>SUMIFS(Expenses!BZ:BZ,Expenses!$C:$C,$C103)</f>
        <v>430.45585289870462</v>
      </c>
      <c r="BZ103" s="20">
        <f>SUMIFS(Expenses!CA:CA,Expenses!$C:$C,$C103)</f>
        <v>430.45585289870462</v>
      </c>
      <c r="CA103" s="20">
        <f>SUMIFS(Expenses!CB:CB,Expenses!$C:$C,$C103)</f>
        <v>430.45585289870462</v>
      </c>
      <c r="CB103" s="20">
        <f>SUMIFS(Expenses!CC:CC,Expenses!$C:$C,$C103)</f>
        <v>430.45585289870462</v>
      </c>
      <c r="CC103" s="20">
        <f>SUMIFS(Expenses!CD:CD,Expenses!$C:$C,$C103)</f>
        <v>430.45585289870462</v>
      </c>
      <c r="CD103" s="20">
        <f>SUMIFS(Expenses!CE:CE,Expenses!$C:$C,$C103)</f>
        <v>430.45585289870462</v>
      </c>
      <c r="CE103" s="20">
        <f>SUMIFS(Expenses!CF:CF,Expenses!$C:$C,$C103)</f>
        <v>443.3695284856658</v>
      </c>
      <c r="CF103" s="20">
        <f>SUMIFS(Expenses!CG:CG,Expenses!$C:$C,$C103)</f>
        <v>443.3695284856658</v>
      </c>
      <c r="CG103" s="20">
        <f>SUMIFS(Expenses!CH:CH,Expenses!$C:$C,$C103)</f>
        <v>443.3695284856658</v>
      </c>
      <c r="CH103" s="20">
        <f>SUMIFS(Expenses!CI:CI,Expenses!$C:$C,$C103)</f>
        <v>443.3695284856658</v>
      </c>
      <c r="CI103" s="20">
        <f>SUMIFS(Expenses!CJ:CJ,Expenses!$C:$C,$C103)</f>
        <v>443.3695284856658</v>
      </c>
      <c r="CJ103" s="20">
        <f>SUMIFS(Expenses!CK:CK,Expenses!$C:$C,$C103)</f>
        <v>443.3695284856658</v>
      </c>
      <c r="CK103" s="20">
        <f>SUMIFS(Expenses!CL:CL,Expenses!$C:$C,$C103)</f>
        <v>443.3695284856658</v>
      </c>
      <c r="CL103" s="20">
        <f>SUMIFS(Expenses!CM:CM,Expenses!$C:$C,$C103)</f>
        <v>443.3695284856658</v>
      </c>
      <c r="CM103" s="20">
        <f>SUMIFS(Expenses!CN:CN,Expenses!$C:$C,$C103)</f>
        <v>443.3695284856658</v>
      </c>
      <c r="CN103" s="20">
        <f>SUMIFS(Expenses!CO:CO,Expenses!$C:$C,$C103)</f>
        <v>443.3695284856658</v>
      </c>
      <c r="CO103" s="20">
        <f>SUMIFS(Expenses!CP:CP,Expenses!$C:$C,$C103)</f>
        <v>443.3695284856658</v>
      </c>
      <c r="CP103" s="20">
        <f>SUMIFS(Expenses!CQ:CQ,Expenses!$C:$C,$C103)</f>
        <v>443.3695284856658</v>
      </c>
      <c r="CQ103" s="20">
        <f>SUMIFS(Expenses!CR:CR,Expenses!$C:$C,$C103)</f>
        <v>456.67061434023572</v>
      </c>
      <c r="CR103" s="20">
        <f>SUMIFS(Expenses!CS:CS,Expenses!$C:$C,$C103)</f>
        <v>456.67061434023572</v>
      </c>
      <c r="CS103" s="20">
        <f>SUMIFS(Expenses!CT:CT,Expenses!$C:$C,$C103)</f>
        <v>456.67061434023572</v>
      </c>
      <c r="CT103" s="20">
        <f>SUMIFS(Expenses!CU:CU,Expenses!$C:$C,$C103)</f>
        <v>456.67061434023572</v>
      </c>
      <c r="CU103" s="20">
        <f>SUMIFS(Expenses!CV:CV,Expenses!$C:$C,$C103)</f>
        <v>456.67061434023572</v>
      </c>
      <c r="CV103" s="20">
        <f>SUMIFS(Expenses!CW:CW,Expenses!$C:$C,$C103)</f>
        <v>456.67061434023572</v>
      </c>
      <c r="CW103" s="20">
        <f>SUMIFS(Expenses!CX:CX,Expenses!$C:$C,$C103)</f>
        <v>456.67061434023572</v>
      </c>
      <c r="CX103" s="20">
        <f>SUMIFS(Expenses!CY:CY,Expenses!$C:$C,$C103)</f>
        <v>456.67061434023572</v>
      </c>
      <c r="CY103" s="20">
        <f>SUMIFS(Expenses!CZ:CZ,Expenses!$C:$C,$C103)</f>
        <v>456.67061434023572</v>
      </c>
      <c r="CZ103" s="20">
        <f>SUMIFS(Expenses!DA:DA,Expenses!$C:$C,$C103)</f>
        <v>456.67061434023572</v>
      </c>
      <c r="DA103" s="20">
        <f>SUMIFS(Expenses!DB:DB,Expenses!$C:$C,$C103)</f>
        <v>456.67061434023572</v>
      </c>
      <c r="DB103" s="20">
        <f>SUMIFS(Expenses!DC:DC,Expenses!$C:$C,$C103)</f>
        <v>456.67061434023572</v>
      </c>
      <c r="DC103" s="20">
        <f>SUMIFS(Expenses!DD:DD,Expenses!$C:$C,$C103)</f>
        <v>470.37073277044283</v>
      </c>
      <c r="DD103" s="20">
        <f>SUMIFS(Expenses!DE:DE,Expenses!$C:$C,$C103)</f>
        <v>470.37073277044283</v>
      </c>
      <c r="DE103" s="20">
        <f>SUMIFS(Expenses!DF:DF,Expenses!$C:$C,$C103)</f>
        <v>470.37073277044283</v>
      </c>
      <c r="DF103" s="20">
        <f>SUMIFS(Expenses!DG:DG,Expenses!$C:$C,$C103)</f>
        <v>470.37073277044283</v>
      </c>
      <c r="DG103" s="20">
        <f>SUMIFS(Expenses!DH:DH,Expenses!$C:$C,$C103)</f>
        <v>470.37073277044283</v>
      </c>
      <c r="DH103" s="20">
        <f>SUMIFS(Expenses!DI:DI,Expenses!$C:$C,$C103)</f>
        <v>470.37073277044283</v>
      </c>
      <c r="DI103" s="20">
        <f>SUMIFS(Expenses!DJ:DJ,Expenses!$C:$C,$C103)</f>
        <v>470.37073277044283</v>
      </c>
      <c r="DJ103" s="20">
        <f>SUMIFS(Expenses!DK:DK,Expenses!$C:$C,$C103)</f>
        <v>470.37073277044283</v>
      </c>
      <c r="DK103" s="20">
        <f>SUMIFS(Expenses!DL:DL,Expenses!$C:$C,$C103)</f>
        <v>470.37073277044283</v>
      </c>
      <c r="DL103" s="20">
        <f>SUMIFS(Expenses!DM:DM,Expenses!$C:$C,$C103)</f>
        <v>470.37073277044283</v>
      </c>
      <c r="DM103" s="20">
        <f>SUMIFS(Expenses!DN:DN,Expenses!$C:$C,$C103)</f>
        <v>470.37073277044283</v>
      </c>
      <c r="DN103" s="20">
        <f>SUMIFS(Expenses!DO:DO,Expenses!$C:$C,$C103)</f>
        <v>470.37073277044283</v>
      </c>
      <c r="DO103" s="20">
        <f>SUMIFS(Expenses!DP:DP,Expenses!$C:$C,$C103)</f>
        <v>484.48185475355615</v>
      </c>
      <c r="DP103" s="20">
        <f>SUMIFS(Expenses!DQ:DQ,Expenses!$C:$C,$C103)</f>
        <v>484.48185475355615</v>
      </c>
      <c r="DQ103" s="20">
        <f>SUMIFS(Expenses!DR:DR,Expenses!$C:$C,$C103)</f>
        <v>484.48185475355615</v>
      </c>
      <c r="DR103" s="20">
        <f>SUMIFS(Expenses!DS:DS,Expenses!$C:$C,$C103)</f>
        <v>484.48185475355615</v>
      </c>
      <c r="DS103" s="20">
        <f>SUMIFS(Expenses!DT:DT,Expenses!$C:$C,$C103)</f>
        <v>484.48185475355615</v>
      </c>
      <c r="DT103" s="20">
        <f>SUMIFS(Expenses!DU:DU,Expenses!$C:$C,$C103)</f>
        <v>484.48185475355615</v>
      </c>
    </row>
    <row r="104" spans="3:124">
      <c r="C104" s="5" t="s">
        <v>290</v>
      </c>
      <c r="D104" s="20">
        <f>SUMIFS(Expenses!E:E,Expenses!$C:$C,$C104)</f>
        <v>0</v>
      </c>
      <c r="E104" s="20">
        <f>SUMIFS(Expenses!F:F,Expenses!$C:$C,$C104)</f>
        <v>0</v>
      </c>
      <c r="F104" s="20">
        <f>SUMIFS(Expenses!G:G,Expenses!$C:$C,$C104)</f>
        <v>0</v>
      </c>
      <c r="G104" s="20">
        <f>SUMIFS(Expenses!H:H,Expenses!$C:$C,$C104)</f>
        <v>0</v>
      </c>
      <c r="H104" s="20">
        <f>SUMIFS(Expenses!I:I,Expenses!$C:$C,$C104)</f>
        <v>0</v>
      </c>
      <c r="I104" s="20">
        <f>SUMIFS(Expenses!J:J,Expenses!$C:$C,$C104)</f>
        <v>0</v>
      </c>
      <c r="J104" s="20">
        <f>SUMIFS(Expenses!K:K,Expenses!$C:$C,$C104)</f>
        <v>0</v>
      </c>
      <c r="K104" s="20">
        <f>SUMIFS(Expenses!L:L,Expenses!$C:$C,$C104)</f>
        <v>0</v>
      </c>
      <c r="L104" s="20">
        <f>SUMIFS(Expenses!M:M,Expenses!$C:$C,$C104)</f>
        <v>0</v>
      </c>
      <c r="M104" s="20">
        <f>SUMIFS(Expenses!N:N,Expenses!$C:$C,$C104)</f>
        <v>0</v>
      </c>
      <c r="N104" s="20">
        <f>SUMIFS(Expenses!O:O,Expenses!$C:$C,$C104)</f>
        <v>0</v>
      </c>
      <c r="O104" s="20">
        <f>SUMIFS(Expenses!P:P,Expenses!$C:$C,$C104)</f>
        <v>0</v>
      </c>
      <c r="P104" s="20">
        <f>SUMIFS(Expenses!Q:Q,Expenses!$C:$C,$C104)</f>
        <v>0</v>
      </c>
      <c r="Q104" s="20">
        <f>SUMIFS(Expenses!R:R,Expenses!$C:$C,$C104)</f>
        <v>0</v>
      </c>
      <c r="R104" s="20">
        <f>SUMIFS(Expenses!S:S,Expenses!$C:$C,$C104)</f>
        <v>0</v>
      </c>
      <c r="S104" s="20">
        <f>SUMIFS(Expenses!T:T,Expenses!$C:$C,$C104)</f>
        <v>0</v>
      </c>
      <c r="T104" s="20">
        <f>SUMIFS(Expenses!U:U,Expenses!$C:$C,$C104)</f>
        <v>0</v>
      </c>
      <c r="U104" s="20">
        <f>SUMIFS(Expenses!V:V,Expenses!$C:$C,$C104)</f>
        <v>0</v>
      </c>
      <c r="V104" s="20">
        <f>SUMIFS(Expenses!W:W,Expenses!$C:$C,$C104)</f>
        <v>0</v>
      </c>
      <c r="W104" s="20">
        <f>SUMIFS(Expenses!X:X,Expenses!$C:$C,$C104)</f>
        <v>0</v>
      </c>
      <c r="X104" s="20">
        <f>SUMIFS(Expenses!Y:Y,Expenses!$C:$C,$C104)</f>
        <v>0</v>
      </c>
      <c r="Y104" s="20">
        <f>SUMIFS(Expenses!Z:Z,Expenses!$C:$C,$C104)</f>
        <v>0</v>
      </c>
      <c r="Z104" s="20">
        <f>SUMIFS(Expenses!AA:AA,Expenses!$C:$C,$C104)</f>
        <v>0</v>
      </c>
      <c r="AA104" s="20">
        <f>SUMIFS(Expenses!AB:AB,Expenses!$C:$C,$C104)</f>
        <v>0</v>
      </c>
      <c r="AB104" s="20">
        <f>SUMIFS(Expenses!AC:AC,Expenses!$C:$C,$C104)</f>
        <v>2830.1629300000004</v>
      </c>
      <c r="AC104" s="20">
        <f>SUMIFS(Expenses!AD:AD,Expenses!$C:$C,$C104)</f>
        <v>2830.1629300000004</v>
      </c>
      <c r="AD104" s="20">
        <f>SUMIFS(Expenses!AE:AE,Expenses!$C:$C,$C104)</f>
        <v>2830.1629300000004</v>
      </c>
      <c r="AE104" s="20">
        <f>SUMIFS(Expenses!AF:AF,Expenses!$C:$C,$C104)</f>
        <v>2830.1629300000004</v>
      </c>
      <c r="AF104" s="20">
        <f>SUMIFS(Expenses!AG:AG,Expenses!$C:$C,$C104)</f>
        <v>2830.1629300000004</v>
      </c>
      <c r="AG104" s="20">
        <f>SUMIFS(Expenses!AH:AH,Expenses!$C:$C,$C104)</f>
        <v>2830.1629300000004</v>
      </c>
      <c r="AH104" s="20">
        <f>SUMIFS(Expenses!AI:AI,Expenses!$C:$C,$C104)</f>
        <v>2830.1629300000004</v>
      </c>
      <c r="AI104" s="20">
        <f>SUMIFS(Expenses!AJ:AJ,Expenses!$C:$C,$C104)</f>
        <v>2915.0678179000001</v>
      </c>
      <c r="AJ104" s="20">
        <f>SUMIFS(Expenses!AK:AK,Expenses!$C:$C,$C104)</f>
        <v>2915.0678179000001</v>
      </c>
      <c r="AK104" s="20">
        <f>SUMIFS(Expenses!AL:AL,Expenses!$C:$C,$C104)</f>
        <v>2915.0678179000001</v>
      </c>
      <c r="AL104" s="20">
        <f>SUMIFS(Expenses!AM:AM,Expenses!$C:$C,$C104)</f>
        <v>2915.0678179000001</v>
      </c>
      <c r="AM104" s="20">
        <f>SUMIFS(Expenses!AN:AN,Expenses!$C:$C,$C104)</f>
        <v>2915.0678179000001</v>
      </c>
      <c r="AN104" s="20">
        <f>SUMIFS(Expenses!AO:AO,Expenses!$C:$C,$C104)</f>
        <v>2915.0678179000001</v>
      </c>
      <c r="AO104" s="20">
        <f>SUMIFS(Expenses!AP:AP,Expenses!$C:$C,$C104)</f>
        <v>2915.0678179000001</v>
      </c>
      <c r="AP104" s="20">
        <f>SUMIFS(Expenses!AQ:AQ,Expenses!$C:$C,$C104)</f>
        <v>2915.0678179000001</v>
      </c>
      <c r="AQ104" s="20">
        <f>SUMIFS(Expenses!AR:AR,Expenses!$C:$C,$C104)</f>
        <v>2915.0678179000001</v>
      </c>
      <c r="AR104" s="20">
        <f>SUMIFS(Expenses!AS:AS,Expenses!$C:$C,$C104)</f>
        <v>2915.0678179000001</v>
      </c>
      <c r="AS104" s="20">
        <f>SUMIFS(Expenses!AT:AT,Expenses!$C:$C,$C104)</f>
        <v>2915.0678179000001</v>
      </c>
      <c r="AT104" s="20">
        <f>SUMIFS(Expenses!AU:AU,Expenses!$C:$C,$C104)</f>
        <v>2915.0678179000001</v>
      </c>
      <c r="AU104" s="20">
        <f>SUMIFS(Expenses!AV:AV,Expenses!$C:$C,$C104)</f>
        <v>3002.5198524370007</v>
      </c>
      <c r="AV104" s="20">
        <f>SUMIFS(Expenses!AW:AW,Expenses!$C:$C,$C104)</f>
        <v>3002.5198524370007</v>
      </c>
      <c r="AW104" s="20">
        <f>SUMIFS(Expenses!AX:AX,Expenses!$C:$C,$C104)</f>
        <v>3002.5198524370007</v>
      </c>
      <c r="AX104" s="20">
        <f>SUMIFS(Expenses!AY:AY,Expenses!$C:$C,$C104)</f>
        <v>3002.5198524370007</v>
      </c>
      <c r="AY104" s="20">
        <f>SUMIFS(Expenses!AZ:AZ,Expenses!$C:$C,$C104)</f>
        <v>3002.5198524370007</v>
      </c>
      <c r="AZ104" s="20">
        <f>SUMIFS(Expenses!BA:BA,Expenses!$C:$C,$C104)</f>
        <v>3002.5198524370007</v>
      </c>
      <c r="BA104" s="20">
        <f>SUMIFS(Expenses!BB:BB,Expenses!$C:$C,$C104)</f>
        <v>3002.5198524370007</v>
      </c>
      <c r="BB104" s="20">
        <f>SUMIFS(Expenses!BC:BC,Expenses!$C:$C,$C104)</f>
        <v>3002.5198524370007</v>
      </c>
      <c r="BC104" s="20">
        <f>SUMIFS(Expenses!BD:BD,Expenses!$C:$C,$C104)</f>
        <v>3002.5198524370007</v>
      </c>
      <c r="BD104" s="20">
        <f>SUMIFS(Expenses!BE:BE,Expenses!$C:$C,$C104)</f>
        <v>3002.5198524370007</v>
      </c>
      <c r="BE104" s="20">
        <f>SUMIFS(Expenses!BF:BF,Expenses!$C:$C,$C104)</f>
        <v>3002.5198524370007</v>
      </c>
      <c r="BF104" s="20">
        <f>SUMIFS(Expenses!BG:BG,Expenses!$C:$C,$C104)</f>
        <v>3002.5198524370007</v>
      </c>
      <c r="BG104" s="20">
        <f>SUMIFS(Expenses!BH:BH,Expenses!$C:$C,$C104)</f>
        <v>4941.9675259201567</v>
      </c>
      <c r="BH104" s="20">
        <f>SUMIFS(Expenses!BI:BI,Expenses!$C:$C,$C104)</f>
        <v>4941.9675259201567</v>
      </c>
      <c r="BI104" s="20">
        <f>SUMIFS(Expenses!BJ:BJ,Expenses!$C:$C,$C104)</f>
        <v>4941.9675259201567</v>
      </c>
      <c r="BJ104" s="20">
        <f>SUMIFS(Expenses!BK:BK,Expenses!$C:$C,$C104)</f>
        <v>4941.9675259201567</v>
      </c>
      <c r="BK104" s="20">
        <f>SUMIFS(Expenses!BL:BL,Expenses!$C:$C,$C104)</f>
        <v>4941.9675259201567</v>
      </c>
      <c r="BL104" s="20">
        <f>SUMIFS(Expenses!BM:BM,Expenses!$C:$C,$C104)</f>
        <v>4941.9675259201567</v>
      </c>
      <c r="BM104" s="20">
        <f>SUMIFS(Expenses!BN:BN,Expenses!$C:$C,$C104)</f>
        <v>4941.9675259201567</v>
      </c>
      <c r="BN104" s="20">
        <f>SUMIFS(Expenses!BO:BO,Expenses!$C:$C,$C104)</f>
        <v>4941.9675259201567</v>
      </c>
      <c r="BO104" s="20">
        <f>SUMIFS(Expenses!BP:BP,Expenses!$C:$C,$C104)</f>
        <v>4941.9675259201567</v>
      </c>
      <c r="BP104" s="20">
        <f>SUMIFS(Expenses!BQ:BQ,Expenses!$C:$C,$C104)</f>
        <v>4941.9675259201567</v>
      </c>
      <c r="BQ104" s="20">
        <f>SUMIFS(Expenses!BR:BR,Expenses!$C:$C,$C104)</f>
        <v>4941.9675259201567</v>
      </c>
      <c r="BR104" s="20">
        <f>SUMIFS(Expenses!BS:BS,Expenses!$C:$C,$C104)</f>
        <v>4941.9675259201567</v>
      </c>
      <c r="BS104" s="20">
        <f>SUMIFS(Expenses!BT:BT,Expenses!$C:$C,$C104)</f>
        <v>5090.2265516977614</v>
      </c>
      <c r="BT104" s="20">
        <f>SUMIFS(Expenses!BU:BU,Expenses!$C:$C,$C104)</f>
        <v>5090.2265516977614</v>
      </c>
      <c r="BU104" s="20">
        <f>SUMIFS(Expenses!BV:BV,Expenses!$C:$C,$C104)</f>
        <v>5090.2265516977614</v>
      </c>
      <c r="BV104" s="20">
        <f>SUMIFS(Expenses!BW:BW,Expenses!$C:$C,$C104)</f>
        <v>5090.2265516977614</v>
      </c>
      <c r="BW104" s="20">
        <f>SUMIFS(Expenses!BX:BX,Expenses!$C:$C,$C104)</f>
        <v>5090.2265516977614</v>
      </c>
      <c r="BX104" s="20">
        <f>SUMIFS(Expenses!BY:BY,Expenses!$C:$C,$C104)</f>
        <v>5090.2265516977614</v>
      </c>
      <c r="BY104" s="20">
        <f>SUMIFS(Expenses!BZ:BZ,Expenses!$C:$C,$C104)</f>
        <v>5090.2265516977614</v>
      </c>
      <c r="BZ104" s="20">
        <f>SUMIFS(Expenses!CA:CA,Expenses!$C:$C,$C104)</f>
        <v>5090.2265516977614</v>
      </c>
      <c r="CA104" s="20">
        <f>SUMIFS(Expenses!CB:CB,Expenses!$C:$C,$C104)</f>
        <v>5090.2265516977614</v>
      </c>
      <c r="CB104" s="20">
        <f>SUMIFS(Expenses!CC:CC,Expenses!$C:$C,$C104)</f>
        <v>5090.2265516977614</v>
      </c>
      <c r="CC104" s="20">
        <f>SUMIFS(Expenses!CD:CD,Expenses!$C:$C,$C104)</f>
        <v>5090.2265516977614</v>
      </c>
      <c r="CD104" s="20">
        <f>SUMIFS(Expenses!CE:CE,Expenses!$C:$C,$C104)</f>
        <v>5090.2265516977614</v>
      </c>
      <c r="CE104" s="20">
        <f>SUMIFS(Expenses!CF:CF,Expenses!$C:$C,$C104)</f>
        <v>5242.9333482486954</v>
      </c>
      <c r="CF104" s="20">
        <f>SUMIFS(Expenses!CG:CG,Expenses!$C:$C,$C104)</f>
        <v>5242.9333482486954</v>
      </c>
      <c r="CG104" s="20">
        <f>SUMIFS(Expenses!CH:CH,Expenses!$C:$C,$C104)</f>
        <v>5242.9333482486954</v>
      </c>
      <c r="CH104" s="20">
        <f>SUMIFS(Expenses!CI:CI,Expenses!$C:$C,$C104)</f>
        <v>5242.9333482486954</v>
      </c>
      <c r="CI104" s="20">
        <f>SUMIFS(Expenses!CJ:CJ,Expenses!$C:$C,$C104)</f>
        <v>5242.9333482486954</v>
      </c>
      <c r="CJ104" s="20">
        <f>SUMIFS(Expenses!CK:CK,Expenses!$C:$C,$C104)</f>
        <v>5242.9333482486954</v>
      </c>
      <c r="CK104" s="20">
        <f>SUMIFS(Expenses!CL:CL,Expenses!$C:$C,$C104)</f>
        <v>5242.9333482486954</v>
      </c>
      <c r="CL104" s="20">
        <f>SUMIFS(Expenses!CM:CM,Expenses!$C:$C,$C104)</f>
        <v>5242.9333482486954</v>
      </c>
      <c r="CM104" s="20">
        <f>SUMIFS(Expenses!CN:CN,Expenses!$C:$C,$C104)</f>
        <v>5242.9333482486954</v>
      </c>
      <c r="CN104" s="20">
        <f>SUMIFS(Expenses!CO:CO,Expenses!$C:$C,$C104)</f>
        <v>5242.9333482486954</v>
      </c>
      <c r="CO104" s="20">
        <f>SUMIFS(Expenses!CP:CP,Expenses!$C:$C,$C104)</f>
        <v>5242.9333482486954</v>
      </c>
      <c r="CP104" s="20">
        <f>SUMIFS(Expenses!CQ:CQ,Expenses!$C:$C,$C104)</f>
        <v>5242.9333482486954</v>
      </c>
      <c r="CQ104" s="20">
        <f>SUMIFS(Expenses!CR:CR,Expenses!$C:$C,$C104)</f>
        <v>5400.2213486961555</v>
      </c>
      <c r="CR104" s="20">
        <f>SUMIFS(Expenses!CS:CS,Expenses!$C:$C,$C104)</f>
        <v>5400.2213486961555</v>
      </c>
      <c r="CS104" s="20">
        <f>SUMIFS(Expenses!CT:CT,Expenses!$C:$C,$C104)</f>
        <v>5400.2213486961555</v>
      </c>
      <c r="CT104" s="20">
        <f>SUMIFS(Expenses!CU:CU,Expenses!$C:$C,$C104)</f>
        <v>5400.2213486961555</v>
      </c>
      <c r="CU104" s="20">
        <f>SUMIFS(Expenses!CV:CV,Expenses!$C:$C,$C104)</f>
        <v>5400.2213486961555</v>
      </c>
      <c r="CV104" s="20">
        <f>SUMIFS(Expenses!CW:CW,Expenses!$C:$C,$C104)</f>
        <v>5400.2213486961555</v>
      </c>
      <c r="CW104" s="20">
        <f>SUMIFS(Expenses!CX:CX,Expenses!$C:$C,$C104)</f>
        <v>5400.2213486961555</v>
      </c>
      <c r="CX104" s="20">
        <f>SUMIFS(Expenses!CY:CY,Expenses!$C:$C,$C104)</f>
        <v>5400.2213486961555</v>
      </c>
      <c r="CY104" s="20">
        <f>SUMIFS(Expenses!CZ:CZ,Expenses!$C:$C,$C104)</f>
        <v>5400.2213486961555</v>
      </c>
      <c r="CZ104" s="20">
        <f>SUMIFS(Expenses!DA:DA,Expenses!$C:$C,$C104)</f>
        <v>5400.2213486961555</v>
      </c>
      <c r="DA104" s="20">
        <f>SUMIFS(Expenses!DB:DB,Expenses!$C:$C,$C104)</f>
        <v>5400.2213486961555</v>
      </c>
      <c r="DB104" s="20">
        <f>SUMIFS(Expenses!DC:DC,Expenses!$C:$C,$C104)</f>
        <v>5400.2213486961555</v>
      </c>
      <c r="DC104" s="20">
        <f>SUMIFS(Expenses!DD:DD,Expenses!$C:$C,$C104)</f>
        <v>5562.2279891570406</v>
      </c>
      <c r="DD104" s="20">
        <f>SUMIFS(Expenses!DE:DE,Expenses!$C:$C,$C104)</f>
        <v>5562.2279891570406</v>
      </c>
      <c r="DE104" s="20">
        <f>SUMIFS(Expenses!DF:DF,Expenses!$C:$C,$C104)</f>
        <v>5562.2279891570406</v>
      </c>
      <c r="DF104" s="20">
        <f>SUMIFS(Expenses!DG:DG,Expenses!$C:$C,$C104)</f>
        <v>5562.2279891570406</v>
      </c>
      <c r="DG104" s="20">
        <f>SUMIFS(Expenses!DH:DH,Expenses!$C:$C,$C104)</f>
        <v>5562.2279891570406</v>
      </c>
      <c r="DH104" s="20">
        <f>SUMIFS(Expenses!DI:DI,Expenses!$C:$C,$C104)</f>
        <v>5562.2279891570406</v>
      </c>
      <c r="DI104" s="20">
        <f>SUMIFS(Expenses!DJ:DJ,Expenses!$C:$C,$C104)</f>
        <v>5562.2279891570406</v>
      </c>
      <c r="DJ104" s="20">
        <f>SUMIFS(Expenses!DK:DK,Expenses!$C:$C,$C104)</f>
        <v>5562.2279891570406</v>
      </c>
      <c r="DK104" s="20">
        <f>SUMIFS(Expenses!DL:DL,Expenses!$C:$C,$C104)</f>
        <v>5562.2279891570406</v>
      </c>
      <c r="DL104" s="20">
        <f>SUMIFS(Expenses!DM:DM,Expenses!$C:$C,$C104)</f>
        <v>5562.2279891570406</v>
      </c>
      <c r="DM104" s="20">
        <f>SUMIFS(Expenses!DN:DN,Expenses!$C:$C,$C104)</f>
        <v>5562.2279891570406</v>
      </c>
      <c r="DN104" s="20">
        <f>SUMIFS(Expenses!DO:DO,Expenses!$C:$C,$C104)</f>
        <v>5562.2279891570406</v>
      </c>
      <c r="DO104" s="20">
        <f>SUMIFS(Expenses!DP:DP,Expenses!$C:$C,$C104)</f>
        <v>5729.0948288317522</v>
      </c>
      <c r="DP104" s="20">
        <f>SUMIFS(Expenses!DQ:DQ,Expenses!$C:$C,$C104)</f>
        <v>5729.0948288317522</v>
      </c>
      <c r="DQ104" s="20">
        <f>SUMIFS(Expenses!DR:DR,Expenses!$C:$C,$C104)</f>
        <v>5729.0948288317522</v>
      </c>
      <c r="DR104" s="20">
        <f>SUMIFS(Expenses!DS:DS,Expenses!$C:$C,$C104)</f>
        <v>5729.0948288317522</v>
      </c>
      <c r="DS104" s="20">
        <f>SUMIFS(Expenses!DT:DT,Expenses!$C:$C,$C104)</f>
        <v>5729.0948288317522</v>
      </c>
      <c r="DT104" s="20">
        <f>SUMIFS(Expenses!DU:DU,Expenses!$C:$C,$C104)</f>
        <v>5729.0948288317522</v>
      </c>
    </row>
    <row r="105" spans="3:124">
      <c r="C105" s="5" t="s">
        <v>40</v>
      </c>
      <c r="D105" s="20">
        <f>SUMIFS(Expenses!E:E,Expenses!$C:$C,$C105)</f>
        <v>0</v>
      </c>
      <c r="E105" s="20">
        <f>SUMIFS(Expenses!F:F,Expenses!$C:$C,$C105)</f>
        <v>0</v>
      </c>
      <c r="F105" s="20">
        <f>SUMIFS(Expenses!G:G,Expenses!$C:$C,$C105)</f>
        <v>0</v>
      </c>
      <c r="G105" s="20">
        <f>SUMIFS(Expenses!H:H,Expenses!$C:$C,$C105)</f>
        <v>0</v>
      </c>
      <c r="H105" s="20">
        <f>SUMIFS(Expenses!I:I,Expenses!$C:$C,$C105)</f>
        <v>0</v>
      </c>
      <c r="I105" s="20">
        <f>SUMIFS(Expenses!J:J,Expenses!$C:$C,$C105)</f>
        <v>0</v>
      </c>
      <c r="J105" s="20">
        <f>SUMIFS(Expenses!K:K,Expenses!$C:$C,$C105)</f>
        <v>0</v>
      </c>
      <c r="K105" s="20">
        <f>SUMIFS(Expenses!L:L,Expenses!$C:$C,$C105)</f>
        <v>0</v>
      </c>
      <c r="L105" s="20">
        <f>SUMIFS(Expenses!M:M,Expenses!$C:$C,$C105)</f>
        <v>0</v>
      </c>
      <c r="M105" s="20">
        <f>SUMIFS(Expenses!N:N,Expenses!$C:$C,$C105)</f>
        <v>0</v>
      </c>
      <c r="N105" s="20">
        <f>SUMIFS(Expenses!O:O,Expenses!$C:$C,$C105)</f>
        <v>0</v>
      </c>
      <c r="O105" s="20">
        <f>SUMIFS(Expenses!P:P,Expenses!$C:$C,$C105)</f>
        <v>0</v>
      </c>
      <c r="P105" s="20">
        <f>SUMIFS(Expenses!Q:Q,Expenses!$C:$C,$C105)</f>
        <v>0</v>
      </c>
      <c r="Q105" s="20">
        <f>SUMIFS(Expenses!R:R,Expenses!$C:$C,$C105)</f>
        <v>0</v>
      </c>
      <c r="R105" s="20">
        <f>SUMIFS(Expenses!S:S,Expenses!$C:$C,$C105)</f>
        <v>0</v>
      </c>
      <c r="S105" s="20">
        <f>SUMIFS(Expenses!T:T,Expenses!$C:$C,$C105)</f>
        <v>0</v>
      </c>
      <c r="T105" s="20">
        <f>SUMIFS(Expenses!U:U,Expenses!$C:$C,$C105)</f>
        <v>0</v>
      </c>
      <c r="U105" s="20">
        <f>SUMIFS(Expenses!V:V,Expenses!$C:$C,$C105)</f>
        <v>0</v>
      </c>
      <c r="V105" s="20">
        <f>SUMIFS(Expenses!W:W,Expenses!$C:$C,$C105)</f>
        <v>0</v>
      </c>
      <c r="W105" s="20">
        <f>SUMIFS(Expenses!X:X,Expenses!$C:$C,$C105)</f>
        <v>0</v>
      </c>
      <c r="X105" s="20">
        <f>SUMIFS(Expenses!Y:Y,Expenses!$C:$C,$C105)</f>
        <v>0</v>
      </c>
      <c r="Y105" s="20">
        <f>SUMIFS(Expenses!Z:Z,Expenses!$C:$C,$C105)</f>
        <v>0</v>
      </c>
      <c r="Z105" s="20">
        <f>SUMIFS(Expenses!AA:AA,Expenses!$C:$C,$C105)</f>
        <v>0</v>
      </c>
      <c r="AA105" s="20">
        <f>SUMIFS(Expenses!AB:AB,Expenses!$C:$C,$C105)</f>
        <v>0</v>
      </c>
      <c r="AB105" s="20">
        <f>SUMIFS(Expenses!AC:AC,Expenses!$C:$C,$C105)</f>
        <v>0</v>
      </c>
      <c r="AC105" s="20">
        <f>SUMIFS(Expenses!AD:AD,Expenses!$C:$C,$C105)</f>
        <v>0</v>
      </c>
      <c r="AD105" s="20">
        <f>SUMIFS(Expenses!AE:AE,Expenses!$C:$C,$C105)</f>
        <v>0</v>
      </c>
      <c r="AE105" s="20">
        <f>SUMIFS(Expenses!AF:AF,Expenses!$C:$C,$C105)</f>
        <v>0</v>
      </c>
      <c r="AF105" s="20">
        <f>SUMIFS(Expenses!AG:AG,Expenses!$C:$C,$C105)</f>
        <v>0</v>
      </c>
      <c r="AG105" s="20">
        <f>SUMIFS(Expenses!AH:AH,Expenses!$C:$C,$C105)</f>
        <v>0</v>
      </c>
      <c r="AH105" s="20">
        <f>SUMIFS(Expenses!AI:AI,Expenses!$C:$C,$C105)</f>
        <v>0</v>
      </c>
      <c r="AI105" s="20">
        <f>SUMIFS(Expenses!AJ:AJ,Expenses!$C:$C,$C105)</f>
        <v>0</v>
      </c>
      <c r="AJ105" s="20">
        <f>SUMIFS(Expenses!AK:AK,Expenses!$C:$C,$C105)</f>
        <v>0</v>
      </c>
      <c r="AK105" s="20">
        <f>SUMIFS(Expenses!AL:AL,Expenses!$C:$C,$C105)</f>
        <v>0</v>
      </c>
      <c r="AL105" s="20">
        <f>SUMIFS(Expenses!AM:AM,Expenses!$C:$C,$C105)</f>
        <v>0</v>
      </c>
      <c r="AM105" s="20">
        <f>SUMIFS(Expenses!AN:AN,Expenses!$C:$C,$C105)</f>
        <v>0</v>
      </c>
      <c r="AN105" s="20">
        <f>SUMIFS(Expenses!AO:AO,Expenses!$C:$C,$C105)</f>
        <v>0</v>
      </c>
      <c r="AO105" s="20">
        <f>SUMIFS(Expenses!AP:AP,Expenses!$C:$C,$C105)</f>
        <v>0</v>
      </c>
      <c r="AP105" s="20">
        <f>SUMIFS(Expenses!AQ:AQ,Expenses!$C:$C,$C105)</f>
        <v>0</v>
      </c>
      <c r="AQ105" s="20">
        <f>SUMIFS(Expenses!AR:AR,Expenses!$C:$C,$C105)</f>
        <v>0</v>
      </c>
      <c r="AR105" s="20">
        <f>SUMIFS(Expenses!AS:AS,Expenses!$C:$C,$C105)</f>
        <v>0</v>
      </c>
      <c r="AS105" s="20">
        <f>SUMIFS(Expenses!AT:AT,Expenses!$C:$C,$C105)</f>
        <v>0</v>
      </c>
      <c r="AT105" s="20">
        <f>SUMIFS(Expenses!AU:AU,Expenses!$C:$C,$C105)</f>
        <v>0</v>
      </c>
      <c r="AU105" s="20">
        <f>SUMIFS(Expenses!AV:AV,Expenses!$C:$C,$C105)</f>
        <v>0</v>
      </c>
      <c r="AV105" s="20">
        <f>SUMIFS(Expenses!AW:AW,Expenses!$C:$C,$C105)</f>
        <v>0</v>
      </c>
      <c r="AW105" s="20">
        <f>SUMIFS(Expenses!AX:AX,Expenses!$C:$C,$C105)</f>
        <v>0</v>
      </c>
      <c r="AX105" s="20">
        <f>SUMIFS(Expenses!AY:AY,Expenses!$C:$C,$C105)</f>
        <v>0</v>
      </c>
      <c r="AY105" s="20">
        <f>SUMIFS(Expenses!AZ:AZ,Expenses!$C:$C,$C105)</f>
        <v>0</v>
      </c>
      <c r="AZ105" s="20">
        <f>SUMIFS(Expenses!BA:BA,Expenses!$C:$C,$C105)</f>
        <v>0</v>
      </c>
      <c r="BA105" s="20">
        <f>SUMIFS(Expenses!BB:BB,Expenses!$C:$C,$C105)</f>
        <v>0</v>
      </c>
      <c r="BB105" s="20">
        <f>SUMIFS(Expenses!BC:BC,Expenses!$C:$C,$C105)</f>
        <v>0</v>
      </c>
      <c r="BC105" s="20">
        <f>SUMIFS(Expenses!BD:BD,Expenses!$C:$C,$C105)</f>
        <v>0</v>
      </c>
      <c r="BD105" s="20">
        <f>SUMIFS(Expenses!BE:BE,Expenses!$C:$C,$C105)</f>
        <v>0</v>
      </c>
      <c r="BE105" s="20">
        <f>SUMIFS(Expenses!BF:BF,Expenses!$C:$C,$C105)</f>
        <v>0</v>
      </c>
      <c r="BF105" s="20">
        <f>SUMIFS(Expenses!BG:BG,Expenses!$C:$C,$C105)</f>
        <v>0</v>
      </c>
      <c r="BG105" s="20">
        <f>SUMIFS(Expenses!BH:BH,Expenses!$C:$C,$C105)</f>
        <v>0</v>
      </c>
      <c r="BH105" s="20">
        <f>SUMIFS(Expenses!BI:BI,Expenses!$C:$C,$C105)</f>
        <v>0</v>
      </c>
      <c r="BI105" s="20">
        <f>SUMIFS(Expenses!BJ:BJ,Expenses!$C:$C,$C105)</f>
        <v>0</v>
      </c>
      <c r="BJ105" s="20">
        <f>SUMIFS(Expenses!BK:BK,Expenses!$C:$C,$C105)</f>
        <v>0</v>
      </c>
      <c r="BK105" s="20">
        <f>SUMIFS(Expenses!BL:BL,Expenses!$C:$C,$C105)</f>
        <v>0</v>
      </c>
      <c r="BL105" s="20">
        <f>SUMIFS(Expenses!BM:BM,Expenses!$C:$C,$C105)</f>
        <v>0</v>
      </c>
      <c r="BM105" s="20">
        <f>SUMIFS(Expenses!BN:BN,Expenses!$C:$C,$C105)</f>
        <v>0</v>
      </c>
      <c r="BN105" s="20">
        <f>SUMIFS(Expenses!BO:BO,Expenses!$C:$C,$C105)</f>
        <v>0</v>
      </c>
      <c r="BO105" s="20">
        <f>SUMIFS(Expenses!BP:BP,Expenses!$C:$C,$C105)</f>
        <v>0</v>
      </c>
      <c r="BP105" s="20">
        <f>SUMIFS(Expenses!BQ:BQ,Expenses!$C:$C,$C105)</f>
        <v>0</v>
      </c>
      <c r="BQ105" s="20">
        <f>SUMIFS(Expenses!BR:BR,Expenses!$C:$C,$C105)</f>
        <v>0</v>
      </c>
      <c r="BR105" s="20">
        <f>SUMIFS(Expenses!BS:BS,Expenses!$C:$C,$C105)</f>
        <v>0</v>
      </c>
      <c r="BS105" s="20">
        <f>SUMIFS(Expenses!BT:BT,Expenses!$C:$C,$C105)</f>
        <v>0</v>
      </c>
      <c r="BT105" s="20">
        <f>SUMIFS(Expenses!BU:BU,Expenses!$C:$C,$C105)</f>
        <v>0</v>
      </c>
      <c r="BU105" s="20">
        <f>SUMIFS(Expenses!BV:BV,Expenses!$C:$C,$C105)</f>
        <v>0</v>
      </c>
      <c r="BV105" s="20">
        <f>SUMIFS(Expenses!BW:BW,Expenses!$C:$C,$C105)</f>
        <v>0</v>
      </c>
      <c r="BW105" s="20">
        <f>SUMIFS(Expenses!BX:BX,Expenses!$C:$C,$C105)</f>
        <v>0</v>
      </c>
      <c r="BX105" s="20">
        <f>SUMIFS(Expenses!BY:BY,Expenses!$C:$C,$C105)</f>
        <v>0</v>
      </c>
      <c r="BY105" s="20">
        <f>SUMIFS(Expenses!BZ:BZ,Expenses!$C:$C,$C105)</f>
        <v>0</v>
      </c>
      <c r="BZ105" s="20">
        <f>SUMIFS(Expenses!CA:CA,Expenses!$C:$C,$C105)</f>
        <v>0</v>
      </c>
      <c r="CA105" s="20">
        <f>SUMIFS(Expenses!CB:CB,Expenses!$C:$C,$C105)</f>
        <v>0</v>
      </c>
      <c r="CB105" s="20">
        <f>SUMIFS(Expenses!CC:CC,Expenses!$C:$C,$C105)</f>
        <v>0</v>
      </c>
      <c r="CC105" s="20">
        <f>SUMIFS(Expenses!CD:CD,Expenses!$C:$C,$C105)</f>
        <v>0</v>
      </c>
      <c r="CD105" s="20">
        <f>SUMIFS(Expenses!CE:CE,Expenses!$C:$C,$C105)</f>
        <v>0</v>
      </c>
      <c r="CE105" s="20">
        <f>SUMIFS(Expenses!CF:CF,Expenses!$C:$C,$C105)</f>
        <v>0</v>
      </c>
      <c r="CF105" s="20">
        <f>SUMIFS(Expenses!CG:CG,Expenses!$C:$C,$C105)</f>
        <v>0</v>
      </c>
      <c r="CG105" s="20">
        <f>SUMIFS(Expenses!CH:CH,Expenses!$C:$C,$C105)</f>
        <v>0</v>
      </c>
      <c r="CH105" s="20">
        <f>SUMIFS(Expenses!CI:CI,Expenses!$C:$C,$C105)</f>
        <v>0</v>
      </c>
      <c r="CI105" s="20">
        <f>SUMIFS(Expenses!CJ:CJ,Expenses!$C:$C,$C105)</f>
        <v>0</v>
      </c>
      <c r="CJ105" s="20">
        <f>SUMIFS(Expenses!CK:CK,Expenses!$C:$C,$C105)</f>
        <v>0</v>
      </c>
      <c r="CK105" s="20">
        <f>SUMIFS(Expenses!CL:CL,Expenses!$C:$C,$C105)</f>
        <v>0</v>
      </c>
      <c r="CL105" s="20">
        <f>SUMIFS(Expenses!CM:CM,Expenses!$C:$C,$C105)</f>
        <v>0</v>
      </c>
      <c r="CM105" s="20">
        <f>SUMIFS(Expenses!CN:CN,Expenses!$C:$C,$C105)</f>
        <v>0</v>
      </c>
      <c r="CN105" s="20">
        <f>SUMIFS(Expenses!CO:CO,Expenses!$C:$C,$C105)</f>
        <v>0</v>
      </c>
      <c r="CO105" s="20">
        <f>SUMIFS(Expenses!CP:CP,Expenses!$C:$C,$C105)</f>
        <v>0</v>
      </c>
      <c r="CP105" s="20">
        <f>SUMIFS(Expenses!CQ:CQ,Expenses!$C:$C,$C105)</f>
        <v>0</v>
      </c>
      <c r="CQ105" s="20">
        <f>SUMIFS(Expenses!CR:CR,Expenses!$C:$C,$C105)</f>
        <v>0</v>
      </c>
      <c r="CR105" s="20">
        <f>SUMIFS(Expenses!CS:CS,Expenses!$C:$C,$C105)</f>
        <v>0</v>
      </c>
      <c r="CS105" s="20">
        <f>SUMIFS(Expenses!CT:CT,Expenses!$C:$C,$C105)</f>
        <v>0</v>
      </c>
      <c r="CT105" s="20">
        <f>SUMIFS(Expenses!CU:CU,Expenses!$C:$C,$C105)</f>
        <v>0</v>
      </c>
      <c r="CU105" s="20">
        <f>SUMIFS(Expenses!CV:CV,Expenses!$C:$C,$C105)</f>
        <v>0</v>
      </c>
      <c r="CV105" s="20">
        <f>SUMIFS(Expenses!CW:CW,Expenses!$C:$C,$C105)</f>
        <v>0</v>
      </c>
      <c r="CW105" s="20">
        <f>SUMIFS(Expenses!CX:CX,Expenses!$C:$C,$C105)</f>
        <v>0</v>
      </c>
      <c r="CX105" s="20">
        <f>SUMIFS(Expenses!CY:CY,Expenses!$C:$C,$C105)</f>
        <v>0</v>
      </c>
      <c r="CY105" s="20">
        <f>SUMIFS(Expenses!CZ:CZ,Expenses!$C:$C,$C105)</f>
        <v>0</v>
      </c>
      <c r="CZ105" s="20">
        <f>SUMIFS(Expenses!DA:DA,Expenses!$C:$C,$C105)</f>
        <v>0</v>
      </c>
      <c r="DA105" s="20">
        <f>SUMIFS(Expenses!DB:DB,Expenses!$C:$C,$C105)</f>
        <v>0</v>
      </c>
      <c r="DB105" s="20">
        <f>SUMIFS(Expenses!DC:DC,Expenses!$C:$C,$C105)</f>
        <v>0</v>
      </c>
      <c r="DC105" s="20">
        <f>SUMIFS(Expenses!DD:DD,Expenses!$C:$C,$C105)</f>
        <v>0</v>
      </c>
      <c r="DD105" s="20">
        <f>SUMIFS(Expenses!DE:DE,Expenses!$C:$C,$C105)</f>
        <v>0</v>
      </c>
      <c r="DE105" s="20">
        <f>SUMIFS(Expenses!DF:DF,Expenses!$C:$C,$C105)</f>
        <v>0</v>
      </c>
      <c r="DF105" s="20">
        <f>SUMIFS(Expenses!DG:DG,Expenses!$C:$C,$C105)</f>
        <v>0</v>
      </c>
      <c r="DG105" s="20">
        <f>SUMIFS(Expenses!DH:DH,Expenses!$C:$C,$C105)</f>
        <v>0</v>
      </c>
      <c r="DH105" s="20">
        <f>SUMIFS(Expenses!DI:DI,Expenses!$C:$C,$C105)</f>
        <v>0</v>
      </c>
      <c r="DI105" s="20">
        <f>SUMIFS(Expenses!DJ:DJ,Expenses!$C:$C,$C105)</f>
        <v>0</v>
      </c>
      <c r="DJ105" s="20">
        <f>SUMIFS(Expenses!DK:DK,Expenses!$C:$C,$C105)</f>
        <v>0</v>
      </c>
      <c r="DK105" s="20">
        <f>SUMIFS(Expenses!DL:DL,Expenses!$C:$C,$C105)</f>
        <v>0</v>
      </c>
      <c r="DL105" s="20">
        <f>SUMIFS(Expenses!DM:DM,Expenses!$C:$C,$C105)</f>
        <v>0</v>
      </c>
      <c r="DM105" s="20">
        <f>SUMIFS(Expenses!DN:DN,Expenses!$C:$C,$C105)</f>
        <v>0</v>
      </c>
      <c r="DN105" s="20">
        <f>SUMIFS(Expenses!DO:DO,Expenses!$C:$C,$C105)</f>
        <v>0</v>
      </c>
      <c r="DO105" s="20">
        <f>SUMIFS(Expenses!DP:DP,Expenses!$C:$C,$C105)</f>
        <v>0</v>
      </c>
      <c r="DP105" s="20">
        <f>SUMIFS(Expenses!DQ:DQ,Expenses!$C:$C,$C105)</f>
        <v>0</v>
      </c>
      <c r="DQ105" s="20">
        <f>SUMIFS(Expenses!DR:DR,Expenses!$C:$C,$C105)</f>
        <v>0</v>
      </c>
      <c r="DR105" s="20">
        <f>SUMIFS(Expenses!DS:DS,Expenses!$C:$C,$C105)</f>
        <v>0</v>
      </c>
      <c r="DS105" s="20">
        <f>SUMIFS(Expenses!DT:DT,Expenses!$C:$C,$C105)</f>
        <v>0</v>
      </c>
      <c r="DT105" s="20">
        <f>SUMIFS(Expenses!DU:DU,Expenses!$C:$C,$C105)</f>
        <v>0</v>
      </c>
    </row>
    <row r="106" spans="3:124">
      <c r="C106" s="5" t="s">
        <v>42</v>
      </c>
      <c r="D106" s="20">
        <f>SUMIFS(Expenses!E:E,Expenses!$C:$C,$C106)</f>
        <v>0</v>
      </c>
      <c r="E106" s="20">
        <f>SUMIFS(Expenses!F:F,Expenses!$C:$C,$C106)</f>
        <v>0</v>
      </c>
      <c r="F106" s="20">
        <f>SUMIFS(Expenses!G:G,Expenses!$C:$C,$C106)</f>
        <v>0</v>
      </c>
      <c r="G106" s="20">
        <f>SUMIFS(Expenses!H:H,Expenses!$C:$C,$C106)</f>
        <v>0</v>
      </c>
      <c r="H106" s="20">
        <f>SUMIFS(Expenses!I:I,Expenses!$C:$C,$C106)</f>
        <v>0</v>
      </c>
      <c r="I106" s="20">
        <f>SUMIFS(Expenses!J:J,Expenses!$C:$C,$C106)</f>
        <v>0</v>
      </c>
      <c r="J106" s="20">
        <f>SUMIFS(Expenses!K:K,Expenses!$C:$C,$C106)</f>
        <v>0</v>
      </c>
      <c r="K106" s="20">
        <f>SUMIFS(Expenses!L:L,Expenses!$C:$C,$C106)</f>
        <v>0</v>
      </c>
      <c r="L106" s="20">
        <f>SUMIFS(Expenses!M:M,Expenses!$C:$C,$C106)</f>
        <v>0</v>
      </c>
      <c r="M106" s="20">
        <f>SUMIFS(Expenses!N:N,Expenses!$C:$C,$C106)</f>
        <v>0</v>
      </c>
      <c r="N106" s="20">
        <f>SUMIFS(Expenses!O:O,Expenses!$C:$C,$C106)</f>
        <v>0</v>
      </c>
      <c r="O106" s="20">
        <f>SUMIFS(Expenses!P:P,Expenses!$C:$C,$C106)</f>
        <v>0</v>
      </c>
      <c r="P106" s="20">
        <f>SUMIFS(Expenses!Q:Q,Expenses!$C:$C,$C106)</f>
        <v>0</v>
      </c>
      <c r="Q106" s="20">
        <f>SUMIFS(Expenses!R:R,Expenses!$C:$C,$C106)</f>
        <v>0</v>
      </c>
      <c r="R106" s="20">
        <f>SUMIFS(Expenses!S:S,Expenses!$C:$C,$C106)</f>
        <v>0</v>
      </c>
      <c r="S106" s="20">
        <f>SUMIFS(Expenses!T:T,Expenses!$C:$C,$C106)</f>
        <v>0</v>
      </c>
      <c r="T106" s="20">
        <f>SUMIFS(Expenses!U:U,Expenses!$C:$C,$C106)</f>
        <v>0</v>
      </c>
      <c r="U106" s="20">
        <f>SUMIFS(Expenses!V:V,Expenses!$C:$C,$C106)</f>
        <v>0</v>
      </c>
      <c r="V106" s="20">
        <f>SUMIFS(Expenses!W:W,Expenses!$C:$C,$C106)</f>
        <v>0</v>
      </c>
      <c r="W106" s="20">
        <f>SUMIFS(Expenses!X:X,Expenses!$C:$C,$C106)</f>
        <v>0</v>
      </c>
      <c r="X106" s="20">
        <f>SUMIFS(Expenses!Y:Y,Expenses!$C:$C,$C106)</f>
        <v>0</v>
      </c>
      <c r="Y106" s="20">
        <f>SUMIFS(Expenses!Z:Z,Expenses!$C:$C,$C106)</f>
        <v>0</v>
      </c>
      <c r="Z106" s="20">
        <f>SUMIFS(Expenses!AA:AA,Expenses!$C:$C,$C106)</f>
        <v>0</v>
      </c>
      <c r="AA106" s="20">
        <f>SUMIFS(Expenses!AB:AB,Expenses!$C:$C,$C106)</f>
        <v>0</v>
      </c>
      <c r="AB106" s="20">
        <f>SUMIFS(Expenses!AC:AC,Expenses!$C:$C,$C106)</f>
        <v>23631.486105324075</v>
      </c>
      <c r="AC106" s="20">
        <f>SUMIFS(Expenses!AD:AD,Expenses!$C:$C,$C106)</f>
        <v>23631.486105324075</v>
      </c>
      <c r="AD106" s="20">
        <f>SUMIFS(Expenses!AE:AE,Expenses!$C:$C,$C106)</f>
        <v>23631.486105324075</v>
      </c>
      <c r="AE106" s="20">
        <f>SUMIFS(Expenses!AF:AF,Expenses!$C:$C,$C106)</f>
        <v>23631.486105324075</v>
      </c>
      <c r="AF106" s="20">
        <f>SUMIFS(Expenses!AG:AG,Expenses!$C:$C,$C106)</f>
        <v>23631.486105324075</v>
      </c>
      <c r="AG106" s="20">
        <f>SUMIFS(Expenses!AH:AH,Expenses!$C:$C,$C106)</f>
        <v>23631.486105324075</v>
      </c>
      <c r="AH106" s="20">
        <f>SUMIFS(Expenses!AI:AI,Expenses!$C:$C,$C106)</f>
        <v>23631.486105324075</v>
      </c>
      <c r="AI106" s="20">
        <f>SUMIFS(Expenses!AJ:AJ,Expenses!$C:$C,$C106)</f>
        <v>24340.430688483801</v>
      </c>
      <c r="AJ106" s="20">
        <f>SUMIFS(Expenses!AK:AK,Expenses!$C:$C,$C106)</f>
        <v>24340.430688483801</v>
      </c>
      <c r="AK106" s="20">
        <f>SUMIFS(Expenses!AL:AL,Expenses!$C:$C,$C106)</f>
        <v>24340.430688483801</v>
      </c>
      <c r="AL106" s="20">
        <f>SUMIFS(Expenses!AM:AM,Expenses!$C:$C,$C106)</f>
        <v>24340.430688483801</v>
      </c>
      <c r="AM106" s="20">
        <f>SUMIFS(Expenses!AN:AN,Expenses!$C:$C,$C106)</f>
        <v>24340.430688483801</v>
      </c>
      <c r="AN106" s="20">
        <f>SUMIFS(Expenses!AO:AO,Expenses!$C:$C,$C106)</f>
        <v>24340.430688483801</v>
      </c>
      <c r="AO106" s="20">
        <f>SUMIFS(Expenses!AP:AP,Expenses!$C:$C,$C106)</f>
        <v>24340.430688483801</v>
      </c>
      <c r="AP106" s="20">
        <f>SUMIFS(Expenses!AQ:AQ,Expenses!$C:$C,$C106)</f>
        <v>24340.430688483801</v>
      </c>
      <c r="AQ106" s="20">
        <f>SUMIFS(Expenses!AR:AR,Expenses!$C:$C,$C106)</f>
        <v>24340.430688483801</v>
      </c>
      <c r="AR106" s="20">
        <f>SUMIFS(Expenses!AS:AS,Expenses!$C:$C,$C106)</f>
        <v>24340.430688483801</v>
      </c>
      <c r="AS106" s="20">
        <f>SUMIFS(Expenses!AT:AT,Expenses!$C:$C,$C106)</f>
        <v>24340.430688483801</v>
      </c>
      <c r="AT106" s="20">
        <f>SUMIFS(Expenses!AU:AU,Expenses!$C:$C,$C106)</f>
        <v>24340.430688483801</v>
      </c>
      <c r="AU106" s="20">
        <f>SUMIFS(Expenses!AV:AV,Expenses!$C:$C,$C106)</f>
        <v>25070.643609138311</v>
      </c>
      <c r="AV106" s="20">
        <f>SUMIFS(Expenses!AW:AW,Expenses!$C:$C,$C106)</f>
        <v>25070.643609138311</v>
      </c>
      <c r="AW106" s="20">
        <f>SUMIFS(Expenses!AX:AX,Expenses!$C:$C,$C106)</f>
        <v>25070.643609138311</v>
      </c>
      <c r="AX106" s="20">
        <f>SUMIFS(Expenses!AY:AY,Expenses!$C:$C,$C106)</f>
        <v>25070.643609138311</v>
      </c>
      <c r="AY106" s="20">
        <f>SUMIFS(Expenses!AZ:AZ,Expenses!$C:$C,$C106)</f>
        <v>25070.643609138311</v>
      </c>
      <c r="AZ106" s="20">
        <f>SUMIFS(Expenses!BA:BA,Expenses!$C:$C,$C106)</f>
        <v>25070.643609138311</v>
      </c>
      <c r="BA106" s="20">
        <f>SUMIFS(Expenses!BB:BB,Expenses!$C:$C,$C106)</f>
        <v>25070.643609138311</v>
      </c>
      <c r="BB106" s="20">
        <f>SUMIFS(Expenses!BC:BC,Expenses!$C:$C,$C106)</f>
        <v>25070.643609138311</v>
      </c>
      <c r="BC106" s="20">
        <f>SUMIFS(Expenses!BD:BD,Expenses!$C:$C,$C106)</f>
        <v>25070.643609138311</v>
      </c>
      <c r="BD106" s="20">
        <f>SUMIFS(Expenses!BE:BE,Expenses!$C:$C,$C106)</f>
        <v>25070.643609138311</v>
      </c>
      <c r="BE106" s="20">
        <f>SUMIFS(Expenses!BF:BF,Expenses!$C:$C,$C106)</f>
        <v>25070.643609138311</v>
      </c>
      <c r="BF106" s="20">
        <f>SUMIFS(Expenses!BG:BG,Expenses!$C:$C,$C106)</f>
        <v>25070.643609138311</v>
      </c>
      <c r="BG106" s="20">
        <f>SUMIFS(Expenses!BH:BH,Expenses!$C:$C,$C106)</f>
        <v>25822.762917412463</v>
      </c>
      <c r="BH106" s="20">
        <f>SUMIFS(Expenses!BI:BI,Expenses!$C:$C,$C106)</f>
        <v>25822.762917412463</v>
      </c>
      <c r="BI106" s="20">
        <f>SUMIFS(Expenses!BJ:BJ,Expenses!$C:$C,$C106)</f>
        <v>25822.762917412463</v>
      </c>
      <c r="BJ106" s="20">
        <f>SUMIFS(Expenses!BK:BK,Expenses!$C:$C,$C106)</f>
        <v>25822.762917412463</v>
      </c>
      <c r="BK106" s="20">
        <f>SUMIFS(Expenses!BL:BL,Expenses!$C:$C,$C106)</f>
        <v>25822.762917412463</v>
      </c>
      <c r="BL106" s="20">
        <f>SUMIFS(Expenses!BM:BM,Expenses!$C:$C,$C106)</f>
        <v>25822.762917412463</v>
      </c>
      <c r="BM106" s="20">
        <f>SUMIFS(Expenses!BN:BN,Expenses!$C:$C,$C106)</f>
        <v>25822.762917412463</v>
      </c>
      <c r="BN106" s="20">
        <f>SUMIFS(Expenses!BO:BO,Expenses!$C:$C,$C106)</f>
        <v>25822.762917412463</v>
      </c>
      <c r="BO106" s="20">
        <f>SUMIFS(Expenses!BP:BP,Expenses!$C:$C,$C106)</f>
        <v>25822.762917412463</v>
      </c>
      <c r="BP106" s="20">
        <f>SUMIFS(Expenses!BQ:BQ,Expenses!$C:$C,$C106)</f>
        <v>25822.762917412463</v>
      </c>
      <c r="BQ106" s="20">
        <f>SUMIFS(Expenses!BR:BR,Expenses!$C:$C,$C106)</f>
        <v>25822.762917412463</v>
      </c>
      <c r="BR106" s="20">
        <f>SUMIFS(Expenses!BS:BS,Expenses!$C:$C,$C106)</f>
        <v>25822.762917412463</v>
      </c>
      <c r="BS106" s="20">
        <f>SUMIFS(Expenses!BT:BT,Expenses!$C:$C,$C106)</f>
        <v>26597.445804934836</v>
      </c>
      <c r="BT106" s="20">
        <f>SUMIFS(Expenses!BU:BU,Expenses!$C:$C,$C106)</f>
        <v>26597.445804934836</v>
      </c>
      <c r="BU106" s="20">
        <f>SUMIFS(Expenses!BV:BV,Expenses!$C:$C,$C106)</f>
        <v>26597.445804934836</v>
      </c>
      <c r="BV106" s="20">
        <f>SUMIFS(Expenses!BW:BW,Expenses!$C:$C,$C106)</f>
        <v>26597.445804934836</v>
      </c>
      <c r="BW106" s="20">
        <f>SUMIFS(Expenses!BX:BX,Expenses!$C:$C,$C106)</f>
        <v>26597.445804934836</v>
      </c>
      <c r="BX106" s="20">
        <f>SUMIFS(Expenses!BY:BY,Expenses!$C:$C,$C106)</f>
        <v>26597.445804934836</v>
      </c>
      <c r="BY106" s="20">
        <f>SUMIFS(Expenses!BZ:BZ,Expenses!$C:$C,$C106)</f>
        <v>26597.445804934836</v>
      </c>
      <c r="BZ106" s="20">
        <f>SUMIFS(Expenses!CA:CA,Expenses!$C:$C,$C106)</f>
        <v>26597.445804934836</v>
      </c>
      <c r="CA106" s="20">
        <f>SUMIFS(Expenses!CB:CB,Expenses!$C:$C,$C106)</f>
        <v>26597.445804934836</v>
      </c>
      <c r="CB106" s="20">
        <f>SUMIFS(Expenses!CC:CC,Expenses!$C:$C,$C106)</f>
        <v>26597.445804934836</v>
      </c>
      <c r="CC106" s="20">
        <f>SUMIFS(Expenses!CD:CD,Expenses!$C:$C,$C106)</f>
        <v>26597.445804934836</v>
      </c>
      <c r="CD106" s="20">
        <f>SUMIFS(Expenses!CE:CE,Expenses!$C:$C,$C106)</f>
        <v>26597.445804934836</v>
      </c>
      <c r="CE106" s="20">
        <f>SUMIFS(Expenses!CF:CF,Expenses!$C:$C,$C106)</f>
        <v>27395.369179082885</v>
      </c>
      <c r="CF106" s="20">
        <f>SUMIFS(Expenses!CG:CG,Expenses!$C:$C,$C106)</f>
        <v>27395.369179082885</v>
      </c>
      <c r="CG106" s="20">
        <f>SUMIFS(Expenses!CH:CH,Expenses!$C:$C,$C106)</f>
        <v>27395.369179082885</v>
      </c>
      <c r="CH106" s="20">
        <f>SUMIFS(Expenses!CI:CI,Expenses!$C:$C,$C106)</f>
        <v>27395.369179082885</v>
      </c>
      <c r="CI106" s="20">
        <f>SUMIFS(Expenses!CJ:CJ,Expenses!$C:$C,$C106)</f>
        <v>27395.369179082885</v>
      </c>
      <c r="CJ106" s="20">
        <f>SUMIFS(Expenses!CK:CK,Expenses!$C:$C,$C106)</f>
        <v>27395.369179082885</v>
      </c>
      <c r="CK106" s="20">
        <f>SUMIFS(Expenses!CL:CL,Expenses!$C:$C,$C106)</f>
        <v>27395.369179082885</v>
      </c>
      <c r="CL106" s="20">
        <f>SUMIFS(Expenses!CM:CM,Expenses!$C:$C,$C106)</f>
        <v>27395.369179082885</v>
      </c>
      <c r="CM106" s="20">
        <f>SUMIFS(Expenses!CN:CN,Expenses!$C:$C,$C106)</f>
        <v>27395.369179082885</v>
      </c>
      <c r="CN106" s="20">
        <f>SUMIFS(Expenses!CO:CO,Expenses!$C:$C,$C106)</f>
        <v>27395.369179082885</v>
      </c>
      <c r="CO106" s="20">
        <f>SUMIFS(Expenses!CP:CP,Expenses!$C:$C,$C106)</f>
        <v>27395.369179082885</v>
      </c>
      <c r="CP106" s="20">
        <f>SUMIFS(Expenses!CQ:CQ,Expenses!$C:$C,$C106)</f>
        <v>27395.369179082885</v>
      </c>
      <c r="CQ106" s="20">
        <f>SUMIFS(Expenses!CR:CR,Expenses!$C:$C,$C106)</f>
        <v>28217.230254455371</v>
      </c>
      <c r="CR106" s="20">
        <f>SUMIFS(Expenses!CS:CS,Expenses!$C:$C,$C106)</f>
        <v>28217.230254455371</v>
      </c>
      <c r="CS106" s="20">
        <f>SUMIFS(Expenses!CT:CT,Expenses!$C:$C,$C106)</f>
        <v>28217.230254455371</v>
      </c>
      <c r="CT106" s="20">
        <f>SUMIFS(Expenses!CU:CU,Expenses!$C:$C,$C106)</f>
        <v>28217.230254455371</v>
      </c>
      <c r="CU106" s="20">
        <f>SUMIFS(Expenses!CV:CV,Expenses!$C:$C,$C106)</f>
        <v>28217.230254455371</v>
      </c>
      <c r="CV106" s="20">
        <f>SUMIFS(Expenses!CW:CW,Expenses!$C:$C,$C106)</f>
        <v>28217.230254455371</v>
      </c>
      <c r="CW106" s="20">
        <f>SUMIFS(Expenses!CX:CX,Expenses!$C:$C,$C106)</f>
        <v>28217.230254455371</v>
      </c>
      <c r="CX106" s="20">
        <f>SUMIFS(Expenses!CY:CY,Expenses!$C:$C,$C106)</f>
        <v>28217.230254455371</v>
      </c>
      <c r="CY106" s="20">
        <f>SUMIFS(Expenses!CZ:CZ,Expenses!$C:$C,$C106)</f>
        <v>28217.230254455371</v>
      </c>
      <c r="CZ106" s="20">
        <f>SUMIFS(Expenses!DA:DA,Expenses!$C:$C,$C106)</f>
        <v>28217.230254455371</v>
      </c>
      <c r="DA106" s="20">
        <f>SUMIFS(Expenses!DB:DB,Expenses!$C:$C,$C106)</f>
        <v>28217.230254455371</v>
      </c>
      <c r="DB106" s="20">
        <f>SUMIFS(Expenses!DC:DC,Expenses!$C:$C,$C106)</f>
        <v>28217.230254455371</v>
      </c>
      <c r="DC106" s="20">
        <f>SUMIFS(Expenses!DD:DD,Expenses!$C:$C,$C106)</f>
        <v>29063.747162089032</v>
      </c>
      <c r="DD106" s="20">
        <f>SUMIFS(Expenses!DE:DE,Expenses!$C:$C,$C106)</f>
        <v>29063.747162089032</v>
      </c>
      <c r="DE106" s="20">
        <f>SUMIFS(Expenses!DF:DF,Expenses!$C:$C,$C106)</f>
        <v>29063.747162089032</v>
      </c>
      <c r="DF106" s="20">
        <f>SUMIFS(Expenses!DG:DG,Expenses!$C:$C,$C106)</f>
        <v>29063.747162089032</v>
      </c>
      <c r="DG106" s="20">
        <f>SUMIFS(Expenses!DH:DH,Expenses!$C:$C,$C106)</f>
        <v>29063.747162089032</v>
      </c>
      <c r="DH106" s="20">
        <f>SUMIFS(Expenses!DI:DI,Expenses!$C:$C,$C106)</f>
        <v>29063.747162089032</v>
      </c>
      <c r="DI106" s="20">
        <f>SUMIFS(Expenses!DJ:DJ,Expenses!$C:$C,$C106)</f>
        <v>29063.747162089032</v>
      </c>
      <c r="DJ106" s="20">
        <f>SUMIFS(Expenses!DK:DK,Expenses!$C:$C,$C106)</f>
        <v>29063.747162089032</v>
      </c>
      <c r="DK106" s="20">
        <f>SUMIFS(Expenses!DL:DL,Expenses!$C:$C,$C106)</f>
        <v>29063.747162089032</v>
      </c>
      <c r="DL106" s="20">
        <f>SUMIFS(Expenses!DM:DM,Expenses!$C:$C,$C106)</f>
        <v>29063.747162089032</v>
      </c>
      <c r="DM106" s="20">
        <f>SUMIFS(Expenses!DN:DN,Expenses!$C:$C,$C106)</f>
        <v>29063.747162089032</v>
      </c>
      <c r="DN106" s="20">
        <f>SUMIFS(Expenses!DO:DO,Expenses!$C:$C,$C106)</f>
        <v>29063.747162089032</v>
      </c>
      <c r="DO106" s="20">
        <f>SUMIFS(Expenses!DP:DP,Expenses!$C:$C,$C106)</f>
        <v>29935.659576951704</v>
      </c>
      <c r="DP106" s="20">
        <f>SUMIFS(Expenses!DQ:DQ,Expenses!$C:$C,$C106)</f>
        <v>29935.659576951704</v>
      </c>
      <c r="DQ106" s="20">
        <f>SUMIFS(Expenses!DR:DR,Expenses!$C:$C,$C106)</f>
        <v>29935.659576951704</v>
      </c>
      <c r="DR106" s="20">
        <f>SUMIFS(Expenses!DS:DS,Expenses!$C:$C,$C106)</f>
        <v>29935.659576951704</v>
      </c>
      <c r="DS106" s="20">
        <f>SUMIFS(Expenses!DT:DT,Expenses!$C:$C,$C106)</f>
        <v>29935.659576951704</v>
      </c>
      <c r="DT106" s="20">
        <f>SUMIFS(Expenses!DU:DU,Expenses!$C:$C,$C106)</f>
        <v>29935.659576951704</v>
      </c>
    </row>
    <row r="107" spans="3:124">
      <c r="C107" s="10" t="s">
        <v>195</v>
      </c>
      <c r="D107" s="21">
        <f>SUM(D102:D106)</f>
        <v>0</v>
      </c>
      <c r="E107" s="21">
        <f t="shared" ref="E107:BK107" si="38">SUM(E102:E106)</f>
        <v>0</v>
      </c>
      <c r="F107" s="21">
        <f t="shared" si="38"/>
        <v>0</v>
      </c>
      <c r="G107" s="21">
        <f t="shared" si="38"/>
        <v>0</v>
      </c>
      <c r="H107" s="21">
        <f t="shared" si="38"/>
        <v>0</v>
      </c>
      <c r="I107" s="21">
        <f t="shared" si="38"/>
        <v>0</v>
      </c>
      <c r="J107" s="21">
        <f t="shared" si="38"/>
        <v>0</v>
      </c>
      <c r="K107" s="21">
        <f t="shared" si="38"/>
        <v>0</v>
      </c>
      <c r="L107" s="21">
        <f t="shared" si="38"/>
        <v>0</v>
      </c>
      <c r="M107" s="21">
        <f t="shared" si="38"/>
        <v>0</v>
      </c>
      <c r="N107" s="21">
        <f t="shared" si="38"/>
        <v>0</v>
      </c>
      <c r="O107" s="21">
        <f t="shared" si="38"/>
        <v>0</v>
      </c>
      <c r="P107" s="21">
        <f t="shared" si="38"/>
        <v>0</v>
      </c>
      <c r="Q107" s="21">
        <f t="shared" si="38"/>
        <v>0</v>
      </c>
      <c r="R107" s="21">
        <f t="shared" si="38"/>
        <v>0</v>
      </c>
      <c r="S107" s="21">
        <f t="shared" si="38"/>
        <v>0</v>
      </c>
      <c r="T107" s="21">
        <f t="shared" si="38"/>
        <v>0</v>
      </c>
      <c r="U107" s="21">
        <f t="shared" si="38"/>
        <v>0</v>
      </c>
      <c r="V107" s="21">
        <f t="shared" si="38"/>
        <v>0</v>
      </c>
      <c r="W107" s="21">
        <f t="shared" si="38"/>
        <v>0</v>
      </c>
      <c r="X107" s="21">
        <f t="shared" si="38"/>
        <v>0</v>
      </c>
      <c r="Y107" s="21">
        <f t="shared" si="38"/>
        <v>0</v>
      </c>
      <c r="Z107" s="21">
        <f t="shared" si="38"/>
        <v>0</v>
      </c>
      <c r="AA107" s="21">
        <f t="shared" si="38"/>
        <v>0</v>
      </c>
      <c r="AB107" s="21">
        <f t="shared" si="38"/>
        <v>34493.192485324078</v>
      </c>
      <c r="AC107" s="21">
        <f t="shared" si="38"/>
        <v>34493.192485324078</v>
      </c>
      <c r="AD107" s="21">
        <f t="shared" si="38"/>
        <v>34493.192485324078</v>
      </c>
      <c r="AE107" s="21">
        <f t="shared" si="38"/>
        <v>34493.192485324078</v>
      </c>
      <c r="AF107" s="21">
        <f t="shared" si="38"/>
        <v>34493.192485324078</v>
      </c>
      <c r="AG107" s="21">
        <f t="shared" si="38"/>
        <v>34493.192485324078</v>
      </c>
      <c r="AH107" s="21">
        <f t="shared" si="38"/>
        <v>34493.192485324078</v>
      </c>
      <c r="AI107" s="21">
        <f t="shared" si="38"/>
        <v>35527.988259883801</v>
      </c>
      <c r="AJ107" s="21">
        <f t="shared" si="38"/>
        <v>35527.988259883801</v>
      </c>
      <c r="AK107" s="21">
        <f t="shared" si="38"/>
        <v>35527.988259883801</v>
      </c>
      <c r="AL107" s="21">
        <f t="shared" si="38"/>
        <v>35527.988259883801</v>
      </c>
      <c r="AM107" s="21">
        <f t="shared" si="38"/>
        <v>35527.988259883801</v>
      </c>
      <c r="AN107" s="21">
        <f t="shared" si="38"/>
        <v>35527.988259883801</v>
      </c>
      <c r="AO107" s="21">
        <f t="shared" si="38"/>
        <v>35527.988259883801</v>
      </c>
      <c r="AP107" s="21">
        <f t="shared" si="38"/>
        <v>35527.988259883801</v>
      </c>
      <c r="AQ107" s="21">
        <f t="shared" si="38"/>
        <v>35527.988259883801</v>
      </c>
      <c r="AR107" s="21">
        <f t="shared" si="38"/>
        <v>35527.988259883801</v>
      </c>
      <c r="AS107" s="21">
        <f t="shared" si="38"/>
        <v>35527.988259883801</v>
      </c>
      <c r="AT107" s="21">
        <f t="shared" si="38"/>
        <v>35527.988259883801</v>
      </c>
      <c r="AU107" s="21">
        <f t="shared" si="38"/>
        <v>36593.827907680316</v>
      </c>
      <c r="AV107" s="21">
        <f t="shared" si="38"/>
        <v>36593.827907680316</v>
      </c>
      <c r="AW107" s="21">
        <f t="shared" si="38"/>
        <v>36593.827907680316</v>
      </c>
      <c r="AX107" s="21">
        <f t="shared" si="38"/>
        <v>36593.827907680316</v>
      </c>
      <c r="AY107" s="21">
        <f t="shared" si="38"/>
        <v>36593.827907680316</v>
      </c>
      <c r="AZ107" s="21">
        <f t="shared" si="38"/>
        <v>36593.827907680316</v>
      </c>
      <c r="BA107" s="21">
        <f t="shared" si="38"/>
        <v>36593.827907680316</v>
      </c>
      <c r="BB107" s="21">
        <f t="shared" si="38"/>
        <v>36593.827907680316</v>
      </c>
      <c r="BC107" s="21">
        <f t="shared" si="38"/>
        <v>36593.827907680316</v>
      </c>
      <c r="BD107" s="21">
        <f t="shared" si="38"/>
        <v>36593.827907680316</v>
      </c>
      <c r="BE107" s="21">
        <f t="shared" si="38"/>
        <v>36593.827907680316</v>
      </c>
      <c r="BF107" s="21">
        <f t="shared" si="38"/>
        <v>36593.827907680316</v>
      </c>
      <c r="BG107" s="21">
        <f t="shared" si="38"/>
        <v>44539.317736091165</v>
      </c>
      <c r="BH107" s="21">
        <f t="shared" si="38"/>
        <v>44539.317736091165</v>
      </c>
      <c r="BI107" s="21">
        <f t="shared" si="38"/>
        <v>44539.317736091165</v>
      </c>
      <c r="BJ107" s="21">
        <f t="shared" si="38"/>
        <v>44539.317736091165</v>
      </c>
      <c r="BK107" s="21">
        <f t="shared" si="38"/>
        <v>44539.317736091165</v>
      </c>
      <c r="BL107" s="21">
        <f t="shared" ref="BL107:DT107" si="39">SUM(BL102:BL106)</f>
        <v>44539.317736091165</v>
      </c>
      <c r="BM107" s="21">
        <f t="shared" si="39"/>
        <v>44539.317736091165</v>
      </c>
      <c r="BN107" s="21">
        <f t="shared" si="39"/>
        <v>44539.317736091165</v>
      </c>
      <c r="BO107" s="21">
        <f t="shared" si="39"/>
        <v>44539.317736091165</v>
      </c>
      <c r="BP107" s="21">
        <f t="shared" si="39"/>
        <v>44539.317736091165</v>
      </c>
      <c r="BQ107" s="21">
        <f t="shared" si="39"/>
        <v>44539.317736091165</v>
      </c>
      <c r="BR107" s="21">
        <f t="shared" si="39"/>
        <v>44539.317736091165</v>
      </c>
      <c r="BS107" s="21">
        <f t="shared" si="39"/>
        <v>45875.497268173902</v>
      </c>
      <c r="BT107" s="21">
        <f t="shared" si="39"/>
        <v>45875.497268173902</v>
      </c>
      <c r="BU107" s="21">
        <f t="shared" si="39"/>
        <v>45875.497268173902</v>
      </c>
      <c r="BV107" s="21">
        <f t="shared" si="39"/>
        <v>45875.497268173902</v>
      </c>
      <c r="BW107" s="21">
        <f t="shared" si="39"/>
        <v>45875.497268173902</v>
      </c>
      <c r="BX107" s="21">
        <f t="shared" si="39"/>
        <v>45875.497268173902</v>
      </c>
      <c r="BY107" s="21">
        <f t="shared" si="39"/>
        <v>45875.497268173902</v>
      </c>
      <c r="BZ107" s="21">
        <f t="shared" si="39"/>
        <v>45875.497268173902</v>
      </c>
      <c r="CA107" s="21">
        <f t="shared" si="39"/>
        <v>45875.497268173902</v>
      </c>
      <c r="CB107" s="21">
        <f t="shared" si="39"/>
        <v>45875.497268173902</v>
      </c>
      <c r="CC107" s="21">
        <f t="shared" si="39"/>
        <v>45875.497268173902</v>
      </c>
      <c r="CD107" s="21">
        <f t="shared" si="39"/>
        <v>45875.497268173902</v>
      </c>
      <c r="CE107" s="21">
        <f t="shared" si="39"/>
        <v>47251.76218621913</v>
      </c>
      <c r="CF107" s="21">
        <f t="shared" si="39"/>
        <v>47251.76218621913</v>
      </c>
      <c r="CG107" s="21">
        <f t="shared" si="39"/>
        <v>47251.76218621913</v>
      </c>
      <c r="CH107" s="21">
        <f t="shared" si="39"/>
        <v>47251.76218621913</v>
      </c>
      <c r="CI107" s="21">
        <f t="shared" si="39"/>
        <v>47251.76218621913</v>
      </c>
      <c r="CJ107" s="21">
        <f t="shared" si="39"/>
        <v>47251.76218621913</v>
      </c>
      <c r="CK107" s="21">
        <f t="shared" si="39"/>
        <v>47251.76218621913</v>
      </c>
      <c r="CL107" s="21">
        <f t="shared" si="39"/>
        <v>47251.76218621913</v>
      </c>
      <c r="CM107" s="21">
        <f t="shared" si="39"/>
        <v>47251.76218621913</v>
      </c>
      <c r="CN107" s="21">
        <f t="shared" si="39"/>
        <v>47251.76218621913</v>
      </c>
      <c r="CO107" s="21">
        <f t="shared" si="39"/>
        <v>47251.76218621913</v>
      </c>
      <c r="CP107" s="21">
        <f t="shared" si="39"/>
        <v>47251.76218621913</v>
      </c>
      <c r="CQ107" s="21">
        <f t="shared" si="39"/>
        <v>48669.315051805694</v>
      </c>
      <c r="CR107" s="21">
        <f t="shared" si="39"/>
        <v>48669.315051805694</v>
      </c>
      <c r="CS107" s="21">
        <f t="shared" si="39"/>
        <v>48669.315051805694</v>
      </c>
      <c r="CT107" s="21">
        <f t="shared" si="39"/>
        <v>48669.315051805694</v>
      </c>
      <c r="CU107" s="21">
        <f t="shared" si="39"/>
        <v>48669.315051805694</v>
      </c>
      <c r="CV107" s="21">
        <f t="shared" si="39"/>
        <v>48669.315051805694</v>
      </c>
      <c r="CW107" s="21">
        <f t="shared" si="39"/>
        <v>48669.315051805694</v>
      </c>
      <c r="CX107" s="21">
        <f t="shared" si="39"/>
        <v>48669.315051805694</v>
      </c>
      <c r="CY107" s="21">
        <f t="shared" si="39"/>
        <v>48669.315051805694</v>
      </c>
      <c r="CZ107" s="21">
        <f t="shared" si="39"/>
        <v>48669.315051805694</v>
      </c>
      <c r="DA107" s="21">
        <f t="shared" si="39"/>
        <v>48669.315051805694</v>
      </c>
      <c r="DB107" s="21">
        <f t="shared" si="39"/>
        <v>48669.315051805694</v>
      </c>
      <c r="DC107" s="21">
        <f t="shared" si="39"/>
        <v>50129.394503359872</v>
      </c>
      <c r="DD107" s="21">
        <f t="shared" si="39"/>
        <v>50129.394503359872</v>
      </c>
      <c r="DE107" s="21">
        <f t="shared" si="39"/>
        <v>50129.394503359872</v>
      </c>
      <c r="DF107" s="21">
        <f t="shared" si="39"/>
        <v>50129.394503359872</v>
      </c>
      <c r="DG107" s="21">
        <f t="shared" si="39"/>
        <v>50129.394503359872</v>
      </c>
      <c r="DH107" s="21">
        <f t="shared" si="39"/>
        <v>50129.394503359872</v>
      </c>
      <c r="DI107" s="21">
        <f t="shared" si="39"/>
        <v>50129.394503359872</v>
      </c>
      <c r="DJ107" s="21">
        <f t="shared" si="39"/>
        <v>50129.394503359872</v>
      </c>
      <c r="DK107" s="21">
        <f t="shared" si="39"/>
        <v>50129.394503359872</v>
      </c>
      <c r="DL107" s="21">
        <f t="shared" si="39"/>
        <v>50129.394503359872</v>
      </c>
      <c r="DM107" s="21">
        <f t="shared" si="39"/>
        <v>50129.394503359872</v>
      </c>
      <c r="DN107" s="21">
        <f t="shared" si="39"/>
        <v>50129.394503359872</v>
      </c>
      <c r="DO107" s="21">
        <f t="shared" si="39"/>
        <v>51633.276338460666</v>
      </c>
      <c r="DP107" s="21">
        <f t="shared" si="39"/>
        <v>51633.276338460666</v>
      </c>
      <c r="DQ107" s="21">
        <f t="shared" si="39"/>
        <v>51633.276338460666</v>
      </c>
      <c r="DR107" s="21">
        <f t="shared" si="39"/>
        <v>51633.276338460666</v>
      </c>
      <c r="DS107" s="21">
        <f t="shared" si="39"/>
        <v>51633.276338460666</v>
      </c>
      <c r="DT107" s="21">
        <f t="shared" si="39"/>
        <v>51633.276338460666</v>
      </c>
    </row>
    <row r="108" spans="3:124">
      <c r="C108" s="4" t="s">
        <v>43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</row>
    <row r="109" spans="3:124">
      <c r="C109" s="5" t="s">
        <v>600</v>
      </c>
      <c r="D109" s="20">
        <f>SUMIFS(Expenses!E:E,Expenses!$C:$C,$C109)</f>
        <v>0</v>
      </c>
      <c r="E109" s="20">
        <f>SUMIFS(Expenses!F:F,Expenses!$C:$C,$C109)</f>
        <v>0</v>
      </c>
      <c r="F109" s="20">
        <f>SUMIFS(Expenses!G:G,Expenses!$C:$C,$C109)</f>
        <v>0</v>
      </c>
      <c r="G109" s="20">
        <f>SUMIFS(Expenses!H:H,Expenses!$C:$C,$C109)</f>
        <v>0</v>
      </c>
      <c r="H109" s="20">
        <f>SUMIFS(Expenses!I:I,Expenses!$C:$C,$C109)</f>
        <v>0</v>
      </c>
      <c r="I109" s="20">
        <f>SUMIFS(Expenses!J:J,Expenses!$C:$C,$C109)</f>
        <v>0</v>
      </c>
      <c r="J109" s="20">
        <f>SUMIFS(Expenses!K:K,Expenses!$C:$C,$C109)</f>
        <v>0</v>
      </c>
      <c r="K109" s="20">
        <f>SUMIFS(Expenses!L:L,Expenses!$C:$C,$C109)</f>
        <v>0</v>
      </c>
      <c r="L109" s="20">
        <f>SUMIFS(Expenses!M:M,Expenses!$C:$C,$C109)</f>
        <v>0</v>
      </c>
      <c r="M109" s="20">
        <f>SUMIFS(Expenses!N:N,Expenses!$C:$C,$C109)</f>
        <v>0</v>
      </c>
      <c r="N109" s="20">
        <f>SUMIFS(Expenses!O:O,Expenses!$C:$C,$C109)</f>
        <v>0</v>
      </c>
      <c r="O109" s="20">
        <f>SUMIFS(Expenses!P:P,Expenses!$C:$C,$C109)</f>
        <v>0</v>
      </c>
      <c r="P109" s="20">
        <f>SUMIFS(Expenses!Q:Q,Expenses!$C:$C,$C109)</f>
        <v>0</v>
      </c>
      <c r="Q109" s="20">
        <f>SUMIFS(Expenses!R:R,Expenses!$C:$C,$C109)</f>
        <v>0</v>
      </c>
      <c r="R109" s="20">
        <f>SUMIFS(Expenses!S:S,Expenses!$C:$C,$C109)</f>
        <v>0</v>
      </c>
      <c r="S109" s="20">
        <f>SUMIFS(Expenses!T:T,Expenses!$C:$C,$C109)</f>
        <v>0</v>
      </c>
      <c r="T109" s="20">
        <f>SUMIFS(Expenses!U:U,Expenses!$C:$C,$C109)</f>
        <v>0</v>
      </c>
      <c r="U109" s="20">
        <f>SUMIFS(Expenses!V:V,Expenses!$C:$C,$C109)</f>
        <v>0</v>
      </c>
      <c r="V109" s="20">
        <f>SUMIFS(Expenses!W:W,Expenses!$C:$C,$C109)</f>
        <v>0</v>
      </c>
      <c r="W109" s="20">
        <f>SUMIFS(Expenses!X:X,Expenses!$C:$C,$C109)</f>
        <v>0</v>
      </c>
      <c r="X109" s="20">
        <f>SUMIFS(Expenses!Y:Y,Expenses!$C:$C,$C109)</f>
        <v>0</v>
      </c>
      <c r="Y109" s="20">
        <f>SUMIFS(Expenses!Z:Z,Expenses!$C:$C,$C109)</f>
        <v>0</v>
      </c>
      <c r="Z109" s="20">
        <f>SUMIFS(Expenses!AA:AA,Expenses!$C:$C,$C109)</f>
        <v>0</v>
      </c>
      <c r="AA109" s="20">
        <f>SUMIFS(Expenses!AB:AB,Expenses!$C:$C,$C109)</f>
        <v>0</v>
      </c>
      <c r="AB109" s="20">
        <f>SUMIFS(Expenses!AC:AC,Expenses!$C:$C,$C109)</f>
        <v>0</v>
      </c>
      <c r="AC109" s="20">
        <f>SUMIFS(Expenses!AD:AD,Expenses!$C:$C,$C109)</f>
        <v>0</v>
      </c>
      <c r="AD109" s="20">
        <f>SUMIFS(Expenses!AE:AE,Expenses!$C:$C,$C109)</f>
        <v>0</v>
      </c>
      <c r="AE109" s="20">
        <f>SUMIFS(Expenses!AF:AF,Expenses!$C:$C,$C109)</f>
        <v>0</v>
      </c>
      <c r="AF109" s="20">
        <f>SUMIFS(Expenses!AG:AG,Expenses!$C:$C,$C109)</f>
        <v>0</v>
      </c>
      <c r="AG109" s="20">
        <f>SUMIFS(Expenses!AH:AH,Expenses!$C:$C,$C109)</f>
        <v>0</v>
      </c>
      <c r="AH109" s="20">
        <f>SUMIFS(Expenses!AI:AI,Expenses!$C:$C,$C109)</f>
        <v>0</v>
      </c>
      <c r="AI109" s="20">
        <f>SUMIFS(Expenses!AJ:AJ,Expenses!$C:$C,$C109)</f>
        <v>0</v>
      </c>
      <c r="AJ109" s="20">
        <f>SUMIFS(Expenses!AK:AK,Expenses!$C:$C,$C109)</f>
        <v>0</v>
      </c>
      <c r="AK109" s="20">
        <f>SUMIFS(Expenses!AL:AL,Expenses!$C:$C,$C109)</f>
        <v>0</v>
      </c>
      <c r="AL109" s="20">
        <f>SUMIFS(Expenses!AM:AM,Expenses!$C:$C,$C109)</f>
        <v>0</v>
      </c>
      <c r="AM109" s="20">
        <f>SUMIFS(Expenses!AN:AN,Expenses!$C:$C,$C109)</f>
        <v>0</v>
      </c>
      <c r="AN109" s="20">
        <f>SUMIFS(Expenses!AO:AO,Expenses!$C:$C,$C109)</f>
        <v>0</v>
      </c>
      <c r="AO109" s="20">
        <f>SUMIFS(Expenses!AP:AP,Expenses!$C:$C,$C109)</f>
        <v>0</v>
      </c>
      <c r="AP109" s="20">
        <f>SUMIFS(Expenses!AQ:AQ,Expenses!$C:$C,$C109)</f>
        <v>0</v>
      </c>
      <c r="AQ109" s="20">
        <f>SUMIFS(Expenses!AR:AR,Expenses!$C:$C,$C109)</f>
        <v>0</v>
      </c>
      <c r="AR109" s="20">
        <f>SUMIFS(Expenses!AS:AS,Expenses!$C:$C,$C109)</f>
        <v>0</v>
      </c>
      <c r="AS109" s="20">
        <f>SUMIFS(Expenses!AT:AT,Expenses!$C:$C,$C109)</f>
        <v>0</v>
      </c>
      <c r="AT109" s="20">
        <f>SUMIFS(Expenses!AU:AU,Expenses!$C:$C,$C109)</f>
        <v>0</v>
      </c>
      <c r="AU109" s="20">
        <f>SUMIFS(Expenses!AV:AV,Expenses!$C:$C,$C109)</f>
        <v>0</v>
      </c>
      <c r="AV109" s="20">
        <f>SUMIFS(Expenses!AW:AW,Expenses!$C:$C,$C109)</f>
        <v>0</v>
      </c>
      <c r="AW109" s="20">
        <f>SUMIFS(Expenses!AX:AX,Expenses!$C:$C,$C109)</f>
        <v>0</v>
      </c>
      <c r="AX109" s="20">
        <f>SUMIFS(Expenses!AY:AY,Expenses!$C:$C,$C109)</f>
        <v>0</v>
      </c>
      <c r="AY109" s="20">
        <f>SUMIFS(Expenses!AZ:AZ,Expenses!$C:$C,$C109)</f>
        <v>0</v>
      </c>
      <c r="AZ109" s="20">
        <f>SUMIFS(Expenses!BA:BA,Expenses!$C:$C,$C109)</f>
        <v>0</v>
      </c>
      <c r="BA109" s="20">
        <f>SUMIFS(Expenses!BB:BB,Expenses!$C:$C,$C109)</f>
        <v>0</v>
      </c>
      <c r="BB109" s="20">
        <f>SUMIFS(Expenses!BC:BC,Expenses!$C:$C,$C109)</f>
        <v>0</v>
      </c>
      <c r="BC109" s="20">
        <f>SUMIFS(Expenses!BD:BD,Expenses!$C:$C,$C109)</f>
        <v>0</v>
      </c>
      <c r="BD109" s="20">
        <f>SUMIFS(Expenses!BE:BE,Expenses!$C:$C,$C109)</f>
        <v>0</v>
      </c>
      <c r="BE109" s="20">
        <f>SUMIFS(Expenses!BF:BF,Expenses!$C:$C,$C109)</f>
        <v>0</v>
      </c>
      <c r="BF109" s="20">
        <f>SUMIFS(Expenses!BG:BG,Expenses!$C:$C,$C109)</f>
        <v>0</v>
      </c>
      <c r="BG109" s="20">
        <f>SUMIFS(Expenses!BH:BH,Expenses!$C:$C,$C109)</f>
        <v>0</v>
      </c>
      <c r="BH109" s="20">
        <f>SUMIFS(Expenses!BI:BI,Expenses!$C:$C,$C109)</f>
        <v>0</v>
      </c>
      <c r="BI109" s="20">
        <f>SUMIFS(Expenses!BJ:BJ,Expenses!$C:$C,$C109)</f>
        <v>0</v>
      </c>
      <c r="BJ109" s="20">
        <f>SUMIFS(Expenses!BK:BK,Expenses!$C:$C,$C109)</f>
        <v>0</v>
      </c>
      <c r="BK109" s="20">
        <f>SUMIFS(Expenses!BL:BL,Expenses!$C:$C,$C109)</f>
        <v>0</v>
      </c>
      <c r="BL109" s="20">
        <f>SUMIFS(Expenses!BM:BM,Expenses!$C:$C,$C109)</f>
        <v>0</v>
      </c>
      <c r="BM109" s="20">
        <f>SUMIFS(Expenses!BN:BN,Expenses!$C:$C,$C109)</f>
        <v>0</v>
      </c>
      <c r="BN109" s="20">
        <f>SUMIFS(Expenses!BO:BO,Expenses!$C:$C,$C109)</f>
        <v>0</v>
      </c>
      <c r="BO109" s="20">
        <f>SUMIFS(Expenses!BP:BP,Expenses!$C:$C,$C109)</f>
        <v>0</v>
      </c>
      <c r="BP109" s="20">
        <f>SUMIFS(Expenses!BQ:BQ,Expenses!$C:$C,$C109)</f>
        <v>0</v>
      </c>
      <c r="BQ109" s="20">
        <f>SUMIFS(Expenses!BR:BR,Expenses!$C:$C,$C109)</f>
        <v>0</v>
      </c>
      <c r="BR109" s="20">
        <f>SUMIFS(Expenses!BS:BS,Expenses!$C:$C,$C109)</f>
        <v>0</v>
      </c>
      <c r="BS109" s="20">
        <f>SUMIFS(Expenses!BT:BT,Expenses!$C:$C,$C109)</f>
        <v>0</v>
      </c>
      <c r="BT109" s="20">
        <f>SUMIFS(Expenses!BU:BU,Expenses!$C:$C,$C109)</f>
        <v>0</v>
      </c>
      <c r="BU109" s="20">
        <f>SUMIFS(Expenses!BV:BV,Expenses!$C:$C,$C109)</f>
        <v>0</v>
      </c>
      <c r="BV109" s="20">
        <f>SUMIFS(Expenses!BW:BW,Expenses!$C:$C,$C109)</f>
        <v>0</v>
      </c>
      <c r="BW109" s="20">
        <f>SUMIFS(Expenses!BX:BX,Expenses!$C:$C,$C109)</f>
        <v>0</v>
      </c>
      <c r="BX109" s="20">
        <f>SUMIFS(Expenses!BY:BY,Expenses!$C:$C,$C109)</f>
        <v>0</v>
      </c>
      <c r="BY109" s="20">
        <f>SUMIFS(Expenses!BZ:BZ,Expenses!$C:$C,$C109)</f>
        <v>0</v>
      </c>
      <c r="BZ109" s="20">
        <f>SUMIFS(Expenses!CA:CA,Expenses!$C:$C,$C109)</f>
        <v>0</v>
      </c>
      <c r="CA109" s="20">
        <f>SUMIFS(Expenses!CB:CB,Expenses!$C:$C,$C109)</f>
        <v>0</v>
      </c>
      <c r="CB109" s="20">
        <f>SUMIFS(Expenses!CC:CC,Expenses!$C:$C,$C109)</f>
        <v>0</v>
      </c>
      <c r="CC109" s="20">
        <f>SUMIFS(Expenses!CD:CD,Expenses!$C:$C,$C109)</f>
        <v>0</v>
      </c>
      <c r="CD109" s="20">
        <f>SUMIFS(Expenses!CE:CE,Expenses!$C:$C,$C109)</f>
        <v>0</v>
      </c>
      <c r="CE109" s="20">
        <f>SUMIFS(Expenses!CF:CF,Expenses!$C:$C,$C109)</f>
        <v>0</v>
      </c>
      <c r="CF109" s="20">
        <f>SUMIFS(Expenses!CG:CG,Expenses!$C:$C,$C109)</f>
        <v>0</v>
      </c>
      <c r="CG109" s="20">
        <f>SUMIFS(Expenses!CH:CH,Expenses!$C:$C,$C109)</f>
        <v>0</v>
      </c>
      <c r="CH109" s="20">
        <f>SUMIFS(Expenses!CI:CI,Expenses!$C:$C,$C109)</f>
        <v>0</v>
      </c>
      <c r="CI109" s="20">
        <f>SUMIFS(Expenses!CJ:CJ,Expenses!$C:$C,$C109)</f>
        <v>0</v>
      </c>
      <c r="CJ109" s="20">
        <f>SUMIFS(Expenses!CK:CK,Expenses!$C:$C,$C109)</f>
        <v>0</v>
      </c>
      <c r="CK109" s="20">
        <f>SUMIFS(Expenses!CL:CL,Expenses!$C:$C,$C109)</f>
        <v>0</v>
      </c>
      <c r="CL109" s="20">
        <f>SUMIFS(Expenses!CM:CM,Expenses!$C:$C,$C109)</f>
        <v>0</v>
      </c>
      <c r="CM109" s="20">
        <f>SUMIFS(Expenses!CN:CN,Expenses!$C:$C,$C109)</f>
        <v>0</v>
      </c>
      <c r="CN109" s="20">
        <f>SUMIFS(Expenses!CO:CO,Expenses!$C:$C,$C109)</f>
        <v>0</v>
      </c>
      <c r="CO109" s="20">
        <f>SUMIFS(Expenses!CP:CP,Expenses!$C:$C,$C109)</f>
        <v>0</v>
      </c>
      <c r="CP109" s="20">
        <f>SUMIFS(Expenses!CQ:CQ,Expenses!$C:$C,$C109)</f>
        <v>0</v>
      </c>
      <c r="CQ109" s="20">
        <f>SUMIFS(Expenses!CR:CR,Expenses!$C:$C,$C109)</f>
        <v>0</v>
      </c>
      <c r="CR109" s="20">
        <f>SUMIFS(Expenses!CS:CS,Expenses!$C:$C,$C109)</f>
        <v>0</v>
      </c>
      <c r="CS109" s="20">
        <f>SUMIFS(Expenses!CT:CT,Expenses!$C:$C,$C109)</f>
        <v>0</v>
      </c>
      <c r="CT109" s="20">
        <f>SUMIFS(Expenses!CU:CU,Expenses!$C:$C,$C109)</f>
        <v>0</v>
      </c>
      <c r="CU109" s="20">
        <f>SUMIFS(Expenses!CV:CV,Expenses!$C:$C,$C109)</f>
        <v>0</v>
      </c>
      <c r="CV109" s="20">
        <f>SUMIFS(Expenses!CW:CW,Expenses!$C:$C,$C109)</f>
        <v>0</v>
      </c>
      <c r="CW109" s="20">
        <f>SUMIFS(Expenses!CX:CX,Expenses!$C:$C,$C109)</f>
        <v>0</v>
      </c>
      <c r="CX109" s="20">
        <f>SUMIFS(Expenses!CY:CY,Expenses!$C:$C,$C109)</f>
        <v>0</v>
      </c>
      <c r="CY109" s="20">
        <f>SUMIFS(Expenses!CZ:CZ,Expenses!$C:$C,$C109)</f>
        <v>0</v>
      </c>
      <c r="CZ109" s="20">
        <f>SUMIFS(Expenses!DA:DA,Expenses!$C:$C,$C109)</f>
        <v>0</v>
      </c>
      <c r="DA109" s="20">
        <f>SUMIFS(Expenses!DB:DB,Expenses!$C:$C,$C109)</f>
        <v>0</v>
      </c>
      <c r="DB109" s="20">
        <f>SUMIFS(Expenses!DC:DC,Expenses!$C:$C,$C109)</f>
        <v>0</v>
      </c>
      <c r="DC109" s="20">
        <f>SUMIFS(Expenses!DD:DD,Expenses!$C:$C,$C109)</f>
        <v>0</v>
      </c>
      <c r="DD109" s="20">
        <f>SUMIFS(Expenses!DE:DE,Expenses!$C:$C,$C109)</f>
        <v>0</v>
      </c>
      <c r="DE109" s="20">
        <f>SUMIFS(Expenses!DF:DF,Expenses!$C:$C,$C109)</f>
        <v>0</v>
      </c>
      <c r="DF109" s="20">
        <f>SUMIFS(Expenses!DG:DG,Expenses!$C:$C,$C109)</f>
        <v>0</v>
      </c>
      <c r="DG109" s="20">
        <f>SUMIFS(Expenses!DH:DH,Expenses!$C:$C,$C109)</f>
        <v>0</v>
      </c>
      <c r="DH109" s="20">
        <f>SUMIFS(Expenses!DI:DI,Expenses!$C:$C,$C109)</f>
        <v>0</v>
      </c>
      <c r="DI109" s="20">
        <f>SUMIFS(Expenses!DJ:DJ,Expenses!$C:$C,$C109)</f>
        <v>0</v>
      </c>
      <c r="DJ109" s="20">
        <f>SUMIFS(Expenses!DK:DK,Expenses!$C:$C,$C109)</f>
        <v>0</v>
      </c>
      <c r="DK109" s="20">
        <f>SUMIFS(Expenses!DL:DL,Expenses!$C:$C,$C109)</f>
        <v>0</v>
      </c>
      <c r="DL109" s="20">
        <f>SUMIFS(Expenses!DM:DM,Expenses!$C:$C,$C109)</f>
        <v>0</v>
      </c>
      <c r="DM109" s="20">
        <f>SUMIFS(Expenses!DN:DN,Expenses!$C:$C,$C109)</f>
        <v>0</v>
      </c>
      <c r="DN109" s="20">
        <f>SUMIFS(Expenses!DO:DO,Expenses!$C:$C,$C109)</f>
        <v>0</v>
      </c>
      <c r="DO109" s="20">
        <f>SUMIFS(Expenses!DP:DP,Expenses!$C:$C,$C109)</f>
        <v>0</v>
      </c>
      <c r="DP109" s="20">
        <f>SUMIFS(Expenses!DQ:DQ,Expenses!$C:$C,$C109)</f>
        <v>0</v>
      </c>
      <c r="DQ109" s="20">
        <f>SUMIFS(Expenses!DR:DR,Expenses!$C:$C,$C109)</f>
        <v>0</v>
      </c>
      <c r="DR109" s="20">
        <f>SUMIFS(Expenses!DS:DS,Expenses!$C:$C,$C109)</f>
        <v>0</v>
      </c>
      <c r="DS109" s="20">
        <f>SUMIFS(Expenses!DT:DT,Expenses!$C:$C,$C109)</f>
        <v>0</v>
      </c>
      <c r="DT109" s="20">
        <f>SUMIFS(Expenses!DU:DU,Expenses!$C:$C,$C109)</f>
        <v>0</v>
      </c>
    </row>
    <row r="110" spans="3:124">
      <c r="C110" s="5" t="s">
        <v>95</v>
      </c>
      <c r="D110" s="20">
        <f>SUMIFS(Expenses!E:E,Expenses!$C:$C,$C110)</f>
        <v>0</v>
      </c>
      <c r="E110" s="20">
        <f>SUMIFS(Expenses!F:F,Expenses!$C:$C,$C110)</f>
        <v>0</v>
      </c>
      <c r="F110" s="20">
        <f>SUMIFS(Expenses!G:G,Expenses!$C:$C,$C110)</f>
        <v>0</v>
      </c>
      <c r="G110" s="20">
        <f>SUMIFS(Expenses!H:H,Expenses!$C:$C,$C110)</f>
        <v>0</v>
      </c>
      <c r="H110" s="20">
        <f>SUMIFS(Expenses!I:I,Expenses!$C:$C,$C110)</f>
        <v>0</v>
      </c>
      <c r="I110" s="20">
        <f>SUMIFS(Expenses!J:J,Expenses!$C:$C,$C110)</f>
        <v>0</v>
      </c>
      <c r="J110" s="20">
        <f>SUMIFS(Expenses!K:K,Expenses!$C:$C,$C110)</f>
        <v>0</v>
      </c>
      <c r="K110" s="20">
        <f>SUMIFS(Expenses!L:L,Expenses!$C:$C,$C110)</f>
        <v>0</v>
      </c>
      <c r="L110" s="20">
        <f>SUMIFS(Expenses!M:M,Expenses!$C:$C,$C110)</f>
        <v>0</v>
      </c>
      <c r="M110" s="20">
        <f>SUMIFS(Expenses!N:N,Expenses!$C:$C,$C110)</f>
        <v>0</v>
      </c>
      <c r="N110" s="20">
        <f>SUMIFS(Expenses!O:O,Expenses!$C:$C,$C110)</f>
        <v>0</v>
      </c>
      <c r="O110" s="20">
        <f>SUMIFS(Expenses!P:P,Expenses!$C:$C,$C110)</f>
        <v>0</v>
      </c>
      <c r="P110" s="20">
        <f>SUMIFS(Expenses!Q:Q,Expenses!$C:$C,$C110)</f>
        <v>0</v>
      </c>
      <c r="Q110" s="20">
        <f>SUMIFS(Expenses!R:R,Expenses!$C:$C,$C110)</f>
        <v>0</v>
      </c>
      <c r="R110" s="20">
        <f>SUMIFS(Expenses!S:S,Expenses!$C:$C,$C110)</f>
        <v>0</v>
      </c>
      <c r="S110" s="20">
        <f>SUMIFS(Expenses!T:T,Expenses!$C:$C,$C110)</f>
        <v>0</v>
      </c>
      <c r="T110" s="20">
        <f>SUMIFS(Expenses!U:U,Expenses!$C:$C,$C110)</f>
        <v>0</v>
      </c>
      <c r="U110" s="20">
        <f>SUMIFS(Expenses!V:V,Expenses!$C:$C,$C110)</f>
        <v>0</v>
      </c>
      <c r="V110" s="20">
        <f>SUMIFS(Expenses!W:W,Expenses!$C:$C,$C110)</f>
        <v>0</v>
      </c>
      <c r="W110" s="20">
        <f>SUMIFS(Expenses!X:X,Expenses!$C:$C,$C110)</f>
        <v>0</v>
      </c>
      <c r="X110" s="20">
        <f>SUMIFS(Expenses!Y:Y,Expenses!$C:$C,$C110)</f>
        <v>0</v>
      </c>
      <c r="Y110" s="20">
        <f>SUMIFS(Expenses!Z:Z,Expenses!$C:$C,$C110)</f>
        <v>0</v>
      </c>
      <c r="Z110" s="20">
        <f>SUMIFS(Expenses!AA:AA,Expenses!$C:$C,$C110)</f>
        <v>0</v>
      </c>
      <c r="AA110" s="20">
        <f>SUMIFS(Expenses!AB:AB,Expenses!$C:$C,$C110)</f>
        <v>0</v>
      </c>
      <c r="AB110" s="20">
        <f>SUMIFS(Expenses!AC:AC,Expenses!$C:$C,$C110)</f>
        <v>22434.778037</v>
      </c>
      <c r="AC110" s="20">
        <f>SUMIFS(Expenses!AD:AD,Expenses!$C:$C,$C110)</f>
        <v>22434.778037</v>
      </c>
      <c r="AD110" s="20">
        <f>SUMIFS(Expenses!AE:AE,Expenses!$C:$C,$C110)</f>
        <v>22434.778037</v>
      </c>
      <c r="AE110" s="20">
        <f>SUMIFS(Expenses!AF:AF,Expenses!$C:$C,$C110)</f>
        <v>22434.778037</v>
      </c>
      <c r="AF110" s="20">
        <f>SUMIFS(Expenses!AG:AG,Expenses!$C:$C,$C110)</f>
        <v>22434.778037</v>
      </c>
      <c r="AG110" s="20">
        <f>SUMIFS(Expenses!AH:AH,Expenses!$C:$C,$C110)</f>
        <v>22434.778037</v>
      </c>
      <c r="AH110" s="20">
        <f>SUMIFS(Expenses!AI:AI,Expenses!$C:$C,$C110)</f>
        <v>22434.778037</v>
      </c>
      <c r="AI110" s="20">
        <f>SUMIFS(Expenses!AJ:AJ,Expenses!$C:$C,$C110)</f>
        <v>23107.821378110002</v>
      </c>
      <c r="AJ110" s="20">
        <f>SUMIFS(Expenses!AK:AK,Expenses!$C:$C,$C110)</f>
        <v>23107.821378110002</v>
      </c>
      <c r="AK110" s="20">
        <f>SUMIFS(Expenses!AL:AL,Expenses!$C:$C,$C110)</f>
        <v>23107.821378110002</v>
      </c>
      <c r="AL110" s="20">
        <f>SUMIFS(Expenses!AM:AM,Expenses!$C:$C,$C110)</f>
        <v>23107.821378110002</v>
      </c>
      <c r="AM110" s="20">
        <f>SUMIFS(Expenses!AN:AN,Expenses!$C:$C,$C110)</f>
        <v>23107.821378110002</v>
      </c>
      <c r="AN110" s="20">
        <f>SUMIFS(Expenses!AO:AO,Expenses!$C:$C,$C110)</f>
        <v>23107.821378110002</v>
      </c>
      <c r="AO110" s="20">
        <f>SUMIFS(Expenses!AP:AP,Expenses!$C:$C,$C110)</f>
        <v>23107.821378110002</v>
      </c>
      <c r="AP110" s="20">
        <f>SUMIFS(Expenses!AQ:AQ,Expenses!$C:$C,$C110)</f>
        <v>23107.821378110002</v>
      </c>
      <c r="AQ110" s="20">
        <f>SUMIFS(Expenses!AR:AR,Expenses!$C:$C,$C110)</f>
        <v>23107.821378110002</v>
      </c>
      <c r="AR110" s="20">
        <f>SUMIFS(Expenses!AS:AS,Expenses!$C:$C,$C110)</f>
        <v>23107.821378110002</v>
      </c>
      <c r="AS110" s="20">
        <f>SUMIFS(Expenses!AT:AT,Expenses!$C:$C,$C110)</f>
        <v>23107.821378110002</v>
      </c>
      <c r="AT110" s="20">
        <f>SUMIFS(Expenses!AU:AU,Expenses!$C:$C,$C110)</f>
        <v>23107.821378110002</v>
      </c>
      <c r="AU110" s="20">
        <f>SUMIFS(Expenses!AV:AV,Expenses!$C:$C,$C110)</f>
        <v>23801.056019453303</v>
      </c>
      <c r="AV110" s="20">
        <f>SUMIFS(Expenses!AW:AW,Expenses!$C:$C,$C110)</f>
        <v>23801.056019453303</v>
      </c>
      <c r="AW110" s="20">
        <f>SUMIFS(Expenses!AX:AX,Expenses!$C:$C,$C110)</f>
        <v>23801.056019453303</v>
      </c>
      <c r="AX110" s="20">
        <f>SUMIFS(Expenses!AY:AY,Expenses!$C:$C,$C110)</f>
        <v>23801.056019453303</v>
      </c>
      <c r="AY110" s="20">
        <f>SUMIFS(Expenses!AZ:AZ,Expenses!$C:$C,$C110)</f>
        <v>23801.056019453303</v>
      </c>
      <c r="AZ110" s="20">
        <f>SUMIFS(Expenses!BA:BA,Expenses!$C:$C,$C110)</f>
        <v>23801.056019453303</v>
      </c>
      <c r="BA110" s="20">
        <f>SUMIFS(Expenses!BB:BB,Expenses!$C:$C,$C110)</f>
        <v>23801.056019453303</v>
      </c>
      <c r="BB110" s="20">
        <f>SUMIFS(Expenses!BC:BC,Expenses!$C:$C,$C110)</f>
        <v>23801.056019453303</v>
      </c>
      <c r="BC110" s="20">
        <f>SUMIFS(Expenses!BD:BD,Expenses!$C:$C,$C110)</f>
        <v>23801.056019453303</v>
      </c>
      <c r="BD110" s="20">
        <f>SUMIFS(Expenses!BE:BE,Expenses!$C:$C,$C110)</f>
        <v>23801.056019453303</v>
      </c>
      <c r="BE110" s="20">
        <f>SUMIFS(Expenses!BF:BF,Expenses!$C:$C,$C110)</f>
        <v>23801.056019453303</v>
      </c>
      <c r="BF110" s="20">
        <f>SUMIFS(Expenses!BG:BG,Expenses!$C:$C,$C110)</f>
        <v>23801.056019453303</v>
      </c>
      <c r="BG110" s="20">
        <f>SUMIFS(Expenses!BH:BH,Expenses!$C:$C,$C110)</f>
        <v>24515.0877000369</v>
      </c>
      <c r="BH110" s="20">
        <f>SUMIFS(Expenses!BI:BI,Expenses!$C:$C,$C110)</f>
        <v>24515.0877000369</v>
      </c>
      <c r="BI110" s="20">
        <f>SUMIFS(Expenses!BJ:BJ,Expenses!$C:$C,$C110)</f>
        <v>24515.0877000369</v>
      </c>
      <c r="BJ110" s="20">
        <f>SUMIFS(Expenses!BK:BK,Expenses!$C:$C,$C110)</f>
        <v>24515.0877000369</v>
      </c>
      <c r="BK110" s="20">
        <f>SUMIFS(Expenses!BL:BL,Expenses!$C:$C,$C110)</f>
        <v>24515.0877000369</v>
      </c>
      <c r="BL110" s="20">
        <f>SUMIFS(Expenses!BM:BM,Expenses!$C:$C,$C110)</f>
        <v>24515.0877000369</v>
      </c>
      <c r="BM110" s="20">
        <f>SUMIFS(Expenses!BN:BN,Expenses!$C:$C,$C110)</f>
        <v>24515.0877000369</v>
      </c>
      <c r="BN110" s="20">
        <f>SUMIFS(Expenses!BO:BO,Expenses!$C:$C,$C110)</f>
        <v>24515.0877000369</v>
      </c>
      <c r="BO110" s="20">
        <f>SUMIFS(Expenses!BP:BP,Expenses!$C:$C,$C110)</f>
        <v>24515.0877000369</v>
      </c>
      <c r="BP110" s="20">
        <f>SUMIFS(Expenses!BQ:BQ,Expenses!$C:$C,$C110)</f>
        <v>24515.0877000369</v>
      </c>
      <c r="BQ110" s="20">
        <f>SUMIFS(Expenses!BR:BR,Expenses!$C:$C,$C110)</f>
        <v>24515.0877000369</v>
      </c>
      <c r="BR110" s="20">
        <f>SUMIFS(Expenses!BS:BS,Expenses!$C:$C,$C110)</f>
        <v>24515.0877000369</v>
      </c>
      <c r="BS110" s="20">
        <f>SUMIFS(Expenses!BT:BT,Expenses!$C:$C,$C110)</f>
        <v>25250.54033103801</v>
      </c>
      <c r="BT110" s="20">
        <f>SUMIFS(Expenses!BU:BU,Expenses!$C:$C,$C110)</f>
        <v>25250.54033103801</v>
      </c>
      <c r="BU110" s="20">
        <f>SUMIFS(Expenses!BV:BV,Expenses!$C:$C,$C110)</f>
        <v>25250.54033103801</v>
      </c>
      <c r="BV110" s="20">
        <f>SUMIFS(Expenses!BW:BW,Expenses!$C:$C,$C110)</f>
        <v>25250.54033103801</v>
      </c>
      <c r="BW110" s="20">
        <f>SUMIFS(Expenses!BX:BX,Expenses!$C:$C,$C110)</f>
        <v>25250.54033103801</v>
      </c>
      <c r="BX110" s="20">
        <f>SUMIFS(Expenses!BY:BY,Expenses!$C:$C,$C110)</f>
        <v>25250.54033103801</v>
      </c>
      <c r="BY110" s="20">
        <f>SUMIFS(Expenses!BZ:BZ,Expenses!$C:$C,$C110)</f>
        <v>25250.54033103801</v>
      </c>
      <c r="BZ110" s="20">
        <f>SUMIFS(Expenses!CA:CA,Expenses!$C:$C,$C110)</f>
        <v>25250.54033103801</v>
      </c>
      <c r="CA110" s="20">
        <f>SUMIFS(Expenses!CB:CB,Expenses!$C:$C,$C110)</f>
        <v>25250.54033103801</v>
      </c>
      <c r="CB110" s="20">
        <f>SUMIFS(Expenses!CC:CC,Expenses!$C:$C,$C110)</f>
        <v>25250.54033103801</v>
      </c>
      <c r="CC110" s="20">
        <f>SUMIFS(Expenses!CD:CD,Expenses!$C:$C,$C110)</f>
        <v>25250.54033103801</v>
      </c>
      <c r="CD110" s="20">
        <f>SUMIFS(Expenses!CE:CE,Expenses!$C:$C,$C110)</f>
        <v>25250.54033103801</v>
      </c>
      <c r="CE110" s="20">
        <f>SUMIFS(Expenses!CF:CF,Expenses!$C:$C,$C110)</f>
        <v>26008.056540969152</v>
      </c>
      <c r="CF110" s="20">
        <f>SUMIFS(Expenses!CG:CG,Expenses!$C:$C,$C110)</f>
        <v>26008.056540969152</v>
      </c>
      <c r="CG110" s="20">
        <f>SUMIFS(Expenses!CH:CH,Expenses!$C:$C,$C110)</f>
        <v>26008.056540969152</v>
      </c>
      <c r="CH110" s="20">
        <f>SUMIFS(Expenses!CI:CI,Expenses!$C:$C,$C110)</f>
        <v>26008.056540969152</v>
      </c>
      <c r="CI110" s="20">
        <f>SUMIFS(Expenses!CJ:CJ,Expenses!$C:$C,$C110)</f>
        <v>26008.056540969152</v>
      </c>
      <c r="CJ110" s="20">
        <f>SUMIFS(Expenses!CK:CK,Expenses!$C:$C,$C110)</f>
        <v>26008.056540969152</v>
      </c>
      <c r="CK110" s="20">
        <f>SUMIFS(Expenses!CL:CL,Expenses!$C:$C,$C110)</f>
        <v>26008.056540969152</v>
      </c>
      <c r="CL110" s="20">
        <f>SUMIFS(Expenses!CM:CM,Expenses!$C:$C,$C110)</f>
        <v>26008.056540969152</v>
      </c>
      <c r="CM110" s="20">
        <f>SUMIFS(Expenses!CN:CN,Expenses!$C:$C,$C110)</f>
        <v>26008.056540969152</v>
      </c>
      <c r="CN110" s="20">
        <f>SUMIFS(Expenses!CO:CO,Expenses!$C:$C,$C110)</f>
        <v>26008.056540969152</v>
      </c>
      <c r="CO110" s="20">
        <f>SUMIFS(Expenses!CP:CP,Expenses!$C:$C,$C110)</f>
        <v>26008.056540969152</v>
      </c>
      <c r="CP110" s="20">
        <f>SUMIFS(Expenses!CQ:CQ,Expenses!$C:$C,$C110)</f>
        <v>26008.056540969152</v>
      </c>
      <c r="CQ110" s="20">
        <f>SUMIFS(Expenses!CR:CR,Expenses!$C:$C,$C110)</f>
        <v>26788.298237198225</v>
      </c>
      <c r="CR110" s="20">
        <f>SUMIFS(Expenses!CS:CS,Expenses!$C:$C,$C110)</f>
        <v>26788.298237198225</v>
      </c>
      <c r="CS110" s="20">
        <f>SUMIFS(Expenses!CT:CT,Expenses!$C:$C,$C110)</f>
        <v>26788.298237198225</v>
      </c>
      <c r="CT110" s="20">
        <f>SUMIFS(Expenses!CU:CU,Expenses!$C:$C,$C110)</f>
        <v>26788.298237198225</v>
      </c>
      <c r="CU110" s="20">
        <f>SUMIFS(Expenses!CV:CV,Expenses!$C:$C,$C110)</f>
        <v>26788.298237198225</v>
      </c>
      <c r="CV110" s="20">
        <f>SUMIFS(Expenses!CW:CW,Expenses!$C:$C,$C110)</f>
        <v>26788.298237198225</v>
      </c>
      <c r="CW110" s="20">
        <f>SUMIFS(Expenses!CX:CX,Expenses!$C:$C,$C110)</f>
        <v>26788.298237198225</v>
      </c>
      <c r="CX110" s="20">
        <f>SUMIFS(Expenses!CY:CY,Expenses!$C:$C,$C110)</f>
        <v>26788.298237198225</v>
      </c>
      <c r="CY110" s="20">
        <f>SUMIFS(Expenses!CZ:CZ,Expenses!$C:$C,$C110)</f>
        <v>26788.298237198225</v>
      </c>
      <c r="CZ110" s="20">
        <f>SUMIFS(Expenses!DA:DA,Expenses!$C:$C,$C110)</f>
        <v>26788.298237198225</v>
      </c>
      <c r="DA110" s="20">
        <f>SUMIFS(Expenses!DB:DB,Expenses!$C:$C,$C110)</f>
        <v>26788.298237198225</v>
      </c>
      <c r="DB110" s="20">
        <f>SUMIFS(Expenses!DC:DC,Expenses!$C:$C,$C110)</f>
        <v>26788.298237198225</v>
      </c>
      <c r="DC110" s="20">
        <f>SUMIFS(Expenses!DD:DD,Expenses!$C:$C,$C110)</f>
        <v>27591.947184314173</v>
      </c>
      <c r="DD110" s="20">
        <f>SUMIFS(Expenses!DE:DE,Expenses!$C:$C,$C110)</f>
        <v>27591.947184314173</v>
      </c>
      <c r="DE110" s="20">
        <f>SUMIFS(Expenses!DF:DF,Expenses!$C:$C,$C110)</f>
        <v>27591.947184314173</v>
      </c>
      <c r="DF110" s="20">
        <f>SUMIFS(Expenses!DG:DG,Expenses!$C:$C,$C110)</f>
        <v>27591.947184314173</v>
      </c>
      <c r="DG110" s="20">
        <f>SUMIFS(Expenses!DH:DH,Expenses!$C:$C,$C110)</f>
        <v>27591.947184314173</v>
      </c>
      <c r="DH110" s="20">
        <f>SUMIFS(Expenses!DI:DI,Expenses!$C:$C,$C110)</f>
        <v>27591.947184314173</v>
      </c>
      <c r="DI110" s="20">
        <f>SUMIFS(Expenses!DJ:DJ,Expenses!$C:$C,$C110)</f>
        <v>27591.947184314173</v>
      </c>
      <c r="DJ110" s="20">
        <f>SUMIFS(Expenses!DK:DK,Expenses!$C:$C,$C110)</f>
        <v>27591.947184314173</v>
      </c>
      <c r="DK110" s="20">
        <f>SUMIFS(Expenses!DL:DL,Expenses!$C:$C,$C110)</f>
        <v>27591.947184314173</v>
      </c>
      <c r="DL110" s="20">
        <f>SUMIFS(Expenses!DM:DM,Expenses!$C:$C,$C110)</f>
        <v>27591.947184314173</v>
      </c>
      <c r="DM110" s="20">
        <f>SUMIFS(Expenses!DN:DN,Expenses!$C:$C,$C110)</f>
        <v>27591.947184314173</v>
      </c>
      <c r="DN110" s="20">
        <f>SUMIFS(Expenses!DO:DO,Expenses!$C:$C,$C110)</f>
        <v>27591.947184314173</v>
      </c>
      <c r="DO110" s="20">
        <f>SUMIFS(Expenses!DP:DP,Expenses!$C:$C,$C110)</f>
        <v>28419.705599843597</v>
      </c>
      <c r="DP110" s="20">
        <f>SUMIFS(Expenses!DQ:DQ,Expenses!$C:$C,$C110)</f>
        <v>28419.705599843597</v>
      </c>
      <c r="DQ110" s="20">
        <f>SUMIFS(Expenses!DR:DR,Expenses!$C:$C,$C110)</f>
        <v>28419.705599843597</v>
      </c>
      <c r="DR110" s="20">
        <f>SUMIFS(Expenses!DS:DS,Expenses!$C:$C,$C110)</f>
        <v>28419.705599843597</v>
      </c>
      <c r="DS110" s="20">
        <f>SUMIFS(Expenses!DT:DT,Expenses!$C:$C,$C110)</f>
        <v>28419.705599843597</v>
      </c>
      <c r="DT110" s="20">
        <f>SUMIFS(Expenses!DU:DU,Expenses!$C:$C,$C110)</f>
        <v>28419.705599843597</v>
      </c>
    </row>
    <row r="111" spans="3:124">
      <c r="C111" s="5" t="s">
        <v>183</v>
      </c>
      <c r="D111" s="20">
        <f>SUMIFS(Expenses!E:E,Expenses!$C:$C,$C111)</f>
        <v>0</v>
      </c>
      <c r="E111" s="20">
        <f>SUMIFS(Expenses!F:F,Expenses!$C:$C,$C111)</f>
        <v>0</v>
      </c>
      <c r="F111" s="20">
        <f>SUMIFS(Expenses!G:G,Expenses!$C:$C,$C111)</f>
        <v>0</v>
      </c>
      <c r="G111" s="20">
        <f>SUMIFS(Expenses!H:H,Expenses!$C:$C,$C111)</f>
        <v>0</v>
      </c>
      <c r="H111" s="20">
        <f>SUMIFS(Expenses!I:I,Expenses!$C:$C,$C111)</f>
        <v>0</v>
      </c>
      <c r="I111" s="20">
        <f>SUMIFS(Expenses!J:J,Expenses!$C:$C,$C111)</f>
        <v>0</v>
      </c>
      <c r="J111" s="20">
        <f>SUMIFS(Expenses!K:K,Expenses!$C:$C,$C111)</f>
        <v>0</v>
      </c>
      <c r="K111" s="20">
        <f>SUMIFS(Expenses!L:L,Expenses!$C:$C,$C111)</f>
        <v>0</v>
      </c>
      <c r="L111" s="20">
        <f>SUMIFS(Expenses!M:M,Expenses!$C:$C,$C111)</f>
        <v>0</v>
      </c>
      <c r="M111" s="20">
        <f>SUMIFS(Expenses!N:N,Expenses!$C:$C,$C111)</f>
        <v>0</v>
      </c>
      <c r="N111" s="20">
        <f>SUMIFS(Expenses!O:O,Expenses!$C:$C,$C111)</f>
        <v>0</v>
      </c>
      <c r="O111" s="20">
        <f>SUMIFS(Expenses!P:P,Expenses!$C:$C,$C111)</f>
        <v>0</v>
      </c>
      <c r="P111" s="20">
        <f>SUMIFS(Expenses!Q:Q,Expenses!$C:$C,$C111)</f>
        <v>0</v>
      </c>
      <c r="Q111" s="20">
        <f>SUMIFS(Expenses!R:R,Expenses!$C:$C,$C111)</f>
        <v>0</v>
      </c>
      <c r="R111" s="20">
        <f>SUMIFS(Expenses!S:S,Expenses!$C:$C,$C111)</f>
        <v>0</v>
      </c>
      <c r="S111" s="20">
        <f>SUMIFS(Expenses!T:T,Expenses!$C:$C,$C111)</f>
        <v>0</v>
      </c>
      <c r="T111" s="20">
        <f>SUMIFS(Expenses!U:U,Expenses!$C:$C,$C111)</f>
        <v>0</v>
      </c>
      <c r="U111" s="20">
        <f>SUMIFS(Expenses!V:V,Expenses!$C:$C,$C111)</f>
        <v>0</v>
      </c>
      <c r="V111" s="20">
        <f>SUMIFS(Expenses!W:W,Expenses!$C:$C,$C111)</f>
        <v>0</v>
      </c>
      <c r="W111" s="20">
        <f>SUMIFS(Expenses!X:X,Expenses!$C:$C,$C111)</f>
        <v>0</v>
      </c>
      <c r="X111" s="20">
        <f>SUMIFS(Expenses!Y:Y,Expenses!$C:$C,$C111)</f>
        <v>0</v>
      </c>
      <c r="Y111" s="20">
        <f>SUMIFS(Expenses!Z:Z,Expenses!$C:$C,$C111)</f>
        <v>0</v>
      </c>
      <c r="Z111" s="20">
        <f>SUMIFS(Expenses!AA:AA,Expenses!$C:$C,$C111)</f>
        <v>0</v>
      </c>
      <c r="AA111" s="20">
        <f>SUMIFS(Expenses!AB:AB,Expenses!$C:$C,$C111)</f>
        <v>0</v>
      </c>
      <c r="AB111" s="20">
        <f>SUMIFS(Expenses!AC:AC,Expenses!$C:$C,$C111)</f>
        <v>669.29528750000009</v>
      </c>
      <c r="AC111" s="20">
        <f>SUMIFS(Expenses!AD:AD,Expenses!$C:$C,$C111)</f>
        <v>669.29528750000009</v>
      </c>
      <c r="AD111" s="20">
        <f>SUMIFS(Expenses!AE:AE,Expenses!$C:$C,$C111)</f>
        <v>669.29528750000009</v>
      </c>
      <c r="AE111" s="20">
        <f>SUMIFS(Expenses!AF:AF,Expenses!$C:$C,$C111)</f>
        <v>669.29528750000009</v>
      </c>
      <c r="AF111" s="20">
        <f>SUMIFS(Expenses!AG:AG,Expenses!$C:$C,$C111)</f>
        <v>669.29528750000009</v>
      </c>
      <c r="AG111" s="20">
        <f>SUMIFS(Expenses!AH:AH,Expenses!$C:$C,$C111)</f>
        <v>669.29528750000009</v>
      </c>
      <c r="AH111" s="20">
        <f>SUMIFS(Expenses!AI:AI,Expenses!$C:$C,$C111)</f>
        <v>669.29528750000009</v>
      </c>
      <c r="AI111" s="20">
        <f>SUMIFS(Expenses!AJ:AJ,Expenses!$C:$C,$C111)</f>
        <v>689.37414612500015</v>
      </c>
      <c r="AJ111" s="20">
        <f>SUMIFS(Expenses!AK:AK,Expenses!$C:$C,$C111)</f>
        <v>689.37414612500015</v>
      </c>
      <c r="AK111" s="20">
        <f>SUMIFS(Expenses!AL:AL,Expenses!$C:$C,$C111)</f>
        <v>689.37414612500015</v>
      </c>
      <c r="AL111" s="20">
        <f>SUMIFS(Expenses!AM:AM,Expenses!$C:$C,$C111)</f>
        <v>689.37414612500015</v>
      </c>
      <c r="AM111" s="20">
        <f>SUMIFS(Expenses!AN:AN,Expenses!$C:$C,$C111)</f>
        <v>689.37414612500015</v>
      </c>
      <c r="AN111" s="20">
        <f>SUMIFS(Expenses!AO:AO,Expenses!$C:$C,$C111)</f>
        <v>689.37414612500015</v>
      </c>
      <c r="AO111" s="20">
        <f>SUMIFS(Expenses!AP:AP,Expenses!$C:$C,$C111)</f>
        <v>689.37414612500015</v>
      </c>
      <c r="AP111" s="20">
        <f>SUMIFS(Expenses!AQ:AQ,Expenses!$C:$C,$C111)</f>
        <v>689.37414612500015</v>
      </c>
      <c r="AQ111" s="20">
        <f>SUMIFS(Expenses!AR:AR,Expenses!$C:$C,$C111)</f>
        <v>689.37414612500015</v>
      </c>
      <c r="AR111" s="20">
        <f>SUMIFS(Expenses!AS:AS,Expenses!$C:$C,$C111)</f>
        <v>689.37414612500015</v>
      </c>
      <c r="AS111" s="20">
        <f>SUMIFS(Expenses!AT:AT,Expenses!$C:$C,$C111)</f>
        <v>689.37414612500015</v>
      </c>
      <c r="AT111" s="20">
        <f>SUMIFS(Expenses!AU:AU,Expenses!$C:$C,$C111)</f>
        <v>689.37414612500015</v>
      </c>
      <c r="AU111" s="20">
        <f>SUMIFS(Expenses!AV:AV,Expenses!$C:$C,$C111)</f>
        <v>710.05537050875</v>
      </c>
      <c r="AV111" s="20">
        <f>SUMIFS(Expenses!AW:AW,Expenses!$C:$C,$C111)</f>
        <v>710.05537050875</v>
      </c>
      <c r="AW111" s="20">
        <f>SUMIFS(Expenses!AX:AX,Expenses!$C:$C,$C111)</f>
        <v>710.05537050875</v>
      </c>
      <c r="AX111" s="20">
        <f>SUMIFS(Expenses!AY:AY,Expenses!$C:$C,$C111)</f>
        <v>710.05537050875</v>
      </c>
      <c r="AY111" s="20">
        <f>SUMIFS(Expenses!AZ:AZ,Expenses!$C:$C,$C111)</f>
        <v>710.05537050875</v>
      </c>
      <c r="AZ111" s="20">
        <f>SUMIFS(Expenses!BA:BA,Expenses!$C:$C,$C111)</f>
        <v>710.05537050875</v>
      </c>
      <c r="BA111" s="20">
        <f>SUMIFS(Expenses!BB:BB,Expenses!$C:$C,$C111)</f>
        <v>710.05537050875</v>
      </c>
      <c r="BB111" s="20">
        <f>SUMIFS(Expenses!BC:BC,Expenses!$C:$C,$C111)</f>
        <v>710.05537050875</v>
      </c>
      <c r="BC111" s="20">
        <f>SUMIFS(Expenses!BD:BD,Expenses!$C:$C,$C111)</f>
        <v>710.05537050875</v>
      </c>
      <c r="BD111" s="20">
        <f>SUMIFS(Expenses!BE:BE,Expenses!$C:$C,$C111)</f>
        <v>710.05537050875</v>
      </c>
      <c r="BE111" s="20">
        <f>SUMIFS(Expenses!BF:BF,Expenses!$C:$C,$C111)</f>
        <v>710.05537050875</v>
      </c>
      <c r="BF111" s="20">
        <f>SUMIFS(Expenses!BG:BG,Expenses!$C:$C,$C111)</f>
        <v>710.05537050875</v>
      </c>
      <c r="BG111" s="20">
        <f>SUMIFS(Expenses!BH:BH,Expenses!$C:$C,$C111)</f>
        <v>731.35703162401251</v>
      </c>
      <c r="BH111" s="20">
        <f>SUMIFS(Expenses!BI:BI,Expenses!$C:$C,$C111)</f>
        <v>731.35703162401251</v>
      </c>
      <c r="BI111" s="20">
        <f>SUMIFS(Expenses!BJ:BJ,Expenses!$C:$C,$C111)</f>
        <v>731.35703162401251</v>
      </c>
      <c r="BJ111" s="20">
        <f>SUMIFS(Expenses!BK:BK,Expenses!$C:$C,$C111)</f>
        <v>731.35703162401251</v>
      </c>
      <c r="BK111" s="20">
        <f>SUMIFS(Expenses!BL:BL,Expenses!$C:$C,$C111)</f>
        <v>731.35703162401251</v>
      </c>
      <c r="BL111" s="20">
        <f>SUMIFS(Expenses!BM:BM,Expenses!$C:$C,$C111)</f>
        <v>731.35703162401251</v>
      </c>
      <c r="BM111" s="20">
        <f>SUMIFS(Expenses!BN:BN,Expenses!$C:$C,$C111)</f>
        <v>731.35703162401251</v>
      </c>
      <c r="BN111" s="20">
        <f>SUMIFS(Expenses!BO:BO,Expenses!$C:$C,$C111)</f>
        <v>731.35703162401251</v>
      </c>
      <c r="BO111" s="20">
        <f>SUMIFS(Expenses!BP:BP,Expenses!$C:$C,$C111)</f>
        <v>731.35703162401251</v>
      </c>
      <c r="BP111" s="20">
        <f>SUMIFS(Expenses!BQ:BQ,Expenses!$C:$C,$C111)</f>
        <v>731.35703162401251</v>
      </c>
      <c r="BQ111" s="20">
        <f>SUMIFS(Expenses!BR:BR,Expenses!$C:$C,$C111)</f>
        <v>731.35703162401251</v>
      </c>
      <c r="BR111" s="20">
        <f>SUMIFS(Expenses!BS:BS,Expenses!$C:$C,$C111)</f>
        <v>731.35703162401251</v>
      </c>
      <c r="BS111" s="20">
        <f>SUMIFS(Expenses!BT:BT,Expenses!$C:$C,$C111)</f>
        <v>753.297742572733</v>
      </c>
      <c r="BT111" s="20">
        <f>SUMIFS(Expenses!BU:BU,Expenses!$C:$C,$C111)</f>
        <v>753.297742572733</v>
      </c>
      <c r="BU111" s="20">
        <f>SUMIFS(Expenses!BV:BV,Expenses!$C:$C,$C111)</f>
        <v>753.297742572733</v>
      </c>
      <c r="BV111" s="20">
        <f>SUMIFS(Expenses!BW:BW,Expenses!$C:$C,$C111)</f>
        <v>753.297742572733</v>
      </c>
      <c r="BW111" s="20">
        <f>SUMIFS(Expenses!BX:BX,Expenses!$C:$C,$C111)</f>
        <v>753.297742572733</v>
      </c>
      <c r="BX111" s="20">
        <f>SUMIFS(Expenses!BY:BY,Expenses!$C:$C,$C111)</f>
        <v>753.297742572733</v>
      </c>
      <c r="BY111" s="20">
        <f>SUMIFS(Expenses!BZ:BZ,Expenses!$C:$C,$C111)</f>
        <v>753.297742572733</v>
      </c>
      <c r="BZ111" s="20">
        <f>SUMIFS(Expenses!CA:CA,Expenses!$C:$C,$C111)</f>
        <v>753.297742572733</v>
      </c>
      <c r="CA111" s="20">
        <f>SUMIFS(Expenses!CB:CB,Expenses!$C:$C,$C111)</f>
        <v>753.297742572733</v>
      </c>
      <c r="CB111" s="20">
        <f>SUMIFS(Expenses!CC:CC,Expenses!$C:$C,$C111)</f>
        <v>753.297742572733</v>
      </c>
      <c r="CC111" s="20">
        <f>SUMIFS(Expenses!CD:CD,Expenses!$C:$C,$C111)</f>
        <v>753.297742572733</v>
      </c>
      <c r="CD111" s="20">
        <f>SUMIFS(Expenses!CE:CE,Expenses!$C:$C,$C111)</f>
        <v>753.297742572733</v>
      </c>
      <c r="CE111" s="20">
        <f>SUMIFS(Expenses!CF:CF,Expenses!$C:$C,$C111)</f>
        <v>775.89667484991514</v>
      </c>
      <c r="CF111" s="20">
        <f>SUMIFS(Expenses!CG:CG,Expenses!$C:$C,$C111)</f>
        <v>775.89667484991514</v>
      </c>
      <c r="CG111" s="20">
        <f>SUMIFS(Expenses!CH:CH,Expenses!$C:$C,$C111)</f>
        <v>775.89667484991514</v>
      </c>
      <c r="CH111" s="20">
        <f>SUMIFS(Expenses!CI:CI,Expenses!$C:$C,$C111)</f>
        <v>775.89667484991514</v>
      </c>
      <c r="CI111" s="20">
        <f>SUMIFS(Expenses!CJ:CJ,Expenses!$C:$C,$C111)</f>
        <v>775.89667484991514</v>
      </c>
      <c r="CJ111" s="20">
        <f>SUMIFS(Expenses!CK:CK,Expenses!$C:$C,$C111)</f>
        <v>775.89667484991514</v>
      </c>
      <c r="CK111" s="20">
        <f>SUMIFS(Expenses!CL:CL,Expenses!$C:$C,$C111)</f>
        <v>775.89667484991514</v>
      </c>
      <c r="CL111" s="20">
        <f>SUMIFS(Expenses!CM:CM,Expenses!$C:$C,$C111)</f>
        <v>775.89667484991514</v>
      </c>
      <c r="CM111" s="20">
        <f>SUMIFS(Expenses!CN:CN,Expenses!$C:$C,$C111)</f>
        <v>775.89667484991514</v>
      </c>
      <c r="CN111" s="20">
        <f>SUMIFS(Expenses!CO:CO,Expenses!$C:$C,$C111)</f>
        <v>775.89667484991514</v>
      </c>
      <c r="CO111" s="20">
        <f>SUMIFS(Expenses!CP:CP,Expenses!$C:$C,$C111)</f>
        <v>775.89667484991514</v>
      </c>
      <c r="CP111" s="20">
        <f>SUMIFS(Expenses!CQ:CQ,Expenses!$C:$C,$C111)</f>
        <v>775.89667484991514</v>
      </c>
      <c r="CQ111" s="20">
        <f>SUMIFS(Expenses!CR:CR,Expenses!$C:$C,$C111)</f>
        <v>799.1735750954125</v>
      </c>
      <c r="CR111" s="20">
        <f>SUMIFS(Expenses!CS:CS,Expenses!$C:$C,$C111)</f>
        <v>799.1735750954125</v>
      </c>
      <c r="CS111" s="20">
        <f>SUMIFS(Expenses!CT:CT,Expenses!$C:$C,$C111)</f>
        <v>799.1735750954125</v>
      </c>
      <c r="CT111" s="20">
        <f>SUMIFS(Expenses!CU:CU,Expenses!$C:$C,$C111)</f>
        <v>799.1735750954125</v>
      </c>
      <c r="CU111" s="20">
        <f>SUMIFS(Expenses!CV:CV,Expenses!$C:$C,$C111)</f>
        <v>799.1735750954125</v>
      </c>
      <c r="CV111" s="20">
        <f>SUMIFS(Expenses!CW:CW,Expenses!$C:$C,$C111)</f>
        <v>799.1735750954125</v>
      </c>
      <c r="CW111" s="20">
        <f>SUMIFS(Expenses!CX:CX,Expenses!$C:$C,$C111)</f>
        <v>799.1735750954125</v>
      </c>
      <c r="CX111" s="20">
        <f>SUMIFS(Expenses!CY:CY,Expenses!$C:$C,$C111)</f>
        <v>799.1735750954125</v>
      </c>
      <c r="CY111" s="20">
        <f>SUMIFS(Expenses!CZ:CZ,Expenses!$C:$C,$C111)</f>
        <v>799.1735750954125</v>
      </c>
      <c r="CZ111" s="20">
        <f>SUMIFS(Expenses!DA:DA,Expenses!$C:$C,$C111)</f>
        <v>799.1735750954125</v>
      </c>
      <c r="DA111" s="20">
        <f>SUMIFS(Expenses!DB:DB,Expenses!$C:$C,$C111)</f>
        <v>799.1735750954125</v>
      </c>
      <c r="DB111" s="20">
        <f>SUMIFS(Expenses!DC:DC,Expenses!$C:$C,$C111)</f>
        <v>799.1735750954125</v>
      </c>
      <c r="DC111" s="20">
        <f>SUMIFS(Expenses!DD:DD,Expenses!$C:$C,$C111)</f>
        <v>823.14878234827484</v>
      </c>
      <c r="DD111" s="20">
        <f>SUMIFS(Expenses!DE:DE,Expenses!$C:$C,$C111)</f>
        <v>823.14878234827484</v>
      </c>
      <c r="DE111" s="20">
        <f>SUMIFS(Expenses!DF:DF,Expenses!$C:$C,$C111)</f>
        <v>823.14878234827484</v>
      </c>
      <c r="DF111" s="20">
        <f>SUMIFS(Expenses!DG:DG,Expenses!$C:$C,$C111)</f>
        <v>823.14878234827484</v>
      </c>
      <c r="DG111" s="20">
        <f>SUMIFS(Expenses!DH:DH,Expenses!$C:$C,$C111)</f>
        <v>823.14878234827484</v>
      </c>
      <c r="DH111" s="20">
        <f>SUMIFS(Expenses!DI:DI,Expenses!$C:$C,$C111)</f>
        <v>823.14878234827484</v>
      </c>
      <c r="DI111" s="20">
        <f>SUMIFS(Expenses!DJ:DJ,Expenses!$C:$C,$C111)</f>
        <v>823.14878234827484</v>
      </c>
      <c r="DJ111" s="20">
        <f>SUMIFS(Expenses!DK:DK,Expenses!$C:$C,$C111)</f>
        <v>823.14878234827484</v>
      </c>
      <c r="DK111" s="20">
        <f>SUMIFS(Expenses!DL:DL,Expenses!$C:$C,$C111)</f>
        <v>823.14878234827484</v>
      </c>
      <c r="DL111" s="20">
        <f>SUMIFS(Expenses!DM:DM,Expenses!$C:$C,$C111)</f>
        <v>823.14878234827484</v>
      </c>
      <c r="DM111" s="20">
        <f>SUMIFS(Expenses!DN:DN,Expenses!$C:$C,$C111)</f>
        <v>823.14878234827484</v>
      </c>
      <c r="DN111" s="20">
        <f>SUMIFS(Expenses!DO:DO,Expenses!$C:$C,$C111)</f>
        <v>823.14878234827484</v>
      </c>
      <c r="DO111" s="20">
        <f>SUMIFS(Expenses!DP:DP,Expenses!$C:$C,$C111)</f>
        <v>847.84324581872318</v>
      </c>
      <c r="DP111" s="20">
        <f>SUMIFS(Expenses!DQ:DQ,Expenses!$C:$C,$C111)</f>
        <v>847.84324581872318</v>
      </c>
      <c r="DQ111" s="20">
        <f>SUMIFS(Expenses!DR:DR,Expenses!$C:$C,$C111)</f>
        <v>847.84324581872318</v>
      </c>
      <c r="DR111" s="20">
        <f>SUMIFS(Expenses!DS:DS,Expenses!$C:$C,$C111)</f>
        <v>847.84324581872318</v>
      </c>
      <c r="DS111" s="20">
        <f>SUMIFS(Expenses!DT:DT,Expenses!$C:$C,$C111)</f>
        <v>847.84324581872318</v>
      </c>
      <c r="DT111" s="20">
        <f>SUMIFS(Expenses!DU:DU,Expenses!$C:$C,$C111)</f>
        <v>847.84324581872318</v>
      </c>
    </row>
    <row r="112" spans="3:124">
      <c r="C112" s="5" t="s">
        <v>267</v>
      </c>
      <c r="D112" s="20">
        <f>SUMIFS(Expenses!E:E,Expenses!$C:$C,$C112)</f>
        <v>0</v>
      </c>
      <c r="E112" s="20">
        <f>SUMIFS(Expenses!F:F,Expenses!$C:$C,$C112)</f>
        <v>0</v>
      </c>
      <c r="F112" s="20">
        <f>SUMIFS(Expenses!G:G,Expenses!$C:$C,$C112)</f>
        <v>0</v>
      </c>
      <c r="G112" s="20">
        <f>SUMIFS(Expenses!H:H,Expenses!$C:$C,$C112)</f>
        <v>0</v>
      </c>
      <c r="H112" s="20">
        <f>SUMIFS(Expenses!I:I,Expenses!$C:$C,$C112)</f>
        <v>0</v>
      </c>
      <c r="I112" s="20">
        <f>SUMIFS(Expenses!J:J,Expenses!$C:$C,$C112)</f>
        <v>0</v>
      </c>
      <c r="J112" s="20">
        <f>SUMIFS(Expenses!K:K,Expenses!$C:$C,$C112)</f>
        <v>0</v>
      </c>
      <c r="K112" s="20">
        <f>SUMIFS(Expenses!L:L,Expenses!$C:$C,$C112)</f>
        <v>0</v>
      </c>
      <c r="L112" s="20">
        <f>SUMIFS(Expenses!M:M,Expenses!$C:$C,$C112)</f>
        <v>0</v>
      </c>
      <c r="M112" s="20">
        <f>SUMIFS(Expenses!N:N,Expenses!$C:$C,$C112)</f>
        <v>0</v>
      </c>
      <c r="N112" s="20">
        <f>SUMIFS(Expenses!O:O,Expenses!$C:$C,$C112)</f>
        <v>0</v>
      </c>
      <c r="O112" s="20">
        <f>SUMIFS(Expenses!P:P,Expenses!$C:$C,$C112)</f>
        <v>0</v>
      </c>
      <c r="P112" s="20">
        <f>SUMIFS(Expenses!Q:Q,Expenses!$C:$C,$C112)</f>
        <v>0</v>
      </c>
      <c r="Q112" s="20">
        <f>SUMIFS(Expenses!R:R,Expenses!$C:$C,$C112)</f>
        <v>0</v>
      </c>
      <c r="R112" s="20">
        <f>SUMIFS(Expenses!S:S,Expenses!$C:$C,$C112)</f>
        <v>0</v>
      </c>
      <c r="S112" s="20">
        <f>SUMIFS(Expenses!T:T,Expenses!$C:$C,$C112)</f>
        <v>0</v>
      </c>
      <c r="T112" s="20">
        <f>SUMIFS(Expenses!U:U,Expenses!$C:$C,$C112)</f>
        <v>0</v>
      </c>
      <c r="U112" s="20">
        <f>SUMIFS(Expenses!V:V,Expenses!$C:$C,$C112)</f>
        <v>0</v>
      </c>
      <c r="V112" s="20">
        <f>SUMIFS(Expenses!W:W,Expenses!$C:$C,$C112)</f>
        <v>0</v>
      </c>
      <c r="W112" s="20">
        <f>SUMIFS(Expenses!X:X,Expenses!$C:$C,$C112)</f>
        <v>0</v>
      </c>
      <c r="X112" s="20">
        <f>SUMIFS(Expenses!Y:Y,Expenses!$C:$C,$C112)</f>
        <v>0</v>
      </c>
      <c r="Y112" s="20">
        <f>SUMIFS(Expenses!Z:Z,Expenses!$C:$C,$C112)</f>
        <v>0</v>
      </c>
      <c r="Z112" s="20">
        <f>SUMIFS(Expenses!AA:AA,Expenses!$C:$C,$C112)</f>
        <v>0</v>
      </c>
      <c r="AA112" s="20">
        <f>SUMIFS(Expenses!AB:AB,Expenses!$C:$C,$C112)</f>
        <v>0</v>
      </c>
      <c r="AB112" s="20">
        <f>SUMIFS(Expenses!AC:AC,Expenses!$C:$C,$C112)</f>
        <v>0</v>
      </c>
      <c r="AC112" s="20">
        <f>SUMIFS(Expenses!AD:AD,Expenses!$C:$C,$C112)</f>
        <v>0</v>
      </c>
      <c r="AD112" s="20">
        <f>SUMIFS(Expenses!AE:AE,Expenses!$C:$C,$C112)</f>
        <v>0</v>
      </c>
      <c r="AE112" s="20">
        <f>SUMIFS(Expenses!AF:AF,Expenses!$C:$C,$C112)</f>
        <v>0</v>
      </c>
      <c r="AF112" s="20">
        <f>SUMIFS(Expenses!AG:AG,Expenses!$C:$C,$C112)</f>
        <v>0</v>
      </c>
      <c r="AG112" s="20">
        <f>SUMIFS(Expenses!AH:AH,Expenses!$C:$C,$C112)</f>
        <v>0</v>
      </c>
      <c r="AH112" s="20">
        <f>SUMIFS(Expenses!AI:AI,Expenses!$C:$C,$C112)</f>
        <v>0</v>
      </c>
      <c r="AI112" s="20">
        <f>SUMIFS(Expenses!AJ:AJ,Expenses!$C:$C,$C112)</f>
        <v>0</v>
      </c>
      <c r="AJ112" s="20">
        <f>SUMIFS(Expenses!AK:AK,Expenses!$C:$C,$C112)</f>
        <v>0</v>
      </c>
      <c r="AK112" s="20">
        <f>SUMIFS(Expenses!AL:AL,Expenses!$C:$C,$C112)</f>
        <v>0</v>
      </c>
      <c r="AL112" s="20">
        <f>SUMIFS(Expenses!AM:AM,Expenses!$C:$C,$C112)</f>
        <v>0</v>
      </c>
      <c r="AM112" s="20">
        <f>SUMIFS(Expenses!AN:AN,Expenses!$C:$C,$C112)</f>
        <v>0</v>
      </c>
      <c r="AN112" s="20">
        <f>SUMIFS(Expenses!AO:AO,Expenses!$C:$C,$C112)</f>
        <v>0</v>
      </c>
      <c r="AO112" s="20">
        <f>SUMIFS(Expenses!AP:AP,Expenses!$C:$C,$C112)</f>
        <v>0</v>
      </c>
      <c r="AP112" s="20">
        <f>SUMIFS(Expenses!AQ:AQ,Expenses!$C:$C,$C112)</f>
        <v>0</v>
      </c>
      <c r="AQ112" s="20">
        <f>SUMIFS(Expenses!AR:AR,Expenses!$C:$C,$C112)</f>
        <v>0</v>
      </c>
      <c r="AR112" s="20">
        <f>SUMIFS(Expenses!AS:AS,Expenses!$C:$C,$C112)</f>
        <v>0</v>
      </c>
      <c r="AS112" s="20">
        <f>SUMIFS(Expenses!AT:AT,Expenses!$C:$C,$C112)</f>
        <v>0</v>
      </c>
      <c r="AT112" s="20">
        <f>SUMIFS(Expenses!AU:AU,Expenses!$C:$C,$C112)</f>
        <v>0</v>
      </c>
      <c r="AU112" s="20">
        <f>SUMIFS(Expenses!AV:AV,Expenses!$C:$C,$C112)</f>
        <v>0</v>
      </c>
      <c r="AV112" s="20">
        <f>SUMIFS(Expenses!AW:AW,Expenses!$C:$C,$C112)</f>
        <v>0</v>
      </c>
      <c r="AW112" s="20">
        <f>SUMIFS(Expenses!AX:AX,Expenses!$C:$C,$C112)</f>
        <v>0</v>
      </c>
      <c r="AX112" s="20">
        <f>SUMIFS(Expenses!AY:AY,Expenses!$C:$C,$C112)</f>
        <v>0</v>
      </c>
      <c r="AY112" s="20">
        <f>SUMIFS(Expenses!AZ:AZ,Expenses!$C:$C,$C112)</f>
        <v>0</v>
      </c>
      <c r="AZ112" s="20">
        <f>SUMIFS(Expenses!BA:BA,Expenses!$C:$C,$C112)</f>
        <v>0</v>
      </c>
      <c r="BA112" s="20">
        <f>SUMIFS(Expenses!BB:BB,Expenses!$C:$C,$C112)</f>
        <v>0</v>
      </c>
      <c r="BB112" s="20">
        <f>SUMIFS(Expenses!BC:BC,Expenses!$C:$C,$C112)</f>
        <v>0</v>
      </c>
      <c r="BC112" s="20">
        <f>SUMIFS(Expenses!BD:BD,Expenses!$C:$C,$C112)</f>
        <v>0</v>
      </c>
      <c r="BD112" s="20">
        <f>SUMIFS(Expenses!BE:BE,Expenses!$C:$C,$C112)</f>
        <v>0</v>
      </c>
      <c r="BE112" s="20">
        <f>SUMIFS(Expenses!BF:BF,Expenses!$C:$C,$C112)</f>
        <v>0</v>
      </c>
      <c r="BF112" s="20">
        <f>SUMIFS(Expenses!BG:BG,Expenses!$C:$C,$C112)</f>
        <v>0</v>
      </c>
      <c r="BG112" s="20">
        <f>SUMIFS(Expenses!BH:BH,Expenses!$C:$C,$C112)</f>
        <v>0</v>
      </c>
      <c r="BH112" s="20">
        <f>SUMIFS(Expenses!BI:BI,Expenses!$C:$C,$C112)</f>
        <v>0</v>
      </c>
      <c r="BI112" s="20">
        <f>SUMIFS(Expenses!BJ:BJ,Expenses!$C:$C,$C112)</f>
        <v>0</v>
      </c>
      <c r="BJ112" s="20">
        <f>SUMIFS(Expenses!BK:BK,Expenses!$C:$C,$C112)</f>
        <v>0</v>
      </c>
      <c r="BK112" s="20">
        <f>SUMIFS(Expenses!BL:BL,Expenses!$C:$C,$C112)</f>
        <v>0</v>
      </c>
      <c r="BL112" s="20">
        <f>SUMIFS(Expenses!BM:BM,Expenses!$C:$C,$C112)</f>
        <v>0</v>
      </c>
      <c r="BM112" s="20">
        <f>SUMIFS(Expenses!BN:BN,Expenses!$C:$C,$C112)</f>
        <v>0</v>
      </c>
      <c r="BN112" s="20">
        <f>SUMIFS(Expenses!BO:BO,Expenses!$C:$C,$C112)</f>
        <v>0</v>
      </c>
      <c r="BO112" s="20">
        <f>SUMIFS(Expenses!BP:BP,Expenses!$C:$C,$C112)</f>
        <v>0</v>
      </c>
      <c r="BP112" s="20">
        <f>SUMIFS(Expenses!BQ:BQ,Expenses!$C:$C,$C112)</f>
        <v>0</v>
      </c>
      <c r="BQ112" s="20">
        <f>SUMIFS(Expenses!BR:BR,Expenses!$C:$C,$C112)</f>
        <v>0</v>
      </c>
      <c r="BR112" s="20">
        <f>SUMIFS(Expenses!BS:BS,Expenses!$C:$C,$C112)</f>
        <v>0</v>
      </c>
      <c r="BS112" s="20">
        <f>SUMIFS(Expenses!BT:BT,Expenses!$C:$C,$C112)</f>
        <v>0</v>
      </c>
      <c r="BT112" s="20">
        <f>SUMIFS(Expenses!BU:BU,Expenses!$C:$C,$C112)</f>
        <v>0</v>
      </c>
      <c r="BU112" s="20">
        <f>SUMIFS(Expenses!BV:BV,Expenses!$C:$C,$C112)</f>
        <v>0</v>
      </c>
      <c r="BV112" s="20">
        <f>SUMIFS(Expenses!BW:BW,Expenses!$C:$C,$C112)</f>
        <v>0</v>
      </c>
      <c r="BW112" s="20">
        <f>SUMIFS(Expenses!BX:BX,Expenses!$C:$C,$C112)</f>
        <v>0</v>
      </c>
      <c r="BX112" s="20">
        <f>SUMIFS(Expenses!BY:BY,Expenses!$C:$C,$C112)</f>
        <v>0</v>
      </c>
      <c r="BY112" s="20">
        <f>SUMIFS(Expenses!BZ:BZ,Expenses!$C:$C,$C112)</f>
        <v>0</v>
      </c>
      <c r="BZ112" s="20">
        <f>SUMIFS(Expenses!CA:CA,Expenses!$C:$C,$C112)</f>
        <v>0</v>
      </c>
      <c r="CA112" s="20">
        <f>SUMIFS(Expenses!CB:CB,Expenses!$C:$C,$C112)</f>
        <v>0</v>
      </c>
      <c r="CB112" s="20">
        <f>SUMIFS(Expenses!CC:CC,Expenses!$C:$C,$C112)</f>
        <v>0</v>
      </c>
      <c r="CC112" s="20">
        <f>SUMIFS(Expenses!CD:CD,Expenses!$C:$C,$C112)</f>
        <v>0</v>
      </c>
      <c r="CD112" s="20">
        <f>SUMIFS(Expenses!CE:CE,Expenses!$C:$C,$C112)</f>
        <v>0</v>
      </c>
      <c r="CE112" s="20">
        <f>SUMIFS(Expenses!CF:CF,Expenses!$C:$C,$C112)</f>
        <v>0</v>
      </c>
      <c r="CF112" s="20">
        <f>SUMIFS(Expenses!CG:CG,Expenses!$C:$C,$C112)</f>
        <v>0</v>
      </c>
      <c r="CG112" s="20">
        <f>SUMIFS(Expenses!CH:CH,Expenses!$C:$C,$C112)</f>
        <v>0</v>
      </c>
      <c r="CH112" s="20">
        <f>SUMIFS(Expenses!CI:CI,Expenses!$C:$C,$C112)</f>
        <v>0</v>
      </c>
      <c r="CI112" s="20">
        <f>SUMIFS(Expenses!CJ:CJ,Expenses!$C:$C,$C112)</f>
        <v>0</v>
      </c>
      <c r="CJ112" s="20">
        <f>SUMIFS(Expenses!CK:CK,Expenses!$C:$C,$C112)</f>
        <v>0</v>
      </c>
      <c r="CK112" s="20">
        <f>SUMIFS(Expenses!CL:CL,Expenses!$C:$C,$C112)</f>
        <v>0</v>
      </c>
      <c r="CL112" s="20">
        <f>SUMIFS(Expenses!CM:CM,Expenses!$C:$C,$C112)</f>
        <v>0</v>
      </c>
      <c r="CM112" s="20">
        <f>SUMIFS(Expenses!CN:CN,Expenses!$C:$C,$C112)</f>
        <v>0</v>
      </c>
      <c r="CN112" s="20">
        <f>SUMIFS(Expenses!CO:CO,Expenses!$C:$C,$C112)</f>
        <v>0</v>
      </c>
      <c r="CO112" s="20">
        <f>SUMIFS(Expenses!CP:CP,Expenses!$C:$C,$C112)</f>
        <v>0</v>
      </c>
      <c r="CP112" s="20">
        <f>SUMIFS(Expenses!CQ:CQ,Expenses!$C:$C,$C112)</f>
        <v>0</v>
      </c>
      <c r="CQ112" s="20">
        <f>SUMIFS(Expenses!CR:CR,Expenses!$C:$C,$C112)</f>
        <v>0</v>
      </c>
      <c r="CR112" s="20">
        <f>SUMIFS(Expenses!CS:CS,Expenses!$C:$C,$C112)</f>
        <v>0</v>
      </c>
      <c r="CS112" s="20">
        <f>SUMIFS(Expenses!CT:CT,Expenses!$C:$C,$C112)</f>
        <v>0</v>
      </c>
      <c r="CT112" s="20">
        <f>SUMIFS(Expenses!CU:CU,Expenses!$C:$C,$C112)</f>
        <v>0</v>
      </c>
      <c r="CU112" s="20">
        <f>SUMIFS(Expenses!CV:CV,Expenses!$C:$C,$C112)</f>
        <v>0</v>
      </c>
      <c r="CV112" s="20">
        <f>SUMIFS(Expenses!CW:CW,Expenses!$C:$C,$C112)</f>
        <v>0</v>
      </c>
      <c r="CW112" s="20">
        <f>SUMIFS(Expenses!CX:CX,Expenses!$C:$C,$C112)</f>
        <v>0</v>
      </c>
      <c r="CX112" s="20">
        <f>SUMIFS(Expenses!CY:CY,Expenses!$C:$C,$C112)</f>
        <v>0</v>
      </c>
      <c r="CY112" s="20">
        <f>SUMIFS(Expenses!CZ:CZ,Expenses!$C:$C,$C112)</f>
        <v>0</v>
      </c>
      <c r="CZ112" s="20">
        <f>SUMIFS(Expenses!DA:DA,Expenses!$C:$C,$C112)</f>
        <v>0</v>
      </c>
      <c r="DA112" s="20">
        <f>SUMIFS(Expenses!DB:DB,Expenses!$C:$C,$C112)</f>
        <v>0</v>
      </c>
      <c r="DB112" s="20">
        <f>SUMIFS(Expenses!DC:DC,Expenses!$C:$C,$C112)</f>
        <v>0</v>
      </c>
      <c r="DC112" s="20">
        <f>SUMIFS(Expenses!DD:DD,Expenses!$C:$C,$C112)</f>
        <v>0</v>
      </c>
      <c r="DD112" s="20">
        <f>SUMIFS(Expenses!DE:DE,Expenses!$C:$C,$C112)</f>
        <v>0</v>
      </c>
      <c r="DE112" s="20">
        <f>SUMIFS(Expenses!DF:DF,Expenses!$C:$C,$C112)</f>
        <v>0</v>
      </c>
      <c r="DF112" s="20">
        <f>SUMIFS(Expenses!DG:DG,Expenses!$C:$C,$C112)</f>
        <v>0</v>
      </c>
      <c r="DG112" s="20">
        <f>SUMIFS(Expenses!DH:DH,Expenses!$C:$C,$C112)</f>
        <v>0</v>
      </c>
      <c r="DH112" s="20">
        <f>SUMIFS(Expenses!DI:DI,Expenses!$C:$C,$C112)</f>
        <v>0</v>
      </c>
      <c r="DI112" s="20">
        <f>SUMIFS(Expenses!DJ:DJ,Expenses!$C:$C,$C112)</f>
        <v>0</v>
      </c>
      <c r="DJ112" s="20">
        <f>SUMIFS(Expenses!DK:DK,Expenses!$C:$C,$C112)</f>
        <v>0</v>
      </c>
      <c r="DK112" s="20">
        <f>SUMIFS(Expenses!DL:DL,Expenses!$C:$C,$C112)</f>
        <v>0</v>
      </c>
      <c r="DL112" s="20">
        <f>SUMIFS(Expenses!DM:DM,Expenses!$C:$C,$C112)</f>
        <v>0</v>
      </c>
      <c r="DM112" s="20">
        <f>SUMIFS(Expenses!DN:DN,Expenses!$C:$C,$C112)</f>
        <v>0</v>
      </c>
      <c r="DN112" s="20">
        <f>SUMIFS(Expenses!DO:DO,Expenses!$C:$C,$C112)</f>
        <v>0</v>
      </c>
      <c r="DO112" s="20">
        <f>SUMIFS(Expenses!DP:DP,Expenses!$C:$C,$C112)</f>
        <v>0</v>
      </c>
      <c r="DP112" s="20">
        <f>SUMIFS(Expenses!DQ:DQ,Expenses!$C:$C,$C112)</f>
        <v>0</v>
      </c>
      <c r="DQ112" s="20">
        <f>SUMIFS(Expenses!DR:DR,Expenses!$C:$C,$C112)</f>
        <v>0</v>
      </c>
      <c r="DR112" s="20">
        <f>SUMIFS(Expenses!DS:DS,Expenses!$C:$C,$C112)</f>
        <v>0</v>
      </c>
      <c r="DS112" s="20">
        <f>SUMIFS(Expenses!DT:DT,Expenses!$C:$C,$C112)</f>
        <v>0</v>
      </c>
      <c r="DT112" s="20">
        <f>SUMIFS(Expenses!DU:DU,Expenses!$C:$C,$C112)</f>
        <v>0</v>
      </c>
    </row>
    <row r="113" spans="3:124">
      <c r="C113" s="5" t="s">
        <v>273</v>
      </c>
      <c r="D113" s="20">
        <f>SUMIFS(Expenses!E:E,Expenses!$C:$C,$C113)</f>
        <v>0</v>
      </c>
      <c r="E113" s="20">
        <f>SUMIFS(Expenses!F:F,Expenses!$C:$C,$C113)</f>
        <v>0</v>
      </c>
      <c r="F113" s="20">
        <f>SUMIFS(Expenses!G:G,Expenses!$C:$C,$C113)</f>
        <v>0</v>
      </c>
      <c r="G113" s="20">
        <f>SUMIFS(Expenses!H:H,Expenses!$C:$C,$C113)</f>
        <v>0</v>
      </c>
      <c r="H113" s="20">
        <f>SUMIFS(Expenses!I:I,Expenses!$C:$C,$C113)</f>
        <v>0</v>
      </c>
      <c r="I113" s="20">
        <f>SUMIFS(Expenses!J:J,Expenses!$C:$C,$C113)</f>
        <v>0</v>
      </c>
      <c r="J113" s="20">
        <f>SUMIFS(Expenses!K:K,Expenses!$C:$C,$C113)</f>
        <v>0</v>
      </c>
      <c r="K113" s="20">
        <f>SUMIFS(Expenses!L:L,Expenses!$C:$C,$C113)</f>
        <v>0</v>
      </c>
      <c r="L113" s="20">
        <f>SUMIFS(Expenses!M:M,Expenses!$C:$C,$C113)</f>
        <v>0</v>
      </c>
      <c r="M113" s="20">
        <f>SUMIFS(Expenses!N:N,Expenses!$C:$C,$C113)</f>
        <v>0</v>
      </c>
      <c r="N113" s="20">
        <f>SUMIFS(Expenses!O:O,Expenses!$C:$C,$C113)</f>
        <v>0</v>
      </c>
      <c r="O113" s="20">
        <f>SUMIFS(Expenses!P:P,Expenses!$C:$C,$C113)</f>
        <v>0</v>
      </c>
      <c r="P113" s="20">
        <f>SUMIFS(Expenses!Q:Q,Expenses!$C:$C,$C113)</f>
        <v>0</v>
      </c>
      <c r="Q113" s="20">
        <f>SUMIFS(Expenses!R:R,Expenses!$C:$C,$C113)</f>
        <v>0</v>
      </c>
      <c r="R113" s="20">
        <f>SUMIFS(Expenses!S:S,Expenses!$C:$C,$C113)</f>
        <v>0</v>
      </c>
      <c r="S113" s="20">
        <f>SUMIFS(Expenses!T:T,Expenses!$C:$C,$C113)</f>
        <v>0</v>
      </c>
      <c r="T113" s="20">
        <f>SUMIFS(Expenses!U:U,Expenses!$C:$C,$C113)</f>
        <v>0</v>
      </c>
      <c r="U113" s="20">
        <f>SUMIFS(Expenses!V:V,Expenses!$C:$C,$C113)</f>
        <v>0</v>
      </c>
      <c r="V113" s="20">
        <f>SUMIFS(Expenses!W:W,Expenses!$C:$C,$C113)</f>
        <v>0</v>
      </c>
      <c r="W113" s="20">
        <f>SUMIFS(Expenses!X:X,Expenses!$C:$C,$C113)</f>
        <v>0</v>
      </c>
      <c r="X113" s="20">
        <f>SUMIFS(Expenses!Y:Y,Expenses!$C:$C,$C113)</f>
        <v>0</v>
      </c>
      <c r="Y113" s="20">
        <f>SUMIFS(Expenses!Z:Z,Expenses!$C:$C,$C113)</f>
        <v>0</v>
      </c>
      <c r="Z113" s="20">
        <f>SUMIFS(Expenses!AA:AA,Expenses!$C:$C,$C113)</f>
        <v>0</v>
      </c>
      <c r="AA113" s="20">
        <f>SUMIFS(Expenses!AB:AB,Expenses!$C:$C,$C113)</f>
        <v>0</v>
      </c>
      <c r="AB113" s="20">
        <f>SUMIFS(Expenses!AC:AC,Expenses!$C:$C,$C113)</f>
        <v>1346.0866822200001</v>
      </c>
      <c r="AC113" s="20">
        <f>SUMIFS(Expenses!AD:AD,Expenses!$C:$C,$C113)</f>
        <v>1346.0866822200001</v>
      </c>
      <c r="AD113" s="20">
        <f>SUMIFS(Expenses!AE:AE,Expenses!$C:$C,$C113)</f>
        <v>1346.0866822200001</v>
      </c>
      <c r="AE113" s="20">
        <f>SUMIFS(Expenses!AF:AF,Expenses!$C:$C,$C113)</f>
        <v>1346.0866822200001</v>
      </c>
      <c r="AF113" s="20">
        <f>SUMIFS(Expenses!AG:AG,Expenses!$C:$C,$C113)</f>
        <v>1346.0866822200001</v>
      </c>
      <c r="AG113" s="20">
        <f>SUMIFS(Expenses!AH:AH,Expenses!$C:$C,$C113)</f>
        <v>1346.0866822200001</v>
      </c>
      <c r="AH113" s="20">
        <f>SUMIFS(Expenses!AI:AI,Expenses!$C:$C,$C113)</f>
        <v>1346.0866822200001</v>
      </c>
      <c r="AI113" s="20">
        <f>SUMIFS(Expenses!AJ:AJ,Expenses!$C:$C,$C113)</f>
        <v>1386.4692826866001</v>
      </c>
      <c r="AJ113" s="20">
        <f>SUMIFS(Expenses!AK:AK,Expenses!$C:$C,$C113)</f>
        <v>1386.4692826866001</v>
      </c>
      <c r="AK113" s="20">
        <f>SUMIFS(Expenses!AL:AL,Expenses!$C:$C,$C113)</f>
        <v>1386.4692826866001</v>
      </c>
      <c r="AL113" s="20">
        <f>SUMIFS(Expenses!AM:AM,Expenses!$C:$C,$C113)</f>
        <v>1386.4692826866001</v>
      </c>
      <c r="AM113" s="20">
        <f>SUMIFS(Expenses!AN:AN,Expenses!$C:$C,$C113)</f>
        <v>1386.4692826866001</v>
      </c>
      <c r="AN113" s="20">
        <f>SUMIFS(Expenses!AO:AO,Expenses!$C:$C,$C113)</f>
        <v>1386.4692826866001</v>
      </c>
      <c r="AO113" s="20">
        <f>SUMIFS(Expenses!AP:AP,Expenses!$C:$C,$C113)</f>
        <v>1386.4692826866001</v>
      </c>
      <c r="AP113" s="20">
        <f>SUMIFS(Expenses!AQ:AQ,Expenses!$C:$C,$C113)</f>
        <v>1386.4692826866001</v>
      </c>
      <c r="AQ113" s="20">
        <f>SUMIFS(Expenses!AR:AR,Expenses!$C:$C,$C113)</f>
        <v>1386.4692826866001</v>
      </c>
      <c r="AR113" s="20">
        <f>SUMIFS(Expenses!AS:AS,Expenses!$C:$C,$C113)</f>
        <v>1386.4692826866001</v>
      </c>
      <c r="AS113" s="20">
        <f>SUMIFS(Expenses!AT:AT,Expenses!$C:$C,$C113)</f>
        <v>1386.4692826866001</v>
      </c>
      <c r="AT113" s="20">
        <f>SUMIFS(Expenses!AU:AU,Expenses!$C:$C,$C113)</f>
        <v>1386.4692826866001</v>
      </c>
      <c r="AU113" s="20">
        <f>SUMIFS(Expenses!AV:AV,Expenses!$C:$C,$C113)</f>
        <v>1428.0633611671981</v>
      </c>
      <c r="AV113" s="20">
        <f>SUMIFS(Expenses!AW:AW,Expenses!$C:$C,$C113)</f>
        <v>1428.0633611671981</v>
      </c>
      <c r="AW113" s="20">
        <f>SUMIFS(Expenses!AX:AX,Expenses!$C:$C,$C113)</f>
        <v>1428.0633611671981</v>
      </c>
      <c r="AX113" s="20">
        <f>SUMIFS(Expenses!AY:AY,Expenses!$C:$C,$C113)</f>
        <v>1428.0633611671981</v>
      </c>
      <c r="AY113" s="20">
        <f>SUMIFS(Expenses!AZ:AZ,Expenses!$C:$C,$C113)</f>
        <v>1428.0633611671981</v>
      </c>
      <c r="AZ113" s="20">
        <f>SUMIFS(Expenses!BA:BA,Expenses!$C:$C,$C113)</f>
        <v>1428.0633611671981</v>
      </c>
      <c r="BA113" s="20">
        <f>SUMIFS(Expenses!BB:BB,Expenses!$C:$C,$C113)</f>
        <v>1428.0633611671981</v>
      </c>
      <c r="BB113" s="20">
        <f>SUMIFS(Expenses!BC:BC,Expenses!$C:$C,$C113)</f>
        <v>1428.0633611671981</v>
      </c>
      <c r="BC113" s="20">
        <f>SUMIFS(Expenses!BD:BD,Expenses!$C:$C,$C113)</f>
        <v>1428.0633611671981</v>
      </c>
      <c r="BD113" s="20">
        <f>SUMIFS(Expenses!BE:BE,Expenses!$C:$C,$C113)</f>
        <v>1428.0633611671981</v>
      </c>
      <c r="BE113" s="20">
        <f>SUMIFS(Expenses!BF:BF,Expenses!$C:$C,$C113)</f>
        <v>1428.0633611671981</v>
      </c>
      <c r="BF113" s="20">
        <f>SUMIFS(Expenses!BG:BG,Expenses!$C:$C,$C113)</f>
        <v>1428.0633611671981</v>
      </c>
      <c r="BG113" s="20">
        <f>SUMIFS(Expenses!BH:BH,Expenses!$C:$C,$C113)</f>
        <v>1470.9052620022139</v>
      </c>
      <c r="BH113" s="20">
        <f>SUMIFS(Expenses!BI:BI,Expenses!$C:$C,$C113)</f>
        <v>1470.9052620022139</v>
      </c>
      <c r="BI113" s="20">
        <f>SUMIFS(Expenses!BJ:BJ,Expenses!$C:$C,$C113)</f>
        <v>1470.9052620022139</v>
      </c>
      <c r="BJ113" s="20">
        <f>SUMIFS(Expenses!BK:BK,Expenses!$C:$C,$C113)</f>
        <v>1470.9052620022139</v>
      </c>
      <c r="BK113" s="20">
        <f>SUMIFS(Expenses!BL:BL,Expenses!$C:$C,$C113)</f>
        <v>1470.9052620022139</v>
      </c>
      <c r="BL113" s="20">
        <f>SUMIFS(Expenses!BM:BM,Expenses!$C:$C,$C113)</f>
        <v>1470.9052620022139</v>
      </c>
      <c r="BM113" s="20">
        <f>SUMIFS(Expenses!BN:BN,Expenses!$C:$C,$C113)</f>
        <v>1470.9052620022139</v>
      </c>
      <c r="BN113" s="20">
        <f>SUMIFS(Expenses!BO:BO,Expenses!$C:$C,$C113)</f>
        <v>1470.9052620022139</v>
      </c>
      <c r="BO113" s="20">
        <f>SUMIFS(Expenses!BP:BP,Expenses!$C:$C,$C113)</f>
        <v>1470.9052620022139</v>
      </c>
      <c r="BP113" s="20">
        <f>SUMIFS(Expenses!BQ:BQ,Expenses!$C:$C,$C113)</f>
        <v>1470.9052620022139</v>
      </c>
      <c r="BQ113" s="20">
        <f>SUMIFS(Expenses!BR:BR,Expenses!$C:$C,$C113)</f>
        <v>1470.9052620022139</v>
      </c>
      <c r="BR113" s="20">
        <f>SUMIFS(Expenses!BS:BS,Expenses!$C:$C,$C113)</f>
        <v>1470.9052620022139</v>
      </c>
      <c r="BS113" s="20">
        <f>SUMIFS(Expenses!BT:BT,Expenses!$C:$C,$C113)</f>
        <v>1515.0324198622804</v>
      </c>
      <c r="BT113" s="20">
        <f>SUMIFS(Expenses!BU:BU,Expenses!$C:$C,$C113)</f>
        <v>1515.0324198622804</v>
      </c>
      <c r="BU113" s="20">
        <f>SUMIFS(Expenses!BV:BV,Expenses!$C:$C,$C113)</f>
        <v>1515.0324198622804</v>
      </c>
      <c r="BV113" s="20">
        <f>SUMIFS(Expenses!BW:BW,Expenses!$C:$C,$C113)</f>
        <v>1515.0324198622804</v>
      </c>
      <c r="BW113" s="20">
        <f>SUMIFS(Expenses!BX:BX,Expenses!$C:$C,$C113)</f>
        <v>1515.0324198622804</v>
      </c>
      <c r="BX113" s="20">
        <f>SUMIFS(Expenses!BY:BY,Expenses!$C:$C,$C113)</f>
        <v>1515.0324198622804</v>
      </c>
      <c r="BY113" s="20">
        <f>SUMIFS(Expenses!BZ:BZ,Expenses!$C:$C,$C113)</f>
        <v>1515.0324198622804</v>
      </c>
      <c r="BZ113" s="20">
        <f>SUMIFS(Expenses!CA:CA,Expenses!$C:$C,$C113)</f>
        <v>1515.0324198622804</v>
      </c>
      <c r="CA113" s="20">
        <f>SUMIFS(Expenses!CB:CB,Expenses!$C:$C,$C113)</f>
        <v>1515.0324198622804</v>
      </c>
      <c r="CB113" s="20">
        <f>SUMIFS(Expenses!CC:CC,Expenses!$C:$C,$C113)</f>
        <v>1515.0324198622804</v>
      </c>
      <c r="CC113" s="20">
        <f>SUMIFS(Expenses!CD:CD,Expenses!$C:$C,$C113)</f>
        <v>1515.0324198622804</v>
      </c>
      <c r="CD113" s="20">
        <f>SUMIFS(Expenses!CE:CE,Expenses!$C:$C,$C113)</f>
        <v>1515.0324198622804</v>
      </c>
      <c r="CE113" s="20">
        <f>SUMIFS(Expenses!CF:CF,Expenses!$C:$C,$C113)</f>
        <v>1560.483392458149</v>
      </c>
      <c r="CF113" s="20">
        <f>SUMIFS(Expenses!CG:CG,Expenses!$C:$C,$C113)</f>
        <v>1560.483392458149</v>
      </c>
      <c r="CG113" s="20">
        <f>SUMIFS(Expenses!CH:CH,Expenses!$C:$C,$C113)</f>
        <v>1560.483392458149</v>
      </c>
      <c r="CH113" s="20">
        <f>SUMIFS(Expenses!CI:CI,Expenses!$C:$C,$C113)</f>
        <v>1560.483392458149</v>
      </c>
      <c r="CI113" s="20">
        <f>SUMIFS(Expenses!CJ:CJ,Expenses!$C:$C,$C113)</f>
        <v>1560.483392458149</v>
      </c>
      <c r="CJ113" s="20">
        <f>SUMIFS(Expenses!CK:CK,Expenses!$C:$C,$C113)</f>
        <v>1560.483392458149</v>
      </c>
      <c r="CK113" s="20">
        <f>SUMIFS(Expenses!CL:CL,Expenses!$C:$C,$C113)</f>
        <v>1560.483392458149</v>
      </c>
      <c r="CL113" s="20">
        <f>SUMIFS(Expenses!CM:CM,Expenses!$C:$C,$C113)</f>
        <v>1560.483392458149</v>
      </c>
      <c r="CM113" s="20">
        <f>SUMIFS(Expenses!CN:CN,Expenses!$C:$C,$C113)</f>
        <v>1560.483392458149</v>
      </c>
      <c r="CN113" s="20">
        <f>SUMIFS(Expenses!CO:CO,Expenses!$C:$C,$C113)</f>
        <v>1560.483392458149</v>
      </c>
      <c r="CO113" s="20">
        <f>SUMIFS(Expenses!CP:CP,Expenses!$C:$C,$C113)</f>
        <v>1560.483392458149</v>
      </c>
      <c r="CP113" s="20">
        <f>SUMIFS(Expenses!CQ:CQ,Expenses!$C:$C,$C113)</f>
        <v>1560.483392458149</v>
      </c>
      <c r="CQ113" s="20">
        <f>SUMIFS(Expenses!CR:CR,Expenses!$C:$C,$C113)</f>
        <v>1607.2978942318935</v>
      </c>
      <c r="CR113" s="20">
        <f>SUMIFS(Expenses!CS:CS,Expenses!$C:$C,$C113)</f>
        <v>1607.2978942318935</v>
      </c>
      <c r="CS113" s="20">
        <f>SUMIFS(Expenses!CT:CT,Expenses!$C:$C,$C113)</f>
        <v>1607.2978942318935</v>
      </c>
      <c r="CT113" s="20">
        <f>SUMIFS(Expenses!CU:CU,Expenses!$C:$C,$C113)</f>
        <v>1607.2978942318935</v>
      </c>
      <c r="CU113" s="20">
        <f>SUMIFS(Expenses!CV:CV,Expenses!$C:$C,$C113)</f>
        <v>1607.2978942318935</v>
      </c>
      <c r="CV113" s="20">
        <f>SUMIFS(Expenses!CW:CW,Expenses!$C:$C,$C113)</f>
        <v>1607.2978942318935</v>
      </c>
      <c r="CW113" s="20">
        <f>SUMIFS(Expenses!CX:CX,Expenses!$C:$C,$C113)</f>
        <v>1607.2978942318935</v>
      </c>
      <c r="CX113" s="20">
        <f>SUMIFS(Expenses!CY:CY,Expenses!$C:$C,$C113)</f>
        <v>1607.2978942318935</v>
      </c>
      <c r="CY113" s="20">
        <f>SUMIFS(Expenses!CZ:CZ,Expenses!$C:$C,$C113)</f>
        <v>1607.2978942318935</v>
      </c>
      <c r="CZ113" s="20">
        <f>SUMIFS(Expenses!DA:DA,Expenses!$C:$C,$C113)</f>
        <v>1607.2978942318935</v>
      </c>
      <c r="DA113" s="20">
        <f>SUMIFS(Expenses!DB:DB,Expenses!$C:$C,$C113)</f>
        <v>1607.2978942318935</v>
      </c>
      <c r="DB113" s="20">
        <f>SUMIFS(Expenses!DC:DC,Expenses!$C:$C,$C113)</f>
        <v>1607.2978942318935</v>
      </c>
      <c r="DC113" s="20">
        <f>SUMIFS(Expenses!DD:DD,Expenses!$C:$C,$C113)</f>
        <v>1655.5168310588504</v>
      </c>
      <c r="DD113" s="20">
        <f>SUMIFS(Expenses!DE:DE,Expenses!$C:$C,$C113)</f>
        <v>1655.5168310588504</v>
      </c>
      <c r="DE113" s="20">
        <f>SUMIFS(Expenses!DF:DF,Expenses!$C:$C,$C113)</f>
        <v>1655.5168310588504</v>
      </c>
      <c r="DF113" s="20">
        <f>SUMIFS(Expenses!DG:DG,Expenses!$C:$C,$C113)</f>
        <v>1655.5168310588504</v>
      </c>
      <c r="DG113" s="20">
        <f>SUMIFS(Expenses!DH:DH,Expenses!$C:$C,$C113)</f>
        <v>1655.5168310588504</v>
      </c>
      <c r="DH113" s="20">
        <f>SUMIFS(Expenses!DI:DI,Expenses!$C:$C,$C113)</f>
        <v>1655.5168310588504</v>
      </c>
      <c r="DI113" s="20">
        <f>SUMIFS(Expenses!DJ:DJ,Expenses!$C:$C,$C113)</f>
        <v>1655.5168310588504</v>
      </c>
      <c r="DJ113" s="20">
        <f>SUMIFS(Expenses!DK:DK,Expenses!$C:$C,$C113)</f>
        <v>1655.5168310588504</v>
      </c>
      <c r="DK113" s="20">
        <f>SUMIFS(Expenses!DL:DL,Expenses!$C:$C,$C113)</f>
        <v>1655.5168310588504</v>
      </c>
      <c r="DL113" s="20">
        <f>SUMIFS(Expenses!DM:DM,Expenses!$C:$C,$C113)</f>
        <v>1655.5168310588504</v>
      </c>
      <c r="DM113" s="20">
        <f>SUMIFS(Expenses!DN:DN,Expenses!$C:$C,$C113)</f>
        <v>1655.5168310588504</v>
      </c>
      <c r="DN113" s="20">
        <f>SUMIFS(Expenses!DO:DO,Expenses!$C:$C,$C113)</f>
        <v>1655.5168310588504</v>
      </c>
      <c r="DO113" s="20">
        <f>SUMIFS(Expenses!DP:DP,Expenses!$C:$C,$C113)</f>
        <v>1705.1823359906157</v>
      </c>
      <c r="DP113" s="20">
        <f>SUMIFS(Expenses!DQ:DQ,Expenses!$C:$C,$C113)</f>
        <v>1705.1823359906157</v>
      </c>
      <c r="DQ113" s="20">
        <f>SUMIFS(Expenses!DR:DR,Expenses!$C:$C,$C113)</f>
        <v>1705.1823359906157</v>
      </c>
      <c r="DR113" s="20">
        <f>SUMIFS(Expenses!DS:DS,Expenses!$C:$C,$C113)</f>
        <v>1705.1823359906157</v>
      </c>
      <c r="DS113" s="20">
        <f>SUMIFS(Expenses!DT:DT,Expenses!$C:$C,$C113)</f>
        <v>1705.1823359906157</v>
      </c>
      <c r="DT113" s="20">
        <f>SUMIFS(Expenses!DU:DU,Expenses!$C:$C,$C113)</f>
        <v>1705.1823359906157</v>
      </c>
    </row>
    <row r="114" spans="3:124">
      <c r="C114" s="5" t="s">
        <v>305</v>
      </c>
      <c r="D114" s="20">
        <f>SUMIFS(Expenses!E:E,Expenses!$C:$C,$C114)</f>
        <v>0</v>
      </c>
      <c r="E114" s="20">
        <f>SUMIFS(Expenses!F:F,Expenses!$C:$C,$C114)</f>
        <v>0</v>
      </c>
      <c r="F114" s="20">
        <f>SUMIFS(Expenses!G:G,Expenses!$C:$C,$C114)</f>
        <v>0</v>
      </c>
      <c r="G114" s="20">
        <f>SUMIFS(Expenses!H:H,Expenses!$C:$C,$C114)</f>
        <v>0</v>
      </c>
      <c r="H114" s="20">
        <f>SUMIFS(Expenses!I:I,Expenses!$C:$C,$C114)</f>
        <v>0</v>
      </c>
      <c r="I114" s="20">
        <f>SUMIFS(Expenses!J:J,Expenses!$C:$C,$C114)</f>
        <v>0</v>
      </c>
      <c r="J114" s="20">
        <f>SUMIFS(Expenses!K:K,Expenses!$C:$C,$C114)</f>
        <v>0</v>
      </c>
      <c r="K114" s="20">
        <f>SUMIFS(Expenses!L:L,Expenses!$C:$C,$C114)</f>
        <v>0</v>
      </c>
      <c r="L114" s="20">
        <f>SUMIFS(Expenses!M:M,Expenses!$C:$C,$C114)</f>
        <v>0</v>
      </c>
      <c r="M114" s="20">
        <f>SUMIFS(Expenses!N:N,Expenses!$C:$C,$C114)</f>
        <v>0</v>
      </c>
      <c r="N114" s="20">
        <f>SUMIFS(Expenses!O:O,Expenses!$C:$C,$C114)</f>
        <v>0</v>
      </c>
      <c r="O114" s="20">
        <f>SUMIFS(Expenses!P:P,Expenses!$C:$C,$C114)</f>
        <v>0</v>
      </c>
      <c r="P114" s="20">
        <f>SUMIFS(Expenses!Q:Q,Expenses!$C:$C,$C114)</f>
        <v>0</v>
      </c>
      <c r="Q114" s="20">
        <f>SUMIFS(Expenses!R:R,Expenses!$C:$C,$C114)</f>
        <v>0</v>
      </c>
      <c r="R114" s="20">
        <f>SUMIFS(Expenses!S:S,Expenses!$C:$C,$C114)</f>
        <v>0</v>
      </c>
      <c r="S114" s="20">
        <f>SUMIFS(Expenses!T:T,Expenses!$C:$C,$C114)</f>
        <v>0</v>
      </c>
      <c r="T114" s="20">
        <f>SUMIFS(Expenses!U:U,Expenses!$C:$C,$C114)</f>
        <v>0</v>
      </c>
      <c r="U114" s="20">
        <f>SUMIFS(Expenses!V:V,Expenses!$C:$C,$C114)</f>
        <v>0</v>
      </c>
      <c r="V114" s="20">
        <f>SUMIFS(Expenses!W:W,Expenses!$C:$C,$C114)</f>
        <v>0</v>
      </c>
      <c r="W114" s="20">
        <f>SUMIFS(Expenses!X:X,Expenses!$C:$C,$C114)</f>
        <v>0</v>
      </c>
      <c r="X114" s="20">
        <f>SUMIFS(Expenses!Y:Y,Expenses!$C:$C,$C114)</f>
        <v>0</v>
      </c>
      <c r="Y114" s="20">
        <f>SUMIFS(Expenses!Z:Z,Expenses!$C:$C,$C114)</f>
        <v>0</v>
      </c>
      <c r="Z114" s="20">
        <f>SUMIFS(Expenses!AA:AA,Expenses!$C:$C,$C114)</f>
        <v>0</v>
      </c>
      <c r="AA114" s="20">
        <f>SUMIFS(Expenses!AB:AB,Expenses!$C:$C,$C114)</f>
        <v>0</v>
      </c>
      <c r="AB114" s="20">
        <f>SUMIFS(Expenses!AC:AC,Expenses!$C:$C,$C114)</f>
        <v>2243.4778037000001</v>
      </c>
      <c r="AC114" s="20">
        <f>SUMIFS(Expenses!AD:AD,Expenses!$C:$C,$C114)</f>
        <v>2243.4778037000001</v>
      </c>
      <c r="AD114" s="20">
        <f>SUMIFS(Expenses!AE:AE,Expenses!$C:$C,$C114)</f>
        <v>2243.4778037000001</v>
      </c>
      <c r="AE114" s="20">
        <f>SUMIFS(Expenses!AF:AF,Expenses!$C:$C,$C114)</f>
        <v>2243.4778037000001</v>
      </c>
      <c r="AF114" s="20">
        <f>SUMIFS(Expenses!AG:AG,Expenses!$C:$C,$C114)</f>
        <v>2243.4778037000001</v>
      </c>
      <c r="AG114" s="20">
        <f>SUMIFS(Expenses!AH:AH,Expenses!$C:$C,$C114)</f>
        <v>2243.4778037000001</v>
      </c>
      <c r="AH114" s="20">
        <f>SUMIFS(Expenses!AI:AI,Expenses!$C:$C,$C114)</f>
        <v>2243.4778037000001</v>
      </c>
      <c r="AI114" s="20">
        <f>SUMIFS(Expenses!AJ:AJ,Expenses!$C:$C,$C114)</f>
        <v>2310.7821378110002</v>
      </c>
      <c r="AJ114" s="20">
        <f>SUMIFS(Expenses!AK:AK,Expenses!$C:$C,$C114)</f>
        <v>2310.7821378110002</v>
      </c>
      <c r="AK114" s="20">
        <f>SUMIFS(Expenses!AL:AL,Expenses!$C:$C,$C114)</f>
        <v>2310.7821378110002</v>
      </c>
      <c r="AL114" s="20">
        <f>SUMIFS(Expenses!AM:AM,Expenses!$C:$C,$C114)</f>
        <v>2310.7821378110002</v>
      </c>
      <c r="AM114" s="20">
        <f>SUMIFS(Expenses!AN:AN,Expenses!$C:$C,$C114)</f>
        <v>2310.7821378110002</v>
      </c>
      <c r="AN114" s="20">
        <f>SUMIFS(Expenses!AO:AO,Expenses!$C:$C,$C114)</f>
        <v>2310.7821378110002</v>
      </c>
      <c r="AO114" s="20">
        <f>SUMIFS(Expenses!AP:AP,Expenses!$C:$C,$C114)</f>
        <v>2310.7821378110002</v>
      </c>
      <c r="AP114" s="20">
        <f>SUMIFS(Expenses!AQ:AQ,Expenses!$C:$C,$C114)</f>
        <v>2310.7821378110002</v>
      </c>
      <c r="AQ114" s="20">
        <f>SUMIFS(Expenses!AR:AR,Expenses!$C:$C,$C114)</f>
        <v>2310.7821378110002</v>
      </c>
      <c r="AR114" s="20">
        <f>SUMIFS(Expenses!AS:AS,Expenses!$C:$C,$C114)</f>
        <v>2310.7821378110002</v>
      </c>
      <c r="AS114" s="20">
        <f>SUMIFS(Expenses!AT:AT,Expenses!$C:$C,$C114)</f>
        <v>2310.7821378110002</v>
      </c>
      <c r="AT114" s="20">
        <f>SUMIFS(Expenses!AU:AU,Expenses!$C:$C,$C114)</f>
        <v>2310.7821378110002</v>
      </c>
      <c r="AU114" s="20">
        <f>SUMIFS(Expenses!AV:AV,Expenses!$C:$C,$C114)</f>
        <v>2380.1056019453304</v>
      </c>
      <c r="AV114" s="20">
        <f>SUMIFS(Expenses!AW:AW,Expenses!$C:$C,$C114)</f>
        <v>2380.1056019453304</v>
      </c>
      <c r="AW114" s="20">
        <f>SUMIFS(Expenses!AX:AX,Expenses!$C:$C,$C114)</f>
        <v>2380.1056019453304</v>
      </c>
      <c r="AX114" s="20">
        <f>SUMIFS(Expenses!AY:AY,Expenses!$C:$C,$C114)</f>
        <v>2380.1056019453304</v>
      </c>
      <c r="AY114" s="20">
        <f>SUMIFS(Expenses!AZ:AZ,Expenses!$C:$C,$C114)</f>
        <v>2380.1056019453304</v>
      </c>
      <c r="AZ114" s="20">
        <f>SUMIFS(Expenses!BA:BA,Expenses!$C:$C,$C114)</f>
        <v>2380.1056019453304</v>
      </c>
      <c r="BA114" s="20">
        <f>SUMIFS(Expenses!BB:BB,Expenses!$C:$C,$C114)</f>
        <v>2380.1056019453304</v>
      </c>
      <c r="BB114" s="20">
        <f>SUMIFS(Expenses!BC:BC,Expenses!$C:$C,$C114)</f>
        <v>2380.1056019453304</v>
      </c>
      <c r="BC114" s="20">
        <f>SUMIFS(Expenses!BD:BD,Expenses!$C:$C,$C114)</f>
        <v>2380.1056019453304</v>
      </c>
      <c r="BD114" s="20">
        <f>SUMIFS(Expenses!BE:BE,Expenses!$C:$C,$C114)</f>
        <v>2380.1056019453304</v>
      </c>
      <c r="BE114" s="20">
        <f>SUMIFS(Expenses!BF:BF,Expenses!$C:$C,$C114)</f>
        <v>2380.1056019453304</v>
      </c>
      <c r="BF114" s="20">
        <f>SUMIFS(Expenses!BG:BG,Expenses!$C:$C,$C114)</f>
        <v>2380.1056019453304</v>
      </c>
      <c r="BG114" s="20">
        <f>SUMIFS(Expenses!BH:BH,Expenses!$C:$C,$C114)</f>
        <v>2451.5087700036902</v>
      </c>
      <c r="BH114" s="20">
        <f>SUMIFS(Expenses!BI:BI,Expenses!$C:$C,$C114)</f>
        <v>2451.5087700036902</v>
      </c>
      <c r="BI114" s="20">
        <f>SUMIFS(Expenses!BJ:BJ,Expenses!$C:$C,$C114)</f>
        <v>2451.5087700036902</v>
      </c>
      <c r="BJ114" s="20">
        <f>SUMIFS(Expenses!BK:BK,Expenses!$C:$C,$C114)</f>
        <v>2451.5087700036902</v>
      </c>
      <c r="BK114" s="20">
        <f>SUMIFS(Expenses!BL:BL,Expenses!$C:$C,$C114)</f>
        <v>2451.5087700036902</v>
      </c>
      <c r="BL114" s="20">
        <f>SUMIFS(Expenses!BM:BM,Expenses!$C:$C,$C114)</f>
        <v>2451.5087700036902</v>
      </c>
      <c r="BM114" s="20">
        <f>SUMIFS(Expenses!BN:BN,Expenses!$C:$C,$C114)</f>
        <v>2451.5087700036902</v>
      </c>
      <c r="BN114" s="20">
        <f>SUMIFS(Expenses!BO:BO,Expenses!$C:$C,$C114)</f>
        <v>2451.5087700036902</v>
      </c>
      <c r="BO114" s="20">
        <f>SUMIFS(Expenses!BP:BP,Expenses!$C:$C,$C114)</f>
        <v>2451.5087700036902</v>
      </c>
      <c r="BP114" s="20">
        <f>SUMIFS(Expenses!BQ:BQ,Expenses!$C:$C,$C114)</f>
        <v>2451.5087700036902</v>
      </c>
      <c r="BQ114" s="20">
        <f>SUMIFS(Expenses!BR:BR,Expenses!$C:$C,$C114)</f>
        <v>2451.5087700036902</v>
      </c>
      <c r="BR114" s="20">
        <f>SUMIFS(Expenses!BS:BS,Expenses!$C:$C,$C114)</f>
        <v>2451.5087700036902</v>
      </c>
      <c r="BS114" s="20">
        <f>SUMIFS(Expenses!BT:BT,Expenses!$C:$C,$C114)</f>
        <v>2525.054033103801</v>
      </c>
      <c r="BT114" s="20">
        <f>SUMIFS(Expenses!BU:BU,Expenses!$C:$C,$C114)</f>
        <v>2525.054033103801</v>
      </c>
      <c r="BU114" s="20">
        <f>SUMIFS(Expenses!BV:BV,Expenses!$C:$C,$C114)</f>
        <v>2525.054033103801</v>
      </c>
      <c r="BV114" s="20">
        <f>SUMIFS(Expenses!BW:BW,Expenses!$C:$C,$C114)</f>
        <v>2525.054033103801</v>
      </c>
      <c r="BW114" s="20">
        <f>SUMIFS(Expenses!BX:BX,Expenses!$C:$C,$C114)</f>
        <v>2525.054033103801</v>
      </c>
      <c r="BX114" s="20">
        <f>SUMIFS(Expenses!BY:BY,Expenses!$C:$C,$C114)</f>
        <v>2525.054033103801</v>
      </c>
      <c r="BY114" s="20">
        <f>SUMIFS(Expenses!BZ:BZ,Expenses!$C:$C,$C114)</f>
        <v>2525.054033103801</v>
      </c>
      <c r="BZ114" s="20">
        <f>SUMIFS(Expenses!CA:CA,Expenses!$C:$C,$C114)</f>
        <v>2525.054033103801</v>
      </c>
      <c r="CA114" s="20">
        <f>SUMIFS(Expenses!CB:CB,Expenses!$C:$C,$C114)</f>
        <v>2525.054033103801</v>
      </c>
      <c r="CB114" s="20">
        <f>SUMIFS(Expenses!CC:CC,Expenses!$C:$C,$C114)</f>
        <v>2525.054033103801</v>
      </c>
      <c r="CC114" s="20">
        <f>SUMIFS(Expenses!CD:CD,Expenses!$C:$C,$C114)</f>
        <v>2525.054033103801</v>
      </c>
      <c r="CD114" s="20">
        <f>SUMIFS(Expenses!CE:CE,Expenses!$C:$C,$C114)</f>
        <v>2525.054033103801</v>
      </c>
      <c r="CE114" s="20">
        <f>SUMIFS(Expenses!CF:CF,Expenses!$C:$C,$C114)</f>
        <v>2600.8056540969155</v>
      </c>
      <c r="CF114" s="20">
        <f>SUMIFS(Expenses!CG:CG,Expenses!$C:$C,$C114)</f>
        <v>2600.8056540969155</v>
      </c>
      <c r="CG114" s="20">
        <f>SUMIFS(Expenses!CH:CH,Expenses!$C:$C,$C114)</f>
        <v>2600.8056540969155</v>
      </c>
      <c r="CH114" s="20">
        <f>SUMIFS(Expenses!CI:CI,Expenses!$C:$C,$C114)</f>
        <v>2600.8056540969155</v>
      </c>
      <c r="CI114" s="20">
        <f>SUMIFS(Expenses!CJ:CJ,Expenses!$C:$C,$C114)</f>
        <v>2600.8056540969155</v>
      </c>
      <c r="CJ114" s="20">
        <f>SUMIFS(Expenses!CK:CK,Expenses!$C:$C,$C114)</f>
        <v>2600.8056540969155</v>
      </c>
      <c r="CK114" s="20">
        <f>SUMIFS(Expenses!CL:CL,Expenses!$C:$C,$C114)</f>
        <v>2600.8056540969155</v>
      </c>
      <c r="CL114" s="20">
        <f>SUMIFS(Expenses!CM:CM,Expenses!$C:$C,$C114)</f>
        <v>2600.8056540969155</v>
      </c>
      <c r="CM114" s="20">
        <f>SUMIFS(Expenses!CN:CN,Expenses!$C:$C,$C114)</f>
        <v>2600.8056540969155</v>
      </c>
      <c r="CN114" s="20">
        <f>SUMIFS(Expenses!CO:CO,Expenses!$C:$C,$C114)</f>
        <v>2600.8056540969155</v>
      </c>
      <c r="CO114" s="20">
        <f>SUMIFS(Expenses!CP:CP,Expenses!$C:$C,$C114)</f>
        <v>2600.8056540969155</v>
      </c>
      <c r="CP114" s="20">
        <f>SUMIFS(Expenses!CQ:CQ,Expenses!$C:$C,$C114)</f>
        <v>2600.8056540969155</v>
      </c>
      <c r="CQ114" s="20">
        <f>SUMIFS(Expenses!CR:CR,Expenses!$C:$C,$C114)</f>
        <v>2678.8298237198228</v>
      </c>
      <c r="CR114" s="20">
        <f>SUMIFS(Expenses!CS:CS,Expenses!$C:$C,$C114)</f>
        <v>2678.8298237198228</v>
      </c>
      <c r="CS114" s="20">
        <f>SUMIFS(Expenses!CT:CT,Expenses!$C:$C,$C114)</f>
        <v>2678.8298237198228</v>
      </c>
      <c r="CT114" s="20">
        <f>SUMIFS(Expenses!CU:CU,Expenses!$C:$C,$C114)</f>
        <v>2678.8298237198228</v>
      </c>
      <c r="CU114" s="20">
        <f>SUMIFS(Expenses!CV:CV,Expenses!$C:$C,$C114)</f>
        <v>2678.8298237198228</v>
      </c>
      <c r="CV114" s="20">
        <f>SUMIFS(Expenses!CW:CW,Expenses!$C:$C,$C114)</f>
        <v>2678.8298237198228</v>
      </c>
      <c r="CW114" s="20">
        <f>SUMIFS(Expenses!CX:CX,Expenses!$C:$C,$C114)</f>
        <v>2678.8298237198228</v>
      </c>
      <c r="CX114" s="20">
        <f>SUMIFS(Expenses!CY:CY,Expenses!$C:$C,$C114)</f>
        <v>2678.8298237198228</v>
      </c>
      <c r="CY114" s="20">
        <f>SUMIFS(Expenses!CZ:CZ,Expenses!$C:$C,$C114)</f>
        <v>2678.8298237198228</v>
      </c>
      <c r="CZ114" s="20">
        <f>SUMIFS(Expenses!DA:DA,Expenses!$C:$C,$C114)</f>
        <v>2678.8298237198228</v>
      </c>
      <c r="DA114" s="20">
        <f>SUMIFS(Expenses!DB:DB,Expenses!$C:$C,$C114)</f>
        <v>2678.8298237198228</v>
      </c>
      <c r="DB114" s="20">
        <f>SUMIFS(Expenses!DC:DC,Expenses!$C:$C,$C114)</f>
        <v>2678.8298237198228</v>
      </c>
      <c r="DC114" s="20">
        <f>SUMIFS(Expenses!DD:DD,Expenses!$C:$C,$C114)</f>
        <v>2759.1947184314176</v>
      </c>
      <c r="DD114" s="20">
        <f>SUMIFS(Expenses!DE:DE,Expenses!$C:$C,$C114)</f>
        <v>2759.1947184314176</v>
      </c>
      <c r="DE114" s="20">
        <f>SUMIFS(Expenses!DF:DF,Expenses!$C:$C,$C114)</f>
        <v>2759.1947184314176</v>
      </c>
      <c r="DF114" s="20">
        <f>SUMIFS(Expenses!DG:DG,Expenses!$C:$C,$C114)</f>
        <v>2759.1947184314176</v>
      </c>
      <c r="DG114" s="20">
        <f>SUMIFS(Expenses!DH:DH,Expenses!$C:$C,$C114)</f>
        <v>2759.1947184314176</v>
      </c>
      <c r="DH114" s="20">
        <f>SUMIFS(Expenses!DI:DI,Expenses!$C:$C,$C114)</f>
        <v>2759.1947184314176</v>
      </c>
      <c r="DI114" s="20">
        <f>SUMIFS(Expenses!DJ:DJ,Expenses!$C:$C,$C114)</f>
        <v>2759.1947184314176</v>
      </c>
      <c r="DJ114" s="20">
        <f>SUMIFS(Expenses!DK:DK,Expenses!$C:$C,$C114)</f>
        <v>2759.1947184314176</v>
      </c>
      <c r="DK114" s="20">
        <f>SUMIFS(Expenses!DL:DL,Expenses!$C:$C,$C114)</f>
        <v>2759.1947184314176</v>
      </c>
      <c r="DL114" s="20">
        <f>SUMIFS(Expenses!DM:DM,Expenses!$C:$C,$C114)</f>
        <v>2759.1947184314176</v>
      </c>
      <c r="DM114" s="20">
        <f>SUMIFS(Expenses!DN:DN,Expenses!$C:$C,$C114)</f>
        <v>2759.1947184314176</v>
      </c>
      <c r="DN114" s="20">
        <f>SUMIFS(Expenses!DO:DO,Expenses!$C:$C,$C114)</f>
        <v>2759.1947184314176</v>
      </c>
      <c r="DO114" s="20">
        <f>SUMIFS(Expenses!DP:DP,Expenses!$C:$C,$C114)</f>
        <v>2841.9705599843601</v>
      </c>
      <c r="DP114" s="20">
        <f>SUMIFS(Expenses!DQ:DQ,Expenses!$C:$C,$C114)</f>
        <v>2841.9705599843601</v>
      </c>
      <c r="DQ114" s="20">
        <f>SUMIFS(Expenses!DR:DR,Expenses!$C:$C,$C114)</f>
        <v>2841.9705599843601</v>
      </c>
      <c r="DR114" s="20">
        <f>SUMIFS(Expenses!DS:DS,Expenses!$C:$C,$C114)</f>
        <v>2841.9705599843601</v>
      </c>
      <c r="DS114" s="20">
        <f>SUMIFS(Expenses!DT:DT,Expenses!$C:$C,$C114)</f>
        <v>2841.9705599843601</v>
      </c>
      <c r="DT114" s="20">
        <f>SUMIFS(Expenses!DU:DU,Expenses!$C:$C,$C114)</f>
        <v>2841.9705599843601</v>
      </c>
    </row>
    <row r="115" spans="3:124">
      <c r="C115" s="5" t="s">
        <v>281</v>
      </c>
      <c r="D115" s="20">
        <f>SUMIFS(Expenses!E:E,Expenses!$C:$C,$C115)</f>
        <v>0</v>
      </c>
      <c r="E115" s="20">
        <f>SUMIFS(Expenses!F:F,Expenses!$C:$C,$C115)</f>
        <v>0</v>
      </c>
      <c r="F115" s="20">
        <f>SUMIFS(Expenses!G:G,Expenses!$C:$C,$C115)</f>
        <v>0</v>
      </c>
      <c r="G115" s="20">
        <f>SUMIFS(Expenses!H:H,Expenses!$C:$C,$C115)</f>
        <v>0</v>
      </c>
      <c r="H115" s="20">
        <f>SUMIFS(Expenses!I:I,Expenses!$C:$C,$C115)</f>
        <v>0</v>
      </c>
      <c r="I115" s="20">
        <f>SUMIFS(Expenses!J:J,Expenses!$C:$C,$C115)</f>
        <v>0</v>
      </c>
      <c r="J115" s="20">
        <f>SUMIFS(Expenses!K:K,Expenses!$C:$C,$C115)</f>
        <v>0</v>
      </c>
      <c r="K115" s="20">
        <f>SUMIFS(Expenses!L:L,Expenses!$C:$C,$C115)</f>
        <v>0</v>
      </c>
      <c r="L115" s="20">
        <f>SUMIFS(Expenses!M:M,Expenses!$C:$C,$C115)</f>
        <v>0</v>
      </c>
      <c r="M115" s="20">
        <f>SUMIFS(Expenses!N:N,Expenses!$C:$C,$C115)</f>
        <v>0</v>
      </c>
      <c r="N115" s="20">
        <f>SUMIFS(Expenses!O:O,Expenses!$C:$C,$C115)</f>
        <v>0</v>
      </c>
      <c r="O115" s="20">
        <f>SUMIFS(Expenses!P:P,Expenses!$C:$C,$C115)</f>
        <v>0</v>
      </c>
      <c r="P115" s="20">
        <f>SUMIFS(Expenses!Q:Q,Expenses!$C:$C,$C115)</f>
        <v>0</v>
      </c>
      <c r="Q115" s="20">
        <f>SUMIFS(Expenses!R:R,Expenses!$C:$C,$C115)</f>
        <v>0</v>
      </c>
      <c r="R115" s="20">
        <f>SUMIFS(Expenses!S:S,Expenses!$C:$C,$C115)</f>
        <v>0</v>
      </c>
      <c r="S115" s="20">
        <f>SUMIFS(Expenses!T:T,Expenses!$C:$C,$C115)</f>
        <v>0</v>
      </c>
      <c r="T115" s="20">
        <f>SUMIFS(Expenses!U:U,Expenses!$C:$C,$C115)</f>
        <v>0</v>
      </c>
      <c r="U115" s="20">
        <f>SUMIFS(Expenses!V:V,Expenses!$C:$C,$C115)</f>
        <v>0</v>
      </c>
      <c r="V115" s="20">
        <f>SUMIFS(Expenses!W:W,Expenses!$C:$C,$C115)</f>
        <v>0</v>
      </c>
      <c r="W115" s="20">
        <f>SUMIFS(Expenses!X:X,Expenses!$C:$C,$C115)</f>
        <v>0</v>
      </c>
      <c r="X115" s="20">
        <f>SUMIFS(Expenses!Y:Y,Expenses!$C:$C,$C115)</f>
        <v>0</v>
      </c>
      <c r="Y115" s="20">
        <f>SUMIFS(Expenses!Z:Z,Expenses!$C:$C,$C115)</f>
        <v>0</v>
      </c>
      <c r="Z115" s="20">
        <f>SUMIFS(Expenses!AA:AA,Expenses!$C:$C,$C115)</f>
        <v>0</v>
      </c>
      <c r="AA115" s="20">
        <f>SUMIFS(Expenses!AB:AB,Expenses!$C:$C,$C115)</f>
        <v>0</v>
      </c>
      <c r="AB115" s="20">
        <f>SUMIFS(Expenses!AC:AC,Expenses!$C:$C,$C115)</f>
        <v>1794.7822429600001</v>
      </c>
      <c r="AC115" s="20">
        <f>SUMIFS(Expenses!AD:AD,Expenses!$C:$C,$C115)</f>
        <v>1794.7822429600001</v>
      </c>
      <c r="AD115" s="20">
        <f>SUMIFS(Expenses!AE:AE,Expenses!$C:$C,$C115)</f>
        <v>1794.7822429600001</v>
      </c>
      <c r="AE115" s="20">
        <f>SUMIFS(Expenses!AF:AF,Expenses!$C:$C,$C115)</f>
        <v>1794.7822429600001</v>
      </c>
      <c r="AF115" s="20">
        <f>SUMIFS(Expenses!AG:AG,Expenses!$C:$C,$C115)</f>
        <v>1794.7822429600001</v>
      </c>
      <c r="AG115" s="20">
        <f>SUMIFS(Expenses!AH:AH,Expenses!$C:$C,$C115)</f>
        <v>1794.7822429600001</v>
      </c>
      <c r="AH115" s="20">
        <f>SUMIFS(Expenses!AI:AI,Expenses!$C:$C,$C115)</f>
        <v>1794.7822429600001</v>
      </c>
      <c r="AI115" s="20">
        <f>SUMIFS(Expenses!AJ:AJ,Expenses!$C:$C,$C115)</f>
        <v>1848.6257102488003</v>
      </c>
      <c r="AJ115" s="20">
        <f>SUMIFS(Expenses!AK:AK,Expenses!$C:$C,$C115)</f>
        <v>1848.6257102488003</v>
      </c>
      <c r="AK115" s="20">
        <f>SUMIFS(Expenses!AL:AL,Expenses!$C:$C,$C115)</f>
        <v>1848.6257102488003</v>
      </c>
      <c r="AL115" s="20">
        <f>SUMIFS(Expenses!AM:AM,Expenses!$C:$C,$C115)</f>
        <v>1848.6257102488003</v>
      </c>
      <c r="AM115" s="20">
        <f>SUMIFS(Expenses!AN:AN,Expenses!$C:$C,$C115)</f>
        <v>1848.6257102488003</v>
      </c>
      <c r="AN115" s="20">
        <f>SUMIFS(Expenses!AO:AO,Expenses!$C:$C,$C115)</f>
        <v>1848.6257102488003</v>
      </c>
      <c r="AO115" s="20">
        <f>SUMIFS(Expenses!AP:AP,Expenses!$C:$C,$C115)</f>
        <v>1848.6257102488003</v>
      </c>
      <c r="AP115" s="20">
        <f>SUMIFS(Expenses!AQ:AQ,Expenses!$C:$C,$C115)</f>
        <v>1848.6257102488003</v>
      </c>
      <c r="AQ115" s="20">
        <f>SUMIFS(Expenses!AR:AR,Expenses!$C:$C,$C115)</f>
        <v>1848.6257102488003</v>
      </c>
      <c r="AR115" s="20">
        <f>SUMIFS(Expenses!AS:AS,Expenses!$C:$C,$C115)</f>
        <v>1848.6257102488003</v>
      </c>
      <c r="AS115" s="20">
        <f>SUMIFS(Expenses!AT:AT,Expenses!$C:$C,$C115)</f>
        <v>1848.6257102488003</v>
      </c>
      <c r="AT115" s="20">
        <f>SUMIFS(Expenses!AU:AU,Expenses!$C:$C,$C115)</f>
        <v>1848.6257102488003</v>
      </c>
      <c r="AU115" s="20">
        <f>SUMIFS(Expenses!AV:AV,Expenses!$C:$C,$C115)</f>
        <v>1904.0844815562643</v>
      </c>
      <c r="AV115" s="20">
        <f>SUMIFS(Expenses!AW:AW,Expenses!$C:$C,$C115)</f>
        <v>1904.0844815562643</v>
      </c>
      <c r="AW115" s="20">
        <f>SUMIFS(Expenses!AX:AX,Expenses!$C:$C,$C115)</f>
        <v>1904.0844815562643</v>
      </c>
      <c r="AX115" s="20">
        <f>SUMIFS(Expenses!AY:AY,Expenses!$C:$C,$C115)</f>
        <v>1904.0844815562643</v>
      </c>
      <c r="AY115" s="20">
        <f>SUMIFS(Expenses!AZ:AZ,Expenses!$C:$C,$C115)</f>
        <v>1904.0844815562643</v>
      </c>
      <c r="AZ115" s="20">
        <f>SUMIFS(Expenses!BA:BA,Expenses!$C:$C,$C115)</f>
        <v>1904.0844815562643</v>
      </c>
      <c r="BA115" s="20">
        <f>SUMIFS(Expenses!BB:BB,Expenses!$C:$C,$C115)</f>
        <v>1904.0844815562643</v>
      </c>
      <c r="BB115" s="20">
        <f>SUMIFS(Expenses!BC:BC,Expenses!$C:$C,$C115)</f>
        <v>1904.0844815562643</v>
      </c>
      <c r="BC115" s="20">
        <f>SUMIFS(Expenses!BD:BD,Expenses!$C:$C,$C115)</f>
        <v>1904.0844815562643</v>
      </c>
      <c r="BD115" s="20">
        <f>SUMIFS(Expenses!BE:BE,Expenses!$C:$C,$C115)</f>
        <v>1904.0844815562643</v>
      </c>
      <c r="BE115" s="20">
        <f>SUMIFS(Expenses!BF:BF,Expenses!$C:$C,$C115)</f>
        <v>1904.0844815562643</v>
      </c>
      <c r="BF115" s="20">
        <f>SUMIFS(Expenses!BG:BG,Expenses!$C:$C,$C115)</f>
        <v>1904.0844815562643</v>
      </c>
      <c r="BG115" s="20">
        <f>SUMIFS(Expenses!BH:BH,Expenses!$C:$C,$C115)</f>
        <v>1961.2070160029521</v>
      </c>
      <c r="BH115" s="20">
        <f>SUMIFS(Expenses!BI:BI,Expenses!$C:$C,$C115)</f>
        <v>1961.2070160029521</v>
      </c>
      <c r="BI115" s="20">
        <f>SUMIFS(Expenses!BJ:BJ,Expenses!$C:$C,$C115)</f>
        <v>1961.2070160029521</v>
      </c>
      <c r="BJ115" s="20">
        <f>SUMIFS(Expenses!BK:BK,Expenses!$C:$C,$C115)</f>
        <v>1961.2070160029521</v>
      </c>
      <c r="BK115" s="20">
        <f>SUMIFS(Expenses!BL:BL,Expenses!$C:$C,$C115)</f>
        <v>1961.2070160029521</v>
      </c>
      <c r="BL115" s="20">
        <f>SUMIFS(Expenses!BM:BM,Expenses!$C:$C,$C115)</f>
        <v>1961.2070160029521</v>
      </c>
      <c r="BM115" s="20">
        <f>SUMIFS(Expenses!BN:BN,Expenses!$C:$C,$C115)</f>
        <v>1961.2070160029521</v>
      </c>
      <c r="BN115" s="20">
        <f>SUMIFS(Expenses!BO:BO,Expenses!$C:$C,$C115)</f>
        <v>1961.2070160029521</v>
      </c>
      <c r="BO115" s="20">
        <f>SUMIFS(Expenses!BP:BP,Expenses!$C:$C,$C115)</f>
        <v>1961.2070160029521</v>
      </c>
      <c r="BP115" s="20">
        <f>SUMIFS(Expenses!BQ:BQ,Expenses!$C:$C,$C115)</f>
        <v>1961.2070160029521</v>
      </c>
      <c r="BQ115" s="20">
        <f>SUMIFS(Expenses!BR:BR,Expenses!$C:$C,$C115)</f>
        <v>1961.2070160029521</v>
      </c>
      <c r="BR115" s="20">
        <f>SUMIFS(Expenses!BS:BS,Expenses!$C:$C,$C115)</f>
        <v>1961.2070160029521</v>
      </c>
      <c r="BS115" s="20">
        <f>SUMIFS(Expenses!BT:BT,Expenses!$C:$C,$C115)</f>
        <v>2020.0432264830408</v>
      </c>
      <c r="BT115" s="20">
        <f>SUMIFS(Expenses!BU:BU,Expenses!$C:$C,$C115)</f>
        <v>2020.0432264830408</v>
      </c>
      <c r="BU115" s="20">
        <f>SUMIFS(Expenses!BV:BV,Expenses!$C:$C,$C115)</f>
        <v>2020.0432264830408</v>
      </c>
      <c r="BV115" s="20">
        <f>SUMIFS(Expenses!BW:BW,Expenses!$C:$C,$C115)</f>
        <v>2020.0432264830408</v>
      </c>
      <c r="BW115" s="20">
        <f>SUMIFS(Expenses!BX:BX,Expenses!$C:$C,$C115)</f>
        <v>2020.0432264830408</v>
      </c>
      <c r="BX115" s="20">
        <f>SUMIFS(Expenses!BY:BY,Expenses!$C:$C,$C115)</f>
        <v>2020.0432264830408</v>
      </c>
      <c r="BY115" s="20">
        <f>SUMIFS(Expenses!BZ:BZ,Expenses!$C:$C,$C115)</f>
        <v>2020.0432264830408</v>
      </c>
      <c r="BZ115" s="20">
        <f>SUMIFS(Expenses!CA:CA,Expenses!$C:$C,$C115)</f>
        <v>2020.0432264830408</v>
      </c>
      <c r="CA115" s="20">
        <f>SUMIFS(Expenses!CB:CB,Expenses!$C:$C,$C115)</f>
        <v>2020.0432264830408</v>
      </c>
      <c r="CB115" s="20">
        <f>SUMIFS(Expenses!CC:CC,Expenses!$C:$C,$C115)</f>
        <v>2020.0432264830408</v>
      </c>
      <c r="CC115" s="20">
        <f>SUMIFS(Expenses!CD:CD,Expenses!$C:$C,$C115)</f>
        <v>2020.0432264830408</v>
      </c>
      <c r="CD115" s="20">
        <f>SUMIFS(Expenses!CE:CE,Expenses!$C:$C,$C115)</f>
        <v>2020.0432264830408</v>
      </c>
      <c r="CE115" s="20">
        <f>SUMIFS(Expenses!CF:CF,Expenses!$C:$C,$C115)</f>
        <v>2080.6445232775322</v>
      </c>
      <c r="CF115" s="20">
        <f>SUMIFS(Expenses!CG:CG,Expenses!$C:$C,$C115)</f>
        <v>2080.6445232775322</v>
      </c>
      <c r="CG115" s="20">
        <f>SUMIFS(Expenses!CH:CH,Expenses!$C:$C,$C115)</f>
        <v>2080.6445232775322</v>
      </c>
      <c r="CH115" s="20">
        <f>SUMIFS(Expenses!CI:CI,Expenses!$C:$C,$C115)</f>
        <v>2080.6445232775322</v>
      </c>
      <c r="CI115" s="20">
        <f>SUMIFS(Expenses!CJ:CJ,Expenses!$C:$C,$C115)</f>
        <v>2080.6445232775322</v>
      </c>
      <c r="CJ115" s="20">
        <f>SUMIFS(Expenses!CK:CK,Expenses!$C:$C,$C115)</f>
        <v>2080.6445232775322</v>
      </c>
      <c r="CK115" s="20">
        <f>SUMIFS(Expenses!CL:CL,Expenses!$C:$C,$C115)</f>
        <v>2080.6445232775322</v>
      </c>
      <c r="CL115" s="20">
        <f>SUMIFS(Expenses!CM:CM,Expenses!$C:$C,$C115)</f>
        <v>2080.6445232775322</v>
      </c>
      <c r="CM115" s="20">
        <f>SUMIFS(Expenses!CN:CN,Expenses!$C:$C,$C115)</f>
        <v>2080.6445232775322</v>
      </c>
      <c r="CN115" s="20">
        <f>SUMIFS(Expenses!CO:CO,Expenses!$C:$C,$C115)</f>
        <v>2080.6445232775322</v>
      </c>
      <c r="CO115" s="20">
        <f>SUMIFS(Expenses!CP:CP,Expenses!$C:$C,$C115)</f>
        <v>2080.6445232775322</v>
      </c>
      <c r="CP115" s="20">
        <f>SUMIFS(Expenses!CQ:CQ,Expenses!$C:$C,$C115)</f>
        <v>2080.6445232775322</v>
      </c>
      <c r="CQ115" s="20">
        <f>SUMIFS(Expenses!CR:CR,Expenses!$C:$C,$C115)</f>
        <v>2143.0638589758582</v>
      </c>
      <c r="CR115" s="20">
        <f>SUMIFS(Expenses!CS:CS,Expenses!$C:$C,$C115)</f>
        <v>2143.0638589758582</v>
      </c>
      <c r="CS115" s="20">
        <f>SUMIFS(Expenses!CT:CT,Expenses!$C:$C,$C115)</f>
        <v>2143.0638589758582</v>
      </c>
      <c r="CT115" s="20">
        <f>SUMIFS(Expenses!CU:CU,Expenses!$C:$C,$C115)</f>
        <v>2143.0638589758582</v>
      </c>
      <c r="CU115" s="20">
        <f>SUMIFS(Expenses!CV:CV,Expenses!$C:$C,$C115)</f>
        <v>2143.0638589758582</v>
      </c>
      <c r="CV115" s="20">
        <f>SUMIFS(Expenses!CW:CW,Expenses!$C:$C,$C115)</f>
        <v>2143.0638589758582</v>
      </c>
      <c r="CW115" s="20">
        <f>SUMIFS(Expenses!CX:CX,Expenses!$C:$C,$C115)</f>
        <v>2143.0638589758582</v>
      </c>
      <c r="CX115" s="20">
        <f>SUMIFS(Expenses!CY:CY,Expenses!$C:$C,$C115)</f>
        <v>2143.0638589758582</v>
      </c>
      <c r="CY115" s="20">
        <f>SUMIFS(Expenses!CZ:CZ,Expenses!$C:$C,$C115)</f>
        <v>2143.0638589758582</v>
      </c>
      <c r="CZ115" s="20">
        <f>SUMIFS(Expenses!DA:DA,Expenses!$C:$C,$C115)</f>
        <v>2143.0638589758582</v>
      </c>
      <c r="DA115" s="20">
        <f>SUMIFS(Expenses!DB:DB,Expenses!$C:$C,$C115)</f>
        <v>2143.0638589758582</v>
      </c>
      <c r="DB115" s="20">
        <f>SUMIFS(Expenses!DC:DC,Expenses!$C:$C,$C115)</f>
        <v>2143.0638589758582</v>
      </c>
      <c r="DC115" s="20">
        <f>SUMIFS(Expenses!DD:DD,Expenses!$C:$C,$C115)</f>
        <v>2207.3557747451337</v>
      </c>
      <c r="DD115" s="20">
        <f>SUMIFS(Expenses!DE:DE,Expenses!$C:$C,$C115)</f>
        <v>2207.3557747451337</v>
      </c>
      <c r="DE115" s="20">
        <f>SUMIFS(Expenses!DF:DF,Expenses!$C:$C,$C115)</f>
        <v>2207.3557747451337</v>
      </c>
      <c r="DF115" s="20">
        <f>SUMIFS(Expenses!DG:DG,Expenses!$C:$C,$C115)</f>
        <v>2207.3557747451337</v>
      </c>
      <c r="DG115" s="20">
        <f>SUMIFS(Expenses!DH:DH,Expenses!$C:$C,$C115)</f>
        <v>2207.3557747451337</v>
      </c>
      <c r="DH115" s="20">
        <f>SUMIFS(Expenses!DI:DI,Expenses!$C:$C,$C115)</f>
        <v>2207.3557747451337</v>
      </c>
      <c r="DI115" s="20">
        <f>SUMIFS(Expenses!DJ:DJ,Expenses!$C:$C,$C115)</f>
        <v>2207.3557747451337</v>
      </c>
      <c r="DJ115" s="20">
        <f>SUMIFS(Expenses!DK:DK,Expenses!$C:$C,$C115)</f>
        <v>2207.3557747451337</v>
      </c>
      <c r="DK115" s="20">
        <f>SUMIFS(Expenses!DL:DL,Expenses!$C:$C,$C115)</f>
        <v>2207.3557747451337</v>
      </c>
      <c r="DL115" s="20">
        <f>SUMIFS(Expenses!DM:DM,Expenses!$C:$C,$C115)</f>
        <v>2207.3557747451337</v>
      </c>
      <c r="DM115" s="20">
        <f>SUMIFS(Expenses!DN:DN,Expenses!$C:$C,$C115)</f>
        <v>2207.3557747451337</v>
      </c>
      <c r="DN115" s="20">
        <f>SUMIFS(Expenses!DO:DO,Expenses!$C:$C,$C115)</f>
        <v>2207.3557747451337</v>
      </c>
      <c r="DO115" s="20">
        <f>SUMIFS(Expenses!DP:DP,Expenses!$C:$C,$C115)</f>
        <v>2273.5764479874879</v>
      </c>
      <c r="DP115" s="20">
        <f>SUMIFS(Expenses!DQ:DQ,Expenses!$C:$C,$C115)</f>
        <v>2273.5764479874879</v>
      </c>
      <c r="DQ115" s="20">
        <f>SUMIFS(Expenses!DR:DR,Expenses!$C:$C,$C115)</f>
        <v>2273.5764479874879</v>
      </c>
      <c r="DR115" s="20">
        <f>SUMIFS(Expenses!DS:DS,Expenses!$C:$C,$C115)</f>
        <v>2273.5764479874879</v>
      </c>
      <c r="DS115" s="20">
        <f>SUMIFS(Expenses!DT:DT,Expenses!$C:$C,$C115)</f>
        <v>2273.5764479874879</v>
      </c>
      <c r="DT115" s="20">
        <f>SUMIFS(Expenses!DU:DU,Expenses!$C:$C,$C115)</f>
        <v>2273.5764479874879</v>
      </c>
    </row>
    <row r="116" spans="3:124">
      <c r="C116" s="5" t="s">
        <v>287</v>
      </c>
      <c r="D116" s="20">
        <f>SUMIFS(Expenses!E:E,Expenses!$C:$C,$C116)</f>
        <v>0</v>
      </c>
      <c r="E116" s="20">
        <f>SUMIFS(Expenses!F:F,Expenses!$C:$C,$C116)</f>
        <v>0</v>
      </c>
      <c r="F116" s="20">
        <f>SUMIFS(Expenses!G:G,Expenses!$C:$C,$C116)</f>
        <v>0</v>
      </c>
      <c r="G116" s="20">
        <f>SUMIFS(Expenses!H:H,Expenses!$C:$C,$C116)</f>
        <v>0</v>
      </c>
      <c r="H116" s="20">
        <f>SUMIFS(Expenses!I:I,Expenses!$C:$C,$C116)</f>
        <v>0</v>
      </c>
      <c r="I116" s="20">
        <f>SUMIFS(Expenses!J:J,Expenses!$C:$C,$C116)</f>
        <v>0</v>
      </c>
      <c r="J116" s="20">
        <f>SUMIFS(Expenses!K:K,Expenses!$C:$C,$C116)</f>
        <v>0</v>
      </c>
      <c r="K116" s="20">
        <f>SUMIFS(Expenses!L:L,Expenses!$C:$C,$C116)</f>
        <v>0</v>
      </c>
      <c r="L116" s="20">
        <f>SUMIFS(Expenses!M:M,Expenses!$C:$C,$C116)</f>
        <v>0</v>
      </c>
      <c r="M116" s="20">
        <f>SUMIFS(Expenses!N:N,Expenses!$C:$C,$C116)</f>
        <v>0</v>
      </c>
      <c r="N116" s="20">
        <f>SUMIFS(Expenses!O:O,Expenses!$C:$C,$C116)</f>
        <v>0</v>
      </c>
      <c r="O116" s="20">
        <f>SUMIFS(Expenses!P:P,Expenses!$C:$C,$C116)</f>
        <v>0</v>
      </c>
      <c r="P116" s="20">
        <f>SUMIFS(Expenses!Q:Q,Expenses!$C:$C,$C116)</f>
        <v>0</v>
      </c>
      <c r="Q116" s="20">
        <f>SUMIFS(Expenses!R:R,Expenses!$C:$C,$C116)</f>
        <v>0</v>
      </c>
      <c r="R116" s="20">
        <f>SUMIFS(Expenses!S:S,Expenses!$C:$C,$C116)</f>
        <v>0</v>
      </c>
      <c r="S116" s="20">
        <f>SUMIFS(Expenses!T:T,Expenses!$C:$C,$C116)</f>
        <v>0</v>
      </c>
      <c r="T116" s="20">
        <f>SUMIFS(Expenses!U:U,Expenses!$C:$C,$C116)</f>
        <v>0</v>
      </c>
      <c r="U116" s="20">
        <f>SUMIFS(Expenses!V:V,Expenses!$C:$C,$C116)</f>
        <v>0</v>
      </c>
      <c r="V116" s="20">
        <f>SUMIFS(Expenses!W:W,Expenses!$C:$C,$C116)</f>
        <v>0</v>
      </c>
      <c r="W116" s="20">
        <f>SUMIFS(Expenses!X:X,Expenses!$C:$C,$C116)</f>
        <v>0</v>
      </c>
      <c r="X116" s="20">
        <f>SUMIFS(Expenses!Y:Y,Expenses!$C:$C,$C116)</f>
        <v>0</v>
      </c>
      <c r="Y116" s="20">
        <f>SUMIFS(Expenses!Z:Z,Expenses!$C:$C,$C116)</f>
        <v>0</v>
      </c>
      <c r="Z116" s="20">
        <f>SUMIFS(Expenses!AA:AA,Expenses!$C:$C,$C116)</f>
        <v>0</v>
      </c>
      <c r="AA116" s="20">
        <f>SUMIFS(Expenses!AB:AB,Expenses!$C:$C,$C116)</f>
        <v>0</v>
      </c>
      <c r="AB116" s="20">
        <f>SUMIFS(Expenses!AC:AC,Expenses!$C:$C,$C116)</f>
        <v>112.173890185</v>
      </c>
      <c r="AC116" s="20">
        <f>SUMIFS(Expenses!AD:AD,Expenses!$C:$C,$C116)</f>
        <v>112.173890185</v>
      </c>
      <c r="AD116" s="20">
        <f>SUMIFS(Expenses!AE:AE,Expenses!$C:$C,$C116)</f>
        <v>112.173890185</v>
      </c>
      <c r="AE116" s="20">
        <f>SUMIFS(Expenses!AF:AF,Expenses!$C:$C,$C116)</f>
        <v>112.173890185</v>
      </c>
      <c r="AF116" s="20">
        <f>SUMIFS(Expenses!AG:AG,Expenses!$C:$C,$C116)</f>
        <v>112.173890185</v>
      </c>
      <c r="AG116" s="20">
        <f>SUMIFS(Expenses!AH:AH,Expenses!$C:$C,$C116)</f>
        <v>112.173890185</v>
      </c>
      <c r="AH116" s="20">
        <f>SUMIFS(Expenses!AI:AI,Expenses!$C:$C,$C116)</f>
        <v>112.173890185</v>
      </c>
      <c r="AI116" s="20">
        <f>SUMIFS(Expenses!AJ:AJ,Expenses!$C:$C,$C116)</f>
        <v>115.53910689055002</v>
      </c>
      <c r="AJ116" s="20">
        <f>SUMIFS(Expenses!AK:AK,Expenses!$C:$C,$C116)</f>
        <v>115.53910689055002</v>
      </c>
      <c r="AK116" s="20">
        <f>SUMIFS(Expenses!AL:AL,Expenses!$C:$C,$C116)</f>
        <v>115.53910689055002</v>
      </c>
      <c r="AL116" s="20">
        <f>SUMIFS(Expenses!AM:AM,Expenses!$C:$C,$C116)</f>
        <v>115.53910689055002</v>
      </c>
      <c r="AM116" s="20">
        <f>SUMIFS(Expenses!AN:AN,Expenses!$C:$C,$C116)</f>
        <v>115.53910689055002</v>
      </c>
      <c r="AN116" s="20">
        <f>SUMIFS(Expenses!AO:AO,Expenses!$C:$C,$C116)</f>
        <v>115.53910689055002</v>
      </c>
      <c r="AO116" s="20">
        <f>SUMIFS(Expenses!AP:AP,Expenses!$C:$C,$C116)</f>
        <v>115.53910689055002</v>
      </c>
      <c r="AP116" s="20">
        <f>SUMIFS(Expenses!AQ:AQ,Expenses!$C:$C,$C116)</f>
        <v>115.53910689055002</v>
      </c>
      <c r="AQ116" s="20">
        <f>SUMIFS(Expenses!AR:AR,Expenses!$C:$C,$C116)</f>
        <v>115.53910689055002</v>
      </c>
      <c r="AR116" s="20">
        <f>SUMIFS(Expenses!AS:AS,Expenses!$C:$C,$C116)</f>
        <v>115.53910689055002</v>
      </c>
      <c r="AS116" s="20">
        <f>SUMIFS(Expenses!AT:AT,Expenses!$C:$C,$C116)</f>
        <v>115.53910689055002</v>
      </c>
      <c r="AT116" s="20">
        <f>SUMIFS(Expenses!AU:AU,Expenses!$C:$C,$C116)</f>
        <v>115.53910689055002</v>
      </c>
      <c r="AU116" s="20">
        <f>SUMIFS(Expenses!AV:AV,Expenses!$C:$C,$C116)</f>
        <v>119.00528009726652</v>
      </c>
      <c r="AV116" s="20">
        <f>SUMIFS(Expenses!AW:AW,Expenses!$C:$C,$C116)</f>
        <v>119.00528009726652</v>
      </c>
      <c r="AW116" s="20">
        <f>SUMIFS(Expenses!AX:AX,Expenses!$C:$C,$C116)</f>
        <v>119.00528009726652</v>
      </c>
      <c r="AX116" s="20">
        <f>SUMIFS(Expenses!AY:AY,Expenses!$C:$C,$C116)</f>
        <v>119.00528009726652</v>
      </c>
      <c r="AY116" s="20">
        <f>SUMIFS(Expenses!AZ:AZ,Expenses!$C:$C,$C116)</f>
        <v>119.00528009726652</v>
      </c>
      <c r="AZ116" s="20">
        <f>SUMIFS(Expenses!BA:BA,Expenses!$C:$C,$C116)</f>
        <v>119.00528009726652</v>
      </c>
      <c r="BA116" s="20">
        <f>SUMIFS(Expenses!BB:BB,Expenses!$C:$C,$C116)</f>
        <v>119.00528009726652</v>
      </c>
      <c r="BB116" s="20">
        <f>SUMIFS(Expenses!BC:BC,Expenses!$C:$C,$C116)</f>
        <v>119.00528009726652</v>
      </c>
      <c r="BC116" s="20">
        <f>SUMIFS(Expenses!BD:BD,Expenses!$C:$C,$C116)</f>
        <v>119.00528009726652</v>
      </c>
      <c r="BD116" s="20">
        <f>SUMIFS(Expenses!BE:BE,Expenses!$C:$C,$C116)</f>
        <v>119.00528009726652</v>
      </c>
      <c r="BE116" s="20">
        <f>SUMIFS(Expenses!BF:BF,Expenses!$C:$C,$C116)</f>
        <v>119.00528009726652</v>
      </c>
      <c r="BF116" s="20">
        <f>SUMIFS(Expenses!BG:BG,Expenses!$C:$C,$C116)</f>
        <v>119.00528009726652</v>
      </c>
      <c r="BG116" s="20">
        <f>SUMIFS(Expenses!BH:BH,Expenses!$C:$C,$C116)</f>
        <v>122.5754385001845</v>
      </c>
      <c r="BH116" s="20">
        <f>SUMIFS(Expenses!BI:BI,Expenses!$C:$C,$C116)</f>
        <v>122.5754385001845</v>
      </c>
      <c r="BI116" s="20">
        <f>SUMIFS(Expenses!BJ:BJ,Expenses!$C:$C,$C116)</f>
        <v>122.5754385001845</v>
      </c>
      <c r="BJ116" s="20">
        <f>SUMIFS(Expenses!BK:BK,Expenses!$C:$C,$C116)</f>
        <v>122.5754385001845</v>
      </c>
      <c r="BK116" s="20">
        <f>SUMIFS(Expenses!BL:BL,Expenses!$C:$C,$C116)</f>
        <v>122.5754385001845</v>
      </c>
      <c r="BL116" s="20">
        <f>SUMIFS(Expenses!BM:BM,Expenses!$C:$C,$C116)</f>
        <v>122.5754385001845</v>
      </c>
      <c r="BM116" s="20">
        <f>SUMIFS(Expenses!BN:BN,Expenses!$C:$C,$C116)</f>
        <v>122.5754385001845</v>
      </c>
      <c r="BN116" s="20">
        <f>SUMIFS(Expenses!BO:BO,Expenses!$C:$C,$C116)</f>
        <v>122.5754385001845</v>
      </c>
      <c r="BO116" s="20">
        <f>SUMIFS(Expenses!BP:BP,Expenses!$C:$C,$C116)</f>
        <v>122.5754385001845</v>
      </c>
      <c r="BP116" s="20">
        <f>SUMIFS(Expenses!BQ:BQ,Expenses!$C:$C,$C116)</f>
        <v>122.5754385001845</v>
      </c>
      <c r="BQ116" s="20">
        <f>SUMIFS(Expenses!BR:BR,Expenses!$C:$C,$C116)</f>
        <v>122.5754385001845</v>
      </c>
      <c r="BR116" s="20">
        <f>SUMIFS(Expenses!BS:BS,Expenses!$C:$C,$C116)</f>
        <v>122.5754385001845</v>
      </c>
      <c r="BS116" s="20">
        <f>SUMIFS(Expenses!BT:BT,Expenses!$C:$C,$C116)</f>
        <v>126.25270165519005</v>
      </c>
      <c r="BT116" s="20">
        <f>SUMIFS(Expenses!BU:BU,Expenses!$C:$C,$C116)</f>
        <v>126.25270165519005</v>
      </c>
      <c r="BU116" s="20">
        <f>SUMIFS(Expenses!BV:BV,Expenses!$C:$C,$C116)</f>
        <v>126.25270165519005</v>
      </c>
      <c r="BV116" s="20">
        <f>SUMIFS(Expenses!BW:BW,Expenses!$C:$C,$C116)</f>
        <v>126.25270165519005</v>
      </c>
      <c r="BW116" s="20">
        <f>SUMIFS(Expenses!BX:BX,Expenses!$C:$C,$C116)</f>
        <v>126.25270165519005</v>
      </c>
      <c r="BX116" s="20">
        <f>SUMIFS(Expenses!BY:BY,Expenses!$C:$C,$C116)</f>
        <v>126.25270165519005</v>
      </c>
      <c r="BY116" s="20">
        <f>SUMIFS(Expenses!BZ:BZ,Expenses!$C:$C,$C116)</f>
        <v>126.25270165519005</v>
      </c>
      <c r="BZ116" s="20">
        <f>SUMIFS(Expenses!CA:CA,Expenses!$C:$C,$C116)</f>
        <v>126.25270165519005</v>
      </c>
      <c r="CA116" s="20">
        <f>SUMIFS(Expenses!CB:CB,Expenses!$C:$C,$C116)</f>
        <v>126.25270165519005</v>
      </c>
      <c r="CB116" s="20">
        <f>SUMIFS(Expenses!CC:CC,Expenses!$C:$C,$C116)</f>
        <v>126.25270165519005</v>
      </c>
      <c r="CC116" s="20">
        <f>SUMIFS(Expenses!CD:CD,Expenses!$C:$C,$C116)</f>
        <v>126.25270165519005</v>
      </c>
      <c r="CD116" s="20">
        <f>SUMIFS(Expenses!CE:CE,Expenses!$C:$C,$C116)</f>
        <v>126.25270165519005</v>
      </c>
      <c r="CE116" s="20">
        <f>SUMIFS(Expenses!CF:CF,Expenses!$C:$C,$C116)</f>
        <v>130.04028270484577</v>
      </c>
      <c r="CF116" s="20">
        <f>SUMIFS(Expenses!CG:CG,Expenses!$C:$C,$C116)</f>
        <v>130.04028270484577</v>
      </c>
      <c r="CG116" s="20">
        <f>SUMIFS(Expenses!CH:CH,Expenses!$C:$C,$C116)</f>
        <v>130.04028270484577</v>
      </c>
      <c r="CH116" s="20">
        <f>SUMIFS(Expenses!CI:CI,Expenses!$C:$C,$C116)</f>
        <v>130.04028270484577</v>
      </c>
      <c r="CI116" s="20">
        <f>SUMIFS(Expenses!CJ:CJ,Expenses!$C:$C,$C116)</f>
        <v>130.04028270484577</v>
      </c>
      <c r="CJ116" s="20">
        <f>SUMIFS(Expenses!CK:CK,Expenses!$C:$C,$C116)</f>
        <v>130.04028270484577</v>
      </c>
      <c r="CK116" s="20">
        <f>SUMIFS(Expenses!CL:CL,Expenses!$C:$C,$C116)</f>
        <v>130.04028270484577</v>
      </c>
      <c r="CL116" s="20">
        <f>SUMIFS(Expenses!CM:CM,Expenses!$C:$C,$C116)</f>
        <v>130.04028270484577</v>
      </c>
      <c r="CM116" s="20">
        <f>SUMIFS(Expenses!CN:CN,Expenses!$C:$C,$C116)</f>
        <v>130.04028270484577</v>
      </c>
      <c r="CN116" s="20">
        <f>SUMIFS(Expenses!CO:CO,Expenses!$C:$C,$C116)</f>
        <v>130.04028270484577</v>
      </c>
      <c r="CO116" s="20">
        <f>SUMIFS(Expenses!CP:CP,Expenses!$C:$C,$C116)</f>
        <v>130.04028270484577</v>
      </c>
      <c r="CP116" s="20">
        <f>SUMIFS(Expenses!CQ:CQ,Expenses!$C:$C,$C116)</f>
        <v>130.04028270484577</v>
      </c>
      <c r="CQ116" s="20">
        <f>SUMIFS(Expenses!CR:CR,Expenses!$C:$C,$C116)</f>
        <v>133.94149118599114</v>
      </c>
      <c r="CR116" s="20">
        <f>SUMIFS(Expenses!CS:CS,Expenses!$C:$C,$C116)</f>
        <v>133.94149118599114</v>
      </c>
      <c r="CS116" s="20">
        <f>SUMIFS(Expenses!CT:CT,Expenses!$C:$C,$C116)</f>
        <v>133.94149118599114</v>
      </c>
      <c r="CT116" s="20">
        <f>SUMIFS(Expenses!CU:CU,Expenses!$C:$C,$C116)</f>
        <v>133.94149118599114</v>
      </c>
      <c r="CU116" s="20">
        <f>SUMIFS(Expenses!CV:CV,Expenses!$C:$C,$C116)</f>
        <v>133.94149118599114</v>
      </c>
      <c r="CV116" s="20">
        <f>SUMIFS(Expenses!CW:CW,Expenses!$C:$C,$C116)</f>
        <v>133.94149118599114</v>
      </c>
      <c r="CW116" s="20">
        <f>SUMIFS(Expenses!CX:CX,Expenses!$C:$C,$C116)</f>
        <v>133.94149118599114</v>
      </c>
      <c r="CX116" s="20">
        <f>SUMIFS(Expenses!CY:CY,Expenses!$C:$C,$C116)</f>
        <v>133.94149118599114</v>
      </c>
      <c r="CY116" s="20">
        <f>SUMIFS(Expenses!CZ:CZ,Expenses!$C:$C,$C116)</f>
        <v>133.94149118599114</v>
      </c>
      <c r="CZ116" s="20">
        <f>SUMIFS(Expenses!DA:DA,Expenses!$C:$C,$C116)</f>
        <v>133.94149118599114</v>
      </c>
      <c r="DA116" s="20">
        <f>SUMIFS(Expenses!DB:DB,Expenses!$C:$C,$C116)</f>
        <v>133.94149118599114</v>
      </c>
      <c r="DB116" s="20">
        <f>SUMIFS(Expenses!DC:DC,Expenses!$C:$C,$C116)</f>
        <v>133.94149118599114</v>
      </c>
      <c r="DC116" s="20">
        <f>SUMIFS(Expenses!DD:DD,Expenses!$C:$C,$C116)</f>
        <v>137.95973592157085</v>
      </c>
      <c r="DD116" s="20">
        <f>SUMIFS(Expenses!DE:DE,Expenses!$C:$C,$C116)</f>
        <v>137.95973592157085</v>
      </c>
      <c r="DE116" s="20">
        <f>SUMIFS(Expenses!DF:DF,Expenses!$C:$C,$C116)</f>
        <v>137.95973592157085</v>
      </c>
      <c r="DF116" s="20">
        <f>SUMIFS(Expenses!DG:DG,Expenses!$C:$C,$C116)</f>
        <v>137.95973592157085</v>
      </c>
      <c r="DG116" s="20">
        <f>SUMIFS(Expenses!DH:DH,Expenses!$C:$C,$C116)</f>
        <v>137.95973592157085</v>
      </c>
      <c r="DH116" s="20">
        <f>SUMIFS(Expenses!DI:DI,Expenses!$C:$C,$C116)</f>
        <v>137.95973592157085</v>
      </c>
      <c r="DI116" s="20">
        <f>SUMIFS(Expenses!DJ:DJ,Expenses!$C:$C,$C116)</f>
        <v>137.95973592157085</v>
      </c>
      <c r="DJ116" s="20">
        <f>SUMIFS(Expenses!DK:DK,Expenses!$C:$C,$C116)</f>
        <v>137.95973592157085</v>
      </c>
      <c r="DK116" s="20">
        <f>SUMIFS(Expenses!DL:DL,Expenses!$C:$C,$C116)</f>
        <v>137.95973592157085</v>
      </c>
      <c r="DL116" s="20">
        <f>SUMIFS(Expenses!DM:DM,Expenses!$C:$C,$C116)</f>
        <v>137.95973592157085</v>
      </c>
      <c r="DM116" s="20">
        <f>SUMIFS(Expenses!DN:DN,Expenses!$C:$C,$C116)</f>
        <v>137.95973592157085</v>
      </c>
      <c r="DN116" s="20">
        <f>SUMIFS(Expenses!DO:DO,Expenses!$C:$C,$C116)</f>
        <v>137.95973592157085</v>
      </c>
      <c r="DO116" s="20">
        <f>SUMIFS(Expenses!DP:DP,Expenses!$C:$C,$C116)</f>
        <v>142.09852799921799</v>
      </c>
      <c r="DP116" s="20">
        <f>SUMIFS(Expenses!DQ:DQ,Expenses!$C:$C,$C116)</f>
        <v>142.09852799921799</v>
      </c>
      <c r="DQ116" s="20">
        <f>SUMIFS(Expenses!DR:DR,Expenses!$C:$C,$C116)</f>
        <v>142.09852799921799</v>
      </c>
      <c r="DR116" s="20">
        <f>SUMIFS(Expenses!DS:DS,Expenses!$C:$C,$C116)</f>
        <v>142.09852799921799</v>
      </c>
      <c r="DS116" s="20">
        <f>SUMIFS(Expenses!DT:DT,Expenses!$C:$C,$C116)</f>
        <v>142.09852799921799</v>
      </c>
      <c r="DT116" s="20">
        <f>SUMIFS(Expenses!DU:DU,Expenses!$C:$C,$C116)</f>
        <v>142.09852799921799</v>
      </c>
    </row>
    <row r="117" spans="3:124">
      <c r="C117" s="5" t="s">
        <v>301</v>
      </c>
      <c r="D117" s="20">
        <f>SUMIFS(Expenses!E:E,Expenses!$C:$C,$C117)</f>
        <v>0</v>
      </c>
      <c r="E117" s="20">
        <f>SUMIFS(Expenses!F:F,Expenses!$C:$C,$C117)</f>
        <v>0</v>
      </c>
      <c r="F117" s="20">
        <f>SUMIFS(Expenses!G:G,Expenses!$C:$C,$C117)</f>
        <v>0</v>
      </c>
      <c r="G117" s="20">
        <f>SUMIFS(Expenses!H:H,Expenses!$C:$C,$C117)</f>
        <v>0</v>
      </c>
      <c r="H117" s="20">
        <f>SUMIFS(Expenses!I:I,Expenses!$C:$C,$C117)</f>
        <v>0</v>
      </c>
      <c r="I117" s="20">
        <f>SUMIFS(Expenses!J:J,Expenses!$C:$C,$C117)</f>
        <v>0</v>
      </c>
      <c r="J117" s="20">
        <f>SUMIFS(Expenses!K:K,Expenses!$C:$C,$C117)</f>
        <v>0</v>
      </c>
      <c r="K117" s="20">
        <f>SUMIFS(Expenses!L:L,Expenses!$C:$C,$C117)</f>
        <v>0</v>
      </c>
      <c r="L117" s="20">
        <f>SUMIFS(Expenses!M:M,Expenses!$C:$C,$C117)</f>
        <v>0</v>
      </c>
      <c r="M117" s="20">
        <f>SUMIFS(Expenses!N:N,Expenses!$C:$C,$C117)</f>
        <v>0</v>
      </c>
      <c r="N117" s="20">
        <f>SUMIFS(Expenses!O:O,Expenses!$C:$C,$C117)</f>
        <v>0</v>
      </c>
      <c r="O117" s="20">
        <f>SUMIFS(Expenses!P:P,Expenses!$C:$C,$C117)</f>
        <v>0</v>
      </c>
      <c r="P117" s="20">
        <f>SUMIFS(Expenses!Q:Q,Expenses!$C:$C,$C117)</f>
        <v>0</v>
      </c>
      <c r="Q117" s="20">
        <f>SUMIFS(Expenses!R:R,Expenses!$C:$C,$C117)</f>
        <v>0</v>
      </c>
      <c r="R117" s="20">
        <f>SUMIFS(Expenses!S:S,Expenses!$C:$C,$C117)</f>
        <v>0</v>
      </c>
      <c r="S117" s="20">
        <f>SUMIFS(Expenses!T:T,Expenses!$C:$C,$C117)</f>
        <v>0</v>
      </c>
      <c r="T117" s="20">
        <f>SUMIFS(Expenses!U:U,Expenses!$C:$C,$C117)</f>
        <v>0</v>
      </c>
      <c r="U117" s="20">
        <f>SUMIFS(Expenses!V:V,Expenses!$C:$C,$C117)</f>
        <v>0</v>
      </c>
      <c r="V117" s="20">
        <f>SUMIFS(Expenses!W:W,Expenses!$C:$C,$C117)</f>
        <v>0</v>
      </c>
      <c r="W117" s="20">
        <f>SUMIFS(Expenses!X:X,Expenses!$C:$C,$C117)</f>
        <v>0</v>
      </c>
      <c r="X117" s="20">
        <f>SUMIFS(Expenses!Y:Y,Expenses!$C:$C,$C117)</f>
        <v>0</v>
      </c>
      <c r="Y117" s="20">
        <f>SUMIFS(Expenses!Z:Z,Expenses!$C:$C,$C117)</f>
        <v>0</v>
      </c>
      <c r="Z117" s="20">
        <f>SUMIFS(Expenses!AA:AA,Expenses!$C:$C,$C117)</f>
        <v>0</v>
      </c>
      <c r="AA117" s="20">
        <f>SUMIFS(Expenses!AB:AB,Expenses!$C:$C,$C117)</f>
        <v>0</v>
      </c>
      <c r="AB117" s="20">
        <f>SUMIFS(Expenses!AC:AC,Expenses!$C:$C,$C117)</f>
        <v>616.95639601749997</v>
      </c>
      <c r="AC117" s="20">
        <f>SUMIFS(Expenses!AD:AD,Expenses!$C:$C,$C117)</f>
        <v>616.95639601749997</v>
      </c>
      <c r="AD117" s="20">
        <f>SUMIFS(Expenses!AE:AE,Expenses!$C:$C,$C117)</f>
        <v>616.95639601749997</v>
      </c>
      <c r="AE117" s="20">
        <f>SUMIFS(Expenses!AF:AF,Expenses!$C:$C,$C117)</f>
        <v>616.95639601749997</v>
      </c>
      <c r="AF117" s="20">
        <f>SUMIFS(Expenses!AG:AG,Expenses!$C:$C,$C117)</f>
        <v>616.95639601749997</v>
      </c>
      <c r="AG117" s="20">
        <f>SUMIFS(Expenses!AH:AH,Expenses!$C:$C,$C117)</f>
        <v>616.95639601749997</v>
      </c>
      <c r="AH117" s="20">
        <f>SUMIFS(Expenses!AI:AI,Expenses!$C:$C,$C117)</f>
        <v>616.95639601749997</v>
      </c>
      <c r="AI117" s="20">
        <f>SUMIFS(Expenses!AJ:AJ,Expenses!$C:$C,$C117)</f>
        <v>635.4650878980251</v>
      </c>
      <c r="AJ117" s="20">
        <f>SUMIFS(Expenses!AK:AK,Expenses!$C:$C,$C117)</f>
        <v>635.4650878980251</v>
      </c>
      <c r="AK117" s="20">
        <f>SUMIFS(Expenses!AL:AL,Expenses!$C:$C,$C117)</f>
        <v>635.4650878980251</v>
      </c>
      <c r="AL117" s="20">
        <f>SUMIFS(Expenses!AM:AM,Expenses!$C:$C,$C117)</f>
        <v>635.4650878980251</v>
      </c>
      <c r="AM117" s="20">
        <f>SUMIFS(Expenses!AN:AN,Expenses!$C:$C,$C117)</f>
        <v>635.4650878980251</v>
      </c>
      <c r="AN117" s="20">
        <f>SUMIFS(Expenses!AO:AO,Expenses!$C:$C,$C117)</f>
        <v>635.4650878980251</v>
      </c>
      <c r="AO117" s="20">
        <f>SUMIFS(Expenses!AP:AP,Expenses!$C:$C,$C117)</f>
        <v>635.4650878980251</v>
      </c>
      <c r="AP117" s="20">
        <f>SUMIFS(Expenses!AQ:AQ,Expenses!$C:$C,$C117)</f>
        <v>635.4650878980251</v>
      </c>
      <c r="AQ117" s="20">
        <f>SUMIFS(Expenses!AR:AR,Expenses!$C:$C,$C117)</f>
        <v>635.4650878980251</v>
      </c>
      <c r="AR117" s="20">
        <f>SUMIFS(Expenses!AS:AS,Expenses!$C:$C,$C117)</f>
        <v>635.4650878980251</v>
      </c>
      <c r="AS117" s="20">
        <f>SUMIFS(Expenses!AT:AT,Expenses!$C:$C,$C117)</f>
        <v>635.4650878980251</v>
      </c>
      <c r="AT117" s="20">
        <f>SUMIFS(Expenses!AU:AU,Expenses!$C:$C,$C117)</f>
        <v>635.4650878980251</v>
      </c>
      <c r="AU117" s="20">
        <f>SUMIFS(Expenses!AV:AV,Expenses!$C:$C,$C117)</f>
        <v>654.52904053496582</v>
      </c>
      <c r="AV117" s="20">
        <f>SUMIFS(Expenses!AW:AW,Expenses!$C:$C,$C117)</f>
        <v>654.52904053496582</v>
      </c>
      <c r="AW117" s="20">
        <f>SUMIFS(Expenses!AX:AX,Expenses!$C:$C,$C117)</f>
        <v>654.52904053496582</v>
      </c>
      <c r="AX117" s="20">
        <f>SUMIFS(Expenses!AY:AY,Expenses!$C:$C,$C117)</f>
        <v>654.52904053496582</v>
      </c>
      <c r="AY117" s="20">
        <f>SUMIFS(Expenses!AZ:AZ,Expenses!$C:$C,$C117)</f>
        <v>654.52904053496582</v>
      </c>
      <c r="AZ117" s="20">
        <f>SUMIFS(Expenses!BA:BA,Expenses!$C:$C,$C117)</f>
        <v>654.52904053496582</v>
      </c>
      <c r="BA117" s="20">
        <f>SUMIFS(Expenses!BB:BB,Expenses!$C:$C,$C117)</f>
        <v>654.52904053496582</v>
      </c>
      <c r="BB117" s="20">
        <f>SUMIFS(Expenses!BC:BC,Expenses!$C:$C,$C117)</f>
        <v>654.52904053496582</v>
      </c>
      <c r="BC117" s="20">
        <f>SUMIFS(Expenses!BD:BD,Expenses!$C:$C,$C117)</f>
        <v>654.52904053496582</v>
      </c>
      <c r="BD117" s="20">
        <f>SUMIFS(Expenses!BE:BE,Expenses!$C:$C,$C117)</f>
        <v>654.52904053496582</v>
      </c>
      <c r="BE117" s="20">
        <f>SUMIFS(Expenses!BF:BF,Expenses!$C:$C,$C117)</f>
        <v>654.52904053496582</v>
      </c>
      <c r="BF117" s="20">
        <f>SUMIFS(Expenses!BG:BG,Expenses!$C:$C,$C117)</f>
        <v>654.52904053496582</v>
      </c>
      <c r="BG117" s="20">
        <f>SUMIFS(Expenses!BH:BH,Expenses!$C:$C,$C117)</f>
        <v>674.16491175101476</v>
      </c>
      <c r="BH117" s="20">
        <f>SUMIFS(Expenses!BI:BI,Expenses!$C:$C,$C117)</f>
        <v>674.16491175101476</v>
      </c>
      <c r="BI117" s="20">
        <f>SUMIFS(Expenses!BJ:BJ,Expenses!$C:$C,$C117)</f>
        <v>674.16491175101476</v>
      </c>
      <c r="BJ117" s="20">
        <f>SUMIFS(Expenses!BK:BK,Expenses!$C:$C,$C117)</f>
        <v>674.16491175101476</v>
      </c>
      <c r="BK117" s="20">
        <f>SUMIFS(Expenses!BL:BL,Expenses!$C:$C,$C117)</f>
        <v>674.16491175101476</v>
      </c>
      <c r="BL117" s="20">
        <f>SUMIFS(Expenses!BM:BM,Expenses!$C:$C,$C117)</f>
        <v>674.16491175101476</v>
      </c>
      <c r="BM117" s="20">
        <f>SUMIFS(Expenses!BN:BN,Expenses!$C:$C,$C117)</f>
        <v>674.16491175101476</v>
      </c>
      <c r="BN117" s="20">
        <f>SUMIFS(Expenses!BO:BO,Expenses!$C:$C,$C117)</f>
        <v>674.16491175101476</v>
      </c>
      <c r="BO117" s="20">
        <f>SUMIFS(Expenses!BP:BP,Expenses!$C:$C,$C117)</f>
        <v>674.16491175101476</v>
      </c>
      <c r="BP117" s="20">
        <f>SUMIFS(Expenses!BQ:BQ,Expenses!$C:$C,$C117)</f>
        <v>674.16491175101476</v>
      </c>
      <c r="BQ117" s="20">
        <f>SUMIFS(Expenses!BR:BR,Expenses!$C:$C,$C117)</f>
        <v>674.16491175101476</v>
      </c>
      <c r="BR117" s="20">
        <f>SUMIFS(Expenses!BS:BS,Expenses!$C:$C,$C117)</f>
        <v>674.16491175101476</v>
      </c>
      <c r="BS117" s="20">
        <f>SUMIFS(Expenses!BT:BT,Expenses!$C:$C,$C117)</f>
        <v>694.38985910354529</v>
      </c>
      <c r="BT117" s="20">
        <f>SUMIFS(Expenses!BU:BU,Expenses!$C:$C,$C117)</f>
        <v>694.38985910354529</v>
      </c>
      <c r="BU117" s="20">
        <f>SUMIFS(Expenses!BV:BV,Expenses!$C:$C,$C117)</f>
        <v>694.38985910354529</v>
      </c>
      <c r="BV117" s="20">
        <f>SUMIFS(Expenses!BW:BW,Expenses!$C:$C,$C117)</f>
        <v>694.38985910354529</v>
      </c>
      <c r="BW117" s="20">
        <f>SUMIFS(Expenses!BX:BX,Expenses!$C:$C,$C117)</f>
        <v>694.38985910354529</v>
      </c>
      <c r="BX117" s="20">
        <f>SUMIFS(Expenses!BY:BY,Expenses!$C:$C,$C117)</f>
        <v>694.38985910354529</v>
      </c>
      <c r="BY117" s="20">
        <f>SUMIFS(Expenses!BZ:BZ,Expenses!$C:$C,$C117)</f>
        <v>694.38985910354529</v>
      </c>
      <c r="BZ117" s="20">
        <f>SUMIFS(Expenses!CA:CA,Expenses!$C:$C,$C117)</f>
        <v>694.38985910354529</v>
      </c>
      <c r="CA117" s="20">
        <f>SUMIFS(Expenses!CB:CB,Expenses!$C:$C,$C117)</f>
        <v>694.38985910354529</v>
      </c>
      <c r="CB117" s="20">
        <f>SUMIFS(Expenses!CC:CC,Expenses!$C:$C,$C117)</f>
        <v>694.38985910354529</v>
      </c>
      <c r="CC117" s="20">
        <f>SUMIFS(Expenses!CD:CD,Expenses!$C:$C,$C117)</f>
        <v>694.38985910354529</v>
      </c>
      <c r="CD117" s="20">
        <f>SUMIFS(Expenses!CE:CE,Expenses!$C:$C,$C117)</f>
        <v>694.38985910354529</v>
      </c>
      <c r="CE117" s="20">
        <f>SUMIFS(Expenses!CF:CF,Expenses!$C:$C,$C117)</f>
        <v>715.22155487665168</v>
      </c>
      <c r="CF117" s="20">
        <f>SUMIFS(Expenses!CG:CG,Expenses!$C:$C,$C117)</f>
        <v>715.22155487665168</v>
      </c>
      <c r="CG117" s="20">
        <f>SUMIFS(Expenses!CH:CH,Expenses!$C:$C,$C117)</f>
        <v>715.22155487665168</v>
      </c>
      <c r="CH117" s="20">
        <f>SUMIFS(Expenses!CI:CI,Expenses!$C:$C,$C117)</f>
        <v>715.22155487665168</v>
      </c>
      <c r="CI117" s="20">
        <f>SUMIFS(Expenses!CJ:CJ,Expenses!$C:$C,$C117)</f>
        <v>715.22155487665168</v>
      </c>
      <c r="CJ117" s="20">
        <f>SUMIFS(Expenses!CK:CK,Expenses!$C:$C,$C117)</f>
        <v>715.22155487665168</v>
      </c>
      <c r="CK117" s="20">
        <f>SUMIFS(Expenses!CL:CL,Expenses!$C:$C,$C117)</f>
        <v>715.22155487665168</v>
      </c>
      <c r="CL117" s="20">
        <f>SUMIFS(Expenses!CM:CM,Expenses!$C:$C,$C117)</f>
        <v>715.22155487665168</v>
      </c>
      <c r="CM117" s="20">
        <f>SUMIFS(Expenses!CN:CN,Expenses!$C:$C,$C117)</f>
        <v>715.22155487665168</v>
      </c>
      <c r="CN117" s="20">
        <f>SUMIFS(Expenses!CO:CO,Expenses!$C:$C,$C117)</f>
        <v>715.22155487665168</v>
      </c>
      <c r="CO117" s="20">
        <f>SUMIFS(Expenses!CP:CP,Expenses!$C:$C,$C117)</f>
        <v>715.22155487665168</v>
      </c>
      <c r="CP117" s="20">
        <f>SUMIFS(Expenses!CQ:CQ,Expenses!$C:$C,$C117)</f>
        <v>715.22155487665168</v>
      </c>
      <c r="CQ117" s="20">
        <f>SUMIFS(Expenses!CR:CR,Expenses!$C:$C,$C117)</f>
        <v>736.67820152295121</v>
      </c>
      <c r="CR117" s="20">
        <f>SUMIFS(Expenses!CS:CS,Expenses!$C:$C,$C117)</f>
        <v>736.67820152295121</v>
      </c>
      <c r="CS117" s="20">
        <f>SUMIFS(Expenses!CT:CT,Expenses!$C:$C,$C117)</f>
        <v>736.67820152295121</v>
      </c>
      <c r="CT117" s="20">
        <f>SUMIFS(Expenses!CU:CU,Expenses!$C:$C,$C117)</f>
        <v>736.67820152295121</v>
      </c>
      <c r="CU117" s="20">
        <f>SUMIFS(Expenses!CV:CV,Expenses!$C:$C,$C117)</f>
        <v>736.67820152295121</v>
      </c>
      <c r="CV117" s="20">
        <f>SUMIFS(Expenses!CW:CW,Expenses!$C:$C,$C117)</f>
        <v>736.67820152295121</v>
      </c>
      <c r="CW117" s="20">
        <f>SUMIFS(Expenses!CX:CX,Expenses!$C:$C,$C117)</f>
        <v>736.67820152295121</v>
      </c>
      <c r="CX117" s="20">
        <f>SUMIFS(Expenses!CY:CY,Expenses!$C:$C,$C117)</f>
        <v>736.67820152295121</v>
      </c>
      <c r="CY117" s="20">
        <f>SUMIFS(Expenses!CZ:CZ,Expenses!$C:$C,$C117)</f>
        <v>736.67820152295121</v>
      </c>
      <c r="CZ117" s="20">
        <f>SUMIFS(Expenses!DA:DA,Expenses!$C:$C,$C117)</f>
        <v>736.67820152295121</v>
      </c>
      <c r="DA117" s="20">
        <f>SUMIFS(Expenses!DB:DB,Expenses!$C:$C,$C117)</f>
        <v>736.67820152295121</v>
      </c>
      <c r="DB117" s="20">
        <f>SUMIFS(Expenses!DC:DC,Expenses!$C:$C,$C117)</f>
        <v>736.67820152295121</v>
      </c>
      <c r="DC117" s="20">
        <f>SUMIFS(Expenses!DD:DD,Expenses!$C:$C,$C117)</f>
        <v>758.77854756863974</v>
      </c>
      <c r="DD117" s="20">
        <f>SUMIFS(Expenses!DE:DE,Expenses!$C:$C,$C117)</f>
        <v>758.77854756863974</v>
      </c>
      <c r="DE117" s="20">
        <f>SUMIFS(Expenses!DF:DF,Expenses!$C:$C,$C117)</f>
        <v>758.77854756863974</v>
      </c>
      <c r="DF117" s="20">
        <f>SUMIFS(Expenses!DG:DG,Expenses!$C:$C,$C117)</f>
        <v>758.77854756863974</v>
      </c>
      <c r="DG117" s="20">
        <f>SUMIFS(Expenses!DH:DH,Expenses!$C:$C,$C117)</f>
        <v>758.77854756863974</v>
      </c>
      <c r="DH117" s="20">
        <f>SUMIFS(Expenses!DI:DI,Expenses!$C:$C,$C117)</f>
        <v>758.77854756863974</v>
      </c>
      <c r="DI117" s="20">
        <f>SUMIFS(Expenses!DJ:DJ,Expenses!$C:$C,$C117)</f>
        <v>758.77854756863974</v>
      </c>
      <c r="DJ117" s="20">
        <f>SUMIFS(Expenses!DK:DK,Expenses!$C:$C,$C117)</f>
        <v>758.77854756863974</v>
      </c>
      <c r="DK117" s="20">
        <f>SUMIFS(Expenses!DL:DL,Expenses!$C:$C,$C117)</f>
        <v>758.77854756863974</v>
      </c>
      <c r="DL117" s="20">
        <f>SUMIFS(Expenses!DM:DM,Expenses!$C:$C,$C117)</f>
        <v>758.77854756863974</v>
      </c>
      <c r="DM117" s="20">
        <f>SUMIFS(Expenses!DN:DN,Expenses!$C:$C,$C117)</f>
        <v>758.77854756863974</v>
      </c>
      <c r="DN117" s="20">
        <f>SUMIFS(Expenses!DO:DO,Expenses!$C:$C,$C117)</f>
        <v>758.77854756863974</v>
      </c>
      <c r="DO117" s="20">
        <f>SUMIFS(Expenses!DP:DP,Expenses!$C:$C,$C117)</f>
        <v>781.54190399569893</v>
      </c>
      <c r="DP117" s="20">
        <f>SUMIFS(Expenses!DQ:DQ,Expenses!$C:$C,$C117)</f>
        <v>781.54190399569893</v>
      </c>
      <c r="DQ117" s="20">
        <f>SUMIFS(Expenses!DR:DR,Expenses!$C:$C,$C117)</f>
        <v>781.54190399569893</v>
      </c>
      <c r="DR117" s="20">
        <f>SUMIFS(Expenses!DS:DS,Expenses!$C:$C,$C117)</f>
        <v>781.54190399569893</v>
      </c>
      <c r="DS117" s="20">
        <f>SUMIFS(Expenses!DT:DT,Expenses!$C:$C,$C117)</f>
        <v>781.54190399569893</v>
      </c>
      <c r="DT117" s="20">
        <f>SUMIFS(Expenses!DU:DU,Expenses!$C:$C,$C117)</f>
        <v>781.54190399569893</v>
      </c>
    </row>
    <row r="118" spans="3:124">
      <c r="C118" s="5" t="s">
        <v>44</v>
      </c>
      <c r="D118" s="20">
        <f>SUMIFS(Expenses!E:E,Expenses!$C:$C,$C118)</f>
        <v>0</v>
      </c>
      <c r="E118" s="20">
        <f>SUMIFS(Expenses!F:F,Expenses!$C:$C,$C118)</f>
        <v>0</v>
      </c>
      <c r="F118" s="20">
        <f>SUMIFS(Expenses!G:G,Expenses!$C:$C,$C118)</f>
        <v>0</v>
      </c>
      <c r="G118" s="20">
        <f>SUMIFS(Expenses!H:H,Expenses!$C:$C,$C118)</f>
        <v>0</v>
      </c>
      <c r="H118" s="20">
        <f>SUMIFS(Expenses!I:I,Expenses!$C:$C,$C118)</f>
        <v>0</v>
      </c>
      <c r="I118" s="20">
        <f>SUMIFS(Expenses!J:J,Expenses!$C:$C,$C118)</f>
        <v>0</v>
      </c>
      <c r="J118" s="20">
        <f>SUMIFS(Expenses!K:K,Expenses!$C:$C,$C118)</f>
        <v>0</v>
      </c>
      <c r="K118" s="20">
        <f>SUMIFS(Expenses!L:L,Expenses!$C:$C,$C118)</f>
        <v>0</v>
      </c>
      <c r="L118" s="20">
        <f>SUMIFS(Expenses!M:M,Expenses!$C:$C,$C118)</f>
        <v>0</v>
      </c>
      <c r="M118" s="20">
        <f>SUMIFS(Expenses!N:N,Expenses!$C:$C,$C118)</f>
        <v>0</v>
      </c>
      <c r="N118" s="20">
        <f>SUMIFS(Expenses!O:O,Expenses!$C:$C,$C118)</f>
        <v>0</v>
      </c>
      <c r="O118" s="20">
        <f>SUMIFS(Expenses!P:P,Expenses!$C:$C,$C118)</f>
        <v>0</v>
      </c>
      <c r="P118" s="20">
        <f>SUMIFS(Expenses!Q:Q,Expenses!$C:$C,$C118)</f>
        <v>0</v>
      </c>
      <c r="Q118" s="20">
        <f>SUMIFS(Expenses!R:R,Expenses!$C:$C,$C118)</f>
        <v>0</v>
      </c>
      <c r="R118" s="20">
        <f>SUMIFS(Expenses!S:S,Expenses!$C:$C,$C118)</f>
        <v>0</v>
      </c>
      <c r="S118" s="20">
        <f>SUMIFS(Expenses!T:T,Expenses!$C:$C,$C118)</f>
        <v>0</v>
      </c>
      <c r="T118" s="20">
        <f>SUMIFS(Expenses!U:U,Expenses!$C:$C,$C118)</f>
        <v>0</v>
      </c>
      <c r="U118" s="20">
        <f>SUMIFS(Expenses!V:V,Expenses!$C:$C,$C118)</f>
        <v>0</v>
      </c>
      <c r="V118" s="20">
        <f>SUMIFS(Expenses!W:W,Expenses!$C:$C,$C118)</f>
        <v>0</v>
      </c>
      <c r="W118" s="20">
        <f>SUMIFS(Expenses!X:X,Expenses!$C:$C,$C118)</f>
        <v>0</v>
      </c>
      <c r="X118" s="20">
        <f>SUMIFS(Expenses!Y:Y,Expenses!$C:$C,$C118)</f>
        <v>0</v>
      </c>
      <c r="Y118" s="20">
        <f>SUMIFS(Expenses!Z:Z,Expenses!$C:$C,$C118)</f>
        <v>0</v>
      </c>
      <c r="Z118" s="20">
        <f>SUMIFS(Expenses!AA:AA,Expenses!$C:$C,$C118)</f>
        <v>0</v>
      </c>
      <c r="AA118" s="20">
        <f>SUMIFS(Expenses!AB:AB,Expenses!$C:$C,$C118)</f>
        <v>0</v>
      </c>
      <c r="AB118" s="20">
        <f>SUMIFS(Expenses!AC:AC,Expenses!$C:$C,$C118)</f>
        <v>11406.286610243056</v>
      </c>
      <c r="AC118" s="20">
        <f>SUMIFS(Expenses!AD:AD,Expenses!$C:$C,$C118)</f>
        <v>11406.286610243056</v>
      </c>
      <c r="AD118" s="20">
        <f>SUMIFS(Expenses!AE:AE,Expenses!$C:$C,$C118)</f>
        <v>11406.286610243056</v>
      </c>
      <c r="AE118" s="20">
        <f>SUMIFS(Expenses!AF:AF,Expenses!$C:$C,$C118)</f>
        <v>11406.286610243056</v>
      </c>
      <c r="AF118" s="20">
        <f>SUMIFS(Expenses!AG:AG,Expenses!$C:$C,$C118)</f>
        <v>11406.286610243056</v>
      </c>
      <c r="AG118" s="20">
        <f>SUMIFS(Expenses!AH:AH,Expenses!$C:$C,$C118)</f>
        <v>11406.286610243056</v>
      </c>
      <c r="AH118" s="20">
        <f>SUMIFS(Expenses!AI:AI,Expenses!$C:$C,$C118)</f>
        <v>11406.286610243056</v>
      </c>
      <c r="AI118" s="20">
        <f>SUMIFS(Expenses!AJ:AJ,Expenses!$C:$C,$C118)</f>
        <v>11748.47520855035</v>
      </c>
      <c r="AJ118" s="20">
        <f>SUMIFS(Expenses!AK:AK,Expenses!$C:$C,$C118)</f>
        <v>11748.47520855035</v>
      </c>
      <c r="AK118" s="20">
        <f>SUMIFS(Expenses!AL:AL,Expenses!$C:$C,$C118)</f>
        <v>11748.47520855035</v>
      </c>
      <c r="AL118" s="20">
        <f>SUMIFS(Expenses!AM:AM,Expenses!$C:$C,$C118)</f>
        <v>11748.47520855035</v>
      </c>
      <c r="AM118" s="20">
        <f>SUMIFS(Expenses!AN:AN,Expenses!$C:$C,$C118)</f>
        <v>11748.47520855035</v>
      </c>
      <c r="AN118" s="20">
        <f>SUMIFS(Expenses!AO:AO,Expenses!$C:$C,$C118)</f>
        <v>11748.47520855035</v>
      </c>
      <c r="AO118" s="20">
        <f>SUMIFS(Expenses!AP:AP,Expenses!$C:$C,$C118)</f>
        <v>11748.47520855035</v>
      </c>
      <c r="AP118" s="20">
        <f>SUMIFS(Expenses!AQ:AQ,Expenses!$C:$C,$C118)</f>
        <v>11748.47520855035</v>
      </c>
      <c r="AQ118" s="20">
        <f>SUMIFS(Expenses!AR:AR,Expenses!$C:$C,$C118)</f>
        <v>11748.47520855035</v>
      </c>
      <c r="AR118" s="20">
        <f>SUMIFS(Expenses!AS:AS,Expenses!$C:$C,$C118)</f>
        <v>11748.47520855035</v>
      </c>
      <c r="AS118" s="20">
        <f>SUMIFS(Expenses!AT:AT,Expenses!$C:$C,$C118)</f>
        <v>11748.47520855035</v>
      </c>
      <c r="AT118" s="20">
        <f>SUMIFS(Expenses!AU:AU,Expenses!$C:$C,$C118)</f>
        <v>11748.47520855035</v>
      </c>
      <c r="AU118" s="20">
        <f>SUMIFS(Expenses!AV:AV,Expenses!$C:$C,$C118)</f>
        <v>12100.929464806859</v>
      </c>
      <c r="AV118" s="20">
        <f>SUMIFS(Expenses!AW:AW,Expenses!$C:$C,$C118)</f>
        <v>12100.929464806859</v>
      </c>
      <c r="AW118" s="20">
        <f>SUMIFS(Expenses!AX:AX,Expenses!$C:$C,$C118)</f>
        <v>12100.929464806859</v>
      </c>
      <c r="AX118" s="20">
        <f>SUMIFS(Expenses!AY:AY,Expenses!$C:$C,$C118)</f>
        <v>12100.929464806859</v>
      </c>
      <c r="AY118" s="20">
        <f>SUMIFS(Expenses!AZ:AZ,Expenses!$C:$C,$C118)</f>
        <v>12100.929464806859</v>
      </c>
      <c r="AZ118" s="20">
        <f>SUMIFS(Expenses!BA:BA,Expenses!$C:$C,$C118)</f>
        <v>12100.929464806859</v>
      </c>
      <c r="BA118" s="20">
        <f>SUMIFS(Expenses!BB:BB,Expenses!$C:$C,$C118)</f>
        <v>12100.929464806859</v>
      </c>
      <c r="BB118" s="20">
        <f>SUMIFS(Expenses!BC:BC,Expenses!$C:$C,$C118)</f>
        <v>12100.929464806859</v>
      </c>
      <c r="BC118" s="20">
        <f>SUMIFS(Expenses!BD:BD,Expenses!$C:$C,$C118)</f>
        <v>12100.929464806859</v>
      </c>
      <c r="BD118" s="20">
        <f>SUMIFS(Expenses!BE:BE,Expenses!$C:$C,$C118)</f>
        <v>12100.929464806859</v>
      </c>
      <c r="BE118" s="20">
        <f>SUMIFS(Expenses!BF:BF,Expenses!$C:$C,$C118)</f>
        <v>12100.929464806859</v>
      </c>
      <c r="BF118" s="20">
        <f>SUMIFS(Expenses!BG:BG,Expenses!$C:$C,$C118)</f>
        <v>12100.929464806859</v>
      </c>
      <c r="BG118" s="20">
        <f>SUMIFS(Expenses!BH:BH,Expenses!$C:$C,$C118)</f>
        <v>12463.957348751064</v>
      </c>
      <c r="BH118" s="20">
        <f>SUMIFS(Expenses!BI:BI,Expenses!$C:$C,$C118)</f>
        <v>12463.957348751064</v>
      </c>
      <c r="BI118" s="20">
        <f>SUMIFS(Expenses!BJ:BJ,Expenses!$C:$C,$C118)</f>
        <v>12463.957348751064</v>
      </c>
      <c r="BJ118" s="20">
        <f>SUMIFS(Expenses!BK:BK,Expenses!$C:$C,$C118)</f>
        <v>12463.957348751064</v>
      </c>
      <c r="BK118" s="20">
        <f>SUMIFS(Expenses!BL:BL,Expenses!$C:$C,$C118)</f>
        <v>12463.957348751064</v>
      </c>
      <c r="BL118" s="20">
        <f>SUMIFS(Expenses!BM:BM,Expenses!$C:$C,$C118)</f>
        <v>12463.957348751064</v>
      </c>
      <c r="BM118" s="20">
        <f>SUMIFS(Expenses!BN:BN,Expenses!$C:$C,$C118)</f>
        <v>12463.957348751064</v>
      </c>
      <c r="BN118" s="20">
        <f>SUMIFS(Expenses!BO:BO,Expenses!$C:$C,$C118)</f>
        <v>12463.957348751064</v>
      </c>
      <c r="BO118" s="20">
        <f>SUMIFS(Expenses!BP:BP,Expenses!$C:$C,$C118)</f>
        <v>12463.957348751064</v>
      </c>
      <c r="BP118" s="20">
        <f>SUMIFS(Expenses!BQ:BQ,Expenses!$C:$C,$C118)</f>
        <v>12463.957348751064</v>
      </c>
      <c r="BQ118" s="20">
        <f>SUMIFS(Expenses!BR:BR,Expenses!$C:$C,$C118)</f>
        <v>12463.957348751064</v>
      </c>
      <c r="BR118" s="20">
        <f>SUMIFS(Expenses!BS:BS,Expenses!$C:$C,$C118)</f>
        <v>12463.957348751064</v>
      </c>
      <c r="BS118" s="20">
        <f>SUMIFS(Expenses!BT:BT,Expenses!$C:$C,$C118)</f>
        <v>12837.876069213598</v>
      </c>
      <c r="BT118" s="20">
        <f>SUMIFS(Expenses!BU:BU,Expenses!$C:$C,$C118)</f>
        <v>12837.876069213598</v>
      </c>
      <c r="BU118" s="20">
        <f>SUMIFS(Expenses!BV:BV,Expenses!$C:$C,$C118)</f>
        <v>12837.876069213598</v>
      </c>
      <c r="BV118" s="20">
        <f>SUMIFS(Expenses!BW:BW,Expenses!$C:$C,$C118)</f>
        <v>12837.876069213598</v>
      </c>
      <c r="BW118" s="20">
        <f>SUMIFS(Expenses!BX:BX,Expenses!$C:$C,$C118)</f>
        <v>12837.876069213598</v>
      </c>
      <c r="BX118" s="20">
        <f>SUMIFS(Expenses!BY:BY,Expenses!$C:$C,$C118)</f>
        <v>12837.876069213598</v>
      </c>
      <c r="BY118" s="20">
        <f>SUMIFS(Expenses!BZ:BZ,Expenses!$C:$C,$C118)</f>
        <v>12837.876069213598</v>
      </c>
      <c r="BZ118" s="20">
        <f>SUMIFS(Expenses!CA:CA,Expenses!$C:$C,$C118)</f>
        <v>12837.876069213598</v>
      </c>
      <c r="CA118" s="20">
        <f>SUMIFS(Expenses!CB:CB,Expenses!$C:$C,$C118)</f>
        <v>12837.876069213598</v>
      </c>
      <c r="CB118" s="20">
        <f>SUMIFS(Expenses!CC:CC,Expenses!$C:$C,$C118)</f>
        <v>12837.876069213598</v>
      </c>
      <c r="CC118" s="20">
        <f>SUMIFS(Expenses!CD:CD,Expenses!$C:$C,$C118)</f>
        <v>12837.876069213598</v>
      </c>
      <c r="CD118" s="20">
        <f>SUMIFS(Expenses!CE:CE,Expenses!$C:$C,$C118)</f>
        <v>12837.876069213598</v>
      </c>
      <c r="CE118" s="20">
        <f>SUMIFS(Expenses!CF:CF,Expenses!$C:$C,$C118)</f>
        <v>13223.012351290008</v>
      </c>
      <c r="CF118" s="20">
        <f>SUMIFS(Expenses!CG:CG,Expenses!$C:$C,$C118)</f>
        <v>13223.012351290008</v>
      </c>
      <c r="CG118" s="20">
        <f>SUMIFS(Expenses!CH:CH,Expenses!$C:$C,$C118)</f>
        <v>13223.012351290008</v>
      </c>
      <c r="CH118" s="20">
        <f>SUMIFS(Expenses!CI:CI,Expenses!$C:$C,$C118)</f>
        <v>13223.012351290008</v>
      </c>
      <c r="CI118" s="20">
        <f>SUMIFS(Expenses!CJ:CJ,Expenses!$C:$C,$C118)</f>
        <v>13223.012351290008</v>
      </c>
      <c r="CJ118" s="20">
        <f>SUMIFS(Expenses!CK:CK,Expenses!$C:$C,$C118)</f>
        <v>13223.012351290008</v>
      </c>
      <c r="CK118" s="20">
        <f>SUMIFS(Expenses!CL:CL,Expenses!$C:$C,$C118)</f>
        <v>13223.012351290008</v>
      </c>
      <c r="CL118" s="20">
        <f>SUMIFS(Expenses!CM:CM,Expenses!$C:$C,$C118)</f>
        <v>13223.012351290008</v>
      </c>
      <c r="CM118" s="20">
        <f>SUMIFS(Expenses!CN:CN,Expenses!$C:$C,$C118)</f>
        <v>13223.012351290008</v>
      </c>
      <c r="CN118" s="20">
        <f>SUMIFS(Expenses!CO:CO,Expenses!$C:$C,$C118)</f>
        <v>13223.012351290008</v>
      </c>
      <c r="CO118" s="20">
        <f>SUMIFS(Expenses!CP:CP,Expenses!$C:$C,$C118)</f>
        <v>13223.012351290008</v>
      </c>
      <c r="CP118" s="20">
        <f>SUMIFS(Expenses!CQ:CQ,Expenses!$C:$C,$C118)</f>
        <v>13223.012351290008</v>
      </c>
      <c r="CQ118" s="20">
        <f>SUMIFS(Expenses!CR:CR,Expenses!$C:$C,$C118)</f>
        <v>13619.702721828706</v>
      </c>
      <c r="CR118" s="20">
        <f>SUMIFS(Expenses!CS:CS,Expenses!$C:$C,$C118)</f>
        <v>13619.702721828706</v>
      </c>
      <c r="CS118" s="20">
        <f>SUMIFS(Expenses!CT:CT,Expenses!$C:$C,$C118)</f>
        <v>13619.702721828706</v>
      </c>
      <c r="CT118" s="20">
        <f>SUMIFS(Expenses!CU:CU,Expenses!$C:$C,$C118)</f>
        <v>13619.702721828706</v>
      </c>
      <c r="CU118" s="20">
        <f>SUMIFS(Expenses!CV:CV,Expenses!$C:$C,$C118)</f>
        <v>13619.702721828706</v>
      </c>
      <c r="CV118" s="20">
        <f>SUMIFS(Expenses!CW:CW,Expenses!$C:$C,$C118)</f>
        <v>13619.702721828706</v>
      </c>
      <c r="CW118" s="20">
        <f>SUMIFS(Expenses!CX:CX,Expenses!$C:$C,$C118)</f>
        <v>13619.702721828706</v>
      </c>
      <c r="CX118" s="20">
        <f>SUMIFS(Expenses!CY:CY,Expenses!$C:$C,$C118)</f>
        <v>13619.702721828706</v>
      </c>
      <c r="CY118" s="20">
        <f>SUMIFS(Expenses!CZ:CZ,Expenses!$C:$C,$C118)</f>
        <v>13619.702721828706</v>
      </c>
      <c r="CZ118" s="20">
        <f>SUMIFS(Expenses!DA:DA,Expenses!$C:$C,$C118)</f>
        <v>13619.702721828706</v>
      </c>
      <c r="DA118" s="20">
        <f>SUMIFS(Expenses!DB:DB,Expenses!$C:$C,$C118)</f>
        <v>13619.702721828706</v>
      </c>
      <c r="DB118" s="20">
        <f>SUMIFS(Expenses!DC:DC,Expenses!$C:$C,$C118)</f>
        <v>13619.702721828706</v>
      </c>
      <c r="DC118" s="20">
        <f>SUMIFS(Expenses!DD:DD,Expenses!$C:$C,$C118)</f>
        <v>14028.293803483568</v>
      </c>
      <c r="DD118" s="20">
        <f>SUMIFS(Expenses!DE:DE,Expenses!$C:$C,$C118)</f>
        <v>14028.293803483568</v>
      </c>
      <c r="DE118" s="20">
        <f>SUMIFS(Expenses!DF:DF,Expenses!$C:$C,$C118)</f>
        <v>14028.293803483568</v>
      </c>
      <c r="DF118" s="20">
        <f>SUMIFS(Expenses!DG:DG,Expenses!$C:$C,$C118)</f>
        <v>14028.293803483568</v>
      </c>
      <c r="DG118" s="20">
        <f>SUMIFS(Expenses!DH:DH,Expenses!$C:$C,$C118)</f>
        <v>14028.293803483568</v>
      </c>
      <c r="DH118" s="20">
        <f>SUMIFS(Expenses!DI:DI,Expenses!$C:$C,$C118)</f>
        <v>14028.293803483568</v>
      </c>
      <c r="DI118" s="20">
        <f>SUMIFS(Expenses!DJ:DJ,Expenses!$C:$C,$C118)</f>
        <v>14028.293803483568</v>
      </c>
      <c r="DJ118" s="20">
        <f>SUMIFS(Expenses!DK:DK,Expenses!$C:$C,$C118)</f>
        <v>14028.293803483568</v>
      </c>
      <c r="DK118" s="20">
        <f>SUMIFS(Expenses!DL:DL,Expenses!$C:$C,$C118)</f>
        <v>14028.293803483568</v>
      </c>
      <c r="DL118" s="20">
        <f>SUMIFS(Expenses!DM:DM,Expenses!$C:$C,$C118)</f>
        <v>14028.293803483568</v>
      </c>
      <c r="DM118" s="20">
        <f>SUMIFS(Expenses!DN:DN,Expenses!$C:$C,$C118)</f>
        <v>14028.293803483568</v>
      </c>
      <c r="DN118" s="20">
        <f>SUMIFS(Expenses!DO:DO,Expenses!$C:$C,$C118)</f>
        <v>14028.293803483568</v>
      </c>
      <c r="DO118" s="20">
        <f>SUMIFS(Expenses!DP:DP,Expenses!$C:$C,$C118)</f>
        <v>14449.142617588075</v>
      </c>
      <c r="DP118" s="20">
        <f>SUMIFS(Expenses!DQ:DQ,Expenses!$C:$C,$C118)</f>
        <v>14449.142617588075</v>
      </c>
      <c r="DQ118" s="20">
        <f>SUMIFS(Expenses!DR:DR,Expenses!$C:$C,$C118)</f>
        <v>14449.142617588075</v>
      </c>
      <c r="DR118" s="20">
        <f>SUMIFS(Expenses!DS:DS,Expenses!$C:$C,$C118)</f>
        <v>14449.142617588075</v>
      </c>
      <c r="DS118" s="20">
        <f>SUMIFS(Expenses!DT:DT,Expenses!$C:$C,$C118)</f>
        <v>14449.142617588075</v>
      </c>
      <c r="DT118" s="20">
        <f>SUMIFS(Expenses!DU:DU,Expenses!$C:$C,$C118)</f>
        <v>14449.142617588075</v>
      </c>
    </row>
    <row r="119" spans="3:124">
      <c r="C119" s="5" t="s">
        <v>45</v>
      </c>
      <c r="D119" s="20">
        <f>SUMIFS(Expenses!E:E,Expenses!$C:$C,$C119)</f>
        <v>0</v>
      </c>
      <c r="E119" s="20">
        <f>SUMIFS(Expenses!F:F,Expenses!$C:$C,$C119)</f>
        <v>0</v>
      </c>
      <c r="F119" s="20">
        <f>SUMIFS(Expenses!G:G,Expenses!$C:$C,$C119)</f>
        <v>0</v>
      </c>
      <c r="G119" s="20">
        <f>SUMIFS(Expenses!H:H,Expenses!$C:$C,$C119)</f>
        <v>0</v>
      </c>
      <c r="H119" s="20">
        <f>SUMIFS(Expenses!I:I,Expenses!$C:$C,$C119)</f>
        <v>0</v>
      </c>
      <c r="I119" s="20">
        <f>SUMIFS(Expenses!J:J,Expenses!$C:$C,$C119)</f>
        <v>0</v>
      </c>
      <c r="J119" s="20">
        <f>SUMIFS(Expenses!K:K,Expenses!$C:$C,$C119)</f>
        <v>0</v>
      </c>
      <c r="K119" s="20">
        <f>SUMIFS(Expenses!L:L,Expenses!$C:$C,$C119)</f>
        <v>0</v>
      </c>
      <c r="L119" s="20">
        <f>SUMIFS(Expenses!M:M,Expenses!$C:$C,$C119)</f>
        <v>0</v>
      </c>
      <c r="M119" s="20">
        <f>SUMIFS(Expenses!N:N,Expenses!$C:$C,$C119)</f>
        <v>0</v>
      </c>
      <c r="N119" s="20">
        <f>SUMIFS(Expenses!O:O,Expenses!$C:$C,$C119)</f>
        <v>0</v>
      </c>
      <c r="O119" s="20">
        <f>SUMIFS(Expenses!P:P,Expenses!$C:$C,$C119)</f>
        <v>0</v>
      </c>
      <c r="P119" s="20">
        <f>SUMIFS(Expenses!Q:Q,Expenses!$C:$C,$C119)</f>
        <v>0</v>
      </c>
      <c r="Q119" s="20">
        <f>SUMIFS(Expenses!R:R,Expenses!$C:$C,$C119)</f>
        <v>0</v>
      </c>
      <c r="R119" s="20">
        <f>SUMIFS(Expenses!S:S,Expenses!$C:$C,$C119)</f>
        <v>0</v>
      </c>
      <c r="S119" s="20">
        <f>SUMIFS(Expenses!T:T,Expenses!$C:$C,$C119)</f>
        <v>0</v>
      </c>
      <c r="T119" s="20">
        <f>SUMIFS(Expenses!U:U,Expenses!$C:$C,$C119)</f>
        <v>0</v>
      </c>
      <c r="U119" s="20">
        <f>SUMIFS(Expenses!V:V,Expenses!$C:$C,$C119)</f>
        <v>0</v>
      </c>
      <c r="V119" s="20">
        <f>SUMIFS(Expenses!W:W,Expenses!$C:$C,$C119)</f>
        <v>0</v>
      </c>
      <c r="W119" s="20">
        <f>SUMIFS(Expenses!X:X,Expenses!$C:$C,$C119)</f>
        <v>0</v>
      </c>
      <c r="X119" s="20">
        <f>SUMIFS(Expenses!Y:Y,Expenses!$C:$C,$C119)</f>
        <v>0</v>
      </c>
      <c r="Y119" s="20">
        <f>SUMIFS(Expenses!Z:Z,Expenses!$C:$C,$C119)</f>
        <v>0</v>
      </c>
      <c r="Z119" s="20">
        <f>SUMIFS(Expenses!AA:AA,Expenses!$C:$C,$C119)</f>
        <v>0</v>
      </c>
      <c r="AA119" s="20">
        <f>SUMIFS(Expenses!AB:AB,Expenses!$C:$C,$C119)</f>
        <v>0</v>
      </c>
      <c r="AB119" s="20">
        <f>SUMIFS(Expenses!AC:AC,Expenses!$C:$C,$C119)</f>
        <v>0</v>
      </c>
      <c r="AC119" s="20">
        <f>SUMIFS(Expenses!AD:AD,Expenses!$C:$C,$C119)</f>
        <v>0</v>
      </c>
      <c r="AD119" s="20">
        <f>SUMIFS(Expenses!AE:AE,Expenses!$C:$C,$C119)</f>
        <v>0</v>
      </c>
      <c r="AE119" s="20">
        <f>SUMIFS(Expenses!AF:AF,Expenses!$C:$C,$C119)</f>
        <v>0</v>
      </c>
      <c r="AF119" s="20">
        <f>SUMIFS(Expenses!AG:AG,Expenses!$C:$C,$C119)</f>
        <v>0</v>
      </c>
      <c r="AG119" s="20">
        <f>SUMIFS(Expenses!AH:AH,Expenses!$C:$C,$C119)</f>
        <v>0</v>
      </c>
      <c r="AH119" s="20">
        <f>SUMIFS(Expenses!AI:AI,Expenses!$C:$C,$C119)</f>
        <v>0</v>
      </c>
      <c r="AI119" s="20">
        <f>SUMIFS(Expenses!AJ:AJ,Expenses!$C:$C,$C119)</f>
        <v>0</v>
      </c>
      <c r="AJ119" s="20">
        <f>SUMIFS(Expenses!AK:AK,Expenses!$C:$C,$C119)</f>
        <v>0</v>
      </c>
      <c r="AK119" s="20">
        <f>SUMIFS(Expenses!AL:AL,Expenses!$C:$C,$C119)</f>
        <v>0</v>
      </c>
      <c r="AL119" s="20">
        <f>SUMIFS(Expenses!AM:AM,Expenses!$C:$C,$C119)</f>
        <v>0</v>
      </c>
      <c r="AM119" s="20">
        <f>SUMIFS(Expenses!AN:AN,Expenses!$C:$C,$C119)</f>
        <v>0</v>
      </c>
      <c r="AN119" s="20">
        <f>SUMIFS(Expenses!AO:AO,Expenses!$C:$C,$C119)</f>
        <v>0</v>
      </c>
      <c r="AO119" s="20">
        <f>SUMIFS(Expenses!AP:AP,Expenses!$C:$C,$C119)</f>
        <v>0</v>
      </c>
      <c r="AP119" s="20">
        <f>SUMIFS(Expenses!AQ:AQ,Expenses!$C:$C,$C119)</f>
        <v>0</v>
      </c>
      <c r="AQ119" s="20">
        <f>SUMIFS(Expenses!AR:AR,Expenses!$C:$C,$C119)</f>
        <v>0</v>
      </c>
      <c r="AR119" s="20">
        <f>SUMIFS(Expenses!AS:AS,Expenses!$C:$C,$C119)</f>
        <v>0</v>
      </c>
      <c r="AS119" s="20">
        <f>SUMIFS(Expenses!AT:AT,Expenses!$C:$C,$C119)</f>
        <v>0</v>
      </c>
      <c r="AT119" s="20">
        <f>SUMIFS(Expenses!AU:AU,Expenses!$C:$C,$C119)</f>
        <v>0</v>
      </c>
      <c r="AU119" s="20">
        <f>SUMIFS(Expenses!AV:AV,Expenses!$C:$C,$C119)</f>
        <v>0</v>
      </c>
      <c r="AV119" s="20">
        <f>SUMIFS(Expenses!AW:AW,Expenses!$C:$C,$C119)</f>
        <v>0</v>
      </c>
      <c r="AW119" s="20">
        <f>SUMIFS(Expenses!AX:AX,Expenses!$C:$C,$C119)</f>
        <v>0</v>
      </c>
      <c r="AX119" s="20">
        <f>SUMIFS(Expenses!AY:AY,Expenses!$C:$C,$C119)</f>
        <v>0</v>
      </c>
      <c r="AY119" s="20">
        <f>SUMIFS(Expenses!AZ:AZ,Expenses!$C:$C,$C119)</f>
        <v>0</v>
      </c>
      <c r="AZ119" s="20">
        <f>SUMIFS(Expenses!BA:BA,Expenses!$C:$C,$C119)</f>
        <v>0</v>
      </c>
      <c r="BA119" s="20">
        <f>SUMIFS(Expenses!BB:BB,Expenses!$C:$C,$C119)</f>
        <v>0</v>
      </c>
      <c r="BB119" s="20">
        <f>SUMIFS(Expenses!BC:BC,Expenses!$C:$C,$C119)</f>
        <v>0</v>
      </c>
      <c r="BC119" s="20">
        <f>SUMIFS(Expenses!BD:BD,Expenses!$C:$C,$C119)</f>
        <v>0</v>
      </c>
      <c r="BD119" s="20">
        <f>SUMIFS(Expenses!BE:BE,Expenses!$C:$C,$C119)</f>
        <v>0</v>
      </c>
      <c r="BE119" s="20">
        <f>SUMIFS(Expenses!BF:BF,Expenses!$C:$C,$C119)</f>
        <v>0</v>
      </c>
      <c r="BF119" s="20">
        <f>SUMIFS(Expenses!BG:BG,Expenses!$C:$C,$C119)</f>
        <v>0</v>
      </c>
      <c r="BG119" s="20">
        <f>SUMIFS(Expenses!BH:BH,Expenses!$C:$C,$C119)</f>
        <v>0</v>
      </c>
      <c r="BH119" s="20">
        <f>SUMIFS(Expenses!BI:BI,Expenses!$C:$C,$C119)</f>
        <v>0</v>
      </c>
      <c r="BI119" s="20">
        <f>SUMIFS(Expenses!BJ:BJ,Expenses!$C:$C,$C119)</f>
        <v>0</v>
      </c>
      <c r="BJ119" s="20">
        <f>SUMIFS(Expenses!BK:BK,Expenses!$C:$C,$C119)</f>
        <v>0</v>
      </c>
      <c r="BK119" s="20">
        <f>SUMIFS(Expenses!BL:BL,Expenses!$C:$C,$C119)</f>
        <v>0</v>
      </c>
      <c r="BL119" s="20">
        <f>SUMIFS(Expenses!BM:BM,Expenses!$C:$C,$C119)</f>
        <v>0</v>
      </c>
      <c r="BM119" s="20">
        <f>SUMIFS(Expenses!BN:BN,Expenses!$C:$C,$C119)</f>
        <v>0</v>
      </c>
      <c r="BN119" s="20">
        <f>SUMIFS(Expenses!BO:BO,Expenses!$C:$C,$C119)</f>
        <v>0</v>
      </c>
      <c r="BO119" s="20">
        <f>SUMIFS(Expenses!BP:BP,Expenses!$C:$C,$C119)</f>
        <v>0</v>
      </c>
      <c r="BP119" s="20">
        <f>SUMIFS(Expenses!BQ:BQ,Expenses!$C:$C,$C119)</f>
        <v>0</v>
      </c>
      <c r="BQ119" s="20">
        <f>SUMIFS(Expenses!BR:BR,Expenses!$C:$C,$C119)</f>
        <v>0</v>
      </c>
      <c r="BR119" s="20">
        <f>SUMIFS(Expenses!BS:BS,Expenses!$C:$C,$C119)</f>
        <v>0</v>
      </c>
      <c r="BS119" s="20">
        <f>SUMIFS(Expenses!BT:BT,Expenses!$C:$C,$C119)</f>
        <v>0</v>
      </c>
      <c r="BT119" s="20">
        <f>SUMIFS(Expenses!BU:BU,Expenses!$C:$C,$C119)</f>
        <v>0</v>
      </c>
      <c r="BU119" s="20">
        <f>SUMIFS(Expenses!BV:BV,Expenses!$C:$C,$C119)</f>
        <v>0</v>
      </c>
      <c r="BV119" s="20">
        <f>SUMIFS(Expenses!BW:BW,Expenses!$C:$C,$C119)</f>
        <v>0</v>
      </c>
      <c r="BW119" s="20">
        <f>SUMIFS(Expenses!BX:BX,Expenses!$C:$C,$C119)</f>
        <v>0</v>
      </c>
      <c r="BX119" s="20">
        <f>SUMIFS(Expenses!BY:BY,Expenses!$C:$C,$C119)</f>
        <v>0</v>
      </c>
      <c r="BY119" s="20">
        <f>SUMIFS(Expenses!BZ:BZ,Expenses!$C:$C,$C119)</f>
        <v>0</v>
      </c>
      <c r="BZ119" s="20">
        <f>SUMIFS(Expenses!CA:CA,Expenses!$C:$C,$C119)</f>
        <v>0</v>
      </c>
      <c r="CA119" s="20">
        <f>SUMIFS(Expenses!CB:CB,Expenses!$C:$C,$C119)</f>
        <v>0</v>
      </c>
      <c r="CB119" s="20">
        <f>SUMIFS(Expenses!CC:CC,Expenses!$C:$C,$C119)</f>
        <v>0</v>
      </c>
      <c r="CC119" s="20">
        <f>SUMIFS(Expenses!CD:CD,Expenses!$C:$C,$C119)</f>
        <v>0</v>
      </c>
      <c r="CD119" s="20">
        <f>SUMIFS(Expenses!CE:CE,Expenses!$C:$C,$C119)</f>
        <v>0</v>
      </c>
      <c r="CE119" s="20">
        <f>SUMIFS(Expenses!CF:CF,Expenses!$C:$C,$C119)</f>
        <v>0</v>
      </c>
      <c r="CF119" s="20">
        <f>SUMIFS(Expenses!CG:CG,Expenses!$C:$C,$C119)</f>
        <v>0</v>
      </c>
      <c r="CG119" s="20">
        <f>SUMIFS(Expenses!CH:CH,Expenses!$C:$C,$C119)</f>
        <v>0</v>
      </c>
      <c r="CH119" s="20">
        <f>SUMIFS(Expenses!CI:CI,Expenses!$C:$C,$C119)</f>
        <v>0</v>
      </c>
      <c r="CI119" s="20">
        <f>SUMIFS(Expenses!CJ:CJ,Expenses!$C:$C,$C119)</f>
        <v>0</v>
      </c>
      <c r="CJ119" s="20">
        <f>SUMIFS(Expenses!CK:CK,Expenses!$C:$C,$C119)</f>
        <v>0</v>
      </c>
      <c r="CK119" s="20">
        <f>SUMIFS(Expenses!CL:CL,Expenses!$C:$C,$C119)</f>
        <v>0</v>
      </c>
      <c r="CL119" s="20">
        <f>SUMIFS(Expenses!CM:CM,Expenses!$C:$C,$C119)</f>
        <v>0</v>
      </c>
      <c r="CM119" s="20">
        <f>SUMIFS(Expenses!CN:CN,Expenses!$C:$C,$C119)</f>
        <v>0</v>
      </c>
      <c r="CN119" s="20">
        <f>SUMIFS(Expenses!CO:CO,Expenses!$C:$C,$C119)</f>
        <v>0</v>
      </c>
      <c r="CO119" s="20">
        <f>SUMIFS(Expenses!CP:CP,Expenses!$C:$C,$C119)</f>
        <v>0</v>
      </c>
      <c r="CP119" s="20">
        <f>SUMIFS(Expenses!CQ:CQ,Expenses!$C:$C,$C119)</f>
        <v>0</v>
      </c>
      <c r="CQ119" s="20">
        <f>SUMIFS(Expenses!CR:CR,Expenses!$C:$C,$C119)</f>
        <v>0</v>
      </c>
      <c r="CR119" s="20">
        <f>SUMIFS(Expenses!CS:CS,Expenses!$C:$C,$C119)</f>
        <v>0</v>
      </c>
      <c r="CS119" s="20">
        <f>SUMIFS(Expenses!CT:CT,Expenses!$C:$C,$C119)</f>
        <v>0</v>
      </c>
      <c r="CT119" s="20">
        <f>SUMIFS(Expenses!CU:CU,Expenses!$C:$C,$C119)</f>
        <v>0</v>
      </c>
      <c r="CU119" s="20">
        <f>SUMIFS(Expenses!CV:CV,Expenses!$C:$C,$C119)</f>
        <v>0</v>
      </c>
      <c r="CV119" s="20">
        <f>SUMIFS(Expenses!CW:CW,Expenses!$C:$C,$C119)</f>
        <v>0</v>
      </c>
      <c r="CW119" s="20">
        <f>SUMIFS(Expenses!CX:CX,Expenses!$C:$C,$C119)</f>
        <v>0</v>
      </c>
      <c r="CX119" s="20">
        <f>SUMIFS(Expenses!CY:CY,Expenses!$C:$C,$C119)</f>
        <v>0</v>
      </c>
      <c r="CY119" s="20">
        <f>SUMIFS(Expenses!CZ:CZ,Expenses!$C:$C,$C119)</f>
        <v>0</v>
      </c>
      <c r="CZ119" s="20">
        <f>SUMIFS(Expenses!DA:DA,Expenses!$C:$C,$C119)</f>
        <v>0</v>
      </c>
      <c r="DA119" s="20">
        <f>SUMIFS(Expenses!DB:DB,Expenses!$C:$C,$C119)</f>
        <v>0</v>
      </c>
      <c r="DB119" s="20">
        <f>SUMIFS(Expenses!DC:DC,Expenses!$C:$C,$C119)</f>
        <v>0</v>
      </c>
      <c r="DC119" s="20">
        <f>SUMIFS(Expenses!DD:DD,Expenses!$C:$C,$C119)</f>
        <v>0</v>
      </c>
      <c r="DD119" s="20">
        <f>SUMIFS(Expenses!DE:DE,Expenses!$C:$C,$C119)</f>
        <v>0</v>
      </c>
      <c r="DE119" s="20">
        <f>SUMIFS(Expenses!DF:DF,Expenses!$C:$C,$C119)</f>
        <v>0</v>
      </c>
      <c r="DF119" s="20">
        <f>SUMIFS(Expenses!DG:DG,Expenses!$C:$C,$C119)</f>
        <v>0</v>
      </c>
      <c r="DG119" s="20">
        <f>SUMIFS(Expenses!DH:DH,Expenses!$C:$C,$C119)</f>
        <v>0</v>
      </c>
      <c r="DH119" s="20">
        <f>SUMIFS(Expenses!DI:DI,Expenses!$C:$C,$C119)</f>
        <v>0</v>
      </c>
      <c r="DI119" s="20">
        <f>SUMIFS(Expenses!DJ:DJ,Expenses!$C:$C,$C119)</f>
        <v>0</v>
      </c>
      <c r="DJ119" s="20">
        <f>SUMIFS(Expenses!DK:DK,Expenses!$C:$C,$C119)</f>
        <v>0</v>
      </c>
      <c r="DK119" s="20">
        <f>SUMIFS(Expenses!DL:DL,Expenses!$C:$C,$C119)</f>
        <v>0</v>
      </c>
      <c r="DL119" s="20">
        <f>SUMIFS(Expenses!DM:DM,Expenses!$C:$C,$C119)</f>
        <v>0</v>
      </c>
      <c r="DM119" s="20">
        <f>SUMIFS(Expenses!DN:DN,Expenses!$C:$C,$C119)</f>
        <v>0</v>
      </c>
      <c r="DN119" s="20">
        <f>SUMIFS(Expenses!DO:DO,Expenses!$C:$C,$C119)</f>
        <v>0</v>
      </c>
      <c r="DO119" s="20">
        <f>SUMIFS(Expenses!DP:DP,Expenses!$C:$C,$C119)</f>
        <v>0</v>
      </c>
      <c r="DP119" s="20">
        <f>SUMIFS(Expenses!DQ:DQ,Expenses!$C:$C,$C119)</f>
        <v>0</v>
      </c>
      <c r="DQ119" s="20">
        <f>SUMIFS(Expenses!DR:DR,Expenses!$C:$C,$C119)</f>
        <v>0</v>
      </c>
      <c r="DR119" s="20">
        <f>SUMIFS(Expenses!DS:DS,Expenses!$C:$C,$C119)</f>
        <v>0</v>
      </c>
      <c r="DS119" s="20">
        <f>SUMIFS(Expenses!DT:DT,Expenses!$C:$C,$C119)</f>
        <v>0</v>
      </c>
      <c r="DT119" s="20">
        <f>SUMIFS(Expenses!DU:DU,Expenses!$C:$C,$C119)</f>
        <v>0</v>
      </c>
    </row>
    <row r="120" spans="3:124">
      <c r="C120" s="10" t="s">
        <v>196</v>
      </c>
      <c r="D120" s="21">
        <f>SUM(D109:D119)</f>
        <v>0</v>
      </c>
      <c r="E120" s="21">
        <f t="shared" ref="E120:BP120" si="40">SUM(E109:E119)</f>
        <v>0</v>
      </c>
      <c r="F120" s="21">
        <f t="shared" si="40"/>
        <v>0</v>
      </c>
      <c r="G120" s="21">
        <f t="shared" si="40"/>
        <v>0</v>
      </c>
      <c r="H120" s="21">
        <f t="shared" si="40"/>
        <v>0</v>
      </c>
      <c r="I120" s="21">
        <f t="shared" si="40"/>
        <v>0</v>
      </c>
      <c r="J120" s="21">
        <f t="shared" si="40"/>
        <v>0</v>
      </c>
      <c r="K120" s="21">
        <f t="shared" si="40"/>
        <v>0</v>
      </c>
      <c r="L120" s="21">
        <f t="shared" si="40"/>
        <v>0</v>
      </c>
      <c r="M120" s="21">
        <f t="shared" si="40"/>
        <v>0</v>
      </c>
      <c r="N120" s="21">
        <f t="shared" si="40"/>
        <v>0</v>
      </c>
      <c r="O120" s="21">
        <f t="shared" si="40"/>
        <v>0</v>
      </c>
      <c r="P120" s="21">
        <f t="shared" si="40"/>
        <v>0</v>
      </c>
      <c r="Q120" s="21">
        <f t="shared" si="40"/>
        <v>0</v>
      </c>
      <c r="R120" s="21">
        <f t="shared" si="40"/>
        <v>0</v>
      </c>
      <c r="S120" s="21">
        <f t="shared" si="40"/>
        <v>0</v>
      </c>
      <c r="T120" s="21">
        <f t="shared" si="40"/>
        <v>0</v>
      </c>
      <c r="U120" s="21">
        <f t="shared" si="40"/>
        <v>0</v>
      </c>
      <c r="V120" s="21">
        <f t="shared" si="40"/>
        <v>0</v>
      </c>
      <c r="W120" s="21">
        <f t="shared" si="40"/>
        <v>0</v>
      </c>
      <c r="X120" s="21">
        <f t="shared" si="40"/>
        <v>0</v>
      </c>
      <c r="Y120" s="21">
        <f t="shared" si="40"/>
        <v>0</v>
      </c>
      <c r="Z120" s="21">
        <f t="shared" si="40"/>
        <v>0</v>
      </c>
      <c r="AA120" s="21">
        <f t="shared" si="40"/>
        <v>0</v>
      </c>
      <c r="AB120" s="21">
        <f t="shared" si="40"/>
        <v>40623.836949825563</v>
      </c>
      <c r="AC120" s="21">
        <f t="shared" si="40"/>
        <v>40623.836949825563</v>
      </c>
      <c r="AD120" s="21">
        <f t="shared" si="40"/>
        <v>40623.836949825563</v>
      </c>
      <c r="AE120" s="21">
        <f t="shared" si="40"/>
        <v>40623.836949825563</v>
      </c>
      <c r="AF120" s="21">
        <f t="shared" si="40"/>
        <v>40623.836949825563</v>
      </c>
      <c r="AG120" s="21">
        <f t="shared" si="40"/>
        <v>40623.836949825563</v>
      </c>
      <c r="AH120" s="21">
        <f t="shared" si="40"/>
        <v>40623.836949825563</v>
      </c>
      <c r="AI120" s="21">
        <f t="shared" si="40"/>
        <v>41842.552058320332</v>
      </c>
      <c r="AJ120" s="21">
        <f t="shared" si="40"/>
        <v>41842.552058320332</v>
      </c>
      <c r="AK120" s="21">
        <f t="shared" si="40"/>
        <v>41842.552058320332</v>
      </c>
      <c r="AL120" s="21">
        <f t="shared" si="40"/>
        <v>41842.552058320332</v>
      </c>
      <c r="AM120" s="21">
        <f t="shared" si="40"/>
        <v>41842.552058320332</v>
      </c>
      <c r="AN120" s="21">
        <f t="shared" si="40"/>
        <v>41842.552058320332</v>
      </c>
      <c r="AO120" s="21">
        <f t="shared" si="40"/>
        <v>41842.552058320332</v>
      </c>
      <c r="AP120" s="21">
        <f t="shared" si="40"/>
        <v>41842.552058320332</v>
      </c>
      <c r="AQ120" s="21">
        <f t="shared" si="40"/>
        <v>41842.552058320332</v>
      </c>
      <c r="AR120" s="21">
        <f t="shared" si="40"/>
        <v>41842.552058320332</v>
      </c>
      <c r="AS120" s="21">
        <f t="shared" si="40"/>
        <v>41842.552058320332</v>
      </c>
      <c r="AT120" s="21">
        <f t="shared" si="40"/>
        <v>41842.552058320332</v>
      </c>
      <c r="AU120" s="21">
        <f t="shared" si="40"/>
        <v>43097.828620069937</v>
      </c>
      <c r="AV120" s="21">
        <f t="shared" si="40"/>
        <v>43097.828620069937</v>
      </c>
      <c r="AW120" s="21">
        <f t="shared" si="40"/>
        <v>43097.828620069937</v>
      </c>
      <c r="AX120" s="21">
        <f t="shared" si="40"/>
        <v>43097.828620069937</v>
      </c>
      <c r="AY120" s="21">
        <f t="shared" si="40"/>
        <v>43097.828620069937</v>
      </c>
      <c r="AZ120" s="21">
        <f t="shared" si="40"/>
        <v>43097.828620069937</v>
      </c>
      <c r="BA120" s="21">
        <f t="shared" si="40"/>
        <v>43097.828620069937</v>
      </c>
      <c r="BB120" s="21">
        <f t="shared" si="40"/>
        <v>43097.828620069937</v>
      </c>
      <c r="BC120" s="21">
        <f t="shared" si="40"/>
        <v>43097.828620069937</v>
      </c>
      <c r="BD120" s="21">
        <f t="shared" si="40"/>
        <v>43097.828620069937</v>
      </c>
      <c r="BE120" s="21">
        <f t="shared" si="40"/>
        <v>43097.828620069937</v>
      </c>
      <c r="BF120" s="21">
        <f t="shared" si="40"/>
        <v>43097.828620069937</v>
      </c>
      <c r="BG120" s="21">
        <f t="shared" si="40"/>
        <v>44390.76347867203</v>
      </c>
      <c r="BH120" s="21">
        <f t="shared" si="40"/>
        <v>44390.76347867203</v>
      </c>
      <c r="BI120" s="21">
        <f t="shared" si="40"/>
        <v>44390.76347867203</v>
      </c>
      <c r="BJ120" s="21">
        <f t="shared" si="40"/>
        <v>44390.76347867203</v>
      </c>
      <c r="BK120" s="21">
        <f t="shared" si="40"/>
        <v>44390.76347867203</v>
      </c>
      <c r="BL120" s="21">
        <f t="shared" si="40"/>
        <v>44390.76347867203</v>
      </c>
      <c r="BM120" s="21">
        <f t="shared" si="40"/>
        <v>44390.76347867203</v>
      </c>
      <c r="BN120" s="21">
        <f t="shared" si="40"/>
        <v>44390.76347867203</v>
      </c>
      <c r="BO120" s="21">
        <f t="shared" si="40"/>
        <v>44390.76347867203</v>
      </c>
      <c r="BP120" s="21">
        <f t="shared" si="40"/>
        <v>44390.76347867203</v>
      </c>
      <c r="BQ120" s="21">
        <f t="shared" ref="BQ120:DT120" si="41">SUM(BQ109:BQ119)</f>
        <v>44390.76347867203</v>
      </c>
      <c r="BR120" s="21">
        <f t="shared" si="41"/>
        <v>44390.76347867203</v>
      </c>
      <c r="BS120" s="21">
        <f t="shared" si="41"/>
        <v>45722.486383032199</v>
      </c>
      <c r="BT120" s="21">
        <f t="shared" si="41"/>
        <v>45722.486383032199</v>
      </c>
      <c r="BU120" s="21">
        <f t="shared" si="41"/>
        <v>45722.486383032199</v>
      </c>
      <c r="BV120" s="21">
        <f t="shared" si="41"/>
        <v>45722.486383032199</v>
      </c>
      <c r="BW120" s="21">
        <f t="shared" si="41"/>
        <v>45722.486383032199</v>
      </c>
      <c r="BX120" s="21">
        <f t="shared" si="41"/>
        <v>45722.486383032199</v>
      </c>
      <c r="BY120" s="21">
        <f t="shared" si="41"/>
        <v>45722.486383032199</v>
      </c>
      <c r="BZ120" s="21">
        <f t="shared" si="41"/>
        <v>45722.486383032199</v>
      </c>
      <c r="CA120" s="21">
        <f t="shared" si="41"/>
        <v>45722.486383032199</v>
      </c>
      <c r="CB120" s="21">
        <f t="shared" si="41"/>
        <v>45722.486383032199</v>
      </c>
      <c r="CC120" s="21">
        <f t="shared" si="41"/>
        <v>45722.486383032199</v>
      </c>
      <c r="CD120" s="21">
        <f t="shared" si="41"/>
        <v>45722.486383032199</v>
      </c>
      <c r="CE120" s="21">
        <f t="shared" si="41"/>
        <v>47094.160974523176</v>
      </c>
      <c r="CF120" s="21">
        <f t="shared" si="41"/>
        <v>47094.160974523176</v>
      </c>
      <c r="CG120" s="21">
        <f t="shared" si="41"/>
        <v>47094.160974523176</v>
      </c>
      <c r="CH120" s="21">
        <f t="shared" si="41"/>
        <v>47094.160974523176</v>
      </c>
      <c r="CI120" s="21">
        <f t="shared" si="41"/>
        <v>47094.160974523176</v>
      </c>
      <c r="CJ120" s="21">
        <f t="shared" si="41"/>
        <v>47094.160974523176</v>
      </c>
      <c r="CK120" s="21">
        <f t="shared" si="41"/>
        <v>47094.160974523176</v>
      </c>
      <c r="CL120" s="21">
        <f t="shared" si="41"/>
        <v>47094.160974523176</v>
      </c>
      <c r="CM120" s="21">
        <f t="shared" si="41"/>
        <v>47094.160974523176</v>
      </c>
      <c r="CN120" s="21">
        <f t="shared" si="41"/>
        <v>47094.160974523176</v>
      </c>
      <c r="CO120" s="21">
        <f t="shared" si="41"/>
        <v>47094.160974523176</v>
      </c>
      <c r="CP120" s="21">
        <f t="shared" si="41"/>
        <v>47094.160974523176</v>
      </c>
      <c r="CQ120" s="21">
        <f t="shared" si="41"/>
        <v>48506.985803758864</v>
      </c>
      <c r="CR120" s="21">
        <f t="shared" si="41"/>
        <v>48506.985803758864</v>
      </c>
      <c r="CS120" s="21">
        <f t="shared" si="41"/>
        <v>48506.985803758864</v>
      </c>
      <c r="CT120" s="21">
        <f t="shared" si="41"/>
        <v>48506.985803758864</v>
      </c>
      <c r="CU120" s="21">
        <f t="shared" si="41"/>
        <v>48506.985803758864</v>
      </c>
      <c r="CV120" s="21">
        <f t="shared" si="41"/>
        <v>48506.985803758864</v>
      </c>
      <c r="CW120" s="21">
        <f t="shared" si="41"/>
        <v>48506.985803758864</v>
      </c>
      <c r="CX120" s="21">
        <f t="shared" si="41"/>
        <v>48506.985803758864</v>
      </c>
      <c r="CY120" s="21">
        <f t="shared" si="41"/>
        <v>48506.985803758864</v>
      </c>
      <c r="CZ120" s="21">
        <f t="shared" si="41"/>
        <v>48506.985803758864</v>
      </c>
      <c r="DA120" s="21">
        <f t="shared" si="41"/>
        <v>48506.985803758864</v>
      </c>
      <c r="DB120" s="21">
        <f t="shared" si="41"/>
        <v>48506.985803758864</v>
      </c>
      <c r="DC120" s="21">
        <f t="shared" si="41"/>
        <v>49962.195377871627</v>
      </c>
      <c r="DD120" s="21">
        <f t="shared" si="41"/>
        <v>49962.195377871627</v>
      </c>
      <c r="DE120" s="21">
        <f t="shared" si="41"/>
        <v>49962.195377871627</v>
      </c>
      <c r="DF120" s="21">
        <f t="shared" si="41"/>
        <v>49962.195377871627</v>
      </c>
      <c r="DG120" s="21">
        <f t="shared" si="41"/>
        <v>49962.195377871627</v>
      </c>
      <c r="DH120" s="21">
        <f t="shared" si="41"/>
        <v>49962.195377871627</v>
      </c>
      <c r="DI120" s="21">
        <f t="shared" si="41"/>
        <v>49962.195377871627</v>
      </c>
      <c r="DJ120" s="21">
        <f t="shared" si="41"/>
        <v>49962.195377871627</v>
      </c>
      <c r="DK120" s="21">
        <f t="shared" si="41"/>
        <v>49962.195377871627</v>
      </c>
      <c r="DL120" s="21">
        <f t="shared" si="41"/>
        <v>49962.195377871627</v>
      </c>
      <c r="DM120" s="21">
        <f t="shared" si="41"/>
        <v>49962.195377871627</v>
      </c>
      <c r="DN120" s="21">
        <f t="shared" si="41"/>
        <v>49962.195377871627</v>
      </c>
      <c r="DO120" s="21">
        <f t="shared" si="41"/>
        <v>51461.061239207775</v>
      </c>
      <c r="DP120" s="21">
        <f t="shared" si="41"/>
        <v>51461.061239207775</v>
      </c>
      <c r="DQ120" s="21">
        <f t="shared" si="41"/>
        <v>51461.061239207775</v>
      </c>
      <c r="DR120" s="21">
        <f t="shared" si="41"/>
        <v>51461.061239207775</v>
      </c>
      <c r="DS120" s="21">
        <f t="shared" si="41"/>
        <v>51461.061239207775</v>
      </c>
      <c r="DT120" s="21">
        <f t="shared" si="41"/>
        <v>51461.061239207775</v>
      </c>
    </row>
    <row r="121" spans="3:124">
      <c r="C121" s="4" t="s">
        <v>46</v>
      </c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</row>
    <row r="122" spans="3:124">
      <c r="C122" s="5" t="s">
        <v>601</v>
      </c>
      <c r="D122" s="20">
        <f>SUMIFS(Expenses!E:E,Expenses!$C:$C,$C122)</f>
        <v>0</v>
      </c>
      <c r="E122" s="20">
        <f>SUMIFS(Expenses!F:F,Expenses!$C:$C,$C122)</f>
        <v>0</v>
      </c>
      <c r="F122" s="20">
        <f>SUMIFS(Expenses!G:G,Expenses!$C:$C,$C122)</f>
        <v>0</v>
      </c>
      <c r="G122" s="20">
        <f>SUMIFS(Expenses!H:H,Expenses!$C:$C,$C122)</f>
        <v>0</v>
      </c>
      <c r="H122" s="20">
        <f>SUMIFS(Expenses!I:I,Expenses!$C:$C,$C122)</f>
        <v>0</v>
      </c>
      <c r="I122" s="20">
        <f>SUMIFS(Expenses!J:J,Expenses!$C:$C,$C122)</f>
        <v>0</v>
      </c>
      <c r="J122" s="20">
        <f>SUMIFS(Expenses!K:K,Expenses!$C:$C,$C122)</f>
        <v>0</v>
      </c>
      <c r="K122" s="20">
        <f>SUMIFS(Expenses!L:L,Expenses!$C:$C,$C122)</f>
        <v>0</v>
      </c>
      <c r="L122" s="20">
        <f>SUMIFS(Expenses!M:M,Expenses!$C:$C,$C122)</f>
        <v>0</v>
      </c>
      <c r="M122" s="20">
        <f>SUMIFS(Expenses!N:N,Expenses!$C:$C,$C122)</f>
        <v>0</v>
      </c>
      <c r="N122" s="20">
        <f>SUMIFS(Expenses!O:O,Expenses!$C:$C,$C122)</f>
        <v>0</v>
      </c>
      <c r="O122" s="20">
        <f>SUMIFS(Expenses!P:P,Expenses!$C:$C,$C122)</f>
        <v>0</v>
      </c>
      <c r="P122" s="20">
        <f>SUMIFS(Expenses!Q:Q,Expenses!$C:$C,$C122)</f>
        <v>0</v>
      </c>
      <c r="Q122" s="20">
        <f>SUMIFS(Expenses!R:R,Expenses!$C:$C,$C122)</f>
        <v>0</v>
      </c>
      <c r="R122" s="20">
        <f>SUMIFS(Expenses!S:S,Expenses!$C:$C,$C122)</f>
        <v>0</v>
      </c>
      <c r="S122" s="20">
        <f>SUMIFS(Expenses!T:T,Expenses!$C:$C,$C122)</f>
        <v>0</v>
      </c>
      <c r="T122" s="20">
        <f>SUMIFS(Expenses!U:U,Expenses!$C:$C,$C122)</f>
        <v>0</v>
      </c>
      <c r="U122" s="20">
        <f>SUMIFS(Expenses!V:V,Expenses!$C:$C,$C122)</f>
        <v>0</v>
      </c>
      <c r="V122" s="20">
        <f>SUMIFS(Expenses!W:W,Expenses!$C:$C,$C122)</f>
        <v>0</v>
      </c>
      <c r="W122" s="20">
        <f>SUMIFS(Expenses!X:X,Expenses!$C:$C,$C122)</f>
        <v>0</v>
      </c>
      <c r="X122" s="20">
        <f>SUMIFS(Expenses!Y:Y,Expenses!$C:$C,$C122)</f>
        <v>0</v>
      </c>
      <c r="Y122" s="20">
        <f>SUMIFS(Expenses!Z:Z,Expenses!$C:$C,$C122)</f>
        <v>0</v>
      </c>
      <c r="Z122" s="20">
        <f>SUMIFS(Expenses!AA:AA,Expenses!$C:$C,$C122)</f>
        <v>0</v>
      </c>
      <c r="AA122" s="20">
        <f>SUMIFS(Expenses!AB:AB,Expenses!$C:$C,$C122)</f>
        <v>0</v>
      </c>
      <c r="AB122" s="20">
        <f>SUMIFS(Expenses!AC:AC,Expenses!$C:$C,$C122)</f>
        <v>0</v>
      </c>
      <c r="AC122" s="20">
        <f>SUMIFS(Expenses!AD:AD,Expenses!$C:$C,$C122)</f>
        <v>0</v>
      </c>
      <c r="AD122" s="20">
        <f>SUMIFS(Expenses!AE:AE,Expenses!$C:$C,$C122)</f>
        <v>0</v>
      </c>
      <c r="AE122" s="20">
        <f>SUMIFS(Expenses!AF:AF,Expenses!$C:$C,$C122)</f>
        <v>0</v>
      </c>
      <c r="AF122" s="20">
        <f>SUMIFS(Expenses!AG:AG,Expenses!$C:$C,$C122)</f>
        <v>0</v>
      </c>
      <c r="AG122" s="20">
        <f>SUMIFS(Expenses!AH:AH,Expenses!$C:$C,$C122)</f>
        <v>0</v>
      </c>
      <c r="AH122" s="20">
        <f>SUMIFS(Expenses!AI:AI,Expenses!$C:$C,$C122)</f>
        <v>0</v>
      </c>
      <c r="AI122" s="20">
        <f>SUMIFS(Expenses!AJ:AJ,Expenses!$C:$C,$C122)</f>
        <v>0</v>
      </c>
      <c r="AJ122" s="20">
        <f>SUMIFS(Expenses!AK:AK,Expenses!$C:$C,$C122)</f>
        <v>0</v>
      </c>
      <c r="AK122" s="20">
        <f>SUMIFS(Expenses!AL:AL,Expenses!$C:$C,$C122)</f>
        <v>0</v>
      </c>
      <c r="AL122" s="20">
        <f>SUMIFS(Expenses!AM:AM,Expenses!$C:$C,$C122)</f>
        <v>0</v>
      </c>
      <c r="AM122" s="20">
        <f>SUMIFS(Expenses!AN:AN,Expenses!$C:$C,$C122)</f>
        <v>0</v>
      </c>
      <c r="AN122" s="20">
        <f>SUMIFS(Expenses!AO:AO,Expenses!$C:$C,$C122)</f>
        <v>0</v>
      </c>
      <c r="AO122" s="20">
        <f>SUMIFS(Expenses!AP:AP,Expenses!$C:$C,$C122)</f>
        <v>0</v>
      </c>
      <c r="AP122" s="20">
        <f>SUMIFS(Expenses!AQ:AQ,Expenses!$C:$C,$C122)</f>
        <v>0</v>
      </c>
      <c r="AQ122" s="20">
        <f>SUMIFS(Expenses!AR:AR,Expenses!$C:$C,$C122)</f>
        <v>0</v>
      </c>
      <c r="AR122" s="20">
        <f>SUMIFS(Expenses!AS:AS,Expenses!$C:$C,$C122)</f>
        <v>0</v>
      </c>
      <c r="AS122" s="20">
        <f>SUMIFS(Expenses!AT:AT,Expenses!$C:$C,$C122)</f>
        <v>0</v>
      </c>
      <c r="AT122" s="20">
        <f>SUMIFS(Expenses!AU:AU,Expenses!$C:$C,$C122)</f>
        <v>0</v>
      </c>
      <c r="AU122" s="20">
        <f>SUMIFS(Expenses!AV:AV,Expenses!$C:$C,$C122)</f>
        <v>0</v>
      </c>
      <c r="AV122" s="20">
        <f>SUMIFS(Expenses!AW:AW,Expenses!$C:$C,$C122)</f>
        <v>0</v>
      </c>
      <c r="AW122" s="20">
        <f>SUMIFS(Expenses!AX:AX,Expenses!$C:$C,$C122)</f>
        <v>0</v>
      </c>
      <c r="AX122" s="20">
        <f>SUMIFS(Expenses!AY:AY,Expenses!$C:$C,$C122)</f>
        <v>0</v>
      </c>
      <c r="AY122" s="20">
        <f>SUMIFS(Expenses!AZ:AZ,Expenses!$C:$C,$C122)</f>
        <v>0</v>
      </c>
      <c r="AZ122" s="20">
        <f>SUMIFS(Expenses!BA:BA,Expenses!$C:$C,$C122)</f>
        <v>0</v>
      </c>
      <c r="BA122" s="20">
        <f>SUMIFS(Expenses!BB:BB,Expenses!$C:$C,$C122)</f>
        <v>0</v>
      </c>
      <c r="BB122" s="20">
        <f>SUMIFS(Expenses!BC:BC,Expenses!$C:$C,$C122)</f>
        <v>0</v>
      </c>
      <c r="BC122" s="20">
        <f>SUMIFS(Expenses!BD:BD,Expenses!$C:$C,$C122)</f>
        <v>0</v>
      </c>
      <c r="BD122" s="20">
        <f>SUMIFS(Expenses!BE:BE,Expenses!$C:$C,$C122)</f>
        <v>0</v>
      </c>
      <c r="BE122" s="20">
        <f>SUMIFS(Expenses!BF:BF,Expenses!$C:$C,$C122)</f>
        <v>0</v>
      </c>
      <c r="BF122" s="20">
        <f>SUMIFS(Expenses!BG:BG,Expenses!$C:$C,$C122)</f>
        <v>0</v>
      </c>
      <c r="BG122" s="20">
        <f>SUMIFS(Expenses!BH:BH,Expenses!$C:$C,$C122)</f>
        <v>0</v>
      </c>
      <c r="BH122" s="20">
        <f>SUMIFS(Expenses!BI:BI,Expenses!$C:$C,$C122)</f>
        <v>0</v>
      </c>
      <c r="BI122" s="20">
        <f>SUMIFS(Expenses!BJ:BJ,Expenses!$C:$C,$C122)</f>
        <v>0</v>
      </c>
      <c r="BJ122" s="20">
        <f>SUMIFS(Expenses!BK:BK,Expenses!$C:$C,$C122)</f>
        <v>0</v>
      </c>
      <c r="BK122" s="20">
        <f>SUMIFS(Expenses!BL:BL,Expenses!$C:$C,$C122)</f>
        <v>0</v>
      </c>
      <c r="BL122" s="20">
        <f>SUMIFS(Expenses!BM:BM,Expenses!$C:$C,$C122)</f>
        <v>0</v>
      </c>
      <c r="BM122" s="20">
        <f>SUMIFS(Expenses!BN:BN,Expenses!$C:$C,$C122)</f>
        <v>0</v>
      </c>
      <c r="BN122" s="20">
        <f>SUMIFS(Expenses!BO:BO,Expenses!$C:$C,$C122)</f>
        <v>0</v>
      </c>
      <c r="BO122" s="20">
        <f>SUMIFS(Expenses!BP:BP,Expenses!$C:$C,$C122)</f>
        <v>0</v>
      </c>
      <c r="BP122" s="20">
        <f>SUMIFS(Expenses!BQ:BQ,Expenses!$C:$C,$C122)</f>
        <v>0</v>
      </c>
      <c r="BQ122" s="20">
        <f>SUMIFS(Expenses!BR:BR,Expenses!$C:$C,$C122)</f>
        <v>0</v>
      </c>
      <c r="BR122" s="20">
        <f>SUMIFS(Expenses!BS:BS,Expenses!$C:$C,$C122)</f>
        <v>0</v>
      </c>
      <c r="BS122" s="20">
        <f>SUMIFS(Expenses!BT:BT,Expenses!$C:$C,$C122)</f>
        <v>0</v>
      </c>
      <c r="BT122" s="20">
        <f>SUMIFS(Expenses!BU:BU,Expenses!$C:$C,$C122)</f>
        <v>0</v>
      </c>
      <c r="BU122" s="20">
        <f>SUMIFS(Expenses!BV:BV,Expenses!$C:$C,$C122)</f>
        <v>0</v>
      </c>
      <c r="BV122" s="20">
        <f>SUMIFS(Expenses!BW:BW,Expenses!$C:$C,$C122)</f>
        <v>0</v>
      </c>
      <c r="BW122" s="20">
        <f>SUMIFS(Expenses!BX:BX,Expenses!$C:$C,$C122)</f>
        <v>0</v>
      </c>
      <c r="BX122" s="20">
        <f>SUMIFS(Expenses!BY:BY,Expenses!$C:$C,$C122)</f>
        <v>0</v>
      </c>
      <c r="BY122" s="20">
        <f>SUMIFS(Expenses!BZ:BZ,Expenses!$C:$C,$C122)</f>
        <v>0</v>
      </c>
      <c r="BZ122" s="20">
        <f>SUMIFS(Expenses!CA:CA,Expenses!$C:$C,$C122)</f>
        <v>0</v>
      </c>
      <c r="CA122" s="20">
        <f>SUMIFS(Expenses!CB:CB,Expenses!$C:$C,$C122)</f>
        <v>0</v>
      </c>
      <c r="CB122" s="20">
        <f>SUMIFS(Expenses!CC:CC,Expenses!$C:$C,$C122)</f>
        <v>0</v>
      </c>
      <c r="CC122" s="20">
        <f>SUMIFS(Expenses!CD:CD,Expenses!$C:$C,$C122)</f>
        <v>0</v>
      </c>
      <c r="CD122" s="20">
        <f>SUMIFS(Expenses!CE:CE,Expenses!$C:$C,$C122)</f>
        <v>0</v>
      </c>
      <c r="CE122" s="20">
        <f>SUMIFS(Expenses!CF:CF,Expenses!$C:$C,$C122)</f>
        <v>0</v>
      </c>
      <c r="CF122" s="20">
        <f>SUMIFS(Expenses!CG:CG,Expenses!$C:$C,$C122)</f>
        <v>0</v>
      </c>
      <c r="CG122" s="20">
        <f>SUMIFS(Expenses!CH:CH,Expenses!$C:$C,$C122)</f>
        <v>0</v>
      </c>
      <c r="CH122" s="20">
        <f>SUMIFS(Expenses!CI:CI,Expenses!$C:$C,$C122)</f>
        <v>0</v>
      </c>
      <c r="CI122" s="20">
        <f>SUMIFS(Expenses!CJ:CJ,Expenses!$C:$C,$C122)</f>
        <v>0</v>
      </c>
      <c r="CJ122" s="20">
        <f>SUMIFS(Expenses!CK:CK,Expenses!$C:$C,$C122)</f>
        <v>0</v>
      </c>
      <c r="CK122" s="20">
        <f>SUMIFS(Expenses!CL:CL,Expenses!$C:$C,$C122)</f>
        <v>0</v>
      </c>
      <c r="CL122" s="20">
        <f>SUMIFS(Expenses!CM:CM,Expenses!$C:$C,$C122)</f>
        <v>0</v>
      </c>
      <c r="CM122" s="20">
        <f>SUMIFS(Expenses!CN:CN,Expenses!$C:$C,$C122)</f>
        <v>0</v>
      </c>
      <c r="CN122" s="20">
        <f>SUMIFS(Expenses!CO:CO,Expenses!$C:$C,$C122)</f>
        <v>0</v>
      </c>
      <c r="CO122" s="20">
        <f>SUMIFS(Expenses!CP:CP,Expenses!$C:$C,$C122)</f>
        <v>0</v>
      </c>
      <c r="CP122" s="20">
        <f>SUMIFS(Expenses!CQ:CQ,Expenses!$C:$C,$C122)</f>
        <v>0</v>
      </c>
      <c r="CQ122" s="20">
        <f>SUMIFS(Expenses!CR:CR,Expenses!$C:$C,$C122)</f>
        <v>0</v>
      </c>
      <c r="CR122" s="20">
        <f>SUMIFS(Expenses!CS:CS,Expenses!$C:$C,$C122)</f>
        <v>0</v>
      </c>
      <c r="CS122" s="20">
        <f>SUMIFS(Expenses!CT:CT,Expenses!$C:$C,$C122)</f>
        <v>0</v>
      </c>
      <c r="CT122" s="20">
        <f>SUMIFS(Expenses!CU:CU,Expenses!$C:$C,$C122)</f>
        <v>0</v>
      </c>
      <c r="CU122" s="20">
        <f>SUMIFS(Expenses!CV:CV,Expenses!$C:$C,$C122)</f>
        <v>0</v>
      </c>
      <c r="CV122" s="20">
        <f>SUMIFS(Expenses!CW:CW,Expenses!$C:$C,$C122)</f>
        <v>0</v>
      </c>
      <c r="CW122" s="20">
        <f>SUMIFS(Expenses!CX:CX,Expenses!$C:$C,$C122)</f>
        <v>0</v>
      </c>
      <c r="CX122" s="20">
        <f>SUMIFS(Expenses!CY:CY,Expenses!$C:$C,$C122)</f>
        <v>0</v>
      </c>
      <c r="CY122" s="20">
        <f>SUMIFS(Expenses!CZ:CZ,Expenses!$C:$C,$C122)</f>
        <v>0</v>
      </c>
      <c r="CZ122" s="20">
        <f>SUMIFS(Expenses!DA:DA,Expenses!$C:$C,$C122)</f>
        <v>0</v>
      </c>
      <c r="DA122" s="20">
        <f>SUMIFS(Expenses!DB:DB,Expenses!$C:$C,$C122)</f>
        <v>0</v>
      </c>
      <c r="DB122" s="20">
        <f>SUMIFS(Expenses!DC:DC,Expenses!$C:$C,$C122)</f>
        <v>0</v>
      </c>
      <c r="DC122" s="20">
        <f>SUMIFS(Expenses!DD:DD,Expenses!$C:$C,$C122)</f>
        <v>0</v>
      </c>
      <c r="DD122" s="20">
        <f>SUMIFS(Expenses!DE:DE,Expenses!$C:$C,$C122)</f>
        <v>0</v>
      </c>
      <c r="DE122" s="20">
        <f>SUMIFS(Expenses!DF:DF,Expenses!$C:$C,$C122)</f>
        <v>0</v>
      </c>
      <c r="DF122" s="20">
        <f>SUMIFS(Expenses!DG:DG,Expenses!$C:$C,$C122)</f>
        <v>0</v>
      </c>
      <c r="DG122" s="20">
        <f>SUMIFS(Expenses!DH:DH,Expenses!$C:$C,$C122)</f>
        <v>0</v>
      </c>
      <c r="DH122" s="20">
        <f>SUMIFS(Expenses!DI:DI,Expenses!$C:$C,$C122)</f>
        <v>0</v>
      </c>
      <c r="DI122" s="20">
        <f>SUMIFS(Expenses!DJ:DJ,Expenses!$C:$C,$C122)</f>
        <v>0</v>
      </c>
      <c r="DJ122" s="20">
        <f>SUMIFS(Expenses!DK:DK,Expenses!$C:$C,$C122)</f>
        <v>0</v>
      </c>
      <c r="DK122" s="20">
        <f>SUMIFS(Expenses!DL:DL,Expenses!$C:$C,$C122)</f>
        <v>0</v>
      </c>
      <c r="DL122" s="20">
        <f>SUMIFS(Expenses!DM:DM,Expenses!$C:$C,$C122)</f>
        <v>0</v>
      </c>
      <c r="DM122" s="20">
        <f>SUMIFS(Expenses!DN:DN,Expenses!$C:$C,$C122)</f>
        <v>0</v>
      </c>
      <c r="DN122" s="20">
        <f>SUMIFS(Expenses!DO:DO,Expenses!$C:$C,$C122)</f>
        <v>0</v>
      </c>
      <c r="DO122" s="20">
        <f>SUMIFS(Expenses!DP:DP,Expenses!$C:$C,$C122)</f>
        <v>0</v>
      </c>
      <c r="DP122" s="20">
        <f>SUMIFS(Expenses!DQ:DQ,Expenses!$C:$C,$C122)</f>
        <v>0</v>
      </c>
      <c r="DQ122" s="20">
        <f>SUMIFS(Expenses!DR:DR,Expenses!$C:$C,$C122)</f>
        <v>0</v>
      </c>
      <c r="DR122" s="20">
        <f>SUMIFS(Expenses!DS:DS,Expenses!$C:$C,$C122)</f>
        <v>0</v>
      </c>
      <c r="DS122" s="20">
        <f>SUMIFS(Expenses!DT:DT,Expenses!$C:$C,$C122)</f>
        <v>0</v>
      </c>
      <c r="DT122" s="20">
        <f>SUMIFS(Expenses!DU:DU,Expenses!$C:$C,$C122)</f>
        <v>0</v>
      </c>
    </row>
    <row r="123" spans="3:124">
      <c r="C123" s="5" t="s">
        <v>96</v>
      </c>
      <c r="D123" s="20">
        <f>SUMIFS(Expenses!E:E,Expenses!$C:$C,$C123)</f>
        <v>0</v>
      </c>
      <c r="E123" s="20">
        <f>SUMIFS(Expenses!F:F,Expenses!$C:$C,$C123)</f>
        <v>0</v>
      </c>
      <c r="F123" s="20">
        <f>SUMIFS(Expenses!G:G,Expenses!$C:$C,$C123)</f>
        <v>0</v>
      </c>
      <c r="G123" s="20">
        <f>SUMIFS(Expenses!H:H,Expenses!$C:$C,$C123)</f>
        <v>0</v>
      </c>
      <c r="H123" s="20">
        <f>SUMIFS(Expenses!I:I,Expenses!$C:$C,$C123)</f>
        <v>0</v>
      </c>
      <c r="I123" s="20">
        <f>SUMIFS(Expenses!J:J,Expenses!$C:$C,$C123)</f>
        <v>0</v>
      </c>
      <c r="J123" s="20">
        <f>SUMIFS(Expenses!K:K,Expenses!$C:$C,$C123)</f>
        <v>0</v>
      </c>
      <c r="K123" s="20">
        <f>SUMIFS(Expenses!L:L,Expenses!$C:$C,$C123)</f>
        <v>0</v>
      </c>
      <c r="L123" s="20">
        <f>SUMIFS(Expenses!M:M,Expenses!$C:$C,$C123)</f>
        <v>0</v>
      </c>
      <c r="M123" s="20">
        <f>SUMIFS(Expenses!N:N,Expenses!$C:$C,$C123)</f>
        <v>0</v>
      </c>
      <c r="N123" s="20">
        <f>SUMIFS(Expenses!O:O,Expenses!$C:$C,$C123)</f>
        <v>0</v>
      </c>
      <c r="O123" s="20">
        <f>SUMIFS(Expenses!P:P,Expenses!$C:$C,$C123)</f>
        <v>0</v>
      </c>
      <c r="P123" s="20">
        <f>SUMIFS(Expenses!Q:Q,Expenses!$C:$C,$C123)</f>
        <v>0</v>
      </c>
      <c r="Q123" s="20">
        <f>SUMIFS(Expenses!R:R,Expenses!$C:$C,$C123)</f>
        <v>0</v>
      </c>
      <c r="R123" s="20">
        <f>SUMIFS(Expenses!S:S,Expenses!$C:$C,$C123)</f>
        <v>0</v>
      </c>
      <c r="S123" s="20">
        <f>SUMIFS(Expenses!T:T,Expenses!$C:$C,$C123)</f>
        <v>0</v>
      </c>
      <c r="T123" s="20">
        <f>SUMIFS(Expenses!U:U,Expenses!$C:$C,$C123)</f>
        <v>0</v>
      </c>
      <c r="U123" s="20">
        <f>SUMIFS(Expenses!V:V,Expenses!$C:$C,$C123)</f>
        <v>0</v>
      </c>
      <c r="V123" s="20">
        <f>SUMIFS(Expenses!W:W,Expenses!$C:$C,$C123)</f>
        <v>0</v>
      </c>
      <c r="W123" s="20">
        <f>SUMIFS(Expenses!X:X,Expenses!$C:$C,$C123)</f>
        <v>0</v>
      </c>
      <c r="X123" s="20">
        <f>SUMIFS(Expenses!Y:Y,Expenses!$C:$C,$C123)</f>
        <v>0</v>
      </c>
      <c r="Y123" s="20">
        <f>SUMIFS(Expenses!Z:Z,Expenses!$C:$C,$C123)</f>
        <v>0</v>
      </c>
      <c r="Z123" s="20">
        <f>SUMIFS(Expenses!AA:AA,Expenses!$C:$C,$C123)</f>
        <v>0</v>
      </c>
      <c r="AA123" s="20">
        <f>SUMIFS(Expenses!AB:AB,Expenses!$C:$C,$C123)</f>
        <v>0</v>
      </c>
      <c r="AB123" s="20">
        <f>SUMIFS(Expenses!AC:AC,Expenses!$C:$C,$C123)</f>
        <v>22793.520311100001</v>
      </c>
      <c r="AC123" s="20">
        <f>SUMIFS(Expenses!AD:AD,Expenses!$C:$C,$C123)</f>
        <v>28580.821048500002</v>
      </c>
      <c r="AD123" s="20">
        <f>SUMIFS(Expenses!AE:AE,Expenses!$C:$C,$C123)</f>
        <v>34308.4588917</v>
      </c>
      <c r="AE123" s="20">
        <f>SUMIFS(Expenses!AF:AF,Expenses!$C:$C,$C123)</f>
        <v>38126.884120500006</v>
      </c>
      <c r="AF123" s="20">
        <f>SUMIFS(Expenses!AG:AG,Expenses!$C:$C,$C123)</f>
        <v>41587.331984100005</v>
      </c>
      <c r="AG123" s="20">
        <f>SUMIFS(Expenses!AH:AH,Expenses!$C:$C,$C123)</f>
        <v>45107.442741899999</v>
      </c>
      <c r="AH123" s="20">
        <f>SUMIFS(Expenses!AI:AI,Expenses!$C:$C,$C123)</f>
        <v>48269.576134500006</v>
      </c>
      <c r="AI123" s="20">
        <f>SUMIFS(Expenses!AJ:AJ,Expenses!$C:$C,$C123)</f>
        <v>52667.396907782997</v>
      </c>
      <c r="AJ123" s="20">
        <f>SUMIFS(Expenses!AK:AK,Expenses!$C:$C,$C123)</f>
        <v>56231.65820729101</v>
      </c>
      <c r="AK123" s="20">
        <f>SUMIFS(Expenses!AL:AL,Expenses!$C:$C,$C123)</f>
        <v>59181.391696539009</v>
      </c>
      <c r="AL123" s="20">
        <f>SUMIFS(Expenses!AM:AM,Expenses!$C:$C,$C123)</f>
        <v>62131.125185787008</v>
      </c>
      <c r="AM123" s="20">
        <f>SUMIFS(Expenses!AN:AN,Expenses!$C:$C,$C123)</f>
        <v>65080.858675035008</v>
      </c>
      <c r="AN123" s="20">
        <f>SUMIFS(Expenses!AO:AO,Expenses!$C:$C,$C123)</f>
        <v>68030.592164283007</v>
      </c>
      <c r="AO123" s="20">
        <f>SUMIFS(Expenses!AP:AP,Expenses!$C:$C,$C123)</f>
        <v>70980.325653531007</v>
      </c>
      <c r="AP123" s="20">
        <f>SUMIFS(Expenses!AQ:AQ,Expenses!$C:$C,$C123)</f>
        <v>73254.078551493003</v>
      </c>
      <c r="AQ123" s="20">
        <f>SUMIFS(Expenses!AR:AR,Expenses!$C:$C,$C123)</f>
        <v>76203.812040741002</v>
      </c>
      <c r="AR123" s="20">
        <f>SUMIFS(Expenses!AS:AS,Expenses!$C:$C,$C123)</f>
        <v>78477.564938703013</v>
      </c>
      <c r="AS123" s="20">
        <f>SUMIFS(Expenses!AT:AT,Expenses!$C:$C,$C123)</f>
        <v>80444.053931535018</v>
      </c>
      <c r="AT123" s="20">
        <f>SUMIFS(Expenses!AU:AU,Expenses!$C:$C,$C123)</f>
        <v>83086.523515653011</v>
      </c>
      <c r="AU123" s="20">
        <f>SUMIFS(Expenses!AV:AV,Expenses!$C:$C,$C123)</f>
        <v>88237.566528307361</v>
      </c>
      <c r="AV123" s="20">
        <f>SUMIFS(Expenses!AW:AW,Expenses!$C:$C,$C123)</f>
        <v>90579.532013208227</v>
      </c>
      <c r="AW123" s="20">
        <f>SUMIFS(Expenses!AX:AX,Expenses!$C:$C,$C123)</f>
        <v>92605.015675825183</v>
      </c>
      <c r="AX123" s="20">
        <f>SUMIFS(Expenses!AY:AY,Expenses!$C:$C,$C123)</f>
        <v>94630.49933844214</v>
      </c>
      <c r="AY123" s="20">
        <f>SUMIFS(Expenses!AZ:AZ,Expenses!$C:$C,$C123)</f>
        <v>96023.019356491306</v>
      </c>
      <c r="AZ123" s="20">
        <f>SUMIFS(Expenses!BA:BA,Expenses!$C:$C,$C123)</f>
        <v>96972.464823343005</v>
      </c>
      <c r="BA123" s="20">
        <f>SUMIFS(Expenses!BB:BB,Expenses!$C:$C,$C123)</f>
        <v>97668.724832367589</v>
      </c>
      <c r="BB123" s="20">
        <f>SUMIFS(Expenses!BC:BC,Expenses!$C:$C,$C123)</f>
        <v>98364.984841392157</v>
      </c>
      <c r="BC123" s="20">
        <f>SUMIFS(Expenses!BD:BD,Expenses!$C:$C,$C123)</f>
        <v>98681.466663676067</v>
      </c>
      <c r="BD123" s="20">
        <f>SUMIFS(Expenses!BE:BE,Expenses!$C:$C,$C123)</f>
        <v>99694.208494984545</v>
      </c>
      <c r="BE123" s="20">
        <f>SUMIFS(Expenses!BF:BF,Expenses!$C:$C,$C123)</f>
        <v>99694.208494984545</v>
      </c>
      <c r="BF123" s="20">
        <f>SUMIFS(Expenses!BG:BG,Expenses!$C:$C,$C123)</f>
        <v>100010.69031726845</v>
      </c>
      <c r="BG123" s="20">
        <f>SUMIFS(Expenses!BH:BH,Expenses!$C:$C,$C123)</f>
        <v>103402.1825591294</v>
      </c>
      <c r="BH123" s="20">
        <f>SUMIFS(Expenses!BI:BI,Expenses!$C:$C,$C123)</f>
        <v>103402.1825591294</v>
      </c>
      <c r="BI123" s="20">
        <f>SUMIFS(Expenses!BJ:BJ,Expenses!$C:$C,$C123)</f>
        <v>103402.1825591294</v>
      </c>
      <c r="BJ123" s="20">
        <f>SUMIFS(Expenses!BK:BK,Expenses!$C:$C,$C123)</f>
        <v>103402.1825591294</v>
      </c>
      <c r="BK123" s="20">
        <f>SUMIFS(Expenses!BL:BL,Expenses!$C:$C,$C123)</f>
        <v>103402.1825591294</v>
      </c>
      <c r="BL123" s="20">
        <f>SUMIFS(Expenses!BM:BM,Expenses!$C:$C,$C123)</f>
        <v>103402.1825591294</v>
      </c>
      <c r="BM123" s="20">
        <f>SUMIFS(Expenses!BN:BN,Expenses!$C:$C,$C123)</f>
        <v>103402.1825591294</v>
      </c>
      <c r="BN123" s="20">
        <f>SUMIFS(Expenses!BO:BO,Expenses!$C:$C,$C123)</f>
        <v>103402.1825591294</v>
      </c>
      <c r="BO123" s="20">
        <f>SUMIFS(Expenses!BP:BP,Expenses!$C:$C,$C123)</f>
        <v>103402.1825591294</v>
      </c>
      <c r="BP123" s="20">
        <f>SUMIFS(Expenses!BQ:BQ,Expenses!$C:$C,$C123)</f>
        <v>103402.1825591294</v>
      </c>
      <c r="BQ123" s="20">
        <f>SUMIFS(Expenses!BR:BR,Expenses!$C:$C,$C123)</f>
        <v>103402.1825591294</v>
      </c>
      <c r="BR123" s="20">
        <f>SUMIFS(Expenses!BS:BS,Expenses!$C:$C,$C123)</f>
        <v>103402.1825591294</v>
      </c>
      <c r="BS123" s="20">
        <f>SUMIFS(Expenses!BT:BT,Expenses!$C:$C,$C123)</f>
        <v>106504.24803590329</v>
      </c>
      <c r="BT123" s="20">
        <f>SUMIFS(Expenses!BU:BU,Expenses!$C:$C,$C123)</f>
        <v>106504.24803590329</v>
      </c>
      <c r="BU123" s="20">
        <f>SUMIFS(Expenses!BV:BV,Expenses!$C:$C,$C123)</f>
        <v>106504.24803590329</v>
      </c>
      <c r="BV123" s="20">
        <f>SUMIFS(Expenses!BW:BW,Expenses!$C:$C,$C123)</f>
        <v>106504.24803590329</v>
      </c>
      <c r="BW123" s="20">
        <f>SUMIFS(Expenses!BX:BX,Expenses!$C:$C,$C123)</f>
        <v>106504.24803590329</v>
      </c>
      <c r="BX123" s="20">
        <f>SUMIFS(Expenses!BY:BY,Expenses!$C:$C,$C123)</f>
        <v>106504.24803590329</v>
      </c>
      <c r="BY123" s="20">
        <f>SUMIFS(Expenses!BZ:BZ,Expenses!$C:$C,$C123)</f>
        <v>106504.24803590329</v>
      </c>
      <c r="BZ123" s="20">
        <f>SUMIFS(Expenses!CA:CA,Expenses!$C:$C,$C123)</f>
        <v>106504.24803590329</v>
      </c>
      <c r="CA123" s="20">
        <f>SUMIFS(Expenses!CB:CB,Expenses!$C:$C,$C123)</f>
        <v>106504.24803590329</v>
      </c>
      <c r="CB123" s="20">
        <f>SUMIFS(Expenses!CC:CC,Expenses!$C:$C,$C123)</f>
        <v>106504.24803590329</v>
      </c>
      <c r="CC123" s="20">
        <f>SUMIFS(Expenses!CD:CD,Expenses!$C:$C,$C123)</f>
        <v>106504.24803590329</v>
      </c>
      <c r="CD123" s="20">
        <f>SUMIFS(Expenses!CE:CE,Expenses!$C:$C,$C123)</f>
        <v>106504.24803590329</v>
      </c>
      <c r="CE123" s="20">
        <f>SUMIFS(Expenses!CF:CF,Expenses!$C:$C,$C123)</f>
        <v>109699.37547698041</v>
      </c>
      <c r="CF123" s="20">
        <f>SUMIFS(Expenses!CG:CG,Expenses!$C:$C,$C123)</f>
        <v>109699.37547698041</v>
      </c>
      <c r="CG123" s="20">
        <f>SUMIFS(Expenses!CH:CH,Expenses!$C:$C,$C123)</f>
        <v>109699.37547698041</v>
      </c>
      <c r="CH123" s="20">
        <f>SUMIFS(Expenses!CI:CI,Expenses!$C:$C,$C123)</f>
        <v>109699.37547698041</v>
      </c>
      <c r="CI123" s="20">
        <f>SUMIFS(Expenses!CJ:CJ,Expenses!$C:$C,$C123)</f>
        <v>109699.37547698041</v>
      </c>
      <c r="CJ123" s="20">
        <f>SUMIFS(Expenses!CK:CK,Expenses!$C:$C,$C123)</f>
        <v>109699.37547698041</v>
      </c>
      <c r="CK123" s="20">
        <f>SUMIFS(Expenses!CL:CL,Expenses!$C:$C,$C123)</f>
        <v>109699.37547698041</v>
      </c>
      <c r="CL123" s="20">
        <f>SUMIFS(Expenses!CM:CM,Expenses!$C:$C,$C123)</f>
        <v>109699.37547698041</v>
      </c>
      <c r="CM123" s="20">
        <f>SUMIFS(Expenses!CN:CN,Expenses!$C:$C,$C123)</f>
        <v>109699.37547698041</v>
      </c>
      <c r="CN123" s="20">
        <f>SUMIFS(Expenses!CO:CO,Expenses!$C:$C,$C123)</f>
        <v>109699.37547698041</v>
      </c>
      <c r="CO123" s="20">
        <f>SUMIFS(Expenses!CP:CP,Expenses!$C:$C,$C123)</f>
        <v>109699.37547698041</v>
      </c>
      <c r="CP123" s="20">
        <f>SUMIFS(Expenses!CQ:CQ,Expenses!$C:$C,$C123)</f>
        <v>109699.37547698041</v>
      </c>
      <c r="CQ123" s="20">
        <f>SUMIFS(Expenses!CR:CR,Expenses!$C:$C,$C123)</f>
        <v>112990.35674128981</v>
      </c>
      <c r="CR123" s="20">
        <f>SUMIFS(Expenses!CS:CS,Expenses!$C:$C,$C123)</f>
        <v>112990.35674128981</v>
      </c>
      <c r="CS123" s="20">
        <f>SUMIFS(Expenses!CT:CT,Expenses!$C:$C,$C123)</f>
        <v>112990.35674128981</v>
      </c>
      <c r="CT123" s="20">
        <f>SUMIFS(Expenses!CU:CU,Expenses!$C:$C,$C123)</f>
        <v>112990.35674128981</v>
      </c>
      <c r="CU123" s="20">
        <f>SUMIFS(Expenses!CV:CV,Expenses!$C:$C,$C123)</f>
        <v>112990.35674128981</v>
      </c>
      <c r="CV123" s="20">
        <f>SUMIFS(Expenses!CW:CW,Expenses!$C:$C,$C123)</f>
        <v>112990.35674128981</v>
      </c>
      <c r="CW123" s="20">
        <f>SUMIFS(Expenses!CX:CX,Expenses!$C:$C,$C123)</f>
        <v>112990.35674128981</v>
      </c>
      <c r="CX123" s="20">
        <f>SUMIFS(Expenses!CY:CY,Expenses!$C:$C,$C123)</f>
        <v>112990.35674128981</v>
      </c>
      <c r="CY123" s="20">
        <f>SUMIFS(Expenses!CZ:CZ,Expenses!$C:$C,$C123)</f>
        <v>112990.35674128981</v>
      </c>
      <c r="CZ123" s="20">
        <f>SUMIFS(Expenses!DA:DA,Expenses!$C:$C,$C123)</f>
        <v>112990.35674128981</v>
      </c>
      <c r="DA123" s="20">
        <f>SUMIFS(Expenses!DB:DB,Expenses!$C:$C,$C123)</f>
        <v>112990.35674128981</v>
      </c>
      <c r="DB123" s="20">
        <f>SUMIFS(Expenses!DC:DC,Expenses!$C:$C,$C123)</f>
        <v>112990.35674128981</v>
      </c>
      <c r="DC123" s="20">
        <f>SUMIFS(Expenses!DD:DD,Expenses!$C:$C,$C123)</f>
        <v>116380.0674435285</v>
      </c>
      <c r="DD123" s="20">
        <f>SUMIFS(Expenses!DE:DE,Expenses!$C:$C,$C123)</f>
        <v>116380.0674435285</v>
      </c>
      <c r="DE123" s="20">
        <f>SUMIFS(Expenses!DF:DF,Expenses!$C:$C,$C123)</f>
        <v>116380.0674435285</v>
      </c>
      <c r="DF123" s="20">
        <f>SUMIFS(Expenses!DG:DG,Expenses!$C:$C,$C123)</f>
        <v>116380.0674435285</v>
      </c>
      <c r="DG123" s="20">
        <f>SUMIFS(Expenses!DH:DH,Expenses!$C:$C,$C123)</f>
        <v>116380.0674435285</v>
      </c>
      <c r="DH123" s="20">
        <f>SUMIFS(Expenses!DI:DI,Expenses!$C:$C,$C123)</f>
        <v>116380.0674435285</v>
      </c>
      <c r="DI123" s="20">
        <f>SUMIFS(Expenses!DJ:DJ,Expenses!$C:$C,$C123)</f>
        <v>116380.0674435285</v>
      </c>
      <c r="DJ123" s="20">
        <f>SUMIFS(Expenses!DK:DK,Expenses!$C:$C,$C123)</f>
        <v>116380.0674435285</v>
      </c>
      <c r="DK123" s="20">
        <f>SUMIFS(Expenses!DL:DL,Expenses!$C:$C,$C123)</f>
        <v>116380.0674435285</v>
      </c>
      <c r="DL123" s="20">
        <f>SUMIFS(Expenses!DM:DM,Expenses!$C:$C,$C123)</f>
        <v>116380.0674435285</v>
      </c>
      <c r="DM123" s="20">
        <f>SUMIFS(Expenses!DN:DN,Expenses!$C:$C,$C123)</f>
        <v>116380.0674435285</v>
      </c>
      <c r="DN123" s="20">
        <f>SUMIFS(Expenses!DO:DO,Expenses!$C:$C,$C123)</f>
        <v>116380.0674435285</v>
      </c>
      <c r="DO123" s="20">
        <f>SUMIFS(Expenses!DP:DP,Expenses!$C:$C,$C123)</f>
        <v>119871.46946683439</v>
      </c>
      <c r="DP123" s="20">
        <f>SUMIFS(Expenses!DQ:DQ,Expenses!$C:$C,$C123)</f>
        <v>119871.46946683439</v>
      </c>
      <c r="DQ123" s="20">
        <f>SUMIFS(Expenses!DR:DR,Expenses!$C:$C,$C123)</f>
        <v>119871.46946683439</v>
      </c>
      <c r="DR123" s="20">
        <f>SUMIFS(Expenses!DS:DS,Expenses!$C:$C,$C123)</f>
        <v>119871.46946683439</v>
      </c>
      <c r="DS123" s="20">
        <f>SUMIFS(Expenses!DT:DT,Expenses!$C:$C,$C123)</f>
        <v>119871.46946683439</v>
      </c>
      <c r="DT123" s="20">
        <f>SUMIFS(Expenses!DU:DU,Expenses!$C:$C,$C123)</f>
        <v>119871.46946683439</v>
      </c>
    </row>
    <row r="124" spans="3:124">
      <c r="C124" s="5" t="s">
        <v>182</v>
      </c>
      <c r="D124" s="20">
        <f>SUMIFS(Expenses!E:E,Expenses!$C:$C,$C124)</f>
        <v>0</v>
      </c>
      <c r="E124" s="20">
        <f>SUMIFS(Expenses!F:F,Expenses!$C:$C,$C124)</f>
        <v>0</v>
      </c>
      <c r="F124" s="20">
        <f>SUMIFS(Expenses!G:G,Expenses!$C:$C,$C124)</f>
        <v>0</v>
      </c>
      <c r="G124" s="20">
        <f>SUMIFS(Expenses!H:H,Expenses!$C:$C,$C124)</f>
        <v>0</v>
      </c>
      <c r="H124" s="20">
        <f>SUMIFS(Expenses!I:I,Expenses!$C:$C,$C124)</f>
        <v>0</v>
      </c>
      <c r="I124" s="20">
        <f>SUMIFS(Expenses!J:J,Expenses!$C:$C,$C124)</f>
        <v>0</v>
      </c>
      <c r="J124" s="20">
        <f>SUMIFS(Expenses!K:K,Expenses!$C:$C,$C124)</f>
        <v>0</v>
      </c>
      <c r="K124" s="20">
        <f>SUMIFS(Expenses!L:L,Expenses!$C:$C,$C124)</f>
        <v>0</v>
      </c>
      <c r="L124" s="20">
        <f>SUMIFS(Expenses!M:M,Expenses!$C:$C,$C124)</f>
        <v>0</v>
      </c>
      <c r="M124" s="20">
        <f>SUMIFS(Expenses!N:N,Expenses!$C:$C,$C124)</f>
        <v>0</v>
      </c>
      <c r="N124" s="20">
        <f>SUMIFS(Expenses!O:O,Expenses!$C:$C,$C124)</f>
        <v>0</v>
      </c>
      <c r="O124" s="20">
        <f>SUMIFS(Expenses!P:P,Expenses!$C:$C,$C124)</f>
        <v>0</v>
      </c>
      <c r="P124" s="20">
        <f>SUMIFS(Expenses!Q:Q,Expenses!$C:$C,$C124)</f>
        <v>0</v>
      </c>
      <c r="Q124" s="20">
        <f>SUMIFS(Expenses!R:R,Expenses!$C:$C,$C124)</f>
        <v>0</v>
      </c>
      <c r="R124" s="20">
        <f>SUMIFS(Expenses!S:S,Expenses!$C:$C,$C124)</f>
        <v>0</v>
      </c>
      <c r="S124" s="20">
        <f>SUMIFS(Expenses!T:T,Expenses!$C:$C,$C124)</f>
        <v>0</v>
      </c>
      <c r="T124" s="20">
        <f>SUMIFS(Expenses!U:U,Expenses!$C:$C,$C124)</f>
        <v>0</v>
      </c>
      <c r="U124" s="20">
        <f>SUMIFS(Expenses!V:V,Expenses!$C:$C,$C124)</f>
        <v>0</v>
      </c>
      <c r="V124" s="20">
        <f>SUMIFS(Expenses!W:W,Expenses!$C:$C,$C124)</f>
        <v>0</v>
      </c>
      <c r="W124" s="20">
        <f>SUMIFS(Expenses!X:X,Expenses!$C:$C,$C124)</f>
        <v>0</v>
      </c>
      <c r="X124" s="20">
        <f>SUMIFS(Expenses!Y:Y,Expenses!$C:$C,$C124)</f>
        <v>0</v>
      </c>
      <c r="Y124" s="20">
        <f>SUMIFS(Expenses!Z:Z,Expenses!$C:$C,$C124)</f>
        <v>0</v>
      </c>
      <c r="Z124" s="20">
        <f>SUMIFS(Expenses!AA:AA,Expenses!$C:$C,$C124)</f>
        <v>0</v>
      </c>
      <c r="AA124" s="20">
        <f>SUMIFS(Expenses!AB:AB,Expenses!$C:$C,$C124)</f>
        <v>0</v>
      </c>
      <c r="AB124" s="20">
        <f>SUMIFS(Expenses!AC:AC,Expenses!$C:$C,$C124)</f>
        <v>693.19869062500015</v>
      </c>
      <c r="AC124" s="20">
        <f>SUMIFS(Expenses!AD:AD,Expenses!$C:$C,$C124)</f>
        <v>693.19869062500015</v>
      </c>
      <c r="AD124" s="20">
        <f>SUMIFS(Expenses!AE:AE,Expenses!$C:$C,$C124)</f>
        <v>693.19869062500015</v>
      </c>
      <c r="AE124" s="20">
        <f>SUMIFS(Expenses!AF:AF,Expenses!$C:$C,$C124)</f>
        <v>693.19869062500015</v>
      </c>
      <c r="AF124" s="20">
        <f>SUMIFS(Expenses!AG:AG,Expenses!$C:$C,$C124)</f>
        <v>693.19869062500015</v>
      </c>
      <c r="AG124" s="20">
        <f>SUMIFS(Expenses!AH:AH,Expenses!$C:$C,$C124)</f>
        <v>693.19869062500015</v>
      </c>
      <c r="AH124" s="20">
        <f>SUMIFS(Expenses!AI:AI,Expenses!$C:$C,$C124)</f>
        <v>693.19869062500015</v>
      </c>
      <c r="AI124" s="20">
        <f>SUMIFS(Expenses!AJ:AJ,Expenses!$C:$C,$C124)</f>
        <v>713.99465134375009</v>
      </c>
      <c r="AJ124" s="20">
        <f>SUMIFS(Expenses!AK:AK,Expenses!$C:$C,$C124)</f>
        <v>713.99465134375009</v>
      </c>
      <c r="AK124" s="20">
        <f>SUMIFS(Expenses!AL:AL,Expenses!$C:$C,$C124)</f>
        <v>713.99465134375009</v>
      </c>
      <c r="AL124" s="20">
        <f>SUMIFS(Expenses!AM:AM,Expenses!$C:$C,$C124)</f>
        <v>713.99465134375009</v>
      </c>
      <c r="AM124" s="20">
        <f>SUMIFS(Expenses!AN:AN,Expenses!$C:$C,$C124)</f>
        <v>713.99465134375009</v>
      </c>
      <c r="AN124" s="20">
        <f>SUMIFS(Expenses!AO:AO,Expenses!$C:$C,$C124)</f>
        <v>713.99465134375009</v>
      </c>
      <c r="AO124" s="20">
        <f>SUMIFS(Expenses!AP:AP,Expenses!$C:$C,$C124)</f>
        <v>713.99465134375009</v>
      </c>
      <c r="AP124" s="20">
        <f>SUMIFS(Expenses!AQ:AQ,Expenses!$C:$C,$C124)</f>
        <v>713.99465134375009</v>
      </c>
      <c r="AQ124" s="20">
        <f>SUMIFS(Expenses!AR:AR,Expenses!$C:$C,$C124)</f>
        <v>713.99465134375009</v>
      </c>
      <c r="AR124" s="20">
        <f>SUMIFS(Expenses!AS:AS,Expenses!$C:$C,$C124)</f>
        <v>713.99465134375009</v>
      </c>
      <c r="AS124" s="20">
        <f>SUMIFS(Expenses!AT:AT,Expenses!$C:$C,$C124)</f>
        <v>713.99465134375009</v>
      </c>
      <c r="AT124" s="20">
        <f>SUMIFS(Expenses!AU:AU,Expenses!$C:$C,$C124)</f>
        <v>713.99465134375009</v>
      </c>
      <c r="AU124" s="20">
        <f>SUMIFS(Expenses!AV:AV,Expenses!$C:$C,$C124)</f>
        <v>735.41449088406262</v>
      </c>
      <c r="AV124" s="20">
        <f>SUMIFS(Expenses!AW:AW,Expenses!$C:$C,$C124)</f>
        <v>735.41449088406262</v>
      </c>
      <c r="AW124" s="20">
        <f>SUMIFS(Expenses!AX:AX,Expenses!$C:$C,$C124)</f>
        <v>735.41449088406262</v>
      </c>
      <c r="AX124" s="20">
        <f>SUMIFS(Expenses!AY:AY,Expenses!$C:$C,$C124)</f>
        <v>735.41449088406262</v>
      </c>
      <c r="AY124" s="20">
        <f>SUMIFS(Expenses!AZ:AZ,Expenses!$C:$C,$C124)</f>
        <v>735.41449088406262</v>
      </c>
      <c r="AZ124" s="20">
        <f>SUMIFS(Expenses!BA:BA,Expenses!$C:$C,$C124)</f>
        <v>735.41449088406262</v>
      </c>
      <c r="BA124" s="20">
        <f>SUMIFS(Expenses!BB:BB,Expenses!$C:$C,$C124)</f>
        <v>735.41449088406262</v>
      </c>
      <c r="BB124" s="20">
        <f>SUMIFS(Expenses!BC:BC,Expenses!$C:$C,$C124)</f>
        <v>735.41449088406262</v>
      </c>
      <c r="BC124" s="20">
        <f>SUMIFS(Expenses!BD:BD,Expenses!$C:$C,$C124)</f>
        <v>735.41449088406262</v>
      </c>
      <c r="BD124" s="20">
        <f>SUMIFS(Expenses!BE:BE,Expenses!$C:$C,$C124)</f>
        <v>735.41449088406262</v>
      </c>
      <c r="BE124" s="20">
        <f>SUMIFS(Expenses!BF:BF,Expenses!$C:$C,$C124)</f>
        <v>735.41449088406262</v>
      </c>
      <c r="BF124" s="20">
        <f>SUMIFS(Expenses!BG:BG,Expenses!$C:$C,$C124)</f>
        <v>735.41449088406262</v>
      </c>
      <c r="BG124" s="20">
        <f>SUMIFS(Expenses!BH:BH,Expenses!$C:$C,$C124)</f>
        <v>757.47692561058454</v>
      </c>
      <c r="BH124" s="20">
        <f>SUMIFS(Expenses!BI:BI,Expenses!$C:$C,$C124)</f>
        <v>757.47692561058454</v>
      </c>
      <c r="BI124" s="20">
        <f>SUMIFS(Expenses!BJ:BJ,Expenses!$C:$C,$C124)</f>
        <v>757.47692561058454</v>
      </c>
      <c r="BJ124" s="20">
        <f>SUMIFS(Expenses!BK:BK,Expenses!$C:$C,$C124)</f>
        <v>757.47692561058454</v>
      </c>
      <c r="BK124" s="20">
        <f>SUMIFS(Expenses!BL:BL,Expenses!$C:$C,$C124)</f>
        <v>757.47692561058454</v>
      </c>
      <c r="BL124" s="20">
        <f>SUMIFS(Expenses!BM:BM,Expenses!$C:$C,$C124)</f>
        <v>757.47692561058454</v>
      </c>
      <c r="BM124" s="20">
        <f>SUMIFS(Expenses!BN:BN,Expenses!$C:$C,$C124)</f>
        <v>757.47692561058454</v>
      </c>
      <c r="BN124" s="20">
        <f>SUMIFS(Expenses!BO:BO,Expenses!$C:$C,$C124)</f>
        <v>757.47692561058454</v>
      </c>
      <c r="BO124" s="20">
        <f>SUMIFS(Expenses!BP:BP,Expenses!$C:$C,$C124)</f>
        <v>757.47692561058454</v>
      </c>
      <c r="BP124" s="20">
        <f>SUMIFS(Expenses!BQ:BQ,Expenses!$C:$C,$C124)</f>
        <v>757.47692561058454</v>
      </c>
      <c r="BQ124" s="20">
        <f>SUMIFS(Expenses!BR:BR,Expenses!$C:$C,$C124)</f>
        <v>757.47692561058454</v>
      </c>
      <c r="BR124" s="20">
        <f>SUMIFS(Expenses!BS:BS,Expenses!$C:$C,$C124)</f>
        <v>757.47692561058454</v>
      </c>
      <c r="BS124" s="20">
        <f>SUMIFS(Expenses!BT:BT,Expenses!$C:$C,$C124)</f>
        <v>780.20123337890209</v>
      </c>
      <c r="BT124" s="20">
        <f>SUMIFS(Expenses!BU:BU,Expenses!$C:$C,$C124)</f>
        <v>780.20123337890209</v>
      </c>
      <c r="BU124" s="20">
        <f>SUMIFS(Expenses!BV:BV,Expenses!$C:$C,$C124)</f>
        <v>780.20123337890209</v>
      </c>
      <c r="BV124" s="20">
        <f>SUMIFS(Expenses!BW:BW,Expenses!$C:$C,$C124)</f>
        <v>780.20123337890209</v>
      </c>
      <c r="BW124" s="20">
        <f>SUMIFS(Expenses!BX:BX,Expenses!$C:$C,$C124)</f>
        <v>780.20123337890209</v>
      </c>
      <c r="BX124" s="20">
        <f>SUMIFS(Expenses!BY:BY,Expenses!$C:$C,$C124)</f>
        <v>780.20123337890209</v>
      </c>
      <c r="BY124" s="20">
        <f>SUMIFS(Expenses!BZ:BZ,Expenses!$C:$C,$C124)</f>
        <v>780.20123337890209</v>
      </c>
      <c r="BZ124" s="20">
        <f>SUMIFS(Expenses!CA:CA,Expenses!$C:$C,$C124)</f>
        <v>780.20123337890209</v>
      </c>
      <c r="CA124" s="20">
        <f>SUMIFS(Expenses!CB:CB,Expenses!$C:$C,$C124)</f>
        <v>780.20123337890209</v>
      </c>
      <c r="CB124" s="20">
        <f>SUMIFS(Expenses!CC:CC,Expenses!$C:$C,$C124)</f>
        <v>780.20123337890209</v>
      </c>
      <c r="CC124" s="20">
        <f>SUMIFS(Expenses!CD:CD,Expenses!$C:$C,$C124)</f>
        <v>780.20123337890209</v>
      </c>
      <c r="CD124" s="20">
        <f>SUMIFS(Expenses!CE:CE,Expenses!$C:$C,$C124)</f>
        <v>780.20123337890209</v>
      </c>
      <c r="CE124" s="20">
        <f>SUMIFS(Expenses!CF:CF,Expenses!$C:$C,$C124)</f>
        <v>803.60727038026926</v>
      </c>
      <c r="CF124" s="20">
        <f>SUMIFS(Expenses!CG:CG,Expenses!$C:$C,$C124)</f>
        <v>803.60727038026926</v>
      </c>
      <c r="CG124" s="20">
        <f>SUMIFS(Expenses!CH:CH,Expenses!$C:$C,$C124)</f>
        <v>803.60727038026926</v>
      </c>
      <c r="CH124" s="20">
        <f>SUMIFS(Expenses!CI:CI,Expenses!$C:$C,$C124)</f>
        <v>803.60727038026926</v>
      </c>
      <c r="CI124" s="20">
        <f>SUMIFS(Expenses!CJ:CJ,Expenses!$C:$C,$C124)</f>
        <v>803.60727038026926</v>
      </c>
      <c r="CJ124" s="20">
        <f>SUMIFS(Expenses!CK:CK,Expenses!$C:$C,$C124)</f>
        <v>803.60727038026926</v>
      </c>
      <c r="CK124" s="20">
        <f>SUMIFS(Expenses!CL:CL,Expenses!$C:$C,$C124)</f>
        <v>803.60727038026926</v>
      </c>
      <c r="CL124" s="20">
        <f>SUMIFS(Expenses!CM:CM,Expenses!$C:$C,$C124)</f>
        <v>803.60727038026926</v>
      </c>
      <c r="CM124" s="20">
        <f>SUMIFS(Expenses!CN:CN,Expenses!$C:$C,$C124)</f>
        <v>803.60727038026926</v>
      </c>
      <c r="CN124" s="20">
        <f>SUMIFS(Expenses!CO:CO,Expenses!$C:$C,$C124)</f>
        <v>803.60727038026926</v>
      </c>
      <c r="CO124" s="20">
        <f>SUMIFS(Expenses!CP:CP,Expenses!$C:$C,$C124)</f>
        <v>803.60727038026926</v>
      </c>
      <c r="CP124" s="20">
        <f>SUMIFS(Expenses!CQ:CQ,Expenses!$C:$C,$C124)</f>
        <v>803.60727038026926</v>
      </c>
      <c r="CQ124" s="20">
        <f>SUMIFS(Expenses!CR:CR,Expenses!$C:$C,$C124)</f>
        <v>827.71548849167721</v>
      </c>
      <c r="CR124" s="20">
        <f>SUMIFS(Expenses!CS:CS,Expenses!$C:$C,$C124)</f>
        <v>827.71548849167721</v>
      </c>
      <c r="CS124" s="20">
        <f>SUMIFS(Expenses!CT:CT,Expenses!$C:$C,$C124)</f>
        <v>827.71548849167721</v>
      </c>
      <c r="CT124" s="20">
        <f>SUMIFS(Expenses!CU:CU,Expenses!$C:$C,$C124)</f>
        <v>827.71548849167721</v>
      </c>
      <c r="CU124" s="20">
        <f>SUMIFS(Expenses!CV:CV,Expenses!$C:$C,$C124)</f>
        <v>827.71548849167721</v>
      </c>
      <c r="CV124" s="20">
        <f>SUMIFS(Expenses!CW:CW,Expenses!$C:$C,$C124)</f>
        <v>827.71548849167721</v>
      </c>
      <c r="CW124" s="20">
        <f>SUMIFS(Expenses!CX:CX,Expenses!$C:$C,$C124)</f>
        <v>827.71548849167721</v>
      </c>
      <c r="CX124" s="20">
        <f>SUMIFS(Expenses!CY:CY,Expenses!$C:$C,$C124)</f>
        <v>827.71548849167721</v>
      </c>
      <c r="CY124" s="20">
        <f>SUMIFS(Expenses!CZ:CZ,Expenses!$C:$C,$C124)</f>
        <v>827.71548849167721</v>
      </c>
      <c r="CZ124" s="20">
        <f>SUMIFS(Expenses!DA:DA,Expenses!$C:$C,$C124)</f>
        <v>827.71548849167721</v>
      </c>
      <c r="DA124" s="20">
        <f>SUMIFS(Expenses!DB:DB,Expenses!$C:$C,$C124)</f>
        <v>827.71548849167721</v>
      </c>
      <c r="DB124" s="20">
        <f>SUMIFS(Expenses!DC:DC,Expenses!$C:$C,$C124)</f>
        <v>827.71548849167721</v>
      </c>
      <c r="DC124" s="20">
        <f>SUMIFS(Expenses!DD:DD,Expenses!$C:$C,$C124)</f>
        <v>852.54695314642754</v>
      </c>
      <c r="DD124" s="20">
        <f>SUMIFS(Expenses!DE:DE,Expenses!$C:$C,$C124)</f>
        <v>852.54695314642754</v>
      </c>
      <c r="DE124" s="20">
        <f>SUMIFS(Expenses!DF:DF,Expenses!$C:$C,$C124)</f>
        <v>852.54695314642754</v>
      </c>
      <c r="DF124" s="20">
        <f>SUMIFS(Expenses!DG:DG,Expenses!$C:$C,$C124)</f>
        <v>852.54695314642754</v>
      </c>
      <c r="DG124" s="20">
        <f>SUMIFS(Expenses!DH:DH,Expenses!$C:$C,$C124)</f>
        <v>852.54695314642754</v>
      </c>
      <c r="DH124" s="20">
        <f>SUMIFS(Expenses!DI:DI,Expenses!$C:$C,$C124)</f>
        <v>852.54695314642754</v>
      </c>
      <c r="DI124" s="20">
        <f>SUMIFS(Expenses!DJ:DJ,Expenses!$C:$C,$C124)</f>
        <v>852.54695314642754</v>
      </c>
      <c r="DJ124" s="20">
        <f>SUMIFS(Expenses!DK:DK,Expenses!$C:$C,$C124)</f>
        <v>852.54695314642754</v>
      </c>
      <c r="DK124" s="20">
        <f>SUMIFS(Expenses!DL:DL,Expenses!$C:$C,$C124)</f>
        <v>852.54695314642754</v>
      </c>
      <c r="DL124" s="20">
        <f>SUMIFS(Expenses!DM:DM,Expenses!$C:$C,$C124)</f>
        <v>852.54695314642754</v>
      </c>
      <c r="DM124" s="20">
        <f>SUMIFS(Expenses!DN:DN,Expenses!$C:$C,$C124)</f>
        <v>852.54695314642754</v>
      </c>
      <c r="DN124" s="20">
        <f>SUMIFS(Expenses!DO:DO,Expenses!$C:$C,$C124)</f>
        <v>852.54695314642754</v>
      </c>
      <c r="DO124" s="20">
        <f>SUMIFS(Expenses!DP:DP,Expenses!$C:$C,$C124)</f>
        <v>878.12336174082054</v>
      </c>
      <c r="DP124" s="20">
        <f>SUMIFS(Expenses!DQ:DQ,Expenses!$C:$C,$C124)</f>
        <v>878.12336174082054</v>
      </c>
      <c r="DQ124" s="20">
        <f>SUMIFS(Expenses!DR:DR,Expenses!$C:$C,$C124)</f>
        <v>878.12336174082054</v>
      </c>
      <c r="DR124" s="20">
        <f>SUMIFS(Expenses!DS:DS,Expenses!$C:$C,$C124)</f>
        <v>878.12336174082054</v>
      </c>
      <c r="DS124" s="20">
        <f>SUMIFS(Expenses!DT:DT,Expenses!$C:$C,$C124)</f>
        <v>878.12336174082054</v>
      </c>
      <c r="DT124" s="20">
        <f>SUMIFS(Expenses!DU:DU,Expenses!$C:$C,$C124)</f>
        <v>878.12336174082054</v>
      </c>
    </row>
    <row r="125" spans="3:124">
      <c r="C125" s="5" t="s">
        <v>268</v>
      </c>
      <c r="D125" s="20">
        <f>SUMIFS(Expenses!E:E,Expenses!$C:$C,$C125)</f>
        <v>0</v>
      </c>
      <c r="E125" s="20">
        <f>SUMIFS(Expenses!F:F,Expenses!$C:$C,$C125)</f>
        <v>0</v>
      </c>
      <c r="F125" s="20">
        <f>SUMIFS(Expenses!G:G,Expenses!$C:$C,$C125)</f>
        <v>0</v>
      </c>
      <c r="G125" s="20">
        <f>SUMIFS(Expenses!H:H,Expenses!$C:$C,$C125)</f>
        <v>0</v>
      </c>
      <c r="H125" s="20">
        <f>SUMIFS(Expenses!I:I,Expenses!$C:$C,$C125)</f>
        <v>0</v>
      </c>
      <c r="I125" s="20">
        <f>SUMIFS(Expenses!J:J,Expenses!$C:$C,$C125)</f>
        <v>0</v>
      </c>
      <c r="J125" s="20">
        <f>SUMIFS(Expenses!K:K,Expenses!$C:$C,$C125)</f>
        <v>0</v>
      </c>
      <c r="K125" s="20">
        <f>SUMIFS(Expenses!L:L,Expenses!$C:$C,$C125)</f>
        <v>0</v>
      </c>
      <c r="L125" s="20">
        <f>SUMIFS(Expenses!M:M,Expenses!$C:$C,$C125)</f>
        <v>0</v>
      </c>
      <c r="M125" s="20">
        <f>SUMIFS(Expenses!N:N,Expenses!$C:$C,$C125)</f>
        <v>0</v>
      </c>
      <c r="N125" s="20">
        <f>SUMIFS(Expenses!O:O,Expenses!$C:$C,$C125)</f>
        <v>0</v>
      </c>
      <c r="O125" s="20">
        <f>SUMIFS(Expenses!P:P,Expenses!$C:$C,$C125)</f>
        <v>0</v>
      </c>
      <c r="P125" s="20">
        <f>SUMIFS(Expenses!Q:Q,Expenses!$C:$C,$C125)</f>
        <v>0</v>
      </c>
      <c r="Q125" s="20">
        <f>SUMIFS(Expenses!R:R,Expenses!$C:$C,$C125)</f>
        <v>0</v>
      </c>
      <c r="R125" s="20">
        <f>SUMIFS(Expenses!S:S,Expenses!$C:$C,$C125)</f>
        <v>0</v>
      </c>
      <c r="S125" s="20">
        <f>SUMIFS(Expenses!T:T,Expenses!$C:$C,$C125)</f>
        <v>0</v>
      </c>
      <c r="T125" s="20">
        <f>SUMIFS(Expenses!U:U,Expenses!$C:$C,$C125)</f>
        <v>0</v>
      </c>
      <c r="U125" s="20">
        <f>SUMIFS(Expenses!V:V,Expenses!$C:$C,$C125)</f>
        <v>0</v>
      </c>
      <c r="V125" s="20">
        <f>SUMIFS(Expenses!W:W,Expenses!$C:$C,$C125)</f>
        <v>0</v>
      </c>
      <c r="W125" s="20">
        <f>SUMIFS(Expenses!X:X,Expenses!$C:$C,$C125)</f>
        <v>0</v>
      </c>
      <c r="X125" s="20">
        <f>SUMIFS(Expenses!Y:Y,Expenses!$C:$C,$C125)</f>
        <v>0</v>
      </c>
      <c r="Y125" s="20">
        <f>SUMIFS(Expenses!Z:Z,Expenses!$C:$C,$C125)</f>
        <v>0</v>
      </c>
      <c r="Z125" s="20">
        <f>SUMIFS(Expenses!AA:AA,Expenses!$C:$C,$C125)</f>
        <v>0</v>
      </c>
      <c r="AA125" s="20">
        <f>SUMIFS(Expenses!AB:AB,Expenses!$C:$C,$C125)</f>
        <v>0</v>
      </c>
      <c r="AB125" s="20">
        <f>SUMIFS(Expenses!AC:AC,Expenses!$C:$C,$C125)</f>
        <v>455.87040622200004</v>
      </c>
      <c r="AC125" s="20">
        <f>SUMIFS(Expenses!AD:AD,Expenses!$C:$C,$C125)</f>
        <v>571.61642097000004</v>
      </c>
      <c r="AD125" s="20">
        <f>SUMIFS(Expenses!AE:AE,Expenses!$C:$C,$C125)</f>
        <v>686.16917783400004</v>
      </c>
      <c r="AE125" s="20">
        <f>SUMIFS(Expenses!AF:AF,Expenses!$C:$C,$C125)</f>
        <v>762.53768241000012</v>
      </c>
      <c r="AF125" s="20">
        <f>SUMIFS(Expenses!AG:AG,Expenses!$C:$C,$C125)</f>
        <v>831.74663968200014</v>
      </c>
      <c r="AG125" s="20">
        <f>SUMIFS(Expenses!AH:AH,Expenses!$C:$C,$C125)</f>
        <v>902.14885483800003</v>
      </c>
      <c r="AH125" s="20">
        <f>SUMIFS(Expenses!AI:AI,Expenses!$C:$C,$C125)</f>
        <v>965.3915226900001</v>
      </c>
      <c r="AI125" s="20">
        <f>SUMIFS(Expenses!AJ:AJ,Expenses!$C:$C,$C125)</f>
        <v>1053.3479381556599</v>
      </c>
      <c r="AJ125" s="20">
        <f>SUMIFS(Expenses!AK:AK,Expenses!$C:$C,$C125)</f>
        <v>1124.6331641458203</v>
      </c>
      <c r="AK125" s="20">
        <f>SUMIFS(Expenses!AL:AL,Expenses!$C:$C,$C125)</f>
        <v>1183.6278339307803</v>
      </c>
      <c r="AL125" s="20">
        <f>SUMIFS(Expenses!AM:AM,Expenses!$C:$C,$C125)</f>
        <v>1242.6225037157401</v>
      </c>
      <c r="AM125" s="20">
        <f>SUMIFS(Expenses!AN:AN,Expenses!$C:$C,$C125)</f>
        <v>1301.6171735007001</v>
      </c>
      <c r="AN125" s="20">
        <f>SUMIFS(Expenses!AO:AO,Expenses!$C:$C,$C125)</f>
        <v>1360.6118432856601</v>
      </c>
      <c r="AO125" s="20">
        <f>SUMIFS(Expenses!AP:AP,Expenses!$C:$C,$C125)</f>
        <v>1419.6065130706202</v>
      </c>
      <c r="AP125" s="20">
        <f>SUMIFS(Expenses!AQ:AQ,Expenses!$C:$C,$C125)</f>
        <v>1465.08157102986</v>
      </c>
      <c r="AQ125" s="20">
        <f>SUMIFS(Expenses!AR:AR,Expenses!$C:$C,$C125)</f>
        <v>1524.07624081482</v>
      </c>
      <c r="AR125" s="20">
        <f>SUMIFS(Expenses!AS:AS,Expenses!$C:$C,$C125)</f>
        <v>1569.5512987740603</v>
      </c>
      <c r="AS125" s="20">
        <f>SUMIFS(Expenses!AT:AT,Expenses!$C:$C,$C125)</f>
        <v>1608.8810786307004</v>
      </c>
      <c r="AT125" s="20">
        <f>SUMIFS(Expenses!AU:AU,Expenses!$C:$C,$C125)</f>
        <v>1661.7304703130603</v>
      </c>
      <c r="AU125" s="20">
        <f>SUMIFS(Expenses!AV:AV,Expenses!$C:$C,$C125)</f>
        <v>1764.7513305661473</v>
      </c>
      <c r="AV125" s="20">
        <f>SUMIFS(Expenses!AW:AW,Expenses!$C:$C,$C125)</f>
        <v>1811.5906402641647</v>
      </c>
      <c r="AW125" s="20">
        <f>SUMIFS(Expenses!AX:AX,Expenses!$C:$C,$C125)</f>
        <v>1852.1003135165038</v>
      </c>
      <c r="AX125" s="20">
        <f>SUMIFS(Expenses!AY:AY,Expenses!$C:$C,$C125)</f>
        <v>1892.6099867688429</v>
      </c>
      <c r="AY125" s="20">
        <f>SUMIFS(Expenses!AZ:AZ,Expenses!$C:$C,$C125)</f>
        <v>1920.4603871298261</v>
      </c>
      <c r="AZ125" s="20">
        <f>SUMIFS(Expenses!BA:BA,Expenses!$C:$C,$C125)</f>
        <v>1939.4492964668602</v>
      </c>
      <c r="BA125" s="20">
        <f>SUMIFS(Expenses!BB:BB,Expenses!$C:$C,$C125)</f>
        <v>1953.3744966473519</v>
      </c>
      <c r="BB125" s="20">
        <f>SUMIFS(Expenses!BC:BC,Expenses!$C:$C,$C125)</f>
        <v>1967.2996968278433</v>
      </c>
      <c r="BC125" s="20">
        <f>SUMIFS(Expenses!BD:BD,Expenses!$C:$C,$C125)</f>
        <v>1973.6293332735213</v>
      </c>
      <c r="BD125" s="20">
        <f>SUMIFS(Expenses!BE:BE,Expenses!$C:$C,$C125)</f>
        <v>1993.884169899691</v>
      </c>
      <c r="BE125" s="20">
        <f>SUMIFS(Expenses!BF:BF,Expenses!$C:$C,$C125)</f>
        <v>1993.884169899691</v>
      </c>
      <c r="BF125" s="20">
        <f>SUMIFS(Expenses!BG:BG,Expenses!$C:$C,$C125)</f>
        <v>2000.2138063453692</v>
      </c>
      <c r="BG125" s="20">
        <f>SUMIFS(Expenses!BH:BH,Expenses!$C:$C,$C125)</f>
        <v>2068.0436511825883</v>
      </c>
      <c r="BH125" s="20">
        <f>SUMIFS(Expenses!BI:BI,Expenses!$C:$C,$C125)</f>
        <v>2068.0436511825883</v>
      </c>
      <c r="BI125" s="20">
        <f>SUMIFS(Expenses!BJ:BJ,Expenses!$C:$C,$C125)</f>
        <v>2068.0436511825883</v>
      </c>
      <c r="BJ125" s="20">
        <f>SUMIFS(Expenses!BK:BK,Expenses!$C:$C,$C125)</f>
        <v>2068.0436511825883</v>
      </c>
      <c r="BK125" s="20">
        <f>SUMIFS(Expenses!BL:BL,Expenses!$C:$C,$C125)</f>
        <v>2068.0436511825883</v>
      </c>
      <c r="BL125" s="20">
        <f>SUMIFS(Expenses!BM:BM,Expenses!$C:$C,$C125)</f>
        <v>2068.0436511825883</v>
      </c>
      <c r="BM125" s="20">
        <f>SUMIFS(Expenses!BN:BN,Expenses!$C:$C,$C125)</f>
        <v>2068.0436511825883</v>
      </c>
      <c r="BN125" s="20">
        <f>SUMIFS(Expenses!BO:BO,Expenses!$C:$C,$C125)</f>
        <v>2068.0436511825883</v>
      </c>
      <c r="BO125" s="20">
        <f>SUMIFS(Expenses!BP:BP,Expenses!$C:$C,$C125)</f>
        <v>2068.0436511825883</v>
      </c>
      <c r="BP125" s="20">
        <f>SUMIFS(Expenses!BQ:BQ,Expenses!$C:$C,$C125)</f>
        <v>2068.0436511825883</v>
      </c>
      <c r="BQ125" s="20">
        <f>SUMIFS(Expenses!BR:BR,Expenses!$C:$C,$C125)</f>
        <v>2068.0436511825883</v>
      </c>
      <c r="BR125" s="20">
        <f>SUMIFS(Expenses!BS:BS,Expenses!$C:$C,$C125)</f>
        <v>2068.0436511825883</v>
      </c>
      <c r="BS125" s="20">
        <f>SUMIFS(Expenses!BT:BT,Expenses!$C:$C,$C125)</f>
        <v>2130.0849607180658</v>
      </c>
      <c r="BT125" s="20">
        <f>SUMIFS(Expenses!BU:BU,Expenses!$C:$C,$C125)</f>
        <v>2130.0849607180658</v>
      </c>
      <c r="BU125" s="20">
        <f>SUMIFS(Expenses!BV:BV,Expenses!$C:$C,$C125)</f>
        <v>2130.0849607180658</v>
      </c>
      <c r="BV125" s="20">
        <f>SUMIFS(Expenses!BW:BW,Expenses!$C:$C,$C125)</f>
        <v>2130.0849607180658</v>
      </c>
      <c r="BW125" s="20">
        <f>SUMIFS(Expenses!BX:BX,Expenses!$C:$C,$C125)</f>
        <v>2130.0849607180658</v>
      </c>
      <c r="BX125" s="20">
        <f>SUMIFS(Expenses!BY:BY,Expenses!$C:$C,$C125)</f>
        <v>2130.0849607180658</v>
      </c>
      <c r="BY125" s="20">
        <f>SUMIFS(Expenses!BZ:BZ,Expenses!$C:$C,$C125)</f>
        <v>2130.0849607180658</v>
      </c>
      <c r="BZ125" s="20">
        <f>SUMIFS(Expenses!CA:CA,Expenses!$C:$C,$C125)</f>
        <v>2130.0849607180658</v>
      </c>
      <c r="CA125" s="20">
        <f>SUMIFS(Expenses!CB:CB,Expenses!$C:$C,$C125)</f>
        <v>2130.0849607180658</v>
      </c>
      <c r="CB125" s="20">
        <f>SUMIFS(Expenses!CC:CC,Expenses!$C:$C,$C125)</f>
        <v>2130.0849607180658</v>
      </c>
      <c r="CC125" s="20">
        <f>SUMIFS(Expenses!CD:CD,Expenses!$C:$C,$C125)</f>
        <v>2130.0849607180658</v>
      </c>
      <c r="CD125" s="20">
        <f>SUMIFS(Expenses!CE:CE,Expenses!$C:$C,$C125)</f>
        <v>2130.0849607180658</v>
      </c>
      <c r="CE125" s="20">
        <f>SUMIFS(Expenses!CF:CF,Expenses!$C:$C,$C125)</f>
        <v>2193.9875095396083</v>
      </c>
      <c r="CF125" s="20">
        <f>SUMIFS(Expenses!CG:CG,Expenses!$C:$C,$C125)</f>
        <v>2193.9875095396083</v>
      </c>
      <c r="CG125" s="20">
        <f>SUMIFS(Expenses!CH:CH,Expenses!$C:$C,$C125)</f>
        <v>2193.9875095396083</v>
      </c>
      <c r="CH125" s="20">
        <f>SUMIFS(Expenses!CI:CI,Expenses!$C:$C,$C125)</f>
        <v>2193.9875095396083</v>
      </c>
      <c r="CI125" s="20">
        <f>SUMIFS(Expenses!CJ:CJ,Expenses!$C:$C,$C125)</f>
        <v>2193.9875095396083</v>
      </c>
      <c r="CJ125" s="20">
        <f>SUMIFS(Expenses!CK:CK,Expenses!$C:$C,$C125)</f>
        <v>2193.9875095396083</v>
      </c>
      <c r="CK125" s="20">
        <f>SUMIFS(Expenses!CL:CL,Expenses!$C:$C,$C125)</f>
        <v>2193.9875095396083</v>
      </c>
      <c r="CL125" s="20">
        <f>SUMIFS(Expenses!CM:CM,Expenses!$C:$C,$C125)</f>
        <v>2193.9875095396083</v>
      </c>
      <c r="CM125" s="20">
        <f>SUMIFS(Expenses!CN:CN,Expenses!$C:$C,$C125)</f>
        <v>2193.9875095396083</v>
      </c>
      <c r="CN125" s="20">
        <f>SUMIFS(Expenses!CO:CO,Expenses!$C:$C,$C125)</f>
        <v>2193.9875095396083</v>
      </c>
      <c r="CO125" s="20">
        <f>SUMIFS(Expenses!CP:CP,Expenses!$C:$C,$C125)</f>
        <v>2193.9875095396083</v>
      </c>
      <c r="CP125" s="20">
        <f>SUMIFS(Expenses!CQ:CQ,Expenses!$C:$C,$C125)</f>
        <v>2193.9875095396083</v>
      </c>
      <c r="CQ125" s="20">
        <f>SUMIFS(Expenses!CR:CR,Expenses!$C:$C,$C125)</f>
        <v>2259.8071348257963</v>
      </c>
      <c r="CR125" s="20">
        <f>SUMIFS(Expenses!CS:CS,Expenses!$C:$C,$C125)</f>
        <v>2259.8071348257963</v>
      </c>
      <c r="CS125" s="20">
        <f>SUMIFS(Expenses!CT:CT,Expenses!$C:$C,$C125)</f>
        <v>2259.8071348257963</v>
      </c>
      <c r="CT125" s="20">
        <f>SUMIFS(Expenses!CU:CU,Expenses!$C:$C,$C125)</f>
        <v>2259.8071348257963</v>
      </c>
      <c r="CU125" s="20">
        <f>SUMIFS(Expenses!CV:CV,Expenses!$C:$C,$C125)</f>
        <v>2259.8071348257963</v>
      </c>
      <c r="CV125" s="20">
        <f>SUMIFS(Expenses!CW:CW,Expenses!$C:$C,$C125)</f>
        <v>2259.8071348257963</v>
      </c>
      <c r="CW125" s="20">
        <f>SUMIFS(Expenses!CX:CX,Expenses!$C:$C,$C125)</f>
        <v>2259.8071348257963</v>
      </c>
      <c r="CX125" s="20">
        <f>SUMIFS(Expenses!CY:CY,Expenses!$C:$C,$C125)</f>
        <v>2259.8071348257963</v>
      </c>
      <c r="CY125" s="20">
        <f>SUMIFS(Expenses!CZ:CZ,Expenses!$C:$C,$C125)</f>
        <v>2259.8071348257963</v>
      </c>
      <c r="CZ125" s="20">
        <f>SUMIFS(Expenses!DA:DA,Expenses!$C:$C,$C125)</f>
        <v>2259.8071348257963</v>
      </c>
      <c r="DA125" s="20">
        <f>SUMIFS(Expenses!DB:DB,Expenses!$C:$C,$C125)</f>
        <v>2259.8071348257963</v>
      </c>
      <c r="DB125" s="20">
        <f>SUMIFS(Expenses!DC:DC,Expenses!$C:$C,$C125)</f>
        <v>2259.8071348257963</v>
      </c>
      <c r="DC125" s="20">
        <f>SUMIFS(Expenses!DD:DD,Expenses!$C:$C,$C125)</f>
        <v>2327.6013488705703</v>
      </c>
      <c r="DD125" s="20">
        <f>SUMIFS(Expenses!DE:DE,Expenses!$C:$C,$C125)</f>
        <v>2327.6013488705703</v>
      </c>
      <c r="DE125" s="20">
        <f>SUMIFS(Expenses!DF:DF,Expenses!$C:$C,$C125)</f>
        <v>2327.6013488705703</v>
      </c>
      <c r="DF125" s="20">
        <f>SUMIFS(Expenses!DG:DG,Expenses!$C:$C,$C125)</f>
        <v>2327.6013488705703</v>
      </c>
      <c r="DG125" s="20">
        <f>SUMIFS(Expenses!DH:DH,Expenses!$C:$C,$C125)</f>
        <v>2327.6013488705703</v>
      </c>
      <c r="DH125" s="20">
        <f>SUMIFS(Expenses!DI:DI,Expenses!$C:$C,$C125)</f>
        <v>2327.6013488705703</v>
      </c>
      <c r="DI125" s="20">
        <f>SUMIFS(Expenses!DJ:DJ,Expenses!$C:$C,$C125)</f>
        <v>2327.6013488705703</v>
      </c>
      <c r="DJ125" s="20">
        <f>SUMIFS(Expenses!DK:DK,Expenses!$C:$C,$C125)</f>
        <v>2327.6013488705703</v>
      </c>
      <c r="DK125" s="20">
        <f>SUMIFS(Expenses!DL:DL,Expenses!$C:$C,$C125)</f>
        <v>2327.6013488705703</v>
      </c>
      <c r="DL125" s="20">
        <f>SUMIFS(Expenses!DM:DM,Expenses!$C:$C,$C125)</f>
        <v>2327.6013488705703</v>
      </c>
      <c r="DM125" s="20">
        <f>SUMIFS(Expenses!DN:DN,Expenses!$C:$C,$C125)</f>
        <v>2327.6013488705703</v>
      </c>
      <c r="DN125" s="20">
        <f>SUMIFS(Expenses!DO:DO,Expenses!$C:$C,$C125)</f>
        <v>2327.6013488705703</v>
      </c>
      <c r="DO125" s="20">
        <f>SUMIFS(Expenses!DP:DP,Expenses!$C:$C,$C125)</f>
        <v>2397.429389336688</v>
      </c>
      <c r="DP125" s="20">
        <f>SUMIFS(Expenses!DQ:DQ,Expenses!$C:$C,$C125)</f>
        <v>2397.429389336688</v>
      </c>
      <c r="DQ125" s="20">
        <f>SUMIFS(Expenses!DR:DR,Expenses!$C:$C,$C125)</f>
        <v>2397.429389336688</v>
      </c>
      <c r="DR125" s="20">
        <f>SUMIFS(Expenses!DS:DS,Expenses!$C:$C,$C125)</f>
        <v>2397.429389336688</v>
      </c>
      <c r="DS125" s="20">
        <f>SUMIFS(Expenses!DT:DT,Expenses!$C:$C,$C125)</f>
        <v>2397.429389336688</v>
      </c>
      <c r="DT125" s="20">
        <f>SUMIFS(Expenses!DU:DU,Expenses!$C:$C,$C125)</f>
        <v>2397.429389336688</v>
      </c>
    </row>
    <row r="126" spans="3:124">
      <c r="C126" s="5" t="s">
        <v>274</v>
      </c>
      <c r="D126" s="20">
        <f>SUMIFS(Expenses!E:E,Expenses!$C:$C,$C126)</f>
        <v>0</v>
      </c>
      <c r="E126" s="20">
        <f>SUMIFS(Expenses!F:F,Expenses!$C:$C,$C126)</f>
        <v>0</v>
      </c>
      <c r="F126" s="20">
        <f>SUMIFS(Expenses!G:G,Expenses!$C:$C,$C126)</f>
        <v>0</v>
      </c>
      <c r="G126" s="20">
        <f>SUMIFS(Expenses!H:H,Expenses!$C:$C,$C126)</f>
        <v>0</v>
      </c>
      <c r="H126" s="20">
        <f>SUMIFS(Expenses!I:I,Expenses!$C:$C,$C126)</f>
        <v>0</v>
      </c>
      <c r="I126" s="20">
        <f>SUMIFS(Expenses!J:J,Expenses!$C:$C,$C126)</f>
        <v>0</v>
      </c>
      <c r="J126" s="20">
        <f>SUMIFS(Expenses!K:K,Expenses!$C:$C,$C126)</f>
        <v>0</v>
      </c>
      <c r="K126" s="20">
        <f>SUMIFS(Expenses!L:L,Expenses!$C:$C,$C126)</f>
        <v>0</v>
      </c>
      <c r="L126" s="20">
        <f>SUMIFS(Expenses!M:M,Expenses!$C:$C,$C126)</f>
        <v>0</v>
      </c>
      <c r="M126" s="20">
        <f>SUMIFS(Expenses!N:N,Expenses!$C:$C,$C126)</f>
        <v>0</v>
      </c>
      <c r="N126" s="20">
        <f>SUMIFS(Expenses!O:O,Expenses!$C:$C,$C126)</f>
        <v>0</v>
      </c>
      <c r="O126" s="20">
        <f>SUMIFS(Expenses!P:P,Expenses!$C:$C,$C126)</f>
        <v>0</v>
      </c>
      <c r="P126" s="20">
        <f>SUMIFS(Expenses!Q:Q,Expenses!$C:$C,$C126)</f>
        <v>0</v>
      </c>
      <c r="Q126" s="20">
        <f>SUMIFS(Expenses!R:R,Expenses!$C:$C,$C126)</f>
        <v>0</v>
      </c>
      <c r="R126" s="20">
        <f>SUMIFS(Expenses!S:S,Expenses!$C:$C,$C126)</f>
        <v>0</v>
      </c>
      <c r="S126" s="20">
        <f>SUMIFS(Expenses!T:T,Expenses!$C:$C,$C126)</f>
        <v>0</v>
      </c>
      <c r="T126" s="20">
        <f>SUMIFS(Expenses!U:U,Expenses!$C:$C,$C126)</f>
        <v>0</v>
      </c>
      <c r="U126" s="20">
        <f>SUMIFS(Expenses!V:V,Expenses!$C:$C,$C126)</f>
        <v>0</v>
      </c>
      <c r="V126" s="20">
        <f>SUMIFS(Expenses!W:W,Expenses!$C:$C,$C126)</f>
        <v>0</v>
      </c>
      <c r="W126" s="20">
        <f>SUMIFS(Expenses!X:X,Expenses!$C:$C,$C126)</f>
        <v>0</v>
      </c>
      <c r="X126" s="20">
        <f>SUMIFS(Expenses!Y:Y,Expenses!$C:$C,$C126)</f>
        <v>0</v>
      </c>
      <c r="Y126" s="20">
        <f>SUMIFS(Expenses!Z:Z,Expenses!$C:$C,$C126)</f>
        <v>0</v>
      </c>
      <c r="Z126" s="20">
        <f>SUMIFS(Expenses!AA:AA,Expenses!$C:$C,$C126)</f>
        <v>0</v>
      </c>
      <c r="AA126" s="20">
        <f>SUMIFS(Expenses!AB:AB,Expenses!$C:$C,$C126)</f>
        <v>0</v>
      </c>
      <c r="AB126" s="20">
        <f>SUMIFS(Expenses!AC:AC,Expenses!$C:$C,$C126)</f>
        <v>1367.611218666</v>
      </c>
      <c r="AC126" s="20">
        <f>SUMIFS(Expenses!AD:AD,Expenses!$C:$C,$C126)</f>
        <v>1714.8492629100001</v>
      </c>
      <c r="AD126" s="20">
        <f>SUMIFS(Expenses!AE:AE,Expenses!$C:$C,$C126)</f>
        <v>2058.5075335020001</v>
      </c>
      <c r="AE126" s="20">
        <f>SUMIFS(Expenses!AF:AF,Expenses!$C:$C,$C126)</f>
        <v>2287.6130472300001</v>
      </c>
      <c r="AF126" s="20">
        <f>SUMIFS(Expenses!AG:AG,Expenses!$C:$C,$C126)</f>
        <v>2495.2399190460001</v>
      </c>
      <c r="AG126" s="20">
        <f>SUMIFS(Expenses!AH:AH,Expenses!$C:$C,$C126)</f>
        <v>2706.4465645139999</v>
      </c>
      <c r="AH126" s="20">
        <f>SUMIFS(Expenses!AI:AI,Expenses!$C:$C,$C126)</f>
        <v>2896.1745680700001</v>
      </c>
      <c r="AI126" s="20">
        <f>SUMIFS(Expenses!AJ:AJ,Expenses!$C:$C,$C126)</f>
        <v>3160.0438144669797</v>
      </c>
      <c r="AJ126" s="20">
        <f>SUMIFS(Expenses!AK:AK,Expenses!$C:$C,$C126)</f>
        <v>3373.8994924374606</v>
      </c>
      <c r="AK126" s="20">
        <f>SUMIFS(Expenses!AL:AL,Expenses!$C:$C,$C126)</f>
        <v>3550.8835017923402</v>
      </c>
      <c r="AL126" s="20">
        <f>SUMIFS(Expenses!AM:AM,Expenses!$C:$C,$C126)</f>
        <v>3727.8675111472203</v>
      </c>
      <c r="AM126" s="20">
        <f>SUMIFS(Expenses!AN:AN,Expenses!$C:$C,$C126)</f>
        <v>3904.8515205021004</v>
      </c>
      <c r="AN126" s="20">
        <f>SUMIFS(Expenses!AO:AO,Expenses!$C:$C,$C126)</f>
        <v>4081.8355298569804</v>
      </c>
      <c r="AO126" s="20">
        <f>SUMIFS(Expenses!AP:AP,Expenses!$C:$C,$C126)</f>
        <v>4258.8195392118605</v>
      </c>
      <c r="AP126" s="20">
        <f>SUMIFS(Expenses!AQ:AQ,Expenses!$C:$C,$C126)</f>
        <v>4395.2447130895798</v>
      </c>
      <c r="AQ126" s="20">
        <f>SUMIFS(Expenses!AR:AR,Expenses!$C:$C,$C126)</f>
        <v>4572.2287224444599</v>
      </c>
      <c r="AR126" s="20">
        <f>SUMIFS(Expenses!AS:AS,Expenses!$C:$C,$C126)</f>
        <v>4708.653896322181</v>
      </c>
      <c r="AS126" s="20">
        <f>SUMIFS(Expenses!AT:AT,Expenses!$C:$C,$C126)</f>
        <v>4826.6432358921011</v>
      </c>
      <c r="AT126" s="20">
        <f>SUMIFS(Expenses!AU:AU,Expenses!$C:$C,$C126)</f>
        <v>4985.1914109391801</v>
      </c>
      <c r="AU126" s="20">
        <f>SUMIFS(Expenses!AV:AV,Expenses!$C:$C,$C126)</f>
        <v>5294.2539916984415</v>
      </c>
      <c r="AV126" s="20">
        <f>SUMIFS(Expenses!AW:AW,Expenses!$C:$C,$C126)</f>
        <v>5434.7719207924938</v>
      </c>
      <c r="AW126" s="20">
        <f>SUMIFS(Expenses!AX:AX,Expenses!$C:$C,$C126)</f>
        <v>5556.3009405495104</v>
      </c>
      <c r="AX126" s="20">
        <f>SUMIFS(Expenses!AY:AY,Expenses!$C:$C,$C126)</f>
        <v>5677.8299603065279</v>
      </c>
      <c r="AY126" s="20">
        <f>SUMIFS(Expenses!AZ:AZ,Expenses!$C:$C,$C126)</f>
        <v>5761.3811613894777</v>
      </c>
      <c r="AZ126" s="20">
        <f>SUMIFS(Expenses!BA:BA,Expenses!$C:$C,$C126)</f>
        <v>5818.3478894005802</v>
      </c>
      <c r="BA126" s="20">
        <f>SUMIFS(Expenses!BB:BB,Expenses!$C:$C,$C126)</f>
        <v>5860.1234899420551</v>
      </c>
      <c r="BB126" s="20">
        <f>SUMIFS(Expenses!BC:BC,Expenses!$C:$C,$C126)</f>
        <v>5901.8990904835291</v>
      </c>
      <c r="BC126" s="20">
        <f>SUMIFS(Expenses!BD:BD,Expenses!$C:$C,$C126)</f>
        <v>5920.8879998205639</v>
      </c>
      <c r="BD126" s="20">
        <f>SUMIFS(Expenses!BE:BE,Expenses!$C:$C,$C126)</f>
        <v>5981.6525096990727</v>
      </c>
      <c r="BE126" s="20">
        <f>SUMIFS(Expenses!BF:BF,Expenses!$C:$C,$C126)</f>
        <v>5981.6525096990727</v>
      </c>
      <c r="BF126" s="20">
        <f>SUMIFS(Expenses!BG:BG,Expenses!$C:$C,$C126)</f>
        <v>6000.6414190361074</v>
      </c>
      <c r="BG126" s="20">
        <f>SUMIFS(Expenses!BH:BH,Expenses!$C:$C,$C126)</f>
        <v>6204.130953547764</v>
      </c>
      <c r="BH126" s="20">
        <f>SUMIFS(Expenses!BI:BI,Expenses!$C:$C,$C126)</f>
        <v>6204.130953547764</v>
      </c>
      <c r="BI126" s="20">
        <f>SUMIFS(Expenses!BJ:BJ,Expenses!$C:$C,$C126)</f>
        <v>6204.130953547764</v>
      </c>
      <c r="BJ126" s="20">
        <f>SUMIFS(Expenses!BK:BK,Expenses!$C:$C,$C126)</f>
        <v>6204.130953547764</v>
      </c>
      <c r="BK126" s="20">
        <f>SUMIFS(Expenses!BL:BL,Expenses!$C:$C,$C126)</f>
        <v>6204.130953547764</v>
      </c>
      <c r="BL126" s="20">
        <f>SUMIFS(Expenses!BM:BM,Expenses!$C:$C,$C126)</f>
        <v>6204.130953547764</v>
      </c>
      <c r="BM126" s="20">
        <f>SUMIFS(Expenses!BN:BN,Expenses!$C:$C,$C126)</f>
        <v>6204.130953547764</v>
      </c>
      <c r="BN126" s="20">
        <f>SUMIFS(Expenses!BO:BO,Expenses!$C:$C,$C126)</f>
        <v>6204.130953547764</v>
      </c>
      <c r="BO126" s="20">
        <f>SUMIFS(Expenses!BP:BP,Expenses!$C:$C,$C126)</f>
        <v>6204.130953547764</v>
      </c>
      <c r="BP126" s="20">
        <f>SUMIFS(Expenses!BQ:BQ,Expenses!$C:$C,$C126)</f>
        <v>6204.130953547764</v>
      </c>
      <c r="BQ126" s="20">
        <f>SUMIFS(Expenses!BR:BR,Expenses!$C:$C,$C126)</f>
        <v>6204.130953547764</v>
      </c>
      <c r="BR126" s="20">
        <f>SUMIFS(Expenses!BS:BS,Expenses!$C:$C,$C126)</f>
        <v>6204.130953547764</v>
      </c>
      <c r="BS126" s="20">
        <f>SUMIFS(Expenses!BT:BT,Expenses!$C:$C,$C126)</f>
        <v>6390.2548821541977</v>
      </c>
      <c r="BT126" s="20">
        <f>SUMIFS(Expenses!BU:BU,Expenses!$C:$C,$C126)</f>
        <v>6390.2548821541977</v>
      </c>
      <c r="BU126" s="20">
        <f>SUMIFS(Expenses!BV:BV,Expenses!$C:$C,$C126)</f>
        <v>6390.2548821541977</v>
      </c>
      <c r="BV126" s="20">
        <f>SUMIFS(Expenses!BW:BW,Expenses!$C:$C,$C126)</f>
        <v>6390.2548821541977</v>
      </c>
      <c r="BW126" s="20">
        <f>SUMIFS(Expenses!BX:BX,Expenses!$C:$C,$C126)</f>
        <v>6390.2548821541977</v>
      </c>
      <c r="BX126" s="20">
        <f>SUMIFS(Expenses!BY:BY,Expenses!$C:$C,$C126)</f>
        <v>6390.2548821541977</v>
      </c>
      <c r="BY126" s="20">
        <f>SUMIFS(Expenses!BZ:BZ,Expenses!$C:$C,$C126)</f>
        <v>6390.2548821541977</v>
      </c>
      <c r="BZ126" s="20">
        <f>SUMIFS(Expenses!CA:CA,Expenses!$C:$C,$C126)</f>
        <v>6390.2548821541977</v>
      </c>
      <c r="CA126" s="20">
        <f>SUMIFS(Expenses!CB:CB,Expenses!$C:$C,$C126)</f>
        <v>6390.2548821541977</v>
      </c>
      <c r="CB126" s="20">
        <f>SUMIFS(Expenses!CC:CC,Expenses!$C:$C,$C126)</f>
        <v>6390.2548821541977</v>
      </c>
      <c r="CC126" s="20">
        <f>SUMIFS(Expenses!CD:CD,Expenses!$C:$C,$C126)</f>
        <v>6390.2548821541977</v>
      </c>
      <c r="CD126" s="20">
        <f>SUMIFS(Expenses!CE:CE,Expenses!$C:$C,$C126)</f>
        <v>6390.2548821541977</v>
      </c>
      <c r="CE126" s="20">
        <f>SUMIFS(Expenses!CF:CF,Expenses!$C:$C,$C126)</f>
        <v>6581.9625286188239</v>
      </c>
      <c r="CF126" s="20">
        <f>SUMIFS(Expenses!CG:CG,Expenses!$C:$C,$C126)</f>
        <v>6581.9625286188239</v>
      </c>
      <c r="CG126" s="20">
        <f>SUMIFS(Expenses!CH:CH,Expenses!$C:$C,$C126)</f>
        <v>6581.9625286188239</v>
      </c>
      <c r="CH126" s="20">
        <f>SUMIFS(Expenses!CI:CI,Expenses!$C:$C,$C126)</f>
        <v>6581.9625286188239</v>
      </c>
      <c r="CI126" s="20">
        <f>SUMIFS(Expenses!CJ:CJ,Expenses!$C:$C,$C126)</f>
        <v>6581.9625286188239</v>
      </c>
      <c r="CJ126" s="20">
        <f>SUMIFS(Expenses!CK:CK,Expenses!$C:$C,$C126)</f>
        <v>6581.9625286188239</v>
      </c>
      <c r="CK126" s="20">
        <f>SUMIFS(Expenses!CL:CL,Expenses!$C:$C,$C126)</f>
        <v>6581.9625286188239</v>
      </c>
      <c r="CL126" s="20">
        <f>SUMIFS(Expenses!CM:CM,Expenses!$C:$C,$C126)</f>
        <v>6581.9625286188239</v>
      </c>
      <c r="CM126" s="20">
        <f>SUMIFS(Expenses!CN:CN,Expenses!$C:$C,$C126)</f>
        <v>6581.9625286188239</v>
      </c>
      <c r="CN126" s="20">
        <f>SUMIFS(Expenses!CO:CO,Expenses!$C:$C,$C126)</f>
        <v>6581.9625286188239</v>
      </c>
      <c r="CO126" s="20">
        <f>SUMIFS(Expenses!CP:CP,Expenses!$C:$C,$C126)</f>
        <v>6581.9625286188239</v>
      </c>
      <c r="CP126" s="20">
        <f>SUMIFS(Expenses!CQ:CQ,Expenses!$C:$C,$C126)</f>
        <v>6581.9625286188239</v>
      </c>
      <c r="CQ126" s="20">
        <f>SUMIFS(Expenses!CR:CR,Expenses!$C:$C,$C126)</f>
        <v>6779.421404477388</v>
      </c>
      <c r="CR126" s="20">
        <f>SUMIFS(Expenses!CS:CS,Expenses!$C:$C,$C126)</f>
        <v>6779.421404477388</v>
      </c>
      <c r="CS126" s="20">
        <f>SUMIFS(Expenses!CT:CT,Expenses!$C:$C,$C126)</f>
        <v>6779.421404477388</v>
      </c>
      <c r="CT126" s="20">
        <f>SUMIFS(Expenses!CU:CU,Expenses!$C:$C,$C126)</f>
        <v>6779.421404477388</v>
      </c>
      <c r="CU126" s="20">
        <f>SUMIFS(Expenses!CV:CV,Expenses!$C:$C,$C126)</f>
        <v>6779.421404477388</v>
      </c>
      <c r="CV126" s="20">
        <f>SUMIFS(Expenses!CW:CW,Expenses!$C:$C,$C126)</f>
        <v>6779.421404477388</v>
      </c>
      <c r="CW126" s="20">
        <f>SUMIFS(Expenses!CX:CX,Expenses!$C:$C,$C126)</f>
        <v>6779.421404477388</v>
      </c>
      <c r="CX126" s="20">
        <f>SUMIFS(Expenses!CY:CY,Expenses!$C:$C,$C126)</f>
        <v>6779.421404477388</v>
      </c>
      <c r="CY126" s="20">
        <f>SUMIFS(Expenses!CZ:CZ,Expenses!$C:$C,$C126)</f>
        <v>6779.421404477388</v>
      </c>
      <c r="CZ126" s="20">
        <f>SUMIFS(Expenses!DA:DA,Expenses!$C:$C,$C126)</f>
        <v>6779.421404477388</v>
      </c>
      <c r="DA126" s="20">
        <f>SUMIFS(Expenses!DB:DB,Expenses!$C:$C,$C126)</f>
        <v>6779.421404477388</v>
      </c>
      <c r="DB126" s="20">
        <f>SUMIFS(Expenses!DC:DC,Expenses!$C:$C,$C126)</f>
        <v>6779.421404477388</v>
      </c>
      <c r="DC126" s="20">
        <f>SUMIFS(Expenses!DD:DD,Expenses!$C:$C,$C126)</f>
        <v>6982.80404661171</v>
      </c>
      <c r="DD126" s="20">
        <f>SUMIFS(Expenses!DE:DE,Expenses!$C:$C,$C126)</f>
        <v>6982.80404661171</v>
      </c>
      <c r="DE126" s="20">
        <f>SUMIFS(Expenses!DF:DF,Expenses!$C:$C,$C126)</f>
        <v>6982.80404661171</v>
      </c>
      <c r="DF126" s="20">
        <f>SUMIFS(Expenses!DG:DG,Expenses!$C:$C,$C126)</f>
        <v>6982.80404661171</v>
      </c>
      <c r="DG126" s="20">
        <f>SUMIFS(Expenses!DH:DH,Expenses!$C:$C,$C126)</f>
        <v>6982.80404661171</v>
      </c>
      <c r="DH126" s="20">
        <f>SUMIFS(Expenses!DI:DI,Expenses!$C:$C,$C126)</f>
        <v>6982.80404661171</v>
      </c>
      <c r="DI126" s="20">
        <f>SUMIFS(Expenses!DJ:DJ,Expenses!$C:$C,$C126)</f>
        <v>6982.80404661171</v>
      </c>
      <c r="DJ126" s="20">
        <f>SUMIFS(Expenses!DK:DK,Expenses!$C:$C,$C126)</f>
        <v>6982.80404661171</v>
      </c>
      <c r="DK126" s="20">
        <f>SUMIFS(Expenses!DL:DL,Expenses!$C:$C,$C126)</f>
        <v>6982.80404661171</v>
      </c>
      <c r="DL126" s="20">
        <f>SUMIFS(Expenses!DM:DM,Expenses!$C:$C,$C126)</f>
        <v>6982.80404661171</v>
      </c>
      <c r="DM126" s="20">
        <f>SUMIFS(Expenses!DN:DN,Expenses!$C:$C,$C126)</f>
        <v>6982.80404661171</v>
      </c>
      <c r="DN126" s="20">
        <f>SUMIFS(Expenses!DO:DO,Expenses!$C:$C,$C126)</f>
        <v>6982.80404661171</v>
      </c>
      <c r="DO126" s="20">
        <f>SUMIFS(Expenses!DP:DP,Expenses!$C:$C,$C126)</f>
        <v>7192.2881680100627</v>
      </c>
      <c r="DP126" s="20">
        <f>SUMIFS(Expenses!DQ:DQ,Expenses!$C:$C,$C126)</f>
        <v>7192.2881680100627</v>
      </c>
      <c r="DQ126" s="20">
        <f>SUMIFS(Expenses!DR:DR,Expenses!$C:$C,$C126)</f>
        <v>7192.2881680100627</v>
      </c>
      <c r="DR126" s="20">
        <f>SUMIFS(Expenses!DS:DS,Expenses!$C:$C,$C126)</f>
        <v>7192.2881680100627</v>
      </c>
      <c r="DS126" s="20">
        <f>SUMIFS(Expenses!DT:DT,Expenses!$C:$C,$C126)</f>
        <v>7192.2881680100627</v>
      </c>
      <c r="DT126" s="20">
        <f>SUMIFS(Expenses!DU:DU,Expenses!$C:$C,$C126)</f>
        <v>7192.2881680100627</v>
      </c>
    </row>
    <row r="127" spans="3:124">
      <c r="C127" s="5" t="s">
        <v>306</v>
      </c>
      <c r="D127" s="20">
        <f>SUMIFS(Expenses!E:E,Expenses!$C:$C,$C127)</f>
        <v>0</v>
      </c>
      <c r="E127" s="20">
        <f>SUMIFS(Expenses!F:F,Expenses!$C:$C,$C127)</f>
        <v>0</v>
      </c>
      <c r="F127" s="20">
        <f>SUMIFS(Expenses!G:G,Expenses!$C:$C,$C127)</f>
        <v>0</v>
      </c>
      <c r="G127" s="20">
        <f>SUMIFS(Expenses!H:H,Expenses!$C:$C,$C127)</f>
        <v>0</v>
      </c>
      <c r="H127" s="20">
        <f>SUMIFS(Expenses!I:I,Expenses!$C:$C,$C127)</f>
        <v>0</v>
      </c>
      <c r="I127" s="20">
        <f>SUMIFS(Expenses!J:J,Expenses!$C:$C,$C127)</f>
        <v>0</v>
      </c>
      <c r="J127" s="20">
        <f>SUMIFS(Expenses!K:K,Expenses!$C:$C,$C127)</f>
        <v>0</v>
      </c>
      <c r="K127" s="20">
        <f>SUMIFS(Expenses!L:L,Expenses!$C:$C,$C127)</f>
        <v>0</v>
      </c>
      <c r="L127" s="20">
        <f>SUMIFS(Expenses!M:M,Expenses!$C:$C,$C127)</f>
        <v>0</v>
      </c>
      <c r="M127" s="20">
        <f>SUMIFS(Expenses!N:N,Expenses!$C:$C,$C127)</f>
        <v>0</v>
      </c>
      <c r="N127" s="20">
        <f>SUMIFS(Expenses!O:O,Expenses!$C:$C,$C127)</f>
        <v>0</v>
      </c>
      <c r="O127" s="20">
        <f>SUMIFS(Expenses!P:P,Expenses!$C:$C,$C127)</f>
        <v>0</v>
      </c>
      <c r="P127" s="20">
        <f>SUMIFS(Expenses!Q:Q,Expenses!$C:$C,$C127)</f>
        <v>0</v>
      </c>
      <c r="Q127" s="20">
        <f>SUMIFS(Expenses!R:R,Expenses!$C:$C,$C127)</f>
        <v>0</v>
      </c>
      <c r="R127" s="20">
        <f>SUMIFS(Expenses!S:S,Expenses!$C:$C,$C127)</f>
        <v>0</v>
      </c>
      <c r="S127" s="20">
        <f>SUMIFS(Expenses!T:T,Expenses!$C:$C,$C127)</f>
        <v>0</v>
      </c>
      <c r="T127" s="20">
        <f>SUMIFS(Expenses!U:U,Expenses!$C:$C,$C127)</f>
        <v>0</v>
      </c>
      <c r="U127" s="20">
        <f>SUMIFS(Expenses!V:V,Expenses!$C:$C,$C127)</f>
        <v>0</v>
      </c>
      <c r="V127" s="20">
        <f>SUMIFS(Expenses!W:W,Expenses!$C:$C,$C127)</f>
        <v>0</v>
      </c>
      <c r="W127" s="20">
        <f>SUMIFS(Expenses!X:X,Expenses!$C:$C,$C127)</f>
        <v>0</v>
      </c>
      <c r="X127" s="20">
        <f>SUMIFS(Expenses!Y:Y,Expenses!$C:$C,$C127)</f>
        <v>0</v>
      </c>
      <c r="Y127" s="20">
        <f>SUMIFS(Expenses!Z:Z,Expenses!$C:$C,$C127)</f>
        <v>0</v>
      </c>
      <c r="Z127" s="20">
        <f>SUMIFS(Expenses!AA:AA,Expenses!$C:$C,$C127)</f>
        <v>0</v>
      </c>
      <c r="AA127" s="20">
        <f>SUMIFS(Expenses!AB:AB,Expenses!$C:$C,$C127)</f>
        <v>0</v>
      </c>
      <c r="AB127" s="20">
        <f>SUMIFS(Expenses!AC:AC,Expenses!$C:$C,$C127)</f>
        <v>2279.3520311100001</v>
      </c>
      <c r="AC127" s="20">
        <f>SUMIFS(Expenses!AD:AD,Expenses!$C:$C,$C127)</f>
        <v>2858.0821048500002</v>
      </c>
      <c r="AD127" s="20">
        <f>SUMIFS(Expenses!AE:AE,Expenses!$C:$C,$C127)</f>
        <v>3430.8458891700002</v>
      </c>
      <c r="AE127" s="20">
        <f>SUMIFS(Expenses!AF:AF,Expenses!$C:$C,$C127)</f>
        <v>3812.6884120500008</v>
      </c>
      <c r="AF127" s="20">
        <f>SUMIFS(Expenses!AG:AG,Expenses!$C:$C,$C127)</f>
        <v>4158.733198410001</v>
      </c>
      <c r="AG127" s="20">
        <f>SUMIFS(Expenses!AH:AH,Expenses!$C:$C,$C127)</f>
        <v>4510.7442741900004</v>
      </c>
      <c r="AH127" s="20">
        <f>SUMIFS(Expenses!AI:AI,Expenses!$C:$C,$C127)</f>
        <v>4826.9576134500012</v>
      </c>
      <c r="AI127" s="20">
        <f>SUMIFS(Expenses!AJ:AJ,Expenses!$C:$C,$C127)</f>
        <v>5266.7396907783004</v>
      </c>
      <c r="AJ127" s="20">
        <f>SUMIFS(Expenses!AK:AK,Expenses!$C:$C,$C127)</f>
        <v>5623.1658207291011</v>
      </c>
      <c r="AK127" s="20">
        <f>SUMIFS(Expenses!AL:AL,Expenses!$C:$C,$C127)</f>
        <v>5918.1391696539013</v>
      </c>
      <c r="AL127" s="20">
        <f>SUMIFS(Expenses!AM:AM,Expenses!$C:$C,$C127)</f>
        <v>6213.1125185787014</v>
      </c>
      <c r="AM127" s="20">
        <f>SUMIFS(Expenses!AN:AN,Expenses!$C:$C,$C127)</f>
        <v>6508.0858675035015</v>
      </c>
      <c r="AN127" s="20">
        <f>SUMIFS(Expenses!AO:AO,Expenses!$C:$C,$C127)</f>
        <v>6803.0592164283007</v>
      </c>
      <c r="AO127" s="20">
        <f>SUMIFS(Expenses!AP:AP,Expenses!$C:$C,$C127)</f>
        <v>7098.0325653531008</v>
      </c>
      <c r="AP127" s="20">
        <f>SUMIFS(Expenses!AQ:AQ,Expenses!$C:$C,$C127)</f>
        <v>7325.4078551493003</v>
      </c>
      <c r="AQ127" s="20">
        <f>SUMIFS(Expenses!AR:AR,Expenses!$C:$C,$C127)</f>
        <v>7620.3812040741004</v>
      </c>
      <c r="AR127" s="20">
        <f>SUMIFS(Expenses!AS:AS,Expenses!$C:$C,$C127)</f>
        <v>7847.7564938703017</v>
      </c>
      <c r="AS127" s="20">
        <f>SUMIFS(Expenses!AT:AT,Expenses!$C:$C,$C127)</f>
        <v>8044.4053931535018</v>
      </c>
      <c r="AT127" s="20">
        <f>SUMIFS(Expenses!AU:AU,Expenses!$C:$C,$C127)</f>
        <v>8308.6523515653007</v>
      </c>
      <c r="AU127" s="20">
        <f>SUMIFS(Expenses!AV:AV,Expenses!$C:$C,$C127)</f>
        <v>8823.7566528307361</v>
      </c>
      <c r="AV127" s="20">
        <f>SUMIFS(Expenses!AW:AW,Expenses!$C:$C,$C127)</f>
        <v>9057.9532013208227</v>
      </c>
      <c r="AW127" s="20">
        <f>SUMIFS(Expenses!AX:AX,Expenses!$C:$C,$C127)</f>
        <v>9260.501567582518</v>
      </c>
      <c r="AX127" s="20">
        <f>SUMIFS(Expenses!AY:AY,Expenses!$C:$C,$C127)</f>
        <v>9463.049933844215</v>
      </c>
      <c r="AY127" s="20">
        <f>SUMIFS(Expenses!AZ:AZ,Expenses!$C:$C,$C127)</f>
        <v>9602.3019356491313</v>
      </c>
      <c r="AZ127" s="20">
        <f>SUMIFS(Expenses!BA:BA,Expenses!$C:$C,$C127)</f>
        <v>9697.2464823343016</v>
      </c>
      <c r="BA127" s="20">
        <f>SUMIFS(Expenses!BB:BB,Expenses!$C:$C,$C127)</f>
        <v>9766.8724832367589</v>
      </c>
      <c r="BB127" s="20">
        <f>SUMIFS(Expenses!BC:BC,Expenses!$C:$C,$C127)</f>
        <v>9836.4984841392161</v>
      </c>
      <c r="BC127" s="20">
        <f>SUMIFS(Expenses!BD:BD,Expenses!$C:$C,$C127)</f>
        <v>9868.1466663676074</v>
      </c>
      <c r="BD127" s="20">
        <f>SUMIFS(Expenses!BE:BE,Expenses!$C:$C,$C127)</f>
        <v>9969.4208494984559</v>
      </c>
      <c r="BE127" s="20">
        <f>SUMIFS(Expenses!BF:BF,Expenses!$C:$C,$C127)</f>
        <v>9969.4208494984559</v>
      </c>
      <c r="BF127" s="20">
        <f>SUMIFS(Expenses!BG:BG,Expenses!$C:$C,$C127)</f>
        <v>10001.069031726845</v>
      </c>
      <c r="BG127" s="20">
        <f>SUMIFS(Expenses!BH:BH,Expenses!$C:$C,$C127)</f>
        <v>10340.218255912941</v>
      </c>
      <c r="BH127" s="20">
        <f>SUMIFS(Expenses!BI:BI,Expenses!$C:$C,$C127)</f>
        <v>10340.218255912941</v>
      </c>
      <c r="BI127" s="20">
        <f>SUMIFS(Expenses!BJ:BJ,Expenses!$C:$C,$C127)</f>
        <v>10340.218255912941</v>
      </c>
      <c r="BJ127" s="20">
        <f>SUMIFS(Expenses!BK:BK,Expenses!$C:$C,$C127)</f>
        <v>10340.218255912941</v>
      </c>
      <c r="BK127" s="20">
        <f>SUMIFS(Expenses!BL:BL,Expenses!$C:$C,$C127)</f>
        <v>10340.218255912941</v>
      </c>
      <c r="BL127" s="20">
        <f>SUMIFS(Expenses!BM:BM,Expenses!$C:$C,$C127)</f>
        <v>10340.218255912941</v>
      </c>
      <c r="BM127" s="20">
        <f>SUMIFS(Expenses!BN:BN,Expenses!$C:$C,$C127)</f>
        <v>10340.218255912941</v>
      </c>
      <c r="BN127" s="20">
        <f>SUMIFS(Expenses!BO:BO,Expenses!$C:$C,$C127)</f>
        <v>10340.218255912941</v>
      </c>
      <c r="BO127" s="20">
        <f>SUMIFS(Expenses!BP:BP,Expenses!$C:$C,$C127)</f>
        <v>10340.218255912941</v>
      </c>
      <c r="BP127" s="20">
        <f>SUMIFS(Expenses!BQ:BQ,Expenses!$C:$C,$C127)</f>
        <v>10340.218255912941</v>
      </c>
      <c r="BQ127" s="20">
        <f>SUMIFS(Expenses!BR:BR,Expenses!$C:$C,$C127)</f>
        <v>10340.218255912941</v>
      </c>
      <c r="BR127" s="20">
        <f>SUMIFS(Expenses!BS:BS,Expenses!$C:$C,$C127)</f>
        <v>10340.218255912941</v>
      </c>
      <c r="BS127" s="20">
        <f>SUMIFS(Expenses!BT:BT,Expenses!$C:$C,$C127)</f>
        <v>10650.424803590329</v>
      </c>
      <c r="BT127" s="20">
        <f>SUMIFS(Expenses!BU:BU,Expenses!$C:$C,$C127)</f>
        <v>10650.424803590329</v>
      </c>
      <c r="BU127" s="20">
        <f>SUMIFS(Expenses!BV:BV,Expenses!$C:$C,$C127)</f>
        <v>10650.424803590329</v>
      </c>
      <c r="BV127" s="20">
        <f>SUMIFS(Expenses!BW:BW,Expenses!$C:$C,$C127)</f>
        <v>10650.424803590329</v>
      </c>
      <c r="BW127" s="20">
        <f>SUMIFS(Expenses!BX:BX,Expenses!$C:$C,$C127)</f>
        <v>10650.424803590329</v>
      </c>
      <c r="BX127" s="20">
        <f>SUMIFS(Expenses!BY:BY,Expenses!$C:$C,$C127)</f>
        <v>10650.424803590329</v>
      </c>
      <c r="BY127" s="20">
        <f>SUMIFS(Expenses!BZ:BZ,Expenses!$C:$C,$C127)</f>
        <v>10650.424803590329</v>
      </c>
      <c r="BZ127" s="20">
        <f>SUMIFS(Expenses!CA:CA,Expenses!$C:$C,$C127)</f>
        <v>10650.424803590329</v>
      </c>
      <c r="CA127" s="20">
        <f>SUMIFS(Expenses!CB:CB,Expenses!$C:$C,$C127)</f>
        <v>10650.424803590329</v>
      </c>
      <c r="CB127" s="20">
        <f>SUMIFS(Expenses!CC:CC,Expenses!$C:$C,$C127)</f>
        <v>10650.424803590329</v>
      </c>
      <c r="CC127" s="20">
        <f>SUMIFS(Expenses!CD:CD,Expenses!$C:$C,$C127)</f>
        <v>10650.424803590329</v>
      </c>
      <c r="CD127" s="20">
        <f>SUMIFS(Expenses!CE:CE,Expenses!$C:$C,$C127)</f>
        <v>10650.424803590329</v>
      </c>
      <c r="CE127" s="20">
        <f>SUMIFS(Expenses!CF:CF,Expenses!$C:$C,$C127)</f>
        <v>10969.937547698042</v>
      </c>
      <c r="CF127" s="20">
        <f>SUMIFS(Expenses!CG:CG,Expenses!$C:$C,$C127)</f>
        <v>10969.937547698042</v>
      </c>
      <c r="CG127" s="20">
        <f>SUMIFS(Expenses!CH:CH,Expenses!$C:$C,$C127)</f>
        <v>10969.937547698042</v>
      </c>
      <c r="CH127" s="20">
        <f>SUMIFS(Expenses!CI:CI,Expenses!$C:$C,$C127)</f>
        <v>10969.937547698042</v>
      </c>
      <c r="CI127" s="20">
        <f>SUMIFS(Expenses!CJ:CJ,Expenses!$C:$C,$C127)</f>
        <v>10969.937547698042</v>
      </c>
      <c r="CJ127" s="20">
        <f>SUMIFS(Expenses!CK:CK,Expenses!$C:$C,$C127)</f>
        <v>10969.937547698042</v>
      </c>
      <c r="CK127" s="20">
        <f>SUMIFS(Expenses!CL:CL,Expenses!$C:$C,$C127)</f>
        <v>10969.937547698042</v>
      </c>
      <c r="CL127" s="20">
        <f>SUMIFS(Expenses!CM:CM,Expenses!$C:$C,$C127)</f>
        <v>10969.937547698042</v>
      </c>
      <c r="CM127" s="20">
        <f>SUMIFS(Expenses!CN:CN,Expenses!$C:$C,$C127)</f>
        <v>10969.937547698042</v>
      </c>
      <c r="CN127" s="20">
        <f>SUMIFS(Expenses!CO:CO,Expenses!$C:$C,$C127)</f>
        <v>10969.937547698042</v>
      </c>
      <c r="CO127" s="20">
        <f>SUMIFS(Expenses!CP:CP,Expenses!$C:$C,$C127)</f>
        <v>10969.937547698042</v>
      </c>
      <c r="CP127" s="20">
        <f>SUMIFS(Expenses!CQ:CQ,Expenses!$C:$C,$C127)</f>
        <v>10969.937547698042</v>
      </c>
      <c r="CQ127" s="20">
        <f>SUMIFS(Expenses!CR:CR,Expenses!$C:$C,$C127)</f>
        <v>11299.035674128982</v>
      </c>
      <c r="CR127" s="20">
        <f>SUMIFS(Expenses!CS:CS,Expenses!$C:$C,$C127)</f>
        <v>11299.035674128982</v>
      </c>
      <c r="CS127" s="20">
        <f>SUMIFS(Expenses!CT:CT,Expenses!$C:$C,$C127)</f>
        <v>11299.035674128982</v>
      </c>
      <c r="CT127" s="20">
        <f>SUMIFS(Expenses!CU:CU,Expenses!$C:$C,$C127)</f>
        <v>11299.035674128982</v>
      </c>
      <c r="CU127" s="20">
        <f>SUMIFS(Expenses!CV:CV,Expenses!$C:$C,$C127)</f>
        <v>11299.035674128982</v>
      </c>
      <c r="CV127" s="20">
        <f>SUMIFS(Expenses!CW:CW,Expenses!$C:$C,$C127)</f>
        <v>11299.035674128982</v>
      </c>
      <c r="CW127" s="20">
        <f>SUMIFS(Expenses!CX:CX,Expenses!$C:$C,$C127)</f>
        <v>11299.035674128982</v>
      </c>
      <c r="CX127" s="20">
        <f>SUMIFS(Expenses!CY:CY,Expenses!$C:$C,$C127)</f>
        <v>11299.035674128982</v>
      </c>
      <c r="CY127" s="20">
        <f>SUMIFS(Expenses!CZ:CZ,Expenses!$C:$C,$C127)</f>
        <v>11299.035674128982</v>
      </c>
      <c r="CZ127" s="20">
        <f>SUMIFS(Expenses!DA:DA,Expenses!$C:$C,$C127)</f>
        <v>11299.035674128982</v>
      </c>
      <c r="DA127" s="20">
        <f>SUMIFS(Expenses!DB:DB,Expenses!$C:$C,$C127)</f>
        <v>11299.035674128982</v>
      </c>
      <c r="DB127" s="20">
        <f>SUMIFS(Expenses!DC:DC,Expenses!$C:$C,$C127)</f>
        <v>11299.035674128982</v>
      </c>
      <c r="DC127" s="20">
        <f>SUMIFS(Expenses!DD:DD,Expenses!$C:$C,$C127)</f>
        <v>11638.006744352851</v>
      </c>
      <c r="DD127" s="20">
        <f>SUMIFS(Expenses!DE:DE,Expenses!$C:$C,$C127)</f>
        <v>11638.006744352851</v>
      </c>
      <c r="DE127" s="20">
        <f>SUMIFS(Expenses!DF:DF,Expenses!$C:$C,$C127)</f>
        <v>11638.006744352851</v>
      </c>
      <c r="DF127" s="20">
        <f>SUMIFS(Expenses!DG:DG,Expenses!$C:$C,$C127)</f>
        <v>11638.006744352851</v>
      </c>
      <c r="DG127" s="20">
        <f>SUMIFS(Expenses!DH:DH,Expenses!$C:$C,$C127)</f>
        <v>11638.006744352851</v>
      </c>
      <c r="DH127" s="20">
        <f>SUMIFS(Expenses!DI:DI,Expenses!$C:$C,$C127)</f>
        <v>11638.006744352851</v>
      </c>
      <c r="DI127" s="20">
        <f>SUMIFS(Expenses!DJ:DJ,Expenses!$C:$C,$C127)</f>
        <v>11638.006744352851</v>
      </c>
      <c r="DJ127" s="20">
        <f>SUMIFS(Expenses!DK:DK,Expenses!$C:$C,$C127)</f>
        <v>11638.006744352851</v>
      </c>
      <c r="DK127" s="20">
        <f>SUMIFS(Expenses!DL:DL,Expenses!$C:$C,$C127)</f>
        <v>11638.006744352851</v>
      </c>
      <c r="DL127" s="20">
        <f>SUMIFS(Expenses!DM:DM,Expenses!$C:$C,$C127)</f>
        <v>11638.006744352851</v>
      </c>
      <c r="DM127" s="20">
        <f>SUMIFS(Expenses!DN:DN,Expenses!$C:$C,$C127)</f>
        <v>11638.006744352851</v>
      </c>
      <c r="DN127" s="20">
        <f>SUMIFS(Expenses!DO:DO,Expenses!$C:$C,$C127)</f>
        <v>11638.006744352851</v>
      </c>
      <c r="DO127" s="20">
        <f>SUMIFS(Expenses!DP:DP,Expenses!$C:$C,$C127)</f>
        <v>11987.146946683439</v>
      </c>
      <c r="DP127" s="20">
        <f>SUMIFS(Expenses!DQ:DQ,Expenses!$C:$C,$C127)</f>
        <v>11987.146946683439</v>
      </c>
      <c r="DQ127" s="20">
        <f>SUMIFS(Expenses!DR:DR,Expenses!$C:$C,$C127)</f>
        <v>11987.146946683439</v>
      </c>
      <c r="DR127" s="20">
        <f>SUMIFS(Expenses!DS:DS,Expenses!$C:$C,$C127)</f>
        <v>11987.146946683439</v>
      </c>
      <c r="DS127" s="20">
        <f>SUMIFS(Expenses!DT:DT,Expenses!$C:$C,$C127)</f>
        <v>11987.146946683439</v>
      </c>
      <c r="DT127" s="20">
        <f>SUMIFS(Expenses!DU:DU,Expenses!$C:$C,$C127)</f>
        <v>11987.146946683439</v>
      </c>
    </row>
    <row r="128" spans="3:124">
      <c r="C128" s="5" t="s">
        <v>282</v>
      </c>
      <c r="D128" s="20">
        <f>SUMIFS(Expenses!E:E,Expenses!$C:$C,$C128)</f>
        <v>0</v>
      </c>
      <c r="E128" s="20">
        <f>SUMIFS(Expenses!F:F,Expenses!$C:$C,$C128)</f>
        <v>0</v>
      </c>
      <c r="F128" s="20">
        <f>SUMIFS(Expenses!G:G,Expenses!$C:$C,$C128)</f>
        <v>0</v>
      </c>
      <c r="G128" s="20">
        <f>SUMIFS(Expenses!H:H,Expenses!$C:$C,$C128)</f>
        <v>0</v>
      </c>
      <c r="H128" s="20">
        <f>SUMIFS(Expenses!I:I,Expenses!$C:$C,$C128)</f>
        <v>0</v>
      </c>
      <c r="I128" s="20">
        <f>SUMIFS(Expenses!J:J,Expenses!$C:$C,$C128)</f>
        <v>0</v>
      </c>
      <c r="J128" s="20">
        <f>SUMIFS(Expenses!K:K,Expenses!$C:$C,$C128)</f>
        <v>0</v>
      </c>
      <c r="K128" s="20">
        <f>SUMIFS(Expenses!L:L,Expenses!$C:$C,$C128)</f>
        <v>0</v>
      </c>
      <c r="L128" s="20">
        <f>SUMIFS(Expenses!M:M,Expenses!$C:$C,$C128)</f>
        <v>0</v>
      </c>
      <c r="M128" s="20">
        <f>SUMIFS(Expenses!N:N,Expenses!$C:$C,$C128)</f>
        <v>0</v>
      </c>
      <c r="N128" s="20">
        <f>SUMIFS(Expenses!O:O,Expenses!$C:$C,$C128)</f>
        <v>0</v>
      </c>
      <c r="O128" s="20">
        <f>SUMIFS(Expenses!P:P,Expenses!$C:$C,$C128)</f>
        <v>0</v>
      </c>
      <c r="P128" s="20">
        <f>SUMIFS(Expenses!Q:Q,Expenses!$C:$C,$C128)</f>
        <v>0</v>
      </c>
      <c r="Q128" s="20">
        <f>SUMIFS(Expenses!R:R,Expenses!$C:$C,$C128)</f>
        <v>0</v>
      </c>
      <c r="R128" s="20">
        <f>SUMIFS(Expenses!S:S,Expenses!$C:$C,$C128)</f>
        <v>0</v>
      </c>
      <c r="S128" s="20">
        <f>SUMIFS(Expenses!T:T,Expenses!$C:$C,$C128)</f>
        <v>0</v>
      </c>
      <c r="T128" s="20">
        <f>SUMIFS(Expenses!U:U,Expenses!$C:$C,$C128)</f>
        <v>0</v>
      </c>
      <c r="U128" s="20">
        <f>SUMIFS(Expenses!V:V,Expenses!$C:$C,$C128)</f>
        <v>0</v>
      </c>
      <c r="V128" s="20">
        <f>SUMIFS(Expenses!W:W,Expenses!$C:$C,$C128)</f>
        <v>0</v>
      </c>
      <c r="W128" s="20">
        <f>SUMIFS(Expenses!X:X,Expenses!$C:$C,$C128)</f>
        <v>0</v>
      </c>
      <c r="X128" s="20">
        <f>SUMIFS(Expenses!Y:Y,Expenses!$C:$C,$C128)</f>
        <v>0</v>
      </c>
      <c r="Y128" s="20">
        <f>SUMIFS(Expenses!Z:Z,Expenses!$C:$C,$C128)</f>
        <v>0</v>
      </c>
      <c r="Z128" s="20">
        <f>SUMIFS(Expenses!AA:AA,Expenses!$C:$C,$C128)</f>
        <v>0</v>
      </c>
      <c r="AA128" s="20">
        <f>SUMIFS(Expenses!AB:AB,Expenses!$C:$C,$C128)</f>
        <v>0</v>
      </c>
      <c r="AB128" s="20">
        <f>SUMIFS(Expenses!AC:AC,Expenses!$C:$C,$C128)</f>
        <v>1823.4816248880002</v>
      </c>
      <c r="AC128" s="20">
        <f>SUMIFS(Expenses!AD:AD,Expenses!$C:$C,$C128)</f>
        <v>2286.4656838800001</v>
      </c>
      <c r="AD128" s="20">
        <f>SUMIFS(Expenses!AE:AE,Expenses!$C:$C,$C128)</f>
        <v>2744.6767113360002</v>
      </c>
      <c r="AE128" s="20">
        <f>SUMIFS(Expenses!AF:AF,Expenses!$C:$C,$C128)</f>
        <v>3050.1507296400005</v>
      </c>
      <c r="AF128" s="20">
        <f>SUMIFS(Expenses!AG:AG,Expenses!$C:$C,$C128)</f>
        <v>3326.9865587280005</v>
      </c>
      <c r="AG128" s="20">
        <f>SUMIFS(Expenses!AH:AH,Expenses!$C:$C,$C128)</f>
        <v>3608.5954193520001</v>
      </c>
      <c r="AH128" s="20">
        <f>SUMIFS(Expenses!AI:AI,Expenses!$C:$C,$C128)</f>
        <v>3861.5660907600004</v>
      </c>
      <c r="AI128" s="20">
        <f>SUMIFS(Expenses!AJ:AJ,Expenses!$C:$C,$C128)</f>
        <v>4213.3917526226396</v>
      </c>
      <c r="AJ128" s="20">
        <f>SUMIFS(Expenses!AK:AK,Expenses!$C:$C,$C128)</f>
        <v>4498.5326565832811</v>
      </c>
      <c r="AK128" s="20">
        <f>SUMIFS(Expenses!AL:AL,Expenses!$C:$C,$C128)</f>
        <v>4734.5113357231212</v>
      </c>
      <c r="AL128" s="20">
        <f>SUMIFS(Expenses!AM:AM,Expenses!$C:$C,$C128)</f>
        <v>4970.4900148629604</v>
      </c>
      <c r="AM128" s="20">
        <f>SUMIFS(Expenses!AN:AN,Expenses!$C:$C,$C128)</f>
        <v>5206.4686940028005</v>
      </c>
      <c r="AN128" s="20">
        <f>SUMIFS(Expenses!AO:AO,Expenses!$C:$C,$C128)</f>
        <v>5442.4473731426406</v>
      </c>
      <c r="AO128" s="20">
        <f>SUMIFS(Expenses!AP:AP,Expenses!$C:$C,$C128)</f>
        <v>5678.4260522824807</v>
      </c>
      <c r="AP128" s="20">
        <f>SUMIFS(Expenses!AQ:AQ,Expenses!$C:$C,$C128)</f>
        <v>5860.3262841194401</v>
      </c>
      <c r="AQ128" s="20">
        <f>SUMIFS(Expenses!AR:AR,Expenses!$C:$C,$C128)</f>
        <v>6096.3049632592802</v>
      </c>
      <c r="AR128" s="20">
        <f>SUMIFS(Expenses!AS:AS,Expenses!$C:$C,$C128)</f>
        <v>6278.2051950962414</v>
      </c>
      <c r="AS128" s="20">
        <f>SUMIFS(Expenses!AT:AT,Expenses!$C:$C,$C128)</f>
        <v>6435.5243145228014</v>
      </c>
      <c r="AT128" s="20">
        <f>SUMIFS(Expenses!AU:AU,Expenses!$C:$C,$C128)</f>
        <v>6646.9218812522413</v>
      </c>
      <c r="AU128" s="20">
        <f>SUMIFS(Expenses!AV:AV,Expenses!$C:$C,$C128)</f>
        <v>7059.0053222645893</v>
      </c>
      <c r="AV128" s="20">
        <f>SUMIFS(Expenses!AW:AW,Expenses!$C:$C,$C128)</f>
        <v>7246.3625610566587</v>
      </c>
      <c r="AW128" s="20">
        <f>SUMIFS(Expenses!AX:AX,Expenses!$C:$C,$C128)</f>
        <v>7408.4012540660151</v>
      </c>
      <c r="AX128" s="20">
        <f>SUMIFS(Expenses!AY:AY,Expenses!$C:$C,$C128)</f>
        <v>7570.4399470753715</v>
      </c>
      <c r="AY128" s="20">
        <f>SUMIFS(Expenses!AZ:AZ,Expenses!$C:$C,$C128)</f>
        <v>7681.8415485193045</v>
      </c>
      <c r="AZ128" s="20">
        <f>SUMIFS(Expenses!BA:BA,Expenses!$C:$C,$C128)</f>
        <v>7757.7971858674409</v>
      </c>
      <c r="BA128" s="20">
        <f>SUMIFS(Expenses!BB:BB,Expenses!$C:$C,$C128)</f>
        <v>7813.4979865894074</v>
      </c>
      <c r="BB128" s="20">
        <f>SUMIFS(Expenses!BC:BC,Expenses!$C:$C,$C128)</f>
        <v>7869.1987873113731</v>
      </c>
      <c r="BC128" s="20">
        <f>SUMIFS(Expenses!BD:BD,Expenses!$C:$C,$C128)</f>
        <v>7894.5173330940852</v>
      </c>
      <c r="BD128" s="20">
        <f>SUMIFS(Expenses!BE:BE,Expenses!$C:$C,$C128)</f>
        <v>7975.5366795987638</v>
      </c>
      <c r="BE128" s="20">
        <f>SUMIFS(Expenses!BF:BF,Expenses!$C:$C,$C128)</f>
        <v>7975.5366795987638</v>
      </c>
      <c r="BF128" s="20">
        <f>SUMIFS(Expenses!BG:BG,Expenses!$C:$C,$C128)</f>
        <v>8000.8552253814769</v>
      </c>
      <c r="BG128" s="20">
        <f>SUMIFS(Expenses!BH:BH,Expenses!$C:$C,$C128)</f>
        <v>8272.1746047303532</v>
      </c>
      <c r="BH128" s="20">
        <f>SUMIFS(Expenses!BI:BI,Expenses!$C:$C,$C128)</f>
        <v>8272.1746047303532</v>
      </c>
      <c r="BI128" s="20">
        <f>SUMIFS(Expenses!BJ:BJ,Expenses!$C:$C,$C128)</f>
        <v>8272.1746047303532</v>
      </c>
      <c r="BJ128" s="20">
        <f>SUMIFS(Expenses!BK:BK,Expenses!$C:$C,$C128)</f>
        <v>8272.1746047303532</v>
      </c>
      <c r="BK128" s="20">
        <f>SUMIFS(Expenses!BL:BL,Expenses!$C:$C,$C128)</f>
        <v>8272.1746047303532</v>
      </c>
      <c r="BL128" s="20">
        <f>SUMIFS(Expenses!BM:BM,Expenses!$C:$C,$C128)</f>
        <v>8272.1746047303532</v>
      </c>
      <c r="BM128" s="20">
        <f>SUMIFS(Expenses!BN:BN,Expenses!$C:$C,$C128)</f>
        <v>8272.1746047303532</v>
      </c>
      <c r="BN128" s="20">
        <f>SUMIFS(Expenses!BO:BO,Expenses!$C:$C,$C128)</f>
        <v>8272.1746047303532</v>
      </c>
      <c r="BO128" s="20">
        <f>SUMIFS(Expenses!BP:BP,Expenses!$C:$C,$C128)</f>
        <v>8272.1746047303532</v>
      </c>
      <c r="BP128" s="20">
        <f>SUMIFS(Expenses!BQ:BQ,Expenses!$C:$C,$C128)</f>
        <v>8272.1746047303532</v>
      </c>
      <c r="BQ128" s="20">
        <f>SUMIFS(Expenses!BR:BR,Expenses!$C:$C,$C128)</f>
        <v>8272.1746047303532</v>
      </c>
      <c r="BR128" s="20">
        <f>SUMIFS(Expenses!BS:BS,Expenses!$C:$C,$C128)</f>
        <v>8272.1746047303532</v>
      </c>
      <c r="BS128" s="20">
        <f>SUMIFS(Expenses!BT:BT,Expenses!$C:$C,$C128)</f>
        <v>8520.339842872263</v>
      </c>
      <c r="BT128" s="20">
        <f>SUMIFS(Expenses!BU:BU,Expenses!$C:$C,$C128)</f>
        <v>8520.339842872263</v>
      </c>
      <c r="BU128" s="20">
        <f>SUMIFS(Expenses!BV:BV,Expenses!$C:$C,$C128)</f>
        <v>8520.339842872263</v>
      </c>
      <c r="BV128" s="20">
        <f>SUMIFS(Expenses!BW:BW,Expenses!$C:$C,$C128)</f>
        <v>8520.339842872263</v>
      </c>
      <c r="BW128" s="20">
        <f>SUMIFS(Expenses!BX:BX,Expenses!$C:$C,$C128)</f>
        <v>8520.339842872263</v>
      </c>
      <c r="BX128" s="20">
        <f>SUMIFS(Expenses!BY:BY,Expenses!$C:$C,$C128)</f>
        <v>8520.339842872263</v>
      </c>
      <c r="BY128" s="20">
        <f>SUMIFS(Expenses!BZ:BZ,Expenses!$C:$C,$C128)</f>
        <v>8520.339842872263</v>
      </c>
      <c r="BZ128" s="20">
        <f>SUMIFS(Expenses!CA:CA,Expenses!$C:$C,$C128)</f>
        <v>8520.339842872263</v>
      </c>
      <c r="CA128" s="20">
        <f>SUMIFS(Expenses!CB:CB,Expenses!$C:$C,$C128)</f>
        <v>8520.339842872263</v>
      </c>
      <c r="CB128" s="20">
        <f>SUMIFS(Expenses!CC:CC,Expenses!$C:$C,$C128)</f>
        <v>8520.339842872263</v>
      </c>
      <c r="CC128" s="20">
        <f>SUMIFS(Expenses!CD:CD,Expenses!$C:$C,$C128)</f>
        <v>8520.339842872263</v>
      </c>
      <c r="CD128" s="20">
        <f>SUMIFS(Expenses!CE:CE,Expenses!$C:$C,$C128)</f>
        <v>8520.339842872263</v>
      </c>
      <c r="CE128" s="20">
        <f>SUMIFS(Expenses!CF:CF,Expenses!$C:$C,$C128)</f>
        <v>8775.950038158433</v>
      </c>
      <c r="CF128" s="20">
        <f>SUMIFS(Expenses!CG:CG,Expenses!$C:$C,$C128)</f>
        <v>8775.950038158433</v>
      </c>
      <c r="CG128" s="20">
        <f>SUMIFS(Expenses!CH:CH,Expenses!$C:$C,$C128)</f>
        <v>8775.950038158433</v>
      </c>
      <c r="CH128" s="20">
        <f>SUMIFS(Expenses!CI:CI,Expenses!$C:$C,$C128)</f>
        <v>8775.950038158433</v>
      </c>
      <c r="CI128" s="20">
        <f>SUMIFS(Expenses!CJ:CJ,Expenses!$C:$C,$C128)</f>
        <v>8775.950038158433</v>
      </c>
      <c r="CJ128" s="20">
        <f>SUMIFS(Expenses!CK:CK,Expenses!$C:$C,$C128)</f>
        <v>8775.950038158433</v>
      </c>
      <c r="CK128" s="20">
        <f>SUMIFS(Expenses!CL:CL,Expenses!$C:$C,$C128)</f>
        <v>8775.950038158433</v>
      </c>
      <c r="CL128" s="20">
        <f>SUMIFS(Expenses!CM:CM,Expenses!$C:$C,$C128)</f>
        <v>8775.950038158433</v>
      </c>
      <c r="CM128" s="20">
        <f>SUMIFS(Expenses!CN:CN,Expenses!$C:$C,$C128)</f>
        <v>8775.950038158433</v>
      </c>
      <c r="CN128" s="20">
        <f>SUMIFS(Expenses!CO:CO,Expenses!$C:$C,$C128)</f>
        <v>8775.950038158433</v>
      </c>
      <c r="CO128" s="20">
        <f>SUMIFS(Expenses!CP:CP,Expenses!$C:$C,$C128)</f>
        <v>8775.950038158433</v>
      </c>
      <c r="CP128" s="20">
        <f>SUMIFS(Expenses!CQ:CQ,Expenses!$C:$C,$C128)</f>
        <v>8775.950038158433</v>
      </c>
      <c r="CQ128" s="20">
        <f>SUMIFS(Expenses!CR:CR,Expenses!$C:$C,$C128)</f>
        <v>9039.2285393031852</v>
      </c>
      <c r="CR128" s="20">
        <f>SUMIFS(Expenses!CS:CS,Expenses!$C:$C,$C128)</f>
        <v>9039.2285393031852</v>
      </c>
      <c r="CS128" s="20">
        <f>SUMIFS(Expenses!CT:CT,Expenses!$C:$C,$C128)</f>
        <v>9039.2285393031852</v>
      </c>
      <c r="CT128" s="20">
        <f>SUMIFS(Expenses!CU:CU,Expenses!$C:$C,$C128)</f>
        <v>9039.2285393031852</v>
      </c>
      <c r="CU128" s="20">
        <f>SUMIFS(Expenses!CV:CV,Expenses!$C:$C,$C128)</f>
        <v>9039.2285393031852</v>
      </c>
      <c r="CV128" s="20">
        <f>SUMIFS(Expenses!CW:CW,Expenses!$C:$C,$C128)</f>
        <v>9039.2285393031852</v>
      </c>
      <c r="CW128" s="20">
        <f>SUMIFS(Expenses!CX:CX,Expenses!$C:$C,$C128)</f>
        <v>9039.2285393031852</v>
      </c>
      <c r="CX128" s="20">
        <f>SUMIFS(Expenses!CY:CY,Expenses!$C:$C,$C128)</f>
        <v>9039.2285393031852</v>
      </c>
      <c r="CY128" s="20">
        <f>SUMIFS(Expenses!CZ:CZ,Expenses!$C:$C,$C128)</f>
        <v>9039.2285393031852</v>
      </c>
      <c r="CZ128" s="20">
        <f>SUMIFS(Expenses!DA:DA,Expenses!$C:$C,$C128)</f>
        <v>9039.2285393031852</v>
      </c>
      <c r="DA128" s="20">
        <f>SUMIFS(Expenses!DB:DB,Expenses!$C:$C,$C128)</f>
        <v>9039.2285393031852</v>
      </c>
      <c r="DB128" s="20">
        <f>SUMIFS(Expenses!DC:DC,Expenses!$C:$C,$C128)</f>
        <v>9039.2285393031852</v>
      </c>
      <c r="DC128" s="20">
        <f>SUMIFS(Expenses!DD:DD,Expenses!$C:$C,$C128)</f>
        <v>9310.4053954822812</v>
      </c>
      <c r="DD128" s="20">
        <f>SUMIFS(Expenses!DE:DE,Expenses!$C:$C,$C128)</f>
        <v>9310.4053954822812</v>
      </c>
      <c r="DE128" s="20">
        <f>SUMIFS(Expenses!DF:DF,Expenses!$C:$C,$C128)</f>
        <v>9310.4053954822812</v>
      </c>
      <c r="DF128" s="20">
        <f>SUMIFS(Expenses!DG:DG,Expenses!$C:$C,$C128)</f>
        <v>9310.4053954822812</v>
      </c>
      <c r="DG128" s="20">
        <f>SUMIFS(Expenses!DH:DH,Expenses!$C:$C,$C128)</f>
        <v>9310.4053954822812</v>
      </c>
      <c r="DH128" s="20">
        <f>SUMIFS(Expenses!DI:DI,Expenses!$C:$C,$C128)</f>
        <v>9310.4053954822812</v>
      </c>
      <c r="DI128" s="20">
        <f>SUMIFS(Expenses!DJ:DJ,Expenses!$C:$C,$C128)</f>
        <v>9310.4053954822812</v>
      </c>
      <c r="DJ128" s="20">
        <f>SUMIFS(Expenses!DK:DK,Expenses!$C:$C,$C128)</f>
        <v>9310.4053954822812</v>
      </c>
      <c r="DK128" s="20">
        <f>SUMIFS(Expenses!DL:DL,Expenses!$C:$C,$C128)</f>
        <v>9310.4053954822812</v>
      </c>
      <c r="DL128" s="20">
        <f>SUMIFS(Expenses!DM:DM,Expenses!$C:$C,$C128)</f>
        <v>9310.4053954822812</v>
      </c>
      <c r="DM128" s="20">
        <f>SUMIFS(Expenses!DN:DN,Expenses!$C:$C,$C128)</f>
        <v>9310.4053954822812</v>
      </c>
      <c r="DN128" s="20">
        <f>SUMIFS(Expenses!DO:DO,Expenses!$C:$C,$C128)</f>
        <v>9310.4053954822812</v>
      </c>
      <c r="DO128" s="20">
        <f>SUMIFS(Expenses!DP:DP,Expenses!$C:$C,$C128)</f>
        <v>9589.7175573467521</v>
      </c>
      <c r="DP128" s="20">
        <f>SUMIFS(Expenses!DQ:DQ,Expenses!$C:$C,$C128)</f>
        <v>9589.7175573467521</v>
      </c>
      <c r="DQ128" s="20">
        <f>SUMIFS(Expenses!DR:DR,Expenses!$C:$C,$C128)</f>
        <v>9589.7175573467521</v>
      </c>
      <c r="DR128" s="20">
        <f>SUMIFS(Expenses!DS:DS,Expenses!$C:$C,$C128)</f>
        <v>9589.7175573467521</v>
      </c>
      <c r="DS128" s="20">
        <f>SUMIFS(Expenses!DT:DT,Expenses!$C:$C,$C128)</f>
        <v>9589.7175573467521</v>
      </c>
      <c r="DT128" s="20">
        <f>SUMIFS(Expenses!DU:DU,Expenses!$C:$C,$C128)</f>
        <v>9589.7175573467521</v>
      </c>
    </row>
    <row r="129" spans="3:124">
      <c r="C129" s="5" t="s">
        <v>288</v>
      </c>
      <c r="D129" s="20">
        <f>SUMIFS(Expenses!E:E,Expenses!$C:$C,$C129)</f>
        <v>0</v>
      </c>
      <c r="E129" s="20">
        <f>SUMIFS(Expenses!F:F,Expenses!$C:$C,$C129)</f>
        <v>0</v>
      </c>
      <c r="F129" s="20">
        <f>SUMIFS(Expenses!G:G,Expenses!$C:$C,$C129)</f>
        <v>0</v>
      </c>
      <c r="G129" s="20">
        <f>SUMIFS(Expenses!H:H,Expenses!$C:$C,$C129)</f>
        <v>0</v>
      </c>
      <c r="H129" s="20">
        <f>SUMIFS(Expenses!I:I,Expenses!$C:$C,$C129)</f>
        <v>0</v>
      </c>
      <c r="I129" s="20">
        <f>SUMIFS(Expenses!J:J,Expenses!$C:$C,$C129)</f>
        <v>0</v>
      </c>
      <c r="J129" s="20">
        <f>SUMIFS(Expenses!K:K,Expenses!$C:$C,$C129)</f>
        <v>0</v>
      </c>
      <c r="K129" s="20">
        <f>SUMIFS(Expenses!L:L,Expenses!$C:$C,$C129)</f>
        <v>0</v>
      </c>
      <c r="L129" s="20">
        <f>SUMIFS(Expenses!M:M,Expenses!$C:$C,$C129)</f>
        <v>0</v>
      </c>
      <c r="M129" s="20">
        <f>SUMIFS(Expenses!N:N,Expenses!$C:$C,$C129)</f>
        <v>0</v>
      </c>
      <c r="N129" s="20">
        <f>SUMIFS(Expenses!O:O,Expenses!$C:$C,$C129)</f>
        <v>0</v>
      </c>
      <c r="O129" s="20">
        <f>SUMIFS(Expenses!P:P,Expenses!$C:$C,$C129)</f>
        <v>0</v>
      </c>
      <c r="P129" s="20">
        <f>SUMIFS(Expenses!Q:Q,Expenses!$C:$C,$C129)</f>
        <v>0</v>
      </c>
      <c r="Q129" s="20">
        <f>SUMIFS(Expenses!R:R,Expenses!$C:$C,$C129)</f>
        <v>0</v>
      </c>
      <c r="R129" s="20">
        <f>SUMIFS(Expenses!S:S,Expenses!$C:$C,$C129)</f>
        <v>0</v>
      </c>
      <c r="S129" s="20">
        <f>SUMIFS(Expenses!T:T,Expenses!$C:$C,$C129)</f>
        <v>0</v>
      </c>
      <c r="T129" s="20">
        <f>SUMIFS(Expenses!U:U,Expenses!$C:$C,$C129)</f>
        <v>0</v>
      </c>
      <c r="U129" s="20">
        <f>SUMIFS(Expenses!V:V,Expenses!$C:$C,$C129)</f>
        <v>0</v>
      </c>
      <c r="V129" s="20">
        <f>SUMIFS(Expenses!W:W,Expenses!$C:$C,$C129)</f>
        <v>0</v>
      </c>
      <c r="W129" s="20">
        <f>SUMIFS(Expenses!X:X,Expenses!$C:$C,$C129)</f>
        <v>0</v>
      </c>
      <c r="X129" s="20">
        <f>SUMIFS(Expenses!Y:Y,Expenses!$C:$C,$C129)</f>
        <v>0</v>
      </c>
      <c r="Y129" s="20">
        <f>SUMIFS(Expenses!Z:Z,Expenses!$C:$C,$C129)</f>
        <v>0</v>
      </c>
      <c r="Z129" s="20">
        <f>SUMIFS(Expenses!AA:AA,Expenses!$C:$C,$C129)</f>
        <v>0</v>
      </c>
      <c r="AA129" s="20">
        <f>SUMIFS(Expenses!AB:AB,Expenses!$C:$C,$C129)</f>
        <v>0</v>
      </c>
      <c r="AB129" s="20">
        <f>SUMIFS(Expenses!AC:AC,Expenses!$C:$C,$C129)</f>
        <v>113.96760155550001</v>
      </c>
      <c r="AC129" s="20">
        <f>SUMIFS(Expenses!AD:AD,Expenses!$C:$C,$C129)</f>
        <v>142.90410524250001</v>
      </c>
      <c r="AD129" s="20">
        <f>SUMIFS(Expenses!AE:AE,Expenses!$C:$C,$C129)</f>
        <v>171.54229445850001</v>
      </c>
      <c r="AE129" s="20">
        <f>SUMIFS(Expenses!AF:AF,Expenses!$C:$C,$C129)</f>
        <v>190.63442060250003</v>
      </c>
      <c r="AF129" s="20">
        <f>SUMIFS(Expenses!AG:AG,Expenses!$C:$C,$C129)</f>
        <v>207.93665992050003</v>
      </c>
      <c r="AG129" s="20">
        <f>SUMIFS(Expenses!AH:AH,Expenses!$C:$C,$C129)</f>
        <v>225.53721370950001</v>
      </c>
      <c r="AH129" s="20">
        <f>SUMIFS(Expenses!AI:AI,Expenses!$C:$C,$C129)</f>
        <v>241.34788067250003</v>
      </c>
      <c r="AI129" s="20">
        <f>SUMIFS(Expenses!AJ:AJ,Expenses!$C:$C,$C129)</f>
        <v>263.33698453891498</v>
      </c>
      <c r="AJ129" s="20">
        <f>SUMIFS(Expenses!AK:AK,Expenses!$C:$C,$C129)</f>
        <v>281.15829103645507</v>
      </c>
      <c r="AK129" s="20">
        <f>SUMIFS(Expenses!AL:AL,Expenses!$C:$C,$C129)</f>
        <v>295.90695848269507</v>
      </c>
      <c r="AL129" s="20">
        <f>SUMIFS(Expenses!AM:AM,Expenses!$C:$C,$C129)</f>
        <v>310.65562592893502</v>
      </c>
      <c r="AM129" s="20">
        <f>SUMIFS(Expenses!AN:AN,Expenses!$C:$C,$C129)</f>
        <v>325.40429337517503</v>
      </c>
      <c r="AN129" s="20">
        <f>SUMIFS(Expenses!AO:AO,Expenses!$C:$C,$C129)</f>
        <v>340.15296082141504</v>
      </c>
      <c r="AO129" s="20">
        <f>SUMIFS(Expenses!AP:AP,Expenses!$C:$C,$C129)</f>
        <v>354.90162826765504</v>
      </c>
      <c r="AP129" s="20">
        <f>SUMIFS(Expenses!AQ:AQ,Expenses!$C:$C,$C129)</f>
        <v>366.270392757465</v>
      </c>
      <c r="AQ129" s="20">
        <f>SUMIFS(Expenses!AR:AR,Expenses!$C:$C,$C129)</f>
        <v>381.01906020370501</v>
      </c>
      <c r="AR129" s="20">
        <f>SUMIFS(Expenses!AS:AS,Expenses!$C:$C,$C129)</f>
        <v>392.38782469351509</v>
      </c>
      <c r="AS129" s="20">
        <f>SUMIFS(Expenses!AT:AT,Expenses!$C:$C,$C129)</f>
        <v>402.22026965767509</v>
      </c>
      <c r="AT129" s="20">
        <f>SUMIFS(Expenses!AU:AU,Expenses!$C:$C,$C129)</f>
        <v>415.43261757826508</v>
      </c>
      <c r="AU129" s="20">
        <f>SUMIFS(Expenses!AV:AV,Expenses!$C:$C,$C129)</f>
        <v>441.18783264153683</v>
      </c>
      <c r="AV129" s="20">
        <f>SUMIFS(Expenses!AW:AW,Expenses!$C:$C,$C129)</f>
        <v>452.89766006604117</v>
      </c>
      <c r="AW129" s="20">
        <f>SUMIFS(Expenses!AX:AX,Expenses!$C:$C,$C129)</f>
        <v>463.02507837912594</v>
      </c>
      <c r="AX129" s="20">
        <f>SUMIFS(Expenses!AY:AY,Expenses!$C:$C,$C129)</f>
        <v>473.15249669221072</v>
      </c>
      <c r="AY129" s="20">
        <f>SUMIFS(Expenses!AZ:AZ,Expenses!$C:$C,$C129)</f>
        <v>480.11509678245653</v>
      </c>
      <c r="AZ129" s="20">
        <f>SUMIFS(Expenses!BA:BA,Expenses!$C:$C,$C129)</f>
        <v>484.86232411671506</v>
      </c>
      <c r="BA129" s="20">
        <f>SUMIFS(Expenses!BB:BB,Expenses!$C:$C,$C129)</f>
        <v>488.34362416183797</v>
      </c>
      <c r="BB129" s="20">
        <f>SUMIFS(Expenses!BC:BC,Expenses!$C:$C,$C129)</f>
        <v>491.82492420696082</v>
      </c>
      <c r="BC129" s="20">
        <f>SUMIFS(Expenses!BD:BD,Expenses!$C:$C,$C129)</f>
        <v>493.40733331838032</v>
      </c>
      <c r="BD129" s="20">
        <f>SUMIFS(Expenses!BE:BE,Expenses!$C:$C,$C129)</f>
        <v>498.47104247492274</v>
      </c>
      <c r="BE129" s="20">
        <f>SUMIFS(Expenses!BF:BF,Expenses!$C:$C,$C129)</f>
        <v>498.47104247492274</v>
      </c>
      <c r="BF129" s="20">
        <f>SUMIFS(Expenses!BG:BG,Expenses!$C:$C,$C129)</f>
        <v>500.05345158634231</v>
      </c>
      <c r="BG129" s="20">
        <f>SUMIFS(Expenses!BH:BH,Expenses!$C:$C,$C129)</f>
        <v>517.01091279564707</v>
      </c>
      <c r="BH129" s="20">
        <f>SUMIFS(Expenses!BI:BI,Expenses!$C:$C,$C129)</f>
        <v>517.01091279564707</v>
      </c>
      <c r="BI129" s="20">
        <f>SUMIFS(Expenses!BJ:BJ,Expenses!$C:$C,$C129)</f>
        <v>517.01091279564707</v>
      </c>
      <c r="BJ129" s="20">
        <f>SUMIFS(Expenses!BK:BK,Expenses!$C:$C,$C129)</f>
        <v>517.01091279564707</v>
      </c>
      <c r="BK129" s="20">
        <f>SUMIFS(Expenses!BL:BL,Expenses!$C:$C,$C129)</f>
        <v>517.01091279564707</v>
      </c>
      <c r="BL129" s="20">
        <f>SUMIFS(Expenses!BM:BM,Expenses!$C:$C,$C129)</f>
        <v>517.01091279564707</v>
      </c>
      <c r="BM129" s="20">
        <f>SUMIFS(Expenses!BN:BN,Expenses!$C:$C,$C129)</f>
        <v>517.01091279564707</v>
      </c>
      <c r="BN129" s="20">
        <f>SUMIFS(Expenses!BO:BO,Expenses!$C:$C,$C129)</f>
        <v>517.01091279564707</v>
      </c>
      <c r="BO129" s="20">
        <f>SUMIFS(Expenses!BP:BP,Expenses!$C:$C,$C129)</f>
        <v>517.01091279564707</v>
      </c>
      <c r="BP129" s="20">
        <f>SUMIFS(Expenses!BQ:BQ,Expenses!$C:$C,$C129)</f>
        <v>517.01091279564707</v>
      </c>
      <c r="BQ129" s="20">
        <f>SUMIFS(Expenses!BR:BR,Expenses!$C:$C,$C129)</f>
        <v>517.01091279564707</v>
      </c>
      <c r="BR129" s="20">
        <f>SUMIFS(Expenses!BS:BS,Expenses!$C:$C,$C129)</f>
        <v>517.01091279564707</v>
      </c>
      <c r="BS129" s="20">
        <f>SUMIFS(Expenses!BT:BT,Expenses!$C:$C,$C129)</f>
        <v>532.52124017951644</v>
      </c>
      <c r="BT129" s="20">
        <f>SUMIFS(Expenses!BU:BU,Expenses!$C:$C,$C129)</f>
        <v>532.52124017951644</v>
      </c>
      <c r="BU129" s="20">
        <f>SUMIFS(Expenses!BV:BV,Expenses!$C:$C,$C129)</f>
        <v>532.52124017951644</v>
      </c>
      <c r="BV129" s="20">
        <f>SUMIFS(Expenses!BW:BW,Expenses!$C:$C,$C129)</f>
        <v>532.52124017951644</v>
      </c>
      <c r="BW129" s="20">
        <f>SUMIFS(Expenses!BX:BX,Expenses!$C:$C,$C129)</f>
        <v>532.52124017951644</v>
      </c>
      <c r="BX129" s="20">
        <f>SUMIFS(Expenses!BY:BY,Expenses!$C:$C,$C129)</f>
        <v>532.52124017951644</v>
      </c>
      <c r="BY129" s="20">
        <f>SUMIFS(Expenses!BZ:BZ,Expenses!$C:$C,$C129)</f>
        <v>532.52124017951644</v>
      </c>
      <c r="BZ129" s="20">
        <f>SUMIFS(Expenses!CA:CA,Expenses!$C:$C,$C129)</f>
        <v>532.52124017951644</v>
      </c>
      <c r="CA129" s="20">
        <f>SUMIFS(Expenses!CB:CB,Expenses!$C:$C,$C129)</f>
        <v>532.52124017951644</v>
      </c>
      <c r="CB129" s="20">
        <f>SUMIFS(Expenses!CC:CC,Expenses!$C:$C,$C129)</f>
        <v>532.52124017951644</v>
      </c>
      <c r="CC129" s="20">
        <f>SUMIFS(Expenses!CD:CD,Expenses!$C:$C,$C129)</f>
        <v>532.52124017951644</v>
      </c>
      <c r="CD129" s="20">
        <f>SUMIFS(Expenses!CE:CE,Expenses!$C:$C,$C129)</f>
        <v>532.52124017951644</v>
      </c>
      <c r="CE129" s="20">
        <f>SUMIFS(Expenses!CF:CF,Expenses!$C:$C,$C129)</f>
        <v>548.49687738490206</v>
      </c>
      <c r="CF129" s="20">
        <f>SUMIFS(Expenses!CG:CG,Expenses!$C:$C,$C129)</f>
        <v>548.49687738490206</v>
      </c>
      <c r="CG129" s="20">
        <f>SUMIFS(Expenses!CH:CH,Expenses!$C:$C,$C129)</f>
        <v>548.49687738490206</v>
      </c>
      <c r="CH129" s="20">
        <f>SUMIFS(Expenses!CI:CI,Expenses!$C:$C,$C129)</f>
        <v>548.49687738490206</v>
      </c>
      <c r="CI129" s="20">
        <f>SUMIFS(Expenses!CJ:CJ,Expenses!$C:$C,$C129)</f>
        <v>548.49687738490206</v>
      </c>
      <c r="CJ129" s="20">
        <f>SUMIFS(Expenses!CK:CK,Expenses!$C:$C,$C129)</f>
        <v>548.49687738490206</v>
      </c>
      <c r="CK129" s="20">
        <f>SUMIFS(Expenses!CL:CL,Expenses!$C:$C,$C129)</f>
        <v>548.49687738490206</v>
      </c>
      <c r="CL129" s="20">
        <f>SUMIFS(Expenses!CM:CM,Expenses!$C:$C,$C129)</f>
        <v>548.49687738490206</v>
      </c>
      <c r="CM129" s="20">
        <f>SUMIFS(Expenses!CN:CN,Expenses!$C:$C,$C129)</f>
        <v>548.49687738490206</v>
      </c>
      <c r="CN129" s="20">
        <f>SUMIFS(Expenses!CO:CO,Expenses!$C:$C,$C129)</f>
        <v>548.49687738490206</v>
      </c>
      <c r="CO129" s="20">
        <f>SUMIFS(Expenses!CP:CP,Expenses!$C:$C,$C129)</f>
        <v>548.49687738490206</v>
      </c>
      <c r="CP129" s="20">
        <f>SUMIFS(Expenses!CQ:CQ,Expenses!$C:$C,$C129)</f>
        <v>548.49687738490206</v>
      </c>
      <c r="CQ129" s="20">
        <f>SUMIFS(Expenses!CR:CR,Expenses!$C:$C,$C129)</f>
        <v>564.95178370644908</v>
      </c>
      <c r="CR129" s="20">
        <f>SUMIFS(Expenses!CS:CS,Expenses!$C:$C,$C129)</f>
        <v>564.95178370644908</v>
      </c>
      <c r="CS129" s="20">
        <f>SUMIFS(Expenses!CT:CT,Expenses!$C:$C,$C129)</f>
        <v>564.95178370644908</v>
      </c>
      <c r="CT129" s="20">
        <f>SUMIFS(Expenses!CU:CU,Expenses!$C:$C,$C129)</f>
        <v>564.95178370644908</v>
      </c>
      <c r="CU129" s="20">
        <f>SUMIFS(Expenses!CV:CV,Expenses!$C:$C,$C129)</f>
        <v>564.95178370644908</v>
      </c>
      <c r="CV129" s="20">
        <f>SUMIFS(Expenses!CW:CW,Expenses!$C:$C,$C129)</f>
        <v>564.95178370644908</v>
      </c>
      <c r="CW129" s="20">
        <f>SUMIFS(Expenses!CX:CX,Expenses!$C:$C,$C129)</f>
        <v>564.95178370644908</v>
      </c>
      <c r="CX129" s="20">
        <f>SUMIFS(Expenses!CY:CY,Expenses!$C:$C,$C129)</f>
        <v>564.95178370644908</v>
      </c>
      <c r="CY129" s="20">
        <f>SUMIFS(Expenses!CZ:CZ,Expenses!$C:$C,$C129)</f>
        <v>564.95178370644908</v>
      </c>
      <c r="CZ129" s="20">
        <f>SUMIFS(Expenses!DA:DA,Expenses!$C:$C,$C129)</f>
        <v>564.95178370644908</v>
      </c>
      <c r="DA129" s="20">
        <f>SUMIFS(Expenses!DB:DB,Expenses!$C:$C,$C129)</f>
        <v>564.95178370644908</v>
      </c>
      <c r="DB129" s="20">
        <f>SUMIFS(Expenses!DC:DC,Expenses!$C:$C,$C129)</f>
        <v>564.95178370644908</v>
      </c>
      <c r="DC129" s="20">
        <f>SUMIFS(Expenses!DD:DD,Expenses!$C:$C,$C129)</f>
        <v>581.90033721764257</v>
      </c>
      <c r="DD129" s="20">
        <f>SUMIFS(Expenses!DE:DE,Expenses!$C:$C,$C129)</f>
        <v>581.90033721764257</v>
      </c>
      <c r="DE129" s="20">
        <f>SUMIFS(Expenses!DF:DF,Expenses!$C:$C,$C129)</f>
        <v>581.90033721764257</v>
      </c>
      <c r="DF129" s="20">
        <f>SUMIFS(Expenses!DG:DG,Expenses!$C:$C,$C129)</f>
        <v>581.90033721764257</v>
      </c>
      <c r="DG129" s="20">
        <f>SUMIFS(Expenses!DH:DH,Expenses!$C:$C,$C129)</f>
        <v>581.90033721764257</v>
      </c>
      <c r="DH129" s="20">
        <f>SUMIFS(Expenses!DI:DI,Expenses!$C:$C,$C129)</f>
        <v>581.90033721764257</v>
      </c>
      <c r="DI129" s="20">
        <f>SUMIFS(Expenses!DJ:DJ,Expenses!$C:$C,$C129)</f>
        <v>581.90033721764257</v>
      </c>
      <c r="DJ129" s="20">
        <f>SUMIFS(Expenses!DK:DK,Expenses!$C:$C,$C129)</f>
        <v>581.90033721764257</v>
      </c>
      <c r="DK129" s="20">
        <f>SUMIFS(Expenses!DL:DL,Expenses!$C:$C,$C129)</f>
        <v>581.90033721764257</v>
      </c>
      <c r="DL129" s="20">
        <f>SUMIFS(Expenses!DM:DM,Expenses!$C:$C,$C129)</f>
        <v>581.90033721764257</v>
      </c>
      <c r="DM129" s="20">
        <f>SUMIFS(Expenses!DN:DN,Expenses!$C:$C,$C129)</f>
        <v>581.90033721764257</v>
      </c>
      <c r="DN129" s="20">
        <f>SUMIFS(Expenses!DO:DO,Expenses!$C:$C,$C129)</f>
        <v>581.90033721764257</v>
      </c>
      <c r="DO129" s="20">
        <f>SUMIFS(Expenses!DP:DP,Expenses!$C:$C,$C129)</f>
        <v>599.357347334172</v>
      </c>
      <c r="DP129" s="20">
        <f>SUMIFS(Expenses!DQ:DQ,Expenses!$C:$C,$C129)</f>
        <v>599.357347334172</v>
      </c>
      <c r="DQ129" s="20">
        <f>SUMIFS(Expenses!DR:DR,Expenses!$C:$C,$C129)</f>
        <v>599.357347334172</v>
      </c>
      <c r="DR129" s="20">
        <f>SUMIFS(Expenses!DS:DS,Expenses!$C:$C,$C129)</f>
        <v>599.357347334172</v>
      </c>
      <c r="DS129" s="20">
        <f>SUMIFS(Expenses!DT:DT,Expenses!$C:$C,$C129)</f>
        <v>599.357347334172</v>
      </c>
      <c r="DT129" s="20">
        <f>SUMIFS(Expenses!DU:DU,Expenses!$C:$C,$C129)</f>
        <v>599.357347334172</v>
      </c>
    </row>
    <row r="130" spans="3:124">
      <c r="C130" s="5" t="s">
        <v>302</v>
      </c>
      <c r="D130" s="20">
        <f>SUMIFS(Expenses!E:E,Expenses!$C:$C,$C130)</f>
        <v>0</v>
      </c>
      <c r="E130" s="20">
        <f>SUMIFS(Expenses!F:F,Expenses!$C:$C,$C130)</f>
        <v>0</v>
      </c>
      <c r="F130" s="20">
        <f>SUMIFS(Expenses!G:G,Expenses!$C:$C,$C130)</f>
        <v>0</v>
      </c>
      <c r="G130" s="20">
        <f>SUMIFS(Expenses!H:H,Expenses!$C:$C,$C130)</f>
        <v>0</v>
      </c>
      <c r="H130" s="20">
        <f>SUMIFS(Expenses!I:I,Expenses!$C:$C,$C130)</f>
        <v>0</v>
      </c>
      <c r="I130" s="20">
        <f>SUMIFS(Expenses!J:J,Expenses!$C:$C,$C130)</f>
        <v>0</v>
      </c>
      <c r="J130" s="20">
        <f>SUMIFS(Expenses!K:K,Expenses!$C:$C,$C130)</f>
        <v>0</v>
      </c>
      <c r="K130" s="20">
        <f>SUMIFS(Expenses!L:L,Expenses!$C:$C,$C130)</f>
        <v>0</v>
      </c>
      <c r="L130" s="20">
        <f>SUMIFS(Expenses!M:M,Expenses!$C:$C,$C130)</f>
        <v>0</v>
      </c>
      <c r="M130" s="20">
        <f>SUMIFS(Expenses!N:N,Expenses!$C:$C,$C130)</f>
        <v>0</v>
      </c>
      <c r="N130" s="20">
        <f>SUMIFS(Expenses!O:O,Expenses!$C:$C,$C130)</f>
        <v>0</v>
      </c>
      <c r="O130" s="20">
        <f>SUMIFS(Expenses!P:P,Expenses!$C:$C,$C130)</f>
        <v>0</v>
      </c>
      <c r="P130" s="20">
        <f>SUMIFS(Expenses!Q:Q,Expenses!$C:$C,$C130)</f>
        <v>0</v>
      </c>
      <c r="Q130" s="20">
        <f>SUMIFS(Expenses!R:R,Expenses!$C:$C,$C130)</f>
        <v>0</v>
      </c>
      <c r="R130" s="20">
        <f>SUMIFS(Expenses!S:S,Expenses!$C:$C,$C130)</f>
        <v>0</v>
      </c>
      <c r="S130" s="20">
        <f>SUMIFS(Expenses!T:T,Expenses!$C:$C,$C130)</f>
        <v>0</v>
      </c>
      <c r="T130" s="20">
        <f>SUMIFS(Expenses!U:U,Expenses!$C:$C,$C130)</f>
        <v>0</v>
      </c>
      <c r="U130" s="20">
        <f>SUMIFS(Expenses!V:V,Expenses!$C:$C,$C130)</f>
        <v>0</v>
      </c>
      <c r="V130" s="20">
        <f>SUMIFS(Expenses!W:W,Expenses!$C:$C,$C130)</f>
        <v>0</v>
      </c>
      <c r="W130" s="20">
        <f>SUMIFS(Expenses!X:X,Expenses!$C:$C,$C130)</f>
        <v>0</v>
      </c>
      <c r="X130" s="20">
        <f>SUMIFS(Expenses!Y:Y,Expenses!$C:$C,$C130)</f>
        <v>0</v>
      </c>
      <c r="Y130" s="20">
        <f>SUMIFS(Expenses!Z:Z,Expenses!$C:$C,$C130)</f>
        <v>0</v>
      </c>
      <c r="Z130" s="20">
        <f>SUMIFS(Expenses!AA:AA,Expenses!$C:$C,$C130)</f>
        <v>0</v>
      </c>
      <c r="AA130" s="20">
        <f>SUMIFS(Expenses!AB:AB,Expenses!$C:$C,$C130)</f>
        <v>0</v>
      </c>
      <c r="AB130" s="20">
        <f>SUMIFS(Expenses!AC:AC,Expenses!$C:$C,$C130)</f>
        <v>626.82180855525007</v>
      </c>
      <c r="AC130" s="20">
        <f>SUMIFS(Expenses!AD:AD,Expenses!$C:$C,$C130)</f>
        <v>785.97257883375005</v>
      </c>
      <c r="AD130" s="20">
        <f>SUMIFS(Expenses!AE:AE,Expenses!$C:$C,$C130)</f>
        <v>943.48261952175005</v>
      </c>
      <c r="AE130" s="20">
        <f>SUMIFS(Expenses!AF:AF,Expenses!$C:$C,$C130)</f>
        <v>1048.4893133137502</v>
      </c>
      <c r="AF130" s="20">
        <f>SUMIFS(Expenses!AG:AG,Expenses!$C:$C,$C130)</f>
        <v>1143.65162956275</v>
      </c>
      <c r="AG130" s="20">
        <f>SUMIFS(Expenses!AH:AH,Expenses!$C:$C,$C130)</f>
        <v>1240.4546754022499</v>
      </c>
      <c r="AH130" s="20">
        <f>SUMIFS(Expenses!AI:AI,Expenses!$C:$C,$C130)</f>
        <v>1327.4133436987502</v>
      </c>
      <c r="AI130" s="20">
        <f>SUMIFS(Expenses!AJ:AJ,Expenses!$C:$C,$C130)</f>
        <v>1448.3534149640325</v>
      </c>
      <c r="AJ130" s="20">
        <f>SUMIFS(Expenses!AK:AK,Expenses!$C:$C,$C130)</f>
        <v>1546.3706007005028</v>
      </c>
      <c r="AK130" s="20">
        <f>SUMIFS(Expenses!AL:AL,Expenses!$C:$C,$C130)</f>
        <v>1627.4882716548227</v>
      </c>
      <c r="AL130" s="20">
        <f>SUMIFS(Expenses!AM:AM,Expenses!$C:$C,$C130)</f>
        <v>1708.6059426091426</v>
      </c>
      <c r="AM130" s="20">
        <f>SUMIFS(Expenses!AN:AN,Expenses!$C:$C,$C130)</f>
        <v>1789.7236135634628</v>
      </c>
      <c r="AN130" s="20">
        <f>SUMIFS(Expenses!AO:AO,Expenses!$C:$C,$C130)</f>
        <v>1870.8412845177827</v>
      </c>
      <c r="AO130" s="20">
        <f>SUMIFS(Expenses!AP:AP,Expenses!$C:$C,$C130)</f>
        <v>1951.9589554721026</v>
      </c>
      <c r="AP130" s="20">
        <f>SUMIFS(Expenses!AQ:AQ,Expenses!$C:$C,$C130)</f>
        <v>2014.4871601660575</v>
      </c>
      <c r="AQ130" s="20">
        <f>SUMIFS(Expenses!AR:AR,Expenses!$C:$C,$C130)</f>
        <v>2095.6048311203776</v>
      </c>
      <c r="AR130" s="20">
        <f>SUMIFS(Expenses!AS:AS,Expenses!$C:$C,$C130)</f>
        <v>2158.1330358143327</v>
      </c>
      <c r="AS130" s="20">
        <f>SUMIFS(Expenses!AT:AT,Expenses!$C:$C,$C130)</f>
        <v>2212.211483117213</v>
      </c>
      <c r="AT130" s="20">
        <f>SUMIFS(Expenses!AU:AU,Expenses!$C:$C,$C130)</f>
        <v>2284.8793966804578</v>
      </c>
      <c r="AU130" s="20">
        <f>SUMIFS(Expenses!AV:AV,Expenses!$C:$C,$C130)</f>
        <v>2426.5330795284526</v>
      </c>
      <c r="AV130" s="20">
        <f>SUMIFS(Expenses!AW:AW,Expenses!$C:$C,$C130)</f>
        <v>2490.9371303632261</v>
      </c>
      <c r="AW130" s="20">
        <f>SUMIFS(Expenses!AX:AX,Expenses!$C:$C,$C130)</f>
        <v>2546.6379310851926</v>
      </c>
      <c r="AX130" s="20">
        <f>SUMIFS(Expenses!AY:AY,Expenses!$C:$C,$C130)</f>
        <v>2602.3387318071586</v>
      </c>
      <c r="AY130" s="20">
        <f>SUMIFS(Expenses!AZ:AZ,Expenses!$C:$C,$C130)</f>
        <v>2640.6330323035108</v>
      </c>
      <c r="AZ130" s="20">
        <f>SUMIFS(Expenses!BA:BA,Expenses!$C:$C,$C130)</f>
        <v>2666.7427826419325</v>
      </c>
      <c r="BA130" s="20">
        <f>SUMIFS(Expenses!BB:BB,Expenses!$C:$C,$C130)</f>
        <v>2685.8899328901089</v>
      </c>
      <c r="BB130" s="20">
        <f>SUMIFS(Expenses!BC:BC,Expenses!$C:$C,$C130)</f>
        <v>2705.0370831382843</v>
      </c>
      <c r="BC130" s="20">
        <f>SUMIFS(Expenses!BD:BD,Expenses!$C:$C,$C130)</f>
        <v>2713.7403332510917</v>
      </c>
      <c r="BD130" s="20">
        <f>SUMIFS(Expenses!BE:BE,Expenses!$C:$C,$C130)</f>
        <v>2741.5907336120749</v>
      </c>
      <c r="BE130" s="20">
        <f>SUMIFS(Expenses!BF:BF,Expenses!$C:$C,$C130)</f>
        <v>2741.5907336120749</v>
      </c>
      <c r="BF130" s="20">
        <f>SUMIFS(Expenses!BG:BG,Expenses!$C:$C,$C130)</f>
        <v>2750.2939837248823</v>
      </c>
      <c r="BG130" s="20">
        <f>SUMIFS(Expenses!BH:BH,Expenses!$C:$C,$C130)</f>
        <v>2843.5600203760587</v>
      </c>
      <c r="BH130" s="20">
        <f>SUMIFS(Expenses!BI:BI,Expenses!$C:$C,$C130)</f>
        <v>2843.5600203760587</v>
      </c>
      <c r="BI130" s="20">
        <f>SUMIFS(Expenses!BJ:BJ,Expenses!$C:$C,$C130)</f>
        <v>2843.5600203760587</v>
      </c>
      <c r="BJ130" s="20">
        <f>SUMIFS(Expenses!BK:BK,Expenses!$C:$C,$C130)</f>
        <v>2843.5600203760587</v>
      </c>
      <c r="BK130" s="20">
        <f>SUMIFS(Expenses!BL:BL,Expenses!$C:$C,$C130)</f>
        <v>2843.5600203760587</v>
      </c>
      <c r="BL130" s="20">
        <f>SUMIFS(Expenses!BM:BM,Expenses!$C:$C,$C130)</f>
        <v>2843.5600203760587</v>
      </c>
      <c r="BM130" s="20">
        <f>SUMIFS(Expenses!BN:BN,Expenses!$C:$C,$C130)</f>
        <v>2843.5600203760587</v>
      </c>
      <c r="BN130" s="20">
        <f>SUMIFS(Expenses!BO:BO,Expenses!$C:$C,$C130)</f>
        <v>2843.5600203760587</v>
      </c>
      <c r="BO130" s="20">
        <f>SUMIFS(Expenses!BP:BP,Expenses!$C:$C,$C130)</f>
        <v>2843.5600203760587</v>
      </c>
      <c r="BP130" s="20">
        <f>SUMIFS(Expenses!BQ:BQ,Expenses!$C:$C,$C130)</f>
        <v>2843.5600203760587</v>
      </c>
      <c r="BQ130" s="20">
        <f>SUMIFS(Expenses!BR:BR,Expenses!$C:$C,$C130)</f>
        <v>2843.5600203760587</v>
      </c>
      <c r="BR130" s="20">
        <f>SUMIFS(Expenses!BS:BS,Expenses!$C:$C,$C130)</f>
        <v>2843.5600203760587</v>
      </c>
      <c r="BS130" s="20">
        <f>SUMIFS(Expenses!BT:BT,Expenses!$C:$C,$C130)</f>
        <v>2928.8668209873404</v>
      </c>
      <c r="BT130" s="20">
        <f>SUMIFS(Expenses!BU:BU,Expenses!$C:$C,$C130)</f>
        <v>2928.8668209873404</v>
      </c>
      <c r="BU130" s="20">
        <f>SUMIFS(Expenses!BV:BV,Expenses!$C:$C,$C130)</f>
        <v>2928.8668209873404</v>
      </c>
      <c r="BV130" s="20">
        <f>SUMIFS(Expenses!BW:BW,Expenses!$C:$C,$C130)</f>
        <v>2928.8668209873404</v>
      </c>
      <c r="BW130" s="20">
        <f>SUMIFS(Expenses!BX:BX,Expenses!$C:$C,$C130)</f>
        <v>2928.8668209873404</v>
      </c>
      <c r="BX130" s="20">
        <f>SUMIFS(Expenses!BY:BY,Expenses!$C:$C,$C130)</f>
        <v>2928.8668209873404</v>
      </c>
      <c r="BY130" s="20">
        <f>SUMIFS(Expenses!BZ:BZ,Expenses!$C:$C,$C130)</f>
        <v>2928.8668209873404</v>
      </c>
      <c r="BZ130" s="20">
        <f>SUMIFS(Expenses!CA:CA,Expenses!$C:$C,$C130)</f>
        <v>2928.8668209873404</v>
      </c>
      <c r="CA130" s="20">
        <f>SUMIFS(Expenses!CB:CB,Expenses!$C:$C,$C130)</f>
        <v>2928.8668209873404</v>
      </c>
      <c r="CB130" s="20">
        <f>SUMIFS(Expenses!CC:CC,Expenses!$C:$C,$C130)</f>
        <v>2928.8668209873404</v>
      </c>
      <c r="CC130" s="20">
        <f>SUMIFS(Expenses!CD:CD,Expenses!$C:$C,$C130)</f>
        <v>2928.8668209873404</v>
      </c>
      <c r="CD130" s="20">
        <f>SUMIFS(Expenses!CE:CE,Expenses!$C:$C,$C130)</f>
        <v>2928.8668209873404</v>
      </c>
      <c r="CE130" s="20">
        <f>SUMIFS(Expenses!CF:CF,Expenses!$C:$C,$C130)</f>
        <v>3016.7328256169612</v>
      </c>
      <c r="CF130" s="20">
        <f>SUMIFS(Expenses!CG:CG,Expenses!$C:$C,$C130)</f>
        <v>3016.7328256169612</v>
      </c>
      <c r="CG130" s="20">
        <f>SUMIFS(Expenses!CH:CH,Expenses!$C:$C,$C130)</f>
        <v>3016.7328256169612</v>
      </c>
      <c r="CH130" s="20">
        <f>SUMIFS(Expenses!CI:CI,Expenses!$C:$C,$C130)</f>
        <v>3016.7328256169612</v>
      </c>
      <c r="CI130" s="20">
        <f>SUMIFS(Expenses!CJ:CJ,Expenses!$C:$C,$C130)</f>
        <v>3016.7328256169612</v>
      </c>
      <c r="CJ130" s="20">
        <f>SUMIFS(Expenses!CK:CK,Expenses!$C:$C,$C130)</f>
        <v>3016.7328256169612</v>
      </c>
      <c r="CK130" s="20">
        <f>SUMIFS(Expenses!CL:CL,Expenses!$C:$C,$C130)</f>
        <v>3016.7328256169612</v>
      </c>
      <c r="CL130" s="20">
        <f>SUMIFS(Expenses!CM:CM,Expenses!$C:$C,$C130)</f>
        <v>3016.7328256169612</v>
      </c>
      <c r="CM130" s="20">
        <f>SUMIFS(Expenses!CN:CN,Expenses!$C:$C,$C130)</f>
        <v>3016.7328256169612</v>
      </c>
      <c r="CN130" s="20">
        <f>SUMIFS(Expenses!CO:CO,Expenses!$C:$C,$C130)</f>
        <v>3016.7328256169612</v>
      </c>
      <c r="CO130" s="20">
        <f>SUMIFS(Expenses!CP:CP,Expenses!$C:$C,$C130)</f>
        <v>3016.7328256169612</v>
      </c>
      <c r="CP130" s="20">
        <f>SUMIFS(Expenses!CQ:CQ,Expenses!$C:$C,$C130)</f>
        <v>3016.7328256169612</v>
      </c>
      <c r="CQ130" s="20">
        <f>SUMIFS(Expenses!CR:CR,Expenses!$C:$C,$C130)</f>
        <v>3107.2348103854697</v>
      </c>
      <c r="CR130" s="20">
        <f>SUMIFS(Expenses!CS:CS,Expenses!$C:$C,$C130)</f>
        <v>3107.2348103854697</v>
      </c>
      <c r="CS130" s="20">
        <f>SUMIFS(Expenses!CT:CT,Expenses!$C:$C,$C130)</f>
        <v>3107.2348103854697</v>
      </c>
      <c r="CT130" s="20">
        <f>SUMIFS(Expenses!CU:CU,Expenses!$C:$C,$C130)</f>
        <v>3107.2348103854697</v>
      </c>
      <c r="CU130" s="20">
        <f>SUMIFS(Expenses!CV:CV,Expenses!$C:$C,$C130)</f>
        <v>3107.2348103854697</v>
      </c>
      <c r="CV130" s="20">
        <f>SUMIFS(Expenses!CW:CW,Expenses!$C:$C,$C130)</f>
        <v>3107.2348103854697</v>
      </c>
      <c r="CW130" s="20">
        <f>SUMIFS(Expenses!CX:CX,Expenses!$C:$C,$C130)</f>
        <v>3107.2348103854697</v>
      </c>
      <c r="CX130" s="20">
        <f>SUMIFS(Expenses!CY:CY,Expenses!$C:$C,$C130)</f>
        <v>3107.2348103854697</v>
      </c>
      <c r="CY130" s="20">
        <f>SUMIFS(Expenses!CZ:CZ,Expenses!$C:$C,$C130)</f>
        <v>3107.2348103854697</v>
      </c>
      <c r="CZ130" s="20">
        <f>SUMIFS(Expenses!DA:DA,Expenses!$C:$C,$C130)</f>
        <v>3107.2348103854697</v>
      </c>
      <c r="DA130" s="20">
        <f>SUMIFS(Expenses!DB:DB,Expenses!$C:$C,$C130)</f>
        <v>3107.2348103854697</v>
      </c>
      <c r="DB130" s="20">
        <f>SUMIFS(Expenses!DC:DC,Expenses!$C:$C,$C130)</f>
        <v>3107.2348103854697</v>
      </c>
      <c r="DC130" s="20">
        <f>SUMIFS(Expenses!DD:DD,Expenses!$C:$C,$C130)</f>
        <v>3200.4518546970339</v>
      </c>
      <c r="DD130" s="20">
        <f>SUMIFS(Expenses!DE:DE,Expenses!$C:$C,$C130)</f>
        <v>3200.4518546970339</v>
      </c>
      <c r="DE130" s="20">
        <f>SUMIFS(Expenses!DF:DF,Expenses!$C:$C,$C130)</f>
        <v>3200.4518546970339</v>
      </c>
      <c r="DF130" s="20">
        <f>SUMIFS(Expenses!DG:DG,Expenses!$C:$C,$C130)</f>
        <v>3200.4518546970339</v>
      </c>
      <c r="DG130" s="20">
        <f>SUMIFS(Expenses!DH:DH,Expenses!$C:$C,$C130)</f>
        <v>3200.4518546970339</v>
      </c>
      <c r="DH130" s="20">
        <f>SUMIFS(Expenses!DI:DI,Expenses!$C:$C,$C130)</f>
        <v>3200.4518546970339</v>
      </c>
      <c r="DI130" s="20">
        <f>SUMIFS(Expenses!DJ:DJ,Expenses!$C:$C,$C130)</f>
        <v>3200.4518546970339</v>
      </c>
      <c r="DJ130" s="20">
        <f>SUMIFS(Expenses!DK:DK,Expenses!$C:$C,$C130)</f>
        <v>3200.4518546970339</v>
      </c>
      <c r="DK130" s="20">
        <f>SUMIFS(Expenses!DL:DL,Expenses!$C:$C,$C130)</f>
        <v>3200.4518546970339</v>
      </c>
      <c r="DL130" s="20">
        <f>SUMIFS(Expenses!DM:DM,Expenses!$C:$C,$C130)</f>
        <v>3200.4518546970339</v>
      </c>
      <c r="DM130" s="20">
        <f>SUMIFS(Expenses!DN:DN,Expenses!$C:$C,$C130)</f>
        <v>3200.4518546970339</v>
      </c>
      <c r="DN130" s="20">
        <f>SUMIFS(Expenses!DO:DO,Expenses!$C:$C,$C130)</f>
        <v>3200.4518546970339</v>
      </c>
      <c r="DO130" s="20">
        <f>SUMIFS(Expenses!DP:DP,Expenses!$C:$C,$C130)</f>
        <v>3296.4654103379457</v>
      </c>
      <c r="DP130" s="20">
        <f>SUMIFS(Expenses!DQ:DQ,Expenses!$C:$C,$C130)</f>
        <v>3296.4654103379457</v>
      </c>
      <c r="DQ130" s="20">
        <f>SUMIFS(Expenses!DR:DR,Expenses!$C:$C,$C130)</f>
        <v>3296.4654103379457</v>
      </c>
      <c r="DR130" s="20">
        <f>SUMIFS(Expenses!DS:DS,Expenses!$C:$C,$C130)</f>
        <v>3296.4654103379457</v>
      </c>
      <c r="DS130" s="20">
        <f>SUMIFS(Expenses!DT:DT,Expenses!$C:$C,$C130)</f>
        <v>3296.4654103379457</v>
      </c>
      <c r="DT130" s="20">
        <f>SUMIFS(Expenses!DU:DU,Expenses!$C:$C,$C130)</f>
        <v>3296.4654103379457</v>
      </c>
    </row>
    <row r="131" spans="3:124">
      <c r="C131" s="5" t="s">
        <v>292</v>
      </c>
      <c r="D131" s="20">
        <f>SUMIFS(Expenses!E:E,Expenses!$C:$C,$C131)</f>
        <v>0</v>
      </c>
      <c r="E131" s="20">
        <f>SUMIFS(Expenses!F:F,Expenses!$C:$C,$C131)</f>
        <v>0</v>
      </c>
      <c r="F131" s="20">
        <f>SUMIFS(Expenses!G:G,Expenses!$C:$C,$C131)</f>
        <v>0</v>
      </c>
      <c r="G131" s="20">
        <f>SUMIFS(Expenses!H:H,Expenses!$C:$C,$C131)</f>
        <v>0</v>
      </c>
      <c r="H131" s="20">
        <f>SUMIFS(Expenses!I:I,Expenses!$C:$C,$C131)</f>
        <v>0</v>
      </c>
      <c r="I131" s="20">
        <f>SUMIFS(Expenses!J:J,Expenses!$C:$C,$C131)</f>
        <v>0</v>
      </c>
      <c r="J131" s="20">
        <f>SUMIFS(Expenses!K:K,Expenses!$C:$C,$C131)</f>
        <v>0</v>
      </c>
      <c r="K131" s="20">
        <f>SUMIFS(Expenses!L:L,Expenses!$C:$C,$C131)</f>
        <v>0</v>
      </c>
      <c r="L131" s="20">
        <f>SUMIFS(Expenses!M:M,Expenses!$C:$C,$C131)</f>
        <v>0</v>
      </c>
      <c r="M131" s="20">
        <f>SUMIFS(Expenses!N:N,Expenses!$C:$C,$C131)</f>
        <v>0</v>
      </c>
      <c r="N131" s="20">
        <f>SUMIFS(Expenses!O:O,Expenses!$C:$C,$C131)</f>
        <v>0</v>
      </c>
      <c r="O131" s="20">
        <f>SUMIFS(Expenses!P:P,Expenses!$C:$C,$C131)</f>
        <v>0</v>
      </c>
      <c r="P131" s="20">
        <f>SUMIFS(Expenses!Q:Q,Expenses!$C:$C,$C131)</f>
        <v>0</v>
      </c>
      <c r="Q131" s="20">
        <f>SUMIFS(Expenses!R:R,Expenses!$C:$C,$C131)</f>
        <v>0</v>
      </c>
      <c r="R131" s="20">
        <f>SUMIFS(Expenses!S:S,Expenses!$C:$C,$C131)</f>
        <v>0</v>
      </c>
      <c r="S131" s="20">
        <f>SUMIFS(Expenses!T:T,Expenses!$C:$C,$C131)</f>
        <v>0</v>
      </c>
      <c r="T131" s="20">
        <f>SUMIFS(Expenses!U:U,Expenses!$C:$C,$C131)</f>
        <v>0</v>
      </c>
      <c r="U131" s="20">
        <f>SUMIFS(Expenses!V:V,Expenses!$C:$C,$C131)</f>
        <v>0</v>
      </c>
      <c r="V131" s="20">
        <f>SUMIFS(Expenses!W:W,Expenses!$C:$C,$C131)</f>
        <v>0</v>
      </c>
      <c r="W131" s="20">
        <f>SUMIFS(Expenses!X:X,Expenses!$C:$C,$C131)</f>
        <v>0</v>
      </c>
      <c r="X131" s="20">
        <f>SUMIFS(Expenses!Y:Y,Expenses!$C:$C,$C131)</f>
        <v>0</v>
      </c>
      <c r="Y131" s="20">
        <f>SUMIFS(Expenses!Z:Z,Expenses!$C:$C,$C131)</f>
        <v>0</v>
      </c>
      <c r="Z131" s="20">
        <f>SUMIFS(Expenses!AA:AA,Expenses!$C:$C,$C131)</f>
        <v>0</v>
      </c>
      <c r="AA131" s="20">
        <f>SUMIFS(Expenses!AB:AB,Expenses!$C:$C,$C131)</f>
        <v>0</v>
      </c>
      <c r="AB131" s="20">
        <f>SUMIFS(Expenses!AC:AC,Expenses!$C:$C,$C131)</f>
        <v>4689.4170876597454</v>
      </c>
      <c r="AC131" s="20">
        <f>SUMIFS(Expenses!AD:AD,Expenses!$C:$C,$C131)</f>
        <v>14390.970913783798</v>
      </c>
      <c r="AD131" s="20">
        <f>SUMIFS(Expenses!AE:AE,Expenses!$C:$C,$C131)</f>
        <v>21187.239689512295</v>
      </c>
      <c r="AE131" s="20">
        <f>SUMIFS(Expenses!AF:AF,Expenses!$C:$C,$C131)</f>
        <v>24500.841792540858</v>
      </c>
      <c r="AF131" s="20">
        <f>SUMIFS(Expenses!AG:AG,Expenses!$C:$C,$C131)</f>
        <v>29323.376628212052</v>
      </c>
      <c r="AG131" s="20">
        <f>SUMIFS(Expenses!AH:AH,Expenses!$C:$C,$C131)</f>
        <v>32137.425147917329</v>
      </c>
      <c r="AH131" s="20">
        <f>SUMIFS(Expenses!AI:AI,Expenses!$C:$C,$C131)</f>
        <v>36977.208764706789</v>
      </c>
      <c r="AI131" s="20">
        <f>SUMIFS(Expenses!AJ:AJ,Expenses!$C:$C,$C131)</f>
        <v>41851.624421351124</v>
      </c>
      <c r="AJ131" s="20">
        <f>SUMIFS(Expenses!AK:AK,Expenses!$C:$C,$C131)</f>
        <v>41100.276453559112</v>
      </c>
      <c r="AK131" s="20">
        <f>SUMIFS(Expenses!AL:AL,Expenses!$C:$C,$C131)</f>
        <v>49046.811551863328</v>
      </c>
      <c r="AL131" s="20">
        <f>SUMIFS(Expenses!AM:AM,Expenses!$C:$C,$C131)</f>
        <v>50790.811654170953</v>
      </c>
      <c r="AM131" s="20">
        <f>SUMIFS(Expenses!AN:AN,Expenses!$C:$C,$C131)</f>
        <v>55818.259890272289</v>
      </c>
      <c r="AN131" s="20">
        <f>SUMIFS(Expenses!AO:AO,Expenses!$C:$C,$C131)</f>
        <v>57148.324421357021</v>
      </c>
      <c r="AO131" s="20">
        <f>SUMIFS(Expenses!AP:AP,Expenses!$C:$C,$C131)</f>
        <v>62191.954424572541</v>
      </c>
      <c r="AP131" s="20">
        <f>SUMIFS(Expenses!AQ:AQ,Expenses!$C:$C,$C131)</f>
        <v>65237.306862517638</v>
      </c>
      <c r="AQ131" s="20">
        <f>SUMIFS(Expenses!AR:AR,Expenses!$C:$C,$C131)</f>
        <v>65992.469426256983</v>
      </c>
      <c r="AR131" s="20">
        <f>SUMIFS(Expenses!AS:AS,Expenses!$C:$C,$C131)</f>
        <v>71059.487978279314</v>
      </c>
      <c r="AS131" s="20">
        <f>SUMIFS(Expenses!AT:AT,Expenses!$C:$C,$C131)</f>
        <v>71459.829727217817</v>
      </c>
      <c r="AT131" s="20">
        <f>SUMIFS(Expenses!AU:AU,Expenses!$C:$C,$C131)</f>
        <v>76541.84770718716</v>
      </c>
      <c r="AU131" s="20">
        <f>SUMIFS(Expenses!AV:AV,Expenses!$C:$C,$C131)</f>
        <v>81536.958440664341</v>
      </c>
      <c r="AV131" s="20">
        <f>SUMIFS(Expenses!AW:AW,Expenses!$C:$C,$C131)</f>
        <v>76012.027537529793</v>
      </c>
      <c r="AW131" s="20">
        <f>SUMIFS(Expenses!AX:AX,Expenses!$C:$C,$C131)</f>
        <v>86698.195277924664</v>
      </c>
      <c r="AX131" s="20">
        <f>SUMIFS(Expenses!AY:AY,Expenses!$C:$C,$C131)</f>
        <v>86219.057283313581</v>
      </c>
      <c r="AY131" s="20">
        <f>SUMIFS(Expenses!AZ:AZ,Expenses!$C:$C,$C131)</f>
        <v>90699.649750157827</v>
      </c>
      <c r="AZ131" s="20">
        <f>SUMIFS(Expenses!BA:BA,Expenses!$C:$C,$C131)</f>
        <v>88655.366909152028</v>
      </c>
      <c r="BA131" s="20">
        <f>SUMIFS(Expenses!BB:BB,Expenses!$C:$C,$C131)</f>
        <v>92488.615758323867</v>
      </c>
      <c r="BB131" s="20">
        <f>SUMIFS(Expenses!BC:BC,Expenses!$C:$C,$C131)</f>
        <v>93297.495033718908</v>
      </c>
      <c r="BC131" s="20">
        <f>SUMIFS(Expenses!BD:BD,Expenses!$C:$C,$C131)</f>
        <v>90918.003512135139</v>
      </c>
      <c r="BD131" s="20">
        <f>SUMIFS(Expenses!BE:BE,Expenses!$C:$C,$C131)</f>
        <v>94485.916995981941</v>
      </c>
      <c r="BE131" s="20">
        <f>SUMIFS(Expenses!BF:BF,Expenses!$C:$C,$C131)</f>
        <v>91940.632177933949</v>
      </c>
      <c r="BF131" s="20">
        <f>SUMIFS(Expenses!BG:BG,Expenses!$C:$C,$C131)</f>
        <v>95440.084702613603</v>
      </c>
      <c r="BG131" s="20">
        <f>SUMIFS(Expenses!BH:BH,Expenses!$C:$C,$C131)</f>
        <v>98488.13623950466</v>
      </c>
      <c r="BH131" s="20">
        <f>SUMIFS(Expenses!BI:BI,Expenses!$C:$C,$C131)</f>
        <v>88957.026280842911</v>
      </c>
      <c r="BI131" s="20">
        <f>SUMIFS(Expenses!BJ:BJ,Expenses!$C:$C,$C131)</f>
        <v>98488.13623950466</v>
      </c>
      <c r="BJ131" s="20">
        <f>SUMIFS(Expenses!BK:BK,Expenses!$C:$C,$C131)</f>
        <v>95311.09958661742</v>
      </c>
      <c r="BK131" s="20">
        <f>SUMIFS(Expenses!BL:BL,Expenses!$C:$C,$C131)</f>
        <v>98488.13623950466</v>
      </c>
      <c r="BL131" s="20">
        <f>SUMIFS(Expenses!BM:BM,Expenses!$C:$C,$C131)</f>
        <v>95311.09958661742</v>
      </c>
      <c r="BM131" s="20">
        <f>SUMIFS(Expenses!BN:BN,Expenses!$C:$C,$C131)</f>
        <v>98488.13623950466</v>
      </c>
      <c r="BN131" s="20">
        <f>SUMIFS(Expenses!BO:BO,Expenses!$C:$C,$C131)</f>
        <v>98488.13623950466</v>
      </c>
      <c r="BO131" s="20">
        <f>SUMIFS(Expenses!BP:BP,Expenses!$C:$C,$C131)</f>
        <v>95311.09958661742</v>
      </c>
      <c r="BP131" s="20">
        <f>SUMIFS(Expenses!BQ:BQ,Expenses!$C:$C,$C131)</f>
        <v>98488.13623950466</v>
      </c>
      <c r="BQ131" s="20">
        <f>SUMIFS(Expenses!BR:BR,Expenses!$C:$C,$C131)</f>
        <v>95311.09958661742</v>
      </c>
      <c r="BR131" s="20">
        <f>SUMIFS(Expenses!BS:BS,Expenses!$C:$C,$C131)</f>
        <v>98488.13623950466</v>
      </c>
      <c r="BS131" s="20">
        <f>SUMIFS(Expenses!BT:BT,Expenses!$C:$C,$C131)</f>
        <v>101442.7803266898</v>
      </c>
      <c r="BT131" s="20">
        <f>SUMIFS(Expenses!BU:BU,Expenses!$C:$C,$C131)</f>
        <v>94898.084821742072</v>
      </c>
      <c r="BU131" s="20">
        <f>SUMIFS(Expenses!BV:BV,Expenses!$C:$C,$C131)</f>
        <v>101442.7803266898</v>
      </c>
      <c r="BV131" s="20">
        <f>SUMIFS(Expenses!BW:BW,Expenses!$C:$C,$C131)</f>
        <v>98170.432574215942</v>
      </c>
      <c r="BW131" s="20">
        <f>SUMIFS(Expenses!BX:BX,Expenses!$C:$C,$C131)</f>
        <v>101442.7803266898</v>
      </c>
      <c r="BX131" s="20">
        <f>SUMIFS(Expenses!BY:BY,Expenses!$C:$C,$C131)</f>
        <v>98170.432574215942</v>
      </c>
      <c r="BY131" s="20">
        <f>SUMIFS(Expenses!BZ:BZ,Expenses!$C:$C,$C131)</f>
        <v>101442.7803266898</v>
      </c>
      <c r="BZ131" s="20">
        <f>SUMIFS(Expenses!CA:CA,Expenses!$C:$C,$C131)</f>
        <v>101442.7803266898</v>
      </c>
      <c r="CA131" s="20">
        <f>SUMIFS(Expenses!CB:CB,Expenses!$C:$C,$C131)</f>
        <v>98170.432574215942</v>
      </c>
      <c r="CB131" s="20">
        <f>SUMIFS(Expenses!CC:CC,Expenses!$C:$C,$C131)</f>
        <v>101442.7803266898</v>
      </c>
      <c r="CC131" s="20">
        <f>SUMIFS(Expenses!CD:CD,Expenses!$C:$C,$C131)</f>
        <v>98170.432574215942</v>
      </c>
      <c r="CD131" s="20">
        <f>SUMIFS(Expenses!CE:CE,Expenses!$C:$C,$C131)</f>
        <v>101442.7803266898</v>
      </c>
      <c r="CE131" s="20">
        <f>SUMIFS(Expenses!CF:CF,Expenses!$C:$C,$C131)</f>
        <v>104486.0637364905</v>
      </c>
      <c r="CF131" s="20">
        <f>SUMIFS(Expenses!CG:CG,Expenses!$C:$C,$C131)</f>
        <v>94374.50918134625</v>
      </c>
      <c r="CG131" s="20">
        <f>SUMIFS(Expenses!CH:CH,Expenses!$C:$C,$C131)</f>
        <v>104486.0637364905</v>
      </c>
      <c r="CH131" s="20">
        <f>SUMIFS(Expenses!CI:CI,Expenses!$C:$C,$C131)</f>
        <v>101115.54555144242</v>
      </c>
      <c r="CI131" s="20">
        <f>SUMIFS(Expenses!CJ:CJ,Expenses!$C:$C,$C131)</f>
        <v>104486.0637364905</v>
      </c>
      <c r="CJ131" s="20">
        <f>SUMIFS(Expenses!CK:CK,Expenses!$C:$C,$C131)</f>
        <v>101115.54555144242</v>
      </c>
      <c r="CK131" s="20">
        <f>SUMIFS(Expenses!CL:CL,Expenses!$C:$C,$C131)</f>
        <v>104486.0637364905</v>
      </c>
      <c r="CL131" s="20">
        <f>SUMIFS(Expenses!CM:CM,Expenses!$C:$C,$C131)</f>
        <v>104486.0637364905</v>
      </c>
      <c r="CM131" s="20">
        <f>SUMIFS(Expenses!CN:CN,Expenses!$C:$C,$C131)</f>
        <v>101115.54555144242</v>
      </c>
      <c r="CN131" s="20">
        <f>SUMIFS(Expenses!CO:CO,Expenses!$C:$C,$C131)</f>
        <v>104486.0637364905</v>
      </c>
      <c r="CO131" s="20">
        <f>SUMIFS(Expenses!CP:CP,Expenses!$C:$C,$C131)</f>
        <v>101115.54555144242</v>
      </c>
      <c r="CP131" s="20">
        <f>SUMIFS(Expenses!CQ:CQ,Expenses!$C:$C,$C131)</f>
        <v>104486.0637364905</v>
      </c>
      <c r="CQ131" s="20">
        <f>SUMIFS(Expenses!CR:CR,Expenses!$C:$C,$C131)</f>
        <v>107620.64564858522</v>
      </c>
      <c r="CR131" s="20">
        <f>SUMIFS(Expenses!CS:CS,Expenses!$C:$C,$C131)</f>
        <v>97205.744456786633</v>
      </c>
      <c r="CS131" s="20">
        <f>SUMIFS(Expenses!CT:CT,Expenses!$C:$C,$C131)</f>
        <v>107620.64564858522</v>
      </c>
      <c r="CT131" s="20">
        <f>SUMIFS(Expenses!CU:CU,Expenses!$C:$C,$C131)</f>
        <v>104149.0119179857</v>
      </c>
      <c r="CU131" s="20">
        <f>SUMIFS(Expenses!CV:CV,Expenses!$C:$C,$C131)</f>
        <v>107620.64564858522</v>
      </c>
      <c r="CV131" s="20">
        <f>SUMIFS(Expenses!CW:CW,Expenses!$C:$C,$C131)</f>
        <v>104149.0119179857</v>
      </c>
      <c r="CW131" s="20">
        <f>SUMIFS(Expenses!CX:CX,Expenses!$C:$C,$C131)</f>
        <v>107620.64564858522</v>
      </c>
      <c r="CX131" s="20">
        <f>SUMIFS(Expenses!CY:CY,Expenses!$C:$C,$C131)</f>
        <v>107620.64564858522</v>
      </c>
      <c r="CY131" s="20">
        <f>SUMIFS(Expenses!CZ:CZ,Expenses!$C:$C,$C131)</f>
        <v>104149.0119179857</v>
      </c>
      <c r="CZ131" s="20">
        <f>SUMIFS(Expenses!DA:DA,Expenses!$C:$C,$C131)</f>
        <v>107620.64564858522</v>
      </c>
      <c r="DA131" s="20">
        <f>SUMIFS(Expenses!DB:DB,Expenses!$C:$C,$C131)</f>
        <v>104149.0119179857</v>
      </c>
      <c r="DB131" s="20">
        <f>SUMIFS(Expenses!DC:DC,Expenses!$C:$C,$C131)</f>
        <v>107620.64564858522</v>
      </c>
      <c r="DC131" s="20">
        <f>SUMIFS(Expenses!DD:DD,Expenses!$C:$C,$C131)</f>
        <v>110849.26501804277</v>
      </c>
      <c r="DD131" s="20">
        <f>SUMIFS(Expenses!DE:DE,Expenses!$C:$C,$C131)</f>
        <v>100121.91679049024</v>
      </c>
      <c r="DE131" s="20">
        <f>SUMIFS(Expenses!DF:DF,Expenses!$C:$C,$C131)</f>
        <v>110849.26501804277</v>
      </c>
      <c r="DF131" s="20">
        <f>SUMIFS(Expenses!DG:DG,Expenses!$C:$C,$C131)</f>
        <v>107273.48227552528</v>
      </c>
      <c r="DG131" s="20">
        <f>SUMIFS(Expenses!DH:DH,Expenses!$C:$C,$C131)</f>
        <v>110849.26501804277</v>
      </c>
      <c r="DH131" s="20">
        <f>SUMIFS(Expenses!DI:DI,Expenses!$C:$C,$C131)</f>
        <v>107273.48227552528</v>
      </c>
      <c r="DI131" s="20">
        <f>SUMIFS(Expenses!DJ:DJ,Expenses!$C:$C,$C131)</f>
        <v>110849.26501804277</v>
      </c>
      <c r="DJ131" s="20">
        <f>SUMIFS(Expenses!DK:DK,Expenses!$C:$C,$C131)</f>
        <v>110849.26501804277</v>
      </c>
      <c r="DK131" s="20">
        <f>SUMIFS(Expenses!DL:DL,Expenses!$C:$C,$C131)</f>
        <v>107273.48227552528</v>
      </c>
      <c r="DL131" s="20">
        <f>SUMIFS(Expenses!DM:DM,Expenses!$C:$C,$C131)</f>
        <v>110849.26501804277</v>
      </c>
      <c r="DM131" s="20">
        <f>SUMIFS(Expenses!DN:DN,Expenses!$C:$C,$C131)</f>
        <v>107273.48227552528</v>
      </c>
      <c r="DN131" s="20">
        <f>SUMIFS(Expenses!DO:DO,Expenses!$C:$C,$C131)</f>
        <v>110849.26501804277</v>
      </c>
      <c r="DO131" s="20">
        <f>SUMIFS(Expenses!DP:DP,Expenses!$C:$C,$C131)</f>
        <v>114174.74296858406</v>
      </c>
      <c r="DP131" s="20">
        <f>SUMIFS(Expenses!DQ:DQ,Expenses!$C:$C,$C131)</f>
        <v>106808.63051899799</v>
      </c>
      <c r="DQ131" s="20">
        <f>SUMIFS(Expenses!DR:DR,Expenses!$C:$C,$C131)</f>
        <v>114174.74296858406</v>
      </c>
      <c r="DR131" s="20">
        <f>SUMIFS(Expenses!DS:DS,Expenses!$C:$C,$C131)</f>
        <v>110491.68674379104</v>
      </c>
      <c r="DS131" s="20">
        <f>SUMIFS(Expenses!DT:DT,Expenses!$C:$C,$C131)</f>
        <v>114174.74296858406</v>
      </c>
      <c r="DT131" s="20">
        <f>SUMIFS(Expenses!DU:DU,Expenses!$C:$C,$C131)</f>
        <v>110491.68674379104</v>
      </c>
    </row>
    <row r="132" spans="3:124">
      <c r="C132" s="5" t="s">
        <v>293</v>
      </c>
      <c r="D132" s="20">
        <f>SUMIFS(Expenses!E:E,Expenses!$C:$C,$C132)</f>
        <v>0</v>
      </c>
      <c r="E132" s="20">
        <f>SUMIFS(Expenses!F:F,Expenses!$C:$C,$C132)</f>
        <v>0</v>
      </c>
      <c r="F132" s="20">
        <f>SUMIFS(Expenses!G:G,Expenses!$C:$C,$C132)</f>
        <v>0</v>
      </c>
      <c r="G132" s="20">
        <f>SUMIFS(Expenses!H:H,Expenses!$C:$C,$C132)</f>
        <v>0</v>
      </c>
      <c r="H132" s="20">
        <f>SUMIFS(Expenses!I:I,Expenses!$C:$C,$C132)</f>
        <v>0</v>
      </c>
      <c r="I132" s="20">
        <f>SUMIFS(Expenses!J:J,Expenses!$C:$C,$C132)</f>
        <v>0</v>
      </c>
      <c r="J132" s="20">
        <f>SUMIFS(Expenses!K:K,Expenses!$C:$C,$C132)</f>
        <v>0</v>
      </c>
      <c r="K132" s="20">
        <f>SUMIFS(Expenses!L:L,Expenses!$C:$C,$C132)</f>
        <v>0</v>
      </c>
      <c r="L132" s="20">
        <f>SUMIFS(Expenses!M:M,Expenses!$C:$C,$C132)</f>
        <v>0</v>
      </c>
      <c r="M132" s="20">
        <f>SUMIFS(Expenses!N:N,Expenses!$C:$C,$C132)</f>
        <v>0</v>
      </c>
      <c r="N132" s="20">
        <f>SUMIFS(Expenses!O:O,Expenses!$C:$C,$C132)</f>
        <v>0</v>
      </c>
      <c r="O132" s="20">
        <f>SUMIFS(Expenses!P:P,Expenses!$C:$C,$C132)</f>
        <v>0</v>
      </c>
      <c r="P132" s="20">
        <f>SUMIFS(Expenses!Q:Q,Expenses!$C:$C,$C132)</f>
        <v>0</v>
      </c>
      <c r="Q132" s="20">
        <f>SUMIFS(Expenses!R:R,Expenses!$C:$C,$C132)</f>
        <v>0</v>
      </c>
      <c r="R132" s="20">
        <f>SUMIFS(Expenses!S:S,Expenses!$C:$C,$C132)</f>
        <v>0</v>
      </c>
      <c r="S132" s="20">
        <f>SUMIFS(Expenses!T:T,Expenses!$C:$C,$C132)</f>
        <v>0</v>
      </c>
      <c r="T132" s="20">
        <f>SUMIFS(Expenses!U:U,Expenses!$C:$C,$C132)</f>
        <v>0</v>
      </c>
      <c r="U132" s="20">
        <f>SUMIFS(Expenses!V:V,Expenses!$C:$C,$C132)</f>
        <v>0</v>
      </c>
      <c r="V132" s="20">
        <f>SUMIFS(Expenses!W:W,Expenses!$C:$C,$C132)</f>
        <v>0</v>
      </c>
      <c r="W132" s="20">
        <f>SUMIFS(Expenses!X:X,Expenses!$C:$C,$C132)</f>
        <v>0</v>
      </c>
      <c r="X132" s="20">
        <f>SUMIFS(Expenses!Y:Y,Expenses!$C:$C,$C132)</f>
        <v>0</v>
      </c>
      <c r="Y132" s="20">
        <f>SUMIFS(Expenses!Z:Z,Expenses!$C:$C,$C132)</f>
        <v>0</v>
      </c>
      <c r="Z132" s="20">
        <f>SUMIFS(Expenses!AA:AA,Expenses!$C:$C,$C132)</f>
        <v>0</v>
      </c>
      <c r="AA132" s="20">
        <f>SUMIFS(Expenses!AB:AB,Expenses!$C:$C,$C132)</f>
        <v>0</v>
      </c>
      <c r="AB132" s="20">
        <f>SUMIFS(Expenses!AC:AC,Expenses!$C:$C,$C132)</f>
        <v>0</v>
      </c>
      <c r="AC132" s="20">
        <f>SUMIFS(Expenses!AD:AD,Expenses!$C:$C,$C132)</f>
        <v>0</v>
      </c>
      <c r="AD132" s="20">
        <f>SUMIFS(Expenses!AE:AE,Expenses!$C:$C,$C132)</f>
        <v>0</v>
      </c>
      <c r="AE132" s="20">
        <f>SUMIFS(Expenses!AF:AF,Expenses!$C:$C,$C132)</f>
        <v>0</v>
      </c>
      <c r="AF132" s="20">
        <f>SUMIFS(Expenses!AG:AG,Expenses!$C:$C,$C132)</f>
        <v>0</v>
      </c>
      <c r="AG132" s="20">
        <f>SUMIFS(Expenses!AH:AH,Expenses!$C:$C,$C132)</f>
        <v>0</v>
      </c>
      <c r="AH132" s="20">
        <f>SUMIFS(Expenses!AI:AI,Expenses!$C:$C,$C132)</f>
        <v>0</v>
      </c>
      <c r="AI132" s="20">
        <f>SUMIFS(Expenses!AJ:AJ,Expenses!$C:$C,$C132)</f>
        <v>0</v>
      </c>
      <c r="AJ132" s="20">
        <f>SUMIFS(Expenses!AK:AK,Expenses!$C:$C,$C132)</f>
        <v>0</v>
      </c>
      <c r="AK132" s="20">
        <f>SUMIFS(Expenses!AL:AL,Expenses!$C:$C,$C132)</f>
        <v>0</v>
      </c>
      <c r="AL132" s="20">
        <f>SUMIFS(Expenses!AM:AM,Expenses!$C:$C,$C132)</f>
        <v>0</v>
      </c>
      <c r="AM132" s="20">
        <f>SUMIFS(Expenses!AN:AN,Expenses!$C:$C,$C132)</f>
        <v>0</v>
      </c>
      <c r="AN132" s="20">
        <f>SUMIFS(Expenses!AO:AO,Expenses!$C:$C,$C132)</f>
        <v>0</v>
      </c>
      <c r="AO132" s="20">
        <f>SUMIFS(Expenses!AP:AP,Expenses!$C:$C,$C132)</f>
        <v>0</v>
      </c>
      <c r="AP132" s="20">
        <f>SUMIFS(Expenses!AQ:AQ,Expenses!$C:$C,$C132)</f>
        <v>0</v>
      </c>
      <c r="AQ132" s="20">
        <f>SUMIFS(Expenses!AR:AR,Expenses!$C:$C,$C132)</f>
        <v>0</v>
      </c>
      <c r="AR132" s="20">
        <f>SUMIFS(Expenses!AS:AS,Expenses!$C:$C,$C132)</f>
        <v>0</v>
      </c>
      <c r="AS132" s="20">
        <f>SUMIFS(Expenses!AT:AT,Expenses!$C:$C,$C132)</f>
        <v>0</v>
      </c>
      <c r="AT132" s="20">
        <f>SUMIFS(Expenses!AU:AU,Expenses!$C:$C,$C132)</f>
        <v>0</v>
      </c>
      <c r="AU132" s="20">
        <f>SUMIFS(Expenses!AV:AV,Expenses!$C:$C,$C132)</f>
        <v>0</v>
      </c>
      <c r="AV132" s="20">
        <f>SUMIFS(Expenses!AW:AW,Expenses!$C:$C,$C132)</f>
        <v>0</v>
      </c>
      <c r="AW132" s="20">
        <f>SUMIFS(Expenses!AX:AX,Expenses!$C:$C,$C132)</f>
        <v>0</v>
      </c>
      <c r="AX132" s="20">
        <f>SUMIFS(Expenses!AY:AY,Expenses!$C:$C,$C132)</f>
        <v>0</v>
      </c>
      <c r="AY132" s="20">
        <f>SUMIFS(Expenses!AZ:AZ,Expenses!$C:$C,$C132)</f>
        <v>0</v>
      </c>
      <c r="AZ132" s="20">
        <f>SUMIFS(Expenses!BA:BA,Expenses!$C:$C,$C132)</f>
        <v>0</v>
      </c>
      <c r="BA132" s="20">
        <f>SUMIFS(Expenses!BB:BB,Expenses!$C:$C,$C132)</f>
        <v>0</v>
      </c>
      <c r="BB132" s="20">
        <f>SUMIFS(Expenses!BC:BC,Expenses!$C:$C,$C132)</f>
        <v>0</v>
      </c>
      <c r="BC132" s="20">
        <f>SUMIFS(Expenses!BD:BD,Expenses!$C:$C,$C132)</f>
        <v>0</v>
      </c>
      <c r="BD132" s="20">
        <f>SUMIFS(Expenses!BE:BE,Expenses!$C:$C,$C132)</f>
        <v>0</v>
      </c>
      <c r="BE132" s="20">
        <f>SUMIFS(Expenses!BF:BF,Expenses!$C:$C,$C132)</f>
        <v>0</v>
      </c>
      <c r="BF132" s="20">
        <f>SUMIFS(Expenses!BG:BG,Expenses!$C:$C,$C132)</f>
        <v>0</v>
      </c>
      <c r="BG132" s="20">
        <f>SUMIFS(Expenses!BH:BH,Expenses!$C:$C,$C132)</f>
        <v>0</v>
      </c>
      <c r="BH132" s="20">
        <f>SUMIFS(Expenses!BI:BI,Expenses!$C:$C,$C132)</f>
        <v>0</v>
      </c>
      <c r="BI132" s="20">
        <f>SUMIFS(Expenses!BJ:BJ,Expenses!$C:$C,$C132)</f>
        <v>0</v>
      </c>
      <c r="BJ132" s="20">
        <f>SUMIFS(Expenses!BK:BK,Expenses!$C:$C,$C132)</f>
        <v>0</v>
      </c>
      <c r="BK132" s="20">
        <f>SUMIFS(Expenses!BL:BL,Expenses!$C:$C,$C132)</f>
        <v>0</v>
      </c>
      <c r="BL132" s="20">
        <f>SUMIFS(Expenses!BM:BM,Expenses!$C:$C,$C132)</f>
        <v>0</v>
      </c>
      <c r="BM132" s="20">
        <f>SUMIFS(Expenses!BN:BN,Expenses!$C:$C,$C132)</f>
        <v>0</v>
      </c>
      <c r="BN132" s="20">
        <f>SUMIFS(Expenses!BO:BO,Expenses!$C:$C,$C132)</f>
        <v>0</v>
      </c>
      <c r="BO132" s="20">
        <f>SUMIFS(Expenses!BP:BP,Expenses!$C:$C,$C132)</f>
        <v>0</v>
      </c>
      <c r="BP132" s="20">
        <f>SUMIFS(Expenses!BQ:BQ,Expenses!$C:$C,$C132)</f>
        <v>0</v>
      </c>
      <c r="BQ132" s="20">
        <f>SUMIFS(Expenses!BR:BR,Expenses!$C:$C,$C132)</f>
        <v>0</v>
      </c>
      <c r="BR132" s="20">
        <f>SUMIFS(Expenses!BS:BS,Expenses!$C:$C,$C132)</f>
        <v>0</v>
      </c>
      <c r="BS132" s="20">
        <f>SUMIFS(Expenses!BT:BT,Expenses!$C:$C,$C132)</f>
        <v>0</v>
      </c>
      <c r="BT132" s="20">
        <f>SUMIFS(Expenses!BU:BU,Expenses!$C:$C,$C132)</f>
        <v>0</v>
      </c>
      <c r="BU132" s="20">
        <f>SUMIFS(Expenses!BV:BV,Expenses!$C:$C,$C132)</f>
        <v>0</v>
      </c>
      <c r="BV132" s="20">
        <f>SUMIFS(Expenses!BW:BW,Expenses!$C:$C,$C132)</f>
        <v>0</v>
      </c>
      <c r="BW132" s="20">
        <f>SUMIFS(Expenses!BX:BX,Expenses!$C:$C,$C132)</f>
        <v>0</v>
      </c>
      <c r="BX132" s="20">
        <f>SUMIFS(Expenses!BY:BY,Expenses!$C:$C,$C132)</f>
        <v>0</v>
      </c>
      <c r="BY132" s="20">
        <f>SUMIFS(Expenses!BZ:BZ,Expenses!$C:$C,$C132)</f>
        <v>0</v>
      </c>
      <c r="BZ132" s="20">
        <f>SUMIFS(Expenses!CA:CA,Expenses!$C:$C,$C132)</f>
        <v>0</v>
      </c>
      <c r="CA132" s="20">
        <f>SUMIFS(Expenses!CB:CB,Expenses!$C:$C,$C132)</f>
        <v>0</v>
      </c>
      <c r="CB132" s="20">
        <f>SUMIFS(Expenses!CC:CC,Expenses!$C:$C,$C132)</f>
        <v>0</v>
      </c>
      <c r="CC132" s="20">
        <f>SUMIFS(Expenses!CD:CD,Expenses!$C:$C,$C132)</f>
        <v>0</v>
      </c>
      <c r="CD132" s="20">
        <f>SUMIFS(Expenses!CE:CE,Expenses!$C:$C,$C132)</f>
        <v>0</v>
      </c>
      <c r="CE132" s="20">
        <f>SUMIFS(Expenses!CF:CF,Expenses!$C:$C,$C132)</f>
        <v>0</v>
      </c>
      <c r="CF132" s="20">
        <f>SUMIFS(Expenses!CG:CG,Expenses!$C:$C,$C132)</f>
        <v>0</v>
      </c>
      <c r="CG132" s="20">
        <f>SUMIFS(Expenses!CH:CH,Expenses!$C:$C,$C132)</f>
        <v>0</v>
      </c>
      <c r="CH132" s="20">
        <f>SUMIFS(Expenses!CI:CI,Expenses!$C:$C,$C132)</f>
        <v>0</v>
      </c>
      <c r="CI132" s="20">
        <f>SUMIFS(Expenses!CJ:CJ,Expenses!$C:$C,$C132)</f>
        <v>0</v>
      </c>
      <c r="CJ132" s="20">
        <f>SUMIFS(Expenses!CK:CK,Expenses!$C:$C,$C132)</f>
        <v>0</v>
      </c>
      <c r="CK132" s="20">
        <f>SUMIFS(Expenses!CL:CL,Expenses!$C:$C,$C132)</f>
        <v>0</v>
      </c>
      <c r="CL132" s="20">
        <f>SUMIFS(Expenses!CM:CM,Expenses!$C:$C,$C132)</f>
        <v>0</v>
      </c>
      <c r="CM132" s="20">
        <f>SUMIFS(Expenses!CN:CN,Expenses!$C:$C,$C132)</f>
        <v>0</v>
      </c>
      <c r="CN132" s="20">
        <f>SUMIFS(Expenses!CO:CO,Expenses!$C:$C,$C132)</f>
        <v>0</v>
      </c>
      <c r="CO132" s="20">
        <f>SUMIFS(Expenses!CP:CP,Expenses!$C:$C,$C132)</f>
        <v>0</v>
      </c>
      <c r="CP132" s="20">
        <f>SUMIFS(Expenses!CQ:CQ,Expenses!$C:$C,$C132)</f>
        <v>0</v>
      </c>
      <c r="CQ132" s="20">
        <f>SUMIFS(Expenses!CR:CR,Expenses!$C:$C,$C132)</f>
        <v>0</v>
      </c>
      <c r="CR132" s="20">
        <f>SUMIFS(Expenses!CS:CS,Expenses!$C:$C,$C132)</f>
        <v>0</v>
      </c>
      <c r="CS132" s="20">
        <f>SUMIFS(Expenses!CT:CT,Expenses!$C:$C,$C132)</f>
        <v>0</v>
      </c>
      <c r="CT132" s="20">
        <f>SUMIFS(Expenses!CU:CU,Expenses!$C:$C,$C132)</f>
        <v>0</v>
      </c>
      <c r="CU132" s="20">
        <f>SUMIFS(Expenses!CV:CV,Expenses!$C:$C,$C132)</f>
        <v>0</v>
      </c>
      <c r="CV132" s="20">
        <f>SUMIFS(Expenses!CW:CW,Expenses!$C:$C,$C132)</f>
        <v>0</v>
      </c>
      <c r="CW132" s="20">
        <f>SUMIFS(Expenses!CX:CX,Expenses!$C:$C,$C132)</f>
        <v>0</v>
      </c>
      <c r="CX132" s="20">
        <f>SUMIFS(Expenses!CY:CY,Expenses!$C:$C,$C132)</f>
        <v>0</v>
      </c>
      <c r="CY132" s="20">
        <f>SUMIFS(Expenses!CZ:CZ,Expenses!$C:$C,$C132)</f>
        <v>0</v>
      </c>
      <c r="CZ132" s="20">
        <f>SUMIFS(Expenses!DA:DA,Expenses!$C:$C,$C132)</f>
        <v>0</v>
      </c>
      <c r="DA132" s="20">
        <f>SUMIFS(Expenses!DB:DB,Expenses!$C:$C,$C132)</f>
        <v>0</v>
      </c>
      <c r="DB132" s="20">
        <f>SUMIFS(Expenses!DC:DC,Expenses!$C:$C,$C132)</f>
        <v>0</v>
      </c>
      <c r="DC132" s="20">
        <f>SUMIFS(Expenses!DD:DD,Expenses!$C:$C,$C132)</f>
        <v>0</v>
      </c>
      <c r="DD132" s="20">
        <f>SUMIFS(Expenses!DE:DE,Expenses!$C:$C,$C132)</f>
        <v>0</v>
      </c>
      <c r="DE132" s="20">
        <f>SUMIFS(Expenses!DF:DF,Expenses!$C:$C,$C132)</f>
        <v>0</v>
      </c>
      <c r="DF132" s="20">
        <f>SUMIFS(Expenses!DG:DG,Expenses!$C:$C,$C132)</f>
        <v>0</v>
      </c>
      <c r="DG132" s="20">
        <f>SUMIFS(Expenses!DH:DH,Expenses!$C:$C,$C132)</f>
        <v>0</v>
      </c>
      <c r="DH132" s="20">
        <f>SUMIFS(Expenses!DI:DI,Expenses!$C:$C,$C132)</f>
        <v>0</v>
      </c>
      <c r="DI132" s="20">
        <f>SUMIFS(Expenses!DJ:DJ,Expenses!$C:$C,$C132)</f>
        <v>0</v>
      </c>
      <c r="DJ132" s="20">
        <f>SUMIFS(Expenses!DK:DK,Expenses!$C:$C,$C132)</f>
        <v>0</v>
      </c>
      <c r="DK132" s="20">
        <f>SUMIFS(Expenses!DL:DL,Expenses!$C:$C,$C132)</f>
        <v>0</v>
      </c>
      <c r="DL132" s="20">
        <f>SUMIFS(Expenses!DM:DM,Expenses!$C:$C,$C132)</f>
        <v>0</v>
      </c>
      <c r="DM132" s="20">
        <f>SUMIFS(Expenses!DN:DN,Expenses!$C:$C,$C132)</f>
        <v>0</v>
      </c>
      <c r="DN132" s="20">
        <f>SUMIFS(Expenses!DO:DO,Expenses!$C:$C,$C132)</f>
        <v>0</v>
      </c>
      <c r="DO132" s="20">
        <f>SUMIFS(Expenses!DP:DP,Expenses!$C:$C,$C132)</f>
        <v>0</v>
      </c>
      <c r="DP132" s="20">
        <f>SUMIFS(Expenses!DQ:DQ,Expenses!$C:$C,$C132)</f>
        <v>0</v>
      </c>
      <c r="DQ132" s="20">
        <f>SUMIFS(Expenses!DR:DR,Expenses!$C:$C,$C132)</f>
        <v>0</v>
      </c>
      <c r="DR132" s="20">
        <f>SUMIFS(Expenses!DS:DS,Expenses!$C:$C,$C132)</f>
        <v>0</v>
      </c>
      <c r="DS132" s="20">
        <f>SUMIFS(Expenses!DT:DT,Expenses!$C:$C,$C132)</f>
        <v>0</v>
      </c>
      <c r="DT132" s="20">
        <f>SUMIFS(Expenses!DU:DU,Expenses!$C:$C,$C132)</f>
        <v>0</v>
      </c>
    </row>
    <row r="133" spans="3:124">
      <c r="C133" s="5" t="s">
        <v>97</v>
      </c>
      <c r="D133" s="20">
        <f>SUMIFS(Expenses!E:E,Expenses!$C:$C,$C133)</f>
        <v>0</v>
      </c>
      <c r="E133" s="20">
        <f>SUMIFS(Expenses!F:F,Expenses!$C:$C,$C133)</f>
        <v>0</v>
      </c>
      <c r="F133" s="20">
        <f>SUMIFS(Expenses!G:G,Expenses!$C:$C,$C133)</f>
        <v>0</v>
      </c>
      <c r="G133" s="20">
        <f>SUMIFS(Expenses!H:H,Expenses!$C:$C,$C133)</f>
        <v>0</v>
      </c>
      <c r="H133" s="20">
        <f>SUMIFS(Expenses!I:I,Expenses!$C:$C,$C133)</f>
        <v>0</v>
      </c>
      <c r="I133" s="20">
        <f>SUMIFS(Expenses!J:J,Expenses!$C:$C,$C133)</f>
        <v>0</v>
      </c>
      <c r="J133" s="20">
        <f>SUMIFS(Expenses!K:K,Expenses!$C:$C,$C133)</f>
        <v>0</v>
      </c>
      <c r="K133" s="20">
        <f>SUMIFS(Expenses!L:L,Expenses!$C:$C,$C133)</f>
        <v>0</v>
      </c>
      <c r="L133" s="20">
        <f>SUMIFS(Expenses!M:M,Expenses!$C:$C,$C133)</f>
        <v>0</v>
      </c>
      <c r="M133" s="20">
        <f>SUMIFS(Expenses!N:N,Expenses!$C:$C,$C133)</f>
        <v>0</v>
      </c>
      <c r="N133" s="20">
        <f>SUMIFS(Expenses!O:O,Expenses!$C:$C,$C133)</f>
        <v>0</v>
      </c>
      <c r="O133" s="20">
        <f>SUMIFS(Expenses!P:P,Expenses!$C:$C,$C133)</f>
        <v>0</v>
      </c>
      <c r="P133" s="20">
        <f>SUMIFS(Expenses!Q:Q,Expenses!$C:$C,$C133)</f>
        <v>0</v>
      </c>
      <c r="Q133" s="20">
        <f>SUMIFS(Expenses!R:R,Expenses!$C:$C,$C133)</f>
        <v>0</v>
      </c>
      <c r="R133" s="20">
        <f>SUMIFS(Expenses!S:S,Expenses!$C:$C,$C133)</f>
        <v>0</v>
      </c>
      <c r="S133" s="20">
        <f>SUMIFS(Expenses!T:T,Expenses!$C:$C,$C133)</f>
        <v>0</v>
      </c>
      <c r="T133" s="20">
        <f>SUMIFS(Expenses!U:U,Expenses!$C:$C,$C133)</f>
        <v>0</v>
      </c>
      <c r="U133" s="20">
        <f>SUMIFS(Expenses!V:V,Expenses!$C:$C,$C133)</f>
        <v>0</v>
      </c>
      <c r="V133" s="20">
        <f>SUMIFS(Expenses!W:W,Expenses!$C:$C,$C133)</f>
        <v>0</v>
      </c>
      <c r="W133" s="20">
        <f>SUMIFS(Expenses!X:X,Expenses!$C:$C,$C133)</f>
        <v>0</v>
      </c>
      <c r="X133" s="20">
        <f>SUMIFS(Expenses!Y:Y,Expenses!$C:$C,$C133)</f>
        <v>0</v>
      </c>
      <c r="Y133" s="20">
        <f>SUMIFS(Expenses!Z:Z,Expenses!$C:$C,$C133)</f>
        <v>0</v>
      </c>
      <c r="Z133" s="20">
        <f>SUMIFS(Expenses!AA:AA,Expenses!$C:$C,$C133)</f>
        <v>0</v>
      </c>
      <c r="AA133" s="20">
        <f>SUMIFS(Expenses!AB:AB,Expenses!$C:$C,$C133)</f>
        <v>0</v>
      </c>
      <c r="AB133" s="20">
        <f>SUMIFS(Expenses!AC:AC,Expenses!$C:$C,$C133)</f>
        <v>0</v>
      </c>
      <c r="AC133" s="20">
        <f>SUMIFS(Expenses!AD:AD,Expenses!$C:$C,$C133)</f>
        <v>0</v>
      </c>
      <c r="AD133" s="20">
        <f>SUMIFS(Expenses!AE:AE,Expenses!$C:$C,$C133)</f>
        <v>0</v>
      </c>
      <c r="AE133" s="20">
        <f>SUMIFS(Expenses!AF:AF,Expenses!$C:$C,$C133)</f>
        <v>0</v>
      </c>
      <c r="AF133" s="20">
        <f>SUMIFS(Expenses!AG:AG,Expenses!$C:$C,$C133)</f>
        <v>0</v>
      </c>
      <c r="AG133" s="20">
        <f>SUMIFS(Expenses!AH:AH,Expenses!$C:$C,$C133)</f>
        <v>0</v>
      </c>
      <c r="AH133" s="20">
        <f>SUMIFS(Expenses!AI:AI,Expenses!$C:$C,$C133)</f>
        <v>0</v>
      </c>
      <c r="AI133" s="20">
        <f>SUMIFS(Expenses!AJ:AJ,Expenses!$C:$C,$C133)</f>
        <v>0</v>
      </c>
      <c r="AJ133" s="20">
        <f>SUMIFS(Expenses!AK:AK,Expenses!$C:$C,$C133)</f>
        <v>0</v>
      </c>
      <c r="AK133" s="20">
        <f>SUMIFS(Expenses!AL:AL,Expenses!$C:$C,$C133)</f>
        <v>0</v>
      </c>
      <c r="AL133" s="20">
        <f>SUMIFS(Expenses!AM:AM,Expenses!$C:$C,$C133)</f>
        <v>0</v>
      </c>
      <c r="AM133" s="20">
        <f>SUMIFS(Expenses!AN:AN,Expenses!$C:$C,$C133)</f>
        <v>0</v>
      </c>
      <c r="AN133" s="20">
        <f>SUMIFS(Expenses!AO:AO,Expenses!$C:$C,$C133)</f>
        <v>0</v>
      </c>
      <c r="AO133" s="20">
        <f>SUMIFS(Expenses!AP:AP,Expenses!$C:$C,$C133)</f>
        <v>0</v>
      </c>
      <c r="AP133" s="20">
        <f>SUMIFS(Expenses!AQ:AQ,Expenses!$C:$C,$C133)</f>
        <v>0</v>
      </c>
      <c r="AQ133" s="20">
        <f>SUMIFS(Expenses!AR:AR,Expenses!$C:$C,$C133)</f>
        <v>0</v>
      </c>
      <c r="AR133" s="20">
        <f>SUMIFS(Expenses!AS:AS,Expenses!$C:$C,$C133)</f>
        <v>0</v>
      </c>
      <c r="AS133" s="20">
        <f>SUMIFS(Expenses!AT:AT,Expenses!$C:$C,$C133)</f>
        <v>0</v>
      </c>
      <c r="AT133" s="20">
        <f>SUMIFS(Expenses!AU:AU,Expenses!$C:$C,$C133)</f>
        <v>0</v>
      </c>
      <c r="AU133" s="20">
        <f>SUMIFS(Expenses!AV:AV,Expenses!$C:$C,$C133)</f>
        <v>0</v>
      </c>
      <c r="AV133" s="20">
        <f>SUMIFS(Expenses!AW:AW,Expenses!$C:$C,$C133)</f>
        <v>0</v>
      </c>
      <c r="AW133" s="20">
        <f>SUMIFS(Expenses!AX:AX,Expenses!$C:$C,$C133)</f>
        <v>0</v>
      </c>
      <c r="AX133" s="20">
        <f>SUMIFS(Expenses!AY:AY,Expenses!$C:$C,$C133)</f>
        <v>0</v>
      </c>
      <c r="AY133" s="20">
        <f>SUMIFS(Expenses!AZ:AZ,Expenses!$C:$C,$C133)</f>
        <v>0</v>
      </c>
      <c r="AZ133" s="20">
        <f>SUMIFS(Expenses!BA:BA,Expenses!$C:$C,$C133)</f>
        <v>0</v>
      </c>
      <c r="BA133" s="20">
        <f>SUMIFS(Expenses!BB:BB,Expenses!$C:$C,$C133)</f>
        <v>0</v>
      </c>
      <c r="BB133" s="20">
        <f>SUMIFS(Expenses!BC:BC,Expenses!$C:$C,$C133)</f>
        <v>0</v>
      </c>
      <c r="BC133" s="20">
        <f>SUMIFS(Expenses!BD:BD,Expenses!$C:$C,$C133)</f>
        <v>0</v>
      </c>
      <c r="BD133" s="20">
        <f>SUMIFS(Expenses!BE:BE,Expenses!$C:$C,$C133)</f>
        <v>0</v>
      </c>
      <c r="BE133" s="20">
        <f>SUMIFS(Expenses!BF:BF,Expenses!$C:$C,$C133)</f>
        <v>0</v>
      </c>
      <c r="BF133" s="20">
        <f>SUMIFS(Expenses!BG:BG,Expenses!$C:$C,$C133)</f>
        <v>0</v>
      </c>
      <c r="BG133" s="20">
        <f>SUMIFS(Expenses!BH:BH,Expenses!$C:$C,$C133)</f>
        <v>0</v>
      </c>
      <c r="BH133" s="20">
        <f>SUMIFS(Expenses!BI:BI,Expenses!$C:$C,$C133)</f>
        <v>0</v>
      </c>
      <c r="BI133" s="20">
        <f>SUMIFS(Expenses!BJ:BJ,Expenses!$C:$C,$C133)</f>
        <v>0</v>
      </c>
      <c r="BJ133" s="20">
        <f>SUMIFS(Expenses!BK:BK,Expenses!$C:$C,$C133)</f>
        <v>0</v>
      </c>
      <c r="BK133" s="20">
        <f>SUMIFS(Expenses!BL:BL,Expenses!$C:$C,$C133)</f>
        <v>0</v>
      </c>
      <c r="BL133" s="20">
        <f>SUMIFS(Expenses!BM:BM,Expenses!$C:$C,$C133)</f>
        <v>0</v>
      </c>
      <c r="BM133" s="20">
        <f>SUMIFS(Expenses!BN:BN,Expenses!$C:$C,$C133)</f>
        <v>0</v>
      </c>
      <c r="BN133" s="20">
        <f>SUMIFS(Expenses!BO:BO,Expenses!$C:$C,$C133)</f>
        <v>0</v>
      </c>
      <c r="BO133" s="20">
        <f>SUMIFS(Expenses!BP:BP,Expenses!$C:$C,$C133)</f>
        <v>0</v>
      </c>
      <c r="BP133" s="20">
        <f>SUMIFS(Expenses!BQ:BQ,Expenses!$C:$C,$C133)</f>
        <v>0</v>
      </c>
      <c r="BQ133" s="20">
        <f>SUMIFS(Expenses!BR:BR,Expenses!$C:$C,$C133)</f>
        <v>0</v>
      </c>
      <c r="BR133" s="20">
        <f>SUMIFS(Expenses!BS:BS,Expenses!$C:$C,$C133)</f>
        <v>0</v>
      </c>
      <c r="BS133" s="20">
        <f>SUMIFS(Expenses!BT:BT,Expenses!$C:$C,$C133)</f>
        <v>0</v>
      </c>
      <c r="BT133" s="20">
        <f>SUMIFS(Expenses!BU:BU,Expenses!$C:$C,$C133)</f>
        <v>0</v>
      </c>
      <c r="BU133" s="20">
        <f>SUMIFS(Expenses!BV:BV,Expenses!$C:$C,$C133)</f>
        <v>0</v>
      </c>
      <c r="BV133" s="20">
        <f>SUMIFS(Expenses!BW:BW,Expenses!$C:$C,$C133)</f>
        <v>0</v>
      </c>
      <c r="BW133" s="20">
        <f>SUMIFS(Expenses!BX:BX,Expenses!$C:$C,$C133)</f>
        <v>0</v>
      </c>
      <c r="BX133" s="20">
        <f>SUMIFS(Expenses!BY:BY,Expenses!$C:$C,$C133)</f>
        <v>0</v>
      </c>
      <c r="BY133" s="20">
        <f>SUMIFS(Expenses!BZ:BZ,Expenses!$C:$C,$C133)</f>
        <v>0</v>
      </c>
      <c r="BZ133" s="20">
        <f>SUMIFS(Expenses!CA:CA,Expenses!$C:$C,$C133)</f>
        <v>0</v>
      </c>
      <c r="CA133" s="20">
        <f>SUMIFS(Expenses!CB:CB,Expenses!$C:$C,$C133)</f>
        <v>0</v>
      </c>
      <c r="CB133" s="20">
        <f>SUMIFS(Expenses!CC:CC,Expenses!$C:$C,$C133)</f>
        <v>0</v>
      </c>
      <c r="CC133" s="20">
        <f>SUMIFS(Expenses!CD:CD,Expenses!$C:$C,$C133)</f>
        <v>0</v>
      </c>
      <c r="CD133" s="20">
        <f>SUMIFS(Expenses!CE:CE,Expenses!$C:$C,$C133)</f>
        <v>0</v>
      </c>
      <c r="CE133" s="20">
        <f>SUMIFS(Expenses!CF:CF,Expenses!$C:$C,$C133)</f>
        <v>0</v>
      </c>
      <c r="CF133" s="20">
        <f>SUMIFS(Expenses!CG:CG,Expenses!$C:$C,$C133)</f>
        <v>0</v>
      </c>
      <c r="CG133" s="20">
        <f>SUMIFS(Expenses!CH:CH,Expenses!$C:$C,$C133)</f>
        <v>0</v>
      </c>
      <c r="CH133" s="20">
        <f>SUMIFS(Expenses!CI:CI,Expenses!$C:$C,$C133)</f>
        <v>0</v>
      </c>
      <c r="CI133" s="20">
        <f>SUMIFS(Expenses!CJ:CJ,Expenses!$C:$C,$C133)</f>
        <v>0</v>
      </c>
      <c r="CJ133" s="20">
        <f>SUMIFS(Expenses!CK:CK,Expenses!$C:$C,$C133)</f>
        <v>0</v>
      </c>
      <c r="CK133" s="20">
        <f>SUMIFS(Expenses!CL:CL,Expenses!$C:$C,$C133)</f>
        <v>0</v>
      </c>
      <c r="CL133" s="20">
        <f>SUMIFS(Expenses!CM:CM,Expenses!$C:$C,$C133)</f>
        <v>0</v>
      </c>
      <c r="CM133" s="20">
        <f>SUMIFS(Expenses!CN:CN,Expenses!$C:$C,$C133)</f>
        <v>0</v>
      </c>
      <c r="CN133" s="20">
        <f>SUMIFS(Expenses!CO:CO,Expenses!$C:$C,$C133)</f>
        <v>0</v>
      </c>
      <c r="CO133" s="20">
        <f>SUMIFS(Expenses!CP:CP,Expenses!$C:$C,$C133)</f>
        <v>0</v>
      </c>
      <c r="CP133" s="20">
        <f>SUMIFS(Expenses!CQ:CQ,Expenses!$C:$C,$C133)</f>
        <v>0</v>
      </c>
      <c r="CQ133" s="20">
        <f>SUMIFS(Expenses!CR:CR,Expenses!$C:$C,$C133)</f>
        <v>0</v>
      </c>
      <c r="CR133" s="20">
        <f>SUMIFS(Expenses!CS:CS,Expenses!$C:$C,$C133)</f>
        <v>0</v>
      </c>
      <c r="CS133" s="20">
        <f>SUMIFS(Expenses!CT:CT,Expenses!$C:$C,$C133)</f>
        <v>0</v>
      </c>
      <c r="CT133" s="20">
        <f>SUMIFS(Expenses!CU:CU,Expenses!$C:$C,$C133)</f>
        <v>0</v>
      </c>
      <c r="CU133" s="20">
        <f>SUMIFS(Expenses!CV:CV,Expenses!$C:$C,$C133)</f>
        <v>0</v>
      </c>
      <c r="CV133" s="20">
        <f>SUMIFS(Expenses!CW:CW,Expenses!$C:$C,$C133)</f>
        <v>0</v>
      </c>
      <c r="CW133" s="20">
        <f>SUMIFS(Expenses!CX:CX,Expenses!$C:$C,$C133)</f>
        <v>0</v>
      </c>
      <c r="CX133" s="20">
        <f>SUMIFS(Expenses!CY:CY,Expenses!$C:$C,$C133)</f>
        <v>0</v>
      </c>
      <c r="CY133" s="20">
        <f>SUMIFS(Expenses!CZ:CZ,Expenses!$C:$C,$C133)</f>
        <v>0</v>
      </c>
      <c r="CZ133" s="20">
        <f>SUMIFS(Expenses!DA:DA,Expenses!$C:$C,$C133)</f>
        <v>0</v>
      </c>
      <c r="DA133" s="20">
        <f>SUMIFS(Expenses!DB:DB,Expenses!$C:$C,$C133)</f>
        <v>0</v>
      </c>
      <c r="DB133" s="20">
        <f>SUMIFS(Expenses!DC:DC,Expenses!$C:$C,$C133)</f>
        <v>0</v>
      </c>
      <c r="DC133" s="20">
        <f>SUMIFS(Expenses!DD:DD,Expenses!$C:$C,$C133)</f>
        <v>0</v>
      </c>
      <c r="DD133" s="20">
        <f>SUMIFS(Expenses!DE:DE,Expenses!$C:$C,$C133)</f>
        <v>0</v>
      </c>
      <c r="DE133" s="20">
        <f>SUMIFS(Expenses!DF:DF,Expenses!$C:$C,$C133)</f>
        <v>0</v>
      </c>
      <c r="DF133" s="20">
        <f>SUMIFS(Expenses!DG:DG,Expenses!$C:$C,$C133)</f>
        <v>0</v>
      </c>
      <c r="DG133" s="20">
        <f>SUMIFS(Expenses!DH:DH,Expenses!$C:$C,$C133)</f>
        <v>0</v>
      </c>
      <c r="DH133" s="20">
        <f>SUMIFS(Expenses!DI:DI,Expenses!$C:$C,$C133)</f>
        <v>0</v>
      </c>
      <c r="DI133" s="20">
        <f>SUMIFS(Expenses!DJ:DJ,Expenses!$C:$C,$C133)</f>
        <v>0</v>
      </c>
      <c r="DJ133" s="20">
        <f>SUMIFS(Expenses!DK:DK,Expenses!$C:$C,$C133)</f>
        <v>0</v>
      </c>
      <c r="DK133" s="20">
        <f>SUMIFS(Expenses!DL:DL,Expenses!$C:$C,$C133)</f>
        <v>0</v>
      </c>
      <c r="DL133" s="20">
        <f>SUMIFS(Expenses!DM:DM,Expenses!$C:$C,$C133)</f>
        <v>0</v>
      </c>
      <c r="DM133" s="20">
        <f>SUMIFS(Expenses!DN:DN,Expenses!$C:$C,$C133)</f>
        <v>0</v>
      </c>
      <c r="DN133" s="20">
        <f>SUMIFS(Expenses!DO:DO,Expenses!$C:$C,$C133)</f>
        <v>0</v>
      </c>
      <c r="DO133" s="20">
        <f>SUMIFS(Expenses!DP:DP,Expenses!$C:$C,$C133)</f>
        <v>0</v>
      </c>
      <c r="DP133" s="20">
        <f>SUMIFS(Expenses!DQ:DQ,Expenses!$C:$C,$C133)</f>
        <v>0</v>
      </c>
      <c r="DQ133" s="20">
        <f>SUMIFS(Expenses!DR:DR,Expenses!$C:$C,$C133)</f>
        <v>0</v>
      </c>
      <c r="DR133" s="20">
        <f>SUMIFS(Expenses!DS:DS,Expenses!$C:$C,$C133)</f>
        <v>0</v>
      </c>
      <c r="DS133" s="20">
        <f>SUMIFS(Expenses!DT:DT,Expenses!$C:$C,$C133)</f>
        <v>0</v>
      </c>
      <c r="DT133" s="20">
        <f>SUMIFS(Expenses!DU:DU,Expenses!$C:$C,$C133)</f>
        <v>0</v>
      </c>
    </row>
    <row r="134" spans="3:124">
      <c r="C134" s="5" t="s">
        <v>48</v>
      </c>
      <c r="D134" s="20">
        <f>SUMIFS(Expenses!E:E,Expenses!$C:$C,$C134)</f>
        <v>0</v>
      </c>
      <c r="E134" s="20">
        <f>SUMIFS(Expenses!F:F,Expenses!$C:$C,$C134)</f>
        <v>0</v>
      </c>
      <c r="F134" s="20">
        <f>SUMIFS(Expenses!G:G,Expenses!$C:$C,$C134)</f>
        <v>0</v>
      </c>
      <c r="G134" s="20">
        <f>SUMIFS(Expenses!H:H,Expenses!$C:$C,$C134)</f>
        <v>0</v>
      </c>
      <c r="H134" s="20">
        <f>SUMIFS(Expenses!I:I,Expenses!$C:$C,$C134)</f>
        <v>0</v>
      </c>
      <c r="I134" s="20">
        <f>SUMIFS(Expenses!J:J,Expenses!$C:$C,$C134)</f>
        <v>0</v>
      </c>
      <c r="J134" s="20">
        <f>SUMIFS(Expenses!K:K,Expenses!$C:$C,$C134)</f>
        <v>0</v>
      </c>
      <c r="K134" s="20">
        <f>SUMIFS(Expenses!L:L,Expenses!$C:$C,$C134)</f>
        <v>0</v>
      </c>
      <c r="L134" s="20">
        <f>SUMIFS(Expenses!M:M,Expenses!$C:$C,$C134)</f>
        <v>0</v>
      </c>
      <c r="M134" s="20">
        <f>SUMIFS(Expenses!N:N,Expenses!$C:$C,$C134)</f>
        <v>0</v>
      </c>
      <c r="N134" s="20">
        <f>SUMIFS(Expenses!O:O,Expenses!$C:$C,$C134)</f>
        <v>0</v>
      </c>
      <c r="O134" s="20">
        <f>SUMIFS(Expenses!P:P,Expenses!$C:$C,$C134)</f>
        <v>0</v>
      </c>
      <c r="P134" s="20">
        <f>SUMIFS(Expenses!Q:Q,Expenses!$C:$C,$C134)</f>
        <v>0</v>
      </c>
      <c r="Q134" s="20">
        <f>SUMIFS(Expenses!R:R,Expenses!$C:$C,$C134)</f>
        <v>0</v>
      </c>
      <c r="R134" s="20">
        <f>SUMIFS(Expenses!S:S,Expenses!$C:$C,$C134)</f>
        <v>0</v>
      </c>
      <c r="S134" s="20">
        <f>SUMIFS(Expenses!T:T,Expenses!$C:$C,$C134)</f>
        <v>0</v>
      </c>
      <c r="T134" s="20">
        <f>SUMIFS(Expenses!U:U,Expenses!$C:$C,$C134)</f>
        <v>0</v>
      </c>
      <c r="U134" s="20">
        <f>SUMIFS(Expenses!V:V,Expenses!$C:$C,$C134)</f>
        <v>0</v>
      </c>
      <c r="V134" s="20">
        <f>SUMIFS(Expenses!W:W,Expenses!$C:$C,$C134)</f>
        <v>0</v>
      </c>
      <c r="W134" s="20">
        <f>SUMIFS(Expenses!X:X,Expenses!$C:$C,$C134)</f>
        <v>0</v>
      </c>
      <c r="X134" s="20">
        <f>SUMIFS(Expenses!Y:Y,Expenses!$C:$C,$C134)</f>
        <v>0</v>
      </c>
      <c r="Y134" s="20">
        <f>SUMIFS(Expenses!Z:Z,Expenses!$C:$C,$C134)</f>
        <v>0</v>
      </c>
      <c r="Z134" s="20">
        <f>SUMIFS(Expenses!AA:AA,Expenses!$C:$C,$C134)</f>
        <v>0</v>
      </c>
      <c r="AA134" s="20">
        <f>SUMIFS(Expenses!AB:AB,Expenses!$C:$C,$C134)</f>
        <v>0</v>
      </c>
      <c r="AB134" s="20">
        <f>SUMIFS(Expenses!AC:AC,Expenses!$C:$C,$C134)</f>
        <v>7604.1910734953708</v>
      </c>
      <c r="AC134" s="20">
        <f>SUMIFS(Expenses!AD:AD,Expenses!$C:$C,$C134)</f>
        <v>7604.1910734953708</v>
      </c>
      <c r="AD134" s="20">
        <f>SUMIFS(Expenses!AE:AE,Expenses!$C:$C,$C134)</f>
        <v>7604.1910734953708</v>
      </c>
      <c r="AE134" s="20">
        <f>SUMIFS(Expenses!AF:AF,Expenses!$C:$C,$C134)</f>
        <v>7604.1910734953708</v>
      </c>
      <c r="AF134" s="20">
        <f>SUMIFS(Expenses!AG:AG,Expenses!$C:$C,$C134)</f>
        <v>7604.1910734953708</v>
      </c>
      <c r="AG134" s="20">
        <f>SUMIFS(Expenses!AH:AH,Expenses!$C:$C,$C134)</f>
        <v>7604.1910734953708</v>
      </c>
      <c r="AH134" s="20">
        <f>SUMIFS(Expenses!AI:AI,Expenses!$C:$C,$C134)</f>
        <v>7604.1910734953708</v>
      </c>
      <c r="AI134" s="20">
        <f>SUMIFS(Expenses!AJ:AJ,Expenses!$C:$C,$C134)</f>
        <v>7832.3168057002331</v>
      </c>
      <c r="AJ134" s="20">
        <f>SUMIFS(Expenses!AK:AK,Expenses!$C:$C,$C134)</f>
        <v>7832.3168057002331</v>
      </c>
      <c r="AK134" s="20">
        <f>SUMIFS(Expenses!AL:AL,Expenses!$C:$C,$C134)</f>
        <v>7832.3168057002331</v>
      </c>
      <c r="AL134" s="20">
        <f>SUMIFS(Expenses!AM:AM,Expenses!$C:$C,$C134)</f>
        <v>7832.3168057002331</v>
      </c>
      <c r="AM134" s="20">
        <f>SUMIFS(Expenses!AN:AN,Expenses!$C:$C,$C134)</f>
        <v>7832.3168057002331</v>
      </c>
      <c r="AN134" s="20">
        <f>SUMIFS(Expenses!AO:AO,Expenses!$C:$C,$C134)</f>
        <v>7832.3168057002331</v>
      </c>
      <c r="AO134" s="20">
        <f>SUMIFS(Expenses!AP:AP,Expenses!$C:$C,$C134)</f>
        <v>7832.3168057002331</v>
      </c>
      <c r="AP134" s="20">
        <f>SUMIFS(Expenses!AQ:AQ,Expenses!$C:$C,$C134)</f>
        <v>7832.3168057002331</v>
      </c>
      <c r="AQ134" s="20">
        <f>SUMIFS(Expenses!AR:AR,Expenses!$C:$C,$C134)</f>
        <v>7832.3168057002331</v>
      </c>
      <c r="AR134" s="20">
        <f>SUMIFS(Expenses!AS:AS,Expenses!$C:$C,$C134)</f>
        <v>7832.3168057002331</v>
      </c>
      <c r="AS134" s="20">
        <f>SUMIFS(Expenses!AT:AT,Expenses!$C:$C,$C134)</f>
        <v>7832.3168057002331</v>
      </c>
      <c r="AT134" s="20">
        <f>SUMIFS(Expenses!AU:AU,Expenses!$C:$C,$C134)</f>
        <v>7832.3168057002331</v>
      </c>
      <c r="AU134" s="20">
        <f>SUMIFS(Expenses!AV:AV,Expenses!$C:$C,$C134)</f>
        <v>8067.2863098712396</v>
      </c>
      <c r="AV134" s="20">
        <f>SUMIFS(Expenses!AW:AW,Expenses!$C:$C,$C134)</f>
        <v>8067.2863098712396</v>
      </c>
      <c r="AW134" s="20">
        <f>SUMIFS(Expenses!AX:AX,Expenses!$C:$C,$C134)</f>
        <v>8067.2863098712396</v>
      </c>
      <c r="AX134" s="20">
        <f>SUMIFS(Expenses!AY:AY,Expenses!$C:$C,$C134)</f>
        <v>8067.2863098712396</v>
      </c>
      <c r="AY134" s="20">
        <f>SUMIFS(Expenses!AZ:AZ,Expenses!$C:$C,$C134)</f>
        <v>8067.2863098712396</v>
      </c>
      <c r="AZ134" s="20">
        <f>SUMIFS(Expenses!BA:BA,Expenses!$C:$C,$C134)</f>
        <v>8067.2863098712396</v>
      </c>
      <c r="BA134" s="20">
        <f>SUMIFS(Expenses!BB:BB,Expenses!$C:$C,$C134)</f>
        <v>8067.2863098712396</v>
      </c>
      <c r="BB134" s="20">
        <f>SUMIFS(Expenses!BC:BC,Expenses!$C:$C,$C134)</f>
        <v>8067.2863098712396</v>
      </c>
      <c r="BC134" s="20">
        <f>SUMIFS(Expenses!BD:BD,Expenses!$C:$C,$C134)</f>
        <v>8067.2863098712396</v>
      </c>
      <c r="BD134" s="20">
        <f>SUMIFS(Expenses!BE:BE,Expenses!$C:$C,$C134)</f>
        <v>8067.2863098712396</v>
      </c>
      <c r="BE134" s="20">
        <f>SUMIFS(Expenses!BF:BF,Expenses!$C:$C,$C134)</f>
        <v>8067.2863098712396</v>
      </c>
      <c r="BF134" s="20">
        <f>SUMIFS(Expenses!BG:BG,Expenses!$C:$C,$C134)</f>
        <v>8067.2863098712396</v>
      </c>
      <c r="BG134" s="20">
        <f>SUMIFS(Expenses!BH:BH,Expenses!$C:$C,$C134)</f>
        <v>8309.3048991673768</v>
      </c>
      <c r="BH134" s="20">
        <f>SUMIFS(Expenses!BI:BI,Expenses!$C:$C,$C134)</f>
        <v>8309.3048991673768</v>
      </c>
      <c r="BI134" s="20">
        <f>SUMIFS(Expenses!BJ:BJ,Expenses!$C:$C,$C134)</f>
        <v>8309.3048991673768</v>
      </c>
      <c r="BJ134" s="20">
        <f>SUMIFS(Expenses!BK:BK,Expenses!$C:$C,$C134)</f>
        <v>8309.3048991673768</v>
      </c>
      <c r="BK134" s="20">
        <f>SUMIFS(Expenses!BL:BL,Expenses!$C:$C,$C134)</f>
        <v>8309.3048991673768</v>
      </c>
      <c r="BL134" s="20">
        <f>SUMIFS(Expenses!BM:BM,Expenses!$C:$C,$C134)</f>
        <v>8309.3048991673768</v>
      </c>
      <c r="BM134" s="20">
        <f>SUMIFS(Expenses!BN:BN,Expenses!$C:$C,$C134)</f>
        <v>8309.3048991673768</v>
      </c>
      <c r="BN134" s="20">
        <f>SUMIFS(Expenses!BO:BO,Expenses!$C:$C,$C134)</f>
        <v>8309.3048991673768</v>
      </c>
      <c r="BO134" s="20">
        <f>SUMIFS(Expenses!BP:BP,Expenses!$C:$C,$C134)</f>
        <v>8309.3048991673768</v>
      </c>
      <c r="BP134" s="20">
        <f>SUMIFS(Expenses!BQ:BQ,Expenses!$C:$C,$C134)</f>
        <v>8309.3048991673768</v>
      </c>
      <c r="BQ134" s="20">
        <f>SUMIFS(Expenses!BR:BR,Expenses!$C:$C,$C134)</f>
        <v>8309.3048991673768</v>
      </c>
      <c r="BR134" s="20">
        <f>SUMIFS(Expenses!BS:BS,Expenses!$C:$C,$C134)</f>
        <v>8309.3048991673768</v>
      </c>
      <c r="BS134" s="20">
        <f>SUMIFS(Expenses!BT:BT,Expenses!$C:$C,$C134)</f>
        <v>8558.5840461423995</v>
      </c>
      <c r="BT134" s="20">
        <f>SUMIFS(Expenses!BU:BU,Expenses!$C:$C,$C134)</f>
        <v>8558.5840461423995</v>
      </c>
      <c r="BU134" s="20">
        <f>SUMIFS(Expenses!BV:BV,Expenses!$C:$C,$C134)</f>
        <v>8558.5840461423995</v>
      </c>
      <c r="BV134" s="20">
        <f>SUMIFS(Expenses!BW:BW,Expenses!$C:$C,$C134)</f>
        <v>8558.5840461423995</v>
      </c>
      <c r="BW134" s="20">
        <f>SUMIFS(Expenses!BX:BX,Expenses!$C:$C,$C134)</f>
        <v>8558.5840461423995</v>
      </c>
      <c r="BX134" s="20">
        <f>SUMIFS(Expenses!BY:BY,Expenses!$C:$C,$C134)</f>
        <v>8558.5840461423995</v>
      </c>
      <c r="BY134" s="20">
        <f>SUMIFS(Expenses!BZ:BZ,Expenses!$C:$C,$C134)</f>
        <v>8558.5840461423995</v>
      </c>
      <c r="BZ134" s="20">
        <f>SUMIFS(Expenses!CA:CA,Expenses!$C:$C,$C134)</f>
        <v>8558.5840461423995</v>
      </c>
      <c r="CA134" s="20">
        <f>SUMIFS(Expenses!CB:CB,Expenses!$C:$C,$C134)</f>
        <v>8558.5840461423995</v>
      </c>
      <c r="CB134" s="20">
        <f>SUMIFS(Expenses!CC:CC,Expenses!$C:$C,$C134)</f>
        <v>8558.5840461423995</v>
      </c>
      <c r="CC134" s="20">
        <f>SUMIFS(Expenses!CD:CD,Expenses!$C:$C,$C134)</f>
        <v>8558.5840461423995</v>
      </c>
      <c r="CD134" s="20">
        <f>SUMIFS(Expenses!CE:CE,Expenses!$C:$C,$C134)</f>
        <v>8558.5840461423995</v>
      </c>
      <c r="CE134" s="20">
        <f>SUMIFS(Expenses!CF:CF,Expenses!$C:$C,$C134)</f>
        <v>8815.3415675266715</v>
      </c>
      <c r="CF134" s="20">
        <f>SUMIFS(Expenses!CG:CG,Expenses!$C:$C,$C134)</f>
        <v>8815.3415675266715</v>
      </c>
      <c r="CG134" s="20">
        <f>SUMIFS(Expenses!CH:CH,Expenses!$C:$C,$C134)</f>
        <v>8815.3415675266715</v>
      </c>
      <c r="CH134" s="20">
        <f>SUMIFS(Expenses!CI:CI,Expenses!$C:$C,$C134)</f>
        <v>8815.3415675266715</v>
      </c>
      <c r="CI134" s="20">
        <f>SUMIFS(Expenses!CJ:CJ,Expenses!$C:$C,$C134)</f>
        <v>8815.3415675266715</v>
      </c>
      <c r="CJ134" s="20">
        <f>SUMIFS(Expenses!CK:CK,Expenses!$C:$C,$C134)</f>
        <v>8815.3415675266715</v>
      </c>
      <c r="CK134" s="20">
        <f>SUMIFS(Expenses!CL:CL,Expenses!$C:$C,$C134)</f>
        <v>8815.3415675266715</v>
      </c>
      <c r="CL134" s="20">
        <f>SUMIFS(Expenses!CM:CM,Expenses!$C:$C,$C134)</f>
        <v>8815.3415675266715</v>
      </c>
      <c r="CM134" s="20">
        <f>SUMIFS(Expenses!CN:CN,Expenses!$C:$C,$C134)</f>
        <v>8815.3415675266715</v>
      </c>
      <c r="CN134" s="20">
        <f>SUMIFS(Expenses!CO:CO,Expenses!$C:$C,$C134)</f>
        <v>8815.3415675266715</v>
      </c>
      <c r="CO134" s="20">
        <f>SUMIFS(Expenses!CP:CP,Expenses!$C:$C,$C134)</f>
        <v>8815.3415675266715</v>
      </c>
      <c r="CP134" s="20">
        <f>SUMIFS(Expenses!CQ:CQ,Expenses!$C:$C,$C134)</f>
        <v>8815.3415675266715</v>
      </c>
      <c r="CQ134" s="20">
        <f>SUMIFS(Expenses!CR:CR,Expenses!$C:$C,$C134)</f>
        <v>9079.8018145524711</v>
      </c>
      <c r="CR134" s="20">
        <f>SUMIFS(Expenses!CS:CS,Expenses!$C:$C,$C134)</f>
        <v>9079.8018145524711</v>
      </c>
      <c r="CS134" s="20">
        <f>SUMIFS(Expenses!CT:CT,Expenses!$C:$C,$C134)</f>
        <v>9079.8018145524711</v>
      </c>
      <c r="CT134" s="20">
        <f>SUMIFS(Expenses!CU:CU,Expenses!$C:$C,$C134)</f>
        <v>9079.8018145524711</v>
      </c>
      <c r="CU134" s="20">
        <f>SUMIFS(Expenses!CV:CV,Expenses!$C:$C,$C134)</f>
        <v>9079.8018145524711</v>
      </c>
      <c r="CV134" s="20">
        <f>SUMIFS(Expenses!CW:CW,Expenses!$C:$C,$C134)</f>
        <v>9079.8018145524711</v>
      </c>
      <c r="CW134" s="20">
        <f>SUMIFS(Expenses!CX:CX,Expenses!$C:$C,$C134)</f>
        <v>9079.8018145524711</v>
      </c>
      <c r="CX134" s="20">
        <f>SUMIFS(Expenses!CY:CY,Expenses!$C:$C,$C134)</f>
        <v>9079.8018145524711</v>
      </c>
      <c r="CY134" s="20">
        <f>SUMIFS(Expenses!CZ:CZ,Expenses!$C:$C,$C134)</f>
        <v>9079.8018145524711</v>
      </c>
      <c r="CZ134" s="20">
        <f>SUMIFS(Expenses!DA:DA,Expenses!$C:$C,$C134)</f>
        <v>9079.8018145524711</v>
      </c>
      <c r="DA134" s="20">
        <f>SUMIFS(Expenses!DB:DB,Expenses!$C:$C,$C134)</f>
        <v>9079.8018145524711</v>
      </c>
      <c r="DB134" s="20">
        <f>SUMIFS(Expenses!DC:DC,Expenses!$C:$C,$C134)</f>
        <v>9079.8018145524711</v>
      </c>
      <c r="DC134" s="20">
        <f>SUMIFS(Expenses!DD:DD,Expenses!$C:$C,$C134)</f>
        <v>9352.1958689890471</v>
      </c>
      <c r="DD134" s="20">
        <f>SUMIFS(Expenses!DE:DE,Expenses!$C:$C,$C134)</f>
        <v>9352.1958689890471</v>
      </c>
      <c r="DE134" s="20">
        <f>SUMIFS(Expenses!DF:DF,Expenses!$C:$C,$C134)</f>
        <v>9352.1958689890471</v>
      </c>
      <c r="DF134" s="20">
        <f>SUMIFS(Expenses!DG:DG,Expenses!$C:$C,$C134)</f>
        <v>9352.1958689890471</v>
      </c>
      <c r="DG134" s="20">
        <f>SUMIFS(Expenses!DH:DH,Expenses!$C:$C,$C134)</f>
        <v>9352.1958689890471</v>
      </c>
      <c r="DH134" s="20">
        <f>SUMIFS(Expenses!DI:DI,Expenses!$C:$C,$C134)</f>
        <v>9352.1958689890471</v>
      </c>
      <c r="DI134" s="20">
        <f>SUMIFS(Expenses!DJ:DJ,Expenses!$C:$C,$C134)</f>
        <v>9352.1958689890471</v>
      </c>
      <c r="DJ134" s="20">
        <f>SUMIFS(Expenses!DK:DK,Expenses!$C:$C,$C134)</f>
        <v>9352.1958689890471</v>
      </c>
      <c r="DK134" s="20">
        <f>SUMIFS(Expenses!DL:DL,Expenses!$C:$C,$C134)</f>
        <v>9352.1958689890471</v>
      </c>
      <c r="DL134" s="20">
        <f>SUMIFS(Expenses!DM:DM,Expenses!$C:$C,$C134)</f>
        <v>9352.1958689890471</v>
      </c>
      <c r="DM134" s="20">
        <f>SUMIFS(Expenses!DN:DN,Expenses!$C:$C,$C134)</f>
        <v>9352.1958689890471</v>
      </c>
      <c r="DN134" s="20">
        <f>SUMIFS(Expenses!DO:DO,Expenses!$C:$C,$C134)</f>
        <v>9352.1958689890471</v>
      </c>
      <c r="DO134" s="20">
        <f>SUMIFS(Expenses!DP:DP,Expenses!$C:$C,$C134)</f>
        <v>9632.7617450587186</v>
      </c>
      <c r="DP134" s="20">
        <f>SUMIFS(Expenses!DQ:DQ,Expenses!$C:$C,$C134)</f>
        <v>9632.7617450587186</v>
      </c>
      <c r="DQ134" s="20">
        <f>SUMIFS(Expenses!DR:DR,Expenses!$C:$C,$C134)</f>
        <v>9632.7617450587186</v>
      </c>
      <c r="DR134" s="20">
        <f>SUMIFS(Expenses!DS:DS,Expenses!$C:$C,$C134)</f>
        <v>9632.7617450587186</v>
      </c>
      <c r="DS134" s="20">
        <f>SUMIFS(Expenses!DT:DT,Expenses!$C:$C,$C134)</f>
        <v>9632.7617450587186</v>
      </c>
      <c r="DT134" s="20">
        <f>SUMIFS(Expenses!DU:DU,Expenses!$C:$C,$C134)</f>
        <v>9632.7617450587186</v>
      </c>
    </row>
    <row r="135" spans="3:124">
      <c r="C135" s="10" t="s">
        <v>197</v>
      </c>
      <c r="D135" s="21">
        <f>SUM(D122:D134)</f>
        <v>0</v>
      </c>
      <c r="E135" s="21">
        <f t="shared" ref="E135:BP135" si="42">SUM(E122:E134)</f>
        <v>0</v>
      </c>
      <c r="F135" s="21">
        <f t="shared" si="42"/>
        <v>0</v>
      </c>
      <c r="G135" s="21">
        <f t="shared" si="42"/>
        <v>0</v>
      </c>
      <c r="H135" s="21">
        <f t="shared" si="42"/>
        <v>0</v>
      </c>
      <c r="I135" s="21">
        <f t="shared" si="42"/>
        <v>0</v>
      </c>
      <c r="J135" s="21">
        <f t="shared" si="42"/>
        <v>0</v>
      </c>
      <c r="K135" s="21">
        <f t="shared" si="42"/>
        <v>0</v>
      </c>
      <c r="L135" s="21">
        <f t="shared" si="42"/>
        <v>0</v>
      </c>
      <c r="M135" s="21">
        <f t="shared" si="42"/>
        <v>0</v>
      </c>
      <c r="N135" s="21">
        <f t="shared" si="42"/>
        <v>0</v>
      </c>
      <c r="O135" s="21">
        <f t="shared" si="42"/>
        <v>0</v>
      </c>
      <c r="P135" s="21">
        <f t="shared" si="42"/>
        <v>0</v>
      </c>
      <c r="Q135" s="21">
        <f t="shared" si="42"/>
        <v>0</v>
      </c>
      <c r="R135" s="21">
        <f t="shared" si="42"/>
        <v>0</v>
      </c>
      <c r="S135" s="21">
        <f t="shared" si="42"/>
        <v>0</v>
      </c>
      <c r="T135" s="21">
        <f t="shared" si="42"/>
        <v>0</v>
      </c>
      <c r="U135" s="21">
        <f t="shared" si="42"/>
        <v>0</v>
      </c>
      <c r="V135" s="21">
        <f t="shared" si="42"/>
        <v>0</v>
      </c>
      <c r="W135" s="21">
        <f t="shared" si="42"/>
        <v>0</v>
      </c>
      <c r="X135" s="21">
        <f t="shared" si="42"/>
        <v>0</v>
      </c>
      <c r="Y135" s="21">
        <f t="shared" si="42"/>
        <v>0</v>
      </c>
      <c r="Z135" s="21">
        <f t="shared" si="42"/>
        <v>0</v>
      </c>
      <c r="AA135" s="21">
        <f t="shared" si="42"/>
        <v>0</v>
      </c>
      <c r="AB135" s="21">
        <f t="shared" si="42"/>
        <v>42447.431853876871</v>
      </c>
      <c r="AC135" s="21">
        <f t="shared" si="42"/>
        <v>59629.07188309043</v>
      </c>
      <c r="AD135" s="21">
        <f t="shared" si="42"/>
        <v>73828.312571154922</v>
      </c>
      <c r="AE135" s="21">
        <f t="shared" si="42"/>
        <v>82077.229282407498</v>
      </c>
      <c r="AF135" s="21">
        <f t="shared" si="42"/>
        <v>91372.392981781682</v>
      </c>
      <c r="AG135" s="21">
        <f t="shared" si="42"/>
        <v>98736.184655943449</v>
      </c>
      <c r="AH135" s="21">
        <f t="shared" si="42"/>
        <v>107663.02568266842</v>
      </c>
      <c r="AI135" s="21">
        <f t="shared" si="42"/>
        <v>118470.54638170464</v>
      </c>
      <c r="AJ135" s="21">
        <f t="shared" si="42"/>
        <v>122326.00614352674</v>
      </c>
      <c r="AK135" s="21">
        <f t="shared" si="42"/>
        <v>134085.07177668397</v>
      </c>
      <c r="AL135" s="21">
        <f t="shared" si="42"/>
        <v>139641.60241384467</v>
      </c>
      <c r="AM135" s="21">
        <f t="shared" si="42"/>
        <v>148481.58118479903</v>
      </c>
      <c r="AN135" s="21">
        <f t="shared" si="42"/>
        <v>153624.17625073681</v>
      </c>
      <c r="AO135" s="21">
        <f t="shared" si="42"/>
        <v>162480.33678880538</v>
      </c>
      <c r="AP135" s="21">
        <f t="shared" si="42"/>
        <v>168464.51484736631</v>
      </c>
      <c r="AQ135" s="21">
        <f t="shared" si="42"/>
        <v>173032.20794595871</v>
      </c>
      <c r="AR135" s="21">
        <f t="shared" si="42"/>
        <v>181038.05211859697</v>
      </c>
      <c r="AS135" s="21">
        <f t="shared" si="42"/>
        <v>183980.08089077083</v>
      </c>
      <c r="AT135" s="21">
        <f t="shared" si="42"/>
        <v>192477.49080821266</v>
      </c>
      <c r="AU135" s="21">
        <f t="shared" si="42"/>
        <v>204386.71397925692</v>
      </c>
      <c r="AV135" s="21">
        <f t="shared" si="42"/>
        <v>201888.77346535673</v>
      </c>
      <c r="AW135" s="21">
        <f t="shared" si="42"/>
        <v>215192.87883968401</v>
      </c>
      <c r="AX135" s="21">
        <f t="shared" si="42"/>
        <v>217331.67847900535</v>
      </c>
      <c r="AY135" s="21">
        <f t="shared" si="42"/>
        <v>223612.10306917815</v>
      </c>
      <c r="AZ135" s="21">
        <f t="shared" si="42"/>
        <v>222794.97849407815</v>
      </c>
      <c r="BA135" s="21">
        <f t="shared" si="42"/>
        <v>227528.14340491427</v>
      </c>
      <c r="BB135" s="21">
        <f t="shared" si="42"/>
        <v>229236.93874197357</v>
      </c>
      <c r="BC135" s="21">
        <f t="shared" si="42"/>
        <v>227266.49997569178</v>
      </c>
      <c r="BD135" s="21">
        <f t="shared" si="42"/>
        <v>232143.38227650477</v>
      </c>
      <c r="BE135" s="21">
        <f t="shared" si="42"/>
        <v>229598.09745845676</v>
      </c>
      <c r="BF135" s="21">
        <f t="shared" si="42"/>
        <v>233506.60273843841</v>
      </c>
      <c r="BG135" s="21">
        <f t="shared" si="42"/>
        <v>241202.23902195739</v>
      </c>
      <c r="BH135" s="21">
        <f t="shared" si="42"/>
        <v>231671.12906329561</v>
      </c>
      <c r="BI135" s="21">
        <f t="shared" si="42"/>
        <v>241202.23902195739</v>
      </c>
      <c r="BJ135" s="21">
        <f t="shared" si="42"/>
        <v>238025.20236907015</v>
      </c>
      <c r="BK135" s="21">
        <f t="shared" si="42"/>
        <v>241202.23902195739</v>
      </c>
      <c r="BL135" s="21">
        <f t="shared" si="42"/>
        <v>238025.20236907015</v>
      </c>
      <c r="BM135" s="21">
        <f t="shared" si="42"/>
        <v>241202.23902195739</v>
      </c>
      <c r="BN135" s="21">
        <f t="shared" si="42"/>
        <v>241202.23902195739</v>
      </c>
      <c r="BO135" s="21">
        <f t="shared" si="42"/>
        <v>238025.20236907015</v>
      </c>
      <c r="BP135" s="21">
        <f t="shared" si="42"/>
        <v>241202.23902195739</v>
      </c>
      <c r="BQ135" s="21">
        <f t="shared" ref="BQ135:DT135" si="43">SUM(BQ122:BQ134)</f>
        <v>238025.20236907015</v>
      </c>
      <c r="BR135" s="21">
        <f t="shared" si="43"/>
        <v>241202.23902195739</v>
      </c>
      <c r="BS135" s="21">
        <f t="shared" si="43"/>
        <v>248438.30619261612</v>
      </c>
      <c r="BT135" s="21">
        <f t="shared" si="43"/>
        <v>241893.61068766838</v>
      </c>
      <c r="BU135" s="21">
        <f t="shared" si="43"/>
        <v>248438.30619261612</v>
      </c>
      <c r="BV135" s="21">
        <f t="shared" si="43"/>
        <v>245165.95844014228</v>
      </c>
      <c r="BW135" s="21">
        <f t="shared" si="43"/>
        <v>248438.30619261612</v>
      </c>
      <c r="BX135" s="21">
        <f t="shared" si="43"/>
        <v>245165.95844014228</v>
      </c>
      <c r="BY135" s="21">
        <f t="shared" si="43"/>
        <v>248438.30619261612</v>
      </c>
      <c r="BZ135" s="21">
        <f t="shared" si="43"/>
        <v>248438.30619261612</v>
      </c>
      <c r="CA135" s="21">
        <f t="shared" si="43"/>
        <v>245165.95844014228</v>
      </c>
      <c r="CB135" s="21">
        <f t="shared" si="43"/>
        <v>248438.30619261612</v>
      </c>
      <c r="CC135" s="21">
        <f t="shared" si="43"/>
        <v>245165.95844014228</v>
      </c>
      <c r="CD135" s="21">
        <f t="shared" si="43"/>
        <v>248438.30619261612</v>
      </c>
      <c r="CE135" s="21">
        <f t="shared" si="43"/>
        <v>255891.45537839457</v>
      </c>
      <c r="CF135" s="21">
        <f t="shared" si="43"/>
        <v>245779.90082325033</v>
      </c>
      <c r="CG135" s="21">
        <f t="shared" si="43"/>
        <v>255891.45537839457</v>
      </c>
      <c r="CH135" s="21">
        <f t="shared" si="43"/>
        <v>252520.9371933465</v>
      </c>
      <c r="CI135" s="21">
        <f t="shared" si="43"/>
        <v>255891.45537839457</v>
      </c>
      <c r="CJ135" s="21">
        <f t="shared" si="43"/>
        <v>252520.9371933465</v>
      </c>
      <c r="CK135" s="21">
        <f t="shared" si="43"/>
        <v>255891.45537839457</v>
      </c>
      <c r="CL135" s="21">
        <f t="shared" si="43"/>
        <v>255891.45537839457</v>
      </c>
      <c r="CM135" s="21">
        <f t="shared" si="43"/>
        <v>252520.9371933465</v>
      </c>
      <c r="CN135" s="21">
        <f t="shared" si="43"/>
        <v>255891.45537839457</v>
      </c>
      <c r="CO135" s="21">
        <f t="shared" si="43"/>
        <v>252520.9371933465</v>
      </c>
      <c r="CP135" s="21">
        <f t="shared" si="43"/>
        <v>255891.45537839457</v>
      </c>
      <c r="CQ135" s="21">
        <f t="shared" si="43"/>
        <v>263568.19903974648</v>
      </c>
      <c r="CR135" s="21">
        <f t="shared" si="43"/>
        <v>253153.29784794789</v>
      </c>
      <c r="CS135" s="21">
        <f t="shared" si="43"/>
        <v>263568.19903974648</v>
      </c>
      <c r="CT135" s="21">
        <f t="shared" si="43"/>
        <v>260096.56530914697</v>
      </c>
      <c r="CU135" s="21">
        <f t="shared" si="43"/>
        <v>263568.19903974648</v>
      </c>
      <c r="CV135" s="21">
        <f t="shared" si="43"/>
        <v>260096.56530914697</v>
      </c>
      <c r="CW135" s="21">
        <f t="shared" si="43"/>
        <v>263568.19903974648</v>
      </c>
      <c r="CX135" s="21">
        <f t="shared" si="43"/>
        <v>263568.19903974648</v>
      </c>
      <c r="CY135" s="21">
        <f t="shared" si="43"/>
        <v>260096.56530914697</v>
      </c>
      <c r="CZ135" s="21">
        <f t="shared" si="43"/>
        <v>263568.19903974648</v>
      </c>
      <c r="DA135" s="21">
        <f t="shared" si="43"/>
        <v>260096.56530914697</v>
      </c>
      <c r="DB135" s="21">
        <f t="shared" si="43"/>
        <v>263568.19903974648</v>
      </c>
      <c r="DC135" s="21">
        <f t="shared" si="43"/>
        <v>271475.24501093884</v>
      </c>
      <c r="DD135" s="21">
        <f t="shared" si="43"/>
        <v>260747.8967833863</v>
      </c>
      <c r="DE135" s="21">
        <f t="shared" si="43"/>
        <v>271475.24501093884</v>
      </c>
      <c r="DF135" s="21">
        <f t="shared" si="43"/>
        <v>267899.46226842137</v>
      </c>
      <c r="DG135" s="21">
        <f t="shared" si="43"/>
        <v>271475.24501093884</v>
      </c>
      <c r="DH135" s="21">
        <f t="shared" si="43"/>
        <v>267899.46226842137</v>
      </c>
      <c r="DI135" s="21">
        <f t="shared" si="43"/>
        <v>271475.24501093884</v>
      </c>
      <c r="DJ135" s="21">
        <f t="shared" si="43"/>
        <v>271475.24501093884</v>
      </c>
      <c r="DK135" s="21">
        <f t="shared" si="43"/>
        <v>267899.46226842137</v>
      </c>
      <c r="DL135" s="21">
        <f t="shared" si="43"/>
        <v>271475.24501093884</v>
      </c>
      <c r="DM135" s="21">
        <f t="shared" si="43"/>
        <v>267899.46226842137</v>
      </c>
      <c r="DN135" s="21">
        <f t="shared" si="43"/>
        <v>271475.24501093884</v>
      </c>
      <c r="DO135" s="21">
        <f t="shared" si="43"/>
        <v>279619.50236126699</v>
      </c>
      <c r="DP135" s="21">
        <f t="shared" si="43"/>
        <v>272253.38991168095</v>
      </c>
      <c r="DQ135" s="21">
        <f t="shared" si="43"/>
        <v>279619.50236126699</v>
      </c>
      <c r="DR135" s="21">
        <f t="shared" si="43"/>
        <v>275936.44613647403</v>
      </c>
      <c r="DS135" s="21">
        <f t="shared" si="43"/>
        <v>279619.50236126699</v>
      </c>
      <c r="DT135" s="21">
        <f t="shared" si="43"/>
        <v>275936.44613647403</v>
      </c>
    </row>
    <row r="136" spans="3:124">
      <c r="C136" s="4" t="s">
        <v>49</v>
      </c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</row>
    <row r="137" spans="3:124">
      <c r="C137" s="5" t="s">
        <v>602</v>
      </c>
      <c r="D137" s="20">
        <f>SUMIFS(Expenses!E:E,Expenses!$C:$C,$C137)</f>
        <v>0</v>
      </c>
      <c r="E137" s="20">
        <f>SUMIFS(Expenses!F:F,Expenses!$C:$C,$C137)</f>
        <v>0</v>
      </c>
      <c r="F137" s="20">
        <f>SUMIFS(Expenses!G:G,Expenses!$C:$C,$C137)</f>
        <v>0</v>
      </c>
      <c r="G137" s="20">
        <f>SUMIFS(Expenses!H:H,Expenses!$C:$C,$C137)</f>
        <v>0</v>
      </c>
      <c r="H137" s="20">
        <f>SUMIFS(Expenses!I:I,Expenses!$C:$C,$C137)</f>
        <v>0</v>
      </c>
      <c r="I137" s="20">
        <f>SUMIFS(Expenses!J:J,Expenses!$C:$C,$C137)</f>
        <v>0</v>
      </c>
      <c r="J137" s="20">
        <f>SUMIFS(Expenses!K:K,Expenses!$C:$C,$C137)</f>
        <v>0</v>
      </c>
      <c r="K137" s="20">
        <f>SUMIFS(Expenses!L:L,Expenses!$C:$C,$C137)</f>
        <v>0</v>
      </c>
      <c r="L137" s="20">
        <f>SUMIFS(Expenses!M:M,Expenses!$C:$C,$C137)</f>
        <v>0</v>
      </c>
      <c r="M137" s="20">
        <f>SUMIFS(Expenses!N:N,Expenses!$C:$C,$C137)</f>
        <v>0</v>
      </c>
      <c r="N137" s="20">
        <f>SUMIFS(Expenses!O:O,Expenses!$C:$C,$C137)</f>
        <v>0</v>
      </c>
      <c r="O137" s="20">
        <f>SUMIFS(Expenses!P:P,Expenses!$C:$C,$C137)</f>
        <v>0</v>
      </c>
      <c r="P137" s="20">
        <f>SUMIFS(Expenses!Q:Q,Expenses!$C:$C,$C137)</f>
        <v>0</v>
      </c>
      <c r="Q137" s="20">
        <f>SUMIFS(Expenses!R:R,Expenses!$C:$C,$C137)</f>
        <v>0</v>
      </c>
      <c r="R137" s="20">
        <f>SUMIFS(Expenses!S:S,Expenses!$C:$C,$C137)</f>
        <v>0</v>
      </c>
      <c r="S137" s="20">
        <f>SUMIFS(Expenses!T:T,Expenses!$C:$C,$C137)</f>
        <v>0</v>
      </c>
      <c r="T137" s="20">
        <f>SUMIFS(Expenses!U:U,Expenses!$C:$C,$C137)</f>
        <v>0</v>
      </c>
      <c r="U137" s="20">
        <f>SUMIFS(Expenses!V:V,Expenses!$C:$C,$C137)</f>
        <v>0</v>
      </c>
      <c r="V137" s="20">
        <f>SUMIFS(Expenses!W:W,Expenses!$C:$C,$C137)</f>
        <v>0</v>
      </c>
      <c r="W137" s="20">
        <f>SUMIFS(Expenses!X:X,Expenses!$C:$C,$C137)</f>
        <v>0</v>
      </c>
      <c r="X137" s="20">
        <f>SUMIFS(Expenses!Y:Y,Expenses!$C:$C,$C137)</f>
        <v>0</v>
      </c>
      <c r="Y137" s="20">
        <f>SUMIFS(Expenses!Z:Z,Expenses!$C:$C,$C137)</f>
        <v>0</v>
      </c>
      <c r="Z137" s="20">
        <f>SUMIFS(Expenses!AA:AA,Expenses!$C:$C,$C137)</f>
        <v>0</v>
      </c>
      <c r="AA137" s="20">
        <f>SUMIFS(Expenses!AB:AB,Expenses!$C:$C,$C137)</f>
        <v>0</v>
      </c>
      <c r="AB137" s="20">
        <f>SUMIFS(Expenses!AC:AC,Expenses!$C:$C,$C137)</f>
        <v>0</v>
      </c>
      <c r="AC137" s="20">
        <f>SUMIFS(Expenses!AD:AD,Expenses!$C:$C,$C137)</f>
        <v>0</v>
      </c>
      <c r="AD137" s="20">
        <f>SUMIFS(Expenses!AE:AE,Expenses!$C:$C,$C137)</f>
        <v>0</v>
      </c>
      <c r="AE137" s="20">
        <f>SUMIFS(Expenses!AF:AF,Expenses!$C:$C,$C137)</f>
        <v>0</v>
      </c>
      <c r="AF137" s="20">
        <f>SUMIFS(Expenses!AG:AG,Expenses!$C:$C,$C137)</f>
        <v>0</v>
      </c>
      <c r="AG137" s="20">
        <f>SUMIFS(Expenses!AH:AH,Expenses!$C:$C,$C137)</f>
        <v>0</v>
      </c>
      <c r="AH137" s="20">
        <f>SUMIFS(Expenses!AI:AI,Expenses!$C:$C,$C137)</f>
        <v>0</v>
      </c>
      <c r="AI137" s="20">
        <f>SUMIFS(Expenses!AJ:AJ,Expenses!$C:$C,$C137)</f>
        <v>0</v>
      </c>
      <c r="AJ137" s="20">
        <f>SUMIFS(Expenses!AK:AK,Expenses!$C:$C,$C137)</f>
        <v>0</v>
      </c>
      <c r="AK137" s="20">
        <f>SUMIFS(Expenses!AL:AL,Expenses!$C:$C,$C137)</f>
        <v>0</v>
      </c>
      <c r="AL137" s="20">
        <f>SUMIFS(Expenses!AM:AM,Expenses!$C:$C,$C137)</f>
        <v>0</v>
      </c>
      <c r="AM137" s="20">
        <f>SUMIFS(Expenses!AN:AN,Expenses!$C:$C,$C137)</f>
        <v>0</v>
      </c>
      <c r="AN137" s="20">
        <f>SUMIFS(Expenses!AO:AO,Expenses!$C:$C,$C137)</f>
        <v>0</v>
      </c>
      <c r="AO137" s="20">
        <f>SUMIFS(Expenses!AP:AP,Expenses!$C:$C,$C137)</f>
        <v>0</v>
      </c>
      <c r="AP137" s="20">
        <f>SUMIFS(Expenses!AQ:AQ,Expenses!$C:$C,$C137)</f>
        <v>0</v>
      </c>
      <c r="AQ137" s="20">
        <f>SUMIFS(Expenses!AR:AR,Expenses!$C:$C,$C137)</f>
        <v>0</v>
      </c>
      <c r="AR137" s="20">
        <f>SUMIFS(Expenses!AS:AS,Expenses!$C:$C,$C137)</f>
        <v>0</v>
      </c>
      <c r="AS137" s="20">
        <f>SUMIFS(Expenses!AT:AT,Expenses!$C:$C,$C137)</f>
        <v>0</v>
      </c>
      <c r="AT137" s="20">
        <f>SUMIFS(Expenses!AU:AU,Expenses!$C:$C,$C137)</f>
        <v>0</v>
      </c>
      <c r="AU137" s="20">
        <f>SUMIFS(Expenses!AV:AV,Expenses!$C:$C,$C137)</f>
        <v>0</v>
      </c>
      <c r="AV137" s="20">
        <f>SUMIFS(Expenses!AW:AW,Expenses!$C:$C,$C137)</f>
        <v>0</v>
      </c>
      <c r="AW137" s="20">
        <f>SUMIFS(Expenses!AX:AX,Expenses!$C:$C,$C137)</f>
        <v>0</v>
      </c>
      <c r="AX137" s="20">
        <f>SUMIFS(Expenses!AY:AY,Expenses!$C:$C,$C137)</f>
        <v>0</v>
      </c>
      <c r="AY137" s="20">
        <f>SUMIFS(Expenses!AZ:AZ,Expenses!$C:$C,$C137)</f>
        <v>0</v>
      </c>
      <c r="AZ137" s="20">
        <f>SUMIFS(Expenses!BA:BA,Expenses!$C:$C,$C137)</f>
        <v>0</v>
      </c>
      <c r="BA137" s="20">
        <f>SUMIFS(Expenses!BB:BB,Expenses!$C:$C,$C137)</f>
        <v>0</v>
      </c>
      <c r="BB137" s="20">
        <f>SUMIFS(Expenses!BC:BC,Expenses!$C:$C,$C137)</f>
        <v>0</v>
      </c>
      <c r="BC137" s="20">
        <f>SUMIFS(Expenses!BD:BD,Expenses!$C:$C,$C137)</f>
        <v>0</v>
      </c>
      <c r="BD137" s="20">
        <f>SUMIFS(Expenses!BE:BE,Expenses!$C:$C,$C137)</f>
        <v>0</v>
      </c>
      <c r="BE137" s="20">
        <f>SUMIFS(Expenses!BF:BF,Expenses!$C:$C,$C137)</f>
        <v>0</v>
      </c>
      <c r="BF137" s="20">
        <f>SUMIFS(Expenses!BG:BG,Expenses!$C:$C,$C137)</f>
        <v>0</v>
      </c>
      <c r="BG137" s="20">
        <f>SUMIFS(Expenses!BH:BH,Expenses!$C:$C,$C137)</f>
        <v>0</v>
      </c>
      <c r="BH137" s="20">
        <f>SUMIFS(Expenses!BI:BI,Expenses!$C:$C,$C137)</f>
        <v>0</v>
      </c>
      <c r="BI137" s="20">
        <f>SUMIFS(Expenses!BJ:BJ,Expenses!$C:$C,$C137)</f>
        <v>0</v>
      </c>
      <c r="BJ137" s="20">
        <f>SUMIFS(Expenses!BK:BK,Expenses!$C:$C,$C137)</f>
        <v>0</v>
      </c>
      <c r="BK137" s="20">
        <f>SUMIFS(Expenses!BL:BL,Expenses!$C:$C,$C137)</f>
        <v>0</v>
      </c>
      <c r="BL137" s="20">
        <f>SUMIFS(Expenses!BM:BM,Expenses!$C:$C,$C137)</f>
        <v>0</v>
      </c>
      <c r="BM137" s="20">
        <f>SUMIFS(Expenses!BN:BN,Expenses!$C:$C,$C137)</f>
        <v>0</v>
      </c>
      <c r="BN137" s="20">
        <f>SUMIFS(Expenses!BO:BO,Expenses!$C:$C,$C137)</f>
        <v>0</v>
      </c>
      <c r="BO137" s="20">
        <f>SUMIFS(Expenses!BP:BP,Expenses!$C:$C,$C137)</f>
        <v>0</v>
      </c>
      <c r="BP137" s="20">
        <f>SUMIFS(Expenses!BQ:BQ,Expenses!$C:$C,$C137)</f>
        <v>0</v>
      </c>
      <c r="BQ137" s="20">
        <f>SUMIFS(Expenses!BR:BR,Expenses!$C:$C,$C137)</f>
        <v>0</v>
      </c>
      <c r="BR137" s="20">
        <f>SUMIFS(Expenses!BS:BS,Expenses!$C:$C,$C137)</f>
        <v>0</v>
      </c>
      <c r="BS137" s="20">
        <f>SUMIFS(Expenses!BT:BT,Expenses!$C:$C,$C137)</f>
        <v>0</v>
      </c>
      <c r="BT137" s="20">
        <f>SUMIFS(Expenses!BU:BU,Expenses!$C:$C,$C137)</f>
        <v>0</v>
      </c>
      <c r="BU137" s="20">
        <f>SUMIFS(Expenses!BV:BV,Expenses!$C:$C,$C137)</f>
        <v>0</v>
      </c>
      <c r="BV137" s="20">
        <f>SUMIFS(Expenses!BW:BW,Expenses!$C:$C,$C137)</f>
        <v>0</v>
      </c>
      <c r="BW137" s="20">
        <f>SUMIFS(Expenses!BX:BX,Expenses!$C:$C,$C137)</f>
        <v>0</v>
      </c>
      <c r="BX137" s="20">
        <f>SUMIFS(Expenses!BY:BY,Expenses!$C:$C,$C137)</f>
        <v>0</v>
      </c>
      <c r="BY137" s="20">
        <f>SUMIFS(Expenses!BZ:BZ,Expenses!$C:$C,$C137)</f>
        <v>0</v>
      </c>
      <c r="BZ137" s="20">
        <f>SUMIFS(Expenses!CA:CA,Expenses!$C:$C,$C137)</f>
        <v>0</v>
      </c>
      <c r="CA137" s="20">
        <f>SUMIFS(Expenses!CB:CB,Expenses!$C:$C,$C137)</f>
        <v>0</v>
      </c>
      <c r="CB137" s="20">
        <f>SUMIFS(Expenses!CC:CC,Expenses!$C:$C,$C137)</f>
        <v>0</v>
      </c>
      <c r="CC137" s="20">
        <f>SUMIFS(Expenses!CD:CD,Expenses!$C:$C,$C137)</f>
        <v>0</v>
      </c>
      <c r="CD137" s="20">
        <f>SUMIFS(Expenses!CE:CE,Expenses!$C:$C,$C137)</f>
        <v>0</v>
      </c>
      <c r="CE137" s="20">
        <f>SUMIFS(Expenses!CF:CF,Expenses!$C:$C,$C137)</f>
        <v>0</v>
      </c>
      <c r="CF137" s="20">
        <f>SUMIFS(Expenses!CG:CG,Expenses!$C:$C,$C137)</f>
        <v>0</v>
      </c>
      <c r="CG137" s="20">
        <f>SUMIFS(Expenses!CH:CH,Expenses!$C:$C,$C137)</f>
        <v>0</v>
      </c>
      <c r="CH137" s="20">
        <f>SUMIFS(Expenses!CI:CI,Expenses!$C:$C,$C137)</f>
        <v>0</v>
      </c>
      <c r="CI137" s="20">
        <f>SUMIFS(Expenses!CJ:CJ,Expenses!$C:$C,$C137)</f>
        <v>0</v>
      </c>
      <c r="CJ137" s="20">
        <f>SUMIFS(Expenses!CK:CK,Expenses!$C:$C,$C137)</f>
        <v>0</v>
      </c>
      <c r="CK137" s="20">
        <f>SUMIFS(Expenses!CL:CL,Expenses!$C:$C,$C137)</f>
        <v>0</v>
      </c>
      <c r="CL137" s="20">
        <f>SUMIFS(Expenses!CM:CM,Expenses!$C:$C,$C137)</f>
        <v>0</v>
      </c>
      <c r="CM137" s="20">
        <f>SUMIFS(Expenses!CN:CN,Expenses!$C:$C,$C137)</f>
        <v>0</v>
      </c>
      <c r="CN137" s="20">
        <f>SUMIFS(Expenses!CO:CO,Expenses!$C:$C,$C137)</f>
        <v>0</v>
      </c>
      <c r="CO137" s="20">
        <f>SUMIFS(Expenses!CP:CP,Expenses!$C:$C,$C137)</f>
        <v>0</v>
      </c>
      <c r="CP137" s="20">
        <f>SUMIFS(Expenses!CQ:CQ,Expenses!$C:$C,$C137)</f>
        <v>0</v>
      </c>
      <c r="CQ137" s="20">
        <f>SUMIFS(Expenses!CR:CR,Expenses!$C:$C,$C137)</f>
        <v>0</v>
      </c>
      <c r="CR137" s="20">
        <f>SUMIFS(Expenses!CS:CS,Expenses!$C:$C,$C137)</f>
        <v>0</v>
      </c>
      <c r="CS137" s="20">
        <f>SUMIFS(Expenses!CT:CT,Expenses!$C:$C,$C137)</f>
        <v>0</v>
      </c>
      <c r="CT137" s="20">
        <f>SUMIFS(Expenses!CU:CU,Expenses!$C:$C,$C137)</f>
        <v>0</v>
      </c>
      <c r="CU137" s="20">
        <f>SUMIFS(Expenses!CV:CV,Expenses!$C:$C,$C137)</f>
        <v>0</v>
      </c>
      <c r="CV137" s="20">
        <f>SUMIFS(Expenses!CW:CW,Expenses!$C:$C,$C137)</f>
        <v>0</v>
      </c>
      <c r="CW137" s="20">
        <f>SUMIFS(Expenses!CX:CX,Expenses!$C:$C,$C137)</f>
        <v>0</v>
      </c>
      <c r="CX137" s="20">
        <f>SUMIFS(Expenses!CY:CY,Expenses!$C:$C,$C137)</f>
        <v>0</v>
      </c>
      <c r="CY137" s="20">
        <f>SUMIFS(Expenses!CZ:CZ,Expenses!$C:$C,$C137)</f>
        <v>0</v>
      </c>
      <c r="CZ137" s="20">
        <f>SUMIFS(Expenses!DA:DA,Expenses!$C:$C,$C137)</f>
        <v>0</v>
      </c>
      <c r="DA137" s="20">
        <f>SUMIFS(Expenses!DB:DB,Expenses!$C:$C,$C137)</f>
        <v>0</v>
      </c>
      <c r="DB137" s="20">
        <f>SUMIFS(Expenses!DC:DC,Expenses!$C:$C,$C137)</f>
        <v>0</v>
      </c>
      <c r="DC137" s="20">
        <f>SUMIFS(Expenses!DD:DD,Expenses!$C:$C,$C137)</f>
        <v>0</v>
      </c>
      <c r="DD137" s="20">
        <f>SUMIFS(Expenses!DE:DE,Expenses!$C:$C,$C137)</f>
        <v>0</v>
      </c>
      <c r="DE137" s="20">
        <f>SUMIFS(Expenses!DF:DF,Expenses!$C:$C,$C137)</f>
        <v>0</v>
      </c>
      <c r="DF137" s="20">
        <f>SUMIFS(Expenses!DG:DG,Expenses!$C:$C,$C137)</f>
        <v>0</v>
      </c>
      <c r="DG137" s="20">
        <f>SUMIFS(Expenses!DH:DH,Expenses!$C:$C,$C137)</f>
        <v>0</v>
      </c>
      <c r="DH137" s="20">
        <f>SUMIFS(Expenses!DI:DI,Expenses!$C:$C,$C137)</f>
        <v>0</v>
      </c>
      <c r="DI137" s="20">
        <f>SUMIFS(Expenses!DJ:DJ,Expenses!$C:$C,$C137)</f>
        <v>0</v>
      </c>
      <c r="DJ137" s="20">
        <f>SUMIFS(Expenses!DK:DK,Expenses!$C:$C,$C137)</f>
        <v>0</v>
      </c>
      <c r="DK137" s="20">
        <f>SUMIFS(Expenses!DL:DL,Expenses!$C:$C,$C137)</f>
        <v>0</v>
      </c>
      <c r="DL137" s="20">
        <f>SUMIFS(Expenses!DM:DM,Expenses!$C:$C,$C137)</f>
        <v>0</v>
      </c>
      <c r="DM137" s="20">
        <f>SUMIFS(Expenses!DN:DN,Expenses!$C:$C,$C137)</f>
        <v>0</v>
      </c>
      <c r="DN137" s="20">
        <f>SUMIFS(Expenses!DO:DO,Expenses!$C:$C,$C137)</f>
        <v>0</v>
      </c>
      <c r="DO137" s="20">
        <f>SUMIFS(Expenses!DP:DP,Expenses!$C:$C,$C137)</f>
        <v>0</v>
      </c>
      <c r="DP137" s="20">
        <f>SUMIFS(Expenses!DQ:DQ,Expenses!$C:$C,$C137)</f>
        <v>0</v>
      </c>
      <c r="DQ137" s="20">
        <f>SUMIFS(Expenses!DR:DR,Expenses!$C:$C,$C137)</f>
        <v>0</v>
      </c>
      <c r="DR137" s="20">
        <f>SUMIFS(Expenses!DS:DS,Expenses!$C:$C,$C137)</f>
        <v>0</v>
      </c>
      <c r="DS137" s="20">
        <f>SUMIFS(Expenses!DT:DT,Expenses!$C:$C,$C137)</f>
        <v>0</v>
      </c>
      <c r="DT137" s="20">
        <f>SUMIFS(Expenses!DU:DU,Expenses!$C:$C,$C137)</f>
        <v>0</v>
      </c>
    </row>
    <row r="138" spans="3:124">
      <c r="C138" s="5" t="s">
        <v>98</v>
      </c>
      <c r="D138" s="20">
        <f>SUMIFS(Expenses!E:E,Expenses!$C:$C,$C138)</f>
        <v>0</v>
      </c>
      <c r="E138" s="20">
        <f>SUMIFS(Expenses!F:F,Expenses!$C:$C,$C138)</f>
        <v>0</v>
      </c>
      <c r="F138" s="20">
        <f>SUMIFS(Expenses!G:G,Expenses!$C:$C,$C138)</f>
        <v>0</v>
      </c>
      <c r="G138" s="20">
        <f>SUMIFS(Expenses!H:H,Expenses!$C:$C,$C138)</f>
        <v>0</v>
      </c>
      <c r="H138" s="20">
        <f>SUMIFS(Expenses!I:I,Expenses!$C:$C,$C138)</f>
        <v>0</v>
      </c>
      <c r="I138" s="20">
        <f>SUMIFS(Expenses!J:J,Expenses!$C:$C,$C138)</f>
        <v>0</v>
      </c>
      <c r="J138" s="20">
        <f>SUMIFS(Expenses!K:K,Expenses!$C:$C,$C138)</f>
        <v>0</v>
      </c>
      <c r="K138" s="20">
        <f>SUMIFS(Expenses!L:L,Expenses!$C:$C,$C138)</f>
        <v>0</v>
      </c>
      <c r="L138" s="20">
        <f>SUMIFS(Expenses!M:M,Expenses!$C:$C,$C138)</f>
        <v>0</v>
      </c>
      <c r="M138" s="20">
        <f>SUMIFS(Expenses!N:N,Expenses!$C:$C,$C138)</f>
        <v>0</v>
      </c>
      <c r="N138" s="20">
        <f>SUMIFS(Expenses!O:O,Expenses!$C:$C,$C138)</f>
        <v>0</v>
      </c>
      <c r="O138" s="20">
        <f>SUMIFS(Expenses!P:P,Expenses!$C:$C,$C138)</f>
        <v>0</v>
      </c>
      <c r="P138" s="20">
        <f>SUMIFS(Expenses!Q:Q,Expenses!$C:$C,$C138)</f>
        <v>0</v>
      </c>
      <c r="Q138" s="20">
        <f>SUMIFS(Expenses!R:R,Expenses!$C:$C,$C138)</f>
        <v>0</v>
      </c>
      <c r="R138" s="20">
        <f>SUMIFS(Expenses!S:S,Expenses!$C:$C,$C138)</f>
        <v>0</v>
      </c>
      <c r="S138" s="20">
        <f>SUMIFS(Expenses!T:T,Expenses!$C:$C,$C138)</f>
        <v>0</v>
      </c>
      <c r="T138" s="20">
        <f>SUMIFS(Expenses!U:U,Expenses!$C:$C,$C138)</f>
        <v>0</v>
      </c>
      <c r="U138" s="20">
        <f>SUMIFS(Expenses!V:V,Expenses!$C:$C,$C138)</f>
        <v>0</v>
      </c>
      <c r="V138" s="20">
        <f>SUMIFS(Expenses!W:W,Expenses!$C:$C,$C138)</f>
        <v>0</v>
      </c>
      <c r="W138" s="20">
        <f>SUMIFS(Expenses!X:X,Expenses!$C:$C,$C138)</f>
        <v>0</v>
      </c>
      <c r="X138" s="20">
        <f>SUMIFS(Expenses!Y:Y,Expenses!$C:$C,$C138)</f>
        <v>0</v>
      </c>
      <c r="Y138" s="20">
        <f>SUMIFS(Expenses!Z:Z,Expenses!$C:$C,$C138)</f>
        <v>0</v>
      </c>
      <c r="Z138" s="20">
        <f>SUMIFS(Expenses!AA:AA,Expenses!$C:$C,$C138)</f>
        <v>0</v>
      </c>
      <c r="AA138" s="20">
        <f>SUMIFS(Expenses!AB:AB,Expenses!$C:$C,$C138)</f>
        <v>0</v>
      </c>
      <c r="AB138" s="20">
        <f>SUMIFS(Expenses!AC:AC,Expenses!$C:$C,$C138)</f>
        <v>106849.61430173332</v>
      </c>
      <c r="AC138" s="20">
        <f>SUMIFS(Expenses!AD:AD,Expenses!$C:$C,$C138)</f>
        <v>106849.61430173332</v>
      </c>
      <c r="AD138" s="20">
        <f>SUMIFS(Expenses!AE:AE,Expenses!$C:$C,$C138)</f>
        <v>106849.61430173332</v>
      </c>
      <c r="AE138" s="20">
        <f>SUMIFS(Expenses!AF:AF,Expenses!$C:$C,$C138)</f>
        <v>106849.61430173332</v>
      </c>
      <c r="AF138" s="20">
        <f>SUMIFS(Expenses!AG:AG,Expenses!$C:$C,$C138)</f>
        <v>106849.61430173332</v>
      </c>
      <c r="AG138" s="20">
        <f>SUMIFS(Expenses!AH:AH,Expenses!$C:$C,$C138)</f>
        <v>106849.61430173332</v>
      </c>
      <c r="AH138" s="20">
        <f>SUMIFS(Expenses!AI:AI,Expenses!$C:$C,$C138)</f>
        <v>106849.61430173332</v>
      </c>
      <c r="AI138" s="20">
        <f>SUMIFS(Expenses!AJ:AJ,Expenses!$C:$C,$C138)</f>
        <v>125213.45538386532</v>
      </c>
      <c r="AJ138" s="20">
        <f>SUMIFS(Expenses!AK:AK,Expenses!$C:$C,$C138)</f>
        <v>125213.45538386532</v>
      </c>
      <c r="AK138" s="20">
        <f>SUMIFS(Expenses!AL:AL,Expenses!$C:$C,$C138)</f>
        <v>125213.45538386532</v>
      </c>
      <c r="AL138" s="20">
        <f>SUMIFS(Expenses!AM:AM,Expenses!$C:$C,$C138)</f>
        <v>130266.23960155866</v>
      </c>
      <c r="AM138" s="20">
        <f>SUMIFS(Expenses!AN:AN,Expenses!$C:$C,$C138)</f>
        <v>130266.23960155866</v>
      </c>
      <c r="AN138" s="20">
        <f>SUMIFS(Expenses!AO:AO,Expenses!$C:$C,$C138)</f>
        <v>130266.23960155866</v>
      </c>
      <c r="AO138" s="20">
        <f>SUMIFS(Expenses!AP:AP,Expenses!$C:$C,$C138)</f>
        <v>130266.23960155866</v>
      </c>
      <c r="AP138" s="20">
        <f>SUMIFS(Expenses!AQ:AQ,Expenses!$C:$C,$C138)</f>
        <v>130266.23960155866</v>
      </c>
      <c r="AQ138" s="20">
        <f>SUMIFS(Expenses!AR:AR,Expenses!$C:$C,$C138)</f>
        <v>152389.24077091867</v>
      </c>
      <c r="AR138" s="20">
        <f>SUMIFS(Expenses!AS:AS,Expenses!$C:$C,$C138)</f>
        <v>157442.02498861201</v>
      </c>
      <c r="AS138" s="20">
        <f>SUMIFS(Expenses!AT:AT,Expenses!$C:$C,$C138)</f>
        <v>157442.02498861201</v>
      </c>
      <c r="AT138" s="20">
        <f>SUMIFS(Expenses!AU:AU,Expenses!$C:$C,$C138)</f>
        <v>157442.02498861201</v>
      </c>
      <c r="AU138" s="20">
        <f>SUMIFS(Expenses!AV:AV,Expenses!$C:$C,$C138)</f>
        <v>162165.28573827038</v>
      </c>
      <c r="AV138" s="20">
        <f>SUMIFS(Expenses!AW:AW,Expenses!$C:$C,$C138)</f>
        <v>162165.28573827038</v>
      </c>
      <c r="AW138" s="20">
        <f>SUMIFS(Expenses!AX:AX,Expenses!$C:$C,$C138)</f>
        <v>167369.6534824945</v>
      </c>
      <c r="AX138" s="20">
        <f>SUMIFS(Expenses!AY:AY,Expenses!$C:$C,$C138)</f>
        <v>167369.6534824945</v>
      </c>
      <c r="AY138" s="20">
        <f>SUMIFS(Expenses!AZ:AZ,Expenses!$C:$C,$C138)</f>
        <v>172574.02122671864</v>
      </c>
      <c r="AZ138" s="20">
        <f>SUMIFS(Expenses!BA:BA,Expenses!$C:$C,$C138)</f>
        <v>172574.02122671864</v>
      </c>
      <c r="BA138" s="20">
        <f>SUMIFS(Expenses!BB:BB,Expenses!$C:$C,$C138)</f>
        <v>172574.02122671864</v>
      </c>
      <c r="BB138" s="20">
        <f>SUMIFS(Expenses!BC:BC,Expenses!$C:$C,$C138)</f>
        <v>172574.02122671864</v>
      </c>
      <c r="BC138" s="20">
        <f>SUMIFS(Expenses!BD:BD,Expenses!$C:$C,$C138)</f>
        <v>182982.75671516691</v>
      </c>
      <c r="BD138" s="20">
        <f>SUMIFS(Expenses!BE:BE,Expenses!$C:$C,$C138)</f>
        <v>182982.75671516691</v>
      </c>
      <c r="BE138" s="20">
        <f>SUMIFS(Expenses!BF:BF,Expenses!$C:$C,$C138)</f>
        <v>182982.75671516691</v>
      </c>
      <c r="BF138" s="20">
        <f>SUMIFS(Expenses!BG:BG,Expenses!$C:$C,$C138)</f>
        <v>182982.75671516691</v>
      </c>
      <c r="BG138" s="20">
        <f>SUMIFS(Expenses!BH:BH,Expenses!$C:$C,$C138)</f>
        <v>188472.23941662192</v>
      </c>
      <c r="BH138" s="20">
        <f>SUMIFS(Expenses!BI:BI,Expenses!$C:$C,$C138)</f>
        <v>188472.23941662192</v>
      </c>
      <c r="BI138" s="20">
        <f>SUMIFS(Expenses!BJ:BJ,Expenses!$C:$C,$C138)</f>
        <v>188472.23941662192</v>
      </c>
      <c r="BJ138" s="20">
        <f>SUMIFS(Expenses!BK:BK,Expenses!$C:$C,$C138)</f>
        <v>188472.23941662192</v>
      </c>
      <c r="BK138" s="20">
        <f>SUMIFS(Expenses!BL:BL,Expenses!$C:$C,$C138)</f>
        <v>188472.23941662192</v>
      </c>
      <c r="BL138" s="20">
        <f>SUMIFS(Expenses!BM:BM,Expenses!$C:$C,$C138)</f>
        <v>188472.23941662192</v>
      </c>
      <c r="BM138" s="20">
        <f>SUMIFS(Expenses!BN:BN,Expenses!$C:$C,$C138)</f>
        <v>188472.23941662192</v>
      </c>
      <c r="BN138" s="20">
        <f>SUMIFS(Expenses!BO:BO,Expenses!$C:$C,$C138)</f>
        <v>188472.23941662192</v>
      </c>
      <c r="BO138" s="20">
        <f>SUMIFS(Expenses!BP:BP,Expenses!$C:$C,$C138)</f>
        <v>188472.23941662192</v>
      </c>
      <c r="BP138" s="20">
        <f>SUMIFS(Expenses!BQ:BQ,Expenses!$C:$C,$C138)</f>
        <v>188472.23941662192</v>
      </c>
      <c r="BQ138" s="20">
        <f>SUMIFS(Expenses!BR:BR,Expenses!$C:$C,$C138)</f>
        <v>188472.23941662192</v>
      </c>
      <c r="BR138" s="20">
        <f>SUMIFS(Expenses!BS:BS,Expenses!$C:$C,$C138)</f>
        <v>188472.23941662192</v>
      </c>
      <c r="BS138" s="20">
        <f>SUMIFS(Expenses!BT:BT,Expenses!$C:$C,$C138)</f>
        <v>194126.40659912059</v>
      </c>
      <c r="BT138" s="20">
        <f>SUMIFS(Expenses!BU:BU,Expenses!$C:$C,$C138)</f>
        <v>194126.40659912059</v>
      </c>
      <c r="BU138" s="20">
        <f>SUMIFS(Expenses!BV:BV,Expenses!$C:$C,$C138)</f>
        <v>194126.40659912059</v>
      </c>
      <c r="BV138" s="20">
        <f>SUMIFS(Expenses!BW:BW,Expenses!$C:$C,$C138)</f>
        <v>194126.40659912059</v>
      </c>
      <c r="BW138" s="20">
        <f>SUMIFS(Expenses!BX:BX,Expenses!$C:$C,$C138)</f>
        <v>194126.40659912059</v>
      </c>
      <c r="BX138" s="20">
        <f>SUMIFS(Expenses!BY:BY,Expenses!$C:$C,$C138)</f>
        <v>194126.40659912059</v>
      </c>
      <c r="BY138" s="20">
        <f>SUMIFS(Expenses!BZ:BZ,Expenses!$C:$C,$C138)</f>
        <v>194126.40659912059</v>
      </c>
      <c r="BZ138" s="20">
        <f>SUMIFS(Expenses!CA:CA,Expenses!$C:$C,$C138)</f>
        <v>194126.40659912059</v>
      </c>
      <c r="CA138" s="20">
        <f>SUMIFS(Expenses!CB:CB,Expenses!$C:$C,$C138)</f>
        <v>194126.40659912059</v>
      </c>
      <c r="CB138" s="20">
        <f>SUMIFS(Expenses!CC:CC,Expenses!$C:$C,$C138)</f>
        <v>194126.40659912059</v>
      </c>
      <c r="CC138" s="20">
        <f>SUMIFS(Expenses!CD:CD,Expenses!$C:$C,$C138)</f>
        <v>194126.40659912059</v>
      </c>
      <c r="CD138" s="20">
        <f>SUMIFS(Expenses!CE:CE,Expenses!$C:$C,$C138)</f>
        <v>194126.40659912059</v>
      </c>
      <c r="CE138" s="20">
        <f>SUMIFS(Expenses!CF:CF,Expenses!$C:$C,$C138)</f>
        <v>199950.1987970942</v>
      </c>
      <c r="CF138" s="20">
        <f>SUMIFS(Expenses!CG:CG,Expenses!$C:$C,$C138)</f>
        <v>199950.1987970942</v>
      </c>
      <c r="CG138" s="20">
        <f>SUMIFS(Expenses!CH:CH,Expenses!$C:$C,$C138)</f>
        <v>199950.1987970942</v>
      </c>
      <c r="CH138" s="20">
        <f>SUMIFS(Expenses!CI:CI,Expenses!$C:$C,$C138)</f>
        <v>199950.1987970942</v>
      </c>
      <c r="CI138" s="20">
        <f>SUMIFS(Expenses!CJ:CJ,Expenses!$C:$C,$C138)</f>
        <v>199950.1987970942</v>
      </c>
      <c r="CJ138" s="20">
        <f>SUMIFS(Expenses!CK:CK,Expenses!$C:$C,$C138)</f>
        <v>199950.1987970942</v>
      </c>
      <c r="CK138" s="20">
        <f>SUMIFS(Expenses!CL:CL,Expenses!$C:$C,$C138)</f>
        <v>199950.1987970942</v>
      </c>
      <c r="CL138" s="20">
        <f>SUMIFS(Expenses!CM:CM,Expenses!$C:$C,$C138)</f>
        <v>199950.1987970942</v>
      </c>
      <c r="CM138" s="20">
        <f>SUMIFS(Expenses!CN:CN,Expenses!$C:$C,$C138)</f>
        <v>199950.1987970942</v>
      </c>
      <c r="CN138" s="20">
        <f>SUMIFS(Expenses!CO:CO,Expenses!$C:$C,$C138)</f>
        <v>199950.1987970942</v>
      </c>
      <c r="CO138" s="20">
        <f>SUMIFS(Expenses!CP:CP,Expenses!$C:$C,$C138)</f>
        <v>199950.1987970942</v>
      </c>
      <c r="CP138" s="20">
        <f>SUMIFS(Expenses!CQ:CQ,Expenses!$C:$C,$C138)</f>
        <v>199950.1987970942</v>
      </c>
      <c r="CQ138" s="20">
        <f>SUMIFS(Expenses!CR:CR,Expenses!$C:$C,$C138)</f>
        <v>205948.70476100704</v>
      </c>
      <c r="CR138" s="20">
        <f>SUMIFS(Expenses!CS:CS,Expenses!$C:$C,$C138)</f>
        <v>205948.70476100704</v>
      </c>
      <c r="CS138" s="20">
        <f>SUMIFS(Expenses!CT:CT,Expenses!$C:$C,$C138)</f>
        <v>205948.70476100704</v>
      </c>
      <c r="CT138" s="20">
        <f>SUMIFS(Expenses!CU:CU,Expenses!$C:$C,$C138)</f>
        <v>205948.70476100704</v>
      </c>
      <c r="CU138" s="20">
        <f>SUMIFS(Expenses!CV:CV,Expenses!$C:$C,$C138)</f>
        <v>205948.70476100704</v>
      </c>
      <c r="CV138" s="20">
        <f>SUMIFS(Expenses!CW:CW,Expenses!$C:$C,$C138)</f>
        <v>205948.70476100704</v>
      </c>
      <c r="CW138" s="20">
        <f>SUMIFS(Expenses!CX:CX,Expenses!$C:$C,$C138)</f>
        <v>205948.70476100704</v>
      </c>
      <c r="CX138" s="20">
        <f>SUMIFS(Expenses!CY:CY,Expenses!$C:$C,$C138)</f>
        <v>205948.70476100704</v>
      </c>
      <c r="CY138" s="20">
        <f>SUMIFS(Expenses!CZ:CZ,Expenses!$C:$C,$C138)</f>
        <v>205948.70476100704</v>
      </c>
      <c r="CZ138" s="20">
        <f>SUMIFS(Expenses!DA:DA,Expenses!$C:$C,$C138)</f>
        <v>205948.70476100704</v>
      </c>
      <c r="DA138" s="20">
        <f>SUMIFS(Expenses!DB:DB,Expenses!$C:$C,$C138)</f>
        <v>205948.70476100704</v>
      </c>
      <c r="DB138" s="20">
        <f>SUMIFS(Expenses!DC:DC,Expenses!$C:$C,$C138)</f>
        <v>205948.70476100704</v>
      </c>
      <c r="DC138" s="20">
        <f>SUMIFS(Expenses!DD:DD,Expenses!$C:$C,$C138)</f>
        <v>212127.16590383725</v>
      </c>
      <c r="DD138" s="20">
        <f>SUMIFS(Expenses!DE:DE,Expenses!$C:$C,$C138)</f>
        <v>212127.16590383725</v>
      </c>
      <c r="DE138" s="20">
        <f>SUMIFS(Expenses!DF:DF,Expenses!$C:$C,$C138)</f>
        <v>212127.16590383725</v>
      </c>
      <c r="DF138" s="20">
        <f>SUMIFS(Expenses!DG:DG,Expenses!$C:$C,$C138)</f>
        <v>212127.16590383725</v>
      </c>
      <c r="DG138" s="20">
        <f>SUMIFS(Expenses!DH:DH,Expenses!$C:$C,$C138)</f>
        <v>212127.16590383725</v>
      </c>
      <c r="DH138" s="20">
        <f>SUMIFS(Expenses!DI:DI,Expenses!$C:$C,$C138)</f>
        <v>212127.16590383725</v>
      </c>
      <c r="DI138" s="20">
        <f>SUMIFS(Expenses!DJ:DJ,Expenses!$C:$C,$C138)</f>
        <v>212127.16590383725</v>
      </c>
      <c r="DJ138" s="20">
        <f>SUMIFS(Expenses!DK:DK,Expenses!$C:$C,$C138)</f>
        <v>212127.16590383725</v>
      </c>
      <c r="DK138" s="20">
        <f>SUMIFS(Expenses!DL:DL,Expenses!$C:$C,$C138)</f>
        <v>212127.16590383725</v>
      </c>
      <c r="DL138" s="20">
        <f>SUMIFS(Expenses!DM:DM,Expenses!$C:$C,$C138)</f>
        <v>212127.16590383725</v>
      </c>
      <c r="DM138" s="20">
        <f>SUMIFS(Expenses!DN:DN,Expenses!$C:$C,$C138)</f>
        <v>212127.16590383725</v>
      </c>
      <c r="DN138" s="20">
        <f>SUMIFS(Expenses!DO:DO,Expenses!$C:$C,$C138)</f>
        <v>212127.16590383725</v>
      </c>
      <c r="DO138" s="20">
        <f>SUMIFS(Expenses!DP:DP,Expenses!$C:$C,$C138)</f>
        <v>218490.98088095235</v>
      </c>
      <c r="DP138" s="20">
        <f>SUMIFS(Expenses!DQ:DQ,Expenses!$C:$C,$C138)</f>
        <v>218490.98088095235</v>
      </c>
      <c r="DQ138" s="20">
        <f>SUMIFS(Expenses!DR:DR,Expenses!$C:$C,$C138)</f>
        <v>218490.98088095235</v>
      </c>
      <c r="DR138" s="20">
        <f>SUMIFS(Expenses!DS:DS,Expenses!$C:$C,$C138)</f>
        <v>218490.98088095235</v>
      </c>
      <c r="DS138" s="20">
        <f>SUMIFS(Expenses!DT:DT,Expenses!$C:$C,$C138)</f>
        <v>218490.98088095235</v>
      </c>
      <c r="DT138" s="20">
        <f>SUMIFS(Expenses!DU:DU,Expenses!$C:$C,$C138)</f>
        <v>218490.98088095235</v>
      </c>
    </row>
    <row r="139" spans="3:124">
      <c r="C139" s="5" t="s">
        <v>181</v>
      </c>
      <c r="D139" s="20">
        <f>SUMIFS(Expenses!E:E,Expenses!$C:$C,$C139)</f>
        <v>0</v>
      </c>
      <c r="E139" s="20">
        <f>SUMIFS(Expenses!F:F,Expenses!$C:$C,$C139)</f>
        <v>0</v>
      </c>
      <c r="F139" s="20">
        <f>SUMIFS(Expenses!G:G,Expenses!$C:$C,$C139)</f>
        <v>0</v>
      </c>
      <c r="G139" s="20">
        <f>SUMIFS(Expenses!H:H,Expenses!$C:$C,$C139)</f>
        <v>0</v>
      </c>
      <c r="H139" s="20">
        <f>SUMIFS(Expenses!I:I,Expenses!$C:$C,$C139)</f>
        <v>0</v>
      </c>
      <c r="I139" s="20">
        <f>SUMIFS(Expenses!J:J,Expenses!$C:$C,$C139)</f>
        <v>0</v>
      </c>
      <c r="J139" s="20">
        <f>SUMIFS(Expenses!K:K,Expenses!$C:$C,$C139)</f>
        <v>0</v>
      </c>
      <c r="K139" s="20">
        <f>SUMIFS(Expenses!L:L,Expenses!$C:$C,$C139)</f>
        <v>0</v>
      </c>
      <c r="L139" s="20">
        <f>SUMIFS(Expenses!M:M,Expenses!$C:$C,$C139)</f>
        <v>0</v>
      </c>
      <c r="M139" s="20">
        <f>SUMIFS(Expenses!N:N,Expenses!$C:$C,$C139)</f>
        <v>0</v>
      </c>
      <c r="N139" s="20">
        <f>SUMIFS(Expenses!O:O,Expenses!$C:$C,$C139)</f>
        <v>0</v>
      </c>
      <c r="O139" s="20">
        <f>SUMIFS(Expenses!P:P,Expenses!$C:$C,$C139)</f>
        <v>0</v>
      </c>
      <c r="P139" s="20">
        <f>SUMIFS(Expenses!Q:Q,Expenses!$C:$C,$C139)</f>
        <v>0</v>
      </c>
      <c r="Q139" s="20">
        <f>SUMIFS(Expenses!R:R,Expenses!$C:$C,$C139)</f>
        <v>0</v>
      </c>
      <c r="R139" s="20">
        <f>SUMIFS(Expenses!S:S,Expenses!$C:$C,$C139)</f>
        <v>0</v>
      </c>
      <c r="S139" s="20">
        <f>SUMIFS(Expenses!T:T,Expenses!$C:$C,$C139)</f>
        <v>0</v>
      </c>
      <c r="T139" s="20">
        <f>SUMIFS(Expenses!U:U,Expenses!$C:$C,$C139)</f>
        <v>0</v>
      </c>
      <c r="U139" s="20">
        <f>SUMIFS(Expenses!V:V,Expenses!$C:$C,$C139)</f>
        <v>0</v>
      </c>
      <c r="V139" s="20">
        <f>SUMIFS(Expenses!W:W,Expenses!$C:$C,$C139)</f>
        <v>0</v>
      </c>
      <c r="W139" s="20">
        <f>SUMIFS(Expenses!X:X,Expenses!$C:$C,$C139)</f>
        <v>0</v>
      </c>
      <c r="X139" s="20">
        <f>SUMIFS(Expenses!Y:Y,Expenses!$C:$C,$C139)</f>
        <v>0</v>
      </c>
      <c r="Y139" s="20">
        <f>SUMIFS(Expenses!Z:Z,Expenses!$C:$C,$C139)</f>
        <v>0</v>
      </c>
      <c r="Z139" s="20">
        <f>SUMIFS(Expenses!AA:AA,Expenses!$C:$C,$C139)</f>
        <v>0</v>
      </c>
      <c r="AA139" s="20">
        <f>SUMIFS(Expenses!AB:AB,Expenses!$C:$C,$C139)</f>
        <v>0</v>
      </c>
      <c r="AB139" s="20">
        <f>SUMIFS(Expenses!AC:AC,Expenses!$C:$C,$C139)</f>
        <v>1242.9769625000001</v>
      </c>
      <c r="AC139" s="20">
        <f>SUMIFS(Expenses!AD:AD,Expenses!$C:$C,$C139)</f>
        <v>1242.9769625000001</v>
      </c>
      <c r="AD139" s="20">
        <f>SUMIFS(Expenses!AE:AE,Expenses!$C:$C,$C139)</f>
        <v>1242.9769625000001</v>
      </c>
      <c r="AE139" s="20">
        <f>SUMIFS(Expenses!AF:AF,Expenses!$C:$C,$C139)</f>
        <v>1242.9769625000001</v>
      </c>
      <c r="AF139" s="20">
        <f>SUMIFS(Expenses!AG:AG,Expenses!$C:$C,$C139)</f>
        <v>1242.9769625000001</v>
      </c>
      <c r="AG139" s="20">
        <f>SUMIFS(Expenses!AH:AH,Expenses!$C:$C,$C139)</f>
        <v>1242.9769625000001</v>
      </c>
      <c r="AH139" s="20">
        <f>SUMIFS(Expenses!AI:AI,Expenses!$C:$C,$C139)</f>
        <v>1242.9769625000001</v>
      </c>
      <c r="AI139" s="20">
        <f>SUMIFS(Expenses!AJ:AJ,Expenses!$C:$C,$C139)</f>
        <v>1280.2662713750003</v>
      </c>
      <c r="AJ139" s="20">
        <f>SUMIFS(Expenses!AK:AK,Expenses!$C:$C,$C139)</f>
        <v>1280.2662713750003</v>
      </c>
      <c r="AK139" s="20">
        <f>SUMIFS(Expenses!AL:AL,Expenses!$C:$C,$C139)</f>
        <v>1280.2662713750003</v>
      </c>
      <c r="AL139" s="20">
        <f>SUMIFS(Expenses!AM:AM,Expenses!$C:$C,$C139)</f>
        <v>1280.2662713750003</v>
      </c>
      <c r="AM139" s="20">
        <f>SUMIFS(Expenses!AN:AN,Expenses!$C:$C,$C139)</f>
        <v>1280.2662713750003</v>
      </c>
      <c r="AN139" s="20">
        <f>SUMIFS(Expenses!AO:AO,Expenses!$C:$C,$C139)</f>
        <v>1280.2662713750003</v>
      </c>
      <c r="AO139" s="20">
        <f>SUMIFS(Expenses!AP:AP,Expenses!$C:$C,$C139)</f>
        <v>1280.2662713750003</v>
      </c>
      <c r="AP139" s="20">
        <f>SUMIFS(Expenses!AQ:AQ,Expenses!$C:$C,$C139)</f>
        <v>1280.2662713750003</v>
      </c>
      <c r="AQ139" s="20">
        <f>SUMIFS(Expenses!AR:AR,Expenses!$C:$C,$C139)</f>
        <v>1280.2662713750003</v>
      </c>
      <c r="AR139" s="20">
        <f>SUMIFS(Expenses!AS:AS,Expenses!$C:$C,$C139)</f>
        <v>1280.2662713750003</v>
      </c>
      <c r="AS139" s="20">
        <f>SUMIFS(Expenses!AT:AT,Expenses!$C:$C,$C139)</f>
        <v>1280.2662713750003</v>
      </c>
      <c r="AT139" s="20">
        <f>SUMIFS(Expenses!AU:AU,Expenses!$C:$C,$C139)</f>
        <v>1280.2662713750003</v>
      </c>
      <c r="AU139" s="20">
        <f>SUMIFS(Expenses!AV:AV,Expenses!$C:$C,$C139)</f>
        <v>1318.6742595162502</v>
      </c>
      <c r="AV139" s="20">
        <f>SUMIFS(Expenses!AW:AW,Expenses!$C:$C,$C139)</f>
        <v>1318.6742595162502</v>
      </c>
      <c r="AW139" s="20">
        <f>SUMIFS(Expenses!AX:AX,Expenses!$C:$C,$C139)</f>
        <v>1318.6742595162502</v>
      </c>
      <c r="AX139" s="20">
        <f>SUMIFS(Expenses!AY:AY,Expenses!$C:$C,$C139)</f>
        <v>1318.6742595162502</v>
      </c>
      <c r="AY139" s="20">
        <f>SUMIFS(Expenses!AZ:AZ,Expenses!$C:$C,$C139)</f>
        <v>1318.6742595162502</v>
      </c>
      <c r="AZ139" s="20">
        <f>SUMIFS(Expenses!BA:BA,Expenses!$C:$C,$C139)</f>
        <v>1318.6742595162502</v>
      </c>
      <c r="BA139" s="20">
        <f>SUMIFS(Expenses!BB:BB,Expenses!$C:$C,$C139)</f>
        <v>1318.6742595162502</v>
      </c>
      <c r="BB139" s="20">
        <f>SUMIFS(Expenses!BC:BC,Expenses!$C:$C,$C139)</f>
        <v>1318.6742595162502</v>
      </c>
      <c r="BC139" s="20">
        <f>SUMIFS(Expenses!BD:BD,Expenses!$C:$C,$C139)</f>
        <v>1318.6742595162502</v>
      </c>
      <c r="BD139" s="20">
        <f>SUMIFS(Expenses!BE:BE,Expenses!$C:$C,$C139)</f>
        <v>1318.6742595162502</v>
      </c>
      <c r="BE139" s="20">
        <f>SUMIFS(Expenses!BF:BF,Expenses!$C:$C,$C139)</f>
        <v>1318.6742595162502</v>
      </c>
      <c r="BF139" s="20">
        <f>SUMIFS(Expenses!BG:BG,Expenses!$C:$C,$C139)</f>
        <v>1318.6742595162502</v>
      </c>
      <c r="BG139" s="20">
        <f>SUMIFS(Expenses!BH:BH,Expenses!$C:$C,$C139)</f>
        <v>1358.2344873017378</v>
      </c>
      <c r="BH139" s="20">
        <f>SUMIFS(Expenses!BI:BI,Expenses!$C:$C,$C139)</f>
        <v>1358.2344873017378</v>
      </c>
      <c r="BI139" s="20">
        <f>SUMIFS(Expenses!BJ:BJ,Expenses!$C:$C,$C139)</f>
        <v>1358.2344873017378</v>
      </c>
      <c r="BJ139" s="20">
        <f>SUMIFS(Expenses!BK:BK,Expenses!$C:$C,$C139)</f>
        <v>1358.2344873017378</v>
      </c>
      <c r="BK139" s="20">
        <f>SUMIFS(Expenses!BL:BL,Expenses!$C:$C,$C139)</f>
        <v>1358.2344873017378</v>
      </c>
      <c r="BL139" s="20">
        <f>SUMIFS(Expenses!BM:BM,Expenses!$C:$C,$C139)</f>
        <v>1358.2344873017378</v>
      </c>
      <c r="BM139" s="20">
        <f>SUMIFS(Expenses!BN:BN,Expenses!$C:$C,$C139)</f>
        <v>1358.2344873017378</v>
      </c>
      <c r="BN139" s="20">
        <f>SUMIFS(Expenses!BO:BO,Expenses!$C:$C,$C139)</f>
        <v>1358.2344873017378</v>
      </c>
      <c r="BO139" s="20">
        <f>SUMIFS(Expenses!BP:BP,Expenses!$C:$C,$C139)</f>
        <v>1358.2344873017378</v>
      </c>
      <c r="BP139" s="20">
        <f>SUMIFS(Expenses!BQ:BQ,Expenses!$C:$C,$C139)</f>
        <v>1358.2344873017378</v>
      </c>
      <c r="BQ139" s="20">
        <f>SUMIFS(Expenses!BR:BR,Expenses!$C:$C,$C139)</f>
        <v>1358.2344873017378</v>
      </c>
      <c r="BR139" s="20">
        <f>SUMIFS(Expenses!BS:BS,Expenses!$C:$C,$C139)</f>
        <v>1358.2344873017378</v>
      </c>
      <c r="BS139" s="20">
        <f>SUMIFS(Expenses!BT:BT,Expenses!$C:$C,$C139)</f>
        <v>1398.9815219207899</v>
      </c>
      <c r="BT139" s="20">
        <f>SUMIFS(Expenses!BU:BU,Expenses!$C:$C,$C139)</f>
        <v>1398.9815219207899</v>
      </c>
      <c r="BU139" s="20">
        <f>SUMIFS(Expenses!BV:BV,Expenses!$C:$C,$C139)</f>
        <v>1398.9815219207899</v>
      </c>
      <c r="BV139" s="20">
        <f>SUMIFS(Expenses!BW:BW,Expenses!$C:$C,$C139)</f>
        <v>1398.9815219207899</v>
      </c>
      <c r="BW139" s="20">
        <f>SUMIFS(Expenses!BX:BX,Expenses!$C:$C,$C139)</f>
        <v>1398.9815219207899</v>
      </c>
      <c r="BX139" s="20">
        <f>SUMIFS(Expenses!BY:BY,Expenses!$C:$C,$C139)</f>
        <v>1398.9815219207899</v>
      </c>
      <c r="BY139" s="20">
        <f>SUMIFS(Expenses!BZ:BZ,Expenses!$C:$C,$C139)</f>
        <v>1398.9815219207899</v>
      </c>
      <c r="BZ139" s="20">
        <f>SUMIFS(Expenses!CA:CA,Expenses!$C:$C,$C139)</f>
        <v>1398.9815219207899</v>
      </c>
      <c r="CA139" s="20">
        <f>SUMIFS(Expenses!CB:CB,Expenses!$C:$C,$C139)</f>
        <v>1398.9815219207899</v>
      </c>
      <c r="CB139" s="20">
        <f>SUMIFS(Expenses!CC:CC,Expenses!$C:$C,$C139)</f>
        <v>1398.9815219207899</v>
      </c>
      <c r="CC139" s="20">
        <f>SUMIFS(Expenses!CD:CD,Expenses!$C:$C,$C139)</f>
        <v>1398.9815219207899</v>
      </c>
      <c r="CD139" s="20">
        <f>SUMIFS(Expenses!CE:CE,Expenses!$C:$C,$C139)</f>
        <v>1398.9815219207899</v>
      </c>
      <c r="CE139" s="20">
        <f>SUMIFS(Expenses!CF:CF,Expenses!$C:$C,$C139)</f>
        <v>1440.9509675784138</v>
      </c>
      <c r="CF139" s="20">
        <f>SUMIFS(Expenses!CG:CG,Expenses!$C:$C,$C139)</f>
        <v>1440.9509675784138</v>
      </c>
      <c r="CG139" s="20">
        <f>SUMIFS(Expenses!CH:CH,Expenses!$C:$C,$C139)</f>
        <v>1440.9509675784138</v>
      </c>
      <c r="CH139" s="20">
        <f>SUMIFS(Expenses!CI:CI,Expenses!$C:$C,$C139)</f>
        <v>1440.9509675784138</v>
      </c>
      <c r="CI139" s="20">
        <f>SUMIFS(Expenses!CJ:CJ,Expenses!$C:$C,$C139)</f>
        <v>1440.9509675784138</v>
      </c>
      <c r="CJ139" s="20">
        <f>SUMIFS(Expenses!CK:CK,Expenses!$C:$C,$C139)</f>
        <v>1440.9509675784138</v>
      </c>
      <c r="CK139" s="20">
        <f>SUMIFS(Expenses!CL:CL,Expenses!$C:$C,$C139)</f>
        <v>1440.9509675784138</v>
      </c>
      <c r="CL139" s="20">
        <f>SUMIFS(Expenses!CM:CM,Expenses!$C:$C,$C139)</f>
        <v>1440.9509675784138</v>
      </c>
      <c r="CM139" s="20">
        <f>SUMIFS(Expenses!CN:CN,Expenses!$C:$C,$C139)</f>
        <v>1440.9509675784138</v>
      </c>
      <c r="CN139" s="20">
        <f>SUMIFS(Expenses!CO:CO,Expenses!$C:$C,$C139)</f>
        <v>1440.9509675784138</v>
      </c>
      <c r="CO139" s="20">
        <f>SUMIFS(Expenses!CP:CP,Expenses!$C:$C,$C139)</f>
        <v>1440.9509675784138</v>
      </c>
      <c r="CP139" s="20">
        <f>SUMIFS(Expenses!CQ:CQ,Expenses!$C:$C,$C139)</f>
        <v>1440.9509675784138</v>
      </c>
      <c r="CQ139" s="20">
        <f>SUMIFS(Expenses!CR:CR,Expenses!$C:$C,$C139)</f>
        <v>1484.1794966057662</v>
      </c>
      <c r="CR139" s="20">
        <f>SUMIFS(Expenses!CS:CS,Expenses!$C:$C,$C139)</f>
        <v>1484.1794966057662</v>
      </c>
      <c r="CS139" s="20">
        <f>SUMIFS(Expenses!CT:CT,Expenses!$C:$C,$C139)</f>
        <v>1484.1794966057662</v>
      </c>
      <c r="CT139" s="20">
        <f>SUMIFS(Expenses!CU:CU,Expenses!$C:$C,$C139)</f>
        <v>1484.1794966057662</v>
      </c>
      <c r="CU139" s="20">
        <f>SUMIFS(Expenses!CV:CV,Expenses!$C:$C,$C139)</f>
        <v>1484.1794966057662</v>
      </c>
      <c r="CV139" s="20">
        <f>SUMIFS(Expenses!CW:CW,Expenses!$C:$C,$C139)</f>
        <v>1484.1794966057662</v>
      </c>
      <c r="CW139" s="20">
        <f>SUMIFS(Expenses!CX:CX,Expenses!$C:$C,$C139)</f>
        <v>1484.1794966057662</v>
      </c>
      <c r="CX139" s="20">
        <f>SUMIFS(Expenses!CY:CY,Expenses!$C:$C,$C139)</f>
        <v>1484.1794966057662</v>
      </c>
      <c r="CY139" s="20">
        <f>SUMIFS(Expenses!CZ:CZ,Expenses!$C:$C,$C139)</f>
        <v>1484.1794966057662</v>
      </c>
      <c r="CZ139" s="20">
        <f>SUMIFS(Expenses!DA:DA,Expenses!$C:$C,$C139)</f>
        <v>1484.1794966057662</v>
      </c>
      <c r="DA139" s="20">
        <f>SUMIFS(Expenses!DB:DB,Expenses!$C:$C,$C139)</f>
        <v>1484.1794966057662</v>
      </c>
      <c r="DB139" s="20">
        <f>SUMIFS(Expenses!DC:DC,Expenses!$C:$C,$C139)</f>
        <v>1484.1794966057662</v>
      </c>
      <c r="DC139" s="20">
        <f>SUMIFS(Expenses!DD:DD,Expenses!$C:$C,$C139)</f>
        <v>1528.7048815039393</v>
      </c>
      <c r="DD139" s="20">
        <f>SUMIFS(Expenses!DE:DE,Expenses!$C:$C,$C139)</f>
        <v>1528.7048815039393</v>
      </c>
      <c r="DE139" s="20">
        <f>SUMIFS(Expenses!DF:DF,Expenses!$C:$C,$C139)</f>
        <v>1528.7048815039393</v>
      </c>
      <c r="DF139" s="20">
        <f>SUMIFS(Expenses!DG:DG,Expenses!$C:$C,$C139)</f>
        <v>1528.7048815039393</v>
      </c>
      <c r="DG139" s="20">
        <f>SUMIFS(Expenses!DH:DH,Expenses!$C:$C,$C139)</f>
        <v>1528.7048815039393</v>
      </c>
      <c r="DH139" s="20">
        <f>SUMIFS(Expenses!DI:DI,Expenses!$C:$C,$C139)</f>
        <v>1528.7048815039393</v>
      </c>
      <c r="DI139" s="20">
        <f>SUMIFS(Expenses!DJ:DJ,Expenses!$C:$C,$C139)</f>
        <v>1528.7048815039393</v>
      </c>
      <c r="DJ139" s="20">
        <f>SUMIFS(Expenses!DK:DK,Expenses!$C:$C,$C139)</f>
        <v>1528.7048815039393</v>
      </c>
      <c r="DK139" s="20">
        <f>SUMIFS(Expenses!DL:DL,Expenses!$C:$C,$C139)</f>
        <v>1528.7048815039393</v>
      </c>
      <c r="DL139" s="20">
        <f>SUMIFS(Expenses!DM:DM,Expenses!$C:$C,$C139)</f>
        <v>1528.7048815039393</v>
      </c>
      <c r="DM139" s="20">
        <f>SUMIFS(Expenses!DN:DN,Expenses!$C:$C,$C139)</f>
        <v>1528.7048815039393</v>
      </c>
      <c r="DN139" s="20">
        <f>SUMIFS(Expenses!DO:DO,Expenses!$C:$C,$C139)</f>
        <v>1528.7048815039393</v>
      </c>
      <c r="DO139" s="20">
        <f>SUMIFS(Expenses!DP:DP,Expenses!$C:$C,$C139)</f>
        <v>1574.5660279490576</v>
      </c>
      <c r="DP139" s="20">
        <f>SUMIFS(Expenses!DQ:DQ,Expenses!$C:$C,$C139)</f>
        <v>1574.5660279490576</v>
      </c>
      <c r="DQ139" s="20">
        <f>SUMIFS(Expenses!DR:DR,Expenses!$C:$C,$C139)</f>
        <v>1574.5660279490576</v>
      </c>
      <c r="DR139" s="20">
        <f>SUMIFS(Expenses!DS:DS,Expenses!$C:$C,$C139)</f>
        <v>1574.5660279490576</v>
      </c>
      <c r="DS139" s="20">
        <f>SUMIFS(Expenses!DT:DT,Expenses!$C:$C,$C139)</f>
        <v>1574.5660279490576</v>
      </c>
      <c r="DT139" s="20">
        <f>SUMIFS(Expenses!DU:DU,Expenses!$C:$C,$C139)</f>
        <v>1574.5660279490576</v>
      </c>
    </row>
    <row r="140" spans="3:124">
      <c r="C140" s="5" t="s">
        <v>269</v>
      </c>
      <c r="D140" s="20">
        <f>SUMIFS(Expenses!E:E,Expenses!$C:$C,$C140)</f>
        <v>0</v>
      </c>
      <c r="E140" s="20">
        <f>SUMIFS(Expenses!F:F,Expenses!$C:$C,$C140)</f>
        <v>0</v>
      </c>
      <c r="F140" s="20">
        <f>SUMIFS(Expenses!G:G,Expenses!$C:$C,$C140)</f>
        <v>0</v>
      </c>
      <c r="G140" s="20">
        <f>SUMIFS(Expenses!H:H,Expenses!$C:$C,$C140)</f>
        <v>0</v>
      </c>
      <c r="H140" s="20">
        <f>SUMIFS(Expenses!I:I,Expenses!$C:$C,$C140)</f>
        <v>0</v>
      </c>
      <c r="I140" s="20">
        <f>SUMIFS(Expenses!J:J,Expenses!$C:$C,$C140)</f>
        <v>0</v>
      </c>
      <c r="J140" s="20">
        <f>SUMIFS(Expenses!K:K,Expenses!$C:$C,$C140)</f>
        <v>0</v>
      </c>
      <c r="K140" s="20">
        <f>SUMIFS(Expenses!L:L,Expenses!$C:$C,$C140)</f>
        <v>0</v>
      </c>
      <c r="L140" s="20">
        <f>SUMIFS(Expenses!M:M,Expenses!$C:$C,$C140)</f>
        <v>0</v>
      </c>
      <c r="M140" s="20">
        <f>SUMIFS(Expenses!N:N,Expenses!$C:$C,$C140)</f>
        <v>0</v>
      </c>
      <c r="N140" s="20">
        <f>SUMIFS(Expenses!O:O,Expenses!$C:$C,$C140)</f>
        <v>0</v>
      </c>
      <c r="O140" s="20">
        <f>SUMIFS(Expenses!P:P,Expenses!$C:$C,$C140)</f>
        <v>0</v>
      </c>
      <c r="P140" s="20">
        <f>SUMIFS(Expenses!Q:Q,Expenses!$C:$C,$C140)</f>
        <v>0</v>
      </c>
      <c r="Q140" s="20">
        <f>SUMIFS(Expenses!R:R,Expenses!$C:$C,$C140)</f>
        <v>0</v>
      </c>
      <c r="R140" s="20">
        <f>SUMIFS(Expenses!S:S,Expenses!$C:$C,$C140)</f>
        <v>0</v>
      </c>
      <c r="S140" s="20">
        <f>SUMIFS(Expenses!T:T,Expenses!$C:$C,$C140)</f>
        <v>0</v>
      </c>
      <c r="T140" s="20">
        <f>SUMIFS(Expenses!U:U,Expenses!$C:$C,$C140)</f>
        <v>0</v>
      </c>
      <c r="U140" s="20">
        <f>SUMIFS(Expenses!V:V,Expenses!$C:$C,$C140)</f>
        <v>0</v>
      </c>
      <c r="V140" s="20">
        <f>SUMIFS(Expenses!W:W,Expenses!$C:$C,$C140)</f>
        <v>0</v>
      </c>
      <c r="W140" s="20">
        <f>SUMIFS(Expenses!X:X,Expenses!$C:$C,$C140)</f>
        <v>0</v>
      </c>
      <c r="X140" s="20">
        <f>SUMIFS(Expenses!Y:Y,Expenses!$C:$C,$C140)</f>
        <v>0</v>
      </c>
      <c r="Y140" s="20">
        <f>SUMIFS(Expenses!Z:Z,Expenses!$C:$C,$C140)</f>
        <v>0</v>
      </c>
      <c r="Z140" s="20">
        <f>SUMIFS(Expenses!AA:AA,Expenses!$C:$C,$C140)</f>
        <v>0</v>
      </c>
      <c r="AA140" s="20">
        <f>SUMIFS(Expenses!AB:AB,Expenses!$C:$C,$C140)</f>
        <v>0</v>
      </c>
      <c r="AB140" s="20">
        <f>SUMIFS(Expenses!AC:AC,Expenses!$C:$C,$C140)</f>
        <v>4273.9845720693329</v>
      </c>
      <c r="AC140" s="20">
        <f>SUMIFS(Expenses!AD:AD,Expenses!$C:$C,$C140)</f>
        <v>4273.9845720693329</v>
      </c>
      <c r="AD140" s="20">
        <f>SUMIFS(Expenses!AE:AE,Expenses!$C:$C,$C140)</f>
        <v>4273.9845720693329</v>
      </c>
      <c r="AE140" s="20">
        <f>SUMIFS(Expenses!AF:AF,Expenses!$C:$C,$C140)</f>
        <v>4273.9845720693329</v>
      </c>
      <c r="AF140" s="20">
        <f>SUMIFS(Expenses!AG:AG,Expenses!$C:$C,$C140)</f>
        <v>4273.9845720693329</v>
      </c>
      <c r="AG140" s="20">
        <f>SUMIFS(Expenses!AH:AH,Expenses!$C:$C,$C140)</f>
        <v>4273.9845720693329</v>
      </c>
      <c r="AH140" s="20">
        <f>SUMIFS(Expenses!AI:AI,Expenses!$C:$C,$C140)</f>
        <v>4273.9845720693329</v>
      </c>
      <c r="AI140" s="20">
        <f>SUMIFS(Expenses!AJ:AJ,Expenses!$C:$C,$C140)</f>
        <v>5008.5382153546134</v>
      </c>
      <c r="AJ140" s="20">
        <f>SUMIFS(Expenses!AK:AK,Expenses!$C:$C,$C140)</f>
        <v>5008.5382153546134</v>
      </c>
      <c r="AK140" s="20">
        <f>SUMIFS(Expenses!AL:AL,Expenses!$C:$C,$C140)</f>
        <v>5008.5382153546134</v>
      </c>
      <c r="AL140" s="20">
        <f>SUMIFS(Expenses!AM:AM,Expenses!$C:$C,$C140)</f>
        <v>5210.6495840623465</v>
      </c>
      <c r="AM140" s="20">
        <f>SUMIFS(Expenses!AN:AN,Expenses!$C:$C,$C140)</f>
        <v>5210.6495840623465</v>
      </c>
      <c r="AN140" s="20">
        <f>SUMIFS(Expenses!AO:AO,Expenses!$C:$C,$C140)</f>
        <v>5210.6495840623465</v>
      </c>
      <c r="AO140" s="20">
        <f>SUMIFS(Expenses!AP:AP,Expenses!$C:$C,$C140)</f>
        <v>5210.6495840623465</v>
      </c>
      <c r="AP140" s="20">
        <f>SUMIFS(Expenses!AQ:AQ,Expenses!$C:$C,$C140)</f>
        <v>5210.6495840623465</v>
      </c>
      <c r="AQ140" s="20">
        <f>SUMIFS(Expenses!AR:AR,Expenses!$C:$C,$C140)</f>
        <v>6095.5696308367469</v>
      </c>
      <c r="AR140" s="20">
        <f>SUMIFS(Expenses!AS:AS,Expenses!$C:$C,$C140)</f>
        <v>6297.680999544481</v>
      </c>
      <c r="AS140" s="20">
        <f>SUMIFS(Expenses!AT:AT,Expenses!$C:$C,$C140)</f>
        <v>6297.680999544481</v>
      </c>
      <c r="AT140" s="20">
        <f>SUMIFS(Expenses!AU:AU,Expenses!$C:$C,$C140)</f>
        <v>6297.680999544481</v>
      </c>
      <c r="AU140" s="20">
        <f>SUMIFS(Expenses!AV:AV,Expenses!$C:$C,$C140)</f>
        <v>6486.6114295308153</v>
      </c>
      <c r="AV140" s="20">
        <f>SUMIFS(Expenses!AW:AW,Expenses!$C:$C,$C140)</f>
        <v>6486.6114295308153</v>
      </c>
      <c r="AW140" s="20">
        <f>SUMIFS(Expenses!AX:AX,Expenses!$C:$C,$C140)</f>
        <v>6694.7861392997802</v>
      </c>
      <c r="AX140" s="20">
        <f>SUMIFS(Expenses!AY:AY,Expenses!$C:$C,$C140)</f>
        <v>6694.7861392997802</v>
      </c>
      <c r="AY140" s="20">
        <f>SUMIFS(Expenses!AZ:AZ,Expenses!$C:$C,$C140)</f>
        <v>6902.960849068746</v>
      </c>
      <c r="AZ140" s="20">
        <f>SUMIFS(Expenses!BA:BA,Expenses!$C:$C,$C140)</f>
        <v>6902.960849068746</v>
      </c>
      <c r="BA140" s="20">
        <f>SUMIFS(Expenses!BB:BB,Expenses!$C:$C,$C140)</f>
        <v>6902.960849068746</v>
      </c>
      <c r="BB140" s="20">
        <f>SUMIFS(Expenses!BC:BC,Expenses!$C:$C,$C140)</f>
        <v>6902.960849068746</v>
      </c>
      <c r="BC140" s="20">
        <f>SUMIFS(Expenses!BD:BD,Expenses!$C:$C,$C140)</f>
        <v>7319.3102686066768</v>
      </c>
      <c r="BD140" s="20">
        <f>SUMIFS(Expenses!BE:BE,Expenses!$C:$C,$C140)</f>
        <v>7319.3102686066768</v>
      </c>
      <c r="BE140" s="20">
        <f>SUMIFS(Expenses!BF:BF,Expenses!$C:$C,$C140)</f>
        <v>7319.3102686066768</v>
      </c>
      <c r="BF140" s="20">
        <f>SUMIFS(Expenses!BG:BG,Expenses!$C:$C,$C140)</f>
        <v>7319.3102686066768</v>
      </c>
      <c r="BG140" s="20">
        <f>SUMIFS(Expenses!BH:BH,Expenses!$C:$C,$C140)</f>
        <v>7538.8895766648766</v>
      </c>
      <c r="BH140" s="20">
        <f>SUMIFS(Expenses!BI:BI,Expenses!$C:$C,$C140)</f>
        <v>7538.8895766648766</v>
      </c>
      <c r="BI140" s="20">
        <f>SUMIFS(Expenses!BJ:BJ,Expenses!$C:$C,$C140)</f>
        <v>7538.8895766648766</v>
      </c>
      <c r="BJ140" s="20">
        <f>SUMIFS(Expenses!BK:BK,Expenses!$C:$C,$C140)</f>
        <v>7538.8895766648766</v>
      </c>
      <c r="BK140" s="20">
        <f>SUMIFS(Expenses!BL:BL,Expenses!$C:$C,$C140)</f>
        <v>7538.8895766648766</v>
      </c>
      <c r="BL140" s="20">
        <f>SUMIFS(Expenses!BM:BM,Expenses!$C:$C,$C140)</f>
        <v>7538.8895766648766</v>
      </c>
      <c r="BM140" s="20">
        <f>SUMIFS(Expenses!BN:BN,Expenses!$C:$C,$C140)</f>
        <v>7538.8895766648766</v>
      </c>
      <c r="BN140" s="20">
        <f>SUMIFS(Expenses!BO:BO,Expenses!$C:$C,$C140)</f>
        <v>7538.8895766648766</v>
      </c>
      <c r="BO140" s="20">
        <f>SUMIFS(Expenses!BP:BP,Expenses!$C:$C,$C140)</f>
        <v>7538.8895766648766</v>
      </c>
      <c r="BP140" s="20">
        <f>SUMIFS(Expenses!BQ:BQ,Expenses!$C:$C,$C140)</f>
        <v>7538.8895766648766</v>
      </c>
      <c r="BQ140" s="20">
        <f>SUMIFS(Expenses!BR:BR,Expenses!$C:$C,$C140)</f>
        <v>7538.8895766648766</v>
      </c>
      <c r="BR140" s="20">
        <f>SUMIFS(Expenses!BS:BS,Expenses!$C:$C,$C140)</f>
        <v>7538.8895766648766</v>
      </c>
      <c r="BS140" s="20">
        <f>SUMIFS(Expenses!BT:BT,Expenses!$C:$C,$C140)</f>
        <v>7765.0562639648233</v>
      </c>
      <c r="BT140" s="20">
        <f>SUMIFS(Expenses!BU:BU,Expenses!$C:$C,$C140)</f>
        <v>7765.0562639648233</v>
      </c>
      <c r="BU140" s="20">
        <f>SUMIFS(Expenses!BV:BV,Expenses!$C:$C,$C140)</f>
        <v>7765.0562639648233</v>
      </c>
      <c r="BV140" s="20">
        <f>SUMIFS(Expenses!BW:BW,Expenses!$C:$C,$C140)</f>
        <v>7765.0562639648233</v>
      </c>
      <c r="BW140" s="20">
        <f>SUMIFS(Expenses!BX:BX,Expenses!$C:$C,$C140)</f>
        <v>7765.0562639648233</v>
      </c>
      <c r="BX140" s="20">
        <f>SUMIFS(Expenses!BY:BY,Expenses!$C:$C,$C140)</f>
        <v>7765.0562639648233</v>
      </c>
      <c r="BY140" s="20">
        <f>SUMIFS(Expenses!BZ:BZ,Expenses!$C:$C,$C140)</f>
        <v>7765.0562639648233</v>
      </c>
      <c r="BZ140" s="20">
        <f>SUMIFS(Expenses!CA:CA,Expenses!$C:$C,$C140)</f>
        <v>7765.0562639648233</v>
      </c>
      <c r="CA140" s="20">
        <f>SUMIFS(Expenses!CB:CB,Expenses!$C:$C,$C140)</f>
        <v>7765.0562639648233</v>
      </c>
      <c r="CB140" s="20">
        <f>SUMIFS(Expenses!CC:CC,Expenses!$C:$C,$C140)</f>
        <v>7765.0562639648233</v>
      </c>
      <c r="CC140" s="20">
        <f>SUMIFS(Expenses!CD:CD,Expenses!$C:$C,$C140)</f>
        <v>7765.0562639648233</v>
      </c>
      <c r="CD140" s="20">
        <f>SUMIFS(Expenses!CE:CE,Expenses!$C:$C,$C140)</f>
        <v>7765.0562639648233</v>
      </c>
      <c r="CE140" s="20">
        <f>SUMIFS(Expenses!CF:CF,Expenses!$C:$C,$C140)</f>
        <v>7998.0079518837683</v>
      </c>
      <c r="CF140" s="20">
        <f>SUMIFS(Expenses!CG:CG,Expenses!$C:$C,$C140)</f>
        <v>7998.0079518837683</v>
      </c>
      <c r="CG140" s="20">
        <f>SUMIFS(Expenses!CH:CH,Expenses!$C:$C,$C140)</f>
        <v>7998.0079518837683</v>
      </c>
      <c r="CH140" s="20">
        <f>SUMIFS(Expenses!CI:CI,Expenses!$C:$C,$C140)</f>
        <v>7998.0079518837683</v>
      </c>
      <c r="CI140" s="20">
        <f>SUMIFS(Expenses!CJ:CJ,Expenses!$C:$C,$C140)</f>
        <v>7998.0079518837683</v>
      </c>
      <c r="CJ140" s="20">
        <f>SUMIFS(Expenses!CK:CK,Expenses!$C:$C,$C140)</f>
        <v>7998.0079518837683</v>
      </c>
      <c r="CK140" s="20">
        <f>SUMIFS(Expenses!CL:CL,Expenses!$C:$C,$C140)</f>
        <v>7998.0079518837683</v>
      </c>
      <c r="CL140" s="20">
        <f>SUMIFS(Expenses!CM:CM,Expenses!$C:$C,$C140)</f>
        <v>7998.0079518837683</v>
      </c>
      <c r="CM140" s="20">
        <f>SUMIFS(Expenses!CN:CN,Expenses!$C:$C,$C140)</f>
        <v>7998.0079518837683</v>
      </c>
      <c r="CN140" s="20">
        <f>SUMIFS(Expenses!CO:CO,Expenses!$C:$C,$C140)</f>
        <v>7998.0079518837683</v>
      </c>
      <c r="CO140" s="20">
        <f>SUMIFS(Expenses!CP:CP,Expenses!$C:$C,$C140)</f>
        <v>7998.0079518837683</v>
      </c>
      <c r="CP140" s="20">
        <f>SUMIFS(Expenses!CQ:CQ,Expenses!$C:$C,$C140)</f>
        <v>7998.0079518837683</v>
      </c>
      <c r="CQ140" s="20">
        <f>SUMIFS(Expenses!CR:CR,Expenses!$C:$C,$C140)</f>
        <v>8237.9481904402819</v>
      </c>
      <c r="CR140" s="20">
        <f>SUMIFS(Expenses!CS:CS,Expenses!$C:$C,$C140)</f>
        <v>8237.9481904402819</v>
      </c>
      <c r="CS140" s="20">
        <f>SUMIFS(Expenses!CT:CT,Expenses!$C:$C,$C140)</f>
        <v>8237.9481904402819</v>
      </c>
      <c r="CT140" s="20">
        <f>SUMIFS(Expenses!CU:CU,Expenses!$C:$C,$C140)</f>
        <v>8237.9481904402819</v>
      </c>
      <c r="CU140" s="20">
        <f>SUMIFS(Expenses!CV:CV,Expenses!$C:$C,$C140)</f>
        <v>8237.9481904402819</v>
      </c>
      <c r="CV140" s="20">
        <f>SUMIFS(Expenses!CW:CW,Expenses!$C:$C,$C140)</f>
        <v>8237.9481904402819</v>
      </c>
      <c r="CW140" s="20">
        <f>SUMIFS(Expenses!CX:CX,Expenses!$C:$C,$C140)</f>
        <v>8237.9481904402819</v>
      </c>
      <c r="CX140" s="20">
        <f>SUMIFS(Expenses!CY:CY,Expenses!$C:$C,$C140)</f>
        <v>8237.9481904402819</v>
      </c>
      <c r="CY140" s="20">
        <f>SUMIFS(Expenses!CZ:CZ,Expenses!$C:$C,$C140)</f>
        <v>8237.9481904402819</v>
      </c>
      <c r="CZ140" s="20">
        <f>SUMIFS(Expenses!DA:DA,Expenses!$C:$C,$C140)</f>
        <v>8237.9481904402819</v>
      </c>
      <c r="DA140" s="20">
        <f>SUMIFS(Expenses!DB:DB,Expenses!$C:$C,$C140)</f>
        <v>8237.9481904402819</v>
      </c>
      <c r="DB140" s="20">
        <f>SUMIFS(Expenses!DC:DC,Expenses!$C:$C,$C140)</f>
        <v>8237.9481904402819</v>
      </c>
      <c r="DC140" s="20">
        <f>SUMIFS(Expenses!DD:DD,Expenses!$C:$C,$C140)</f>
        <v>8485.08663615349</v>
      </c>
      <c r="DD140" s="20">
        <f>SUMIFS(Expenses!DE:DE,Expenses!$C:$C,$C140)</f>
        <v>8485.08663615349</v>
      </c>
      <c r="DE140" s="20">
        <f>SUMIFS(Expenses!DF:DF,Expenses!$C:$C,$C140)</f>
        <v>8485.08663615349</v>
      </c>
      <c r="DF140" s="20">
        <f>SUMIFS(Expenses!DG:DG,Expenses!$C:$C,$C140)</f>
        <v>8485.08663615349</v>
      </c>
      <c r="DG140" s="20">
        <f>SUMIFS(Expenses!DH:DH,Expenses!$C:$C,$C140)</f>
        <v>8485.08663615349</v>
      </c>
      <c r="DH140" s="20">
        <f>SUMIFS(Expenses!DI:DI,Expenses!$C:$C,$C140)</f>
        <v>8485.08663615349</v>
      </c>
      <c r="DI140" s="20">
        <f>SUMIFS(Expenses!DJ:DJ,Expenses!$C:$C,$C140)</f>
        <v>8485.08663615349</v>
      </c>
      <c r="DJ140" s="20">
        <f>SUMIFS(Expenses!DK:DK,Expenses!$C:$C,$C140)</f>
        <v>8485.08663615349</v>
      </c>
      <c r="DK140" s="20">
        <f>SUMIFS(Expenses!DL:DL,Expenses!$C:$C,$C140)</f>
        <v>8485.08663615349</v>
      </c>
      <c r="DL140" s="20">
        <f>SUMIFS(Expenses!DM:DM,Expenses!$C:$C,$C140)</f>
        <v>8485.08663615349</v>
      </c>
      <c r="DM140" s="20">
        <f>SUMIFS(Expenses!DN:DN,Expenses!$C:$C,$C140)</f>
        <v>8485.08663615349</v>
      </c>
      <c r="DN140" s="20">
        <f>SUMIFS(Expenses!DO:DO,Expenses!$C:$C,$C140)</f>
        <v>8485.08663615349</v>
      </c>
      <c r="DO140" s="20">
        <f>SUMIFS(Expenses!DP:DP,Expenses!$C:$C,$C140)</f>
        <v>8739.6392352380935</v>
      </c>
      <c r="DP140" s="20">
        <f>SUMIFS(Expenses!DQ:DQ,Expenses!$C:$C,$C140)</f>
        <v>8739.6392352380935</v>
      </c>
      <c r="DQ140" s="20">
        <f>SUMIFS(Expenses!DR:DR,Expenses!$C:$C,$C140)</f>
        <v>8739.6392352380935</v>
      </c>
      <c r="DR140" s="20">
        <f>SUMIFS(Expenses!DS:DS,Expenses!$C:$C,$C140)</f>
        <v>8739.6392352380935</v>
      </c>
      <c r="DS140" s="20">
        <f>SUMIFS(Expenses!DT:DT,Expenses!$C:$C,$C140)</f>
        <v>8739.6392352380935</v>
      </c>
      <c r="DT140" s="20">
        <f>SUMIFS(Expenses!DU:DU,Expenses!$C:$C,$C140)</f>
        <v>8739.6392352380935</v>
      </c>
    </row>
    <row r="141" spans="3:124">
      <c r="C141" s="5" t="s">
        <v>275</v>
      </c>
      <c r="D141" s="20">
        <f>SUMIFS(Expenses!E:E,Expenses!$C:$C,$C141)</f>
        <v>0</v>
      </c>
      <c r="E141" s="20">
        <f>SUMIFS(Expenses!F:F,Expenses!$C:$C,$C141)</f>
        <v>0</v>
      </c>
      <c r="F141" s="20">
        <f>SUMIFS(Expenses!G:G,Expenses!$C:$C,$C141)</f>
        <v>0</v>
      </c>
      <c r="G141" s="20">
        <f>SUMIFS(Expenses!H:H,Expenses!$C:$C,$C141)</f>
        <v>0</v>
      </c>
      <c r="H141" s="20">
        <f>SUMIFS(Expenses!I:I,Expenses!$C:$C,$C141)</f>
        <v>0</v>
      </c>
      <c r="I141" s="20">
        <f>SUMIFS(Expenses!J:J,Expenses!$C:$C,$C141)</f>
        <v>0</v>
      </c>
      <c r="J141" s="20">
        <f>SUMIFS(Expenses!K:K,Expenses!$C:$C,$C141)</f>
        <v>0</v>
      </c>
      <c r="K141" s="20">
        <f>SUMIFS(Expenses!L:L,Expenses!$C:$C,$C141)</f>
        <v>0</v>
      </c>
      <c r="L141" s="20">
        <f>SUMIFS(Expenses!M:M,Expenses!$C:$C,$C141)</f>
        <v>0</v>
      </c>
      <c r="M141" s="20">
        <f>SUMIFS(Expenses!N:N,Expenses!$C:$C,$C141)</f>
        <v>0</v>
      </c>
      <c r="N141" s="20">
        <f>SUMIFS(Expenses!O:O,Expenses!$C:$C,$C141)</f>
        <v>0</v>
      </c>
      <c r="O141" s="20">
        <f>SUMIFS(Expenses!P:P,Expenses!$C:$C,$C141)</f>
        <v>0</v>
      </c>
      <c r="P141" s="20">
        <f>SUMIFS(Expenses!Q:Q,Expenses!$C:$C,$C141)</f>
        <v>0</v>
      </c>
      <c r="Q141" s="20">
        <f>SUMIFS(Expenses!R:R,Expenses!$C:$C,$C141)</f>
        <v>0</v>
      </c>
      <c r="R141" s="20">
        <f>SUMIFS(Expenses!S:S,Expenses!$C:$C,$C141)</f>
        <v>0</v>
      </c>
      <c r="S141" s="20">
        <f>SUMIFS(Expenses!T:T,Expenses!$C:$C,$C141)</f>
        <v>0</v>
      </c>
      <c r="T141" s="20">
        <f>SUMIFS(Expenses!U:U,Expenses!$C:$C,$C141)</f>
        <v>0</v>
      </c>
      <c r="U141" s="20">
        <f>SUMIFS(Expenses!V:V,Expenses!$C:$C,$C141)</f>
        <v>0</v>
      </c>
      <c r="V141" s="20">
        <f>SUMIFS(Expenses!W:W,Expenses!$C:$C,$C141)</f>
        <v>0</v>
      </c>
      <c r="W141" s="20">
        <f>SUMIFS(Expenses!X:X,Expenses!$C:$C,$C141)</f>
        <v>0</v>
      </c>
      <c r="X141" s="20">
        <f>SUMIFS(Expenses!Y:Y,Expenses!$C:$C,$C141)</f>
        <v>0</v>
      </c>
      <c r="Y141" s="20">
        <f>SUMIFS(Expenses!Z:Z,Expenses!$C:$C,$C141)</f>
        <v>0</v>
      </c>
      <c r="Z141" s="20">
        <f>SUMIFS(Expenses!AA:AA,Expenses!$C:$C,$C141)</f>
        <v>0</v>
      </c>
      <c r="AA141" s="20">
        <f>SUMIFS(Expenses!AB:AB,Expenses!$C:$C,$C141)</f>
        <v>0</v>
      </c>
      <c r="AB141" s="20">
        <f>SUMIFS(Expenses!AC:AC,Expenses!$C:$C,$C141)</f>
        <v>6410.9768581039989</v>
      </c>
      <c r="AC141" s="20">
        <f>SUMIFS(Expenses!AD:AD,Expenses!$C:$C,$C141)</f>
        <v>6410.9768581039989</v>
      </c>
      <c r="AD141" s="20">
        <f>SUMIFS(Expenses!AE:AE,Expenses!$C:$C,$C141)</f>
        <v>6410.9768581039989</v>
      </c>
      <c r="AE141" s="20">
        <f>SUMIFS(Expenses!AF:AF,Expenses!$C:$C,$C141)</f>
        <v>6410.9768581039989</v>
      </c>
      <c r="AF141" s="20">
        <f>SUMIFS(Expenses!AG:AG,Expenses!$C:$C,$C141)</f>
        <v>6410.9768581039989</v>
      </c>
      <c r="AG141" s="20">
        <f>SUMIFS(Expenses!AH:AH,Expenses!$C:$C,$C141)</f>
        <v>6410.9768581039989</v>
      </c>
      <c r="AH141" s="20">
        <f>SUMIFS(Expenses!AI:AI,Expenses!$C:$C,$C141)</f>
        <v>6410.9768581039989</v>
      </c>
      <c r="AI141" s="20">
        <f>SUMIFS(Expenses!AJ:AJ,Expenses!$C:$C,$C141)</f>
        <v>7512.8073230319187</v>
      </c>
      <c r="AJ141" s="20">
        <f>SUMIFS(Expenses!AK:AK,Expenses!$C:$C,$C141)</f>
        <v>7512.8073230319187</v>
      </c>
      <c r="AK141" s="20">
        <f>SUMIFS(Expenses!AL:AL,Expenses!$C:$C,$C141)</f>
        <v>7512.8073230319187</v>
      </c>
      <c r="AL141" s="20">
        <f>SUMIFS(Expenses!AM:AM,Expenses!$C:$C,$C141)</f>
        <v>7815.9743760935189</v>
      </c>
      <c r="AM141" s="20">
        <f>SUMIFS(Expenses!AN:AN,Expenses!$C:$C,$C141)</f>
        <v>7815.9743760935189</v>
      </c>
      <c r="AN141" s="20">
        <f>SUMIFS(Expenses!AO:AO,Expenses!$C:$C,$C141)</f>
        <v>7815.9743760935189</v>
      </c>
      <c r="AO141" s="20">
        <f>SUMIFS(Expenses!AP:AP,Expenses!$C:$C,$C141)</f>
        <v>7815.9743760935189</v>
      </c>
      <c r="AP141" s="20">
        <f>SUMIFS(Expenses!AQ:AQ,Expenses!$C:$C,$C141)</f>
        <v>7815.9743760935189</v>
      </c>
      <c r="AQ141" s="20">
        <f>SUMIFS(Expenses!AR:AR,Expenses!$C:$C,$C141)</f>
        <v>9143.3544462551199</v>
      </c>
      <c r="AR141" s="20">
        <f>SUMIFS(Expenses!AS:AS,Expenses!$C:$C,$C141)</f>
        <v>9446.521499316721</v>
      </c>
      <c r="AS141" s="20">
        <f>SUMIFS(Expenses!AT:AT,Expenses!$C:$C,$C141)</f>
        <v>9446.521499316721</v>
      </c>
      <c r="AT141" s="20">
        <f>SUMIFS(Expenses!AU:AU,Expenses!$C:$C,$C141)</f>
        <v>9446.521499316721</v>
      </c>
      <c r="AU141" s="20">
        <f>SUMIFS(Expenses!AV:AV,Expenses!$C:$C,$C141)</f>
        <v>9729.9171442962233</v>
      </c>
      <c r="AV141" s="20">
        <f>SUMIFS(Expenses!AW:AW,Expenses!$C:$C,$C141)</f>
        <v>9729.9171442962233</v>
      </c>
      <c r="AW141" s="20">
        <f>SUMIFS(Expenses!AX:AX,Expenses!$C:$C,$C141)</f>
        <v>10042.17920894967</v>
      </c>
      <c r="AX141" s="20">
        <f>SUMIFS(Expenses!AY:AY,Expenses!$C:$C,$C141)</f>
        <v>10042.17920894967</v>
      </c>
      <c r="AY141" s="20">
        <f>SUMIFS(Expenses!AZ:AZ,Expenses!$C:$C,$C141)</f>
        <v>10354.441273603119</v>
      </c>
      <c r="AZ141" s="20">
        <f>SUMIFS(Expenses!BA:BA,Expenses!$C:$C,$C141)</f>
        <v>10354.441273603119</v>
      </c>
      <c r="BA141" s="20">
        <f>SUMIFS(Expenses!BB:BB,Expenses!$C:$C,$C141)</f>
        <v>10354.441273603119</v>
      </c>
      <c r="BB141" s="20">
        <f>SUMIFS(Expenses!BC:BC,Expenses!$C:$C,$C141)</f>
        <v>10354.441273603119</v>
      </c>
      <c r="BC141" s="20">
        <f>SUMIFS(Expenses!BD:BD,Expenses!$C:$C,$C141)</f>
        <v>10978.965402910015</v>
      </c>
      <c r="BD141" s="20">
        <f>SUMIFS(Expenses!BE:BE,Expenses!$C:$C,$C141)</f>
        <v>10978.965402910015</v>
      </c>
      <c r="BE141" s="20">
        <f>SUMIFS(Expenses!BF:BF,Expenses!$C:$C,$C141)</f>
        <v>10978.965402910015</v>
      </c>
      <c r="BF141" s="20">
        <f>SUMIFS(Expenses!BG:BG,Expenses!$C:$C,$C141)</f>
        <v>10978.965402910015</v>
      </c>
      <c r="BG141" s="20">
        <f>SUMIFS(Expenses!BH:BH,Expenses!$C:$C,$C141)</f>
        <v>11308.334364997314</v>
      </c>
      <c r="BH141" s="20">
        <f>SUMIFS(Expenses!BI:BI,Expenses!$C:$C,$C141)</f>
        <v>11308.334364997314</v>
      </c>
      <c r="BI141" s="20">
        <f>SUMIFS(Expenses!BJ:BJ,Expenses!$C:$C,$C141)</f>
        <v>11308.334364997314</v>
      </c>
      <c r="BJ141" s="20">
        <f>SUMIFS(Expenses!BK:BK,Expenses!$C:$C,$C141)</f>
        <v>11308.334364997314</v>
      </c>
      <c r="BK141" s="20">
        <f>SUMIFS(Expenses!BL:BL,Expenses!$C:$C,$C141)</f>
        <v>11308.334364997314</v>
      </c>
      <c r="BL141" s="20">
        <f>SUMIFS(Expenses!BM:BM,Expenses!$C:$C,$C141)</f>
        <v>11308.334364997314</v>
      </c>
      <c r="BM141" s="20">
        <f>SUMIFS(Expenses!BN:BN,Expenses!$C:$C,$C141)</f>
        <v>11308.334364997314</v>
      </c>
      <c r="BN141" s="20">
        <f>SUMIFS(Expenses!BO:BO,Expenses!$C:$C,$C141)</f>
        <v>11308.334364997314</v>
      </c>
      <c r="BO141" s="20">
        <f>SUMIFS(Expenses!BP:BP,Expenses!$C:$C,$C141)</f>
        <v>11308.334364997314</v>
      </c>
      <c r="BP141" s="20">
        <f>SUMIFS(Expenses!BQ:BQ,Expenses!$C:$C,$C141)</f>
        <v>11308.334364997314</v>
      </c>
      <c r="BQ141" s="20">
        <f>SUMIFS(Expenses!BR:BR,Expenses!$C:$C,$C141)</f>
        <v>11308.334364997314</v>
      </c>
      <c r="BR141" s="20">
        <f>SUMIFS(Expenses!BS:BS,Expenses!$C:$C,$C141)</f>
        <v>11308.334364997314</v>
      </c>
      <c r="BS141" s="20">
        <f>SUMIFS(Expenses!BT:BT,Expenses!$C:$C,$C141)</f>
        <v>11647.584395947235</v>
      </c>
      <c r="BT141" s="20">
        <f>SUMIFS(Expenses!BU:BU,Expenses!$C:$C,$C141)</f>
        <v>11647.584395947235</v>
      </c>
      <c r="BU141" s="20">
        <f>SUMIFS(Expenses!BV:BV,Expenses!$C:$C,$C141)</f>
        <v>11647.584395947235</v>
      </c>
      <c r="BV141" s="20">
        <f>SUMIFS(Expenses!BW:BW,Expenses!$C:$C,$C141)</f>
        <v>11647.584395947235</v>
      </c>
      <c r="BW141" s="20">
        <f>SUMIFS(Expenses!BX:BX,Expenses!$C:$C,$C141)</f>
        <v>11647.584395947235</v>
      </c>
      <c r="BX141" s="20">
        <f>SUMIFS(Expenses!BY:BY,Expenses!$C:$C,$C141)</f>
        <v>11647.584395947235</v>
      </c>
      <c r="BY141" s="20">
        <f>SUMIFS(Expenses!BZ:BZ,Expenses!$C:$C,$C141)</f>
        <v>11647.584395947235</v>
      </c>
      <c r="BZ141" s="20">
        <f>SUMIFS(Expenses!CA:CA,Expenses!$C:$C,$C141)</f>
        <v>11647.584395947235</v>
      </c>
      <c r="CA141" s="20">
        <f>SUMIFS(Expenses!CB:CB,Expenses!$C:$C,$C141)</f>
        <v>11647.584395947235</v>
      </c>
      <c r="CB141" s="20">
        <f>SUMIFS(Expenses!CC:CC,Expenses!$C:$C,$C141)</f>
        <v>11647.584395947235</v>
      </c>
      <c r="CC141" s="20">
        <f>SUMIFS(Expenses!CD:CD,Expenses!$C:$C,$C141)</f>
        <v>11647.584395947235</v>
      </c>
      <c r="CD141" s="20">
        <f>SUMIFS(Expenses!CE:CE,Expenses!$C:$C,$C141)</f>
        <v>11647.584395947235</v>
      </c>
      <c r="CE141" s="20">
        <f>SUMIFS(Expenses!CF:CF,Expenses!$C:$C,$C141)</f>
        <v>11997.011927825652</v>
      </c>
      <c r="CF141" s="20">
        <f>SUMIFS(Expenses!CG:CG,Expenses!$C:$C,$C141)</f>
        <v>11997.011927825652</v>
      </c>
      <c r="CG141" s="20">
        <f>SUMIFS(Expenses!CH:CH,Expenses!$C:$C,$C141)</f>
        <v>11997.011927825652</v>
      </c>
      <c r="CH141" s="20">
        <f>SUMIFS(Expenses!CI:CI,Expenses!$C:$C,$C141)</f>
        <v>11997.011927825652</v>
      </c>
      <c r="CI141" s="20">
        <f>SUMIFS(Expenses!CJ:CJ,Expenses!$C:$C,$C141)</f>
        <v>11997.011927825652</v>
      </c>
      <c r="CJ141" s="20">
        <f>SUMIFS(Expenses!CK:CK,Expenses!$C:$C,$C141)</f>
        <v>11997.011927825652</v>
      </c>
      <c r="CK141" s="20">
        <f>SUMIFS(Expenses!CL:CL,Expenses!$C:$C,$C141)</f>
        <v>11997.011927825652</v>
      </c>
      <c r="CL141" s="20">
        <f>SUMIFS(Expenses!CM:CM,Expenses!$C:$C,$C141)</f>
        <v>11997.011927825652</v>
      </c>
      <c r="CM141" s="20">
        <f>SUMIFS(Expenses!CN:CN,Expenses!$C:$C,$C141)</f>
        <v>11997.011927825652</v>
      </c>
      <c r="CN141" s="20">
        <f>SUMIFS(Expenses!CO:CO,Expenses!$C:$C,$C141)</f>
        <v>11997.011927825652</v>
      </c>
      <c r="CO141" s="20">
        <f>SUMIFS(Expenses!CP:CP,Expenses!$C:$C,$C141)</f>
        <v>11997.011927825652</v>
      </c>
      <c r="CP141" s="20">
        <f>SUMIFS(Expenses!CQ:CQ,Expenses!$C:$C,$C141)</f>
        <v>11997.011927825652</v>
      </c>
      <c r="CQ141" s="20">
        <f>SUMIFS(Expenses!CR:CR,Expenses!$C:$C,$C141)</f>
        <v>12356.922285660423</v>
      </c>
      <c r="CR141" s="20">
        <f>SUMIFS(Expenses!CS:CS,Expenses!$C:$C,$C141)</f>
        <v>12356.922285660423</v>
      </c>
      <c r="CS141" s="20">
        <f>SUMIFS(Expenses!CT:CT,Expenses!$C:$C,$C141)</f>
        <v>12356.922285660423</v>
      </c>
      <c r="CT141" s="20">
        <f>SUMIFS(Expenses!CU:CU,Expenses!$C:$C,$C141)</f>
        <v>12356.922285660423</v>
      </c>
      <c r="CU141" s="20">
        <f>SUMIFS(Expenses!CV:CV,Expenses!$C:$C,$C141)</f>
        <v>12356.922285660423</v>
      </c>
      <c r="CV141" s="20">
        <f>SUMIFS(Expenses!CW:CW,Expenses!$C:$C,$C141)</f>
        <v>12356.922285660423</v>
      </c>
      <c r="CW141" s="20">
        <f>SUMIFS(Expenses!CX:CX,Expenses!$C:$C,$C141)</f>
        <v>12356.922285660423</v>
      </c>
      <c r="CX141" s="20">
        <f>SUMIFS(Expenses!CY:CY,Expenses!$C:$C,$C141)</f>
        <v>12356.922285660423</v>
      </c>
      <c r="CY141" s="20">
        <f>SUMIFS(Expenses!CZ:CZ,Expenses!$C:$C,$C141)</f>
        <v>12356.922285660423</v>
      </c>
      <c r="CZ141" s="20">
        <f>SUMIFS(Expenses!DA:DA,Expenses!$C:$C,$C141)</f>
        <v>12356.922285660423</v>
      </c>
      <c r="DA141" s="20">
        <f>SUMIFS(Expenses!DB:DB,Expenses!$C:$C,$C141)</f>
        <v>12356.922285660423</v>
      </c>
      <c r="DB141" s="20">
        <f>SUMIFS(Expenses!DC:DC,Expenses!$C:$C,$C141)</f>
        <v>12356.922285660423</v>
      </c>
      <c r="DC141" s="20">
        <f>SUMIFS(Expenses!DD:DD,Expenses!$C:$C,$C141)</f>
        <v>12727.629954230235</v>
      </c>
      <c r="DD141" s="20">
        <f>SUMIFS(Expenses!DE:DE,Expenses!$C:$C,$C141)</f>
        <v>12727.629954230235</v>
      </c>
      <c r="DE141" s="20">
        <f>SUMIFS(Expenses!DF:DF,Expenses!$C:$C,$C141)</f>
        <v>12727.629954230235</v>
      </c>
      <c r="DF141" s="20">
        <f>SUMIFS(Expenses!DG:DG,Expenses!$C:$C,$C141)</f>
        <v>12727.629954230235</v>
      </c>
      <c r="DG141" s="20">
        <f>SUMIFS(Expenses!DH:DH,Expenses!$C:$C,$C141)</f>
        <v>12727.629954230235</v>
      </c>
      <c r="DH141" s="20">
        <f>SUMIFS(Expenses!DI:DI,Expenses!$C:$C,$C141)</f>
        <v>12727.629954230235</v>
      </c>
      <c r="DI141" s="20">
        <f>SUMIFS(Expenses!DJ:DJ,Expenses!$C:$C,$C141)</f>
        <v>12727.629954230235</v>
      </c>
      <c r="DJ141" s="20">
        <f>SUMIFS(Expenses!DK:DK,Expenses!$C:$C,$C141)</f>
        <v>12727.629954230235</v>
      </c>
      <c r="DK141" s="20">
        <f>SUMIFS(Expenses!DL:DL,Expenses!$C:$C,$C141)</f>
        <v>12727.629954230235</v>
      </c>
      <c r="DL141" s="20">
        <f>SUMIFS(Expenses!DM:DM,Expenses!$C:$C,$C141)</f>
        <v>12727.629954230235</v>
      </c>
      <c r="DM141" s="20">
        <f>SUMIFS(Expenses!DN:DN,Expenses!$C:$C,$C141)</f>
        <v>12727.629954230235</v>
      </c>
      <c r="DN141" s="20">
        <f>SUMIFS(Expenses!DO:DO,Expenses!$C:$C,$C141)</f>
        <v>12727.629954230235</v>
      </c>
      <c r="DO141" s="20">
        <f>SUMIFS(Expenses!DP:DP,Expenses!$C:$C,$C141)</f>
        <v>13109.45885285714</v>
      </c>
      <c r="DP141" s="20">
        <f>SUMIFS(Expenses!DQ:DQ,Expenses!$C:$C,$C141)</f>
        <v>13109.45885285714</v>
      </c>
      <c r="DQ141" s="20">
        <f>SUMIFS(Expenses!DR:DR,Expenses!$C:$C,$C141)</f>
        <v>13109.45885285714</v>
      </c>
      <c r="DR141" s="20">
        <f>SUMIFS(Expenses!DS:DS,Expenses!$C:$C,$C141)</f>
        <v>13109.45885285714</v>
      </c>
      <c r="DS141" s="20">
        <f>SUMIFS(Expenses!DT:DT,Expenses!$C:$C,$C141)</f>
        <v>13109.45885285714</v>
      </c>
      <c r="DT141" s="20">
        <f>SUMIFS(Expenses!DU:DU,Expenses!$C:$C,$C141)</f>
        <v>13109.45885285714</v>
      </c>
    </row>
    <row r="142" spans="3:124">
      <c r="C142" s="5" t="s">
        <v>307</v>
      </c>
      <c r="D142" s="20">
        <f>SUMIFS(Expenses!E:E,Expenses!$C:$C,$C142)</f>
        <v>0</v>
      </c>
      <c r="E142" s="20">
        <f>SUMIFS(Expenses!F:F,Expenses!$C:$C,$C142)</f>
        <v>0</v>
      </c>
      <c r="F142" s="20">
        <f>SUMIFS(Expenses!G:G,Expenses!$C:$C,$C142)</f>
        <v>0</v>
      </c>
      <c r="G142" s="20">
        <f>SUMIFS(Expenses!H:H,Expenses!$C:$C,$C142)</f>
        <v>0</v>
      </c>
      <c r="H142" s="20">
        <f>SUMIFS(Expenses!I:I,Expenses!$C:$C,$C142)</f>
        <v>0</v>
      </c>
      <c r="I142" s="20">
        <f>SUMIFS(Expenses!J:J,Expenses!$C:$C,$C142)</f>
        <v>0</v>
      </c>
      <c r="J142" s="20">
        <f>SUMIFS(Expenses!K:K,Expenses!$C:$C,$C142)</f>
        <v>0</v>
      </c>
      <c r="K142" s="20">
        <f>SUMIFS(Expenses!L:L,Expenses!$C:$C,$C142)</f>
        <v>0</v>
      </c>
      <c r="L142" s="20">
        <f>SUMIFS(Expenses!M:M,Expenses!$C:$C,$C142)</f>
        <v>0</v>
      </c>
      <c r="M142" s="20">
        <f>SUMIFS(Expenses!N:N,Expenses!$C:$C,$C142)</f>
        <v>0</v>
      </c>
      <c r="N142" s="20">
        <f>SUMIFS(Expenses!O:O,Expenses!$C:$C,$C142)</f>
        <v>0</v>
      </c>
      <c r="O142" s="20">
        <f>SUMIFS(Expenses!P:P,Expenses!$C:$C,$C142)</f>
        <v>0</v>
      </c>
      <c r="P142" s="20">
        <f>SUMIFS(Expenses!Q:Q,Expenses!$C:$C,$C142)</f>
        <v>0</v>
      </c>
      <c r="Q142" s="20">
        <f>SUMIFS(Expenses!R:R,Expenses!$C:$C,$C142)</f>
        <v>0</v>
      </c>
      <c r="R142" s="20">
        <f>SUMIFS(Expenses!S:S,Expenses!$C:$C,$C142)</f>
        <v>0</v>
      </c>
      <c r="S142" s="20">
        <f>SUMIFS(Expenses!T:T,Expenses!$C:$C,$C142)</f>
        <v>0</v>
      </c>
      <c r="T142" s="20">
        <f>SUMIFS(Expenses!U:U,Expenses!$C:$C,$C142)</f>
        <v>0</v>
      </c>
      <c r="U142" s="20">
        <f>SUMIFS(Expenses!V:V,Expenses!$C:$C,$C142)</f>
        <v>0</v>
      </c>
      <c r="V142" s="20">
        <f>SUMIFS(Expenses!W:W,Expenses!$C:$C,$C142)</f>
        <v>0</v>
      </c>
      <c r="W142" s="20">
        <f>SUMIFS(Expenses!X:X,Expenses!$C:$C,$C142)</f>
        <v>0</v>
      </c>
      <c r="X142" s="20">
        <f>SUMIFS(Expenses!Y:Y,Expenses!$C:$C,$C142)</f>
        <v>0</v>
      </c>
      <c r="Y142" s="20">
        <f>SUMIFS(Expenses!Z:Z,Expenses!$C:$C,$C142)</f>
        <v>0</v>
      </c>
      <c r="Z142" s="20">
        <f>SUMIFS(Expenses!AA:AA,Expenses!$C:$C,$C142)</f>
        <v>0</v>
      </c>
      <c r="AA142" s="20">
        <f>SUMIFS(Expenses!AB:AB,Expenses!$C:$C,$C142)</f>
        <v>0</v>
      </c>
      <c r="AB142" s="20">
        <f>SUMIFS(Expenses!AC:AC,Expenses!$C:$C,$C142)</f>
        <v>10684.961430173333</v>
      </c>
      <c r="AC142" s="20">
        <f>SUMIFS(Expenses!AD:AD,Expenses!$C:$C,$C142)</f>
        <v>10684.961430173333</v>
      </c>
      <c r="AD142" s="20">
        <f>SUMIFS(Expenses!AE:AE,Expenses!$C:$C,$C142)</f>
        <v>10684.961430173333</v>
      </c>
      <c r="AE142" s="20">
        <f>SUMIFS(Expenses!AF:AF,Expenses!$C:$C,$C142)</f>
        <v>10684.961430173333</v>
      </c>
      <c r="AF142" s="20">
        <f>SUMIFS(Expenses!AG:AG,Expenses!$C:$C,$C142)</f>
        <v>10684.961430173333</v>
      </c>
      <c r="AG142" s="20">
        <f>SUMIFS(Expenses!AH:AH,Expenses!$C:$C,$C142)</f>
        <v>10684.961430173333</v>
      </c>
      <c r="AH142" s="20">
        <f>SUMIFS(Expenses!AI:AI,Expenses!$C:$C,$C142)</f>
        <v>10684.961430173333</v>
      </c>
      <c r="AI142" s="20">
        <f>SUMIFS(Expenses!AJ:AJ,Expenses!$C:$C,$C142)</f>
        <v>12521.345538386533</v>
      </c>
      <c r="AJ142" s="20">
        <f>SUMIFS(Expenses!AK:AK,Expenses!$C:$C,$C142)</f>
        <v>12521.345538386533</v>
      </c>
      <c r="AK142" s="20">
        <f>SUMIFS(Expenses!AL:AL,Expenses!$C:$C,$C142)</f>
        <v>12521.345538386533</v>
      </c>
      <c r="AL142" s="20">
        <f>SUMIFS(Expenses!AM:AM,Expenses!$C:$C,$C142)</f>
        <v>13026.623960155866</v>
      </c>
      <c r="AM142" s="20">
        <f>SUMIFS(Expenses!AN:AN,Expenses!$C:$C,$C142)</f>
        <v>13026.623960155866</v>
      </c>
      <c r="AN142" s="20">
        <f>SUMIFS(Expenses!AO:AO,Expenses!$C:$C,$C142)</f>
        <v>13026.623960155866</v>
      </c>
      <c r="AO142" s="20">
        <f>SUMIFS(Expenses!AP:AP,Expenses!$C:$C,$C142)</f>
        <v>13026.623960155866</v>
      </c>
      <c r="AP142" s="20">
        <f>SUMIFS(Expenses!AQ:AQ,Expenses!$C:$C,$C142)</f>
        <v>13026.623960155866</v>
      </c>
      <c r="AQ142" s="20">
        <f>SUMIFS(Expenses!AR:AR,Expenses!$C:$C,$C142)</f>
        <v>15238.924077091868</v>
      </c>
      <c r="AR142" s="20">
        <f>SUMIFS(Expenses!AS:AS,Expenses!$C:$C,$C142)</f>
        <v>15744.202498861203</v>
      </c>
      <c r="AS142" s="20">
        <f>SUMIFS(Expenses!AT:AT,Expenses!$C:$C,$C142)</f>
        <v>15744.202498861203</v>
      </c>
      <c r="AT142" s="20">
        <f>SUMIFS(Expenses!AU:AU,Expenses!$C:$C,$C142)</f>
        <v>15744.202498861203</v>
      </c>
      <c r="AU142" s="20">
        <f>SUMIFS(Expenses!AV:AV,Expenses!$C:$C,$C142)</f>
        <v>16216.52857382704</v>
      </c>
      <c r="AV142" s="20">
        <f>SUMIFS(Expenses!AW:AW,Expenses!$C:$C,$C142)</f>
        <v>16216.52857382704</v>
      </c>
      <c r="AW142" s="20">
        <f>SUMIFS(Expenses!AX:AX,Expenses!$C:$C,$C142)</f>
        <v>16736.96534824945</v>
      </c>
      <c r="AX142" s="20">
        <f>SUMIFS(Expenses!AY:AY,Expenses!$C:$C,$C142)</f>
        <v>16736.96534824945</v>
      </c>
      <c r="AY142" s="20">
        <f>SUMIFS(Expenses!AZ:AZ,Expenses!$C:$C,$C142)</f>
        <v>17257.402122671865</v>
      </c>
      <c r="AZ142" s="20">
        <f>SUMIFS(Expenses!BA:BA,Expenses!$C:$C,$C142)</f>
        <v>17257.402122671865</v>
      </c>
      <c r="BA142" s="20">
        <f>SUMIFS(Expenses!BB:BB,Expenses!$C:$C,$C142)</f>
        <v>17257.402122671865</v>
      </c>
      <c r="BB142" s="20">
        <f>SUMIFS(Expenses!BC:BC,Expenses!$C:$C,$C142)</f>
        <v>17257.402122671865</v>
      </c>
      <c r="BC142" s="20">
        <f>SUMIFS(Expenses!BD:BD,Expenses!$C:$C,$C142)</f>
        <v>18298.275671516691</v>
      </c>
      <c r="BD142" s="20">
        <f>SUMIFS(Expenses!BE:BE,Expenses!$C:$C,$C142)</f>
        <v>18298.275671516691</v>
      </c>
      <c r="BE142" s="20">
        <f>SUMIFS(Expenses!BF:BF,Expenses!$C:$C,$C142)</f>
        <v>18298.275671516691</v>
      </c>
      <c r="BF142" s="20">
        <f>SUMIFS(Expenses!BG:BG,Expenses!$C:$C,$C142)</f>
        <v>18298.275671516691</v>
      </c>
      <c r="BG142" s="20">
        <f>SUMIFS(Expenses!BH:BH,Expenses!$C:$C,$C142)</f>
        <v>18847.223941662192</v>
      </c>
      <c r="BH142" s="20">
        <f>SUMIFS(Expenses!BI:BI,Expenses!$C:$C,$C142)</f>
        <v>18847.223941662192</v>
      </c>
      <c r="BI142" s="20">
        <f>SUMIFS(Expenses!BJ:BJ,Expenses!$C:$C,$C142)</f>
        <v>18847.223941662192</v>
      </c>
      <c r="BJ142" s="20">
        <f>SUMIFS(Expenses!BK:BK,Expenses!$C:$C,$C142)</f>
        <v>18847.223941662192</v>
      </c>
      <c r="BK142" s="20">
        <f>SUMIFS(Expenses!BL:BL,Expenses!$C:$C,$C142)</f>
        <v>18847.223941662192</v>
      </c>
      <c r="BL142" s="20">
        <f>SUMIFS(Expenses!BM:BM,Expenses!$C:$C,$C142)</f>
        <v>18847.223941662192</v>
      </c>
      <c r="BM142" s="20">
        <f>SUMIFS(Expenses!BN:BN,Expenses!$C:$C,$C142)</f>
        <v>18847.223941662192</v>
      </c>
      <c r="BN142" s="20">
        <f>SUMIFS(Expenses!BO:BO,Expenses!$C:$C,$C142)</f>
        <v>18847.223941662192</v>
      </c>
      <c r="BO142" s="20">
        <f>SUMIFS(Expenses!BP:BP,Expenses!$C:$C,$C142)</f>
        <v>18847.223941662192</v>
      </c>
      <c r="BP142" s="20">
        <f>SUMIFS(Expenses!BQ:BQ,Expenses!$C:$C,$C142)</f>
        <v>18847.223941662192</v>
      </c>
      <c r="BQ142" s="20">
        <f>SUMIFS(Expenses!BR:BR,Expenses!$C:$C,$C142)</f>
        <v>18847.223941662192</v>
      </c>
      <c r="BR142" s="20">
        <f>SUMIFS(Expenses!BS:BS,Expenses!$C:$C,$C142)</f>
        <v>18847.223941662192</v>
      </c>
      <c r="BS142" s="20">
        <f>SUMIFS(Expenses!BT:BT,Expenses!$C:$C,$C142)</f>
        <v>19412.64065991206</v>
      </c>
      <c r="BT142" s="20">
        <f>SUMIFS(Expenses!BU:BU,Expenses!$C:$C,$C142)</f>
        <v>19412.64065991206</v>
      </c>
      <c r="BU142" s="20">
        <f>SUMIFS(Expenses!BV:BV,Expenses!$C:$C,$C142)</f>
        <v>19412.64065991206</v>
      </c>
      <c r="BV142" s="20">
        <f>SUMIFS(Expenses!BW:BW,Expenses!$C:$C,$C142)</f>
        <v>19412.64065991206</v>
      </c>
      <c r="BW142" s="20">
        <f>SUMIFS(Expenses!BX:BX,Expenses!$C:$C,$C142)</f>
        <v>19412.64065991206</v>
      </c>
      <c r="BX142" s="20">
        <f>SUMIFS(Expenses!BY:BY,Expenses!$C:$C,$C142)</f>
        <v>19412.64065991206</v>
      </c>
      <c r="BY142" s="20">
        <f>SUMIFS(Expenses!BZ:BZ,Expenses!$C:$C,$C142)</f>
        <v>19412.64065991206</v>
      </c>
      <c r="BZ142" s="20">
        <f>SUMIFS(Expenses!CA:CA,Expenses!$C:$C,$C142)</f>
        <v>19412.64065991206</v>
      </c>
      <c r="CA142" s="20">
        <f>SUMIFS(Expenses!CB:CB,Expenses!$C:$C,$C142)</f>
        <v>19412.64065991206</v>
      </c>
      <c r="CB142" s="20">
        <f>SUMIFS(Expenses!CC:CC,Expenses!$C:$C,$C142)</f>
        <v>19412.64065991206</v>
      </c>
      <c r="CC142" s="20">
        <f>SUMIFS(Expenses!CD:CD,Expenses!$C:$C,$C142)</f>
        <v>19412.64065991206</v>
      </c>
      <c r="CD142" s="20">
        <f>SUMIFS(Expenses!CE:CE,Expenses!$C:$C,$C142)</f>
        <v>19412.64065991206</v>
      </c>
      <c r="CE142" s="20">
        <f>SUMIFS(Expenses!CF:CF,Expenses!$C:$C,$C142)</f>
        <v>19995.01987970942</v>
      </c>
      <c r="CF142" s="20">
        <f>SUMIFS(Expenses!CG:CG,Expenses!$C:$C,$C142)</f>
        <v>19995.01987970942</v>
      </c>
      <c r="CG142" s="20">
        <f>SUMIFS(Expenses!CH:CH,Expenses!$C:$C,$C142)</f>
        <v>19995.01987970942</v>
      </c>
      <c r="CH142" s="20">
        <f>SUMIFS(Expenses!CI:CI,Expenses!$C:$C,$C142)</f>
        <v>19995.01987970942</v>
      </c>
      <c r="CI142" s="20">
        <f>SUMIFS(Expenses!CJ:CJ,Expenses!$C:$C,$C142)</f>
        <v>19995.01987970942</v>
      </c>
      <c r="CJ142" s="20">
        <f>SUMIFS(Expenses!CK:CK,Expenses!$C:$C,$C142)</f>
        <v>19995.01987970942</v>
      </c>
      <c r="CK142" s="20">
        <f>SUMIFS(Expenses!CL:CL,Expenses!$C:$C,$C142)</f>
        <v>19995.01987970942</v>
      </c>
      <c r="CL142" s="20">
        <f>SUMIFS(Expenses!CM:CM,Expenses!$C:$C,$C142)</f>
        <v>19995.01987970942</v>
      </c>
      <c r="CM142" s="20">
        <f>SUMIFS(Expenses!CN:CN,Expenses!$C:$C,$C142)</f>
        <v>19995.01987970942</v>
      </c>
      <c r="CN142" s="20">
        <f>SUMIFS(Expenses!CO:CO,Expenses!$C:$C,$C142)</f>
        <v>19995.01987970942</v>
      </c>
      <c r="CO142" s="20">
        <f>SUMIFS(Expenses!CP:CP,Expenses!$C:$C,$C142)</f>
        <v>19995.01987970942</v>
      </c>
      <c r="CP142" s="20">
        <f>SUMIFS(Expenses!CQ:CQ,Expenses!$C:$C,$C142)</f>
        <v>19995.01987970942</v>
      </c>
      <c r="CQ142" s="20">
        <f>SUMIFS(Expenses!CR:CR,Expenses!$C:$C,$C142)</f>
        <v>20594.870476100707</v>
      </c>
      <c r="CR142" s="20">
        <f>SUMIFS(Expenses!CS:CS,Expenses!$C:$C,$C142)</f>
        <v>20594.870476100707</v>
      </c>
      <c r="CS142" s="20">
        <f>SUMIFS(Expenses!CT:CT,Expenses!$C:$C,$C142)</f>
        <v>20594.870476100707</v>
      </c>
      <c r="CT142" s="20">
        <f>SUMIFS(Expenses!CU:CU,Expenses!$C:$C,$C142)</f>
        <v>20594.870476100707</v>
      </c>
      <c r="CU142" s="20">
        <f>SUMIFS(Expenses!CV:CV,Expenses!$C:$C,$C142)</f>
        <v>20594.870476100707</v>
      </c>
      <c r="CV142" s="20">
        <f>SUMIFS(Expenses!CW:CW,Expenses!$C:$C,$C142)</f>
        <v>20594.870476100707</v>
      </c>
      <c r="CW142" s="20">
        <f>SUMIFS(Expenses!CX:CX,Expenses!$C:$C,$C142)</f>
        <v>20594.870476100707</v>
      </c>
      <c r="CX142" s="20">
        <f>SUMIFS(Expenses!CY:CY,Expenses!$C:$C,$C142)</f>
        <v>20594.870476100707</v>
      </c>
      <c r="CY142" s="20">
        <f>SUMIFS(Expenses!CZ:CZ,Expenses!$C:$C,$C142)</f>
        <v>20594.870476100707</v>
      </c>
      <c r="CZ142" s="20">
        <f>SUMIFS(Expenses!DA:DA,Expenses!$C:$C,$C142)</f>
        <v>20594.870476100707</v>
      </c>
      <c r="DA142" s="20">
        <f>SUMIFS(Expenses!DB:DB,Expenses!$C:$C,$C142)</f>
        <v>20594.870476100707</v>
      </c>
      <c r="DB142" s="20">
        <f>SUMIFS(Expenses!DC:DC,Expenses!$C:$C,$C142)</f>
        <v>20594.870476100707</v>
      </c>
      <c r="DC142" s="20">
        <f>SUMIFS(Expenses!DD:DD,Expenses!$C:$C,$C142)</f>
        <v>21212.716590383727</v>
      </c>
      <c r="DD142" s="20">
        <f>SUMIFS(Expenses!DE:DE,Expenses!$C:$C,$C142)</f>
        <v>21212.716590383727</v>
      </c>
      <c r="DE142" s="20">
        <f>SUMIFS(Expenses!DF:DF,Expenses!$C:$C,$C142)</f>
        <v>21212.716590383727</v>
      </c>
      <c r="DF142" s="20">
        <f>SUMIFS(Expenses!DG:DG,Expenses!$C:$C,$C142)</f>
        <v>21212.716590383727</v>
      </c>
      <c r="DG142" s="20">
        <f>SUMIFS(Expenses!DH:DH,Expenses!$C:$C,$C142)</f>
        <v>21212.716590383727</v>
      </c>
      <c r="DH142" s="20">
        <f>SUMIFS(Expenses!DI:DI,Expenses!$C:$C,$C142)</f>
        <v>21212.716590383727</v>
      </c>
      <c r="DI142" s="20">
        <f>SUMIFS(Expenses!DJ:DJ,Expenses!$C:$C,$C142)</f>
        <v>21212.716590383727</v>
      </c>
      <c r="DJ142" s="20">
        <f>SUMIFS(Expenses!DK:DK,Expenses!$C:$C,$C142)</f>
        <v>21212.716590383727</v>
      </c>
      <c r="DK142" s="20">
        <f>SUMIFS(Expenses!DL:DL,Expenses!$C:$C,$C142)</f>
        <v>21212.716590383727</v>
      </c>
      <c r="DL142" s="20">
        <f>SUMIFS(Expenses!DM:DM,Expenses!$C:$C,$C142)</f>
        <v>21212.716590383727</v>
      </c>
      <c r="DM142" s="20">
        <f>SUMIFS(Expenses!DN:DN,Expenses!$C:$C,$C142)</f>
        <v>21212.716590383727</v>
      </c>
      <c r="DN142" s="20">
        <f>SUMIFS(Expenses!DO:DO,Expenses!$C:$C,$C142)</f>
        <v>21212.716590383727</v>
      </c>
      <c r="DO142" s="20">
        <f>SUMIFS(Expenses!DP:DP,Expenses!$C:$C,$C142)</f>
        <v>21849.098088095237</v>
      </c>
      <c r="DP142" s="20">
        <f>SUMIFS(Expenses!DQ:DQ,Expenses!$C:$C,$C142)</f>
        <v>21849.098088095237</v>
      </c>
      <c r="DQ142" s="20">
        <f>SUMIFS(Expenses!DR:DR,Expenses!$C:$C,$C142)</f>
        <v>21849.098088095237</v>
      </c>
      <c r="DR142" s="20">
        <f>SUMIFS(Expenses!DS:DS,Expenses!$C:$C,$C142)</f>
        <v>21849.098088095237</v>
      </c>
      <c r="DS142" s="20">
        <f>SUMIFS(Expenses!DT:DT,Expenses!$C:$C,$C142)</f>
        <v>21849.098088095237</v>
      </c>
      <c r="DT142" s="20">
        <f>SUMIFS(Expenses!DU:DU,Expenses!$C:$C,$C142)</f>
        <v>21849.098088095237</v>
      </c>
    </row>
    <row r="143" spans="3:124">
      <c r="C143" s="5" t="s">
        <v>283</v>
      </c>
      <c r="D143" s="20">
        <f>SUMIFS(Expenses!E:E,Expenses!$C:$C,$C143)</f>
        <v>0</v>
      </c>
      <c r="E143" s="20">
        <f>SUMIFS(Expenses!F:F,Expenses!$C:$C,$C143)</f>
        <v>0</v>
      </c>
      <c r="F143" s="20">
        <f>SUMIFS(Expenses!G:G,Expenses!$C:$C,$C143)</f>
        <v>0</v>
      </c>
      <c r="G143" s="20">
        <f>SUMIFS(Expenses!H:H,Expenses!$C:$C,$C143)</f>
        <v>0</v>
      </c>
      <c r="H143" s="20">
        <f>SUMIFS(Expenses!I:I,Expenses!$C:$C,$C143)</f>
        <v>0</v>
      </c>
      <c r="I143" s="20">
        <f>SUMIFS(Expenses!J:J,Expenses!$C:$C,$C143)</f>
        <v>0</v>
      </c>
      <c r="J143" s="20">
        <f>SUMIFS(Expenses!K:K,Expenses!$C:$C,$C143)</f>
        <v>0</v>
      </c>
      <c r="K143" s="20">
        <f>SUMIFS(Expenses!L:L,Expenses!$C:$C,$C143)</f>
        <v>0</v>
      </c>
      <c r="L143" s="20">
        <f>SUMIFS(Expenses!M:M,Expenses!$C:$C,$C143)</f>
        <v>0</v>
      </c>
      <c r="M143" s="20">
        <f>SUMIFS(Expenses!N:N,Expenses!$C:$C,$C143)</f>
        <v>0</v>
      </c>
      <c r="N143" s="20">
        <f>SUMIFS(Expenses!O:O,Expenses!$C:$C,$C143)</f>
        <v>0</v>
      </c>
      <c r="O143" s="20">
        <f>SUMIFS(Expenses!P:P,Expenses!$C:$C,$C143)</f>
        <v>0</v>
      </c>
      <c r="P143" s="20">
        <f>SUMIFS(Expenses!Q:Q,Expenses!$C:$C,$C143)</f>
        <v>0</v>
      </c>
      <c r="Q143" s="20">
        <f>SUMIFS(Expenses!R:R,Expenses!$C:$C,$C143)</f>
        <v>0</v>
      </c>
      <c r="R143" s="20">
        <f>SUMIFS(Expenses!S:S,Expenses!$C:$C,$C143)</f>
        <v>0</v>
      </c>
      <c r="S143" s="20">
        <f>SUMIFS(Expenses!T:T,Expenses!$C:$C,$C143)</f>
        <v>0</v>
      </c>
      <c r="T143" s="20">
        <f>SUMIFS(Expenses!U:U,Expenses!$C:$C,$C143)</f>
        <v>0</v>
      </c>
      <c r="U143" s="20">
        <f>SUMIFS(Expenses!V:V,Expenses!$C:$C,$C143)</f>
        <v>0</v>
      </c>
      <c r="V143" s="20">
        <f>SUMIFS(Expenses!W:W,Expenses!$C:$C,$C143)</f>
        <v>0</v>
      </c>
      <c r="W143" s="20">
        <f>SUMIFS(Expenses!X:X,Expenses!$C:$C,$C143)</f>
        <v>0</v>
      </c>
      <c r="X143" s="20">
        <f>SUMIFS(Expenses!Y:Y,Expenses!$C:$C,$C143)</f>
        <v>0</v>
      </c>
      <c r="Y143" s="20">
        <f>SUMIFS(Expenses!Z:Z,Expenses!$C:$C,$C143)</f>
        <v>0</v>
      </c>
      <c r="Z143" s="20">
        <f>SUMIFS(Expenses!AA:AA,Expenses!$C:$C,$C143)</f>
        <v>0</v>
      </c>
      <c r="AA143" s="20">
        <f>SUMIFS(Expenses!AB:AB,Expenses!$C:$C,$C143)</f>
        <v>0</v>
      </c>
      <c r="AB143" s="20">
        <f>SUMIFS(Expenses!AC:AC,Expenses!$C:$C,$C143)</f>
        <v>8547.9691441386658</v>
      </c>
      <c r="AC143" s="20">
        <f>SUMIFS(Expenses!AD:AD,Expenses!$C:$C,$C143)</f>
        <v>8547.9691441386658</v>
      </c>
      <c r="AD143" s="20">
        <f>SUMIFS(Expenses!AE:AE,Expenses!$C:$C,$C143)</f>
        <v>8547.9691441386658</v>
      </c>
      <c r="AE143" s="20">
        <f>SUMIFS(Expenses!AF:AF,Expenses!$C:$C,$C143)</f>
        <v>8547.9691441386658</v>
      </c>
      <c r="AF143" s="20">
        <f>SUMIFS(Expenses!AG:AG,Expenses!$C:$C,$C143)</f>
        <v>8547.9691441386658</v>
      </c>
      <c r="AG143" s="20">
        <f>SUMIFS(Expenses!AH:AH,Expenses!$C:$C,$C143)</f>
        <v>8547.9691441386658</v>
      </c>
      <c r="AH143" s="20">
        <f>SUMIFS(Expenses!AI:AI,Expenses!$C:$C,$C143)</f>
        <v>8547.9691441386658</v>
      </c>
      <c r="AI143" s="20">
        <f>SUMIFS(Expenses!AJ:AJ,Expenses!$C:$C,$C143)</f>
        <v>10017.076430709227</v>
      </c>
      <c r="AJ143" s="20">
        <f>SUMIFS(Expenses!AK:AK,Expenses!$C:$C,$C143)</f>
        <v>10017.076430709227</v>
      </c>
      <c r="AK143" s="20">
        <f>SUMIFS(Expenses!AL:AL,Expenses!$C:$C,$C143)</f>
        <v>10017.076430709227</v>
      </c>
      <c r="AL143" s="20">
        <f>SUMIFS(Expenses!AM:AM,Expenses!$C:$C,$C143)</f>
        <v>10421.299168124693</v>
      </c>
      <c r="AM143" s="20">
        <f>SUMIFS(Expenses!AN:AN,Expenses!$C:$C,$C143)</f>
        <v>10421.299168124693</v>
      </c>
      <c r="AN143" s="20">
        <f>SUMIFS(Expenses!AO:AO,Expenses!$C:$C,$C143)</f>
        <v>10421.299168124693</v>
      </c>
      <c r="AO143" s="20">
        <f>SUMIFS(Expenses!AP:AP,Expenses!$C:$C,$C143)</f>
        <v>10421.299168124693</v>
      </c>
      <c r="AP143" s="20">
        <f>SUMIFS(Expenses!AQ:AQ,Expenses!$C:$C,$C143)</f>
        <v>10421.299168124693</v>
      </c>
      <c r="AQ143" s="20">
        <f>SUMIFS(Expenses!AR:AR,Expenses!$C:$C,$C143)</f>
        <v>12191.139261673494</v>
      </c>
      <c r="AR143" s="20">
        <f>SUMIFS(Expenses!AS:AS,Expenses!$C:$C,$C143)</f>
        <v>12595.361999088962</v>
      </c>
      <c r="AS143" s="20">
        <f>SUMIFS(Expenses!AT:AT,Expenses!$C:$C,$C143)</f>
        <v>12595.361999088962</v>
      </c>
      <c r="AT143" s="20">
        <f>SUMIFS(Expenses!AU:AU,Expenses!$C:$C,$C143)</f>
        <v>12595.361999088962</v>
      </c>
      <c r="AU143" s="20">
        <f>SUMIFS(Expenses!AV:AV,Expenses!$C:$C,$C143)</f>
        <v>12973.222859061631</v>
      </c>
      <c r="AV143" s="20">
        <f>SUMIFS(Expenses!AW:AW,Expenses!$C:$C,$C143)</f>
        <v>12973.222859061631</v>
      </c>
      <c r="AW143" s="20">
        <f>SUMIFS(Expenses!AX:AX,Expenses!$C:$C,$C143)</f>
        <v>13389.57227859956</v>
      </c>
      <c r="AX143" s="20">
        <f>SUMIFS(Expenses!AY:AY,Expenses!$C:$C,$C143)</f>
        <v>13389.57227859956</v>
      </c>
      <c r="AY143" s="20">
        <f>SUMIFS(Expenses!AZ:AZ,Expenses!$C:$C,$C143)</f>
        <v>13805.921698137492</v>
      </c>
      <c r="AZ143" s="20">
        <f>SUMIFS(Expenses!BA:BA,Expenses!$C:$C,$C143)</f>
        <v>13805.921698137492</v>
      </c>
      <c r="BA143" s="20">
        <f>SUMIFS(Expenses!BB:BB,Expenses!$C:$C,$C143)</f>
        <v>13805.921698137492</v>
      </c>
      <c r="BB143" s="20">
        <f>SUMIFS(Expenses!BC:BC,Expenses!$C:$C,$C143)</f>
        <v>13805.921698137492</v>
      </c>
      <c r="BC143" s="20">
        <f>SUMIFS(Expenses!BD:BD,Expenses!$C:$C,$C143)</f>
        <v>14638.620537213354</v>
      </c>
      <c r="BD143" s="20">
        <f>SUMIFS(Expenses!BE:BE,Expenses!$C:$C,$C143)</f>
        <v>14638.620537213354</v>
      </c>
      <c r="BE143" s="20">
        <f>SUMIFS(Expenses!BF:BF,Expenses!$C:$C,$C143)</f>
        <v>14638.620537213354</v>
      </c>
      <c r="BF143" s="20">
        <f>SUMIFS(Expenses!BG:BG,Expenses!$C:$C,$C143)</f>
        <v>14638.620537213354</v>
      </c>
      <c r="BG143" s="20">
        <f>SUMIFS(Expenses!BH:BH,Expenses!$C:$C,$C143)</f>
        <v>15077.779153329753</v>
      </c>
      <c r="BH143" s="20">
        <f>SUMIFS(Expenses!BI:BI,Expenses!$C:$C,$C143)</f>
        <v>15077.779153329753</v>
      </c>
      <c r="BI143" s="20">
        <f>SUMIFS(Expenses!BJ:BJ,Expenses!$C:$C,$C143)</f>
        <v>15077.779153329753</v>
      </c>
      <c r="BJ143" s="20">
        <f>SUMIFS(Expenses!BK:BK,Expenses!$C:$C,$C143)</f>
        <v>15077.779153329753</v>
      </c>
      <c r="BK143" s="20">
        <f>SUMIFS(Expenses!BL:BL,Expenses!$C:$C,$C143)</f>
        <v>15077.779153329753</v>
      </c>
      <c r="BL143" s="20">
        <f>SUMIFS(Expenses!BM:BM,Expenses!$C:$C,$C143)</f>
        <v>15077.779153329753</v>
      </c>
      <c r="BM143" s="20">
        <f>SUMIFS(Expenses!BN:BN,Expenses!$C:$C,$C143)</f>
        <v>15077.779153329753</v>
      </c>
      <c r="BN143" s="20">
        <f>SUMIFS(Expenses!BO:BO,Expenses!$C:$C,$C143)</f>
        <v>15077.779153329753</v>
      </c>
      <c r="BO143" s="20">
        <f>SUMIFS(Expenses!BP:BP,Expenses!$C:$C,$C143)</f>
        <v>15077.779153329753</v>
      </c>
      <c r="BP143" s="20">
        <f>SUMIFS(Expenses!BQ:BQ,Expenses!$C:$C,$C143)</f>
        <v>15077.779153329753</v>
      </c>
      <c r="BQ143" s="20">
        <f>SUMIFS(Expenses!BR:BR,Expenses!$C:$C,$C143)</f>
        <v>15077.779153329753</v>
      </c>
      <c r="BR143" s="20">
        <f>SUMIFS(Expenses!BS:BS,Expenses!$C:$C,$C143)</f>
        <v>15077.779153329753</v>
      </c>
      <c r="BS143" s="20">
        <f>SUMIFS(Expenses!BT:BT,Expenses!$C:$C,$C143)</f>
        <v>15530.112527929647</v>
      </c>
      <c r="BT143" s="20">
        <f>SUMIFS(Expenses!BU:BU,Expenses!$C:$C,$C143)</f>
        <v>15530.112527929647</v>
      </c>
      <c r="BU143" s="20">
        <f>SUMIFS(Expenses!BV:BV,Expenses!$C:$C,$C143)</f>
        <v>15530.112527929647</v>
      </c>
      <c r="BV143" s="20">
        <f>SUMIFS(Expenses!BW:BW,Expenses!$C:$C,$C143)</f>
        <v>15530.112527929647</v>
      </c>
      <c r="BW143" s="20">
        <f>SUMIFS(Expenses!BX:BX,Expenses!$C:$C,$C143)</f>
        <v>15530.112527929647</v>
      </c>
      <c r="BX143" s="20">
        <f>SUMIFS(Expenses!BY:BY,Expenses!$C:$C,$C143)</f>
        <v>15530.112527929647</v>
      </c>
      <c r="BY143" s="20">
        <f>SUMIFS(Expenses!BZ:BZ,Expenses!$C:$C,$C143)</f>
        <v>15530.112527929647</v>
      </c>
      <c r="BZ143" s="20">
        <f>SUMIFS(Expenses!CA:CA,Expenses!$C:$C,$C143)</f>
        <v>15530.112527929647</v>
      </c>
      <c r="CA143" s="20">
        <f>SUMIFS(Expenses!CB:CB,Expenses!$C:$C,$C143)</f>
        <v>15530.112527929647</v>
      </c>
      <c r="CB143" s="20">
        <f>SUMIFS(Expenses!CC:CC,Expenses!$C:$C,$C143)</f>
        <v>15530.112527929647</v>
      </c>
      <c r="CC143" s="20">
        <f>SUMIFS(Expenses!CD:CD,Expenses!$C:$C,$C143)</f>
        <v>15530.112527929647</v>
      </c>
      <c r="CD143" s="20">
        <f>SUMIFS(Expenses!CE:CE,Expenses!$C:$C,$C143)</f>
        <v>15530.112527929647</v>
      </c>
      <c r="CE143" s="20">
        <f>SUMIFS(Expenses!CF:CF,Expenses!$C:$C,$C143)</f>
        <v>15996.015903767537</v>
      </c>
      <c r="CF143" s="20">
        <f>SUMIFS(Expenses!CG:CG,Expenses!$C:$C,$C143)</f>
        <v>15996.015903767537</v>
      </c>
      <c r="CG143" s="20">
        <f>SUMIFS(Expenses!CH:CH,Expenses!$C:$C,$C143)</f>
        <v>15996.015903767537</v>
      </c>
      <c r="CH143" s="20">
        <f>SUMIFS(Expenses!CI:CI,Expenses!$C:$C,$C143)</f>
        <v>15996.015903767537</v>
      </c>
      <c r="CI143" s="20">
        <f>SUMIFS(Expenses!CJ:CJ,Expenses!$C:$C,$C143)</f>
        <v>15996.015903767537</v>
      </c>
      <c r="CJ143" s="20">
        <f>SUMIFS(Expenses!CK:CK,Expenses!$C:$C,$C143)</f>
        <v>15996.015903767537</v>
      </c>
      <c r="CK143" s="20">
        <f>SUMIFS(Expenses!CL:CL,Expenses!$C:$C,$C143)</f>
        <v>15996.015903767537</v>
      </c>
      <c r="CL143" s="20">
        <f>SUMIFS(Expenses!CM:CM,Expenses!$C:$C,$C143)</f>
        <v>15996.015903767537</v>
      </c>
      <c r="CM143" s="20">
        <f>SUMIFS(Expenses!CN:CN,Expenses!$C:$C,$C143)</f>
        <v>15996.015903767537</v>
      </c>
      <c r="CN143" s="20">
        <f>SUMIFS(Expenses!CO:CO,Expenses!$C:$C,$C143)</f>
        <v>15996.015903767537</v>
      </c>
      <c r="CO143" s="20">
        <f>SUMIFS(Expenses!CP:CP,Expenses!$C:$C,$C143)</f>
        <v>15996.015903767537</v>
      </c>
      <c r="CP143" s="20">
        <f>SUMIFS(Expenses!CQ:CQ,Expenses!$C:$C,$C143)</f>
        <v>15996.015903767537</v>
      </c>
      <c r="CQ143" s="20">
        <f>SUMIFS(Expenses!CR:CR,Expenses!$C:$C,$C143)</f>
        <v>16475.896380880564</v>
      </c>
      <c r="CR143" s="20">
        <f>SUMIFS(Expenses!CS:CS,Expenses!$C:$C,$C143)</f>
        <v>16475.896380880564</v>
      </c>
      <c r="CS143" s="20">
        <f>SUMIFS(Expenses!CT:CT,Expenses!$C:$C,$C143)</f>
        <v>16475.896380880564</v>
      </c>
      <c r="CT143" s="20">
        <f>SUMIFS(Expenses!CU:CU,Expenses!$C:$C,$C143)</f>
        <v>16475.896380880564</v>
      </c>
      <c r="CU143" s="20">
        <f>SUMIFS(Expenses!CV:CV,Expenses!$C:$C,$C143)</f>
        <v>16475.896380880564</v>
      </c>
      <c r="CV143" s="20">
        <f>SUMIFS(Expenses!CW:CW,Expenses!$C:$C,$C143)</f>
        <v>16475.896380880564</v>
      </c>
      <c r="CW143" s="20">
        <f>SUMIFS(Expenses!CX:CX,Expenses!$C:$C,$C143)</f>
        <v>16475.896380880564</v>
      </c>
      <c r="CX143" s="20">
        <f>SUMIFS(Expenses!CY:CY,Expenses!$C:$C,$C143)</f>
        <v>16475.896380880564</v>
      </c>
      <c r="CY143" s="20">
        <f>SUMIFS(Expenses!CZ:CZ,Expenses!$C:$C,$C143)</f>
        <v>16475.896380880564</v>
      </c>
      <c r="CZ143" s="20">
        <f>SUMIFS(Expenses!DA:DA,Expenses!$C:$C,$C143)</f>
        <v>16475.896380880564</v>
      </c>
      <c r="DA143" s="20">
        <f>SUMIFS(Expenses!DB:DB,Expenses!$C:$C,$C143)</f>
        <v>16475.896380880564</v>
      </c>
      <c r="DB143" s="20">
        <f>SUMIFS(Expenses!DC:DC,Expenses!$C:$C,$C143)</f>
        <v>16475.896380880564</v>
      </c>
      <c r="DC143" s="20">
        <f>SUMIFS(Expenses!DD:DD,Expenses!$C:$C,$C143)</f>
        <v>16970.17327230698</v>
      </c>
      <c r="DD143" s="20">
        <f>SUMIFS(Expenses!DE:DE,Expenses!$C:$C,$C143)</f>
        <v>16970.17327230698</v>
      </c>
      <c r="DE143" s="20">
        <f>SUMIFS(Expenses!DF:DF,Expenses!$C:$C,$C143)</f>
        <v>16970.17327230698</v>
      </c>
      <c r="DF143" s="20">
        <f>SUMIFS(Expenses!DG:DG,Expenses!$C:$C,$C143)</f>
        <v>16970.17327230698</v>
      </c>
      <c r="DG143" s="20">
        <f>SUMIFS(Expenses!DH:DH,Expenses!$C:$C,$C143)</f>
        <v>16970.17327230698</v>
      </c>
      <c r="DH143" s="20">
        <f>SUMIFS(Expenses!DI:DI,Expenses!$C:$C,$C143)</f>
        <v>16970.17327230698</v>
      </c>
      <c r="DI143" s="20">
        <f>SUMIFS(Expenses!DJ:DJ,Expenses!$C:$C,$C143)</f>
        <v>16970.17327230698</v>
      </c>
      <c r="DJ143" s="20">
        <f>SUMIFS(Expenses!DK:DK,Expenses!$C:$C,$C143)</f>
        <v>16970.17327230698</v>
      </c>
      <c r="DK143" s="20">
        <f>SUMIFS(Expenses!DL:DL,Expenses!$C:$C,$C143)</f>
        <v>16970.17327230698</v>
      </c>
      <c r="DL143" s="20">
        <f>SUMIFS(Expenses!DM:DM,Expenses!$C:$C,$C143)</f>
        <v>16970.17327230698</v>
      </c>
      <c r="DM143" s="20">
        <f>SUMIFS(Expenses!DN:DN,Expenses!$C:$C,$C143)</f>
        <v>16970.17327230698</v>
      </c>
      <c r="DN143" s="20">
        <f>SUMIFS(Expenses!DO:DO,Expenses!$C:$C,$C143)</f>
        <v>16970.17327230698</v>
      </c>
      <c r="DO143" s="20">
        <f>SUMIFS(Expenses!DP:DP,Expenses!$C:$C,$C143)</f>
        <v>17479.278470476187</v>
      </c>
      <c r="DP143" s="20">
        <f>SUMIFS(Expenses!DQ:DQ,Expenses!$C:$C,$C143)</f>
        <v>17479.278470476187</v>
      </c>
      <c r="DQ143" s="20">
        <f>SUMIFS(Expenses!DR:DR,Expenses!$C:$C,$C143)</f>
        <v>17479.278470476187</v>
      </c>
      <c r="DR143" s="20">
        <f>SUMIFS(Expenses!DS:DS,Expenses!$C:$C,$C143)</f>
        <v>17479.278470476187</v>
      </c>
      <c r="DS143" s="20">
        <f>SUMIFS(Expenses!DT:DT,Expenses!$C:$C,$C143)</f>
        <v>17479.278470476187</v>
      </c>
      <c r="DT143" s="20">
        <f>SUMIFS(Expenses!DU:DU,Expenses!$C:$C,$C143)</f>
        <v>17479.278470476187</v>
      </c>
    </row>
    <row r="144" spans="3:124">
      <c r="C144" s="5" t="s">
        <v>289</v>
      </c>
      <c r="D144" s="20">
        <f>SUMIFS(Expenses!E:E,Expenses!$C:$C,$C144)</f>
        <v>0</v>
      </c>
      <c r="E144" s="20">
        <f>SUMIFS(Expenses!F:F,Expenses!$C:$C,$C144)</f>
        <v>0</v>
      </c>
      <c r="F144" s="20">
        <f>SUMIFS(Expenses!G:G,Expenses!$C:$C,$C144)</f>
        <v>0</v>
      </c>
      <c r="G144" s="20">
        <f>SUMIFS(Expenses!H:H,Expenses!$C:$C,$C144)</f>
        <v>0</v>
      </c>
      <c r="H144" s="20">
        <f>SUMIFS(Expenses!I:I,Expenses!$C:$C,$C144)</f>
        <v>0</v>
      </c>
      <c r="I144" s="20">
        <f>SUMIFS(Expenses!J:J,Expenses!$C:$C,$C144)</f>
        <v>0</v>
      </c>
      <c r="J144" s="20">
        <f>SUMIFS(Expenses!K:K,Expenses!$C:$C,$C144)</f>
        <v>0</v>
      </c>
      <c r="K144" s="20">
        <f>SUMIFS(Expenses!L:L,Expenses!$C:$C,$C144)</f>
        <v>0</v>
      </c>
      <c r="L144" s="20">
        <f>SUMIFS(Expenses!M:M,Expenses!$C:$C,$C144)</f>
        <v>0</v>
      </c>
      <c r="M144" s="20">
        <f>SUMIFS(Expenses!N:N,Expenses!$C:$C,$C144)</f>
        <v>0</v>
      </c>
      <c r="N144" s="20">
        <f>SUMIFS(Expenses!O:O,Expenses!$C:$C,$C144)</f>
        <v>0</v>
      </c>
      <c r="O144" s="20">
        <f>SUMIFS(Expenses!P:P,Expenses!$C:$C,$C144)</f>
        <v>0</v>
      </c>
      <c r="P144" s="20">
        <f>SUMIFS(Expenses!Q:Q,Expenses!$C:$C,$C144)</f>
        <v>0</v>
      </c>
      <c r="Q144" s="20">
        <f>SUMIFS(Expenses!R:R,Expenses!$C:$C,$C144)</f>
        <v>0</v>
      </c>
      <c r="R144" s="20">
        <f>SUMIFS(Expenses!S:S,Expenses!$C:$C,$C144)</f>
        <v>0</v>
      </c>
      <c r="S144" s="20">
        <f>SUMIFS(Expenses!T:T,Expenses!$C:$C,$C144)</f>
        <v>0</v>
      </c>
      <c r="T144" s="20">
        <f>SUMIFS(Expenses!U:U,Expenses!$C:$C,$C144)</f>
        <v>0</v>
      </c>
      <c r="U144" s="20">
        <f>SUMIFS(Expenses!V:V,Expenses!$C:$C,$C144)</f>
        <v>0</v>
      </c>
      <c r="V144" s="20">
        <f>SUMIFS(Expenses!W:W,Expenses!$C:$C,$C144)</f>
        <v>0</v>
      </c>
      <c r="W144" s="20">
        <f>SUMIFS(Expenses!X:X,Expenses!$C:$C,$C144)</f>
        <v>0</v>
      </c>
      <c r="X144" s="20">
        <f>SUMIFS(Expenses!Y:Y,Expenses!$C:$C,$C144)</f>
        <v>0</v>
      </c>
      <c r="Y144" s="20">
        <f>SUMIFS(Expenses!Z:Z,Expenses!$C:$C,$C144)</f>
        <v>0</v>
      </c>
      <c r="Z144" s="20">
        <f>SUMIFS(Expenses!AA:AA,Expenses!$C:$C,$C144)</f>
        <v>0</v>
      </c>
      <c r="AA144" s="20">
        <f>SUMIFS(Expenses!AB:AB,Expenses!$C:$C,$C144)</f>
        <v>0</v>
      </c>
      <c r="AB144" s="20">
        <f>SUMIFS(Expenses!AC:AC,Expenses!$C:$C,$C144)</f>
        <v>534.24807150866661</v>
      </c>
      <c r="AC144" s="20">
        <f>SUMIFS(Expenses!AD:AD,Expenses!$C:$C,$C144)</f>
        <v>534.24807150866661</v>
      </c>
      <c r="AD144" s="20">
        <f>SUMIFS(Expenses!AE:AE,Expenses!$C:$C,$C144)</f>
        <v>534.24807150866661</v>
      </c>
      <c r="AE144" s="20">
        <f>SUMIFS(Expenses!AF:AF,Expenses!$C:$C,$C144)</f>
        <v>534.24807150866661</v>
      </c>
      <c r="AF144" s="20">
        <f>SUMIFS(Expenses!AG:AG,Expenses!$C:$C,$C144)</f>
        <v>534.24807150866661</v>
      </c>
      <c r="AG144" s="20">
        <f>SUMIFS(Expenses!AH:AH,Expenses!$C:$C,$C144)</f>
        <v>534.24807150866661</v>
      </c>
      <c r="AH144" s="20">
        <f>SUMIFS(Expenses!AI:AI,Expenses!$C:$C,$C144)</f>
        <v>534.24807150866661</v>
      </c>
      <c r="AI144" s="20">
        <f>SUMIFS(Expenses!AJ:AJ,Expenses!$C:$C,$C144)</f>
        <v>626.06727691932667</v>
      </c>
      <c r="AJ144" s="20">
        <f>SUMIFS(Expenses!AK:AK,Expenses!$C:$C,$C144)</f>
        <v>626.06727691932667</v>
      </c>
      <c r="AK144" s="20">
        <f>SUMIFS(Expenses!AL:AL,Expenses!$C:$C,$C144)</f>
        <v>626.06727691932667</v>
      </c>
      <c r="AL144" s="20">
        <f>SUMIFS(Expenses!AM:AM,Expenses!$C:$C,$C144)</f>
        <v>651.33119800779332</v>
      </c>
      <c r="AM144" s="20">
        <f>SUMIFS(Expenses!AN:AN,Expenses!$C:$C,$C144)</f>
        <v>651.33119800779332</v>
      </c>
      <c r="AN144" s="20">
        <f>SUMIFS(Expenses!AO:AO,Expenses!$C:$C,$C144)</f>
        <v>651.33119800779332</v>
      </c>
      <c r="AO144" s="20">
        <f>SUMIFS(Expenses!AP:AP,Expenses!$C:$C,$C144)</f>
        <v>651.33119800779332</v>
      </c>
      <c r="AP144" s="20">
        <f>SUMIFS(Expenses!AQ:AQ,Expenses!$C:$C,$C144)</f>
        <v>651.33119800779332</v>
      </c>
      <c r="AQ144" s="20">
        <f>SUMIFS(Expenses!AR:AR,Expenses!$C:$C,$C144)</f>
        <v>761.94620385459336</v>
      </c>
      <c r="AR144" s="20">
        <f>SUMIFS(Expenses!AS:AS,Expenses!$C:$C,$C144)</f>
        <v>787.21012494306012</v>
      </c>
      <c r="AS144" s="20">
        <f>SUMIFS(Expenses!AT:AT,Expenses!$C:$C,$C144)</f>
        <v>787.21012494306012</v>
      </c>
      <c r="AT144" s="20">
        <f>SUMIFS(Expenses!AU:AU,Expenses!$C:$C,$C144)</f>
        <v>787.21012494306012</v>
      </c>
      <c r="AU144" s="20">
        <f>SUMIFS(Expenses!AV:AV,Expenses!$C:$C,$C144)</f>
        <v>810.82642869135191</v>
      </c>
      <c r="AV144" s="20">
        <f>SUMIFS(Expenses!AW:AW,Expenses!$C:$C,$C144)</f>
        <v>810.82642869135191</v>
      </c>
      <c r="AW144" s="20">
        <f>SUMIFS(Expenses!AX:AX,Expenses!$C:$C,$C144)</f>
        <v>836.84826741247252</v>
      </c>
      <c r="AX144" s="20">
        <f>SUMIFS(Expenses!AY:AY,Expenses!$C:$C,$C144)</f>
        <v>836.84826741247252</v>
      </c>
      <c r="AY144" s="20">
        <f>SUMIFS(Expenses!AZ:AZ,Expenses!$C:$C,$C144)</f>
        <v>862.87010613359325</v>
      </c>
      <c r="AZ144" s="20">
        <f>SUMIFS(Expenses!BA:BA,Expenses!$C:$C,$C144)</f>
        <v>862.87010613359325</v>
      </c>
      <c r="BA144" s="20">
        <f>SUMIFS(Expenses!BB:BB,Expenses!$C:$C,$C144)</f>
        <v>862.87010613359325</v>
      </c>
      <c r="BB144" s="20">
        <f>SUMIFS(Expenses!BC:BC,Expenses!$C:$C,$C144)</f>
        <v>862.87010613359325</v>
      </c>
      <c r="BC144" s="20">
        <f>SUMIFS(Expenses!BD:BD,Expenses!$C:$C,$C144)</f>
        <v>914.9137835758346</v>
      </c>
      <c r="BD144" s="20">
        <f>SUMIFS(Expenses!BE:BE,Expenses!$C:$C,$C144)</f>
        <v>914.9137835758346</v>
      </c>
      <c r="BE144" s="20">
        <f>SUMIFS(Expenses!BF:BF,Expenses!$C:$C,$C144)</f>
        <v>914.9137835758346</v>
      </c>
      <c r="BF144" s="20">
        <f>SUMIFS(Expenses!BG:BG,Expenses!$C:$C,$C144)</f>
        <v>914.9137835758346</v>
      </c>
      <c r="BG144" s="20">
        <f>SUMIFS(Expenses!BH:BH,Expenses!$C:$C,$C144)</f>
        <v>942.36119708310957</v>
      </c>
      <c r="BH144" s="20">
        <f>SUMIFS(Expenses!BI:BI,Expenses!$C:$C,$C144)</f>
        <v>942.36119708310957</v>
      </c>
      <c r="BI144" s="20">
        <f>SUMIFS(Expenses!BJ:BJ,Expenses!$C:$C,$C144)</f>
        <v>942.36119708310957</v>
      </c>
      <c r="BJ144" s="20">
        <f>SUMIFS(Expenses!BK:BK,Expenses!$C:$C,$C144)</f>
        <v>942.36119708310957</v>
      </c>
      <c r="BK144" s="20">
        <f>SUMIFS(Expenses!BL:BL,Expenses!$C:$C,$C144)</f>
        <v>942.36119708310957</v>
      </c>
      <c r="BL144" s="20">
        <f>SUMIFS(Expenses!BM:BM,Expenses!$C:$C,$C144)</f>
        <v>942.36119708310957</v>
      </c>
      <c r="BM144" s="20">
        <f>SUMIFS(Expenses!BN:BN,Expenses!$C:$C,$C144)</f>
        <v>942.36119708310957</v>
      </c>
      <c r="BN144" s="20">
        <f>SUMIFS(Expenses!BO:BO,Expenses!$C:$C,$C144)</f>
        <v>942.36119708310957</v>
      </c>
      <c r="BO144" s="20">
        <f>SUMIFS(Expenses!BP:BP,Expenses!$C:$C,$C144)</f>
        <v>942.36119708310957</v>
      </c>
      <c r="BP144" s="20">
        <f>SUMIFS(Expenses!BQ:BQ,Expenses!$C:$C,$C144)</f>
        <v>942.36119708310957</v>
      </c>
      <c r="BQ144" s="20">
        <f>SUMIFS(Expenses!BR:BR,Expenses!$C:$C,$C144)</f>
        <v>942.36119708310957</v>
      </c>
      <c r="BR144" s="20">
        <f>SUMIFS(Expenses!BS:BS,Expenses!$C:$C,$C144)</f>
        <v>942.36119708310957</v>
      </c>
      <c r="BS144" s="20">
        <f>SUMIFS(Expenses!BT:BT,Expenses!$C:$C,$C144)</f>
        <v>970.63203299560291</v>
      </c>
      <c r="BT144" s="20">
        <f>SUMIFS(Expenses!BU:BU,Expenses!$C:$C,$C144)</f>
        <v>970.63203299560291</v>
      </c>
      <c r="BU144" s="20">
        <f>SUMIFS(Expenses!BV:BV,Expenses!$C:$C,$C144)</f>
        <v>970.63203299560291</v>
      </c>
      <c r="BV144" s="20">
        <f>SUMIFS(Expenses!BW:BW,Expenses!$C:$C,$C144)</f>
        <v>970.63203299560291</v>
      </c>
      <c r="BW144" s="20">
        <f>SUMIFS(Expenses!BX:BX,Expenses!$C:$C,$C144)</f>
        <v>970.63203299560291</v>
      </c>
      <c r="BX144" s="20">
        <f>SUMIFS(Expenses!BY:BY,Expenses!$C:$C,$C144)</f>
        <v>970.63203299560291</v>
      </c>
      <c r="BY144" s="20">
        <f>SUMIFS(Expenses!BZ:BZ,Expenses!$C:$C,$C144)</f>
        <v>970.63203299560291</v>
      </c>
      <c r="BZ144" s="20">
        <f>SUMIFS(Expenses!CA:CA,Expenses!$C:$C,$C144)</f>
        <v>970.63203299560291</v>
      </c>
      <c r="CA144" s="20">
        <f>SUMIFS(Expenses!CB:CB,Expenses!$C:$C,$C144)</f>
        <v>970.63203299560291</v>
      </c>
      <c r="CB144" s="20">
        <f>SUMIFS(Expenses!CC:CC,Expenses!$C:$C,$C144)</f>
        <v>970.63203299560291</v>
      </c>
      <c r="CC144" s="20">
        <f>SUMIFS(Expenses!CD:CD,Expenses!$C:$C,$C144)</f>
        <v>970.63203299560291</v>
      </c>
      <c r="CD144" s="20">
        <f>SUMIFS(Expenses!CE:CE,Expenses!$C:$C,$C144)</f>
        <v>970.63203299560291</v>
      </c>
      <c r="CE144" s="20">
        <f>SUMIFS(Expenses!CF:CF,Expenses!$C:$C,$C144)</f>
        <v>999.75099398547104</v>
      </c>
      <c r="CF144" s="20">
        <f>SUMIFS(Expenses!CG:CG,Expenses!$C:$C,$C144)</f>
        <v>999.75099398547104</v>
      </c>
      <c r="CG144" s="20">
        <f>SUMIFS(Expenses!CH:CH,Expenses!$C:$C,$C144)</f>
        <v>999.75099398547104</v>
      </c>
      <c r="CH144" s="20">
        <f>SUMIFS(Expenses!CI:CI,Expenses!$C:$C,$C144)</f>
        <v>999.75099398547104</v>
      </c>
      <c r="CI144" s="20">
        <f>SUMIFS(Expenses!CJ:CJ,Expenses!$C:$C,$C144)</f>
        <v>999.75099398547104</v>
      </c>
      <c r="CJ144" s="20">
        <f>SUMIFS(Expenses!CK:CK,Expenses!$C:$C,$C144)</f>
        <v>999.75099398547104</v>
      </c>
      <c r="CK144" s="20">
        <f>SUMIFS(Expenses!CL:CL,Expenses!$C:$C,$C144)</f>
        <v>999.75099398547104</v>
      </c>
      <c r="CL144" s="20">
        <f>SUMIFS(Expenses!CM:CM,Expenses!$C:$C,$C144)</f>
        <v>999.75099398547104</v>
      </c>
      <c r="CM144" s="20">
        <f>SUMIFS(Expenses!CN:CN,Expenses!$C:$C,$C144)</f>
        <v>999.75099398547104</v>
      </c>
      <c r="CN144" s="20">
        <f>SUMIFS(Expenses!CO:CO,Expenses!$C:$C,$C144)</f>
        <v>999.75099398547104</v>
      </c>
      <c r="CO144" s="20">
        <f>SUMIFS(Expenses!CP:CP,Expenses!$C:$C,$C144)</f>
        <v>999.75099398547104</v>
      </c>
      <c r="CP144" s="20">
        <f>SUMIFS(Expenses!CQ:CQ,Expenses!$C:$C,$C144)</f>
        <v>999.75099398547104</v>
      </c>
      <c r="CQ144" s="20">
        <f>SUMIFS(Expenses!CR:CR,Expenses!$C:$C,$C144)</f>
        <v>1029.7435238050352</v>
      </c>
      <c r="CR144" s="20">
        <f>SUMIFS(Expenses!CS:CS,Expenses!$C:$C,$C144)</f>
        <v>1029.7435238050352</v>
      </c>
      <c r="CS144" s="20">
        <f>SUMIFS(Expenses!CT:CT,Expenses!$C:$C,$C144)</f>
        <v>1029.7435238050352</v>
      </c>
      <c r="CT144" s="20">
        <f>SUMIFS(Expenses!CU:CU,Expenses!$C:$C,$C144)</f>
        <v>1029.7435238050352</v>
      </c>
      <c r="CU144" s="20">
        <f>SUMIFS(Expenses!CV:CV,Expenses!$C:$C,$C144)</f>
        <v>1029.7435238050352</v>
      </c>
      <c r="CV144" s="20">
        <f>SUMIFS(Expenses!CW:CW,Expenses!$C:$C,$C144)</f>
        <v>1029.7435238050352</v>
      </c>
      <c r="CW144" s="20">
        <f>SUMIFS(Expenses!CX:CX,Expenses!$C:$C,$C144)</f>
        <v>1029.7435238050352</v>
      </c>
      <c r="CX144" s="20">
        <f>SUMIFS(Expenses!CY:CY,Expenses!$C:$C,$C144)</f>
        <v>1029.7435238050352</v>
      </c>
      <c r="CY144" s="20">
        <f>SUMIFS(Expenses!CZ:CZ,Expenses!$C:$C,$C144)</f>
        <v>1029.7435238050352</v>
      </c>
      <c r="CZ144" s="20">
        <f>SUMIFS(Expenses!DA:DA,Expenses!$C:$C,$C144)</f>
        <v>1029.7435238050352</v>
      </c>
      <c r="DA144" s="20">
        <f>SUMIFS(Expenses!DB:DB,Expenses!$C:$C,$C144)</f>
        <v>1029.7435238050352</v>
      </c>
      <c r="DB144" s="20">
        <f>SUMIFS(Expenses!DC:DC,Expenses!$C:$C,$C144)</f>
        <v>1029.7435238050352</v>
      </c>
      <c r="DC144" s="20">
        <f>SUMIFS(Expenses!DD:DD,Expenses!$C:$C,$C144)</f>
        <v>1060.6358295191862</v>
      </c>
      <c r="DD144" s="20">
        <f>SUMIFS(Expenses!DE:DE,Expenses!$C:$C,$C144)</f>
        <v>1060.6358295191862</v>
      </c>
      <c r="DE144" s="20">
        <f>SUMIFS(Expenses!DF:DF,Expenses!$C:$C,$C144)</f>
        <v>1060.6358295191862</v>
      </c>
      <c r="DF144" s="20">
        <f>SUMIFS(Expenses!DG:DG,Expenses!$C:$C,$C144)</f>
        <v>1060.6358295191862</v>
      </c>
      <c r="DG144" s="20">
        <f>SUMIFS(Expenses!DH:DH,Expenses!$C:$C,$C144)</f>
        <v>1060.6358295191862</v>
      </c>
      <c r="DH144" s="20">
        <f>SUMIFS(Expenses!DI:DI,Expenses!$C:$C,$C144)</f>
        <v>1060.6358295191862</v>
      </c>
      <c r="DI144" s="20">
        <f>SUMIFS(Expenses!DJ:DJ,Expenses!$C:$C,$C144)</f>
        <v>1060.6358295191862</v>
      </c>
      <c r="DJ144" s="20">
        <f>SUMIFS(Expenses!DK:DK,Expenses!$C:$C,$C144)</f>
        <v>1060.6358295191862</v>
      </c>
      <c r="DK144" s="20">
        <f>SUMIFS(Expenses!DL:DL,Expenses!$C:$C,$C144)</f>
        <v>1060.6358295191862</v>
      </c>
      <c r="DL144" s="20">
        <f>SUMIFS(Expenses!DM:DM,Expenses!$C:$C,$C144)</f>
        <v>1060.6358295191862</v>
      </c>
      <c r="DM144" s="20">
        <f>SUMIFS(Expenses!DN:DN,Expenses!$C:$C,$C144)</f>
        <v>1060.6358295191862</v>
      </c>
      <c r="DN144" s="20">
        <f>SUMIFS(Expenses!DO:DO,Expenses!$C:$C,$C144)</f>
        <v>1060.6358295191862</v>
      </c>
      <c r="DO144" s="20">
        <f>SUMIFS(Expenses!DP:DP,Expenses!$C:$C,$C144)</f>
        <v>1092.4549044047617</v>
      </c>
      <c r="DP144" s="20">
        <f>SUMIFS(Expenses!DQ:DQ,Expenses!$C:$C,$C144)</f>
        <v>1092.4549044047617</v>
      </c>
      <c r="DQ144" s="20">
        <f>SUMIFS(Expenses!DR:DR,Expenses!$C:$C,$C144)</f>
        <v>1092.4549044047617</v>
      </c>
      <c r="DR144" s="20">
        <f>SUMIFS(Expenses!DS:DS,Expenses!$C:$C,$C144)</f>
        <v>1092.4549044047617</v>
      </c>
      <c r="DS144" s="20">
        <f>SUMIFS(Expenses!DT:DT,Expenses!$C:$C,$C144)</f>
        <v>1092.4549044047617</v>
      </c>
      <c r="DT144" s="20">
        <f>SUMIFS(Expenses!DU:DU,Expenses!$C:$C,$C144)</f>
        <v>1092.4549044047617</v>
      </c>
    </row>
    <row r="145" spans="3:124">
      <c r="C145" s="5" t="s">
        <v>303</v>
      </c>
      <c r="D145" s="20">
        <f>SUMIFS(Expenses!E:E,Expenses!$C:$C,$C145)</f>
        <v>0</v>
      </c>
      <c r="E145" s="20">
        <f>SUMIFS(Expenses!F:F,Expenses!$C:$C,$C145)</f>
        <v>0</v>
      </c>
      <c r="F145" s="20">
        <f>SUMIFS(Expenses!G:G,Expenses!$C:$C,$C145)</f>
        <v>0</v>
      </c>
      <c r="G145" s="20">
        <f>SUMIFS(Expenses!H:H,Expenses!$C:$C,$C145)</f>
        <v>0</v>
      </c>
      <c r="H145" s="20">
        <f>SUMIFS(Expenses!I:I,Expenses!$C:$C,$C145)</f>
        <v>0</v>
      </c>
      <c r="I145" s="20">
        <f>SUMIFS(Expenses!J:J,Expenses!$C:$C,$C145)</f>
        <v>0</v>
      </c>
      <c r="J145" s="20">
        <f>SUMIFS(Expenses!K:K,Expenses!$C:$C,$C145)</f>
        <v>0</v>
      </c>
      <c r="K145" s="20">
        <f>SUMIFS(Expenses!L:L,Expenses!$C:$C,$C145)</f>
        <v>0</v>
      </c>
      <c r="L145" s="20">
        <f>SUMIFS(Expenses!M:M,Expenses!$C:$C,$C145)</f>
        <v>0</v>
      </c>
      <c r="M145" s="20">
        <f>SUMIFS(Expenses!N:N,Expenses!$C:$C,$C145)</f>
        <v>0</v>
      </c>
      <c r="N145" s="20">
        <f>SUMIFS(Expenses!O:O,Expenses!$C:$C,$C145)</f>
        <v>0</v>
      </c>
      <c r="O145" s="20">
        <f>SUMIFS(Expenses!P:P,Expenses!$C:$C,$C145)</f>
        <v>0</v>
      </c>
      <c r="P145" s="20">
        <f>SUMIFS(Expenses!Q:Q,Expenses!$C:$C,$C145)</f>
        <v>0</v>
      </c>
      <c r="Q145" s="20">
        <f>SUMIFS(Expenses!R:R,Expenses!$C:$C,$C145)</f>
        <v>0</v>
      </c>
      <c r="R145" s="20">
        <f>SUMIFS(Expenses!S:S,Expenses!$C:$C,$C145)</f>
        <v>0</v>
      </c>
      <c r="S145" s="20">
        <f>SUMIFS(Expenses!T:T,Expenses!$C:$C,$C145)</f>
        <v>0</v>
      </c>
      <c r="T145" s="20">
        <f>SUMIFS(Expenses!U:U,Expenses!$C:$C,$C145)</f>
        <v>0</v>
      </c>
      <c r="U145" s="20">
        <f>SUMIFS(Expenses!V:V,Expenses!$C:$C,$C145)</f>
        <v>0</v>
      </c>
      <c r="V145" s="20">
        <f>SUMIFS(Expenses!W:W,Expenses!$C:$C,$C145)</f>
        <v>0</v>
      </c>
      <c r="W145" s="20">
        <f>SUMIFS(Expenses!X:X,Expenses!$C:$C,$C145)</f>
        <v>0</v>
      </c>
      <c r="X145" s="20">
        <f>SUMIFS(Expenses!Y:Y,Expenses!$C:$C,$C145)</f>
        <v>0</v>
      </c>
      <c r="Y145" s="20">
        <f>SUMIFS(Expenses!Z:Z,Expenses!$C:$C,$C145)</f>
        <v>0</v>
      </c>
      <c r="Z145" s="20">
        <f>SUMIFS(Expenses!AA:AA,Expenses!$C:$C,$C145)</f>
        <v>0</v>
      </c>
      <c r="AA145" s="20">
        <f>SUMIFS(Expenses!AB:AB,Expenses!$C:$C,$C145)</f>
        <v>0</v>
      </c>
      <c r="AB145" s="20">
        <f>SUMIFS(Expenses!AC:AC,Expenses!$C:$C,$C145)</f>
        <v>2938.3643932976665</v>
      </c>
      <c r="AC145" s="20">
        <f>SUMIFS(Expenses!AD:AD,Expenses!$C:$C,$C145)</f>
        <v>2938.3643932976665</v>
      </c>
      <c r="AD145" s="20">
        <f>SUMIFS(Expenses!AE:AE,Expenses!$C:$C,$C145)</f>
        <v>2938.3643932976665</v>
      </c>
      <c r="AE145" s="20">
        <f>SUMIFS(Expenses!AF:AF,Expenses!$C:$C,$C145)</f>
        <v>2938.3643932976665</v>
      </c>
      <c r="AF145" s="20">
        <f>SUMIFS(Expenses!AG:AG,Expenses!$C:$C,$C145)</f>
        <v>2938.3643932976665</v>
      </c>
      <c r="AG145" s="20">
        <f>SUMIFS(Expenses!AH:AH,Expenses!$C:$C,$C145)</f>
        <v>2938.3643932976665</v>
      </c>
      <c r="AH145" s="20">
        <f>SUMIFS(Expenses!AI:AI,Expenses!$C:$C,$C145)</f>
        <v>2938.3643932976665</v>
      </c>
      <c r="AI145" s="20">
        <f>SUMIFS(Expenses!AJ:AJ,Expenses!$C:$C,$C145)</f>
        <v>3443.3700230562963</v>
      </c>
      <c r="AJ145" s="20">
        <f>SUMIFS(Expenses!AK:AK,Expenses!$C:$C,$C145)</f>
        <v>3443.3700230562963</v>
      </c>
      <c r="AK145" s="20">
        <f>SUMIFS(Expenses!AL:AL,Expenses!$C:$C,$C145)</f>
        <v>3443.3700230562963</v>
      </c>
      <c r="AL145" s="20">
        <f>SUMIFS(Expenses!AM:AM,Expenses!$C:$C,$C145)</f>
        <v>3582.3215890428633</v>
      </c>
      <c r="AM145" s="20">
        <f>SUMIFS(Expenses!AN:AN,Expenses!$C:$C,$C145)</f>
        <v>3582.3215890428633</v>
      </c>
      <c r="AN145" s="20">
        <f>SUMIFS(Expenses!AO:AO,Expenses!$C:$C,$C145)</f>
        <v>3582.3215890428633</v>
      </c>
      <c r="AO145" s="20">
        <f>SUMIFS(Expenses!AP:AP,Expenses!$C:$C,$C145)</f>
        <v>3582.3215890428633</v>
      </c>
      <c r="AP145" s="20">
        <f>SUMIFS(Expenses!AQ:AQ,Expenses!$C:$C,$C145)</f>
        <v>3582.3215890428633</v>
      </c>
      <c r="AQ145" s="20">
        <f>SUMIFS(Expenses!AR:AR,Expenses!$C:$C,$C145)</f>
        <v>4190.7041212002632</v>
      </c>
      <c r="AR145" s="20">
        <f>SUMIFS(Expenses!AS:AS,Expenses!$C:$C,$C145)</f>
        <v>4329.6556871868306</v>
      </c>
      <c r="AS145" s="20">
        <f>SUMIFS(Expenses!AT:AT,Expenses!$C:$C,$C145)</f>
        <v>4329.6556871868306</v>
      </c>
      <c r="AT145" s="20">
        <f>SUMIFS(Expenses!AU:AU,Expenses!$C:$C,$C145)</f>
        <v>4329.6556871868306</v>
      </c>
      <c r="AU145" s="20">
        <f>SUMIFS(Expenses!AV:AV,Expenses!$C:$C,$C145)</f>
        <v>4459.5453578024353</v>
      </c>
      <c r="AV145" s="20">
        <f>SUMIFS(Expenses!AW:AW,Expenses!$C:$C,$C145)</f>
        <v>4459.5453578024353</v>
      </c>
      <c r="AW145" s="20">
        <f>SUMIFS(Expenses!AX:AX,Expenses!$C:$C,$C145)</f>
        <v>4602.6654707685984</v>
      </c>
      <c r="AX145" s="20">
        <f>SUMIFS(Expenses!AY:AY,Expenses!$C:$C,$C145)</f>
        <v>4602.6654707685984</v>
      </c>
      <c r="AY145" s="20">
        <f>SUMIFS(Expenses!AZ:AZ,Expenses!$C:$C,$C145)</f>
        <v>4745.7855837347624</v>
      </c>
      <c r="AZ145" s="20">
        <f>SUMIFS(Expenses!BA:BA,Expenses!$C:$C,$C145)</f>
        <v>4745.7855837347624</v>
      </c>
      <c r="BA145" s="20">
        <f>SUMIFS(Expenses!BB:BB,Expenses!$C:$C,$C145)</f>
        <v>4745.7855837347624</v>
      </c>
      <c r="BB145" s="20">
        <f>SUMIFS(Expenses!BC:BC,Expenses!$C:$C,$C145)</f>
        <v>4745.7855837347624</v>
      </c>
      <c r="BC145" s="20">
        <f>SUMIFS(Expenses!BD:BD,Expenses!$C:$C,$C145)</f>
        <v>5032.0258096670896</v>
      </c>
      <c r="BD145" s="20">
        <f>SUMIFS(Expenses!BE:BE,Expenses!$C:$C,$C145)</f>
        <v>5032.0258096670896</v>
      </c>
      <c r="BE145" s="20">
        <f>SUMIFS(Expenses!BF:BF,Expenses!$C:$C,$C145)</f>
        <v>5032.0258096670896</v>
      </c>
      <c r="BF145" s="20">
        <f>SUMIFS(Expenses!BG:BG,Expenses!$C:$C,$C145)</f>
        <v>5032.0258096670896</v>
      </c>
      <c r="BG145" s="20">
        <f>SUMIFS(Expenses!BH:BH,Expenses!$C:$C,$C145)</f>
        <v>5182.986583957103</v>
      </c>
      <c r="BH145" s="20">
        <f>SUMIFS(Expenses!BI:BI,Expenses!$C:$C,$C145)</f>
        <v>5182.986583957103</v>
      </c>
      <c r="BI145" s="20">
        <f>SUMIFS(Expenses!BJ:BJ,Expenses!$C:$C,$C145)</f>
        <v>5182.986583957103</v>
      </c>
      <c r="BJ145" s="20">
        <f>SUMIFS(Expenses!BK:BK,Expenses!$C:$C,$C145)</f>
        <v>5182.986583957103</v>
      </c>
      <c r="BK145" s="20">
        <f>SUMIFS(Expenses!BL:BL,Expenses!$C:$C,$C145)</f>
        <v>5182.986583957103</v>
      </c>
      <c r="BL145" s="20">
        <f>SUMIFS(Expenses!BM:BM,Expenses!$C:$C,$C145)</f>
        <v>5182.986583957103</v>
      </c>
      <c r="BM145" s="20">
        <f>SUMIFS(Expenses!BN:BN,Expenses!$C:$C,$C145)</f>
        <v>5182.986583957103</v>
      </c>
      <c r="BN145" s="20">
        <f>SUMIFS(Expenses!BO:BO,Expenses!$C:$C,$C145)</f>
        <v>5182.986583957103</v>
      </c>
      <c r="BO145" s="20">
        <f>SUMIFS(Expenses!BP:BP,Expenses!$C:$C,$C145)</f>
        <v>5182.986583957103</v>
      </c>
      <c r="BP145" s="20">
        <f>SUMIFS(Expenses!BQ:BQ,Expenses!$C:$C,$C145)</f>
        <v>5182.986583957103</v>
      </c>
      <c r="BQ145" s="20">
        <f>SUMIFS(Expenses!BR:BR,Expenses!$C:$C,$C145)</f>
        <v>5182.986583957103</v>
      </c>
      <c r="BR145" s="20">
        <f>SUMIFS(Expenses!BS:BS,Expenses!$C:$C,$C145)</f>
        <v>5182.986583957103</v>
      </c>
      <c r="BS145" s="20">
        <f>SUMIFS(Expenses!BT:BT,Expenses!$C:$C,$C145)</f>
        <v>5338.4761814758158</v>
      </c>
      <c r="BT145" s="20">
        <f>SUMIFS(Expenses!BU:BU,Expenses!$C:$C,$C145)</f>
        <v>5338.4761814758158</v>
      </c>
      <c r="BU145" s="20">
        <f>SUMIFS(Expenses!BV:BV,Expenses!$C:$C,$C145)</f>
        <v>5338.4761814758158</v>
      </c>
      <c r="BV145" s="20">
        <f>SUMIFS(Expenses!BW:BW,Expenses!$C:$C,$C145)</f>
        <v>5338.4761814758158</v>
      </c>
      <c r="BW145" s="20">
        <f>SUMIFS(Expenses!BX:BX,Expenses!$C:$C,$C145)</f>
        <v>5338.4761814758158</v>
      </c>
      <c r="BX145" s="20">
        <f>SUMIFS(Expenses!BY:BY,Expenses!$C:$C,$C145)</f>
        <v>5338.4761814758158</v>
      </c>
      <c r="BY145" s="20">
        <f>SUMIFS(Expenses!BZ:BZ,Expenses!$C:$C,$C145)</f>
        <v>5338.4761814758158</v>
      </c>
      <c r="BZ145" s="20">
        <f>SUMIFS(Expenses!CA:CA,Expenses!$C:$C,$C145)</f>
        <v>5338.4761814758158</v>
      </c>
      <c r="CA145" s="20">
        <f>SUMIFS(Expenses!CB:CB,Expenses!$C:$C,$C145)</f>
        <v>5338.4761814758158</v>
      </c>
      <c r="CB145" s="20">
        <f>SUMIFS(Expenses!CC:CC,Expenses!$C:$C,$C145)</f>
        <v>5338.4761814758158</v>
      </c>
      <c r="CC145" s="20">
        <f>SUMIFS(Expenses!CD:CD,Expenses!$C:$C,$C145)</f>
        <v>5338.4761814758158</v>
      </c>
      <c r="CD145" s="20">
        <f>SUMIFS(Expenses!CE:CE,Expenses!$C:$C,$C145)</f>
        <v>5338.4761814758158</v>
      </c>
      <c r="CE145" s="20">
        <f>SUMIFS(Expenses!CF:CF,Expenses!$C:$C,$C145)</f>
        <v>5498.6304669200908</v>
      </c>
      <c r="CF145" s="20">
        <f>SUMIFS(Expenses!CG:CG,Expenses!$C:$C,$C145)</f>
        <v>5498.6304669200908</v>
      </c>
      <c r="CG145" s="20">
        <f>SUMIFS(Expenses!CH:CH,Expenses!$C:$C,$C145)</f>
        <v>5498.6304669200908</v>
      </c>
      <c r="CH145" s="20">
        <f>SUMIFS(Expenses!CI:CI,Expenses!$C:$C,$C145)</f>
        <v>5498.6304669200908</v>
      </c>
      <c r="CI145" s="20">
        <f>SUMIFS(Expenses!CJ:CJ,Expenses!$C:$C,$C145)</f>
        <v>5498.6304669200908</v>
      </c>
      <c r="CJ145" s="20">
        <f>SUMIFS(Expenses!CK:CK,Expenses!$C:$C,$C145)</f>
        <v>5498.6304669200908</v>
      </c>
      <c r="CK145" s="20">
        <f>SUMIFS(Expenses!CL:CL,Expenses!$C:$C,$C145)</f>
        <v>5498.6304669200908</v>
      </c>
      <c r="CL145" s="20">
        <f>SUMIFS(Expenses!CM:CM,Expenses!$C:$C,$C145)</f>
        <v>5498.6304669200908</v>
      </c>
      <c r="CM145" s="20">
        <f>SUMIFS(Expenses!CN:CN,Expenses!$C:$C,$C145)</f>
        <v>5498.6304669200908</v>
      </c>
      <c r="CN145" s="20">
        <f>SUMIFS(Expenses!CO:CO,Expenses!$C:$C,$C145)</f>
        <v>5498.6304669200908</v>
      </c>
      <c r="CO145" s="20">
        <f>SUMIFS(Expenses!CP:CP,Expenses!$C:$C,$C145)</f>
        <v>5498.6304669200908</v>
      </c>
      <c r="CP145" s="20">
        <f>SUMIFS(Expenses!CQ:CQ,Expenses!$C:$C,$C145)</f>
        <v>5498.6304669200908</v>
      </c>
      <c r="CQ145" s="20">
        <f>SUMIFS(Expenses!CR:CR,Expenses!$C:$C,$C145)</f>
        <v>5663.589380927694</v>
      </c>
      <c r="CR145" s="20">
        <f>SUMIFS(Expenses!CS:CS,Expenses!$C:$C,$C145)</f>
        <v>5663.589380927694</v>
      </c>
      <c r="CS145" s="20">
        <f>SUMIFS(Expenses!CT:CT,Expenses!$C:$C,$C145)</f>
        <v>5663.589380927694</v>
      </c>
      <c r="CT145" s="20">
        <f>SUMIFS(Expenses!CU:CU,Expenses!$C:$C,$C145)</f>
        <v>5663.589380927694</v>
      </c>
      <c r="CU145" s="20">
        <f>SUMIFS(Expenses!CV:CV,Expenses!$C:$C,$C145)</f>
        <v>5663.589380927694</v>
      </c>
      <c r="CV145" s="20">
        <f>SUMIFS(Expenses!CW:CW,Expenses!$C:$C,$C145)</f>
        <v>5663.589380927694</v>
      </c>
      <c r="CW145" s="20">
        <f>SUMIFS(Expenses!CX:CX,Expenses!$C:$C,$C145)</f>
        <v>5663.589380927694</v>
      </c>
      <c r="CX145" s="20">
        <f>SUMIFS(Expenses!CY:CY,Expenses!$C:$C,$C145)</f>
        <v>5663.589380927694</v>
      </c>
      <c r="CY145" s="20">
        <f>SUMIFS(Expenses!CZ:CZ,Expenses!$C:$C,$C145)</f>
        <v>5663.589380927694</v>
      </c>
      <c r="CZ145" s="20">
        <f>SUMIFS(Expenses!DA:DA,Expenses!$C:$C,$C145)</f>
        <v>5663.589380927694</v>
      </c>
      <c r="DA145" s="20">
        <f>SUMIFS(Expenses!DB:DB,Expenses!$C:$C,$C145)</f>
        <v>5663.589380927694</v>
      </c>
      <c r="DB145" s="20">
        <f>SUMIFS(Expenses!DC:DC,Expenses!$C:$C,$C145)</f>
        <v>5663.589380927694</v>
      </c>
      <c r="DC145" s="20">
        <f>SUMIFS(Expenses!DD:DD,Expenses!$C:$C,$C145)</f>
        <v>5833.4970623555246</v>
      </c>
      <c r="DD145" s="20">
        <f>SUMIFS(Expenses!DE:DE,Expenses!$C:$C,$C145)</f>
        <v>5833.4970623555246</v>
      </c>
      <c r="DE145" s="20">
        <f>SUMIFS(Expenses!DF:DF,Expenses!$C:$C,$C145)</f>
        <v>5833.4970623555246</v>
      </c>
      <c r="DF145" s="20">
        <f>SUMIFS(Expenses!DG:DG,Expenses!$C:$C,$C145)</f>
        <v>5833.4970623555246</v>
      </c>
      <c r="DG145" s="20">
        <f>SUMIFS(Expenses!DH:DH,Expenses!$C:$C,$C145)</f>
        <v>5833.4970623555246</v>
      </c>
      <c r="DH145" s="20">
        <f>SUMIFS(Expenses!DI:DI,Expenses!$C:$C,$C145)</f>
        <v>5833.4970623555246</v>
      </c>
      <c r="DI145" s="20">
        <f>SUMIFS(Expenses!DJ:DJ,Expenses!$C:$C,$C145)</f>
        <v>5833.4970623555246</v>
      </c>
      <c r="DJ145" s="20">
        <f>SUMIFS(Expenses!DK:DK,Expenses!$C:$C,$C145)</f>
        <v>5833.4970623555246</v>
      </c>
      <c r="DK145" s="20">
        <f>SUMIFS(Expenses!DL:DL,Expenses!$C:$C,$C145)</f>
        <v>5833.4970623555246</v>
      </c>
      <c r="DL145" s="20">
        <f>SUMIFS(Expenses!DM:DM,Expenses!$C:$C,$C145)</f>
        <v>5833.4970623555246</v>
      </c>
      <c r="DM145" s="20">
        <f>SUMIFS(Expenses!DN:DN,Expenses!$C:$C,$C145)</f>
        <v>5833.4970623555246</v>
      </c>
      <c r="DN145" s="20">
        <f>SUMIFS(Expenses!DO:DO,Expenses!$C:$C,$C145)</f>
        <v>5833.4970623555246</v>
      </c>
      <c r="DO145" s="20">
        <f>SUMIFS(Expenses!DP:DP,Expenses!$C:$C,$C145)</f>
        <v>6008.5019742261893</v>
      </c>
      <c r="DP145" s="20">
        <f>SUMIFS(Expenses!DQ:DQ,Expenses!$C:$C,$C145)</f>
        <v>6008.5019742261893</v>
      </c>
      <c r="DQ145" s="20">
        <f>SUMIFS(Expenses!DR:DR,Expenses!$C:$C,$C145)</f>
        <v>6008.5019742261893</v>
      </c>
      <c r="DR145" s="20">
        <f>SUMIFS(Expenses!DS:DS,Expenses!$C:$C,$C145)</f>
        <v>6008.5019742261893</v>
      </c>
      <c r="DS145" s="20">
        <f>SUMIFS(Expenses!DT:DT,Expenses!$C:$C,$C145)</f>
        <v>6008.5019742261893</v>
      </c>
      <c r="DT145" s="20">
        <f>SUMIFS(Expenses!DU:DU,Expenses!$C:$C,$C145)</f>
        <v>6008.5019742261893</v>
      </c>
    </row>
    <row r="146" spans="3:124">
      <c r="C146" s="5" t="s">
        <v>50</v>
      </c>
      <c r="D146" s="20">
        <f>SUMIFS(Expenses!E:E,Expenses!$C:$C,$C146)</f>
        <v>0</v>
      </c>
      <c r="E146" s="20">
        <f>SUMIFS(Expenses!F:F,Expenses!$C:$C,$C146)</f>
        <v>0</v>
      </c>
      <c r="F146" s="20">
        <f>SUMIFS(Expenses!G:G,Expenses!$C:$C,$C146)</f>
        <v>0</v>
      </c>
      <c r="G146" s="20">
        <f>SUMIFS(Expenses!H:H,Expenses!$C:$C,$C146)</f>
        <v>0</v>
      </c>
      <c r="H146" s="20">
        <f>SUMIFS(Expenses!I:I,Expenses!$C:$C,$C146)</f>
        <v>0</v>
      </c>
      <c r="I146" s="20">
        <f>SUMIFS(Expenses!J:J,Expenses!$C:$C,$C146)</f>
        <v>0</v>
      </c>
      <c r="J146" s="20">
        <f>SUMIFS(Expenses!K:K,Expenses!$C:$C,$C146)</f>
        <v>0</v>
      </c>
      <c r="K146" s="20">
        <f>SUMIFS(Expenses!L:L,Expenses!$C:$C,$C146)</f>
        <v>0</v>
      </c>
      <c r="L146" s="20">
        <f>SUMIFS(Expenses!M:M,Expenses!$C:$C,$C146)</f>
        <v>0</v>
      </c>
      <c r="M146" s="20">
        <f>SUMIFS(Expenses!N:N,Expenses!$C:$C,$C146)</f>
        <v>0</v>
      </c>
      <c r="N146" s="20">
        <f>SUMIFS(Expenses!O:O,Expenses!$C:$C,$C146)</f>
        <v>0</v>
      </c>
      <c r="O146" s="20">
        <f>SUMIFS(Expenses!P:P,Expenses!$C:$C,$C146)</f>
        <v>0</v>
      </c>
      <c r="P146" s="20">
        <f>SUMIFS(Expenses!Q:Q,Expenses!$C:$C,$C146)</f>
        <v>0</v>
      </c>
      <c r="Q146" s="20">
        <f>SUMIFS(Expenses!R:R,Expenses!$C:$C,$C146)</f>
        <v>0</v>
      </c>
      <c r="R146" s="20">
        <f>SUMIFS(Expenses!S:S,Expenses!$C:$C,$C146)</f>
        <v>0</v>
      </c>
      <c r="S146" s="20">
        <f>SUMIFS(Expenses!T:T,Expenses!$C:$C,$C146)</f>
        <v>0</v>
      </c>
      <c r="T146" s="20">
        <f>SUMIFS(Expenses!U:U,Expenses!$C:$C,$C146)</f>
        <v>0</v>
      </c>
      <c r="U146" s="20">
        <f>SUMIFS(Expenses!V:V,Expenses!$C:$C,$C146)</f>
        <v>0</v>
      </c>
      <c r="V146" s="20">
        <f>SUMIFS(Expenses!W:W,Expenses!$C:$C,$C146)</f>
        <v>0</v>
      </c>
      <c r="W146" s="20">
        <f>SUMIFS(Expenses!X:X,Expenses!$C:$C,$C146)</f>
        <v>0</v>
      </c>
      <c r="X146" s="20">
        <f>SUMIFS(Expenses!Y:Y,Expenses!$C:$C,$C146)</f>
        <v>0</v>
      </c>
      <c r="Y146" s="20">
        <f>SUMIFS(Expenses!Z:Z,Expenses!$C:$C,$C146)</f>
        <v>0</v>
      </c>
      <c r="Z146" s="20">
        <f>SUMIFS(Expenses!AA:AA,Expenses!$C:$C,$C146)</f>
        <v>0</v>
      </c>
      <c r="AA146" s="20">
        <f>SUMIFS(Expenses!AB:AB,Expenses!$C:$C,$C146)</f>
        <v>0</v>
      </c>
      <c r="AB146" s="20">
        <f>SUMIFS(Expenses!AC:AC,Expenses!$C:$C,$C146)</f>
        <v>0</v>
      </c>
      <c r="AC146" s="20">
        <f>SUMIFS(Expenses!AD:AD,Expenses!$C:$C,$C146)</f>
        <v>0</v>
      </c>
      <c r="AD146" s="20">
        <f>SUMIFS(Expenses!AE:AE,Expenses!$C:$C,$C146)</f>
        <v>0</v>
      </c>
      <c r="AE146" s="20">
        <f>SUMIFS(Expenses!AF:AF,Expenses!$C:$C,$C146)</f>
        <v>0</v>
      </c>
      <c r="AF146" s="20">
        <f>SUMIFS(Expenses!AG:AG,Expenses!$C:$C,$C146)</f>
        <v>0</v>
      </c>
      <c r="AG146" s="20">
        <f>SUMIFS(Expenses!AH:AH,Expenses!$C:$C,$C146)</f>
        <v>0</v>
      </c>
      <c r="AH146" s="20">
        <f>SUMIFS(Expenses!AI:AI,Expenses!$C:$C,$C146)</f>
        <v>0</v>
      </c>
      <c r="AI146" s="20">
        <f>SUMIFS(Expenses!AJ:AJ,Expenses!$C:$C,$C146)</f>
        <v>0</v>
      </c>
      <c r="AJ146" s="20">
        <f>SUMIFS(Expenses!AK:AK,Expenses!$C:$C,$C146)</f>
        <v>0</v>
      </c>
      <c r="AK146" s="20">
        <f>SUMIFS(Expenses!AL:AL,Expenses!$C:$C,$C146)</f>
        <v>0</v>
      </c>
      <c r="AL146" s="20">
        <f>SUMIFS(Expenses!AM:AM,Expenses!$C:$C,$C146)</f>
        <v>0</v>
      </c>
      <c r="AM146" s="20">
        <f>SUMIFS(Expenses!AN:AN,Expenses!$C:$C,$C146)</f>
        <v>0</v>
      </c>
      <c r="AN146" s="20">
        <f>SUMIFS(Expenses!AO:AO,Expenses!$C:$C,$C146)</f>
        <v>0</v>
      </c>
      <c r="AO146" s="20">
        <f>SUMIFS(Expenses!AP:AP,Expenses!$C:$C,$C146)</f>
        <v>0</v>
      </c>
      <c r="AP146" s="20">
        <f>SUMIFS(Expenses!AQ:AQ,Expenses!$C:$C,$C146)</f>
        <v>0</v>
      </c>
      <c r="AQ146" s="20">
        <f>SUMIFS(Expenses!AR:AR,Expenses!$C:$C,$C146)</f>
        <v>0</v>
      </c>
      <c r="AR146" s="20">
        <f>SUMIFS(Expenses!AS:AS,Expenses!$C:$C,$C146)</f>
        <v>0</v>
      </c>
      <c r="AS146" s="20">
        <f>SUMIFS(Expenses!AT:AT,Expenses!$C:$C,$C146)</f>
        <v>0</v>
      </c>
      <c r="AT146" s="20">
        <f>SUMIFS(Expenses!AU:AU,Expenses!$C:$C,$C146)</f>
        <v>0</v>
      </c>
      <c r="AU146" s="20">
        <f>SUMIFS(Expenses!AV:AV,Expenses!$C:$C,$C146)</f>
        <v>0</v>
      </c>
      <c r="AV146" s="20">
        <f>SUMIFS(Expenses!AW:AW,Expenses!$C:$C,$C146)</f>
        <v>0</v>
      </c>
      <c r="AW146" s="20">
        <f>SUMIFS(Expenses!AX:AX,Expenses!$C:$C,$C146)</f>
        <v>0</v>
      </c>
      <c r="AX146" s="20">
        <f>SUMIFS(Expenses!AY:AY,Expenses!$C:$C,$C146)</f>
        <v>0</v>
      </c>
      <c r="AY146" s="20">
        <f>SUMIFS(Expenses!AZ:AZ,Expenses!$C:$C,$C146)</f>
        <v>0</v>
      </c>
      <c r="AZ146" s="20">
        <f>SUMIFS(Expenses!BA:BA,Expenses!$C:$C,$C146)</f>
        <v>0</v>
      </c>
      <c r="BA146" s="20">
        <f>SUMIFS(Expenses!BB:BB,Expenses!$C:$C,$C146)</f>
        <v>0</v>
      </c>
      <c r="BB146" s="20">
        <f>SUMIFS(Expenses!BC:BC,Expenses!$C:$C,$C146)</f>
        <v>0</v>
      </c>
      <c r="BC146" s="20">
        <f>SUMIFS(Expenses!BD:BD,Expenses!$C:$C,$C146)</f>
        <v>0</v>
      </c>
      <c r="BD146" s="20">
        <f>SUMIFS(Expenses!BE:BE,Expenses!$C:$C,$C146)</f>
        <v>0</v>
      </c>
      <c r="BE146" s="20">
        <f>SUMIFS(Expenses!BF:BF,Expenses!$C:$C,$C146)</f>
        <v>0</v>
      </c>
      <c r="BF146" s="20">
        <f>SUMIFS(Expenses!BG:BG,Expenses!$C:$C,$C146)</f>
        <v>0</v>
      </c>
      <c r="BG146" s="20">
        <f>SUMIFS(Expenses!BH:BH,Expenses!$C:$C,$C146)</f>
        <v>0</v>
      </c>
      <c r="BH146" s="20">
        <f>SUMIFS(Expenses!BI:BI,Expenses!$C:$C,$C146)</f>
        <v>0</v>
      </c>
      <c r="BI146" s="20">
        <f>SUMIFS(Expenses!BJ:BJ,Expenses!$C:$C,$C146)</f>
        <v>0</v>
      </c>
      <c r="BJ146" s="20">
        <f>SUMIFS(Expenses!BK:BK,Expenses!$C:$C,$C146)</f>
        <v>0</v>
      </c>
      <c r="BK146" s="20">
        <f>SUMIFS(Expenses!BL:BL,Expenses!$C:$C,$C146)</f>
        <v>0</v>
      </c>
      <c r="BL146" s="20">
        <f>SUMIFS(Expenses!BM:BM,Expenses!$C:$C,$C146)</f>
        <v>0</v>
      </c>
      <c r="BM146" s="20">
        <f>SUMIFS(Expenses!BN:BN,Expenses!$C:$C,$C146)</f>
        <v>0</v>
      </c>
      <c r="BN146" s="20">
        <f>SUMIFS(Expenses!BO:BO,Expenses!$C:$C,$C146)</f>
        <v>0</v>
      </c>
      <c r="BO146" s="20">
        <f>SUMIFS(Expenses!BP:BP,Expenses!$C:$C,$C146)</f>
        <v>0</v>
      </c>
      <c r="BP146" s="20">
        <f>SUMIFS(Expenses!BQ:BQ,Expenses!$C:$C,$C146)</f>
        <v>0</v>
      </c>
      <c r="BQ146" s="20">
        <f>SUMIFS(Expenses!BR:BR,Expenses!$C:$C,$C146)</f>
        <v>0</v>
      </c>
      <c r="BR146" s="20">
        <f>SUMIFS(Expenses!BS:BS,Expenses!$C:$C,$C146)</f>
        <v>0</v>
      </c>
      <c r="BS146" s="20">
        <f>SUMIFS(Expenses!BT:BT,Expenses!$C:$C,$C146)</f>
        <v>0</v>
      </c>
      <c r="BT146" s="20">
        <f>SUMIFS(Expenses!BU:BU,Expenses!$C:$C,$C146)</f>
        <v>0</v>
      </c>
      <c r="BU146" s="20">
        <f>SUMIFS(Expenses!BV:BV,Expenses!$C:$C,$C146)</f>
        <v>0</v>
      </c>
      <c r="BV146" s="20">
        <f>SUMIFS(Expenses!BW:BW,Expenses!$C:$C,$C146)</f>
        <v>0</v>
      </c>
      <c r="BW146" s="20">
        <f>SUMIFS(Expenses!BX:BX,Expenses!$C:$C,$C146)</f>
        <v>0</v>
      </c>
      <c r="BX146" s="20">
        <f>SUMIFS(Expenses!BY:BY,Expenses!$C:$C,$C146)</f>
        <v>0</v>
      </c>
      <c r="BY146" s="20">
        <f>SUMIFS(Expenses!BZ:BZ,Expenses!$C:$C,$C146)</f>
        <v>0</v>
      </c>
      <c r="BZ146" s="20">
        <f>SUMIFS(Expenses!CA:CA,Expenses!$C:$C,$C146)</f>
        <v>0</v>
      </c>
      <c r="CA146" s="20">
        <f>SUMIFS(Expenses!CB:CB,Expenses!$C:$C,$C146)</f>
        <v>0</v>
      </c>
      <c r="CB146" s="20">
        <f>SUMIFS(Expenses!CC:CC,Expenses!$C:$C,$C146)</f>
        <v>0</v>
      </c>
      <c r="CC146" s="20">
        <f>SUMIFS(Expenses!CD:CD,Expenses!$C:$C,$C146)</f>
        <v>0</v>
      </c>
      <c r="CD146" s="20">
        <f>SUMIFS(Expenses!CE:CE,Expenses!$C:$C,$C146)</f>
        <v>0</v>
      </c>
      <c r="CE146" s="20">
        <f>SUMIFS(Expenses!CF:CF,Expenses!$C:$C,$C146)</f>
        <v>0</v>
      </c>
      <c r="CF146" s="20">
        <f>SUMIFS(Expenses!CG:CG,Expenses!$C:$C,$C146)</f>
        <v>0</v>
      </c>
      <c r="CG146" s="20">
        <f>SUMIFS(Expenses!CH:CH,Expenses!$C:$C,$C146)</f>
        <v>0</v>
      </c>
      <c r="CH146" s="20">
        <f>SUMIFS(Expenses!CI:CI,Expenses!$C:$C,$C146)</f>
        <v>0</v>
      </c>
      <c r="CI146" s="20">
        <f>SUMIFS(Expenses!CJ:CJ,Expenses!$C:$C,$C146)</f>
        <v>0</v>
      </c>
      <c r="CJ146" s="20">
        <f>SUMIFS(Expenses!CK:CK,Expenses!$C:$C,$C146)</f>
        <v>0</v>
      </c>
      <c r="CK146" s="20">
        <f>SUMIFS(Expenses!CL:CL,Expenses!$C:$C,$C146)</f>
        <v>0</v>
      </c>
      <c r="CL146" s="20">
        <f>SUMIFS(Expenses!CM:CM,Expenses!$C:$C,$C146)</f>
        <v>0</v>
      </c>
      <c r="CM146" s="20">
        <f>SUMIFS(Expenses!CN:CN,Expenses!$C:$C,$C146)</f>
        <v>0</v>
      </c>
      <c r="CN146" s="20">
        <f>SUMIFS(Expenses!CO:CO,Expenses!$C:$C,$C146)</f>
        <v>0</v>
      </c>
      <c r="CO146" s="20">
        <f>SUMIFS(Expenses!CP:CP,Expenses!$C:$C,$C146)</f>
        <v>0</v>
      </c>
      <c r="CP146" s="20">
        <f>SUMIFS(Expenses!CQ:CQ,Expenses!$C:$C,$C146)</f>
        <v>0</v>
      </c>
      <c r="CQ146" s="20">
        <f>SUMIFS(Expenses!CR:CR,Expenses!$C:$C,$C146)</f>
        <v>0</v>
      </c>
      <c r="CR146" s="20">
        <f>SUMIFS(Expenses!CS:CS,Expenses!$C:$C,$C146)</f>
        <v>0</v>
      </c>
      <c r="CS146" s="20">
        <f>SUMIFS(Expenses!CT:CT,Expenses!$C:$C,$C146)</f>
        <v>0</v>
      </c>
      <c r="CT146" s="20">
        <f>SUMIFS(Expenses!CU:CU,Expenses!$C:$C,$C146)</f>
        <v>0</v>
      </c>
      <c r="CU146" s="20">
        <f>SUMIFS(Expenses!CV:CV,Expenses!$C:$C,$C146)</f>
        <v>0</v>
      </c>
      <c r="CV146" s="20">
        <f>SUMIFS(Expenses!CW:CW,Expenses!$C:$C,$C146)</f>
        <v>0</v>
      </c>
      <c r="CW146" s="20">
        <f>SUMIFS(Expenses!CX:CX,Expenses!$C:$C,$C146)</f>
        <v>0</v>
      </c>
      <c r="CX146" s="20">
        <f>SUMIFS(Expenses!CY:CY,Expenses!$C:$C,$C146)</f>
        <v>0</v>
      </c>
      <c r="CY146" s="20">
        <f>SUMIFS(Expenses!CZ:CZ,Expenses!$C:$C,$C146)</f>
        <v>0</v>
      </c>
      <c r="CZ146" s="20">
        <f>SUMIFS(Expenses!DA:DA,Expenses!$C:$C,$C146)</f>
        <v>0</v>
      </c>
      <c r="DA146" s="20">
        <f>SUMIFS(Expenses!DB:DB,Expenses!$C:$C,$C146)</f>
        <v>0</v>
      </c>
      <c r="DB146" s="20">
        <f>SUMIFS(Expenses!DC:DC,Expenses!$C:$C,$C146)</f>
        <v>0</v>
      </c>
      <c r="DC146" s="20">
        <f>SUMIFS(Expenses!DD:DD,Expenses!$C:$C,$C146)</f>
        <v>0</v>
      </c>
      <c r="DD146" s="20">
        <f>SUMIFS(Expenses!DE:DE,Expenses!$C:$C,$C146)</f>
        <v>0</v>
      </c>
      <c r="DE146" s="20">
        <f>SUMIFS(Expenses!DF:DF,Expenses!$C:$C,$C146)</f>
        <v>0</v>
      </c>
      <c r="DF146" s="20">
        <f>SUMIFS(Expenses!DG:DG,Expenses!$C:$C,$C146)</f>
        <v>0</v>
      </c>
      <c r="DG146" s="20">
        <f>SUMIFS(Expenses!DH:DH,Expenses!$C:$C,$C146)</f>
        <v>0</v>
      </c>
      <c r="DH146" s="20">
        <f>SUMIFS(Expenses!DI:DI,Expenses!$C:$C,$C146)</f>
        <v>0</v>
      </c>
      <c r="DI146" s="20">
        <f>SUMIFS(Expenses!DJ:DJ,Expenses!$C:$C,$C146)</f>
        <v>0</v>
      </c>
      <c r="DJ146" s="20">
        <f>SUMIFS(Expenses!DK:DK,Expenses!$C:$C,$C146)</f>
        <v>0</v>
      </c>
      <c r="DK146" s="20">
        <f>SUMIFS(Expenses!DL:DL,Expenses!$C:$C,$C146)</f>
        <v>0</v>
      </c>
      <c r="DL146" s="20">
        <f>SUMIFS(Expenses!DM:DM,Expenses!$C:$C,$C146)</f>
        <v>0</v>
      </c>
      <c r="DM146" s="20">
        <f>SUMIFS(Expenses!DN:DN,Expenses!$C:$C,$C146)</f>
        <v>0</v>
      </c>
      <c r="DN146" s="20">
        <f>SUMIFS(Expenses!DO:DO,Expenses!$C:$C,$C146)</f>
        <v>0</v>
      </c>
      <c r="DO146" s="20">
        <f>SUMIFS(Expenses!DP:DP,Expenses!$C:$C,$C146)</f>
        <v>0</v>
      </c>
      <c r="DP146" s="20">
        <f>SUMIFS(Expenses!DQ:DQ,Expenses!$C:$C,$C146)</f>
        <v>0</v>
      </c>
      <c r="DQ146" s="20">
        <f>SUMIFS(Expenses!DR:DR,Expenses!$C:$C,$C146)</f>
        <v>0</v>
      </c>
      <c r="DR146" s="20">
        <f>SUMIFS(Expenses!DS:DS,Expenses!$C:$C,$C146)</f>
        <v>0</v>
      </c>
      <c r="DS146" s="20">
        <f>SUMIFS(Expenses!DT:DT,Expenses!$C:$C,$C146)</f>
        <v>0</v>
      </c>
      <c r="DT146" s="20">
        <f>SUMIFS(Expenses!DU:DU,Expenses!$C:$C,$C146)</f>
        <v>0</v>
      </c>
    </row>
    <row r="147" spans="3:124">
      <c r="C147" s="5" t="s">
        <v>609</v>
      </c>
      <c r="D147" s="20">
        <f>SUMIFS(Expenses!E:E,Expenses!$C:$C,$C147)</f>
        <v>0</v>
      </c>
      <c r="E147" s="20">
        <f>SUMIFS(Expenses!F:F,Expenses!$C:$C,$C147)</f>
        <v>0</v>
      </c>
      <c r="F147" s="20">
        <f>SUMIFS(Expenses!G:G,Expenses!$C:$C,$C147)</f>
        <v>0</v>
      </c>
      <c r="G147" s="20">
        <f>SUMIFS(Expenses!H:H,Expenses!$C:$C,$C147)</f>
        <v>0</v>
      </c>
      <c r="H147" s="20">
        <f>SUMIFS(Expenses!I:I,Expenses!$C:$C,$C147)</f>
        <v>0</v>
      </c>
      <c r="I147" s="20">
        <f>SUMIFS(Expenses!J:J,Expenses!$C:$C,$C147)</f>
        <v>0</v>
      </c>
      <c r="J147" s="20">
        <f>SUMIFS(Expenses!K:K,Expenses!$C:$C,$C147)</f>
        <v>0</v>
      </c>
      <c r="K147" s="20">
        <f>SUMIFS(Expenses!L:L,Expenses!$C:$C,$C147)</f>
        <v>0</v>
      </c>
      <c r="L147" s="20">
        <f>SUMIFS(Expenses!M:M,Expenses!$C:$C,$C147)</f>
        <v>0</v>
      </c>
      <c r="M147" s="20">
        <f>SUMIFS(Expenses!N:N,Expenses!$C:$C,$C147)</f>
        <v>0</v>
      </c>
      <c r="N147" s="20">
        <f>SUMIFS(Expenses!O:O,Expenses!$C:$C,$C147)</f>
        <v>0</v>
      </c>
      <c r="O147" s="20">
        <f>SUMIFS(Expenses!P:P,Expenses!$C:$C,$C147)</f>
        <v>0</v>
      </c>
      <c r="P147" s="20">
        <f>SUMIFS(Expenses!Q:Q,Expenses!$C:$C,$C147)</f>
        <v>0</v>
      </c>
      <c r="Q147" s="20">
        <f>SUMIFS(Expenses!R:R,Expenses!$C:$C,$C147)</f>
        <v>0</v>
      </c>
      <c r="R147" s="20">
        <f>SUMIFS(Expenses!S:S,Expenses!$C:$C,$C147)</f>
        <v>0</v>
      </c>
      <c r="S147" s="20">
        <f>SUMIFS(Expenses!T:T,Expenses!$C:$C,$C147)</f>
        <v>0</v>
      </c>
      <c r="T147" s="20">
        <f>SUMIFS(Expenses!U:U,Expenses!$C:$C,$C147)</f>
        <v>0</v>
      </c>
      <c r="U147" s="20">
        <f>SUMIFS(Expenses!V:V,Expenses!$C:$C,$C147)</f>
        <v>0</v>
      </c>
      <c r="V147" s="20">
        <f>SUMIFS(Expenses!W:W,Expenses!$C:$C,$C147)</f>
        <v>0</v>
      </c>
      <c r="W147" s="20">
        <f>SUMIFS(Expenses!X:X,Expenses!$C:$C,$C147)</f>
        <v>0</v>
      </c>
      <c r="X147" s="20">
        <f>SUMIFS(Expenses!Y:Y,Expenses!$C:$C,$C147)</f>
        <v>0</v>
      </c>
      <c r="Y147" s="20">
        <f>SUMIFS(Expenses!Z:Z,Expenses!$C:$C,$C147)</f>
        <v>0</v>
      </c>
      <c r="Z147" s="20">
        <f>SUMIFS(Expenses!AA:AA,Expenses!$C:$C,$C147)</f>
        <v>0</v>
      </c>
      <c r="AA147" s="20">
        <f>SUMIFS(Expenses!AB:AB,Expenses!$C:$C,$C147)</f>
        <v>0</v>
      </c>
      <c r="AB147" s="20">
        <f>SUMIFS(Expenses!AC:AC,Expenses!$C:$C,$C147)</f>
        <v>5439.921306423611</v>
      </c>
      <c r="AC147" s="20">
        <f>SUMIFS(Expenses!AD:AD,Expenses!$C:$C,$C147)</f>
        <v>5439.921306423611</v>
      </c>
      <c r="AD147" s="20">
        <f>SUMIFS(Expenses!AE:AE,Expenses!$C:$C,$C147)</f>
        <v>5439.921306423611</v>
      </c>
      <c r="AE147" s="20">
        <f>SUMIFS(Expenses!AF:AF,Expenses!$C:$C,$C147)</f>
        <v>5439.921306423611</v>
      </c>
      <c r="AF147" s="20">
        <f>SUMIFS(Expenses!AG:AG,Expenses!$C:$C,$C147)</f>
        <v>5439.921306423611</v>
      </c>
      <c r="AG147" s="20">
        <f>SUMIFS(Expenses!AH:AH,Expenses!$C:$C,$C147)</f>
        <v>5439.921306423611</v>
      </c>
      <c r="AH147" s="20">
        <f>SUMIFS(Expenses!AI:AI,Expenses!$C:$C,$C147)</f>
        <v>5439.921306423611</v>
      </c>
      <c r="AI147" s="20">
        <f>SUMIFS(Expenses!AJ:AJ,Expenses!$C:$C,$C147)</f>
        <v>5603.1189456163202</v>
      </c>
      <c r="AJ147" s="20">
        <f>SUMIFS(Expenses!AK:AK,Expenses!$C:$C,$C147)</f>
        <v>5603.1189456163202</v>
      </c>
      <c r="AK147" s="20">
        <f>SUMIFS(Expenses!AL:AL,Expenses!$C:$C,$C147)</f>
        <v>5603.1189456163202</v>
      </c>
      <c r="AL147" s="20">
        <f>SUMIFS(Expenses!AM:AM,Expenses!$C:$C,$C147)</f>
        <v>5603.1189456163202</v>
      </c>
      <c r="AM147" s="20">
        <f>SUMIFS(Expenses!AN:AN,Expenses!$C:$C,$C147)</f>
        <v>5603.1189456163202</v>
      </c>
      <c r="AN147" s="20">
        <f>SUMIFS(Expenses!AO:AO,Expenses!$C:$C,$C147)</f>
        <v>5603.1189456163202</v>
      </c>
      <c r="AO147" s="20">
        <f>SUMIFS(Expenses!AP:AP,Expenses!$C:$C,$C147)</f>
        <v>5603.1189456163202</v>
      </c>
      <c r="AP147" s="20">
        <f>SUMIFS(Expenses!AQ:AQ,Expenses!$C:$C,$C147)</f>
        <v>5603.1189456163202</v>
      </c>
      <c r="AQ147" s="20">
        <f>SUMIFS(Expenses!AR:AR,Expenses!$C:$C,$C147)</f>
        <v>5603.1189456163202</v>
      </c>
      <c r="AR147" s="20">
        <f>SUMIFS(Expenses!AS:AS,Expenses!$C:$C,$C147)</f>
        <v>5603.1189456163202</v>
      </c>
      <c r="AS147" s="20">
        <f>SUMIFS(Expenses!AT:AT,Expenses!$C:$C,$C147)</f>
        <v>5603.1189456163202</v>
      </c>
      <c r="AT147" s="20">
        <f>SUMIFS(Expenses!AU:AU,Expenses!$C:$C,$C147)</f>
        <v>5603.1189456163202</v>
      </c>
      <c r="AU147" s="20">
        <f>SUMIFS(Expenses!AV:AV,Expenses!$C:$C,$C147)</f>
        <v>5771.2125139848094</v>
      </c>
      <c r="AV147" s="20">
        <f>SUMIFS(Expenses!AW:AW,Expenses!$C:$C,$C147)</f>
        <v>5771.2125139848094</v>
      </c>
      <c r="AW147" s="20">
        <f>SUMIFS(Expenses!AX:AX,Expenses!$C:$C,$C147)</f>
        <v>5771.2125139848094</v>
      </c>
      <c r="AX147" s="20">
        <f>SUMIFS(Expenses!AY:AY,Expenses!$C:$C,$C147)</f>
        <v>5771.2125139848094</v>
      </c>
      <c r="AY147" s="20">
        <f>SUMIFS(Expenses!AZ:AZ,Expenses!$C:$C,$C147)</f>
        <v>5771.2125139848094</v>
      </c>
      <c r="AZ147" s="20">
        <f>SUMIFS(Expenses!BA:BA,Expenses!$C:$C,$C147)</f>
        <v>5771.2125139848094</v>
      </c>
      <c r="BA147" s="20">
        <f>SUMIFS(Expenses!BB:BB,Expenses!$C:$C,$C147)</f>
        <v>5771.2125139848094</v>
      </c>
      <c r="BB147" s="20">
        <f>SUMIFS(Expenses!BC:BC,Expenses!$C:$C,$C147)</f>
        <v>5771.2125139848094</v>
      </c>
      <c r="BC147" s="20">
        <f>SUMIFS(Expenses!BD:BD,Expenses!$C:$C,$C147)</f>
        <v>5771.2125139848094</v>
      </c>
      <c r="BD147" s="20">
        <f>SUMIFS(Expenses!BE:BE,Expenses!$C:$C,$C147)</f>
        <v>5771.2125139848094</v>
      </c>
      <c r="BE147" s="20">
        <f>SUMIFS(Expenses!BF:BF,Expenses!$C:$C,$C147)</f>
        <v>5771.2125139848094</v>
      </c>
      <c r="BF147" s="20">
        <f>SUMIFS(Expenses!BG:BG,Expenses!$C:$C,$C147)</f>
        <v>5771.2125139848094</v>
      </c>
      <c r="BG147" s="20">
        <f>SUMIFS(Expenses!BH:BH,Expenses!$C:$C,$C147)</f>
        <v>5944.3488894043539</v>
      </c>
      <c r="BH147" s="20">
        <f>SUMIFS(Expenses!BI:BI,Expenses!$C:$C,$C147)</f>
        <v>5944.3488894043539</v>
      </c>
      <c r="BI147" s="20">
        <f>SUMIFS(Expenses!BJ:BJ,Expenses!$C:$C,$C147)</f>
        <v>5944.3488894043539</v>
      </c>
      <c r="BJ147" s="20">
        <f>SUMIFS(Expenses!BK:BK,Expenses!$C:$C,$C147)</f>
        <v>5944.3488894043539</v>
      </c>
      <c r="BK147" s="20">
        <f>SUMIFS(Expenses!BL:BL,Expenses!$C:$C,$C147)</f>
        <v>5944.3488894043539</v>
      </c>
      <c r="BL147" s="20">
        <f>SUMIFS(Expenses!BM:BM,Expenses!$C:$C,$C147)</f>
        <v>5944.3488894043539</v>
      </c>
      <c r="BM147" s="20">
        <f>SUMIFS(Expenses!BN:BN,Expenses!$C:$C,$C147)</f>
        <v>5944.3488894043539</v>
      </c>
      <c r="BN147" s="20">
        <f>SUMIFS(Expenses!BO:BO,Expenses!$C:$C,$C147)</f>
        <v>5944.3488894043539</v>
      </c>
      <c r="BO147" s="20">
        <f>SUMIFS(Expenses!BP:BP,Expenses!$C:$C,$C147)</f>
        <v>5944.3488894043539</v>
      </c>
      <c r="BP147" s="20">
        <f>SUMIFS(Expenses!BQ:BQ,Expenses!$C:$C,$C147)</f>
        <v>5944.3488894043539</v>
      </c>
      <c r="BQ147" s="20">
        <f>SUMIFS(Expenses!BR:BR,Expenses!$C:$C,$C147)</f>
        <v>5944.3488894043539</v>
      </c>
      <c r="BR147" s="20">
        <f>SUMIFS(Expenses!BS:BS,Expenses!$C:$C,$C147)</f>
        <v>5944.3488894043539</v>
      </c>
      <c r="BS147" s="20">
        <f>SUMIFS(Expenses!BT:BT,Expenses!$C:$C,$C147)</f>
        <v>6122.6793560864853</v>
      </c>
      <c r="BT147" s="20">
        <f>SUMIFS(Expenses!BU:BU,Expenses!$C:$C,$C147)</f>
        <v>6122.6793560864853</v>
      </c>
      <c r="BU147" s="20">
        <f>SUMIFS(Expenses!BV:BV,Expenses!$C:$C,$C147)</f>
        <v>6122.6793560864853</v>
      </c>
      <c r="BV147" s="20">
        <f>SUMIFS(Expenses!BW:BW,Expenses!$C:$C,$C147)</f>
        <v>6122.6793560864853</v>
      </c>
      <c r="BW147" s="20">
        <f>SUMIFS(Expenses!BX:BX,Expenses!$C:$C,$C147)</f>
        <v>6122.6793560864853</v>
      </c>
      <c r="BX147" s="20">
        <f>SUMIFS(Expenses!BY:BY,Expenses!$C:$C,$C147)</f>
        <v>6122.6793560864853</v>
      </c>
      <c r="BY147" s="20">
        <f>SUMIFS(Expenses!BZ:BZ,Expenses!$C:$C,$C147)</f>
        <v>6122.6793560864853</v>
      </c>
      <c r="BZ147" s="20">
        <f>SUMIFS(Expenses!CA:CA,Expenses!$C:$C,$C147)</f>
        <v>6122.6793560864853</v>
      </c>
      <c r="CA147" s="20">
        <f>SUMIFS(Expenses!CB:CB,Expenses!$C:$C,$C147)</f>
        <v>6122.6793560864853</v>
      </c>
      <c r="CB147" s="20">
        <f>SUMIFS(Expenses!CC:CC,Expenses!$C:$C,$C147)</f>
        <v>6122.6793560864853</v>
      </c>
      <c r="CC147" s="20">
        <f>SUMIFS(Expenses!CD:CD,Expenses!$C:$C,$C147)</f>
        <v>6122.6793560864853</v>
      </c>
      <c r="CD147" s="20">
        <f>SUMIFS(Expenses!CE:CE,Expenses!$C:$C,$C147)</f>
        <v>6122.6793560864853</v>
      </c>
      <c r="CE147" s="20">
        <f>SUMIFS(Expenses!CF:CF,Expenses!$C:$C,$C147)</f>
        <v>6306.3597367690809</v>
      </c>
      <c r="CF147" s="20">
        <f>SUMIFS(Expenses!CG:CG,Expenses!$C:$C,$C147)</f>
        <v>6306.3597367690809</v>
      </c>
      <c r="CG147" s="20">
        <f>SUMIFS(Expenses!CH:CH,Expenses!$C:$C,$C147)</f>
        <v>6306.3597367690809</v>
      </c>
      <c r="CH147" s="20">
        <f>SUMIFS(Expenses!CI:CI,Expenses!$C:$C,$C147)</f>
        <v>6306.3597367690809</v>
      </c>
      <c r="CI147" s="20">
        <f>SUMIFS(Expenses!CJ:CJ,Expenses!$C:$C,$C147)</f>
        <v>6306.3597367690809</v>
      </c>
      <c r="CJ147" s="20">
        <f>SUMIFS(Expenses!CK:CK,Expenses!$C:$C,$C147)</f>
        <v>6306.3597367690809</v>
      </c>
      <c r="CK147" s="20">
        <f>SUMIFS(Expenses!CL:CL,Expenses!$C:$C,$C147)</f>
        <v>6306.3597367690809</v>
      </c>
      <c r="CL147" s="20">
        <f>SUMIFS(Expenses!CM:CM,Expenses!$C:$C,$C147)</f>
        <v>6306.3597367690809</v>
      </c>
      <c r="CM147" s="20">
        <f>SUMIFS(Expenses!CN:CN,Expenses!$C:$C,$C147)</f>
        <v>6306.3597367690809</v>
      </c>
      <c r="CN147" s="20">
        <f>SUMIFS(Expenses!CO:CO,Expenses!$C:$C,$C147)</f>
        <v>6306.3597367690809</v>
      </c>
      <c r="CO147" s="20">
        <f>SUMIFS(Expenses!CP:CP,Expenses!$C:$C,$C147)</f>
        <v>6306.3597367690809</v>
      </c>
      <c r="CP147" s="20">
        <f>SUMIFS(Expenses!CQ:CQ,Expenses!$C:$C,$C147)</f>
        <v>6306.3597367690809</v>
      </c>
      <c r="CQ147" s="20">
        <f>SUMIFS(Expenses!CR:CR,Expenses!$C:$C,$C147)</f>
        <v>6495.5505288721533</v>
      </c>
      <c r="CR147" s="20">
        <f>SUMIFS(Expenses!CS:CS,Expenses!$C:$C,$C147)</f>
        <v>6495.5505288721533</v>
      </c>
      <c r="CS147" s="20">
        <f>SUMIFS(Expenses!CT:CT,Expenses!$C:$C,$C147)</f>
        <v>6495.5505288721533</v>
      </c>
      <c r="CT147" s="20">
        <f>SUMIFS(Expenses!CU:CU,Expenses!$C:$C,$C147)</f>
        <v>6495.5505288721533</v>
      </c>
      <c r="CU147" s="20">
        <f>SUMIFS(Expenses!CV:CV,Expenses!$C:$C,$C147)</f>
        <v>6495.5505288721533</v>
      </c>
      <c r="CV147" s="20">
        <f>SUMIFS(Expenses!CW:CW,Expenses!$C:$C,$C147)</f>
        <v>6495.5505288721533</v>
      </c>
      <c r="CW147" s="20">
        <f>SUMIFS(Expenses!CX:CX,Expenses!$C:$C,$C147)</f>
        <v>6495.5505288721533</v>
      </c>
      <c r="CX147" s="20">
        <f>SUMIFS(Expenses!CY:CY,Expenses!$C:$C,$C147)</f>
        <v>6495.5505288721533</v>
      </c>
      <c r="CY147" s="20">
        <f>SUMIFS(Expenses!CZ:CZ,Expenses!$C:$C,$C147)</f>
        <v>6495.5505288721533</v>
      </c>
      <c r="CZ147" s="20">
        <f>SUMIFS(Expenses!DA:DA,Expenses!$C:$C,$C147)</f>
        <v>6495.5505288721533</v>
      </c>
      <c r="DA147" s="20">
        <f>SUMIFS(Expenses!DB:DB,Expenses!$C:$C,$C147)</f>
        <v>6495.5505288721533</v>
      </c>
      <c r="DB147" s="20">
        <f>SUMIFS(Expenses!DC:DC,Expenses!$C:$C,$C147)</f>
        <v>6495.5505288721533</v>
      </c>
      <c r="DC147" s="20">
        <f>SUMIFS(Expenses!DD:DD,Expenses!$C:$C,$C147)</f>
        <v>6690.4170447383176</v>
      </c>
      <c r="DD147" s="20">
        <f>SUMIFS(Expenses!DE:DE,Expenses!$C:$C,$C147)</f>
        <v>6690.4170447383176</v>
      </c>
      <c r="DE147" s="20">
        <f>SUMIFS(Expenses!DF:DF,Expenses!$C:$C,$C147)</f>
        <v>6690.4170447383176</v>
      </c>
      <c r="DF147" s="20">
        <f>SUMIFS(Expenses!DG:DG,Expenses!$C:$C,$C147)</f>
        <v>6690.4170447383176</v>
      </c>
      <c r="DG147" s="20">
        <f>SUMIFS(Expenses!DH:DH,Expenses!$C:$C,$C147)</f>
        <v>6690.4170447383176</v>
      </c>
      <c r="DH147" s="20">
        <f>SUMIFS(Expenses!DI:DI,Expenses!$C:$C,$C147)</f>
        <v>6690.4170447383176</v>
      </c>
      <c r="DI147" s="20">
        <f>SUMIFS(Expenses!DJ:DJ,Expenses!$C:$C,$C147)</f>
        <v>6690.4170447383176</v>
      </c>
      <c r="DJ147" s="20">
        <f>SUMIFS(Expenses!DK:DK,Expenses!$C:$C,$C147)</f>
        <v>6690.4170447383176</v>
      </c>
      <c r="DK147" s="20">
        <f>SUMIFS(Expenses!DL:DL,Expenses!$C:$C,$C147)</f>
        <v>6690.4170447383176</v>
      </c>
      <c r="DL147" s="20">
        <f>SUMIFS(Expenses!DM:DM,Expenses!$C:$C,$C147)</f>
        <v>6690.4170447383176</v>
      </c>
      <c r="DM147" s="20">
        <f>SUMIFS(Expenses!DN:DN,Expenses!$C:$C,$C147)</f>
        <v>6690.4170447383176</v>
      </c>
      <c r="DN147" s="20">
        <f>SUMIFS(Expenses!DO:DO,Expenses!$C:$C,$C147)</f>
        <v>6690.4170447383176</v>
      </c>
      <c r="DO147" s="20">
        <f>SUMIFS(Expenses!DP:DP,Expenses!$C:$C,$C147)</f>
        <v>6891.1295560804674</v>
      </c>
      <c r="DP147" s="20">
        <f>SUMIFS(Expenses!DQ:DQ,Expenses!$C:$C,$C147)</f>
        <v>6891.1295560804674</v>
      </c>
      <c r="DQ147" s="20">
        <f>SUMIFS(Expenses!DR:DR,Expenses!$C:$C,$C147)</f>
        <v>6891.1295560804674</v>
      </c>
      <c r="DR147" s="20">
        <f>SUMIFS(Expenses!DS:DS,Expenses!$C:$C,$C147)</f>
        <v>6891.1295560804674</v>
      </c>
      <c r="DS147" s="20">
        <f>SUMIFS(Expenses!DT:DT,Expenses!$C:$C,$C147)</f>
        <v>6891.1295560804674</v>
      </c>
      <c r="DT147" s="20">
        <f>SUMIFS(Expenses!DU:DU,Expenses!$C:$C,$C147)</f>
        <v>6891.1295560804674</v>
      </c>
    </row>
    <row r="148" spans="3:124">
      <c r="C148" s="10" t="s">
        <v>198</v>
      </c>
      <c r="D148" s="21">
        <f>SUM(D137:D147)</f>
        <v>0</v>
      </c>
      <c r="E148" s="21">
        <f t="shared" ref="E148:BP148" si="44">SUM(E137:E147)</f>
        <v>0</v>
      </c>
      <c r="F148" s="21">
        <f t="shared" si="44"/>
        <v>0</v>
      </c>
      <c r="G148" s="21">
        <f t="shared" si="44"/>
        <v>0</v>
      </c>
      <c r="H148" s="21">
        <f t="shared" si="44"/>
        <v>0</v>
      </c>
      <c r="I148" s="21">
        <f t="shared" si="44"/>
        <v>0</v>
      </c>
      <c r="J148" s="21">
        <f t="shared" si="44"/>
        <v>0</v>
      </c>
      <c r="K148" s="21">
        <f t="shared" si="44"/>
        <v>0</v>
      </c>
      <c r="L148" s="21">
        <f t="shared" si="44"/>
        <v>0</v>
      </c>
      <c r="M148" s="21">
        <f t="shared" si="44"/>
        <v>0</v>
      </c>
      <c r="N148" s="21">
        <f t="shared" si="44"/>
        <v>0</v>
      </c>
      <c r="O148" s="21">
        <f t="shared" si="44"/>
        <v>0</v>
      </c>
      <c r="P148" s="21">
        <f t="shared" si="44"/>
        <v>0</v>
      </c>
      <c r="Q148" s="21">
        <f t="shared" si="44"/>
        <v>0</v>
      </c>
      <c r="R148" s="21">
        <f t="shared" si="44"/>
        <v>0</v>
      </c>
      <c r="S148" s="21">
        <f t="shared" si="44"/>
        <v>0</v>
      </c>
      <c r="T148" s="21">
        <f t="shared" si="44"/>
        <v>0</v>
      </c>
      <c r="U148" s="21">
        <f t="shared" si="44"/>
        <v>0</v>
      </c>
      <c r="V148" s="21">
        <f t="shared" si="44"/>
        <v>0</v>
      </c>
      <c r="W148" s="21">
        <f t="shared" si="44"/>
        <v>0</v>
      </c>
      <c r="X148" s="21">
        <f t="shared" si="44"/>
        <v>0</v>
      </c>
      <c r="Y148" s="21">
        <f t="shared" si="44"/>
        <v>0</v>
      </c>
      <c r="Z148" s="21">
        <f t="shared" si="44"/>
        <v>0</v>
      </c>
      <c r="AA148" s="21">
        <f t="shared" si="44"/>
        <v>0</v>
      </c>
      <c r="AB148" s="21">
        <f t="shared" si="44"/>
        <v>146923.01703994858</v>
      </c>
      <c r="AC148" s="21">
        <f t="shared" si="44"/>
        <v>146923.01703994858</v>
      </c>
      <c r="AD148" s="21">
        <f t="shared" si="44"/>
        <v>146923.01703994858</v>
      </c>
      <c r="AE148" s="21">
        <f t="shared" si="44"/>
        <v>146923.01703994858</v>
      </c>
      <c r="AF148" s="21">
        <f t="shared" si="44"/>
        <v>146923.01703994858</v>
      </c>
      <c r="AG148" s="21">
        <f t="shared" si="44"/>
        <v>146923.01703994858</v>
      </c>
      <c r="AH148" s="21">
        <f t="shared" si="44"/>
        <v>146923.01703994858</v>
      </c>
      <c r="AI148" s="21">
        <f t="shared" si="44"/>
        <v>171226.04540831453</v>
      </c>
      <c r="AJ148" s="21">
        <f t="shared" si="44"/>
        <v>171226.04540831453</v>
      </c>
      <c r="AK148" s="21">
        <f t="shared" si="44"/>
        <v>171226.04540831453</v>
      </c>
      <c r="AL148" s="21">
        <f t="shared" si="44"/>
        <v>177857.82469403709</v>
      </c>
      <c r="AM148" s="21">
        <f t="shared" si="44"/>
        <v>177857.82469403709</v>
      </c>
      <c r="AN148" s="21">
        <f t="shared" si="44"/>
        <v>177857.82469403709</v>
      </c>
      <c r="AO148" s="21">
        <f t="shared" si="44"/>
        <v>177857.82469403709</v>
      </c>
      <c r="AP148" s="21">
        <f t="shared" si="44"/>
        <v>177857.82469403709</v>
      </c>
      <c r="AQ148" s="21">
        <f t="shared" si="44"/>
        <v>206894.26372882206</v>
      </c>
      <c r="AR148" s="21">
        <f t="shared" si="44"/>
        <v>213526.04301454462</v>
      </c>
      <c r="AS148" s="21">
        <f t="shared" si="44"/>
        <v>213526.04301454462</v>
      </c>
      <c r="AT148" s="21">
        <f t="shared" si="44"/>
        <v>213526.04301454462</v>
      </c>
      <c r="AU148" s="21">
        <f t="shared" si="44"/>
        <v>219931.82430498095</v>
      </c>
      <c r="AV148" s="21">
        <f t="shared" si="44"/>
        <v>219931.82430498095</v>
      </c>
      <c r="AW148" s="21">
        <f t="shared" si="44"/>
        <v>226762.55696927512</v>
      </c>
      <c r="AX148" s="21">
        <f t="shared" si="44"/>
        <v>226762.55696927512</v>
      </c>
      <c r="AY148" s="21">
        <f t="shared" si="44"/>
        <v>233593.28963356931</v>
      </c>
      <c r="AZ148" s="21">
        <f t="shared" si="44"/>
        <v>233593.28963356931</v>
      </c>
      <c r="BA148" s="21">
        <f t="shared" si="44"/>
        <v>233593.28963356931</v>
      </c>
      <c r="BB148" s="21">
        <f t="shared" si="44"/>
        <v>233593.28963356931</v>
      </c>
      <c r="BC148" s="21">
        <f t="shared" si="44"/>
        <v>247254.75496215763</v>
      </c>
      <c r="BD148" s="21">
        <f t="shared" si="44"/>
        <v>247254.75496215763</v>
      </c>
      <c r="BE148" s="21">
        <f t="shared" si="44"/>
        <v>247254.75496215763</v>
      </c>
      <c r="BF148" s="21">
        <f t="shared" si="44"/>
        <v>247254.75496215763</v>
      </c>
      <c r="BG148" s="21">
        <f t="shared" si="44"/>
        <v>254672.39761102234</v>
      </c>
      <c r="BH148" s="21">
        <f t="shared" si="44"/>
        <v>254672.39761102234</v>
      </c>
      <c r="BI148" s="21">
        <f t="shared" si="44"/>
        <v>254672.39761102234</v>
      </c>
      <c r="BJ148" s="21">
        <f t="shared" si="44"/>
        <v>254672.39761102234</v>
      </c>
      <c r="BK148" s="21">
        <f t="shared" si="44"/>
        <v>254672.39761102234</v>
      </c>
      <c r="BL148" s="21">
        <f t="shared" si="44"/>
        <v>254672.39761102234</v>
      </c>
      <c r="BM148" s="21">
        <f t="shared" si="44"/>
        <v>254672.39761102234</v>
      </c>
      <c r="BN148" s="21">
        <f t="shared" si="44"/>
        <v>254672.39761102234</v>
      </c>
      <c r="BO148" s="21">
        <f t="shared" si="44"/>
        <v>254672.39761102234</v>
      </c>
      <c r="BP148" s="21">
        <f t="shared" si="44"/>
        <v>254672.39761102234</v>
      </c>
      <c r="BQ148" s="21">
        <f t="shared" ref="BQ148:DT148" si="45">SUM(BQ137:BQ147)</f>
        <v>254672.39761102234</v>
      </c>
      <c r="BR148" s="21">
        <f t="shared" si="45"/>
        <v>254672.39761102234</v>
      </c>
      <c r="BS148" s="21">
        <f t="shared" si="45"/>
        <v>262312.56953935308</v>
      </c>
      <c r="BT148" s="21">
        <f t="shared" si="45"/>
        <v>262312.56953935308</v>
      </c>
      <c r="BU148" s="21">
        <f t="shared" si="45"/>
        <v>262312.56953935308</v>
      </c>
      <c r="BV148" s="21">
        <f t="shared" si="45"/>
        <v>262312.56953935308</v>
      </c>
      <c r="BW148" s="21">
        <f t="shared" si="45"/>
        <v>262312.56953935308</v>
      </c>
      <c r="BX148" s="21">
        <f t="shared" si="45"/>
        <v>262312.56953935308</v>
      </c>
      <c r="BY148" s="21">
        <f t="shared" si="45"/>
        <v>262312.56953935308</v>
      </c>
      <c r="BZ148" s="21">
        <f t="shared" si="45"/>
        <v>262312.56953935308</v>
      </c>
      <c r="CA148" s="21">
        <f t="shared" si="45"/>
        <v>262312.56953935308</v>
      </c>
      <c r="CB148" s="21">
        <f t="shared" si="45"/>
        <v>262312.56953935308</v>
      </c>
      <c r="CC148" s="21">
        <f t="shared" si="45"/>
        <v>262312.56953935308</v>
      </c>
      <c r="CD148" s="21">
        <f t="shared" si="45"/>
        <v>262312.56953935308</v>
      </c>
      <c r="CE148" s="21">
        <f t="shared" si="45"/>
        <v>270181.94662553369</v>
      </c>
      <c r="CF148" s="21">
        <f t="shared" si="45"/>
        <v>270181.94662553369</v>
      </c>
      <c r="CG148" s="21">
        <f t="shared" si="45"/>
        <v>270181.94662553369</v>
      </c>
      <c r="CH148" s="21">
        <f t="shared" si="45"/>
        <v>270181.94662553369</v>
      </c>
      <c r="CI148" s="21">
        <f t="shared" si="45"/>
        <v>270181.94662553369</v>
      </c>
      <c r="CJ148" s="21">
        <f t="shared" si="45"/>
        <v>270181.94662553369</v>
      </c>
      <c r="CK148" s="21">
        <f t="shared" si="45"/>
        <v>270181.94662553369</v>
      </c>
      <c r="CL148" s="21">
        <f t="shared" si="45"/>
        <v>270181.94662553369</v>
      </c>
      <c r="CM148" s="21">
        <f t="shared" si="45"/>
        <v>270181.94662553369</v>
      </c>
      <c r="CN148" s="21">
        <f t="shared" si="45"/>
        <v>270181.94662553369</v>
      </c>
      <c r="CO148" s="21">
        <f t="shared" si="45"/>
        <v>270181.94662553369</v>
      </c>
      <c r="CP148" s="21">
        <f t="shared" si="45"/>
        <v>270181.94662553369</v>
      </c>
      <c r="CQ148" s="21">
        <f t="shared" si="45"/>
        <v>278287.40502429969</v>
      </c>
      <c r="CR148" s="21">
        <f t="shared" si="45"/>
        <v>278287.40502429969</v>
      </c>
      <c r="CS148" s="21">
        <f t="shared" si="45"/>
        <v>278287.40502429969</v>
      </c>
      <c r="CT148" s="21">
        <f t="shared" si="45"/>
        <v>278287.40502429969</v>
      </c>
      <c r="CU148" s="21">
        <f t="shared" si="45"/>
        <v>278287.40502429969</v>
      </c>
      <c r="CV148" s="21">
        <f t="shared" si="45"/>
        <v>278287.40502429969</v>
      </c>
      <c r="CW148" s="21">
        <f t="shared" si="45"/>
        <v>278287.40502429969</v>
      </c>
      <c r="CX148" s="21">
        <f t="shared" si="45"/>
        <v>278287.40502429969</v>
      </c>
      <c r="CY148" s="21">
        <f t="shared" si="45"/>
        <v>278287.40502429969</v>
      </c>
      <c r="CZ148" s="21">
        <f t="shared" si="45"/>
        <v>278287.40502429969</v>
      </c>
      <c r="DA148" s="21">
        <f t="shared" si="45"/>
        <v>278287.40502429969</v>
      </c>
      <c r="DB148" s="21">
        <f t="shared" si="45"/>
        <v>278287.40502429969</v>
      </c>
      <c r="DC148" s="21">
        <f t="shared" si="45"/>
        <v>286636.02717502863</v>
      </c>
      <c r="DD148" s="21">
        <f t="shared" si="45"/>
        <v>286636.02717502863</v>
      </c>
      <c r="DE148" s="21">
        <f t="shared" si="45"/>
        <v>286636.02717502863</v>
      </c>
      <c r="DF148" s="21">
        <f t="shared" si="45"/>
        <v>286636.02717502863</v>
      </c>
      <c r="DG148" s="21">
        <f t="shared" si="45"/>
        <v>286636.02717502863</v>
      </c>
      <c r="DH148" s="21">
        <f t="shared" si="45"/>
        <v>286636.02717502863</v>
      </c>
      <c r="DI148" s="21">
        <f t="shared" si="45"/>
        <v>286636.02717502863</v>
      </c>
      <c r="DJ148" s="21">
        <f t="shared" si="45"/>
        <v>286636.02717502863</v>
      </c>
      <c r="DK148" s="21">
        <f t="shared" si="45"/>
        <v>286636.02717502863</v>
      </c>
      <c r="DL148" s="21">
        <f t="shared" si="45"/>
        <v>286636.02717502863</v>
      </c>
      <c r="DM148" s="21">
        <f t="shared" si="45"/>
        <v>286636.02717502863</v>
      </c>
      <c r="DN148" s="21">
        <f t="shared" si="45"/>
        <v>286636.02717502863</v>
      </c>
      <c r="DO148" s="21">
        <f t="shared" si="45"/>
        <v>295235.1079902795</v>
      </c>
      <c r="DP148" s="21">
        <f t="shared" si="45"/>
        <v>295235.1079902795</v>
      </c>
      <c r="DQ148" s="21">
        <f t="shared" si="45"/>
        <v>295235.1079902795</v>
      </c>
      <c r="DR148" s="21">
        <f t="shared" si="45"/>
        <v>295235.1079902795</v>
      </c>
      <c r="DS148" s="21">
        <f t="shared" si="45"/>
        <v>295235.1079902795</v>
      </c>
      <c r="DT148" s="21">
        <f t="shared" si="45"/>
        <v>295235.1079902795</v>
      </c>
    </row>
    <row r="149" spans="3:124">
      <c r="C149" s="4" t="s">
        <v>549</v>
      </c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</row>
    <row r="150" spans="3:124">
      <c r="C150" s="5" t="s">
        <v>54</v>
      </c>
      <c r="D150" s="20">
        <f>SUMIFS(Expenses!E:E,Expenses!$C:$C,$C150)</f>
        <v>0</v>
      </c>
      <c r="E150" s="20">
        <f>SUMIFS(Expenses!F:F,Expenses!$C:$C,$C150)</f>
        <v>0</v>
      </c>
      <c r="F150" s="20">
        <f>SUMIFS(Expenses!G:G,Expenses!$C:$C,$C150)</f>
        <v>0</v>
      </c>
      <c r="G150" s="20">
        <f>SUMIFS(Expenses!H:H,Expenses!$C:$C,$C150)</f>
        <v>0</v>
      </c>
      <c r="H150" s="20">
        <f>SUMIFS(Expenses!I:I,Expenses!$C:$C,$C150)</f>
        <v>0</v>
      </c>
      <c r="I150" s="20">
        <f>SUMIFS(Expenses!J:J,Expenses!$C:$C,$C150)</f>
        <v>0</v>
      </c>
      <c r="J150" s="20">
        <f>SUMIFS(Expenses!K:K,Expenses!$C:$C,$C150)</f>
        <v>0</v>
      </c>
      <c r="K150" s="20">
        <f>SUMIFS(Expenses!L:L,Expenses!$C:$C,$C150)</f>
        <v>0</v>
      </c>
      <c r="L150" s="20">
        <f>SUMIFS(Expenses!M:M,Expenses!$C:$C,$C150)</f>
        <v>0</v>
      </c>
      <c r="M150" s="20">
        <f>SUMIFS(Expenses!N:N,Expenses!$C:$C,$C150)</f>
        <v>0</v>
      </c>
      <c r="N150" s="20">
        <f>SUMIFS(Expenses!O:O,Expenses!$C:$C,$C150)</f>
        <v>0</v>
      </c>
      <c r="O150" s="20">
        <f>SUMIFS(Expenses!P:P,Expenses!$C:$C,$C150)</f>
        <v>0</v>
      </c>
      <c r="P150" s="20">
        <f>SUMIFS(Expenses!Q:Q,Expenses!$C:$C,$C150)</f>
        <v>0</v>
      </c>
      <c r="Q150" s="20">
        <f>SUMIFS(Expenses!R:R,Expenses!$C:$C,$C150)</f>
        <v>0</v>
      </c>
      <c r="R150" s="20">
        <f>SUMIFS(Expenses!S:S,Expenses!$C:$C,$C150)</f>
        <v>0</v>
      </c>
      <c r="S150" s="20">
        <f>SUMIFS(Expenses!T:T,Expenses!$C:$C,$C150)</f>
        <v>0</v>
      </c>
      <c r="T150" s="20">
        <f>SUMIFS(Expenses!U:U,Expenses!$C:$C,$C150)</f>
        <v>0</v>
      </c>
      <c r="U150" s="20">
        <f>SUMIFS(Expenses!V:V,Expenses!$C:$C,$C150)</f>
        <v>0</v>
      </c>
      <c r="V150" s="20">
        <f>SUMIFS(Expenses!W:W,Expenses!$C:$C,$C150)</f>
        <v>0</v>
      </c>
      <c r="W150" s="20">
        <f>SUMIFS(Expenses!X:X,Expenses!$C:$C,$C150)</f>
        <v>0</v>
      </c>
      <c r="X150" s="20">
        <f>SUMIFS(Expenses!Y:Y,Expenses!$C:$C,$C150)</f>
        <v>0</v>
      </c>
      <c r="Y150" s="20">
        <f>SUMIFS(Expenses!Z:Z,Expenses!$C:$C,$C150)</f>
        <v>0</v>
      </c>
      <c r="Z150" s="20">
        <f>SUMIFS(Expenses!AA:AA,Expenses!$C:$C,$C150)</f>
        <v>0</v>
      </c>
      <c r="AA150" s="20">
        <f>SUMIFS(Expenses!AB:AB,Expenses!$C:$C,$C150)</f>
        <v>0</v>
      </c>
      <c r="AB150" s="20">
        <f>SUMIFS(Expenses!AC:AC,Expenses!$C:$C,$C150)</f>
        <v>10000</v>
      </c>
      <c r="AC150" s="20">
        <f>SUMIFS(Expenses!AD:AD,Expenses!$C:$C,$C150)</f>
        <v>17636.911387361612</v>
      </c>
      <c r="AD150" s="20">
        <f>SUMIFS(Expenses!AE:AE,Expenses!$C:$C,$C150)</f>
        <v>20882.953410813618</v>
      </c>
      <c r="AE150" s="20">
        <f>SUMIFS(Expenses!AF:AF,Expenses!$C:$C,$C150)</f>
        <v>24463.449060358329</v>
      </c>
      <c r="AF150" s="20">
        <f>SUMIFS(Expenses!AG:AG,Expenses!$C:$C,$C150)</f>
        <v>27936.168965593795</v>
      </c>
      <c r="AG150" s="20">
        <f>SUMIFS(Expenses!AH:AH,Expenses!$C:$C,$C150)</f>
        <v>31304.501164724155</v>
      </c>
      <c r="AH150" s="20">
        <f>SUMIFS(Expenses!AI:AI,Expenses!$C:$C,$C150)</f>
        <v>34571.722337421888</v>
      </c>
      <c r="AI150" s="20">
        <f>SUMIFS(Expenses!AJ:AJ,Expenses!$C:$C,$C150)</f>
        <v>38873.23167345547</v>
      </c>
      <c r="AJ150" s="20">
        <f>SUMIFS(Expenses!AK:AK,Expenses!$C:$C,$C150)</f>
        <v>42039.866442082588</v>
      </c>
      <c r="AK150" s="20">
        <f>SUMIFS(Expenses!AL:AL,Expenses!$C:$C,$C150)</f>
        <v>45111.832246680933</v>
      </c>
      <c r="AL150" s="20">
        <f>SUMIFS(Expenses!AM:AM,Expenses!$C:$C,$C150)</f>
        <v>48092.083238106396</v>
      </c>
      <c r="AM150" s="20">
        <f>SUMIFS(Expenses!AN:AN,Expenses!$C:$C,$C150)</f>
        <v>50983.477188512967</v>
      </c>
      <c r="AN150" s="20">
        <f>SUMIFS(Expenses!AO:AO,Expenses!$C:$C,$C150)</f>
        <v>53744.54731933953</v>
      </c>
      <c r="AO150" s="20">
        <f>SUMIFS(Expenses!AP:AP,Expenses!$C:$C,$C150)</f>
        <v>56464.222433469658</v>
      </c>
      <c r="AP150" s="20">
        <f>SUMIFS(Expenses!AQ:AQ,Expenses!$C:$C,$C150)</f>
        <v>59103.159838852327</v>
      </c>
      <c r="AQ150" s="20">
        <f>SUMIFS(Expenses!AR:AR,Expenses!$C:$C,$C150)</f>
        <v>61663.859645812365</v>
      </c>
      <c r="AR150" s="20">
        <f>SUMIFS(Expenses!AS:AS,Expenses!$C:$C,$C150)</f>
        <v>64148.741039388908</v>
      </c>
      <c r="AS150" s="20">
        <f>SUMIFS(Expenses!AT:AT,Expenses!$C:$C,$C150)</f>
        <v>66560.145015174377</v>
      </c>
      <c r="AT150" s="20">
        <f>SUMIFS(Expenses!AU:AU,Expenses!$C:$C,$C150)</f>
        <v>68900.337018891194</v>
      </c>
      <c r="AU150" s="20">
        <f>SUMIFS(Expenses!AV:AV,Expenses!$C:$C,$C150)</f>
        <v>73306.654778009499</v>
      </c>
      <c r="AV150" s="20">
        <f>SUMIFS(Expenses!AW:AW,Expenses!$C:$C,$C150)</f>
        <v>75577.057865262395</v>
      </c>
      <c r="AW150" s="20">
        <f>SUMIFS(Expenses!AX:AX,Expenses!$C:$C,$C150)</f>
        <v>77780.671725667358</v>
      </c>
      <c r="AX150" s="20">
        <f>SUMIFS(Expenses!AY:AY,Expenses!$C:$C,$C150)</f>
        <v>79778.195405384118</v>
      </c>
      <c r="AY150" s="20">
        <f>SUMIFS(Expenses!AZ:AZ,Expenses!$C:$C,$C150)</f>
        <v>80468.188276371686</v>
      </c>
      <c r="AZ150" s="20">
        <f>SUMIFS(Expenses!BA:BA,Expenses!$C:$C,$C150)</f>
        <v>81236.689842644089</v>
      </c>
      <c r="BA150" s="20">
        <f>SUMIFS(Expenses!BB:BB,Expenses!$C:$C,$C150)</f>
        <v>81977.376477768878</v>
      </c>
      <c r="BB150" s="20">
        <f>SUMIFS(Expenses!BC:BC,Expenses!$C:$C,$C150)</f>
        <v>82617.508796441369</v>
      </c>
      <c r="BC150" s="20">
        <f>SUMIFS(Expenses!BD:BD,Expenses!$C:$C,$C150)</f>
        <v>83060.653153865962</v>
      </c>
      <c r="BD150" s="20">
        <f>SUMIFS(Expenses!BE:BE,Expenses!$C:$C,$C150)</f>
        <v>83501.364392671137</v>
      </c>
      <c r="BE150" s="20">
        <f>SUMIFS(Expenses!BF:BF,Expenses!$C:$C,$C150)</f>
        <v>83927.385256849448</v>
      </c>
      <c r="BF150" s="20">
        <f>SUMIFS(Expenses!BG:BG,Expenses!$C:$C,$C150)</f>
        <v>84211.870706146088</v>
      </c>
      <c r="BG150" s="20">
        <f>SUMIFS(Expenses!BH:BH,Expenses!$C:$C,$C150)</f>
        <v>87494.279104614208</v>
      </c>
      <c r="BH150" s="20">
        <f>SUMIFS(Expenses!BI:BI,Expenses!$C:$C,$C150)</f>
        <v>87494.279104614208</v>
      </c>
      <c r="BI150" s="20">
        <f>SUMIFS(Expenses!BJ:BJ,Expenses!$C:$C,$C150)</f>
        <v>87494.279104614208</v>
      </c>
      <c r="BJ150" s="20">
        <f>SUMIFS(Expenses!BK:BK,Expenses!$C:$C,$C150)</f>
        <v>87494.279104614208</v>
      </c>
      <c r="BK150" s="20">
        <f>SUMIFS(Expenses!BL:BL,Expenses!$C:$C,$C150)</f>
        <v>87494.279104614208</v>
      </c>
      <c r="BL150" s="20">
        <f>SUMIFS(Expenses!BM:BM,Expenses!$C:$C,$C150)</f>
        <v>87414.32536283863</v>
      </c>
      <c r="BM150" s="20">
        <f>SUMIFS(Expenses!BN:BN,Expenses!$C:$C,$C150)</f>
        <v>87414.32536283863</v>
      </c>
      <c r="BN150" s="20">
        <f>SUMIFS(Expenses!BO:BO,Expenses!$C:$C,$C150)</f>
        <v>87414.32536283863</v>
      </c>
      <c r="BO150" s="20">
        <f>SUMIFS(Expenses!BP:BP,Expenses!$C:$C,$C150)</f>
        <v>87414.32536283863</v>
      </c>
      <c r="BP150" s="20">
        <f>SUMIFS(Expenses!BQ:BQ,Expenses!$C:$C,$C150)</f>
        <v>87414.32536283863</v>
      </c>
      <c r="BQ150" s="20">
        <f>SUMIFS(Expenses!BR:BR,Expenses!$C:$C,$C150)</f>
        <v>87414.32536283863</v>
      </c>
      <c r="BR150" s="20">
        <f>SUMIFS(Expenses!BS:BS,Expenses!$C:$C,$C150)</f>
        <v>87414.32536283863</v>
      </c>
      <c r="BS150" s="20">
        <f>SUMIFS(Expenses!BT:BT,Expenses!$C:$C,$C150)</f>
        <v>90036.755123723779</v>
      </c>
      <c r="BT150" s="20">
        <f>SUMIFS(Expenses!BU:BU,Expenses!$C:$C,$C150)</f>
        <v>90036.755123723779</v>
      </c>
      <c r="BU150" s="20">
        <f>SUMIFS(Expenses!BV:BV,Expenses!$C:$C,$C150)</f>
        <v>90036.755123723779</v>
      </c>
      <c r="BV150" s="20">
        <f>SUMIFS(Expenses!BW:BW,Expenses!$C:$C,$C150)</f>
        <v>90036.755123723779</v>
      </c>
      <c r="BW150" s="20">
        <f>SUMIFS(Expenses!BX:BX,Expenses!$C:$C,$C150)</f>
        <v>90036.755123723779</v>
      </c>
      <c r="BX150" s="20">
        <f>SUMIFS(Expenses!BY:BY,Expenses!$C:$C,$C150)</f>
        <v>89882.344459919681</v>
      </c>
      <c r="BY150" s="20">
        <f>SUMIFS(Expenses!BZ:BZ,Expenses!$C:$C,$C150)</f>
        <v>89882.344459919681</v>
      </c>
      <c r="BZ150" s="20">
        <f>SUMIFS(Expenses!CA:CA,Expenses!$C:$C,$C150)</f>
        <v>89882.344459919681</v>
      </c>
      <c r="CA150" s="20">
        <f>SUMIFS(Expenses!CB:CB,Expenses!$C:$C,$C150)</f>
        <v>89882.344459919681</v>
      </c>
      <c r="CB150" s="20">
        <f>SUMIFS(Expenses!CC:CC,Expenses!$C:$C,$C150)</f>
        <v>89882.344459919681</v>
      </c>
      <c r="CC150" s="20">
        <f>SUMIFS(Expenses!CD:CD,Expenses!$C:$C,$C150)</f>
        <v>89882.344459919681</v>
      </c>
      <c r="CD150" s="20">
        <f>SUMIFS(Expenses!CE:CE,Expenses!$C:$C,$C150)</f>
        <v>89882.344459919681</v>
      </c>
      <c r="CE150" s="20">
        <f>SUMIFS(Expenses!CF:CF,Expenses!$C:$C,$C150)</f>
        <v>92578.814793717291</v>
      </c>
      <c r="CF150" s="20">
        <f>SUMIFS(Expenses!CG:CG,Expenses!$C:$C,$C150)</f>
        <v>92578.814793717291</v>
      </c>
      <c r="CG150" s="20">
        <f>SUMIFS(Expenses!CH:CH,Expenses!$C:$C,$C150)</f>
        <v>92578.814793717291</v>
      </c>
      <c r="CH150" s="20">
        <f>SUMIFS(Expenses!CI:CI,Expenses!$C:$C,$C150)</f>
        <v>92578.814793717291</v>
      </c>
      <c r="CI150" s="20">
        <f>SUMIFS(Expenses!CJ:CJ,Expenses!$C:$C,$C150)</f>
        <v>92578.814793717291</v>
      </c>
      <c r="CJ150" s="20">
        <f>SUMIFS(Expenses!CK:CK,Expenses!$C:$C,$C150)</f>
        <v>92578.814793717291</v>
      </c>
      <c r="CK150" s="20">
        <f>SUMIFS(Expenses!CL:CL,Expenses!$C:$C,$C150)</f>
        <v>92578.814793717291</v>
      </c>
      <c r="CL150" s="20">
        <f>SUMIFS(Expenses!CM:CM,Expenses!$C:$C,$C150)</f>
        <v>92578.814793717291</v>
      </c>
      <c r="CM150" s="20">
        <f>SUMIFS(Expenses!CN:CN,Expenses!$C:$C,$C150)</f>
        <v>92578.814793717291</v>
      </c>
      <c r="CN150" s="20">
        <f>SUMIFS(Expenses!CO:CO,Expenses!$C:$C,$C150)</f>
        <v>92578.814793717291</v>
      </c>
      <c r="CO150" s="20">
        <f>SUMIFS(Expenses!CP:CP,Expenses!$C:$C,$C150)</f>
        <v>92578.814793717291</v>
      </c>
      <c r="CP150" s="20">
        <f>SUMIFS(Expenses!CQ:CQ,Expenses!$C:$C,$C150)</f>
        <v>92578.814793717291</v>
      </c>
      <c r="CQ150" s="20">
        <f>SUMIFS(Expenses!CR:CR,Expenses!$C:$C,$C150)</f>
        <v>95356.179237528821</v>
      </c>
      <c r="CR150" s="20">
        <f>SUMIFS(Expenses!CS:CS,Expenses!$C:$C,$C150)</f>
        <v>95356.179237528821</v>
      </c>
      <c r="CS150" s="20">
        <f>SUMIFS(Expenses!CT:CT,Expenses!$C:$C,$C150)</f>
        <v>95356.179237528821</v>
      </c>
      <c r="CT150" s="20">
        <f>SUMIFS(Expenses!CU:CU,Expenses!$C:$C,$C150)</f>
        <v>95356.179237528821</v>
      </c>
      <c r="CU150" s="20">
        <f>SUMIFS(Expenses!CV:CV,Expenses!$C:$C,$C150)</f>
        <v>95356.179237528821</v>
      </c>
      <c r="CV150" s="20">
        <f>SUMIFS(Expenses!CW:CW,Expenses!$C:$C,$C150)</f>
        <v>95356.179237528821</v>
      </c>
      <c r="CW150" s="20">
        <f>SUMIFS(Expenses!CX:CX,Expenses!$C:$C,$C150)</f>
        <v>95356.179237528821</v>
      </c>
      <c r="CX150" s="20">
        <f>SUMIFS(Expenses!CY:CY,Expenses!$C:$C,$C150)</f>
        <v>95356.179237528821</v>
      </c>
      <c r="CY150" s="20">
        <f>SUMIFS(Expenses!CZ:CZ,Expenses!$C:$C,$C150)</f>
        <v>95356.179237528821</v>
      </c>
      <c r="CZ150" s="20">
        <f>SUMIFS(Expenses!DA:DA,Expenses!$C:$C,$C150)</f>
        <v>95356.179237528821</v>
      </c>
      <c r="DA150" s="20">
        <f>SUMIFS(Expenses!DB:DB,Expenses!$C:$C,$C150)</f>
        <v>95356.179237528821</v>
      </c>
      <c r="DB150" s="20">
        <f>SUMIFS(Expenses!DC:DC,Expenses!$C:$C,$C150)</f>
        <v>95356.179237528821</v>
      </c>
      <c r="DC150" s="20">
        <f>SUMIFS(Expenses!DD:DD,Expenses!$C:$C,$C150)</f>
        <v>98216.864614654667</v>
      </c>
      <c r="DD150" s="20">
        <f>SUMIFS(Expenses!DE:DE,Expenses!$C:$C,$C150)</f>
        <v>98216.864614654667</v>
      </c>
      <c r="DE150" s="20">
        <f>SUMIFS(Expenses!DF:DF,Expenses!$C:$C,$C150)</f>
        <v>98216.864614654667</v>
      </c>
      <c r="DF150" s="20">
        <f>SUMIFS(Expenses!DG:DG,Expenses!$C:$C,$C150)</f>
        <v>98216.864614654667</v>
      </c>
      <c r="DG150" s="20">
        <f>SUMIFS(Expenses!DH:DH,Expenses!$C:$C,$C150)</f>
        <v>98216.864614654667</v>
      </c>
      <c r="DH150" s="20">
        <f>SUMIFS(Expenses!DI:DI,Expenses!$C:$C,$C150)</f>
        <v>98216.864614654667</v>
      </c>
      <c r="DI150" s="20">
        <f>SUMIFS(Expenses!DJ:DJ,Expenses!$C:$C,$C150)</f>
        <v>98216.864614654667</v>
      </c>
      <c r="DJ150" s="20">
        <f>SUMIFS(Expenses!DK:DK,Expenses!$C:$C,$C150)</f>
        <v>98216.864614654667</v>
      </c>
      <c r="DK150" s="20">
        <f>SUMIFS(Expenses!DL:DL,Expenses!$C:$C,$C150)</f>
        <v>98216.864614654667</v>
      </c>
      <c r="DL150" s="20">
        <f>SUMIFS(Expenses!DM:DM,Expenses!$C:$C,$C150)</f>
        <v>98216.864614654667</v>
      </c>
      <c r="DM150" s="20">
        <f>SUMIFS(Expenses!DN:DN,Expenses!$C:$C,$C150)</f>
        <v>98216.864614654667</v>
      </c>
      <c r="DN150" s="20">
        <f>SUMIFS(Expenses!DO:DO,Expenses!$C:$C,$C150)</f>
        <v>98216.864614654667</v>
      </c>
      <c r="DO150" s="20">
        <f>SUMIFS(Expenses!DP:DP,Expenses!$C:$C,$C150)</f>
        <v>101163.37055309433</v>
      </c>
      <c r="DP150" s="20">
        <f>SUMIFS(Expenses!DQ:DQ,Expenses!$C:$C,$C150)</f>
        <v>101163.37055309433</v>
      </c>
      <c r="DQ150" s="20">
        <f>SUMIFS(Expenses!DR:DR,Expenses!$C:$C,$C150)</f>
        <v>101163.37055309433</v>
      </c>
      <c r="DR150" s="20">
        <f>SUMIFS(Expenses!DS:DS,Expenses!$C:$C,$C150)</f>
        <v>101163.37055309433</v>
      </c>
      <c r="DS150" s="20">
        <f>SUMIFS(Expenses!DT:DT,Expenses!$C:$C,$C150)</f>
        <v>101163.37055309433</v>
      </c>
      <c r="DT150" s="20">
        <f>SUMIFS(Expenses!DU:DU,Expenses!$C:$C,$C150)</f>
        <v>101163.37055309433</v>
      </c>
    </row>
    <row r="151" spans="3:124">
      <c r="C151" s="10" t="s">
        <v>199</v>
      </c>
      <c r="D151" s="21">
        <f t="shared" ref="D151:BK151" si="46">SUM(D150)</f>
        <v>0</v>
      </c>
      <c r="E151" s="21">
        <f t="shared" si="46"/>
        <v>0</v>
      </c>
      <c r="F151" s="21">
        <f t="shared" si="46"/>
        <v>0</v>
      </c>
      <c r="G151" s="21">
        <f t="shared" si="46"/>
        <v>0</v>
      </c>
      <c r="H151" s="21">
        <f t="shared" si="46"/>
        <v>0</v>
      </c>
      <c r="I151" s="21">
        <f t="shared" si="46"/>
        <v>0</v>
      </c>
      <c r="J151" s="21">
        <f t="shared" si="46"/>
        <v>0</v>
      </c>
      <c r="K151" s="21">
        <f t="shared" si="46"/>
        <v>0</v>
      </c>
      <c r="L151" s="21">
        <f t="shared" si="46"/>
        <v>0</v>
      </c>
      <c r="M151" s="21">
        <f t="shared" si="46"/>
        <v>0</v>
      </c>
      <c r="N151" s="21">
        <f t="shared" si="46"/>
        <v>0</v>
      </c>
      <c r="O151" s="21">
        <f t="shared" si="46"/>
        <v>0</v>
      </c>
      <c r="P151" s="21">
        <f t="shared" si="46"/>
        <v>0</v>
      </c>
      <c r="Q151" s="21">
        <f t="shared" si="46"/>
        <v>0</v>
      </c>
      <c r="R151" s="21">
        <f t="shared" si="46"/>
        <v>0</v>
      </c>
      <c r="S151" s="21">
        <f t="shared" si="46"/>
        <v>0</v>
      </c>
      <c r="T151" s="21">
        <f t="shared" si="46"/>
        <v>0</v>
      </c>
      <c r="U151" s="21">
        <f t="shared" si="46"/>
        <v>0</v>
      </c>
      <c r="V151" s="21">
        <f t="shared" si="46"/>
        <v>0</v>
      </c>
      <c r="W151" s="21">
        <f t="shared" si="46"/>
        <v>0</v>
      </c>
      <c r="X151" s="21">
        <f t="shared" si="46"/>
        <v>0</v>
      </c>
      <c r="Y151" s="21">
        <f t="shared" si="46"/>
        <v>0</v>
      </c>
      <c r="Z151" s="21">
        <f t="shared" si="46"/>
        <v>0</v>
      </c>
      <c r="AA151" s="21">
        <f t="shared" si="46"/>
        <v>0</v>
      </c>
      <c r="AB151" s="21">
        <f t="shared" si="46"/>
        <v>10000</v>
      </c>
      <c r="AC151" s="21">
        <f t="shared" si="46"/>
        <v>17636.911387361612</v>
      </c>
      <c r="AD151" s="21">
        <f t="shared" si="46"/>
        <v>20882.953410813618</v>
      </c>
      <c r="AE151" s="21">
        <f t="shared" si="46"/>
        <v>24463.449060358329</v>
      </c>
      <c r="AF151" s="21">
        <f t="shared" si="46"/>
        <v>27936.168965593795</v>
      </c>
      <c r="AG151" s="21">
        <f t="shared" si="46"/>
        <v>31304.501164724155</v>
      </c>
      <c r="AH151" s="21">
        <f t="shared" si="46"/>
        <v>34571.722337421888</v>
      </c>
      <c r="AI151" s="21">
        <f t="shared" si="46"/>
        <v>38873.23167345547</v>
      </c>
      <c r="AJ151" s="21">
        <f t="shared" si="46"/>
        <v>42039.866442082588</v>
      </c>
      <c r="AK151" s="21">
        <f t="shared" si="46"/>
        <v>45111.832246680933</v>
      </c>
      <c r="AL151" s="21">
        <f t="shared" si="46"/>
        <v>48092.083238106396</v>
      </c>
      <c r="AM151" s="21">
        <f t="shared" si="46"/>
        <v>50983.477188512967</v>
      </c>
      <c r="AN151" s="21">
        <f t="shared" si="46"/>
        <v>53744.54731933953</v>
      </c>
      <c r="AO151" s="21">
        <f t="shared" si="46"/>
        <v>56464.222433469658</v>
      </c>
      <c r="AP151" s="21">
        <f t="shared" si="46"/>
        <v>59103.159838852327</v>
      </c>
      <c r="AQ151" s="21">
        <f t="shared" si="46"/>
        <v>61663.859645812365</v>
      </c>
      <c r="AR151" s="21">
        <f t="shared" si="46"/>
        <v>64148.741039388908</v>
      </c>
      <c r="AS151" s="21">
        <f t="shared" si="46"/>
        <v>66560.145015174377</v>
      </c>
      <c r="AT151" s="21">
        <f t="shared" si="46"/>
        <v>68900.337018891194</v>
      </c>
      <c r="AU151" s="21">
        <f t="shared" si="46"/>
        <v>73306.654778009499</v>
      </c>
      <c r="AV151" s="21">
        <f t="shared" si="46"/>
        <v>75577.057865262395</v>
      </c>
      <c r="AW151" s="21">
        <f t="shared" si="46"/>
        <v>77780.671725667358</v>
      </c>
      <c r="AX151" s="21">
        <f t="shared" si="46"/>
        <v>79778.195405384118</v>
      </c>
      <c r="AY151" s="21">
        <f t="shared" si="46"/>
        <v>80468.188276371686</v>
      </c>
      <c r="AZ151" s="21">
        <f t="shared" si="46"/>
        <v>81236.689842644089</v>
      </c>
      <c r="BA151" s="21">
        <f t="shared" si="46"/>
        <v>81977.376477768878</v>
      </c>
      <c r="BB151" s="21">
        <f t="shared" si="46"/>
        <v>82617.508796441369</v>
      </c>
      <c r="BC151" s="21">
        <f t="shared" si="46"/>
        <v>83060.653153865962</v>
      </c>
      <c r="BD151" s="21">
        <f t="shared" si="46"/>
        <v>83501.364392671137</v>
      </c>
      <c r="BE151" s="21">
        <f t="shared" si="46"/>
        <v>83927.385256849448</v>
      </c>
      <c r="BF151" s="21">
        <f t="shared" si="46"/>
        <v>84211.870706146088</v>
      </c>
      <c r="BG151" s="21">
        <f t="shared" si="46"/>
        <v>87494.279104614208</v>
      </c>
      <c r="BH151" s="21">
        <f t="shared" si="46"/>
        <v>87494.279104614208</v>
      </c>
      <c r="BI151" s="21">
        <f t="shared" si="46"/>
        <v>87494.279104614208</v>
      </c>
      <c r="BJ151" s="21">
        <f t="shared" si="46"/>
        <v>87494.279104614208</v>
      </c>
      <c r="BK151" s="21">
        <f t="shared" si="46"/>
        <v>87494.279104614208</v>
      </c>
      <c r="BL151" s="21">
        <f t="shared" ref="BL151:DT151" si="47">SUM(BL150)</f>
        <v>87414.32536283863</v>
      </c>
      <c r="BM151" s="21">
        <f t="shared" si="47"/>
        <v>87414.32536283863</v>
      </c>
      <c r="BN151" s="21">
        <f t="shared" si="47"/>
        <v>87414.32536283863</v>
      </c>
      <c r="BO151" s="21">
        <f t="shared" si="47"/>
        <v>87414.32536283863</v>
      </c>
      <c r="BP151" s="21">
        <f t="shared" si="47"/>
        <v>87414.32536283863</v>
      </c>
      <c r="BQ151" s="21">
        <f t="shared" si="47"/>
        <v>87414.32536283863</v>
      </c>
      <c r="BR151" s="21">
        <f t="shared" si="47"/>
        <v>87414.32536283863</v>
      </c>
      <c r="BS151" s="21">
        <f t="shared" si="47"/>
        <v>90036.755123723779</v>
      </c>
      <c r="BT151" s="21">
        <f t="shared" si="47"/>
        <v>90036.755123723779</v>
      </c>
      <c r="BU151" s="21">
        <f t="shared" si="47"/>
        <v>90036.755123723779</v>
      </c>
      <c r="BV151" s="21">
        <f t="shared" si="47"/>
        <v>90036.755123723779</v>
      </c>
      <c r="BW151" s="21">
        <f t="shared" si="47"/>
        <v>90036.755123723779</v>
      </c>
      <c r="BX151" s="21">
        <f t="shared" si="47"/>
        <v>89882.344459919681</v>
      </c>
      <c r="BY151" s="21">
        <f t="shared" si="47"/>
        <v>89882.344459919681</v>
      </c>
      <c r="BZ151" s="21">
        <f t="shared" si="47"/>
        <v>89882.344459919681</v>
      </c>
      <c r="CA151" s="21">
        <f t="shared" si="47"/>
        <v>89882.344459919681</v>
      </c>
      <c r="CB151" s="21">
        <f t="shared" si="47"/>
        <v>89882.344459919681</v>
      </c>
      <c r="CC151" s="21">
        <f t="shared" si="47"/>
        <v>89882.344459919681</v>
      </c>
      <c r="CD151" s="21">
        <f t="shared" si="47"/>
        <v>89882.344459919681</v>
      </c>
      <c r="CE151" s="21">
        <f t="shared" si="47"/>
        <v>92578.814793717291</v>
      </c>
      <c r="CF151" s="21">
        <f t="shared" si="47"/>
        <v>92578.814793717291</v>
      </c>
      <c r="CG151" s="21">
        <f t="shared" si="47"/>
        <v>92578.814793717291</v>
      </c>
      <c r="CH151" s="21">
        <f t="shared" si="47"/>
        <v>92578.814793717291</v>
      </c>
      <c r="CI151" s="21">
        <f t="shared" si="47"/>
        <v>92578.814793717291</v>
      </c>
      <c r="CJ151" s="21">
        <f t="shared" si="47"/>
        <v>92578.814793717291</v>
      </c>
      <c r="CK151" s="21">
        <f t="shared" si="47"/>
        <v>92578.814793717291</v>
      </c>
      <c r="CL151" s="21">
        <f t="shared" si="47"/>
        <v>92578.814793717291</v>
      </c>
      <c r="CM151" s="21">
        <f t="shared" si="47"/>
        <v>92578.814793717291</v>
      </c>
      <c r="CN151" s="21">
        <f t="shared" si="47"/>
        <v>92578.814793717291</v>
      </c>
      <c r="CO151" s="21">
        <f t="shared" si="47"/>
        <v>92578.814793717291</v>
      </c>
      <c r="CP151" s="21">
        <f t="shared" si="47"/>
        <v>92578.814793717291</v>
      </c>
      <c r="CQ151" s="21">
        <f t="shared" si="47"/>
        <v>95356.179237528821</v>
      </c>
      <c r="CR151" s="21">
        <f t="shared" si="47"/>
        <v>95356.179237528821</v>
      </c>
      <c r="CS151" s="21">
        <f t="shared" si="47"/>
        <v>95356.179237528821</v>
      </c>
      <c r="CT151" s="21">
        <f t="shared" si="47"/>
        <v>95356.179237528821</v>
      </c>
      <c r="CU151" s="21">
        <f t="shared" si="47"/>
        <v>95356.179237528821</v>
      </c>
      <c r="CV151" s="21">
        <f t="shared" si="47"/>
        <v>95356.179237528821</v>
      </c>
      <c r="CW151" s="21">
        <f t="shared" si="47"/>
        <v>95356.179237528821</v>
      </c>
      <c r="CX151" s="21">
        <f t="shared" si="47"/>
        <v>95356.179237528821</v>
      </c>
      <c r="CY151" s="21">
        <f t="shared" si="47"/>
        <v>95356.179237528821</v>
      </c>
      <c r="CZ151" s="21">
        <f t="shared" si="47"/>
        <v>95356.179237528821</v>
      </c>
      <c r="DA151" s="21">
        <f t="shared" si="47"/>
        <v>95356.179237528821</v>
      </c>
      <c r="DB151" s="21">
        <f t="shared" si="47"/>
        <v>95356.179237528821</v>
      </c>
      <c r="DC151" s="21">
        <f t="shared" si="47"/>
        <v>98216.864614654667</v>
      </c>
      <c r="DD151" s="21">
        <f t="shared" si="47"/>
        <v>98216.864614654667</v>
      </c>
      <c r="DE151" s="21">
        <f t="shared" si="47"/>
        <v>98216.864614654667</v>
      </c>
      <c r="DF151" s="21">
        <f t="shared" si="47"/>
        <v>98216.864614654667</v>
      </c>
      <c r="DG151" s="21">
        <f t="shared" si="47"/>
        <v>98216.864614654667</v>
      </c>
      <c r="DH151" s="21">
        <f t="shared" si="47"/>
        <v>98216.864614654667</v>
      </c>
      <c r="DI151" s="21">
        <f t="shared" si="47"/>
        <v>98216.864614654667</v>
      </c>
      <c r="DJ151" s="21">
        <f t="shared" si="47"/>
        <v>98216.864614654667</v>
      </c>
      <c r="DK151" s="21">
        <f t="shared" si="47"/>
        <v>98216.864614654667</v>
      </c>
      <c r="DL151" s="21">
        <f t="shared" si="47"/>
        <v>98216.864614654667</v>
      </c>
      <c r="DM151" s="21">
        <f t="shared" si="47"/>
        <v>98216.864614654667</v>
      </c>
      <c r="DN151" s="21">
        <f t="shared" si="47"/>
        <v>98216.864614654667</v>
      </c>
      <c r="DO151" s="21">
        <f t="shared" si="47"/>
        <v>101163.37055309433</v>
      </c>
      <c r="DP151" s="21">
        <f t="shared" si="47"/>
        <v>101163.37055309433</v>
      </c>
      <c r="DQ151" s="21">
        <f t="shared" si="47"/>
        <v>101163.37055309433</v>
      </c>
      <c r="DR151" s="21">
        <f t="shared" si="47"/>
        <v>101163.37055309433</v>
      </c>
      <c r="DS151" s="21">
        <f t="shared" si="47"/>
        <v>101163.37055309433</v>
      </c>
      <c r="DT151" s="21">
        <f t="shared" si="47"/>
        <v>101163.37055309433</v>
      </c>
    </row>
    <row r="152" spans="3:124">
      <c r="C152" s="4" t="s">
        <v>547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</row>
    <row r="153" spans="3:124">
      <c r="C153" s="5" t="s">
        <v>99</v>
      </c>
      <c r="D153" s="20">
        <f>SUMIFS(Expenses!E:E,Expenses!$C:$C,$C153)</f>
        <v>0</v>
      </c>
      <c r="E153" s="20">
        <f>SUMIFS(Expenses!F:F,Expenses!$C:$C,$C153)</f>
        <v>0</v>
      </c>
      <c r="F153" s="20">
        <f>SUMIFS(Expenses!G:G,Expenses!$C:$C,$C153)</f>
        <v>0</v>
      </c>
      <c r="G153" s="20">
        <f>SUMIFS(Expenses!H:H,Expenses!$C:$C,$C153)</f>
        <v>0</v>
      </c>
      <c r="H153" s="20">
        <f>SUMIFS(Expenses!I:I,Expenses!$C:$C,$C153)</f>
        <v>0</v>
      </c>
      <c r="I153" s="20">
        <f>SUMIFS(Expenses!J:J,Expenses!$C:$C,$C153)</f>
        <v>0</v>
      </c>
      <c r="J153" s="20">
        <f>SUMIFS(Expenses!K:K,Expenses!$C:$C,$C153)</f>
        <v>0</v>
      </c>
      <c r="K153" s="20">
        <f>SUMIFS(Expenses!L:L,Expenses!$C:$C,$C153)</f>
        <v>0</v>
      </c>
      <c r="L153" s="20">
        <f>SUMIFS(Expenses!M:M,Expenses!$C:$C,$C153)</f>
        <v>0</v>
      </c>
      <c r="M153" s="20">
        <f>SUMIFS(Expenses!N:N,Expenses!$C:$C,$C153)</f>
        <v>0</v>
      </c>
      <c r="N153" s="20">
        <f>SUMIFS(Expenses!O:O,Expenses!$C:$C,$C153)</f>
        <v>0</v>
      </c>
      <c r="O153" s="20">
        <f>SUMIFS(Expenses!P:P,Expenses!$C:$C,$C153)</f>
        <v>0</v>
      </c>
      <c r="P153" s="20">
        <f>SUMIFS(Expenses!Q:Q,Expenses!$C:$C,$C153)</f>
        <v>0</v>
      </c>
      <c r="Q153" s="20">
        <f>SUMIFS(Expenses!R:R,Expenses!$C:$C,$C153)</f>
        <v>0</v>
      </c>
      <c r="R153" s="20">
        <f>SUMIFS(Expenses!S:S,Expenses!$C:$C,$C153)</f>
        <v>0</v>
      </c>
      <c r="S153" s="20">
        <f>SUMIFS(Expenses!T:T,Expenses!$C:$C,$C153)</f>
        <v>0</v>
      </c>
      <c r="T153" s="20">
        <f>SUMIFS(Expenses!U:U,Expenses!$C:$C,$C153)</f>
        <v>0</v>
      </c>
      <c r="U153" s="20">
        <f>SUMIFS(Expenses!V:V,Expenses!$C:$C,$C153)</f>
        <v>0</v>
      </c>
      <c r="V153" s="20">
        <f>SUMIFS(Expenses!W:W,Expenses!$C:$C,$C153)</f>
        <v>0</v>
      </c>
      <c r="W153" s="20">
        <f>SUMIFS(Expenses!X:X,Expenses!$C:$C,$C153)</f>
        <v>0</v>
      </c>
      <c r="X153" s="20">
        <f>SUMIFS(Expenses!Y:Y,Expenses!$C:$C,$C153)</f>
        <v>0</v>
      </c>
      <c r="Y153" s="20">
        <f>SUMIFS(Expenses!Z:Z,Expenses!$C:$C,$C153)</f>
        <v>0</v>
      </c>
      <c r="Z153" s="20">
        <f>SUMIFS(Expenses!AA:AA,Expenses!$C:$C,$C153)</f>
        <v>0</v>
      </c>
      <c r="AA153" s="20">
        <f>SUMIFS(Expenses!AB:AB,Expenses!$C:$C,$C153)</f>
        <v>0</v>
      </c>
      <c r="AB153" s="20">
        <f>SUMIFS(Expenses!AC:AC,Expenses!$C:$C,$C153)</f>
        <v>83333.333333333328</v>
      </c>
      <c r="AC153" s="20">
        <f>SUMIFS(Expenses!AD:AD,Expenses!$C:$C,$C153)</f>
        <v>83333.333333333328</v>
      </c>
      <c r="AD153" s="20">
        <f>SUMIFS(Expenses!AE:AE,Expenses!$C:$C,$C153)</f>
        <v>83333.333333333328</v>
      </c>
      <c r="AE153" s="20">
        <f>SUMIFS(Expenses!AF:AF,Expenses!$C:$C,$C153)</f>
        <v>83333.333333333328</v>
      </c>
      <c r="AF153" s="20">
        <f>SUMIFS(Expenses!AG:AG,Expenses!$C:$C,$C153)</f>
        <v>83333.333333333328</v>
      </c>
      <c r="AG153" s="20">
        <f>SUMIFS(Expenses!AH:AH,Expenses!$C:$C,$C153)</f>
        <v>83333.333333333328</v>
      </c>
      <c r="AH153" s="20">
        <f>SUMIFS(Expenses!AI:AI,Expenses!$C:$C,$C153)</f>
        <v>83333.333333333328</v>
      </c>
      <c r="AI153" s="20">
        <f>SUMIFS(Expenses!AJ:AJ,Expenses!$C:$C,$C153)</f>
        <v>85000</v>
      </c>
      <c r="AJ153" s="20">
        <f>SUMIFS(Expenses!AK:AK,Expenses!$C:$C,$C153)</f>
        <v>85000</v>
      </c>
      <c r="AK153" s="20">
        <f>SUMIFS(Expenses!AL:AL,Expenses!$C:$C,$C153)</f>
        <v>85000</v>
      </c>
      <c r="AL153" s="20">
        <f>SUMIFS(Expenses!AM:AM,Expenses!$C:$C,$C153)</f>
        <v>85000</v>
      </c>
      <c r="AM153" s="20">
        <f>SUMIFS(Expenses!AN:AN,Expenses!$C:$C,$C153)</f>
        <v>85000</v>
      </c>
      <c r="AN153" s="20">
        <f>SUMIFS(Expenses!AO:AO,Expenses!$C:$C,$C153)</f>
        <v>85000</v>
      </c>
      <c r="AO153" s="20">
        <f>SUMIFS(Expenses!AP:AP,Expenses!$C:$C,$C153)</f>
        <v>85000</v>
      </c>
      <c r="AP153" s="20">
        <f>SUMIFS(Expenses!AQ:AQ,Expenses!$C:$C,$C153)</f>
        <v>85000</v>
      </c>
      <c r="AQ153" s="20">
        <f>SUMIFS(Expenses!AR:AR,Expenses!$C:$C,$C153)</f>
        <v>85000</v>
      </c>
      <c r="AR153" s="20">
        <f>SUMIFS(Expenses!AS:AS,Expenses!$C:$C,$C153)</f>
        <v>85000</v>
      </c>
      <c r="AS153" s="20">
        <f>SUMIFS(Expenses!AT:AT,Expenses!$C:$C,$C153)</f>
        <v>85000</v>
      </c>
      <c r="AT153" s="20">
        <f>SUMIFS(Expenses!AU:AU,Expenses!$C:$C,$C153)</f>
        <v>85000</v>
      </c>
      <c r="AU153" s="20">
        <f>SUMIFS(Expenses!AV:AV,Expenses!$C:$C,$C153)</f>
        <v>86700</v>
      </c>
      <c r="AV153" s="20">
        <f>SUMIFS(Expenses!AW:AW,Expenses!$C:$C,$C153)</f>
        <v>86700</v>
      </c>
      <c r="AW153" s="20">
        <f>SUMIFS(Expenses!AX:AX,Expenses!$C:$C,$C153)</f>
        <v>86700</v>
      </c>
      <c r="AX153" s="20">
        <f>SUMIFS(Expenses!AY:AY,Expenses!$C:$C,$C153)</f>
        <v>86700</v>
      </c>
      <c r="AY153" s="20">
        <f>SUMIFS(Expenses!AZ:AZ,Expenses!$C:$C,$C153)</f>
        <v>86700</v>
      </c>
      <c r="AZ153" s="20">
        <f>SUMIFS(Expenses!BA:BA,Expenses!$C:$C,$C153)</f>
        <v>86700</v>
      </c>
      <c r="BA153" s="20">
        <f>SUMIFS(Expenses!BB:BB,Expenses!$C:$C,$C153)</f>
        <v>86700</v>
      </c>
      <c r="BB153" s="20">
        <f>SUMIFS(Expenses!BC:BC,Expenses!$C:$C,$C153)</f>
        <v>86700</v>
      </c>
      <c r="BC153" s="20">
        <f>SUMIFS(Expenses!BD:BD,Expenses!$C:$C,$C153)</f>
        <v>86700</v>
      </c>
      <c r="BD153" s="20">
        <f>SUMIFS(Expenses!BE:BE,Expenses!$C:$C,$C153)</f>
        <v>86700</v>
      </c>
      <c r="BE153" s="20">
        <f>SUMIFS(Expenses!BF:BF,Expenses!$C:$C,$C153)</f>
        <v>86700</v>
      </c>
      <c r="BF153" s="20">
        <f>SUMIFS(Expenses!BG:BG,Expenses!$C:$C,$C153)</f>
        <v>86700</v>
      </c>
      <c r="BG153" s="20">
        <f>SUMIFS(Expenses!BH:BH,Expenses!$C:$C,$C153)</f>
        <v>88434</v>
      </c>
      <c r="BH153" s="20">
        <f>SUMIFS(Expenses!BI:BI,Expenses!$C:$C,$C153)</f>
        <v>88434</v>
      </c>
      <c r="BI153" s="20">
        <f>SUMIFS(Expenses!BJ:BJ,Expenses!$C:$C,$C153)</f>
        <v>88434</v>
      </c>
      <c r="BJ153" s="20">
        <f>SUMIFS(Expenses!BK:BK,Expenses!$C:$C,$C153)</f>
        <v>88434</v>
      </c>
      <c r="BK153" s="20">
        <f>SUMIFS(Expenses!BL:BL,Expenses!$C:$C,$C153)</f>
        <v>88434</v>
      </c>
      <c r="BL153" s="20">
        <f>SUMIFS(Expenses!BM:BM,Expenses!$C:$C,$C153)</f>
        <v>88434</v>
      </c>
      <c r="BM153" s="20">
        <f>SUMIFS(Expenses!BN:BN,Expenses!$C:$C,$C153)</f>
        <v>88434</v>
      </c>
      <c r="BN153" s="20">
        <f>SUMIFS(Expenses!BO:BO,Expenses!$C:$C,$C153)</f>
        <v>88434</v>
      </c>
      <c r="BO153" s="20">
        <f>SUMIFS(Expenses!BP:BP,Expenses!$C:$C,$C153)</f>
        <v>88434</v>
      </c>
      <c r="BP153" s="20">
        <f>SUMIFS(Expenses!BQ:BQ,Expenses!$C:$C,$C153)</f>
        <v>88434</v>
      </c>
      <c r="BQ153" s="20">
        <f>SUMIFS(Expenses!BR:BR,Expenses!$C:$C,$C153)</f>
        <v>88434</v>
      </c>
      <c r="BR153" s="20">
        <f>SUMIFS(Expenses!BS:BS,Expenses!$C:$C,$C153)</f>
        <v>88434</v>
      </c>
      <c r="BS153" s="20">
        <f>SUMIFS(Expenses!BT:BT,Expenses!$C:$C,$C153)</f>
        <v>90202.68</v>
      </c>
      <c r="BT153" s="20">
        <f>SUMIFS(Expenses!BU:BU,Expenses!$C:$C,$C153)</f>
        <v>90202.68</v>
      </c>
      <c r="BU153" s="20">
        <f>SUMIFS(Expenses!BV:BV,Expenses!$C:$C,$C153)</f>
        <v>90202.68</v>
      </c>
      <c r="BV153" s="20">
        <f>SUMIFS(Expenses!BW:BW,Expenses!$C:$C,$C153)</f>
        <v>90202.68</v>
      </c>
      <c r="BW153" s="20">
        <f>SUMIFS(Expenses!BX:BX,Expenses!$C:$C,$C153)</f>
        <v>90202.68</v>
      </c>
      <c r="BX153" s="20">
        <f>SUMIFS(Expenses!BY:BY,Expenses!$C:$C,$C153)</f>
        <v>90202.68</v>
      </c>
      <c r="BY153" s="20">
        <f>SUMIFS(Expenses!BZ:BZ,Expenses!$C:$C,$C153)</f>
        <v>90202.68</v>
      </c>
      <c r="BZ153" s="20">
        <f>SUMIFS(Expenses!CA:CA,Expenses!$C:$C,$C153)</f>
        <v>90202.68</v>
      </c>
      <c r="CA153" s="20">
        <f>SUMIFS(Expenses!CB:CB,Expenses!$C:$C,$C153)</f>
        <v>90202.68</v>
      </c>
      <c r="CB153" s="20">
        <f>SUMIFS(Expenses!CC:CC,Expenses!$C:$C,$C153)</f>
        <v>90202.68</v>
      </c>
      <c r="CC153" s="20">
        <f>SUMIFS(Expenses!CD:CD,Expenses!$C:$C,$C153)</f>
        <v>90202.68</v>
      </c>
      <c r="CD153" s="20">
        <f>SUMIFS(Expenses!CE:CE,Expenses!$C:$C,$C153)</f>
        <v>90202.68</v>
      </c>
      <c r="CE153" s="20">
        <f>SUMIFS(Expenses!CF:CF,Expenses!$C:$C,$C153)</f>
        <v>92006.733600000021</v>
      </c>
      <c r="CF153" s="20">
        <f>SUMIFS(Expenses!CG:CG,Expenses!$C:$C,$C153)</f>
        <v>92006.733600000021</v>
      </c>
      <c r="CG153" s="20">
        <f>SUMIFS(Expenses!CH:CH,Expenses!$C:$C,$C153)</f>
        <v>92006.733600000021</v>
      </c>
      <c r="CH153" s="20">
        <f>SUMIFS(Expenses!CI:CI,Expenses!$C:$C,$C153)</f>
        <v>92006.733600000021</v>
      </c>
      <c r="CI153" s="20">
        <f>SUMIFS(Expenses!CJ:CJ,Expenses!$C:$C,$C153)</f>
        <v>92006.733600000021</v>
      </c>
      <c r="CJ153" s="20">
        <f>SUMIFS(Expenses!CK:CK,Expenses!$C:$C,$C153)</f>
        <v>92006.733600000021</v>
      </c>
      <c r="CK153" s="20">
        <f>SUMIFS(Expenses!CL:CL,Expenses!$C:$C,$C153)</f>
        <v>92006.733600000021</v>
      </c>
      <c r="CL153" s="20">
        <f>SUMIFS(Expenses!CM:CM,Expenses!$C:$C,$C153)</f>
        <v>92006.733600000021</v>
      </c>
      <c r="CM153" s="20">
        <f>SUMIFS(Expenses!CN:CN,Expenses!$C:$C,$C153)</f>
        <v>92006.733600000021</v>
      </c>
      <c r="CN153" s="20">
        <f>SUMIFS(Expenses!CO:CO,Expenses!$C:$C,$C153)</f>
        <v>92006.733600000021</v>
      </c>
      <c r="CO153" s="20">
        <f>SUMIFS(Expenses!CP:CP,Expenses!$C:$C,$C153)</f>
        <v>92006.733600000021</v>
      </c>
      <c r="CP153" s="20">
        <f>SUMIFS(Expenses!CQ:CQ,Expenses!$C:$C,$C153)</f>
        <v>92006.733600000021</v>
      </c>
      <c r="CQ153" s="20">
        <f>SUMIFS(Expenses!CR:CR,Expenses!$C:$C,$C153)</f>
        <v>93846.868272000007</v>
      </c>
      <c r="CR153" s="20">
        <f>SUMIFS(Expenses!CS:CS,Expenses!$C:$C,$C153)</f>
        <v>93846.868272000007</v>
      </c>
      <c r="CS153" s="20">
        <f>SUMIFS(Expenses!CT:CT,Expenses!$C:$C,$C153)</f>
        <v>93846.868272000007</v>
      </c>
      <c r="CT153" s="20">
        <f>SUMIFS(Expenses!CU:CU,Expenses!$C:$C,$C153)</f>
        <v>93846.868272000007</v>
      </c>
      <c r="CU153" s="20">
        <f>SUMIFS(Expenses!CV:CV,Expenses!$C:$C,$C153)</f>
        <v>93846.868272000007</v>
      </c>
      <c r="CV153" s="20">
        <f>SUMIFS(Expenses!CW:CW,Expenses!$C:$C,$C153)</f>
        <v>93846.868272000007</v>
      </c>
      <c r="CW153" s="20">
        <f>SUMIFS(Expenses!CX:CX,Expenses!$C:$C,$C153)</f>
        <v>93846.868272000007</v>
      </c>
      <c r="CX153" s="20">
        <f>SUMIFS(Expenses!CY:CY,Expenses!$C:$C,$C153)</f>
        <v>93846.868272000007</v>
      </c>
      <c r="CY153" s="20">
        <f>SUMIFS(Expenses!CZ:CZ,Expenses!$C:$C,$C153)</f>
        <v>93846.868272000007</v>
      </c>
      <c r="CZ153" s="20">
        <f>SUMIFS(Expenses!DA:DA,Expenses!$C:$C,$C153)</f>
        <v>93846.868272000007</v>
      </c>
      <c r="DA153" s="20">
        <f>SUMIFS(Expenses!DB:DB,Expenses!$C:$C,$C153)</f>
        <v>93846.868272000007</v>
      </c>
      <c r="DB153" s="20">
        <f>SUMIFS(Expenses!DC:DC,Expenses!$C:$C,$C153)</f>
        <v>93846.868272000007</v>
      </c>
      <c r="DC153" s="20">
        <f>SUMIFS(Expenses!DD:DD,Expenses!$C:$C,$C153)</f>
        <v>95723.805637440004</v>
      </c>
      <c r="DD153" s="20">
        <f>SUMIFS(Expenses!DE:DE,Expenses!$C:$C,$C153)</f>
        <v>95723.805637440004</v>
      </c>
      <c r="DE153" s="20">
        <f>SUMIFS(Expenses!DF:DF,Expenses!$C:$C,$C153)</f>
        <v>95723.805637440004</v>
      </c>
      <c r="DF153" s="20">
        <f>SUMIFS(Expenses!DG:DG,Expenses!$C:$C,$C153)</f>
        <v>95723.805637440004</v>
      </c>
      <c r="DG153" s="20">
        <f>SUMIFS(Expenses!DH:DH,Expenses!$C:$C,$C153)</f>
        <v>95723.805637440004</v>
      </c>
      <c r="DH153" s="20">
        <f>SUMIFS(Expenses!DI:DI,Expenses!$C:$C,$C153)</f>
        <v>95723.805637440004</v>
      </c>
      <c r="DI153" s="20">
        <f>SUMIFS(Expenses!DJ:DJ,Expenses!$C:$C,$C153)</f>
        <v>95723.805637440004</v>
      </c>
      <c r="DJ153" s="20">
        <f>SUMIFS(Expenses!DK:DK,Expenses!$C:$C,$C153)</f>
        <v>95723.805637440004</v>
      </c>
      <c r="DK153" s="20">
        <f>SUMIFS(Expenses!DL:DL,Expenses!$C:$C,$C153)</f>
        <v>95723.805637440004</v>
      </c>
      <c r="DL153" s="20">
        <f>SUMIFS(Expenses!DM:DM,Expenses!$C:$C,$C153)</f>
        <v>95723.805637440004</v>
      </c>
      <c r="DM153" s="20">
        <f>SUMIFS(Expenses!DN:DN,Expenses!$C:$C,$C153)</f>
        <v>95723.805637440004</v>
      </c>
      <c r="DN153" s="20">
        <f>SUMIFS(Expenses!DO:DO,Expenses!$C:$C,$C153)</f>
        <v>95723.805637440004</v>
      </c>
      <c r="DO153" s="20">
        <f>SUMIFS(Expenses!DP:DP,Expenses!$C:$C,$C153)</f>
        <v>97638.281750188806</v>
      </c>
      <c r="DP153" s="20">
        <f>SUMIFS(Expenses!DQ:DQ,Expenses!$C:$C,$C153)</f>
        <v>97638.281750188806</v>
      </c>
      <c r="DQ153" s="20">
        <f>SUMIFS(Expenses!DR:DR,Expenses!$C:$C,$C153)</f>
        <v>97638.281750188806</v>
      </c>
      <c r="DR153" s="20">
        <f>SUMIFS(Expenses!DS:DS,Expenses!$C:$C,$C153)</f>
        <v>97638.281750188806</v>
      </c>
      <c r="DS153" s="20">
        <f>SUMIFS(Expenses!DT:DT,Expenses!$C:$C,$C153)</f>
        <v>97638.281750188806</v>
      </c>
      <c r="DT153" s="20">
        <f>SUMIFS(Expenses!DU:DU,Expenses!$C:$C,$C153)</f>
        <v>97638.281750188806</v>
      </c>
    </row>
    <row r="154" spans="3:124">
      <c r="C154" s="10" t="s">
        <v>200</v>
      </c>
      <c r="D154" s="21">
        <f t="shared" ref="D154:BK154" si="48">SUM(D153)</f>
        <v>0</v>
      </c>
      <c r="E154" s="21">
        <f t="shared" si="48"/>
        <v>0</v>
      </c>
      <c r="F154" s="21">
        <f t="shared" si="48"/>
        <v>0</v>
      </c>
      <c r="G154" s="21">
        <f t="shared" si="48"/>
        <v>0</v>
      </c>
      <c r="H154" s="21">
        <f t="shared" si="48"/>
        <v>0</v>
      </c>
      <c r="I154" s="21">
        <f t="shared" si="48"/>
        <v>0</v>
      </c>
      <c r="J154" s="21">
        <f t="shared" si="48"/>
        <v>0</v>
      </c>
      <c r="K154" s="21">
        <f t="shared" si="48"/>
        <v>0</v>
      </c>
      <c r="L154" s="21">
        <f t="shared" si="48"/>
        <v>0</v>
      </c>
      <c r="M154" s="21">
        <f t="shared" si="48"/>
        <v>0</v>
      </c>
      <c r="N154" s="21">
        <f t="shared" si="48"/>
        <v>0</v>
      </c>
      <c r="O154" s="21">
        <f t="shared" si="48"/>
        <v>0</v>
      </c>
      <c r="P154" s="21">
        <f t="shared" si="48"/>
        <v>0</v>
      </c>
      <c r="Q154" s="21">
        <f t="shared" si="48"/>
        <v>0</v>
      </c>
      <c r="R154" s="21">
        <f t="shared" si="48"/>
        <v>0</v>
      </c>
      <c r="S154" s="21">
        <f t="shared" si="48"/>
        <v>0</v>
      </c>
      <c r="T154" s="21">
        <f t="shared" si="48"/>
        <v>0</v>
      </c>
      <c r="U154" s="21">
        <f t="shared" si="48"/>
        <v>0</v>
      </c>
      <c r="V154" s="21">
        <f t="shared" si="48"/>
        <v>0</v>
      </c>
      <c r="W154" s="21">
        <f t="shared" si="48"/>
        <v>0</v>
      </c>
      <c r="X154" s="21">
        <f t="shared" si="48"/>
        <v>0</v>
      </c>
      <c r="Y154" s="21">
        <f t="shared" si="48"/>
        <v>0</v>
      </c>
      <c r="Z154" s="21">
        <f t="shared" si="48"/>
        <v>0</v>
      </c>
      <c r="AA154" s="21">
        <f t="shared" si="48"/>
        <v>0</v>
      </c>
      <c r="AB154" s="21">
        <f t="shared" si="48"/>
        <v>83333.333333333328</v>
      </c>
      <c r="AC154" s="21">
        <f t="shared" si="48"/>
        <v>83333.333333333328</v>
      </c>
      <c r="AD154" s="21">
        <f t="shared" si="48"/>
        <v>83333.333333333328</v>
      </c>
      <c r="AE154" s="21">
        <f t="shared" si="48"/>
        <v>83333.333333333328</v>
      </c>
      <c r="AF154" s="21">
        <f t="shared" si="48"/>
        <v>83333.333333333328</v>
      </c>
      <c r="AG154" s="21">
        <f t="shared" si="48"/>
        <v>83333.333333333328</v>
      </c>
      <c r="AH154" s="21">
        <f t="shared" si="48"/>
        <v>83333.333333333328</v>
      </c>
      <c r="AI154" s="21">
        <f t="shared" si="48"/>
        <v>85000</v>
      </c>
      <c r="AJ154" s="21">
        <f t="shared" si="48"/>
        <v>85000</v>
      </c>
      <c r="AK154" s="21">
        <f t="shared" si="48"/>
        <v>85000</v>
      </c>
      <c r="AL154" s="21">
        <f t="shared" si="48"/>
        <v>85000</v>
      </c>
      <c r="AM154" s="21">
        <f t="shared" si="48"/>
        <v>85000</v>
      </c>
      <c r="AN154" s="21">
        <f t="shared" si="48"/>
        <v>85000</v>
      </c>
      <c r="AO154" s="21">
        <f t="shared" si="48"/>
        <v>85000</v>
      </c>
      <c r="AP154" s="21">
        <f t="shared" si="48"/>
        <v>85000</v>
      </c>
      <c r="AQ154" s="21">
        <f t="shared" si="48"/>
        <v>85000</v>
      </c>
      <c r="AR154" s="21">
        <f t="shared" si="48"/>
        <v>85000</v>
      </c>
      <c r="AS154" s="21">
        <f t="shared" si="48"/>
        <v>85000</v>
      </c>
      <c r="AT154" s="21">
        <f t="shared" si="48"/>
        <v>85000</v>
      </c>
      <c r="AU154" s="21">
        <f t="shared" si="48"/>
        <v>86700</v>
      </c>
      <c r="AV154" s="21">
        <f t="shared" si="48"/>
        <v>86700</v>
      </c>
      <c r="AW154" s="21">
        <f t="shared" si="48"/>
        <v>86700</v>
      </c>
      <c r="AX154" s="21">
        <f t="shared" si="48"/>
        <v>86700</v>
      </c>
      <c r="AY154" s="21">
        <f t="shared" si="48"/>
        <v>86700</v>
      </c>
      <c r="AZ154" s="21">
        <f t="shared" si="48"/>
        <v>86700</v>
      </c>
      <c r="BA154" s="21">
        <f t="shared" si="48"/>
        <v>86700</v>
      </c>
      <c r="BB154" s="21">
        <f t="shared" si="48"/>
        <v>86700</v>
      </c>
      <c r="BC154" s="21">
        <f t="shared" si="48"/>
        <v>86700</v>
      </c>
      <c r="BD154" s="21">
        <f t="shared" si="48"/>
        <v>86700</v>
      </c>
      <c r="BE154" s="21">
        <f t="shared" si="48"/>
        <v>86700</v>
      </c>
      <c r="BF154" s="21">
        <f t="shared" si="48"/>
        <v>86700</v>
      </c>
      <c r="BG154" s="21">
        <f t="shared" si="48"/>
        <v>88434</v>
      </c>
      <c r="BH154" s="21">
        <f t="shared" si="48"/>
        <v>88434</v>
      </c>
      <c r="BI154" s="21">
        <f t="shared" si="48"/>
        <v>88434</v>
      </c>
      <c r="BJ154" s="21">
        <f t="shared" si="48"/>
        <v>88434</v>
      </c>
      <c r="BK154" s="21">
        <f t="shared" si="48"/>
        <v>88434</v>
      </c>
      <c r="BL154" s="21">
        <f t="shared" ref="BL154:DT154" si="49">SUM(BL153)</f>
        <v>88434</v>
      </c>
      <c r="BM154" s="21">
        <f t="shared" si="49"/>
        <v>88434</v>
      </c>
      <c r="BN154" s="21">
        <f t="shared" si="49"/>
        <v>88434</v>
      </c>
      <c r="BO154" s="21">
        <f t="shared" si="49"/>
        <v>88434</v>
      </c>
      <c r="BP154" s="21">
        <f t="shared" si="49"/>
        <v>88434</v>
      </c>
      <c r="BQ154" s="21">
        <f t="shared" si="49"/>
        <v>88434</v>
      </c>
      <c r="BR154" s="21">
        <f t="shared" si="49"/>
        <v>88434</v>
      </c>
      <c r="BS154" s="21">
        <f t="shared" si="49"/>
        <v>90202.68</v>
      </c>
      <c r="BT154" s="21">
        <f t="shared" si="49"/>
        <v>90202.68</v>
      </c>
      <c r="BU154" s="21">
        <f t="shared" si="49"/>
        <v>90202.68</v>
      </c>
      <c r="BV154" s="21">
        <f t="shared" si="49"/>
        <v>90202.68</v>
      </c>
      <c r="BW154" s="21">
        <f t="shared" si="49"/>
        <v>90202.68</v>
      </c>
      <c r="BX154" s="21">
        <f t="shared" si="49"/>
        <v>90202.68</v>
      </c>
      <c r="BY154" s="21">
        <f t="shared" si="49"/>
        <v>90202.68</v>
      </c>
      <c r="BZ154" s="21">
        <f t="shared" si="49"/>
        <v>90202.68</v>
      </c>
      <c r="CA154" s="21">
        <f t="shared" si="49"/>
        <v>90202.68</v>
      </c>
      <c r="CB154" s="21">
        <f t="shared" si="49"/>
        <v>90202.68</v>
      </c>
      <c r="CC154" s="21">
        <f t="shared" si="49"/>
        <v>90202.68</v>
      </c>
      <c r="CD154" s="21">
        <f t="shared" si="49"/>
        <v>90202.68</v>
      </c>
      <c r="CE154" s="21">
        <f t="shared" si="49"/>
        <v>92006.733600000021</v>
      </c>
      <c r="CF154" s="21">
        <f t="shared" si="49"/>
        <v>92006.733600000021</v>
      </c>
      <c r="CG154" s="21">
        <f t="shared" si="49"/>
        <v>92006.733600000021</v>
      </c>
      <c r="CH154" s="21">
        <f t="shared" si="49"/>
        <v>92006.733600000021</v>
      </c>
      <c r="CI154" s="21">
        <f t="shared" si="49"/>
        <v>92006.733600000021</v>
      </c>
      <c r="CJ154" s="21">
        <f t="shared" si="49"/>
        <v>92006.733600000021</v>
      </c>
      <c r="CK154" s="21">
        <f t="shared" si="49"/>
        <v>92006.733600000021</v>
      </c>
      <c r="CL154" s="21">
        <f t="shared" si="49"/>
        <v>92006.733600000021</v>
      </c>
      <c r="CM154" s="21">
        <f t="shared" si="49"/>
        <v>92006.733600000021</v>
      </c>
      <c r="CN154" s="21">
        <f t="shared" si="49"/>
        <v>92006.733600000021</v>
      </c>
      <c r="CO154" s="21">
        <f t="shared" si="49"/>
        <v>92006.733600000021</v>
      </c>
      <c r="CP154" s="21">
        <f t="shared" si="49"/>
        <v>92006.733600000021</v>
      </c>
      <c r="CQ154" s="21">
        <f t="shared" si="49"/>
        <v>93846.868272000007</v>
      </c>
      <c r="CR154" s="21">
        <f t="shared" si="49"/>
        <v>93846.868272000007</v>
      </c>
      <c r="CS154" s="21">
        <f t="shared" si="49"/>
        <v>93846.868272000007</v>
      </c>
      <c r="CT154" s="21">
        <f t="shared" si="49"/>
        <v>93846.868272000007</v>
      </c>
      <c r="CU154" s="21">
        <f t="shared" si="49"/>
        <v>93846.868272000007</v>
      </c>
      <c r="CV154" s="21">
        <f t="shared" si="49"/>
        <v>93846.868272000007</v>
      </c>
      <c r="CW154" s="21">
        <f t="shared" si="49"/>
        <v>93846.868272000007</v>
      </c>
      <c r="CX154" s="21">
        <f t="shared" si="49"/>
        <v>93846.868272000007</v>
      </c>
      <c r="CY154" s="21">
        <f t="shared" si="49"/>
        <v>93846.868272000007</v>
      </c>
      <c r="CZ154" s="21">
        <f t="shared" si="49"/>
        <v>93846.868272000007</v>
      </c>
      <c r="DA154" s="21">
        <f t="shared" si="49"/>
        <v>93846.868272000007</v>
      </c>
      <c r="DB154" s="21">
        <f t="shared" si="49"/>
        <v>93846.868272000007</v>
      </c>
      <c r="DC154" s="21">
        <f t="shared" si="49"/>
        <v>95723.805637440004</v>
      </c>
      <c r="DD154" s="21">
        <f t="shared" si="49"/>
        <v>95723.805637440004</v>
      </c>
      <c r="DE154" s="21">
        <f t="shared" si="49"/>
        <v>95723.805637440004</v>
      </c>
      <c r="DF154" s="21">
        <f t="shared" si="49"/>
        <v>95723.805637440004</v>
      </c>
      <c r="DG154" s="21">
        <f t="shared" si="49"/>
        <v>95723.805637440004</v>
      </c>
      <c r="DH154" s="21">
        <f t="shared" si="49"/>
        <v>95723.805637440004</v>
      </c>
      <c r="DI154" s="21">
        <f t="shared" si="49"/>
        <v>95723.805637440004</v>
      </c>
      <c r="DJ154" s="21">
        <f t="shared" si="49"/>
        <v>95723.805637440004</v>
      </c>
      <c r="DK154" s="21">
        <f t="shared" si="49"/>
        <v>95723.805637440004</v>
      </c>
      <c r="DL154" s="21">
        <f t="shared" si="49"/>
        <v>95723.805637440004</v>
      </c>
      <c r="DM154" s="21">
        <f t="shared" si="49"/>
        <v>95723.805637440004</v>
      </c>
      <c r="DN154" s="21">
        <f t="shared" si="49"/>
        <v>95723.805637440004</v>
      </c>
      <c r="DO154" s="21">
        <f t="shared" si="49"/>
        <v>97638.281750188806</v>
      </c>
      <c r="DP154" s="21">
        <f t="shared" si="49"/>
        <v>97638.281750188806</v>
      </c>
      <c r="DQ154" s="21">
        <f t="shared" si="49"/>
        <v>97638.281750188806</v>
      </c>
      <c r="DR154" s="21">
        <f t="shared" si="49"/>
        <v>97638.281750188806</v>
      </c>
      <c r="DS154" s="21">
        <f t="shared" si="49"/>
        <v>97638.281750188806</v>
      </c>
      <c r="DT154" s="21">
        <f t="shared" si="49"/>
        <v>97638.281750188806</v>
      </c>
    </row>
    <row r="155" spans="3:124">
      <c r="C155" s="4" t="s">
        <v>548</v>
      </c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</row>
    <row r="156" spans="3:124">
      <c r="C156" s="5" t="s">
        <v>56</v>
      </c>
      <c r="D156" s="20">
        <f>SUMIFS(Expenses!E:E,Expenses!$C:$C,$C156)</f>
        <v>0</v>
      </c>
      <c r="E156" s="20">
        <f>SUMIFS(Expenses!F:F,Expenses!$C:$C,$C156)</f>
        <v>0</v>
      </c>
      <c r="F156" s="20">
        <f>SUMIFS(Expenses!G:G,Expenses!$C:$C,$C156)</f>
        <v>0</v>
      </c>
      <c r="G156" s="20">
        <f>SUMIFS(Expenses!H:H,Expenses!$C:$C,$C156)</f>
        <v>0</v>
      </c>
      <c r="H156" s="20">
        <f>SUMIFS(Expenses!I:I,Expenses!$C:$C,$C156)</f>
        <v>0</v>
      </c>
      <c r="I156" s="20">
        <f>SUMIFS(Expenses!J:J,Expenses!$C:$C,$C156)</f>
        <v>0</v>
      </c>
      <c r="J156" s="20">
        <f>SUMIFS(Expenses!K:K,Expenses!$C:$C,$C156)</f>
        <v>0</v>
      </c>
      <c r="K156" s="20">
        <f>SUMIFS(Expenses!L:L,Expenses!$C:$C,$C156)</f>
        <v>0</v>
      </c>
      <c r="L156" s="20">
        <f>SUMIFS(Expenses!M:M,Expenses!$C:$C,$C156)</f>
        <v>0</v>
      </c>
      <c r="M156" s="20">
        <f>SUMIFS(Expenses!N:N,Expenses!$C:$C,$C156)</f>
        <v>0</v>
      </c>
      <c r="N156" s="20">
        <f>SUMIFS(Expenses!O:O,Expenses!$C:$C,$C156)</f>
        <v>0</v>
      </c>
      <c r="O156" s="20">
        <f>SUMIFS(Expenses!P:P,Expenses!$C:$C,$C156)</f>
        <v>0</v>
      </c>
      <c r="P156" s="20">
        <f>SUMIFS(Expenses!Q:Q,Expenses!$C:$C,$C156)</f>
        <v>0</v>
      </c>
      <c r="Q156" s="20">
        <f>SUMIFS(Expenses!R:R,Expenses!$C:$C,$C156)</f>
        <v>0</v>
      </c>
      <c r="R156" s="20">
        <f>SUMIFS(Expenses!S:S,Expenses!$C:$C,$C156)</f>
        <v>0</v>
      </c>
      <c r="S156" s="20">
        <f>SUMIFS(Expenses!T:T,Expenses!$C:$C,$C156)</f>
        <v>0</v>
      </c>
      <c r="T156" s="20">
        <f>SUMIFS(Expenses!U:U,Expenses!$C:$C,$C156)</f>
        <v>0</v>
      </c>
      <c r="U156" s="20">
        <f>SUMIFS(Expenses!V:V,Expenses!$C:$C,$C156)</f>
        <v>0</v>
      </c>
      <c r="V156" s="20">
        <f>SUMIFS(Expenses!W:W,Expenses!$C:$C,$C156)</f>
        <v>0</v>
      </c>
      <c r="W156" s="20">
        <f>SUMIFS(Expenses!X:X,Expenses!$C:$C,$C156)</f>
        <v>0</v>
      </c>
      <c r="X156" s="20">
        <f>SUMIFS(Expenses!Y:Y,Expenses!$C:$C,$C156)</f>
        <v>0</v>
      </c>
      <c r="Y156" s="20">
        <f>SUMIFS(Expenses!Z:Z,Expenses!$C:$C,$C156)</f>
        <v>0</v>
      </c>
      <c r="Z156" s="20">
        <f>SUMIFS(Expenses!AA:AA,Expenses!$C:$C,$C156)</f>
        <v>0</v>
      </c>
      <c r="AA156" s="20">
        <f>SUMIFS(Expenses!AB:AB,Expenses!$C:$C,$C156)</f>
        <v>0</v>
      </c>
      <c r="AB156" s="20">
        <f>SUMIFS(Expenses!AC:AC,Expenses!$C:$C,$C156)</f>
        <v>33692.415833333333</v>
      </c>
      <c r="AC156" s="20">
        <f>SUMIFS(Expenses!AD:AD,Expenses!$C:$C,$C156)</f>
        <v>33692.415833333333</v>
      </c>
      <c r="AD156" s="20">
        <f>SUMIFS(Expenses!AE:AE,Expenses!$C:$C,$C156)</f>
        <v>33692.415833333333</v>
      </c>
      <c r="AE156" s="20">
        <f>SUMIFS(Expenses!AF:AF,Expenses!$C:$C,$C156)</f>
        <v>33692.415833333333</v>
      </c>
      <c r="AF156" s="20">
        <f>SUMIFS(Expenses!AG:AG,Expenses!$C:$C,$C156)</f>
        <v>33692.415833333333</v>
      </c>
      <c r="AG156" s="20">
        <f>SUMIFS(Expenses!AH:AH,Expenses!$C:$C,$C156)</f>
        <v>33692.415833333333</v>
      </c>
      <c r="AH156" s="20">
        <f>SUMIFS(Expenses!AI:AI,Expenses!$C:$C,$C156)</f>
        <v>33692.415833333333</v>
      </c>
      <c r="AI156" s="20">
        <f>SUMIFS(Expenses!AJ:AJ,Expenses!$C:$C,$C156)</f>
        <v>34703.188308333338</v>
      </c>
      <c r="AJ156" s="20">
        <f>SUMIFS(Expenses!AK:AK,Expenses!$C:$C,$C156)</f>
        <v>34703.188308333338</v>
      </c>
      <c r="AK156" s="20">
        <f>SUMIFS(Expenses!AL:AL,Expenses!$C:$C,$C156)</f>
        <v>34703.188308333338</v>
      </c>
      <c r="AL156" s="20">
        <f>SUMIFS(Expenses!AM:AM,Expenses!$C:$C,$C156)</f>
        <v>34703.188308333338</v>
      </c>
      <c r="AM156" s="20">
        <f>SUMIFS(Expenses!AN:AN,Expenses!$C:$C,$C156)</f>
        <v>34703.188308333338</v>
      </c>
      <c r="AN156" s="20">
        <f>SUMIFS(Expenses!AO:AO,Expenses!$C:$C,$C156)</f>
        <v>34703.188308333338</v>
      </c>
      <c r="AO156" s="20">
        <f>SUMIFS(Expenses!AP:AP,Expenses!$C:$C,$C156)</f>
        <v>34703.188308333338</v>
      </c>
      <c r="AP156" s="20">
        <f>SUMIFS(Expenses!AQ:AQ,Expenses!$C:$C,$C156)</f>
        <v>34703.188308333338</v>
      </c>
      <c r="AQ156" s="20">
        <f>SUMIFS(Expenses!AR:AR,Expenses!$C:$C,$C156)</f>
        <v>34703.188308333338</v>
      </c>
      <c r="AR156" s="20">
        <f>SUMIFS(Expenses!AS:AS,Expenses!$C:$C,$C156)</f>
        <v>34703.188308333338</v>
      </c>
      <c r="AS156" s="20">
        <f>SUMIFS(Expenses!AT:AT,Expenses!$C:$C,$C156)</f>
        <v>34703.188308333338</v>
      </c>
      <c r="AT156" s="20">
        <f>SUMIFS(Expenses!AU:AU,Expenses!$C:$C,$C156)</f>
        <v>34703.188308333338</v>
      </c>
      <c r="AU156" s="20">
        <f>SUMIFS(Expenses!AV:AV,Expenses!$C:$C,$C156)</f>
        <v>35744.283957583335</v>
      </c>
      <c r="AV156" s="20">
        <f>SUMIFS(Expenses!AW:AW,Expenses!$C:$C,$C156)</f>
        <v>35744.283957583335</v>
      </c>
      <c r="AW156" s="20">
        <f>SUMIFS(Expenses!AX:AX,Expenses!$C:$C,$C156)</f>
        <v>35744.283957583335</v>
      </c>
      <c r="AX156" s="20">
        <f>SUMIFS(Expenses!AY:AY,Expenses!$C:$C,$C156)</f>
        <v>35744.283957583335</v>
      </c>
      <c r="AY156" s="20">
        <f>SUMIFS(Expenses!AZ:AZ,Expenses!$C:$C,$C156)</f>
        <v>35744.283957583335</v>
      </c>
      <c r="AZ156" s="20">
        <f>SUMIFS(Expenses!BA:BA,Expenses!$C:$C,$C156)</f>
        <v>35744.283957583335</v>
      </c>
      <c r="BA156" s="20">
        <f>SUMIFS(Expenses!BB:BB,Expenses!$C:$C,$C156)</f>
        <v>35744.283957583335</v>
      </c>
      <c r="BB156" s="20">
        <f>SUMIFS(Expenses!BC:BC,Expenses!$C:$C,$C156)</f>
        <v>35744.283957583335</v>
      </c>
      <c r="BC156" s="20">
        <f>SUMIFS(Expenses!BD:BD,Expenses!$C:$C,$C156)</f>
        <v>35744.283957583335</v>
      </c>
      <c r="BD156" s="20">
        <f>SUMIFS(Expenses!BE:BE,Expenses!$C:$C,$C156)</f>
        <v>35744.283957583335</v>
      </c>
      <c r="BE156" s="20">
        <f>SUMIFS(Expenses!BF:BF,Expenses!$C:$C,$C156)</f>
        <v>35744.283957583335</v>
      </c>
      <c r="BF156" s="20">
        <f>SUMIFS(Expenses!BG:BG,Expenses!$C:$C,$C156)</f>
        <v>35744.283957583335</v>
      </c>
      <c r="BG156" s="20">
        <f>SUMIFS(Expenses!BH:BH,Expenses!$C:$C,$C156)</f>
        <v>36816.612476310838</v>
      </c>
      <c r="BH156" s="20">
        <f>SUMIFS(Expenses!BI:BI,Expenses!$C:$C,$C156)</f>
        <v>36816.612476310838</v>
      </c>
      <c r="BI156" s="20">
        <f>SUMIFS(Expenses!BJ:BJ,Expenses!$C:$C,$C156)</f>
        <v>36816.612476310838</v>
      </c>
      <c r="BJ156" s="20">
        <f>SUMIFS(Expenses!BK:BK,Expenses!$C:$C,$C156)</f>
        <v>36816.612476310838</v>
      </c>
      <c r="BK156" s="20">
        <f>SUMIFS(Expenses!BL:BL,Expenses!$C:$C,$C156)</f>
        <v>36816.612476310838</v>
      </c>
      <c r="BL156" s="20">
        <f>SUMIFS(Expenses!BM:BM,Expenses!$C:$C,$C156)</f>
        <v>36816.612476310838</v>
      </c>
      <c r="BM156" s="20">
        <f>SUMIFS(Expenses!BN:BN,Expenses!$C:$C,$C156)</f>
        <v>36816.612476310838</v>
      </c>
      <c r="BN156" s="20">
        <f>SUMIFS(Expenses!BO:BO,Expenses!$C:$C,$C156)</f>
        <v>36816.612476310838</v>
      </c>
      <c r="BO156" s="20">
        <f>SUMIFS(Expenses!BP:BP,Expenses!$C:$C,$C156)</f>
        <v>36816.612476310838</v>
      </c>
      <c r="BP156" s="20">
        <f>SUMIFS(Expenses!BQ:BQ,Expenses!$C:$C,$C156)</f>
        <v>36816.612476310838</v>
      </c>
      <c r="BQ156" s="20">
        <f>SUMIFS(Expenses!BR:BR,Expenses!$C:$C,$C156)</f>
        <v>36816.612476310838</v>
      </c>
      <c r="BR156" s="20">
        <f>SUMIFS(Expenses!BS:BS,Expenses!$C:$C,$C156)</f>
        <v>36816.612476310838</v>
      </c>
      <c r="BS156" s="20">
        <f>SUMIFS(Expenses!BT:BT,Expenses!$C:$C,$C156)</f>
        <v>37921.110850600169</v>
      </c>
      <c r="BT156" s="20">
        <f>SUMIFS(Expenses!BU:BU,Expenses!$C:$C,$C156)</f>
        <v>37921.110850600169</v>
      </c>
      <c r="BU156" s="20">
        <f>SUMIFS(Expenses!BV:BV,Expenses!$C:$C,$C156)</f>
        <v>37921.110850600169</v>
      </c>
      <c r="BV156" s="20">
        <f>SUMIFS(Expenses!BW:BW,Expenses!$C:$C,$C156)</f>
        <v>37921.110850600169</v>
      </c>
      <c r="BW156" s="20">
        <f>SUMIFS(Expenses!BX:BX,Expenses!$C:$C,$C156)</f>
        <v>37921.110850600169</v>
      </c>
      <c r="BX156" s="20">
        <f>SUMIFS(Expenses!BY:BY,Expenses!$C:$C,$C156)</f>
        <v>37921.110850600169</v>
      </c>
      <c r="BY156" s="20">
        <f>SUMIFS(Expenses!BZ:BZ,Expenses!$C:$C,$C156)</f>
        <v>37921.110850600169</v>
      </c>
      <c r="BZ156" s="20">
        <f>SUMIFS(Expenses!CA:CA,Expenses!$C:$C,$C156)</f>
        <v>37921.110850600169</v>
      </c>
      <c r="CA156" s="20">
        <f>SUMIFS(Expenses!CB:CB,Expenses!$C:$C,$C156)</f>
        <v>37921.110850600169</v>
      </c>
      <c r="CB156" s="20">
        <f>SUMIFS(Expenses!CC:CC,Expenses!$C:$C,$C156)</f>
        <v>37921.110850600169</v>
      </c>
      <c r="CC156" s="20">
        <f>SUMIFS(Expenses!CD:CD,Expenses!$C:$C,$C156)</f>
        <v>37921.110850600169</v>
      </c>
      <c r="CD156" s="20">
        <f>SUMIFS(Expenses!CE:CE,Expenses!$C:$C,$C156)</f>
        <v>37921.110850600169</v>
      </c>
      <c r="CE156" s="20">
        <f>SUMIFS(Expenses!CF:CF,Expenses!$C:$C,$C156)</f>
        <v>39058.744176118176</v>
      </c>
      <c r="CF156" s="20">
        <f>SUMIFS(Expenses!CG:CG,Expenses!$C:$C,$C156)</f>
        <v>39058.744176118176</v>
      </c>
      <c r="CG156" s="20">
        <f>SUMIFS(Expenses!CH:CH,Expenses!$C:$C,$C156)</f>
        <v>39058.744176118176</v>
      </c>
      <c r="CH156" s="20">
        <f>SUMIFS(Expenses!CI:CI,Expenses!$C:$C,$C156)</f>
        <v>39058.744176118176</v>
      </c>
      <c r="CI156" s="20">
        <f>SUMIFS(Expenses!CJ:CJ,Expenses!$C:$C,$C156)</f>
        <v>39058.744176118176</v>
      </c>
      <c r="CJ156" s="20">
        <f>SUMIFS(Expenses!CK:CK,Expenses!$C:$C,$C156)</f>
        <v>39058.744176118176</v>
      </c>
      <c r="CK156" s="20">
        <f>SUMIFS(Expenses!CL:CL,Expenses!$C:$C,$C156)</f>
        <v>39058.744176118176</v>
      </c>
      <c r="CL156" s="20">
        <f>SUMIFS(Expenses!CM:CM,Expenses!$C:$C,$C156)</f>
        <v>39058.744176118176</v>
      </c>
      <c r="CM156" s="20">
        <f>SUMIFS(Expenses!CN:CN,Expenses!$C:$C,$C156)</f>
        <v>39058.744176118176</v>
      </c>
      <c r="CN156" s="20">
        <f>SUMIFS(Expenses!CO:CO,Expenses!$C:$C,$C156)</f>
        <v>39058.744176118176</v>
      </c>
      <c r="CO156" s="20">
        <f>SUMIFS(Expenses!CP:CP,Expenses!$C:$C,$C156)</f>
        <v>39058.744176118176</v>
      </c>
      <c r="CP156" s="20">
        <f>SUMIFS(Expenses!CQ:CQ,Expenses!$C:$C,$C156)</f>
        <v>39058.744176118176</v>
      </c>
      <c r="CQ156" s="20">
        <f>SUMIFS(Expenses!CR:CR,Expenses!$C:$C,$C156)</f>
        <v>40230.506501401716</v>
      </c>
      <c r="CR156" s="20">
        <f>SUMIFS(Expenses!CS:CS,Expenses!$C:$C,$C156)</f>
        <v>40230.506501401716</v>
      </c>
      <c r="CS156" s="20">
        <f>SUMIFS(Expenses!CT:CT,Expenses!$C:$C,$C156)</f>
        <v>40230.506501401716</v>
      </c>
      <c r="CT156" s="20">
        <f>SUMIFS(Expenses!CU:CU,Expenses!$C:$C,$C156)</f>
        <v>40230.506501401716</v>
      </c>
      <c r="CU156" s="20">
        <f>SUMIFS(Expenses!CV:CV,Expenses!$C:$C,$C156)</f>
        <v>40230.506501401716</v>
      </c>
      <c r="CV156" s="20">
        <f>SUMIFS(Expenses!CW:CW,Expenses!$C:$C,$C156)</f>
        <v>40230.506501401716</v>
      </c>
      <c r="CW156" s="20">
        <f>SUMIFS(Expenses!CX:CX,Expenses!$C:$C,$C156)</f>
        <v>40230.506501401716</v>
      </c>
      <c r="CX156" s="20">
        <f>SUMIFS(Expenses!CY:CY,Expenses!$C:$C,$C156)</f>
        <v>40230.506501401716</v>
      </c>
      <c r="CY156" s="20">
        <f>SUMIFS(Expenses!CZ:CZ,Expenses!$C:$C,$C156)</f>
        <v>40230.506501401716</v>
      </c>
      <c r="CZ156" s="20">
        <f>SUMIFS(Expenses!DA:DA,Expenses!$C:$C,$C156)</f>
        <v>40230.506501401716</v>
      </c>
      <c r="DA156" s="20">
        <f>SUMIFS(Expenses!DB:DB,Expenses!$C:$C,$C156)</f>
        <v>40230.506501401716</v>
      </c>
      <c r="DB156" s="20">
        <f>SUMIFS(Expenses!DC:DC,Expenses!$C:$C,$C156)</f>
        <v>40230.506501401716</v>
      </c>
      <c r="DC156" s="20">
        <f>SUMIFS(Expenses!DD:DD,Expenses!$C:$C,$C156)</f>
        <v>41437.421696443773</v>
      </c>
      <c r="DD156" s="20">
        <f>SUMIFS(Expenses!DE:DE,Expenses!$C:$C,$C156)</f>
        <v>41437.421696443773</v>
      </c>
      <c r="DE156" s="20">
        <f>SUMIFS(Expenses!DF:DF,Expenses!$C:$C,$C156)</f>
        <v>41437.421696443773</v>
      </c>
      <c r="DF156" s="20">
        <f>SUMIFS(Expenses!DG:DG,Expenses!$C:$C,$C156)</f>
        <v>41437.421696443773</v>
      </c>
      <c r="DG156" s="20">
        <f>SUMIFS(Expenses!DH:DH,Expenses!$C:$C,$C156)</f>
        <v>41437.421696443773</v>
      </c>
      <c r="DH156" s="20">
        <f>SUMIFS(Expenses!DI:DI,Expenses!$C:$C,$C156)</f>
        <v>41437.421696443773</v>
      </c>
      <c r="DI156" s="20">
        <f>SUMIFS(Expenses!DJ:DJ,Expenses!$C:$C,$C156)</f>
        <v>41437.421696443773</v>
      </c>
      <c r="DJ156" s="20">
        <f>SUMIFS(Expenses!DK:DK,Expenses!$C:$C,$C156)</f>
        <v>41437.421696443773</v>
      </c>
      <c r="DK156" s="20">
        <f>SUMIFS(Expenses!DL:DL,Expenses!$C:$C,$C156)</f>
        <v>41437.421696443773</v>
      </c>
      <c r="DL156" s="20">
        <f>SUMIFS(Expenses!DM:DM,Expenses!$C:$C,$C156)</f>
        <v>41437.421696443773</v>
      </c>
      <c r="DM156" s="20">
        <f>SUMIFS(Expenses!DN:DN,Expenses!$C:$C,$C156)</f>
        <v>41437.421696443773</v>
      </c>
      <c r="DN156" s="20">
        <f>SUMIFS(Expenses!DO:DO,Expenses!$C:$C,$C156)</f>
        <v>41437.421696443773</v>
      </c>
      <c r="DO156" s="20">
        <f>SUMIFS(Expenses!DP:DP,Expenses!$C:$C,$C156)</f>
        <v>42680.544347337083</v>
      </c>
      <c r="DP156" s="20">
        <f>SUMIFS(Expenses!DQ:DQ,Expenses!$C:$C,$C156)</f>
        <v>42680.544347337083</v>
      </c>
      <c r="DQ156" s="20">
        <f>SUMIFS(Expenses!DR:DR,Expenses!$C:$C,$C156)</f>
        <v>42680.544347337083</v>
      </c>
      <c r="DR156" s="20">
        <f>SUMIFS(Expenses!DS:DS,Expenses!$C:$C,$C156)</f>
        <v>42680.544347337083</v>
      </c>
      <c r="DS156" s="20">
        <f>SUMIFS(Expenses!DT:DT,Expenses!$C:$C,$C156)</f>
        <v>42680.544347337083</v>
      </c>
      <c r="DT156" s="20">
        <f>SUMIFS(Expenses!DU:DU,Expenses!$C:$C,$C156)</f>
        <v>42680.544347337083</v>
      </c>
    </row>
    <row r="157" spans="3:124">
      <c r="C157" s="10" t="s">
        <v>201</v>
      </c>
      <c r="D157" s="21">
        <f t="shared" ref="D157:BK157" si="50">SUM(D156)</f>
        <v>0</v>
      </c>
      <c r="E157" s="21">
        <f t="shared" si="50"/>
        <v>0</v>
      </c>
      <c r="F157" s="21">
        <f t="shared" si="50"/>
        <v>0</v>
      </c>
      <c r="G157" s="21">
        <f t="shared" si="50"/>
        <v>0</v>
      </c>
      <c r="H157" s="21">
        <f t="shared" si="50"/>
        <v>0</v>
      </c>
      <c r="I157" s="21">
        <f t="shared" si="50"/>
        <v>0</v>
      </c>
      <c r="J157" s="21">
        <f t="shared" si="50"/>
        <v>0</v>
      </c>
      <c r="K157" s="21">
        <f t="shared" si="50"/>
        <v>0</v>
      </c>
      <c r="L157" s="21">
        <f t="shared" si="50"/>
        <v>0</v>
      </c>
      <c r="M157" s="21">
        <f t="shared" si="50"/>
        <v>0</v>
      </c>
      <c r="N157" s="21">
        <f t="shared" si="50"/>
        <v>0</v>
      </c>
      <c r="O157" s="21">
        <f t="shared" si="50"/>
        <v>0</v>
      </c>
      <c r="P157" s="21">
        <f t="shared" si="50"/>
        <v>0</v>
      </c>
      <c r="Q157" s="21">
        <f t="shared" si="50"/>
        <v>0</v>
      </c>
      <c r="R157" s="21">
        <f t="shared" si="50"/>
        <v>0</v>
      </c>
      <c r="S157" s="21">
        <f t="shared" si="50"/>
        <v>0</v>
      </c>
      <c r="T157" s="21">
        <f t="shared" si="50"/>
        <v>0</v>
      </c>
      <c r="U157" s="21">
        <f t="shared" si="50"/>
        <v>0</v>
      </c>
      <c r="V157" s="21">
        <f t="shared" si="50"/>
        <v>0</v>
      </c>
      <c r="W157" s="21">
        <f t="shared" si="50"/>
        <v>0</v>
      </c>
      <c r="X157" s="21">
        <f t="shared" si="50"/>
        <v>0</v>
      </c>
      <c r="Y157" s="21">
        <f t="shared" si="50"/>
        <v>0</v>
      </c>
      <c r="Z157" s="21">
        <f t="shared" si="50"/>
        <v>0</v>
      </c>
      <c r="AA157" s="21">
        <f t="shared" si="50"/>
        <v>0</v>
      </c>
      <c r="AB157" s="21">
        <f t="shared" si="50"/>
        <v>33692.415833333333</v>
      </c>
      <c r="AC157" s="21">
        <f t="shared" si="50"/>
        <v>33692.415833333333</v>
      </c>
      <c r="AD157" s="21">
        <f t="shared" si="50"/>
        <v>33692.415833333333</v>
      </c>
      <c r="AE157" s="21">
        <f t="shared" si="50"/>
        <v>33692.415833333333</v>
      </c>
      <c r="AF157" s="21">
        <f t="shared" si="50"/>
        <v>33692.415833333333</v>
      </c>
      <c r="AG157" s="21">
        <f t="shared" si="50"/>
        <v>33692.415833333333</v>
      </c>
      <c r="AH157" s="21">
        <f t="shared" si="50"/>
        <v>33692.415833333333</v>
      </c>
      <c r="AI157" s="21">
        <f t="shared" si="50"/>
        <v>34703.188308333338</v>
      </c>
      <c r="AJ157" s="21">
        <f t="shared" si="50"/>
        <v>34703.188308333338</v>
      </c>
      <c r="AK157" s="21">
        <f t="shared" si="50"/>
        <v>34703.188308333338</v>
      </c>
      <c r="AL157" s="21">
        <f t="shared" si="50"/>
        <v>34703.188308333338</v>
      </c>
      <c r="AM157" s="21">
        <f t="shared" si="50"/>
        <v>34703.188308333338</v>
      </c>
      <c r="AN157" s="21">
        <f t="shared" si="50"/>
        <v>34703.188308333338</v>
      </c>
      <c r="AO157" s="21">
        <f t="shared" si="50"/>
        <v>34703.188308333338</v>
      </c>
      <c r="AP157" s="21">
        <f t="shared" si="50"/>
        <v>34703.188308333338</v>
      </c>
      <c r="AQ157" s="21">
        <f t="shared" si="50"/>
        <v>34703.188308333338</v>
      </c>
      <c r="AR157" s="21">
        <f t="shared" si="50"/>
        <v>34703.188308333338</v>
      </c>
      <c r="AS157" s="21">
        <f t="shared" si="50"/>
        <v>34703.188308333338</v>
      </c>
      <c r="AT157" s="21">
        <f t="shared" si="50"/>
        <v>34703.188308333338</v>
      </c>
      <c r="AU157" s="21">
        <f t="shared" si="50"/>
        <v>35744.283957583335</v>
      </c>
      <c r="AV157" s="21">
        <f t="shared" si="50"/>
        <v>35744.283957583335</v>
      </c>
      <c r="AW157" s="21">
        <f t="shared" si="50"/>
        <v>35744.283957583335</v>
      </c>
      <c r="AX157" s="21">
        <f t="shared" si="50"/>
        <v>35744.283957583335</v>
      </c>
      <c r="AY157" s="21">
        <f t="shared" si="50"/>
        <v>35744.283957583335</v>
      </c>
      <c r="AZ157" s="21">
        <f t="shared" si="50"/>
        <v>35744.283957583335</v>
      </c>
      <c r="BA157" s="21">
        <f t="shared" si="50"/>
        <v>35744.283957583335</v>
      </c>
      <c r="BB157" s="21">
        <f t="shared" si="50"/>
        <v>35744.283957583335</v>
      </c>
      <c r="BC157" s="21">
        <f t="shared" si="50"/>
        <v>35744.283957583335</v>
      </c>
      <c r="BD157" s="21">
        <f t="shared" si="50"/>
        <v>35744.283957583335</v>
      </c>
      <c r="BE157" s="21">
        <f t="shared" si="50"/>
        <v>35744.283957583335</v>
      </c>
      <c r="BF157" s="21">
        <f t="shared" si="50"/>
        <v>35744.283957583335</v>
      </c>
      <c r="BG157" s="21">
        <f t="shared" si="50"/>
        <v>36816.612476310838</v>
      </c>
      <c r="BH157" s="21">
        <f t="shared" si="50"/>
        <v>36816.612476310838</v>
      </c>
      <c r="BI157" s="21">
        <f t="shared" si="50"/>
        <v>36816.612476310838</v>
      </c>
      <c r="BJ157" s="21">
        <f t="shared" si="50"/>
        <v>36816.612476310838</v>
      </c>
      <c r="BK157" s="21">
        <f t="shared" si="50"/>
        <v>36816.612476310838</v>
      </c>
      <c r="BL157" s="21">
        <f t="shared" ref="BL157:DT157" si="51">SUM(BL156)</f>
        <v>36816.612476310838</v>
      </c>
      <c r="BM157" s="21">
        <f t="shared" si="51"/>
        <v>36816.612476310838</v>
      </c>
      <c r="BN157" s="21">
        <f t="shared" si="51"/>
        <v>36816.612476310838</v>
      </c>
      <c r="BO157" s="21">
        <f t="shared" si="51"/>
        <v>36816.612476310838</v>
      </c>
      <c r="BP157" s="21">
        <f t="shared" si="51"/>
        <v>36816.612476310838</v>
      </c>
      <c r="BQ157" s="21">
        <f t="shared" si="51"/>
        <v>36816.612476310838</v>
      </c>
      <c r="BR157" s="21">
        <f t="shared" si="51"/>
        <v>36816.612476310838</v>
      </c>
      <c r="BS157" s="21">
        <f t="shared" si="51"/>
        <v>37921.110850600169</v>
      </c>
      <c r="BT157" s="21">
        <f t="shared" si="51"/>
        <v>37921.110850600169</v>
      </c>
      <c r="BU157" s="21">
        <f t="shared" si="51"/>
        <v>37921.110850600169</v>
      </c>
      <c r="BV157" s="21">
        <f t="shared" si="51"/>
        <v>37921.110850600169</v>
      </c>
      <c r="BW157" s="21">
        <f t="shared" si="51"/>
        <v>37921.110850600169</v>
      </c>
      <c r="BX157" s="21">
        <f t="shared" si="51"/>
        <v>37921.110850600169</v>
      </c>
      <c r="BY157" s="21">
        <f t="shared" si="51"/>
        <v>37921.110850600169</v>
      </c>
      <c r="BZ157" s="21">
        <f t="shared" si="51"/>
        <v>37921.110850600169</v>
      </c>
      <c r="CA157" s="21">
        <f t="shared" si="51"/>
        <v>37921.110850600169</v>
      </c>
      <c r="CB157" s="21">
        <f t="shared" si="51"/>
        <v>37921.110850600169</v>
      </c>
      <c r="CC157" s="21">
        <f t="shared" si="51"/>
        <v>37921.110850600169</v>
      </c>
      <c r="CD157" s="21">
        <f t="shared" si="51"/>
        <v>37921.110850600169</v>
      </c>
      <c r="CE157" s="21">
        <f t="shared" si="51"/>
        <v>39058.744176118176</v>
      </c>
      <c r="CF157" s="21">
        <f t="shared" si="51"/>
        <v>39058.744176118176</v>
      </c>
      <c r="CG157" s="21">
        <f t="shared" si="51"/>
        <v>39058.744176118176</v>
      </c>
      <c r="CH157" s="21">
        <f t="shared" si="51"/>
        <v>39058.744176118176</v>
      </c>
      <c r="CI157" s="21">
        <f t="shared" si="51"/>
        <v>39058.744176118176</v>
      </c>
      <c r="CJ157" s="21">
        <f t="shared" si="51"/>
        <v>39058.744176118176</v>
      </c>
      <c r="CK157" s="21">
        <f t="shared" si="51"/>
        <v>39058.744176118176</v>
      </c>
      <c r="CL157" s="21">
        <f t="shared" si="51"/>
        <v>39058.744176118176</v>
      </c>
      <c r="CM157" s="21">
        <f t="shared" si="51"/>
        <v>39058.744176118176</v>
      </c>
      <c r="CN157" s="21">
        <f t="shared" si="51"/>
        <v>39058.744176118176</v>
      </c>
      <c r="CO157" s="21">
        <f t="shared" si="51"/>
        <v>39058.744176118176</v>
      </c>
      <c r="CP157" s="21">
        <f t="shared" si="51"/>
        <v>39058.744176118176</v>
      </c>
      <c r="CQ157" s="21">
        <f t="shared" si="51"/>
        <v>40230.506501401716</v>
      </c>
      <c r="CR157" s="21">
        <f t="shared" si="51"/>
        <v>40230.506501401716</v>
      </c>
      <c r="CS157" s="21">
        <f t="shared" si="51"/>
        <v>40230.506501401716</v>
      </c>
      <c r="CT157" s="21">
        <f t="shared" si="51"/>
        <v>40230.506501401716</v>
      </c>
      <c r="CU157" s="21">
        <f t="shared" si="51"/>
        <v>40230.506501401716</v>
      </c>
      <c r="CV157" s="21">
        <f t="shared" si="51"/>
        <v>40230.506501401716</v>
      </c>
      <c r="CW157" s="21">
        <f t="shared" si="51"/>
        <v>40230.506501401716</v>
      </c>
      <c r="CX157" s="21">
        <f t="shared" si="51"/>
        <v>40230.506501401716</v>
      </c>
      <c r="CY157" s="21">
        <f t="shared" si="51"/>
        <v>40230.506501401716</v>
      </c>
      <c r="CZ157" s="21">
        <f t="shared" si="51"/>
        <v>40230.506501401716</v>
      </c>
      <c r="DA157" s="21">
        <f t="shared" si="51"/>
        <v>40230.506501401716</v>
      </c>
      <c r="DB157" s="21">
        <f t="shared" si="51"/>
        <v>40230.506501401716</v>
      </c>
      <c r="DC157" s="21">
        <f t="shared" si="51"/>
        <v>41437.421696443773</v>
      </c>
      <c r="DD157" s="21">
        <f t="shared" si="51"/>
        <v>41437.421696443773</v>
      </c>
      <c r="DE157" s="21">
        <f t="shared" si="51"/>
        <v>41437.421696443773</v>
      </c>
      <c r="DF157" s="21">
        <f t="shared" si="51"/>
        <v>41437.421696443773</v>
      </c>
      <c r="DG157" s="21">
        <f t="shared" si="51"/>
        <v>41437.421696443773</v>
      </c>
      <c r="DH157" s="21">
        <f t="shared" si="51"/>
        <v>41437.421696443773</v>
      </c>
      <c r="DI157" s="21">
        <f t="shared" si="51"/>
        <v>41437.421696443773</v>
      </c>
      <c r="DJ157" s="21">
        <f t="shared" si="51"/>
        <v>41437.421696443773</v>
      </c>
      <c r="DK157" s="21">
        <f t="shared" si="51"/>
        <v>41437.421696443773</v>
      </c>
      <c r="DL157" s="21">
        <f t="shared" si="51"/>
        <v>41437.421696443773</v>
      </c>
      <c r="DM157" s="21">
        <f t="shared" si="51"/>
        <v>41437.421696443773</v>
      </c>
      <c r="DN157" s="21">
        <f t="shared" si="51"/>
        <v>41437.421696443773</v>
      </c>
      <c r="DO157" s="21">
        <f t="shared" si="51"/>
        <v>42680.544347337083</v>
      </c>
      <c r="DP157" s="21">
        <f t="shared" si="51"/>
        <v>42680.544347337083</v>
      </c>
      <c r="DQ157" s="21">
        <f t="shared" si="51"/>
        <v>42680.544347337083</v>
      </c>
      <c r="DR157" s="21">
        <f t="shared" si="51"/>
        <v>42680.544347337083</v>
      </c>
      <c r="DS157" s="21">
        <f t="shared" si="51"/>
        <v>42680.544347337083</v>
      </c>
      <c r="DT157" s="21">
        <f t="shared" si="51"/>
        <v>42680.544347337083</v>
      </c>
    </row>
    <row r="158" spans="3:124"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</row>
    <row r="159" spans="3:124">
      <c r="C159" s="12" t="s">
        <v>100</v>
      </c>
      <c r="D159" s="22">
        <f t="shared" ref="D159:AI159" si="52">D157+D154+D151+D148+D135+D120+D107+D100+D89+D86+D73</f>
        <v>0</v>
      </c>
      <c r="E159" s="22">
        <f t="shared" si="52"/>
        <v>0</v>
      </c>
      <c r="F159" s="22">
        <f t="shared" si="52"/>
        <v>0</v>
      </c>
      <c r="G159" s="22">
        <f t="shared" si="52"/>
        <v>0</v>
      </c>
      <c r="H159" s="22">
        <f t="shared" si="52"/>
        <v>0</v>
      </c>
      <c r="I159" s="22">
        <f t="shared" si="52"/>
        <v>0</v>
      </c>
      <c r="J159" s="22">
        <f t="shared" si="52"/>
        <v>0</v>
      </c>
      <c r="K159" s="22">
        <f t="shared" si="52"/>
        <v>0</v>
      </c>
      <c r="L159" s="22">
        <f t="shared" si="52"/>
        <v>0</v>
      </c>
      <c r="M159" s="22">
        <f t="shared" si="52"/>
        <v>0</v>
      </c>
      <c r="N159" s="22">
        <f t="shared" si="52"/>
        <v>0</v>
      </c>
      <c r="O159" s="22">
        <f t="shared" si="52"/>
        <v>0</v>
      </c>
      <c r="P159" s="22">
        <f t="shared" si="52"/>
        <v>0</v>
      </c>
      <c r="Q159" s="22">
        <f t="shared" si="52"/>
        <v>0</v>
      </c>
      <c r="R159" s="22">
        <f t="shared" si="52"/>
        <v>0</v>
      </c>
      <c r="S159" s="22">
        <f t="shared" si="52"/>
        <v>0</v>
      </c>
      <c r="T159" s="22">
        <f t="shared" si="52"/>
        <v>0</v>
      </c>
      <c r="U159" s="22">
        <f t="shared" si="52"/>
        <v>0</v>
      </c>
      <c r="V159" s="22">
        <f t="shared" si="52"/>
        <v>0</v>
      </c>
      <c r="W159" s="22">
        <f t="shared" si="52"/>
        <v>0</v>
      </c>
      <c r="X159" s="22">
        <f t="shared" si="52"/>
        <v>0</v>
      </c>
      <c r="Y159" s="22">
        <f t="shared" si="52"/>
        <v>0</v>
      </c>
      <c r="Z159" s="22">
        <f t="shared" si="52"/>
        <v>0</v>
      </c>
      <c r="AA159" s="22">
        <f t="shared" si="52"/>
        <v>0</v>
      </c>
      <c r="AB159" s="22">
        <f t="shared" si="52"/>
        <v>683105.35817578807</v>
      </c>
      <c r="AC159" s="22">
        <f>AC157+AC154+AC151+AC148+AC135+AC120+AC107+AC100+AC89+AC86+AC73</f>
        <v>707923.90959236305</v>
      </c>
      <c r="AD159" s="22">
        <f t="shared" si="52"/>
        <v>670384.23625680944</v>
      </c>
      <c r="AE159" s="22">
        <f t="shared" si="52"/>
        <v>682745.36054208921</v>
      </c>
      <c r="AF159" s="22">
        <f t="shared" si="52"/>
        <v>695783.46095445775</v>
      </c>
      <c r="AG159" s="22">
        <f t="shared" si="52"/>
        <v>706785.26560774981</v>
      </c>
      <c r="AH159" s="22">
        <f t="shared" si="52"/>
        <v>719249.00858717249</v>
      </c>
      <c r="AI159" s="22">
        <f t="shared" si="52"/>
        <v>769794.99480468896</v>
      </c>
      <c r="AJ159" s="22">
        <f t="shared" ref="AJ159:BO159" si="53">AJ157+AJ154+AJ151+AJ148+AJ135+AJ120+AJ107+AJ100+AJ89+AJ86+AJ73</f>
        <v>777086.77011513826</v>
      </c>
      <c r="AK159" s="22">
        <f t="shared" si="53"/>
        <v>792187.48233289376</v>
      </c>
      <c r="AL159" s="22">
        <f t="shared" si="53"/>
        <v>807625.72402720258</v>
      </c>
      <c r="AM159" s="22">
        <f t="shared" si="53"/>
        <v>819626.7775285634</v>
      </c>
      <c r="AN159" s="22">
        <f t="shared" si="53"/>
        <v>827800.12350532785</v>
      </c>
      <c r="AO159" s="22">
        <f t="shared" si="53"/>
        <v>840907.42983972654</v>
      </c>
      <c r="AP159" s="22">
        <f t="shared" si="53"/>
        <v>849808.31650707021</v>
      </c>
      <c r="AQ159" s="22">
        <f t="shared" si="53"/>
        <v>886250.91965080751</v>
      </c>
      <c r="AR159" s="22">
        <f t="shared" si="53"/>
        <v>903651.19570614491</v>
      </c>
      <c r="AS159" s="22">
        <f t="shared" si="53"/>
        <v>909282.39965750417</v>
      </c>
      <c r="AT159" s="22">
        <f t="shared" si="53"/>
        <v>920397.77278206288</v>
      </c>
      <c r="AU159" s="22">
        <f t="shared" si="53"/>
        <v>954570.37398449809</v>
      </c>
      <c r="AV159" s="22">
        <f t="shared" si="53"/>
        <v>954620.60776125081</v>
      </c>
      <c r="AW159" s="22">
        <f t="shared" si="53"/>
        <v>977236.83086367731</v>
      </c>
      <c r="AX159" s="22">
        <f t="shared" si="53"/>
        <v>980018.45482221816</v>
      </c>
      <c r="AY159" s="22">
        <f t="shared" si="53"/>
        <v>979544.73228881613</v>
      </c>
      <c r="AZ159" s="22">
        <f t="shared" si="53"/>
        <v>960755.96595187194</v>
      </c>
      <c r="BA159" s="22">
        <f t="shared" si="53"/>
        <v>967750.22145472793</v>
      </c>
      <c r="BB159" s="22">
        <f t="shared" si="53"/>
        <v>958469.0684238791</v>
      </c>
      <c r="BC159" s="22">
        <f t="shared" si="53"/>
        <v>970386.49535547569</v>
      </c>
      <c r="BD159" s="22">
        <f t="shared" si="53"/>
        <v>975833.18475560087</v>
      </c>
      <c r="BE159" s="22">
        <f t="shared" si="53"/>
        <v>973843.01666223817</v>
      </c>
      <c r="BF159" s="22">
        <f t="shared" si="53"/>
        <v>977910.07424450072</v>
      </c>
      <c r="BG159" s="22">
        <f t="shared" si="53"/>
        <v>996206.79567847995</v>
      </c>
      <c r="BH159" s="22">
        <f t="shared" si="53"/>
        <v>986675.68571981823</v>
      </c>
      <c r="BI159" s="22">
        <f t="shared" si="53"/>
        <v>996206.79567847995</v>
      </c>
      <c r="BJ159" s="22">
        <f t="shared" si="53"/>
        <v>993029.75902559271</v>
      </c>
      <c r="BK159" s="22">
        <f t="shared" si="53"/>
        <v>996206.79567847995</v>
      </c>
      <c r="BL159" s="22">
        <f t="shared" si="53"/>
        <v>992949.80528381735</v>
      </c>
      <c r="BM159" s="22">
        <f t="shared" si="53"/>
        <v>997583.12653087545</v>
      </c>
      <c r="BN159" s="22">
        <f t="shared" si="53"/>
        <v>997583.12653087545</v>
      </c>
      <c r="BO159" s="22">
        <f t="shared" si="53"/>
        <v>994406.08987798821</v>
      </c>
      <c r="BP159" s="22">
        <f t="shared" ref="BP159:CU159" si="54">BP157+BP154+BP151+BP148+BP135+BP120+BP107+BP100+BP89+BP86+BP73</f>
        <v>997583.12653087545</v>
      </c>
      <c r="BQ159" s="22">
        <f t="shared" si="54"/>
        <v>994406.08987798821</v>
      </c>
      <c r="BR159" s="22">
        <f t="shared" si="54"/>
        <v>997583.12653087545</v>
      </c>
      <c r="BS159" s="22">
        <f t="shared" si="54"/>
        <v>1024676.3071948057</v>
      </c>
      <c r="BT159" s="22">
        <f t="shared" si="54"/>
        <v>1018131.6116898581</v>
      </c>
      <c r="BU159" s="22">
        <f t="shared" si="54"/>
        <v>1024676.3071948057</v>
      </c>
      <c r="BV159" s="22">
        <f t="shared" si="54"/>
        <v>1021403.9594423319</v>
      </c>
      <c r="BW159" s="22">
        <f t="shared" si="54"/>
        <v>1024676.3071948057</v>
      </c>
      <c r="BX159" s="22">
        <f t="shared" si="54"/>
        <v>1021249.5487785279</v>
      </c>
      <c r="BY159" s="22">
        <f t="shared" si="54"/>
        <v>1026021.8696629977</v>
      </c>
      <c r="BZ159" s="22">
        <f t="shared" si="54"/>
        <v>1026021.8696629977</v>
      </c>
      <c r="CA159" s="22">
        <f t="shared" si="54"/>
        <v>1022749.5219105239</v>
      </c>
      <c r="CB159" s="22">
        <f t="shared" si="54"/>
        <v>1026021.8696629977</v>
      </c>
      <c r="CC159" s="22">
        <f t="shared" si="54"/>
        <v>1022749.5219105239</v>
      </c>
      <c r="CD159" s="22">
        <f t="shared" si="54"/>
        <v>1026021.8696629977</v>
      </c>
      <c r="CE159" s="22">
        <f t="shared" si="54"/>
        <v>1053905.5266269317</v>
      </c>
      <c r="CF159" s="22">
        <f t="shared" si="54"/>
        <v>1043793.9720717876</v>
      </c>
      <c r="CG159" s="22">
        <f t="shared" si="54"/>
        <v>1053905.5266269317</v>
      </c>
      <c r="CH159" s="22">
        <f t="shared" si="54"/>
        <v>1050535.0084418836</v>
      </c>
      <c r="CI159" s="22">
        <f t="shared" si="54"/>
        <v>1053905.5266269317</v>
      </c>
      <c r="CJ159" s="22">
        <f t="shared" si="54"/>
        <v>1050535.0084418836</v>
      </c>
      <c r="CK159" s="22">
        <f t="shared" si="54"/>
        <v>1053905.5266269317</v>
      </c>
      <c r="CL159" s="22">
        <f t="shared" si="54"/>
        <v>1053905.5266269317</v>
      </c>
      <c r="CM159" s="22">
        <f t="shared" si="54"/>
        <v>1050535.0084418836</v>
      </c>
      <c r="CN159" s="22">
        <f t="shared" si="54"/>
        <v>1053905.5266269317</v>
      </c>
      <c r="CO159" s="22">
        <f t="shared" si="54"/>
        <v>1050535.0084418836</v>
      </c>
      <c r="CP159" s="22">
        <f t="shared" si="54"/>
        <v>1053905.5266269317</v>
      </c>
      <c r="CQ159" s="22">
        <f t="shared" si="54"/>
        <v>1084152.6250897397</v>
      </c>
      <c r="CR159" s="22">
        <f t="shared" si="54"/>
        <v>1073737.7238979412</v>
      </c>
      <c r="CS159" s="22">
        <f t="shared" si="54"/>
        <v>1084152.6250897397</v>
      </c>
      <c r="CT159" s="22">
        <f t="shared" si="54"/>
        <v>1080680.9913591403</v>
      </c>
      <c r="CU159" s="22">
        <f t="shared" si="54"/>
        <v>1084152.6250897397</v>
      </c>
      <c r="CV159" s="22">
        <f t="shared" ref="CV159:DT159" si="55">CV157+CV154+CV151+CV148+CV135+CV120+CV107+CV100+CV89+CV86+CV73</f>
        <v>1080680.9913591403</v>
      </c>
      <c r="CW159" s="22">
        <f t="shared" si="55"/>
        <v>1084152.6250897397</v>
      </c>
      <c r="CX159" s="22">
        <f t="shared" si="55"/>
        <v>1084152.6250897397</v>
      </c>
      <c r="CY159" s="22">
        <f t="shared" si="55"/>
        <v>1080680.9913591403</v>
      </c>
      <c r="CZ159" s="22">
        <f t="shared" si="55"/>
        <v>1084152.6250897397</v>
      </c>
      <c r="DA159" s="22">
        <f t="shared" si="55"/>
        <v>1080680.9913591403</v>
      </c>
      <c r="DB159" s="22">
        <f t="shared" si="55"/>
        <v>1084152.6250897397</v>
      </c>
      <c r="DC159" s="22">
        <f t="shared" si="55"/>
        <v>1115288.7351597119</v>
      </c>
      <c r="DD159" s="22">
        <f t="shared" si="55"/>
        <v>1104561.3869321593</v>
      </c>
      <c r="DE159" s="22">
        <f t="shared" si="55"/>
        <v>1115288.7351597119</v>
      </c>
      <c r="DF159" s="22">
        <f t="shared" si="55"/>
        <v>1111712.9524171944</v>
      </c>
      <c r="DG159" s="22">
        <f t="shared" si="55"/>
        <v>1115288.7351597119</v>
      </c>
      <c r="DH159" s="22">
        <f t="shared" si="55"/>
        <v>1111712.9524171944</v>
      </c>
      <c r="DI159" s="22">
        <f t="shared" si="55"/>
        <v>1115288.7351597119</v>
      </c>
      <c r="DJ159" s="22">
        <f t="shared" si="55"/>
        <v>1115288.7351597119</v>
      </c>
      <c r="DK159" s="22">
        <f t="shared" si="55"/>
        <v>1111712.9524171944</v>
      </c>
      <c r="DL159" s="22">
        <f t="shared" si="55"/>
        <v>1115288.7351597119</v>
      </c>
      <c r="DM159" s="22">
        <f t="shared" si="55"/>
        <v>1111712.9524171944</v>
      </c>
      <c r="DN159" s="22">
        <f t="shared" si="55"/>
        <v>1115288.7351597119</v>
      </c>
      <c r="DO159" s="22">
        <f t="shared" si="55"/>
        <v>1147340.1591581288</v>
      </c>
      <c r="DP159" s="22">
        <f t="shared" si="55"/>
        <v>1139974.0467085429</v>
      </c>
      <c r="DQ159" s="22">
        <f t="shared" si="55"/>
        <v>1147340.1591581288</v>
      </c>
      <c r="DR159" s="22">
        <f t="shared" si="55"/>
        <v>1143657.1029333358</v>
      </c>
      <c r="DS159" s="22">
        <f t="shared" si="55"/>
        <v>1147340.1591581288</v>
      </c>
      <c r="DT159" s="22">
        <f t="shared" si="55"/>
        <v>1143657.1029333358</v>
      </c>
    </row>
    <row r="160" spans="3:124"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</row>
    <row r="161" spans="3:124">
      <c r="C161" s="12" t="s">
        <v>101</v>
      </c>
      <c r="D161" s="22">
        <f t="shared" ref="D161:AI161" si="56">D58-D159</f>
        <v>0</v>
      </c>
      <c r="E161" s="22">
        <f t="shared" si="56"/>
        <v>0</v>
      </c>
      <c r="F161" s="22">
        <f t="shared" si="56"/>
        <v>0</v>
      </c>
      <c r="G161" s="22">
        <f t="shared" si="56"/>
        <v>0</v>
      </c>
      <c r="H161" s="22">
        <f t="shared" si="56"/>
        <v>0</v>
      </c>
      <c r="I161" s="22">
        <f t="shared" si="56"/>
        <v>0</v>
      </c>
      <c r="J161" s="22">
        <f t="shared" si="56"/>
        <v>0</v>
      </c>
      <c r="K161" s="22">
        <f t="shared" si="56"/>
        <v>0</v>
      </c>
      <c r="L161" s="22">
        <f t="shared" si="56"/>
        <v>0</v>
      </c>
      <c r="M161" s="22">
        <f t="shared" si="56"/>
        <v>0</v>
      </c>
      <c r="N161" s="22">
        <f t="shared" si="56"/>
        <v>0</v>
      </c>
      <c r="O161" s="22">
        <f t="shared" si="56"/>
        <v>0</v>
      </c>
      <c r="P161" s="22">
        <f t="shared" si="56"/>
        <v>0</v>
      </c>
      <c r="Q161" s="22">
        <f t="shared" si="56"/>
        <v>0</v>
      </c>
      <c r="R161" s="22">
        <f t="shared" si="56"/>
        <v>0</v>
      </c>
      <c r="S161" s="22">
        <f t="shared" si="56"/>
        <v>0</v>
      </c>
      <c r="T161" s="22">
        <f t="shared" si="56"/>
        <v>0</v>
      </c>
      <c r="U161" s="22">
        <f t="shared" si="56"/>
        <v>0</v>
      </c>
      <c r="V161" s="22">
        <f t="shared" si="56"/>
        <v>0</v>
      </c>
      <c r="W161" s="22">
        <f t="shared" si="56"/>
        <v>0</v>
      </c>
      <c r="X161" s="22">
        <f t="shared" si="56"/>
        <v>0</v>
      </c>
      <c r="Y161" s="22">
        <f t="shared" si="56"/>
        <v>0</v>
      </c>
      <c r="Z161" s="22">
        <f t="shared" si="56"/>
        <v>0</v>
      </c>
      <c r="AA161" s="22">
        <f t="shared" si="56"/>
        <v>0</v>
      </c>
      <c r="AB161" s="22">
        <f t="shared" si="56"/>
        <v>-495477.94744096801</v>
      </c>
      <c r="AC161" s="22">
        <f t="shared" si="56"/>
        <v>-355185.68184513086</v>
      </c>
      <c r="AD161" s="22">
        <f t="shared" si="56"/>
        <v>-252725.16804053704</v>
      </c>
      <c r="AE161" s="22">
        <f t="shared" si="56"/>
        <v>-193476.37933492265</v>
      </c>
      <c r="AF161" s="22">
        <f t="shared" si="56"/>
        <v>-137060.08164258185</v>
      </c>
      <c r="AG161" s="22">
        <f t="shared" si="56"/>
        <v>-80695.242313266848</v>
      </c>
      <c r="AH161" s="22">
        <f t="shared" si="56"/>
        <v>-27814.561838734895</v>
      </c>
      <c r="AI161" s="22">
        <f t="shared" si="56"/>
        <v>7669.6386644202285</v>
      </c>
      <c r="AJ161" s="22">
        <f t="shared" ref="AJ161:BO161" si="57">AJ58-AJ159</f>
        <v>63710.558726513293</v>
      </c>
      <c r="AK161" s="22">
        <f t="shared" si="57"/>
        <v>110049.16260072484</v>
      </c>
      <c r="AL161" s="22">
        <f t="shared" si="57"/>
        <v>154215.94073492533</v>
      </c>
      <c r="AM161" s="22">
        <f t="shared" si="57"/>
        <v>200042.76624169585</v>
      </c>
      <c r="AN161" s="22">
        <f t="shared" si="57"/>
        <v>247090.82288146275</v>
      </c>
      <c r="AO161" s="22">
        <f t="shared" si="57"/>
        <v>288377.01882966654</v>
      </c>
      <c r="AP161" s="22">
        <f t="shared" si="57"/>
        <v>332254.88026997598</v>
      </c>
      <c r="AQ161" s="22">
        <f t="shared" si="57"/>
        <v>347026.27326543955</v>
      </c>
      <c r="AR161" s="22">
        <f t="shared" si="57"/>
        <v>379323.62508163322</v>
      </c>
      <c r="AS161" s="22">
        <f t="shared" si="57"/>
        <v>421920.50064598303</v>
      </c>
      <c r="AT161" s="22">
        <f t="shared" si="57"/>
        <v>457608.96759576071</v>
      </c>
      <c r="AU161" s="22">
        <f t="shared" si="57"/>
        <v>511562.72157569195</v>
      </c>
      <c r="AV161" s="22">
        <f t="shared" si="57"/>
        <v>556920.54954399704</v>
      </c>
      <c r="AW161" s="22">
        <f t="shared" si="57"/>
        <v>578376.60364966991</v>
      </c>
      <c r="AX161" s="22">
        <f t="shared" si="57"/>
        <v>615545.45328546397</v>
      </c>
      <c r="AY161" s="22">
        <f t="shared" si="57"/>
        <v>629819.03323861735</v>
      </c>
      <c r="AZ161" s="22">
        <f t="shared" si="57"/>
        <v>663977.83090100985</v>
      </c>
      <c r="BA161" s="22">
        <f t="shared" si="57"/>
        <v>671797.30810064962</v>
      </c>
      <c r="BB161" s="22">
        <f t="shared" si="57"/>
        <v>693881.10750494804</v>
      </c>
      <c r="BC161" s="22">
        <f t="shared" si="57"/>
        <v>690826.56772184349</v>
      </c>
      <c r="BD161" s="22">
        <f t="shared" si="57"/>
        <v>694194.10309782147</v>
      </c>
      <c r="BE161" s="22">
        <f t="shared" si="57"/>
        <v>704704.68847475061</v>
      </c>
      <c r="BF161" s="22">
        <f t="shared" si="57"/>
        <v>706327.33987842116</v>
      </c>
      <c r="BG161" s="22">
        <f t="shared" si="57"/>
        <v>753678.78641380428</v>
      </c>
      <c r="BH161" s="22">
        <f t="shared" si="57"/>
        <v>763209.896372466</v>
      </c>
      <c r="BI161" s="22">
        <f t="shared" si="57"/>
        <v>753678.78641380428</v>
      </c>
      <c r="BJ161" s="22">
        <f t="shared" si="57"/>
        <v>756855.82306669152</v>
      </c>
      <c r="BK161" s="22">
        <f t="shared" si="57"/>
        <v>753678.78641380428</v>
      </c>
      <c r="BL161" s="22">
        <f t="shared" si="57"/>
        <v>755336.70197295526</v>
      </c>
      <c r="BM161" s="22">
        <f t="shared" si="57"/>
        <v>750703.38072589715</v>
      </c>
      <c r="BN161" s="22">
        <f t="shared" si="57"/>
        <v>750703.38072589715</v>
      </c>
      <c r="BO161" s="22">
        <f t="shared" si="57"/>
        <v>753880.41737878439</v>
      </c>
      <c r="BP161" s="22">
        <f t="shared" ref="BP161:CU161" si="58">BP58-BP159</f>
        <v>750703.38072589715</v>
      </c>
      <c r="BQ161" s="22">
        <f t="shared" si="58"/>
        <v>753880.41737878439</v>
      </c>
      <c r="BR161" s="22">
        <f t="shared" si="58"/>
        <v>750703.38072589715</v>
      </c>
      <c r="BS161" s="22">
        <f t="shared" si="58"/>
        <v>776058.79527966981</v>
      </c>
      <c r="BT161" s="22">
        <f t="shared" si="58"/>
        <v>782603.49078461737</v>
      </c>
      <c r="BU161" s="22">
        <f t="shared" si="58"/>
        <v>776058.79527966981</v>
      </c>
      <c r="BV161" s="22">
        <f t="shared" si="58"/>
        <v>779331.14303214359</v>
      </c>
      <c r="BW161" s="22">
        <f t="shared" si="58"/>
        <v>776058.79527966981</v>
      </c>
      <c r="BX161" s="22">
        <f t="shared" si="58"/>
        <v>776397.34041986568</v>
      </c>
      <c r="BY161" s="22">
        <f t="shared" si="58"/>
        <v>771625.0195353959</v>
      </c>
      <c r="BZ161" s="22">
        <f t="shared" si="58"/>
        <v>771625.0195353959</v>
      </c>
      <c r="CA161" s="22">
        <f t="shared" si="58"/>
        <v>774897.36728786968</v>
      </c>
      <c r="CB161" s="22">
        <f t="shared" si="58"/>
        <v>771625.0195353959</v>
      </c>
      <c r="CC161" s="22">
        <f t="shared" si="58"/>
        <v>774897.36728786968</v>
      </c>
      <c r="CD161" s="22">
        <f t="shared" si="58"/>
        <v>771625.0195353959</v>
      </c>
      <c r="CE161" s="22">
        <f t="shared" si="58"/>
        <v>797670.76924741385</v>
      </c>
      <c r="CF161" s="22">
        <f t="shared" si="58"/>
        <v>807782.32380255801</v>
      </c>
      <c r="CG161" s="22">
        <f t="shared" si="58"/>
        <v>797670.76924741385</v>
      </c>
      <c r="CH161" s="22">
        <f t="shared" si="58"/>
        <v>801041.28743246198</v>
      </c>
      <c r="CI161" s="22">
        <f t="shared" si="58"/>
        <v>797670.76924741385</v>
      </c>
      <c r="CJ161" s="22">
        <f t="shared" si="58"/>
        <v>801041.28743246198</v>
      </c>
      <c r="CK161" s="22">
        <f t="shared" si="58"/>
        <v>797670.76924741385</v>
      </c>
      <c r="CL161" s="22">
        <f t="shared" si="58"/>
        <v>797670.76924741385</v>
      </c>
      <c r="CM161" s="22">
        <f t="shared" si="58"/>
        <v>801041.28743246198</v>
      </c>
      <c r="CN161" s="22">
        <f t="shared" si="58"/>
        <v>797670.76924741385</v>
      </c>
      <c r="CO161" s="22">
        <f t="shared" si="58"/>
        <v>801041.28743246198</v>
      </c>
      <c r="CP161" s="22">
        <f t="shared" si="58"/>
        <v>797670.76924741385</v>
      </c>
      <c r="CQ161" s="22">
        <f t="shared" si="58"/>
        <v>822970.95966083673</v>
      </c>
      <c r="CR161" s="22">
        <f t="shared" si="58"/>
        <v>833385.86085263523</v>
      </c>
      <c r="CS161" s="22">
        <f t="shared" si="58"/>
        <v>822970.95966083673</v>
      </c>
      <c r="CT161" s="22">
        <f t="shared" si="58"/>
        <v>826442.59339143615</v>
      </c>
      <c r="CU161" s="22">
        <f t="shared" si="58"/>
        <v>822970.95966083673</v>
      </c>
      <c r="CV161" s="22">
        <f t="shared" ref="CV161:DT161" si="59">CV58-CV159</f>
        <v>826442.59339143615</v>
      </c>
      <c r="CW161" s="22">
        <f t="shared" si="59"/>
        <v>822970.95966083673</v>
      </c>
      <c r="CX161" s="22">
        <f t="shared" si="59"/>
        <v>822970.95966083673</v>
      </c>
      <c r="CY161" s="22">
        <f t="shared" si="59"/>
        <v>826442.59339143615</v>
      </c>
      <c r="CZ161" s="22">
        <f t="shared" si="59"/>
        <v>822970.95966083673</v>
      </c>
      <c r="DA161" s="22">
        <f t="shared" si="59"/>
        <v>826442.59339143615</v>
      </c>
      <c r="DB161" s="22">
        <f t="shared" si="59"/>
        <v>822970.95966083673</v>
      </c>
      <c r="DC161" s="22">
        <f t="shared" si="59"/>
        <v>849048.55713338172</v>
      </c>
      <c r="DD161" s="22">
        <f t="shared" si="59"/>
        <v>859775.90536093432</v>
      </c>
      <c r="DE161" s="22">
        <f t="shared" si="59"/>
        <v>849048.55713338172</v>
      </c>
      <c r="DF161" s="22">
        <f t="shared" si="59"/>
        <v>852624.33987589926</v>
      </c>
      <c r="DG161" s="22">
        <f t="shared" si="59"/>
        <v>849048.55713338172</v>
      </c>
      <c r="DH161" s="22">
        <f t="shared" si="59"/>
        <v>852624.33987589926</v>
      </c>
      <c r="DI161" s="22">
        <f t="shared" si="59"/>
        <v>849048.55713338172</v>
      </c>
      <c r="DJ161" s="22">
        <f t="shared" si="59"/>
        <v>849048.55713338172</v>
      </c>
      <c r="DK161" s="22">
        <f t="shared" si="59"/>
        <v>852624.33987589926</v>
      </c>
      <c r="DL161" s="22">
        <f t="shared" si="59"/>
        <v>849048.55713338172</v>
      </c>
      <c r="DM161" s="22">
        <f t="shared" si="59"/>
        <v>852624.33987589926</v>
      </c>
      <c r="DN161" s="22">
        <f t="shared" si="59"/>
        <v>849048.55713338172</v>
      </c>
      <c r="DO161" s="22">
        <f t="shared" si="59"/>
        <v>875927.25190375769</v>
      </c>
      <c r="DP161" s="22">
        <f t="shared" si="59"/>
        <v>883293.36435334361</v>
      </c>
      <c r="DQ161" s="22">
        <f t="shared" si="59"/>
        <v>875927.25190375769</v>
      </c>
      <c r="DR161" s="22">
        <f t="shared" si="59"/>
        <v>879610.30812855065</v>
      </c>
      <c r="DS161" s="22">
        <f t="shared" si="59"/>
        <v>875927.25190375769</v>
      </c>
      <c r="DT161" s="22">
        <f t="shared" si="59"/>
        <v>879610.30812855065</v>
      </c>
    </row>
    <row r="162" spans="3:124"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</row>
    <row r="163" spans="3:124">
      <c r="C163" s="10" t="s">
        <v>57</v>
      </c>
      <c r="D163" s="24">
        <f>SUMIFS(Expenses!E:E,Expenses!$C:$C,$C163)</f>
        <v>0</v>
      </c>
      <c r="E163" s="24">
        <f>SUMIFS(Expenses!F:F,Expenses!$C:$C,$C163)</f>
        <v>0</v>
      </c>
      <c r="F163" s="24">
        <f>SUMIFS(Expenses!G:G,Expenses!$C:$C,$C163)</f>
        <v>0</v>
      </c>
      <c r="G163" s="24">
        <f>SUMIFS(Expenses!H:H,Expenses!$C:$C,$C163)</f>
        <v>0</v>
      </c>
      <c r="H163" s="24">
        <f>SUMIFS(Expenses!I:I,Expenses!$C:$C,$C163)</f>
        <v>0</v>
      </c>
      <c r="I163" s="24">
        <f>SUMIFS(Expenses!J:J,Expenses!$C:$C,$C163)</f>
        <v>0</v>
      </c>
      <c r="J163" s="24">
        <f>SUMIFS(Expenses!K:K,Expenses!$C:$C,$C163)</f>
        <v>0</v>
      </c>
      <c r="K163" s="24">
        <f>SUMIFS(Expenses!L:L,Expenses!$C:$C,$C163)</f>
        <v>0</v>
      </c>
      <c r="L163" s="24">
        <f>SUMIFS(Expenses!M:M,Expenses!$C:$C,$C163)</f>
        <v>0</v>
      </c>
      <c r="M163" s="24">
        <f>SUMIFS(Expenses!N:N,Expenses!$C:$C,$C163)</f>
        <v>0</v>
      </c>
      <c r="N163" s="24">
        <f>SUMIFS(Expenses!O:O,Expenses!$C:$C,$C163)</f>
        <v>0</v>
      </c>
      <c r="O163" s="24">
        <f>SUMIFS(Expenses!P:P,Expenses!$C:$C,$C163)</f>
        <v>0</v>
      </c>
      <c r="P163" s="24">
        <f>SUMIFS(Expenses!Q:Q,Expenses!$C:$C,$C163)</f>
        <v>0</v>
      </c>
      <c r="Q163" s="24">
        <f>SUMIFS(Expenses!R:R,Expenses!$C:$C,$C163)</f>
        <v>0</v>
      </c>
      <c r="R163" s="24">
        <f>SUMIFS(Expenses!S:S,Expenses!$C:$C,$C163)</f>
        <v>0</v>
      </c>
      <c r="S163" s="24">
        <f>SUMIFS(Expenses!T:T,Expenses!$C:$C,$C163)</f>
        <v>0</v>
      </c>
      <c r="T163" s="24">
        <f>SUMIFS(Expenses!U:U,Expenses!$C:$C,$C163)</f>
        <v>0</v>
      </c>
      <c r="U163" s="24">
        <f>SUMIFS(Expenses!V:V,Expenses!$C:$C,$C163)</f>
        <v>0</v>
      </c>
      <c r="V163" s="24">
        <f>SUMIFS(Expenses!W:W,Expenses!$C:$C,$C163)</f>
        <v>0</v>
      </c>
      <c r="W163" s="24">
        <f>SUMIFS(Expenses!X:X,Expenses!$C:$C,$C163)</f>
        <v>0</v>
      </c>
      <c r="X163" s="24">
        <f>SUMIFS(Expenses!Y:Y,Expenses!$C:$C,$C163)</f>
        <v>0</v>
      </c>
      <c r="Y163" s="24">
        <f>SUMIFS(Expenses!Z:Z,Expenses!$C:$C,$C163)</f>
        <v>0</v>
      </c>
      <c r="Z163" s="24">
        <f>SUMIFS(Expenses!AA:AA,Expenses!$C:$C,$C163)</f>
        <v>0</v>
      </c>
      <c r="AA163" s="24">
        <f>SUMIFS(Expenses!AB:AB,Expenses!$C:$C,$C163)</f>
        <v>0</v>
      </c>
      <c r="AB163" s="24">
        <f>SUMIFS(Expenses!AC:AC,Expenses!$C:$C,$C163)</f>
        <v>5053.8623749999997</v>
      </c>
      <c r="AC163" s="24">
        <f>SUMIFS(Expenses!AD:AD,Expenses!$C:$C,$C163)</f>
        <v>5053.8623749999997</v>
      </c>
      <c r="AD163" s="24">
        <f>SUMIFS(Expenses!AE:AE,Expenses!$C:$C,$C163)</f>
        <v>5053.8623749999997</v>
      </c>
      <c r="AE163" s="24">
        <f>SUMIFS(Expenses!AF:AF,Expenses!$C:$C,$C163)</f>
        <v>5053.8623749999997</v>
      </c>
      <c r="AF163" s="24">
        <f>SUMIFS(Expenses!AG:AG,Expenses!$C:$C,$C163)</f>
        <v>5053.8623749999997</v>
      </c>
      <c r="AG163" s="24">
        <f>SUMIFS(Expenses!AH:AH,Expenses!$C:$C,$C163)</f>
        <v>5053.8623749999997</v>
      </c>
      <c r="AH163" s="24">
        <f>SUMIFS(Expenses!AI:AI,Expenses!$C:$C,$C163)</f>
        <v>5053.8623749999997</v>
      </c>
      <c r="AI163" s="24">
        <f>SUMIFS(Expenses!AJ:AJ,Expenses!$C:$C,$C163)</f>
        <v>5205.4782462500007</v>
      </c>
      <c r="AJ163" s="24">
        <f>SUMIFS(Expenses!AK:AK,Expenses!$C:$C,$C163)</f>
        <v>5205.4782462500007</v>
      </c>
      <c r="AK163" s="24">
        <f>SUMIFS(Expenses!AL:AL,Expenses!$C:$C,$C163)</f>
        <v>5205.4782462500007</v>
      </c>
      <c r="AL163" s="24">
        <f>SUMIFS(Expenses!AM:AM,Expenses!$C:$C,$C163)</f>
        <v>5205.4782462500007</v>
      </c>
      <c r="AM163" s="24">
        <f>SUMIFS(Expenses!AN:AN,Expenses!$C:$C,$C163)</f>
        <v>5205.4782462500007</v>
      </c>
      <c r="AN163" s="24">
        <f>SUMIFS(Expenses!AO:AO,Expenses!$C:$C,$C163)</f>
        <v>5205.4782462500007</v>
      </c>
      <c r="AO163" s="24">
        <f>SUMIFS(Expenses!AP:AP,Expenses!$C:$C,$C163)</f>
        <v>5205.4782462500007</v>
      </c>
      <c r="AP163" s="24">
        <f>SUMIFS(Expenses!AQ:AQ,Expenses!$C:$C,$C163)</f>
        <v>5205.4782462500007</v>
      </c>
      <c r="AQ163" s="24">
        <f>SUMIFS(Expenses!AR:AR,Expenses!$C:$C,$C163)</f>
        <v>5205.4782462500007</v>
      </c>
      <c r="AR163" s="24">
        <f>SUMIFS(Expenses!AS:AS,Expenses!$C:$C,$C163)</f>
        <v>5205.4782462500007</v>
      </c>
      <c r="AS163" s="24">
        <f>SUMIFS(Expenses!AT:AT,Expenses!$C:$C,$C163)</f>
        <v>5205.4782462500007</v>
      </c>
      <c r="AT163" s="24">
        <f>SUMIFS(Expenses!AU:AU,Expenses!$C:$C,$C163)</f>
        <v>5205.4782462500007</v>
      </c>
      <c r="AU163" s="24">
        <f>SUMIFS(Expenses!AV:AV,Expenses!$C:$C,$C163)</f>
        <v>5361.6425936375008</v>
      </c>
      <c r="AV163" s="24">
        <f>SUMIFS(Expenses!AW:AW,Expenses!$C:$C,$C163)</f>
        <v>5361.6425936375008</v>
      </c>
      <c r="AW163" s="24">
        <f>SUMIFS(Expenses!AX:AX,Expenses!$C:$C,$C163)</f>
        <v>5361.6425936375008</v>
      </c>
      <c r="AX163" s="24">
        <f>SUMIFS(Expenses!AY:AY,Expenses!$C:$C,$C163)</f>
        <v>5361.6425936375008</v>
      </c>
      <c r="AY163" s="24">
        <f>SUMIFS(Expenses!AZ:AZ,Expenses!$C:$C,$C163)</f>
        <v>5361.6425936375008</v>
      </c>
      <c r="AZ163" s="24">
        <f>SUMIFS(Expenses!BA:BA,Expenses!$C:$C,$C163)</f>
        <v>5361.6425936375008</v>
      </c>
      <c r="BA163" s="24">
        <f>SUMIFS(Expenses!BB:BB,Expenses!$C:$C,$C163)</f>
        <v>5361.6425936375008</v>
      </c>
      <c r="BB163" s="24">
        <f>SUMIFS(Expenses!BC:BC,Expenses!$C:$C,$C163)</f>
        <v>5361.6425936375008</v>
      </c>
      <c r="BC163" s="24">
        <f>SUMIFS(Expenses!BD:BD,Expenses!$C:$C,$C163)</f>
        <v>5361.6425936375008</v>
      </c>
      <c r="BD163" s="24">
        <f>SUMIFS(Expenses!BE:BE,Expenses!$C:$C,$C163)</f>
        <v>5361.6425936375008</v>
      </c>
      <c r="BE163" s="24">
        <f>SUMIFS(Expenses!BF:BF,Expenses!$C:$C,$C163)</f>
        <v>5361.6425936375008</v>
      </c>
      <c r="BF163" s="24">
        <f>SUMIFS(Expenses!BG:BG,Expenses!$C:$C,$C163)</f>
        <v>5361.6425936375008</v>
      </c>
      <c r="BG163" s="24">
        <f>SUMIFS(Expenses!BH:BH,Expenses!$C:$C,$C163)</f>
        <v>5522.4918714466257</v>
      </c>
      <c r="BH163" s="24">
        <f>SUMIFS(Expenses!BI:BI,Expenses!$C:$C,$C163)</f>
        <v>5522.4918714466257</v>
      </c>
      <c r="BI163" s="24">
        <f>SUMIFS(Expenses!BJ:BJ,Expenses!$C:$C,$C163)</f>
        <v>5522.4918714466257</v>
      </c>
      <c r="BJ163" s="24">
        <f>SUMIFS(Expenses!BK:BK,Expenses!$C:$C,$C163)</f>
        <v>5522.4918714466257</v>
      </c>
      <c r="BK163" s="24">
        <f>SUMIFS(Expenses!BL:BL,Expenses!$C:$C,$C163)</f>
        <v>5522.4918714466257</v>
      </c>
      <c r="BL163" s="24">
        <f>SUMIFS(Expenses!BM:BM,Expenses!$C:$C,$C163)</f>
        <v>5522.4918714466257</v>
      </c>
      <c r="BM163" s="24">
        <f>SUMIFS(Expenses!BN:BN,Expenses!$C:$C,$C163)</f>
        <v>5522.4918714466257</v>
      </c>
      <c r="BN163" s="24">
        <f>SUMIFS(Expenses!BO:BO,Expenses!$C:$C,$C163)</f>
        <v>5522.4918714466257</v>
      </c>
      <c r="BO163" s="24">
        <f>SUMIFS(Expenses!BP:BP,Expenses!$C:$C,$C163)</f>
        <v>5522.4918714466257</v>
      </c>
      <c r="BP163" s="24">
        <f>SUMIFS(Expenses!BQ:BQ,Expenses!$C:$C,$C163)</f>
        <v>5522.4918714466257</v>
      </c>
      <c r="BQ163" s="24">
        <f>SUMIFS(Expenses!BR:BR,Expenses!$C:$C,$C163)</f>
        <v>5522.4918714466257</v>
      </c>
      <c r="BR163" s="24">
        <f>SUMIFS(Expenses!BS:BS,Expenses!$C:$C,$C163)</f>
        <v>5522.4918714466257</v>
      </c>
      <c r="BS163" s="24">
        <f>SUMIFS(Expenses!BT:BT,Expenses!$C:$C,$C163)</f>
        <v>5688.1666275900243</v>
      </c>
      <c r="BT163" s="24">
        <f>SUMIFS(Expenses!BU:BU,Expenses!$C:$C,$C163)</f>
        <v>5688.1666275900243</v>
      </c>
      <c r="BU163" s="24">
        <f>SUMIFS(Expenses!BV:BV,Expenses!$C:$C,$C163)</f>
        <v>5688.1666275900243</v>
      </c>
      <c r="BV163" s="24">
        <f>SUMIFS(Expenses!BW:BW,Expenses!$C:$C,$C163)</f>
        <v>5688.1666275900243</v>
      </c>
      <c r="BW163" s="24">
        <f>SUMIFS(Expenses!BX:BX,Expenses!$C:$C,$C163)</f>
        <v>5688.1666275900243</v>
      </c>
      <c r="BX163" s="24">
        <f>SUMIFS(Expenses!BY:BY,Expenses!$C:$C,$C163)</f>
        <v>5688.1666275900243</v>
      </c>
      <c r="BY163" s="24">
        <f>SUMIFS(Expenses!BZ:BZ,Expenses!$C:$C,$C163)</f>
        <v>5688.1666275900243</v>
      </c>
      <c r="BZ163" s="24">
        <f>SUMIFS(Expenses!CA:CA,Expenses!$C:$C,$C163)</f>
        <v>5688.1666275900243</v>
      </c>
      <c r="CA163" s="24">
        <f>SUMIFS(Expenses!CB:CB,Expenses!$C:$C,$C163)</f>
        <v>5688.1666275900243</v>
      </c>
      <c r="CB163" s="24">
        <f>SUMIFS(Expenses!CC:CC,Expenses!$C:$C,$C163)</f>
        <v>5688.1666275900243</v>
      </c>
      <c r="CC163" s="24">
        <f>SUMIFS(Expenses!CD:CD,Expenses!$C:$C,$C163)</f>
        <v>5688.1666275900243</v>
      </c>
      <c r="CD163" s="24">
        <f>SUMIFS(Expenses!CE:CE,Expenses!$C:$C,$C163)</f>
        <v>5688.1666275900243</v>
      </c>
      <c r="CE163" s="24">
        <f>SUMIFS(Expenses!CF:CF,Expenses!$C:$C,$C163)</f>
        <v>5858.8116264177261</v>
      </c>
      <c r="CF163" s="24">
        <f>SUMIFS(Expenses!CG:CG,Expenses!$C:$C,$C163)</f>
        <v>5858.8116264177261</v>
      </c>
      <c r="CG163" s="24">
        <f>SUMIFS(Expenses!CH:CH,Expenses!$C:$C,$C163)</f>
        <v>5858.8116264177261</v>
      </c>
      <c r="CH163" s="24">
        <f>SUMIFS(Expenses!CI:CI,Expenses!$C:$C,$C163)</f>
        <v>5858.8116264177261</v>
      </c>
      <c r="CI163" s="24">
        <f>SUMIFS(Expenses!CJ:CJ,Expenses!$C:$C,$C163)</f>
        <v>5858.8116264177261</v>
      </c>
      <c r="CJ163" s="24">
        <f>SUMIFS(Expenses!CK:CK,Expenses!$C:$C,$C163)</f>
        <v>5858.8116264177261</v>
      </c>
      <c r="CK163" s="24">
        <f>SUMIFS(Expenses!CL:CL,Expenses!$C:$C,$C163)</f>
        <v>5858.8116264177261</v>
      </c>
      <c r="CL163" s="24">
        <f>SUMIFS(Expenses!CM:CM,Expenses!$C:$C,$C163)</f>
        <v>5858.8116264177261</v>
      </c>
      <c r="CM163" s="24">
        <f>SUMIFS(Expenses!CN:CN,Expenses!$C:$C,$C163)</f>
        <v>5858.8116264177261</v>
      </c>
      <c r="CN163" s="24">
        <f>SUMIFS(Expenses!CO:CO,Expenses!$C:$C,$C163)</f>
        <v>5858.8116264177261</v>
      </c>
      <c r="CO163" s="24">
        <f>SUMIFS(Expenses!CP:CP,Expenses!$C:$C,$C163)</f>
        <v>5858.8116264177261</v>
      </c>
      <c r="CP163" s="24">
        <f>SUMIFS(Expenses!CQ:CQ,Expenses!$C:$C,$C163)</f>
        <v>5858.8116264177261</v>
      </c>
      <c r="CQ163" s="24">
        <f>SUMIFS(Expenses!CR:CR,Expenses!$C:$C,$C163)</f>
        <v>6034.5759752102576</v>
      </c>
      <c r="CR163" s="24">
        <f>SUMIFS(Expenses!CS:CS,Expenses!$C:$C,$C163)</f>
        <v>6034.5759752102576</v>
      </c>
      <c r="CS163" s="24">
        <f>SUMIFS(Expenses!CT:CT,Expenses!$C:$C,$C163)</f>
        <v>6034.5759752102576</v>
      </c>
      <c r="CT163" s="24">
        <f>SUMIFS(Expenses!CU:CU,Expenses!$C:$C,$C163)</f>
        <v>6034.5759752102576</v>
      </c>
      <c r="CU163" s="24">
        <f>SUMIFS(Expenses!CV:CV,Expenses!$C:$C,$C163)</f>
        <v>6034.5759752102576</v>
      </c>
      <c r="CV163" s="24">
        <f>SUMIFS(Expenses!CW:CW,Expenses!$C:$C,$C163)</f>
        <v>6034.5759752102576</v>
      </c>
      <c r="CW163" s="24">
        <f>SUMIFS(Expenses!CX:CX,Expenses!$C:$C,$C163)</f>
        <v>6034.5759752102576</v>
      </c>
      <c r="CX163" s="24">
        <f>SUMIFS(Expenses!CY:CY,Expenses!$C:$C,$C163)</f>
        <v>6034.5759752102576</v>
      </c>
      <c r="CY163" s="24">
        <f>SUMIFS(Expenses!CZ:CZ,Expenses!$C:$C,$C163)</f>
        <v>6034.5759752102576</v>
      </c>
      <c r="CZ163" s="24">
        <f>SUMIFS(Expenses!DA:DA,Expenses!$C:$C,$C163)</f>
        <v>6034.5759752102576</v>
      </c>
      <c r="DA163" s="24">
        <f>SUMIFS(Expenses!DB:DB,Expenses!$C:$C,$C163)</f>
        <v>6034.5759752102576</v>
      </c>
      <c r="DB163" s="24">
        <f>SUMIFS(Expenses!DC:DC,Expenses!$C:$C,$C163)</f>
        <v>6034.5759752102576</v>
      </c>
      <c r="DC163" s="24">
        <f>SUMIFS(Expenses!DD:DD,Expenses!$C:$C,$C163)</f>
        <v>6215.6132544665661</v>
      </c>
      <c r="DD163" s="24">
        <f>SUMIFS(Expenses!DE:DE,Expenses!$C:$C,$C163)</f>
        <v>6215.6132544665661</v>
      </c>
      <c r="DE163" s="24">
        <f>SUMIFS(Expenses!DF:DF,Expenses!$C:$C,$C163)</f>
        <v>6215.6132544665661</v>
      </c>
      <c r="DF163" s="24">
        <f>SUMIFS(Expenses!DG:DG,Expenses!$C:$C,$C163)</f>
        <v>6215.6132544665661</v>
      </c>
      <c r="DG163" s="24">
        <f>SUMIFS(Expenses!DH:DH,Expenses!$C:$C,$C163)</f>
        <v>6215.6132544665661</v>
      </c>
      <c r="DH163" s="24">
        <f>SUMIFS(Expenses!DI:DI,Expenses!$C:$C,$C163)</f>
        <v>6215.6132544665661</v>
      </c>
      <c r="DI163" s="24">
        <f>SUMIFS(Expenses!DJ:DJ,Expenses!$C:$C,$C163)</f>
        <v>6215.6132544665661</v>
      </c>
      <c r="DJ163" s="24">
        <f>SUMIFS(Expenses!DK:DK,Expenses!$C:$C,$C163)</f>
        <v>6215.6132544665661</v>
      </c>
      <c r="DK163" s="24">
        <f>SUMIFS(Expenses!DL:DL,Expenses!$C:$C,$C163)</f>
        <v>6215.6132544665661</v>
      </c>
      <c r="DL163" s="24">
        <f>SUMIFS(Expenses!DM:DM,Expenses!$C:$C,$C163)</f>
        <v>6215.6132544665661</v>
      </c>
      <c r="DM163" s="24">
        <f>SUMIFS(Expenses!DN:DN,Expenses!$C:$C,$C163)</f>
        <v>6215.6132544665661</v>
      </c>
      <c r="DN163" s="24">
        <f>SUMIFS(Expenses!DO:DO,Expenses!$C:$C,$C163)</f>
        <v>6215.6132544665661</v>
      </c>
      <c r="DO163" s="24">
        <f>SUMIFS(Expenses!DP:DP,Expenses!$C:$C,$C163)</f>
        <v>6402.0816521005627</v>
      </c>
      <c r="DP163" s="24">
        <f>SUMIFS(Expenses!DQ:DQ,Expenses!$C:$C,$C163)</f>
        <v>6402.0816521005627</v>
      </c>
      <c r="DQ163" s="24">
        <f>SUMIFS(Expenses!DR:DR,Expenses!$C:$C,$C163)</f>
        <v>6402.0816521005627</v>
      </c>
      <c r="DR163" s="24">
        <f>SUMIFS(Expenses!DS:DS,Expenses!$C:$C,$C163)</f>
        <v>6402.0816521005627</v>
      </c>
      <c r="DS163" s="24">
        <f>SUMIFS(Expenses!DT:DT,Expenses!$C:$C,$C163)</f>
        <v>6402.0816521005627</v>
      </c>
      <c r="DT163" s="24">
        <f>SUMIFS(Expenses!DU:DU,Expenses!$C:$C,$C163)</f>
        <v>6402.0816521005627</v>
      </c>
    </row>
    <row r="164" spans="3:124">
      <c r="C164" s="17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</row>
    <row r="165" spans="3:124">
      <c r="C165" s="10" t="s">
        <v>645</v>
      </c>
      <c r="D165" s="24">
        <f>SUMIFS(Expenses!E:E,Expenses!$C:$C,$C165)</f>
        <v>0</v>
      </c>
      <c r="E165" s="24">
        <f>SUMIFS(Expenses!F:F,Expenses!$C:$C,$C165)</f>
        <v>0</v>
      </c>
      <c r="F165" s="24">
        <f>SUMIFS(Expenses!G:G,Expenses!$C:$C,$C165)</f>
        <v>0</v>
      </c>
      <c r="G165" s="24">
        <f>SUMIFS(Expenses!H:H,Expenses!$C:$C,$C165)</f>
        <v>0</v>
      </c>
      <c r="H165" s="24">
        <f>SUMIFS(Expenses!I:I,Expenses!$C:$C,$C165)</f>
        <v>0</v>
      </c>
      <c r="I165" s="24">
        <f>SUMIFS(Expenses!J:J,Expenses!$C:$C,$C165)</f>
        <v>0</v>
      </c>
      <c r="J165" s="24">
        <f>SUMIFS(Expenses!K:K,Expenses!$C:$C,$C165)</f>
        <v>0</v>
      </c>
      <c r="K165" s="24">
        <f>SUMIFS(Expenses!L:L,Expenses!$C:$C,$C165)</f>
        <v>0</v>
      </c>
      <c r="L165" s="24">
        <f>SUMIFS(Expenses!M:M,Expenses!$C:$C,$C165)</f>
        <v>0</v>
      </c>
      <c r="M165" s="24">
        <f>SUMIFS(Expenses!N:N,Expenses!$C:$C,$C165)</f>
        <v>0</v>
      </c>
      <c r="N165" s="24">
        <f>SUMIFS(Expenses!O:O,Expenses!$C:$C,$C165)</f>
        <v>0</v>
      </c>
      <c r="O165" s="24">
        <f>SUMIFS(Expenses!P:P,Expenses!$C:$C,$C165)</f>
        <v>0</v>
      </c>
      <c r="P165" s="24">
        <f>SUMIFS(Expenses!Q:Q,Expenses!$C:$C,$C165)</f>
        <v>0</v>
      </c>
      <c r="Q165" s="24">
        <f>SUMIFS(Expenses!R:R,Expenses!$C:$C,$C165)</f>
        <v>0</v>
      </c>
      <c r="R165" s="24">
        <f>SUMIFS(Expenses!S:S,Expenses!$C:$C,$C165)</f>
        <v>0</v>
      </c>
      <c r="S165" s="24">
        <f>SUMIFS(Expenses!T:T,Expenses!$C:$C,$C165)</f>
        <v>0</v>
      </c>
      <c r="T165" s="24">
        <f>SUMIFS(Expenses!U:U,Expenses!$C:$C,$C165)</f>
        <v>0</v>
      </c>
      <c r="U165" s="24">
        <f>SUMIFS(Expenses!V:V,Expenses!$C:$C,$C165)</f>
        <v>0</v>
      </c>
      <c r="V165" s="24">
        <f>SUMIFS(Expenses!W:W,Expenses!$C:$C,$C165)</f>
        <v>0</v>
      </c>
      <c r="W165" s="24">
        <f>SUMIFS(Expenses!X:X,Expenses!$C:$C,$C165)</f>
        <v>0</v>
      </c>
      <c r="X165" s="24">
        <f>SUMIFS(Expenses!Y:Y,Expenses!$C:$C,$C165)</f>
        <v>0</v>
      </c>
      <c r="Y165" s="24">
        <f>SUMIFS(Expenses!Z:Z,Expenses!$C:$C,$C165)</f>
        <v>0</v>
      </c>
      <c r="Z165" s="24">
        <f>SUMIFS(Expenses!AA:AA,Expenses!$C:$C,$C165)</f>
        <v>0</v>
      </c>
      <c r="AA165" s="24">
        <f>SUMIFS(Expenses!AB:AB,Expenses!$C:$C,$C165)</f>
        <v>0</v>
      </c>
      <c r="AB165" s="24">
        <f>SUMIFS(Expenses!AC:AC,Expenses!$C:$C,$C165)</f>
        <v>0</v>
      </c>
      <c r="AC165" s="24">
        <f>SUMIFS(Expenses!AD:AD,Expenses!$C:$C,$C165)</f>
        <v>0</v>
      </c>
      <c r="AD165" s="24">
        <f>SUMIFS(Expenses!AE:AE,Expenses!$C:$C,$C165)</f>
        <v>0</v>
      </c>
      <c r="AE165" s="24">
        <f>SUMIFS(Expenses!AF:AF,Expenses!$C:$C,$C165)</f>
        <v>0</v>
      </c>
      <c r="AF165" s="24">
        <f>SUMIFS(Expenses!AG:AG,Expenses!$C:$C,$C165)</f>
        <v>0</v>
      </c>
      <c r="AG165" s="24">
        <f>SUMIFS(Expenses!AH:AH,Expenses!$C:$C,$C165)</f>
        <v>0</v>
      </c>
      <c r="AH165" s="24">
        <f>SUMIFS(Expenses!AI:AI,Expenses!$C:$C,$C165)</f>
        <v>0</v>
      </c>
      <c r="AI165" s="24">
        <f>SUMIFS(Expenses!AJ:AJ,Expenses!$C:$C,$C165)</f>
        <v>0</v>
      </c>
      <c r="AJ165" s="24">
        <f>SUMIFS(Expenses!AK:AK,Expenses!$C:$C,$C165)</f>
        <v>0</v>
      </c>
      <c r="AK165" s="24">
        <f>SUMIFS(Expenses!AL:AL,Expenses!$C:$C,$C165)</f>
        <v>0</v>
      </c>
      <c r="AL165" s="24">
        <f>SUMIFS(Expenses!AM:AM,Expenses!$C:$C,$C165)</f>
        <v>0</v>
      </c>
      <c r="AM165" s="24">
        <f>SUMIFS(Expenses!AN:AN,Expenses!$C:$C,$C165)</f>
        <v>0</v>
      </c>
      <c r="AN165" s="24">
        <f>SUMIFS(Expenses!AO:AO,Expenses!$C:$C,$C165)</f>
        <v>0</v>
      </c>
      <c r="AO165" s="24">
        <f>SUMIFS(Expenses!AP:AP,Expenses!$C:$C,$C165)</f>
        <v>0</v>
      </c>
      <c r="AP165" s="24">
        <f>SUMIFS(Expenses!AQ:AQ,Expenses!$C:$C,$C165)</f>
        <v>0</v>
      </c>
      <c r="AQ165" s="24">
        <f>SUMIFS(Expenses!AR:AR,Expenses!$C:$C,$C165)</f>
        <v>0</v>
      </c>
      <c r="AR165" s="24">
        <f>SUMIFS(Expenses!AS:AS,Expenses!$C:$C,$C165)</f>
        <v>0</v>
      </c>
      <c r="AS165" s="24">
        <f>SUMIFS(Expenses!AT:AT,Expenses!$C:$C,$C165)</f>
        <v>0</v>
      </c>
      <c r="AT165" s="24">
        <f>SUMIFS(Expenses!AU:AU,Expenses!$C:$C,$C165)</f>
        <v>0</v>
      </c>
      <c r="AU165" s="24">
        <f>SUMIFS(Expenses!AV:AV,Expenses!$C:$C,$C165)</f>
        <v>0</v>
      </c>
      <c r="AV165" s="24">
        <f>SUMIFS(Expenses!AW:AW,Expenses!$C:$C,$C165)</f>
        <v>0</v>
      </c>
      <c r="AW165" s="24">
        <f>SUMIFS(Expenses!AX:AX,Expenses!$C:$C,$C165)</f>
        <v>0</v>
      </c>
      <c r="AX165" s="24">
        <f>SUMIFS(Expenses!AY:AY,Expenses!$C:$C,$C165)</f>
        <v>0</v>
      </c>
      <c r="AY165" s="24">
        <f>SUMIFS(Expenses!AZ:AZ,Expenses!$C:$C,$C165)</f>
        <v>0</v>
      </c>
      <c r="AZ165" s="24">
        <f>SUMIFS(Expenses!BA:BA,Expenses!$C:$C,$C165)</f>
        <v>0</v>
      </c>
      <c r="BA165" s="24">
        <f>SUMIFS(Expenses!BB:BB,Expenses!$C:$C,$C165)</f>
        <v>0</v>
      </c>
      <c r="BB165" s="24">
        <f>SUMIFS(Expenses!BC:BC,Expenses!$C:$C,$C165)</f>
        <v>0</v>
      </c>
      <c r="BC165" s="24">
        <f>SUMIFS(Expenses!BD:BD,Expenses!$C:$C,$C165)</f>
        <v>0</v>
      </c>
      <c r="BD165" s="24">
        <f>SUMIFS(Expenses!BE:BE,Expenses!$C:$C,$C165)</f>
        <v>0</v>
      </c>
      <c r="BE165" s="24">
        <f>SUMIFS(Expenses!BF:BF,Expenses!$C:$C,$C165)</f>
        <v>0</v>
      </c>
      <c r="BF165" s="24">
        <f>SUMIFS(Expenses!BG:BG,Expenses!$C:$C,$C165)</f>
        <v>0</v>
      </c>
      <c r="BG165" s="24">
        <f>SUMIFS(Expenses!BH:BH,Expenses!$C:$C,$C165)</f>
        <v>0</v>
      </c>
      <c r="BH165" s="24">
        <f>SUMIFS(Expenses!BI:BI,Expenses!$C:$C,$C165)</f>
        <v>0</v>
      </c>
      <c r="BI165" s="24">
        <f>SUMIFS(Expenses!BJ:BJ,Expenses!$C:$C,$C165)</f>
        <v>0</v>
      </c>
      <c r="BJ165" s="24">
        <f>SUMIFS(Expenses!BK:BK,Expenses!$C:$C,$C165)</f>
        <v>0</v>
      </c>
      <c r="BK165" s="24">
        <f>SUMIFS(Expenses!BL:BL,Expenses!$C:$C,$C165)</f>
        <v>0</v>
      </c>
      <c r="BL165" s="24">
        <f>SUMIFS(Expenses!BM:BM,Expenses!$C:$C,$C165)</f>
        <v>0</v>
      </c>
      <c r="BM165" s="24">
        <f>SUMIFS(Expenses!BN:BN,Expenses!$C:$C,$C165)</f>
        <v>0</v>
      </c>
      <c r="BN165" s="24">
        <f>SUMIFS(Expenses!BO:BO,Expenses!$C:$C,$C165)</f>
        <v>0</v>
      </c>
      <c r="BO165" s="24">
        <f>SUMIFS(Expenses!BP:BP,Expenses!$C:$C,$C165)</f>
        <v>0</v>
      </c>
      <c r="BP165" s="24">
        <f>SUMIFS(Expenses!BQ:BQ,Expenses!$C:$C,$C165)</f>
        <v>0</v>
      </c>
      <c r="BQ165" s="24">
        <f>SUMIFS(Expenses!BR:BR,Expenses!$C:$C,$C165)</f>
        <v>0</v>
      </c>
      <c r="BR165" s="24">
        <f>SUMIFS(Expenses!BS:BS,Expenses!$C:$C,$C165)</f>
        <v>0</v>
      </c>
      <c r="BS165" s="24">
        <f>SUMIFS(Expenses!BT:BT,Expenses!$C:$C,$C165)</f>
        <v>0</v>
      </c>
      <c r="BT165" s="24">
        <f>SUMIFS(Expenses!BU:BU,Expenses!$C:$C,$C165)</f>
        <v>0</v>
      </c>
      <c r="BU165" s="24">
        <f>SUMIFS(Expenses!BV:BV,Expenses!$C:$C,$C165)</f>
        <v>0</v>
      </c>
      <c r="BV165" s="24">
        <f>SUMIFS(Expenses!BW:BW,Expenses!$C:$C,$C165)</f>
        <v>0</v>
      </c>
      <c r="BW165" s="24">
        <f>SUMIFS(Expenses!BX:BX,Expenses!$C:$C,$C165)</f>
        <v>0</v>
      </c>
      <c r="BX165" s="24">
        <f>SUMIFS(Expenses!BY:BY,Expenses!$C:$C,$C165)</f>
        <v>0</v>
      </c>
      <c r="BY165" s="24">
        <f>SUMIFS(Expenses!BZ:BZ,Expenses!$C:$C,$C165)</f>
        <v>0</v>
      </c>
      <c r="BZ165" s="24">
        <f>SUMIFS(Expenses!CA:CA,Expenses!$C:$C,$C165)</f>
        <v>0</v>
      </c>
      <c r="CA165" s="24">
        <f>SUMIFS(Expenses!CB:CB,Expenses!$C:$C,$C165)</f>
        <v>0</v>
      </c>
      <c r="CB165" s="24">
        <f>SUMIFS(Expenses!CC:CC,Expenses!$C:$C,$C165)</f>
        <v>0</v>
      </c>
      <c r="CC165" s="24">
        <f>SUMIFS(Expenses!CD:CD,Expenses!$C:$C,$C165)</f>
        <v>0</v>
      </c>
      <c r="CD165" s="24">
        <f>SUMIFS(Expenses!CE:CE,Expenses!$C:$C,$C165)</f>
        <v>0</v>
      </c>
      <c r="CE165" s="24">
        <f>SUMIFS(Expenses!CF:CF,Expenses!$C:$C,$C165)</f>
        <v>0</v>
      </c>
      <c r="CF165" s="24">
        <f>SUMIFS(Expenses!CG:CG,Expenses!$C:$C,$C165)</f>
        <v>0</v>
      </c>
      <c r="CG165" s="24">
        <f>SUMIFS(Expenses!CH:CH,Expenses!$C:$C,$C165)</f>
        <v>0</v>
      </c>
      <c r="CH165" s="24">
        <f>SUMIFS(Expenses!CI:CI,Expenses!$C:$C,$C165)</f>
        <v>0</v>
      </c>
      <c r="CI165" s="24">
        <f>SUMIFS(Expenses!CJ:CJ,Expenses!$C:$C,$C165)</f>
        <v>0</v>
      </c>
      <c r="CJ165" s="24">
        <f>SUMIFS(Expenses!CK:CK,Expenses!$C:$C,$C165)</f>
        <v>0</v>
      </c>
      <c r="CK165" s="24">
        <f>SUMIFS(Expenses!CL:CL,Expenses!$C:$C,$C165)</f>
        <v>0</v>
      </c>
      <c r="CL165" s="24">
        <f>SUMIFS(Expenses!CM:CM,Expenses!$C:$C,$C165)</f>
        <v>0</v>
      </c>
      <c r="CM165" s="24">
        <f>SUMIFS(Expenses!CN:CN,Expenses!$C:$C,$C165)</f>
        <v>0</v>
      </c>
      <c r="CN165" s="24">
        <f>SUMIFS(Expenses!CO:CO,Expenses!$C:$C,$C165)</f>
        <v>0</v>
      </c>
      <c r="CO165" s="24">
        <f>SUMIFS(Expenses!CP:CP,Expenses!$C:$C,$C165)</f>
        <v>0</v>
      </c>
      <c r="CP165" s="24">
        <f>SUMIFS(Expenses!CQ:CQ,Expenses!$C:$C,$C165)</f>
        <v>0</v>
      </c>
      <c r="CQ165" s="24">
        <f>SUMIFS(Expenses!CR:CR,Expenses!$C:$C,$C165)</f>
        <v>0</v>
      </c>
      <c r="CR165" s="24">
        <f>SUMIFS(Expenses!CS:CS,Expenses!$C:$C,$C165)</f>
        <v>0</v>
      </c>
      <c r="CS165" s="24">
        <f>SUMIFS(Expenses!CT:CT,Expenses!$C:$C,$C165)</f>
        <v>0</v>
      </c>
      <c r="CT165" s="24">
        <f>SUMIFS(Expenses!CU:CU,Expenses!$C:$C,$C165)</f>
        <v>0</v>
      </c>
      <c r="CU165" s="24">
        <f>SUMIFS(Expenses!CV:CV,Expenses!$C:$C,$C165)</f>
        <v>0</v>
      </c>
      <c r="CV165" s="24">
        <f>SUMIFS(Expenses!CW:CW,Expenses!$C:$C,$C165)</f>
        <v>0</v>
      </c>
      <c r="CW165" s="24">
        <f>SUMIFS(Expenses!CX:CX,Expenses!$C:$C,$C165)</f>
        <v>0</v>
      </c>
      <c r="CX165" s="24">
        <f>SUMIFS(Expenses!CY:CY,Expenses!$C:$C,$C165)</f>
        <v>0</v>
      </c>
      <c r="CY165" s="24">
        <f>SUMIFS(Expenses!CZ:CZ,Expenses!$C:$C,$C165)</f>
        <v>0</v>
      </c>
      <c r="CZ165" s="24">
        <f>SUMIFS(Expenses!DA:DA,Expenses!$C:$C,$C165)</f>
        <v>0</v>
      </c>
      <c r="DA165" s="24">
        <f>SUMIFS(Expenses!DB:DB,Expenses!$C:$C,$C165)</f>
        <v>0</v>
      </c>
      <c r="DB165" s="24">
        <f>SUMIFS(Expenses!DC:DC,Expenses!$C:$C,$C165)</f>
        <v>0</v>
      </c>
      <c r="DC165" s="24">
        <f>SUMIFS(Expenses!DD:DD,Expenses!$C:$C,$C165)</f>
        <v>0</v>
      </c>
      <c r="DD165" s="24">
        <f>SUMIFS(Expenses!DE:DE,Expenses!$C:$C,$C165)</f>
        <v>0</v>
      </c>
      <c r="DE165" s="24">
        <f>SUMIFS(Expenses!DF:DF,Expenses!$C:$C,$C165)</f>
        <v>0</v>
      </c>
      <c r="DF165" s="24">
        <f>SUMIFS(Expenses!DG:DG,Expenses!$C:$C,$C165)</f>
        <v>0</v>
      </c>
      <c r="DG165" s="24">
        <f>SUMIFS(Expenses!DH:DH,Expenses!$C:$C,$C165)</f>
        <v>0</v>
      </c>
      <c r="DH165" s="24">
        <f>SUMIFS(Expenses!DI:DI,Expenses!$C:$C,$C165)</f>
        <v>0</v>
      </c>
      <c r="DI165" s="24">
        <f>SUMIFS(Expenses!DJ:DJ,Expenses!$C:$C,$C165)</f>
        <v>0</v>
      </c>
      <c r="DJ165" s="24">
        <f>SUMIFS(Expenses!DK:DK,Expenses!$C:$C,$C165)</f>
        <v>0</v>
      </c>
      <c r="DK165" s="24">
        <f>SUMIFS(Expenses!DL:DL,Expenses!$C:$C,$C165)</f>
        <v>0</v>
      </c>
      <c r="DL165" s="24">
        <f>SUMIFS(Expenses!DM:DM,Expenses!$C:$C,$C165)</f>
        <v>0</v>
      </c>
      <c r="DM165" s="24">
        <f>SUMIFS(Expenses!DN:DN,Expenses!$C:$C,$C165)</f>
        <v>0</v>
      </c>
      <c r="DN165" s="24">
        <f>SUMIFS(Expenses!DO:DO,Expenses!$C:$C,$C165)</f>
        <v>0</v>
      </c>
      <c r="DO165" s="24">
        <f>SUMIFS(Expenses!DP:DP,Expenses!$C:$C,$C165)</f>
        <v>0</v>
      </c>
      <c r="DP165" s="24">
        <f>SUMIFS(Expenses!DQ:DQ,Expenses!$C:$C,$C165)</f>
        <v>0</v>
      </c>
      <c r="DQ165" s="24">
        <f>SUMIFS(Expenses!DR:DR,Expenses!$C:$C,$C165)</f>
        <v>0</v>
      </c>
      <c r="DR165" s="24">
        <f>SUMIFS(Expenses!DS:DS,Expenses!$C:$C,$C165)</f>
        <v>0</v>
      </c>
      <c r="DS165" s="24">
        <f>SUMIFS(Expenses!DT:DT,Expenses!$C:$C,$C165)</f>
        <v>0</v>
      </c>
      <c r="DT165" s="24">
        <f>SUMIFS(Expenses!DU:DU,Expenses!$C:$C,$C165)</f>
        <v>0</v>
      </c>
    </row>
    <row r="166" spans="3:124">
      <c r="C166" s="17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</row>
    <row r="167" spans="3:124">
      <c r="C167" s="10" t="s">
        <v>399</v>
      </c>
      <c r="D167" s="24">
        <f>D161-D163-D165</f>
        <v>0</v>
      </c>
      <c r="E167" s="24">
        <f t="shared" ref="E167:BP167" si="60">E161-E163-E165</f>
        <v>0</v>
      </c>
      <c r="F167" s="24">
        <f t="shared" si="60"/>
        <v>0</v>
      </c>
      <c r="G167" s="24">
        <f t="shared" si="60"/>
        <v>0</v>
      </c>
      <c r="H167" s="24">
        <f t="shared" si="60"/>
        <v>0</v>
      </c>
      <c r="I167" s="24">
        <f t="shared" si="60"/>
        <v>0</v>
      </c>
      <c r="J167" s="24">
        <f t="shared" si="60"/>
        <v>0</v>
      </c>
      <c r="K167" s="24">
        <f t="shared" si="60"/>
        <v>0</v>
      </c>
      <c r="L167" s="24">
        <f t="shared" si="60"/>
        <v>0</v>
      </c>
      <c r="M167" s="24">
        <f t="shared" si="60"/>
        <v>0</v>
      </c>
      <c r="N167" s="24">
        <f t="shared" si="60"/>
        <v>0</v>
      </c>
      <c r="O167" s="24">
        <f t="shared" si="60"/>
        <v>0</v>
      </c>
      <c r="P167" s="24">
        <f t="shared" si="60"/>
        <v>0</v>
      </c>
      <c r="Q167" s="24">
        <f t="shared" si="60"/>
        <v>0</v>
      </c>
      <c r="R167" s="24">
        <f t="shared" si="60"/>
        <v>0</v>
      </c>
      <c r="S167" s="24">
        <f t="shared" si="60"/>
        <v>0</v>
      </c>
      <c r="T167" s="24">
        <f t="shared" si="60"/>
        <v>0</v>
      </c>
      <c r="U167" s="24">
        <f t="shared" si="60"/>
        <v>0</v>
      </c>
      <c r="V167" s="24">
        <f t="shared" si="60"/>
        <v>0</v>
      </c>
      <c r="W167" s="24">
        <f t="shared" si="60"/>
        <v>0</v>
      </c>
      <c r="X167" s="24">
        <f t="shared" si="60"/>
        <v>0</v>
      </c>
      <c r="Y167" s="24">
        <f t="shared" si="60"/>
        <v>0</v>
      </c>
      <c r="Z167" s="24">
        <f t="shared" si="60"/>
        <v>0</v>
      </c>
      <c r="AA167" s="24">
        <f t="shared" si="60"/>
        <v>0</v>
      </c>
      <c r="AB167" s="24">
        <f t="shared" si="60"/>
        <v>-500531.80981596804</v>
      </c>
      <c r="AC167" s="24">
        <f>AC161-AC163-AC165</f>
        <v>-360239.54422013089</v>
      </c>
      <c r="AD167" s="24">
        <f t="shared" si="60"/>
        <v>-257779.03041553704</v>
      </c>
      <c r="AE167" s="24">
        <f t="shared" si="60"/>
        <v>-198530.24170992264</v>
      </c>
      <c r="AF167" s="24">
        <f t="shared" si="60"/>
        <v>-142113.94401758185</v>
      </c>
      <c r="AG167" s="24">
        <f t="shared" si="60"/>
        <v>-85749.104688266845</v>
      </c>
      <c r="AH167" s="24">
        <f t="shared" si="60"/>
        <v>-32868.424213734892</v>
      </c>
      <c r="AI167" s="24">
        <f t="shared" si="60"/>
        <v>2464.1604181702278</v>
      </c>
      <c r="AJ167" s="24">
        <f t="shared" si="60"/>
        <v>58505.080480263292</v>
      </c>
      <c r="AK167" s="24">
        <f t="shared" si="60"/>
        <v>104843.68435447484</v>
      </c>
      <c r="AL167" s="24">
        <f t="shared" si="60"/>
        <v>149010.46248867532</v>
      </c>
      <c r="AM167" s="24">
        <f t="shared" si="60"/>
        <v>194837.28799544583</v>
      </c>
      <c r="AN167" s="24">
        <f t="shared" si="60"/>
        <v>241885.34463521274</v>
      </c>
      <c r="AO167" s="24">
        <f t="shared" si="60"/>
        <v>283171.54058341653</v>
      </c>
      <c r="AP167" s="24">
        <f t="shared" si="60"/>
        <v>327049.40202372597</v>
      </c>
      <c r="AQ167" s="24">
        <f t="shared" si="60"/>
        <v>341820.79501918954</v>
      </c>
      <c r="AR167" s="24">
        <f t="shared" si="60"/>
        <v>374118.1468353832</v>
      </c>
      <c r="AS167" s="24">
        <f t="shared" si="60"/>
        <v>416715.02239973302</v>
      </c>
      <c r="AT167" s="24">
        <f t="shared" si="60"/>
        <v>452403.4893495107</v>
      </c>
      <c r="AU167" s="24">
        <f t="shared" si="60"/>
        <v>506201.07898205443</v>
      </c>
      <c r="AV167" s="24">
        <f t="shared" si="60"/>
        <v>551558.90695035958</v>
      </c>
      <c r="AW167" s="24">
        <f t="shared" si="60"/>
        <v>573014.96105603245</v>
      </c>
      <c r="AX167" s="24">
        <f t="shared" si="60"/>
        <v>610183.81069182651</v>
      </c>
      <c r="AY167" s="24">
        <f t="shared" si="60"/>
        <v>624457.3906449799</v>
      </c>
      <c r="AZ167" s="24">
        <f t="shared" si="60"/>
        <v>658616.18830737239</v>
      </c>
      <c r="BA167" s="24">
        <f t="shared" si="60"/>
        <v>666435.66550701216</v>
      </c>
      <c r="BB167" s="24">
        <f t="shared" si="60"/>
        <v>688519.46491131058</v>
      </c>
      <c r="BC167" s="24">
        <f t="shared" si="60"/>
        <v>685464.92512820603</v>
      </c>
      <c r="BD167" s="24">
        <f t="shared" si="60"/>
        <v>688832.46050418401</v>
      </c>
      <c r="BE167" s="24">
        <f t="shared" si="60"/>
        <v>699343.04588111315</v>
      </c>
      <c r="BF167" s="24">
        <f t="shared" si="60"/>
        <v>700965.6972847837</v>
      </c>
      <c r="BG167" s="24">
        <f t="shared" si="60"/>
        <v>748156.29454235767</v>
      </c>
      <c r="BH167" s="24">
        <f t="shared" si="60"/>
        <v>757687.40450101939</v>
      </c>
      <c r="BI167" s="24">
        <f t="shared" si="60"/>
        <v>748156.29454235767</v>
      </c>
      <c r="BJ167" s="24">
        <f t="shared" si="60"/>
        <v>751333.33119524491</v>
      </c>
      <c r="BK167" s="24">
        <f t="shared" si="60"/>
        <v>748156.29454235767</v>
      </c>
      <c r="BL167" s="24">
        <f t="shared" si="60"/>
        <v>749814.21010150865</v>
      </c>
      <c r="BM167" s="24">
        <f t="shared" si="60"/>
        <v>745180.88885445055</v>
      </c>
      <c r="BN167" s="24">
        <f t="shared" si="60"/>
        <v>745180.88885445055</v>
      </c>
      <c r="BO167" s="24">
        <f t="shared" si="60"/>
        <v>748357.92550733779</v>
      </c>
      <c r="BP167" s="24">
        <f t="shared" si="60"/>
        <v>745180.88885445055</v>
      </c>
      <c r="BQ167" s="24">
        <f t="shared" ref="BQ167:DT167" si="61">BQ161-BQ163-BQ165</f>
        <v>748357.92550733779</v>
      </c>
      <c r="BR167" s="24">
        <f t="shared" si="61"/>
        <v>745180.88885445055</v>
      </c>
      <c r="BS167" s="24">
        <f t="shared" si="61"/>
        <v>770370.62865207973</v>
      </c>
      <c r="BT167" s="24">
        <f t="shared" si="61"/>
        <v>776915.32415702729</v>
      </c>
      <c r="BU167" s="24">
        <f t="shared" si="61"/>
        <v>770370.62865207973</v>
      </c>
      <c r="BV167" s="24">
        <f t="shared" si="61"/>
        <v>773642.97640455351</v>
      </c>
      <c r="BW167" s="24">
        <f t="shared" si="61"/>
        <v>770370.62865207973</v>
      </c>
      <c r="BX167" s="24">
        <f t="shared" si="61"/>
        <v>770709.1737922756</v>
      </c>
      <c r="BY167" s="24">
        <f t="shared" si="61"/>
        <v>765936.85290780582</v>
      </c>
      <c r="BZ167" s="24">
        <f t="shared" si="61"/>
        <v>765936.85290780582</v>
      </c>
      <c r="CA167" s="24">
        <f t="shared" si="61"/>
        <v>769209.2006602796</v>
      </c>
      <c r="CB167" s="24">
        <f t="shared" si="61"/>
        <v>765936.85290780582</v>
      </c>
      <c r="CC167" s="24">
        <f t="shared" si="61"/>
        <v>769209.2006602796</v>
      </c>
      <c r="CD167" s="24">
        <f t="shared" si="61"/>
        <v>765936.85290780582</v>
      </c>
      <c r="CE167" s="24">
        <f t="shared" si="61"/>
        <v>791811.95762099617</v>
      </c>
      <c r="CF167" s="24">
        <f t="shared" si="61"/>
        <v>801923.51217614033</v>
      </c>
      <c r="CG167" s="24">
        <f t="shared" si="61"/>
        <v>791811.95762099617</v>
      </c>
      <c r="CH167" s="24">
        <f t="shared" si="61"/>
        <v>795182.4758060443</v>
      </c>
      <c r="CI167" s="24">
        <f t="shared" si="61"/>
        <v>791811.95762099617</v>
      </c>
      <c r="CJ167" s="24">
        <f t="shared" si="61"/>
        <v>795182.4758060443</v>
      </c>
      <c r="CK167" s="24">
        <f t="shared" si="61"/>
        <v>791811.95762099617</v>
      </c>
      <c r="CL167" s="24">
        <f t="shared" si="61"/>
        <v>791811.95762099617</v>
      </c>
      <c r="CM167" s="24">
        <f t="shared" si="61"/>
        <v>795182.4758060443</v>
      </c>
      <c r="CN167" s="24">
        <f t="shared" si="61"/>
        <v>791811.95762099617</v>
      </c>
      <c r="CO167" s="24">
        <f t="shared" si="61"/>
        <v>795182.4758060443</v>
      </c>
      <c r="CP167" s="24">
        <f t="shared" si="61"/>
        <v>791811.95762099617</v>
      </c>
      <c r="CQ167" s="24">
        <f t="shared" si="61"/>
        <v>816936.38368562644</v>
      </c>
      <c r="CR167" s="24">
        <f t="shared" si="61"/>
        <v>827351.28487742494</v>
      </c>
      <c r="CS167" s="24">
        <f t="shared" si="61"/>
        <v>816936.38368562644</v>
      </c>
      <c r="CT167" s="24">
        <f t="shared" si="61"/>
        <v>820408.01741622586</v>
      </c>
      <c r="CU167" s="24">
        <f t="shared" si="61"/>
        <v>816936.38368562644</v>
      </c>
      <c r="CV167" s="24">
        <f t="shared" si="61"/>
        <v>820408.01741622586</v>
      </c>
      <c r="CW167" s="24">
        <f t="shared" si="61"/>
        <v>816936.38368562644</v>
      </c>
      <c r="CX167" s="24">
        <f t="shared" si="61"/>
        <v>816936.38368562644</v>
      </c>
      <c r="CY167" s="24">
        <f t="shared" si="61"/>
        <v>820408.01741622586</v>
      </c>
      <c r="CZ167" s="24">
        <f t="shared" si="61"/>
        <v>816936.38368562644</v>
      </c>
      <c r="DA167" s="24">
        <f t="shared" si="61"/>
        <v>820408.01741622586</v>
      </c>
      <c r="DB167" s="24">
        <f t="shared" si="61"/>
        <v>816936.38368562644</v>
      </c>
      <c r="DC167" s="24">
        <f t="shared" si="61"/>
        <v>842832.94387891516</v>
      </c>
      <c r="DD167" s="24">
        <f t="shared" si="61"/>
        <v>853560.29210646776</v>
      </c>
      <c r="DE167" s="24">
        <f t="shared" si="61"/>
        <v>842832.94387891516</v>
      </c>
      <c r="DF167" s="24">
        <f t="shared" si="61"/>
        <v>846408.7266214327</v>
      </c>
      <c r="DG167" s="24">
        <f t="shared" si="61"/>
        <v>842832.94387891516</v>
      </c>
      <c r="DH167" s="24">
        <f t="shared" si="61"/>
        <v>846408.7266214327</v>
      </c>
      <c r="DI167" s="24">
        <f t="shared" si="61"/>
        <v>842832.94387891516</v>
      </c>
      <c r="DJ167" s="24">
        <f t="shared" si="61"/>
        <v>842832.94387891516</v>
      </c>
      <c r="DK167" s="24">
        <f t="shared" si="61"/>
        <v>846408.7266214327</v>
      </c>
      <c r="DL167" s="24">
        <f t="shared" si="61"/>
        <v>842832.94387891516</v>
      </c>
      <c r="DM167" s="24">
        <f t="shared" si="61"/>
        <v>846408.7266214327</v>
      </c>
      <c r="DN167" s="24">
        <f t="shared" si="61"/>
        <v>842832.94387891516</v>
      </c>
      <c r="DO167" s="24">
        <f t="shared" si="61"/>
        <v>869525.17025165714</v>
      </c>
      <c r="DP167" s="24">
        <f t="shared" si="61"/>
        <v>876891.28270124306</v>
      </c>
      <c r="DQ167" s="24">
        <f t="shared" si="61"/>
        <v>869525.17025165714</v>
      </c>
      <c r="DR167" s="24">
        <f t="shared" si="61"/>
        <v>873208.2264764501</v>
      </c>
      <c r="DS167" s="24">
        <f t="shared" si="61"/>
        <v>869525.17025165714</v>
      </c>
      <c r="DT167" s="24">
        <f t="shared" si="61"/>
        <v>873208.2264764501</v>
      </c>
    </row>
    <row r="168" spans="3:124"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3:124">
      <c r="C169" s="5" t="s">
        <v>339</v>
      </c>
      <c r="D169" s="20">
        <f>INDEX('Development Costs'!Q:Q,MATCH('Monthly Cash Flow'!$C169,'Development Costs'!$B:$B,0))</f>
        <v>13305000</v>
      </c>
      <c r="E169" s="20">
        <f>INDEX('Development Costs'!R:R,MATCH('Monthly Cash Flow'!$C169,'Development Costs'!$B:$B,0))</f>
        <v>0</v>
      </c>
      <c r="F169" s="20">
        <f>INDEX('Development Costs'!S:S,MATCH('Monthly Cash Flow'!$C169,'Development Costs'!$B:$B,0))</f>
        <v>0</v>
      </c>
      <c r="G169" s="20">
        <f>INDEX('Development Costs'!T:T,MATCH('Monthly Cash Flow'!$C169,'Development Costs'!$B:$B,0))</f>
        <v>0</v>
      </c>
      <c r="H169" s="20">
        <f>INDEX('Development Costs'!U:U,MATCH('Monthly Cash Flow'!$C169,'Development Costs'!$B:$B,0))</f>
        <v>0</v>
      </c>
      <c r="I169" s="20">
        <f>INDEX('Development Costs'!V:V,MATCH('Monthly Cash Flow'!$C169,'Development Costs'!$B:$B,0))</f>
        <v>0</v>
      </c>
      <c r="J169" s="20">
        <f>INDEX('Development Costs'!W:W,MATCH('Monthly Cash Flow'!$C169,'Development Costs'!$B:$B,0))</f>
        <v>0</v>
      </c>
      <c r="K169" s="20">
        <f>INDEX('Development Costs'!X:X,MATCH('Monthly Cash Flow'!$C169,'Development Costs'!$B:$B,0))</f>
        <v>0</v>
      </c>
      <c r="L169" s="20">
        <f>INDEX('Development Costs'!Y:Y,MATCH('Monthly Cash Flow'!$C169,'Development Costs'!$B:$B,0))</f>
        <v>0</v>
      </c>
      <c r="M169" s="20">
        <f>INDEX('Development Costs'!Z:Z,MATCH('Monthly Cash Flow'!$C169,'Development Costs'!$B:$B,0))</f>
        <v>0</v>
      </c>
      <c r="N169" s="20">
        <f>INDEX('Development Costs'!AA:AA,MATCH('Monthly Cash Flow'!$C169,'Development Costs'!$B:$B,0))</f>
        <v>0</v>
      </c>
      <c r="O169" s="20">
        <f>INDEX('Development Costs'!AB:AB,MATCH('Monthly Cash Flow'!$C169,'Development Costs'!$B:$B,0))</f>
        <v>0</v>
      </c>
      <c r="P169" s="20">
        <f>INDEX('Development Costs'!AC:AC,MATCH('Monthly Cash Flow'!$C169,'Development Costs'!$B:$B,0))</f>
        <v>0</v>
      </c>
      <c r="Q169" s="20">
        <f>INDEX('Development Costs'!AD:AD,MATCH('Monthly Cash Flow'!$C169,'Development Costs'!$B:$B,0))</f>
        <v>0</v>
      </c>
      <c r="R169" s="20">
        <f>INDEX('Development Costs'!AE:AE,MATCH('Monthly Cash Flow'!$C169,'Development Costs'!$B:$B,0))</f>
        <v>0</v>
      </c>
      <c r="S169" s="20">
        <f>INDEX('Development Costs'!AF:AF,MATCH('Monthly Cash Flow'!$C169,'Development Costs'!$B:$B,0))</f>
        <v>0</v>
      </c>
      <c r="T169" s="20">
        <f>INDEX('Development Costs'!AG:AG,MATCH('Monthly Cash Flow'!$C169,'Development Costs'!$B:$B,0))</f>
        <v>0</v>
      </c>
      <c r="U169" s="20">
        <f>INDEX('Development Costs'!AH:AH,MATCH('Monthly Cash Flow'!$C169,'Development Costs'!$B:$B,0))</f>
        <v>0</v>
      </c>
      <c r="V169" s="20">
        <f>INDEX('Development Costs'!AI:AI,MATCH('Monthly Cash Flow'!$C169,'Development Costs'!$B:$B,0))</f>
        <v>0</v>
      </c>
      <c r="W169" s="20">
        <f>INDEX('Development Costs'!AJ:AJ,MATCH('Monthly Cash Flow'!$C169,'Development Costs'!$B:$B,0))</f>
        <v>0</v>
      </c>
      <c r="X169" s="20">
        <f>INDEX('Development Costs'!AK:AK,MATCH('Monthly Cash Flow'!$C169,'Development Costs'!$B:$B,0))</f>
        <v>0</v>
      </c>
      <c r="Y169" s="20">
        <f>INDEX('Development Costs'!AL:AL,MATCH('Monthly Cash Flow'!$C169,'Development Costs'!$B:$B,0))</f>
        <v>0</v>
      </c>
      <c r="Z169" s="20">
        <f>INDEX('Development Costs'!AM:AM,MATCH('Monthly Cash Flow'!$C169,'Development Costs'!$B:$B,0))</f>
        <v>0</v>
      </c>
      <c r="AA169" s="20">
        <f>INDEX('Development Costs'!AN:AN,MATCH('Monthly Cash Flow'!$C169,'Development Costs'!$B:$B,0))</f>
        <v>0</v>
      </c>
      <c r="AB169" s="20">
        <f>INDEX('Development Costs'!AO:AO,MATCH('Monthly Cash Flow'!$C169,'Development Costs'!$B:$B,0))</f>
        <v>0</v>
      </c>
      <c r="AC169" s="20">
        <f>INDEX('Development Costs'!AP:AP,MATCH('Monthly Cash Flow'!$C169,'Development Costs'!$B:$B,0))</f>
        <v>0</v>
      </c>
      <c r="AD169" s="20">
        <f>INDEX('Development Costs'!AQ:AQ,MATCH('Monthly Cash Flow'!$C169,'Development Costs'!$B:$B,0))</f>
        <v>0</v>
      </c>
      <c r="AE169" s="20">
        <f>INDEX('Development Costs'!AR:AR,MATCH('Monthly Cash Flow'!$C169,'Development Costs'!$B:$B,0))</f>
        <v>0</v>
      </c>
      <c r="AF169" s="20">
        <f>INDEX('Development Costs'!AS:AS,MATCH('Monthly Cash Flow'!$C169,'Development Costs'!$B:$B,0))</f>
        <v>0</v>
      </c>
      <c r="AG169" s="20">
        <f>INDEX('Development Costs'!AT:AT,MATCH('Monthly Cash Flow'!$C169,'Development Costs'!$B:$B,0))</f>
        <v>0</v>
      </c>
      <c r="AH169" s="20">
        <f>INDEX('Development Costs'!AU:AU,MATCH('Monthly Cash Flow'!$C169,'Development Costs'!$B:$B,0))</f>
        <v>0</v>
      </c>
      <c r="AI169" s="20">
        <f>INDEX('Development Costs'!AV:AV,MATCH('Monthly Cash Flow'!$C169,'Development Costs'!$B:$B,0))</f>
        <v>0</v>
      </c>
      <c r="AJ169" s="20">
        <f>INDEX('Development Costs'!AW:AW,MATCH('Monthly Cash Flow'!$C169,'Development Costs'!$B:$B,0))</f>
        <v>0</v>
      </c>
      <c r="AK169" s="20">
        <f>INDEX('Development Costs'!AX:AX,MATCH('Monthly Cash Flow'!$C169,'Development Costs'!$B:$B,0))</f>
        <v>0</v>
      </c>
      <c r="AL169" s="20">
        <f>INDEX('Development Costs'!AY:AY,MATCH('Monthly Cash Flow'!$C169,'Development Costs'!$B:$B,0))</f>
        <v>0</v>
      </c>
      <c r="AM169" s="20">
        <f>INDEX('Development Costs'!AZ:AZ,MATCH('Monthly Cash Flow'!$C169,'Development Costs'!$B:$B,0))</f>
        <v>0</v>
      </c>
      <c r="AN169" s="20">
        <f>INDEX('Development Costs'!BA:BA,MATCH('Monthly Cash Flow'!$C169,'Development Costs'!$B:$B,0))</f>
        <v>0</v>
      </c>
      <c r="AO169" s="20">
        <f>INDEX('Development Costs'!BB:BB,MATCH('Monthly Cash Flow'!$C169,'Development Costs'!$B:$B,0))</f>
        <v>0</v>
      </c>
      <c r="AP169" s="20">
        <f>INDEX('Development Costs'!BC:BC,MATCH('Monthly Cash Flow'!$C169,'Development Costs'!$B:$B,0))</f>
        <v>0</v>
      </c>
      <c r="AQ169" s="20">
        <f>INDEX('Development Costs'!BD:BD,MATCH('Monthly Cash Flow'!$C169,'Development Costs'!$B:$B,0))</f>
        <v>0</v>
      </c>
      <c r="AR169" s="20">
        <f>INDEX('Development Costs'!BE:BE,MATCH('Monthly Cash Flow'!$C169,'Development Costs'!$B:$B,0))</f>
        <v>0</v>
      </c>
      <c r="AS169" s="20">
        <f>INDEX('Development Costs'!BF:BF,MATCH('Monthly Cash Flow'!$C169,'Development Costs'!$B:$B,0))</f>
        <v>0</v>
      </c>
      <c r="AT169" s="20">
        <f>INDEX('Development Costs'!BG:BG,MATCH('Monthly Cash Flow'!$C169,'Development Costs'!$B:$B,0))</f>
        <v>0</v>
      </c>
      <c r="AU169" s="20">
        <f>INDEX('Development Costs'!BH:BH,MATCH('Monthly Cash Flow'!$C169,'Development Costs'!$B:$B,0))</f>
        <v>0</v>
      </c>
      <c r="AV169" s="20">
        <f>INDEX('Development Costs'!BI:BI,MATCH('Monthly Cash Flow'!$C169,'Development Costs'!$B:$B,0))</f>
        <v>0</v>
      </c>
      <c r="AW169" s="20">
        <f>INDEX('Development Costs'!BJ:BJ,MATCH('Monthly Cash Flow'!$C169,'Development Costs'!$B:$B,0))</f>
        <v>0</v>
      </c>
      <c r="AX169" s="20">
        <f>INDEX('Development Costs'!BK:BK,MATCH('Monthly Cash Flow'!$C169,'Development Costs'!$B:$B,0))</f>
        <v>0</v>
      </c>
      <c r="AY169" s="20">
        <f>INDEX('Development Costs'!BL:BL,MATCH('Monthly Cash Flow'!$C169,'Development Costs'!$B:$B,0))</f>
        <v>0</v>
      </c>
      <c r="AZ169" s="20">
        <f>INDEX('Development Costs'!BM:BM,MATCH('Monthly Cash Flow'!$C169,'Development Costs'!$B:$B,0))</f>
        <v>0</v>
      </c>
      <c r="BA169" s="20">
        <f>INDEX('Development Costs'!BN:BN,MATCH('Monthly Cash Flow'!$C169,'Development Costs'!$B:$B,0))</f>
        <v>0</v>
      </c>
      <c r="BB169" s="20">
        <f>INDEX('Development Costs'!BO:BO,MATCH('Monthly Cash Flow'!$C169,'Development Costs'!$B:$B,0))</f>
        <v>0</v>
      </c>
      <c r="BC169" s="20">
        <f>INDEX('Development Costs'!BP:BP,MATCH('Monthly Cash Flow'!$C169,'Development Costs'!$B:$B,0))</f>
        <v>0</v>
      </c>
      <c r="BD169" s="20">
        <f>INDEX('Development Costs'!BQ:BQ,MATCH('Monthly Cash Flow'!$C169,'Development Costs'!$B:$B,0))</f>
        <v>0</v>
      </c>
      <c r="BE169" s="20">
        <f>INDEX('Development Costs'!BR:BR,MATCH('Monthly Cash Flow'!$C169,'Development Costs'!$B:$B,0))</f>
        <v>0</v>
      </c>
      <c r="BF169" s="20">
        <f>INDEX('Development Costs'!BS:BS,MATCH('Monthly Cash Flow'!$C169,'Development Costs'!$B:$B,0))</f>
        <v>0</v>
      </c>
      <c r="BG169" s="20">
        <f>INDEX('Development Costs'!BT:BT,MATCH('Monthly Cash Flow'!$C169,'Development Costs'!$B:$B,0))</f>
        <v>0</v>
      </c>
      <c r="BH169" s="20">
        <f>INDEX('Development Costs'!BU:BU,MATCH('Monthly Cash Flow'!$C169,'Development Costs'!$B:$B,0))</f>
        <v>0</v>
      </c>
      <c r="BI169" s="20">
        <f>INDEX('Development Costs'!BV:BV,MATCH('Monthly Cash Flow'!$C169,'Development Costs'!$B:$B,0))</f>
        <v>0</v>
      </c>
      <c r="BJ169" s="20">
        <f>INDEX('Development Costs'!BW:BW,MATCH('Monthly Cash Flow'!$C169,'Development Costs'!$B:$B,0))</f>
        <v>0</v>
      </c>
      <c r="BK169" s="20">
        <f>INDEX('Development Costs'!BX:BX,MATCH('Monthly Cash Flow'!$C169,'Development Costs'!$B:$B,0))</f>
        <v>0</v>
      </c>
      <c r="BL169" s="20">
        <f>INDEX('Development Costs'!BY:BY,MATCH('Monthly Cash Flow'!$C169,'Development Costs'!$B:$B,0))</f>
        <v>0</v>
      </c>
      <c r="BM169" s="20">
        <f>INDEX('Development Costs'!BZ:BZ,MATCH('Monthly Cash Flow'!$C169,'Development Costs'!$B:$B,0))</f>
        <v>0</v>
      </c>
      <c r="BN169" s="20">
        <f>INDEX('Development Costs'!CA:CA,MATCH('Monthly Cash Flow'!$C169,'Development Costs'!$B:$B,0))</f>
        <v>0</v>
      </c>
      <c r="BO169" s="20">
        <f>INDEX('Development Costs'!CB:CB,MATCH('Monthly Cash Flow'!$C169,'Development Costs'!$B:$B,0))</f>
        <v>0</v>
      </c>
      <c r="BP169" s="20">
        <f>INDEX('Development Costs'!CC:CC,MATCH('Monthly Cash Flow'!$C169,'Development Costs'!$B:$B,0))</f>
        <v>0</v>
      </c>
      <c r="BQ169" s="20">
        <f>INDEX('Development Costs'!CD:CD,MATCH('Monthly Cash Flow'!$C169,'Development Costs'!$B:$B,0))</f>
        <v>0</v>
      </c>
      <c r="BR169" s="20">
        <f>INDEX('Development Costs'!CE:CE,MATCH('Monthly Cash Flow'!$C169,'Development Costs'!$B:$B,0))</f>
        <v>0</v>
      </c>
      <c r="BS169" s="20">
        <f>INDEX('Development Costs'!CF:CF,MATCH('Monthly Cash Flow'!$C169,'Development Costs'!$B:$B,0))</f>
        <v>0</v>
      </c>
      <c r="BT169" s="20">
        <f>INDEX('Development Costs'!CG:CG,MATCH('Monthly Cash Flow'!$C169,'Development Costs'!$B:$B,0))</f>
        <v>0</v>
      </c>
      <c r="BU169" s="20">
        <f>INDEX('Development Costs'!CH:CH,MATCH('Monthly Cash Flow'!$C169,'Development Costs'!$B:$B,0))</f>
        <v>0</v>
      </c>
      <c r="BV169" s="20">
        <f>INDEX('Development Costs'!CI:CI,MATCH('Monthly Cash Flow'!$C169,'Development Costs'!$B:$B,0))</f>
        <v>0</v>
      </c>
      <c r="BW169" s="20">
        <f>INDEX('Development Costs'!CJ:CJ,MATCH('Monthly Cash Flow'!$C169,'Development Costs'!$B:$B,0))</f>
        <v>0</v>
      </c>
      <c r="BX169" s="20">
        <f>INDEX('Development Costs'!CK:CK,MATCH('Monthly Cash Flow'!$C169,'Development Costs'!$B:$B,0))</f>
        <v>0</v>
      </c>
      <c r="BY169" s="20">
        <f>INDEX('Development Costs'!CL:CL,MATCH('Monthly Cash Flow'!$C169,'Development Costs'!$B:$B,0))</f>
        <v>0</v>
      </c>
      <c r="BZ169" s="20">
        <f>INDEX('Development Costs'!CM:CM,MATCH('Monthly Cash Flow'!$C169,'Development Costs'!$B:$B,0))</f>
        <v>0</v>
      </c>
      <c r="CA169" s="20">
        <f>INDEX('Development Costs'!CN:CN,MATCH('Monthly Cash Flow'!$C169,'Development Costs'!$B:$B,0))</f>
        <v>0</v>
      </c>
      <c r="CB169" s="20">
        <f>INDEX('Development Costs'!CO:CO,MATCH('Monthly Cash Flow'!$C169,'Development Costs'!$B:$B,0))</f>
        <v>0</v>
      </c>
      <c r="CC169" s="20">
        <f>INDEX('Development Costs'!CP:CP,MATCH('Monthly Cash Flow'!$C169,'Development Costs'!$B:$B,0))</f>
        <v>0</v>
      </c>
      <c r="CD169" s="20">
        <f>INDEX('Development Costs'!CQ:CQ,MATCH('Monthly Cash Flow'!$C169,'Development Costs'!$B:$B,0))</f>
        <v>0</v>
      </c>
      <c r="CE169" s="20">
        <f>INDEX('Development Costs'!CR:CR,MATCH('Monthly Cash Flow'!$C169,'Development Costs'!$B:$B,0))</f>
        <v>0</v>
      </c>
      <c r="CF169" s="20">
        <f>INDEX('Development Costs'!CS:CS,MATCH('Monthly Cash Flow'!$C169,'Development Costs'!$B:$B,0))</f>
        <v>0</v>
      </c>
      <c r="CG169" s="20">
        <f>INDEX('Development Costs'!CT:CT,MATCH('Monthly Cash Flow'!$C169,'Development Costs'!$B:$B,0))</f>
        <v>0</v>
      </c>
      <c r="CH169" s="20">
        <f>INDEX('Development Costs'!CU:CU,MATCH('Monthly Cash Flow'!$C169,'Development Costs'!$B:$B,0))</f>
        <v>0</v>
      </c>
      <c r="CI169" s="20">
        <f>INDEX('Development Costs'!CV:CV,MATCH('Monthly Cash Flow'!$C169,'Development Costs'!$B:$B,0))</f>
        <v>0</v>
      </c>
      <c r="CJ169" s="20">
        <f>INDEX('Development Costs'!CW:CW,MATCH('Monthly Cash Flow'!$C169,'Development Costs'!$B:$B,0))</f>
        <v>0</v>
      </c>
      <c r="CK169" s="20">
        <f>INDEX('Development Costs'!CX:CX,MATCH('Monthly Cash Flow'!$C169,'Development Costs'!$B:$B,0))</f>
        <v>0</v>
      </c>
      <c r="CL169" s="20">
        <f>INDEX('Development Costs'!CY:CY,MATCH('Monthly Cash Flow'!$C169,'Development Costs'!$B:$B,0))</f>
        <v>0</v>
      </c>
      <c r="CM169" s="20">
        <f>INDEX('Development Costs'!CZ:CZ,MATCH('Monthly Cash Flow'!$C169,'Development Costs'!$B:$B,0))</f>
        <v>0</v>
      </c>
      <c r="CN169" s="20">
        <f>INDEX('Development Costs'!DA:DA,MATCH('Monthly Cash Flow'!$C169,'Development Costs'!$B:$B,0))</f>
        <v>0</v>
      </c>
      <c r="CO169" s="20">
        <f>INDEX('Development Costs'!DB:DB,MATCH('Monthly Cash Flow'!$C169,'Development Costs'!$B:$B,0))</f>
        <v>0</v>
      </c>
      <c r="CP169" s="20">
        <f>INDEX('Development Costs'!DC:DC,MATCH('Monthly Cash Flow'!$C169,'Development Costs'!$B:$B,0))</f>
        <v>0</v>
      </c>
      <c r="CQ169" s="20">
        <f>INDEX('Development Costs'!DD:DD,MATCH('Monthly Cash Flow'!$C169,'Development Costs'!$B:$B,0))</f>
        <v>0</v>
      </c>
      <c r="CR169" s="20">
        <f>INDEX('Development Costs'!DE:DE,MATCH('Monthly Cash Flow'!$C169,'Development Costs'!$B:$B,0))</f>
        <v>0</v>
      </c>
      <c r="CS169" s="20">
        <f>INDEX('Development Costs'!DF:DF,MATCH('Monthly Cash Flow'!$C169,'Development Costs'!$B:$B,0))</f>
        <v>0</v>
      </c>
      <c r="CT169" s="20">
        <f>INDEX('Development Costs'!DG:DG,MATCH('Monthly Cash Flow'!$C169,'Development Costs'!$B:$B,0))</f>
        <v>0</v>
      </c>
      <c r="CU169" s="20">
        <f>INDEX('Development Costs'!DH:DH,MATCH('Monthly Cash Flow'!$C169,'Development Costs'!$B:$B,0))</f>
        <v>0</v>
      </c>
      <c r="CV169" s="20">
        <f>INDEX('Development Costs'!DI:DI,MATCH('Monthly Cash Flow'!$C169,'Development Costs'!$B:$B,0))</f>
        <v>0</v>
      </c>
      <c r="CW169" s="20">
        <f>INDEX('Development Costs'!DJ:DJ,MATCH('Monthly Cash Flow'!$C169,'Development Costs'!$B:$B,0))</f>
        <v>0</v>
      </c>
      <c r="CX169" s="20">
        <f>INDEX('Development Costs'!DK:DK,MATCH('Monthly Cash Flow'!$C169,'Development Costs'!$B:$B,0))</f>
        <v>0</v>
      </c>
      <c r="CY169" s="20">
        <f>INDEX('Development Costs'!DL:DL,MATCH('Monthly Cash Flow'!$C169,'Development Costs'!$B:$B,0))</f>
        <v>0</v>
      </c>
      <c r="CZ169" s="20">
        <f>INDEX('Development Costs'!DM:DM,MATCH('Monthly Cash Flow'!$C169,'Development Costs'!$B:$B,0))</f>
        <v>0</v>
      </c>
      <c r="DA169" s="20">
        <f>INDEX('Development Costs'!DN:DN,MATCH('Monthly Cash Flow'!$C169,'Development Costs'!$B:$B,0))</f>
        <v>0</v>
      </c>
      <c r="DB169" s="20">
        <f>INDEX('Development Costs'!DO:DO,MATCH('Monthly Cash Flow'!$C169,'Development Costs'!$B:$B,0))</f>
        <v>0</v>
      </c>
      <c r="DC169" s="20">
        <f>INDEX('Development Costs'!DP:DP,MATCH('Monthly Cash Flow'!$C169,'Development Costs'!$B:$B,0))</f>
        <v>0</v>
      </c>
      <c r="DD169" s="20">
        <f>INDEX('Development Costs'!DQ:DQ,MATCH('Monthly Cash Flow'!$C169,'Development Costs'!$B:$B,0))</f>
        <v>0</v>
      </c>
      <c r="DE169" s="20">
        <f>INDEX('Development Costs'!DR:DR,MATCH('Monthly Cash Flow'!$C169,'Development Costs'!$B:$B,0))</f>
        <v>0</v>
      </c>
      <c r="DF169" s="20">
        <f>INDEX('Development Costs'!DS:DS,MATCH('Monthly Cash Flow'!$C169,'Development Costs'!$B:$B,0))</f>
        <v>0</v>
      </c>
      <c r="DG169" s="20">
        <f>INDEX('Development Costs'!DT:DT,MATCH('Monthly Cash Flow'!$C169,'Development Costs'!$B:$B,0))</f>
        <v>0</v>
      </c>
      <c r="DH169" s="20">
        <f>INDEX('Development Costs'!DU:DU,MATCH('Monthly Cash Flow'!$C169,'Development Costs'!$B:$B,0))</f>
        <v>0</v>
      </c>
      <c r="DI169" s="20">
        <f>INDEX('Development Costs'!DV:DV,MATCH('Monthly Cash Flow'!$C169,'Development Costs'!$B:$B,0))</f>
        <v>0</v>
      </c>
      <c r="DJ169" s="20">
        <f>INDEX('Development Costs'!DW:DW,MATCH('Monthly Cash Flow'!$C169,'Development Costs'!$B:$B,0))</f>
        <v>0</v>
      </c>
      <c r="DK169" s="20">
        <f>INDEX('Development Costs'!DX:DX,MATCH('Monthly Cash Flow'!$C169,'Development Costs'!$B:$B,0))</f>
        <v>0</v>
      </c>
      <c r="DL169" s="20">
        <f>INDEX('Development Costs'!DY:DY,MATCH('Monthly Cash Flow'!$C169,'Development Costs'!$B:$B,0))</f>
        <v>0</v>
      </c>
      <c r="DM169" s="20">
        <f>INDEX('Development Costs'!DZ:DZ,MATCH('Monthly Cash Flow'!$C169,'Development Costs'!$B:$B,0))</f>
        <v>0</v>
      </c>
      <c r="DN169" s="20">
        <f>INDEX('Development Costs'!EA:EA,MATCH('Monthly Cash Flow'!$C169,'Development Costs'!$B:$B,0))</f>
        <v>0</v>
      </c>
      <c r="DO169" s="20">
        <f>INDEX('Development Costs'!EB:EB,MATCH('Monthly Cash Flow'!$C169,'Development Costs'!$B:$B,0))</f>
        <v>0</v>
      </c>
      <c r="DP169" s="20">
        <f>INDEX('Development Costs'!EC:EC,MATCH('Monthly Cash Flow'!$C169,'Development Costs'!$B:$B,0))</f>
        <v>0</v>
      </c>
      <c r="DQ169" s="20">
        <f>INDEX('Development Costs'!ED:ED,MATCH('Monthly Cash Flow'!$C169,'Development Costs'!$B:$B,0))</f>
        <v>0</v>
      </c>
      <c r="DR169" s="20">
        <f>INDEX('Development Costs'!EE:EE,MATCH('Monthly Cash Flow'!$C169,'Development Costs'!$B:$B,0))</f>
        <v>0</v>
      </c>
      <c r="DS169" s="20">
        <f>INDEX('Development Costs'!EF:EF,MATCH('Monthly Cash Flow'!$C169,'Development Costs'!$B:$B,0))</f>
        <v>0</v>
      </c>
      <c r="DT169" s="20">
        <f>INDEX('Development Costs'!EG:EG,MATCH('Monthly Cash Flow'!$C169,'Development Costs'!$B:$B,0))</f>
        <v>0</v>
      </c>
    </row>
    <row r="170" spans="3:124">
      <c r="C170" s="5" t="s">
        <v>348</v>
      </c>
      <c r="D170" s="20">
        <f>INDEX('Development Costs'!Q:Q,MATCH('Monthly Cash Flow'!$C170,'Development Costs'!$B:$B,0))</f>
        <v>0</v>
      </c>
      <c r="E170" s="20">
        <f>INDEX('Development Costs'!R:R,MATCH('Monthly Cash Flow'!$C170,'Development Costs'!$B:$B,0))</f>
        <v>601058.48250000004</v>
      </c>
      <c r="F170" s="20">
        <f>INDEX('Development Costs'!S:S,MATCH('Monthly Cash Flow'!$C170,'Development Costs'!$B:$B,0))</f>
        <v>601058.48250000004</v>
      </c>
      <c r="G170" s="20">
        <f>INDEX('Development Costs'!T:T,MATCH('Monthly Cash Flow'!$C170,'Development Costs'!$B:$B,0))</f>
        <v>601058.48250000004</v>
      </c>
      <c r="H170" s="20">
        <f>INDEX('Development Costs'!U:U,MATCH('Monthly Cash Flow'!$C170,'Development Costs'!$B:$B,0))</f>
        <v>601058.48250000004</v>
      </c>
      <c r="I170" s="20">
        <f>INDEX('Development Costs'!V:V,MATCH('Monthly Cash Flow'!$C170,'Development Costs'!$B:$B,0))</f>
        <v>1202116.9650000001</v>
      </c>
      <c r="J170" s="20">
        <f>INDEX('Development Costs'!W:W,MATCH('Monthly Cash Flow'!$C170,'Development Costs'!$B:$B,0))</f>
        <v>1202116.9650000001</v>
      </c>
      <c r="K170" s="20">
        <f>INDEX('Development Costs'!X:X,MATCH('Monthly Cash Flow'!$C170,'Development Costs'!$B:$B,0))</f>
        <v>1202116.9650000001</v>
      </c>
      <c r="L170" s="20">
        <f>INDEX('Development Costs'!Y:Y,MATCH('Monthly Cash Flow'!$C170,'Development Costs'!$B:$B,0))</f>
        <v>1803175.4475</v>
      </c>
      <c r="M170" s="20">
        <f>INDEX('Development Costs'!Z:Z,MATCH('Monthly Cash Flow'!$C170,'Development Costs'!$B:$B,0))</f>
        <v>2404233.9300000002</v>
      </c>
      <c r="N170" s="20">
        <f>INDEX('Development Costs'!AA:AA,MATCH('Monthly Cash Flow'!$C170,'Development Costs'!$B:$B,0))</f>
        <v>3606350.895</v>
      </c>
      <c r="O170" s="20">
        <f>INDEX('Development Costs'!AB:AB,MATCH('Monthly Cash Flow'!$C170,'Development Costs'!$B:$B,0))</f>
        <v>4207409.3775000004</v>
      </c>
      <c r="P170" s="20">
        <f>INDEX('Development Costs'!AC:AC,MATCH('Monthly Cash Flow'!$C170,'Development Costs'!$B:$B,0))</f>
        <v>4207409.3775000004</v>
      </c>
      <c r="Q170" s="20">
        <f>INDEX('Development Costs'!AD:AD,MATCH('Monthly Cash Flow'!$C170,'Development Costs'!$B:$B,0))</f>
        <v>4808467.8600000003</v>
      </c>
      <c r="R170" s="20">
        <f>INDEX('Development Costs'!AE:AE,MATCH('Monthly Cash Flow'!$C170,'Development Costs'!$B:$B,0))</f>
        <v>4808467.8600000003</v>
      </c>
      <c r="S170" s="20">
        <f>INDEX('Development Costs'!AF:AF,MATCH('Monthly Cash Flow'!$C170,'Development Costs'!$B:$B,0))</f>
        <v>4207409.3775000004</v>
      </c>
      <c r="T170" s="20">
        <f>INDEX('Development Costs'!AG:AG,MATCH('Monthly Cash Flow'!$C170,'Development Costs'!$B:$B,0))</f>
        <v>3606350.895</v>
      </c>
      <c r="U170" s="20">
        <f>INDEX('Development Costs'!AH:AH,MATCH('Monthly Cash Flow'!$C170,'Development Costs'!$B:$B,0))</f>
        <v>3606350.895</v>
      </c>
      <c r="V170" s="20">
        <f>INDEX('Development Costs'!AI:AI,MATCH('Monthly Cash Flow'!$C170,'Development Costs'!$B:$B,0))</f>
        <v>3005292.4125000001</v>
      </c>
      <c r="W170" s="20">
        <f>INDEX('Development Costs'!AJ:AJ,MATCH('Monthly Cash Flow'!$C170,'Development Costs'!$B:$B,0))</f>
        <v>3005292.4125000001</v>
      </c>
      <c r="X170" s="20">
        <f>INDEX('Development Costs'!AK:AK,MATCH('Monthly Cash Flow'!$C170,'Development Costs'!$B:$B,0))</f>
        <v>1803175.4475</v>
      </c>
      <c r="Y170" s="20">
        <f>INDEX('Development Costs'!AL:AL,MATCH('Monthly Cash Flow'!$C170,'Development Costs'!$B:$B,0))</f>
        <v>1803175.4475</v>
      </c>
      <c r="Z170" s="20">
        <f>INDEX('Development Costs'!AM:AM,MATCH('Monthly Cash Flow'!$C170,'Development Costs'!$B:$B,0))</f>
        <v>1202116.9650000001</v>
      </c>
      <c r="AA170" s="20">
        <f>INDEX('Development Costs'!AN:AN,MATCH('Monthly Cash Flow'!$C170,'Development Costs'!$B:$B,0))</f>
        <v>6010584.8250000002</v>
      </c>
      <c r="AB170" s="20">
        <f>INDEX('Development Costs'!AO:AO,MATCH('Monthly Cash Flow'!$C170,'Development Costs'!$B:$B,0))</f>
        <v>0</v>
      </c>
      <c r="AC170" s="20">
        <f>INDEX('Development Costs'!AP:AP,MATCH('Monthly Cash Flow'!$C170,'Development Costs'!$B:$B,0))</f>
        <v>0</v>
      </c>
      <c r="AD170" s="20">
        <f>INDEX('Development Costs'!AQ:AQ,MATCH('Monthly Cash Flow'!$C170,'Development Costs'!$B:$B,0))</f>
        <v>0</v>
      </c>
      <c r="AE170" s="20">
        <f>INDEX('Development Costs'!AR:AR,MATCH('Monthly Cash Flow'!$C170,'Development Costs'!$B:$B,0))</f>
        <v>0</v>
      </c>
      <c r="AF170" s="20">
        <f>INDEX('Development Costs'!AS:AS,MATCH('Monthly Cash Flow'!$C170,'Development Costs'!$B:$B,0))</f>
        <v>0</v>
      </c>
      <c r="AG170" s="20">
        <f>INDEX('Development Costs'!AT:AT,MATCH('Monthly Cash Flow'!$C170,'Development Costs'!$B:$B,0))</f>
        <v>0</v>
      </c>
      <c r="AH170" s="20">
        <f>INDEX('Development Costs'!AU:AU,MATCH('Monthly Cash Flow'!$C170,'Development Costs'!$B:$B,0))</f>
        <v>0</v>
      </c>
      <c r="AI170" s="20">
        <f>INDEX('Development Costs'!AV:AV,MATCH('Monthly Cash Flow'!$C170,'Development Costs'!$B:$B,0))</f>
        <v>0</v>
      </c>
      <c r="AJ170" s="20">
        <f>INDEX('Development Costs'!AW:AW,MATCH('Monthly Cash Flow'!$C170,'Development Costs'!$B:$B,0))</f>
        <v>0</v>
      </c>
      <c r="AK170" s="20">
        <f>INDEX('Development Costs'!AX:AX,MATCH('Monthly Cash Flow'!$C170,'Development Costs'!$B:$B,0))</f>
        <v>0</v>
      </c>
      <c r="AL170" s="20">
        <f>INDEX('Development Costs'!AY:AY,MATCH('Monthly Cash Flow'!$C170,'Development Costs'!$B:$B,0))</f>
        <v>0</v>
      </c>
      <c r="AM170" s="20">
        <f>INDEX('Development Costs'!AZ:AZ,MATCH('Monthly Cash Flow'!$C170,'Development Costs'!$B:$B,0))</f>
        <v>0</v>
      </c>
      <c r="AN170" s="20">
        <f>INDEX('Development Costs'!BA:BA,MATCH('Monthly Cash Flow'!$C170,'Development Costs'!$B:$B,0))</f>
        <v>0</v>
      </c>
      <c r="AO170" s="20">
        <f>INDEX('Development Costs'!BB:BB,MATCH('Monthly Cash Flow'!$C170,'Development Costs'!$B:$B,0))</f>
        <v>0</v>
      </c>
      <c r="AP170" s="20">
        <f>INDEX('Development Costs'!BC:BC,MATCH('Monthly Cash Flow'!$C170,'Development Costs'!$B:$B,0))</f>
        <v>0</v>
      </c>
      <c r="AQ170" s="20">
        <f>INDEX('Development Costs'!BD:BD,MATCH('Monthly Cash Flow'!$C170,'Development Costs'!$B:$B,0))</f>
        <v>0</v>
      </c>
      <c r="AR170" s="20">
        <f>INDEX('Development Costs'!BE:BE,MATCH('Monthly Cash Flow'!$C170,'Development Costs'!$B:$B,0))</f>
        <v>0</v>
      </c>
      <c r="AS170" s="20">
        <f>INDEX('Development Costs'!BF:BF,MATCH('Monthly Cash Flow'!$C170,'Development Costs'!$B:$B,0))</f>
        <v>0</v>
      </c>
      <c r="AT170" s="20">
        <f>INDEX('Development Costs'!BG:BG,MATCH('Monthly Cash Flow'!$C170,'Development Costs'!$B:$B,0))</f>
        <v>0</v>
      </c>
      <c r="AU170" s="20">
        <f>INDEX('Development Costs'!BH:BH,MATCH('Monthly Cash Flow'!$C170,'Development Costs'!$B:$B,0))</f>
        <v>0</v>
      </c>
      <c r="AV170" s="20">
        <f>INDEX('Development Costs'!BI:BI,MATCH('Monthly Cash Flow'!$C170,'Development Costs'!$B:$B,0))</f>
        <v>0</v>
      </c>
      <c r="AW170" s="20">
        <f>INDEX('Development Costs'!BJ:BJ,MATCH('Monthly Cash Flow'!$C170,'Development Costs'!$B:$B,0))</f>
        <v>0</v>
      </c>
      <c r="AX170" s="20">
        <f>INDEX('Development Costs'!BK:BK,MATCH('Monthly Cash Flow'!$C170,'Development Costs'!$B:$B,0))</f>
        <v>0</v>
      </c>
      <c r="AY170" s="20">
        <f>INDEX('Development Costs'!BL:BL,MATCH('Monthly Cash Flow'!$C170,'Development Costs'!$B:$B,0))</f>
        <v>0</v>
      </c>
      <c r="AZ170" s="20">
        <f>INDEX('Development Costs'!BM:BM,MATCH('Monthly Cash Flow'!$C170,'Development Costs'!$B:$B,0))</f>
        <v>0</v>
      </c>
      <c r="BA170" s="20">
        <f>INDEX('Development Costs'!BN:BN,MATCH('Monthly Cash Flow'!$C170,'Development Costs'!$B:$B,0))</f>
        <v>0</v>
      </c>
      <c r="BB170" s="20">
        <f>INDEX('Development Costs'!BO:BO,MATCH('Monthly Cash Flow'!$C170,'Development Costs'!$B:$B,0))</f>
        <v>0</v>
      </c>
      <c r="BC170" s="20">
        <f>INDEX('Development Costs'!BP:BP,MATCH('Monthly Cash Flow'!$C170,'Development Costs'!$B:$B,0))</f>
        <v>0</v>
      </c>
      <c r="BD170" s="20">
        <f>INDEX('Development Costs'!BQ:BQ,MATCH('Monthly Cash Flow'!$C170,'Development Costs'!$B:$B,0))</f>
        <v>0</v>
      </c>
      <c r="BE170" s="20">
        <f>INDEX('Development Costs'!BR:BR,MATCH('Monthly Cash Flow'!$C170,'Development Costs'!$B:$B,0))</f>
        <v>0</v>
      </c>
      <c r="BF170" s="20">
        <f>INDEX('Development Costs'!BS:BS,MATCH('Monthly Cash Flow'!$C170,'Development Costs'!$B:$B,0))</f>
        <v>0</v>
      </c>
      <c r="BG170" s="20">
        <f>INDEX('Development Costs'!BT:BT,MATCH('Monthly Cash Flow'!$C170,'Development Costs'!$B:$B,0))</f>
        <v>0</v>
      </c>
      <c r="BH170" s="20">
        <f>INDEX('Development Costs'!BU:BU,MATCH('Monthly Cash Flow'!$C170,'Development Costs'!$B:$B,0))</f>
        <v>0</v>
      </c>
      <c r="BI170" s="20">
        <f>INDEX('Development Costs'!BV:BV,MATCH('Monthly Cash Flow'!$C170,'Development Costs'!$B:$B,0))</f>
        <v>0</v>
      </c>
      <c r="BJ170" s="20">
        <f>INDEX('Development Costs'!BW:BW,MATCH('Monthly Cash Flow'!$C170,'Development Costs'!$B:$B,0))</f>
        <v>0</v>
      </c>
      <c r="BK170" s="20">
        <f>INDEX('Development Costs'!BX:BX,MATCH('Monthly Cash Flow'!$C170,'Development Costs'!$B:$B,0))</f>
        <v>0</v>
      </c>
      <c r="BL170" s="20">
        <f>INDEX('Development Costs'!BY:BY,MATCH('Monthly Cash Flow'!$C170,'Development Costs'!$B:$B,0))</f>
        <v>0</v>
      </c>
      <c r="BM170" s="20">
        <f>INDEX('Development Costs'!BZ:BZ,MATCH('Monthly Cash Flow'!$C170,'Development Costs'!$B:$B,0))</f>
        <v>0</v>
      </c>
      <c r="BN170" s="20">
        <f>INDEX('Development Costs'!CA:CA,MATCH('Monthly Cash Flow'!$C170,'Development Costs'!$B:$B,0))</f>
        <v>0</v>
      </c>
      <c r="BO170" s="20">
        <f>INDEX('Development Costs'!CB:CB,MATCH('Monthly Cash Flow'!$C170,'Development Costs'!$B:$B,0))</f>
        <v>0</v>
      </c>
      <c r="BP170" s="20">
        <f>INDEX('Development Costs'!CC:CC,MATCH('Monthly Cash Flow'!$C170,'Development Costs'!$B:$B,0))</f>
        <v>0</v>
      </c>
      <c r="BQ170" s="20">
        <f>INDEX('Development Costs'!CD:CD,MATCH('Monthly Cash Flow'!$C170,'Development Costs'!$B:$B,0))</f>
        <v>0</v>
      </c>
      <c r="BR170" s="20">
        <f>INDEX('Development Costs'!CE:CE,MATCH('Monthly Cash Flow'!$C170,'Development Costs'!$B:$B,0))</f>
        <v>0</v>
      </c>
      <c r="BS170" s="20">
        <f>INDEX('Development Costs'!CF:CF,MATCH('Monthly Cash Flow'!$C170,'Development Costs'!$B:$B,0))</f>
        <v>0</v>
      </c>
      <c r="BT170" s="20">
        <f>INDEX('Development Costs'!CG:CG,MATCH('Monthly Cash Flow'!$C170,'Development Costs'!$B:$B,0))</f>
        <v>0</v>
      </c>
      <c r="BU170" s="20">
        <f>INDEX('Development Costs'!CH:CH,MATCH('Monthly Cash Flow'!$C170,'Development Costs'!$B:$B,0))</f>
        <v>0</v>
      </c>
      <c r="BV170" s="20">
        <f>INDEX('Development Costs'!CI:CI,MATCH('Monthly Cash Flow'!$C170,'Development Costs'!$B:$B,0))</f>
        <v>0</v>
      </c>
      <c r="BW170" s="20">
        <f>INDEX('Development Costs'!CJ:CJ,MATCH('Monthly Cash Flow'!$C170,'Development Costs'!$B:$B,0))</f>
        <v>0</v>
      </c>
      <c r="BX170" s="20">
        <f>INDEX('Development Costs'!CK:CK,MATCH('Monthly Cash Flow'!$C170,'Development Costs'!$B:$B,0))</f>
        <v>0</v>
      </c>
      <c r="BY170" s="20">
        <f>INDEX('Development Costs'!CL:CL,MATCH('Monthly Cash Flow'!$C170,'Development Costs'!$B:$B,0))</f>
        <v>0</v>
      </c>
      <c r="BZ170" s="20">
        <f>INDEX('Development Costs'!CM:CM,MATCH('Monthly Cash Flow'!$C170,'Development Costs'!$B:$B,0))</f>
        <v>0</v>
      </c>
      <c r="CA170" s="20">
        <f>INDEX('Development Costs'!CN:CN,MATCH('Monthly Cash Flow'!$C170,'Development Costs'!$B:$B,0))</f>
        <v>0</v>
      </c>
      <c r="CB170" s="20">
        <f>INDEX('Development Costs'!CO:CO,MATCH('Monthly Cash Flow'!$C170,'Development Costs'!$B:$B,0))</f>
        <v>0</v>
      </c>
      <c r="CC170" s="20">
        <f>INDEX('Development Costs'!CP:CP,MATCH('Monthly Cash Flow'!$C170,'Development Costs'!$B:$B,0))</f>
        <v>0</v>
      </c>
      <c r="CD170" s="20">
        <f>INDEX('Development Costs'!CQ:CQ,MATCH('Monthly Cash Flow'!$C170,'Development Costs'!$B:$B,0))</f>
        <v>0</v>
      </c>
      <c r="CE170" s="20">
        <f>INDEX('Development Costs'!CR:CR,MATCH('Monthly Cash Flow'!$C170,'Development Costs'!$B:$B,0))</f>
        <v>0</v>
      </c>
      <c r="CF170" s="20">
        <f>INDEX('Development Costs'!CS:CS,MATCH('Monthly Cash Flow'!$C170,'Development Costs'!$B:$B,0))</f>
        <v>0</v>
      </c>
      <c r="CG170" s="20">
        <f>INDEX('Development Costs'!CT:CT,MATCH('Monthly Cash Flow'!$C170,'Development Costs'!$B:$B,0))</f>
        <v>0</v>
      </c>
      <c r="CH170" s="20">
        <f>INDEX('Development Costs'!CU:CU,MATCH('Monthly Cash Flow'!$C170,'Development Costs'!$B:$B,0))</f>
        <v>0</v>
      </c>
      <c r="CI170" s="20">
        <f>INDEX('Development Costs'!CV:CV,MATCH('Monthly Cash Flow'!$C170,'Development Costs'!$B:$B,0))</f>
        <v>0</v>
      </c>
      <c r="CJ170" s="20">
        <f>INDEX('Development Costs'!CW:CW,MATCH('Monthly Cash Flow'!$C170,'Development Costs'!$B:$B,0))</f>
        <v>0</v>
      </c>
      <c r="CK170" s="20">
        <f>INDEX('Development Costs'!CX:CX,MATCH('Monthly Cash Flow'!$C170,'Development Costs'!$B:$B,0))</f>
        <v>0</v>
      </c>
      <c r="CL170" s="20">
        <f>INDEX('Development Costs'!CY:CY,MATCH('Monthly Cash Flow'!$C170,'Development Costs'!$B:$B,0))</f>
        <v>0</v>
      </c>
      <c r="CM170" s="20">
        <f>INDEX('Development Costs'!CZ:CZ,MATCH('Monthly Cash Flow'!$C170,'Development Costs'!$B:$B,0))</f>
        <v>0</v>
      </c>
      <c r="CN170" s="20">
        <f>INDEX('Development Costs'!DA:DA,MATCH('Monthly Cash Flow'!$C170,'Development Costs'!$B:$B,0))</f>
        <v>0</v>
      </c>
      <c r="CO170" s="20">
        <f>INDEX('Development Costs'!DB:DB,MATCH('Monthly Cash Flow'!$C170,'Development Costs'!$B:$B,0))</f>
        <v>0</v>
      </c>
      <c r="CP170" s="20">
        <f>INDEX('Development Costs'!DC:DC,MATCH('Monthly Cash Flow'!$C170,'Development Costs'!$B:$B,0))</f>
        <v>0</v>
      </c>
      <c r="CQ170" s="20">
        <f>INDEX('Development Costs'!DD:DD,MATCH('Monthly Cash Flow'!$C170,'Development Costs'!$B:$B,0))</f>
        <v>0</v>
      </c>
      <c r="CR170" s="20">
        <f>INDEX('Development Costs'!DE:DE,MATCH('Monthly Cash Flow'!$C170,'Development Costs'!$B:$B,0))</f>
        <v>0</v>
      </c>
      <c r="CS170" s="20">
        <f>INDEX('Development Costs'!DF:DF,MATCH('Monthly Cash Flow'!$C170,'Development Costs'!$B:$B,0))</f>
        <v>0</v>
      </c>
      <c r="CT170" s="20">
        <f>INDEX('Development Costs'!DG:DG,MATCH('Monthly Cash Flow'!$C170,'Development Costs'!$B:$B,0))</f>
        <v>0</v>
      </c>
      <c r="CU170" s="20">
        <f>INDEX('Development Costs'!DH:DH,MATCH('Monthly Cash Flow'!$C170,'Development Costs'!$B:$B,0))</f>
        <v>0</v>
      </c>
      <c r="CV170" s="20">
        <f>INDEX('Development Costs'!DI:DI,MATCH('Monthly Cash Flow'!$C170,'Development Costs'!$B:$B,0))</f>
        <v>0</v>
      </c>
      <c r="CW170" s="20">
        <f>INDEX('Development Costs'!DJ:DJ,MATCH('Monthly Cash Flow'!$C170,'Development Costs'!$B:$B,0))</f>
        <v>0</v>
      </c>
      <c r="CX170" s="20">
        <f>INDEX('Development Costs'!DK:DK,MATCH('Monthly Cash Flow'!$C170,'Development Costs'!$B:$B,0))</f>
        <v>0</v>
      </c>
      <c r="CY170" s="20">
        <f>INDEX('Development Costs'!DL:DL,MATCH('Monthly Cash Flow'!$C170,'Development Costs'!$B:$B,0))</f>
        <v>0</v>
      </c>
      <c r="CZ170" s="20">
        <f>INDEX('Development Costs'!DM:DM,MATCH('Monthly Cash Flow'!$C170,'Development Costs'!$B:$B,0))</f>
        <v>0</v>
      </c>
      <c r="DA170" s="20">
        <f>INDEX('Development Costs'!DN:DN,MATCH('Monthly Cash Flow'!$C170,'Development Costs'!$B:$B,0))</f>
        <v>0</v>
      </c>
      <c r="DB170" s="20">
        <f>INDEX('Development Costs'!DO:DO,MATCH('Monthly Cash Flow'!$C170,'Development Costs'!$B:$B,0))</f>
        <v>0</v>
      </c>
      <c r="DC170" s="20">
        <f>INDEX('Development Costs'!DP:DP,MATCH('Monthly Cash Flow'!$C170,'Development Costs'!$B:$B,0))</f>
        <v>0</v>
      </c>
      <c r="DD170" s="20">
        <f>INDEX('Development Costs'!DQ:DQ,MATCH('Monthly Cash Flow'!$C170,'Development Costs'!$B:$B,0))</f>
        <v>0</v>
      </c>
      <c r="DE170" s="20">
        <f>INDEX('Development Costs'!DR:DR,MATCH('Monthly Cash Flow'!$C170,'Development Costs'!$B:$B,0))</f>
        <v>0</v>
      </c>
      <c r="DF170" s="20">
        <f>INDEX('Development Costs'!DS:DS,MATCH('Monthly Cash Flow'!$C170,'Development Costs'!$B:$B,0))</f>
        <v>0</v>
      </c>
      <c r="DG170" s="20">
        <f>INDEX('Development Costs'!DT:DT,MATCH('Monthly Cash Flow'!$C170,'Development Costs'!$B:$B,0))</f>
        <v>0</v>
      </c>
      <c r="DH170" s="20">
        <f>INDEX('Development Costs'!DU:DU,MATCH('Monthly Cash Flow'!$C170,'Development Costs'!$B:$B,0))</f>
        <v>0</v>
      </c>
      <c r="DI170" s="20">
        <f>INDEX('Development Costs'!DV:DV,MATCH('Monthly Cash Flow'!$C170,'Development Costs'!$B:$B,0))</f>
        <v>0</v>
      </c>
      <c r="DJ170" s="20">
        <f>INDEX('Development Costs'!DW:DW,MATCH('Monthly Cash Flow'!$C170,'Development Costs'!$B:$B,0))</f>
        <v>0</v>
      </c>
      <c r="DK170" s="20">
        <f>INDEX('Development Costs'!DX:DX,MATCH('Monthly Cash Flow'!$C170,'Development Costs'!$B:$B,0))</f>
        <v>0</v>
      </c>
      <c r="DL170" s="20">
        <f>INDEX('Development Costs'!DY:DY,MATCH('Monthly Cash Flow'!$C170,'Development Costs'!$B:$B,0))</f>
        <v>0</v>
      </c>
      <c r="DM170" s="20">
        <f>INDEX('Development Costs'!DZ:DZ,MATCH('Monthly Cash Flow'!$C170,'Development Costs'!$B:$B,0))</f>
        <v>0</v>
      </c>
      <c r="DN170" s="20">
        <f>INDEX('Development Costs'!EA:EA,MATCH('Monthly Cash Flow'!$C170,'Development Costs'!$B:$B,0))</f>
        <v>0</v>
      </c>
      <c r="DO170" s="20">
        <f>INDEX('Development Costs'!EB:EB,MATCH('Monthly Cash Flow'!$C170,'Development Costs'!$B:$B,0))</f>
        <v>0</v>
      </c>
      <c r="DP170" s="20">
        <f>INDEX('Development Costs'!EC:EC,MATCH('Monthly Cash Flow'!$C170,'Development Costs'!$B:$B,0))</f>
        <v>0</v>
      </c>
      <c r="DQ170" s="20">
        <f>INDEX('Development Costs'!ED:ED,MATCH('Monthly Cash Flow'!$C170,'Development Costs'!$B:$B,0))</f>
        <v>0</v>
      </c>
      <c r="DR170" s="20">
        <f>INDEX('Development Costs'!EE:EE,MATCH('Monthly Cash Flow'!$C170,'Development Costs'!$B:$B,0))</f>
        <v>0</v>
      </c>
      <c r="DS170" s="20">
        <f>INDEX('Development Costs'!EF:EF,MATCH('Monthly Cash Flow'!$C170,'Development Costs'!$B:$B,0))</f>
        <v>0</v>
      </c>
      <c r="DT170" s="20">
        <f>INDEX('Development Costs'!EG:EG,MATCH('Monthly Cash Flow'!$C170,'Development Costs'!$B:$B,0))</f>
        <v>0</v>
      </c>
    </row>
    <row r="171" spans="3:124">
      <c r="C171" s="5" t="s">
        <v>361</v>
      </c>
      <c r="D171" s="20">
        <f>INDEX('Development Costs'!Q:Q,MATCH('Monthly Cash Flow'!$C171,'Development Costs'!$B:$B,0))</f>
        <v>0</v>
      </c>
      <c r="E171" s="20">
        <f>INDEX('Development Costs'!R:R,MATCH('Monthly Cash Flow'!$C171,'Development Costs'!$B:$B,0))</f>
        <v>0</v>
      </c>
      <c r="F171" s="20">
        <f>INDEX('Development Costs'!S:S,MATCH('Monthly Cash Flow'!$C171,'Development Costs'!$B:$B,0))</f>
        <v>0</v>
      </c>
      <c r="G171" s="20">
        <f>INDEX('Development Costs'!T:T,MATCH('Monthly Cash Flow'!$C171,'Development Costs'!$B:$B,0))</f>
        <v>0</v>
      </c>
      <c r="H171" s="20">
        <f>INDEX('Development Costs'!U:U,MATCH('Monthly Cash Flow'!$C171,'Development Costs'!$B:$B,0))</f>
        <v>0</v>
      </c>
      <c r="I171" s="20">
        <f>INDEX('Development Costs'!V:V,MATCH('Monthly Cash Flow'!$C171,'Development Costs'!$B:$B,0))</f>
        <v>0</v>
      </c>
      <c r="J171" s="20">
        <f>INDEX('Development Costs'!W:W,MATCH('Monthly Cash Flow'!$C171,'Development Costs'!$B:$B,0))</f>
        <v>0</v>
      </c>
      <c r="K171" s="20">
        <f>INDEX('Development Costs'!X:X,MATCH('Monthly Cash Flow'!$C171,'Development Costs'!$B:$B,0))</f>
        <v>0</v>
      </c>
      <c r="L171" s="20">
        <f>INDEX('Development Costs'!Y:Y,MATCH('Monthly Cash Flow'!$C171,'Development Costs'!$B:$B,0))</f>
        <v>0</v>
      </c>
      <c r="M171" s="20">
        <f>INDEX('Development Costs'!Z:Z,MATCH('Monthly Cash Flow'!$C171,'Development Costs'!$B:$B,0))</f>
        <v>0</v>
      </c>
      <c r="N171" s="20">
        <f>INDEX('Development Costs'!AA:AA,MATCH('Monthly Cash Flow'!$C171,'Development Costs'!$B:$B,0))</f>
        <v>0</v>
      </c>
      <c r="O171" s="20">
        <f>INDEX('Development Costs'!AB:AB,MATCH('Monthly Cash Flow'!$C171,'Development Costs'!$B:$B,0))</f>
        <v>0</v>
      </c>
      <c r="P171" s="20">
        <f>INDEX('Development Costs'!AC:AC,MATCH('Monthly Cash Flow'!$C171,'Development Costs'!$B:$B,0))</f>
        <v>77721</v>
      </c>
      <c r="Q171" s="20">
        <f>INDEX('Development Costs'!AD:AD,MATCH('Monthly Cash Flow'!$C171,'Development Costs'!$B:$B,0))</f>
        <v>129535</v>
      </c>
      <c r="R171" s="20">
        <f>INDEX('Development Costs'!AE:AE,MATCH('Monthly Cash Flow'!$C171,'Development Costs'!$B:$B,0))</f>
        <v>181349.00000000003</v>
      </c>
      <c r="S171" s="20">
        <f>INDEX('Development Costs'!AF:AF,MATCH('Monthly Cash Flow'!$C171,'Development Costs'!$B:$B,0))</f>
        <v>259070</v>
      </c>
      <c r="T171" s="20">
        <f>INDEX('Development Costs'!AG:AG,MATCH('Monthly Cash Flow'!$C171,'Development Costs'!$B:$B,0))</f>
        <v>310884</v>
      </c>
      <c r="U171" s="20">
        <f>INDEX('Development Costs'!AH:AH,MATCH('Monthly Cash Flow'!$C171,'Development Costs'!$B:$B,0))</f>
        <v>336791</v>
      </c>
      <c r="V171" s="20">
        <f>INDEX('Development Costs'!AI:AI,MATCH('Monthly Cash Flow'!$C171,'Development Costs'!$B:$B,0))</f>
        <v>336791</v>
      </c>
      <c r="W171" s="20">
        <f>INDEX('Development Costs'!AJ:AJ,MATCH('Monthly Cash Flow'!$C171,'Development Costs'!$B:$B,0))</f>
        <v>310884</v>
      </c>
      <c r="X171" s="20">
        <f>INDEX('Development Costs'!AK:AK,MATCH('Monthly Cash Flow'!$C171,'Development Costs'!$B:$B,0))</f>
        <v>259070</v>
      </c>
      <c r="Y171" s="20">
        <f>INDEX('Development Costs'!AL:AL,MATCH('Monthly Cash Flow'!$C171,'Development Costs'!$B:$B,0))</f>
        <v>181349.00000000003</v>
      </c>
      <c r="Z171" s="20">
        <f>INDEX('Development Costs'!AM:AM,MATCH('Monthly Cash Flow'!$C171,'Development Costs'!$B:$B,0))</f>
        <v>129535</v>
      </c>
      <c r="AA171" s="20">
        <f>INDEX('Development Costs'!AN:AN,MATCH('Monthly Cash Flow'!$C171,'Development Costs'!$B:$B,0))</f>
        <v>77721</v>
      </c>
      <c r="AB171" s="20">
        <f>INDEX('Development Costs'!AO:AO,MATCH('Monthly Cash Flow'!$C171,'Development Costs'!$B:$B,0))</f>
        <v>0</v>
      </c>
      <c r="AC171" s="20">
        <f>INDEX('Development Costs'!AP:AP,MATCH('Monthly Cash Flow'!$C171,'Development Costs'!$B:$B,0))</f>
        <v>0</v>
      </c>
      <c r="AD171" s="20">
        <f>INDEX('Development Costs'!AQ:AQ,MATCH('Monthly Cash Flow'!$C171,'Development Costs'!$B:$B,0))</f>
        <v>0</v>
      </c>
      <c r="AE171" s="20">
        <f>INDEX('Development Costs'!AR:AR,MATCH('Monthly Cash Flow'!$C171,'Development Costs'!$B:$B,0))</f>
        <v>0</v>
      </c>
      <c r="AF171" s="20">
        <f>INDEX('Development Costs'!AS:AS,MATCH('Monthly Cash Flow'!$C171,'Development Costs'!$B:$B,0))</f>
        <v>0</v>
      </c>
      <c r="AG171" s="20">
        <f>INDEX('Development Costs'!AT:AT,MATCH('Monthly Cash Flow'!$C171,'Development Costs'!$B:$B,0))</f>
        <v>0</v>
      </c>
      <c r="AH171" s="20">
        <f>INDEX('Development Costs'!AU:AU,MATCH('Monthly Cash Flow'!$C171,'Development Costs'!$B:$B,0))</f>
        <v>0</v>
      </c>
      <c r="AI171" s="20">
        <f>INDEX('Development Costs'!AV:AV,MATCH('Monthly Cash Flow'!$C171,'Development Costs'!$B:$B,0))</f>
        <v>0</v>
      </c>
      <c r="AJ171" s="20">
        <f>INDEX('Development Costs'!AW:AW,MATCH('Monthly Cash Flow'!$C171,'Development Costs'!$B:$B,0))</f>
        <v>0</v>
      </c>
      <c r="AK171" s="20">
        <f>INDEX('Development Costs'!AX:AX,MATCH('Monthly Cash Flow'!$C171,'Development Costs'!$B:$B,0))</f>
        <v>0</v>
      </c>
      <c r="AL171" s="20">
        <f>INDEX('Development Costs'!AY:AY,MATCH('Monthly Cash Flow'!$C171,'Development Costs'!$B:$B,0))</f>
        <v>0</v>
      </c>
      <c r="AM171" s="20">
        <f>INDEX('Development Costs'!AZ:AZ,MATCH('Monthly Cash Flow'!$C171,'Development Costs'!$B:$B,0))</f>
        <v>0</v>
      </c>
      <c r="AN171" s="20">
        <f>INDEX('Development Costs'!BA:BA,MATCH('Monthly Cash Flow'!$C171,'Development Costs'!$B:$B,0))</f>
        <v>0</v>
      </c>
      <c r="AO171" s="20">
        <f>INDEX('Development Costs'!BB:BB,MATCH('Monthly Cash Flow'!$C171,'Development Costs'!$B:$B,0))</f>
        <v>0</v>
      </c>
      <c r="AP171" s="20">
        <f>INDEX('Development Costs'!BC:BC,MATCH('Monthly Cash Flow'!$C171,'Development Costs'!$B:$B,0))</f>
        <v>0</v>
      </c>
      <c r="AQ171" s="20">
        <f>INDEX('Development Costs'!BD:BD,MATCH('Monthly Cash Flow'!$C171,'Development Costs'!$B:$B,0))</f>
        <v>0</v>
      </c>
      <c r="AR171" s="20">
        <f>INDEX('Development Costs'!BE:BE,MATCH('Monthly Cash Flow'!$C171,'Development Costs'!$B:$B,0))</f>
        <v>0</v>
      </c>
      <c r="AS171" s="20">
        <f>INDEX('Development Costs'!BF:BF,MATCH('Monthly Cash Flow'!$C171,'Development Costs'!$B:$B,0))</f>
        <v>0</v>
      </c>
      <c r="AT171" s="20">
        <f>INDEX('Development Costs'!BG:BG,MATCH('Monthly Cash Flow'!$C171,'Development Costs'!$B:$B,0))</f>
        <v>0</v>
      </c>
      <c r="AU171" s="20">
        <f>INDEX('Development Costs'!BH:BH,MATCH('Monthly Cash Flow'!$C171,'Development Costs'!$B:$B,0))</f>
        <v>0</v>
      </c>
      <c r="AV171" s="20">
        <f>INDEX('Development Costs'!BI:BI,MATCH('Monthly Cash Flow'!$C171,'Development Costs'!$B:$B,0))</f>
        <v>0</v>
      </c>
      <c r="AW171" s="20">
        <f>INDEX('Development Costs'!BJ:BJ,MATCH('Monthly Cash Flow'!$C171,'Development Costs'!$B:$B,0))</f>
        <v>0</v>
      </c>
      <c r="AX171" s="20">
        <f>INDEX('Development Costs'!BK:BK,MATCH('Monthly Cash Flow'!$C171,'Development Costs'!$B:$B,0))</f>
        <v>0</v>
      </c>
      <c r="AY171" s="20">
        <f>INDEX('Development Costs'!BL:BL,MATCH('Monthly Cash Flow'!$C171,'Development Costs'!$B:$B,0))</f>
        <v>0</v>
      </c>
      <c r="AZ171" s="20">
        <f>INDEX('Development Costs'!BM:BM,MATCH('Monthly Cash Flow'!$C171,'Development Costs'!$B:$B,0))</f>
        <v>0</v>
      </c>
      <c r="BA171" s="20">
        <f>INDEX('Development Costs'!BN:BN,MATCH('Monthly Cash Flow'!$C171,'Development Costs'!$B:$B,0))</f>
        <v>0</v>
      </c>
      <c r="BB171" s="20">
        <f>INDEX('Development Costs'!BO:BO,MATCH('Monthly Cash Flow'!$C171,'Development Costs'!$B:$B,0))</f>
        <v>0</v>
      </c>
      <c r="BC171" s="20">
        <f>INDEX('Development Costs'!BP:BP,MATCH('Monthly Cash Flow'!$C171,'Development Costs'!$B:$B,0))</f>
        <v>0</v>
      </c>
      <c r="BD171" s="20">
        <f>INDEX('Development Costs'!BQ:BQ,MATCH('Monthly Cash Flow'!$C171,'Development Costs'!$B:$B,0))</f>
        <v>0</v>
      </c>
      <c r="BE171" s="20">
        <f>INDEX('Development Costs'!BR:BR,MATCH('Monthly Cash Flow'!$C171,'Development Costs'!$B:$B,0))</f>
        <v>0</v>
      </c>
      <c r="BF171" s="20">
        <f>INDEX('Development Costs'!BS:BS,MATCH('Monthly Cash Flow'!$C171,'Development Costs'!$B:$B,0))</f>
        <v>0</v>
      </c>
      <c r="BG171" s="20">
        <f>INDEX('Development Costs'!BT:BT,MATCH('Monthly Cash Flow'!$C171,'Development Costs'!$B:$B,0))</f>
        <v>0</v>
      </c>
      <c r="BH171" s="20">
        <f>INDEX('Development Costs'!BU:BU,MATCH('Monthly Cash Flow'!$C171,'Development Costs'!$B:$B,0))</f>
        <v>0</v>
      </c>
      <c r="BI171" s="20">
        <f>INDEX('Development Costs'!BV:BV,MATCH('Monthly Cash Flow'!$C171,'Development Costs'!$B:$B,0))</f>
        <v>0</v>
      </c>
      <c r="BJ171" s="20">
        <f>INDEX('Development Costs'!BW:BW,MATCH('Monthly Cash Flow'!$C171,'Development Costs'!$B:$B,0))</f>
        <v>0</v>
      </c>
      <c r="BK171" s="20">
        <f>INDEX('Development Costs'!BX:BX,MATCH('Monthly Cash Flow'!$C171,'Development Costs'!$B:$B,0))</f>
        <v>0</v>
      </c>
      <c r="BL171" s="20">
        <f>INDEX('Development Costs'!BY:BY,MATCH('Monthly Cash Flow'!$C171,'Development Costs'!$B:$B,0))</f>
        <v>0</v>
      </c>
      <c r="BM171" s="20">
        <f>INDEX('Development Costs'!BZ:BZ,MATCH('Monthly Cash Flow'!$C171,'Development Costs'!$B:$B,0))</f>
        <v>0</v>
      </c>
      <c r="BN171" s="20">
        <f>INDEX('Development Costs'!CA:CA,MATCH('Monthly Cash Flow'!$C171,'Development Costs'!$B:$B,0))</f>
        <v>0</v>
      </c>
      <c r="BO171" s="20">
        <f>INDEX('Development Costs'!CB:CB,MATCH('Monthly Cash Flow'!$C171,'Development Costs'!$B:$B,0))</f>
        <v>0</v>
      </c>
      <c r="BP171" s="20">
        <f>INDEX('Development Costs'!CC:CC,MATCH('Monthly Cash Flow'!$C171,'Development Costs'!$B:$B,0))</f>
        <v>0</v>
      </c>
      <c r="BQ171" s="20">
        <f>INDEX('Development Costs'!CD:CD,MATCH('Monthly Cash Flow'!$C171,'Development Costs'!$B:$B,0))</f>
        <v>0</v>
      </c>
      <c r="BR171" s="20">
        <f>INDEX('Development Costs'!CE:CE,MATCH('Monthly Cash Flow'!$C171,'Development Costs'!$B:$B,0))</f>
        <v>0</v>
      </c>
      <c r="BS171" s="20">
        <f>INDEX('Development Costs'!CF:CF,MATCH('Monthly Cash Flow'!$C171,'Development Costs'!$B:$B,0))</f>
        <v>0</v>
      </c>
      <c r="BT171" s="20">
        <f>INDEX('Development Costs'!CG:CG,MATCH('Monthly Cash Flow'!$C171,'Development Costs'!$B:$B,0))</f>
        <v>0</v>
      </c>
      <c r="BU171" s="20">
        <f>INDEX('Development Costs'!CH:CH,MATCH('Monthly Cash Flow'!$C171,'Development Costs'!$B:$B,0))</f>
        <v>0</v>
      </c>
      <c r="BV171" s="20">
        <f>INDEX('Development Costs'!CI:CI,MATCH('Monthly Cash Flow'!$C171,'Development Costs'!$B:$B,0))</f>
        <v>0</v>
      </c>
      <c r="BW171" s="20">
        <f>INDEX('Development Costs'!CJ:CJ,MATCH('Monthly Cash Flow'!$C171,'Development Costs'!$B:$B,0))</f>
        <v>0</v>
      </c>
      <c r="BX171" s="20">
        <f>INDEX('Development Costs'!CK:CK,MATCH('Monthly Cash Flow'!$C171,'Development Costs'!$B:$B,0))</f>
        <v>0</v>
      </c>
      <c r="BY171" s="20">
        <f>INDEX('Development Costs'!CL:CL,MATCH('Monthly Cash Flow'!$C171,'Development Costs'!$B:$B,0))</f>
        <v>0</v>
      </c>
      <c r="BZ171" s="20">
        <f>INDEX('Development Costs'!CM:CM,MATCH('Monthly Cash Flow'!$C171,'Development Costs'!$B:$B,0))</f>
        <v>0</v>
      </c>
      <c r="CA171" s="20">
        <f>INDEX('Development Costs'!CN:CN,MATCH('Monthly Cash Flow'!$C171,'Development Costs'!$B:$B,0))</f>
        <v>0</v>
      </c>
      <c r="CB171" s="20">
        <f>INDEX('Development Costs'!CO:CO,MATCH('Monthly Cash Flow'!$C171,'Development Costs'!$B:$B,0))</f>
        <v>0</v>
      </c>
      <c r="CC171" s="20">
        <f>INDEX('Development Costs'!CP:CP,MATCH('Monthly Cash Flow'!$C171,'Development Costs'!$B:$B,0))</f>
        <v>0</v>
      </c>
      <c r="CD171" s="20">
        <f>INDEX('Development Costs'!CQ:CQ,MATCH('Monthly Cash Flow'!$C171,'Development Costs'!$B:$B,0))</f>
        <v>0</v>
      </c>
      <c r="CE171" s="20">
        <f>INDEX('Development Costs'!CR:CR,MATCH('Monthly Cash Flow'!$C171,'Development Costs'!$B:$B,0))</f>
        <v>0</v>
      </c>
      <c r="CF171" s="20">
        <f>INDEX('Development Costs'!CS:CS,MATCH('Monthly Cash Flow'!$C171,'Development Costs'!$B:$B,0))</f>
        <v>0</v>
      </c>
      <c r="CG171" s="20">
        <f>INDEX('Development Costs'!CT:CT,MATCH('Monthly Cash Flow'!$C171,'Development Costs'!$B:$B,0))</f>
        <v>0</v>
      </c>
      <c r="CH171" s="20">
        <f>INDEX('Development Costs'!CU:CU,MATCH('Monthly Cash Flow'!$C171,'Development Costs'!$B:$B,0))</f>
        <v>0</v>
      </c>
      <c r="CI171" s="20">
        <f>INDEX('Development Costs'!CV:CV,MATCH('Monthly Cash Flow'!$C171,'Development Costs'!$B:$B,0))</f>
        <v>0</v>
      </c>
      <c r="CJ171" s="20">
        <f>INDEX('Development Costs'!CW:CW,MATCH('Monthly Cash Flow'!$C171,'Development Costs'!$B:$B,0))</f>
        <v>0</v>
      </c>
      <c r="CK171" s="20">
        <f>INDEX('Development Costs'!CX:CX,MATCH('Monthly Cash Flow'!$C171,'Development Costs'!$B:$B,0))</f>
        <v>0</v>
      </c>
      <c r="CL171" s="20">
        <f>INDEX('Development Costs'!CY:CY,MATCH('Monthly Cash Flow'!$C171,'Development Costs'!$B:$B,0))</f>
        <v>0</v>
      </c>
      <c r="CM171" s="20">
        <f>INDEX('Development Costs'!CZ:CZ,MATCH('Monthly Cash Flow'!$C171,'Development Costs'!$B:$B,0))</f>
        <v>0</v>
      </c>
      <c r="CN171" s="20">
        <f>INDEX('Development Costs'!DA:DA,MATCH('Monthly Cash Flow'!$C171,'Development Costs'!$B:$B,0))</f>
        <v>0</v>
      </c>
      <c r="CO171" s="20">
        <f>INDEX('Development Costs'!DB:DB,MATCH('Monthly Cash Flow'!$C171,'Development Costs'!$B:$B,0))</f>
        <v>0</v>
      </c>
      <c r="CP171" s="20">
        <f>INDEX('Development Costs'!DC:DC,MATCH('Monthly Cash Flow'!$C171,'Development Costs'!$B:$B,0))</f>
        <v>0</v>
      </c>
      <c r="CQ171" s="20">
        <f>INDEX('Development Costs'!DD:DD,MATCH('Monthly Cash Flow'!$C171,'Development Costs'!$B:$B,0))</f>
        <v>0</v>
      </c>
      <c r="CR171" s="20">
        <f>INDEX('Development Costs'!DE:DE,MATCH('Monthly Cash Flow'!$C171,'Development Costs'!$B:$B,0))</f>
        <v>0</v>
      </c>
      <c r="CS171" s="20">
        <f>INDEX('Development Costs'!DF:DF,MATCH('Monthly Cash Flow'!$C171,'Development Costs'!$B:$B,0))</f>
        <v>0</v>
      </c>
      <c r="CT171" s="20">
        <f>INDEX('Development Costs'!DG:DG,MATCH('Monthly Cash Flow'!$C171,'Development Costs'!$B:$B,0))</f>
        <v>0</v>
      </c>
      <c r="CU171" s="20">
        <f>INDEX('Development Costs'!DH:DH,MATCH('Monthly Cash Flow'!$C171,'Development Costs'!$B:$B,0))</f>
        <v>0</v>
      </c>
      <c r="CV171" s="20">
        <f>INDEX('Development Costs'!DI:DI,MATCH('Monthly Cash Flow'!$C171,'Development Costs'!$B:$B,0))</f>
        <v>0</v>
      </c>
      <c r="CW171" s="20">
        <f>INDEX('Development Costs'!DJ:DJ,MATCH('Monthly Cash Flow'!$C171,'Development Costs'!$B:$B,0))</f>
        <v>0</v>
      </c>
      <c r="CX171" s="20">
        <f>INDEX('Development Costs'!DK:DK,MATCH('Monthly Cash Flow'!$C171,'Development Costs'!$B:$B,0))</f>
        <v>0</v>
      </c>
      <c r="CY171" s="20">
        <f>INDEX('Development Costs'!DL:DL,MATCH('Monthly Cash Flow'!$C171,'Development Costs'!$B:$B,0))</f>
        <v>0</v>
      </c>
      <c r="CZ171" s="20">
        <f>INDEX('Development Costs'!DM:DM,MATCH('Monthly Cash Flow'!$C171,'Development Costs'!$B:$B,0))</f>
        <v>0</v>
      </c>
      <c r="DA171" s="20">
        <f>INDEX('Development Costs'!DN:DN,MATCH('Monthly Cash Flow'!$C171,'Development Costs'!$B:$B,0))</f>
        <v>0</v>
      </c>
      <c r="DB171" s="20">
        <f>INDEX('Development Costs'!DO:DO,MATCH('Monthly Cash Flow'!$C171,'Development Costs'!$B:$B,0))</f>
        <v>0</v>
      </c>
      <c r="DC171" s="20">
        <f>INDEX('Development Costs'!DP:DP,MATCH('Monthly Cash Flow'!$C171,'Development Costs'!$B:$B,0))</f>
        <v>0</v>
      </c>
      <c r="DD171" s="20">
        <f>INDEX('Development Costs'!DQ:DQ,MATCH('Monthly Cash Flow'!$C171,'Development Costs'!$B:$B,0))</f>
        <v>0</v>
      </c>
      <c r="DE171" s="20">
        <f>INDEX('Development Costs'!DR:DR,MATCH('Monthly Cash Flow'!$C171,'Development Costs'!$B:$B,0))</f>
        <v>0</v>
      </c>
      <c r="DF171" s="20">
        <f>INDEX('Development Costs'!DS:DS,MATCH('Monthly Cash Flow'!$C171,'Development Costs'!$B:$B,0))</f>
        <v>0</v>
      </c>
      <c r="DG171" s="20">
        <f>INDEX('Development Costs'!DT:DT,MATCH('Monthly Cash Flow'!$C171,'Development Costs'!$B:$B,0))</f>
        <v>0</v>
      </c>
      <c r="DH171" s="20">
        <f>INDEX('Development Costs'!DU:DU,MATCH('Monthly Cash Flow'!$C171,'Development Costs'!$B:$B,0))</f>
        <v>0</v>
      </c>
      <c r="DI171" s="20">
        <f>INDEX('Development Costs'!DV:DV,MATCH('Monthly Cash Flow'!$C171,'Development Costs'!$B:$B,0))</f>
        <v>0</v>
      </c>
      <c r="DJ171" s="20">
        <f>INDEX('Development Costs'!DW:DW,MATCH('Monthly Cash Flow'!$C171,'Development Costs'!$B:$B,0))</f>
        <v>0</v>
      </c>
      <c r="DK171" s="20">
        <f>INDEX('Development Costs'!DX:DX,MATCH('Monthly Cash Flow'!$C171,'Development Costs'!$B:$B,0))</f>
        <v>0</v>
      </c>
      <c r="DL171" s="20">
        <f>INDEX('Development Costs'!DY:DY,MATCH('Monthly Cash Flow'!$C171,'Development Costs'!$B:$B,0))</f>
        <v>0</v>
      </c>
      <c r="DM171" s="20">
        <f>INDEX('Development Costs'!DZ:DZ,MATCH('Monthly Cash Flow'!$C171,'Development Costs'!$B:$B,0))</f>
        <v>0</v>
      </c>
      <c r="DN171" s="20">
        <f>INDEX('Development Costs'!EA:EA,MATCH('Monthly Cash Flow'!$C171,'Development Costs'!$B:$B,0))</f>
        <v>0</v>
      </c>
      <c r="DO171" s="20">
        <f>INDEX('Development Costs'!EB:EB,MATCH('Monthly Cash Flow'!$C171,'Development Costs'!$B:$B,0))</f>
        <v>0</v>
      </c>
      <c r="DP171" s="20">
        <f>INDEX('Development Costs'!EC:EC,MATCH('Monthly Cash Flow'!$C171,'Development Costs'!$B:$B,0))</f>
        <v>0</v>
      </c>
      <c r="DQ171" s="20">
        <f>INDEX('Development Costs'!ED:ED,MATCH('Monthly Cash Flow'!$C171,'Development Costs'!$B:$B,0))</f>
        <v>0</v>
      </c>
      <c r="DR171" s="20">
        <f>INDEX('Development Costs'!EE:EE,MATCH('Monthly Cash Flow'!$C171,'Development Costs'!$B:$B,0))</f>
        <v>0</v>
      </c>
      <c r="DS171" s="20">
        <f>INDEX('Development Costs'!EF:EF,MATCH('Monthly Cash Flow'!$C171,'Development Costs'!$B:$B,0))</f>
        <v>0</v>
      </c>
      <c r="DT171" s="20">
        <f>INDEX('Development Costs'!EG:EG,MATCH('Monthly Cash Flow'!$C171,'Development Costs'!$B:$B,0))</f>
        <v>0</v>
      </c>
    </row>
    <row r="172" spans="3:124">
      <c r="C172" s="5" t="s">
        <v>381</v>
      </c>
      <c r="D172" s="20">
        <f>INDEX('Development Costs'!Q:Q,MATCH('Monthly Cash Flow'!$C172,'Development Costs'!$B:$B,0))</f>
        <v>0</v>
      </c>
      <c r="E172" s="20">
        <f>INDEX('Development Costs'!R:R,MATCH('Monthly Cash Flow'!$C172,'Development Costs'!$B:$B,0))</f>
        <v>63980.458500000008</v>
      </c>
      <c r="F172" s="20">
        <f>INDEX('Development Costs'!S:S,MATCH('Monthly Cash Flow'!$C172,'Development Costs'!$B:$B,0))</f>
        <v>63980.458500000008</v>
      </c>
      <c r="G172" s="20">
        <f>INDEX('Development Costs'!T:T,MATCH('Monthly Cash Flow'!$C172,'Development Costs'!$B:$B,0))</f>
        <v>63980.458500000008</v>
      </c>
      <c r="H172" s="20">
        <f>INDEX('Development Costs'!U:U,MATCH('Monthly Cash Flow'!$C172,'Development Costs'!$B:$B,0))</f>
        <v>63980.458500000008</v>
      </c>
      <c r="I172" s="20">
        <f>INDEX('Development Costs'!V:V,MATCH('Monthly Cash Flow'!$C172,'Development Costs'!$B:$B,0))</f>
        <v>111294.25033333334</v>
      </c>
      <c r="J172" s="20">
        <f>INDEX('Development Costs'!W:W,MATCH('Monthly Cash Flow'!$C172,'Development Costs'!$B:$B,0))</f>
        <v>111294.25033333334</v>
      </c>
      <c r="K172" s="20">
        <f>INDEX('Development Costs'!X:X,MATCH('Monthly Cash Flow'!$C172,'Development Costs'!$B:$B,0))</f>
        <v>111294.25033333334</v>
      </c>
      <c r="L172" s="20">
        <f>INDEX('Development Costs'!Y:Y,MATCH('Monthly Cash Flow'!$C172,'Development Costs'!$B:$B,0))</f>
        <v>158608.04216666665</v>
      </c>
      <c r="M172" s="20">
        <f>INDEX('Development Costs'!Z:Z,MATCH('Monthly Cash Flow'!$C172,'Development Costs'!$B:$B,0))</f>
        <v>205921.834</v>
      </c>
      <c r="N172" s="20">
        <f>INDEX('Development Costs'!AA:AA,MATCH('Monthly Cash Flow'!$C172,'Development Costs'!$B:$B,0))</f>
        <v>300549.41766666668</v>
      </c>
      <c r="O172" s="20">
        <f>INDEX('Development Costs'!AB:AB,MATCH('Monthly Cash Flow'!$C172,'Development Costs'!$B:$B,0))</f>
        <v>347863.20950000006</v>
      </c>
      <c r="P172" s="20">
        <f>INDEX('Development Costs'!AC:AC,MATCH('Monthly Cash Flow'!$C172,'Development Costs'!$B:$B,0))</f>
        <v>368529.87616666674</v>
      </c>
      <c r="Q172" s="20">
        <f>INDEX('Development Costs'!AD:AD,MATCH('Monthly Cash Flow'!$C172,'Development Costs'!$B:$B,0))</f>
        <v>426843.66800000001</v>
      </c>
      <c r="R172" s="20">
        <f>INDEX('Development Costs'!AE:AE,MATCH('Monthly Cash Flow'!$C172,'Development Costs'!$B:$B,0))</f>
        <v>437843.66800000001</v>
      </c>
      <c r="S172" s="20">
        <f>INDEX('Development Costs'!AF:AF,MATCH('Monthly Cash Flow'!$C172,'Development Costs'!$B:$B,0))</f>
        <v>407029.87616666674</v>
      </c>
      <c r="T172" s="20">
        <f>INDEX('Development Costs'!AG:AG,MATCH('Monthly Cash Flow'!$C172,'Development Costs'!$B:$B,0))</f>
        <v>370716.0843333333</v>
      </c>
      <c r="U172" s="20">
        <f>INDEX('Development Costs'!AH:AH,MATCH('Monthly Cash Flow'!$C172,'Development Costs'!$B:$B,0))</f>
        <v>376216.0843333333</v>
      </c>
      <c r="V172" s="20">
        <f>INDEX('Development Costs'!AI:AI,MATCH('Monthly Cash Flow'!$C172,'Development Costs'!$B:$B,0))</f>
        <v>328902.29250000004</v>
      </c>
      <c r="W172" s="20">
        <f>INDEX('Development Costs'!AJ:AJ,MATCH('Monthly Cash Flow'!$C172,'Development Costs'!$B:$B,0))</f>
        <v>390068.95916666667</v>
      </c>
      <c r="X172" s="20">
        <f>INDEX('Development Costs'!AK:AK,MATCH('Monthly Cash Flow'!$C172,'Development Costs'!$B:$B,0))</f>
        <v>284441.37550000002</v>
      </c>
      <c r="Y172" s="20">
        <f>INDEX('Development Costs'!AL:AL,MATCH('Monthly Cash Flow'!$C172,'Development Costs'!$B:$B,0))</f>
        <v>267941.37550000002</v>
      </c>
      <c r="Z172" s="20">
        <f>INDEX('Development Costs'!AM:AM,MATCH('Monthly Cash Flow'!$C172,'Development Costs'!$B:$B,0))</f>
        <v>209627.58366666667</v>
      </c>
      <c r="AA172" s="20">
        <f>INDEX('Development Costs'!AN:AN,MATCH('Monthly Cash Flow'!$C172,'Development Costs'!$B:$B,0))</f>
        <v>577137.91833333345</v>
      </c>
      <c r="AB172" s="20">
        <f>INDEX('Development Costs'!AO:AO,MATCH('Monthly Cash Flow'!$C172,'Development Costs'!$B:$B,0))</f>
        <v>0</v>
      </c>
      <c r="AC172" s="20">
        <f>INDEX('Development Costs'!AP:AP,MATCH('Monthly Cash Flow'!$C172,'Development Costs'!$B:$B,0))</f>
        <v>0</v>
      </c>
      <c r="AD172" s="20">
        <f>INDEX('Development Costs'!AQ:AQ,MATCH('Monthly Cash Flow'!$C172,'Development Costs'!$B:$B,0))</f>
        <v>0</v>
      </c>
      <c r="AE172" s="20">
        <f>INDEX('Development Costs'!AR:AR,MATCH('Monthly Cash Flow'!$C172,'Development Costs'!$B:$B,0))</f>
        <v>0</v>
      </c>
      <c r="AF172" s="20">
        <f>INDEX('Development Costs'!AS:AS,MATCH('Monthly Cash Flow'!$C172,'Development Costs'!$B:$B,0))</f>
        <v>0</v>
      </c>
      <c r="AG172" s="20">
        <f>INDEX('Development Costs'!AT:AT,MATCH('Monthly Cash Flow'!$C172,'Development Costs'!$B:$B,0))</f>
        <v>0</v>
      </c>
      <c r="AH172" s="20">
        <f>INDEX('Development Costs'!AU:AU,MATCH('Monthly Cash Flow'!$C172,'Development Costs'!$B:$B,0))</f>
        <v>0</v>
      </c>
      <c r="AI172" s="20">
        <f>INDEX('Development Costs'!AV:AV,MATCH('Monthly Cash Flow'!$C172,'Development Costs'!$B:$B,0))</f>
        <v>0</v>
      </c>
      <c r="AJ172" s="20">
        <f>INDEX('Development Costs'!AW:AW,MATCH('Monthly Cash Flow'!$C172,'Development Costs'!$B:$B,0))</f>
        <v>0</v>
      </c>
      <c r="AK172" s="20">
        <f>INDEX('Development Costs'!AX:AX,MATCH('Monthly Cash Flow'!$C172,'Development Costs'!$B:$B,0))</f>
        <v>0</v>
      </c>
      <c r="AL172" s="20">
        <f>INDEX('Development Costs'!AY:AY,MATCH('Monthly Cash Flow'!$C172,'Development Costs'!$B:$B,0))</f>
        <v>0</v>
      </c>
      <c r="AM172" s="20">
        <f>INDEX('Development Costs'!AZ:AZ,MATCH('Monthly Cash Flow'!$C172,'Development Costs'!$B:$B,0))</f>
        <v>0</v>
      </c>
      <c r="AN172" s="20">
        <f>INDEX('Development Costs'!BA:BA,MATCH('Monthly Cash Flow'!$C172,'Development Costs'!$B:$B,0))</f>
        <v>0</v>
      </c>
      <c r="AO172" s="20">
        <f>INDEX('Development Costs'!BB:BB,MATCH('Monthly Cash Flow'!$C172,'Development Costs'!$B:$B,0))</f>
        <v>0</v>
      </c>
      <c r="AP172" s="20">
        <f>INDEX('Development Costs'!BC:BC,MATCH('Monthly Cash Flow'!$C172,'Development Costs'!$B:$B,0))</f>
        <v>0</v>
      </c>
      <c r="AQ172" s="20">
        <f>INDEX('Development Costs'!BD:BD,MATCH('Monthly Cash Flow'!$C172,'Development Costs'!$B:$B,0))</f>
        <v>0</v>
      </c>
      <c r="AR172" s="20">
        <f>INDEX('Development Costs'!BE:BE,MATCH('Monthly Cash Flow'!$C172,'Development Costs'!$B:$B,0))</f>
        <v>0</v>
      </c>
      <c r="AS172" s="20">
        <f>INDEX('Development Costs'!BF:BF,MATCH('Monthly Cash Flow'!$C172,'Development Costs'!$B:$B,0))</f>
        <v>0</v>
      </c>
      <c r="AT172" s="20">
        <f>INDEX('Development Costs'!BG:BG,MATCH('Monthly Cash Flow'!$C172,'Development Costs'!$B:$B,0))</f>
        <v>0</v>
      </c>
      <c r="AU172" s="20">
        <f>INDEX('Development Costs'!BH:BH,MATCH('Monthly Cash Flow'!$C172,'Development Costs'!$B:$B,0))</f>
        <v>0</v>
      </c>
      <c r="AV172" s="20">
        <f>INDEX('Development Costs'!BI:BI,MATCH('Monthly Cash Flow'!$C172,'Development Costs'!$B:$B,0))</f>
        <v>0</v>
      </c>
      <c r="AW172" s="20">
        <f>INDEX('Development Costs'!BJ:BJ,MATCH('Monthly Cash Flow'!$C172,'Development Costs'!$B:$B,0))</f>
        <v>0</v>
      </c>
      <c r="AX172" s="20">
        <f>INDEX('Development Costs'!BK:BK,MATCH('Monthly Cash Flow'!$C172,'Development Costs'!$B:$B,0))</f>
        <v>0</v>
      </c>
      <c r="AY172" s="20">
        <f>INDEX('Development Costs'!BL:BL,MATCH('Monthly Cash Flow'!$C172,'Development Costs'!$B:$B,0))</f>
        <v>0</v>
      </c>
      <c r="AZ172" s="20">
        <f>INDEX('Development Costs'!BM:BM,MATCH('Monthly Cash Flow'!$C172,'Development Costs'!$B:$B,0))</f>
        <v>0</v>
      </c>
      <c r="BA172" s="20">
        <f>INDEX('Development Costs'!BN:BN,MATCH('Monthly Cash Flow'!$C172,'Development Costs'!$B:$B,0))</f>
        <v>0</v>
      </c>
      <c r="BB172" s="20">
        <f>INDEX('Development Costs'!BO:BO,MATCH('Monthly Cash Flow'!$C172,'Development Costs'!$B:$B,0))</f>
        <v>0</v>
      </c>
      <c r="BC172" s="20">
        <f>INDEX('Development Costs'!BP:BP,MATCH('Monthly Cash Flow'!$C172,'Development Costs'!$B:$B,0))</f>
        <v>0</v>
      </c>
      <c r="BD172" s="20">
        <f>INDEX('Development Costs'!BQ:BQ,MATCH('Monthly Cash Flow'!$C172,'Development Costs'!$B:$B,0))</f>
        <v>0</v>
      </c>
      <c r="BE172" s="20">
        <f>INDEX('Development Costs'!BR:BR,MATCH('Monthly Cash Flow'!$C172,'Development Costs'!$B:$B,0))</f>
        <v>0</v>
      </c>
      <c r="BF172" s="20">
        <f>INDEX('Development Costs'!BS:BS,MATCH('Monthly Cash Flow'!$C172,'Development Costs'!$B:$B,0))</f>
        <v>0</v>
      </c>
      <c r="BG172" s="20">
        <f>INDEX('Development Costs'!BT:BT,MATCH('Monthly Cash Flow'!$C172,'Development Costs'!$B:$B,0))</f>
        <v>0</v>
      </c>
      <c r="BH172" s="20">
        <f>INDEX('Development Costs'!BU:BU,MATCH('Monthly Cash Flow'!$C172,'Development Costs'!$B:$B,0))</f>
        <v>0</v>
      </c>
      <c r="BI172" s="20">
        <f>INDEX('Development Costs'!BV:BV,MATCH('Monthly Cash Flow'!$C172,'Development Costs'!$B:$B,0))</f>
        <v>0</v>
      </c>
      <c r="BJ172" s="20">
        <f>INDEX('Development Costs'!BW:BW,MATCH('Monthly Cash Flow'!$C172,'Development Costs'!$B:$B,0))</f>
        <v>0</v>
      </c>
      <c r="BK172" s="20">
        <f>INDEX('Development Costs'!BX:BX,MATCH('Monthly Cash Flow'!$C172,'Development Costs'!$B:$B,0))</f>
        <v>0</v>
      </c>
      <c r="BL172" s="20">
        <f>INDEX('Development Costs'!BY:BY,MATCH('Monthly Cash Flow'!$C172,'Development Costs'!$B:$B,0))</f>
        <v>0</v>
      </c>
      <c r="BM172" s="20">
        <f>INDEX('Development Costs'!BZ:BZ,MATCH('Monthly Cash Flow'!$C172,'Development Costs'!$B:$B,0))</f>
        <v>0</v>
      </c>
      <c r="BN172" s="20">
        <f>INDEX('Development Costs'!CA:CA,MATCH('Monthly Cash Flow'!$C172,'Development Costs'!$B:$B,0))</f>
        <v>0</v>
      </c>
      <c r="BO172" s="20">
        <f>INDEX('Development Costs'!CB:CB,MATCH('Monthly Cash Flow'!$C172,'Development Costs'!$B:$B,0))</f>
        <v>0</v>
      </c>
      <c r="BP172" s="20">
        <f>INDEX('Development Costs'!CC:CC,MATCH('Monthly Cash Flow'!$C172,'Development Costs'!$B:$B,0))</f>
        <v>0</v>
      </c>
      <c r="BQ172" s="20">
        <f>INDEX('Development Costs'!CD:CD,MATCH('Monthly Cash Flow'!$C172,'Development Costs'!$B:$B,0))</f>
        <v>0</v>
      </c>
      <c r="BR172" s="20">
        <f>INDEX('Development Costs'!CE:CE,MATCH('Monthly Cash Flow'!$C172,'Development Costs'!$B:$B,0))</f>
        <v>0</v>
      </c>
      <c r="BS172" s="20">
        <f>INDEX('Development Costs'!CF:CF,MATCH('Monthly Cash Flow'!$C172,'Development Costs'!$B:$B,0))</f>
        <v>0</v>
      </c>
      <c r="BT172" s="20">
        <f>INDEX('Development Costs'!CG:CG,MATCH('Monthly Cash Flow'!$C172,'Development Costs'!$B:$B,0))</f>
        <v>0</v>
      </c>
      <c r="BU172" s="20">
        <f>INDEX('Development Costs'!CH:CH,MATCH('Monthly Cash Flow'!$C172,'Development Costs'!$B:$B,0))</f>
        <v>0</v>
      </c>
      <c r="BV172" s="20">
        <f>INDEX('Development Costs'!CI:CI,MATCH('Monthly Cash Flow'!$C172,'Development Costs'!$B:$B,0))</f>
        <v>0</v>
      </c>
      <c r="BW172" s="20">
        <f>INDEX('Development Costs'!CJ:CJ,MATCH('Monthly Cash Flow'!$C172,'Development Costs'!$B:$B,0))</f>
        <v>0</v>
      </c>
      <c r="BX172" s="20">
        <f>INDEX('Development Costs'!CK:CK,MATCH('Monthly Cash Flow'!$C172,'Development Costs'!$B:$B,0))</f>
        <v>0</v>
      </c>
      <c r="BY172" s="20">
        <f>INDEX('Development Costs'!CL:CL,MATCH('Monthly Cash Flow'!$C172,'Development Costs'!$B:$B,0))</f>
        <v>0</v>
      </c>
      <c r="BZ172" s="20">
        <f>INDEX('Development Costs'!CM:CM,MATCH('Monthly Cash Flow'!$C172,'Development Costs'!$B:$B,0))</f>
        <v>0</v>
      </c>
      <c r="CA172" s="20">
        <f>INDEX('Development Costs'!CN:CN,MATCH('Monthly Cash Flow'!$C172,'Development Costs'!$B:$B,0))</f>
        <v>0</v>
      </c>
      <c r="CB172" s="20">
        <f>INDEX('Development Costs'!CO:CO,MATCH('Monthly Cash Flow'!$C172,'Development Costs'!$B:$B,0))</f>
        <v>0</v>
      </c>
      <c r="CC172" s="20">
        <f>INDEX('Development Costs'!CP:CP,MATCH('Monthly Cash Flow'!$C172,'Development Costs'!$B:$B,0))</f>
        <v>0</v>
      </c>
      <c r="CD172" s="20">
        <f>INDEX('Development Costs'!CQ:CQ,MATCH('Monthly Cash Flow'!$C172,'Development Costs'!$B:$B,0))</f>
        <v>0</v>
      </c>
      <c r="CE172" s="20">
        <f>INDEX('Development Costs'!CR:CR,MATCH('Monthly Cash Flow'!$C172,'Development Costs'!$B:$B,0))</f>
        <v>0</v>
      </c>
      <c r="CF172" s="20">
        <f>INDEX('Development Costs'!CS:CS,MATCH('Monthly Cash Flow'!$C172,'Development Costs'!$B:$B,0))</f>
        <v>0</v>
      </c>
      <c r="CG172" s="20">
        <f>INDEX('Development Costs'!CT:CT,MATCH('Monthly Cash Flow'!$C172,'Development Costs'!$B:$B,0))</f>
        <v>0</v>
      </c>
      <c r="CH172" s="20">
        <f>INDEX('Development Costs'!CU:CU,MATCH('Monthly Cash Flow'!$C172,'Development Costs'!$B:$B,0))</f>
        <v>0</v>
      </c>
      <c r="CI172" s="20">
        <f>INDEX('Development Costs'!CV:CV,MATCH('Monthly Cash Flow'!$C172,'Development Costs'!$B:$B,0))</f>
        <v>0</v>
      </c>
      <c r="CJ172" s="20">
        <f>INDEX('Development Costs'!CW:CW,MATCH('Monthly Cash Flow'!$C172,'Development Costs'!$B:$B,0))</f>
        <v>0</v>
      </c>
      <c r="CK172" s="20">
        <f>INDEX('Development Costs'!CX:CX,MATCH('Monthly Cash Flow'!$C172,'Development Costs'!$B:$B,0))</f>
        <v>0</v>
      </c>
      <c r="CL172" s="20">
        <f>INDEX('Development Costs'!CY:CY,MATCH('Monthly Cash Flow'!$C172,'Development Costs'!$B:$B,0))</f>
        <v>0</v>
      </c>
      <c r="CM172" s="20">
        <f>INDEX('Development Costs'!CZ:CZ,MATCH('Monthly Cash Flow'!$C172,'Development Costs'!$B:$B,0))</f>
        <v>0</v>
      </c>
      <c r="CN172" s="20">
        <f>INDEX('Development Costs'!DA:DA,MATCH('Monthly Cash Flow'!$C172,'Development Costs'!$B:$B,0))</f>
        <v>0</v>
      </c>
      <c r="CO172" s="20">
        <f>INDEX('Development Costs'!DB:DB,MATCH('Monthly Cash Flow'!$C172,'Development Costs'!$B:$B,0))</f>
        <v>0</v>
      </c>
      <c r="CP172" s="20">
        <f>INDEX('Development Costs'!DC:DC,MATCH('Monthly Cash Flow'!$C172,'Development Costs'!$B:$B,0))</f>
        <v>0</v>
      </c>
      <c r="CQ172" s="20">
        <f>INDEX('Development Costs'!DD:DD,MATCH('Monthly Cash Flow'!$C172,'Development Costs'!$B:$B,0))</f>
        <v>0</v>
      </c>
      <c r="CR172" s="20">
        <f>INDEX('Development Costs'!DE:DE,MATCH('Monthly Cash Flow'!$C172,'Development Costs'!$B:$B,0))</f>
        <v>0</v>
      </c>
      <c r="CS172" s="20">
        <f>INDEX('Development Costs'!DF:DF,MATCH('Monthly Cash Flow'!$C172,'Development Costs'!$B:$B,0))</f>
        <v>0</v>
      </c>
      <c r="CT172" s="20">
        <f>INDEX('Development Costs'!DG:DG,MATCH('Monthly Cash Flow'!$C172,'Development Costs'!$B:$B,0))</f>
        <v>0</v>
      </c>
      <c r="CU172" s="20">
        <f>INDEX('Development Costs'!DH:DH,MATCH('Monthly Cash Flow'!$C172,'Development Costs'!$B:$B,0))</f>
        <v>0</v>
      </c>
      <c r="CV172" s="20">
        <f>INDEX('Development Costs'!DI:DI,MATCH('Monthly Cash Flow'!$C172,'Development Costs'!$B:$B,0))</f>
        <v>0</v>
      </c>
      <c r="CW172" s="20">
        <f>INDEX('Development Costs'!DJ:DJ,MATCH('Monthly Cash Flow'!$C172,'Development Costs'!$B:$B,0))</f>
        <v>0</v>
      </c>
      <c r="CX172" s="20">
        <f>INDEX('Development Costs'!DK:DK,MATCH('Monthly Cash Flow'!$C172,'Development Costs'!$B:$B,0))</f>
        <v>0</v>
      </c>
      <c r="CY172" s="20">
        <f>INDEX('Development Costs'!DL:DL,MATCH('Monthly Cash Flow'!$C172,'Development Costs'!$B:$B,0))</f>
        <v>0</v>
      </c>
      <c r="CZ172" s="20">
        <f>INDEX('Development Costs'!DM:DM,MATCH('Monthly Cash Flow'!$C172,'Development Costs'!$B:$B,0))</f>
        <v>0</v>
      </c>
      <c r="DA172" s="20">
        <f>INDEX('Development Costs'!DN:DN,MATCH('Monthly Cash Flow'!$C172,'Development Costs'!$B:$B,0))</f>
        <v>0</v>
      </c>
      <c r="DB172" s="20">
        <f>INDEX('Development Costs'!DO:DO,MATCH('Monthly Cash Flow'!$C172,'Development Costs'!$B:$B,0))</f>
        <v>0</v>
      </c>
      <c r="DC172" s="20">
        <f>INDEX('Development Costs'!DP:DP,MATCH('Monthly Cash Flow'!$C172,'Development Costs'!$B:$B,0))</f>
        <v>0</v>
      </c>
      <c r="DD172" s="20">
        <f>INDEX('Development Costs'!DQ:DQ,MATCH('Monthly Cash Flow'!$C172,'Development Costs'!$B:$B,0))</f>
        <v>0</v>
      </c>
      <c r="DE172" s="20">
        <f>INDEX('Development Costs'!DR:DR,MATCH('Monthly Cash Flow'!$C172,'Development Costs'!$B:$B,0))</f>
        <v>0</v>
      </c>
      <c r="DF172" s="20">
        <f>INDEX('Development Costs'!DS:DS,MATCH('Monthly Cash Flow'!$C172,'Development Costs'!$B:$B,0))</f>
        <v>0</v>
      </c>
      <c r="DG172" s="20">
        <f>INDEX('Development Costs'!DT:DT,MATCH('Monthly Cash Flow'!$C172,'Development Costs'!$B:$B,0))</f>
        <v>0</v>
      </c>
      <c r="DH172" s="20">
        <f>INDEX('Development Costs'!DU:DU,MATCH('Monthly Cash Flow'!$C172,'Development Costs'!$B:$B,0))</f>
        <v>0</v>
      </c>
      <c r="DI172" s="20">
        <f>INDEX('Development Costs'!DV:DV,MATCH('Monthly Cash Flow'!$C172,'Development Costs'!$B:$B,0))</f>
        <v>0</v>
      </c>
      <c r="DJ172" s="20">
        <f>INDEX('Development Costs'!DW:DW,MATCH('Monthly Cash Flow'!$C172,'Development Costs'!$B:$B,0))</f>
        <v>0</v>
      </c>
      <c r="DK172" s="20">
        <f>INDEX('Development Costs'!DX:DX,MATCH('Monthly Cash Flow'!$C172,'Development Costs'!$B:$B,0))</f>
        <v>0</v>
      </c>
      <c r="DL172" s="20">
        <f>INDEX('Development Costs'!DY:DY,MATCH('Monthly Cash Flow'!$C172,'Development Costs'!$B:$B,0))</f>
        <v>0</v>
      </c>
      <c r="DM172" s="20">
        <f>INDEX('Development Costs'!DZ:DZ,MATCH('Monthly Cash Flow'!$C172,'Development Costs'!$B:$B,0))</f>
        <v>0</v>
      </c>
      <c r="DN172" s="20">
        <f>INDEX('Development Costs'!EA:EA,MATCH('Monthly Cash Flow'!$C172,'Development Costs'!$B:$B,0))</f>
        <v>0</v>
      </c>
      <c r="DO172" s="20">
        <f>INDEX('Development Costs'!EB:EB,MATCH('Monthly Cash Flow'!$C172,'Development Costs'!$B:$B,0))</f>
        <v>0</v>
      </c>
      <c r="DP172" s="20">
        <f>INDEX('Development Costs'!EC:EC,MATCH('Monthly Cash Flow'!$C172,'Development Costs'!$B:$B,0))</f>
        <v>0</v>
      </c>
      <c r="DQ172" s="20">
        <f>INDEX('Development Costs'!ED:ED,MATCH('Monthly Cash Flow'!$C172,'Development Costs'!$B:$B,0))</f>
        <v>0</v>
      </c>
      <c r="DR172" s="20">
        <f>INDEX('Development Costs'!EE:EE,MATCH('Monthly Cash Flow'!$C172,'Development Costs'!$B:$B,0))</f>
        <v>0</v>
      </c>
      <c r="DS172" s="20">
        <f>INDEX('Development Costs'!EF:EF,MATCH('Monthly Cash Flow'!$C172,'Development Costs'!$B:$B,0))</f>
        <v>0</v>
      </c>
      <c r="DT172" s="20">
        <f>INDEX('Development Costs'!EG:EG,MATCH('Monthly Cash Flow'!$C172,'Development Costs'!$B:$B,0))</f>
        <v>0</v>
      </c>
    </row>
    <row r="173" spans="3:124">
      <c r="C173" s="10" t="s">
        <v>414</v>
      </c>
      <c r="D173" s="24">
        <f t="shared" ref="D173:BK173" si="62">SUM(D169:D172)</f>
        <v>13305000</v>
      </c>
      <c r="E173" s="24">
        <f t="shared" si="62"/>
        <v>665038.94100000011</v>
      </c>
      <c r="F173" s="24">
        <f t="shared" si="62"/>
        <v>665038.94100000011</v>
      </c>
      <c r="G173" s="24">
        <f t="shared" si="62"/>
        <v>665038.94100000011</v>
      </c>
      <c r="H173" s="24">
        <f t="shared" si="62"/>
        <v>665038.94100000011</v>
      </c>
      <c r="I173" s="24">
        <f t="shared" si="62"/>
        <v>1313411.2153333335</v>
      </c>
      <c r="J173" s="24">
        <f t="shared" si="62"/>
        <v>1313411.2153333335</v>
      </c>
      <c r="K173" s="24">
        <f t="shared" si="62"/>
        <v>1313411.2153333335</v>
      </c>
      <c r="L173" s="24">
        <f t="shared" si="62"/>
        <v>1961783.4896666666</v>
      </c>
      <c r="M173" s="24">
        <f t="shared" si="62"/>
        <v>2610155.764</v>
      </c>
      <c r="N173" s="24">
        <f t="shared" si="62"/>
        <v>3906900.3126666667</v>
      </c>
      <c r="O173" s="24">
        <f t="shared" si="62"/>
        <v>4555272.5870000003</v>
      </c>
      <c r="P173" s="24">
        <f t="shared" si="62"/>
        <v>4653660.2536666673</v>
      </c>
      <c r="Q173" s="24">
        <f t="shared" si="62"/>
        <v>5364846.5279999999</v>
      </c>
      <c r="R173" s="24">
        <f t="shared" si="62"/>
        <v>5427660.5279999999</v>
      </c>
      <c r="S173" s="24">
        <f t="shared" si="62"/>
        <v>4873509.2536666673</v>
      </c>
      <c r="T173" s="24">
        <f t="shared" si="62"/>
        <v>4287950.9793333337</v>
      </c>
      <c r="U173" s="24">
        <f t="shared" si="62"/>
        <v>4319357.9793333337</v>
      </c>
      <c r="V173" s="24">
        <f t="shared" si="62"/>
        <v>3670985.7050000001</v>
      </c>
      <c r="W173" s="24">
        <f t="shared" si="62"/>
        <v>3706245.3716666666</v>
      </c>
      <c r="X173" s="24">
        <f t="shared" si="62"/>
        <v>2346686.8229999999</v>
      </c>
      <c r="Y173" s="24">
        <f t="shared" si="62"/>
        <v>2252465.8229999999</v>
      </c>
      <c r="Z173" s="24">
        <f t="shared" si="62"/>
        <v>1541279.5486666667</v>
      </c>
      <c r="AA173" s="24">
        <f t="shared" si="62"/>
        <v>6665443.7433333341</v>
      </c>
      <c r="AB173" s="24">
        <f t="shared" si="62"/>
        <v>0</v>
      </c>
      <c r="AC173" s="24">
        <f t="shared" si="62"/>
        <v>0</v>
      </c>
      <c r="AD173" s="24">
        <f t="shared" si="62"/>
        <v>0</v>
      </c>
      <c r="AE173" s="24">
        <f t="shared" si="62"/>
        <v>0</v>
      </c>
      <c r="AF173" s="24">
        <f t="shared" si="62"/>
        <v>0</v>
      </c>
      <c r="AG173" s="24">
        <f t="shared" si="62"/>
        <v>0</v>
      </c>
      <c r="AH173" s="24">
        <f t="shared" si="62"/>
        <v>0</v>
      </c>
      <c r="AI173" s="24">
        <f t="shared" si="62"/>
        <v>0</v>
      </c>
      <c r="AJ173" s="24">
        <f t="shared" si="62"/>
        <v>0</v>
      </c>
      <c r="AK173" s="24">
        <f t="shared" si="62"/>
        <v>0</v>
      </c>
      <c r="AL173" s="24">
        <f t="shared" si="62"/>
        <v>0</v>
      </c>
      <c r="AM173" s="24">
        <f t="shared" si="62"/>
        <v>0</v>
      </c>
      <c r="AN173" s="24">
        <f t="shared" si="62"/>
        <v>0</v>
      </c>
      <c r="AO173" s="24">
        <f t="shared" si="62"/>
        <v>0</v>
      </c>
      <c r="AP173" s="24">
        <f t="shared" si="62"/>
        <v>0</v>
      </c>
      <c r="AQ173" s="24">
        <f t="shared" si="62"/>
        <v>0</v>
      </c>
      <c r="AR173" s="24">
        <f t="shared" si="62"/>
        <v>0</v>
      </c>
      <c r="AS173" s="24">
        <f t="shared" si="62"/>
        <v>0</v>
      </c>
      <c r="AT173" s="24">
        <f t="shared" si="62"/>
        <v>0</v>
      </c>
      <c r="AU173" s="24">
        <f t="shared" si="62"/>
        <v>0</v>
      </c>
      <c r="AV173" s="24">
        <f t="shared" si="62"/>
        <v>0</v>
      </c>
      <c r="AW173" s="24">
        <f t="shared" si="62"/>
        <v>0</v>
      </c>
      <c r="AX173" s="24">
        <f t="shared" si="62"/>
        <v>0</v>
      </c>
      <c r="AY173" s="24">
        <f t="shared" si="62"/>
        <v>0</v>
      </c>
      <c r="AZ173" s="24">
        <f t="shared" si="62"/>
        <v>0</v>
      </c>
      <c r="BA173" s="24">
        <f t="shared" si="62"/>
        <v>0</v>
      </c>
      <c r="BB173" s="24">
        <f t="shared" si="62"/>
        <v>0</v>
      </c>
      <c r="BC173" s="24">
        <f t="shared" si="62"/>
        <v>0</v>
      </c>
      <c r="BD173" s="24">
        <f t="shared" si="62"/>
        <v>0</v>
      </c>
      <c r="BE173" s="24">
        <f t="shared" si="62"/>
        <v>0</v>
      </c>
      <c r="BF173" s="24">
        <f t="shared" si="62"/>
        <v>0</v>
      </c>
      <c r="BG173" s="24">
        <f t="shared" si="62"/>
        <v>0</v>
      </c>
      <c r="BH173" s="24">
        <f t="shared" si="62"/>
        <v>0</v>
      </c>
      <c r="BI173" s="24">
        <f t="shared" si="62"/>
        <v>0</v>
      </c>
      <c r="BJ173" s="24">
        <f t="shared" si="62"/>
        <v>0</v>
      </c>
      <c r="BK173" s="24">
        <f t="shared" si="62"/>
        <v>0</v>
      </c>
      <c r="BL173" s="24">
        <f t="shared" ref="BL173" si="63">SUM(BL169:BL172)</f>
        <v>0</v>
      </c>
      <c r="BM173" s="24">
        <f t="shared" ref="BM173:DT173" si="64">SUM(BM169:BM172)</f>
        <v>0</v>
      </c>
      <c r="BN173" s="24">
        <f t="shared" si="64"/>
        <v>0</v>
      </c>
      <c r="BO173" s="24">
        <f t="shared" si="64"/>
        <v>0</v>
      </c>
      <c r="BP173" s="24">
        <f t="shared" si="64"/>
        <v>0</v>
      </c>
      <c r="BQ173" s="24">
        <f t="shared" si="64"/>
        <v>0</v>
      </c>
      <c r="BR173" s="24">
        <f t="shared" si="64"/>
        <v>0</v>
      </c>
      <c r="BS173" s="24">
        <f t="shared" si="64"/>
        <v>0</v>
      </c>
      <c r="BT173" s="24">
        <f t="shared" si="64"/>
        <v>0</v>
      </c>
      <c r="BU173" s="24">
        <f t="shared" si="64"/>
        <v>0</v>
      </c>
      <c r="BV173" s="24">
        <f t="shared" si="64"/>
        <v>0</v>
      </c>
      <c r="BW173" s="24">
        <f t="shared" si="64"/>
        <v>0</v>
      </c>
      <c r="BX173" s="24">
        <f t="shared" si="64"/>
        <v>0</v>
      </c>
      <c r="BY173" s="24">
        <f t="shared" si="64"/>
        <v>0</v>
      </c>
      <c r="BZ173" s="24">
        <f t="shared" si="64"/>
        <v>0</v>
      </c>
      <c r="CA173" s="24">
        <f t="shared" si="64"/>
        <v>0</v>
      </c>
      <c r="CB173" s="24">
        <f t="shared" si="64"/>
        <v>0</v>
      </c>
      <c r="CC173" s="24">
        <f t="shared" si="64"/>
        <v>0</v>
      </c>
      <c r="CD173" s="24">
        <f t="shared" si="64"/>
        <v>0</v>
      </c>
      <c r="CE173" s="24">
        <f t="shared" si="64"/>
        <v>0</v>
      </c>
      <c r="CF173" s="24">
        <f t="shared" si="64"/>
        <v>0</v>
      </c>
      <c r="CG173" s="24">
        <f t="shared" si="64"/>
        <v>0</v>
      </c>
      <c r="CH173" s="24">
        <f t="shared" si="64"/>
        <v>0</v>
      </c>
      <c r="CI173" s="24">
        <f t="shared" si="64"/>
        <v>0</v>
      </c>
      <c r="CJ173" s="24">
        <f t="shared" si="64"/>
        <v>0</v>
      </c>
      <c r="CK173" s="24">
        <f t="shared" si="64"/>
        <v>0</v>
      </c>
      <c r="CL173" s="24">
        <f t="shared" si="64"/>
        <v>0</v>
      </c>
      <c r="CM173" s="24">
        <f t="shared" si="64"/>
        <v>0</v>
      </c>
      <c r="CN173" s="24">
        <f t="shared" si="64"/>
        <v>0</v>
      </c>
      <c r="CO173" s="24">
        <f t="shared" si="64"/>
        <v>0</v>
      </c>
      <c r="CP173" s="24">
        <f t="shared" si="64"/>
        <v>0</v>
      </c>
      <c r="CQ173" s="24">
        <f t="shared" si="64"/>
        <v>0</v>
      </c>
      <c r="CR173" s="24">
        <f t="shared" si="64"/>
        <v>0</v>
      </c>
      <c r="CS173" s="24">
        <f t="shared" si="64"/>
        <v>0</v>
      </c>
      <c r="CT173" s="24">
        <f t="shared" si="64"/>
        <v>0</v>
      </c>
      <c r="CU173" s="24">
        <f t="shared" si="64"/>
        <v>0</v>
      </c>
      <c r="CV173" s="24">
        <f t="shared" si="64"/>
        <v>0</v>
      </c>
      <c r="CW173" s="24">
        <f t="shared" si="64"/>
        <v>0</v>
      </c>
      <c r="CX173" s="24">
        <f t="shared" si="64"/>
        <v>0</v>
      </c>
      <c r="CY173" s="24">
        <f t="shared" si="64"/>
        <v>0</v>
      </c>
      <c r="CZ173" s="24">
        <f t="shared" si="64"/>
        <v>0</v>
      </c>
      <c r="DA173" s="24">
        <f t="shared" si="64"/>
        <v>0</v>
      </c>
      <c r="DB173" s="24">
        <f t="shared" si="64"/>
        <v>0</v>
      </c>
      <c r="DC173" s="24">
        <f t="shared" si="64"/>
        <v>0</v>
      </c>
      <c r="DD173" s="24">
        <f t="shared" si="64"/>
        <v>0</v>
      </c>
      <c r="DE173" s="24">
        <f t="shared" si="64"/>
        <v>0</v>
      </c>
      <c r="DF173" s="24">
        <f t="shared" si="64"/>
        <v>0</v>
      </c>
      <c r="DG173" s="24">
        <f t="shared" si="64"/>
        <v>0</v>
      </c>
      <c r="DH173" s="24">
        <f t="shared" si="64"/>
        <v>0</v>
      </c>
      <c r="DI173" s="24">
        <f t="shared" si="64"/>
        <v>0</v>
      </c>
      <c r="DJ173" s="24">
        <f t="shared" si="64"/>
        <v>0</v>
      </c>
      <c r="DK173" s="24">
        <f t="shared" si="64"/>
        <v>0</v>
      </c>
      <c r="DL173" s="24">
        <f t="shared" si="64"/>
        <v>0</v>
      </c>
      <c r="DM173" s="24">
        <f t="shared" si="64"/>
        <v>0</v>
      </c>
      <c r="DN173" s="24">
        <f t="shared" si="64"/>
        <v>0</v>
      </c>
      <c r="DO173" s="24">
        <f t="shared" si="64"/>
        <v>0</v>
      </c>
      <c r="DP173" s="24">
        <f t="shared" si="64"/>
        <v>0</v>
      </c>
      <c r="DQ173" s="24">
        <f t="shared" si="64"/>
        <v>0</v>
      </c>
      <c r="DR173" s="24">
        <f t="shared" si="64"/>
        <v>0</v>
      </c>
      <c r="DS173" s="24">
        <f t="shared" si="64"/>
        <v>0</v>
      </c>
      <c r="DT173" s="24">
        <f t="shared" si="64"/>
        <v>0</v>
      </c>
    </row>
    <row r="174" spans="3:124"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3:124">
      <c r="C175" s="10" t="s">
        <v>383</v>
      </c>
      <c r="D175" s="24">
        <f>INDEX('Development Costs'!Q:Q,MATCH('Monthly Cash Flow'!$C175,'Development Costs'!$B:$B,0))</f>
        <v>859307.42625000002</v>
      </c>
      <c r="E175" s="24">
        <f>INDEX('Development Costs'!R:R,MATCH('Monthly Cash Flow'!$C175,'Development Costs'!$B:$B,0))</f>
        <v>93742.628318181829</v>
      </c>
      <c r="F175" s="24">
        <f>INDEX('Development Costs'!S:S,MATCH('Monthly Cash Flow'!$C175,'Development Costs'!$B:$B,0))</f>
        <v>93742.628318181829</v>
      </c>
      <c r="G175" s="24">
        <f>INDEX('Development Costs'!T:T,MATCH('Monthly Cash Flow'!$C175,'Development Costs'!$B:$B,0))</f>
        <v>93742.628318181829</v>
      </c>
      <c r="H175" s="24">
        <f>INDEX('Development Costs'!U:U,MATCH('Monthly Cash Flow'!$C175,'Development Costs'!$B:$B,0))</f>
        <v>93742.628318181829</v>
      </c>
      <c r="I175" s="24">
        <f>INDEX('Development Costs'!V:V,MATCH('Monthly Cash Flow'!$C175,'Development Costs'!$B:$B,0))</f>
        <v>93742.628318181829</v>
      </c>
      <c r="J175" s="24">
        <f>INDEX('Development Costs'!W:W,MATCH('Monthly Cash Flow'!$C175,'Development Costs'!$B:$B,0))</f>
        <v>93742.628318181829</v>
      </c>
      <c r="K175" s="24">
        <f>INDEX('Development Costs'!X:X,MATCH('Monthly Cash Flow'!$C175,'Development Costs'!$B:$B,0))</f>
        <v>93742.628318181829</v>
      </c>
      <c r="L175" s="24">
        <f>INDEX('Development Costs'!Y:Y,MATCH('Monthly Cash Flow'!$C175,'Development Costs'!$B:$B,0))</f>
        <v>93742.628318181829</v>
      </c>
      <c r="M175" s="24">
        <f>INDEX('Development Costs'!Z:Z,MATCH('Monthly Cash Flow'!$C175,'Development Costs'!$B:$B,0))</f>
        <v>93742.628318181829</v>
      </c>
      <c r="N175" s="24">
        <f>INDEX('Development Costs'!AA:AA,MATCH('Monthly Cash Flow'!$C175,'Development Costs'!$B:$B,0))</f>
        <v>93742.628318181829</v>
      </c>
      <c r="O175" s="24">
        <f>INDEX('Development Costs'!AB:AB,MATCH('Monthly Cash Flow'!$C175,'Development Costs'!$B:$B,0))</f>
        <v>93742.628318181829</v>
      </c>
      <c r="P175" s="24">
        <f>INDEX('Development Costs'!AC:AC,MATCH('Monthly Cash Flow'!$C175,'Development Costs'!$B:$B,0))</f>
        <v>93742.628318181829</v>
      </c>
      <c r="Q175" s="24">
        <f>INDEX('Development Costs'!AD:AD,MATCH('Monthly Cash Flow'!$C175,'Development Costs'!$B:$B,0))</f>
        <v>93742.628318181829</v>
      </c>
      <c r="R175" s="24">
        <f>INDEX('Development Costs'!AE:AE,MATCH('Monthly Cash Flow'!$C175,'Development Costs'!$B:$B,0))</f>
        <v>93742.628318181829</v>
      </c>
      <c r="S175" s="24">
        <f>INDEX('Development Costs'!AF:AF,MATCH('Monthly Cash Flow'!$C175,'Development Costs'!$B:$B,0))</f>
        <v>93742.628318181829</v>
      </c>
      <c r="T175" s="24">
        <f>INDEX('Development Costs'!AG:AG,MATCH('Monthly Cash Flow'!$C175,'Development Costs'!$B:$B,0))</f>
        <v>93742.628318181829</v>
      </c>
      <c r="U175" s="24">
        <f>INDEX('Development Costs'!AH:AH,MATCH('Monthly Cash Flow'!$C175,'Development Costs'!$B:$B,0))</f>
        <v>93742.628318181829</v>
      </c>
      <c r="V175" s="24">
        <f>INDEX('Development Costs'!AI:AI,MATCH('Monthly Cash Flow'!$C175,'Development Costs'!$B:$B,0))</f>
        <v>93742.628318181829</v>
      </c>
      <c r="W175" s="24">
        <f>INDEX('Development Costs'!AJ:AJ,MATCH('Monthly Cash Flow'!$C175,'Development Costs'!$B:$B,0))</f>
        <v>93742.628318181829</v>
      </c>
      <c r="X175" s="24">
        <f>INDEX('Development Costs'!AK:AK,MATCH('Monthly Cash Flow'!$C175,'Development Costs'!$B:$B,0))</f>
        <v>93742.628318181829</v>
      </c>
      <c r="Y175" s="24">
        <f>INDEX('Development Costs'!AL:AL,MATCH('Monthly Cash Flow'!$C175,'Development Costs'!$B:$B,0))</f>
        <v>93742.628318181829</v>
      </c>
      <c r="Z175" s="24">
        <f>INDEX('Development Costs'!AM:AM,MATCH('Monthly Cash Flow'!$C175,'Development Costs'!$B:$B,0))</f>
        <v>93742.628318181829</v>
      </c>
      <c r="AA175" s="24">
        <f>INDEX('Development Costs'!AN:AN,MATCH('Monthly Cash Flow'!$C175,'Development Costs'!$B:$B,0))</f>
        <v>515584.45574999996</v>
      </c>
      <c r="AB175" s="24">
        <f>INDEX('Development Costs'!AO:AO,MATCH('Monthly Cash Flow'!$C175,'Development Costs'!$B:$B,0))</f>
        <v>0</v>
      </c>
      <c r="AC175" s="24">
        <f>INDEX('Development Costs'!AP:AP,MATCH('Monthly Cash Flow'!$C175,'Development Costs'!$B:$B,0))</f>
        <v>0</v>
      </c>
      <c r="AD175" s="24">
        <f>INDEX('Development Costs'!AQ:AQ,MATCH('Monthly Cash Flow'!$C175,'Development Costs'!$B:$B,0))</f>
        <v>0</v>
      </c>
      <c r="AE175" s="24">
        <f>INDEX('Development Costs'!AR:AR,MATCH('Monthly Cash Flow'!$C175,'Development Costs'!$B:$B,0))</f>
        <v>0</v>
      </c>
      <c r="AF175" s="24">
        <f>INDEX('Development Costs'!AS:AS,MATCH('Monthly Cash Flow'!$C175,'Development Costs'!$B:$B,0))</f>
        <v>0</v>
      </c>
      <c r="AG175" s="24">
        <f>INDEX('Development Costs'!AT:AT,MATCH('Monthly Cash Flow'!$C175,'Development Costs'!$B:$B,0))</f>
        <v>0</v>
      </c>
      <c r="AH175" s="24">
        <f>INDEX('Development Costs'!AU:AU,MATCH('Monthly Cash Flow'!$C175,'Development Costs'!$B:$B,0))</f>
        <v>0</v>
      </c>
      <c r="AI175" s="24">
        <f>INDEX('Development Costs'!AV:AV,MATCH('Monthly Cash Flow'!$C175,'Development Costs'!$B:$B,0))</f>
        <v>0</v>
      </c>
      <c r="AJ175" s="24">
        <f>INDEX('Development Costs'!AW:AW,MATCH('Monthly Cash Flow'!$C175,'Development Costs'!$B:$B,0))</f>
        <v>0</v>
      </c>
      <c r="AK175" s="24">
        <f>INDEX('Development Costs'!AX:AX,MATCH('Monthly Cash Flow'!$C175,'Development Costs'!$B:$B,0))</f>
        <v>0</v>
      </c>
      <c r="AL175" s="24">
        <f>INDEX('Development Costs'!AY:AY,MATCH('Monthly Cash Flow'!$C175,'Development Costs'!$B:$B,0))</f>
        <v>0</v>
      </c>
      <c r="AM175" s="24">
        <f>INDEX('Development Costs'!AZ:AZ,MATCH('Monthly Cash Flow'!$C175,'Development Costs'!$B:$B,0))</f>
        <v>0</v>
      </c>
      <c r="AN175" s="24">
        <f>INDEX('Development Costs'!BA:BA,MATCH('Monthly Cash Flow'!$C175,'Development Costs'!$B:$B,0))</f>
        <v>0</v>
      </c>
      <c r="AO175" s="24">
        <f>INDEX('Development Costs'!BB:BB,MATCH('Monthly Cash Flow'!$C175,'Development Costs'!$B:$B,0))</f>
        <v>0</v>
      </c>
      <c r="AP175" s="24">
        <f>INDEX('Development Costs'!BC:BC,MATCH('Monthly Cash Flow'!$C175,'Development Costs'!$B:$B,0))</f>
        <v>0</v>
      </c>
      <c r="AQ175" s="24">
        <f>INDEX('Development Costs'!BD:BD,MATCH('Monthly Cash Flow'!$C175,'Development Costs'!$B:$B,0))</f>
        <v>0</v>
      </c>
      <c r="AR175" s="24">
        <f>INDEX('Development Costs'!BE:BE,MATCH('Monthly Cash Flow'!$C175,'Development Costs'!$B:$B,0))</f>
        <v>0</v>
      </c>
      <c r="AS175" s="24">
        <f>INDEX('Development Costs'!BF:BF,MATCH('Monthly Cash Flow'!$C175,'Development Costs'!$B:$B,0))</f>
        <v>0</v>
      </c>
      <c r="AT175" s="24">
        <f>INDEX('Development Costs'!BG:BG,MATCH('Monthly Cash Flow'!$C175,'Development Costs'!$B:$B,0))</f>
        <v>0</v>
      </c>
      <c r="AU175" s="24">
        <f>INDEX('Development Costs'!BH:BH,MATCH('Monthly Cash Flow'!$C175,'Development Costs'!$B:$B,0))</f>
        <v>0</v>
      </c>
      <c r="AV175" s="24">
        <f>INDEX('Development Costs'!BI:BI,MATCH('Monthly Cash Flow'!$C175,'Development Costs'!$B:$B,0))</f>
        <v>0</v>
      </c>
      <c r="AW175" s="24">
        <f>INDEX('Development Costs'!BJ:BJ,MATCH('Monthly Cash Flow'!$C175,'Development Costs'!$B:$B,0))</f>
        <v>0</v>
      </c>
      <c r="AX175" s="24">
        <f>INDEX('Development Costs'!BK:BK,MATCH('Monthly Cash Flow'!$C175,'Development Costs'!$B:$B,0))</f>
        <v>0</v>
      </c>
      <c r="AY175" s="24">
        <f>INDEX('Development Costs'!BL:BL,MATCH('Monthly Cash Flow'!$C175,'Development Costs'!$B:$B,0))</f>
        <v>0</v>
      </c>
      <c r="AZ175" s="24">
        <f>INDEX('Development Costs'!BM:BM,MATCH('Monthly Cash Flow'!$C175,'Development Costs'!$B:$B,0))</f>
        <v>0</v>
      </c>
      <c r="BA175" s="24">
        <f>INDEX('Development Costs'!BN:BN,MATCH('Monthly Cash Flow'!$C175,'Development Costs'!$B:$B,0))</f>
        <v>0</v>
      </c>
      <c r="BB175" s="24">
        <f>INDEX('Development Costs'!BO:BO,MATCH('Monthly Cash Flow'!$C175,'Development Costs'!$B:$B,0))</f>
        <v>0</v>
      </c>
      <c r="BC175" s="24">
        <f>INDEX('Development Costs'!BP:BP,MATCH('Monthly Cash Flow'!$C175,'Development Costs'!$B:$B,0))</f>
        <v>0</v>
      </c>
      <c r="BD175" s="24">
        <f>INDEX('Development Costs'!BQ:BQ,MATCH('Monthly Cash Flow'!$C175,'Development Costs'!$B:$B,0))</f>
        <v>0</v>
      </c>
      <c r="BE175" s="24">
        <f>INDEX('Development Costs'!BR:BR,MATCH('Monthly Cash Flow'!$C175,'Development Costs'!$B:$B,0))</f>
        <v>0</v>
      </c>
      <c r="BF175" s="24">
        <f>INDEX('Development Costs'!BS:BS,MATCH('Monthly Cash Flow'!$C175,'Development Costs'!$B:$B,0))</f>
        <v>0</v>
      </c>
      <c r="BG175" s="24">
        <f>INDEX('Development Costs'!BT:BT,MATCH('Monthly Cash Flow'!$C175,'Development Costs'!$B:$B,0))</f>
        <v>0</v>
      </c>
      <c r="BH175" s="24">
        <f>INDEX('Development Costs'!BU:BU,MATCH('Monthly Cash Flow'!$C175,'Development Costs'!$B:$B,0))</f>
        <v>0</v>
      </c>
      <c r="BI175" s="24">
        <f>INDEX('Development Costs'!BV:BV,MATCH('Monthly Cash Flow'!$C175,'Development Costs'!$B:$B,0))</f>
        <v>0</v>
      </c>
      <c r="BJ175" s="24">
        <f>INDEX('Development Costs'!BW:BW,MATCH('Monthly Cash Flow'!$C175,'Development Costs'!$B:$B,0))</f>
        <v>0</v>
      </c>
      <c r="BK175" s="24">
        <f>INDEX('Development Costs'!BX:BX,MATCH('Monthly Cash Flow'!$C175,'Development Costs'!$B:$B,0))</f>
        <v>0</v>
      </c>
      <c r="BL175" s="24">
        <f>INDEX('Development Costs'!BY:BY,MATCH('Monthly Cash Flow'!$C175,'Development Costs'!$B:$B,0))</f>
        <v>0</v>
      </c>
      <c r="BM175" s="24">
        <f>INDEX('Development Costs'!BZ:BZ,MATCH('Monthly Cash Flow'!$C175,'Development Costs'!$B:$B,0))</f>
        <v>0</v>
      </c>
      <c r="BN175" s="24">
        <f>INDEX('Development Costs'!CA:CA,MATCH('Monthly Cash Flow'!$C175,'Development Costs'!$B:$B,0))</f>
        <v>0</v>
      </c>
      <c r="BO175" s="24">
        <f>INDEX('Development Costs'!CB:CB,MATCH('Monthly Cash Flow'!$C175,'Development Costs'!$B:$B,0))</f>
        <v>0</v>
      </c>
      <c r="BP175" s="24">
        <f>INDEX('Development Costs'!CC:CC,MATCH('Monthly Cash Flow'!$C175,'Development Costs'!$B:$B,0))</f>
        <v>0</v>
      </c>
      <c r="BQ175" s="24">
        <f>INDEX('Development Costs'!CD:CD,MATCH('Monthly Cash Flow'!$C175,'Development Costs'!$B:$B,0))</f>
        <v>0</v>
      </c>
      <c r="BR175" s="24">
        <f>INDEX('Development Costs'!CE:CE,MATCH('Monthly Cash Flow'!$C175,'Development Costs'!$B:$B,0))</f>
        <v>0</v>
      </c>
      <c r="BS175" s="24">
        <f>INDEX('Development Costs'!CF:CF,MATCH('Monthly Cash Flow'!$C175,'Development Costs'!$B:$B,0))</f>
        <v>0</v>
      </c>
      <c r="BT175" s="24">
        <f>INDEX('Development Costs'!CG:CG,MATCH('Monthly Cash Flow'!$C175,'Development Costs'!$B:$B,0))</f>
        <v>0</v>
      </c>
      <c r="BU175" s="24">
        <f>INDEX('Development Costs'!CH:CH,MATCH('Monthly Cash Flow'!$C175,'Development Costs'!$B:$B,0))</f>
        <v>0</v>
      </c>
      <c r="BV175" s="24">
        <f>INDEX('Development Costs'!CI:CI,MATCH('Monthly Cash Flow'!$C175,'Development Costs'!$B:$B,0))</f>
        <v>0</v>
      </c>
      <c r="BW175" s="24">
        <f>INDEX('Development Costs'!CJ:CJ,MATCH('Monthly Cash Flow'!$C175,'Development Costs'!$B:$B,0))</f>
        <v>0</v>
      </c>
      <c r="BX175" s="24">
        <f>INDEX('Development Costs'!CK:CK,MATCH('Monthly Cash Flow'!$C175,'Development Costs'!$B:$B,0))</f>
        <v>0</v>
      </c>
      <c r="BY175" s="24">
        <f>INDEX('Development Costs'!CL:CL,MATCH('Monthly Cash Flow'!$C175,'Development Costs'!$B:$B,0))</f>
        <v>0</v>
      </c>
      <c r="BZ175" s="24">
        <f>INDEX('Development Costs'!CM:CM,MATCH('Monthly Cash Flow'!$C175,'Development Costs'!$B:$B,0))</f>
        <v>0</v>
      </c>
      <c r="CA175" s="24">
        <f>INDEX('Development Costs'!CN:CN,MATCH('Monthly Cash Flow'!$C175,'Development Costs'!$B:$B,0))</f>
        <v>0</v>
      </c>
      <c r="CB175" s="24">
        <f>INDEX('Development Costs'!CO:CO,MATCH('Monthly Cash Flow'!$C175,'Development Costs'!$B:$B,0))</f>
        <v>0</v>
      </c>
      <c r="CC175" s="24">
        <f>INDEX('Development Costs'!CP:CP,MATCH('Monthly Cash Flow'!$C175,'Development Costs'!$B:$B,0))</f>
        <v>0</v>
      </c>
      <c r="CD175" s="24">
        <f>INDEX('Development Costs'!CQ:CQ,MATCH('Monthly Cash Flow'!$C175,'Development Costs'!$B:$B,0))</f>
        <v>0</v>
      </c>
      <c r="CE175" s="24">
        <f>INDEX('Development Costs'!CR:CR,MATCH('Monthly Cash Flow'!$C175,'Development Costs'!$B:$B,0))</f>
        <v>0</v>
      </c>
      <c r="CF175" s="24">
        <f>INDEX('Development Costs'!CS:CS,MATCH('Monthly Cash Flow'!$C175,'Development Costs'!$B:$B,0))</f>
        <v>0</v>
      </c>
      <c r="CG175" s="24">
        <f>INDEX('Development Costs'!CT:CT,MATCH('Monthly Cash Flow'!$C175,'Development Costs'!$B:$B,0))</f>
        <v>0</v>
      </c>
      <c r="CH175" s="24">
        <f>INDEX('Development Costs'!CU:CU,MATCH('Monthly Cash Flow'!$C175,'Development Costs'!$B:$B,0))</f>
        <v>0</v>
      </c>
      <c r="CI175" s="24">
        <f>INDEX('Development Costs'!CV:CV,MATCH('Monthly Cash Flow'!$C175,'Development Costs'!$B:$B,0))</f>
        <v>0</v>
      </c>
      <c r="CJ175" s="24">
        <f>INDEX('Development Costs'!CW:CW,MATCH('Monthly Cash Flow'!$C175,'Development Costs'!$B:$B,0))</f>
        <v>0</v>
      </c>
      <c r="CK175" s="24">
        <f>INDEX('Development Costs'!CX:CX,MATCH('Monthly Cash Flow'!$C175,'Development Costs'!$B:$B,0))</f>
        <v>0</v>
      </c>
      <c r="CL175" s="24">
        <f>INDEX('Development Costs'!CY:CY,MATCH('Monthly Cash Flow'!$C175,'Development Costs'!$B:$B,0))</f>
        <v>0</v>
      </c>
      <c r="CM175" s="24">
        <f>INDEX('Development Costs'!CZ:CZ,MATCH('Monthly Cash Flow'!$C175,'Development Costs'!$B:$B,0))</f>
        <v>0</v>
      </c>
      <c r="CN175" s="24">
        <f>INDEX('Development Costs'!DA:DA,MATCH('Monthly Cash Flow'!$C175,'Development Costs'!$B:$B,0))</f>
        <v>0</v>
      </c>
      <c r="CO175" s="24">
        <f>INDEX('Development Costs'!DB:DB,MATCH('Monthly Cash Flow'!$C175,'Development Costs'!$B:$B,0))</f>
        <v>0</v>
      </c>
      <c r="CP175" s="24">
        <f>INDEX('Development Costs'!DC:DC,MATCH('Monthly Cash Flow'!$C175,'Development Costs'!$B:$B,0))</f>
        <v>0</v>
      </c>
      <c r="CQ175" s="24">
        <f>INDEX('Development Costs'!DD:DD,MATCH('Monthly Cash Flow'!$C175,'Development Costs'!$B:$B,0))</f>
        <v>0</v>
      </c>
      <c r="CR175" s="24">
        <f>INDEX('Development Costs'!DE:DE,MATCH('Monthly Cash Flow'!$C175,'Development Costs'!$B:$B,0))</f>
        <v>0</v>
      </c>
      <c r="CS175" s="24">
        <f>INDEX('Development Costs'!DF:DF,MATCH('Monthly Cash Flow'!$C175,'Development Costs'!$B:$B,0))</f>
        <v>0</v>
      </c>
      <c r="CT175" s="24">
        <f>INDEX('Development Costs'!DG:DG,MATCH('Monthly Cash Flow'!$C175,'Development Costs'!$B:$B,0))</f>
        <v>0</v>
      </c>
      <c r="CU175" s="24">
        <f>INDEX('Development Costs'!DH:DH,MATCH('Monthly Cash Flow'!$C175,'Development Costs'!$B:$B,0))</f>
        <v>0</v>
      </c>
      <c r="CV175" s="24">
        <f>INDEX('Development Costs'!DI:DI,MATCH('Monthly Cash Flow'!$C175,'Development Costs'!$B:$B,0))</f>
        <v>0</v>
      </c>
      <c r="CW175" s="24">
        <f>INDEX('Development Costs'!DJ:DJ,MATCH('Monthly Cash Flow'!$C175,'Development Costs'!$B:$B,0))</f>
        <v>0</v>
      </c>
      <c r="CX175" s="24">
        <f>INDEX('Development Costs'!DK:DK,MATCH('Monthly Cash Flow'!$C175,'Development Costs'!$B:$B,0))</f>
        <v>0</v>
      </c>
      <c r="CY175" s="24">
        <f>INDEX('Development Costs'!DL:DL,MATCH('Monthly Cash Flow'!$C175,'Development Costs'!$B:$B,0))</f>
        <v>0</v>
      </c>
      <c r="CZ175" s="24">
        <f>INDEX('Development Costs'!DM:DM,MATCH('Monthly Cash Flow'!$C175,'Development Costs'!$B:$B,0))</f>
        <v>0</v>
      </c>
      <c r="DA175" s="24">
        <f>INDEX('Development Costs'!DN:DN,MATCH('Monthly Cash Flow'!$C175,'Development Costs'!$B:$B,0))</f>
        <v>0</v>
      </c>
      <c r="DB175" s="24">
        <f>INDEX('Development Costs'!DO:DO,MATCH('Monthly Cash Flow'!$C175,'Development Costs'!$B:$B,0))</f>
        <v>0</v>
      </c>
      <c r="DC175" s="24">
        <f>INDEX('Development Costs'!DP:DP,MATCH('Monthly Cash Flow'!$C175,'Development Costs'!$B:$B,0))</f>
        <v>0</v>
      </c>
      <c r="DD175" s="24">
        <f>INDEX('Development Costs'!DQ:DQ,MATCH('Monthly Cash Flow'!$C175,'Development Costs'!$B:$B,0))</f>
        <v>0</v>
      </c>
      <c r="DE175" s="24">
        <f>INDEX('Development Costs'!DR:DR,MATCH('Monthly Cash Flow'!$C175,'Development Costs'!$B:$B,0))</f>
        <v>0</v>
      </c>
      <c r="DF175" s="24">
        <f>INDEX('Development Costs'!DS:DS,MATCH('Monthly Cash Flow'!$C175,'Development Costs'!$B:$B,0))</f>
        <v>0</v>
      </c>
      <c r="DG175" s="24">
        <f>INDEX('Development Costs'!DT:DT,MATCH('Monthly Cash Flow'!$C175,'Development Costs'!$B:$B,0))</f>
        <v>0</v>
      </c>
      <c r="DH175" s="24">
        <f>INDEX('Development Costs'!DU:DU,MATCH('Monthly Cash Flow'!$C175,'Development Costs'!$B:$B,0))</f>
        <v>0</v>
      </c>
      <c r="DI175" s="24">
        <f>INDEX('Development Costs'!DV:DV,MATCH('Monthly Cash Flow'!$C175,'Development Costs'!$B:$B,0))</f>
        <v>0</v>
      </c>
      <c r="DJ175" s="24">
        <f>INDEX('Development Costs'!DW:DW,MATCH('Monthly Cash Flow'!$C175,'Development Costs'!$B:$B,0))</f>
        <v>0</v>
      </c>
      <c r="DK175" s="24">
        <f>INDEX('Development Costs'!DX:DX,MATCH('Monthly Cash Flow'!$C175,'Development Costs'!$B:$B,0))</f>
        <v>0</v>
      </c>
      <c r="DL175" s="24">
        <f>INDEX('Development Costs'!DY:DY,MATCH('Monthly Cash Flow'!$C175,'Development Costs'!$B:$B,0))</f>
        <v>0</v>
      </c>
      <c r="DM175" s="24">
        <f>INDEX('Development Costs'!DZ:DZ,MATCH('Monthly Cash Flow'!$C175,'Development Costs'!$B:$B,0))</f>
        <v>0</v>
      </c>
      <c r="DN175" s="24">
        <f>INDEX('Development Costs'!EA:EA,MATCH('Monthly Cash Flow'!$C175,'Development Costs'!$B:$B,0))</f>
        <v>0</v>
      </c>
      <c r="DO175" s="24">
        <f>INDEX('Development Costs'!EB:EB,MATCH('Monthly Cash Flow'!$C175,'Development Costs'!$B:$B,0))</f>
        <v>0</v>
      </c>
      <c r="DP175" s="24">
        <f>INDEX('Development Costs'!EC:EC,MATCH('Monthly Cash Flow'!$C175,'Development Costs'!$B:$B,0))</f>
        <v>0</v>
      </c>
      <c r="DQ175" s="24">
        <f>INDEX('Development Costs'!ED:ED,MATCH('Monthly Cash Flow'!$C175,'Development Costs'!$B:$B,0))</f>
        <v>0</v>
      </c>
      <c r="DR175" s="24">
        <f>INDEX('Development Costs'!EE:EE,MATCH('Monthly Cash Flow'!$C175,'Development Costs'!$B:$B,0))</f>
        <v>0</v>
      </c>
      <c r="DS175" s="24">
        <f>INDEX('Development Costs'!EF:EF,MATCH('Monthly Cash Flow'!$C175,'Development Costs'!$B:$B,0))</f>
        <v>0</v>
      </c>
      <c r="DT175" s="24">
        <f>INDEX('Development Costs'!EG:EG,MATCH('Monthly Cash Flow'!$C175,'Development Costs'!$B:$B,0))</f>
        <v>0</v>
      </c>
    </row>
    <row r="176" spans="3:124"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3:124">
      <c r="C177" s="5" t="s">
        <v>415</v>
      </c>
      <c r="D177" s="20">
        <f>IF(D$5=(Assumptions!$D$15),SUM('Monthly Cash Flow'!#REF!)/Assumptions!$D$10,0)</f>
        <v>0</v>
      </c>
      <c r="E177" s="20">
        <f>IF(E$5=(Assumptions!$D$15),SUM('Monthly Cash Flow'!#REF!)/Assumptions!$D$10,0)</f>
        <v>0</v>
      </c>
      <c r="F177" s="20">
        <f>IF(F$5=(Assumptions!$D$15),SUM('Monthly Cash Flow'!#REF!)/Assumptions!$D$10,0)</f>
        <v>0</v>
      </c>
      <c r="G177" s="20">
        <f>IF(G$5=(Assumptions!$D$15),SUM('Monthly Cash Flow'!#REF!)/Assumptions!$D$10,0)</f>
        <v>0</v>
      </c>
      <c r="H177" s="20">
        <f>IF(H$5=(Assumptions!$D$15),SUM('Monthly Cash Flow'!#REF!)/Assumptions!$D$10,0)</f>
        <v>0</v>
      </c>
      <c r="I177" s="20">
        <f>IF(I$5=(Assumptions!$D$15),SUM('Monthly Cash Flow'!#REF!)/Assumptions!$D$10,0)</f>
        <v>0</v>
      </c>
      <c r="J177" s="20">
        <f>IF(J$5=(Assumptions!$D$15),SUM('Monthly Cash Flow'!#REF!)/Assumptions!$D$10,0)</f>
        <v>0</v>
      </c>
      <c r="K177" s="20">
        <f>IF(K$5=(Assumptions!$D$15),SUM('Monthly Cash Flow'!#REF!)/Assumptions!$D$10,0)</f>
        <v>0</v>
      </c>
      <c r="L177" s="20">
        <f>IF(L$5=(Assumptions!$D$15),SUM('Monthly Cash Flow'!A161:L161)/Assumptions!$D$10,0)</f>
        <v>0</v>
      </c>
      <c r="M177" s="20">
        <f>IF(M$5=(Assumptions!$D$15),SUM('Monthly Cash Flow'!B161:M161)/Assumptions!$D$10,0)</f>
        <v>0</v>
      </c>
      <c r="N177" s="20">
        <f>IF(N$5=(Assumptions!$D$15),SUM('Monthly Cash Flow'!C161:N161)/Assumptions!$D$10,0)</f>
        <v>0</v>
      </c>
      <c r="O177" s="20">
        <f>IF(O$5=(Assumptions!$D$15),SUM('Monthly Cash Flow'!D161:O161)/Assumptions!$D$10,0)</f>
        <v>0</v>
      </c>
      <c r="P177" s="20">
        <f>IF(P$5=(Assumptions!$D$15),SUM('Monthly Cash Flow'!E161:P161)/Assumptions!$D$10,0)</f>
        <v>0</v>
      </c>
      <c r="Q177" s="20">
        <f>IF(Q$5=(Assumptions!$D$15),SUM('Monthly Cash Flow'!F161:Q161)/Assumptions!$D$10,0)</f>
        <v>0</v>
      </c>
      <c r="R177" s="20">
        <f>IF(R$5=(Assumptions!$D$15),SUM('Monthly Cash Flow'!G161:R161)/Assumptions!$D$10,0)</f>
        <v>0</v>
      </c>
      <c r="S177" s="20">
        <f>IF(S$5=(Assumptions!$D$15),SUM('Monthly Cash Flow'!H161:S161)/Assumptions!$D$10,0)</f>
        <v>0</v>
      </c>
      <c r="T177" s="20">
        <f>IF(T$5=(Assumptions!$D$15),SUM('Monthly Cash Flow'!I161:T161)/Assumptions!$D$10,0)</f>
        <v>0</v>
      </c>
      <c r="U177" s="20">
        <f>IF(U$5=(Assumptions!$D$15),SUM('Monthly Cash Flow'!J161:U161)/Assumptions!$D$10,0)</f>
        <v>0</v>
      </c>
      <c r="V177" s="20">
        <f>IF(V$5=(Assumptions!$D$15),SUM('Monthly Cash Flow'!K161:V161)/Assumptions!$D$10,0)</f>
        <v>0</v>
      </c>
      <c r="W177" s="20">
        <f>IF(W$5=(Assumptions!$D$15),SUM('Monthly Cash Flow'!L161:W161)/Assumptions!$D$10,0)</f>
        <v>0</v>
      </c>
      <c r="X177" s="20">
        <f>IF(X$5=(Assumptions!$D$15),SUM('Monthly Cash Flow'!M161:X161)/Assumptions!$D$10,0)</f>
        <v>0</v>
      </c>
      <c r="Y177" s="20">
        <f>IF(Y$5=(Assumptions!$D$15),SUM('Monthly Cash Flow'!N161:Y161)/Assumptions!$D$10,0)</f>
        <v>0</v>
      </c>
      <c r="Z177" s="20">
        <f>IF(Z$5=(Assumptions!$D$15),SUM('Monthly Cash Flow'!O161:Z161)/Assumptions!$D$10,0)</f>
        <v>0</v>
      </c>
      <c r="AA177" s="20">
        <f>IF(AA$5=(Assumptions!$D$15),SUM('Monthly Cash Flow'!P161:AA161)/Assumptions!$D$10,0)</f>
        <v>0</v>
      </c>
      <c r="AB177" s="20">
        <f>IF(AB$5=(Assumptions!$D$15),SUM('Monthly Cash Flow'!Q161:AB161)/Assumptions!$D$10,0)</f>
        <v>0</v>
      </c>
      <c r="AC177" s="20">
        <f>IF(AC$5=(Assumptions!$D$15),SUM('Monthly Cash Flow'!R161:AC161)/Assumptions!$D$10,0)</f>
        <v>0</v>
      </c>
      <c r="AD177" s="20">
        <f>IF(AD$5=(Assumptions!$D$15),SUM('Monthly Cash Flow'!S161:AD161)/Assumptions!$D$10,0)</f>
        <v>0</v>
      </c>
      <c r="AE177" s="20">
        <f>IF(AE$5=(Assumptions!$D$15),SUM('Monthly Cash Flow'!T161:AE161)/Assumptions!$D$10,0)</f>
        <v>0</v>
      </c>
      <c r="AF177" s="20">
        <f>IF(AF$5=(Assumptions!$D$15),SUM('Monthly Cash Flow'!U161:AF161)/Assumptions!$D$10,0)</f>
        <v>0</v>
      </c>
      <c r="AG177" s="20">
        <f>IF(AG$5=(Assumptions!$D$15),SUM('Monthly Cash Flow'!V161:AG161)/Assumptions!$D$10,0)</f>
        <v>0</v>
      </c>
      <c r="AH177" s="20">
        <f>IF(AH$5=(Assumptions!$D$15),SUM('Monthly Cash Flow'!W161:AH161)/Assumptions!$D$10,0)</f>
        <v>0</v>
      </c>
      <c r="AI177" s="20">
        <f>IF(AI$5=(Assumptions!$D$15),SUM('Monthly Cash Flow'!X161:AI161)/Assumptions!$D$10,0)</f>
        <v>0</v>
      </c>
      <c r="AJ177" s="20">
        <f>IF(AJ$5=(Assumptions!$D$15),SUM('Monthly Cash Flow'!Y161:AJ161)/Assumptions!$D$10,0)</f>
        <v>0</v>
      </c>
      <c r="AK177" s="20">
        <f>IF(AK$5=(Assumptions!$D$15),SUM('Monthly Cash Flow'!Z161:AK161)/Assumptions!$D$10,0)</f>
        <v>0</v>
      </c>
      <c r="AL177" s="20">
        <f>IF(AL$5=(Assumptions!$D$15),SUM('Monthly Cash Flow'!AA161:AL161)/Assumptions!$D$10,0)</f>
        <v>0</v>
      </c>
      <c r="AM177" s="20">
        <f>IF(AM$5=(Assumptions!$D$15),SUM('Monthly Cash Flow'!AB161:AM161)/Assumptions!$D$10,0)</f>
        <v>0</v>
      </c>
      <c r="AN177" s="20">
        <f>IF(AN$5=(Assumptions!$D$15),SUM('Monthly Cash Flow'!AC161:AN161)/Assumptions!$D$10,0)</f>
        <v>0</v>
      </c>
      <c r="AO177" s="20">
        <f>IF(AO$5=(Assumptions!$D$15),SUM('Monthly Cash Flow'!AD161:AO161)/Assumptions!$D$10,0)</f>
        <v>0</v>
      </c>
      <c r="AP177" s="20">
        <f>IF(AP$5=(Assumptions!$D$15),SUM('Monthly Cash Flow'!AE161:AP161)/Assumptions!$D$10,0)</f>
        <v>0</v>
      </c>
      <c r="AQ177" s="20">
        <f>IF(AQ$5=(Assumptions!$D$15),SUM('Monthly Cash Flow'!AF161:AQ161)/Assumptions!$D$10,0)</f>
        <v>0</v>
      </c>
      <c r="AR177" s="20">
        <f>IF(AR$5=(Assumptions!$D$15),SUM('Monthly Cash Flow'!AG161:AR161)/Assumptions!$D$10,0)</f>
        <v>0</v>
      </c>
      <c r="AS177" s="20">
        <f>IF(AS$5=(Assumptions!$D$15),SUM('Monthly Cash Flow'!AH161:AS161)/Assumptions!$D$10,0)</f>
        <v>0</v>
      </c>
      <c r="AT177" s="20">
        <f>IF(AT$5=(Assumptions!$D$15),SUM('Monthly Cash Flow'!AI161:AT161)/Assumptions!$D$10,0)</f>
        <v>0</v>
      </c>
      <c r="AU177" s="20">
        <f>IF(AU$5=(Assumptions!$D$15),SUM('Monthly Cash Flow'!AJ161:AU161)/Assumptions!$D$10,0)</f>
        <v>0</v>
      </c>
      <c r="AV177" s="20">
        <f>IF(AV$5=(Assumptions!$D$15),SUM('Monthly Cash Flow'!AK161:AV161)/Assumptions!$D$10,0)</f>
        <v>0</v>
      </c>
      <c r="AW177" s="20">
        <f>IF(AW$5=(Assumptions!$D$15),SUM('Monthly Cash Flow'!AL161:AW161)/Assumptions!$D$10,0)</f>
        <v>0</v>
      </c>
      <c r="AX177" s="20">
        <f>IF(AX$5=(Assumptions!$D$15),SUM('Monthly Cash Flow'!AM161:AX161)/Assumptions!$D$10,0)</f>
        <v>0</v>
      </c>
      <c r="AY177" s="20">
        <f>IF(AY$5=(Assumptions!$D$15),SUM('Monthly Cash Flow'!AN161:AY161)/Assumptions!$D$10,0)</f>
        <v>0</v>
      </c>
      <c r="AZ177" s="20">
        <f>IF(AZ$5=(Assumptions!$D$15),SUM('Monthly Cash Flow'!AO161:AZ161)/Assumptions!$D$10,0)</f>
        <v>0</v>
      </c>
      <c r="BA177" s="20">
        <f>IF(BA$5=(Assumptions!$D$15),SUM('Monthly Cash Flow'!AP161:BA161)/Assumptions!$D$10,0)</f>
        <v>0</v>
      </c>
      <c r="BB177" s="20">
        <f>IF(BB$5=(Assumptions!$D$15),SUM('Monthly Cash Flow'!AQ161:BB161)/Assumptions!$D$10,0)</f>
        <v>0</v>
      </c>
      <c r="BC177" s="20">
        <f>IF(BC$5=(Assumptions!$D$15),SUM('Monthly Cash Flow'!AR161:BC161)/Assumptions!$D$10,0)</f>
        <v>0</v>
      </c>
      <c r="BD177" s="20">
        <f>IF(BD$5=(Assumptions!$D$15),SUM('Monthly Cash Flow'!AS161:BD161)/Assumptions!$D$10,0)</f>
        <v>0</v>
      </c>
      <c r="BE177" s="20">
        <f>IF(BE$5=(Assumptions!$D$15),SUM('Monthly Cash Flow'!AT161:BE161)/Assumptions!$D$10,0)</f>
        <v>0</v>
      </c>
      <c r="BF177" s="20">
        <f>IF(BF$5=(Assumptions!$D$15),SUM('Monthly Cash Flow'!AU161:BF161)/Assumptions!$D$10,0)</f>
        <v>0</v>
      </c>
      <c r="BG177" s="20">
        <f>IF(BG$5=(Assumptions!$D$15),SUM('Monthly Cash Flow'!AV161:BG161)/Assumptions!$D$10,0)</f>
        <v>0</v>
      </c>
      <c r="BH177" s="20">
        <f>IF(BH$5=(Assumptions!$D$15),SUM('Monthly Cash Flow'!AW161:BH161)/Assumptions!$D$10,0)</f>
        <v>0</v>
      </c>
      <c r="BI177" s="20">
        <f>IF(BI$5=(Assumptions!$D$15),SUM('Monthly Cash Flow'!AX161:BI161)/Assumptions!$D$10,0)</f>
        <v>0</v>
      </c>
      <c r="BJ177" s="20">
        <f>IF(BJ$5=(Assumptions!$D$15),SUM('Monthly Cash Flow'!AY161:BJ161)/Assumptions!$D$10,0)</f>
        <v>0</v>
      </c>
      <c r="BK177" s="20">
        <f>IF(BK$5=(Assumptions!$D$15),SUM('Monthly Cash Flow'!AZ161:BK161)/Assumptions!$D$10,0)</f>
        <v>0</v>
      </c>
      <c r="BL177" s="20">
        <f>IF(BL$5=(Assumptions!$D$15),SUM('Monthly Cash Flow'!BA161:BL161)/Assumptions!$D$10,0)</f>
        <v>133817998.39126095</v>
      </c>
      <c r="BM177" s="20">
        <f>IF(BM$5=(Assumptions!$D$15),SUM('Monthly Cash Flow'!BB161:BM161)/Assumptions!$D$10,0)</f>
        <v>0</v>
      </c>
      <c r="BN177" s="20">
        <f>IF(BN$5=(Assumptions!$D$15),SUM('Monthly Cash Flow'!BC161:BN161)/Assumptions!$D$10,0)</f>
        <v>0</v>
      </c>
      <c r="BO177" s="20">
        <f>IF(BO$5=(Assumptions!$D$15),SUM('Monthly Cash Flow'!BD161:BO161)/Assumptions!$D$10,0)</f>
        <v>0</v>
      </c>
      <c r="BP177" s="20">
        <f>IF(BP$5=(Assumptions!$D$15),SUM('Monthly Cash Flow'!BE161:BP161)/Assumptions!$D$10,0)</f>
        <v>0</v>
      </c>
      <c r="BQ177" s="20">
        <f>IF(BQ$5=(Assumptions!$D$15),SUM('Monthly Cash Flow'!BF161:BQ161)/Assumptions!$D$10,0)</f>
        <v>0</v>
      </c>
      <c r="BR177" s="20">
        <f>IF(BR$5=(Assumptions!$D$15),SUM('Monthly Cash Flow'!BG161:BR161)/Assumptions!$D$10,0)</f>
        <v>0</v>
      </c>
      <c r="BS177" s="20">
        <f>IF(BS$5=(Assumptions!$D$15),SUM('Monthly Cash Flow'!BH161:BS161)/Assumptions!$D$10,0)</f>
        <v>0</v>
      </c>
      <c r="BT177" s="20">
        <f>IF(BT$5=(Assumptions!$D$15),SUM('Monthly Cash Flow'!BI161:BT161)/Assumptions!$D$10,0)</f>
        <v>0</v>
      </c>
      <c r="BU177" s="20">
        <f>IF(BU$5=(Assumptions!$D$15),SUM('Monthly Cash Flow'!BJ161:BU161)/Assumptions!$D$10,0)</f>
        <v>0</v>
      </c>
      <c r="BV177" s="20">
        <f>IF(BV$5=(Assumptions!$D$15),SUM('Monthly Cash Flow'!BK161:BV161)/Assumptions!$D$10,0)</f>
        <v>0</v>
      </c>
      <c r="BW177" s="20">
        <f>IF(BW$5=(Assumptions!$D$15),SUM('Monthly Cash Flow'!BL161:BW161)/Assumptions!$D$10,0)</f>
        <v>0</v>
      </c>
      <c r="BX177" s="20">
        <f>IF(BX$5=(Assumptions!$D$15),SUM('Monthly Cash Flow'!BM161:BX161)/Assumptions!$D$10,0)</f>
        <v>0</v>
      </c>
      <c r="BY177" s="20">
        <f>IF(BY$5=(Assumptions!$D$15),SUM('Monthly Cash Flow'!BN161:BY161)/Assumptions!$D$10,0)</f>
        <v>0</v>
      </c>
      <c r="BZ177" s="20">
        <f>IF(BZ$5=(Assumptions!$D$15),SUM('Monthly Cash Flow'!BO161:BZ161)/Assumptions!$D$10,0)</f>
        <v>0</v>
      </c>
      <c r="CA177" s="20">
        <f>IF(CA$5=(Assumptions!$D$15),SUM('Monthly Cash Flow'!BP161:CA161)/Assumptions!$D$10,0)</f>
        <v>0</v>
      </c>
      <c r="CB177" s="20">
        <f>IF(CB$5=(Assumptions!$D$15),SUM('Monthly Cash Flow'!BQ161:CB161)/Assumptions!$D$10,0)</f>
        <v>0</v>
      </c>
      <c r="CC177" s="20">
        <f>IF(CC$5=(Assumptions!$D$15),SUM('Monthly Cash Flow'!BR161:CC161)/Assumptions!$D$10,0)</f>
        <v>0</v>
      </c>
      <c r="CD177" s="20">
        <f>IF(CD$5=(Assumptions!$D$15),SUM('Monthly Cash Flow'!BS161:CD161)/Assumptions!$D$10,0)</f>
        <v>0</v>
      </c>
      <c r="CE177" s="20">
        <f>IF(CE$5=(Assumptions!$D$15),SUM('Monthly Cash Flow'!BT161:CE161)/Assumptions!$D$10,0)</f>
        <v>0</v>
      </c>
      <c r="CF177" s="20">
        <f>IF(CF$5=(Assumptions!$D$15),SUM('Monthly Cash Flow'!BU161:CF161)/Assumptions!$D$10,0)</f>
        <v>0</v>
      </c>
      <c r="CG177" s="20">
        <f>IF(CG$5=(Assumptions!$D$15),SUM('Monthly Cash Flow'!BV161:CG161)/Assumptions!$D$10,0)</f>
        <v>0</v>
      </c>
      <c r="CH177" s="20">
        <f>IF(CH$5=(Assumptions!$D$15),SUM('Monthly Cash Flow'!BW161:CH161)/Assumptions!$D$10,0)</f>
        <v>0</v>
      </c>
      <c r="CI177" s="20">
        <f>IF(CI$5=(Assumptions!$D$15),SUM('Monthly Cash Flow'!BX161:CI161)/Assumptions!$D$10,0)</f>
        <v>0</v>
      </c>
      <c r="CJ177" s="20">
        <f>IF(CJ$5=(Assumptions!$D$15),SUM('Monthly Cash Flow'!BY161:CJ161)/Assumptions!$D$10,0)</f>
        <v>0</v>
      </c>
      <c r="CK177" s="20">
        <f>IF(CK$5=(Assumptions!$D$15),SUM('Monthly Cash Flow'!BZ161:CK161)/Assumptions!$D$10,0)</f>
        <v>0</v>
      </c>
      <c r="CL177" s="20">
        <f>IF(CL$5=(Assumptions!$D$15),SUM('Monthly Cash Flow'!CA161:CL161)/Assumptions!$D$10,0)</f>
        <v>0</v>
      </c>
      <c r="CM177" s="20">
        <f>IF(CM$5=(Assumptions!$D$15),SUM('Monthly Cash Flow'!CB161:CM161)/Assumptions!$D$10,0)</f>
        <v>0</v>
      </c>
      <c r="CN177" s="20">
        <f>IF(CN$5=(Assumptions!$D$15),SUM('Monthly Cash Flow'!CC161:CN161)/Assumptions!$D$10,0)</f>
        <v>0</v>
      </c>
      <c r="CO177" s="20">
        <f>IF(CO$5=(Assumptions!$D$15),SUM('Monthly Cash Flow'!CD161:CO161)/Assumptions!$D$10,0)</f>
        <v>0</v>
      </c>
      <c r="CP177" s="20">
        <f>IF(CP$5=(Assumptions!$D$15),SUM('Monthly Cash Flow'!CE161:CP161)/Assumptions!$D$10,0)</f>
        <v>0</v>
      </c>
      <c r="CQ177" s="20">
        <f>IF(CQ$5=(Assumptions!$D$15),SUM('Monthly Cash Flow'!CF161:CQ161)/Assumptions!$D$10,0)</f>
        <v>0</v>
      </c>
      <c r="CR177" s="20">
        <f>IF(CR$5=(Assumptions!$D$15),SUM('Monthly Cash Flow'!CG161:CR161)/Assumptions!$D$10,0)</f>
        <v>0</v>
      </c>
      <c r="CS177" s="20">
        <f>IF(CS$5=(Assumptions!$D$15),SUM('Monthly Cash Flow'!CH161:CS161)/Assumptions!$D$10,0)</f>
        <v>0</v>
      </c>
      <c r="CT177" s="20">
        <f>IF(CT$5=(Assumptions!$D$15),SUM('Monthly Cash Flow'!CI161:CT161)/Assumptions!$D$10,0)</f>
        <v>0</v>
      </c>
      <c r="CU177" s="20">
        <f>IF(CU$5=(Assumptions!$D$15),SUM('Monthly Cash Flow'!CJ161:CU161)/Assumptions!$D$10,0)</f>
        <v>0</v>
      </c>
      <c r="CV177" s="20">
        <f>IF(CV$5=(Assumptions!$D$15),SUM('Monthly Cash Flow'!CK161:CV161)/Assumptions!$D$10,0)</f>
        <v>0</v>
      </c>
      <c r="CW177" s="20">
        <f>IF(CW$5=(Assumptions!$D$15),SUM('Monthly Cash Flow'!CL161:CW161)/Assumptions!$D$10,0)</f>
        <v>0</v>
      </c>
      <c r="CX177" s="20">
        <f>IF(CX$5=(Assumptions!$D$15),SUM('Monthly Cash Flow'!CM161:CX161)/Assumptions!$D$10,0)</f>
        <v>0</v>
      </c>
      <c r="CY177" s="20">
        <f>IF(CY$5=(Assumptions!$D$15),SUM('Monthly Cash Flow'!CN161:CY161)/Assumptions!$D$10,0)</f>
        <v>0</v>
      </c>
      <c r="CZ177" s="20">
        <f>IF(CZ$5=(Assumptions!$D$15),SUM('Monthly Cash Flow'!CO161:CZ161)/Assumptions!$D$10,0)</f>
        <v>0</v>
      </c>
      <c r="DA177" s="20">
        <f>IF(DA$5=(Assumptions!$D$15),SUM('Monthly Cash Flow'!CP161:DA161)/Assumptions!$D$10,0)</f>
        <v>0</v>
      </c>
      <c r="DB177" s="20">
        <f>IF(DB$5=(Assumptions!$D$15),SUM('Monthly Cash Flow'!CQ161:DB161)/Assumptions!$D$10,0)</f>
        <v>0</v>
      </c>
      <c r="DC177" s="20">
        <f>IF(DC$5=(Assumptions!$D$15),SUM('Monthly Cash Flow'!CR161:DC161)/Assumptions!$D$10,0)</f>
        <v>0</v>
      </c>
      <c r="DD177" s="20">
        <f>IF(DD$5=(Assumptions!$D$15),SUM('Monthly Cash Flow'!CS161:DD161)/Assumptions!$D$10,0)</f>
        <v>0</v>
      </c>
      <c r="DE177" s="20">
        <f>IF(DE$5=(Assumptions!$D$15),SUM('Monthly Cash Flow'!CT161:DE161)/Assumptions!$D$10,0)</f>
        <v>0</v>
      </c>
      <c r="DF177" s="20">
        <f>IF(DF$5=(Assumptions!$D$15),SUM('Monthly Cash Flow'!CU161:DF161)/Assumptions!$D$10,0)</f>
        <v>0</v>
      </c>
      <c r="DG177" s="20">
        <f>IF(DG$5=(Assumptions!$D$15),SUM('Monthly Cash Flow'!CV161:DG161)/Assumptions!$D$10,0)</f>
        <v>0</v>
      </c>
      <c r="DH177" s="20">
        <f>IF(DH$5=(Assumptions!$D$15),SUM('Monthly Cash Flow'!CW161:DH161)/Assumptions!$D$10,0)</f>
        <v>0</v>
      </c>
      <c r="DI177" s="20">
        <f>IF(DI$5=(Assumptions!$D$15),SUM('Monthly Cash Flow'!CX161:DI161)/Assumptions!$D$10,0)</f>
        <v>0</v>
      </c>
      <c r="DJ177" s="20">
        <f>IF(DJ$5=(Assumptions!$D$15),SUM('Monthly Cash Flow'!CY161:DJ161)/Assumptions!$D$10,0)</f>
        <v>0</v>
      </c>
      <c r="DK177" s="20">
        <f>IF(DK$5=(Assumptions!$D$15),SUM('Monthly Cash Flow'!CZ161:DK161)/Assumptions!$D$10,0)</f>
        <v>0</v>
      </c>
      <c r="DL177" s="20">
        <f>IF(DL$5=(Assumptions!$D$15),SUM('Monthly Cash Flow'!DA161:DL161)/Assumptions!$D$10,0)</f>
        <v>0</v>
      </c>
      <c r="DM177" s="20">
        <f>IF(DM$5=(Assumptions!$D$15),SUM('Monthly Cash Flow'!DB161:DM161)/Assumptions!$D$10,0)</f>
        <v>0</v>
      </c>
      <c r="DN177" s="20">
        <f>IF(DN$5=(Assumptions!$D$15),SUM('Monthly Cash Flow'!DC161:DN161)/Assumptions!$D$10,0)</f>
        <v>0</v>
      </c>
      <c r="DO177" s="20">
        <f>IF(DO$5=(Assumptions!$D$15),SUM('Monthly Cash Flow'!DD161:DO161)/Assumptions!$D$10,0)</f>
        <v>0</v>
      </c>
      <c r="DP177" s="20">
        <f>IF(DP$5=(Assumptions!$D$15),SUM('Monthly Cash Flow'!DE161:DP161)/Assumptions!$D$10,0)</f>
        <v>0</v>
      </c>
      <c r="DQ177" s="20">
        <f>IF(DQ$5=(Assumptions!$D$15),SUM('Monthly Cash Flow'!DF161:DQ161)/Assumptions!$D$10,0)</f>
        <v>0</v>
      </c>
      <c r="DR177" s="20">
        <f>IF(DR$5=(Assumptions!$D$15),SUM('Monthly Cash Flow'!DG161:DR161)/Assumptions!$D$10,0)</f>
        <v>0</v>
      </c>
      <c r="DS177" s="20">
        <f>IF(DS$5=(Assumptions!$D$15),SUM('Monthly Cash Flow'!DH161:DS161)/Assumptions!$D$10,0)</f>
        <v>0</v>
      </c>
      <c r="DT177" s="20">
        <f>IF(DT$5=(Assumptions!$D$15),SUM('Monthly Cash Flow'!DI161:DT161)/Assumptions!$D$10,0)</f>
        <v>0</v>
      </c>
    </row>
    <row r="178" spans="3:124">
      <c r="C178" s="5" t="s">
        <v>416</v>
      </c>
      <c r="D178" s="20">
        <f>IF(D177=0,0,D177*Assumptions!$D$11)</f>
        <v>0</v>
      </c>
      <c r="E178" s="20">
        <f>IF(E177=0,0,E177*Assumptions!$D$11)</f>
        <v>0</v>
      </c>
      <c r="F178" s="20">
        <f>IF(F177=0,0,F177*Assumptions!$D$11)</f>
        <v>0</v>
      </c>
      <c r="G178" s="20">
        <f>IF(G177=0,0,G177*Assumptions!$D$11)</f>
        <v>0</v>
      </c>
      <c r="H178" s="20">
        <f>IF(H177=0,0,H177*Assumptions!$D$11)</f>
        <v>0</v>
      </c>
      <c r="I178" s="20">
        <f>IF(I177=0,0,I177*Assumptions!$D$11)</f>
        <v>0</v>
      </c>
      <c r="J178" s="20">
        <f>IF(J177=0,0,J177*Assumptions!$D$11)</f>
        <v>0</v>
      </c>
      <c r="K178" s="20">
        <f>IF(K177=0,0,K177*Assumptions!$D$11)</f>
        <v>0</v>
      </c>
      <c r="L178" s="20">
        <f>IF(L177=0,0,L177*Assumptions!$D$11)</f>
        <v>0</v>
      </c>
      <c r="M178" s="20">
        <f>IF(M177=0,0,M177*Assumptions!$D$11)</f>
        <v>0</v>
      </c>
      <c r="N178" s="20">
        <f>IF(N177=0,0,N177*Assumptions!$D$11)</f>
        <v>0</v>
      </c>
      <c r="O178" s="20">
        <f>IF(O177=0,0,O177*Assumptions!$D$11)</f>
        <v>0</v>
      </c>
      <c r="P178" s="20">
        <f>IF(P177=0,0,P177*Assumptions!$D$11)</f>
        <v>0</v>
      </c>
      <c r="Q178" s="20">
        <f>IF(Q177=0,0,Q177*Assumptions!$D$11)</f>
        <v>0</v>
      </c>
      <c r="R178" s="20">
        <f>IF(R177=0,0,R177*Assumptions!$D$11)</f>
        <v>0</v>
      </c>
      <c r="S178" s="20">
        <f>IF(S177=0,0,S177*Assumptions!$D$11)</f>
        <v>0</v>
      </c>
      <c r="T178" s="20">
        <f>IF(T177=0,0,T177*Assumptions!$D$11)</f>
        <v>0</v>
      </c>
      <c r="U178" s="20">
        <f>IF(U177=0,0,U177*Assumptions!$D$11)</f>
        <v>0</v>
      </c>
      <c r="V178" s="20">
        <f>IF(V177=0,0,V177*Assumptions!$D$11)</f>
        <v>0</v>
      </c>
      <c r="W178" s="20">
        <f>IF(W177=0,0,W177*Assumptions!$D$11)</f>
        <v>0</v>
      </c>
      <c r="X178" s="20">
        <f>IF(X177=0,0,X177*Assumptions!$D$11)</f>
        <v>0</v>
      </c>
      <c r="Y178" s="20">
        <f>IF(Y177=0,0,Y177*Assumptions!$D$11)</f>
        <v>0</v>
      </c>
      <c r="Z178" s="20">
        <f>IF(Z177=0,0,Z177*Assumptions!$D$11)</f>
        <v>0</v>
      </c>
      <c r="AA178" s="20">
        <f>IF(AA177=0,0,AA177*Assumptions!$D$11)</f>
        <v>0</v>
      </c>
      <c r="AB178" s="20">
        <f>IF(AB177=0,0,AB177*Assumptions!$D$11)</f>
        <v>0</v>
      </c>
      <c r="AC178" s="20">
        <f>IF(AC177=0,0,AC177*Assumptions!$D$11)</f>
        <v>0</v>
      </c>
      <c r="AD178" s="20">
        <f>IF(AD177=0,0,AD177*Assumptions!$D$11)</f>
        <v>0</v>
      </c>
      <c r="AE178" s="20">
        <f>IF(AE177=0,0,AE177*Assumptions!$D$11)</f>
        <v>0</v>
      </c>
      <c r="AF178" s="20">
        <f>IF(AF177=0,0,AF177*Assumptions!$D$11)</f>
        <v>0</v>
      </c>
      <c r="AG178" s="20">
        <f>IF(AG177=0,0,AG177*Assumptions!$D$11)</f>
        <v>0</v>
      </c>
      <c r="AH178" s="20">
        <f>IF(AH177=0,0,AH177*Assumptions!$D$11)</f>
        <v>0</v>
      </c>
      <c r="AI178" s="20">
        <f>IF(AI177=0,0,AI177*Assumptions!$D$11)</f>
        <v>0</v>
      </c>
      <c r="AJ178" s="20">
        <f>IF(AJ177=0,0,AJ177*Assumptions!$D$11)</f>
        <v>0</v>
      </c>
      <c r="AK178" s="20">
        <f>IF(AK177=0,0,AK177*Assumptions!$D$11)</f>
        <v>0</v>
      </c>
      <c r="AL178" s="20">
        <f>IF(AL177=0,0,AL177*Assumptions!$D$11)</f>
        <v>0</v>
      </c>
      <c r="AM178" s="20">
        <f>IF(AM177=0,0,AM177*Assumptions!$D$11)</f>
        <v>0</v>
      </c>
      <c r="AN178" s="20">
        <f>IF(AN177=0,0,AN177*Assumptions!$D$11)</f>
        <v>0</v>
      </c>
      <c r="AO178" s="20">
        <f>IF(AO177=0,0,AO177*Assumptions!$D$11)</f>
        <v>0</v>
      </c>
      <c r="AP178" s="20">
        <f>IF(AP177=0,0,AP177*Assumptions!$D$11)</f>
        <v>0</v>
      </c>
      <c r="AQ178" s="20">
        <f>IF(AQ177=0,0,AQ177*Assumptions!$D$11)</f>
        <v>0</v>
      </c>
      <c r="AR178" s="20">
        <f>IF(AR177=0,0,AR177*Assumptions!$D$11)</f>
        <v>0</v>
      </c>
      <c r="AS178" s="20">
        <f>IF(AS177=0,0,AS177*Assumptions!$D$11)</f>
        <v>0</v>
      </c>
      <c r="AT178" s="20">
        <f>IF(AT177=0,0,AT177*Assumptions!$D$11)</f>
        <v>0</v>
      </c>
      <c r="AU178" s="20">
        <f>IF(AU177=0,0,AU177*Assumptions!$D$11)</f>
        <v>0</v>
      </c>
      <c r="AV178" s="20">
        <f>IF(AV177=0,0,AV177*Assumptions!$D$11)</f>
        <v>0</v>
      </c>
      <c r="AW178" s="20">
        <f>IF(AW177=0,0,AW177*Assumptions!$D$11)</f>
        <v>0</v>
      </c>
      <c r="AX178" s="20">
        <f>IF(AX177=0,0,AX177*Assumptions!$D$11)</f>
        <v>0</v>
      </c>
      <c r="AY178" s="20">
        <f>IF(AY177=0,0,AY177*Assumptions!$D$11)</f>
        <v>0</v>
      </c>
      <c r="AZ178" s="20">
        <f>IF(AZ177=0,0,AZ177*Assumptions!$D$11)</f>
        <v>0</v>
      </c>
      <c r="BA178" s="20">
        <f>IF(BA177=0,0,BA177*Assumptions!$D$11)</f>
        <v>0</v>
      </c>
      <c r="BB178" s="20">
        <f>IF(BB177=0,0,BB177*Assumptions!$D$11)</f>
        <v>0</v>
      </c>
      <c r="BC178" s="20">
        <f>IF(BC177=0,0,BC177*Assumptions!$D$11)</f>
        <v>0</v>
      </c>
      <c r="BD178" s="20">
        <f>IF(BD177=0,0,BD177*Assumptions!$D$11)</f>
        <v>0</v>
      </c>
      <c r="BE178" s="20">
        <f>IF(BE177=0,0,BE177*Assumptions!$D$11)</f>
        <v>0</v>
      </c>
      <c r="BF178" s="20">
        <f>IF(BF177=0,0,BF177*Assumptions!$D$11)</f>
        <v>0</v>
      </c>
      <c r="BG178" s="20">
        <f>IF(BG177=0,0,BG177*Assumptions!$D$11)</f>
        <v>0</v>
      </c>
      <c r="BH178" s="20">
        <f>IF(BH177=0,0,BH177*Assumptions!$D$11)</f>
        <v>0</v>
      </c>
      <c r="BI178" s="20">
        <f>IF(BI177=0,0,BI177*Assumptions!$D$11)</f>
        <v>0</v>
      </c>
      <c r="BJ178" s="20">
        <f>IF(BJ177=0,0,BJ177*Assumptions!$D$11)</f>
        <v>0</v>
      </c>
      <c r="BK178" s="20">
        <f>IF(BK177=0,0,BK177*Assumptions!$D$11)</f>
        <v>0</v>
      </c>
      <c r="BL178" s="20">
        <f>IF(BL177=0,0,BL177*Assumptions!$D$11)</f>
        <v>2676359.967825219</v>
      </c>
      <c r="BM178" s="20">
        <f>IF(BM177=0,0,BM177*Assumptions!$D$11)</f>
        <v>0</v>
      </c>
      <c r="BN178" s="20">
        <f>IF(BN177=0,0,BN177*Assumptions!$D$11)</f>
        <v>0</v>
      </c>
      <c r="BO178" s="20">
        <f>IF(BO177=0,0,BO177*Assumptions!$D$11)</f>
        <v>0</v>
      </c>
      <c r="BP178" s="20">
        <f>IF(BP177=0,0,BP177*Assumptions!$D$11)</f>
        <v>0</v>
      </c>
      <c r="BQ178" s="20">
        <f>IF(BQ177=0,0,BQ177*Assumptions!$D$11)</f>
        <v>0</v>
      </c>
      <c r="BR178" s="20">
        <f>IF(BR177=0,0,BR177*Assumptions!$D$11)</f>
        <v>0</v>
      </c>
      <c r="BS178" s="20">
        <f>IF(BS177=0,0,BS177*Assumptions!$D$11)</f>
        <v>0</v>
      </c>
      <c r="BT178" s="20">
        <f>IF(BT177=0,0,BT177*Assumptions!$D$11)</f>
        <v>0</v>
      </c>
      <c r="BU178" s="20">
        <f>IF(BU177=0,0,BU177*Assumptions!$D$11)</f>
        <v>0</v>
      </c>
      <c r="BV178" s="20">
        <f>IF(BV177=0,0,BV177*Assumptions!$D$11)</f>
        <v>0</v>
      </c>
      <c r="BW178" s="20">
        <f>IF(BW177=0,0,BW177*Assumptions!$D$11)</f>
        <v>0</v>
      </c>
      <c r="BX178" s="20">
        <f>IF(BX177=0,0,BX177*Assumptions!$D$11)</f>
        <v>0</v>
      </c>
      <c r="BY178" s="20">
        <f>IF(BY177=0,0,BY177*Assumptions!$D$11)</f>
        <v>0</v>
      </c>
      <c r="BZ178" s="20">
        <f>IF(BZ177=0,0,BZ177*Assumptions!$D$11)</f>
        <v>0</v>
      </c>
      <c r="CA178" s="20">
        <f>IF(CA177=0,0,CA177*Assumptions!$D$11)</f>
        <v>0</v>
      </c>
      <c r="CB178" s="20">
        <f>IF(CB177=0,0,CB177*Assumptions!$D$11)</f>
        <v>0</v>
      </c>
      <c r="CC178" s="20">
        <f>IF(CC177=0,0,CC177*Assumptions!$D$11)</f>
        <v>0</v>
      </c>
      <c r="CD178" s="20">
        <f>IF(CD177=0,0,CD177*Assumptions!$D$11)</f>
        <v>0</v>
      </c>
      <c r="CE178" s="20">
        <f>IF(CE177=0,0,CE177*Assumptions!$D$11)</f>
        <v>0</v>
      </c>
      <c r="CF178" s="20">
        <f>IF(CF177=0,0,CF177*Assumptions!$D$11)</f>
        <v>0</v>
      </c>
      <c r="CG178" s="20">
        <f>IF(CG177=0,0,CG177*Assumptions!$D$11)</f>
        <v>0</v>
      </c>
      <c r="CH178" s="20">
        <f>IF(CH177=0,0,CH177*Assumptions!$D$11)</f>
        <v>0</v>
      </c>
      <c r="CI178" s="20">
        <f>IF(CI177=0,0,CI177*Assumptions!$D$11)</f>
        <v>0</v>
      </c>
      <c r="CJ178" s="20">
        <f>IF(CJ177=0,0,CJ177*Assumptions!$D$11)</f>
        <v>0</v>
      </c>
      <c r="CK178" s="20">
        <f>IF(CK177=0,0,CK177*Assumptions!$D$11)</f>
        <v>0</v>
      </c>
      <c r="CL178" s="20">
        <f>IF(CL177=0,0,CL177*Assumptions!$D$11)</f>
        <v>0</v>
      </c>
      <c r="CM178" s="20">
        <f>IF(CM177=0,0,CM177*Assumptions!$D$11)</f>
        <v>0</v>
      </c>
      <c r="CN178" s="20">
        <f>IF(CN177=0,0,CN177*Assumptions!$D$11)</f>
        <v>0</v>
      </c>
      <c r="CO178" s="20">
        <f>IF(CO177=0,0,CO177*Assumptions!$D$11)</f>
        <v>0</v>
      </c>
      <c r="CP178" s="20">
        <f>IF(CP177=0,0,CP177*Assumptions!$D$11)</f>
        <v>0</v>
      </c>
      <c r="CQ178" s="20">
        <f>IF(CQ177=0,0,CQ177*Assumptions!$D$11)</f>
        <v>0</v>
      </c>
      <c r="CR178" s="20">
        <f>IF(CR177=0,0,CR177*Assumptions!$D$11)</f>
        <v>0</v>
      </c>
      <c r="CS178" s="20">
        <f>IF(CS177=0,0,CS177*Assumptions!$D$11)</f>
        <v>0</v>
      </c>
      <c r="CT178" s="20">
        <f>IF(CT177=0,0,CT177*Assumptions!$D$11)</f>
        <v>0</v>
      </c>
      <c r="CU178" s="20">
        <f>IF(CU177=0,0,CU177*Assumptions!$D$11)</f>
        <v>0</v>
      </c>
      <c r="CV178" s="20">
        <f>IF(CV177=0,0,CV177*Assumptions!$D$11)</f>
        <v>0</v>
      </c>
      <c r="CW178" s="20">
        <f>IF(CW177=0,0,CW177*Assumptions!$D$11)</f>
        <v>0</v>
      </c>
      <c r="CX178" s="20">
        <f>IF(CX177=0,0,CX177*Assumptions!$D$11)</f>
        <v>0</v>
      </c>
      <c r="CY178" s="20">
        <f>IF(CY177=0,0,CY177*Assumptions!$D$11)</f>
        <v>0</v>
      </c>
      <c r="CZ178" s="20">
        <f>IF(CZ177=0,0,CZ177*Assumptions!$D$11)</f>
        <v>0</v>
      </c>
      <c r="DA178" s="20">
        <f>IF(DA177=0,0,DA177*Assumptions!$D$11)</f>
        <v>0</v>
      </c>
      <c r="DB178" s="20">
        <f>IF(DB177=0,0,DB177*Assumptions!$D$11)</f>
        <v>0</v>
      </c>
      <c r="DC178" s="20">
        <f>IF(DC177=0,0,DC177*Assumptions!$D$11)</f>
        <v>0</v>
      </c>
      <c r="DD178" s="20">
        <f>IF(DD177=0,0,DD177*Assumptions!$D$11)</f>
        <v>0</v>
      </c>
      <c r="DE178" s="20">
        <f>IF(DE177=0,0,DE177*Assumptions!$D$11)</f>
        <v>0</v>
      </c>
      <c r="DF178" s="20">
        <f>IF(DF177=0,0,DF177*Assumptions!$D$11)</f>
        <v>0</v>
      </c>
      <c r="DG178" s="20">
        <f>IF(DG177=0,0,DG177*Assumptions!$D$11)</f>
        <v>0</v>
      </c>
      <c r="DH178" s="20">
        <f>IF(DH177=0,0,DH177*Assumptions!$D$11)</f>
        <v>0</v>
      </c>
      <c r="DI178" s="20">
        <f>IF(DI177=0,0,DI177*Assumptions!$D$11)</f>
        <v>0</v>
      </c>
      <c r="DJ178" s="20">
        <f>IF(DJ177=0,0,DJ177*Assumptions!$D$11)</f>
        <v>0</v>
      </c>
      <c r="DK178" s="20">
        <f>IF(DK177=0,0,DK177*Assumptions!$D$11)</f>
        <v>0</v>
      </c>
      <c r="DL178" s="20">
        <f>IF(DL177=0,0,DL177*Assumptions!$D$11)</f>
        <v>0</v>
      </c>
      <c r="DM178" s="20">
        <f>IF(DM177=0,0,DM177*Assumptions!$D$11)</f>
        <v>0</v>
      </c>
      <c r="DN178" s="20">
        <f>IF(DN177=0,0,DN177*Assumptions!$D$11)</f>
        <v>0</v>
      </c>
      <c r="DO178" s="20">
        <f>IF(DO177=0,0,DO177*Assumptions!$D$11)</f>
        <v>0</v>
      </c>
      <c r="DP178" s="20">
        <f>IF(DP177=0,0,DP177*Assumptions!$D$11)</f>
        <v>0</v>
      </c>
      <c r="DQ178" s="20">
        <f>IF(DQ177=0,0,DQ177*Assumptions!$D$11)</f>
        <v>0</v>
      </c>
      <c r="DR178" s="20">
        <f>IF(DR177=0,0,DR177*Assumptions!$D$11)</f>
        <v>0</v>
      </c>
      <c r="DS178" s="20">
        <f>IF(DS177=0,0,DS177*Assumptions!$D$11)</f>
        <v>0</v>
      </c>
      <c r="DT178" s="20">
        <f>IF(DT177=0,0,DT177*Assumptions!$D$11)</f>
        <v>0</v>
      </c>
    </row>
    <row r="179" spans="3:124">
      <c r="C179" s="10" t="s">
        <v>417</v>
      </c>
      <c r="D179" s="24">
        <f t="shared" ref="D179:BK179" si="65">D177-D178</f>
        <v>0</v>
      </c>
      <c r="E179" s="24">
        <f t="shared" si="65"/>
        <v>0</v>
      </c>
      <c r="F179" s="24">
        <f t="shared" si="65"/>
        <v>0</v>
      </c>
      <c r="G179" s="24">
        <f t="shared" si="65"/>
        <v>0</v>
      </c>
      <c r="H179" s="24">
        <f t="shared" si="65"/>
        <v>0</v>
      </c>
      <c r="I179" s="24">
        <f t="shared" si="65"/>
        <v>0</v>
      </c>
      <c r="J179" s="24">
        <f t="shared" si="65"/>
        <v>0</v>
      </c>
      <c r="K179" s="24">
        <f t="shared" si="65"/>
        <v>0</v>
      </c>
      <c r="L179" s="24">
        <f t="shared" si="65"/>
        <v>0</v>
      </c>
      <c r="M179" s="24">
        <f t="shared" si="65"/>
        <v>0</v>
      </c>
      <c r="N179" s="24">
        <f t="shared" si="65"/>
        <v>0</v>
      </c>
      <c r="O179" s="24">
        <f t="shared" si="65"/>
        <v>0</v>
      </c>
      <c r="P179" s="24">
        <f t="shared" si="65"/>
        <v>0</v>
      </c>
      <c r="Q179" s="24">
        <f t="shared" si="65"/>
        <v>0</v>
      </c>
      <c r="R179" s="24">
        <f t="shared" si="65"/>
        <v>0</v>
      </c>
      <c r="S179" s="24">
        <f t="shared" si="65"/>
        <v>0</v>
      </c>
      <c r="T179" s="24">
        <f t="shared" si="65"/>
        <v>0</v>
      </c>
      <c r="U179" s="24">
        <f t="shared" si="65"/>
        <v>0</v>
      </c>
      <c r="V179" s="24">
        <f t="shared" si="65"/>
        <v>0</v>
      </c>
      <c r="W179" s="24">
        <f t="shared" si="65"/>
        <v>0</v>
      </c>
      <c r="X179" s="24">
        <f t="shared" si="65"/>
        <v>0</v>
      </c>
      <c r="Y179" s="24">
        <f t="shared" si="65"/>
        <v>0</v>
      </c>
      <c r="Z179" s="24">
        <f t="shared" si="65"/>
        <v>0</v>
      </c>
      <c r="AA179" s="24">
        <f t="shared" si="65"/>
        <v>0</v>
      </c>
      <c r="AB179" s="24">
        <f t="shared" si="65"/>
        <v>0</v>
      </c>
      <c r="AC179" s="24">
        <f t="shared" si="65"/>
        <v>0</v>
      </c>
      <c r="AD179" s="24">
        <f t="shared" si="65"/>
        <v>0</v>
      </c>
      <c r="AE179" s="24">
        <f t="shared" si="65"/>
        <v>0</v>
      </c>
      <c r="AF179" s="24">
        <f t="shared" si="65"/>
        <v>0</v>
      </c>
      <c r="AG179" s="24">
        <f t="shared" si="65"/>
        <v>0</v>
      </c>
      <c r="AH179" s="24">
        <f t="shared" si="65"/>
        <v>0</v>
      </c>
      <c r="AI179" s="24">
        <f t="shared" si="65"/>
        <v>0</v>
      </c>
      <c r="AJ179" s="24">
        <f t="shared" si="65"/>
        <v>0</v>
      </c>
      <c r="AK179" s="24">
        <f t="shared" si="65"/>
        <v>0</v>
      </c>
      <c r="AL179" s="24">
        <f t="shared" si="65"/>
        <v>0</v>
      </c>
      <c r="AM179" s="24">
        <f t="shared" si="65"/>
        <v>0</v>
      </c>
      <c r="AN179" s="24">
        <f t="shared" si="65"/>
        <v>0</v>
      </c>
      <c r="AO179" s="24">
        <f t="shared" si="65"/>
        <v>0</v>
      </c>
      <c r="AP179" s="24">
        <f t="shared" si="65"/>
        <v>0</v>
      </c>
      <c r="AQ179" s="24">
        <f t="shared" si="65"/>
        <v>0</v>
      </c>
      <c r="AR179" s="24">
        <f t="shared" si="65"/>
        <v>0</v>
      </c>
      <c r="AS179" s="24">
        <f t="shared" si="65"/>
        <v>0</v>
      </c>
      <c r="AT179" s="24">
        <f t="shared" si="65"/>
        <v>0</v>
      </c>
      <c r="AU179" s="24">
        <f t="shared" si="65"/>
        <v>0</v>
      </c>
      <c r="AV179" s="24">
        <f t="shared" si="65"/>
        <v>0</v>
      </c>
      <c r="AW179" s="24">
        <f t="shared" si="65"/>
        <v>0</v>
      </c>
      <c r="AX179" s="24">
        <f t="shared" si="65"/>
        <v>0</v>
      </c>
      <c r="AY179" s="24">
        <f t="shared" si="65"/>
        <v>0</v>
      </c>
      <c r="AZ179" s="24">
        <f t="shared" si="65"/>
        <v>0</v>
      </c>
      <c r="BA179" s="24">
        <f t="shared" si="65"/>
        <v>0</v>
      </c>
      <c r="BB179" s="24">
        <f t="shared" si="65"/>
        <v>0</v>
      </c>
      <c r="BC179" s="24">
        <f t="shared" si="65"/>
        <v>0</v>
      </c>
      <c r="BD179" s="24">
        <f t="shared" si="65"/>
        <v>0</v>
      </c>
      <c r="BE179" s="24">
        <f t="shared" si="65"/>
        <v>0</v>
      </c>
      <c r="BF179" s="24">
        <f t="shared" si="65"/>
        <v>0</v>
      </c>
      <c r="BG179" s="24">
        <f t="shared" si="65"/>
        <v>0</v>
      </c>
      <c r="BH179" s="24">
        <f t="shared" si="65"/>
        <v>0</v>
      </c>
      <c r="BI179" s="24">
        <f t="shared" si="65"/>
        <v>0</v>
      </c>
      <c r="BJ179" s="24">
        <f t="shared" si="65"/>
        <v>0</v>
      </c>
      <c r="BK179" s="24">
        <f t="shared" si="65"/>
        <v>0</v>
      </c>
      <c r="BL179" s="24">
        <f>BL177-BL178</f>
        <v>131141638.42343573</v>
      </c>
      <c r="BM179" s="24">
        <f t="shared" ref="BM179:DT179" si="66">BM177-BM178</f>
        <v>0</v>
      </c>
      <c r="BN179" s="24">
        <f t="shared" si="66"/>
        <v>0</v>
      </c>
      <c r="BO179" s="24">
        <f t="shared" si="66"/>
        <v>0</v>
      </c>
      <c r="BP179" s="24">
        <f t="shared" si="66"/>
        <v>0</v>
      </c>
      <c r="BQ179" s="24">
        <f t="shared" si="66"/>
        <v>0</v>
      </c>
      <c r="BR179" s="24">
        <f t="shared" si="66"/>
        <v>0</v>
      </c>
      <c r="BS179" s="24">
        <f t="shared" si="66"/>
        <v>0</v>
      </c>
      <c r="BT179" s="24">
        <f t="shared" si="66"/>
        <v>0</v>
      </c>
      <c r="BU179" s="24">
        <f t="shared" si="66"/>
        <v>0</v>
      </c>
      <c r="BV179" s="24">
        <f t="shared" si="66"/>
        <v>0</v>
      </c>
      <c r="BW179" s="24">
        <f t="shared" si="66"/>
        <v>0</v>
      </c>
      <c r="BX179" s="24">
        <f t="shared" si="66"/>
        <v>0</v>
      </c>
      <c r="BY179" s="24">
        <f t="shared" si="66"/>
        <v>0</v>
      </c>
      <c r="BZ179" s="24">
        <f t="shared" si="66"/>
        <v>0</v>
      </c>
      <c r="CA179" s="24">
        <f t="shared" si="66"/>
        <v>0</v>
      </c>
      <c r="CB179" s="24">
        <f t="shared" si="66"/>
        <v>0</v>
      </c>
      <c r="CC179" s="24">
        <f t="shared" si="66"/>
        <v>0</v>
      </c>
      <c r="CD179" s="24">
        <f t="shared" si="66"/>
        <v>0</v>
      </c>
      <c r="CE179" s="24">
        <f t="shared" si="66"/>
        <v>0</v>
      </c>
      <c r="CF179" s="24">
        <f t="shared" si="66"/>
        <v>0</v>
      </c>
      <c r="CG179" s="24">
        <f t="shared" si="66"/>
        <v>0</v>
      </c>
      <c r="CH179" s="24">
        <f t="shared" si="66"/>
        <v>0</v>
      </c>
      <c r="CI179" s="24">
        <f t="shared" si="66"/>
        <v>0</v>
      </c>
      <c r="CJ179" s="24">
        <f t="shared" si="66"/>
        <v>0</v>
      </c>
      <c r="CK179" s="24">
        <f t="shared" si="66"/>
        <v>0</v>
      </c>
      <c r="CL179" s="24">
        <f t="shared" si="66"/>
        <v>0</v>
      </c>
      <c r="CM179" s="24">
        <f t="shared" si="66"/>
        <v>0</v>
      </c>
      <c r="CN179" s="24">
        <f t="shared" si="66"/>
        <v>0</v>
      </c>
      <c r="CO179" s="24">
        <f t="shared" si="66"/>
        <v>0</v>
      </c>
      <c r="CP179" s="24">
        <f t="shared" si="66"/>
        <v>0</v>
      </c>
      <c r="CQ179" s="24">
        <f t="shared" si="66"/>
        <v>0</v>
      </c>
      <c r="CR179" s="24">
        <f t="shared" si="66"/>
        <v>0</v>
      </c>
      <c r="CS179" s="24">
        <f t="shared" si="66"/>
        <v>0</v>
      </c>
      <c r="CT179" s="24">
        <f t="shared" si="66"/>
        <v>0</v>
      </c>
      <c r="CU179" s="24">
        <f t="shared" si="66"/>
        <v>0</v>
      </c>
      <c r="CV179" s="24">
        <f t="shared" si="66"/>
        <v>0</v>
      </c>
      <c r="CW179" s="24">
        <f t="shared" si="66"/>
        <v>0</v>
      </c>
      <c r="CX179" s="24">
        <f t="shared" si="66"/>
        <v>0</v>
      </c>
      <c r="CY179" s="24">
        <f t="shared" si="66"/>
        <v>0</v>
      </c>
      <c r="CZ179" s="24">
        <f t="shared" si="66"/>
        <v>0</v>
      </c>
      <c r="DA179" s="24">
        <f t="shared" si="66"/>
        <v>0</v>
      </c>
      <c r="DB179" s="24">
        <f t="shared" si="66"/>
        <v>0</v>
      </c>
      <c r="DC179" s="24">
        <f t="shared" si="66"/>
        <v>0</v>
      </c>
      <c r="DD179" s="24">
        <f t="shared" si="66"/>
        <v>0</v>
      </c>
      <c r="DE179" s="24">
        <f t="shared" si="66"/>
        <v>0</v>
      </c>
      <c r="DF179" s="24">
        <f t="shared" si="66"/>
        <v>0</v>
      </c>
      <c r="DG179" s="24">
        <f t="shared" si="66"/>
        <v>0</v>
      </c>
      <c r="DH179" s="24">
        <f t="shared" si="66"/>
        <v>0</v>
      </c>
      <c r="DI179" s="24">
        <f t="shared" si="66"/>
        <v>0</v>
      </c>
      <c r="DJ179" s="24">
        <f t="shared" si="66"/>
        <v>0</v>
      </c>
      <c r="DK179" s="24">
        <f t="shared" si="66"/>
        <v>0</v>
      </c>
      <c r="DL179" s="24">
        <f t="shared" si="66"/>
        <v>0</v>
      </c>
      <c r="DM179" s="24">
        <f t="shared" si="66"/>
        <v>0</v>
      </c>
      <c r="DN179" s="24">
        <f t="shared" si="66"/>
        <v>0</v>
      </c>
      <c r="DO179" s="24">
        <f t="shared" si="66"/>
        <v>0</v>
      </c>
      <c r="DP179" s="24">
        <f t="shared" si="66"/>
        <v>0</v>
      </c>
      <c r="DQ179" s="24">
        <f t="shared" si="66"/>
        <v>0</v>
      </c>
      <c r="DR179" s="24">
        <f t="shared" si="66"/>
        <v>0</v>
      </c>
      <c r="DS179" s="24">
        <f t="shared" si="66"/>
        <v>0</v>
      </c>
      <c r="DT179" s="24">
        <f t="shared" si="66"/>
        <v>0</v>
      </c>
    </row>
    <row r="180" spans="3:124"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3:124">
      <c r="C181" s="12" t="s">
        <v>418</v>
      </c>
      <c r="D181" s="47">
        <f>IF(D$5&gt;(Assumptions!$D$15),0,D167-D173-D175+D179)</f>
        <v>-14164307.42625</v>
      </c>
      <c r="E181" s="47">
        <f>IF(E$5&gt;(Assumptions!$D$15),0,E167-E173-E175+E179)</f>
        <v>-758781.56931818195</v>
      </c>
      <c r="F181" s="47">
        <f>IF(F$5&gt;(Assumptions!$D$15),0,F167-F173-F175+F179)</f>
        <v>-758781.56931818195</v>
      </c>
      <c r="G181" s="47">
        <f>IF(G$5&gt;(Assumptions!$D$15),0,G167-G173-G175+G179)</f>
        <v>-758781.56931818195</v>
      </c>
      <c r="H181" s="47">
        <f>IF(H$5&gt;(Assumptions!$D$15),0,H167-H173-H175+H179)</f>
        <v>-758781.56931818195</v>
      </c>
      <c r="I181" s="47">
        <f>IF(I$5&gt;(Assumptions!$D$15),0,I167-I173-I175+I179)</f>
        <v>-1407153.8436515152</v>
      </c>
      <c r="J181" s="47">
        <f>IF(J$5&gt;(Assumptions!$D$15),0,J167-J173-J175+J179)</f>
        <v>-1407153.8436515152</v>
      </c>
      <c r="K181" s="47">
        <f>IF(K$5&gt;(Assumptions!$D$15),0,K167-K173-K175+K179)</f>
        <v>-1407153.8436515152</v>
      </c>
      <c r="L181" s="47">
        <f>IF(L$5&gt;(Assumptions!$D$15),0,L167-L173-L175+L179)</f>
        <v>-2055526.1179848483</v>
      </c>
      <c r="M181" s="47">
        <f>IF(M$5&gt;(Assumptions!$D$15),0,M167-M173-M175+M179)</f>
        <v>-2703898.3923181817</v>
      </c>
      <c r="N181" s="47">
        <f>IF(N$5&gt;(Assumptions!$D$15),0,N167-N173-N175+N179)</f>
        <v>-4000642.9409848484</v>
      </c>
      <c r="O181" s="47">
        <f>IF(O$5&gt;(Assumptions!$D$15),0,O167-O173-O175+O179)</f>
        <v>-4649015.2153181825</v>
      </c>
      <c r="P181" s="47">
        <f>IF(P$5&gt;(Assumptions!$D$15),0,P167-P173-P175+P179)</f>
        <v>-4747402.8819848495</v>
      </c>
      <c r="Q181" s="47">
        <f>IF(Q$5&gt;(Assumptions!$D$15),0,Q167-Q173-Q175+Q179)</f>
        <v>-5458589.1563181821</v>
      </c>
      <c r="R181" s="47">
        <f>IF(R$5&gt;(Assumptions!$D$15),0,R167-R173-R175+R179)</f>
        <v>-5521403.1563181821</v>
      </c>
      <c r="S181" s="47">
        <f>IF(S$5&gt;(Assumptions!$D$15),0,S167-S173-S175+S179)</f>
        <v>-4967251.8819848495</v>
      </c>
      <c r="T181" s="47">
        <f>IF(T$5&gt;(Assumptions!$D$15),0,T167-T173-T175+T179)</f>
        <v>-4381693.6076515159</v>
      </c>
      <c r="U181" s="47">
        <f>IF(U$5&gt;(Assumptions!$D$15),0,U167-U173-U175+U179)</f>
        <v>-4413100.6076515159</v>
      </c>
      <c r="V181" s="47">
        <f>IF(V$5&gt;(Assumptions!$D$15),0,V167-V173-V175+V179)</f>
        <v>-3764728.3333181818</v>
      </c>
      <c r="W181" s="47">
        <f>IF(W$5&gt;(Assumptions!$D$15),0,W167-W173-W175+W179)</f>
        <v>-3799987.9999848483</v>
      </c>
      <c r="X181" s="47">
        <f>IF(X$5&gt;(Assumptions!$D$15),0,X167-X173-X175+X179)</f>
        <v>-2440429.4513181816</v>
      </c>
      <c r="Y181" s="47">
        <f>IF(Y$5&gt;(Assumptions!$D$15),0,Y167-Y173-Y175+Y179)</f>
        <v>-2346208.4513181816</v>
      </c>
      <c r="Z181" s="47">
        <f>IF(Z$5&gt;(Assumptions!$D$15),0,Z167-Z173-Z175+Z179)</f>
        <v>-1635022.1769848485</v>
      </c>
      <c r="AA181" s="47">
        <f>IF(AA$5&gt;(Assumptions!$D$15),0,AA167-AA173-AA175+AA179)</f>
        <v>-7181028.1990833338</v>
      </c>
      <c r="AB181" s="47">
        <f>IF(AB$5&gt;(Assumptions!$D$15),0,AB167-AB173-AB175+AB179)</f>
        <v>-500531.80981596804</v>
      </c>
      <c r="AC181" s="47">
        <f>IF(AC$5&gt;(Assumptions!$D$15),0,AC167-AC173-AC175+AC179)</f>
        <v>-360239.54422013089</v>
      </c>
      <c r="AD181" s="47">
        <f>IF(AD$5&gt;(Assumptions!$D$15),0,AD167-AD173-AD175+AD179)</f>
        <v>-257779.03041553704</v>
      </c>
      <c r="AE181" s="47">
        <f>IF(AE$5&gt;(Assumptions!$D$15),0,AE167-AE173-AE175+AE179)</f>
        <v>-198530.24170992264</v>
      </c>
      <c r="AF181" s="47">
        <f>IF(AF$5&gt;(Assumptions!$D$15),0,AF167-AF173-AF175+AF179)</f>
        <v>-142113.94401758185</v>
      </c>
      <c r="AG181" s="47">
        <f>IF(AG$5&gt;(Assumptions!$D$15),0,AG167-AG173-AG175+AG179)</f>
        <v>-85749.104688266845</v>
      </c>
      <c r="AH181" s="47">
        <f>IF(AH$5&gt;(Assumptions!$D$15),0,AH167-AH173-AH175+AH179)</f>
        <v>-32868.424213734892</v>
      </c>
      <c r="AI181" s="47">
        <f>IF(AI$5&gt;(Assumptions!$D$15),0,AI167-AI173-AI175+AI179)</f>
        <v>2464.1604181702278</v>
      </c>
      <c r="AJ181" s="47">
        <f>IF(AJ$5&gt;(Assumptions!$D$15),0,AJ167-AJ173-AJ175+AJ179)</f>
        <v>58505.080480263292</v>
      </c>
      <c r="AK181" s="47">
        <f>IF(AK$5&gt;(Assumptions!$D$15),0,AK167-AK173-AK175+AK179)</f>
        <v>104843.68435447484</v>
      </c>
      <c r="AL181" s="47">
        <f>IF(AL$5&gt;(Assumptions!$D$15),0,AL167-AL173-AL175+AL179)</f>
        <v>149010.46248867532</v>
      </c>
      <c r="AM181" s="47">
        <f>IF(AM$5&gt;(Assumptions!$D$15),0,AM167-AM173-AM175+AM179)</f>
        <v>194837.28799544583</v>
      </c>
      <c r="AN181" s="47">
        <f>IF(AN$5&gt;(Assumptions!$D$15),0,AN167-AN173-AN175+AN179)</f>
        <v>241885.34463521274</v>
      </c>
      <c r="AO181" s="47">
        <f>IF(AO$5&gt;(Assumptions!$D$15),0,AO167-AO173-AO175+AO179)</f>
        <v>283171.54058341653</v>
      </c>
      <c r="AP181" s="47">
        <f>IF(AP$5&gt;(Assumptions!$D$15),0,AP167-AP173-AP175+AP179)</f>
        <v>327049.40202372597</v>
      </c>
      <c r="AQ181" s="47">
        <f>IF(AQ$5&gt;(Assumptions!$D$15),0,AQ167-AQ173-AQ175+AQ179)</f>
        <v>341820.79501918954</v>
      </c>
      <c r="AR181" s="47">
        <f>IF(AR$5&gt;(Assumptions!$D$15),0,AR167-AR173-AR175+AR179)</f>
        <v>374118.1468353832</v>
      </c>
      <c r="AS181" s="47">
        <f>IF(AS$5&gt;(Assumptions!$D$15),0,AS167-AS173-AS175+AS179)</f>
        <v>416715.02239973302</v>
      </c>
      <c r="AT181" s="47">
        <f>IF(AT$5&gt;(Assumptions!$D$15),0,AT167-AT173-AT175+AT179)</f>
        <v>452403.4893495107</v>
      </c>
      <c r="AU181" s="47">
        <f>IF(AU$5&gt;(Assumptions!$D$15),0,AU167-AU173-AU175+AU179)</f>
        <v>506201.07898205443</v>
      </c>
      <c r="AV181" s="47">
        <f>IF(AV$5&gt;(Assumptions!$D$15),0,AV167-AV173-AV175+AV179)</f>
        <v>551558.90695035958</v>
      </c>
      <c r="AW181" s="47">
        <f>IF(AW$5&gt;(Assumptions!$D$15),0,AW167-AW173-AW175+AW179)</f>
        <v>573014.96105603245</v>
      </c>
      <c r="AX181" s="47">
        <f>IF(AX$5&gt;(Assumptions!$D$15),0,AX167-AX173-AX175+AX179)</f>
        <v>610183.81069182651</v>
      </c>
      <c r="AY181" s="47">
        <f>IF(AY$5&gt;(Assumptions!$D$15),0,AY167-AY173-AY175+AY179)</f>
        <v>624457.3906449799</v>
      </c>
      <c r="AZ181" s="47">
        <f>IF(AZ$5&gt;(Assumptions!$D$15),0,AZ167-AZ173-AZ175+AZ179)</f>
        <v>658616.18830737239</v>
      </c>
      <c r="BA181" s="47">
        <f>IF(BA$5&gt;(Assumptions!$D$15),0,BA167-BA173-BA175+BA179)</f>
        <v>666435.66550701216</v>
      </c>
      <c r="BB181" s="47">
        <f>IF(BB$5&gt;(Assumptions!$D$15),0,BB167-BB173-BB175+BB179)</f>
        <v>688519.46491131058</v>
      </c>
      <c r="BC181" s="47">
        <f>IF(BC$5&gt;(Assumptions!$D$15),0,BC167-BC173-BC175+BC179)</f>
        <v>685464.92512820603</v>
      </c>
      <c r="BD181" s="47">
        <f>IF(BD$5&gt;(Assumptions!$D$15),0,BD167-BD173-BD175+BD179)</f>
        <v>688832.46050418401</v>
      </c>
      <c r="BE181" s="47">
        <f>IF(BE$5&gt;(Assumptions!$D$15),0,BE167-BE173-BE175+BE179)</f>
        <v>699343.04588111315</v>
      </c>
      <c r="BF181" s="47">
        <f>IF(BF$5&gt;(Assumptions!$D$15),0,BF167-BF173-BF175+BF179)</f>
        <v>700965.6972847837</v>
      </c>
      <c r="BG181" s="47">
        <f>IF(BG$5&gt;(Assumptions!$D$15),0,BG167-BG173-BG175+BG179)</f>
        <v>748156.29454235767</v>
      </c>
      <c r="BH181" s="47">
        <f>IF(BH$5&gt;(Assumptions!$D$15),0,BH167-BH173-BH175+BH179)</f>
        <v>757687.40450101939</v>
      </c>
      <c r="BI181" s="47">
        <f>IF(BI$5&gt;(Assumptions!$D$15),0,BI167-BI173-BI175+BI179)</f>
        <v>748156.29454235767</v>
      </c>
      <c r="BJ181" s="47">
        <f>IF(BJ$5&gt;(Assumptions!$D$15),0,BJ167-BJ173-BJ175+BJ179)</f>
        <v>751333.33119524491</v>
      </c>
      <c r="BK181" s="47">
        <f>IF(BK$5&gt;(Assumptions!$D$15),0,BK167-BK173-BK175+BK179)</f>
        <v>748156.29454235767</v>
      </c>
      <c r="BL181" s="47">
        <f>IF(BL$5&gt;(Assumptions!$D$15),0,BL167-BL173-BL175+BL179)</f>
        <v>131891452.63353725</v>
      </c>
      <c r="BM181" s="47">
        <f>IF(BM$5&gt;(Assumptions!$D$15),0,BM167-BM173-BM175+BM179)</f>
        <v>0</v>
      </c>
      <c r="BN181" s="47">
        <f>IF(BN$5&gt;(Assumptions!$D$15),0,BN167-BN173-BN175+BN179)</f>
        <v>0</v>
      </c>
      <c r="BO181" s="47">
        <f>IF(BO$5&gt;(Assumptions!$D$15),0,BO167-BO173-BO175+BO179)</f>
        <v>0</v>
      </c>
      <c r="BP181" s="47">
        <f>IF(BP$5&gt;(Assumptions!$D$15),0,BP167-BP173-BP175+BP179)</f>
        <v>0</v>
      </c>
      <c r="BQ181" s="47">
        <f>IF(BQ$5&gt;(Assumptions!$D$15),0,BQ167-BQ173-BQ175+BQ179)</f>
        <v>0</v>
      </c>
      <c r="BR181" s="47">
        <f>IF(BR$5&gt;(Assumptions!$D$15),0,BR167-BR173-BR175+BR179)</f>
        <v>0</v>
      </c>
      <c r="BS181" s="47">
        <f>IF(BS$5&gt;(Assumptions!$D$15),0,BS167-BS173-BS175+BS179)</f>
        <v>0</v>
      </c>
      <c r="BT181" s="47">
        <f>IF(BT$5&gt;(Assumptions!$D$15),0,BT167-BT173-BT175+BT179)</f>
        <v>0</v>
      </c>
      <c r="BU181" s="47">
        <f>IF(BU$5&gt;(Assumptions!$D$15),0,BU167-BU173-BU175+BU179)</f>
        <v>0</v>
      </c>
      <c r="BV181" s="47">
        <f>IF(BV$5&gt;(Assumptions!$D$15),0,BV167-BV173-BV175+BV179)</f>
        <v>0</v>
      </c>
      <c r="BW181" s="47">
        <f>IF(BW$5&gt;(Assumptions!$D$15),0,BW167-BW173-BW175+BW179)</f>
        <v>0</v>
      </c>
      <c r="BX181" s="47">
        <f>IF(BX$5&gt;(Assumptions!$D$15),0,BX167-BX173-BX175+BX179)</f>
        <v>0</v>
      </c>
      <c r="BY181" s="47">
        <f>IF(BY$5&gt;(Assumptions!$D$15),0,BY167-BY173-BY175+BY179)</f>
        <v>0</v>
      </c>
      <c r="BZ181" s="47">
        <f>IF(BZ$5&gt;(Assumptions!$D$15),0,BZ167-BZ173-BZ175+BZ179)</f>
        <v>0</v>
      </c>
      <c r="CA181" s="47">
        <f>IF(CA$5&gt;(Assumptions!$D$15),0,CA167-CA173-CA175+CA179)</f>
        <v>0</v>
      </c>
      <c r="CB181" s="47">
        <f>IF(CB$5&gt;(Assumptions!$D$15),0,CB167-CB173-CB175+CB179)</f>
        <v>0</v>
      </c>
      <c r="CC181" s="47">
        <f>IF(CC$5&gt;(Assumptions!$D$15),0,CC167-CC173-CC175+CC179)</f>
        <v>0</v>
      </c>
      <c r="CD181" s="47">
        <f>IF(CD$5&gt;(Assumptions!$D$15),0,CD167-CD173-CD175+CD179)</f>
        <v>0</v>
      </c>
      <c r="CE181" s="47">
        <f>IF(CE$5&gt;(Assumptions!$D$15),0,CE167-CE173-CE175+CE179)</f>
        <v>0</v>
      </c>
      <c r="CF181" s="47">
        <f>IF(CF$5&gt;(Assumptions!$D$15),0,CF167-CF173-CF175+CF179)</f>
        <v>0</v>
      </c>
      <c r="CG181" s="47">
        <f>IF(CG$5&gt;(Assumptions!$D$15),0,CG167-CG173-CG175+CG179)</f>
        <v>0</v>
      </c>
      <c r="CH181" s="47">
        <f>IF(CH$5&gt;(Assumptions!$D$15),0,CH167-CH173-CH175+CH179)</f>
        <v>0</v>
      </c>
      <c r="CI181" s="47">
        <f>IF(CI$5&gt;(Assumptions!$D$15),0,CI167-CI173-CI175+CI179)</f>
        <v>0</v>
      </c>
      <c r="CJ181" s="47">
        <f>IF(CJ$5&gt;(Assumptions!$D$15),0,CJ167-CJ173-CJ175+CJ179)</f>
        <v>0</v>
      </c>
      <c r="CK181" s="47">
        <f>IF(CK$5&gt;(Assumptions!$D$15),0,CK167-CK173-CK175+CK179)</f>
        <v>0</v>
      </c>
      <c r="CL181" s="47">
        <f>IF(CL$5&gt;(Assumptions!$D$15),0,CL167-CL173-CL175+CL179)</f>
        <v>0</v>
      </c>
      <c r="CM181" s="47">
        <f>IF(CM$5&gt;(Assumptions!$D$15),0,CM167-CM173-CM175+CM179)</f>
        <v>0</v>
      </c>
      <c r="CN181" s="47">
        <f>IF(CN$5&gt;(Assumptions!$D$15),0,CN167-CN173-CN175+CN179)</f>
        <v>0</v>
      </c>
      <c r="CO181" s="47">
        <f>IF(CO$5&gt;(Assumptions!$D$15),0,CO167-CO173-CO175+CO179)</f>
        <v>0</v>
      </c>
      <c r="CP181" s="47">
        <f>IF(CP$5&gt;(Assumptions!$D$15),0,CP167-CP173-CP175+CP179)</f>
        <v>0</v>
      </c>
      <c r="CQ181" s="47">
        <f>IF(CQ$5&gt;(Assumptions!$D$15),0,CQ167-CQ173-CQ175+CQ179)</f>
        <v>0</v>
      </c>
      <c r="CR181" s="47">
        <f>IF(CR$5&gt;(Assumptions!$D$15),0,CR167-CR173-CR175+CR179)</f>
        <v>0</v>
      </c>
      <c r="CS181" s="47">
        <f>IF(CS$5&gt;(Assumptions!$D$15),0,CS167-CS173-CS175+CS179)</f>
        <v>0</v>
      </c>
      <c r="CT181" s="47">
        <f>IF(CT$5&gt;(Assumptions!$D$15),0,CT167-CT173-CT175+CT179)</f>
        <v>0</v>
      </c>
      <c r="CU181" s="47">
        <f>IF(CU$5&gt;(Assumptions!$D$15),0,CU167-CU173-CU175+CU179)</f>
        <v>0</v>
      </c>
      <c r="CV181" s="47">
        <f>IF(CV$5&gt;(Assumptions!$D$15),0,CV167-CV173-CV175+CV179)</f>
        <v>0</v>
      </c>
      <c r="CW181" s="47">
        <f>IF(CW$5&gt;(Assumptions!$D$15),0,CW167-CW173-CW175+CW179)</f>
        <v>0</v>
      </c>
      <c r="CX181" s="47">
        <f>IF(CX$5&gt;(Assumptions!$D$15),0,CX167-CX173-CX175+CX179)</f>
        <v>0</v>
      </c>
      <c r="CY181" s="47">
        <f>IF(CY$5&gt;(Assumptions!$D$15),0,CY167-CY173-CY175+CY179)</f>
        <v>0</v>
      </c>
      <c r="CZ181" s="47">
        <f>IF(CZ$5&gt;(Assumptions!$D$15),0,CZ167-CZ173-CZ175+CZ179)</f>
        <v>0</v>
      </c>
      <c r="DA181" s="47">
        <f>IF(DA$5&gt;(Assumptions!$D$15),0,DA167-DA173-DA175+DA179)</f>
        <v>0</v>
      </c>
      <c r="DB181" s="47">
        <f>IF(DB$5&gt;(Assumptions!$D$15),0,DB167-DB173-DB175+DB179)</f>
        <v>0</v>
      </c>
      <c r="DC181" s="47">
        <f>IF(DC$5&gt;(Assumptions!$D$15),0,DC167-DC173-DC175+DC179)</f>
        <v>0</v>
      </c>
      <c r="DD181" s="47">
        <f>IF(DD$5&gt;(Assumptions!$D$15),0,DD167-DD173-DD175+DD179)</f>
        <v>0</v>
      </c>
      <c r="DE181" s="47">
        <f>IF(DE$5&gt;(Assumptions!$D$15),0,DE167-DE173-DE175+DE179)</f>
        <v>0</v>
      </c>
      <c r="DF181" s="47">
        <f>IF(DF$5&gt;(Assumptions!$D$15),0,DF167-DF173-DF175+DF179)</f>
        <v>0</v>
      </c>
      <c r="DG181" s="47">
        <f>IF(DG$5&gt;(Assumptions!$D$15),0,DG167-DG173-DG175+DG179)</f>
        <v>0</v>
      </c>
      <c r="DH181" s="47">
        <f>IF(DH$5&gt;(Assumptions!$D$15),0,DH167-DH173-DH175+DH179)</f>
        <v>0</v>
      </c>
      <c r="DI181" s="47">
        <f>IF(DI$5&gt;(Assumptions!$D$15),0,DI167-DI173-DI175+DI179)</f>
        <v>0</v>
      </c>
      <c r="DJ181" s="47">
        <f>IF(DJ$5&gt;(Assumptions!$D$15),0,DJ167-DJ173-DJ175+DJ179)</f>
        <v>0</v>
      </c>
      <c r="DK181" s="47">
        <f>IF(DK$5&gt;(Assumptions!$D$15),0,DK167-DK173-DK175+DK179)</f>
        <v>0</v>
      </c>
      <c r="DL181" s="47">
        <f>IF(DL$5&gt;(Assumptions!$D$15),0,DL167-DL173-DL175+DL179)</f>
        <v>0</v>
      </c>
      <c r="DM181" s="47">
        <f>IF(DM$5&gt;(Assumptions!$D$15),0,DM167-DM173-DM175+DM179)</f>
        <v>0</v>
      </c>
      <c r="DN181" s="47">
        <f>IF(DN$5&gt;(Assumptions!$D$15),0,DN167-DN173-DN175+DN179)</f>
        <v>0</v>
      </c>
      <c r="DO181" s="47">
        <f>IF(DO$5&gt;(Assumptions!$D$15),0,DO167-DO173-DO175+DO179)</f>
        <v>0</v>
      </c>
      <c r="DP181" s="47">
        <f>IF(DP$5&gt;(Assumptions!$D$15),0,DP167-DP173-DP175+DP179)</f>
        <v>0</v>
      </c>
      <c r="DQ181" s="47">
        <f>IF(DQ$5&gt;(Assumptions!$D$15),0,DQ167-DQ173-DQ175+DQ179)</f>
        <v>0</v>
      </c>
      <c r="DR181" s="47">
        <f>IF(DR$5&gt;(Assumptions!$D$15),0,DR167-DR173-DR175+DR179)</f>
        <v>0</v>
      </c>
      <c r="DS181" s="47">
        <f>IF(DS$5&gt;(Assumptions!$D$15),0,DS167-DS173-DS175+DS179)</f>
        <v>0</v>
      </c>
      <c r="DT181" s="47">
        <f>IF(DT$5&gt;(Assumptions!$D$15),0,DT167-DT173-DT175+DT179)</f>
        <v>0</v>
      </c>
    </row>
    <row r="182" spans="3:124"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3:124">
      <c r="C183" s="5" t="s">
        <v>395</v>
      </c>
      <c r="D183" s="42">
        <f ca="1">SUM('Development Costs'!Q93:Q96,'Development Costs'!Q100:Q104)</f>
        <v>120000</v>
      </c>
      <c r="E183" s="42">
        <f ca="1">SUM('Development Costs'!R93:R96,'Development Costs'!R100:R104)</f>
        <v>0</v>
      </c>
      <c r="F183" s="42">
        <f ca="1">SUM('Development Costs'!S93:S96,'Development Costs'!S100:S104)</f>
        <v>0</v>
      </c>
      <c r="G183" s="42">
        <f ca="1">SUM('Development Costs'!T93:T96,'Development Costs'!T100:T104)</f>
        <v>0</v>
      </c>
      <c r="H183" s="42">
        <f ca="1">SUM('Development Costs'!U93:U96,'Development Costs'!U100:U104)</f>
        <v>0</v>
      </c>
      <c r="I183" s="42">
        <f ca="1">SUM('Development Costs'!V93:V96,'Development Costs'!V100:V104)</f>
        <v>0</v>
      </c>
      <c r="J183" s="42">
        <f ca="1">SUM('Development Costs'!W93:W96,'Development Costs'!W100:W104)</f>
        <v>0</v>
      </c>
      <c r="K183" s="42">
        <f ca="1">SUM('Development Costs'!X93:X96,'Development Costs'!X100:X104)</f>
        <v>0</v>
      </c>
      <c r="L183" s="42">
        <f ca="1">SUM('Development Costs'!Y93:Y96,'Development Costs'!Y100:Y104)</f>
        <v>0</v>
      </c>
      <c r="M183" s="42">
        <f ca="1">SUM('Development Costs'!Z93:Z96,'Development Costs'!Z100:Z104)</f>
        <v>0</v>
      </c>
      <c r="N183" s="42">
        <f ca="1">SUM('Development Costs'!AA93:AA96,'Development Costs'!AA100:AA104)</f>
        <v>0</v>
      </c>
      <c r="O183" s="42">
        <f ca="1">SUM('Development Costs'!AB93:AB96,'Development Costs'!AB100:AB104)</f>
        <v>0</v>
      </c>
      <c r="P183" s="42">
        <f ca="1">SUM('Development Costs'!AC93:AC96,'Development Costs'!AC100:AC104)</f>
        <v>0</v>
      </c>
      <c r="Q183" s="42">
        <f ca="1">SUM('Development Costs'!AD93:AD96,'Development Costs'!AD100:AD104)</f>
        <v>0</v>
      </c>
      <c r="R183" s="42">
        <f ca="1">SUM('Development Costs'!AE93:AE96,'Development Costs'!AE100:AE104)</f>
        <v>0</v>
      </c>
      <c r="S183" s="42">
        <f ca="1">SUM('Development Costs'!AF93:AF96,'Development Costs'!AF100:AF104)</f>
        <v>0</v>
      </c>
      <c r="T183" s="42">
        <f ca="1">SUM('Development Costs'!AG93:AG96,'Development Costs'!AG100:AG104)</f>
        <v>0</v>
      </c>
      <c r="U183" s="42">
        <f ca="1">SUM('Development Costs'!AH93:AH96,'Development Costs'!AH100:AH104)</f>
        <v>0</v>
      </c>
      <c r="V183" s="42">
        <f ca="1">SUM('Development Costs'!AI93:AI96,'Development Costs'!AI100:AI104)</f>
        <v>0</v>
      </c>
      <c r="W183" s="42">
        <f ca="1">SUM('Development Costs'!AJ93:AJ96,'Development Costs'!AJ100:AJ104)</f>
        <v>0</v>
      </c>
      <c r="X183" s="42">
        <f ca="1">SUM('Development Costs'!AK93:AK96,'Development Costs'!AK100:AK104)</f>
        <v>0</v>
      </c>
      <c r="Y183" s="42">
        <f ca="1">SUM('Development Costs'!AL93:AL96,'Development Costs'!AL100:AL104)</f>
        <v>0</v>
      </c>
      <c r="Z183" s="42">
        <f ca="1">SUM('Development Costs'!AM93:AM96,'Development Costs'!AM100:AM104)</f>
        <v>0</v>
      </c>
      <c r="AA183" s="42">
        <f ca="1">SUM('Development Costs'!AN93:AN96,'Development Costs'!AN100:AN104)</f>
        <v>0</v>
      </c>
      <c r="AB183" s="42">
        <f ca="1">SUM('Development Costs'!AO93:AO96,'Development Costs'!AO100:AO104)</f>
        <v>0</v>
      </c>
      <c r="AC183" s="42">
        <f ca="1">SUM('Development Costs'!AP93:AP96,'Development Costs'!AP100:AP104)</f>
        <v>0</v>
      </c>
      <c r="AD183" s="42">
        <f ca="1">SUM('Development Costs'!AQ93:AQ96,'Development Costs'!AQ100:AQ104)</f>
        <v>0</v>
      </c>
      <c r="AE183" s="42">
        <f ca="1">SUM('Development Costs'!AR93:AR96,'Development Costs'!AR100:AR104)</f>
        <v>0</v>
      </c>
      <c r="AF183" s="42">
        <f ca="1">SUM('Development Costs'!AS93:AS96,'Development Costs'!AS100:AS104)</f>
        <v>0</v>
      </c>
      <c r="AG183" s="42">
        <f ca="1">SUM('Development Costs'!AT93:AT96,'Development Costs'!AT100:AT104)</f>
        <v>0</v>
      </c>
      <c r="AH183" s="42">
        <f ca="1">SUM('Development Costs'!AU93:AU96,'Development Costs'!AU100:AU104)</f>
        <v>0</v>
      </c>
      <c r="AI183" s="42">
        <f ca="1">SUM('Development Costs'!AV93:AV96,'Development Costs'!AV100:AV104)</f>
        <v>0</v>
      </c>
      <c r="AJ183" s="42">
        <f ca="1">SUM('Development Costs'!AW93:AW96,'Development Costs'!AW100:AW104)</f>
        <v>0</v>
      </c>
      <c r="AK183" s="42">
        <f ca="1">SUM('Development Costs'!AX93:AX96,'Development Costs'!AX100:AX104)</f>
        <v>0</v>
      </c>
      <c r="AL183" s="42">
        <f ca="1">SUM('Development Costs'!AY93:AY96,'Development Costs'!AY100:AY104)</f>
        <v>0</v>
      </c>
      <c r="AM183" s="42">
        <f ca="1">SUM('Development Costs'!AZ93:AZ96,'Development Costs'!AZ100:AZ104)</f>
        <v>0</v>
      </c>
      <c r="AN183" s="42">
        <f ca="1">SUM('Development Costs'!BA93:BA96,'Development Costs'!BA100:BA104)</f>
        <v>0</v>
      </c>
      <c r="AO183" s="42">
        <f ca="1">SUM('Development Costs'!BB93:BB96,'Development Costs'!BB100:BB104)</f>
        <v>0</v>
      </c>
      <c r="AP183" s="42">
        <f ca="1">SUM('Development Costs'!BC93:BC96,'Development Costs'!BC100:BC104)</f>
        <v>0</v>
      </c>
      <c r="AQ183" s="42">
        <f ca="1">SUM('Development Costs'!BD93:BD96,'Development Costs'!BD100:BD104)</f>
        <v>0</v>
      </c>
      <c r="AR183" s="42">
        <f ca="1">SUM('Development Costs'!BE93:BE96,'Development Costs'!BE100:BE104)</f>
        <v>0</v>
      </c>
      <c r="AS183" s="42">
        <f ca="1">SUM('Development Costs'!BF93:BF96,'Development Costs'!BF100:BF104)</f>
        <v>0</v>
      </c>
      <c r="AT183" s="42">
        <f ca="1">SUM('Development Costs'!BG93:BG96,'Development Costs'!BG100:BG104)</f>
        <v>0</v>
      </c>
      <c r="AU183" s="42">
        <f ca="1">SUM('Development Costs'!BH93:BH96,'Development Costs'!BH100:BH104)</f>
        <v>0</v>
      </c>
      <c r="AV183" s="42">
        <f ca="1">SUM('Development Costs'!BI93:BI96,'Development Costs'!BI100:BI104)</f>
        <v>0</v>
      </c>
      <c r="AW183" s="42">
        <f ca="1">SUM('Development Costs'!BJ93:BJ96,'Development Costs'!BJ100:BJ104)</f>
        <v>0</v>
      </c>
      <c r="AX183" s="42">
        <f ca="1">SUM('Development Costs'!BK93:BK96,'Development Costs'!BK100:BK104)</f>
        <v>0</v>
      </c>
      <c r="AY183" s="42">
        <f ca="1">SUM('Development Costs'!BL93:BL96,'Development Costs'!BL100:BL104)</f>
        <v>0</v>
      </c>
      <c r="AZ183" s="42">
        <f ca="1">SUM('Development Costs'!BM93:BM96,'Development Costs'!BM100:BM104)</f>
        <v>0</v>
      </c>
      <c r="BA183" s="42">
        <f ca="1">SUM('Development Costs'!BN93:BN96,'Development Costs'!BN100:BN104)</f>
        <v>0</v>
      </c>
      <c r="BB183" s="42">
        <f ca="1">SUM('Development Costs'!BO93:BO96,'Development Costs'!BO100:BO104)</f>
        <v>0</v>
      </c>
      <c r="BC183" s="42">
        <f ca="1">SUM('Development Costs'!BP93:BP96,'Development Costs'!BP100:BP104)</f>
        <v>0</v>
      </c>
      <c r="BD183" s="42">
        <f ca="1">SUM('Development Costs'!BQ93:BQ96,'Development Costs'!BQ100:BQ104)</f>
        <v>0</v>
      </c>
      <c r="BE183" s="42">
        <f ca="1">SUM('Development Costs'!BR93:BR96,'Development Costs'!BR100:BR104)</f>
        <v>0</v>
      </c>
      <c r="BF183" s="42">
        <f ca="1">SUM('Development Costs'!BS93:BS96,'Development Costs'!BS100:BS104)</f>
        <v>0</v>
      </c>
      <c r="BG183" s="42">
        <f ca="1">SUM('Development Costs'!BT93:BT96,'Development Costs'!BT100:BT104)</f>
        <v>0</v>
      </c>
      <c r="BH183" s="42">
        <f ca="1">SUM('Development Costs'!BU93:BU96,'Development Costs'!BU100:BU104)</f>
        <v>0</v>
      </c>
      <c r="BI183" s="42">
        <f ca="1">SUM('Development Costs'!BV93:BV96,'Development Costs'!BV100:BV104)</f>
        <v>0</v>
      </c>
      <c r="BJ183" s="42">
        <f ca="1">SUM('Development Costs'!BW93:BW96,'Development Costs'!BW100:BW104)</f>
        <v>0</v>
      </c>
      <c r="BK183" s="42">
        <f ca="1">SUM('Development Costs'!BX93:BX96,'Development Costs'!BX100:BX104)</f>
        <v>0</v>
      </c>
      <c r="BL183" s="42">
        <f ca="1">SUM('Development Costs'!BY93:BY96,'Development Costs'!BY100:BY104)</f>
        <v>0</v>
      </c>
      <c r="BM183" s="42">
        <f ca="1">SUM('Development Costs'!BZ93:BZ96,'Development Costs'!BZ100:BZ104)</f>
        <v>0</v>
      </c>
      <c r="BN183" s="42">
        <f ca="1">SUM('Development Costs'!CA93:CA96,'Development Costs'!CA100:CA104)</f>
        <v>0</v>
      </c>
      <c r="BO183" s="42">
        <f ca="1">SUM('Development Costs'!CB93:CB96,'Development Costs'!CB100:CB104)</f>
        <v>0</v>
      </c>
      <c r="BP183" s="42">
        <f ca="1">SUM('Development Costs'!CC93:CC96,'Development Costs'!CC100:CC104)</f>
        <v>0</v>
      </c>
      <c r="BQ183" s="42">
        <f ca="1">SUM('Development Costs'!CD93:CD96,'Development Costs'!CD100:CD104)</f>
        <v>0</v>
      </c>
      <c r="BR183" s="42">
        <f ca="1">SUM('Development Costs'!CE93:CE96,'Development Costs'!CE100:CE104)</f>
        <v>0</v>
      </c>
      <c r="BS183" s="42">
        <f ca="1">SUM('Development Costs'!CF93:CF96,'Development Costs'!CF100:CF104)</f>
        <v>0</v>
      </c>
      <c r="BT183" s="42">
        <f ca="1">SUM('Development Costs'!CG93:CG96,'Development Costs'!CG100:CG104)</f>
        <v>0</v>
      </c>
      <c r="BU183" s="42">
        <f ca="1">SUM('Development Costs'!CH93:CH96,'Development Costs'!CH100:CH104)</f>
        <v>0</v>
      </c>
      <c r="BV183" s="42">
        <f ca="1">SUM('Development Costs'!CI93:CI96,'Development Costs'!CI100:CI104)</f>
        <v>0</v>
      </c>
      <c r="BW183" s="42">
        <f ca="1">SUM('Development Costs'!CJ93:CJ96,'Development Costs'!CJ100:CJ104)</f>
        <v>0</v>
      </c>
      <c r="BX183" s="42">
        <f ca="1">SUM('Development Costs'!CK93:CK96,'Development Costs'!CK100:CK104)</f>
        <v>0</v>
      </c>
      <c r="BY183" s="42">
        <f ca="1">SUM('Development Costs'!CL93:CL96,'Development Costs'!CL100:CL104)</f>
        <v>0</v>
      </c>
      <c r="BZ183" s="42">
        <f ca="1">SUM('Development Costs'!CM93:CM96,'Development Costs'!CM100:CM104)</f>
        <v>0</v>
      </c>
      <c r="CA183" s="42">
        <f ca="1">SUM('Development Costs'!CN93:CN96,'Development Costs'!CN100:CN104)</f>
        <v>0</v>
      </c>
      <c r="CB183" s="42">
        <f ca="1">SUM('Development Costs'!CO93:CO96,'Development Costs'!CO100:CO104)</f>
        <v>0</v>
      </c>
      <c r="CC183" s="42">
        <f ca="1">SUM('Development Costs'!CP93:CP96,'Development Costs'!CP100:CP104)</f>
        <v>0</v>
      </c>
      <c r="CD183" s="42">
        <f ca="1">SUM('Development Costs'!CQ93:CQ96,'Development Costs'!CQ100:CQ104)</f>
        <v>0</v>
      </c>
      <c r="CE183" s="42">
        <f ca="1">SUM('Development Costs'!CR93:CR96,'Development Costs'!CR100:CR104)</f>
        <v>0</v>
      </c>
      <c r="CF183" s="42">
        <f ca="1">SUM('Development Costs'!CS93:CS96,'Development Costs'!CS100:CS104)</f>
        <v>0</v>
      </c>
      <c r="CG183" s="42">
        <f ca="1">SUM('Development Costs'!CT93:CT96,'Development Costs'!CT100:CT104)</f>
        <v>0</v>
      </c>
      <c r="CH183" s="42">
        <f ca="1">SUM('Development Costs'!CU93:CU96,'Development Costs'!CU100:CU104)</f>
        <v>0</v>
      </c>
      <c r="CI183" s="42">
        <f ca="1">SUM('Development Costs'!CV93:CV96,'Development Costs'!CV100:CV104)</f>
        <v>0</v>
      </c>
      <c r="CJ183" s="42">
        <f ca="1">SUM('Development Costs'!CW93:CW96,'Development Costs'!CW100:CW104)</f>
        <v>0</v>
      </c>
      <c r="CK183" s="42">
        <f ca="1">SUM('Development Costs'!CX93:CX96,'Development Costs'!CX100:CX104)</f>
        <v>0</v>
      </c>
      <c r="CL183" s="42">
        <f ca="1">SUM('Development Costs'!CY93:CY96,'Development Costs'!CY100:CY104)</f>
        <v>0</v>
      </c>
      <c r="CM183" s="42">
        <f ca="1">SUM('Development Costs'!CZ93:CZ96,'Development Costs'!CZ100:CZ104)</f>
        <v>0</v>
      </c>
      <c r="CN183" s="42">
        <f ca="1">SUM('Development Costs'!DA93:DA96,'Development Costs'!DA100:DA104)</f>
        <v>0</v>
      </c>
      <c r="CO183" s="42">
        <f ca="1">SUM('Development Costs'!DB93:DB96,'Development Costs'!DB100:DB104)</f>
        <v>0</v>
      </c>
      <c r="CP183" s="42">
        <f ca="1">SUM('Development Costs'!DC93:DC96,'Development Costs'!DC100:DC104)</f>
        <v>0</v>
      </c>
      <c r="CQ183" s="42">
        <f ca="1">SUM('Development Costs'!DD93:DD96,'Development Costs'!DD100:DD104)</f>
        <v>0</v>
      </c>
      <c r="CR183" s="42">
        <f ca="1">SUM('Development Costs'!DE93:DE96,'Development Costs'!DE100:DE104)</f>
        <v>0</v>
      </c>
      <c r="CS183" s="42">
        <f ca="1">SUM('Development Costs'!DF93:DF96,'Development Costs'!DF100:DF104)</f>
        <v>0</v>
      </c>
      <c r="CT183" s="42">
        <f ca="1">SUM('Development Costs'!DG93:DG96,'Development Costs'!DG100:DG104)</f>
        <v>0</v>
      </c>
      <c r="CU183" s="42">
        <f ca="1">SUM('Development Costs'!DH93:DH96,'Development Costs'!DH100:DH104)</f>
        <v>0</v>
      </c>
      <c r="CV183" s="42">
        <f ca="1">SUM('Development Costs'!DI93:DI96,'Development Costs'!DI100:DI104)</f>
        <v>0</v>
      </c>
      <c r="CW183" s="42">
        <f ca="1">SUM('Development Costs'!DJ93:DJ96,'Development Costs'!DJ100:DJ104)</f>
        <v>0</v>
      </c>
      <c r="CX183" s="42">
        <f ca="1">SUM('Development Costs'!DK93:DK96,'Development Costs'!DK100:DK104)</f>
        <v>0</v>
      </c>
      <c r="CY183" s="42">
        <f ca="1">SUM('Development Costs'!DL93:DL96,'Development Costs'!DL100:DL104)</f>
        <v>0</v>
      </c>
      <c r="CZ183" s="42">
        <f ca="1">SUM('Development Costs'!DM93:DM96,'Development Costs'!DM100:DM104)</f>
        <v>0</v>
      </c>
      <c r="DA183" s="42">
        <f ca="1">SUM('Development Costs'!DN93:DN96,'Development Costs'!DN100:DN104)</f>
        <v>0</v>
      </c>
      <c r="DB183" s="42">
        <f ca="1">SUM('Development Costs'!DO93:DO96,'Development Costs'!DO100:DO104)</f>
        <v>0</v>
      </c>
      <c r="DC183" s="42">
        <f ca="1">SUM('Development Costs'!DP93:DP96,'Development Costs'!DP100:DP104)</f>
        <v>0</v>
      </c>
      <c r="DD183" s="42">
        <f ca="1">SUM('Development Costs'!DQ93:DQ96,'Development Costs'!DQ100:DQ104)</f>
        <v>0</v>
      </c>
      <c r="DE183" s="42">
        <f ca="1">SUM('Development Costs'!DR93:DR96,'Development Costs'!DR100:DR104)</f>
        <v>0</v>
      </c>
      <c r="DF183" s="42">
        <f ca="1">SUM('Development Costs'!DS93:DS96,'Development Costs'!DS100:DS104)</f>
        <v>0</v>
      </c>
      <c r="DG183" s="42">
        <f ca="1">SUM('Development Costs'!DT93:DT96,'Development Costs'!DT100:DT104)</f>
        <v>0</v>
      </c>
      <c r="DH183" s="42">
        <f ca="1">SUM('Development Costs'!DU93:DU96,'Development Costs'!DU100:DU104)</f>
        <v>0</v>
      </c>
      <c r="DI183" s="42">
        <f ca="1">SUM('Development Costs'!DV93:DV96,'Development Costs'!DV100:DV104)</f>
        <v>0</v>
      </c>
      <c r="DJ183" s="42">
        <f ca="1">SUM('Development Costs'!DW93:DW96,'Development Costs'!DW100:DW104)</f>
        <v>0</v>
      </c>
      <c r="DK183" s="42">
        <f ca="1">SUM('Development Costs'!DX93:DX96,'Development Costs'!DX100:DX104)</f>
        <v>0</v>
      </c>
      <c r="DL183" s="42">
        <f ca="1">SUM('Development Costs'!DY93:DY96,'Development Costs'!DY100:DY104)</f>
        <v>0</v>
      </c>
      <c r="DM183" s="42">
        <f ca="1">SUM('Development Costs'!DZ93:DZ96,'Development Costs'!DZ100:DZ104)</f>
        <v>0</v>
      </c>
      <c r="DN183" s="42">
        <f ca="1">SUM('Development Costs'!EA93:EA96,'Development Costs'!EA100:EA104)</f>
        <v>0</v>
      </c>
      <c r="DO183" s="42">
        <f ca="1">SUM('Development Costs'!EB93:EB96,'Development Costs'!EB100:EB104)</f>
        <v>0</v>
      </c>
      <c r="DP183" s="42">
        <f ca="1">SUM('Development Costs'!EC93:EC96,'Development Costs'!EC100:EC104)</f>
        <v>0</v>
      </c>
      <c r="DQ183" s="42">
        <f ca="1">SUM('Development Costs'!ED93:ED96,'Development Costs'!ED100:ED104)</f>
        <v>0</v>
      </c>
      <c r="DR183" s="42">
        <f ca="1">SUM('Development Costs'!EE93:EE96,'Development Costs'!EE100:EE104)</f>
        <v>0</v>
      </c>
      <c r="DS183" s="42">
        <f ca="1">SUM('Development Costs'!EF93:EF96,'Development Costs'!EF100:EF104)</f>
        <v>0</v>
      </c>
      <c r="DT183" s="42">
        <f ca="1">SUM('Development Costs'!EG93:EG96,'Development Costs'!EG100:EG104)</f>
        <v>0</v>
      </c>
    </row>
    <row r="184" spans="3:124">
      <c r="C184" s="5" t="s">
        <v>437</v>
      </c>
      <c r="D184" s="42">
        <f>'Development Costs'!Q97+'Development Costs'!Q98</f>
        <v>0</v>
      </c>
      <c r="E184" s="42">
        <f ca="1">'Development Costs'!R97+'Development Costs'!R98</f>
        <v>0</v>
      </c>
      <c r="F184" s="42">
        <f ca="1">'Development Costs'!S97+'Development Costs'!S98</f>
        <v>0</v>
      </c>
      <c r="G184" s="42">
        <f ca="1">'Development Costs'!T97+'Development Costs'!T98</f>
        <v>0</v>
      </c>
      <c r="H184" s="42">
        <f ca="1">'Development Costs'!U97+'Development Costs'!U98</f>
        <v>0</v>
      </c>
      <c r="I184" s="42">
        <f ca="1">'Development Costs'!V97+'Development Costs'!V98</f>
        <v>0</v>
      </c>
      <c r="J184" s="42">
        <f ca="1">'Development Costs'!W97+'Development Costs'!W98</f>
        <v>0</v>
      </c>
      <c r="K184" s="42">
        <f ca="1">'Development Costs'!X97+'Development Costs'!X98</f>
        <v>0</v>
      </c>
      <c r="L184" s="42">
        <f ca="1">'Development Costs'!Y97+'Development Costs'!Y98</f>
        <v>0</v>
      </c>
      <c r="M184" s="42">
        <f ca="1">'Development Costs'!Z97+'Development Costs'!Z98</f>
        <v>0</v>
      </c>
      <c r="N184" s="42">
        <f ca="1">'Development Costs'!AA97+'Development Costs'!AA98</f>
        <v>0</v>
      </c>
      <c r="O184" s="42">
        <f ca="1">'Development Costs'!AB97+'Development Costs'!AB98</f>
        <v>10577.231139276562</v>
      </c>
      <c r="P184" s="42">
        <f ca="1">'Development Costs'!AC97+'Development Costs'!AC98</f>
        <v>35111.869996322566</v>
      </c>
      <c r="Q184" s="42">
        <f ca="1">'Development Costs'!AD97+'Development Costs'!AD98</f>
        <v>63373.077913449124</v>
      </c>
      <c r="R184" s="42">
        <f ca="1">'Development Costs'!AE97+'Development Costs'!AE98</f>
        <v>92340.044162601771</v>
      </c>
      <c r="S184" s="42">
        <f ca="1">'Development Costs'!AF97+'Development Costs'!AF98</f>
        <v>118872.2709382726</v>
      </c>
      <c r="T184" s="42">
        <f ca="1">'Development Costs'!AG97+'Development Costs'!AG98</f>
        <v>142534.05262242944</v>
      </c>
      <c r="U184" s="42">
        <f ca="1">'Development Costs'!AH97+'Development Costs'!AH98</f>
        <v>166552.09523664374</v>
      </c>
      <c r="V184" s="42">
        <f ca="1">'Development Costs'!AI97+'Development Costs'!AI98</f>
        <v>187821.45664726483</v>
      </c>
      <c r="W184" s="42">
        <f ca="1">'Development Costs'!AJ97+'Development Costs'!AJ98</f>
        <v>209168.09406955942</v>
      </c>
      <c r="X184" s="42">
        <f ca="1">'Development Costs'!AK97+'Development Costs'!AK98</f>
        <v>223815.91458746741</v>
      </c>
      <c r="Y184" s="42">
        <f ca="1">'Development Costs'!AL97+'Development Costs'!AL98</f>
        <v>238504.48676638093</v>
      </c>
      <c r="Z184" s="42">
        <f ca="1">'Development Costs'!AM97+'Development Costs'!AM98</f>
        <v>249327.47190640785</v>
      </c>
      <c r="AA184" s="42">
        <f ca="1">'Development Costs'!AN97+'Development Costs'!AN98</f>
        <v>288483.78242129809</v>
      </c>
      <c r="AB184" s="42">
        <f ca="1">'Development Costs'!AO97+'Development Costs'!AO98</f>
        <v>293892.2814642351</v>
      </c>
      <c r="AC184" s="42">
        <f ca="1">'Development Costs'!AP97+'Development Costs'!AP98</f>
        <v>298210.05080482911</v>
      </c>
      <c r="AD184" s="42">
        <f ca="1">'Development Costs'!AQ97+'Development Costs'!AQ98</f>
        <v>301550.70125929185</v>
      </c>
      <c r="AE184" s="42">
        <f ca="1">'Development Costs'!AR97+'Development Costs'!AR98</f>
        <v>304613.65791723906</v>
      </c>
      <c r="AF184" s="42">
        <f ca="1">'Development Costs'!AS97+'Development Costs'!AS98</f>
        <v>307410.64818385174</v>
      </c>
      <c r="AG184" s="42">
        <f ca="1">'Development Costs'!AT97+'Development Costs'!AT98</f>
        <v>309939.219654224</v>
      </c>
      <c r="AH184" s="42">
        <f ca="1">'Development Costs'!AU97+'Development Costs'!AU98</f>
        <v>312724.07350161689</v>
      </c>
      <c r="AI184" s="42">
        <f ca="1">'Development Costs'!AV97+'Development Costs'!AV98</f>
        <v>312375.49302080466</v>
      </c>
      <c r="AJ184" s="42">
        <f ca="1">'Development Costs'!AW97+'Development Costs'!AW98</f>
        <v>258175.77896260301</v>
      </c>
      <c r="AK184" s="42">
        <f ca="1">'Development Costs'!AX97+'Development Costs'!AX98</f>
        <v>213451.60914453893</v>
      </c>
      <c r="AL184" s="42">
        <f ca="1">'Development Costs'!AY97+'Development Costs'!AY98</f>
        <v>170681.48721230571</v>
      </c>
      <c r="AM184" s="42">
        <f ca="1">'Development Costs'!AZ97+'Development Costs'!AZ98</f>
        <v>126022.68112071464</v>
      </c>
      <c r="AN184" s="42">
        <f ca="1">'Development Costs'!BA97+'Development Costs'!BA98</f>
        <v>79905.318298828788</v>
      </c>
      <c r="AO184" s="42">
        <f ca="1">'Development Costs'!BB97+'Development Costs'!BB98</f>
        <v>39859.761109132727</v>
      </c>
      <c r="AP184" s="42">
        <f ca="1">'Development Costs'!BC97+'Development Costs'!BC98</f>
        <v>0</v>
      </c>
      <c r="AQ184" s="42">
        <f ca="1">'Development Costs'!BD97+'Development Costs'!BD98</f>
        <v>0</v>
      </c>
      <c r="AR184" s="42">
        <f ca="1">'Development Costs'!BE97+'Development Costs'!BE98</f>
        <v>0</v>
      </c>
      <c r="AS184" s="42">
        <f ca="1">'Development Costs'!BF97+'Development Costs'!BF98</f>
        <v>0</v>
      </c>
      <c r="AT184" s="42">
        <f ca="1">'Development Costs'!BG97+'Development Costs'!BG98</f>
        <v>0</v>
      </c>
      <c r="AU184" s="42">
        <f ca="1">'Development Costs'!BH97+'Development Costs'!BH98</f>
        <v>0</v>
      </c>
      <c r="AV184" s="42">
        <f ca="1">'Development Costs'!BI97+'Development Costs'!BI98</f>
        <v>0</v>
      </c>
      <c r="AW184" s="42">
        <f ca="1">'Development Costs'!BJ97+'Development Costs'!BJ98</f>
        <v>0</v>
      </c>
      <c r="AX184" s="42">
        <f ca="1">'Development Costs'!BK97+'Development Costs'!BK98</f>
        <v>0</v>
      </c>
      <c r="AY184" s="42">
        <f ca="1">'Development Costs'!BL97+'Development Costs'!BL98</f>
        <v>0</v>
      </c>
      <c r="AZ184" s="42">
        <f ca="1">'Development Costs'!BM97+'Development Costs'!BM98</f>
        <v>0</v>
      </c>
      <c r="BA184" s="42">
        <f ca="1">'Development Costs'!BN97+'Development Costs'!BN98</f>
        <v>0</v>
      </c>
      <c r="BB184" s="42">
        <f ca="1">'Development Costs'!BO97+'Development Costs'!BO98</f>
        <v>0</v>
      </c>
      <c r="BC184" s="42">
        <f ca="1">'Development Costs'!BP97+'Development Costs'!BP98</f>
        <v>0</v>
      </c>
      <c r="BD184" s="42">
        <f ca="1">'Development Costs'!BQ97+'Development Costs'!BQ98</f>
        <v>0</v>
      </c>
      <c r="BE184" s="42">
        <f ca="1">'Development Costs'!BR97+'Development Costs'!BR98</f>
        <v>0</v>
      </c>
      <c r="BF184" s="42">
        <f ca="1">'Development Costs'!BS97+'Development Costs'!BS98</f>
        <v>0</v>
      </c>
      <c r="BG184" s="42">
        <f ca="1">'Development Costs'!BT97+'Development Costs'!BT98</f>
        <v>0</v>
      </c>
      <c r="BH184" s="42">
        <f ca="1">'Development Costs'!BU97+'Development Costs'!BU98</f>
        <v>0</v>
      </c>
      <c r="BI184" s="42">
        <f ca="1">'Development Costs'!BV97+'Development Costs'!BV98</f>
        <v>0</v>
      </c>
      <c r="BJ184" s="42">
        <f ca="1">'Development Costs'!BW97+'Development Costs'!BW98</f>
        <v>0</v>
      </c>
      <c r="BK184" s="42">
        <f ca="1">'Development Costs'!BX97+'Development Costs'!BX98</f>
        <v>0</v>
      </c>
      <c r="BL184" s="42">
        <f ca="1">'Development Costs'!BY97+'Development Costs'!BY98</f>
        <v>0</v>
      </c>
      <c r="BM184" s="42">
        <f ca="1">'Development Costs'!BZ97+'Development Costs'!BZ98</f>
        <v>0</v>
      </c>
      <c r="BN184" s="42">
        <f ca="1">'Development Costs'!CA97+'Development Costs'!CA98</f>
        <v>0</v>
      </c>
      <c r="BO184" s="42">
        <f ca="1">'Development Costs'!CB97+'Development Costs'!CB98</f>
        <v>0</v>
      </c>
      <c r="BP184" s="42">
        <f ca="1">'Development Costs'!CC97+'Development Costs'!CC98</f>
        <v>0</v>
      </c>
      <c r="BQ184" s="42">
        <f ca="1">'Development Costs'!CD97+'Development Costs'!CD98</f>
        <v>0</v>
      </c>
      <c r="BR184" s="42">
        <f ca="1">'Development Costs'!CE97+'Development Costs'!CE98</f>
        <v>0</v>
      </c>
      <c r="BS184" s="42">
        <f ca="1">'Development Costs'!CF97+'Development Costs'!CF98</f>
        <v>0</v>
      </c>
      <c r="BT184" s="42">
        <f ca="1">'Development Costs'!CG97+'Development Costs'!CG98</f>
        <v>0</v>
      </c>
      <c r="BU184" s="42">
        <f ca="1">'Development Costs'!CH97+'Development Costs'!CH98</f>
        <v>0</v>
      </c>
      <c r="BV184" s="42">
        <f ca="1">'Development Costs'!CI97+'Development Costs'!CI98</f>
        <v>0</v>
      </c>
      <c r="BW184" s="42">
        <f ca="1">'Development Costs'!CJ97+'Development Costs'!CJ98</f>
        <v>0</v>
      </c>
      <c r="BX184" s="42">
        <f ca="1">'Development Costs'!CK97+'Development Costs'!CK98</f>
        <v>0</v>
      </c>
      <c r="BY184" s="42">
        <f ca="1">'Development Costs'!CL97+'Development Costs'!CL98</f>
        <v>0</v>
      </c>
      <c r="BZ184" s="42">
        <f ca="1">'Development Costs'!CM97+'Development Costs'!CM98</f>
        <v>0</v>
      </c>
      <c r="CA184" s="42">
        <f ca="1">'Development Costs'!CN97+'Development Costs'!CN98</f>
        <v>0</v>
      </c>
      <c r="CB184" s="42">
        <f ca="1">'Development Costs'!CO97+'Development Costs'!CO98</f>
        <v>0</v>
      </c>
      <c r="CC184" s="42">
        <f ca="1">'Development Costs'!CP97+'Development Costs'!CP98</f>
        <v>0</v>
      </c>
      <c r="CD184" s="42">
        <f ca="1">'Development Costs'!CQ97+'Development Costs'!CQ98</f>
        <v>0</v>
      </c>
      <c r="CE184" s="42">
        <f ca="1">'Development Costs'!CR97+'Development Costs'!CR98</f>
        <v>0</v>
      </c>
      <c r="CF184" s="42">
        <f ca="1">'Development Costs'!CS97+'Development Costs'!CS98</f>
        <v>0</v>
      </c>
      <c r="CG184" s="42">
        <f ca="1">'Development Costs'!CT97+'Development Costs'!CT98</f>
        <v>0</v>
      </c>
      <c r="CH184" s="42">
        <f ca="1">'Development Costs'!CU97+'Development Costs'!CU98</f>
        <v>0</v>
      </c>
      <c r="CI184" s="42">
        <f ca="1">'Development Costs'!CV97+'Development Costs'!CV98</f>
        <v>0</v>
      </c>
      <c r="CJ184" s="42">
        <f ca="1">'Development Costs'!CW97+'Development Costs'!CW98</f>
        <v>0</v>
      </c>
      <c r="CK184" s="42">
        <f ca="1">'Development Costs'!CX97+'Development Costs'!CX98</f>
        <v>0</v>
      </c>
      <c r="CL184" s="42">
        <f ca="1">'Development Costs'!CY97+'Development Costs'!CY98</f>
        <v>0</v>
      </c>
      <c r="CM184" s="42">
        <f ca="1">'Development Costs'!CZ97+'Development Costs'!CZ98</f>
        <v>0</v>
      </c>
      <c r="CN184" s="42">
        <f ca="1">'Development Costs'!DA97+'Development Costs'!DA98</f>
        <v>0</v>
      </c>
      <c r="CO184" s="42">
        <f ca="1">'Development Costs'!DB97+'Development Costs'!DB98</f>
        <v>0</v>
      </c>
      <c r="CP184" s="42">
        <f ca="1">'Development Costs'!DC97+'Development Costs'!DC98</f>
        <v>0</v>
      </c>
      <c r="CQ184" s="42">
        <f ca="1">'Development Costs'!DD97+'Development Costs'!DD98</f>
        <v>0</v>
      </c>
      <c r="CR184" s="42">
        <f ca="1">'Development Costs'!DE97+'Development Costs'!DE98</f>
        <v>0</v>
      </c>
      <c r="CS184" s="42">
        <f ca="1">'Development Costs'!DF97+'Development Costs'!DF98</f>
        <v>0</v>
      </c>
      <c r="CT184" s="42">
        <f ca="1">'Development Costs'!DG97+'Development Costs'!DG98</f>
        <v>0</v>
      </c>
      <c r="CU184" s="42">
        <f ca="1">'Development Costs'!DH97+'Development Costs'!DH98</f>
        <v>0</v>
      </c>
      <c r="CV184" s="42">
        <f ca="1">'Development Costs'!DI97+'Development Costs'!DI98</f>
        <v>0</v>
      </c>
      <c r="CW184" s="42">
        <f ca="1">'Development Costs'!DJ97+'Development Costs'!DJ98</f>
        <v>0</v>
      </c>
      <c r="CX184" s="42">
        <f ca="1">'Development Costs'!DK97+'Development Costs'!DK98</f>
        <v>0</v>
      </c>
      <c r="CY184" s="42">
        <f ca="1">'Development Costs'!DL97+'Development Costs'!DL98</f>
        <v>0</v>
      </c>
      <c r="CZ184" s="42">
        <f ca="1">'Development Costs'!DM97+'Development Costs'!DM98</f>
        <v>0</v>
      </c>
      <c r="DA184" s="42">
        <f ca="1">'Development Costs'!DN97+'Development Costs'!DN98</f>
        <v>0</v>
      </c>
      <c r="DB184" s="42">
        <f ca="1">'Development Costs'!DO97+'Development Costs'!DO98</f>
        <v>0</v>
      </c>
      <c r="DC184" s="42">
        <f ca="1">'Development Costs'!DP97+'Development Costs'!DP98</f>
        <v>0</v>
      </c>
      <c r="DD184" s="42">
        <f ca="1">'Development Costs'!DQ97+'Development Costs'!DQ98</f>
        <v>0</v>
      </c>
      <c r="DE184" s="42">
        <f ca="1">'Development Costs'!DR97+'Development Costs'!DR98</f>
        <v>0</v>
      </c>
      <c r="DF184" s="42">
        <f ca="1">'Development Costs'!DS97+'Development Costs'!DS98</f>
        <v>0</v>
      </c>
      <c r="DG184" s="42">
        <f ca="1">'Development Costs'!DT97+'Development Costs'!DT98</f>
        <v>0</v>
      </c>
      <c r="DH184" s="42">
        <f ca="1">'Development Costs'!DU97+'Development Costs'!DU98</f>
        <v>0</v>
      </c>
      <c r="DI184" s="42">
        <f ca="1">'Development Costs'!DV97+'Development Costs'!DV98</f>
        <v>0</v>
      </c>
      <c r="DJ184" s="42">
        <f ca="1">'Development Costs'!DW97+'Development Costs'!DW98</f>
        <v>0</v>
      </c>
      <c r="DK184" s="42">
        <f ca="1">'Development Costs'!DX97+'Development Costs'!DX98</f>
        <v>0</v>
      </c>
      <c r="DL184" s="42">
        <f ca="1">'Development Costs'!DY97+'Development Costs'!DY98</f>
        <v>0</v>
      </c>
      <c r="DM184" s="42">
        <f ca="1">'Development Costs'!DZ97+'Development Costs'!DZ98</f>
        <v>0</v>
      </c>
      <c r="DN184" s="42">
        <f ca="1">'Development Costs'!EA97+'Development Costs'!EA98</f>
        <v>0</v>
      </c>
      <c r="DO184" s="42">
        <f ca="1">'Development Costs'!EB97+'Development Costs'!EB98</f>
        <v>0</v>
      </c>
      <c r="DP184" s="42">
        <f ca="1">'Development Costs'!EC97+'Development Costs'!EC98</f>
        <v>0</v>
      </c>
      <c r="DQ184" s="42">
        <f ca="1">'Development Costs'!ED97+'Development Costs'!ED98</f>
        <v>0</v>
      </c>
      <c r="DR184" s="42">
        <f ca="1">'Development Costs'!EE97+'Development Costs'!EE98</f>
        <v>0</v>
      </c>
      <c r="DS184" s="42">
        <f ca="1">'Development Costs'!EF97+'Development Costs'!EF98</f>
        <v>0</v>
      </c>
      <c r="DT184" s="42">
        <f ca="1">'Development Costs'!EG97+'Development Costs'!EG98</f>
        <v>0</v>
      </c>
    </row>
    <row r="185" spans="3:124">
      <c r="C185" s="5" t="s">
        <v>567</v>
      </c>
      <c r="D185" s="42">
        <f>'Development Costs'!Q99</f>
        <v>0</v>
      </c>
      <c r="E185" s="42">
        <f ca="1">'Development Costs'!R99</f>
        <v>0</v>
      </c>
      <c r="F185" s="42">
        <f ca="1">'Development Costs'!S99</f>
        <v>6779.7805542118904</v>
      </c>
      <c r="G185" s="42">
        <f ca="1">'Development Costs'!T99</f>
        <v>13886.741752193946</v>
      </c>
      <c r="H185" s="42">
        <f ca="1">'Development Costs'!U99</f>
        <v>20908.44276427299</v>
      </c>
      <c r="I185" s="42">
        <f ca="1">'Development Costs'!V99</f>
        <v>28043.781756508837</v>
      </c>
      <c r="J185" s="42">
        <f ca="1">'Development Costs'!W99</f>
        <v>41172.87599738175</v>
      </c>
      <c r="K185" s="42">
        <f ca="1">'Development Costs'!X99</f>
        <v>54423.911693719929</v>
      </c>
      <c r="L185" s="42">
        <f ca="1">'Development Costs'!Y99</f>
        <v>67772.276438613728</v>
      </c>
      <c r="M185" s="42">
        <f ca="1">'Development Costs'!Z99</f>
        <v>87235.845054162128</v>
      </c>
      <c r="N185" s="42">
        <f ca="1">'Development Costs'!AA99</f>
        <v>112821.24223007528</v>
      </c>
      <c r="O185" s="42">
        <f ca="1">'Development Costs'!AB99</f>
        <v>150527.99724287874</v>
      </c>
      <c r="P185" s="42">
        <f ca="1">'Development Costs'!AC99</f>
        <v>175092.90494202918</v>
      </c>
      <c r="Q185" s="42">
        <f ca="1">'Development Costs'!AD99</f>
        <v>175410.966531388</v>
      </c>
      <c r="R185" s="42">
        <f ca="1">'Development Costs'!AE99</f>
        <v>175569.99732606739</v>
      </c>
      <c r="S185" s="42">
        <f ca="1">'Development Costs'!AF99</f>
        <v>175888.0589154262</v>
      </c>
      <c r="T185" s="42">
        <f ca="1">'Development Costs'!AG99</f>
        <v>176206.12050478504</v>
      </c>
      <c r="U185" s="42">
        <f ca="1">'Development Costs'!AH99</f>
        <v>176365.15129946443</v>
      </c>
      <c r="V185" s="42">
        <f ca="1">'Development Costs'!AI99</f>
        <v>176524.18209414382</v>
      </c>
      <c r="W185" s="42">
        <f ca="1">'Development Costs'!AJ99</f>
        <v>176842.24368350263</v>
      </c>
      <c r="X185" s="42">
        <f ca="1">'Development Costs'!AK99</f>
        <v>177001.27447818208</v>
      </c>
      <c r="Y185" s="42">
        <f ca="1">'Development Costs'!AL99</f>
        <v>177160.30527286147</v>
      </c>
      <c r="Z185" s="42">
        <f ca="1">'Development Costs'!AM99</f>
        <v>177478.36686222031</v>
      </c>
      <c r="AA185" s="42">
        <f ca="1">'Development Costs'!AN99</f>
        <v>177637.3976568997</v>
      </c>
      <c r="AB185" s="42">
        <f ca="1">'Development Costs'!AO99</f>
        <v>177796.42845157909</v>
      </c>
      <c r="AC185" s="42">
        <f>'Development Costs'!AP99</f>
        <v>0</v>
      </c>
      <c r="AD185" s="42">
        <f>'Development Costs'!AQ99</f>
        <v>0</v>
      </c>
      <c r="AE185" s="42">
        <f>'Development Costs'!AR99</f>
        <v>0</v>
      </c>
      <c r="AF185" s="42">
        <f>'Development Costs'!AS99</f>
        <v>0</v>
      </c>
      <c r="AG185" s="42">
        <f>'Development Costs'!AT99</f>
        <v>0</v>
      </c>
      <c r="AH185" s="42">
        <f>'Development Costs'!AU99</f>
        <v>0</v>
      </c>
      <c r="AI185" s="42">
        <f>'Development Costs'!AV99</f>
        <v>0</v>
      </c>
      <c r="AJ185" s="42">
        <f>'Development Costs'!AW99</f>
        <v>0</v>
      </c>
      <c r="AK185" s="42">
        <f>'Development Costs'!AX99</f>
        <v>0</v>
      </c>
      <c r="AL185" s="42">
        <f>'Development Costs'!AY99</f>
        <v>0</v>
      </c>
      <c r="AM185" s="42">
        <f>'Development Costs'!AZ99</f>
        <v>0</v>
      </c>
      <c r="AN185" s="42">
        <f>'Development Costs'!BA99</f>
        <v>0</v>
      </c>
      <c r="AO185" s="42">
        <f>'Development Costs'!BB99</f>
        <v>0</v>
      </c>
      <c r="AP185" s="42">
        <f>'Development Costs'!BC99</f>
        <v>0</v>
      </c>
      <c r="AQ185" s="42">
        <f>'Development Costs'!BD99</f>
        <v>0</v>
      </c>
      <c r="AR185" s="42">
        <f>'Development Costs'!BE99</f>
        <v>0</v>
      </c>
      <c r="AS185" s="42">
        <f>'Development Costs'!BF99</f>
        <v>0</v>
      </c>
      <c r="AT185" s="42">
        <f>'Development Costs'!BG99</f>
        <v>0</v>
      </c>
      <c r="AU185" s="42">
        <f>'Development Costs'!BH99</f>
        <v>0</v>
      </c>
      <c r="AV185" s="42">
        <f>'Development Costs'!BI99</f>
        <v>0</v>
      </c>
      <c r="AW185" s="42">
        <f>'Development Costs'!BJ99</f>
        <v>0</v>
      </c>
      <c r="AX185" s="42">
        <f>'Development Costs'!BK99</f>
        <v>0</v>
      </c>
      <c r="AY185" s="42">
        <f>'Development Costs'!BL99</f>
        <v>0</v>
      </c>
      <c r="AZ185" s="42">
        <f>'Development Costs'!BM99</f>
        <v>0</v>
      </c>
      <c r="BA185" s="42">
        <f>'Development Costs'!BN99</f>
        <v>0</v>
      </c>
      <c r="BB185" s="42">
        <f>'Development Costs'!BO99</f>
        <v>0</v>
      </c>
      <c r="BC185" s="42">
        <f>'Development Costs'!BP99</f>
        <v>0</v>
      </c>
      <c r="BD185" s="42">
        <f>'Development Costs'!BQ99</f>
        <v>0</v>
      </c>
      <c r="BE185" s="42">
        <f>'Development Costs'!BR99</f>
        <v>0</v>
      </c>
      <c r="BF185" s="42">
        <f>'Development Costs'!BS99</f>
        <v>0</v>
      </c>
      <c r="BG185" s="42">
        <f>'Development Costs'!BT99</f>
        <v>0</v>
      </c>
      <c r="BH185" s="42">
        <f>'Development Costs'!BU99</f>
        <v>0</v>
      </c>
      <c r="BI185" s="42">
        <f>'Development Costs'!BV99</f>
        <v>0</v>
      </c>
      <c r="BJ185" s="42">
        <f>'Development Costs'!BW99</f>
        <v>0</v>
      </c>
      <c r="BK185" s="42">
        <f>'Development Costs'!BX99</f>
        <v>0</v>
      </c>
      <c r="BL185" s="42">
        <f>'Development Costs'!BY99</f>
        <v>0</v>
      </c>
      <c r="BM185" s="42">
        <f>'Development Costs'!BZ99</f>
        <v>0</v>
      </c>
      <c r="BN185" s="42">
        <f>'Development Costs'!CA99</f>
        <v>0</v>
      </c>
      <c r="BO185" s="42">
        <f>'Development Costs'!CB99</f>
        <v>0</v>
      </c>
      <c r="BP185" s="42">
        <f>'Development Costs'!CC99</f>
        <v>0</v>
      </c>
      <c r="BQ185" s="42">
        <f>'Development Costs'!CD99</f>
        <v>0</v>
      </c>
      <c r="BR185" s="42">
        <f>'Development Costs'!CE99</f>
        <v>0</v>
      </c>
      <c r="BS185" s="42">
        <f>'Development Costs'!CF99</f>
        <v>0</v>
      </c>
      <c r="BT185" s="42">
        <f>'Development Costs'!CG99</f>
        <v>0</v>
      </c>
      <c r="BU185" s="42">
        <f>'Development Costs'!CH99</f>
        <v>0</v>
      </c>
      <c r="BV185" s="42">
        <f>'Development Costs'!CI99</f>
        <v>0</v>
      </c>
      <c r="BW185" s="42">
        <f>'Development Costs'!CJ99</f>
        <v>0</v>
      </c>
      <c r="BX185" s="42">
        <f>'Development Costs'!CK99</f>
        <v>0</v>
      </c>
      <c r="BY185" s="42">
        <f>'Development Costs'!CL99</f>
        <v>0</v>
      </c>
      <c r="BZ185" s="42">
        <f>'Development Costs'!CM99</f>
        <v>0</v>
      </c>
      <c r="CA185" s="42">
        <f>'Development Costs'!CN99</f>
        <v>0</v>
      </c>
      <c r="CB185" s="42">
        <f>'Development Costs'!CO99</f>
        <v>0</v>
      </c>
      <c r="CC185" s="42">
        <f>'Development Costs'!CP99</f>
        <v>0</v>
      </c>
      <c r="CD185" s="42">
        <f>'Development Costs'!CQ99</f>
        <v>0</v>
      </c>
      <c r="CE185" s="42">
        <f>'Development Costs'!CR99</f>
        <v>0</v>
      </c>
      <c r="CF185" s="42">
        <f>'Development Costs'!CS99</f>
        <v>0</v>
      </c>
      <c r="CG185" s="42">
        <f>'Development Costs'!CT99</f>
        <v>0</v>
      </c>
      <c r="CH185" s="42">
        <f>'Development Costs'!CU99</f>
        <v>0</v>
      </c>
      <c r="CI185" s="42">
        <f>'Development Costs'!CV99</f>
        <v>0</v>
      </c>
      <c r="CJ185" s="42">
        <f>'Development Costs'!CW99</f>
        <v>0</v>
      </c>
      <c r="CK185" s="42">
        <f>'Development Costs'!CX99</f>
        <v>0</v>
      </c>
      <c r="CL185" s="42">
        <f>'Development Costs'!CY99</f>
        <v>0</v>
      </c>
      <c r="CM185" s="42">
        <f>'Development Costs'!CZ99</f>
        <v>0</v>
      </c>
      <c r="CN185" s="42">
        <f>'Development Costs'!DA99</f>
        <v>0</v>
      </c>
      <c r="CO185" s="42">
        <f>'Development Costs'!DB99</f>
        <v>0</v>
      </c>
      <c r="CP185" s="42">
        <f>'Development Costs'!DC99</f>
        <v>0</v>
      </c>
      <c r="CQ185" s="42">
        <f>'Development Costs'!DD99</f>
        <v>0</v>
      </c>
      <c r="CR185" s="42">
        <f>'Development Costs'!DE99</f>
        <v>0</v>
      </c>
      <c r="CS185" s="42">
        <f>'Development Costs'!DF99</f>
        <v>0</v>
      </c>
      <c r="CT185" s="42">
        <f>'Development Costs'!DG99</f>
        <v>0</v>
      </c>
      <c r="CU185" s="42">
        <f>'Development Costs'!DH99</f>
        <v>0</v>
      </c>
      <c r="CV185" s="42">
        <f>'Development Costs'!DI99</f>
        <v>0</v>
      </c>
      <c r="CW185" s="42">
        <f>'Development Costs'!DJ99</f>
        <v>0</v>
      </c>
      <c r="CX185" s="42">
        <f>'Development Costs'!DK99</f>
        <v>0</v>
      </c>
      <c r="CY185" s="42">
        <f>'Development Costs'!DL99</f>
        <v>0</v>
      </c>
      <c r="CZ185" s="42">
        <f>'Development Costs'!DM99</f>
        <v>0</v>
      </c>
      <c r="DA185" s="42">
        <f>'Development Costs'!DN99</f>
        <v>0</v>
      </c>
      <c r="DB185" s="42">
        <f>'Development Costs'!DO99</f>
        <v>0</v>
      </c>
      <c r="DC185" s="42">
        <f>'Development Costs'!DP99</f>
        <v>0</v>
      </c>
      <c r="DD185" s="42">
        <f>'Development Costs'!DQ99</f>
        <v>0</v>
      </c>
      <c r="DE185" s="42">
        <f>'Development Costs'!DR99</f>
        <v>0</v>
      </c>
      <c r="DF185" s="42">
        <f>'Development Costs'!DS99</f>
        <v>0</v>
      </c>
      <c r="DG185" s="42">
        <f>'Development Costs'!DT99</f>
        <v>0</v>
      </c>
      <c r="DH185" s="42">
        <f>'Development Costs'!DU99</f>
        <v>0</v>
      </c>
      <c r="DI185" s="42">
        <f>'Development Costs'!DV99</f>
        <v>0</v>
      </c>
      <c r="DJ185" s="42">
        <f>'Development Costs'!DW99</f>
        <v>0</v>
      </c>
      <c r="DK185" s="42">
        <f>'Development Costs'!DX99</f>
        <v>0</v>
      </c>
      <c r="DL185" s="42">
        <f>'Development Costs'!DY99</f>
        <v>0</v>
      </c>
      <c r="DM185" s="42">
        <f>'Development Costs'!DZ99</f>
        <v>0</v>
      </c>
      <c r="DN185" s="42">
        <f>'Development Costs'!EA99</f>
        <v>0</v>
      </c>
      <c r="DO185" s="42">
        <f>'Development Costs'!EB99</f>
        <v>0</v>
      </c>
      <c r="DP185" s="42">
        <f>'Development Costs'!EC99</f>
        <v>0</v>
      </c>
      <c r="DQ185" s="42">
        <f>'Development Costs'!ED99</f>
        <v>0</v>
      </c>
      <c r="DR185" s="42">
        <f>'Development Costs'!EE99</f>
        <v>0</v>
      </c>
      <c r="DS185" s="42">
        <f>'Development Costs'!EF99</f>
        <v>0</v>
      </c>
      <c r="DT185" s="42">
        <f>'Development Costs'!EG99</f>
        <v>0</v>
      </c>
    </row>
    <row r="186" spans="3:124">
      <c r="C186" s="5" t="s">
        <v>438</v>
      </c>
      <c r="D186" s="42">
        <f>'Development Costs'!Q86+'Development Costs'!Q87</f>
        <v>0</v>
      </c>
      <c r="E186" s="42">
        <f ca="1">'Development Costs'!R86+'Development Costs'!R87</f>
        <v>0</v>
      </c>
      <c r="F186" s="42">
        <f ca="1">'Development Costs'!S86+'Development Costs'!S87</f>
        <v>0</v>
      </c>
      <c r="G186" s="42">
        <f ca="1">'Development Costs'!T86+'Development Costs'!T87</f>
        <v>0</v>
      </c>
      <c r="H186" s="42">
        <f ca="1">'Development Costs'!U86+'Development Costs'!U87</f>
        <v>0</v>
      </c>
      <c r="I186" s="42">
        <f ca="1">'Development Costs'!V86+'Development Costs'!V87</f>
        <v>0</v>
      </c>
      <c r="J186" s="42">
        <f ca="1">'Development Costs'!W86+'Development Costs'!W87</f>
        <v>0</v>
      </c>
      <c r="K186" s="42">
        <f ca="1">'Development Costs'!X86+'Development Costs'!X87</f>
        <v>0</v>
      </c>
      <c r="L186" s="42">
        <f ca="1">'Development Costs'!Y86+'Development Costs'!Y87</f>
        <v>0</v>
      </c>
      <c r="M186" s="42">
        <f ca="1">'Development Costs'!Z86+'Development Costs'!Z87</f>
        <v>0</v>
      </c>
      <c r="N186" s="42">
        <f ca="1">'Development Costs'!AA86+'Development Costs'!AA87</f>
        <v>0</v>
      </c>
      <c r="O186" s="42">
        <f ca="1">'Development Costs'!AB86+'Development Costs'!AB87</f>
        <v>0</v>
      </c>
      <c r="P186" s="42">
        <f ca="1">'Development Costs'!AC86+'Development Costs'!AC87</f>
        <v>0</v>
      </c>
      <c r="Q186" s="42">
        <f ca="1">'Development Costs'!AD86+'Development Costs'!AD87</f>
        <v>0</v>
      </c>
      <c r="R186" s="42">
        <f ca="1">'Development Costs'!AE86+'Development Costs'!AE87</f>
        <v>0</v>
      </c>
      <c r="S186" s="42">
        <f ca="1">'Development Costs'!AF86+'Development Costs'!AF87</f>
        <v>0</v>
      </c>
      <c r="T186" s="42">
        <f ca="1">'Development Costs'!AG86+'Development Costs'!AG87</f>
        <v>0</v>
      </c>
      <c r="U186" s="42">
        <f ca="1">'Development Costs'!AH86+'Development Costs'!AH87</f>
        <v>0</v>
      </c>
      <c r="V186" s="42">
        <f ca="1">'Development Costs'!AI86+'Development Costs'!AI87</f>
        <v>0</v>
      </c>
      <c r="W186" s="42">
        <f ca="1">'Development Costs'!AJ86+'Development Costs'!AJ87</f>
        <v>0</v>
      </c>
      <c r="X186" s="42">
        <f ca="1">'Development Costs'!AK86+'Development Costs'!AK87</f>
        <v>0</v>
      </c>
      <c r="Y186" s="42">
        <f ca="1">'Development Costs'!AL86+'Development Costs'!AL87</f>
        <v>0</v>
      </c>
      <c r="Z186" s="42">
        <f ca="1">'Development Costs'!AM86+'Development Costs'!AM87</f>
        <v>0</v>
      </c>
      <c r="AA186" s="42">
        <f ca="1">'Development Costs'!AN86+'Development Costs'!AN87</f>
        <v>0</v>
      </c>
      <c r="AB186" s="42">
        <f ca="1">'Development Costs'!AO86+'Development Costs'!AO87</f>
        <v>500531.80981596804</v>
      </c>
      <c r="AC186" s="42">
        <f ca="1">'Development Costs'!AP86+'Development Costs'!AP87</f>
        <v>360239.54422013089</v>
      </c>
      <c r="AD186" s="42">
        <f ca="1">'Development Costs'!AQ86+'Development Costs'!AQ87</f>
        <v>257779.03041553704</v>
      </c>
      <c r="AE186" s="42">
        <f ca="1">'Development Costs'!AR86+'Development Costs'!AR87</f>
        <v>198530.24170992264</v>
      </c>
      <c r="AF186" s="42">
        <f ca="1">'Development Costs'!AS86+'Development Costs'!AS87</f>
        <v>142113.94401758185</v>
      </c>
      <c r="AG186" s="42">
        <f ca="1">'Development Costs'!AT86+'Development Costs'!AT87</f>
        <v>85749.104688266845</v>
      </c>
      <c r="AH186" s="42">
        <f ca="1">'Development Costs'!AU86+'Development Costs'!AU87</f>
        <v>32868.424213734892</v>
      </c>
      <c r="AI186" s="42">
        <f ca="1">'Development Costs'!AV86+'Development Costs'!AV87</f>
        <v>0</v>
      </c>
      <c r="AJ186" s="42">
        <f ca="1">'Development Costs'!AW86+'Development Costs'!AW87</f>
        <v>0</v>
      </c>
      <c r="AK186" s="42">
        <f ca="1">'Development Costs'!AX86+'Development Costs'!AX87</f>
        <v>0</v>
      </c>
      <c r="AL186" s="42">
        <f ca="1">'Development Costs'!AY86+'Development Costs'!AY87</f>
        <v>0</v>
      </c>
      <c r="AM186" s="42">
        <f ca="1">'Development Costs'!AZ86+'Development Costs'!AZ87</f>
        <v>0</v>
      </c>
      <c r="AN186" s="42">
        <f ca="1">'Development Costs'!BA86+'Development Costs'!BA87</f>
        <v>0</v>
      </c>
      <c r="AO186" s="42">
        <f ca="1">'Development Costs'!BB86+'Development Costs'!BB87</f>
        <v>0</v>
      </c>
      <c r="AP186" s="42">
        <f ca="1">'Development Costs'!BC86+'Development Costs'!BC87</f>
        <v>0</v>
      </c>
      <c r="AQ186" s="42">
        <f ca="1">'Development Costs'!BD86+'Development Costs'!BD87</f>
        <v>0</v>
      </c>
      <c r="AR186" s="42">
        <f ca="1">'Development Costs'!BE86+'Development Costs'!BE87</f>
        <v>0</v>
      </c>
      <c r="AS186" s="42">
        <f ca="1">'Development Costs'!BF86+'Development Costs'!BF87</f>
        <v>0</v>
      </c>
      <c r="AT186" s="42">
        <f ca="1">'Development Costs'!BG86+'Development Costs'!BG87</f>
        <v>0</v>
      </c>
      <c r="AU186" s="42">
        <f ca="1">'Development Costs'!BH86+'Development Costs'!BH87</f>
        <v>0</v>
      </c>
      <c r="AV186" s="42">
        <f ca="1">'Development Costs'!BI86+'Development Costs'!BI87</f>
        <v>0</v>
      </c>
      <c r="AW186" s="42">
        <f ca="1">'Development Costs'!BJ86+'Development Costs'!BJ87</f>
        <v>0</v>
      </c>
      <c r="AX186" s="42">
        <f ca="1">'Development Costs'!BK86+'Development Costs'!BK87</f>
        <v>0</v>
      </c>
      <c r="AY186" s="42">
        <f ca="1">'Development Costs'!BL86+'Development Costs'!BL87</f>
        <v>0</v>
      </c>
      <c r="AZ186" s="42">
        <f ca="1">'Development Costs'!BM86+'Development Costs'!BM87</f>
        <v>0</v>
      </c>
      <c r="BA186" s="42">
        <f ca="1">'Development Costs'!BN86+'Development Costs'!BN87</f>
        <v>0</v>
      </c>
      <c r="BB186" s="42">
        <f ca="1">'Development Costs'!BO86+'Development Costs'!BO87</f>
        <v>0</v>
      </c>
      <c r="BC186" s="42">
        <f ca="1">'Development Costs'!BP86+'Development Costs'!BP87</f>
        <v>0</v>
      </c>
      <c r="BD186" s="42">
        <f ca="1">'Development Costs'!BQ86+'Development Costs'!BQ87</f>
        <v>0</v>
      </c>
      <c r="BE186" s="42">
        <f ca="1">'Development Costs'!BR86+'Development Costs'!BR87</f>
        <v>0</v>
      </c>
      <c r="BF186" s="42">
        <f ca="1">'Development Costs'!BS86+'Development Costs'!BS87</f>
        <v>0</v>
      </c>
      <c r="BG186" s="42">
        <f ca="1">'Development Costs'!BT86+'Development Costs'!BT87</f>
        <v>0</v>
      </c>
      <c r="BH186" s="42">
        <f ca="1">'Development Costs'!BU86+'Development Costs'!BU87</f>
        <v>0</v>
      </c>
      <c r="BI186" s="42">
        <f ca="1">'Development Costs'!BV86+'Development Costs'!BV87</f>
        <v>0</v>
      </c>
      <c r="BJ186" s="42">
        <f ca="1">'Development Costs'!BW86+'Development Costs'!BW87</f>
        <v>0</v>
      </c>
      <c r="BK186" s="42">
        <f ca="1">'Development Costs'!BX86+'Development Costs'!BX87</f>
        <v>0</v>
      </c>
      <c r="BL186" s="42">
        <f ca="1">'Development Costs'!BY86+'Development Costs'!BY87</f>
        <v>0</v>
      </c>
      <c r="BM186" s="42">
        <f ca="1">'Development Costs'!BZ86+'Development Costs'!BZ87</f>
        <v>0</v>
      </c>
      <c r="BN186" s="42">
        <f ca="1">'Development Costs'!CA86+'Development Costs'!CA87</f>
        <v>0</v>
      </c>
      <c r="BO186" s="42">
        <f ca="1">'Development Costs'!CB86+'Development Costs'!CB87</f>
        <v>0</v>
      </c>
      <c r="BP186" s="42">
        <f ca="1">'Development Costs'!CC86+'Development Costs'!CC87</f>
        <v>0</v>
      </c>
      <c r="BQ186" s="42">
        <f ca="1">'Development Costs'!CD86+'Development Costs'!CD87</f>
        <v>0</v>
      </c>
      <c r="BR186" s="42">
        <f ca="1">'Development Costs'!CE86+'Development Costs'!CE87</f>
        <v>0</v>
      </c>
      <c r="BS186" s="42">
        <f ca="1">'Development Costs'!CF86+'Development Costs'!CF87</f>
        <v>0</v>
      </c>
      <c r="BT186" s="42">
        <f ca="1">'Development Costs'!CG86+'Development Costs'!CG87</f>
        <v>0</v>
      </c>
      <c r="BU186" s="42">
        <f ca="1">'Development Costs'!CH86+'Development Costs'!CH87</f>
        <v>0</v>
      </c>
      <c r="BV186" s="42">
        <f ca="1">'Development Costs'!CI86+'Development Costs'!CI87</f>
        <v>0</v>
      </c>
      <c r="BW186" s="42">
        <f ca="1">'Development Costs'!CJ86+'Development Costs'!CJ87</f>
        <v>0</v>
      </c>
      <c r="BX186" s="42">
        <f ca="1">'Development Costs'!CK86+'Development Costs'!CK87</f>
        <v>0</v>
      </c>
      <c r="BY186" s="42">
        <f ca="1">'Development Costs'!CL86+'Development Costs'!CL87</f>
        <v>0</v>
      </c>
      <c r="BZ186" s="42">
        <f ca="1">'Development Costs'!CM86+'Development Costs'!CM87</f>
        <v>0</v>
      </c>
      <c r="CA186" s="42">
        <f ca="1">'Development Costs'!CN86+'Development Costs'!CN87</f>
        <v>0</v>
      </c>
      <c r="CB186" s="42">
        <f ca="1">'Development Costs'!CO86+'Development Costs'!CO87</f>
        <v>0</v>
      </c>
      <c r="CC186" s="42">
        <f ca="1">'Development Costs'!CP86+'Development Costs'!CP87</f>
        <v>0</v>
      </c>
      <c r="CD186" s="42">
        <f ca="1">'Development Costs'!CQ86+'Development Costs'!CQ87</f>
        <v>0</v>
      </c>
      <c r="CE186" s="42">
        <f ca="1">'Development Costs'!CR86+'Development Costs'!CR87</f>
        <v>0</v>
      </c>
      <c r="CF186" s="42">
        <f ca="1">'Development Costs'!CS86+'Development Costs'!CS87</f>
        <v>0</v>
      </c>
      <c r="CG186" s="42">
        <f ca="1">'Development Costs'!CT86+'Development Costs'!CT87</f>
        <v>0</v>
      </c>
      <c r="CH186" s="42">
        <f ca="1">'Development Costs'!CU86+'Development Costs'!CU87</f>
        <v>0</v>
      </c>
      <c r="CI186" s="42">
        <f ca="1">'Development Costs'!CV86+'Development Costs'!CV87</f>
        <v>0</v>
      </c>
      <c r="CJ186" s="42">
        <f ca="1">'Development Costs'!CW86+'Development Costs'!CW87</f>
        <v>0</v>
      </c>
      <c r="CK186" s="42">
        <f ca="1">'Development Costs'!CX86+'Development Costs'!CX87</f>
        <v>0</v>
      </c>
      <c r="CL186" s="42">
        <f ca="1">'Development Costs'!CY86+'Development Costs'!CY87</f>
        <v>0</v>
      </c>
      <c r="CM186" s="42">
        <f ca="1">'Development Costs'!CZ86+'Development Costs'!CZ87</f>
        <v>0</v>
      </c>
      <c r="CN186" s="42">
        <f ca="1">'Development Costs'!DA86+'Development Costs'!DA87</f>
        <v>0</v>
      </c>
      <c r="CO186" s="42">
        <f ca="1">'Development Costs'!DB86+'Development Costs'!DB87</f>
        <v>0</v>
      </c>
      <c r="CP186" s="42">
        <f ca="1">'Development Costs'!DC86+'Development Costs'!DC87</f>
        <v>0</v>
      </c>
      <c r="CQ186" s="42">
        <f ca="1">'Development Costs'!DD86+'Development Costs'!DD87</f>
        <v>0</v>
      </c>
      <c r="CR186" s="42">
        <f ca="1">'Development Costs'!DE86+'Development Costs'!DE87</f>
        <v>0</v>
      </c>
      <c r="CS186" s="42">
        <f ca="1">'Development Costs'!DF86+'Development Costs'!DF87</f>
        <v>0</v>
      </c>
      <c r="CT186" s="42">
        <f ca="1">'Development Costs'!DG86+'Development Costs'!DG87</f>
        <v>0</v>
      </c>
      <c r="CU186" s="42">
        <f ca="1">'Development Costs'!DH86+'Development Costs'!DH87</f>
        <v>0</v>
      </c>
      <c r="CV186" s="42">
        <f ca="1">'Development Costs'!DI86+'Development Costs'!DI87</f>
        <v>0</v>
      </c>
      <c r="CW186" s="42">
        <f ca="1">'Development Costs'!DJ86+'Development Costs'!DJ87</f>
        <v>0</v>
      </c>
      <c r="CX186" s="42">
        <f ca="1">'Development Costs'!DK86+'Development Costs'!DK87</f>
        <v>0</v>
      </c>
      <c r="CY186" s="42">
        <f ca="1">'Development Costs'!DL86+'Development Costs'!DL87</f>
        <v>0</v>
      </c>
      <c r="CZ186" s="42">
        <f ca="1">'Development Costs'!DM86+'Development Costs'!DM87</f>
        <v>0</v>
      </c>
      <c r="DA186" s="42">
        <f ca="1">'Development Costs'!DN86+'Development Costs'!DN87</f>
        <v>0</v>
      </c>
      <c r="DB186" s="42">
        <f ca="1">'Development Costs'!DO86+'Development Costs'!DO87</f>
        <v>0</v>
      </c>
      <c r="DC186" s="42">
        <f ca="1">'Development Costs'!DP86+'Development Costs'!DP87</f>
        <v>0</v>
      </c>
      <c r="DD186" s="42">
        <f ca="1">'Development Costs'!DQ86+'Development Costs'!DQ87</f>
        <v>0</v>
      </c>
      <c r="DE186" s="42">
        <f ca="1">'Development Costs'!DR86+'Development Costs'!DR87</f>
        <v>0</v>
      </c>
      <c r="DF186" s="42">
        <f ca="1">'Development Costs'!DS86+'Development Costs'!DS87</f>
        <v>0</v>
      </c>
      <c r="DG186" s="42">
        <f ca="1">'Development Costs'!DT86+'Development Costs'!DT87</f>
        <v>0</v>
      </c>
      <c r="DH186" s="42">
        <f ca="1">'Development Costs'!DU86+'Development Costs'!DU87</f>
        <v>0</v>
      </c>
      <c r="DI186" s="42">
        <f ca="1">'Development Costs'!DV86+'Development Costs'!DV87</f>
        <v>0</v>
      </c>
      <c r="DJ186" s="42">
        <f ca="1">'Development Costs'!DW86+'Development Costs'!DW87</f>
        <v>0</v>
      </c>
      <c r="DK186" s="42">
        <f ca="1">'Development Costs'!DX86+'Development Costs'!DX87</f>
        <v>0</v>
      </c>
      <c r="DL186" s="42">
        <f ca="1">'Development Costs'!DY86+'Development Costs'!DY87</f>
        <v>0</v>
      </c>
      <c r="DM186" s="42">
        <f ca="1">'Development Costs'!DZ86+'Development Costs'!DZ87</f>
        <v>0</v>
      </c>
      <c r="DN186" s="42">
        <f ca="1">'Development Costs'!EA86+'Development Costs'!EA87</f>
        <v>0</v>
      </c>
      <c r="DO186" s="42">
        <f ca="1">'Development Costs'!EB86+'Development Costs'!EB87</f>
        <v>0</v>
      </c>
      <c r="DP186" s="42">
        <f ca="1">'Development Costs'!EC86+'Development Costs'!EC87</f>
        <v>0</v>
      </c>
      <c r="DQ186" s="42">
        <f ca="1">'Development Costs'!ED86+'Development Costs'!ED87</f>
        <v>0</v>
      </c>
      <c r="DR186" s="42">
        <f ca="1">'Development Costs'!EE86+'Development Costs'!EE87</f>
        <v>0</v>
      </c>
      <c r="DS186" s="42">
        <f ca="1">'Development Costs'!EF86+'Development Costs'!EF87</f>
        <v>0</v>
      </c>
      <c r="DT186" s="42">
        <f ca="1">'Development Costs'!EG86+'Development Costs'!EG87</f>
        <v>0</v>
      </c>
    </row>
    <row r="187" spans="3:124"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3:124">
      <c r="C188" s="5" t="s">
        <v>439</v>
      </c>
      <c r="D188" s="42">
        <f ca="1">-D189</f>
        <v>-14284307.42625</v>
      </c>
      <c r="E188" s="42">
        <f t="shared" ref="E188:BK188" ca="1" si="67">-E189</f>
        <v>-28464.094896793365</v>
      </c>
      <c r="F188" s="42">
        <f t="shared" ca="1" si="67"/>
        <v>0</v>
      </c>
      <c r="G188" s="42">
        <f t="shared" ca="1" si="67"/>
        <v>0</v>
      </c>
      <c r="H188" s="42">
        <f t="shared" ca="1" si="67"/>
        <v>0</v>
      </c>
      <c r="I188" s="42">
        <f t="shared" ca="1" si="67"/>
        <v>0</v>
      </c>
      <c r="J188" s="42">
        <f t="shared" ca="1" si="67"/>
        <v>0</v>
      </c>
      <c r="K188" s="42">
        <f t="shared" ca="1" si="67"/>
        <v>0</v>
      </c>
      <c r="L188" s="42">
        <f t="shared" ca="1" si="67"/>
        <v>0</v>
      </c>
      <c r="M188" s="42">
        <f t="shared" ca="1" si="67"/>
        <v>0</v>
      </c>
      <c r="N188" s="42">
        <f t="shared" ca="1" si="67"/>
        <v>0</v>
      </c>
      <c r="O188" s="42">
        <f t="shared" ca="1" si="67"/>
        <v>0</v>
      </c>
      <c r="P188" s="42">
        <f t="shared" ca="1" si="67"/>
        <v>0</v>
      </c>
      <c r="Q188" s="42">
        <f t="shared" ca="1" si="67"/>
        <v>0</v>
      </c>
      <c r="R188" s="42">
        <f t="shared" ca="1" si="67"/>
        <v>0</v>
      </c>
      <c r="S188" s="42">
        <f t="shared" ca="1" si="67"/>
        <v>0</v>
      </c>
      <c r="T188" s="42">
        <f t="shared" ca="1" si="67"/>
        <v>0</v>
      </c>
      <c r="U188" s="42">
        <f t="shared" ca="1" si="67"/>
        <v>0</v>
      </c>
      <c r="V188" s="42">
        <f t="shared" ca="1" si="67"/>
        <v>0</v>
      </c>
      <c r="W188" s="42">
        <f t="shared" ca="1" si="67"/>
        <v>0</v>
      </c>
      <c r="X188" s="42">
        <f t="shared" ca="1" si="67"/>
        <v>0</v>
      </c>
      <c r="Y188" s="42">
        <f t="shared" ca="1" si="67"/>
        <v>0</v>
      </c>
      <c r="Z188" s="42">
        <f t="shared" ca="1" si="67"/>
        <v>0</v>
      </c>
      <c r="AA188" s="42">
        <f t="shared" ca="1" si="67"/>
        <v>0</v>
      </c>
      <c r="AB188" s="42">
        <f t="shared" ca="1" si="67"/>
        <v>0</v>
      </c>
      <c r="AC188" s="42">
        <f t="shared" ca="1" si="67"/>
        <v>0</v>
      </c>
      <c r="AD188" s="42">
        <f t="shared" ca="1" si="67"/>
        <v>0</v>
      </c>
      <c r="AE188" s="42">
        <f t="shared" ca="1" si="67"/>
        <v>0</v>
      </c>
      <c r="AF188" s="42">
        <f t="shared" ca="1" si="67"/>
        <v>0</v>
      </c>
      <c r="AG188" s="42">
        <f t="shared" ca="1" si="67"/>
        <v>0</v>
      </c>
      <c r="AH188" s="42">
        <f t="shared" ca="1" si="67"/>
        <v>0</v>
      </c>
      <c r="AI188" s="42">
        <f t="shared" ca="1" si="67"/>
        <v>0</v>
      </c>
      <c r="AJ188" s="42">
        <f t="shared" ca="1" si="67"/>
        <v>0</v>
      </c>
      <c r="AK188" s="42">
        <f t="shared" ca="1" si="67"/>
        <v>0</v>
      </c>
      <c r="AL188" s="42">
        <f t="shared" ca="1" si="67"/>
        <v>0</v>
      </c>
      <c r="AM188" s="42">
        <f t="shared" ca="1" si="67"/>
        <v>0</v>
      </c>
      <c r="AN188" s="42">
        <f t="shared" ca="1" si="67"/>
        <v>0</v>
      </c>
      <c r="AO188" s="42">
        <f t="shared" ca="1" si="67"/>
        <v>0</v>
      </c>
      <c r="AP188" s="42">
        <f t="shared" ca="1" si="67"/>
        <v>0</v>
      </c>
      <c r="AQ188" s="42">
        <f t="shared" ca="1" si="67"/>
        <v>0</v>
      </c>
      <c r="AR188" s="42">
        <f t="shared" ca="1" si="67"/>
        <v>0</v>
      </c>
      <c r="AS188" s="42">
        <f t="shared" ca="1" si="67"/>
        <v>0</v>
      </c>
      <c r="AT188" s="42">
        <f t="shared" ca="1" si="67"/>
        <v>0</v>
      </c>
      <c r="AU188" s="42">
        <f t="shared" ca="1" si="67"/>
        <v>0</v>
      </c>
      <c r="AV188" s="42">
        <f t="shared" ca="1" si="67"/>
        <v>0</v>
      </c>
      <c r="AW188" s="42">
        <f t="shared" ca="1" si="67"/>
        <v>0</v>
      </c>
      <c r="AX188" s="42">
        <f t="shared" ca="1" si="67"/>
        <v>0</v>
      </c>
      <c r="AY188" s="42">
        <f t="shared" ca="1" si="67"/>
        <v>0</v>
      </c>
      <c r="AZ188" s="42">
        <f t="shared" ca="1" si="67"/>
        <v>0</v>
      </c>
      <c r="BA188" s="42">
        <f t="shared" ca="1" si="67"/>
        <v>0</v>
      </c>
      <c r="BB188" s="42">
        <f t="shared" ca="1" si="67"/>
        <v>0</v>
      </c>
      <c r="BC188" s="42">
        <f t="shared" ca="1" si="67"/>
        <v>0</v>
      </c>
      <c r="BD188" s="42">
        <f t="shared" ca="1" si="67"/>
        <v>0</v>
      </c>
      <c r="BE188" s="42">
        <f t="shared" ca="1" si="67"/>
        <v>0</v>
      </c>
      <c r="BF188" s="42">
        <f t="shared" ca="1" si="67"/>
        <v>0</v>
      </c>
      <c r="BG188" s="42">
        <f t="shared" ca="1" si="67"/>
        <v>0</v>
      </c>
      <c r="BH188" s="42">
        <f t="shared" ca="1" si="67"/>
        <v>0</v>
      </c>
      <c r="BI188" s="42">
        <f t="shared" ca="1" si="67"/>
        <v>0</v>
      </c>
      <c r="BJ188" s="42">
        <f t="shared" ca="1" si="67"/>
        <v>0</v>
      </c>
      <c r="BK188" s="42">
        <f t="shared" ca="1" si="67"/>
        <v>0</v>
      </c>
      <c r="BL188" s="42">
        <f t="shared" ref="BL188:CL188" ca="1" si="68">-BL189</f>
        <v>0</v>
      </c>
      <c r="BM188" s="42">
        <f t="shared" ca="1" si="68"/>
        <v>0</v>
      </c>
      <c r="BN188" s="42">
        <f t="shared" ca="1" si="68"/>
        <v>0</v>
      </c>
      <c r="BO188" s="42">
        <f t="shared" ca="1" si="68"/>
        <v>0</v>
      </c>
      <c r="BP188" s="42">
        <f t="shared" ca="1" si="68"/>
        <v>0</v>
      </c>
      <c r="BQ188" s="42">
        <f t="shared" ca="1" si="68"/>
        <v>0</v>
      </c>
      <c r="BR188" s="42">
        <f t="shared" ca="1" si="68"/>
        <v>0</v>
      </c>
      <c r="BS188" s="42">
        <f t="shared" ca="1" si="68"/>
        <v>0</v>
      </c>
      <c r="BT188" s="42">
        <f t="shared" ca="1" si="68"/>
        <v>0</v>
      </c>
      <c r="BU188" s="42">
        <f t="shared" ca="1" si="68"/>
        <v>0</v>
      </c>
      <c r="BV188" s="42">
        <f t="shared" ca="1" si="68"/>
        <v>0</v>
      </c>
      <c r="BW188" s="42">
        <f t="shared" ca="1" si="68"/>
        <v>0</v>
      </c>
      <c r="BX188" s="42">
        <f t="shared" ca="1" si="68"/>
        <v>0</v>
      </c>
      <c r="BY188" s="42">
        <f t="shared" ca="1" si="68"/>
        <v>0</v>
      </c>
      <c r="BZ188" s="42">
        <f t="shared" ca="1" si="68"/>
        <v>0</v>
      </c>
      <c r="CA188" s="42">
        <f t="shared" ca="1" si="68"/>
        <v>0</v>
      </c>
      <c r="CB188" s="42">
        <f t="shared" ca="1" si="68"/>
        <v>0</v>
      </c>
      <c r="CC188" s="42">
        <f t="shared" ca="1" si="68"/>
        <v>0</v>
      </c>
      <c r="CD188" s="42">
        <f t="shared" ca="1" si="68"/>
        <v>0</v>
      </c>
      <c r="CE188" s="42">
        <f t="shared" ca="1" si="68"/>
        <v>0</v>
      </c>
      <c r="CF188" s="42">
        <f t="shared" ca="1" si="68"/>
        <v>0</v>
      </c>
      <c r="CG188" s="42">
        <f t="shared" ca="1" si="68"/>
        <v>0</v>
      </c>
      <c r="CH188" s="42">
        <f t="shared" ca="1" si="68"/>
        <v>0</v>
      </c>
      <c r="CI188" s="42">
        <f t="shared" ca="1" si="68"/>
        <v>0</v>
      </c>
      <c r="CJ188" s="42">
        <f t="shared" ca="1" si="68"/>
        <v>0</v>
      </c>
      <c r="CK188" s="42">
        <f t="shared" ca="1" si="68"/>
        <v>0</v>
      </c>
      <c r="CL188" s="42">
        <f t="shared" ca="1" si="68"/>
        <v>0</v>
      </c>
      <c r="CM188" s="42">
        <f t="shared" ref="CM188:DT188" ca="1" si="69">-CM189</f>
        <v>0</v>
      </c>
      <c r="CN188" s="42">
        <f t="shared" ca="1" si="69"/>
        <v>0</v>
      </c>
      <c r="CO188" s="42">
        <f t="shared" ca="1" si="69"/>
        <v>0</v>
      </c>
      <c r="CP188" s="42">
        <f t="shared" ca="1" si="69"/>
        <v>0</v>
      </c>
      <c r="CQ188" s="42">
        <f t="shared" ca="1" si="69"/>
        <v>0</v>
      </c>
      <c r="CR188" s="42">
        <f t="shared" ca="1" si="69"/>
        <v>0</v>
      </c>
      <c r="CS188" s="42">
        <f t="shared" ca="1" si="69"/>
        <v>0</v>
      </c>
      <c r="CT188" s="42">
        <f t="shared" ca="1" si="69"/>
        <v>0</v>
      </c>
      <c r="CU188" s="42">
        <f t="shared" ca="1" si="69"/>
        <v>0</v>
      </c>
      <c r="CV188" s="42">
        <f t="shared" ca="1" si="69"/>
        <v>0</v>
      </c>
      <c r="CW188" s="42">
        <f t="shared" ca="1" si="69"/>
        <v>0</v>
      </c>
      <c r="CX188" s="42">
        <f t="shared" ca="1" si="69"/>
        <v>0</v>
      </c>
      <c r="CY188" s="42">
        <f t="shared" ca="1" si="69"/>
        <v>0</v>
      </c>
      <c r="CZ188" s="42">
        <f t="shared" ca="1" si="69"/>
        <v>0</v>
      </c>
      <c r="DA188" s="42">
        <f t="shared" ca="1" si="69"/>
        <v>0</v>
      </c>
      <c r="DB188" s="42">
        <f t="shared" ca="1" si="69"/>
        <v>0</v>
      </c>
      <c r="DC188" s="42">
        <f t="shared" ca="1" si="69"/>
        <v>0</v>
      </c>
      <c r="DD188" s="42">
        <f t="shared" ca="1" si="69"/>
        <v>0</v>
      </c>
      <c r="DE188" s="42">
        <f t="shared" ca="1" si="69"/>
        <v>0</v>
      </c>
      <c r="DF188" s="42">
        <f t="shared" ca="1" si="69"/>
        <v>0</v>
      </c>
      <c r="DG188" s="42">
        <f t="shared" ca="1" si="69"/>
        <v>0</v>
      </c>
      <c r="DH188" s="42">
        <f t="shared" ca="1" si="69"/>
        <v>0</v>
      </c>
      <c r="DI188" s="42">
        <f t="shared" ca="1" si="69"/>
        <v>0</v>
      </c>
      <c r="DJ188" s="42">
        <f t="shared" ca="1" si="69"/>
        <v>0</v>
      </c>
      <c r="DK188" s="42">
        <f t="shared" ca="1" si="69"/>
        <v>0</v>
      </c>
      <c r="DL188" s="42">
        <f t="shared" ca="1" si="69"/>
        <v>0</v>
      </c>
      <c r="DM188" s="42">
        <f t="shared" ca="1" si="69"/>
        <v>0</v>
      </c>
      <c r="DN188" s="42">
        <f t="shared" ca="1" si="69"/>
        <v>0</v>
      </c>
      <c r="DO188" s="42">
        <f t="shared" ca="1" si="69"/>
        <v>0</v>
      </c>
      <c r="DP188" s="42">
        <f t="shared" ca="1" si="69"/>
        <v>0</v>
      </c>
      <c r="DQ188" s="42">
        <f t="shared" ca="1" si="69"/>
        <v>0</v>
      </c>
      <c r="DR188" s="42">
        <f t="shared" ca="1" si="69"/>
        <v>0</v>
      </c>
      <c r="DS188" s="42">
        <f t="shared" ca="1" si="69"/>
        <v>0</v>
      </c>
      <c r="DT188" s="42">
        <f t="shared" ca="1" si="69"/>
        <v>0</v>
      </c>
    </row>
    <row r="189" spans="3:124">
      <c r="C189" s="5" t="s">
        <v>440</v>
      </c>
      <c r="D189" s="20">
        <f ca="1">IFERROR(MAX(0,+MIN((D173+D175+D183+D184+D185+D186))),0)</f>
        <v>14284307.42625</v>
      </c>
      <c r="E189" s="20">
        <f ca="1">IFERROR(MAX(0,+MIN((E173+E175+E183+E184+E185+E186),'Investment Summary'!$N$50-SUM('Monthly Cash Flow'!$D$189:D189))),0)</f>
        <v>28464.094896793365</v>
      </c>
      <c r="F189" s="20">
        <f ca="1">IFERROR(MAX(0,+MIN((F173+F175+F183+F184+F185+F186),'Investment Summary'!$N$50-SUM('Monthly Cash Flow'!$D$189:E189))),0)</f>
        <v>0</v>
      </c>
      <c r="G189" s="20">
        <f ca="1">IFERROR(MAX(0,+MIN((G173+G175+G183+G184+G185+G186),'Investment Summary'!$N$50-SUM('Monthly Cash Flow'!$D$189:F189))),0)</f>
        <v>0</v>
      </c>
      <c r="H189" s="20">
        <f ca="1">IFERROR(MAX(0,+MIN((H173+H175+H183+H184+H185+H186),'Investment Summary'!$N$50-SUM('Monthly Cash Flow'!$D$189:G189))),0)</f>
        <v>0</v>
      </c>
      <c r="I189" s="20">
        <f ca="1">IFERROR(MAX(0,+MIN((I173+I175+I183+I184+I185+I186),'Investment Summary'!$N$50-SUM('Monthly Cash Flow'!$D$189:H189))),0)</f>
        <v>0</v>
      </c>
      <c r="J189" s="20">
        <f ca="1">IFERROR(MAX(0,+MIN((J173+J175+J183+J184+J185+J186),'Investment Summary'!$N$50-SUM('Monthly Cash Flow'!$D$189:I189))),0)</f>
        <v>0</v>
      </c>
      <c r="K189" s="20">
        <f ca="1">IFERROR(MAX(0,+MIN((K173+K175+K183+K184+K185+K186),'Investment Summary'!$N$50-SUM('Monthly Cash Flow'!$D$189:J189))),0)</f>
        <v>0</v>
      </c>
      <c r="L189" s="20">
        <f ca="1">IFERROR(MAX(0,+MIN((L173+L175+L183+L184+L185+L186),'Investment Summary'!$N$50-SUM('Monthly Cash Flow'!$D$189:K189))),0)</f>
        <v>0</v>
      </c>
      <c r="M189" s="20">
        <f ca="1">IFERROR(MAX(0,+MIN((M173+M175+M183+M184+M185+M186),'Investment Summary'!$N$50-SUM('Monthly Cash Flow'!$D$189:L189))),0)</f>
        <v>0</v>
      </c>
      <c r="N189" s="20">
        <f ca="1">IFERROR(MAX(0,+MIN((N173+N175+N183+N184+N185+N186),'Investment Summary'!$N$50-SUM('Monthly Cash Flow'!$D$189:M189))),0)</f>
        <v>0</v>
      </c>
      <c r="O189" s="20">
        <f ca="1">IFERROR(MAX(0,+MIN((O173+O175+O183+O184+O185+O186),'Investment Summary'!$N$50-SUM('Monthly Cash Flow'!$D$189:N189))),0)</f>
        <v>0</v>
      </c>
      <c r="P189" s="20">
        <f ca="1">IFERROR(MAX(0,+MIN((P173+P175+P183+P184+P185+P186),'Investment Summary'!$N$50-SUM('Monthly Cash Flow'!$D$189:O189))),0)</f>
        <v>0</v>
      </c>
      <c r="Q189" s="20">
        <f ca="1">IFERROR(MAX(0,+MIN((Q173+Q175+Q183+Q184+Q185+Q186),'Investment Summary'!$N$50-SUM('Monthly Cash Flow'!$D$189:P189))),0)</f>
        <v>0</v>
      </c>
      <c r="R189" s="20">
        <f ca="1">IFERROR(MAX(0,+MIN((R173+R175+R183+R184+R185+R186),'Investment Summary'!$N$50-SUM('Monthly Cash Flow'!$D$189:Q189))),0)</f>
        <v>0</v>
      </c>
      <c r="S189" s="20">
        <f ca="1">IFERROR(MAX(0,+MIN((S173+S175+S183+S184+S185+S186),'Investment Summary'!$N$50-SUM('Monthly Cash Flow'!$D$189:R189))),0)</f>
        <v>0</v>
      </c>
      <c r="T189" s="20">
        <f ca="1">IFERROR(MAX(0,+MIN((T173+T175+T183+T184+T185+T186),'Investment Summary'!$N$50-SUM('Monthly Cash Flow'!$D$189:S189))),0)</f>
        <v>0</v>
      </c>
      <c r="U189" s="20">
        <f ca="1">IFERROR(MAX(0,+MIN((U173+U175+U183+U184+U185+U186),'Investment Summary'!$N$50-SUM('Monthly Cash Flow'!$D$189:T189))),0)</f>
        <v>0</v>
      </c>
      <c r="V189" s="20">
        <f ca="1">IFERROR(MAX(0,+MIN((V173+V175+V183+V184+V185+V186),'Investment Summary'!$N$50-SUM('Monthly Cash Flow'!$D$189:U189))),0)</f>
        <v>0</v>
      </c>
      <c r="W189" s="20">
        <f ca="1">IFERROR(MAX(0,+MIN((W173+W175+W183+W184+W185+W186),'Investment Summary'!$N$50-SUM('Monthly Cash Flow'!$D$189:V189))),0)</f>
        <v>0</v>
      </c>
      <c r="X189" s="20">
        <f ca="1">IFERROR(MAX(0,+MIN((X173+X175+X183+X184+X185+X186),'Investment Summary'!$N$50-SUM('Monthly Cash Flow'!$D$189:W189))),0)</f>
        <v>0</v>
      </c>
      <c r="Y189" s="20">
        <f ca="1">IFERROR(MAX(0,+MIN((Y173+Y175+Y183+Y184+Y185+Y186),'Investment Summary'!$N$50-SUM('Monthly Cash Flow'!$D$189:X189))),0)</f>
        <v>0</v>
      </c>
      <c r="Z189" s="20">
        <f ca="1">IFERROR(MAX(0,+MIN((Z173+Z175+Z183+Z184+Z185+Z186),'Investment Summary'!$N$50-SUM('Monthly Cash Flow'!$D$189:Y189))),0)</f>
        <v>0</v>
      </c>
      <c r="AA189" s="20">
        <f ca="1">IFERROR(MAX(0,+MIN((AA173+AA175+AA183+AA184+AA185+AA186),'Investment Summary'!$N$50-SUM('Monthly Cash Flow'!$D$189:Z189))),0)</f>
        <v>0</v>
      </c>
      <c r="AB189" s="20">
        <f ca="1">IFERROR(MAX(0,+MIN((AB173+AB175+AB183+AB184+AB185+AB186),'Investment Summary'!$N$50-SUM('Monthly Cash Flow'!$D$189:AA189))),0)</f>
        <v>0</v>
      </c>
      <c r="AC189" s="20">
        <f ca="1">IFERROR(MAX(0,+MIN((AC173+AC175+AC183+AC184+AC185+AC186),'Investment Summary'!$N$50-SUM('Monthly Cash Flow'!$D$189:AB189))),0)</f>
        <v>0</v>
      </c>
      <c r="AD189" s="20">
        <f ca="1">IFERROR(MAX(0,+MIN((AD173+AD175+AD183+AD184+AD185+AD186),'Investment Summary'!$N$50-SUM('Monthly Cash Flow'!$D$189:AC189))),0)</f>
        <v>0</v>
      </c>
      <c r="AE189" s="20">
        <f ca="1">IFERROR(MAX(0,+MIN((AE173+AE175+AE183+AE184+AE185+AE186),'Investment Summary'!$N$50-SUM('Monthly Cash Flow'!$D$189:AD189))),0)</f>
        <v>0</v>
      </c>
      <c r="AF189" s="20">
        <f ca="1">IFERROR(MAX(0,+MIN((AF173+AF175+AF183+AF184+AF185+AF186),'Investment Summary'!$N$50-SUM('Monthly Cash Flow'!$D$189:AE189))),0)</f>
        <v>0</v>
      </c>
      <c r="AG189" s="20">
        <f ca="1">IFERROR(MAX(0,+MIN((AG173+AG175+AG183+AG184+AG185+AG186),'Investment Summary'!$N$50-SUM('Monthly Cash Flow'!$D$189:AF189))),0)</f>
        <v>0</v>
      </c>
      <c r="AH189" s="20">
        <f ca="1">IFERROR(MAX(0,+MIN((AH173+AH175+AH183+AH184+AH185+AH186),'Investment Summary'!$N$50-SUM('Monthly Cash Flow'!$D$189:AG189))),0)</f>
        <v>0</v>
      </c>
      <c r="AI189" s="20">
        <f ca="1">IFERROR(MAX(0,+MIN((AI173+AI175+AI183+AI184+AI185+AI186),'Investment Summary'!$N$50-SUM('Monthly Cash Flow'!$D$189:AH189))),0)</f>
        <v>0</v>
      </c>
      <c r="AJ189" s="20">
        <f ca="1">IFERROR(MAX(0,+MIN((AJ173+AJ175+AJ183+AJ184+AJ185+AJ186),'Investment Summary'!$N$50-SUM('Monthly Cash Flow'!$D$189:AI189))),0)</f>
        <v>0</v>
      </c>
      <c r="AK189" s="20">
        <f ca="1">IFERROR(MAX(0,+MIN((AK173+AK175+AK183+AK184+AK185+AK186),'Investment Summary'!$N$50-SUM('Monthly Cash Flow'!$D$189:AJ189))),0)</f>
        <v>0</v>
      </c>
      <c r="AL189" s="20">
        <f ca="1">IFERROR(MAX(0,+MIN((AL173+AL175+AL183+AL184+AL185+AL186),'Investment Summary'!$N$50-SUM('Monthly Cash Flow'!$D$189:AK189))),0)</f>
        <v>0</v>
      </c>
      <c r="AM189" s="20">
        <f ca="1">IFERROR(MAX(0,+MIN((AM173+AM175+AM183+AM184+AM185+AM186),'Investment Summary'!$N$50-SUM('Monthly Cash Flow'!$D$189:AL189))),0)</f>
        <v>0</v>
      </c>
      <c r="AN189" s="20">
        <f ca="1">IFERROR(MAX(0,+MIN((AN173+AN175+AN183+AN184+AN185+AN186),'Investment Summary'!$N$50-SUM('Monthly Cash Flow'!$D$189:AM189))),0)</f>
        <v>0</v>
      </c>
      <c r="AO189" s="20">
        <f ca="1">IFERROR(MAX(0,+MIN((AO173+AO175+AO183+AO184+AO185+AO186),'Investment Summary'!$N$50-SUM('Monthly Cash Flow'!$D$189:AN189))),0)</f>
        <v>0</v>
      </c>
      <c r="AP189" s="20">
        <f ca="1">IFERROR(MAX(0,+MIN((AP173+AP175+AP183+AP184+AP185+AP186),'Investment Summary'!$N$50-SUM('Monthly Cash Flow'!$D$189:AO189))),0)</f>
        <v>0</v>
      </c>
      <c r="AQ189" s="20">
        <f ca="1">IFERROR(MAX(0,+MIN((AQ173+AQ175+AQ183+AQ184+AQ185+AQ186),'Investment Summary'!$N$50-SUM('Monthly Cash Flow'!$D$189:AP189))),0)</f>
        <v>0</v>
      </c>
      <c r="AR189" s="20">
        <f ca="1">IFERROR(MAX(0,+MIN((AR173+AR175+AR183+AR184+AR185+AR186),'Investment Summary'!$N$50-SUM('Monthly Cash Flow'!$D$189:AQ189))),0)</f>
        <v>0</v>
      </c>
      <c r="AS189" s="20">
        <f ca="1">IFERROR(MAX(0,+MIN((AS173+AS175+AS183+AS184+AS185+AS186),'Investment Summary'!$N$50-SUM('Monthly Cash Flow'!$D$189:AR189))),0)</f>
        <v>0</v>
      </c>
      <c r="AT189" s="20">
        <f ca="1">IFERROR(MAX(0,+MIN((AT173+AT175+AT183+AT184+AT185+AT186),'Investment Summary'!$N$50-SUM('Monthly Cash Flow'!$D$189:AS189))),0)</f>
        <v>0</v>
      </c>
      <c r="AU189" s="20">
        <f ca="1">IFERROR(MAX(0,+MIN((AU173+AU175+AU183+AU184+AU185+AU186),'Investment Summary'!$N$50-SUM('Monthly Cash Flow'!$D$189:AT189))),0)</f>
        <v>0</v>
      </c>
      <c r="AV189" s="20">
        <f ca="1">IFERROR(MAX(0,+MIN((AV173+AV175+AV183+AV184+AV185+AV186),'Investment Summary'!$N$50-SUM('Monthly Cash Flow'!$D$189:AU189))),0)</f>
        <v>0</v>
      </c>
      <c r="AW189" s="20">
        <f ca="1">IFERROR(MAX(0,+MIN((AW173+AW175+AW183+AW184+AW185+AW186),'Investment Summary'!$N$50-SUM('Monthly Cash Flow'!$D$189:AV189))),0)</f>
        <v>0</v>
      </c>
      <c r="AX189" s="20">
        <f ca="1">IFERROR(MAX(0,+MIN((AX173+AX175+AX183+AX184+AX185+AX186),'Investment Summary'!$N$50-SUM('Monthly Cash Flow'!$D$189:AW189))),0)</f>
        <v>0</v>
      </c>
      <c r="AY189" s="20">
        <f ca="1">IFERROR(MAX(0,+MIN((AY173+AY175+AY183+AY184+AY185+AY186),'Investment Summary'!$N$50-SUM('Monthly Cash Flow'!$D$189:AX189))),0)</f>
        <v>0</v>
      </c>
      <c r="AZ189" s="20">
        <f ca="1">IFERROR(MAX(0,+MIN((AZ173+AZ175+AZ183+AZ184+AZ185+AZ186),'Investment Summary'!$N$50-SUM('Monthly Cash Flow'!$D$189:AY189))),0)</f>
        <v>0</v>
      </c>
      <c r="BA189" s="20">
        <f ca="1">IFERROR(MAX(0,+MIN((BA173+BA175+BA183+BA184+BA185+BA186),'Investment Summary'!$N$50-SUM('Monthly Cash Flow'!$D$189:AZ189))),0)</f>
        <v>0</v>
      </c>
      <c r="BB189" s="20">
        <f ca="1">IFERROR(MAX(0,+MIN((BB173+BB175+BB183+BB184+BB185+BB186),'Investment Summary'!$N$50-SUM('Monthly Cash Flow'!$D$189:BA189))),0)</f>
        <v>0</v>
      </c>
      <c r="BC189" s="20">
        <f ca="1">IFERROR(MAX(0,+MIN((BC173+BC175+BC183+BC184+BC185+BC186),'Investment Summary'!$N$50-SUM('Monthly Cash Flow'!$D$189:BB189))),0)</f>
        <v>0</v>
      </c>
      <c r="BD189" s="20">
        <f ca="1">IFERROR(MAX(0,+MIN((BD173+BD175+BD183+BD184+BD185+BD186),'Investment Summary'!$N$50-SUM('Monthly Cash Flow'!$D$189:BC189))),0)</f>
        <v>0</v>
      </c>
      <c r="BE189" s="20">
        <f ca="1">IFERROR(MAX(0,+MIN((BE173+BE175+BE183+BE184+BE185+BE186),'Investment Summary'!$N$50-SUM('Monthly Cash Flow'!$D$189:BD189))),0)</f>
        <v>0</v>
      </c>
      <c r="BF189" s="20">
        <f ca="1">IFERROR(MAX(0,+MIN((BF173+BF175+BF183+BF184+BF185+BF186),'Investment Summary'!$N$50-SUM('Monthly Cash Flow'!$D$189:BE189))),0)</f>
        <v>0</v>
      </c>
      <c r="BG189" s="20">
        <f ca="1">IFERROR(MAX(0,+MIN((BG173+BG175+BG183+BG184+BG185+BG186),'Investment Summary'!$N$50-SUM('Monthly Cash Flow'!$D$189:BF189))),0)</f>
        <v>0</v>
      </c>
      <c r="BH189" s="20">
        <f ca="1">IFERROR(MAX(0,+MIN((BH173+BH175+BH183+BH184+BH185+BH186),'Investment Summary'!$N$50-SUM('Monthly Cash Flow'!$D$189:BG189))),0)</f>
        <v>0</v>
      </c>
      <c r="BI189" s="20">
        <f ca="1">IFERROR(MAX(0,+MIN((BI173+BI175+BI183+BI184+BI185+BI186),'Investment Summary'!$N$50-SUM('Monthly Cash Flow'!$D$189:BH189))),0)</f>
        <v>0</v>
      </c>
      <c r="BJ189" s="20">
        <f ca="1">IFERROR(MAX(0,+MIN((BJ173+BJ175+BJ183+BJ184+BJ185+BJ186),'Investment Summary'!$N$50-SUM('Monthly Cash Flow'!$D$189:BI189))),0)</f>
        <v>0</v>
      </c>
      <c r="BK189" s="20">
        <f ca="1">IFERROR(MAX(0,+MIN((BK173+BK175+BK183+BK184+BK185+BK186),'Investment Summary'!$N$50-SUM('Monthly Cash Flow'!$D$189:BJ189))),0)</f>
        <v>0</v>
      </c>
      <c r="BL189" s="20">
        <f ca="1">IFERROR(MAX(0,+MIN((BL173+BL175+BL183+BL184+BL185+BL186),'Investment Summary'!$N$50-SUM('Monthly Cash Flow'!$D$189:BK189))),0)</f>
        <v>0</v>
      </c>
      <c r="BM189" s="20">
        <f ca="1">IFERROR(MAX(0,+MIN((BM173+BM175+BM183+BM184+BM185+BM186),'Investment Summary'!$N$50-SUM('Monthly Cash Flow'!$D$189:BL189))),0)</f>
        <v>0</v>
      </c>
      <c r="BN189" s="20">
        <f ca="1">IFERROR(MAX(0,+MIN((BN173+BN175+BN183+BN184+BN185+BN186),'Investment Summary'!$N$50-SUM('Monthly Cash Flow'!$D$189:BM189))),0)</f>
        <v>0</v>
      </c>
      <c r="BO189" s="20">
        <f ca="1">IFERROR(MAX(0,+MIN((BO173+BO175+BO183+BO184+BO185+BO186),'Investment Summary'!$N$50-SUM('Monthly Cash Flow'!$D$189:BN189))),0)</f>
        <v>0</v>
      </c>
      <c r="BP189" s="20">
        <f ca="1">IFERROR(MAX(0,+MIN((BP173+BP175+BP183+BP184+BP185+BP186),'Investment Summary'!$N$50-SUM('Monthly Cash Flow'!$D$189:BO189))),0)</f>
        <v>0</v>
      </c>
      <c r="BQ189" s="20">
        <f ca="1">IFERROR(MAX(0,+MIN((BQ173+BQ175+BQ183+BQ184+BQ185+BQ186),'Investment Summary'!$N$50-SUM('Monthly Cash Flow'!$D$189:BP189))),0)</f>
        <v>0</v>
      </c>
      <c r="BR189" s="20">
        <f ca="1">IFERROR(MAX(0,+MIN((BR173+BR175+BR183+BR184+BR185+BR186),'Investment Summary'!$N$50-SUM('Monthly Cash Flow'!$D$189:BQ189))),0)</f>
        <v>0</v>
      </c>
      <c r="BS189" s="20">
        <f ca="1">IFERROR(MAX(0,+MIN((BS173+BS175+BS183+BS184+BS185+BS186),'Investment Summary'!$N$50-SUM('Monthly Cash Flow'!$D$189:BR189))),0)</f>
        <v>0</v>
      </c>
      <c r="BT189" s="20">
        <f ca="1">IFERROR(MAX(0,+MIN((BT173+BT175+BT183+BT184+BT185+BT186),'Investment Summary'!$N$50-SUM('Monthly Cash Flow'!$D$189:BS189))),0)</f>
        <v>0</v>
      </c>
      <c r="BU189" s="20">
        <f ca="1">IFERROR(MAX(0,+MIN((BU173+BU175+BU183+BU184+BU185+BU186),'Investment Summary'!$N$50-SUM('Monthly Cash Flow'!$D$189:BT189))),0)</f>
        <v>0</v>
      </c>
      <c r="BV189" s="20">
        <f ca="1">IFERROR(MAX(0,+MIN((BV173+BV175+BV183+BV184+BV185+BV186),'Investment Summary'!$N$50-SUM('Monthly Cash Flow'!$D$189:BU189))),0)</f>
        <v>0</v>
      </c>
      <c r="BW189" s="20">
        <f ca="1">IFERROR(MAX(0,+MIN((BW173+BW175+BW183+BW184+BW185+BW186),'Investment Summary'!$N$50-SUM('Monthly Cash Flow'!$D$189:BV189))),0)</f>
        <v>0</v>
      </c>
      <c r="BX189" s="20">
        <f ca="1">IFERROR(MAX(0,+MIN((BX173+BX175+BX183+BX184+BX185+BX186),'Investment Summary'!$N$50-SUM('Monthly Cash Flow'!$D$189:BW189))),0)</f>
        <v>0</v>
      </c>
      <c r="BY189" s="20">
        <f ca="1">IFERROR(MAX(0,+MIN((BY173+BY175+BY183+BY184+BY185+BY186),'Investment Summary'!$N$50-SUM('Monthly Cash Flow'!$D$189:BX189))),0)</f>
        <v>0</v>
      </c>
      <c r="BZ189" s="20">
        <f ca="1">IFERROR(MAX(0,+MIN((BZ173+BZ175+BZ183+BZ184+BZ185+BZ186),'Investment Summary'!$N$50-SUM('Monthly Cash Flow'!$D$189:BY189))),0)</f>
        <v>0</v>
      </c>
      <c r="CA189" s="20">
        <f ca="1">IFERROR(MAX(0,+MIN((CA173+CA175+CA183+CA184+CA185+CA186),'Investment Summary'!$N$50-SUM('Monthly Cash Flow'!$D$189:BZ189))),0)</f>
        <v>0</v>
      </c>
      <c r="CB189" s="20">
        <f ca="1">IFERROR(MAX(0,+MIN((CB173+CB175+CB183+CB184+CB185+CB186),'Investment Summary'!$N$50-SUM('Monthly Cash Flow'!$D$189:CA189))),0)</f>
        <v>0</v>
      </c>
      <c r="CC189" s="20">
        <f ca="1">IFERROR(MAX(0,+MIN((CC173+CC175+CC183+CC184+CC185+CC186),'Investment Summary'!$N$50-SUM('Monthly Cash Flow'!$D$189:CB189))),0)</f>
        <v>0</v>
      </c>
      <c r="CD189" s="20">
        <f ca="1">IFERROR(MAX(0,+MIN((CD173+CD175+CD183+CD184+CD185+CD186),'Investment Summary'!$N$50-SUM('Monthly Cash Flow'!$D$189:CC189))),0)</f>
        <v>0</v>
      </c>
      <c r="CE189" s="20">
        <f ca="1">IFERROR(MAX(0,+MIN((CE173+CE175+CE183+CE184+CE185+CE186),'Investment Summary'!$N$50-SUM('Monthly Cash Flow'!$D$189:CD189))),0)</f>
        <v>0</v>
      </c>
      <c r="CF189" s="20">
        <f ca="1">IFERROR(MAX(0,+MIN((CF173+CF175+CF183+CF184+CF185+CF186),'Investment Summary'!$N$50-SUM('Monthly Cash Flow'!$D$189:CE189))),0)</f>
        <v>0</v>
      </c>
      <c r="CG189" s="20">
        <f ca="1">IFERROR(MAX(0,+MIN((CG173+CG175+CG183+CG184+CG185+CG186),'Investment Summary'!$N$50-SUM('Monthly Cash Flow'!$D$189:CF189))),0)</f>
        <v>0</v>
      </c>
      <c r="CH189" s="20">
        <f ca="1">IFERROR(MAX(0,+MIN((CH173+CH175+CH183+CH184+CH185+CH186),'Investment Summary'!$N$50-SUM('Monthly Cash Flow'!$D$189:CG189))),0)</f>
        <v>0</v>
      </c>
      <c r="CI189" s="20">
        <f ca="1">IFERROR(MAX(0,+MIN((CI173+CI175+CI183+CI184+CI185+CI186),'Investment Summary'!$N$50-SUM('Monthly Cash Flow'!$D$189:CH189))),0)</f>
        <v>0</v>
      </c>
      <c r="CJ189" s="20">
        <f ca="1">IFERROR(MAX(0,+MIN((CJ173+CJ175+CJ183+CJ184+CJ185+CJ186),'Investment Summary'!$N$50-SUM('Monthly Cash Flow'!$D$189:CI189))),0)</f>
        <v>0</v>
      </c>
      <c r="CK189" s="20">
        <f ca="1">IFERROR(MAX(0,+MIN((CK173+CK175+CK183+CK184+CK185+CK186),'Investment Summary'!$N$50-SUM('Monthly Cash Flow'!$D$189:CJ189))),0)</f>
        <v>0</v>
      </c>
      <c r="CL189" s="20">
        <f ca="1">IFERROR(MAX(0,+MIN((CL173+CL175+CL183+CL184+CL185+CL186),'Investment Summary'!$N$50-SUM('Monthly Cash Flow'!$D$189:CK189))),0)</f>
        <v>0</v>
      </c>
      <c r="CM189" s="20">
        <f ca="1">IFERROR(MAX(0,+MIN((CM173+CM175+CM183+CM184+CM185+CM186),'Investment Summary'!$N$50-SUM('Monthly Cash Flow'!$D$189:CL189))),0)</f>
        <v>0</v>
      </c>
      <c r="CN189" s="20">
        <f ca="1">IFERROR(MAX(0,+MIN((CN173+CN175+CN183+CN184+CN185+CN186),'Investment Summary'!$N$50-SUM('Monthly Cash Flow'!$D$189:CM189))),0)</f>
        <v>0</v>
      </c>
      <c r="CO189" s="20">
        <f ca="1">IFERROR(MAX(0,+MIN((CO173+CO175+CO183+CO184+CO185+CO186),'Investment Summary'!$N$50-SUM('Monthly Cash Flow'!$D$189:CN189))),0)</f>
        <v>0</v>
      </c>
      <c r="CP189" s="20">
        <f ca="1">IFERROR(MAX(0,+MIN((CP173+CP175+CP183+CP184+CP185+CP186),'Investment Summary'!$N$50-SUM('Monthly Cash Flow'!$D$189:CO189))),0)</f>
        <v>0</v>
      </c>
      <c r="CQ189" s="20">
        <f ca="1">IFERROR(MAX(0,+MIN((CQ173+CQ175+CQ183+CQ184+CQ185+CQ186),'Investment Summary'!$N$50-SUM('Monthly Cash Flow'!$D$189:CP189))),0)</f>
        <v>0</v>
      </c>
      <c r="CR189" s="20">
        <f ca="1">IFERROR(MAX(0,+MIN((CR173+CR175+CR183+CR184+CR185+CR186),'Investment Summary'!$N$50-SUM('Monthly Cash Flow'!$D$189:CQ189))),0)</f>
        <v>0</v>
      </c>
      <c r="CS189" s="20">
        <f ca="1">IFERROR(MAX(0,+MIN((CS173+CS175+CS183+CS184+CS185+CS186),'Investment Summary'!$N$50-SUM('Monthly Cash Flow'!$D$189:CR189))),0)</f>
        <v>0</v>
      </c>
      <c r="CT189" s="20">
        <f ca="1">IFERROR(MAX(0,+MIN((CT173+CT175+CT183+CT184+CT185+CT186),'Investment Summary'!$N$50-SUM('Monthly Cash Flow'!$D$189:CS189))),0)</f>
        <v>0</v>
      </c>
      <c r="CU189" s="20">
        <f ca="1">IFERROR(MAX(0,+MIN((CU173+CU175+CU183+CU184+CU185+CU186),'Investment Summary'!$N$50-SUM('Monthly Cash Flow'!$D$189:CT189))),0)</f>
        <v>0</v>
      </c>
      <c r="CV189" s="20">
        <f ca="1">IFERROR(MAX(0,+MIN((CV173+CV175+CV183+CV184+CV185+CV186),'Investment Summary'!$N$50-SUM('Monthly Cash Flow'!$D$189:CU189))),0)</f>
        <v>0</v>
      </c>
      <c r="CW189" s="20">
        <f ca="1">IFERROR(MAX(0,+MIN((CW173+CW175+CW183+CW184+CW185+CW186),'Investment Summary'!$N$50-SUM('Monthly Cash Flow'!$D$189:CV189))),0)</f>
        <v>0</v>
      </c>
      <c r="CX189" s="20">
        <f ca="1">IFERROR(MAX(0,+MIN((CX173+CX175+CX183+CX184+CX185+CX186),'Investment Summary'!$N$50-SUM('Monthly Cash Flow'!$D$189:CW189))),0)</f>
        <v>0</v>
      </c>
      <c r="CY189" s="20">
        <f ca="1">IFERROR(MAX(0,+MIN((CY173+CY175+CY183+CY184+CY185+CY186),'Investment Summary'!$N$50-SUM('Monthly Cash Flow'!$D$189:CX189))),0)</f>
        <v>0</v>
      </c>
      <c r="CZ189" s="20">
        <f ca="1">IFERROR(MAX(0,+MIN((CZ173+CZ175+CZ183+CZ184+CZ185+CZ186),'Investment Summary'!$N$50-SUM('Monthly Cash Flow'!$D$189:CY189))),0)</f>
        <v>0</v>
      </c>
      <c r="DA189" s="20">
        <f ca="1">IFERROR(MAX(0,+MIN((DA173+DA175+DA183+DA184+DA185+DA186),'Investment Summary'!$N$50-SUM('Monthly Cash Flow'!$D$189:CZ189))),0)</f>
        <v>0</v>
      </c>
      <c r="DB189" s="20">
        <f ca="1">IFERROR(MAX(0,+MIN((DB173+DB175+DB183+DB184+DB185+DB186),'Investment Summary'!$N$50-SUM('Monthly Cash Flow'!$D$189:DA189))),0)</f>
        <v>0</v>
      </c>
      <c r="DC189" s="20">
        <f ca="1">IFERROR(MAX(0,+MIN((DC173+DC175+DC183+DC184+DC185+DC186),'Investment Summary'!$N$50-SUM('Monthly Cash Flow'!$D$189:DB189))),0)</f>
        <v>0</v>
      </c>
      <c r="DD189" s="20">
        <f ca="1">IFERROR(MAX(0,+MIN((DD173+DD175+DD183+DD184+DD185+DD186),'Investment Summary'!$N$50-SUM('Monthly Cash Flow'!$D$189:DC189))),0)</f>
        <v>0</v>
      </c>
      <c r="DE189" s="20">
        <f ca="1">IFERROR(MAX(0,+MIN((DE173+DE175+DE183+DE184+DE185+DE186),'Investment Summary'!$N$50-SUM('Monthly Cash Flow'!$D$189:DD189))),0)</f>
        <v>0</v>
      </c>
      <c r="DF189" s="20">
        <f ca="1">IFERROR(MAX(0,+MIN((DF173+DF175+DF183+DF184+DF185+DF186),'Investment Summary'!$N$50-SUM('Monthly Cash Flow'!$D$189:DE189))),0)</f>
        <v>0</v>
      </c>
      <c r="DG189" s="20">
        <f ca="1">IFERROR(MAX(0,+MIN((DG173+DG175+DG183+DG184+DG185+DG186),'Investment Summary'!$N$50-SUM('Monthly Cash Flow'!$D$189:DF189))),0)</f>
        <v>0</v>
      </c>
      <c r="DH189" s="20">
        <f ca="1">IFERROR(MAX(0,+MIN((DH173+DH175+DH183+DH184+DH185+DH186),'Investment Summary'!$N$50-SUM('Monthly Cash Flow'!$D$189:DG189))),0)</f>
        <v>0</v>
      </c>
      <c r="DI189" s="20">
        <f ca="1">IFERROR(MAX(0,+MIN((DI173+DI175+DI183+DI184+DI185+DI186),'Investment Summary'!$N$50-SUM('Monthly Cash Flow'!$D$189:DH189))),0)</f>
        <v>0</v>
      </c>
      <c r="DJ189" s="20">
        <f ca="1">IFERROR(MAX(0,+MIN((DJ173+DJ175+DJ183+DJ184+DJ185+DJ186),'Investment Summary'!$N$50-SUM('Monthly Cash Flow'!$D$189:DI189))),0)</f>
        <v>0</v>
      </c>
      <c r="DK189" s="20">
        <f ca="1">IFERROR(MAX(0,+MIN((DK173+DK175+DK183+DK184+DK185+DK186),'Investment Summary'!$N$50-SUM('Monthly Cash Flow'!$D$189:DJ189))),0)</f>
        <v>0</v>
      </c>
      <c r="DL189" s="20">
        <f ca="1">IFERROR(MAX(0,+MIN((DL173+DL175+DL183+DL184+DL185+DL186),'Investment Summary'!$N$50-SUM('Monthly Cash Flow'!$D$189:DK189))),0)</f>
        <v>0</v>
      </c>
      <c r="DM189" s="20">
        <f ca="1">IFERROR(MAX(0,+MIN((DM173+DM175+DM183+DM184+DM185+DM186),'Investment Summary'!$N$50-SUM('Monthly Cash Flow'!$D$189:DL189))),0)</f>
        <v>0</v>
      </c>
      <c r="DN189" s="20">
        <f ca="1">IFERROR(MAX(0,+MIN((DN173+DN175+DN183+DN184+DN185+DN186),'Investment Summary'!$N$50-SUM('Monthly Cash Flow'!$D$189:DM189))),0)</f>
        <v>0</v>
      </c>
      <c r="DO189" s="20">
        <f ca="1">IFERROR(MAX(0,+MIN((DO173+DO175+DO183+DO184+DO185+DO186),'Investment Summary'!$N$50-SUM('Monthly Cash Flow'!$D$189:DN189))),0)</f>
        <v>0</v>
      </c>
      <c r="DP189" s="20">
        <f ca="1">IFERROR(MAX(0,+MIN((DP173+DP175+DP183+DP184+DP185+DP186),'Investment Summary'!$N$50-SUM('Monthly Cash Flow'!$D$189:DO189))),0)</f>
        <v>0</v>
      </c>
      <c r="DQ189" s="20">
        <f ca="1">IFERROR(MAX(0,+MIN((DQ173+DQ175+DQ183+DQ184+DQ185+DQ186),'Investment Summary'!$N$50-SUM('Monthly Cash Flow'!$D$189:DP189))),0)</f>
        <v>0</v>
      </c>
      <c r="DR189" s="20">
        <f ca="1">IFERROR(MAX(0,+MIN((DR173+DR175+DR183+DR184+DR185+DR186),'Investment Summary'!$N$50-SUM('Monthly Cash Flow'!$D$189:DQ189))),0)</f>
        <v>0</v>
      </c>
      <c r="DS189" s="20">
        <f ca="1">IFERROR(MAX(0,+MIN((DS173+DS175+DS183+DS184+DS185+DS186),'Investment Summary'!$N$50-SUM('Monthly Cash Flow'!$D$189:DR189))),0)</f>
        <v>0</v>
      </c>
      <c r="DT189" s="20">
        <f ca="1">IFERROR(MAX(0,+MIN((DT173+DT175+DT183+DT184+DT185+DT186),'Investment Summary'!$N$50-SUM('Monthly Cash Flow'!$D$189:DS189))),0)</f>
        <v>0</v>
      </c>
    </row>
    <row r="190" spans="3:124">
      <c r="C190" s="5" t="s">
        <v>441</v>
      </c>
      <c r="D190" s="20">
        <f>IF(D$7&lt;Assumptions!$D$20,0,IF('Monthly Cash Flow'!D167&lt;0,-'Monthly Cash Flow'!D167,0))</f>
        <v>0</v>
      </c>
      <c r="E190" s="20">
        <f>IF(E$7&lt;Assumptions!$D$20,0,IF('Monthly Cash Flow'!E167&lt;0,-'Monthly Cash Flow'!E167,0))</f>
        <v>0</v>
      </c>
      <c r="F190" s="20">
        <f>IF(F$7&lt;Assumptions!$D$20,0,IF('Monthly Cash Flow'!F167&lt;0,-'Monthly Cash Flow'!F167,0))</f>
        <v>0</v>
      </c>
      <c r="G190" s="20">
        <f>IF(G$7&lt;Assumptions!$D$20,0,IF('Monthly Cash Flow'!G167&lt;0,-'Monthly Cash Flow'!G167,0))</f>
        <v>0</v>
      </c>
      <c r="H190" s="20">
        <f>IF(H$7&lt;Assumptions!$D$20,0,IF('Monthly Cash Flow'!H167&lt;0,-'Monthly Cash Flow'!H167,0))</f>
        <v>0</v>
      </c>
      <c r="I190" s="20">
        <f>IF(I$7&lt;Assumptions!$D$20,0,IF('Monthly Cash Flow'!I167&lt;0,-'Monthly Cash Flow'!I167,0))</f>
        <v>0</v>
      </c>
      <c r="J190" s="20">
        <f>IF(J$7&lt;Assumptions!$D$20,0,IF('Monthly Cash Flow'!J167&lt;0,-'Monthly Cash Flow'!J167,0))</f>
        <v>0</v>
      </c>
      <c r="K190" s="20">
        <f>IF(K$7&lt;Assumptions!$D$20,0,IF('Monthly Cash Flow'!K167&lt;0,-'Monthly Cash Flow'!K167,0))</f>
        <v>0</v>
      </c>
      <c r="L190" s="20">
        <f>IF(L$7&lt;Assumptions!$D$20,0,IF('Monthly Cash Flow'!L167&lt;0,-'Monthly Cash Flow'!L167,0))</f>
        <v>0</v>
      </c>
      <c r="M190" s="20">
        <f>IF(M$7&lt;Assumptions!$D$20,0,IF('Monthly Cash Flow'!M167&lt;0,-'Monthly Cash Flow'!M167,0))</f>
        <v>0</v>
      </c>
      <c r="N190" s="20">
        <f>IF(N$7&lt;Assumptions!$D$20,0,IF('Monthly Cash Flow'!N167&lt;0,-'Monthly Cash Flow'!N167,0))</f>
        <v>0</v>
      </c>
      <c r="O190" s="20">
        <f>IF(O$7&lt;Assumptions!$D$20,0,IF('Monthly Cash Flow'!O167&lt;0,-'Monthly Cash Flow'!O167,0))</f>
        <v>0</v>
      </c>
      <c r="P190" s="20">
        <f>IF(P$7&lt;Assumptions!$D$20,0,IF('Monthly Cash Flow'!P167&lt;0,-'Monthly Cash Flow'!P167,0))</f>
        <v>0</v>
      </c>
      <c r="Q190" s="20">
        <f>IF(Q$7&lt;Assumptions!$D$20,0,IF('Monthly Cash Flow'!Q167&lt;0,-'Monthly Cash Flow'!Q167,0))</f>
        <v>0</v>
      </c>
      <c r="R190" s="20">
        <f>IF(R$7&lt;Assumptions!$D$20,0,IF('Monthly Cash Flow'!R167&lt;0,-'Monthly Cash Flow'!R167,0))</f>
        <v>0</v>
      </c>
      <c r="S190" s="20">
        <f>IF(S$7&lt;Assumptions!$D$20,0,IF('Monthly Cash Flow'!S167&lt;0,-'Monthly Cash Flow'!S167,0))</f>
        <v>0</v>
      </c>
      <c r="T190" s="20">
        <f>IF(T$7&lt;Assumptions!$D$20,0,IF('Monthly Cash Flow'!T167&lt;0,-'Monthly Cash Flow'!T167,0))</f>
        <v>0</v>
      </c>
      <c r="U190" s="20">
        <f>IF(U$7&lt;Assumptions!$D$20,0,IF('Monthly Cash Flow'!U167&lt;0,-'Monthly Cash Flow'!U167,0))</f>
        <v>0</v>
      </c>
      <c r="V190" s="20">
        <f>IF(V$7&lt;Assumptions!$D$20,0,IF('Monthly Cash Flow'!V167&lt;0,-'Monthly Cash Flow'!V167,0))</f>
        <v>0</v>
      </c>
      <c r="W190" s="20">
        <f>IF(W$7&lt;Assumptions!$D$20,0,IF('Monthly Cash Flow'!W167&lt;0,-'Monthly Cash Flow'!W167,0))</f>
        <v>0</v>
      </c>
      <c r="X190" s="20">
        <f>IF(X$7&lt;Assumptions!$D$20,0,IF('Monthly Cash Flow'!X167&lt;0,-'Monthly Cash Flow'!X167,0))</f>
        <v>0</v>
      </c>
      <c r="Y190" s="20">
        <f>IF(Y$7&lt;Assumptions!$D$20,0,IF('Monthly Cash Flow'!Y167&lt;0,-'Monthly Cash Flow'!Y167,0))</f>
        <v>0</v>
      </c>
      <c r="Z190" s="20">
        <f>IF(Z$7&lt;Assumptions!$D$20,0,IF('Monthly Cash Flow'!Z167&lt;0,-'Monthly Cash Flow'!Z167,0))</f>
        <v>0</v>
      </c>
      <c r="AA190" s="20">
        <f>IF(AA$7&lt;Assumptions!$D$20,0,IF('Monthly Cash Flow'!AA167&lt;0,-'Monthly Cash Flow'!AA167,0))</f>
        <v>0</v>
      </c>
      <c r="AB190" s="20">
        <f>IF(AB$7&lt;Assumptions!$D$20,0,IF('Monthly Cash Flow'!AB167&lt;0,-'Monthly Cash Flow'!AB167,0))</f>
        <v>500531.80981596804</v>
      </c>
      <c r="AC190" s="20">
        <f>IF(AC$7&lt;Assumptions!$D$20,0,IF('Monthly Cash Flow'!AC167&lt;0,-'Monthly Cash Flow'!AC167,0))</f>
        <v>360239.54422013089</v>
      </c>
      <c r="AD190" s="20">
        <f>IF(AD$7&lt;Assumptions!$D$20,0,IF('Monthly Cash Flow'!AD167&lt;0,-'Monthly Cash Flow'!AD167,0))</f>
        <v>257779.03041553704</v>
      </c>
      <c r="AE190" s="20">
        <f>IF(AE$7&lt;Assumptions!$D$20,0,IF('Monthly Cash Flow'!AE167&lt;0,-'Monthly Cash Flow'!AE167,0))</f>
        <v>198530.24170992264</v>
      </c>
      <c r="AF190" s="20">
        <f>IF(AF$7&lt;Assumptions!$D$20,0,IF('Monthly Cash Flow'!AF167&lt;0,-'Monthly Cash Flow'!AF167,0))</f>
        <v>142113.94401758185</v>
      </c>
      <c r="AG190" s="20">
        <f>IF(AG$7&lt;Assumptions!$D$20,0,IF('Monthly Cash Flow'!AG167&lt;0,-'Monthly Cash Flow'!AG167,0))</f>
        <v>85749.104688266845</v>
      </c>
      <c r="AH190" s="20">
        <f>IF(AH$7&lt;Assumptions!$D$20,0,IF('Monthly Cash Flow'!AH167&lt;0,-'Monthly Cash Flow'!AH167,0))</f>
        <v>32868.424213734892</v>
      </c>
      <c r="AI190" s="20">
        <f>IF(AI$7&lt;Assumptions!$D$20,0,IF('Monthly Cash Flow'!AI167&lt;0,-'Monthly Cash Flow'!AI167,0))</f>
        <v>0</v>
      </c>
      <c r="AJ190" s="20">
        <f>IF(AJ$7&lt;Assumptions!$D$20,0,IF('Monthly Cash Flow'!AJ167&lt;0,-'Monthly Cash Flow'!AJ167,0))</f>
        <v>0</v>
      </c>
      <c r="AK190" s="20">
        <f>IF(AK$7&lt;Assumptions!$D$20,0,IF('Monthly Cash Flow'!AK167&lt;0,-'Monthly Cash Flow'!AK167,0))</f>
        <v>0</v>
      </c>
      <c r="AL190" s="20">
        <f>IF(AL$7&lt;Assumptions!$D$20,0,IF('Monthly Cash Flow'!AL167&lt;0,-'Monthly Cash Flow'!AL167,0))</f>
        <v>0</v>
      </c>
      <c r="AM190" s="20">
        <f>IF(AM$7&lt;Assumptions!$D$20,0,IF('Monthly Cash Flow'!AM167&lt;0,-'Monthly Cash Flow'!AM167,0))</f>
        <v>0</v>
      </c>
      <c r="AN190" s="20">
        <f>IF(AN$7&lt;Assumptions!$D$20,0,IF('Monthly Cash Flow'!AN167&lt;0,-'Monthly Cash Flow'!AN167,0))</f>
        <v>0</v>
      </c>
      <c r="AO190" s="20">
        <f>IF(AO$7&lt;Assumptions!$D$20,0,IF('Monthly Cash Flow'!AO167&lt;0,-'Monthly Cash Flow'!AO167,0))</f>
        <v>0</v>
      </c>
      <c r="AP190" s="20">
        <f>IF(AP$7&lt;Assumptions!$D$20,0,IF('Monthly Cash Flow'!AP167&lt;0,-'Monthly Cash Flow'!AP167,0))</f>
        <v>0</v>
      </c>
      <c r="AQ190" s="20">
        <f>IF(AQ$7&lt;Assumptions!$D$20,0,IF('Monthly Cash Flow'!AQ167&lt;0,-'Monthly Cash Flow'!AQ167,0))</f>
        <v>0</v>
      </c>
      <c r="AR190" s="20">
        <f>IF(AR$7&lt;Assumptions!$D$20,0,IF('Monthly Cash Flow'!AR167&lt;0,-'Monthly Cash Flow'!AR167,0))</f>
        <v>0</v>
      </c>
      <c r="AS190" s="20">
        <f>IF(AS$7&lt;Assumptions!$D$20,0,IF('Monthly Cash Flow'!AS167&lt;0,-'Monthly Cash Flow'!AS167,0))</f>
        <v>0</v>
      </c>
      <c r="AT190" s="20">
        <f>IF(AT$7&lt;Assumptions!$D$20,0,IF('Monthly Cash Flow'!AT167&lt;0,-'Monthly Cash Flow'!AT167,0))</f>
        <v>0</v>
      </c>
      <c r="AU190" s="20">
        <f>IF(AU$7&lt;Assumptions!$D$20,0,IF('Monthly Cash Flow'!AU167&lt;0,-'Monthly Cash Flow'!AU167,0))</f>
        <v>0</v>
      </c>
      <c r="AV190" s="20">
        <f>IF(AV$7&lt;Assumptions!$D$20,0,IF('Monthly Cash Flow'!AV167&lt;0,-'Monthly Cash Flow'!AV167,0))</f>
        <v>0</v>
      </c>
      <c r="AW190" s="20">
        <f>IF(AW$7&lt;Assumptions!$D$20,0,IF('Monthly Cash Flow'!AW167&lt;0,-'Monthly Cash Flow'!AW167,0))</f>
        <v>0</v>
      </c>
      <c r="AX190" s="20">
        <f>IF(AX$7&lt;Assumptions!$D$20,0,IF('Monthly Cash Flow'!AX167&lt;0,-'Monthly Cash Flow'!AX167,0))</f>
        <v>0</v>
      </c>
      <c r="AY190" s="20">
        <f>IF(AY$7&lt;Assumptions!$D$20,0,IF('Monthly Cash Flow'!AY167&lt;0,-'Monthly Cash Flow'!AY167,0))</f>
        <v>0</v>
      </c>
      <c r="AZ190" s="20">
        <f>IF(AZ$7&lt;Assumptions!$D$20,0,IF('Monthly Cash Flow'!AZ167&lt;0,-'Monthly Cash Flow'!AZ167,0))</f>
        <v>0</v>
      </c>
      <c r="BA190" s="20">
        <f>IF(BA$7&lt;Assumptions!$D$20,0,IF('Monthly Cash Flow'!BA167&lt;0,-'Monthly Cash Flow'!BA167,0))</f>
        <v>0</v>
      </c>
      <c r="BB190" s="20">
        <f>IF(BB$7&lt;Assumptions!$D$20,0,IF('Monthly Cash Flow'!BB167&lt;0,-'Monthly Cash Flow'!BB167,0))</f>
        <v>0</v>
      </c>
      <c r="BC190" s="20">
        <f>IF(BC$7&lt;Assumptions!$D$20,0,IF('Monthly Cash Flow'!BC167&lt;0,-'Monthly Cash Flow'!BC167,0))</f>
        <v>0</v>
      </c>
      <c r="BD190" s="20">
        <f>IF(BD$7&lt;Assumptions!$D$20,0,IF('Monthly Cash Flow'!BD167&lt;0,-'Monthly Cash Flow'!BD167,0))</f>
        <v>0</v>
      </c>
      <c r="BE190" s="20">
        <f>IF(BE$7&lt;Assumptions!$D$20,0,IF('Monthly Cash Flow'!BE167&lt;0,-'Monthly Cash Flow'!BE167,0))</f>
        <v>0</v>
      </c>
      <c r="BF190" s="20">
        <f>IF(BF$7&lt;Assumptions!$D$20,0,IF('Monthly Cash Flow'!BF167&lt;0,-'Monthly Cash Flow'!BF167,0))</f>
        <v>0</v>
      </c>
      <c r="BG190" s="20">
        <f>IF(BG$7&lt;Assumptions!$D$20,0,IF('Monthly Cash Flow'!BG167&lt;0,-'Monthly Cash Flow'!BG167,0))</f>
        <v>0</v>
      </c>
      <c r="BH190" s="20">
        <f>IF(BH$7&lt;Assumptions!$D$20,0,IF('Monthly Cash Flow'!BH167&lt;0,-'Monthly Cash Flow'!BH167,0))</f>
        <v>0</v>
      </c>
      <c r="BI190" s="20">
        <f>IF(BI$7&lt;Assumptions!$D$20,0,IF('Monthly Cash Flow'!BI167&lt;0,-'Monthly Cash Flow'!BI167,0))</f>
        <v>0</v>
      </c>
      <c r="BJ190" s="20">
        <f>IF(BJ$7&lt;Assumptions!$D$20,0,IF('Monthly Cash Flow'!BJ167&lt;0,-'Monthly Cash Flow'!BJ167,0))</f>
        <v>0</v>
      </c>
      <c r="BK190" s="20">
        <f>IF(BK$7&lt;Assumptions!$D$20,0,IF('Monthly Cash Flow'!BK167&lt;0,-'Monthly Cash Flow'!BK167,0))</f>
        <v>0</v>
      </c>
      <c r="BL190" s="20">
        <f>IF(BL$7&lt;Assumptions!$D$20,0,IF('Monthly Cash Flow'!BL167&lt;0,-'Monthly Cash Flow'!BL167,0))</f>
        <v>0</v>
      </c>
      <c r="BM190" s="20">
        <f>IF(BM$7&lt;Assumptions!$D$20,0,IF('Monthly Cash Flow'!BM167&lt;0,-'Monthly Cash Flow'!BM167,0))</f>
        <v>0</v>
      </c>
      <c r="BN190" s="20">
        <f>IF(BN$7&lt;Assumptions!$D$20,0,IF('Monthly Cash Flow'!BN167&lt;0,-'Monthly Cash Flow'!BN167,0))</f>
        <v>0</v>
      </c>
      <c r="BO190" s="20">
        <f>IF(BO$7&lt;Assumptions!$D$20,0,IF('Monthly Cash Flow'!BO167&lt;0,-'Monthly Cash Flow'!BO167,0))</f>
        <v>0</v>
      </c>
      <c r="BP190" s="20">
        <f>IF(BP$7&lt;Assumptions!$D$20,0,IF('Monthly Cash Flow'!BP167&lt;0,-'Monthly Cash Flow'!BP167,0))</f>
        <v>0</v>
      </c>
      <c r="BQ190" s="20">
        <f>IF(BQ$7&lt;Assumptions!$D$20,0,IF('Monthly Cash Flow'!BQ167&lt;0,-'Monthly Cash Flow'!BQ167,0))</f>
        <v>0</v>
      </c>
      <c r="BR190" s="20">
        <f>IF(BR$7&lt;Assumptions!$D$20,0,IF('Monthly Cash Flow'!BR167&lt;0,-'Monthly Cash Flow'!BR167,0))</f>
        <v>0</v>
      </c>
      <c r="BS190" s="20">
        <f>IF(BS$7&lt;Assumptions!$D$20,0,IF('Monthly Cash Flow'!BS167&lt;0,-'Monthly Cash Flow'!BS167,0))</f>
        <v>0</v>
      </c>
      <c r="BT190" s="20">
        <f>IF(BT$7&lt;Assumptions!$D$20,0,IF('Monthly Cash Flow'!BT167&lt;0,-'Monthly Cash Flow'!BT167,0))</f>
        <v>0</v>
      </c>
      <c r="BU190" s="20">
        <f>IF(BU$7&lt;Assumptions!$D$20,0,IF('Monthly Cash Flow'!BU167&lt;0,-'Monthly Cash Flow'!BU167,0))</f>
        <v>0</v>
      </c>
      <c r="BV190" s="20">
        <f>IF(BV$7&lt;Assumptions!$D$20,0,IF('Monthly Cash Flow'!BV167&lt;0,-'Monthly Cash Flow'!BV167,0))</f>
        <v>0</v>
      </c>
      <c r="BW190" s="20">
        <f>IF(BW$7&lt;Assumptions!$D$20,0,IF('Monthly Cash Flow'!BW167&lt;0,-'Monthly Cash Flow'!BW167,0))</f>
        <v>0</v>
      </c>
      <c r="BX190" s="20">
        <f>IF(BX$7&lt;Assumptions!$D$20,0,IF('Monthly Cash Flow'!BX167&lt;0,-'Monthly Cash Flow'!BX167,0))</f>
        <v>0</v>
      </c>
      <c r="BY190" s="20">
        <f>IF(BY$7&lt;Assumptions!$D$20,0,IF('Monthly Cash Flow'!BY167&lt;0,-'Monthly Cash Flow'!BY167,0))</f>
        <v>0</v>
      </c>
      <c r="BZ190" s="20">
        <f>IF(BZ$7&lt;Assumptions!$D$20,0,IF('Monthly Cash Flow'!BZ167&lt;0,-'Monthly Cash Flow'!BZ167,0))</f>
        <v>0</v>
      </c>
      <c r="CA190" s="20">
        <f>IF(CA$7&lt;Assumptions!$D$20,0,IF('Monthly Cash Flow'!CA167&lt;0,-'Monthly Cash Flow'!CA167,0))</f>
        <v>0</v>
      </c>
      <c r="CB190" s="20">
        <f>IF(CB$7&lt;Assumptions!$D$20,0,IF('Monthly Cash Flow'!CB167&lt;0,-'Monthly Cash Flow'!CB167,0))</f>
        <v>0</v>
      </c>
      <c r="CC190" s="20">
        <f>IF(CC$7&lt;Assumptions!$D$20,0,IF('Monthly Cash Flow'!CC167&lt;0,-'Monthly Cash Flow'!CC167,0))</f>
        <v>0</v>
      </c>
      <c r="CD190" s="20">
        <f>IF(CD$7&lt;Assumptions!$D$20,0,IF('Monthly Cash Flow'!CD167&lt;0,-'Monthly Cash Flow'!CD167,0))</f>
        <v>0</v>
      </c>
      <c r="CE190" s="20">
        <f>IF(CE$7&lt;Assumptions!$D$20,0,IF('Monthly Cash Flow'!CE167&lt;0,-'Monthly Cash Flow'!CE167,0))</f>
        <v>0</v>
      </c>
      <c r="CF190" s="20">
        <f>IF(CF$7&lt;Assumptions!$D$20,0,IF('Monthly Cash Flow'!CF167&lt;0,-'Monthly Cash Flow'!CF167,0))</f>
        <v>0</v>
      </c>
      <c r="CG190" s="20">
        <f>IF(CG$7&lt;Assumptions!$D$20,0,IF('Monthly Cash Flow'!CG167&lt;0,-'Monthly Cash Flow'!CG167,0))</f>
        <v>0</v>
      </c>
      <c r="CH190" s="20">
        <f>IF(CH$7&lt;Assumptions!$D$20,0,IF('Monthly Cash Flow'!CH167&lt;0,-'Monthly Cash Flow'!CH167,0))</f>
        <v>0</v>
      </c>
      <c r="CI190" s="20">
        <f>IF(CI$7&lt;Assumptions!$D$20,0,IF('Monthly Cash Flow'!CI167&lt;0,-'Monthly Cash Flow'!CI167,0))</f>
        <v>0</v>
      </c>
      <c r="CJ190" s="20">
        <f>IF(CJ$7&lt;Assumptions!$D$20,0,IF('Monthly Cash Flow'!CJ167&lt;0,-'Monthly Cash Flow'!CJ167,0))</f>
        <v>0</v>
      </c>
      <c r="CK190" s="20">
        <f>IF(CK$7&lt;Assumptions!$D$20,0,IF('Monthly Cash Flow'!CK167&lt;0,-'Monthly Cash Flow'!CK167,0))</f>
        <v>0</v>
      </c>
      <c r="CL190" s="20">
        <f>IF(CL$7&lt;Assumptions!$D$20,0,IF('Monthly Cash Flow'!CL167&lt;0,-'Monthly Cash Flow'!CL167,0))</f>
        <v>0</v>
      </c>
      <c r="CM190" s="20">
        <f>IF(CM$7&lt;Assumptions!$D$20,0,IF('Monthly Cash Flow'!CM167&lt;0,-'Monthly Cash Flow'!CM167,0))</f>
        <v>0</v>
      </c>
      <c r="CN190" s="20">
        <f>IF(CN$7&lt;Assumptions!$D$20,0,IF('Monthly Cash Flow'!CN167&lt;0,-'Monthly Cash Flow'!CN167,0))</f>
        <v>0</v>
      </c>
      <c r="CO190" s="20">
        <f>IF(CO$7&lt;Assumptions!$D$20,0,IF('Monthly Cash Flow'!CO167&lt;0,-'Monthly Cash Flow'!CO167,0))</f>
        <v>0</v>
      </c>
      <c r="CP190" s="20">
        <f>IF(CP$7&lt;Assumptions!$D$20,0,IF('Monthly Cash Flow'!CP167&lt;0,-'Monthly Cash Flow'!CP167,0))</f>
        <v>0</v>
      </c>
      <c r="CQ190" s="20">
        <f>IF(CQ$7&lt;Assumptions!$D$20,0,IF('Monthly Cash Flow'!CQ167&lt;0,-'Monthly Cash Flow'!CQ167,0))</f>
        <v>0</v>
      </c>
      <c r="CR190" s="20">
        <f>IF(CR$7&lt;Assumptions!$D$20,0,IF('Monthly Cash Flow'!CR167&lt;0,-'Monthly Cash Flow'!CR167,0))</f>
        <v>0</v>
      </c>
      <c r="CS190" s="20">
        <f>IF(CS$7&lt;Assumptions!$D$20,0,IF('Monthly Cash Flow'!CS167&lt;0,-'Monthly Cash Flow'!CS167,0))</f>
        <v>0</v>
      </c>
      <c r="CT190" s="20">
        <f>IF(CT$7&lt;Assumptions!$D$20,0,IF('Monthly Cash Flow'!CT167&lt;0,-'Monthly Cash Flow'!CT167,0))</f>
        <v>0</v>
      </c>
      <c r="CU190" s="20">
        <f>IF(CU$7&lt;Assumptions!$D$20,0,IF('Monthly Cash Flow'!CU167&lt;0,-'Monthly Cash Flow'!CU167,0))</f>
        <v>0</v>
      </c>
      <c r="CV190" s="20">
        <f>IF(CV$7&lt;Assumptions!$D$20,0,IF('Monthly Cash Flow'!CV167&lt;0,-'Monthly Cash Flow'!CV167,0))</f>
        <v>0</v>
      </c>
      <c r="CW190" s="20">
        <f>IF(CW$7&lt;Assumptions!$D$20,0,IF('Monthly Cash Flow'!CW167&lt;0,-'Monthly Cash Flow'!CW167,0))</f>
        <v>0</v>
      </c>
      <c r="CX190" s="20">
        <f>IF(CX$7&lt;Assumptions!$D$20,0,IF('Monthly Cash Flow'!CX167&lt;0,-'Monthly Cash Flow'!CX167,0))</f>
        <v>0</v>
      </c>
      <c r="CY190" s="20">
        <f>IF(CY$7&lt;Assumptions!$D$20,0,IF('Monthly Cash Flow'!CY167&lt;0,-'Monthly Cash Flow'!CY167,0))</f>
        <v>0</v>
      </c>
      <c r="CZ190" s="20">
        <f>IF(CZ$7&lt;Assumptions!$D$20,0,IF('Monthly Cash Flow'!CZ167&lt;0,-'Monthly Cash Flow'!CZ167,0))</f>
        <v>0</v>
      </c>
      <c r="DA190" s="20">
        <f>IF(DA$7&lt;Assumptions!$D$20,0,IF('Monthly Cash Flow'!DA167&lt;0,-'Monthly Cash Flow'!DA167,0))</f>
        <v>0</v>
      </c>
      <c r="DB190" s="20">
        <f>IF(DB$7&lt;Assumptions!$D$20,0,IF('Monthly Cash Flow'!DB167&lt;0,-'Monthly Cash Flow'!DB167,0))</f>
        <v>0</v>
      </c>
      <c r="DC190" s="20">
        <f>IF(DC$7&lt;Assumptions!$D$20,0,IF('Monthly Cash Flow'!DC167&lt;0,-'Monthly Cash Flow'!DC167,0))</f>
        <v>0</v>
      </c>
      <c r="DD190" s="20">
        <f>IF(DD$7&lt;Assumptions!$D$20,0,IF('Monthly Cash Flow'!DD167&lt;0,-'Monthly Cash Flow'!DD167,0))</f>
        <v>0</v>
      </c>
      <c r="DE190" s="20">
        <f>IF(DE$7&lt;Assumptions!$D$20,0,IF('Monthly Cash Flow'!DE167&lt;0,-'Monthly Cash Flow'!DE167,0))</f>
        <v>0</v>
      </c>
      <c r="DF190" s="20">
        <f>IF(DF$7&lt;Assumptions!$D$20,0,IF('Monthly Cash Flow'!DF167&lt;0,-'Monthly Cash Flow'!DF167,0))</f>
        <v>0</v>
      </c>
      <c r="DG190" s="20">
        <f>IF(DG$7&lt;Assumptions!$D$20,0,IF('Monthly Cash Flow'!DG167&lt;0,-'Monthly Cash Flow'!DG167,0))</f>
        <v>0</v>
      </c>
      <c r="DH190" s="20">
        <f>IF(DH$7&lt;Assumptions!$D$20,0,IF('Monthly Cash Flow'!DH167&lt;0,-'Monthly Cash Flow'!DH167,0))</f>
        <v>0</v>
      </c>
      <c r="DI190" s="20">
        <f>IF(DI$7&lt;Assumptions!$D$20,0,IF('Monthly Cash Flow'!DI167&lt;0,-'Monthly Cash Flow'!DI167,0))</f>
        <v>0</v>
      </c>
      <c r="DJ190" s="20">
        <f>IF(DJ$7&lt;Assumptions!$D$20,0,IF('Monthly Cash Flow'!DJ167&lt;0,-'Monthly Cash Flow'!DJ167,0))</f>
        <v>0</v>
      </c>
      <c r="DK190" s="20">
        <f>IF(DK$7&lt;Assumptions!$D$20,0,IF('Monthly Cash Flow'!DK167&lt;0,-'Monthly Cash Flow'!DK167,0))</f>
        <v>0</v>
      </c>
      <c r="DL190" s="20">
        <f>IF(DL$7&lt;Assumptions!$D$20,0,IF('Monthly Cash Flow'!DL167&lt;0,-'Monthly Cash Flow'!DL167,0))</f>
        <v>0</v>
      </c>
      <c r="DM190" s="20">
        <f>IF(DM$7&lt;Assumptions!$D$20,0,IF('Monthly Cash Flow'!DM167&lt;0,-'Monthly Cash Flow'!DM167,0))</f>
        <v>0</v>
      </c>
      <c r="DN190" s="20">
        <f>IF(DN$7&lt;Assumptions!$D$20,0,IF('Monthly Cash Flow'!DN167&lt;0,-'Monthly Cash Flow'!DN167,0))</f>
        <v>0</v>
      </c>
      <c r="DO190" s="20">
        <f>IF(DO$7&lt;Assumptions!$D$20,0,IF('Monthly Cash Flow'!DO167&lt;0,-'Monthly Cash Flow'!DO167,0))</f>
        <v>0</v>
      </c>
      <c r="DP190" s="20">
        <f>IF(DP$7&lt;Assumptions!$D$20,0,IF('Monthly Cash Flow'!DP167&lt;0,-'Monthly Cash Flow'!DP167,0))</f>
        <v>0</v>
      </c>
      <c r="DQ190" s="20">
        <f>IF(DQ$7&lt;Assumptions!$D$20,0,IF('Monthly Cash Flow'!DQ167&lt;0,-'Monthly Cash Flow'!DQ167,0))</f>
        <v>0</v>
      </c>
      <c r="DR190" s="20">
        <f>IF(DR$7&lt;Assumptions!$D$20,0,IF('Monthly Cash Flow'!DR167&lt;0,-'Monthly Cash Flow'!DR167,0))</f>
        <v>0</v>
      </c>
      <c r="DS190" s="20">
        <f>IF(DS$7&lt;Assumptions!$D$20,0,IF('Monthly Cash Flow'!DS167&lt;0,-'Monthly Cash Flow'!DS167,0))</f>
        <v>0</v>
      </c>
      <c r="DT190" s="20">
        <f>IF(DT$7&lt;Assumptions!$D$20,0,IF('Monthly Cash Flow'!DT167&lt;0,-'Monthly Cash Flow'!DT167,0))</f>
        <v>0</v>
      </c>
    </row>
    <row r="191" spans="3:124">
      <c r="C191" s="5" t="s">
        <v>488</v>
      </c>
      <c r="D191" s="20">
        <f ca="1">IF(OR(D$7&lt;Assumptions!$D$20,SUM('Monthly Cash Flow'!C191:$D191)&gt;0),0,IF(OR(AND(C167&gt;0,B167&gt;0,A167&gt;0,#REF!&gt;0,#REF!&gt;0,#REF!&gt;0),'Monthly Cash Flow'!D$7=EOMONTH(Assumptions!$D$16,(Assumptions!$L$8*12))),'Development Costs'!$F$87,0))</f>
        <v>0</v>
      </c>
      <c r="E191" s="20">
        <f ca="1">IF(OR(E$7&lt;Assumptions!$D$20,SUM('Monthly Cash Flow'!$D191:D191)&gt;0),0,IF(OR(AND(D167&gt;0,C167&gt;0,B167&gt;0,A167&gt;0,#REF!&gt;0,#REF!&gt;0),'Monthly Cash Flow'!E$7=EOMONTH(Assumptions!$D$16,(Assumptions!$L$8*12))),'Development Costs'!$F$87,0))</f>
        <v>0</v>
      </c>
      <c r="F191" s="20">
        <f ca="1">IF(OR(F$7&lt;Assumptions!$D$20,SUM('Monthly Cash Flow'!$D191:E191)&gt;0),0,IF(OR(AND(E167&gt;0,D167&gt;0,C167&gt;0,B167&gt;0,A167&gt;0,#REF!&gt;0),'Monthly Cash Flow'!F$7=EOMONTH(Assumptions!$D$16,(Assumptions!$L$8*12))),'Development Costs'!$F$87,0))</f>
        <v>0</v>
      </c>
      <c r="G191" s="20">
        <f ca="1">IF(OR(G$7&lt;Assumptions!$D$20,SUM('Monthly Cash Flow'!$D191:F191)&gt;0),0,IF(OR(AND(F167&gt;0,E167&gt;0,D167&gt;0,C167&gt;0,B167&gt;0,A167&gt;0),'Monthly Cash Flow'!G$7=EOMONTH(Assumptions!$D$16,(Assumptions!$L$8*12))),'Development Costs'!$F$87,0))</f>
        <v>0</v>
      </c>
      <c r="H191" s="20">
        <f ca="1">IF(OR(H$7&lt;Assumptions!$D$20,SUM('Monthly Cash Flow'!$D191:G191)&gt;0),0,IF(OR(AND(G167&gt;0,F167&gt;0,E167&gt;0,D167&gt;0,C167&gt;0,B167&gt;0),'Monthly Cash Flow'!H$7=EOMONTH(Assumptions!$D$16,(Assumptions!$L$8*12))),'Development Costs'!$F$87,0))</f>
        <v>0</v>
      </c>
      <c r="I191" s="20">
        <f ca="1">IF(OR(I$7&lt;Assumptions!$D$20,SUM('Monthly Cash Flow'!$D191:H191)&gt;0),0,IF(OR(AND(H167&gt;0,G167&gt;0,F167&gt;0,E167&gt;0,D167&gt;0,C167&gt;0),'Monthly Cash Flow'!I$7=EOMONTH(Assumptions!$D$16,(Assumptions!$L$8*12))),'Development Costs'!$F$87,0))</f>
        <v>0</v>
      </c>
      <c r="J191" s="20">
        <f ca="1">IF(OR(J$7&lt;Assumptions!$D$20,SUM('Monthly Cash Flow'!$D191:I191)&gt;0),0,IF(OR(AND(I167&gt;0,H167&gt;0,G167&gt;0,F167&gt;0,E167&gt;0,D167&gt;0),'Monthly Cash Flow'!J$7=EOMONTH(Assumptions!$D$16,(Assumptions!$L$8*12))),'Development Costs'!$F$87,0))</f>
        <v>0</v>
      </c>
      <c r="K191" s="20">
        <f ca="1">IF(OR(K$7&lt;Assumptions!$D$20,SUM('Monthly Cash Flow'!$D191:J191)&gt;0),0,IF(OR(AND(J167&gt;0,I167&gt;0,H167&gt;0,G167&gt;0,F167&gt;0,E167&gt;0),'Monthly Cash Flow'!K$7=EOMONTH(Assumptions!$D$16,(Assumptions!$L$8*12))),'Development Costs'!$F$87,0))</f>
        <v>0</v>
      </c>
      <c r="L191" s="20">
        <f ca="1">IF(OR(L$7&lt;Assumptions!$D$20,SUM('Monthly Cash Flow'!$D191:K191)&gt;0),0,IF(OR(AND(K167&gt;0,J167&gt;0,I167&gt;0,H167&gt;0,G167&gt;0,F167&gt;0),'Monthly Cash Flow'!L$7=EOMONTH(Assumptions!$D$16,(Assumptions!$L$8*12))),'Development Costs'!$F$87,0))</f>
        <v>0</v>
      </c>
      <c r="M191" s="20">
        <f ca="1">IF(OR(M$7&lt;Assumptions!$D$20,SUM('Monthly Cash Flow'!$D191:L191)&gt;0),0,IF(OR(AND(L167&gt;0,K167&gt;0,J167&gt;0,I167&gt;0,H167&gt;0,G167&gt;0),'Monthly Cash Flow'!M$7=EOMONTH(Assumptions!$D$16,(Assumptions!$L$8*12))),'Development Costs'!$F$87,0))</f>
        <v>0</v>
      </c>
      <c r="N191" s="20">
        <f ca="1">IF(OR(N$7&lt;Assumptions!$D$20,SUM('Monthly Cash Flow'!$D191:M191)&gt;0),0,IF(OR(AND(M167&gt;0,L167&gt;0,K167&gt;0,J167&gt;0,I167&gt;0,H167&gt;0),'Monthly Cash Flow'!N$7=EOMONTH(Assumptions!$D$16,(Assumptions!$L$8*12))),'Development Costs'!$F$87,0))</f>
        <v>0</v>
      </c>
      <c r="O191" s="20">
        <f ca="1">IF(OR(O$7&lt;Assumptions!$D$20,SUM('Monthly Cash Flow'!$D191:N191)&gt;0),0,IF(OR(AND(N167&gt;0,M167&gt;0,L167&gt;0,K167&gt;0,J167&gt;0,I167&gt;0),'Monthly Cash Flow'!O$7=EOMONTH(Assumptions!$D$16,(Assumptions!$L$8*12))),'Development Costs'!$F$87,0))</f>
        <v>0</v>
      </c>
      <c r="P191" s="20">
        <f ca="1">IF(OR(P$7&lt;Assumptions!$D$20,SUM('Monthly Cash Flow'!$D191:O191)&gt;0),0,IF(OR(AND(O167&gt;0,N167&gt;0,M167&gt;0,L167&gt;0,K167&gt;0,J167&gt;0),'Monthly Cash Flow'!P$7=EOMONTH(Assumptions!$D$16,(Assumptions!$L$8*12))),'Development Costs'!$F$87,0))</f>
        <v>0</v>
      </c>
      <c r="Q191" s="20">
        <f ca="1">IF(OR(Q$7&lt;Assumptions!$D$20,SUM('Monthly Cash Flow'!$D191:P191)&gt;0),0,IF(OR(AND(P167&gt;0,O167&gt;0,N167&gt;0,M167&gt;0,L167&gt;0,K167&gt;0),'Monthly Cash Flow'!Q$7=EOMONTH(Assumptions!$D$16,(Assumptions!$L$8*12))),'Development Costs'!$F$87,0))</f>
        <v>0</v>
      </c>
      <c r="R191" s="20">
        <f ca="1">IF(OR(R$7&lt;Assumptions!$D$20,SUM('Monthly Cash Flow'!$D191:Q191)&gt;0),0,IF(OR(AND(Q167&gt;0,P167&gt;0,O167&gt;0,N167&gt;0,M167&gt;0,L167&gt;0),'Monthly Cash Flow'!R$7=EOMONTH(Assumptions!$D$16,(Assumptions!$L$8*12))),'Development Costs'!$F$87,0))</f>
        <v>0</v>
      </c>
      <c r="S191" s="20">
        <f ca="1">IF(OR(S$7&lt;Assumptions!$D$20,SUM('Monthly Cash Flow'!$D191:R191)&gt;0),0,IF(OR(AND(R167&gt;0,Q167&gt;0,P167&gt;0,O167&gt;0,N167&gt;0,M167&gt;0),'Monthly Cash Flow'!S$7=EOMONTH(Assumptions!$D$16,(Assumptions!$L$8*12))),'Development Costs'!$F$87,0))</f>
        <v>0</v>
      </c>
      <c r="T191" s="20">
        <f ca="1">IF(OR(T$7&lt;Assumptions!$D$20,SUM('Monthly Cash Flow'!$D191:S191)&gt;0),0,IF(OR(AND(S167&gt;0,R167&gt;0,Q167&gt;0,P167&gt;0,O167&gt;0,N167&gt;0),'Monthly Cash Flow'!T$7=EOMONTH(Assumptions!$D$16,(Assumptions!$L$8*12))),'Development Costs'!$F$87,0))</f>
        <v>0</v>
      </c>
      <c r="U191" s="20">
        <f ca="1">IF(OR(U$7&lt;Assumptions!$D$20,SUM('Monthly Cash Flow'!$D191:T191)&gt;0),0,IF(OR(AND(T167&gt;0,S167&gt;0,R167&gt;0,Q167&gt;0,P167&gt;0,O167&gt;0),'Monthly Cash Flow'!U$7=EOMONTH(Assumptions!$D$16,(Assumptions!$L$8*12))),'Development Costs'!$F$87,0))</f>
        <v>0</v>
      </c>
      <c r="V191" s="20">
        <f ca="1">IF(OR(V$7&lt;Assumptions!$D$20,SUM('Monthly Cash Flow'!$D191:U191)&gt;0),0,IF(OR(AND(U167&gt;0,T167&gt;0,S167&gt;0,R167&gt;0,Q167&gt;0,P167&gt;0),'Monthly Cash Flow'!V$7=EOMONTH(Assumptions!$D$16,(Assumptions!$L$8*12))),'Development Costs'!$F$87,0))</f>
        <v>0</v>
      </c>
      <c r="W191" s="20">
        <f ca="1">IF(OR(W$7&lt;Assumptions!$D$20,SUM('Monthly Cash Flow'!$D191:V191)&gt;0),0,IF(OR(AND(V167&gt;0,U167&gt;0,T167&gt;0,S167&gt;0,R167&gt;0,Q167&gt;0),'Monthly Cash Flow'!W$7=EOMONTH(Assumptions!$D$16,(Assumptions!$L$8*12))),'Development Costs'!$F$87,0))</f>
        <v>0</v>
      </c>
      <c r="X191" s="20">
        <f ca="1">IF(OR(X$7&lt;Assumptions!$D$20,SUM('Monthly Cash Flow'!$D191:W191)&gt;0),0,IF(OR(AND(W167&gt;0,V167&gt;0,U167&gt;0,T167&gt;0,S167&gt;0,R167&gt;0),'Monthly Cash Flow'!X$7=EOMONTH(Assumptions!$D$16,(Assumptions!$L$8*12))),'Development Costs'!$F$87,0))</f>
        <v>0</v>
      </c>
      <c r="Y191" s="20">
        <f ca="1">IF(OR(Y$7&lt;Assumptions!$D$20,SUM('Monthly Cash Flow'!$D191:X191)&gt;0),0,IF(OR(AND(X167&gt;0,W167&gt;0,V167&gt;0,U167&gt;0,T167&gt;0,S167&gt;0),'Monthly Cash Flow'!Y$7=EOMONTH(Assumptions!$D$16,(Assumptions!$L$8*12))),'Development Costs'!$F$87,0))</f>
        <v>0</v>
      </c>
      <c r="Z191" s="20">
        <f ca="1">IF(OR(Z$7&lt;Assumptions!$D$20,SUM('Monthly Cash Flow'!$D191:Y191)&gt;0),0,IF(OR(AND(Y167&gt;0,X167&gt;0,W167&gt;0,V167&gt;0,U167&gt;0,T167&gt;0),'Monthly Cash Flow'!Z$7=EOMONTH(Assumptions!$D$16,(Assumptions!$L$8*12))),'Development Costs'!$F$87,0))</f>
        <v>0</v>
      </c>
      <c r="AA191" s="20">
        <f ca="1">IF(OR(AA$7&lt;Assumptions!$D$20,SUM('Monthly Cash Flow'!$D191:Z191)&gt;0),0,IF(OR(AND(Z167&gt;0,Y167&gt;0,X167&gt;0,W167&gt;0,V167&gt;0,U167&gt;0),'Monthly Cash Flow'!AA$7=EOMONTH(Assumptions!$D$16,(Assumptions!$L$8*12))),'Development Costs'!$F$87,0))</f>
        <v>0</v>
      </c>
      <c r="AB191" s="20">
        <f ca="1">IF(OR(AB$7&lt;Assumptions!$D$20,SUM('Monthly Cash Flow'!$D191:AA191)&gt;0),0,IF(OR(AND(AA167&gt;0,Z167&gt;0,Y167&gt;0,X167&gt;0,W167&gt;0,V167&gt;0),'Monthly Cash Flow'!AB$7=EOMONTH(Assumptions!$D$16,(Assumptions!$L$8*12))),'Development Costs'!$F$87,0))</f>
        <v>0</v>
      </c>
      <c r="AC191" s="20">
        <f ca="1">IF(OR(AC$7&lt;Assumptions!$D$20,SUM('Monthly Cash Flow'!$D191:AB191)&gt;0),0,IF(OR(AND(AB167&gt;0,AA167&gt;0,Z167&gt;0,Y167&gt;0,X167&gt;0,W167&gt;0),'Monthly Cash Flow'!AC$7=EOMONTH(Assumptions!$D$16,(Assumptions!$L$8*12))),'Development Costs'!$F$87,0))</f>
        <v>0</v>
      </c>
      <c r="AD191" s="20">
        <f ca="1">IF(OR(AD$7&lt;Assumptions!$D$20,SUM('Monthly Cash Flow'!$D191:AC191)&gt;0),0,IF(OR(AND(AC167&gt;0,AB167&gt;0,AA167&gt;0,Z167&gt;0,Y167&gt;0,X167&gt;0),'Monthly Cash Flow'!AD$7=EOMONTH(Assumptions!$D$16,(Assumptions!$L$8*12))),'Development Costs'!$F$87,0))</f>
        <v>0</v>
      </c>
      <c r="AE191" s="20">
        <f ca="1">IF(OR(AE$7&lt;Assumptions!$D$20,SUM('Monthly Cash Flow'!$D191:AD191)&gt;0),0,IF(OR(AND(AD167&gt;0,AC167&gt;0,AB167&gt;0,AA167&gt;0,Z167&gt;0,Y167&gt;0),'Monthly Cash Flow'!AE$7=EOMONTH(Assumptions!$D$16,(Assumptions!$L$8*12))),'Development Costs'!$F$87,0))</f>
        <v>0</v>
      </c>
      <c r="AF191" s="20">
        <f ca="1">IF(OR(AF$7&lt;Assumptions!$D$20,SUM('Monthly Cash Flow'!$D191:AE191)&gt;0),0,IF(OR(AND(AE167&gt;0,AD167&gt;0,AC167&gt;0,AB167&gt;0,AA167&gt;0,Z167&gt;0),'Monthly Cash Flow'!AF$7=EOMONTH(Assumptions!$D$16,(Assumptions!$L$8*12))),'Development Costs'!$F$87,0))</f>
        <v>0</v>
      </c>
      <c r="AG191" s="20">
        <f ca="1">IF(OR(AG$7&lt;Assumptions!$D$20,SUM('Monthly Cash Flow'!$D191:AF191)&gt;0),0,IF(OR(AND(AF167&gt;0,AE167&gt;0,AD167&gt;0,AC167&gt;0,AB167&gt;0,AA167&gt;0),'Monthly Cash Flow'!AG$7=EOMONTH(Assumptions!$D$16,(Assumptions!$L$8*12))),'Development Costs'!$F$87,0))</f>
        <v>0</v>
      </c>
      <c r="AH191" s="20">
        <f ca="1">IF(OR(AH$7&lt;Assumptions!$D$20,SUM('Monthly Cash Flow'!$D191:AG191)&gt;0),0,IF(OR(AND(AG167&gt;0,AF167&gt;0,AE167&gt;0,AD167&gt;0,AC167&gt;0,AB167&gt;0),'Monthly Cash Flow'!AH$7=EOMONTH(Assumptions!$D$16,(Assumptions!$L$8*12))),'Development Costs'!$F$87,0))</f>
        <v>0</v>
      </c>
      <c r="AI191" s="20">
        <f ca="1">IF(OR(AI$7&lt;Assumptions!$D$20,SUM('Monthly Cash Flow'!$D191:AH191)&gt;0),0,IF(OR(AND(AH167&gt;0,AG167&gt;0,AF167&gt;0,AE167&gt;0,AD167&gt;0,AC167&gt;0),'Monthly Cash Flow'!AI$7=EOMONTH(Assumptions!$D$16,(Assumptions!$L$8*12))),'Development Costs'!$F$87,0))</f>
        <v>0</v>
      </c>
      <c r="AJ191" s="20">
        <f ca="1">IF(OR(AJ$7&lt;Assumptions!$D$20,SUM('Monthly Cash Flow'!$D191:AI191)&gt;0),0,IF(OR(AND(AI167&gt;0,AH167&gt;0,AG167&gt;0,AF167&gt;0,AE167&gt;0,AD167&gt;0),'Monthly Cash Flow'!AJ$7=EOMONTH(Assumptions!$D$16,(Assumptions!$L$8*12))),'Development Costs'!$F$87,0))</f>
        <v>0</v>
      </c>
      <c r="AK191" s="20">
        <f ca="1">IF(OR(AK$7&lt;Assumptions!$D$20,SUM('Monthly Cash Flow'!$D191:AJ191)&gt;0),0,IF(OR(AND(AJ167&gt;0,AI167&gt;0,AH167&gt;0,AG167&gt;0,AF167&gt;0,AE167&gt;0),'Monthly Cash Flow'!AK$7=EOMONTH(Assumptions!$D$16,(Assumptions!$L$8*12))),'Development Costs'!$F$87,0))</f>
        <v>0</v>
      </c>
      <c r="AL191" s="20">
        <f ca="1">IF(OR(AL$7&lt;Assumptions!$D$20,SUM('Monthly Cash Flow'!$D191:AK191)&gt;0),0,IF(OR(AND(AK167&gt;0,AJ167&gt;0,AI167&gt;0,AH167&gt;0,AG167&gt;0,AF167&gt;0),'Monthly Cash Flow'!AL$7=EOMONTH(Assumptions!$D$16,(Assumptions!$L$8*12))),'Development Costs'!$F$87,0))</f>
        <v>0</v>
      </c>
      <c r="AM191" s="20">
        <f ca="1">IF(OR(AM$7&lt;Assumptions!$D$20,SUM('Monthly Cash Flow'!$D191:AL191)&gt;0),0,IF(OR(AND(AL167&gt;0,AK167&gt;0,AJ167&gt;0,AI167&gt;0,AH167&gt;0,AG167&gt;0),'Monthly Cash Flow'!AM$7=EOMONTH(Assumptions!$D$16,(Assumptions!$L$8*12))),'Development Costs'!$F$87,0))</f>
        <v>0</v>
      </c>
      <c r="AN191" s="20">
        <f ca="1">IF(OR(AN$7&lt;Assumptions!$D$20,SUM('Monthly Cash Flow'!$D191:AM191)&gt;0),0,IF(OR(AND(AM167&gt;0,AL167&gt;0,AK167&gt;0,AJ167&gt;0,AI167&gt;0,AH167&gt;0),'Monthly Cash Flow'!AN$7=EOMONTH(Assumptions!$D$16,(Assumptions!$L$8*12))),'Development Costs'!$F$87,0))</f>
        <v>0</v>
      </c>
      <c r="AO191" s="20">
        <f ca="1">IF(OR(AO$7&lt;Assumptions!$D$20,SUM('Monthly Cash Flow'!$D191:AN191)&gt;0),0,IF(OR(AND(AN167&gt;0,AM167&gt;0,AL167&gt;0,AK167&gt;0,AJ167&gt;0,AI167&gt;0),'Monthly Cash Flow'!AO$7=EOMONTH(Assumptions!$D$16,(Assumptions!$L$8*12))),'Development Costs'!$F$87,0))</f>
        <v>0</v>
      </c>
      <c r="AP191" s="20">
        <f ca="1">IF(OR(AP$7&lt;Assumptions!$D$20,SUM('Monthly Cash Flow'!$D191:AO191)&gt;0),0,IF(OR(AND(AO167&gt;0,AN167&gt;0,AM167&gt;0,AL167&gt;0,AK167&gt;0,AJ167&gt;0),'Monthly Cash Flow'!AP$7=EOMONTH(Assumptions!$D$16,(Assumptions!$L$8*12))),'Development Costs'!$F$87,0))</f>
        <v>0</v>
      </c>
      <c r="AQ191" s="20">
        <f ca="1">IF(OR(AQ$7&lt;Assumptions!$D$20,SUM('Monthly Cash Flow'!$D191:AP191)&gt;0),0,IF(OR(AND(AP167&gt;0,AO167&gt;0,AN167&gt;0,AM167&gt;0,AL167&gt;0,AK167&gt;0),'Monthly Cash Flow'!AQ$7=EOMONTH(Assumptions!$D$16,(Assumptions!$L$8*12))),'Development Costs'!$F$87,0))</f>
        <v>0</v>
      </c>
      <c r="AR191" s="20">
        <f ca="1">IF(OR(AR$7&lt;Assumptions!$D$20,SUM('Monthly Cash Flow'!$D191:AQ191)&gt;0),0,IF(OR(AND(AQ167&gt;0,AP167&gt;0,AO167&gt;0,AN167&gt;0,AM167&gt;0,AL167&gt;0),'Monthly Cash Flow'!AR$7=EOMONTH(Assumptions!$D$16,(Assumptions!$L$8*12))),'Development Costs'!$F$87,0))</f>
        <v>0</v>
      </c>
      <c r="AS191" s="20">
        <f ca="1">IF(OR(AS$7&lt;Assumptions!$D$20,SUM('Monthly Cash Flow'!$D191:AR191)&gt;0),0,IF(OR(AND(AR167&gt;0,AQ167&gt;0,AP167&gt;0,AO167&gt;0,AN167&gt;0,AM167&gt;0),'Monthly Cash Flow'!AS$7=EOMONTH(Assumptions!$D$16,(Assumptions!$L$8*12))),'Development Costs'!$F$87,0))</f>
        <v>0</v>
      </c>
      <c r="AT191" s="20">
        <f ca="1">IF(OR(AT$7&lt;Assumptions!$D$20,SUM('Monthly Cash Flow'!$D191:AS191)&gt;0),0,IF(OR(AND(AS167&gt;0,AR167&gt;0,AQ167&gt;0,AP167&gt;0,AO167&gt;0,AN167&gt;0),'Monthly Cash Flow'!AT$7=EOMONTH(Assumptions!$D$16,(Assumptions!$L$8*12))),'Development Costs'!$F$87,0))</f>
        <v>0</v>
      </c>
      <c r="AU191" s="20">
        <f ca="1">IF(OR(AU$7&lt;Assumptions!$D$20,SUM('Monthly Cash Flow'!$D191:AT191)&gt;0),0,IF(OR(AND(AT167&gt;0,AS167&gt;0,AR167&gt;0,AQ167&gt;0,AP167&gt;0,AO167&gt;0),'Monthly Cash Flow'!AU$7=EOMONTH(Assumptions!$D$16,(Assumptions!$L$8*12))),'Development Costs'!$F$87,0))</f>
        <v>0</v>
      </c>
      <c r="AV191" s="20">
        <f ca="1">IF(OR(AV$7&lt;Assumptions!$D$20,SUM('Monthly Cash Flow'!$D191:AU191)&gt;0),0,IF(OR(AND(AU167&gt;0,AT167&gt;0,AS167&gt;0,AR167&gt;0,AQ167&gt;0,AP167&gt;0),'Monthly Cash Flow'!AV$7=EOMONTH(Assumptions!$D$16,(Assumptions!$L$8*12))),'Development Costs'!$F$87,0))</f>
        <v>0</v>
      </c>
      <c r="AW191" s="20">
        <f ca="1">IF(OR(AW$7&lt;Assumptions!$D$20,SUM('Monthly Cash Flow'!$D191:AV191)&gt;0),0,IF(OR(AND(AV167&gt;0,AU167&gt;0,AT167&gt;0,AS167&gt;0,AR167&gt;0,AQ167&gt;0),'Monthly Cash Flow'!AW$7=EOMONTH(Assumptions!$D$16,(Assumptions!$L$8*12))),'Development Costs'!$F$87,0))</f>
        <v>0</v>
      </c>
      <c r="AX191" s="20">
        <f ca="1">IF(OR(AX$7&lt;Assumptions!$D$20,SUM('Monthly Cash Flow'!$D191:AW191)&gt;0),0,IF(OR(AND(AW167&gt;0,AV167&gt;0,AU167&gt;0,AT167&gt;0,AS167&gt;0,AR167&gt;0),'Monthly Cash Flow'!AX$7=EOMONTH(Assumptions!$D$16,(Assumptions!$L$8*12))),'Development Costs'!$F$87,0))</f>
        <v>0</v>
      </c>
      <c r="AY191" s="20">
        <f ca="1">IF(OR(AY$7&lt;Assumptions!$D$20,SUM('Monthly Cash Flow'!$D191:AX191)&gt;0),0,IF(OR(AND(AX167&gt;0,AW167&gt;0,AV167&gt;0,AU167&gt;0,AT167&gt;0,AS167&gt;0),'Monthly Cash Flow'!AY$7=EOMONTH(Assumptions!$D$16,(Assumptions!$L$8*12))),'Development Costs'!$F$87,0))</f>
        <v>0</v>
      </c>
      <c r="AZ191" s="20">
        <f ca="1">IF(OR(AZ$7&lt;Assumptions!$D$20,SUM('Monthly Cash Flow'!$D191:AY191)&gt;0),0,IF(OR(AND(AY167&gt;0,AX167&gt;0,AW167&gt;0,AV167&gt;0,AU167&gt;0,AT167&gt;0),'Monthly Cash Flow'!AZ$7=EOMONTH(Assumptions!$D$16,(Assumptions!$L$8*12))),'Development Costs'!$F$87,0))</f>
        <v>0</v>
      </c>
      <c r="BA191" s="20">
        <f ca="1">IF(OR(BA$7&lt;Assumptions!$D$20,SUM('Monthly Cash Flow'!$D191:AZ191)&gt;0),0,IF(OR(AND(AZ167&gt;0,AY167&gt;0,AX167&gt;0,AW167&gt;0,AV167&gt;0,AU167&gt;0),'Monthly Cash Flow'!BA$7=EOMONTH(Assumptions!$D$16,(Assumptions!$L$8*12))),'Development Costs'!$F$87,0))</f>
        <v>0</v>
      </c>
      <c r="BB191" s="20">
        <f ca="1">IF(OR(BB$7&lt;Assumptions!$D$20,SUM('Monthly Cash Flow'!$D191:BA191)&gt;0),0,IF(OR(AND(BA167&gt;0,AZ167&gt;0,AY167&gt;0,AX167&gt;0,AW167&gt;0,AV167&gt;0),'Monthly Cash Flow'!BB$7=EOMONTH(Assumptions!$D$16,(Assumptions!$L$8*12))),'Development Costs'!$F$87,0))</f>
        <v>0</v>
      </c>
      <c r="BC191" s="20">
        <f ca="1">IF(OR(BC$7&lt;Assumptions!$D$20,SUM('Monthly Cash Flow'!$D191:BB191)&gt;0),0,IF(OR(AND(BB167&gt;0,BA167&gt;0,AZ167&gt;0,AY167&gt;0,AX167&gt;0,AW167&gt;0),'Monthly Cash Flow'!BC$7=EOMONTH(Assumptions!$D$16,(Assumptions!$L$8*12))),'Development Costs'!$F$87,0))</f>
        <v>0</v>
      </c>
      <c r="BD191" s="20">
        <f ca="1">IF(OR(BD$7&lt;Assumptions!$D$20,SUM('Monthly Cash Flow'!$D191:BC191)&gt;0),0,IF(OR(AND(BC167&gt;0,BB167&gt;0,BA167&gt;0,AZ167&gt;0,AY167&gt;0,AX167&gt;0),'Monthly Cash Flow'!BD$7=EOMONTH(Assumptions!$D$16,(Assumptions!$L$8*12))),'Development Costs'!$F$87,0))</f>
        <v>0</v>
      </c>
      <c r="BE191" s="20">
        <f ca="1">IF(OR(BE$7&lt;Assumptions!$D$20,SUM('Monthly Cash Flow'!$D191:BD191)&gt;0),0,IF(OR(AND(BD167&gt;0,BC167&gt;0,BB167&gt;0,BA167&gt;0,AZ167&gt;0,AY167&gt;0),'Monthly Cash Flow'!BE$7=EOMONTH(Assumptions!$D$16,(Assumptions!$L$8*12))),'Development Costs'!$F$87,0))</f>
        <v>0</v>
      </c>
      <c r="BF191" s="20">
        <f ca="1">IF(OR(BF$7&lt;Assumptions!$D$20,SUM('Monthly Cash Flow'!$D191:BE191)&gt;0),0,IF(OR(AND(BE167&gt;0,BD167&gt;0,BC167&gt;0,BB167&gt;0,BA167&gt;0,AZ167&gt;0),'Monthly Cash Flow'!BF$7=EOMONTH(Assumptions!$D$16,(Assumptions!$L$8*12))),'Development Costs'!$F$87,0))</f>
        <v>0</v>
      </c>
      <c r="BG191" s="20">
        <f ca="1">IF(OR(BG$7&lt;Assumptions!$D$20,SUM('Monthly Cash Flow'!$D191:BF191)&gt;0),0,IF(OR(AND(BF167&gt;0,BE167&gt;0,BD167&gt;0,BC167&gt;0,BB167&gt;0,BA167&gt;0),'Monthly Cash Flow'!BG$7=EOMONTH(Assumptions!$D$16,(Assumptions!$L$8*12))),'Development Costs'!$F$87,0))</f>
        <v>0</v>
      </c>
      <c r="BH191" s="20">
        <f ca="1">IF(OR(BH$7&lt;Assumptions!$D$20,SUM('Monthly Cash Flow'!$D191:BG191)&gt;0),0,IF(OR(AND(BG167&gt;0,BF167&gt;0,BE167&gt;0,BD167&gt;0,BC167&gt;0,BB167&gt;0),'Monthly Cash Flow'!BH$7=EOMONTH(Assumptions!$D$16,(Assumptions!$L$8*12))),'Development Costs'!$F$87,0))</f>
        <v>0</v>
      </c>
      <c r="BI191" s="20">
        <f ca="1">IF(OR(BI$7&lt;Assumptions!$D$20,SUM('Monthly Cash Flow'!$D191:BH191)&gt;0),0,IF(OR(AND(BH167&gt;0,BG167&gt;0,BF167&gt;0,BE167&gt;0,BD167&gt;0,BC167&gt;0),'Monthly Cash Flow'!BI$7=EOMONTH(Assumptions!$D$16,(Assumptions!$L$8*12))),'Development Costs'!$F$87,0))</f>
        <v>0</v>
      </c>
      <c r="BJ191" s="20">
        <f ca="1">IF(OR(BJ$7&lt;Assumptions!$D$20,SUM('Monthly Cash Flow'!$D191:BI191)&gt;0),0,IF(OR(AND(BI167&gt;0,BH167&gt;0,BG167&gt;0,BF167&gt;0,BE167&gt;0,BD167&gt;0),'Monthly Cash Flow'!BJ$7=EOMONTH(Assumptions!$D$16,(Assumptions!$L$8*12))),'Development Costs'!$F$87,0))</f>
        <v>0</v>
      </c>
      <c r="BK191" s="20">
        <f ca="1">IF(OR(BK$7&lt;Assumptions!$D$20,SUM('Monthly Cash Flow'!$D191:BJ191)&gt;0),0,IF(OR(AND(BJ167&gt;0,BI167&gt;0,BH167&gt;0,BG167&gt;0,BF167&gt;0,BE167&gt;0),'Monthly Cash Flow'!BK$7=EOMONTH(Assumptions!$D$16,(Assumptions!$L$8*12))),'Development Costs'!$F$87,0))</f>
        <v>0</v>
      </c>
      <c r="BL191" s="20">
        <f ca="1">IF(OR(BL$7&lt;Assumptions!$D$20,SUM('Monthly Cash Flow'!$D191:BK191)&gt;0),0,IF(OR(AND(BK167&gt;0,BJ167&gt;0,BI167&gt;0,BH167&gt;0,BG167&gt;0,BF167&gt;0),'Monthly Cash Flow'!BL$7=EOMONTH(Assumptions!$D$16,(Assumptions!$L$8*12))),'Development Costs'!$F$87,0))</f>
        <v>0</v>
      </c>
      <c r="BM191" s="20">
        <f ca="1">IF(OR(BM$7&lt;Assumptions!$D$20,SUM('Monthly Cash Flow'!$D191:BL191)&gt;0),0,IF(OR(AND(BL167&gt;0,BK167&gt;0,BJ167&gt;0,BI167&gt;0,BH167&gt;0,BG167&gt;0),'Monthly Cash Flow'!BM$7=EOMONTH(Assumptions!$D$16,(Assumptions!$L$8*12))),'Development Costs'!$F$87,0))</f>
        <v>0</v>
      </c>
      <c r="BN191" s="20">
        <f ca="1">IF(OR(BN$7&lt;Assumptions!$D$20,SUM('Monthly Cash Flow'!$D191:BM191)&gt;0),0,IF(OR(AND(BM167&gt;0,BL167&gt;0,BK167&gt;0,BJ167&gt;0,BI167&gt;0,BH167&gt;0),'Monthly Cash Flow'!BN$7=EOMONTH(Assumptions!$D$16,(Assumptions!$L$8*12))),'Development Costs'!$F$87,0))</f>
        <v>0</v>
      </c>
      <c r="BO191" s="20">
        <f ca="1">IF(OR(BO$7&lt;Assumptions!$D$20,SUM('Monthly Cash Flow'!$D191:BN191)&gt;0),0,IF(OR(AND(BN167&gt;0,BM167&gt;0,BL167&gt;0,BK167&gt;0,BJ167&gt;0,BI167&gt;0),'Monthly Cash Flow'!BO$7=EOMONTH(Assumptions!$D$16,(Assumptions!$L$8*12))),'Development Costs'!$F$87,0))</f>
        <v>0</v>
      </c>
      <c r="BP191" s="20">
        <f ca="1">IF(OR(BP$7&lt;Assumptions!$D$20,SUM('Monthly Cash Flow'!$D191:BO191)&gt;0),0,IF(OR(AND(BO167&gt;0,BN167&gt;0,BM167&gt;0,BL167&gt;0,BK167&gt;0,BJ167&gt;0),'Monthly Cash Flow'!BP$7=EOMONTH(Assumptions!$D$16,(Assumptions!$L$8*12))),'Development Costs'!$F$87,0))</f>
        <v>0</v>
      </c>
      <c r="BQ191" s="20">
        <f ca="1">IF(OR(BQ$7&lt;Assumptions!$D$20,SUM('Monthly Cash Flow'!$D191:BP191)&gt;0),0,IF(OR(AND(BP167&gt;0,BO167&gt;0,BN167&gt;0,BM167&gt;0,BL167&gt;0,BK167&gt;0),'Monthly Cash Flow'!BQ$7=EOMONTH(Assumptions!$D$16,(Assumptions!$L$8*12))),'Development Costs'!$F$87,0))</f>
        <v>0</v>
      </c>
      <c r="BR191" s="20">
        <f ca="1">IF(OR(BR$7&lt;Assumptions!$D$20,SUM('Monthly Cash Flow'!$D191:BQ191)&gt;0),0,IF(OR(AND(BQ167&gt;0,BP167&gt;0,BO167&gt;0,BN167&gt;0,BM167&gt;0,BL167&gt;0),'Monthly Cash Flow'!BR$7=EOMONTH(Assumptions!$D$16,(Assumptions!$L$8*12))),'Development Costs'!$F$87,0))</f>
        <v>0</v>
      </c>
      <c r="BS191" s="20">
        <f ca="1">IF(OR(BS$7&lt;Assumptions!$D$20,SUM('Monthly Cash Flow'!$D191:BR191)&gt;0),0,IF(OR(AND(BR167&gt;0,BQ167&gt;0,BP167&gt;0,BO167&gt;0,BN167&gt;0,BM167&gt;0),'Monthly Cash Flow'!BS$7=EOMONTH(Assumptions!$D$16,(Assumptions!$L$8*12))),'Development Costs'!$F$87,0))</f>
        <v>0</v>
      </c>
      <c r="BT191" s="20">
        <f ca="1">IF(OR(BT$7&lt;Assumptions!$D$20,SUM('Monthly Cash Flow'!$D191:BS191)&gt;0),0,IF(OR(AND(BS167&gt;0,BR167&gt;0,BQ167&gt;0,BP167&gt;0,BO167&gt;0,BN167&gt;0),'Monthly Cash Flow'!BT$7=EOMONTH(Assumptions!$D$16,(Assumptions!$L$8*12))),'Development Costs'!$F$87,0))</f>
        <v>0</v>
      </c>
      <c r="BU191" s="20">
        <f ca="1">IF(OR(BU$7&lt;Assumptions!$D$20,SUM('Monthly Cash Flow'!$D191:BT191)&gt;0),0,IF(OR(AND(BT167&gt;0,BS167&gt;0,BR167&gt;0,BQ167&gt;0,BP167&gt;0,BO167&gt;0),'Monthly Cash Flow'!BU$7=EOMONTH(Assumptions!$D$16,(Assumptions!$L$8*12))),'Development Costs'!$F$87,0))</f>
        <v>0</v>
      </c>
      <c r="BV191" s="20">
        <f ca="1">IF(OR(BV$7&lt;Assumptions!$D$20,SUM('Monthly Cash Flow'!$D191:BU191)&gt;0),0,IF(OR(AND(BU167&gt;0,BT167&gt;0,BS167&gt;0,BR167&gt;0,BQ167&gt;0,BP167&gt;0),'Monthly Cash Flow'!BV$7=EOMONTH(Assumptions!$D$16,(Assumptions!$L$8*12))),'Development Costs'!$F$87,0))</f>
        <v>0</v>
      </c>
      <c r="BW191" s="20">
        <f ca="1">IF(OR(BW$7&lt;Assumptions!$D$20,SUM('Monthly Cash Flow'!$D191:BV191)&gt;0),0,IF(OR(AND(BV167&gt;0,BU167&gt;0,BT167&gt;0,BS167&gt;0,BR167&gt;0,BQ167&gt;0),'Monthly Cash Flow'!BW$7=EOMONTH(Assumptions!$D$16,(Assumptions!$L$8*12))),'Development Costs'!$F$87,0))</f>
        <v>0</v>
      </c>
      <c r="BX191" s="20">
        <f ca="1">IF(OR(BX$7&lt;Assumptions!$D$20,SUM('Monthly Cash Flow'!$D191:BW191)&gt;0),0,IF(OR(AND(BW167&gt;0,BV167&gt;0,BU167&gt;0,BT167&gt;0,BS167&gt;0,BR167&gt;0),'Monthly Cash Flow'!BX$7=EOMONTH(Assumptions!$D$16,(Assumptions!$L$8*12))),'Development Costs'!$F$87,0))</f>
        <v>0</v>
      </c>
      <c r="BY191" s="20">
        <f ca="1">IF(OR(BY$7&lt;Assumptions!$D$20,SUM('Monthly Cash Flow'!$D191:BX191)&gt;0),0,IF(OR(AND(BX167&gt;0,BW167&gt;0,BV167&gt;0,BU167&gt;0,BT167&gt;0,BS167&gt;0),'Monthly Cash Flow'!BY$7=EOMONTH(Assumptions!$D$16,(Assumptions!$L$8*12))),'Development Costs'!$F$87,0))</f>
        <v>0</v>
      </c>
      <c r="BZ191" s="20">
        <f ca="1">IF(OR(BZ$7&lt;Assumptions!$D$20,SUM('Monthly Cash Flow'!$D191:BY191)&gt;0),0,IF(OR(AND(BY167&gt;0,BX167&gt;0,BW167&gt;0,BV167&gt;0,BU167&gt;0,BT167&gt;0),'Monthly Cash Flow'!BZ$7=EOMONTH(Assumptions!$D$16,(Assumptions!$L$8*12))),'Development Costs'!$F$87,0))</f>
        <v>0</v>
      </c>
      <c r="CA191" s="20">
        <f ca="1">IF(OR(CA$7&lt;Assumptions!$D$20,SUM('Monthly Cash Flow'!$D191:BZ191)&gt;0),0,IF(OR(AND(BZ167&gt;0,BY167&gt;0,BX167&gt;0,BW167&gt;0,BV167&gt;0,BU167&gt;0),'Monthly Cash Flow'!CA$7=EOMONTH(Assumptions!$D$16,(Assumptions!$L$8*12))),'Development Costs'!$F$87,0))</f>
        <v>0</v>
      </c>
      <c r="CB191" s="20">
        <f ca="1">IF(OR(CB$7&lt;Assumptions!$D$20,SUM('Monthly Cash Flow'!$D191:CA191)&gt;0),0,IF(OR(AND(CA167&gt;0,BZ167&gt;0,BY167&gt;0,BX167&gt;0,BW167&gt;0,BV167&gt;0),'Monthly Cash Flow'!CB$7=EOMONTH(Assumptions!$D$16,(Assumptions!$L$8*12))),'Development Costs'!$F$87,0))</f>
        <v>0</v>
      </c>
      <c r="CC191" s="20">
        <f ca="1">IF(OR(CC$7&lt;Assumptions!$D$20,SUM('Monthly Cash Flow'!$D191:CB191)&gt;0),0,IF(OR(AND(CB167&gt;0,CA167&gt;0,BZ167&gt;0,BY167&gt;0,BX167&gt;0,BW167&gt;0),'Monthly Cash Flow'!CC$7=EOMONTH(Assumptions!$D$16,(Assumptions!$L$8*12))),'Development Costs'!$F$87,0))</f>
        <v>0</v>
      </c>
      <c r="CD191" s="20">
        <f ca="1">IF(OR(CD$7&lt;Assumptions!$D$20,SUM('Monthly Cash Flow'!$D191:CC191)&gt;0),0,IF(OR(AND(CC167&gt;0,CB167&gt;0,CA167&gt;0,BZ167&gt;0,BY167&gt;0,BX167&gt;0),'Monthly Cash Flow'!CD$7=EOMONTH(Assumptions!$D$16,(Assumptions!$L$8*12))),'Development Costs'!$F$87,0))</f>
        <v>0</v>
      </c>
      <c r="CE191" s="20">
        <f ca="1">IF(OR(CE$7&lt;Assumptions!$D$20,SUM('Monthly Cash Flow'!$D191:CD191)&gt;0),0,IF(OR(AND(CD167&gt;0,CC167&gt;0,CB167&gt;0,CA167&gt;0,BZ167&gt;0,BY167&gt;0),'Monthly Cash Flow'!CE$7=EOMONTH(Assumptions!$D$16,(Assumptions!$L$8*12))),'Development Costs'!$F$87,0))</f>
        <v>0</v>
      </c>
      <c r="CF191" s="20">
        <f ca="1">IF(OR(CF$7&lt;Assumptions!$D$20,SUM('Monthly Cash Flow'!$D191:CE191)&gt;0),0,IF(OR(AND(CE167&gt;0,CD167&gt;0,CC167&gt;0,CB167&gt;0,CA167&gt;0,BZ167&gt;0),'Monthly Cash Flow'!CF$7=EOMONTH(Assumptions!$D$16,(Assumptions!$L$8*12))),'Development Costs'!$F$87,0))</f>
        <v>0</v>
      </c>
      <c r="CG191" s="20">
        <f ca="1">IF(OR(CG$7&lt;Assumptions!$D$20,SUM('Monthly Cash Flow'!$D191:CF191)&gt;0),0,IF(OR(AND(CF167&gt;0,CE167&gt;0,CD167&gt;0,CC167&gt;0,CB167&gt;0,CA167&gt;0),'Monthly Cash Flow'!CG$7=EOMONTH(Assumptions!$D$16,(Assumptions!$L$8*12))),'Development Costs'!$F$87,0))</f>
        <v>0</v>
      </c>
      <c r="CH191" s="20">
        <f ca="1">IF(OR(CH$7&lt;Assumptions!$D$20,SUM('Monthly Cash Flow'!$D191:CG191)&gt;0),0,IF(OR(AND(CG167&gt;0,CF167&gt;0,CE167&gt;0,CD167&gt;0,CC167&gt;0,CB167&gt;0),'Monthly Cash Flow'!CH$7=EOMONTH(Assumptions!$D$16,(Assumptions!$L$8*12))),'Development Costs'!$F$87,0))</f>
        <v>0</v>
      </c>
      <c r="CI191" s="20">
        <f ca="1">IF(OR(CI$7&lt;Assumptions!$D$20,SUM('Monthly Cash Flow'!$D191:CH191)&gt;0),0,IF(OR(AND(CH167&gt;0,CG167&gt;0,CF167&gt;0,CE167&gt;0,CD167&gt;0,CC167&gt;0),'Monthly Cash Flow'!CI$7=EOMONTH(Assumptions!$D$16,(Assumptions!$L$8*12))),'Development Costs'!$F$87,0))</f>
        <v>0</v>
      </c>
      <c r="CJ191" s="20">
        <f ca="1">IF(OR(CJ$7&lt;Assumptions!$D$20,SUM('Monthly Cash Flow'!$D191:CI191)&gt;0),0,IF(OR(AND(CI167&gt;0,CH167&gt;0,CG167&gt;0,CF167&gt;0,CE167&gt;0,CD167&gt;0),'Monthly Cash Flow'!CJ$7=EOMONTH(Assumptions!$D$16,(Assumptions!$L$8*12))),'Development Costs'!$F$87,0))</f>
        <v>0</v>
      </c>
      <c r="CK191" s="20">
        <f ca="1">IF(OR(CK$7&lt;Assumptions!$D$20,SUM('Monthly Cash Flow'!$D191:CJ191)&gt;0),0,IF(OR(AND(CJ167&gt;0,CI167&gt;0,CH167&gt;0,CG167&gt;0,CF167&gt;0,CE167&gt;0),'Monthly Cash Flow'!CK$7=EOMONTH(Assumptions!$D$16,(Assumptions!$L$8*12))),'Development Costs'!$F$87,0))</f>
        <v>0</v>
      </c>
      <c r="CL191" s="20">
        <f ca="1">IF(OR(CL$7&lt;Assumptions!$D$20,SUM('Monthly Cash Flow'!$D191:CK191)&gt;0),0,IF(OR(AND(CK167&gt;0,CJ167&gt;0,CI167&gt;0,CH167&gt;0,CG167&gt;0,CF167&gt;0),'Monthly Cash Flow'!CL$7=EOMONTH(Assumptions!$D$16,(Assumptions!$L$8*12))),'Development Costs'!$F$87,0))</f>
        <v>0</v>
      </c>
      <c r="CM191" s="20">
        <f ca="1">IF(OR(CM$7&lt;Assumptions!$D$20,SUM('Monthly Cash Flow'!$D191:CL191)&gt;0),0,IF(OR(AND(CL167&gt;0,CK167&gt;0,CJ167&gt;0,CI167&gt;0,CH167&gt;0,CG167&gt;0),'Monthly Cash Flow'!CM$7=EOMONTH(Assumptions!$D$16,(Assumptions!$L$8*12))),'Development Costs'!$F$87,0))</f>
        <v>0</v>
      </c>
      <c r="CN191" s="20">
        <f ca="1">IF(OR(CN$7&lt;Assumptions!$D$20,SUM('Monthly Cash Flow'!$D191:CM191)&gt;0),0,IF(OR(AND(CM167&gt;0,CL167&gt;0,CK167&gt;0,CJ167&gt;0,CI167&gt;0,CH167&gt;0),'Monthly Cash Flow'!CN$7=EOMONTH(Assumptions!$D$16,(Assumptions!$L$8*12))),'Development Costs'!$F$87,0))</f>
        <v>0</v>
      </c>
      <c r="CO191" s="20">
        <f ca="1">IF(OR(CO$7&lt;Assumptions!$D$20,SUM('Monthly Cash Flow'!$D191:CN191)&gt;0),0,IF(OR(AND(CN167&gt;0,CM167&gt;0,CL167&gt;0,CK167&gt;0,CJ167&gt;0,CI167&gt;0),'Monthly Cash Flow'!CO$7=EOMONTH(Assumptions!$D$16,(Assumptions!$L$8*12))),'Development Costs'!$F$87,0))</f>
        <v>0</v>
      </c>
      <c r="CP191" s="20">
        <f ca="1">IF(OR(CP$7&lt;Assumptions!$D$20,SUM('Monthly Cash Flow'!$D191:CO191)&gt;0),0,IF(OR(AND(CO167&gt;0,CN167&gt;0,CM167&gt;0,CL167&gt;0,CK167&gt;0,CJ167&gt;0),'Monthly Cash Flow'!CP$7=EOMONTH(Assumptions!$D$16,(Assumptions!$L$8*12))),'Development Costs'!$F$87,0))</f>
        <v>0</v>
      </c>
      <c r="CQ191" s="20">
        <f ca="1">IF(OR(CQ$7&lt;Assumptions!$D$20,SUM('Monthly Cash Flow'!$D191:CP191)&gt;0),0,IF(OR(AND(CP167&gt;0,CO167&gt;0,CN167&gt;0,CM167&gt;0,CL167&gt;0,CK167&gt;0),'Monthly Cash Flow'!CQ$7=EOMONTH(Assumptions!$D$16,(Assumptions!$L$8*12))),'Development Costs'!$F$87,0))</f>
        <v>0</v>
      </c>
      <c r="CR191" s="20">
        <f ca="1">IF(OR(CR$7&lt;Assumptions!$D$20,SUM('Monthly Cash Flow'!$D191:CQ191)&gt;0),0,IF(OR(AND(CQ167&gt;0,CP167&gt;0,CO167&gt;0,CN167&gt;0,CM167&gt;0,CL167&gt;0),'Monthly Cash Flow'!CR$7=EOMONTH(Assumptions!$D$16,(Assumptions!$L$8*12))),'Development Costs'!$F$87,0))</f>
        <v>0</v>
      </c>
      <c r="CS191" s="20">
        <f ca="1">IF(OR(CS$7&lt;Assumptions!$D$20,SUM('Monthly Cash Flow'!$D191:CR191)&gt;0),0,IF(OR(AND(CR167&gt;0,CQ167&gt;0,CP167&gt;0,CO167&gt;0,CN167&gt;0,CM167&gt;0),'Monthly Cash Flow'!CS$7=EOMONTH(Assumptions!$D$16,(Assumptions!$L$8*12))),'Development Costs'!$F$87,0))</f>
        <v>0</v>
      </c>
      <c r="CT191" s="20">
        <f ca="1">IF(OR(CT$7&lt;Assumptions!$D$20,SUM('Monthly Cash Flow'!$D191:CS191)&gt;0),0,IF(OR(AND(CS167&gt;0,CR167&gt;0,CQ167&gt;0,CP167&gt;0,CO167&gt;0,CN167&gt;0),'Monthly Cash Flow'!CT$7=EOMONTH(Assumptions!$D$16,(Assumptions!$L$8*12))),'Development Costs'!$F$87,0))</f>
        <v>0</v>
      </c>
      <c r="CU191" s="20">
        <f ca="1">IF(OR(CU$7&lt;Assumptions!$D$20,SUM('Monthly Cash Flow'!$D191:CT191)&gt;0),0,IF(OR(AND(CT167&gt;0,CS167&gt;0,CR167&gt;0,CQ167&gt;0,CP167&gt;0,CO167&gt;0),'Monthly Cash Flow'!CU$7=EOMONTH(Assumptions!$D$16,(Assumptions!$L$8*12))),'Development Costs'!$F$87,0))</f>
        <v>0</v>
      </c>
      <c r="CV191" s="20">
        <f ca="1">IF(OR(CV$7&lt;Assumptions!$D$20,SUM('Monthly Cash Flow'!$D191:CU191)&gt;0),0,IF(OR(AND(CU167&gt;0,CT167&gt;0,CS167&gt;0,CR167&gt;0,CQ167&gt;0,CP167&gt;0),'Monthly Cash Flow'!CV$7=EOMONTH(Assumptions!$D$16,(Assumptions!$L$8*12))),'Development Costs'!$F$87,0))</f>
        <v>0</v>
      </c>
      <c r="CW191" s="20">
        <f ca="1">IF(OR(CW$7&lt;Assumptions!$D$20,SUM('Monthly Cash Flow'!$D191:CV191)&gt;0),0,IF(OR(AND(CV167&gt;0,CU167&gt;0,CT167&gt;0,CS167&gt;0,CR167&gt;0,CQ167&gt;0),'Monthly Cash Flow'!CW$7=EOMONTH(Assumptions!$D$16,(Assumptions!$L$8*12))),'Development Costs'!$F$87,0))</f>
        <v>0</v>
      </c>
      <c r="CX191" s="20">
        <f ca="1">IF(OR(CX$7&lt;Assumptions!$D$20,SUM('Monthly Cash Flow'!$D191:CW191)&gt;0),0,IF(OR(AND(CW167&gt;0,CV167&gt;0,CU167&gt;0,CT167&gt;0,CS167&gt;0,CR167&gt;0),'Monthly Cash Flow'!CX$7=EOMONTH(Assumptions!$D$16,(Assumptions!$L$8*12))),'Development Costs'!$F$87,0))</f>
        <v>0</v>
      </c>
      <c r="CY191" s="20">
        <f ca="1">IF(OR(CY$7&lt;Assumptions!$D$20,SUM('Monthly Cash Flow'!$D191:CX191)&gt;0),0,IF(OR(AND(CX167&gt;0,CW167&gt;0,CV167&gt;0,CU167&gt;0,CT167&gt;0,CS167&gt;0),'Monthly Cash Flow'!CY$7=EOMONTH(Assumptions!$D$16,(Assumptions!$L$8*12))),'Development Costs'!$F$87,0))</f>
        <v>0</v>
      </c>
      <c r="CZ191" s="20">
        <f ca="1">IF(OR(CZ$7&lt;Assumptions!$D$20,SUM('Monthly Cash Flow'!$D191:CY191)&gt;0),0,IF(OR(AND(CY167&gt;0,CX167&gt;0,CW167&gt;0,CV167&gt;0,CU167&gt;0,CT167&gt;0),'Monthly Cash Flow'!CZ$7=EOMONTH(Assumptions!$D$16,(Assumptions!$L$8*12))),'Development Costs'!$F$87,0))</f>
        <v>0</v>
      </c>
      <c r="DA191" s="20">
        <f ca="1">IF(OR(DA$7&lt;Assumptions!$D$20,SUM('Monthly Cash Flow'!$D191:CZ191)&gt;0),0,IF(OR(AND(CZ167&gt;0,CY167&gt;0,CX167&gt;0,CW167&gt;0,CV167&gt;0,CU167&gt;0),'Monthly Cash Flow'!DA$7=EOMONTH(Assumptions!$D$16,(Assumptions!$L$8*12))),'Development Costs'!$F$87,0))</f>
        <v>0</v>
      </c>
      <c r="DB191" s="20">
        <f ca="1">IF(OR(DB$7&lt;Assumptions!$D$20,SUM('Monthly Cash Flow'!$D191:DA191)&gt;0),0,IF(OR(AND(DA167&gt;0,CZ167&gt;0,CY167&gt;0,CX167&gt;0,CW167&gt;0,CV167&gt;0),'Monthly Cash Flow'!DB$7=EOMONTH(Assumptions!$D$16,(Assumptions!$L$8*12))),'Development Costs'!$F$87,0))</f>
        <v>0</v>
      </c>
      <c r="DC191" s="20">
        <f ca="1">IF(OR(DC$7&lt;Assumptions!$D$20,SUM('Monthly Cash Flow'!$D191:DB191)&gt;0),0,IF(OR(AND(DB167&gt;0,DA167&gt;0,CZ167&gt;0,CY167&gt;0,CX167&gt;0,CW167&gt;0),'Monthly Cash Flow'!DC$7=EOMONTH(Assumptions!$D$16,(Assumptions!$L$8*12))),'Development Costs'!$F$87,0))</f>
        <v>0</v>
      </c>
      <c r="DD191" s="20">
        <f ca="1">IF(OR(DD$7&lt;Assumptions!$D$20,SUM('Monthly Cash Flow'!$D191:DC191)&gt;0),0,IF(OR(AND(DC167&gt;0,DB167&gt;0,DA167&gt;0,CZ167&gt;0,CY167&gt;0,CX167&gt;0),'Monthly Cash Flow'!DD$7=EOMONTH(Assumptions!$D$16,(Assumptions!$L$8*12))),'Development Costs'!$F$87,0))</f>
        <v>0</v>
      </c>
      <c r="DE191" s="20">
        <f ca="1">IF(OR(DE$7&lt;Assumptions!$D$20,SUM('Monthly Cash Flow'!$D191:DD191)&gt;0),0,IF(OR(AND(DD167&gt;0,DC167&gt;0,DB167&gt;0,DA167&gt;0,CZ167&gt;0,CY167&gt;0),'Monthly Cash Flow'!DE$7=EOMONTH(Assumptions!$D$16,(Assumptions!$L$8*12))),'Development Costs'!$F$87,0))</f>
        <v>0</v>
      </c>
      <c r="DF191" s="20">
        <f ca="1">IF(OR(DF$7&lt;Assumptions!$D$20,SUM('Monthly Cash Flow'!$D191:DE191)&gt;0),0,IF(OR(AND(DE167&gt;0,DD167&gt;0,DC167&gt;0,DB167&gt;0,DA167&gt;0,CZ167&gt;0),'Monthly Cash Flow'!DF$7=EOMONTH(Assumptions!$D$16,(Assumptions!$L$8*12))),'Development Costs'!$F$87,0))</f>
        <v>0</v>
      </c>
      <c r="DG191" s="20">
        <f ca="1">IF(OR(DG$7&lt;Assumptions!$D$20,SUM('Monthly Cash Flow'!$D191:DF191)&gt;0),0,IF(OR(AND(DF167&gt;0,DE167&gt;0,DD167&gt;0,DC167&gt;0,DB167&gt;0,DA167&gt;0),'Monthly Cash Flow'!DG$7=EOMONTH(Assumptions!$D$16,(Assumptions!$L$8*12))),'Development Costs'!$F$87,0))</f>
        <v>0</v>
      </c>
      <c r="DH191" s="20">
        <f ca="1">IF(OR(DH$7&lt;Assumptions!$D$20,SUM('Monthly Cash Flow'!$D191:DG191)&gt;0),0,IF(OR(AND(DG167&gt;0,DF167&gt;0,DE167&gt;0,DD167&gt;0,DC167&gt;0,DB167&gt;0),'Monthly Cash Flow'!DH$7=EOMONTH(Assumptions!$D$16,(Assumptions!$L$8*12))),'Development Costs'!$F$87,0))</f>
        <v>0</v>
      </c>
      <c r="DI191" s="20">
        <f ca="1">IF(OR(DI$7&lt;Assumptions!$D$20,SUM('Monthly Cash Flow'!$D191:DH191)&gt;0),0,IF(OR(AND(DH167&gt;0,DG167&gt;0,DF167&gt;0,DE167&gt;0,DD167&gt;0,DC167&gt;0),'Monthly Cash Flow'!DI$7=EOMONTH(Assumptions!$D$16,(Assumptions!$L$8*12))),'Development Costs'!$F$87,0))</f>
        <v>0</v>
      </c>
      <c r="DJ191" s="20">
        <f ca="1">IF(OR(DJ$7&lt;Assumptions!$D$20,SUM('Monthly Cash Flow'!$D191:DI191)&gt;0),0,IF(OR(AND(DI167&gt;0,DH167&gt;0,DG167&gt;0,DF167&gt;0,DE167&gt;0,DD167&gt;0),'Monthly Cash Flow'!DJ$7=EOMONTH(Assumptions!$D$16,(Assumptions!$L$8*12))),'Development Costs'!$F$87,0))</f>
        <v>0</v>
      </c>
      <c r="DK191" s="20">
        <f ca="1">IF(OR(DK$7&lt;Assumptions!$D$20,SUM('Monthly Cash Flow'!$D191:DJ191)&gt;0),0,IF(OR(AND(DJ167&gt;0,DI167&gt;0,DH167&gt;0,DG167&gt;0,DF167&gt;0,DE167&gt;0),'Monthly Cash Flow'!DK$7=EOMONTH(Assumptions!$D$16,(Assumptions!$L$8*12))),'Development Costs'!$F$87,0))</f>
        <v>0</v>
      </c>
      <c r="DL191" s="20">
        <f ca="1">IF(OR(DL$7&lt;Assumptions!$D$20,SUM('Monthly Cash Flow'!$D191:DK191)&gt;0),0,IF(OR(AND(DK167&gt;0,DJ167&gt;0,DI167&gt;0,DH167&gt;0,DG167&gt;0,DF167&gt;0),'Monthly Cash Flow'!DL$7=EOMONTH(Assumptions!$D$16,(Assumptions!$L$8*12))),'Development Costs'!$F$87,0))</f>
        <v>0</v>
      </c>
      <c r="DM191" s="20">
        <f ca="1">IF(OR(DM$7&lt;Assumptions!$D$20,SUM('Monthly Cash Flow'!$D191:DL191)&gt;0),0,IF(OR(AND(DL167&gt;0,DK167&gt;0,DJ167&gt;0,DI167&gt;0,DH167&gt;0,DG167&gt;0),'Monthly Cash Flow'!DM$7=EOMONTH(Assumptions!$D$16,(Assumptions!$L$8*12))),'Development Costs'!$F$87,0))</f>
        <v>0</v>
      </c>
      <c r="DN191" s="20">
        <f ca="1">IF(OR(DN$7&lt;Assumptions!$D$20,SUM('Monthly Cash Flow'!$D191:DM191)&gt;0),0,IF(OR(AND(DM167&gt;0,DL167&gt;0,DK167&gt;0,DJ167&gt;0,DI167&gt;0,DH167&gt;0),'Monthly Cash Flow'!DN$7=EOMONTH(Assumptions!$D$16,(Assumptions!$L$8*12))),'Development Costs'!$F$87,0))</f>
        <v>0</v>
      </c>
      <c r="DO191" s="20">
        <f ca="1">IF(OR(DO$7&lt;Assumptions!$D$20,SUM('Monthly Cash Flow'!$D191:DN191)&gt;0),0,IF(OR(AND(DN167&gt;0,DM167&gt;0,DL167&gt;0,DK167&gt;0,DJ167&gt;0,DI167&gt;0),'Monthly Cash Flow'!DO$7=EOMONTH(Assumptions!$D$16,(Assumptions!$L$8*12))),'Development Costs'!$F$87,0))</f>
        <v>0</v>
      </c>
      <c r="DP191" s="20">
        <f ca="1">IF(OR(DP$7&lt;Assumptions!$D$20,SUM('Monthly Cash Flow'!$D191:DO191)&gt;0),0,IF(OR(AND(DO167&gt;0,DN167&gt;0,DM167&gt;0,DL167&gt;0,DK167&gt;0,DJ167&gt;0),'Monthly Cash Flow'!DP$7=EOMONTH(Assumptions!$D$16,(Assumptions!$L$8*12))),'Development Costs'!$F$87,0))</f>
        <v>0</v>
      </c>
      <c r="DQ191" s="20">
        <f ca="1">IF(OR(DQ$7&lt;Assumptions!$D$20,SUM('Monthly Cash Flow'!$D191:DP191)&gt;0),0,IF(OR(AND(DP167&gt;0,DO167&gt;0,DN167&gt;0,DM167&gt;0,DL167&gt;0,DK167&gt;0),'Monthly Cash Flow'!DQ$7=EOMONTH(Assumptions!$D$16,(Assumptions!$L$8*12))),'Development Costs'!$F$87,0))</f>
        <v>0</v>
      </c>
      <c r="DR191" s="20">
        <f ca="1">IF(OR(DR$7&lt;Assumptions!$D$20,SUM('Monthly Cash Flow'!$D191:DQ191)&gt;0),0,IF(OR(AND(DQ167&gt;0,DP167&gt;0,DO167&gt;0,DN167&gt;0,DM167&gt;0,DL167&gt;0),'Monthly Cash Flow'!DR$7=EOMONTH(Assumptions!$D$16,(Assumptions!$L$8*12))),'Development Costs'!$F$87,0))</f>
        <v>0</v>
      </c>
      <c r="DS191" s="20">
        <f ca="1">IF(OR(DS$7&lt;Assumptions!$D$20,SUM('Monthly Cash Flow'!$D191:DR191)&gt;0),0,IF(OR(AND(DR167&gt;0,DQ167&gt;0,DP167&gt;0,DO167&gt;0,DN167&gt;0,DM167&gt;0),'Monthly Cash Flow'!DS$7=EOMONTH(Assumptions!$D$16,(Assumptions!$L$8*12))),'Development Costs'!$F$87,0))</f>
        <v>0</v>
      </c>
      <c r="DT191" s="20">
        <f ca="1">IF(OR(DT$7&lt;Assumptions!$D$20,SUM('Monthly Cash Flow'!$D191:DS191)&gt;0),0,IF(OR(AND(DS167&gt;0,DR167&gt;0,DQ167&gt;0,DP167&gt;0,DO167&gt;0,DN167&gt;0),'Monthly Cash Flow'!DT$7=EOMONTH(Assumptions!$D$16,(Assumptions!$L$8*12))),'Development Costs'!$F$87,0))</f>
        <v>0</v>
      </c>
    </row>
    <row r="192" spans="3:124">
      <c r="C192" s="5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</row>
    <row r="193" spans="3:124">
      <c r="C193" s="5" t="s">
        <v>553</v>
      </c>
      <c r="D193" s="20">
        <f ca="1">MAX(0,+MIN('Monthly Cash Flow'!D173+D175+D183+D184+D185+D186-'Monthly Cash Flow'!D189,Assumptions!$L$29-SUM(C$193:$D193)))</f>
        <v>0</v>
      </c>
      <c r="E193" s="20">
        <f ca="1">MAX(0,+MIN('Monthly Cash Flow'!E173+E175+E183+E184+E185+E186-'Monthly Cash Flow'!E189,Assumptions!$L$29-SUM($D$193:D193)))</f>
        <v>730317.47442138859</v>
      </c>
      <c r="F193" s="20">
        <f ca="1">MAX(0,+MIN('Monthly Cash Flow'!F173+F175+F183+F184+F185+F186-'Monthly Cash Flow'!F189,Assumptions!$L$29-SUM($D$193:E193)))</f>
        <v>765561.34987239388</v>
      </c>
      <c r="G193" s="20">
        <f ca="1">MAX(0,+MIN('Monthly Cash Flow'!G173+G175+G183+G184+G185+G186-'Monthly Cash Flow'!G189,Assumptions!$L$29-SUM($D$193:F193)))</f>
        <v>772668.31107037584</v>
      </c>
      <c r="H193" s="20">
        <f ca="1">MAX(0,+MIN('Monthly Cash Flow'!H173+H175+H183+H184+H185+H186-'Monthly Cash Flow'!H189,Assumptions!$L$29-SUM($D$193:G193)))</f>
        <v>779690.01208245498</v>
      </c>
      <c r="I193" s="20">
        <f ca="1">MAX(0,+MIN('Monthly Cash Flow'!I173+I175+I183+I184+I185+I186-'Monthly Cash Flow'!I189,Assumptions!$L$29-SUM($D$193:H193)))</f>
        <v>1435197.6254080241</v>
      </c>
      <c r="J193" s="20">
        <f ca="1">MAX(0,+MIN('Monthly Cash Flow'!J173+J175+J183+J184+J185+J186-'Monthly Cash Flow'!J189,Assumptions!$L$29-SUM($D$193:I193)))</f>
        <v>1448326.7196488969</v>
      </c>
      <c r="K193" s="20">
        <f ca="1">MAX(0,+MIN('Monthly Cash Flow'!K173+K175+K183+K184+K185+K186-'Monthly Cash Flow'!K189,Assumptions!$L$29-SUM($D$193:J193)))</f>
        <v>1461577.7553452351</v>
      </c>
      <c r="L193" s="20">
        <f ca="1">MAX(0,+MIN('Monthly Cash Flow'!L173+L175+L183+L184+L185+L186-'Monthly Cash Flow'!L189,Assumptions!$L$29-SUM($D$193:K193)))</f>
        <v>2123298.394423462</v>
      </c>
      <c r="M193" s="20">
        <f ca="1">MAX(0,+MIN('Monthly Cash Flow'!M173+M175+M183+M184+M185+M186-'Monthly Cash Flow'!M189,Assumptions!$L$29-SUM($D$193:L193)))</f>
        <v>2791134.2373723439</v>
      </c>
      <c r="N193" s="20">
        <f ca="1">MAX(0,+MIN('Monthly Cash Flow'!N173+N175+N183+N184+N185+N186-'Monthly Cash Flow'!N189,Assumptions!$L$29-SUM($D$193:M193)))</f>
        <v>4113464.1832149238</v>
      </c>
      <c r="O193" s="20">
        <f ca="1">MAX(0,+MIN('Monthly Cash Flow'!O173+O175+O183+O184+O185+O186-'Monthly Cash Flow'!O189,Assumptions!$L$29-SUM($D$193:N193)))</f>
        <v>2662459.2986695636</v>
      </c>
      <c r="P193" s="20">
        <f ca="1">MAX(0,+MIN('Monthly Cash Flow'!P173+P175+P183+P184+P185+P186-'Monthly Cash Flow'!P189,Assumptions!$L$29-SUM($D$193:O193)))</f>
        <v>0</v>
      </c>
      <c r="Q193" s="20">
        <f ca="1">MAX(0,+MIN('Monthly Cash Flow'!Q173+Q175+Q183+Q184+Q185+Q186-'Monthly Cash Flow'!Q189,Assumptions!$L$29-SUM($D$193:P193)))</f>
        <v>0</v>
      </c>
      <c r="R193" s="20">
        <f ca="1">MAX(0,+MIN('Monthly Cash Flow'!R173+R175+R183+R184+R185+R186-'Monthly Cash Flow'!R189,Assumptions!$L$29-SUM($D$193:Q193)))</f>
        <v>0</v>
      </c>
      <c r="S193" s="20">
        <f ca="1">MAX(0,+MIN('Monthly Cash Flow'!S173+S175+S183+S184+S185+S186-'Monthly Cash Flow'!S189,Assumptions!$L$29-SUM($D$193:R193)))</f>
        <v>0</v>
      </c>
      <c r="T193" s="20">
        <f ca="1">MAX(0,+MIN('Monthly Cash Flow'!T173+T175+T183+T184+T185+T186-'Monthly Cash Flow'!T189,Assumptions!$L$29-SUM($D$193:S193)))</f>
        <v>0</v>
      </c>
      <c r="U193" s="20">
        <f ca="1">MAX(0,+MIN('Monthly Cash Flow'!U173+U175+U183+U184+U185+U186-'Monthly Cash Flow'!U189,Assumptions!$L$29-SUM($D$193:T193)))</f>
        <v>0</v>
      </c>
      <c r="V193" s="20">
        <f ca="1">MAX(0,+MIN('Monthly Cash Flow'!V173+V175+V183+V184+V185+V186-'Monthly Cash Flow'!V189,Assumptions!$L$29-SUM($D$193:U193)))</f>
        <v>0</v>
      </c>
      <c r="W193" s="20">
        <f ca="1">MAX(0,+MIN('Monthly Cash Flow'!W173+W175+W183+W184+W185+W186-'Monthly Cash Flow'!W189,Assumptions!$L$29-SUM($D$193:V193)))</f>
        <v>0</v>
      </c>
      <c r="X193" s="20">
        <f ca="1">MAX(0,+MIN('Monthly Cash Flow'!X173+X175+X183+X184+X185+X186-'Monthly Cash Flow'!X189,Assumptions!$L$29-SUM($D$193:W193)))</f>
        <v>0</v>
      </c>
      <c r="Y193" s="20">
        <f ca="1">MAX(0,+MIN('Monthly Cash Flow'!Y173+Y175+Y183+Y184+Y185+Y186-'Monthly Cash Flow'!Y189,Assumptions!$L$29-SUM($D$193:X193)))</f>
        <v>0</v>
      </c>
      <c r="Z193" s="20">
        <f ca="1">MAX(0,+MIN('Monthly Cash Flow'!Z173+Z175+Z183+Z184+Z185+Z186-'Monthly Cash Flow'!Z189,Assumptions!$L$29-SUM($D$193:Y193)))</f>
        <v>0</v>
      </c>
      <c r="AA193" s="20">
        <f ca="1">MAX(0,+MIN('Monthly Cash Flow'!AA173+AA175+AA183+AA184+AA185+AA186-'Monthly Cash Flow'!AA189,Assumptions!$L$29-SUM($D$193:Z193)))</f>
        <v>0</v>
      </c>
      <c r="AB193" s="20">
        <f ca="1">MAX(0,+MIN('Monthly Cash Flow'!AB173+AB175+AB183+AB184+AB185+AB186-'Monthly Cash Flow'!AB189,Assumptions!$L$29-SUM($D$193:AA193)))</f>
        <v>0</v>
      </c>
      <c r="AC193" s="20">
        <f ca="1">MAX(0,+MIN('Monthly Cash Flow'!AC173+AC175+AC183+AC184+AC185+AC186-'Monthly Cash Flow'!AC189,Assumptions!$L$29-SUM($D$193:AB193)))</f>
        <v>0</v>
      </c>
      <c r="AD193" s="20">
        <f ca="1">MAX(0,+MIN('Monthly Cash Flow'!AD173+AD175+AD183+AD184+AD185+AD186-'Monthly Cash Flow'!AD189,Assumptions!$L$29-SUM($D$193:AC193)))</f>
        <v>0</v>
      </c>
      <c r="AE193" s="20">
        <f ca="1">MAX(0,+MIN('Monthly Cash Flow'!AE173+AE175+AE183+AE184+AE185+AE186-'Monthly Cash Flow'!AE189,Assumptions!$L$29-SUM($D$193:AD193)))</f>
        <v>0</v>
      </c>
      <c r="AF193" s="20">
        <f ca="1">MAX(0,+MIN('Monthly Cash Flow'!AF173+AF175+AF183+AF184+AF185+AF186-'Monthly Cash Flow'!AF189,Assumptions!$L$29-SUM($D$193:AE193)))</f>
        <v>0</v>
      </c>
      <c r="AG193" s="20">
        <f ca="1">MAX(0,+MIN('Monthly Cash Flow'!AG173+AG175+AG183+AG184+AG185+AG186-'Monthly Cash Flow'!AG189,Assumptions!$L$29-SUM($D$193:AF193)))</f>
        <v>0</v>
      </c>
      <c r="AH193" s="20">
        <f ca="1">MAX(0,+MIN('Monthly Cash Flow'!AH173+AH175+AH183+AH184+AH185+AH186-'Monthly Cash Flow'!AH189,Assumptions!$L$29-SUM($D$193:AG193)))</f>
        <v>0</v>
      </c>
      <c r="AI193" s="20">
        <f ca="1">MAX(0,+MIN('Monthly Cash Flow'!AI173+AI175+AI183+AI184+AI185+AI186-'Monthly Cash Flow'!AI189,Assumptions!$L$29-SUM($D$193:AH193)))</f>
        <v>0</v>
      </c>
      <c r="AJ193" s="20">
        <f ca="1">MAX(0,+MIN('Monthly Cash Flow'!AJ173+AJ175+AJ183+AJ184+AJ185+AJ186-'Monthly Cash Flow'!AJ189,Assumptions!$L$29-SUM($D$193:AI193)))</f>
        <v>0</v>
      </c>
      <c r="AK193" s="20">
        <f ca="1">MAX(0,+MIN('Monthly Cash Flow'!AK173+AK175+AK183+AK184+AK185+AK186-'Monthly Cash Flow'!AK189,Assumptions!$L$29-SUM($D$193:AJ193)))</f>
        <v>0</v>
      </c>
      <c r="AL193" s="20">
        <f ca="1">MAX(0,+MIN('Monthly Cash Flow'!AL173+AL175+AL183+AL184+AL185+AL186-'Monthly Cash Flow'!AL189,Assumptions!$L$29-SUM($D$193:AK193)))</f>
        <v>0</v>
      </c>
      <c r="AM193" s="20">
        <f ca="1">MAX(0,+MIN('Monthly Cash Flow'!AM173+AM175+AM183+AM184+AM185+AM186-'Monthly Cash Flow'!AM189,Assumptions!$L$29-SUM($D$193:AL193)))</f>
        <v>0</v>
      </c>
      <c r="AN193" s="20">
        <f ca="1">MAX(0,+MIN('Monthly Cash Flow'!AN173+AN175+AN183+AN184+AN185+AN186-'Monthly Cash Flow'!AN189,Assumptions!$L$29-SUM($D$193:AM193)))</f>
        <v>0</v>
      </c>
      <c r="AO193" s="20">
        <f ca="1">MAX(0,+MIN('Monthly Cash Flow'!AO173+AO175+AO183+AO184+AO185+AO186-'Monthly Cash Flow'!AO189,Assumptions!$L$29-SUM($D$193:AN193)))</f>
        <v>0</v>
      </c>
      <c r="AP193" s="20">
        <f ca="1">MAX(0,+MIN('Monthly Cash Flow'!AP173+AP175+AP183+AP184+AP185+AP186-'Monthly Cash Flow'!AP189,Assumptions!$L$29-SUM($D$193:AO193)))</f>
        <v>0</v>
      </c>
      <c r="AQ193" s="20">
        <f ca="1">MAX(0,+MIN('Monthly Cash Flow'!AQ173+AQ175+AQ183+AQ184+AQ185+AQ186-'Monthly Cash Flow'!AQ189,Assumptions!$L$29-SUM($D$193:AP193)))</f>
        <v>0</v>
      </c>
      <c r="AR193" s="20">
        <f ca="1">MAX(0,+MIN('Monthly Cash Flow'!AR173+AR175+AR183+AR184+AR185+AR186-'Monthly Cash Flow'!AR189,Assumptions!$L$29-SUM($D$193:AQ193)))</f>
        <v>0</v>
      </c>
      <c r="AS193" s="20">
        <f ca="1">MAX(0,+MIN('Monthly Cash Flow'!AS173+AS175+AS183+AS184+AS185+AS186-'Monthly Cash Flow'!AS189,Assumptions!$L$29-SUM($D$193:AR193)))</f>
        <v>0</v>
      </c>
      <c r="AT193" s="20">
        <f ca="1">MAX(0,+MIN('Monthly Cash Flow'!AT173+AT175+AT183+AT184+AT185+AT186-'Monthly Cash Flow'!AT189,Assumptions!$L$29-SUM($D$193:AS193)))</f>
        <v>0</v>
      </c>
      <c r="AU193" s="20">
        <f ca="1">MAX(0,+MIN('Monthly Cash Flow'!AU173+AU175+AU183+AU184+AU185+AU186-'Monthly Cash Flow'!AU189,Assumptions!$L$29-SUM($D$193:AT193)))</f>
        <v>0</v>
      </c>
      <c r="AV193" s="20">
        <f ca="1">MAX(0,+MIN('Monthly Cash Flow'!AV173+AV175+AV183+AV184+AV185+AV186-'Monthly Cash Flow'!AV189,Assumptions!$L$29-SUM($D$193:AU193)))</f>
        <v>0</v>
      </c>
      <c r="AW193" s="20">
        <f ca="1">MAX(0,+MIN('Monthly Cash Flow'!AW173+AW175+AW183+AW184+AW185+AW186-'Monthly Cash Flow'!AW189,Assumptions!$L$29-SUM($D$193:AV193)))</f>
        <v>0</v>
      </c>
      <c r="AX193" s="20">
        <f ca="1">MAX(0,+MIN('Monthly Cash Flow'!AX173+AX175+AX183+AX184+AX185+AX186-'Monthly Cash Flow'!AX189,Assumptions!$L$29-SUM($D$193:AW193)))</f>
        <v>0</v>
      </c>
      <c r="AY193" s="20">
        <f ca="1">MAX(0,+MIN('Monthly Cash Flow'!AY173+AY175+AY183+AY184+AY185+AY186-'Monthly Cash Flow'!AY189,Assumptions!$L$29-SUM($D$193:AX193)))</f>
        <v>0</v>
      </c>
      <c r="AZ193" s="20">
        <f ca="1">MAX(0,+MIN('Monthly Cash Flow'!AZ173+AZ175+AZ183+AZ184+AZ185+AZ186-'Monthly Cash Flow'!AZ189,Assumptions!$L$29-SUM($D$193:AY193)))</f>
        <v>0</v>
      </c>
      <c r="BA193" s="20">
        <f ca="1">MAX(0,+MIN('Monthly Cash Flow'!BA173+BA175+BA183+BA184+BA185+BA186-'Monthly Cash Flow'!BA189,Assumptions!$L$29-SUM($D$193:AZ193)))</f>
        <v>0</v>
      </c>
      <c r="BB193" s="20">
        <f ca="1">MAX(0,+MIN('Monthly Cash Flow'!BB173+BB175+BB183+BB184+BB185+BB186-'Monthly Cash Flow'!BB189,Assumptions!$L$29-SUM($D$193:BA193)))</f>
        <v>0</v>
      </c>
      <c r="BC193" s="20">
        <f ca="1">MAX(0,+MIN('Monthly Cash Flow'!BC173+BC175+BC183+BC184+BC185+BC186-'Monthly Cash Flow'!BC189,Assumptions!$L$29-SUM($D$193:BB193)))</f>
        <v>0</v>
      </c>
      <c r="BD193" s="20">
        <f ca="1">MAX(0,+MIN('Monthly Cash Flow'!BD173+BD175+BD183+BD184+BD185+BD186-'Monthly Cash Flow'!BD189,Assumptions!$L$29-SUM($D$193:BC193)))</f>
        <v>0</v>
      </c>
      <c r="BE193" s="20">
        <f ca="1">MAX(0,+MIN('Monthly Cash Flow'!BE173+BE175+BE183+BE184+BE185+BE186-'Monthly Cash Flow'!BE189,Assumptions!$L$29-SUM($D$193:BD193)))</f>
        <v>0</v>
      </c>
      <c r="BF193" s="20">
        <f ca="1">MAX(0,+MIN('Monthly Cash Flow'!BF173+BF175+BF183+BF184+BF185+BF186-'Monthly Cash Flow'!BF189,Assumptions!$L$29-SUM($D$193:BE193)))</f>
        <v>0</v>
      </c>
      <c r="BG193" s="20">
        <f ca="1">MAX(0,+MIN('Monthly Cash Flow'!BG173+BG175+BG183+BG184+BG185+BG186-'Monthly Cash Flow'!BG189,Assumptions!$L$29-SUM($D$193:BF193)))</f>
        <v>0</v>
      </c>
      <c r="BH193" s="20">
        <f ca="1">MAX(0,+MIN('Monthly Cash Flow'!BH173+BH175+BH183+BH184+BH185+BH186-'Monthly Cash Flow'!BH189,Assumptions!$L$29-SUM($D$193:BG193)))</f>
        <v>0</v>
      </c>
      <c r="BI193" s="20">
        <f ca="1">MAX(0,+MIN('Monthly Cash Flow'!BI173+BI175+BI183+BI184+BI185+BI186-'Monthly Cash Flow'!BI189,Assumptions!$L$29-SUM($D$193:BH193)))</f>
        <v>0</v>
      </c>
      <c r="BJ193" s="20">
        <f ca="1">MAX(0,+MIN('Monthly Cash Flow'!BJ173+BJ175+BJ183+BJ184+BJ185+BJ186-'Monthly Cash Flow'!BJ189,Assumptions!$L$29-SUM($D$193:BI193)))</f>
        <v>0</v>
      </c>
      <c r="BK193" s="20">
        <f ca="1">MAX(0,+MIN('Monthly Cash Flow'!BK173+BK175+BK183+BK184+BK185+BK186-'Monthly Cash Flow'!BK189,Assumptions!$L$29-SUM($D$193:BJ193)))</f>
        <v>0</v>
      </c>
      <c r="BL193" s="20">
        <f ca="1">MAX(0,+MIN('Monthly Cash Flow'!BL173+BL175+BL183+BL184+BL185+BL186-'Monthly Cash Flow'!BL189,Assumptions!$L$29-SUM($D$193:BK193)))</f>
        <v>0</v>
      </c>
      <c r="BM193" s="20">
        <f ca="1">MAX(0,+MIN('Monthly Cash Flow'!BM173+BM175+BM183+BM184+BM185+BM186-'Monthly Cash Flow'!BM189,Assumptions!$L$29-SUM($D$193:BL193)))</f>
        <v>0</v>
      </c>
      <c r="BN193" s="20">
        <f ca="1">MAX(0,+MIN('Monthly Cash Flow'!BN173+BN175+BN183+BN184+BN185+BN186-'Monthly Cash Flow'!BN189,Assumptions!$L$29-SUM($D$193:BM193)))</f>
        <v>0</v>
      </c>
      <c r="BO193" s="20">
        <f ca="1">MAX(0,+MIN('Monthly Cash Flow'!BO173+BO175+BO183+BO184+BO185+BO186-'Monthly Cash Flow'!BO189,Assumptions!$L$29-SUM($D$193:BN193)))</f>
        <v>0</v>
      </c>
      <c r="BP193" s="20">
        <f ca="1">MAX(0,+MIN('Monthly Cash Flow'!BP173+BP175+BP183+BP184+BP185+BP186-'Monthly Cash Flow'!BP189,Assumptions!$L$29-SUM($D$193:BO193)))</f>
        <v>0</v>
      </c>
      <c r="BQ193" s="20">
        <f ca="1">MAX(0,+MIN('Monthly Cash Flow'!BQ173+BQ175+BQ183+BQ184+BQ185+BQ186-'Monthly Cash Flow'!BQ189,Assumptions!$L$29-SUM($D$193:BP193)))</f>
        <v>0</v>
      </c>
      <c r="BR193" s="20">
        <f ca="1">MAX(0,+MIN('Monthly Cash Flow'!BR173+BR175+BR183+BR184+BR185+BR186-'Monthly Cash Flow'!BR189,Assumptions!$L$29-SUM($D$193:BQ193)))</f>
        <v>0</v>
      </c>
      <c r="BS193" s="20">
        <f ca="1">MAX(0,+MIN('Monthly Cash Flow'!BS173+BS175+BS183+BS184+BS185+BS186-'Monthly Cash Flow'!BS189,Assumptions!$L$29-SUM($D$193:BR193)))</f>
        <v>0</v>
      </c>
      <c r="BT193" s="20">
        <f ca="1">MAX(0,+MIN('Monthly Cash Flow'!BT173+BT175+BT183+BT184+BT185+BT186-'Monthly Cash Flow'!BT189,Assumptions!$L$29-SUM($D$193:BS193)))</f>
        <v>0</v>
      </c>
      <c r="BU193" s="20">
        <f ca="1">MAX(0,+MIN('Monthly Cash Flow'!BU173+BU175+BU183+BU184+BU185+BU186-'Monthly Cash Flow'!BU189,Assumptions!$L$29-SUM($D$193:BT193)))</f>
        <v>0</v>
      </c>
      <c r="BV193" s="20">
        <f ca="1">MAX(0,+MIN('Monthly Cash Flow'!BV173+BV175+BV183+BV184+BV185+BV186-'Monthly Cash Flow'!BV189,Assumptions!$L$29-SUM($D$193:BU193)))</f>
        <v>0</v>
      </c>
      <c r="BW193" s="20">
        <f ca="1">MAX(0,+MIN('Monthly Cash Flow'!BW173+BW175+BW183+BW184+BW185+BW186-'Monthly Cash Flow'!BW189,Assumptions!$L$29-SUM($D$193:BV193)))</f>
        <v>0</v>
      </c>
      <c r="BX193" s="20">
        <f ca="1">MAX(0,+MIN('Monthly Cash Flow'!BX173+BX175+BX183+BX184+BX185+BX186-'Monthly Cash Flow'!BX189,Assumptions!$L$29-SUM($D$193:BW193)))</f>
        <v>0</v>
      </c>
      <c r="BY193" s="20">
        <f ca="1">MAX(0,+MIN('Monthly Cash Flow'!BY173+BY175+BY183+BY184+BY185+BY186-'Monthly Cash Flow'!BY189,Assumptions!$L$29-SUM($D$193:BX193)))</f>
        <v>0</v>
      </c>
      <c r="BZ193" s="20">
        <f ca="1">MAX(0,+MIN('Monthly Cash Flow'!BZ173+BZ175+BZ183+BZ184+BZ185+BZ186-'Monthly Cash Flow'!BZ189,Assumptions!$L$29-SUM($D$193:BY193)))</f>
        <v>0</v>
      </c>
      <c r="CA193" s="20">
        <f ca="1">MAX(0,+MIN('Monthly Cash Flow'!CA173+CA175+CA183+CA184+CA185+CA186-'Monthly Cash Flow'!CA189,Assumptions!$L$29-SUM($D$193:BZ193)))</f>
        <v>0</v>
      </c>
      <c r="CB193" s="20">
        <f ca="1">MAX(0,+MIN('Monthly Cash Flow'!CB173+CB175+CB183+CB184+CB185+CB186-'Monthly Cash Flow'!CB189,Assumptions!$L$29-SUM($D$193:CA193)))</f>
        <v>0</v>
      </c>
      <c r="CC193" s="20">
        <f ca="1">MAX(0,+MIN('Monthly Cash Flow'!CC173+CC175+CC183+CC184+CC185+CC186-'Monthly Cash Flow'!CC189,Assumptions!$L$29-SUM($D$193:CB193)))</f>
        <v>0</v>
      </c>
      <c r="CD193" s="20">
        <f ca="1">MAX(0,+MIN('Monthly Cash Flow'!CD173+CD175+CD183+CD184+CD185+CD186-'Monthly Cash Flow'!CD189,Assumptions!$L$29-SUM($D$193:CC193)))</f>
        <v>0</v>
      </c>
      <c r="CE193" s="20">
        <f ca="1">MAX(0,+MIN('Monthly Cash Flow'!CE173+CE175+CE183+CE184+CE185+CE186-'Monthly Cash Flow'!CE189,Assumptions!$L$29-SUM($D$193:CD193)))</f>
        <v>0</v>
      </c>
      <c r="CF193" s="20">
        <f ca="1">MAX(0,+MIN('Monthly Cash Flow'!CF173+CF175+CF183+CF184+CF185+CF186-'Monthly Cash Flow'!CF189,Assumptions!$L$29-SUM($D$193:CE193)))</f>
        <v>0</v>
      </c>
      <c r="CG193" s="20">
        <f ca="1">MAX(0,+MIN('Monthly Cash Flow'!CG173+CG175+CG183+CG184+CG185+CG186-'Monthly Cash Flow'!CG189,Assumptions!$L$29-SUM($D$193:CF193)))</f>
        <v>0</v>
      </c>
      <c r="CH193" s="20">
        <f ca="1">MAX(0,+MIN('Monthly Cash Flow'!CH173+CH175+CH183+CH184+CH185+CH186-'Monthly Cash Flow'!CH189,Assumptions!$L$29-SUM($D$193:CG193)))</f>
        <v>0</v>
      </c>
      <c r="CI193" s="20">
        <f ca="1">MAX(0,+MIN('Monthly Cash Flow'!CI173+CI175+CI183+CI184+CI185+CI186-'Monthly Cash Flow'!CI189,Assumptions!$L$29-SUM($D$193:CH193)))</f>
        <v>0</v>
      </c>
      <c r="CJ193" s="20">
        <f ca="1">MAX(0,+MIN('Monthly Cash Flow'!CJ173+CJ175+CJ183+CJ184+CJ185+CJ186-'Monthly Cash Flow'!CJ189,Assumptions!$L$29-SUM($D$193:CI193)))</f>
        <v>0</v>
      </c>
      <c r="CK193" s="20">
        <f ca="1">MAX(0,+MIN('Monthly Cash Flow'!CK173+CK175+CK183+CK184+CK185+CK186-'Monthly Cash Flow'!CK189,Assumptions!$L$29-SUM($D$193:CJ193)))</f>
        <v>0</v>
      </c>
      <c r="CL193" s="20">
        <f ca="1">MAX(0,+MIN('Monthly Cash Flow'!CL173+CL175+CL183+CL184+CL185+CL186-'Monthly Cash Flow'!CL189,Assumptions!$L$29-SUM($D$193:CK193)))</f>
        <v>0</v>
      </c>
      <c r="CM193" s="20">
        <f ca="1">MAX(0,+MIN('Monthly Cash Flow'!CM173+CM175+CM183+CM184+CM185+CM186-'Monthly Cash Flow'!CM189,Assumptions!$L$29-SUM($D$193:CL193)))</f>
        <v>0</v>
      </c>
      <c r="CN193" s="20">
        <f ca="1">MAX(0,+MIN('Monthly Cash Flow'!CN173+CN175+CN183+CN184+CN185+CN186-'Monthly Cash Flow'!CN189,Assumptions!$L$29-SUM($D$193:CM193)))</f>
        <v>0</v>
      </c>
      <c r="CO193" s="20">
        <f ca="1">MAX(0,+MIN('Monthly Cash Flow'!CO173+CO175+CO183+CO184+CO185+CO186-'Monthly Cash Flow'!CO189,Assumptions!$L$29-SUM($D$193:CN193)))</f>
        <v>0</v>
      </c>
      <c r="CP193" s="20">
        <f ca="1">MAX(0,+MIN('Monthly Cash Flow'!CP173+CP175+CP183+CP184+CP185+CP186-'Monthly Cash Flow'!CP189,Assumptions!$L$29-SUM($D$193:CO193)))</f>
        <v>0</v>
      </c>
      <c r="CQ193" s="20">
        <f ca="1">MAX(0,+MIN('Monthly Cash Flow'!CQ173+CQ175+CQ183+CQ184+CQ185+CQ186-'Monthly Cash Flow'!CQ189,Assumptions!$L$29-SUM($D$193:CP193)))</f>
        <v>0</v>
      </c>
      <c r="CR193" s="20">
        <f ca="1">MAX(0,+MIN('Monthly Cash Flow'!CR173+CR175+CR183+CR184+CR185+CR186-'Monthly Cash Flow'!CR189,Assumptions!$L$29-SUM($D$193:CQ193)))</f>
        <v>0</v>
      </c>
      <c r="CS193" s="20">
        <f ca="1">MAX(0,+MIN('Monthly Cash Flow'!CS173+CS175+CS183+CS184+CS185+CS186-'Monthly Cash Flow'!CS189,Assumptions!$L$29-SUM($D$193:CR193)))</f>
        <v>0</v>
      </c>
      <c r="CT193" s="20">
        <f ca="1">MAX(0,+MIN('Monthly Cash Flow'!CT173+CT175+CT183+CT184+CT185+CT186-'Monthly Cash Flow'!CT189,Assumptions!$L$29-SUM($D$193:CS193)))</f>
        <v>0</v>
      </c>
      <c r="CU193" s="20">
        <f ca="1">MAX(0,+MIN('Monthly Cash Flow'!CU173+CU175+CU183+CU184+CU185+CU186-'Monthly Cash Flow'!CU189,Assumptions!$L$29-SUM($D$193:CT193)))</f>
        <v>0</v>
      </c>
      <c r="CV193" s="20">
        <f ca="1">MAX(0,+MIN('Monthly Cash Flow'!CV173+CV175+CV183+CV184+CV185+CV186-'Monthly Cash Flow'!CV189,Assumptions!$L$29-SUM($D$193:CU193)))</f>
        <v>0</v>
      </c>
      <c r="CW193" s="20">
        <f ca="1">MAX(0,+MIN('Monthly Cash Flow'!CW173+CW175+CW183+CW184+CW185+CW186-'Monthly Cash Flow'!CW189,Assumptions!$L$29-SUM($D$193:CV193)))</f>
        <v>0</v>
      </c>
      <c r="CX193" s="20">
        <f ca="1">MAX(0,+MIN('Monthly Cash Flow'!CX173+CX175+CX183+CX184+CX185+CX186-'Monthly Cash Flow'!CX189,Assumptions!$L$29-SUM($D$193:CW193)))</f>
        <v>0</v>
      </c>
      <c r="CY193" s="20">
        <f ca="1">MAX(0,+MIN('Monthly Cash Flow'!CY173+CY175+CY183+CY184+CY185+CY186-'Monthly Cash Flow'!CY189,Assumptions!$L$29-SUM($D$193:CX193)))</f>
        <v>0</v>
      </c>
      <c r="CZ193" s="20">
        <f ca="1">MAX(0,+MIN('Monthly Cash Flow'!CZ173+CZ175+CZ183+CZ184+CZ185+CZ186-'Monthly Cash Flow'!CZ189,Assumptions!$L$29-SUM($D$193:CY193)))</f>
        <v>0</v>
      </c>
      <c r="DA193" s="20">
        <f ca="1">MAX(0,+MIN('Monthly Cash Flow'!DA173+DA175+DA183+DA184+DA185+DA186-'Monthly Cash Flow'!DA189,Assumptions!$L$29-SUM($D$193:CZ193)))</f>
        <v>0</v>
      </c>
      <c r="DB193" s="20">
        <f ca="1">MAX(0,+MIN('Monthly Cash Flow'!DB173+DB175+DB183+DB184+DB185+DB186-'Monthly Cash Flow'!DB189,Assumptions!$L$29-SUM($D$193:DA193)))</f>
        <v>0</v>
      </c>
      <c r="DC193" s="20">
        <f ca="1">MAX(0,+MIN('Monthly Cash Flow'!DC173+DC175+DC183+DC184+DC185+DC186-'Monthly Cash Flow'!DC189,Assumptions!$L$29-SUM($D$193:DB193)))</f>
        <v>0</v>
      </c>
      <c r="DD193" s="20">
        <f ca="1">MAX(0,+MIN('Monthly Cash Flow'!DD173+DD175+DD183+DD184+DD185+DD186-'Monthly Cash Flow'!DD189,Assumptions!$L$29-SUM($D$193:DC193)))</f>
        <v>0</v>
      </c>
      <c r="DE193" s="20">
        <f ca="1">MAX(0,+MIN('Monthly Cash Flow'!DE173+DE175+DE183+DE184+DE185+DE186-'Monthly Cash Flow'!DE189,Assumptions!$L$29-SUM($D$193:DD193)))</f>
        <v>0</v>
      </c>
      <c r="DF193" s="20">
        <f ca="1">MAX(0,+MIN('Monthly Cash Flow'!DF173+DF175+DF183+DF184+DF185+DF186-'Monthly Cash Flow'!DF189,Assumptions!$L$29-SUM($D$193:DE193)))</f>
        <v>0</v>
      </c>
      <c r="DG193" s="20">
        <f ca="1">MAX(0,+MIN('Monthly Cash Flow'!DG173+DG175+DG183+DG184+DG185+DG186-'Monthly Cash Flow'!DG189,Assumptions!$L$29-SUM($D$193:DF193)))</f>
        <v>0</v>
      </c>
      <c r="DH193" s="20">
        <f ca="1">MAX(0,+MIN('Monthly Cash Flow'!DH173+DH175+DH183+DH184+DH185+DH186-'Monthly Cash Flow'!DH189,Assumptions!$L$29-SUM($D$193:DG193)))</f>
        <v>0</v>
      </c>
      <c r="DI193" s="20">
        <f ca="1">MAX(0,+MIN('Monthly Cash Flow'!DI173+DI175+DI183+DI184+DI185+DI186-'Monthly Cash Flow'!DI189,Assumptions!$L$29-SUM($D$193:DH193)))</f>
        <v>0</v>
      </c>
      <c r="DJ193" s="20">
        <f ca="1">MAX(0,+MIN('Monthly Cash Flow'!DJ173+DJ175+DJ183+DJ184+DJ185+DJ186-'Monthly Cash Flow'!DJ189,Assumptions!$L$29-SUM($D$193:DI193)))</f>
        <v>0</v>
      </c>
      <c r="DK193" s="20">
        <f ca="1">MAX(0,+MIN('Monthly Cash Flow'!DK173+DK175+DK183+DK184+DK185+DK186-'Monthly Cash Flow'!DK189,Assumptions!$L$29-SUM($D$193:DJ193)))</f>
        <v>0</v>
      </c>
      <c r="DL193" s="20">
        <f ca="1">MAX(0,+MIN('Monthly Cash Flow'!DL173+DL175+DL183+DL184+DL185+DL186-'Monthly Cash Flow'!DL189,Assumptions!$L$29-SUM($D$193:DK193)))</f>
        <v>0</v>
      </c>
      <c r="DM193" s="20">
        <f ca="1">MAX(0,+MIN('Monthly Cash Flow'!DM173+DM175+DM183+DM184+DM185+DM186-'Monthly Cash Flow'!DM189,Assumptions!$L$29-SUM($D$193:DL193)))</f>
        <v>0</v>
      </c>
      <c r="DN193" s="20">
        <f ca="1">MAX(0,+MIN('Monthly Cash Flow'!DN173+DN175+DN183+DN184+DN185+DN186-'Monthly Cash Flow'!DN189,Assumptions!$L$29-SUM($D$193:DM193)))</f>
        <v>0</v>
      </c>
      <c r="DO193" s="20">
        <f ca="1">MAX(0,+MIN('Monthly Cash Flow'!DO173+DO175+DO183+DO184+DO185+DO186-'Monthly Cash Flow'!DO189,Assumptions!$L$29-SUM($D$193:DN193)))</f>
        <v>0</v>
      </c>
      <c r="DP193" s="20">
        <f ca="1">MAX(0,+MIN('Monthly Cash Flow'!DP173+DP175+DP183+DP184+DP185+DP186-'Monthly Cash Flow'!DP189,Assumptions!$L$29-SUM($D$193:DO193)))</f>
        <v>0</v>
      </c>
      <c r="DQ193" s="20">
        <f ca="1">MAX(0,+MIN('Monthly Cash Flow'!DQ173+DQ175+DQ183+DQ184+DQ185+DQ186-'Monthly Cash Flow'!DQ189,Assumptions!$L$29-SUM($D$193:DP193)))</f>
        <v>0</v>
      </c>
      <c r="DR193" s="20">
        <f ca="1">MAX(0,+MIN('Monthly Cash Flow'!DR173+DR175+DR183+DR184+DR185+DR186-'Monthly Cash Flow'!DR189,Assumptions!$L$29-SUM($D$193:DQ193)))</f>
        <v>0</v>
      </c>
      <c r="DS193" s="20">
        <f ca="1">MAX(0,+MIN('Monthly Cash Flow'!DS173+DS175+DS183+DS184+DS185+DS186-'Monthly Cash Flow'!DS189,Assumptions!$L$29-SUM($D$193:DR193)))</f>
        <v>0</v>
      </c>
      <c r="DT193" s="20">
        <f ca="1">MAX(0,+MIN('Monthly Cash Flow'!DT173+DT175+DT183+DT184+DT185+DT186-'Monthly Cash Flow'!DT189,Assumptions!$L$29-SUM($D$193:DS193)))</f>
        <v>0</v>
      </c>
    </row>
    <row r="194" spans="3:124">
      <c r="C194" s="5" t="s">
        <v>554</v>
      </c>
      <c r="D194" s="20">
        <f ca="1">IF(D$7&lt;=EOMONTH(Assumptions!$D$16,(Assumptions!$L$26*12)-1),SUM($D193:D$193)*(D218/12),0)</f>
        <v>0</v>
      </c>
      <c r="E194" s="20">
        <f ca="1">IF(E$7&lt;=EOMONTH(Assumptions!$D$16,(Assumptions!$L$26*12)-1),SUM($D193:E$193)*(E218/12),0)</f>
        <v>6779.7805542118904</v>
      </c>
      <c r="F194" s="20">
        <f ca="1">IF(F$7&lt;=EOMONTH(Assumptions!$D$16,(Assumptions!$L$26*12)-1),SUM($D193:F$193)*(F218/12),0)</f>
        <v>13886.741752193946</v>
      </c>
      <c r="G194" s="20">
        <f ca="1">IF(G$7&lt;=EOMONTH(Assumptions!$D$16,(Assumptions!$L$26*12)-1),SUM($D193:G$193)*(G218/12),0)</f>
        <v>20908.44276427299</v>
      </c>
      <c r="H194" s="20">
        <f ca="1">IF(H$7&lt;=EOMONTH(Assumptions!$D$16,(Assumptions!$L$26*12)-1),SUM($D193:H$193)*(H218/12),0)</f>
        <v>28043.781756508837</v>
      </c>
      <c r="I194" s="20">
        <f ca="1">IF(I$7&lt;=EOMONTH(Assumptions!$D$16,(Assumptions!$L$26*12)-1),SUM($D193:I$193)*(I218/12),0)</f>
        <v>41172.87599738175</v>
      </c>
      <c r="J194" s="20">
        <f ca="1">IF(J$7&lt;=EOMONTH(Assumptions!$D$16,(Assumptions!$L$26*12)-1),SUM($D193:J$193)*(J218/12),0)</f>
        <v>54423.911693719929</v>
      </c>
      <c r="K194" s="20">
        <f ca="1">IF(K$7&lt;=EOMONTH(Assumptions!$D$16,(Assumptions!$L$26*12)-1),SUM($D193:K$193)*(K218/12),0)</f>
        <v>67772.276438613728</v>
      </c>
      <c r="L194" s="20">
        <f ca="1">IF(L$7&lt;=EOMONTH(Assumptions!$D$16,(Assumptions!$L$26*12)-1),SUM($D193:L$193)*(L218/12),0)</f>
        <v>87235.845054162128</v>
      </c>
      <c r="M194" s="20">
        <f ca="1">IF(M$7&lt;=EOMONTH(Assumptions!$D$16,(Assumptions!$L$26*12)-1),SUM($D193:M$193)*(M218/12),0)</f>
        <v>112821.24223007528</v>
      </c>
      <c r="N194" s="20">
        <f ca="1">IF(N$7&lt;=EOMONTH(Assumptions!$D$16,(Assumptions!$L$26*12)-1),SUM($D193:N$193)*(N218/12),0)</f>
        <v>150527.99724287874</v>
      </c>
      <c r="O194" s="20">
        <f ca="1">IF(O$7&lt;=EOMONTH(Assumptions!$D$16,(Assumptions!$L$26*12)-1),SUM($D193:O$193)*(O218/12),0)</f>
        <v>175092.90494202918</v>
      </c>
      <c r="P194" s="20">
        <f ca="1">IF(P$7&lt;=EOMONTH(Assumptions!$D$16,(Assumptions!$L$26*12)-1),SUM($D193:P$193)*(P218/12),0)</f>
        <v>175410.966531388</v>
      </c>
      <c r="Q194" s="20">
        <f ca="1">IF(Q$7&lt;=EOMONTH(Assumptions!$D$16,(Assumptions!$L$26*12)-1),SUM($D193:Q$193)*(Q218/12),0)</f>
        <v>175569.99732606739</v>
      </c>
      <c r="R194" s="20">
        <f ca="1">IF(R$7&lt;=EOMONTH(Assumptions!$D$16,(Assumptions!$L$26*12)-1),SUM($D193:R$193)*(R218/12),0)</f>
        <v>175888.0589154262</v>
      </c>
      <c r="S194" s="20">
        <f ca="1">IF(S$7&lt;=EOMONTH(Assumptions!$D$16,(Assumptions!$L$26*12)-1),SUM($D193:S$193)*(S218/12),0)</f>
        <v>176206.12050478504</v>
      </c>
      <c r="T194" s="20">
        <f ca="1">IF(T$7&lt;=EOMONTH(Assumptions!$D$16,(Assumptions!$L$26*12)-1),SUM($D193:T$193)*(T218/12),0)</f>
        <v>176365.15129946443</v>
      </c>
      <c r="U194" s="20">
        <f ca="1">IF(U$7&lt;=EOMONTH(Assumptions!$D$16,(Assumptions!$L$26*12)-1),SUM($D193:U$193)*(U218/12),0)</f>
        <v>176524.18209414382</v>
      </c>
      <c r="V194" s="20">
        <f ca="1">IF(V$7&lt;=EOMONTH(Assumptions!$D$16,(Assumptions!$L$26*12)-1),SUM($D193:V$193)*(V218/12),0)</f>
        <v>176842.24368350263</v>
      </c>
      <c r="W194" s="20">
        <f ca="1">IF(W$7&lt;=EOMONTH(Assumptions!$D$16,(Assumptions!$L$26*12)-1),SUM($D193:W$193)*(W218/12),0)</f>
        <v>177001.27447818208</v>
      </c>
      <c r="X194" s="20">
        <f ca="1">IF(X$7&lt;=EOMONTH(Assumptions!$D$16,(Assumptions!$L$26*12)-1),SUM($D193:X$193)*(X218/12),0)</f>
        <v>177160.30527286147</v>
      </c>
      <c r="Y194" s="20">
        <f ca="1">IF(Y$7&lt;=EOMONTH(Assumptions!$D$16,(Assumptions!$L$26*12)-1),SUM($D193:Y$193)*(Y218/12),0)</f>
        <v>177478.36686222031</v>
      </c>
      <c r="Z194" s="20">
        <f ca="1">IF(Z$7&lt;=EOMONTH(Assumptions!$D$16,(Assumptions!$L$26*12)-1),SUM($D193:Z$193)*(Z218/12),0)</f>
        <v>177637.3976568997</v>
      </c>
      <c r="AA194" s="20">
        <f ca="1">IF(AA$7&lt;=EOMONTH(Assumptions!$D$16,(Assumptions!$L$26*12)-1),SUM($D193:AA$193)*(AA218/12),0)</f>
        <v>177796.42845157909</v>
      </c>
      <c r="AB194" s="20">
        <f ca="1">IF(AB$7&lt;=EOMONTH(Assumptions!$D$16,(Assumptions!$L$26*12)-1),SUM($D193:AB$193)*(AB218/12),0)</f>
        <v>177955.45924625851</v>
      </c>
      <c r="AC194" s="20">
        <f ca="1">IF(AC$7&lt;=EOMONTH(Assumptions!$D$16,(Assumptions!$L$26*12)-1),SUM($D193:AC$193)*(AC218/12),0)</f>
        <v>178273.52083561732</v>
      </c>
      <c r="AD194" s="20">
        <f ca="1">IF(AD$7&lt;=EOMONTH(Assumptions!$D$16,(Assumptions!$L$26*12)-1),SUM($D193:AD$193)*(AD218/12),0)</f>
        <v>178432.55163029672</v>
      </c>
      <c r="AE194" s="20">
        <f ca="1">IF(AE$7&lt;=EOMONTH(Assumptions!$D$16,(Assumptions!$L$26*12)-1),SUM($D193:AE$193)*(AE218/12),0)</f>
        <v>178591.58242497614</v>
      </c>
      <c r="AF194" s="20">
        <f ca="1">IF(AF$7&lt;=EOMONTH(Assumptions!$D$16,(Assumptions!$L$26*12)-1),SUM($D193:AF$193)*(AF218/12),0)</f>
        <v>178750.61321965558</v>
      </c>
      <c r="AG194" s="20">
        <f ca="1">IF(AG$7&lt;=EOMONTH(Assumptions!$D$16,(Assumptions!$L$26*12)-1),SUM($D193:AG$193)*(AG218/12),0)</f>
        <v>178909.64401433498</v>
      </c>
      <c r="AH194" s="20">
        <f ca="1">IF(AH$7&lt;=EOMONTH(Assumptions!$D$16,(Assumptions!$L$26*12)-1),SUM($D193:AH$193)*(AH218/12),0)</f>
        <v>179227.70560369379</v>
      </c>
      <c r="AI194" s="20">
        <f ca="1">IF(AI$7&lt;=EOMONTH(Assumptions!$D$16,(Assumptions!$L$26*12)-1),SUM($D193:AI$193)*(AI218/12),0)</f>
        <v>179386.73639837321</v>
      </c>
      <c r="AJ194" s="20">
        <f ca="1">IF(AJ$7&lt;=EOMONTH(Assumptions!$D$16,(Assumptions!$L$26*12)-1),SUM($D193:AJ$193)*(AJ218/12),0)</f>
        <v>179545.7671930526</v>
      </c>
      <c r="AK194" s="20">
        <f ca="1">IF(AK$7&lt;=EOMONTH(Assumptions!$D$16,(Assumptions!$L$26*12)-1),SUM($D193:AK$193)*(AK218/12),0)</f>
        <v>179704.79798773199</v>
      </c>
      <c r="AL194" s="20">
        <f ca="1">IF(AL$7&lt;=EOMONTH(Assumptions!$D$16,(Assumptions!$L$26*12)-1),SUM($D193:AL$193)*(AL218/12),0)</f>
        <v>179863.82878241144</v>
      </c>
      <c r="AM194" s="20">
        <f ca="1">IF(AM$7&lt;=EOMONTH(Assumptions!$D$16,(Assumptions!$L$26*12)-1),SUM($D193:AM$193)*(AM218/12),0)</f>
        <v>180022.85957709083</v>
      </c>
      <c r="AN194" s="20">
        <f ca="1">IF(AN$7&lt;=EOMONTH(Assumptions!$D$16,(Assumptions!$L$26*12)-1),SUM($D193:AN$193)*(AN218/12),0)</f>
        <v>180181.89037177022</v>
      </c>
      <c r="AO194" s="20">
        <f ca="1">IF(AO$7&lt;=EOMONTH(Assumptions!$D$16,(Assumptions!$L$26*12)-1),SUM($D193:AO$193)*(AO218/12),0)</f>
        <v>180499.95196112903</v>
      </c>
      <c r="AP194" s="20">
        <f ca="1">IF(AP$7&lt;=EOMONTH(Assumptions!$D$16,(Assumptions!$L$26*12)-1),SUM($D193:AP$193)*(AP218/12),0)</f>
        <v>180658.98275580848</v>
      </c>
      <c r="AQ194" s="20">
        <f ca="1">IF(AQ$7&lt;=EOMONTH(Assumptions!$D$16,(Assumptions!$L$26*12)-1),SUM($D193:AQ$193)*(AQ218/12),0)</f>
        <v>180818.01355048787</v>
      </c>
      <c r="AR194" s="20">
        <f ca="1">IF(AR$7&lt;=EOMONTH(Assumptions!$D$16,(Assumptions!$L$26*12)-1),SUM($D193:AR$193)*(AR218/12),0)</f>
        <v>180977.04434516729</v>
      </c>
      <c r="AS194" s="20">
        <f ca="1">IF(AS$7&lt;=EOMONTH(Assumptions!$D$16,(Assumptions!$L$26*12)-1),SUM($D193:AS$193)*(AS218/12),0)</f>
        <v>181295.1059345261</v>
      </c>
      <c r="AT194" s="20">
        <f ca="1">IF(AT$7&lt;=EOMONTH(Assumptions!$D$16,(Assumptions!$L$26*12)-1),SUM($D193:AT$193)*(AT218/12),0)</f>
        <v>181454.13672920552</v>
      </c>
      <c r="AU194" s="20">
        <f ca="1">IF(AU$7&lt;=EOMONTH(Assumptions!$D$16,(Assumptions!$L$26*12)-1),SUM($D193:AU$193)*(AU218/12),0)</f>
        <v>181772.19831856433</v>
      </c>
      <c r="AV194" s="20">
        <f ca="1">IF(AV$7&lt;=EOMONTH(Assumptions!$D$16,(Assumptions!$L$26*12)-1),SUM($D193:AV$193)*(AV218/12),0)</f>
        <v>181931.22911324372</v>
      </c>
      <c r="AW194" s="20">
        <f ca="1">IF(AW$7&lt;=EOMONTH(Assumptions!$D$16,(Assumptions!$L$26*12)-1),SUM($D193:AW$193)*(AW218/12),0)</f>
        <v>182090.25990792311</v>
      </c>
      <c r="AX194" s="20">
        <f ca="1">IF(AX$7&lt;=EOMONTH(Assumptions!$D$16,(Assumptions!$L$26*12)-1),SUM($D193:AX$193)*(AX218/12),0)</f>
        <v>182408.32149728198</v>
      </c>
      <c r="AY194" s="20">
        <f ca="1">IF(AY$7&lt;=EOMONTH(Assumptions!$D$16,(Assumptions!$L$26*12)-1),SUM($D193:AY$193)*(AY218/12),0)</f>
        <v>182567.35229196138</v>
      </c>
      <c r="AZ194" s="20">
        <f ca="1">IF(AZ$7&lt;=EOMONTH(Assumptions!$D$16,(Assumptions!$L$26*12)-1),SUM($D193:AZ$193)*(AZ218/12),0)</f>
        <v>182885.41388132019</v>
      </c>
      <c r="BA194" s="20">
        <f ca="1">IF(BA$7&lt;=EOMONTH(Assumptions!$D$16,(Assumptions!$L$26*12)-1),SUM($D193:BA$193)*(BA218/12),0)</f>
        <v>183044.44467599961</v>
      </c>
      <c r="BB194" s="20">
        <f ca="1">IF(BB$7&lt;=EOMONTH(Assumptions!$D$16,(Assumptions!$L$26*12)-1),SUM($D193:BB$193)*(BB218/12),0)</f>
        <v>183362.50626535842</v>
      </c>
      <c r="BC194" s="20">
        <f ca="1">IF(BC$7&lt;=EOMONTH(Assumptions!$D$16,(Assumptions!$L$26*12)-1),SUM($D193:BC$193)*(BC218/12),0)</f>
        <v>183521.53706003784</v>
      </c>
      <c r="BD194" s="20">
        <f ca="1">IF(BD$7&lt;=EOMONTH(Assumptions!$D$16,(Assumptions!$L$26*12)-1),SUM($D193:BD$193)*(BD218/12),0)</f>
        <v>183839.59864939665</v>
      </c>
      <c r="BE194" s="20">
        <f ca="1">IF(BE$7&lt;=EOMONTH(Assumptions!$D$16,(Assumptions!$L$26*12)-1),SUM($D193:BE$193)*(BE218/12),0)</f>
        <v>183998.62944407604</v>
      </c>
      <c r="BF194" s="20">
        <f ca="1">IF(BF$7&lt;=EOMONTH(Assumptions!$D$16,(Assumptions!$L$26*12)-1),SUM($D193:BF$193)*(BF218/12),0)</f>
        <v>184157.66023875546</v>
      </c>
      <c r="BG194" s="20">
        <f ca="1">IF(BG$7&lt;=EOMONTH(Assumptions!$D$16,(Assumptions!$L$26*12)-1),SUM($D193:BG$193)*(BG218/12),0)</f>
        <v>184475.72182811427</v>
      </c>
      <c r="BH194" s="20">
        <f ca="1">IF(BH$7&lt;=EOMONTH(Assumptions!$D$16,(Assumptions!$L$26*12)-1),SUM($D193:BH$193)*(BH218/12),0)</f>
        <v>184634.75262279372</v>
      </c>
      <c r="BI194" s="20">
        <f ca="1">IF(BI$7&lt;=EOMONTH(Assumptions!$D$16,(Assumptions!$L$26*12)-1),SUM($D193:BI$193)*(BI218/12),0)</f>
        <v>184793.78341747311</v>
      </c>
      <c r="BJ194" s="20">
        <f ca="1">IF(BJ$7&lt;=EOMONTH(Assumptions!$D$16,(Assumptions!$L$26*12)-1),SUM($D193:BJ$193)*(BJ218/12),0)</f>
        <v>184952.8142121525</v>
      </c>
      <c r="BK194" s="20">
        <f ca="1">IF(BK$7&lt;=EOMONTH(Assumptions!$D$16,(Assumptions!$L$26*12)-1),SUM($D193:BK$193)*(BK218/12),0)</f>
        <v>185111.84500683192</v>
      </c>
      <c r="BL194" s="20">
        <f ca="1">IF(BL$7&lt;=EOMONTH(Assumptions!$D$16,(Assumptions!$L$26*12)-1),SUM($D193:BL$193)*(BL218/12),0)</f>
        <v>185270.87580151131</v>
      </c>
      <c r="BM194" s="20">
        <f>IF(BM$7&lt;=EOMONTH(Assumptions!$D$16,(Assumptions!$L$26*12)-1),SUM($D193:BM$193)*(BM218/12),0)</f>
        <v>0</v>
      </c>
      <c r="BN194" s="20">
        <f>IF(BN$7&lt;=EOMONTH(Assumptions!$D$16,(Assumptions!$L$26*12)-1),SUM($D193:BN$193)*(BN218/12),0)</f>
        <v>0</v>
      </c>
      <c r="BO194" s="20">
        <f>IF(BO$7&lt;=EOMONTH(Assumptions!$D$16,(Assumptions!$L$26*12)-1),SUM($D193:BO$193)*(BO218/12),0)</f>
        <v>0</v>
      </c>
      <c r="BP194" s="20">
        <f>IF(BP$7&lt;=EOMONTH(Assumptions!$D$16,(Assumptions!$L$26*12)-1),SUM($D193:BP$193)*(BP218/12),0)</f>
        <v>0</v>
      </c>
      <c r="BQ194" s="20">
        <f>IF(BQ$7&lt;=EOMONTH(Assumptions!$D$16,(Assumptions!$L$26*12)-1),SUM($D193:BQ$193)*(BQ218/12),0)</f>
        <v>0</v>
      </c>
      <c r="BR194" s="20">
        <f>IF(BR$7&lt;=EOMONTH(Assumptions!$D$16,(Assumptions!$L$26*12)-1),SUM($D193:BR$193)*(BR218/12),0)</f>
        <v>0</v>
      </c>
      <c r="BS194" s="20">
        <f>IF(BS$7&lt;=EOMONTH(Assumptions!$D$16,(Assumptions!$L$26*12)-1),SUM($D193:BS$193)*(BS218/12),0)</f>
        <v>0</v>
      </c>
      <c r="BT194" s="20">
        <f>IF(BT$7&lt;=EOMONTH(Assumptions!$D$16,(Assumptions!$L$26*12)-1),SUM($D193:BT$193)*(BT218/12),0)</f>
        <v>0</v>
      </c>
      <c r="BU194" s="20">
        <f>IF(BU$7&lt;=EOMONTH(Assumptions!$D$16,(Assumptions!$L$26*12)-1),SUM($D193:BU$193)*(BU218/12),0)</f>
        <v>0</v>
      </c>
      <c r="BV194" s="20">
        <f>IF(BV$7&lt;=EOMONTH(Assumptions!$D$16,(Assumptions!$L$26*12)-1),SUM($D193:BV$193)*(BV218/12),0)</f>
        <v>0</v>
      </c>
      <c r="BW194" s="20">
        <f>IF(BW$7&lt;=EOMONTH(Assumptions!$D$16,(Assumptions!$L$26*12)-1),SUM($D193:BW$193)*(BW218/12),0)</f>
        <v>0</v>
      </c>
      <c r="BX194" s="20">
        <f>IF(BX$7&lt;=EOMONTH(Assumptions!$D$16,(Assumptions!$L$26*12)-1),SUM($D193:BX$193)*(BX218/12),0)</f>
        <v>0</v>
      </c>
      <c r="BY194" s="20">
        <f>IF(BY$7&lt;=EOMONTH(Assumptions!$D$16,(Assumptions!$L$26*12)-1),SUM($D193:BY$193)*(BY218/12),0)</f>
        <v>0</v>
      </c>
      <c r="BZ194" s="20">
        <f>IF(BZ$7&lt;=EOMONTH(Assumptions!$D$16,(Assumptions!$L$26*12)-1),SUM($D193:BZ$193)*(BZ218/12),0)</f>
        <v>0</v>
      </c>
      <c r="CA194" s="20">
        <f>IF(CA$7&lt;=EOMONTH(Assumptions!$D$16,(Assumptions!$L$26*12)-1),SUM($D193:CA$193)*(CA218/12),0)</f>
        <v>0</v>
      </c>
      <c r="CB194" s="20">
        <f>IF(CB$7&lt;=EOMONTH(Assumptions!$D$16,(Assumptions!$L$26*12)-1),SUM($D193:CB$193)*(CB218/12),0)</f>
        <v>0</v>
      </c>
      <c r="CC194" s="20">
        <f>IF(CC$7&lt;=EOMONTH(Assumptions!$D$16,(Assumptions!$L$26*12)-1),SUM($D193:CC$193)*(CC218/12),0)</f>
        <v>0</v>
      </c>
      <c r="CD194" s="20">
        <f>IF(CD$7&lt;=EOMONTH(Assumptions!$D$16,(Assumptions!$L$26*12)-1),SUM($D193:CD$193)*(CD218/12),0)</f>
        <v>0</v>
      </c>
      <c r="CE194" s="20">
        <f>IF(CE$7&lt;=EOMONTH(Assumptions!$D$16,(Assumptions!$L$26*12)-1),SUM($D193:CE$193)*(CE218/12),0)</f>
        <v>0</v>
      </c>
      <c r="CF194" s="20">
        <f>IF(CF$7&lt;=EOMONTH(Assumptions!$D$16,(Assumptions!$L$26*12)-1),SUM($D193:CF$193)*(CF218/12),0)</f>
        <v>0</v>
      </c>
      <c r="CG194" s="20">
        <f>IF(CG$7&lt;=EOMONTH(Assumptions!$D$16,(Assumptions!$L$26*12)-1),SUM($D193:CG$193)*(CG218/12),0)</f>
        <v>0</v>
      </c>
      <c r="CH194" s="20">
        <f>IF(CH$7&lt;=EOMONTH(Assumptions!$D$16,(Assumptions!$L$26*12)-1),SUM($D193:CH$193)*(CH218/12),0)</f>
        <v>0</v>
      </c>
      <c r="CI194" s="20">
        <f>IF(CI$7&lt;=EOMONTH(Assumptions!$D$16,(Assumptions!$L$26*12)-1),SUM($D193:CI$193)*(CI218/12),0)</f>
        <v>0</v>
      </c>
      <c r="CJ194" s="20">
        <f>IF(CJ$7&lt;=EOMONTH(Assumptions!$D$16,(Assumptions!$L$26*12)-1),SUM($D193:CJ$193)*(CJ218/12),0)</f>
        <v>0</v>
      </c>
      <c r="CK194" s="20">
        <f>IF(CK$7&lt;=EOMONTH(Assumptions!$D$16,(Assumptions!$L$26*12)-1),SUM($D193:CK$193)*(CK218/12),0)</f>
        <v>0</v>
      </c>
      <c r="CL194" s="20">
        <f>IF(CL$7&lt;=EOMONTH(Assumptions!$D$16,(Assumptions!$L$26*12)-1),SUM($D193:CL$193)*(CL218/12),0)</f>
        <v>0</v>
      </c>
      <c r="CM194" s="20">
        <f>IF(CM$7&lt;=EOMONTH(Assumptions!$D$16,(Assumptions!$L$26*12)-1),SUM($D193:CM$193)*(CM218/12),0)</f>
        <v>0</v>
      </c>
      <c r="CN194" s="20">
        <f>IF(CN$7&lt;=EOMONTH(Assumptions!$D$16,(Assumptions!$L$26*12)-1),SUM($D193:CN$193)*(CN218/12),0)</f>
        <v>0</v>
      </c>
      <c r="CO194" s="20">
        <f>IF(CO$7&lt;=EOMONTH(Assumptions!$D$16,(Assumptions!$L$26*12)-1),SUM($D193:CO$193)*(CO218/12),0)</f>
        <v>0</v>
      </c>
      <c r="CP194" s="20">
        <f>IF(CP$7&lt;=EOMONTH(Assumptions!$D$16,(Assumptions!$L$26*12)-1),SUM($D193:CP$193)*(CP218/12),0)</f>
        <v>0</v>
      </c>
      <c r="CQ194" s="20">
        <f>IF(CQ$7&lt;=EOMONTH(Assumptions!$D$16,(Assumptions!$L$26*12)-1),SUM($D193:CQ$193)*(CQ218/12),0)</f>
        <v>0</v>
      </c>
      <c r="CR194" s="20">
        <f>IF(CR$7&lt;=EOMONTH(Assumptions!$D$16,(Assumptions!$L$26*12)-1),SUM($D193:CR$193)*(CR218/12),0)</f>
        <v>0</v>
      </c>
      <c r="CS194" s="20">
        <f>IF(CS$7&lt;=EOMONTH(Assumptions!$D$16,(Assumptions!$L$26*12)-1),SUM($D193:CS$193)*(CS218/12),0)</f>
        <v>0</v>
      </c>
      <c r="CT194" s="20">
        <f>IF(CT$7&lt;=EOMONTH(Assumptions!$D$16,(Assumptions!$L$26*12)-1),SUM($D193:CT$193)*(CT218/12),0)</f>
        <v>0</v>
      </c>
      <c r="CU194" s="20">
        <f>IF(CU$7&lt;=EOMONTH(Assumptions!$D$16,(Assumptions!$L$26*12)-1),SUM($D193:CU$193)*(CU218/12),0)</f>
        <v>0</v>
      </c>
      <c r="CV194" s="20">
        <f>IF(CV$7&lt;=EOMONTH(Assumptions!$D$16,(Assumptions!$L$26*12)-1),SUM($D193:CV$193)*(CV218/12),0)</f>
        <v>0</v>
      </c>
      <c r="CW194" s="20">
        <f>IF(CW$7&lt;=EOMONTH(Assumptions!$D$16,(Assumptions!$L$26*12)-1),SUM($D193:CW$193)*(CW218/12),0)</f>
        <v>0</v>
      </c>
      <c r="CX194" s="20">
        <f>IF(CX$7&lt;=EOMONTH(Assumptions!$D$16,(Assumptions!$L$26*12)-1),SUM($D193:CX$193)*(CX218/12),0)</f>
        <v>0</v>
      </c>
      <c r="CY194" s="20">
        <f>IF(CY$7&lt;=EOMONTH(Assumptions!$D$16,(Assumptions!$L$26*12)-1),SUM($D193:CY$193)*(CY218/12),0)</f>
        <v>0</v>
      </c>
      <c r="CZ194" s="20">
        <f>IF(CZ$7&lt;=EOMONTH(Assumptions!$D$16,(Assumptions!$L$26*12)-1),SUM($D193:CZ$193)*(CZ218/12),0)</f>
        <v>0</v>
      </c>
      <c r="DA194" s="20">
        <f>IF(DA$7&lt;=EOMONTH(Assumptions!$D$16,(Assumptions!$L$26*12)-1),SUM($D193:DA$193)*(DA218/12),0)</f>
        <v>0</v>
      </c>
      <c r="DB194" s="20">
        <f>IF(DB$7&lt;=EOMONTH(Assumptions!$D$16,(Assumptions!$L$26*12)-1),SUM($D193:DB$193)*(DB218/12),0)</f>
        <v>0</v>
      </c>
      <c r="DC194" s="20">
        <f>IF(DC$7&lt;=EOMONTH(Assumptions!$D$16,(Assumptions!$L$26*12)-1),SUM($D193:DC$193)*(DC218/12),0)</f>
        <v>0</v>
      </c>
      <c r="DD194" s="20">
        <f>IF(DD$7&lt;=EOMONTH(Assumptions!$D$16,(Assumptions!$L$26*12)-1),SUM($D193:DD$193)*(DD218/12),0)</f>
        <v>0</v>
      </c>
      <c r="DE194" s="20">
        <f>IF(DE$7&lt;=EOMONTH(Assumptions!$D$16,(Assumptions!$L$26*12)-1),SUM($D193:DE$193)*(DE218/12),0)</f>
        <v>0</v>
      </c>
      <c r="DF194" s="20">
        <f>IF(DF$7&lt;=EOMONTH(Assumptions!$D$16,(Assumptions!$L$26*12)-1),SUM($D193:DF$193)*(DF218/12),0)</f>
        <v>0</v>
      </c>
      <c r="DG194" s="20">
        <f>IF(DG$7&lt;=EOMONTH(Assumptions!$D$16,(Assumptions!$L$26*12)-1),SUM($D193:DG$193)*(DG218/12),0)</f>
        <v>0</v>
      </c>
      <c r="DH194" s="20">
        <f>IF(DH$7&lt;=EOMONTH(Assumptions!$D$16,(Assumptions!$L$26*12)-1),SUM($D193:DH$193)*(DH218/12),0)</f>
        <v>0</v>
      </c>
      <c r="DI194" s="20">
        <f>IF(DI$7&lt;=EOMONTH(Assumptions!$D$16,(Assumptions!$L$26*12)-1),SUM($D193:DI$193)*(DI218/12),0)</f>
        <v>0</v>
      </c>
      <c r="DJ194" s="20">
        <f>IF(DJ$7&lt;=EOMONTH(Assumptions!$D$16,(Assumptions!$L$26*12)-1),SUM($D193:DJ$193)*(DJ218/12),0)</f>
        <v>0</v>
      </c>
      <c r="DK194" s="20">
        <f>IF(DK$7&lt;=EOMONTH(Assumptions!$D$16,(Assumptions!$L$26*12)-1),SUM($D193:DK$193)*(DK218/12),0)</f>
        <v>0</v>
      </c>
      <c r="DL194" s="20">
        <f>IF(DL$7&lt;=EOMONTH(Assumptions!$D$16,(Assumptions!$L$26*12)-1),SUM($D193:DL$193)*(DL218/12),0)</f>
        <v>0</v>
      </c>
      <c r="DM194" s="20">
        <f>IF(DM$7&lt;=EOMONTH(Assumptions!$D$16,(Assumptions!$L$26*12)-1),SUM($D193:DM$193)*(DM218/12),0)</f>
        <v>0</v>
      </c>
      <c r="DN194" s="20">
        <f>IF(DN$7&lt;=EOMONTH(Assumptions!$D$16,(Assumptions!$L$26*12)-1),SUM($D193:DN$193)*(DN218/12),0)</f>
        <v>0</v>
      </c>
      <c r="DO194" s="20">
        <f>IF(DO$7&lt;=EOMONTH(Assumptions!$D$16,(Assumptions!$L$26*12)-1),SUM($D193:DO$193)*(DO218/12),0)</f>
        <v>0</v>
      </c>
      <c r="DP194" s="20">
        <f>IF(DP$7&lt;=EOMONTH(Assumptions!$D$16,(Assumptions!$L$26*12)-1),SUM($D193:DP$193)*(DP218/12),0)</f>
        <v>0</v>
      </c>
      <c r="DQ194" s="20">
        <f>IF(DQ$7&lt;=EOMONTH(Assumptions!$D$16,(Assumptions!$L$26*12)-1),SUM($D193:DQ$193)*(DQ218/12),0)</f>
        <v>0</v>
      </c>
      <c r="DR194" s="20">
        <f>IF(DR$7&lt;=EOMONTH(Assumptions!$D$16,(Assumptions!$L$26*12)-1),SUM($D193:DR$193)*(DR218/12),0)</f>
        <v>0</v>
      </c>
      <c r="DS194" s="20">
        <f>IF(DS$7&lt;=EOMONTH(Assumptions!$D$16,(Assumptions!$L$26*12)-1),SUM($D193:DS$193)*(DS218/12),0)</f>
        <v>0</v>
      </c>
      <c r="DT194" s="20">
        <f>IF(DT$7&lt;=EOMONTH(Assumptions!$D$16,(Assumptions!$L$26*12)-1),SUM($D193:DT$193)*(DT218/12),0)</f>
        <v>0</v>
      </c>
    </row>
    <row r="195" spans="3:124">
      <c r="C195" s="5" t="s">
        <v>560</v>
      </c>
      <c r="D195" s="20">
        <f ca="1">IF(D7&lt;=Assumptions!$D$20,'Monthly Cash Flow'!D194,0)</f>
        <v>0</v>
      </c>
      <c r="E195" s="20">
        <f ca="1">IF(E7&lt;=Assumptions!$D$20,'Monthly Cash Flow'!E194,0)</f>
        <v>6779.7805542118904</v>
      </c>
      <c r="F195" s="20">
        <f ca="1">IF(F7&lt;=Assumptions!$D$20,'Monthly Cash Flow'!F194,0)</f>
        <v>13886.741752193946</v>
      </c>
      <c r="G195" s="20">
        <f ca="1">IF(G7&lt;=Assumptions!$D$20,'Monthly Cash Flow'!G194,0)</f>
        <v>20908.44276427299</v>
      </c>
      <c r="H195" s="20">
        <f ca="1">IF(H7&lt;=Assumptions!$D$20,'Monthly Cash Flow'!H194,0)</f>
        <v>28043.781756508837</v>
      </c>
      <c r="I195" s="20">
        <f ca="1">IF(I7&lt;=Assumptions!$D$20,'Monthly Cash Flow'!I194,0)</f>
        <v>41172.87599738175</v>
      </c>
      <c r="J195" s="20">
        <f ca="1">IF(J7&lt;=Assumptions!$D$20,'Monthly Cash Flow'!J194,0)</f>
        <v>54423.911693719929</v>
      </c>
      <c r="K195" s="20">
        <f ca="1">IF(K7&lt;=Assumptions!$D$20,'Monthly Cash Flow'!K194,0)</f>
        <v>67772.276438613728</v>
      </c>
      <c r="L195" s="20">
        <f ca="1">IF(L7&lt;=Assumptions!$D$20,'Monthly Cash Flow'!L194,0)</f>
        <v>87235.845054162128</v>
      </c>
      <c r="M195" s="20">
        <f ca="1">IF(M7&lt;=Assumptions!$D$20,'Monthly Cash Flow'!M194,0)</f>
        <v>112821.24223007528</v>
      </c>
      <c r="N195" s="20">
        <f ca="1">IF(N7&lt;=Assumptions!$D$20,'Monthly Cash Flow'!N194,0)</f>
        <v>150527.99724287874</v>
      </c>
      <c r="O195" s="20">
        <f ca="1">IF(O7&lt;=Assumptions!$D$20,'Monthly Cash Flow'!O194,0)</f>
        <v>175092.90494202918</v>
      </c>
      <c r="P195" s="20">
        <f ca="1">IF(P7&lt;=Assumptions!$D$20,'Monthly Cash Flow'!P194,0)</f>
        <v>175410.966531388</v>
      </c>
      <c r="Q195" s="20">
        <f ca="1">IF(Q7&lt;=Assumptions!$D$20,'Monthly Cash Flow'!Q194,0)</f>
        <v>175569.99732606739</v>
      </c>
      <c r="R195" s="20">
        <f ca="1">IF(R7&lt;=Assumptions!$D$20,'Monthly Cash Flow'!R194,0)</f>
        <v>175888.0589154262</v>
      </c>
      <c r="S195" s="20">
        <f ca="1">IF(S7&lt;=Assumptions!$D$20,'Monthly Cash Flow'!S194,0)</f>
        <v>176206.12050478504</v>
      </c>
      <c r="T195" s="20">
        <f ca="1">IF(T7&lt;=Assumptions!$D$20,'Monthly Cash Flow'!T194,0)</f>
        <v>176365.15129946443</v>
      </c>
      <c r="U195" s="20">
        <f ca="1">IF(U7&lt;=Assumptions!$D$20,'Monthly Cash Flow'!U194,0)</f>
        <v>176524.18209414382</v>
      </c>
      <c r="V195" s="20">
        <f ca="1">IF(V7&lt;=Assumptions!$D$20,'Monthly Cash Flow'!V194,0)</f>
        <v>176842.24368350263</v>
      </c>
      <c r="W195" s="20">
        <f ca="1">IF(W7&lt;=Assumptions!$D$20,'Monthly Cash Flow'!W194,0)</f>
        <v>177001.27447818208</v>
      </c>
      <c r="X195" s="20">
        <f ca="1">IF(X7&lt;=Assumptions!$D$20,'Monthly Cash Flow'!X194,0)</f>
        <v>177160.30527286147</v>
      </c>
      <c r="Y195" s="20">
        <f ca="1">IF(Y7&lt;=Assumptions!$D$20,'Monthly Cash Flow'!Y194,0)</f>
        <v>177478.36686222031</v>
      </c>
      <c r="Z195" s="20">
        <f ca="1">IF(Z7&lt;=Assumptions!$D$20,'Monthly Cash Flow'!Z194,0)</f>
        <v>177637.3976568997</v>
      </c>
      <c r="AA195" s="20">
        <f ca="1">IF(AA7&lt;=Assumptions!$D$20,'Monthly Cash Flow'!AA194,0)</f>
        <v>177796.42845157909</v>
      </c>
      <c r="AB195" s="20">
        <f>IF(AB7&lt;=Assumptions!$D$20,'Monthly Cash Flow'!AB194,0)</f>
        <v>0</v>
      </c>
      <c r="AC195" s="20">
        <f>IF(AC7&lt;=Assumptions!$D$20,'Monthly Cash Flow'!AC194,0)</f>
        <v>0</v>
      </c>
      <c r="AD195" s="20">
        <f>IF(AD7&lt;=Assumptions!$D$20,'Monthly Cash Flow'!AD194,0)</f>
        <v>0</v>
      </c>
      <c r="AE195" s="20">
        <f>IF(AE7&lt;=Assumptions!$D$20,'Monthly Cash Flow'!AE194,0)</f>
        <v>0</v>
      </c>
      <c r="AF195" s="20">
        <f>IF(AF7&lt;=Assumptions!$D$20,'Monthly Cash Flow'!AF194,0)</f>
        <v>0</v>
      </c>
      <c r="AG195" s="20">
        <f>IF(AG7&lt;=Assumptions!$D$20,'Monthly Cash Flow'!AG194,0)</f>
        <v>0</v>
      </c>
      <c r="AH195" s="20">
        <f>IF(AH7&lt;=Assumptions!$D$20,'Monthly Cash Flow'!AH194,0)</f>
        <v>0</v>
      </c>
      <c r="AI195" s="20">
        <f>IF(AI7&lt;=Assumptions!$D$20,'Monthly Cash Flow'!AI194,0)</f>
        <v>0</v>
      </c>
      <c r="AJ195" s="20">
        <f>IF(AJ7&lt;=Assumptions!$D$20,'Monthly Cash Flow'!AJ194,0)</f>
        <v>0</v>
      </c>
      <c r="AK195" s="20">
        <f>IF(AK7&lt;=Assumptions!$D$20,'Monthly Cash Flow'!AK194,0)</f>
        <v>0</v>
      </c>
      <c r="AL195" s="20">
        <f>IF(AL7&lt;=Assumptions!$D$20,'Monthly Cash Flow'!AL194,0)</f>
        <v>0</v>
      </c>
      <c r="AM195" s="20">
        <f>IF(AM7&lt;=Assumptions!$D$20,'Monthly Cash Flow'!AM194,0)</f>
        <v>0</v>
      </c>
      <c r="AN195" s="20">
        <f>IF(AN7&lt;=Assumptions!$D$20,'Monthly Cash Flow'!AN194,0)</f>
        <v>0</v>
      </c>
      <c r="AO195" s="20">
        <f>IF(AO7&lt;=Assumptions!$D$20,'Monthly Cash Flow'!AO194,0)</f>
        <v>0</v>
      </c>
      <c r="AP195" s="20">
        <f>IF(AP7&lt;=Assumptions!$D$20,'Monthly Cash Flow'!AP194,0)</f>
        <v>0</v>
      </c>
      <c r="AQ195" s="20">
        <f>IF(AQ7&lt;=Assumptions!$D$20,'Monthly Cash Flow'!AQ194,0)</f>
        <v>0</v>
      </c>
      <c r="AR195" s="20">
        <f>IF(AR7&lt;=Assumptions!$D$20,'Monthly Cash Flow'!AR194,0)</f>
        <v>0</v>
      </c>
      <c r="AS195" s="20">
        <f>IF(AS7&lt;=Assumptions!$D$20,'Monthly Cash Flow'!AS194,0)</f>
        <v>0</v>
      </c>
      <c r="AT195" s="20">
        <f>IF(AT7&lt;=Assumptions!$D$20,'Monthly Cash Flow'!AT194,0)</f>
        <v>0</v>
      </c>
      <c r="AU195" s="20">
        <f>IF(AU7&lt;=Assumptions!$D$20,'Monthly Cash Flow'!AU194,0)</f>
        <v>0</v>
      </c>
      <c r="AV195" s="20">
        <f>IF(AV7&lt;=Assumptions!$D$20,'Monthly Cash Flow'!AV194,0)</f>
        <v>0</v>
      </c>
      <c r="AW195" s="20">
        <f>IF(AW7&lt;=Assumptions!$D$20,'Monthly Cash Flow'!AW194,0)</f>
        <v>0</v>
      </c>
      <c r="AX195" s="20">
        <f>IF(AX7&lt;=Assumptions!$D$20,'Monthly Cash Flow'!AX194,0)</f>
        <v>0</v>
      </c>
      <c r="AY195" s="20">
        <f>IF(AY7&lt;=Assumptions!$D$20,'Monthly Cash Flow'!AY194,0)</f>
        <v>0</v>
      </c>
      <c r="AZ195" s="20">
        <f>IF(AZ7&lt;=Assumptions!$D$20,'Monthly Cash Flow'!AZ194,0)</f>
        <v>0</v>
      </c>
      <c r="BA195" s="20">
        <f>IF(BA7&lt;=Assumptions!$D$20,'Monthly Cash Flow'!BA194,0)</f>
        <v>0</v>
      </c>
      <c r="BB195" s="20">
        <f>IF(BB7&lt;=Assumptions!$D$20,'Monthly Cash Flow'!BB194,0)</f>
        <v>0</v>
      </c>
      <c r="BC195" s="20">
        <f>IF(BC7&lt;=Assumptions!$D$20,'Monthly Cash Flow'!BC194,0)</f>
        <v>0</v>
      </c>
      <c r="BD195" s="20">
        <f>IF(BD7&lt;=Assumptions!$D$20,'Monthly Cash Flow'!BD194,0)</f>
        <v>0</v>
      </c>
      <c r="BE195" s="20">
        <f>IF(BE7&lt;=Assumptions!$D$20,'Monthly Cash Flow'!BE194,0)</f>
        <v>0</v>
      </c>
      <c r="BF195" s="20">
        <f>IF(BF7&lt;=Assumptions!$D$20,'Monthly Cash Flow'!BF194,0)</f>
        <v>0</v>
      </c>
      <c r="BG195" s="20">
        <f>IF(BG7&lt;=Assumptions!$D$20,'Monthly Cash Flow'!BG194,0)</f>
        <v>0</v>
      </c>
      <c r="BH195" s="20">
        <f>IF(BH7&lt;=Assumptions!$D$20,'Monthly Cash Flow'!BH194,0)</f>
        <v>0</v>
      </c>
      <c r="BI195" s="20">
        <f>IF(BI7&lt;=Assumptions!$D$20,'Monthly Cash Flow'!BI194,0)</f>
        <v>0</v>
      </c>
      <c r="BJ195" s="20">
        <f>IF(BJ7&lt;=Assumptions!$D$20,'Monthly Cash Flow'!BJ194,0)</f>
        <v>0</v>
      </c>
      <c r="BK195" s="20">
        <f>IF(BK7&lt;=Assumptions!$D$20,'Monthly Cash Flow'!BK194,0)</f>
        <v>0</v>
      </c>
      <c r="BL195" s="20">
        <f>IF(BL7&lt;=Assumptions!$D$20,'Monthly Cash Flow'!BL194,0)</f>
        <v>0</v>
      </c>
      <c r="BM195" s="20">
        <f>IF(BM7&lt;=Assumptions!$D$20,'Monthly Cash Flow'!BM194,0)</f>
        <v>0</v>
      </c>
      <c r="BN195" s="20">
        <f>IF(BN7&lt;=Assumptions!$D$20,'Monthly Cash Flow'!BN194,0)</f>
        <v>0</v>
      </c>
      <c r="BO195" s="20">
        <f>IF(BO7&lt;=Assumptions!$D$20,'Monthly Cash Flow'!BO194,0)</f>
        <v>0</v>
      </c>
      <c r="BP195" s="20">
        <f>IF(BP7&lt;=Assumptions!$D$20,'Monthly Cash Flow'!BP194,0)</f>
        <v>0</v>
      </c>
      <c r="BQ195" s="20">
        <f>IF(BQ7&lt;=Assumptions!$D$20,'Monthly Cash Flow'!BQ194,0)</f>
        <v>0</v>
      </c>
      <c r="BR195" s="20">
        <f>IF(BR7&lt;=Assumptions!$D$20,'Monthly Cash Flow'!BR194,0)</f>
        <v>0</v>
      </c>
      <c r="BS195" s="20">
        <f>IF(BS7&lt;=Assumptions!$D$20,'Monthly Cash Flow'!BS194,0)</f>
        <v>0</v>
      </c>
      <c r="BT195" s="20">
        <f>IF(BT7&lt;=Assumptions!$D$20,'Monthly Cash Flow'!BT194,0)</f>
        <v>0</v>
      </c>
      <c r="BU195" s="20">
        <f>IF(BU7&lt;=Assumptions!$D$20,'Monthly Cash Flow'!BU194,0)</f>
        <v>0</v>
      </c>
      <c r="BV195" s="20">
        <f>IF(BV7&lt;=Assumptions!$D$20,'Monthly Cash Flow'!BV194,0)</f>
        <v>0</v>
      </c>
      <c r="BW195" s="20">
        <f>IF(BW7&lt;=Assumptions!$D$20,'Monthly Cash Flow'!BW194,0)</f>
        <v>0</v>
      </c>
      <c r="BX195" s="20">
        <f>IF(BX7&lt;=Assumptions!$D$20,'Monthly Cash Flow'!BX194,0)</f>
        <v>0</v>
      </c>
      <c r="BY195" s="20">
        <f>IF(BY7&lt;=Assumptions!$D$20,'Monthly Cash Flow'!BY194,0)</f>
        <v>0</v>
      </c>
      <c r="BZ195" s="20">
        <f>IF(BZ7&lt;=Assumptions!$D$20,'Monthly Cash Flow'!BZ194,0)</f>
        <v>0</v>
      </c>
      <c r="CA195" s="20">
        <f>IF(CA7&lt;=Assumptions!$D$20,'Monthly Cash Flow'!CA194,0)</f>
        <v>0</v>
      </c>
      <c r="CB195" s="20">
        <f>IF(CB7&lt;=Assumptions!$D$20,'Monthly Cash Flow'!CB194,0)</f>
        <v>0</v>
      </c>
      <c r="CC195" s="20">
        <f>IF(CC7&lt;=Assumptions!$D$20,'Monthly Cash Flow'!CC194,0)</f>
        <v>0</v>
      </c>
      <c r="CD195" s="20">
        <f>IF(CD7&lt;=Assumptions!$D$20,'Monthly Cash Flow'!CD194,0)</f>
        <v>0</v>
      </c>
      <c r="CE195" s="20">
        <f>IF(CE7&lt;=Assumptions!$D$20,'Monthly Cash Flow'!CE194,0)</f>
        <v>0</v>
      </c>
      <c r="CF195" s="20">
        <f>IF(CF7&lt;=Assumptions!$D$20,'Monthly Cash Flow'!CF194,0)</f>
        <v>0</v>
      </c>
      <c r="CG195" s="20">
        <f>IF(CG7&lt;=Assumptions!$D$20,'Monthly Cash Flow'!CG194,0)</f>
        <v>0</v>
      </c>
      <c r="CH195" s="20">
        <f>IF(CH7&lt;=Assumptions!$D$20,'Monthly Cash Flow'!CH194,0)</f>
        <v>0</v>
      </c>
      <c r="CI195" s="20">
        <f>IF(CI7&lt;=Assumptions!$D$20,'Monthly Cash Flow'!CI194,0)</f>
        <v>0</v>
      </c>
      <c r="CJ195" s="20">
        <f>IF(CJ7&lt;=Assumptions!$D$20,'Monthly Cash Flow'!CJ194,0)</f>
        <v>0</v>
      </c>
      <c r="CK195" s="20">
        <f>IF(CK7&lt;=Assumptions!$D$20,'Monthly Cash Flow'!CK194,0)</f>
        <v>0</v>
      </c>
      <c r="CL195" s="20">
        <f>IF(CL7&lt;=Assumptions!$D$20,'Monthly Cash Flow'!CL194,0)</f>
        <v>0</v>
      </c>
      <c r="CM195" s="20">
        <f>IF(CM7&lt;=Assumptions!$D$20,'Monthly Cash Flow'!CM194,0)</f>
        <v>0</v>
      </c>
      <c r="CN195" s="20">
        <f>IF(CN7&lt;=Assumptions!$D$20,'Monthly Cash Flow'!CN194,0)</f>
        <v>0</v>
      </c>
      <c r="CO195" s="20">
        <f>IF(CO7&lt;=Assumptions!$D$20,'Monthly Cash Flow'!CO194,0)</f>
        <v>0</v>
      </c>
      <c r="CP195" s="20">
        <f>IF(CP7&lt;=Assumptions!$D$20,'Monthly Cash Flow'!CP194,0)</f>
        <v>0</v>
      </c>
      <c r="CQ195" s="20">
        <f>IF(CQ7&lt;=Assumptions!$D$20,'Monthly Cash Flow'!CQ194,0)</f>
        <v>0</v>
      </c>
      <c r="CR195" s="20">
        <f>IF(CR7&lt;=Assumptions!$D$20,'Monthly Cash Flow'!CR194,0)</f>
        <v>0</v>
      </c>
      <c r="CS195" s="20">
        <f>IF(CS7&lt;=Assumptions!$D$20,'Monthly Cash Flow'!CS194,0)</f>
        <v>0</v>
      </c>
      <c r="CT195" s="20">
        <f>IF(CT7&lt;=Assumptions!$D$20,'Monthly Cash Flow'!CT194,0)</f>
        <v>0</v>
      </c>
      <c r="CU195" s="20">
        <f>IF(CU7&lt;=Assumptions!$D$20,'Monthly Cash Flow'!CU194,0)</f>
        <v>0</v>
      </c>
      <c r="CV195" s="20">
        <f>IF(CV7&lt;=Assumptions!$D$20,'Monthly Cash Flow'!CV194,0)</f>
        <v>0</v>
      </c>
      <c r="CW195" s="20">
        <f>IF(CW7&lt;=Assumptions!$D$20,'Monthly Cash Flow'!CW194,0)</f>
        <v>0</v>
      </c>
      <c r="CX195" s="20">
        <f>IF(CX7&lt;=Assumptions!$D$20,'Monthly Cash Flow'!CX194,0)</f>
        <v>0</v>
      </c>
      <c r="CY195" s="20">
        <f>IF(CY7&lt;=Assumptions!$D$20,'Monthly Cash Flow'!CY194,0)</f>
        <v>0</v>
      </c>
      <c r="CZ195" s="20">
        <f>IF(CZ7&lt;=Assumptions!$D$20,'Monthly Cash Flow'!CZ194,0)</f>
        <v>0</v>
      </c>
      <c r="DA195" s="20">
        <f>IF(DA7&lt;=Assumptions!$D$20,'Monthly Cash Flow'!DA194,0)</f>
        <v>0</v>
      </c>
      <c r="DB195" s="20">
        <f>IF(DB7&lt;=Assumptions!$D$20,'Monthly Cash Flow'!DB194,0)</f>
        <v>0</v>
      </c>
      <c r="DC195" s="20">
        <f>IF(DC7&lt;=Assumptions!$D$20,'Monthly Cash Flow'!DC194,0)</f>
        <v>0</v>
      </c>
      <c r="DD195" s="20">
        <f>IF(DD7&lt;=Assumptions!$D$20,'Monthly Cash Flow'!DD194,0)</f>
        <v>0</v>
      </c>
      <c r="DE195" s="20">
        <f>IF(DE7&lt;=Assumptions!$D$20,'Monthly Cash Flow'!DE194,0)</f>
        <v>0</v>
      </c>
      <c r="DF195" s="20">
        <f>IF(DF7&lt;=Assumptions!$D$20,'Monthly Cash Flow'!DF194,0)</f>
        <v>0</v>
      </c>
      <c r="DG195" s="20">
        <f>IF(DG7&lt;=Assumptions!$D$20,'Monthly Cash Flow'!DG194,0)</f>
        <v>0</v>
      </c>
      <c r="DH195" s="20">
        <f>IF(DH7&lt;=Assumptions!$D$20,'Monthly Cash Flow'!DH194,0)</f>
        <v>0</v>
      </c>
      <c r="DI195" s="20">
        <f>IF(DI7&lt;=Assumptions!$D$20,'Monthly Cash Flow'!DI194,0)</f>
        <v>0</v>
      </c>
      <c r="DJ195" s="20">
        <f>IF(DJ7&lt;=Assumptions!$D$20,'Monthly Cash Flow'!DJ194,0)</f>
        <v>0</v>
      </c>
      <c r="DK195" s="20">
        <f>IF(DK7&lt;=Assumptions!$D$20,'Monthly Cash Flow'!DK194,0)</f>
        <v>0</v>
      </c>
      <c r="DL195" s="20">
        <f>IF(DL7&lt;=Assumptions!$D$20,'Monthly Cash Flow'!DL194,0)</f>
        <v>0</v>
      </c>
      <c r="DM195" s="20">
        <f>IF(DM7&lt;=Assumptions!$D$20,'Monthly Cash Flow'!DM194,0)</f>
        <v>0</v>
      </c>
      <c r="DN195" s="20">
        <f>IF(DN7&lt;=Assumptions!$D$20,'Monthly Cash Flow'!DN194,0)</f>
        <v>0</v>
      </c>
      <c r="DO195" s="20">
        <f>IF(DO7&lt;=Assumptions!$D$20,'Monthly Cash Flow'!DO194,0)</f>
        <v>0</v>
      </c>
      <c r="DP195" s="20">
        <f>IF(DP7&lt;=Assumptions!$D$20,'Monthly Cash Flow'!DP194,0)</f>
        <v>0</v>
      </c>
      <c r="DQ195" s="20">
        <f>IF(DQ7&lt;=Assumptions!$D$20,'Monthly Cash Flow'!DQ194,0)</f>
        <v>0</v>
      </c>
      <c r="DR195" s="20">
        <f>IF(DR7&lt;=Assumptions!$D$20,'Monthly Cash Flow'!DR194,0)</f>
        <v>0</v>
      </c>
      <c r="DS195" s="20">
        <f>IF(DS7&lt;=Assumptions!$D$20,'Monthly Cash Flow'!DS194,0)</f>
        <v>0</v>
      </c>
      <c r="DT195" s="20">
        <f>IF(DT7&lt;=Assumptions!$D$20,'Monthly Cash Flow'!DT194,0)</f>
        <v>0</v>
      </c>
    </row>
    <row r="196" spans="3:124">
      <c r="C196" s="5" t="s">
        <v>561</v>
      </c>
      <c r="D196" s="20">
        <f>IF(D$7=EOMONTH(Assumptions!$D$16,(Assumptions!$L$26*12)-1),Assumptions!$L$29+SUM(C196:$D$196)+SUMIFS($194:$194,$7:$7,"&gt;="&amp;Assumptions!$D$20,'Monthly Cash Flow'!$5:$5,"&lt;="&amp;Assumptions!$D$15),0)</f>
        <v>0</v>
      </c>
      <c r="E196" s="20">
        <f>IF(E$7=EOMONTH(Assumptions!$D$16,(Assumptions!$L$26*12)-1),Assumptions!$L$29+SUM(D196:$D$196)+SUMIFS($194:$194,$7:$7,"&gt;="&amp;Assumptions!$D$20,'Monthly Cash Flow'!$5:$5,"&lt;="&amp;Assumptions!$D$15),0)</f>
        <v>0</v>
      </c>
      <c r="F196" s="20">
        <f>IF(F$7=EOMONTH(Assumptions!$D$16,(Assumptions!$L$26*12)-1),Assumptions!$L$29+SUM($D196:E$196)+SUMIFS($194:$194,$7:$7,"&gt;="&amp;Assumptions!$D$20,'Monthly Cash Flow'!$5:$5,"&lt;="&amp;Assumptions!$D$15),0)</f>
        <v>0</v>
      </c>
      <c r="G196" s="20">
        <f>IF(G$7=EOMONTH(Assumptions!$D$16,(Assumptions!$L$26*12)-1),Assumptions!$L$29+SUM($D196:F$196)+SUMIFS($194:$194,$7:$7,"&gt;="&amp;Assumptions!$D$20,'Monthly Cash Flow'!$5:$5,"&lt;="&amp;Assumptions!$D$15),0)</f>
        <v>0</v>
      </c>
      <c r="H196" s="20">
        <f>IF(H$7=EOMONTH(Assumptions!$D$16,(Assumptions!$L$26*12)-1),Assumptions!$L$29+SUM($D196:G$196)+SUMIFS($194:$194,$7:$7,"&gt;="&amp;Assumptions!$D$20,'Monthly Cash Flow'!$5:$5,"&lt;="&amp;Assumptions!$D$15),0)</f>
        <v>0</v>
      </c>
      <c r="I196" s="20">
        <f>IF(I$7=EOMONTH(Assumptions!$D$16,(Assumptions!$L$26*12)-1),Assumptions!$L$29+SUM($D196:H$196)+SUMIFS($194:$194,$7:$7,"&gt;="&amp;Assumptions!$D$20,'Monthly Cash Flow'!$5:$5,"&lt;="&amp;Assumptions!$D$15),0)</f>
        <v>0</v>
      </c>
      <c r="J196" s="20">
        <f>IF(J$7=EOMONTH(Assumptions!$D$16,(Assumptions!$L$26*12)-1),Assumptions!$L$29+SUM($D196:I$196)+SUMIFS($194:$194,$7:$7,"&gt;="&amp;Assumptions!$D$20,'Monthly Cash Flow'!$5:$5,"&lt;="&amp;Assumptions!$D$15),0)</f>
        <v>0</v>
      </c>
      <c r="K196" s="20">
        <f>IF(K$7=EOMONTH(Assumptions!$D$16,(Assumptions!$L$26*12)-1),Assumptions!$L$29+SUM($D196:J$196)+SUMIFS($194:$194,$7:$7,"&gt;="&amp;Assumptions!$D$20,'Monthly Cash Flow'!$5:$5,"&lt;="&amp;Assumptions!$D$15),0)</f>
        <v>0</v>
      </c>
      <c r="L196" s="20">
        <f>IF(L$7=EOMONTH(Assumptions!$D$16,(Assumptions!$L$26*12)-1),Assumptions!$L$29+SUM($D196:K$196)+SUMIFS($194:$194,$7:$7,"&gt;="&amp;Assumptions!$D$20,'Monthly Cash Flow'!$5:$5,"&lt;="&amp;Assumptions!$D$15),0)</f>
        <v>0</v>
      </c>
      <c r="M196" s="20">
        <f>IF(M$7=EOMONTH(Assumptions!$D$16,(Assumptions!$L$26*12)-1),Assumptions!$L$29+SUM($D196:L$196)+SUMIFS($194:$194,$7:$7,"&gt;="&amp;Assumptions!$D$20,'Monthly Cash Flow'!$5:$5,"&lt;="&amp;Assumptions!$D$15),0)</f>
        <v>0</v>
      </c>
      <c r="N196" s="20">
        <f>IF(N$7=EOMONTH(Assumptions!$D$16,(Assumptions!$L$26*12)-1),Assumptions!$L$29+SUM($D196:M$196)+SUMIFS($194:$194,$7:$7,"&gt;="&amp;Assumptions!$D$20,'Monthly Cash Flow'!$5:$5,"&lt;="&amp;Assumptions!$D$15),0)</f>
        <v>0</v>
      </c>
      <c r="O196" s="20">
        <f>IF(O$7=EOMONTH(Assumptions!$D$16,(Assumptions!$L$26*12)-1),Assumptions!$L$29+SUM($D196:N$196)+SUMIFS($194:$194,$7:$7,"&gt;="&amp;Assumptions!$D$20,'Monthly Cash Flow'!$5:$5,"&lt;="&amp;Assumptions!$D$15),0)</f>
        <v>0</v>
      </c>
      <c r="P196" s="20">
        <f>IF(P$7=EOMONTH(Assumptions!$D$16,(Assumptions!$L$26*12)-1),Assumptions!$L$29+SUM($D196:O$196)+SUMIFS($194:$194,$7:$7,"&gt;="&amp;Assumptions!$D$20,'Monthly Cash Flow'!$5:$5,"&lt;="&amp;Assumptions!$D$15),0)</f>
        <v>0</v>
      </c>
      <c r="Q196" s="20">
        <f>IF(Q$7=EOMONTH(Assumptions!$D$16,(Assumptions!$L$26*12)-1),Assumptions!$L$29+SUM($D196:P$196)+SUMIFS($194:$194,$7:$7,"&gt;="&amp;Assumptions!$D$20,'Monthly Cash Flow'!$5:$5,"&lt;="&amp;Assumptions!$D$15),0)</f>
        <v>0</v>
      </c>
      <c r="R196" s="20">
        <f>IF(R$7=EOMONTH(Assumptions!$D$16,(Assumptions!$L$26*12)-1),Assumptions!$L$29+SUM($D196:Q$196)+SUMIFS($194:$194,$7:$7,"&gt;="&amp;Assumptions!$D$20,'Monthly Cash Flow'!$5:$5,"&lt;="&amp;Assumptions!$D$15),0)</f>
        <v>0</v>
      </c>
      <c r="S196" s="20">
        <f>IF(S$7=EOMONTH(Assumptions!$D$16,(Assumptions!$L$26*12)-1),Assumptions!$L$29+SUM($D196:R$196)+SUMIFS($194:$194,$7:$7,"&gt;="&amp;Assumptions!$D$20,'Monthly Cash Flow'!$5:$5,"&lt;="&amp;Assumptions!$D$15),0)</f>
        <v>0</v>
      </c>
      <c r="T196" s="20">
        <f>IF(T$7=EOMONTH(Assumptions!$D$16,(Assumptions!$L$26*12)-1),Assumptions!$L$29+SUM($D196:S$196)+SUMIFS($194:$194,$7:$7,"&gt;="&amp;Assumptions!$D$20,'Monthly Cash Flow'!$5:$5,"&lt;="&amp;Assumptions!$D$15),0)</f>
        <v>0</v>
      </c>
      <c r="U196" s="20">
        <f>IF(U$7=EOMONTH(Assumptions!$D$16,(Assumptions!$L$26*12)-1),Assumptions!$L$29+SUM($D196:T$196)+SUMIFS($194:$194,$7:$7,"&gt;="&amp;Assumptions!$D$20,'Monthly Cash Flow'!$5:$5,"&lt;="&amp;Assumptions!$D$15),0)</f>
        <v>0</v>
      </c>
      <c r="V196" s="20">
        <f>IF(V$7=EOMONTH(Assumptions!$D$16,(Assumptions!$L$26*12)-1),Assumptions!$L$29+SUM($D196:U$196)+SUMIFS($194:$194,$7:$7,"&gt;="&amp;Assumptions!$D$20,'Monthly Cash Flow'!$5:$5,"&lt;="&amp;Assumptions!$D$15),0)</f>
        <v>0</v>
      </c>
      <c r="W196" s="20">
        <f>IF(W$7=EOMONTH(Assumptions!$D$16,(Assumptions!$L$26*12)-1),Assumptions!$L$29+SUM($D196:V$196)+SUMIFS($194:$194,$7:$7,"&gt;="&amp;Assumptions!$D$20,'Monthly Cash Flow'!$5:$5,"&lt;="&amp;Assumptions!$D$15),0)</f>
        <v>0</v>
      </c>
      <c r="X196" s="20">
        <f>IF(X$7=EOMONTH(Assumptions!$D$16,(Assumptions!$L$26*12)-1),Assumptions!$L$29+SUM($D196:W$196)+SUMIFS($194:$194,$7:$7,"&gt;="&amp;Assumptions!$D$20,'Monthly Cash Flow'!$5:$5,"&lt;="&amp;Assumptions!$D$15),0)</f>
        <v>0</v>
      </c>
      <c r="Y196" s="20">
        <f>IF(Y$7=EOMONTH(Assumptions!$D$16,(Assumptions!$L$26*12)-1),Assumptions!$L$29+SUM($D196:X$196)+SUMIFS($194:$194,$7:$7,"&gt;="&amp;Assumptions!$D$20,'Monthly Cash Flow'!$5:$5,"&lt;="&amp;Assumptions!$D$15),0)</f>
        <v>0</v>
      </c>
      <c r="Z196" s="20">
        <f>IF(Z$7=EOMONTH(Assumptions!$D$16,(Assumptions!$L$26*12)-1),Assumptions!$L$29+SUM($D196:Y$196)+SUMIFS($194:$194,$7:$7,"&gt;="&amp;Assumptions!$D$20,'Monthly Cash Flow'!$5:$5,"&lt;="&amp;Assumptions!$D$15),0)</f>
        <v>0</v>
      </c>
      <c r="AA196" s="20">
        <f>IF(AA$7=EOMONTH(Assumptions!$D$16,(Assumptions!$L$26*12)-1),Assumptions!$L$29+SUM($D196:Z$196)+SUMIFS($194:$194,$7:$7,"&gt;="&amp;Assumptions!$D$20,'Monthly Cash Flow'!$5:$5,"&lt;="&amp;Assumptions!$D$15),0)</f>
        <v>0</v>
      </c>
      <c r="AB196" s="20">
        <f>IF(AB$7=EOMONTH(Assumptions!$D$16,(Assumptions!$L$26*12)-1),Assumptions!$L$29+SUM($D196:AA$196)+SUMIFS($194:$194,$7:$7,"&gt;="&amp;Assumptions!$D$20,'Monthly Cash Flow'!$5:$5,"&lt;="&amp;Assumptions!$D$15),0)</f>
        <v>0</v>
      </c>
      <c r="AC196" s="20">
        <f>IF(AC$7=EOMONTH(Assumptions!$D$16,(Assumptions!$L$26*12)-1),Assumptions!$L$29+SUM($D196:AB$196)+SUMIFS($194:$194,$7:$7,"&gt;="&amp;Assumptions!$D$20,'Monthly Cash Flow'!$5:$5,"&lt;="&amp;Assumptions!$D$15),0)</f>
        <v>0</v>
      </c>
      <c r="AD196" s="20">
        <f>IF(AD$7=EOMONTH(Assumptions!$D$16,(Assumptions!$L$26*12)-1),Assumptions!$L$29+SUM($D196:AC$196)+SUMIFS($194:$194,$7:$7,"&gt;="&amp;Assumptions!$D$20,'Monthly Cash Flow'!$5:$5,"&lt;="&amp;Assumptions!$D$15),0)</f>
        <v>0</v>
      </c>
      <c r="AE196" s="20">
        <f>IF(AE$7=EOMONTH(Assumptions!$D$16,(Assumptions!$L$26*12)-1),Assumptions!$L$29+SUM($D196:AD$196)+SUMIFS($194:$194,$7:$7,"&gt;="&amp;Assumptions!$D$20,'Monthly Cash Flow'!$5:$5,"&lt;="&amp;Assumptions!$D$15),0)</f>
        <v>0</v>
      </c>
      <c r="AF196" s="20">
        <f>IF(AF$7=EOMONTH(Assumptions!$D$16,(Assumptions!$L$26*12)-1),Assumptions!$L$29+SUM($D196:AE$196)+SUMIFS($194:$194,$7:$7,"&gt;="&amp;Assumptions!$D$20,'Monthly Cash Flow'!$5:$5,"&lt;="&amp;Assumptions!$D$15),0)</f>
        <v>0</v>
      </c>
      <c r="AG196" s="20">
        <f>IF(AG$7=EOMONTH(Assumptions!$D$16,(Assumptions!$L$26*12)-1),Assumptions!$L$29+SUM($D196:AF$196)+SUMIFS($194:$194,$7:$7,"&gt;="&amp;Assumptions!$D$20,'Monthly Cash Flow'!$5:$5,"&lt;="&amp;Assumptions!$D$15),0)</f>
        <v>0</v>
      </c>
      <c r="AH196" s="20">
        <f>IF(AH$7=EOMONTH(Assumptions!$D$16,(Assumptions!$L$26*12)-1),Assumptions!$L$29+SUM($D196:AG$196)+SUMIFS($194:$194,$7:$7,"&gt;="&amp;Assumptions!$D$20,'Monthly Cash Flow'!$5:$5,"&lt;="&amp;Assumptions!$D$15),0)</f>
        <v>0</v>
      </c>
      <c r="AI196" s="20">
        <f>IF(AI$7=EOMONTH(Assumptions!$D$16,(Assumptions!$L$26*12)-1),Assumptions!$L$29+SUM($D196:AH$196)+SUMIFS($194:$194,$7:$7,"&gt;="&amp;Assumptions!$D$20,'Monthly Cash Flow'!$5:$5,"&lt;="&amp;Assumptions!$D$15),0)</f>
        <v>0</v>
      </c>
      <c r="AJ196" s="20">
        <f>IF(AJ$7=EOMONTH(Assumptions!$D$16,(Assumptions!$L$26*12)-1),Assumptions!$L$29+SUM($D196:AI$196)+SUMIFS($194:$194,$7:$7,"&gt;="&amp;Assumptions!$D$20,'Monthly Cash Flow'!$5:$5,"&lt;="&amp;Assumptions!$D$15),0)</f>
        <v>0</v>
      </c>
      <c r="AK196" s="20">
        <f>IF(AK$7=EOMONTH(Assumptions!$D$16,(Assumptions!$L$26*12)-1),Assumptions!$L$29+SUM($D196:AJ$196)+SUMIFS($194:$194,$7:$7,"&gt;="&amp;Assumptions!$D$20,'Monthly Cash Flow'!$5:$5,"&lt;="&amp;Assumptions!$D$15),0)</f>
        <v>0</v>
      </c>
      <c r="AL196" s="20">
        <f>IF(AL$7=EOMONTH(Assumptions!$D$16,(Assumptions!$L$26*12)-1),Assumptions!$L$29+SUM($D196:AK$196)+SUMIFS($194:$194,$7:$7,"&gt;="&amp;Assumptions!$D$20,'Monthly Cash Flow'!$5:$5,"&lt;="&amp;Assumptions!$D$15),0)</f>
        <v>0</v>
      </c>
      <c r="AM196" s="20">
        <f>IF(AM$7=EOMONTH(Assumptions!$D$16,(Assumptions!$L$26*12)-1),Assumptions!$L$29+SUM($D196:AL$196)+SUMIFS($194:$194,$7:$7,"&gt;="&amp;Assumptions!$D$20,'Monthly Cash Flow'!$5:$5,"&lt;="&amp;Assumptions!$D$15),0)</f>
        <v>0</v>
      </c>
      <c r="AN196" s="20">
        <f>IF(AN$7=EOMONTH(Assumptions!$D$16,(Assumptions!$L$26*12)-1),Assumptions!$L$29+SUM($D196:AM$196)+SUMIFS($194:$194,$7:$7,"&gt;="&amp;Assumptions!$D$20,'Monthly Cash Flow'!$5:$5,"&lt;="&amp;Assumptions!$D$15),0)</f>
        <v>0</v>
      </c>
      <c r="AO196" s="20">
        <f>IF(AO$7=EOMONTH(Assumptions!$D$16,(Assumptions!$L$26*12)-1),Assumptions!$L$29+SUM($D196:AN$196)+SUMIFS($194:$194,$7:$7,"&gt;="&amp;Assumptions!$D$20,'Monthly Cash Flow'!$5:$5,"&lt;="&amp;Assumptions!$D$15),0)</f>
        <v>0</v>
      </c>
      <c r="AP196" s="20">
        <f>IF(AP$7=EOMONTH(Assumptions!$D$16,(Assumptions!$L$26*12)-1),Assumptions!$L$29+SUM($D196:AO$196)+SUMIFS($194:$194,$7:$7,"&gt;="&amp;Assumptions!$D$20,'Monthly Cash Flow'!$5:$5,"&lt;="&amp;Assumptions!$D$15),0)</f>
        <v>0</v>
      </c>
      <c r="AQ196" s="20">
        <f>IF(AQ$7=EOMONTH(Assumptions!$D$16,(Assumptions!$L$26*12)-1),Assumptions!$L$29+SUM($D196:AP$196)+SUMIFS($194:$194,$7:$7,"&gt;="&amp;Assumptions!$D$20,'Monthly Cash Flow'!$5:$5,"&lt;="&amp;Assumptions!$D$15),0)</f>
        <v>0</v>
      </c>
      <c r="AR196" s="20">
        <f>IF(AR$7=EOMONTH(Assumptions!$D$16,(Assumptions!$L$26*12)-1),Assumptions!$L$29+SUM($D196:AQ$196)+SUMIFS($194:$194,$7:$7,"&gt;="&amp;Assumptions!$D$20,'Monthly Cash Flow'!$5:$5,"&lt;="&amp;Assumptions!$D$15),0)</f>
        <v>0</v>
      </c>
      <c r="AS196" s="20">
        <f>IF(AS$7=EOMONTH(Assumptions!$D$16,(Assumptions!$L$26*12)-1),Assumptions!$L$29+SUM($D196:AR$196)+SUMIFS($194:$194,$7:$7,"&gt;="&amp;Assumptions!$D$20,'Monthly Cash Flow'!$5:$5,"&lt;="&amp;Assumptions!$D$15),0)</f>
        <v>0</v>
      </c>
      <c r="AT196" s="20">
        <f>IF(AT$7=EOMONTH(Assumptions!$D$16,(Assumptions!$L$26*12)-1),Assumptions!$L$29+SUM($D196:AS$196)+SUMIFS($194:$194,$7:$7,"&gt;="&amp;Assumptions!$D$20,'Monthly Cash Flow'!$5:$5,"&lt;="&amp;Assumptions!$D$15),0)</f>
        <v>0</v>
      </c>
      <c r="AU196" s="20">
        <f>IF(AU$7=EOMONTH(Assumptions!$D$16,(Assumptions!$L$26*12)-1),Assumptions!$L$29+SUM($D196:AT$196)+SUMIFS($194:$194,$7:$7,"&gt;="&amp;Assumptions!$D$20,'Monthly Cash Flow'!$5:$5,"&lt;="&amp;Assumptions!$D$15),0)</f>
        <v>0</v>
      </c>
      <c r="AV196" s="20">
        <f>IF(AV$7=EOMONTH(Assumptions!$D$16,(Assumptions!$L$26*12)-1),Assumptions!$L$29+SUM($D196:AU$196)+SUMIFS($194:$194,$7:$7,"&gt;="&amp;Assumptions!$D$20,'Monthly Cash Flow'!$5:$5,"&lt;="&amp;Assumptions!$D$15),0)</f>
        <v>0</v>
      </c>
      <c r="AW196" s="20">
        <f>IF(AW$7=EOMONTH(Assumptions!$D$16,(Assumptions!$L$26*12)-1),Assumptions!$L$29+SUM($D196:AV$196)+SUMIFS($194:$194,$7:$7,"&gt;="&amp;Assumptions!$D$20,'Monthly Cash Flow'!$5:$5,"&lt;="&amp;Assumptions!$D$15),0)</f>
        <v>0</v>
      </c>
      <c r="AX196" s="20">
        <f>IF(AX$7=EOMONTH(Assumptions!$D$16,(Assumptions!$L$26*12)-1),Assumptions!$L$29+SUM($D196:AW$196)+SUMIFS($194:$194,$7:$7,"&gt;="&amp;Assumptions!$D$20,'Monthly Cash Flow'!$5:$5,"&lt;="&amp;Assumptions!$D$15),0)</f>
        <v>0</v>
      </c>
      <c r="AY196" s="20">
        <f>IF(AY$7=EOMONTH(Assumptions!$D$16,(Assumptions!$L$26*12)-1),Assumptions!$L$29+SUM($D196:AX$196)+SUMIFS($194:$194,$7:$7,"&gt;="&amp;Assumptions!$D$20,'Monthly Cash Flow'!$5:$5,"&lt;="&amp;Assumptions!$D$15),0)</f>
        <v>0</v>
      </c>
      <c r="AZ196" s="20">
        <f>IF(AZ$7=EOMONTH(Assumptions!$D$16,(Assumptions!$L$26*12)-1),Assumptions!$L$29+SUM($D196:AY$196)+SUMIFS($194:$194,$7:$7,"&gt;="&amp;Assumptions!$D$20,'Monthly Cash Flow'!$5:$5,"&lt;="&amp;Assumptions!$D$15),0)</f>
        <v>0</v>
      </c>
      <c r="BA196" s="20">
        <f>IF(BA$7=EOMONTH(Assumptions!$D$16,(Assumptions!$L$26*12)-1),Assumptions!$L$29+SUM($D196:AZ$196)+SUMIFS($194:$194,$7:$7,"&gt;="&amp;Assumptions!$D$20,'Monthly Cash Flow'!$5:$5,"&lt;="&amp;Assumptions!$D$15),0)</f>
        <v>0</v>
      </c>
      <c r="BB196" s="20">
        <f>IF(BB$7=EOMONTH(Assumptions!$D$16,(Assumptions!$L$26*12)-1),Assumptions!$L$29+SUM($D196:BA$196)+SUMIFS($194:$194,$7:$7,"&gt;="&amp;Assumptions!$D$20,'Monthly Cash Flow'!$5:$5,"&lt;="&amp;Assumptions!$D$15),0)</f>
        <v>0</v>
      </c>
      <c r="BC196" s="20">
        <f>IF(BC$7=EOMONTH(Assumptions!$D$16,(Assumptions!$L$26*12)-1),Assumptions!$L$29+SUM($D196:BB$196)+SUMIFS($194:$194,$7:$7,"&gt;="&amp;Assumptions!$D$20,'Monthly Cash Flow'!$5:$5,"&lt;="&amp;Assumptions!$D$15),0)</f>
        <v>0</v>
      </c>
      <c r="BD196" s="20">
        <f>IF(BD$7=EOMONTH(Assumptions!$D$16,(Assumptions!$L$26*12)-1),Assumptions!$L$29+SUM($D196:BC$196)+SUMIFS($194:$194,$7:$7,"&gt;="&amp;Assumptions!$D$20,'Monthly Cash Flow'!$5:$5,"&lt;="&amp;Assumptions!$D$15),0)</f>
        <v>0</v>
      </c>
      <c r="BE196" s="20">
        <f>IF(BE$7=EOMONTH(Assumptions!$D$16,(Assumptions!$L$26*12)-1),Assumptions!$L$29+SUM($D196:BD$196)+SUMIFS($194:$194,$7:$7,"&gt;="&amp;Assumptions!$D$20,'Monthly Cash Flow'!$5:$5,"&lt;="&amp;Assumptions!$D$15),0)</f>
        <v>0</v>
      </c>
      <c r="BF196" s="20">
        <f>IF(BF$7=EOMONTH(Assumptions!$D$16,(Assumptions!$L$26*12)-1),Assumptions!$L$29+SUM($D196:BE$196)+SUMIFS($194:$194,$7:$7,"&gt;="&amp;Assumptions!$D$20,'Monthly Cash Flow'!$5:$5,"&lt;="&amp;Assumptions!$D$15),0)</f>
        <v>0</v>
      </c>
      <c r="BG196" s="20">
        <f>IF(BG$7=EOMONTH(Assumptions!$D$16,(Assumptions!$L$26*12)-1),Assumptions!$L$29+SUM($D196:BF$196)+SUMIFS($194:$194,$7:$7,"&gt;="&amp;Assumptions!$D$20,'Monthly Cash Flow'!$5:$5,"&lt;="&amp;Assumptions!$D$15),0)</f>
        <v>0</v>
      </c>
      <c r="BH196" s="20">
        <f>IF(BH$7=EOMONTH(Assumptions!$D$16,(Assumptions!$L$26*12)-1),Assumptions!$L$29+SUM($D196:BG$196)+SUMIFS($194:$194,$7:$7,"&gt;="&amp;Assumptions!$D$20,'Monthly Cash Flow'!$5:$5,"&lt;="&amp;Assumptions!$D$15),0)</f>
        <v>0</v>
      </c>
      <c r="BI196" s="20">
        <f>IF(BI$7=EOMONTH(Assumptions!$D$16,(Assumptions!$L$26*12)-1),Assumptions!$L$29+SUM($D196:BH$196)+SUMIFS($194:$194,$7:$7,"&gt;="&amp;Assumptions!$D$20,'Monthly Cash Flow'!$5:$5,"&lt;="&amp;Assumptions!$D$15),0)</f>
        <v>0</v>
      </c>
      <c r="BJ196" s="20">
        <f>IF(BJ$7=EOMONTH(Assumptions!$D$16,(Assumptions!$L$26*12)-1),Assumptions!$L$29+SUM($D196:BI$196)+SUMIFS($194:$194,$7:$7,"&gt;="&amp;Assumptions!$D$20,'Monthly Cash Flow'!$5:$5,"&lt;="&amp;Assumptions!$D$15),0)</f>
        <v>0</v>
      </c>
      <c r="BK196" s="20">
        <f>IF(BK$7=EOMONTH(Assumptions!$D$16,(Assumptions!$L$26*12)-1),Assumptions!$L$29+SUM($D196:BJ$196)+SUMIFS($194:$194,$7:$7,"&gt;="&amp;Assumptions!$D$20,'Monthly Cash Flow'!$5:$5,"&lt;="&amp;Assumptions!$D$15),0)</f>
        <v>0</v>
      </c>
      <c r="BL196" s="20">
        <f ca="1">IF(BL$7=EOMONTH(Assumptions!$D$16,(Assumptions!$L$26*12)-1),Assumptions!$L$29+SUM($D196:BK$196)+SUMIFS($194:$194,$7:$7,"&gt;="&amp;Assumptions!$D$20,'Monthly Cash Flow'!$5:$5,"&lt;="&amp;Assumptions!$D$15),0)</f>
        <v>25803064.498323448</v>
      </c>
      <c r="BM196" s="20">
        <f>IF(BM$7=EOMONTH(Assumptions!$D$16,(Assumptions!$L$26*12)-1),Assumptions!$L$29+SUM($D196:BL$196)+SUMIFS($194:$194,$7:$7,"&gt;="&amp;Assumptions!$D$20,'Monthly Cash Flow'!$5:$5,"&lt;="&amp;Assumptions!$D$15),0)</f>
        <v>0</v>
      </c>
      <c r="BN196" s="20">
        <f>IF(BN$7=EOMONTH(Assumptions!$D$16,(Assumptions!$L$26*12)-1),Assumptions!$L$29+SUM($D196:BM$196)+SUMIFS($194:$194,$7:$7,"&gt;="&amp;Assumptions!$D$20,'Monthly Cash Flow'!$5:$5,"&lt;="&amp;Assumptions!$D$15),0)</f>
        <v>0</v>
      </c>
      <c r="BO196" s="20">
        <f>IF(BO$7=EOMONTH(Assumptions!$D$16,(Assumptions!$L$26*12)-1),Assumptions!$L$29+SUM($D196:BN$196)+SUMIFS($194:$194,$7:$7,"&gt;="&amp;Assumptions!$D$20,'Monthly Cash Flow'!$5:$5,"&lt;="&amp;Assumptions!$D$15),0)</f>
        <v>0</v>
      </c>
      <c r="BP196" s="20">
        <f>IF(BP$7=EOMONTH(Assumptions!$D$16,(Assumptions!$L$26*12)-1),Assumptions!$L$29+SUM($D196:BO$196)+SUMIFS($194:$194,$7:$7,"&gt;="&amp;Assumptions!$D$20,'Monthly Cash Flow'!$5:$5,"&lt;="&amp;Assumptions!$D$15),0)</f>
        <v>0</v>
      </c>
      <c r="BQ196" s="20">
        <f>IF(BQ$7=EOMONTH(Assumptions!$D$16,(Assumptions!$L$26*12)-1),Assumptions!$L$29+SUM($D196:BP$196)+SUMIFS($194:$194,$7:$7,"&gt;="&amp;Assumptions!$D$20,'Monthly Cash Flow'!$5:$5,"&lt;="&amp;Assumptions!$D$15),0)</f>
        <v>0</v>
      </c>
      <c r="BR196" s="20">
        <f>IF(BR$7=EOMONTH(Assumptions!$D$16,(Assumptions!$L$26*12)-1),Assumptions!$L$29+SUM($D196:BQ$196)+SUMIFS($194:$194,$7:$7,"&gt;="&amp;Assumptions!$D$20,'Monthly Cash Flow'!$5:$5,"&lt;="&amp;Assumptions!$D$15),0)</f>
        <v>0</v>
      </c>
      <c r="BS196" s="20">
        <f>IF(BS$7=EOMONTH(Assumptions!$D$16,(Assumptions!$L$26*12)-1),Assumptions!$L$29+SUM($D196:BR$196)+SUMIFS($194:$194,$7:$7,"&gt;="&amp;Assumptions!$D$20,'Monthly Cash Flow'!$5:$5,"&lt;="&amp;Assumptions!$D$15),0)</f>
        <v>0</v>
      </c>
      <c r="BT196" s="20">
        <f>IF(BT$7=EOMONTH(Assumptions!$D$16,(Assumptions!$L$26*12)-1),Assumptions!$L$29+SUM($D196:BS$196)+SUMIFS($194:$194,$7:$7,"&gt;="&amp;Assumptions!$D$20,'Monthly Cash Flow'!$5:$5,"&lt;="&amp;Assumptions!$D$15),0)</f>
        <v>0</v>
      </c>
      <c r="BU196" s="20">
        <f>IF(BU$7=EOMONTH(Assumptions!$D$16,(Assumptions!$L$26*12)-1),Assumptions!$L$29+SUM($D196:BT$196)+SUMIFS($194:$194,$7:$7,"&gt;="&amp;Assumptions!$D$20,'Monthly Cash Flow'!$5:$5,"&lt;="&amp;Assumptions!$D$15),0)</f>
        <v>0</v>
      </c>
      <c r="BV196" s="20">
        <f>IF(BV$7=EOMONTH(Assumptions!$D$16,(Assumptions!$L$26*12)-1),Assumptions!$L$29+SUM($D196:BU$196)+SUMIFS($194:$194,$7:$7,"&gt;="&amp;Assumptions!$D$20,'Monthly Cash Flow'!$5:$5,"&lt;="&amp;Assumptions!$D$15),0)</f>
        <v>0</v>
      </c>
      <c r="BW196" s="20">
        <f>IF(BW$7=EOMONTH(Assumptions!$D$16,(Assumptions!$L$26*12)-1),Assumptions!$L$29+SUM($D196:BV$196)+SUMIFS($194:$194,$7:$7,"&gt;="&amp;Assumptions!$D$20,'Monthly Cash Flow'!$5:$5,"&lt;="&amp;Assumptions!$D$15),0)</f>
        <v>0</v>
      </c>
      <c r="BX196" s="20">
        <f>IF(BX$7=EOMONTH(Assumptions!$D$16,(Assumptions!$L$26*12)-1),Assumptions!$L$29+SUM($D196:BW$196)+SUMIFS($194:$194,$7:$7,"&gt;="&amp;Assumptions!$D$20,'Monthly Cash Flow'!$5:$5,"&lt;="&amp;Assumptions!$D$15),0)</f>
        <v>0</v>
      </c>
      <c r="BY196" s="20">
        <f>IF(BY$7=EOMONTH(Assumptions!$D$16,(Assumptions!$L$26*12)-1),Assumptions!$L$29+SUM($D196:BX$196)+SUMIFS($194:$194,$7:$7,"&gt;="&amp;Assumptions!$D$20,'Monthly Cash Flow'!$5:$5,"&lt;="&amp;Assumptions!$D$15),0)</f>
        <v>0</v>
      </c>
      <c r="BZ196" s="20">
        <f>IF(BZ$7=EOMONTH(Assumptions!$D$16,(Assumptions!$L$26*12)-1),Assumptions!$L$29+SUM($D196:BY$196)+SUMIFS($194:$194,$7:$7,"&gt;="&amp;Assumptions!$D$20,'Monthly Cash Flow'!$5:$5,"&lt;="&amp;Assumptions!$D$15),0)</f>
        <v>0</v>
      </c>
      <c r="CA196" s="20">
        <f>IF(CA$7=EOMONTH(Assumptions!$D$16,(Assumptions!$L$26*12)-1),Assumptions!$L$29+SUM($D196:BZ$196)+SUMIFS($194:$194,$7:$7,"&gt;="&amp;Assumptions!$D$20,'Monthly Cash Flow'!$5:$5,"&lt;="&amp;Assumptions!$D$15),0)</f>
        <v>0</v>
      </c>
      <c r="CB196" s="20">
        <f>IF(CB$7=EOMONTH(Assumptions!$D$16,(Assumptions!$L$26*12)-1),Assumptions!$L$29+SUM($D196:CA$196)+SUMIFS($194:$194,$7:$7,"&gt;="&amp;Assumptions!$D$20,'Monthly Cash Flow'!$5:$5,"&lt;="&amp;Assumptions!$D$15),0)</f>
        <v>0</v>
      </c>
      <c r="CC196" s="20">
        <f>IF(CC$7=EOMONTH(Assumptions!$D$16,(Assumptions!$L$26*12)-1),Assumptions!$L$29+SUM($D196:CB$196)+SUMIFS($194:$194,$7:$7,"&gt;="&amp;Assumptions!$D$20,'Monthly Cash Flow'!$5:$5,"&lt;="&amp;Assumptions!$D$15),0)</f>
        <v>0</v>
      </c>
      <c r="CD196" s="20">
        <f>IF(CD$7=EOMONTH(Assumptions!$D$16,(Assumptions!$L$26*12)-1),Assumptions!$L$29+SUM($D196:CC$196)+SUMIFS($194:$194,$7:$7,"&gt;="&amp;Assumptions!$D$20,'Monthly Cash Flow'!$5:$5,"&lt;="&amp;Assumptions!$D$15),0)</f>
        <v>0</v>
      </c>
      <c r="CE196" s="20">
        <f>IF(CE$7=EOMONTH(Assumptions!$D$16,(Assumptions!$L$26*12)-1),Assumptions!$L$29+SUM($D196:CD$196)+SUMIFS($194:$194,$7:$7,"&gt;="&amp;Assumptions!$D$20,'Monthly Cash Flow'!$5:$5,"&lt;="&amp;Assumptions!$D$15),0)</f>
        <v>0</v>
      </c>
      <c r="CF196" s="20">
        <f>IF(CF$7=EOMONTH(Assumptions!$D$16,(Assumptions!$L$26*12)-1),Assumptions!$L$29+SUM($D196:CE$196)+SUMIFS($194:$194,$7:$7,"&gt;="&amp;Assumptions!$D$20,'Monthly Cash Flow'!$5:$5,"&lt;="&amp;Assumptions!$D$15),0)</f>
        <v>0</v>
      </c>
      <c r="CG196" s="20">
        <f>IF(CG$7=EOMONTH(Assumptions!$D$16,(Assumptions!$L$26*12)-1),Assumptions!$L$29+SUM($D196:CF$196)+SUMIFS($194:$194,$7:$7,"&gt;="&amp;Assumptions!$D$20,'Monthly Cash Flow'!$5:$5,"&lt;="&amp;Assumptions!$D$15),0)</f>
        <v>0</v>
      </c>
      <c r="CH196" s="20">
        <f>IF(CH$7=EOMONTH(Assumptions!$D$16,(Assumptions!$L$26*12)-1),Assumptions!$L$29+SUM($D196:CG$196)+SUMIFS($194:$194,$7:$7,"&gt;="&amp;Assumptions!$D$20,'Monthly Cash Flow'!$5:$5,"&lt;="&amp;Assumptions!$D$15),0)</f>
        <v>0</v>
      </c>
      <c r="CI196" s="20">
        <f>IF(CI$7=EOMONTH(Assumptions!$D$16,(Assumptions!$L$26*12)-1),Assumptions!$L$29+SUM($D196:CH$196)+SUMIFS($194:$194,$7:$7,"&gt;="&amp;Assumptions!$D$20,'Monthly Cash Flow'!$5:$5,"&lt;="&amp;Assumptions!$D$15),0)</f>
        <v>0</v>
      </c>
      <c r="CJ196" s="20">
        <f>IF(CJ$7=EOMONTH(Assumptions!$D$16,(Assumptions!$L$26*12)-1),Assumptions!$L$29+SUM($D196:CI$196)+SUMIFS($194:$194,$7:$7,"&gt;="&amp;Assumptions!$D$20,'Monthly Cash Flow'!$5:$5,"&lt;="&amp;Assumptions!$D$15),0)</f>
        <v>0</v>
      </c>
      <c r="CK196" s="20">
        <f>IF(CK$7=EOMONTH(Assumptions!$D$16,(Assumptions!$L$26*12)-1),Assumptions!$L$29+SUM($D196:CJ$196)+SUMIFS($194:$194,$7:$7,"&gt;="&amp;Assumptions!$D$20,'Monthly Cash Flow'!$5:$5,"&lt;="&amp;Assumptions!$D$15),0)</f>
        <v>0</v>
      </c>
      <c r="CL196" s="20">
        <f>IF(CL$7=EOMONTH(Assumptions!$D$16,(Assumptions!$L$26*12)-1),Assumptions!$L$29+SUM($D196:CK$196)+SUMIFS($194:$194,$7:$7,"&gt;="&amp;Assumptions!$D$20,'Monthly Cash Flow'!$5:$5,"&lt;="&amp;Assumptions!$D$15),0)</f>
        <v>0</v>
      </c>
      <c r="CM196" s="20">
        <f>IF(CM$7=EOMONTH(Assumptions!$D$16,(Assumptions!$L$26*12)-1),Assumptions!$L$29+SUM($D196:CL$196)+SUMIFS($194:$194,$7:$7,"&gt;="&amp;Assumptions!$D$20,'Monthly Cash Flow'!$5:$5,"&lt;="&amp;Assumptions!$D$15),0)</f>
        <v>0</v>
      </c>
      <c r="CN196" s="20">
        <f>IF(CN$7=EOMONTH(Assumptions!$D$16,(Assumptions!$L$26*12)-1),Assumptions!$L$29+SUM($D196:CM$196)+SUMIFS($194:$194,$7:$7,"&gt;="&amp;Assumptions!$D$20,'Monthly Cash Flow'!$5:$5,"&lt;="&amp;Assumptions!$D$15),0)</f>
        <v>0</v>
      </c>
      <c r="CO196" s="20">
        <f>IF(CO$7=EOMONTH(Assumptions!$D$16,(Assumptions!$L$26*12)-1),Assumptions!$L$29+SUM($D196:CN$196)+SUMIFS($194:$194,$7:$7,"&gt;="&amp;Assumptions!$D$20,'Monthly Cash Flow'!$5:$5,"&lt;="&amp;Assumptions!$D$15),0)</f>
        <v>0</v>
      </c>
      <c r="CP196" s="20">
        <f>IF(CP$7=EOMONTH(Assumptions!$D$16,(Assumptions!$L$26*12)-1),Assumptions!$L$29+SUM($D196:CO$196)+SUMIFS($194:$194,$7:$7,"&gt;="&amp;Assumptions!$D$20,'Monthly Cash Flow'!$5:$5,"&lt;="&amp;Assumptions!$D$15),0)</f>
        <v>0</v>
      </c>
      <c r="CQ196" s="20">
        <f>IF(CQ$7=EOMONTH(Assumptions!$D$16,(Assumptions!$L$26*12)-1),Assumptions!$L$29+SUM($D196:CP$196)+SUMIFS($194:$194,$7:$7,"&gt;="&amp;Assumptions!$D$20,'Monthly Cash Flow'!$5:$5,"&lt;="&amp;Assumptions!$D$15),0)</f>
        <v>0</v>
      </c>
      <c r="CR196" s="20">
        <f>IF(CR$7=EOMONTH(Assumptions!$D$16,(Assumptions!$L$26*12)-1),Assumptions!$L$29+SUM($D196:CQ$196)+SUMIFS($194:$194,$7:$7,"&gt;="&amp;Assumptions!$D$20,'Monthly Cash Flow'!$5:$5,"&lt;="&amp;Assumptions!$D$15),0)</f>
        <v>0</v>
      </c>
      <c r="CS196" s="20">
        <f>IF(CS$7=EOMONTH(Assumptions!$D$16,(Assumptions!$L$26*12)-1),Assumptions!$L$29+SUM($D196:CR$196)+SUMIFS($194:$194,$7:$7,"&gt;="&amp;Assumptions!$D$20,'Monthly Cash Flow'!$5:$5,"&lt;="&amp;Assumptions!$D$15),0)</f>
        <v>0</v>
      </c>
      <c r="CT196" s="20">
        <f>IF(CT$7=EOMONTH(Assumptions!$D$16,(Assumptions!$L$26*12)-1),Assumptions!$L$29+SUM($D196:CS$196)+SUMIFS($194:$194,$7:$7,"&gt;="&amp;Assumptions!$D$20,'Monthly Cash Flow'!$5:$5,"&lt;="&amp;Assumptions!$D$15),0)</f>
        <v>0</v>
      </c>
      <c r="CU196" s="20">
        <f>IF(CU$7=EOMONTH(Assumptions!$D$16,(Assumptions!$L$26*12)-1),Assumptions!$L$29+SUM($D196:CT$196)+SUMIFS($194:$194,$7:$7,"&gt;="&amp;Assumptions!$D$20,'Monthly Cash Flow'!$5:$5,"&lt;="&amp;Assumptions!$D$15),0)</f>
        <v>0</v>
      </c>
      <c r="CV196" s="20">
        <f>IF(CV$7=EOMONTH(Assumptions!$D$16,(Assumptions!$L$26*12)-1),Assumptions!$L$29+SUM($D196:CU$196)+SUMIFS($194:$194,$7:$7,"&gt;="&amp;Assumptions!$D$20,'Monthly Cash Flow'!$5:$5,"&lt;="&amp;Assumptions!$D$15),0)</f>
        <v>0</v>
      </c>
      <c r="CW196" s="20">
        <f>IF(CW$7=EOMONTH(Assumptions!$D$16,(Assumptions!$L$26*12)-1),Assumptions!$L$29+SUM($D196:CV$196)+SUMIFS($194:$194,$7:$7,"&gt;="&amp;Assumptions!$D$20,'Monthly Cash Flow'!$5:$5,"&lt;="&amp;Assumptions!$D$15),0)</f>
        <v>0</v>
      </c>
      <c r="CX196" s="20">
        <f>IF(CX$7=EOMONTH(Assumptions!$D$16,(Assumptions!$L$26*12)-1),Assumptions!$L$29+SUM($D196:CW$196)+SUMIFS($194:$194,$7:$7,"&gt;="&amp;Assumptions!$D$20,'Monthly Cash Flow'!$5:$5,"&lt;="&amp;Assumptions!$D$15),0)</f>
        <v>0</v>
      </c>
      <c r="CY196" s="20">
        <f>IF(CY$7=EOMONTH(Assumptions!$D$16,(Assumptions!$L$26*12)-1),Assumptions!$L$29+SUM($D196:CX$196)+SUMIFS($194:$194,$7:$7,"&gt;="&amp;Assumptions!$D$20,'Monthly Cash Flow'!$5:$5,"&lt;="&amp;Assumptions!$D$15),0)</f>
        <v>0</v>
      </c>
      <c r="CZ196" s="20">
        <f>IF(CZ$7=EOMONTH(Assumptions!$D$16,(Assumptions!$L$26*12)-1),Assumptions!$L$29+SUM($D196:CY$196)+SUMIFS($194:$194,$7:$7,"&gt;="&amp;Assumptions!$D$20,'Monthly Cash Flow'!$5:$5,"&lt;="&amp;Assumptions!$D$15),0)</f>
        <v>0</v>
      </c>
      <c r="DA196" s="20">
        <f>IF(DA$7=EOMONTH(Assumptions!$D$16,(Assumptions!$L$26*12)-1),Assumptions!$L$29+SUM($D196:CZ$196)+SUMIFS($194:$194,$7:$7,"&gt;="&amp;Assumptions!$D$20,'Monthly Cash Flow'!$5:$5,"&lt;="&amp;Assumptions!$D$15),0)</f>
        <v>0</v>
      </c>
      <c r="DB196" s="20">
        <f>IF(DB$7=EOMONTH(Assumptions!$D$16,(Assumptions!$L$26*12)-1),Assumptions!$L$29+SUM($D196:DA$196)+SUMIFS($194:$194,$7:$7,"&gt;="&amp;Assumptions!$D$20,'Monthly Cash Flow'!$5:$5,"&lt;="&amp;Assumptions!$D$15),0)</f>
        <v>0</v>
      </c>
      <c r="DC196" s="20">
        <f>IF(DC$7=EOMONTH(Assumptions!$D$16,(Assumptions!$L$26*12)-1),Assumptions!$L$29+SUM($D196:DB$196)+SUMIFS($194:$194,$7:$7,"&gt;="&amp;Assumptions!$D$20,'Monthly Cash Flow'!$5:$5,"&lt;="&amp;Assumptions!$D$15),0)</f>
        <v>0</v>
      </c>
      <c r="DD196" s="20">
        <f>IF(DD$7=EOMONTH(Assumptions!$D$16,(Assumptions!$L$26*12)-1),Assumptions!$L$29+SUM($D196:DC$196)+SUMIFS($194:$194,$7:$7,"&gt;="&amp;Assumptions!$D$20,'Monthly Cash Flow'!$5:$5,"&lt;="&amp;Assumptions!$D$15),0)</f>
        <v>0</v>
      </c>
      <c r="DE196" s="20">
        <f>IF(DE$7=EOMONTH(Assumptions!$D$16,(Assumptions!$L$26*12)-1),Assumptions!$L$29+SUM($D196:DD$196)+SUMIFS($194:$194,$7:$7,"&gt;="&amp;Assumptions!$D$20,'Monthly Cash Flow'!$5:$5,"&lt;="&amp;Assumptions!$D$15),0)</f>
        <v>0</v>
      </c>
      <c r="DF196" s="20">
        <f>IF(DF$7=EOMONTH(Assumptions!$D$16,(Assumptions!$L$26*12)-1),Assumptions!$L$29+SUM($D196:DE$196)+SUMIFS($194:$194,$7:$7,"&gt;="&amp;Assumptions!$D$20,'Monthly Cash Flow'!$5:$5,"&lt;="&amp;Assumptions!$D$15),0)</f>
        <v>0</v>
      </c>
      <c r="DG196" s="20">
        <f>IF(DG$7=EOMONTH(Assumptions!$D$16,(Assumptions!$L$26*12)-1),Assumptions!$L$29+SUM($D196:DF$196)+SUMIFS($194:$194,$7:$7,"&gt;="&amp;Assumptions!$D$20,'Monthly Cash Flow'!$5:$5,"&lt;="&amp;Assumptions!$D$15),0)</f>
        <v>0</v>
      </c>
      <c r="DH196" s="20">
        <f>IF(DH$7=EOMONTH(Assumptions!$D$16,(Assumptions!$L$26*12)-1),Assumptions!$L$29+SUM($D196:DG$196)+SUMIFS($194:$194,$7:$7,"&gt;="&amp;Assumptions!$D$20,'Monthly Cash Flow'!$5:$5,"&lt;="&amp;Assumptions!$D$15),0)</f>
        <v>0</v>
      </c>
      <c r="DI196" s="20">
        <f>IF(DI$7=EOMONTH(Assumptions!$D$16,(Assumptions!$L$26*12)-1),Assumptions!$L$29+SUM($D196:DH$196)+SUMIFS($194:$194,$7:$7,"&gt;="&amp;Assumptions!$D$20,'Monthly Cash Flow'!$5:$5,"&lt;="&amp;Assumptions!$D$15),0)</f>
        <v>0</v>
      </c>
      <c r="DJ196" s="20">
        <f>IF(DJ$7=EOMONTH(Assumptions!$D$16,(Assumptions!$L$26*12)-1),Assumptions!$L$29+SUM($D196:DI$196)+SUMIFS($194:$194,$7:$7,"&gt;="&amp;Assumptions!$D$20,'Monthly Cash Flow'!$5:$5,"&lt;="&amp;Assumptions!$D$15),0)</f>
        <v>0</v>
      </c>
      <c r="DK196" s="20">
        <f>IF(DK$7=EOMONTH(Assumptions!$D$16,(Assumptions!$L$26*12)-1),Assumptions!$L$29+SUM($D196:DJ$196)+SUMIFS($194:$194,$7:$7,"&gt;="&amp;Assumptions!$D$20,'Monthly Cash Flow'!$5:$5,"&lt;="&amp;Assumptions!$D$15),0)</f>
        <v>0</v>
      </c>
      <c r="DL196" s="20">
        <f>IF(DL$7=EOMONTH(Assumptions!$D$16,(Assumptions!$L$26*12)-1),Assumptions!$L$29+SUM($D196:DK$196)+SUMIFS($194:$194,$7:$7,"&gt;="&amp;Assumptions!$D$20,'Monthly Cash Flow'!$5:$5,"&lt;="&amp;Assumptions!$D$15),0)</f>
        <v>0</v>
      </c>
      <c r="DM196" s="20">
        <f>IF(DM$7=EOMONTH(Assumptions!$D$16,(Assumptions!$L$26*12)-1),Assumptions!$L$29+SUM($D196:DL$196)+SUMIFS($194:$194,$7:$7,"&gt;="&amp;Assumptions!$D$20,'Monthly Cash Flow'!$5:$5,"&lt;="&amp;Assumptions!$D$15),0)</f>
        <v>0</v>
      </c>
      <c r="DN196" s="20">
        <f>IF(DN$7=EOMONTH(Assumptions!$D$16,(Assumptions!$L$26*12)-1),Assumptions!$L$29+SUM($D196:DM$196)+SUMIFS($194:$194,$7:$7,"&gt;="&amp;Assumptions!$D$20,'Monthly Cash Flow'!$5:$5,"&lt;="&amp;Assumptions!$D$15),0)</f>
        <v>0</v>
      </c>
      <c r="DO196" s="20">
        <f>IF(DO$7=EOMONTH(Assumptions!$D$16,(Assumptions!$L$26*12)-1),Assumptions!$L$29+SUM($D196:DN$196)+SUMIFS($194:$194,$7:$7,"&gt;="&amp;Assumptions!$D$20,'Monthly Cash Flow'!$5:$5,"&lt;="&amp;Assumptions!$D$15),0)</f>
        <v>0</v>
      </c>
      <c r="DP196" s="20">
        <f>IF(DP$7=EOMONTH(Assumptions!$D$16,(Assumptions!$L$26*12)-1),Assumptions!$L$29+SUM($D196:DO$196)+SUMIFS($194:$194,$7:$7,"&gt;="&amp;Assumptions!$D$20,'Monthly Cash Flow'!$5:$5,"&lt;="&amp;Assumptions!$D$15),0)</f>
        <v>0</v>
      </c>
      <c r="DQ196" s="20">
        <f>IF(DQ$7=EOMONTH(Assumptions!$D$16,(Assumptions!$L$26*12)-1),Assumptions!$L$29+SUM($D196:DP$196)+SUMIFS($194:$194,$7:$7,"&gt;="&amp;Assumptions!$D$20,'Monthly Cash Flow'!$5:$5,"&lt;="&amp;Assumptions!$D$15),0)</f>
        <v>0</v>
      </c>
      <c r="DR196" s="20">
        <f>IF(DR$7=EOMONTH(Assumptions!$D$16,(Assumptions!$L$26*12)-1),Assumptions!$L$29+SUM($D196:DQ$196)+SUMIFS($194:$194,$7:$7,"&gt;="&amp;Assumptions!$D$20,'Monthly Cash Flow'!$5:$5,"&lt;="&amp;Assumptions!$D$15),0)</f>
        <v>0</v>
      </c>
      <c r="DS196" s="20">
        <f>IF(DS$7=EOMONTH(Assumptions!$D$16,(Assumptions!$L$26*12)-1),Assumptions!$L$29+SUM($D196:DR$196)+SUMIFS($194:$194,$7:$7,"&gt;="&amp;Assumptions!$D$20,'Monthly Cash Flow'!$5:$5,"&lt;="&amp;Assumptions!$D$15),0)</f>
        <v>0</v>
      </c>
      <c r="DT196" s="20">
        <f>IF(DT$7=EOMONTH(Assumptions!$D$16,(Assumptions!$L$26*12)-1),Assumptions!$L$29+SUM($D196:DS$196)+SUMIFS($194:$194,$7:$7,"&gt;="&amp;Assumptions!$D$20,'Monthly Cash Flow'!$5:$5,"&lt;="&amp;Assumptions!$D$15),0)</f>
        <v>0</v>
      </c>
    </row>
    <row r="197" spans="3:124">
      <c r="C197" s="5"/>
      <c r="D197" s="42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</row>
    <row r="198" spans="3:124">
      <c r="C198" s="5" t="s">
        <v>442</v>
      </c>
      <c r="D198" s="20">
        <v>0</v>
      </c>
      <c r="E198" s="20">
        <f ca="1">IF(E5&lt;=(Assumptions!$L$8*12),'Monthly Cash Flow'!E173+E175+E183+E184+E185+E186-'Monthly Cash Flow'!E189-E193,0)</f>
        <v>0</v>
      </c>
      <c r="F198" s="20">
        <f ca="1">IF(F5&lt;=(Assumptions!$L$8*12),'Monthly Cash Flow'!F173+F175+F183+F184+F185+F186-'Monthly Cash Flow'!F189-F193,0)</f>
        <v>0</v>
      </c>
      <c r="G198" s="20">
        <f ca="1">IF(G5&lt;=(Assumptions!$L$8*12),'Monthly Cash Flow'!G173+G175+G183+G184+G185+G186-'Monthly Cash Flow'!G189-G193,0)</f>
        <v>0</v>
      </c>
      <c r="H198" s="20">
        <f ca="1">IF(H5&lt;=(Assumptions!$L$8*12),'Monthly Cash Flow'!H173+H175+H183+H184+H185+H186-'Monthly Cash Flow'!H189-H193,0)</f>
        <v>0</v>
      </c>
      <c r="I198" s="20">
        <f ca="1">IF(I5&lt;=(Assumptions!$L$8*12),'Monthly Cash Flow'!I173+I175+I183+I184+I185+I186-'Monthly Cash Flow'!I189-I193,0)</f>
        <v>0</v>
      </c>
      <c r="J198" s="20">
        <f ca="1">IF(J5&lt;=(Assumptions!$L$8*12),'Monthly Cash Flow'!J173+J175+J183+J184+J185+J186-'Monthly Cash Flow'!J189-J193,0)</f>
        <v>0</v>
      </c>
      <c r="K198" s="20">
        <f ca="1">IF(K5&lt;=(Assumptions!$L$8*12),'Monthly Cash Flow'!K173+K175+K183+K184+K185+K186-'Monthly Cash Flow'!K189-K193,0)</f>
        <v>0</v>
      </c>
      <c r="L198" s="20">
        <f ca="1">IF(L5&lt;=(Assumptions!$L$8*12),'Monthly Cash Flow'!L173+L175+L183+L184+L185+L186-'Monthly Cash Flow'!L189-L193,0)</f>
        <v>0</v>
      </c>
      <c r="M198" s="20">
        <f ca="1">IF(M5&lt;=(Assumptions!$L$8*12),'Monthly Cash Flow'!M173+M175+M183+M184+M185+M186-'Monthly Cash Flow'!M189-M193,0)</f>
        <v>0</v>
      </c>
      <c r="N198" s="20">
        <f ca="1">IF(N5&lt;=(Assumptions!$L$8*12),'Monthly Cash Flow'!N173+N175+N183+N184+N185+N186-'Monthly Cash Flow'!N189-N193,0)</f>
        <v>0</v>
      </c>
      <c r="O198" s="20">
        <f ca="1">IF(O5&lt;=(Assumptions!$L$8*12),'Monthly Cash Flow'!O173+O175+O183+O184+O185+O186-'Monthly Cash Flow'!O189-O193,0)</f>
        <v>2147661.1450307742</v>
      </c>
      <c r="P198" s="20">
        <f ca="1">IF(P5&lt;=(Assumptions!$L$8*12),'Monthly Cash Flow'!P173+P175+P183+P184+P185+P186-'Monthly Cash Flow'!P189-P193,0)</f>
        <v>4957607.6569232009</v>
      </c>
      <c r="Q198" s="20">
        <f ca="1">IF(Q5&lt;=(Assumptions!$L$8*12),'Monthly Cash Flow'!Q173+Q175+Q183+Q184+Q185+Q186-'Monthly Cash Flow'!Q189-Q193,0)</f>
        <v>5697373.2007630188</v>
      </c>
      <c r="R198" s="20">
        <f ca="1">IF(R5&lt;=(Assumptions!$L$8*12),'Monthly Cash Flow'!R173+R175+R183+R184+R185+R186-'Monthly Cash Flow'!R189-R193,0)</f>
        <v>5789313.1978068519</v>
      </c>
      <c r="S198" s="20">
        <f ca="1">IF(S5&lt;=(Assumptions!$L$8*12),'Monthly Cash Flow'!S173+S175+S183+S184+S185+S186-'Monthly Cash Flow'!S189-S193,0)</f>
        <v>5262012.2118385481</v>
      </c>
      <c r="T198" s="20">
        <f ca="1">IF(T5&lt;=(Assumptions!$L$8*12),'Monthly Cash Flow'!T173+T175+T183+T184+T185+T186-'Monthly Cash Flow'!T189-T193,0)</f>
        <v>4700433.7807787303</v>
      </c>
      <c r="U198" s="20">
        <f ca="1">IF(U5&lt;=(Assumptions!$L$8*12),'Monthly Cash Flow'!U173+U175+U183+U184+U185+U186-'Monthly Cash Flow'!U189-U193,0)</f>
        <v>4756017.8541876245</v>
      </c>
      <c r="V198" s="20">
        <f ca="1">IF(V5&lt;=(Assumptions!$L$8*12),'Monthly Cash Flow'!V173+V175+V183+V184+V185+V186-'Monthly Cash Flow'!V189-V193,0)</f>
        <v>4129073.9720595903</v>
      </c>
      <c r="W198" s="20">
        <f ca="1">IF(W5&lt;=(Assumptions!$L$8*12),'Monthly Cash Flow'!W173+W175+W183+W184+W185+W186-'Monthly Cash Flow'!W189-W193,0)</f>
        <v>4185998.3377379104</v>
      </c>
      <c r="X198" s="20">
        <f ca="1">IF(X5&lt;=(Assumptions!$L$8*12),'Monthly Cash Flow'!X173+X175+X183+X184+X185+X186-'Monthly Cash Flow'!X189-X193,0)</f>
        <v>2841246.6403838312</v>
      </c>
      <c r="Y198" s="20">
        <f ca="1">IF(Y5&lt;=(Assumptions!$L$8*12),'Monthly Cash Flow'!Y173+Y175+Y183+Y184+Y185+Y186-'Monthly Cash Flow'!Y189-Y193,0)</f>
        <v>2761873.2433574237</v>
      </c>
      <c r="Z198" s="20">
        <f ca="1">IF(Z5&lt;=(Assumptions!$L$8*12),'Monthly Cash Flow'!Z173+Z175+Z183+Z184+Z185+Z186-'Monthly Cash Flow'!Z189-Z193,0)</f>
        <v>2061828.0157534764</v>
      </c>
      <c r="AA198" s="20">
        <f ca="1">IF(AA5&lt;=(Assumptions!$L$8*12),'Monthly Cash Flow'!AA173+AA175+AA183+AA184+AA185+AA186-'Monthly Cash Flow'!AA189-AA193,0)</f>
        <v>7647149.379161532</v>
      </c>
      <c r="AB198" s="20">
        <f ca="1">IF(AB5&lt;=(Assumptions!$L$8*12),'Monthly Cash Flow'!AB173+AB175+AB183+AB184+AB185+AB186-'Monthly Cash Flow'!AB189-AB193,0)</f>
        <v>972220.51973178226</v>
      </c>
      <c r="AC198" s="20">
        <f ca="1">IF(AC5&lt;=(Assumptions!$L$8*12),'Monthly Cash Flow'!AC173+AC175+AC183+AC184+AC185+AC186-'Monthly Cash Flow'!AC189-AC193,0)</f>
        <v>658449.59502496</v>
      </c>
      <c r="AD198" s="20">
        <f ca="1">IF(AD5&lt;=(Assumptions!$L$8*12),'Monthly Cash Flow'!AD173+AD175+AD183+AD184+AD185+AD186-'Monthly Cash Flow'!AD189-AD193,0)</f>
        <v>559329.73167482892</v>
      </c>
      <c r="AE198" s="20">
        <f ca="1">IF(AE5&lt;=(Assumptions!$L$8*12),'Monthly Cash Flow'!AE173+AE175+AE183+AE184+AE185+AE186-'Monthly Cash Flow'!AE189-AE193,0)</f>
        <v>503143.89962716168</v>
      </c>
      <c r="AF198" s="20">
        <f ca="1">IF(AF5&lt;=(Assumptions!$L$8*12),'Monthly Cash Flow'!AF173+AF175+AF183+AF184+AF185+AF186-'Monthly Cash Flow'!AF189-AF193,0)</f>
        <v>449524.59220143361</v>
      </c>
      <c r="AG198" s="20">
        <f ca="1">IF(AG5&lt;=(Assumptions!$L$8*12),'Monthly Cash Flow'!AG173+AG175+AG183+AG184+AG185+AG186-'Monthly Cash Flow'!AG189-AG193,0)</f>
        <v>395688.32434249087</v>
      </c>
      <c r="AH198" s="20">
        <f ca="1">IF(AH5&lt;=(Assumptions!$L$8*12),'Monthly Cash Flow'!AH173+AH175+AH183+AH184+AH185+AH186-'Monthly Cash Flow'!AH189-AH193,0)</f>
        <v>345592.49771535175</v>
      </c>
      <c r="AI198" s="20">
        <f ca="1">IF(AI5&lt;=(Assumptions!$L$8*12),'Monthly Cash Flow'!AI173+AI175+AI183+AI184+AI185+AI186-'Monthly Cash Flow'!AI189-AI193,0)</f>
        <v>312375.49302080466</v>
      </c>
      <c r="AJ198" s="20">
        <f ca="1">IF(AJ5&lt;=(Assumptions!$L$8*12),'Monthly Cash Flow'!AJ173+AJ175+AJ183+AJ184+AJ185+AJ186-'Monthly Cash Flow'!AJ189-AJ193,0)</f>
        <v>258175.77896260301</v>
      </c>
      <c r="AK198" s="20">
        <f ca="1">IF(AK5&lt;=(Assumptions!$L$8*12),'Monthly Cash Flow'!AK173+AK175+AK183+AK184+AK185+AK186-'Monthly Cash Flow'!AK189-AK193,0)</f>
        <v>213451.60914453893</v>
      </c>
      <c r="AL198" s="20">
        <f ca="1">IF(AL5&lt;=(Assumptions!$L$8*12),'Monthly Cash Flow'!AL173+AL175+AL183+AL184+AL185+AL186-'Monthly Cash Flow'!AL189-AL193,0)</f>
        <v>170681.48721230571</v>
      </c>
      <c r="AM198" s="20">
        <f ca="1">IF(AM5&lt;=(Assumptions!$L$8*12),'Monthly Cash Flow'!AM173+AM175+AM183+AM184+AM185+AM186-'Monthly Cash Flow'!AM189-AM193,0)</f>
        <v>126022.68112071464</v>
      </c>
      <c r="AN198" s="20">
        <f ca="1">IF(AN5&lt;=(Assumptions!$L$8*12),'Monthly Cash Flow'!AN173+AN175+AN183+AN184+AN185+AN186-'Monthly Cash Flow'!AN189-AN193,0)</f>
        <v>79905.318298828788</v>
      </c>
      <c r="AO198" s="20">
        <f ca="1">IF(AO5&lt;=(Assumptions!$L$8*12),'Monthly Cash Flow'!AO173+AO175+AO183+AO184+AO185+AO186-'Monthly Cash Flow'!AO189-AO193,0)</f>
        <v>39859.761109132727</v>
      </c>
      <c r="AP198" s="20">
        <f ca="1">IF(AP5&lt;=(Assumptions!$L$8*12),'Monthly Cash Flow'!AP173+AP175+AP183+AP184+AP185+AP186-'Monthly Cash Flow'!AP189-AP193,0)</f>
        <v>0</v>
      </c>
      <c r="AQ198" s="20">
        <f ca="1">IF(AQ5&lt;=(Assumptions!$L$8*12),'Monthly Cash Flow'!AQ173+AQ175+AQ183+AQ184+AQ185+AQ186-'Monthly Cash Flow'!AQ189-AQ193,0)</f>
        <v>0</v>
      </c>
      <c r="AR198" s="20">
        <f ca="1">IF(AR5&lt;=(Assumptions!$L$8*12),'Monthly Cash Flow'!AR173+AR175+AR183+AR184+AR185+AR186-'Monthly Cash Flow'!AR189-AR193,0)</f>
        <v>0</v>
      </c>
      <c r="AS198" s="20">
        <f ca="1">IF(AS5&lt;=(Assumptions!$L$8*12),'Monthly Cash Flow'!AS173+AS175+AS183+AS184+AS185+AS186-'Monthly Cash Flow'!AS189-AS193,0)</f>
        <v>0</v>
      </c>
      <c r="AT198" s="20">
        <f ca="1">IF(AT5&lt;=(Assumptions!$L$8*12),'Monthly Cash Flow'!AT173+AT175+AT183+AT184+AT185+AT186-'Monthly Cash Flow'!AT189-AT193,0)</f>
        <v>0</v>
      </c>
      <c r="AU198" s="20">
        <f ca="1">IF(AU5&lt;=(Assumptions!$L$8*12),'Monthly Cash Flow'!AU173+AU175+AU183+AU184+AU185+AU186-'Monthly Cash Flow'!AU189-AU193,0)</f>
        <v>0</v>
      </c>
      <c r="AV198" s="20">
        <f ca="1">IF(AV5&lt;=(Assumptions!$L$8*12),'Monthly Cash Flow'!AV173+AV175+AV183+AV184+AV185+AV186-'Monthly Cash Flow'!AV189-AV193,0)</f>
        <v>0</v>
      </c>
      <c r="AW198" s="20">
        <f ca="1">IF(AW5&lt;=(Assumptions!$L$8*12),'Monthly Cash Flow'!AW173+AW175+AW183+AW184+AW185+AW186-'Monthly Cash Flow'!AW189-AW193,0)</f>
        <v>0</v>
      </c>
      <c r="AX198" s="20">
        <f ca="1">IF(AX5&lt;=(Assumptions!$L$8*12),'Monthly Cash Flow'!AX173+AX175+AX183+AX184+AX185+AX186-'Monthly Cash Flow'!AX189-AX193,0)</f>
        <v>0</v>
      </c>
      <c r="AY198" s="20">
        <f ca="1">IF(AY5&lt;=(Assumptions!$L$8*12),'Monthly Cash Flow'!AY173+AY175+AY183+AY184+AY185+AY186-'Monthly Cash Flow'!AY189-AY193,0)</f>
        <v>0</v>
      </c>
      <c r="AZ198" s="20">
        <f ca="1">IF(AZ5&lt;=(Assumptions!$L$8*12),'Monthly Cash Flow'!AZ173+AZ175+AZ183+AZ184+AZ185+AZ186-'Monthly Cash Flow'!AZ189-AZ193,0)</f>
        <v>0</v>
      </c>
      <c r="BA198" s="20">
        <f ca="1">IF(BA5&lt;=(Assumptions!$L$8*12),'Monthly Cash Flow'!BA173+BA175+BA183+BA184+BA185+BA186-'Monthly Cash Flow'!BA189-BA193,0)</f>
        <v>0</v>
      </c>
      <c r="BB198" s="20">
        <f ca="1">IF(BB5&lt;=(Assumptions!$L$8*12),'Monthly Cash Flow'!BB173+BB175+BB183+BB184+BB185+BB186-'Monthly Cash Flow'!BB189-BB193,0)</f>
        <v>0</v>
      </c>
      <c r="BC198" s="20">
        <f ca="1">IF(BC5&lt;=(Assumptions!$L$8*12),'Monthly Cash Flow'!BC173+BC175+BC183+BC184+BC185+BC186-'Monthly Cash Flow'!BC189-BC193,0)</f>
        <v>0</v>
      </c>
      <c r="BD198" s="20">
        <f ca="1">IF(BD5&lt;=(Assumptions!$L$8*12),'Monthly Cash Flow'!BD173+BD175+BD183+BD184+BD185+BD186-'Monthly Cash Flow'!BD189-BD193,0)</f>
        <v>0</v>
      </c>
      <c r="BE198" s="20">
        <f ca="1">IF(BE5&lt;=(Assumptions!$L$8*12),'Monthly Cash Flow'!BE173+BE175+BE183+BE184+BE185+BE186-'Monthly Cash Flow'!BE189-BE193,0)</f>
        <v>0</v>
      </c>
      <c r="BF198" s="20">
        <f ca="1">IF(BF5&lt;=(Assumptions!$L$8*12),'Monthly Cash Flow'!BF173+BF175+BF183+BF184+BF185+BF186-'Monthly Cash Flow'!BF189-BF193,0)</f>
        <v>0</v>
      </c>
      <c r="BG198" s="20">
        <f ca="1">IF(BG5&lt;=(Assumptions!$L$8*12),'Monthly Cash Flow'!BG173+BG175+BG183+BG184+BG185+BG186-'Monthly Cash Flow'!BG189-BG193,0)</f>
        <v>0</v>
      </c>
      <c r="BH198" s="20">
        <f ca="1">IF(BH5&lt;=(Assumptions!$L$8*12),'Monthly Cash Flow'!BH173+BH175+BH183+BH184+BH185+BH186-'Monthly Cash Flow'!BH189-BH193,0)</f>
        <v>0</v>
      </c>
      <c r="BI198" s="20">
        <f ca="1">IF(BI5&lt;=(Assumptions!$L$8*12),'Monthly Cash Flow'!BI173+BI175+BI183+BI184+BI185+BI186-'Monthly Cash Flow'!BI189-BI193,0)</f>
        <v>0</v>
      </c>
      <c r="BJ198" s="20">
        <f ca="1">IF(BJ5&lt;=(Assumptions!$L$8*12),'Monthly Cash Flow'!BJ173+BJ175+BJ183+BJ184+BJ185+BJ186-'Monthly Cash Flow'!BJ189-BJ193,0)</f>
        <v>0</v>
      </c>
      <c r="BK198" s="20">
        <f ca="1">IF(BK5&lt;=(Assumptions!$L$8*12),'Monthly Cash Flow'!BK173+BK175+BK183+BK184+BK185+BK186-'Monthly Cash Flow'!BK189-BK193,0)</f>
        <v>0</v>
      </c>
      <c r="BL198" s="20">
        <f ca="1">IF(BL5&lt;=(Assumptions!$L$8*12),'Monthly Cash Flow'!BL173+BL175+BL183+BL184+BL185+BL186-'Monthly Cash Flow'!BL189-BL193,0)</f>
        <v>0</v>
      </c>
      <c r="BM198" s="20">
        <f>IF(BM5&lt;=(Assumptions!$L$8*12),'Monthly Cash Flow'!BM173+BM175+BM183+BM184+BM185+BM186-'Monthly Cash Flow'!BM189-BM193,0)</f>
        <v>0</v>
      </c>
      <c r="BN198" s="20">
        <f>IF(BN5&lt;=(Assumptions!$L$8*12),'Monthly Cash Flow'!BN173+BN175+BN183+BN184+BN185+BN186-'Monthly Cash Flow'!BN189-BN193,0)</f>
        <v>0</v>
      </c>
      <c r="BO198" s="20">
        <f>IF(BO5&lt;=(Assumptions!$L$8*12),'Monthly Cash Flow'!BO173+BO175+BO183+BO184+BO185+BO186-'Monthly Cash Flow'!BO189-BO193,0)</f>
        <v>0</v>
      </c>
      <c r="BP198" s="20">
        <f>IF(BP5&lt;=(Assumptions!$L$8*12),'Monthly Cash Flow'!BP173+BP175+BP183+BP184+BP185+BP186-'Monthly Cash Flow'!BP189-BP193,0)</f>
        <v>0</v>
      </c>
      <c r="BQ198" s="20">
        <f>IF(BQ5&lt;=(Assumptions!$L$8*12),'Monthly Cash Flow'!BQ173+BQ175+BQ183+BQ184+BQ185+BQ186-'Monthly Cash Flow'!BQ189-BQ193,0)</f>
        <v>0</v>
      </c>
      <c r="BR198" s="20">
        <f>IF(BR5&lt;=(Assumptions!$L$8*12),'Monthly Cash Flow'!BR173+BR175+BR183+BR184+BR185+BR186-'Monthly Cash Flow'!BR189-BR193,0)</f>
        <v>0</v>
      </c>
      <c r="BS198" s="20">
        <f>IF(BS5&lt;=(Assumptions!$L$8*12),'Monthly Cash Flow'!BS173+BS175+BS183+BS184+BS185+BS186-'Monthly Cash Flow'!BS189-BS193,0)</f>
        <v>0</v>
      </c>
      <c r="BT198" s="20">
        <f>IF(BT5&lt;=(Assumptions!$L$8*12),'Monthly Cash Flow'!BT173+BT175+BT183+BT184+BT185+BT186-'Monthly Cash Flow'!BT189-BT193,0)</f>
        <v>0</v>
      </c>
      <c r="BU198" s="20">
        <f>IF(BU5&lt;=(Assumptions!$L$8*12),'Monthly Cash Flow'!BU173+BU175+BU183+BU184+BU185+BU186-'Monthly Cash Flow'!BU189-BU193,0)</f>
        <v>0</v>
      </c>
      <c r="BV198" s="20">
        <f>IF(BV5&lt;=(Assumptions!$L$8*12),'Monthly Cash Flow'!BV173+BV175+BV183+BV184+BV185+BV186-'Monthly Cash Flow'!BV189-BV193,0)</f>
        <v>0</v>
      </c>
      <c r="BW198" s="20">
        <f>IF(BW5&lt;=(Assumptions!$L$8*12),'Monthly Cash Flow'!BW173+BW175+BW183+BW184+BW185+BW186-'Monthly Cash Flow'!BW189-BW193,0)</f>
        <v>0</v>
      </c>
      <c r="BX198" s="20">
        <f>IF(BX5&lt;=(Assumptions!$L$8*12),'Monthly Cash Flow'!BX173+BX175+BX183+BX184+BX185+BX186-'Monthly Cash Flow'!BX189-BX193,0)</f>
        <v>0</v>
      </c>
      <c r="BY198" s="20">
        <f>IF(BY5&lt;=(Assumptions!$L$8*12),'Monthly Cash Flow'!BY173+BY175+BY183+BY184+BY185+BY186-'Monthly Cash Flow'!BY189-BY193,0)</f>
        <v>0</v>
      </c>
      <c r="BZ198" s="20">
        <f>IF(BZ5&lt;=(Assumptions!$L$8*12),'Monthly Cash Flow'!BZ173+BZ175+BZ183+BZ184+BZ185+BZ186-'Monthly Cash Flow'!BZ189-BZ193,0)</f>
        <v>0</v>
      </c>
      <c r="CA198" s="20">
        <f>IF(CA5&lt;=(Assumptions!$L$8*12),'Monthly Cash Flow'!CA173+CA175+CA183+CA184+CA185+CA186-'Monthly Cash Flow'!CA189-CA193,0)</f>
        <v>0</v>
      </c>
      <c r="CB198" s="20">
        <f>IF(CB5&lt;=(Assumptions!$L$8*12),'Monthly Cash Flow'!CB173+CB175+CB183+CB184+CB185+CB186-'Monthly Cash Flow'!CB189-CB193,0)</f>
        <v>0</v>
      </c>
      <c r="CC198" s="20">
        <f>IF(CC5&lt;=(Assumptions!$L$8*12),'Monthly Cash Flow'!CC173+CC175+CC183+CC184+CC185+CC186-'Monthly Cash Flow'!CC189-CC193,0)</f>
        <v>0</v>
      </c>
      <c r="CD198" s="20">
        <f>IF(CD5&lt;=(Assumptions!$L$8*12),'Monthly Cash Flow'!CD173+CD175+CD183+CD184+CD185+CD186-'Monthly Cash Flow'!CD189-CD193,0)</f>
        <v>0</v>
      </c>
      <c r="CE198" s="20">
        <f>IF(CE5&lt;=(Assumptions!$L$8*12),'Monthly Cash Flow'!CE173+CE175+CE183+CE184+CE185+CE186-'Monthly Cash Flow'!CE189-CE193,0)</f>
        <v>0</v>
      </c>
      <c r="CF198" s="20">
        <f>IF(CF5&lt;=(Assumptions!$L$8*12),'Monthly Cash Flow'!CF173+CF175+CF183+CF184+CF185+CF186-'Monthly Cash Flow'!CF189-CF193,0)</f>
        <v>0</v>
      </c>
      <c r="CG198" s="20">
        <f>IF(CG5&lt;=(Assumptions!$L$8*12),'Monthly Cash Flow'!CG173+CG175+CG183+CG184+CG185+CG186-'Monthly Cash Flow'!CG189-CG193,0)</f>
        <v>0</v>
      </c>
      <c r="CH198" s="20">
        <f>IF(CH5&lt;=(Assumptions!$L$8*12),'Monthly Cash Flow'!CH173+CH175+CH183+CH184+CH185+CH186-'Monthly Cash Flow'!CH189-CH193,0)</f>
        <v>0</v>
      </c>
      <c r="CI198" s="20">
        <f>IF(CI5&lt;=(Assumptions!$L$8*12),'Monthly Cash Flow'!CI173+CI175+CI183+CI184+CI185+CI186-'Monthly Cash Flow'!CI189-CI193,0)</f>
        <v>0</v>
      </c>
      <c r="CJ198" s="20">
        <f>IF(CJ5&lt;=(Assumptions!$L$8*12),'Monthly Cash Flow'!CJ173+CJ175+CJ183+CJ184+CJ185+CJ186-'Monthly Cash Flow'!CJ189-CJ193,0)</f>
        <v>0</v>
      </c>
      <c r="CK198" s="20">
        <f>IF(CK5&lt;=(Assumptions!$L$8*12),'Monthly Cash Flow'!CK173+CK175+CK183+CK184+CK185+CK186-'Monthly Cash Flow'!CK189-CK193,0)</f>
        <v>0</v>
      </c>
      <c r="CL198" s="20">
        <f>IF(CL5&lt;=(Assumptions!$L$8*12),'Monthly Cash Flow'!CL173+CL175+CL183+CL184+CL185+CL186-'Monthly Cash Flow'!CL189-CL193,0)</f>
        <v>0</v>
      </c>
      <c r="CM198" s="20">
        <f>IF(CM5&lt;=(Assumptions!$L$8*12),'Monthly Cash Flow'!CM173+CM175+CM183+CM184+CM185+CM186-'Monthly Cash Flow'!CM189-CM193,0)</f>
        <v>0</v>
      </c>
      <c r="CN198" s="20">
        <f>IF(CN5&lt;=(Assumptions!$L$8*12),'Monthly Cash Flow'!CN173+CN175+CN183+CN184+CN185+CN186-'Monthly Cash Flow'!CN189-CN193,0)</f>
        <v>0</v>
      </c>
      <c r="CO198" s="20">
        <f>IF(CO5&lt;=(Assumptions!$L$8*12),'Monthly Cash Flow'!CO173+CO175+CO183+CO184+CO185+CO186-'Monthly Cash Flow'!CO189-CO193,0)</f>
        <v>0</v>
      </c>
      <c r="CP198" s="20">
        <f>IF(CP5&lt;=(Assumptions!$L$8*12),'Monthly Cash Flow'!CP173+CP175+CP183+CP184+CP185+CP186-'Monthly Cash Flow'!CP189-CP193,0)</f>
        <v>0</v>
      </c>
      <c r="CQ198" s="20">
        <f>IF(CQ5&lt;=(Assumptions!$L$8*12),'Monthly Cash Flow'!CQ173+CQ175+CQ183+CQ184+CQ185+CQ186-'Monthly Cash Flow'!CQ189-CQ193,0)</f>
        <v>0</v>
      </c>
      <c r="CR198" s="20">
        <f>IF(CR5&lt;=(Assumptions!$L$8*12),'Monthly Cash Flow'!CR173+CR175+CR183+CR184+CR185+CR186-'Monthly Cash Flow'!CR189-CR193,0)</f>
        <v>0</v>
      </c>
      <c r="CS198" s="20">
        <f>IF(CS5&lt;=(Assumptions!$L$8*12),'Monthly Cash Flow'!CS173+CS175+CS183+CS184+CS185+CS186-'Monthly Cash Flow'!CS189-CS193,0)</f>
        <v>0</v>
      </c>
      <c r="CT198" s="20">
        <f>IF(CT5&lt;=(Assumptions!$L$8*12),'Monthly Cash Flow'!CT173+CT175+CT183+CT184+CT185+CT186-'Monthly Cash Flow'!CT189-CT193,0)</f>
        <v>0</v>
      </c>
      <c r="CU198" s="20">
        <f>IF(CU5&lt;=(Assumptions!$L$8*12),'Monthly Cash Flow'!CU173+CU175+CU183+CU184+CU185+CU186-'Monthly Cash Flow'!CU189-CU193,0)</f>
        <v>0</v>
      </c>
      <c r="CV198" s="20">
        <f>IF(CV5&lt;=(Assumptions!$L$8*12),'Monthly Cash Flow'!CV173+CV175+CV183+CV184+CV185+CV186-'Monthly Cash Flow'!CV189-CV193,0)</f>
        <v>0</v>
      </c>
      <c r="CW198" s="20">
        <f>IF(CW5&lt;=(Assumptions!$L$8*12),'Monthly Cash Flow'!CW173+CW175+CW183+CW184+CW185+CW186-'Monthly Cash Flow'!CW189-CW193,0)</f>
        <v>0</v>
      </c>
      <c r="CX198" s="20">
        <f>IF(CX5&lt;=(Assumptions!$L$8*12),'Monthly Cash Flow'!CX173+CX175+CX183+CX184+CX185+CX186-'Monthly Cash Flow'!CX189-CX193,0)</f>
        <v>0</v>
      </c>
      <c r="CY198" s="20">
        <f>IF(CY5&lt;=(Assumptions!$L$8*12),'Monthly Cash Flow'!CY173+CY175+CY183+CY184+CY185+CY186-'Monthly Cash Flow'!CY189-CY193,0)</f>
        <v>0</v>
      </c>
      <c r="CZ198" s="20">
        <f>IF(CZ5&lt;=(Assumptions!$L$8*12),'Monthly Cash Flow'!CZ173+CZ175+CZ183+CZ184+CZ185+CZ186-'Monthly Cash Flow'!CZ189-CZ193,0)</f>
        <v>0</v>
      </c>
      <c r="DA198" s="20">
        <f>IF(DA5&lt;=(Assumptions!$L$8*12),'Monthly Cash Flow'!DA173+DA175+DA183+DA184+DA185+DA186-'Monthly Cash Flow'!DA189-DA193,0)</f>
        <v>0</v>
      </c>
      <c r="DB198" s="20">
        <f>IF(DB5&lt;=(Assumptions!$L$8*12),'Monthly Cash Flow'!DB173+DB175+DB183+DB184+DB185+DB186-'Monthly Cash Flow'!DB189-DB193,0)</f>
        <v>0</v>
      </c>
      <c r="DC198" s="20">
        <f>IF(DC5&lt;=(Assumptions!$L$8*12),'Monthly Cash Flow'!DC173+DC175+DC183+DC184+DC185+DC186-'Monthly Cash Flow'!DC189-DC193,0)</f>
        <v>0</v>
      </c>
      <c r="DD198" s="20">
        <f>IF(DD5&lt;=(Assumptions!$L$8*12),'Monthly Cash Flow'!DD173+DD175+DD183+DD184+DD185+DD186-'Monthly Cash Flow'!DD189-DD193,0)</f>
        <v>0</v>
      </c>
      <c r="DE198" s="20">
        <f>IF(DE5&lt;=(Assumptions!$L$8*12),'Monthly Cash Flow'!DE173+DE175+DE183+DE184+DE185+DE186-'Monthly Cash Flow'!DE189-DE193,0)</f>
        <v>0</v>
      </c>
      <c r="DF198" s="20">
        <f>IF(DF5&lt;=(Assumptions!$L$8*12),'Monthly Cash Flow'!DF173+DF175+DF183+DF184+DF185+DF186-'Monthly Cash Flow'!DF189-DF193,0)</f>
        <v>0</v>
      </c>
      <c r="DG198" s="20">
        <f>IF(DG5&lt;=(Assumptions!$L$8*12),'Monthly Cash Flow'!DG173+DG175+DG183+DG184+DG185+DG186-'Monthly Cash Flow'!DG189-DG193,0)</f>
        <v>0</v>
      </c>
      <c r="DH198" s="20">
        <f>IF(DH5&lt;=(Assumptions!$L$8*12),'Monthly Cash Flow'!DH173+DH175+DH183+DH184+DH185+DH186-'Monthly Cash Flow'!DH189-DH193,0)</f>
        <v>0</v>
      </c>
      <c r="DI198" s="20">
        <f>IF(DI5&lt;=(Assumptions!$L$8*12),'Monthly Cash Flow'!DI173+DI175+DI183+DI184+DI185+DI186-'Monthly Cash Flow'!DI189-DI193,0)</f>
        <v>0</v>
      </c>
      <c r="DJ198" s="20">
        <f>IF(DJ5&lt;=(Assumptions!$L$8*12),'Monthly Cash Flow'!DJ173+DJ175+DJ183+DJ184+DJ185+DJ186-'Monthly Cash Flow'!DJ189-DJ193,0)</f>
        <v>0</v>
      </c>
      <c r="DK198" s="20">
        <f>IF(DK5&lt;=(Assumptions!$L$8*12),'Monthly Cash Flow'!DK173+DK175+DK183+DK184+DK185+DK186-'Monthly Cash Flow'!DK189-DK193,0)</f>
        <v>0</v>
      </c>
      <c r="DL198" s="20">
        <f>IF(DL5&lt;=(Assumptions!$L$8*12),'Monthly Cash Flow'!DL173+DL175+DL183+DL184+DL185+DL186-'Monthly Cash Flow'!DL189-DL193,0)</f>
        <v>0</v>
      </c>
      <c r="DM198" s="20">
        <f>IF(DM5&lt;=(Assumptions!$L$8*12),'Monthly Cash Flow'!DM173+DM175+DM183+DM184+DM185+DM186-'Monthly Cash Flow'!DM189-DM193,0)</f>
        <v>0</v>
      </c>
      <c r="DN198" s="20">
        <f>IF(DN5&lt;=(Assumptions!$L$8*12),'Monthly Cash Flow'!DN173+DN175+DN183+DN184+DN185+DN186-'Monthly Cash Flow'!DN189-DN193,0)</f>
        <v>0</v>
      </c>
      <c r="DO198" s="20">
        <f>IF(DO5&lt;=(Assumptions!$L$8*12),'Monthly Cash Flow'!DO173+DO175+DO183+DO184+DO185+DO186-'Monthly Cash Flow'!DO189-DO193,0)</f>
        <v>0</v>
      </c>
      <c r="DP198" s="20">
        <f>IF(DP5&lt;=(Assumptions!$L$8*12),'Monthly Cash Flow'!DP173+DP175+DP183+DP184+DP185+DP186-'Monthly Cash Flow'!DP189-DP193,0)</f>
        <v>0</v>
      </c>
      <c r="DQ198" s="20">
        <f>IF(DQ5&lt;=(Assumptions!$L$8*12),'Monthly Cash Flow'!DQ173+DQ175+DQ183+DQ184+DQ185+DQ186-'Monthly Cash Flow'!DQ189-DQ193,0)</f>
        <v>0</v>
      </c>
      <c r="DR198" s="20">
        <f>IF(DR5&lt;=(Assumptions!$L$8*12),'Monthly Cash Flow'!DR173+DR175+DR183+DR184+DR185+DR186-'Monthly Cash Flow'!DR189-DR193,0)</f>
        <v>0</v>
      </c>
      <c r="DS198" s="20">
        <f>IF(DS5&lt;=(Assumptions!$L$8*12),'Monthly Cash Flow'!DS173+DS175+DS183+DS184+DS185+DS186-'Monthly Cash Flow'!DS189-DS193,0)</f>
        <v>0</v>
      </c>
      <c r="DT198" s="20">
        <f>IF(DT5&lt;=(Assumptions!$L$8*12),'Monthly Cash Flow'!DT173+DT175+DT183+DT184+DT185+DT186-'Monthly Cash Flow'!DT189-DT193,0)</f>
        <v>0</v>
      </c>
    </row>
    <row r="199" spans="3:124">
      <c r="C199" s="5" t="s">
        <v>443</v>
      </c>
      <c r="D199" s="20">
        <f>IF(D$7=EOMONTH(Assumptions!$D$16,(Assumptions!$L$8*12)-1),Assumptions!$L$11+SUM(C$199:$D199),0)</f>
        <v>0</v>
      </c>
      <c r="E199" s="20">
        <f>IF(E$7=EOMONTH(Assumptions!$D$16,(Assumptions!$L$8*12)-1),Assumptions!$L$11+SUM($D$199:D199),0)</f>
        <v>0</v>
      </c>
      <c r="F199" s="20">
        <f>IF(F$7=EOMONTH(Assumptions!$D$16,(Assumptions!$L$8*12)-1),Assumptions!$L$11+SUM($D$199:E199),0)</f>
        <v>0</v>
      </c>
      <c r="G199" s="20">
        <f>IF(G$7=EOMONTH(Assumptions!$D$16,(Assumptions!$L$8*12)-1),Assumptions!$L$11+SUM($D$199:F199),0)</f>
        <v>0</v>
      </c>
      <c r="H199" s="20">
        <f>IF(H$7=EOMONTH(Assumptions!$D$16,(Assumptions!$L$8*12)-1),Assumptions!$L$11+SUM($D$199:G199),0)</f>
        <v>0</v>
      </c>
      <c r="I199" s="20">
        <f>IF(I$7=EOMONTH(Assumptions!$D$16,(Assumptions!$L$8*12)-1),Assumptions!$L$11+SUM($D$199:H199),0)</f>
        <v>0</v>
      </c>
      <c r="J199" s="20">
        <f>IF(J$7=EOMONTH(Assumptions!$D$16,(Assumptions!$L$8*12)-1),Assumptions!$L$11+SUM($D$199:I199),0)</f>
        <v>0</v>
      </c>
      <c r="K199" s="20">
        <f>IF(K$7=EOMONTH(Assumptions!$D$16,(Assumptions!$L$8*12)-1),Assumptions!$L$11+SUM($D$199:J199),0)</f>
        <v>0</v>
      </c>
      <c r="L199" s="20">
        <f>IF(L$7=EOMONTH(Assumptions!$D$16,(Assumptions!$L$8*12)-1),Assumptions!$L$11+SUM($D$199:K199),0)</f>
        <v>0</v>
      </c>
      <c r="M199" s="20">
        <f>IF(M$7=EOMONTH(Assumptions!$D$16,(Assumptions!$L$8*12)-1),Assumptions!$L$11+SUM($D$199:L199),0)</f>
        <v>0</v>
      </c>
      <c r="N199" s="20">
        <f>IF(N$7=EOMONTH(Assumptions!$D$16,(Assumptions!$L$8*12)-1),Assumptions!$L$11+SUM($D$199:M199),0)</f>
        <v>0</v>
      </c>
      <c r="O199" s="20">
        <f>IF(O$7=EOMONTH(Assumptions!$D$16,(Assumptions!$L$8*12)-1),Assumptions!$L$11+SUM($D$199:N199),0)</f>
        <v>0</v>
      </c>
      <c r="P199" s="20">
        <f>IF(P$7=EOMONTH(Assumptions!$D$16,(Assumptions!$L$8*12)-1),Assumptions!$L$11+SUM($D$199:O199),0)</f>
        <v>0</v>
      </c>
      <c r="Q199" s="20">
        <f>IF(Q$7=EOMONTH(Assumptions!$D$16,(Assumptions!$L$8*12)-1),Assumptions!$L$11+SUM($D$199:P199),0)</f>
        <v>0</v>
      </c>
      <c r="R199" s="20">
        <f>IF(R$7=EOMONTH(Assumptions!$D$16,(Assumptions!$L$8*12)-1),Assumptions!$L$11+SUM($D$199:Q199),0)</f>
        <v>0</v>
      </c>
      <c r="S199" s="20">
        <f>IF(S$7=EOMONTH(Assumptions!$D$16,(Assumptions!$L$8*12)-1),Assumptions!$L$11+SUM($D$199:R199),0)</f>
        <v>0</v>
      </c>
      <c r="T199" s="20">
        <f>IF(T$7=EOMONTH(Assumptions!$D$16,(Assumptions!$L$8*12)-1),Assumptions!$L$11+SUM($D$199:S199),0)</f>
        <v>0</v>
      </c>
      <c r="U199" s="20">
        <f>IF(U$7=EOMONTH(Assumptions!$D$16,(Assumptions!$L$8*12)-1),Assumptions!$L$11+SUM($D$199:T199),0)</f>
        <v>0</v>
      </c>
      <c r="V199" s="20">
        <f>IF(V$7=EOMONTH(Assumptions!$D$16,(Assumptions!$L$8*12)-1),Assumptions!$L$11+SUM($D$199:U199),0)</f>
        <v>0</v>
      </c>
      <c r="W199" s="20">
        <f>IF(W$7=EOMONTH(Assumptions!$D$16,(Assumptions!$L$8*12)-1),Assumptions!$L$11+SUM($D$199:V199),0)</f>
        <v>0</v>
      </c>
      <c r="X199" s="20">
        <f>IF(X$7=EOMONTH(Assumptions!$D$16,(Assumptions!$L$8*12)-1),Assumptions!$L$11+SUM($D$199:W199),0)</f>
        <v>0</v>
      </c>
      <c r="Y199" s="20">
        <f>IF(Y$7=EOMONTH(Assumptions!$D$16,(Assumptions!$L$8*12)-1),Assumptions!$L$11+SUM($D$199:X199),0)</f>
        <v>0</v>
      </c>
      <c r="Z199" s="20">
        <f>IF(Z$7=EOMONTH(Assumptions!$D$16,(Assumptions!$L$8*12)-1),Assumptions!$L$11+SUM($D$199:Y199),0)</f>
        <v>0</v>
      </c>
      <c r="AA199" s="20">
        <f>IF(AA$7=EOMONTH(Assumptions!$D$16,(Assumptions!$L$8*12)-1),Assumptions!$L$11+SUM($D$199:Z199),0)</f>
        <v>0</v>
      </c>
      <c r="AB199" s="20">
        <f>IF(AB$7=EOMONTH(Assumptions!$D$16,(Assumptions!$L$8*12)-1),Assumptions!$L$11+SUM($D$199:AA199),0)</f>
        <v>0</v>
      </c>
      <c r="AC199" s="20">
        <f>IF(AC$7=EOMONTH(Assumptions!$D$16,(Assumptions!$L$8*12)-1),Assumptions!$L$11+SUM($D$199:AB199),0)</f>
        <v>0</v>
      </c>
      <c r="AD199" s="20">
        <f>IF(AD$7=EOMONTH(Assumptions!$D$16,(Assumptions!$L$8*12)-1),Assumptions!$L$11+SUM($D$199:AC199),0)</f>
        <v>0</v>
      </c>
      <c r="AE199" s="20">
        <f>IF(AE$7=EOMONTH(Assumptions!$D$16,(Assumptions!$L$8*12)-1),Assumptions!$L$11+SUM($D$199:AD199),0)</f>
        <v>0</v>
      </c>
      <c r="AF199" s="20">
        <f>IF(AF$7=EOMONTH(Assumptions!$D$16,(Assumptions!$L$8*12)-1),Assumptions!$L$11+SUM($D$199:AE199),0)</f>
        <v>0</v>
      </c>
      <c r="AG199" s="20">
        <f>IF(AG$7=EOMONTH(Assumptions!$D$16,(Assumptions!$L$8*12)-1),Assumptions!$L$11+SUM($D$199:AF199),0)</f>
        <v>0</v>
      </c>
      <c r="AH199" s="20">
        <f>IF(AH$7=EOMONTH(Assumptions!$D$16,(Assumptions!$L$8*12)-1),Assumptions!$L$11+SUM($D$199:AG199),0)</f>
        <v>0</v>
      </c>
      <c r="AI199" s="20">
        <f>IF(AI$7=EOMONTH(Assumptions!$D$16,(Assumptions!$L$8*12)-1),Assumptions!$L$11+SUM($D$199:AH199),0)</f>
        <v>0</v>
      </c>
      <c r="AJ199" s="20">
        <f>IF(AJ$7=EOMONTH(Assumptions!$D$16,(Assumptions!$L$8*12)-1),Assumptions!$L$11+SUM($D$199:AI199),0)</f>
        <v>0</v>
      </c>
      <c r="AK199" s="20">
        <f>IF(AK$7=EOMONTH(Assumptions!$D$16,(Assumptions!$L$8*12)-1),Assumptions!$L$11+SUM($D$199:AJ199),0)</f>
        <v>0</v>
      </c>
      <c r="AL199" s="20">
        <f>IF(AL$7=EOMONTH(Assumptions!$D$16,(Assumptions!$L$8*12)-1),Assumptions!$L$11+SUM($D$199:AK199),0)</f>
        <v>0</v>
      </c>
      <c r="AM199" s="20">
        <f>IF(AM$7=EOMONTH(Assumptions!$D$16,(Assumptions!$L$8*12)-1),Assumptions!$L$11+SUM($D$199:AL199),0)</f>
        <v>0</v>
      </c>
      <c r="AN199" s="20">
        <f>IF(AN$7=EOMONTH(Assumptions!$D$16,(Assumptions!$L$8*12)-1),Assumptions!$L$11+SUM($D$199:AM199),0)</f>
        <v>0</v>
      </c>
      <c r="AO199" s="20">
        <f>IF(AO$7=EOMONTH(Assumptions!$D$16,(Assumptions!$L$8*12)-1),Assumptions!$L$11+SUM($D$199:AN199),0)</f>
        <v>0</v>
      </c>
      <c r="AP199" s="20">
        <f>IF(AP$7=EOMONTH(Assumptions!$D$16,(Assumptions!$L$8*12)-1),Assumptions!$L$11+SUM($D$199:AO199),0)</f>
        <v>0</v>
      </c>
      <c r="AQ199" s="20">
        <f>IF(AQ$7=EOMONTH(Assumptions!$D$16,(Assumptions!$L$8*12)-1),Assumptions!$L$11+SUM($D$199:AP199),0)</f>
        <v>0</v>
      </c>
      <c r="AR199" s="20">
        <f>IF(AR$7=EOMONTH(Assumptions!$D$16,(Assumptions!$L$8*12)-1),Assumptions!$L$11+SUM($D$199:AQ199),0)</f>
        <v>0</v>
      </c>
      <c r="AS199" s="20">
        <f>IF(AS$7=EOMONTH(Assumptions!$D$16,(Assumptions!$L$8*12)-1),Assumptions!$L$11+SUM($D$199:AR199),0)</f>
        <v>0</v>
      </c>
      <c r="AT199" s="20">
        <f>IF(AT$7=EOMONTH(Assumptions!$D$16,(Assumptions!$L$8*12)-1),Assumptions!$L$11+SUM($D$199:AS199),0)</f>
        <v>0</v>
      </c>
      <c r="AU199" s="20">
        <f>IF(AU$7=EOMONTH(Assumptions!$D$16,(Assumptions!$L$8*12)-1),Assumptions!$L$11+SUM($D$199:AT199),0)</f>
        <v>0</v>
      </c>
      <c r="AV199" s="20">
        <f>IF(AV$7=EOMONTH(Assumptions!$D$16,(Assumptions!$L$8*12)-1),Assumptions!$L$11+SUM($D$199:AU199),0)</f>
        <v>0</v>
      </c>
      <c r="AW199" s="20">
        <f>IF(AW$7=EOMONTH(Assumptions!$D$16,(Assumptions!$L$8*12)-1),Assumptions!$L$11+SUM($D$199:AV199),0)</f>
        <v>0</v>
      </c>
      <c r="AX199" s="20">
        <f>IF(AX$7=EOMONTH(Assumptions!$D$16,(Assumptions!$L$8*12)-1),Assumptions!$L$11+SUM($D$199:AW199),0)</f>
        <v>0</v>
      </c>
      <c r="AY199" s="20">
        <f>IF(AY$7=EOMONTH(Assumptions!$D$16,(Assumptions!$L$8*12)-1),Assumptions!$L$11+SUM($D$199:AX199),0)</f>
        <v>0</v>
      </c>
      <c r="AZ199" s="20">
        <f>IF(AZ$7=EOMONTH(Assumptions!$D$16,(Assumptions!$L$8*12)-1),Assumptions!$L$11+SUM($D$199:AY199),0)</f>
        <v>0</v>
      </c>
      <c r="BA199" s="20">
        <f>IF(BA$7=EOMONTH(Assumptions!$D$16,(Assumptions!$L$8*12)-1),Assumptions!$L$11+SUM($D$199:AZ199),0)</f>
        <v>0</v>
      </c>
      <c r="BB199" s="20">
        <f>IF(BB$7=EOMONTH(Assumptions!$D$16,(Assumptions!$L$8*12)-1),Assumptions!$L$11+SUM($D$199:BA199),0)</f>
        <v>0</v>
      </c>
      <c r="BC199" s="20">
        <f>IF(BC$7=EOMONTH(Assumptions!$D$16,(Assumptions!$L$8*12)-1),Assumptions!$L$11+SUM($D$199:BB199),0)</f>
        <v>0</v>
      </c>
      <c r="BD199" s="20">
        <f>IF(BD$7=EOMONTH(Assumptions!$D$16,(Assumptions!$L$8*12)-1),Assumptions!$L$11+SUM($D$199:BC199),0)</f>
        <v>0</v>
      </c>
      <c r="BE199" s="20">
        <f>IF(BE$7=EOMONTH(Assumptions!$D$16,(Assumptions!$L$8*12)-1),Assumptions!$L$11+SUM($D$199:BD199),0)</f>
        <v>0</v>
      </c>
      <c r="BF199" s="20">
        <f>IF(BF$7=EOMONTH(Assumptions!$D$16,(Assumptions!$L$8*12)-1),Assumptions!$L$11+SUM($D$199:BE199),0)</f>
        <v>0</v>
      </c>
      <c r="BG199" s="20">
        <f>IF(BG$7=EOMONTH(Assumptions!$D$16,(Assumptions!$L$8*12)-1),Assumptions!$L$11+SUM($D$199:BF199),0)</f>
        <v>0</v>
      </c>
      <c r="BH199" s="20">
        <f>IF(BH$7=EOMONTH(Assumptions!$D$16,(Assumptions!$L$8*12)-1),Assumptions!$L$11+SUM($D$199:BG199),0)</f>
        <v>0</v>
      </c>
      <c r="BI199" s="20">
        <f>IF(BI$7=EOMONTH(Assumptions!$D$16,(Assumptions!$L$8*12)-1),Assumptions!$L$11+SUM($D$199:BH199),0)</f>
        <v>0</v>
      </c>
      <c r="BJ199" s="20">
        <f>IF(BJ$7=EOMONTH(Assumptions!$D$16,(Assumptions!$L$8*12)-1),Assumptions!$L$11+SUM($D$199:BI199),0)</f>
        <v>0</v>
      </c>
      <c r="BK199" s="20">
        <f>IF(BK$7=EOMONTH(Assumptions!$D$16,(Assumptions!$L$8*12)-1),Assumptions!$L$11+SUM($D$199:BJ199),0)</f>
        <v>0</v>
      </c>
      <c r="BL199" s="20">
        <f ca="1">IF(BL$7=EOMONTH(Assumptions!$D$16,(Assumptions!$L$8*12)-1),Assumptions!$L$11+SUM($D$199:BK199),0)</f>
        <v>62022009.92496945</v>
      </c>
      <c r="BM199" s="20">
        <f>IF(BM$7=EOMONTH(Assumptions!$D$16,(Assumptions!$L$8*12)-1),Assumptions!$L$11+SUM($D$199:BL199),0)</f>
        <v>0</v>
      </c>
      <c r="BN199" s="20">
        <f>IF(BN$7=EOMONTH(Assumptions!$D$16,(Assumptions!$L$8*12)-1),Assumptions!$L$11+SUM($D$199:BM199),0)</f>
        <v>0</v>
      </c>
      <c r="BO199" s="20">
        <f>IF(BO$7=EOMONTH(Assumptions!$D$16,(Assumptions!$L$8*12)-1),Assumptions!$L$11+SUM($D$199:BN199),0)</f>
        <v>0</v>
      </c>
      <c r="BP199" s="20">
        <f>IF(BP$7=EOMONTH(Assumptions!$D$16,(Assumptions!$L$8*12)-1),Assumptions!$L$11+SUM($D$199:BO199),0)</f>
        <v>0</v>
      </c>
      <c r="BQ199" s="20">
        <f>IF(BQ$7=EOMONTH(Assumptions!$D$16,(Assumptions!$L$8*12)-1),Assumptions!$L$11+SUM($D$199:BP199),0)</f>
        <v>0</v>
      </c>
      <c r="BR199" s="20">
        <f>IF(BR$7=EOMONTH(Assumptions!$D$16,(Assumptions!$L$8*12)-1),Assumptions!$L$11+SUM($D$199:BQ199),0)</f>
        <v>0</v>
      </c>
      <c r="BS199" s="20">
        <f>IF(BS$7=EOMONTH(Assumptions!$D$16,(Assumptions!$L$8*12)-1),Assumptions!$L$11+SUM($D$199:BR199),0)</f>
        <v>0</v>
      </c>
      <c r="BT199" s="20">
        <f>IF(BT$7=EOMONTH(Assumptions!$D$16,(Assumptions!$L$8*12)-1),Assumptions!$L$11+SUM($D$199:BS199),0)</f>
        <v>0</v>
      </c>
      <c r="BU199" s="20">
        <f>IF(BU$7=EOMONTH(Assumptions!$D$16,(Assumptions!$L$8*12)-1),Assumptions!$L$11+SUM($D$199:BT199),0)</f>
        <v>0</v>
      </c>
      <c r="BV199" s="20">
        <f>IF(BV$7=EOMONTH(Assumptions!$D$16,(Assumptions!$L$8*12)-1),Assumptions!$L$11+SUM($D$199:BU199),0)</f>
        <v>0</v>
      </c>
      <c r="BW199" s="20">
        <f>IF(BW$7=EOMONTH(Assumptions!$D$16,(Assumptions!$L$8*12)-1),Assumptions!$L$11+SUM($D$199:BV199),0)</f>
        <v>0</v>
      </c>
      <c r="BX199" s="20">
        <f>IF(BX$7=EOMONTH(Assumptions!$D$16,(Assumptions!$L$8*12)-1),Assumptions!$L$11+SUM($D$199:BW199),0)</f>
        <v>0</v>
      </c>
      <c r="BY199" s="20">
        <f>IF(BY$7=EOMONTH(Assumptions!$D$16,(Assumptions!$L$8*12)-1),Assumptions!$L$11+SUM($D$199:BX199),0)</f>
        <v>0</v>
      </c>
      <c r="BZ199" s="20">
        <f>IF(BZ$7=EOMONTH(Assumptions!$D$16,(Assumptions!$L$8*12)-1),Assumptions!$L$11+SUM($D$199:BY199),0)</f>
        <v>0</v>
      </c>
      <c r="CA199" s="20">
        <f>IF(CA$7=EOMONTH(Assumptions!$D$16,(Assumptions!$L$8*12)-1),Assumptions!$L$11+SUM($D$199:BZ199),0)</f>
        <v>0</v>
      </c>
      <c r="CB199" s="20">
        <f>IF(CB$7=EOMONTH(Assumptions!$D$16,(Assumptions!$L$8*12)-1),Assumptions!$L$11+SUM($D$199:CA199),0)</f>
        <v>0</v>
      </c>
      <c r="CC199" s="20">
        <f>IF(CC$7=EOMONTH(Assumptions!$D$16,(Assumptions!$L$8*12)-1),Assumptions!$L$11+SUM($D$199:CB199),0)</f>
        <v>0</v>
      </c>
      <c r="CD199" s="20">
        <f>IF(CD$7=EOMONTH(Assumptions!$D$16,(Assumptions!$L$8*12)-1),Assumptions!$L$11+SUM($D$199:CC199),0)</f>
        <v>0</v>
      </c>
      <c r="CE199" s="20">
        <f>IF(CE$7=EOMONTH(Assumptions!$D$16,(Assumptions!$L$8*12)-1),Assumptions!$L$11+SUM($D$199:CD199),0)</f>
        <v>0</v>
      </c>
      <c r="CF199" s="20">
        <f>IF(CF$7=EOMONTH(Assumptions!$D$16,(Assumptions!$L$8*12)-1),Assumptions!$L$11+SUM($D$199:CE199),0)</f>
        <v>0</v>
      </c>
      <c r="CG199" s="20">
        <f>IF(CG$7=EOMONTH(Assumptions!$D$16,(Assumptions!$L$8*12)-1),Assumptions!$L$11+SUM($D$199:CF199),0)</f>
        <v>0</v>
      </c>
      <c r="CH199" s="20">
        <f>IF(CH$7=EOMONTH(Assumptions!$D$16,(Assumptions!$L$8*12)-1),Assumptions!$L$11+SUM($D$199:CG199),0)</f>
        <v>0</v>
      </c>
      <c r="CI199" s="20">
        <f>IF(CI$7=EOMONTH(Assumptions!$D$16,(Assumptions!$L$8*12)-1),Assumptions!$L$11+SUM($D$199:CH199),0)</f>
        <v>0</v>
      </c>
      <c r="CJ199" s="20">
        <f>IF(CJ$7=EOMONTH(Assumptions!$D$16,(Assumptions!$L$8*12)-1),Assumptions!$L$11+SUM($D$199:CI199),0)</f>
        <v>0</v>
      </c>
      <c r="CK199" s="20">
        <f>IF(CK$7=EOMONTH(Assumptions!$D$16,(Assumptions!$L$8*12)-1),Assumptions!$L$11+SUM($D$199:CJ199),0)</f>
        <v>0</v>
      </c>
      <c r="CL199" s="20">
        <f>IF(CL$7=EOMONTH(Assumptions!$D$16,(Assumptions!$L$8*12)-1),Assumptions!$L$11+SUM($D$199:CK199),0)</f>
        <v>0</v>
      </c>
      <c r="CM199" s="20">
        <f>IF(CM$7=EOMONTH(Assumptions!$D$16,(Assumptions!$L$8*12)-1),Assumptions!$L$11+SUM($D$199:CL199),0)</f>
        <v>0</v>
      </c>
      <c r="CN199" s="20">
        <f>IF(CN$7=EOMONTH(Assumptions!$D$16,(Assumptions!$L$8*12)-1),Assumptions!$L$11+SUM($D$199:CM199),0)</f>
        <v>0</v>
      </c>
      <c r="CO199" s="20">
        <f>IF(CO$7=EOMONTH(Assumptions!$D$16,(Assumptions!$L$8*12)-1),Assumptions!$L$11+SUM($D$199:CN199),0)</f>
        <v>0</v>
      </c>
      <c r="CP199" s="20">
        <f>IF(CP$7=EOMONTH(Assumptions!$D$16,(Assumptions!$L$8*12)-1),Assumptions!$L$11+SUM($D$199:CO199),0)</f>
        <v>0</v>
      </c>
      <c r="CQ199" s="20">
        <f>IF(CQ$7=EOMONTH(Assumptions!$D$16,(Assumptions!$L$8*12)-1),Assumptions!$L$11+SUM($D$199:CP199),0)</f>
        <v>0</v>
      </c>
      <c r="CR199" s="20">
        <f>IF(CR$7=EOMONTH(Assumptions!$D$16,(Assumptions!$L$8*12)-1),Assumptions!$L$11+SUM($D$199:CQ199),0)</f>
        <v>0</v>
      </c>
      <c r="CS199" s="20">
        <f>IF(CS$7=EOMONTH(Assumptions!$D$16,(Assumptions!$L$8*12)-1),Assumptions!$L$11+SUM($D$199:CR199),0)</f>
        <v>0</v>
      </c>
      <c r="CT199" s="20">
        <f>IF(CT$7=EOMONTH(Assumptions!$D$16,(Assumptions!$L$8*12)-1),Assumptions!$L$11+SUM($D$199:CS199),0)</f>
        <v>0</v>
      </c>
      <c r="CU199" s="20">
        <f>IF(CU$7=EOMONTH(Assumptions!$D$16,(Assumptions!$L$8*12)-1),Assumptions!$L$11+SUM($D$199:CT199),0)</f>
        <v>0</v>
      </c>
      <c r="CV199" s="20">
        <f>IF(CV$7=EOMONTH(Assumptions!$D$16,(Assumptions!$L$8*12)-1),Assumptions!$L$11+SUM($D$199:CU199),0)</f>
        <v>0</v>
      </c>
      <c r="CW199" s="20">
        <f>IF(CW$7=EOMONTH(Assumptions!$D$16,(Assumptions!$L$8*12)-1),Assumptions!$L$11+SUM($D$199:CV199),0)</f>
        <v>0</v>
      </c>
      <c r="CX199" s="20">
        <f>IF(CX$7=EOMONTH(Assumptions!$D$16,(Assumptions!$L$8*12)-1),Assumptions!$L$11+SUM($D$199:CW199),0)</f>
        <v>0</v>
      </c>
      <c r="CY199" s="20">
        <f>IF(CY$7=EOMONTH(Assumptions!$D$16,(Assumptions!$L$8*12)-1),Assumptions!$L$11+SUM($D$199:CX199),0)</f>
        <v>0</v>
      </c>
      <c r="CZ199" s="20">
        <f>IF(CZ$7=EOMONTH(Assumptions!$D$16,(Assumptions!$L$8*12)-1),Assumptions!$L$11+SUM($D$199:CY199),0)</f>
        <v>0</v>
      </c>
      <c r="DA199" s="20">
        <f>IF(DA$7=EOMONTH(Assumptions!$D$16,(Assumptions!$L$8*12)-1),Assumptions!$L$11+SUM($D$199:CZ199),0)</f>
        <v>0</v>
      </c>
      <c r="DB199" s="20">
        <f>IF(DB$7=EOMONTH(Assumptions!$D$16,(Assumptions!$L$8*12)-1),Assumptions!$L$11+SUM($D$199:DA199),0)</f>
        <v>0</v>
      </c>
      <c r="DC199" s="20">
        <f>IF(DC$7=EOMONTH(Assumptions!$D$16,(Assumptions!$L$8*12)-1),Assumptions!$L$11+SUM($D$199:DB199),0)</f>
        <v>0</v>
      </c>
      <c r="DD199" s="20">
        <f>IF(DD$7=EOMONTH(Assumptions!$D$16,(Assumptions!$L$8*12)-1),Assumptions!$L$11+SUM($D$199:DC199),0)</f>
        <v>0</v>
      </c>
      <c r="DE199" s="20">
        <f>IF(DE$7=EOMONTH(Assumptions!$D$16,(Assumptions!$L$8*12)-1),Assumptions!$L$11+SUM($D$199:DD199),0)</f>
        <v>0</v>
      </c>
      <c r="DF199" s="20">
        <f>IF(DF$7=EOMONTH(Assumptions!$D$16,(Assumptions!$L$8*12)-1),Assumptions!$L$11+SUM($D$199:DE199),0)</f>
        <v>0</v>
      </c>
      <c r="DG199" s="20">
        <f>IF(DG$7=EOMONTH(Assumptions!$D$16,(Assumptions!$L$8*12)-1),Assumptions!$L$11+SUM($D$199:DF199),0)</f>
        <v>0</v>
      </c>
      <c r="DH199" s="20">
        <f>IF(DH$7=EOMONTH(Assumptions!$D$16,(Assumptions!$L$8*12)-1),Assumptions!$L$11+SUM($D$199:DG199),0)</f>
        <v>0</v>
      </c>
      <c r="DI199" s="20">
        <f>IF(DI$7=EOMONTH(Assumptions!$D$16,(Assumptions!$L$8*12)-1),Assumptions!$L$11+SUM($D$199:DH199),0)</f>
        <v>0</v>
      </c>
      <c r="DJ199" s="20">
        <f>IF(DJ$7=EOMONTH(Assumptions!$D$16,(Assumptions!$L$8*12)-1),Assumptions!$L$11+SUM($D$199:DI199),0)</f>
        <v>0</v>
      </c>
      <c r="DK199" s="20">
        <f>IF(DK$7=EOMONTH(Assumptions!$D$16,(Assumptions!$L$8*12)-1),Assumptions!$L$11+SUM($D$199:DJ199),0)</f>
        <v>0</v>
      </c>
      <c r="DL199" s="20">
        <f>IF(DL$7=EOMONTH(Assumptions!$D$16,(Assumptions!$L$8*12)-1),Assumptions!$L$11+SUM($D$199:DK199),0)</f>
        <v>0</v>
      </c>
      <c r="DM199" s="20">
        <f>IF(DM$7=EOMONTH(Assumptions!$D$16,(Assumptions!$L$8*12)-1),Assumptions!$L$11+SUM($D$199:DL199),0)</f>
        <v>0</v>
      </c>
      <c r="DN199" s="20">
        <f>IF(DN$7=EOMONTH(Assumptions!$D$16,(Assumptions!$L$8*12)-1),Assumptions!$L$11+SUM($D$199:DM199),0)</f>
        <v>0</v>
      </c>
      <c r="DO199" s="20">
        <f>IF(DO$7=EOMONTH(Assumptions!$D$16,(Assumptions!$L$8*12)-1),Assumptions!$L$11+SUM($D$199:DN199),0)</f>
        <v>0</v>
      </c>
      <c r="DP199" s="20">
        <f>IF(DP$7=EOMONTH(Assumptions!$D$16,(Assumptions!$L$8*12)-1),Assumptions!$L$11+SUM($D$199:DO199),0)</f>
        <v>0</v>
      </c>
      <c r="DQ199" s="20">
        <f>IF(DQ$7=EOMONTH(Assumptions!$D$16,(Assumptions!$L$8*12)-1),Assumptions!$L$11+SUM($D$199:DP199),0)</f>
        <v>0</v>
      </c>
      <c r="DR199" s="20">
        <f>IF(DR$7=EOMONTH(Assumptions!$D$16,(Assumptions!$L$8*12)-1),Assumptions!$L$11+SUM($D$199:DQ199),0)</f>
        <v>0</v>
      </c>
      <c r="DS199" s="20">
        <f>IF(DS$7=EOMONTH(Assumptions!$D$16,(Assumptions!$L$8*12)-1),Assumptions!$L$11+SUM($D$199:DR199),0)</f>
        <v>0</v>
      </c>
      <c r="DT199" s="20">
        <f>IF(DT$7=EOMONTH(Assumptions!$D$16,(Assumptions!$L$8*12)-1),Assumptions!$L$11+SUM($D$199:DS199),0)</f>
        <v>0</v>
      </c>
    </row>
    <row r="200" spans="3:124">
      <c r="C200" s="5" t="s">
        <v>444</v>
      </c>
      <c r="D200" s="20">
        <f>IF(D$7&lt;=EOMONTH(Assumptions!$D$16,(Assumptions!$L$8*12)-1),SUM($D$198:D198)*(D217/12),0)</f>
        <v>0</v>
      </c>
      <c r="E200" s="20">
        <f ca="1">IF(E$7&lt;=EOMONTH(Assumptions!$D$16,(Assumptions!$L$8*12)-1),SUM($D$198:E198)*(E217/12),0)</f>
        <v>0</v>
      </c>
      <c r="F200" s="20">
        <f ca="1">IF(F$7&lt;=EOMONTH(Assumptions!$D$16,(Assumptions!$L$8*12)-1),SUM($D$198:F198)*(F217/12),0)</f>
        <v>0</v>
      </c>
      <c r="G200" s="20">
        <f ca="1">IF(G$7&lt;=EOMONTH(Assumptions!$D$16,(Assumptions!$L$8*12)-1),SUM($D$198:G198)*(G217/12),0)</f>
        <v>0</v>
      </c>
      <c r="H200" s="20">
        <f ca="1">IF(H$7&lt;=EOMONTH(Assumptions!$D$16,(Assumptions!$L$8*12)-1),SUM($D$198:H198)*(H217/12),0)</f>
        <v>0</v>
      </c>
      <c r="I200" s="20">
        <f ca="1">IF(I$7&lt;=EOMONTH(Assumptions!$D$16,(Assumptions!$L$8*12)-1),SUM($D$198:I198)*(I217/12),0)</f>
        <v>0</v>
      </c>
      <c r="J200" s="20">
        <f ca="1">IF(J$7&lt;=EOMONTH(Assumptions!$D$16,(Assumptions!$L$8*12)-1),SUM($D$198:J198)*(J217/12),0)</f>
        <v>0</v>
      </c>
      <c r="K200" s="20">
        <f ca="1">IF(K$7&lt;=EOMONTH(Assumptions!$D$16,(Assumptions!$L$8*12)-1),SUM($D$198:K198)*(K217/12),0)</f>
        <v>0</v>
      </c>
      <c r="L200" s="20">
        <f ca="1">IF(L$7&lt;=EOMONTH(Assumptions!$D$16,(Assumptions!$L$8*12)-1),SUM($D$198:L198)*(L217/12),0)</f>
        <v>0</v>
      </c>
      <c r="M200" s="20">
        <f ca="1">IF(M$7&lt;=EOMONTH(Assumptions!$D$16,(Assumptions!$L$8*12)-1),SUM($D$198:M198)*(M217/12),0)</f>
        <v>0</v>
      </c>
      <c r="N200" s="20">
        <f ca="1">IF(N$7&lt;=EOMONTH(Assumptions!$D$16,(Assumptions!$L$8*12)-1),SUM($D$198:N198)*(N217/12),0)</f>
        <v>0</v>
      </c>
      <c r="O200" s="20">
        <f ca="1">IF(O$7&lt;=EOMONTH(Assumptions!$D$16,(Assumptions!$L$8*12)-1),SUM($D$198:O198)*(O217/12),0)</f>
        <v>10577.231139276562</v>
      </c>
      <c r="P200" s="20">
        <f ca="1">IF(P$7&lt;=EOMONTH(Assumptions!$D$16,(Assumptions!$L$8*12)-1),SUM($D$198:P198)*(P217/12),0)</f>
        <v>35111.869996322566</v>
      </c>
      <c r="Q200" s="20">
        <f ca="1">IF(Q$7&lt;=EOMONTH(Assumptions!$D$16,(Assumptions!$L$8*12)-1),SUM($D$198:Q198)*(Q217/12),0)</f>
        <v>63373.077913449124</v>
      </c>
      <c r="R200" s="20">
        <f ca="1">IF(R$7&lt;=EOMONTH(Assumptions!$D$16,(Assumptions!$L$8*12)-1),SUM($D$198:R198)*(R217/12),0)</f>
        <v>92340.044162601771</v>
      </c>
      <c r="S200" s="20">
        <f ca="1">IF(S$7&lt;=EOMONTH(Assumptions!$D$16,(Assumptions!$L$8*12)-1),SUM($D$198:S198)*(S217/12),0)</f>
        <v>118872.2709382726</v>
      </c>
      <c r="T200" s="20">
        <f ca="1">IF(T$7&lt;=EOMONTH(Assumptions!$D$16,(Assumptions!$L$8*12)-1),SUM($D$198:T198)*(T217/12),0)</f>
        <v>142534.05262242944</v>
      </c>
      <c r="U200" s="20">
        <f ca="1">IF(U$7&lt;=EOMONTH(Assumptions!$D$16,(Assumptions!$L$8*12)-1),SUM($D$198:U198)*(U217/12),0)</f>
        <v>166552.09523664374</v>
      </c>
      <c r="V200" s="20">
        <f ca="1">IF(V$7&lt;=EOMONTH(Assumptions!$D$16,(Assumptions!$L$8*12)-1),SUM($D$198:V198)*(V217/12),0)</f>
        <v>187821.45664726483</v>
      </c>
      <c r="W200" s="20">
        <f ca="1">IF(W$7&lt;=EOMONTH(Assumptions!$D$16,(Assumptions!$L$8*12)-1),SUM($D$198:W198)*(W217/12),0)</f>
        <v>209168.09406955942</v>
      </c>
      <c r="X200" s="20">
        <f ca="1">IF(X$7&lt;=EOMONTH(Assumptions!$D$16,(Assumptions!$L$8*12)-1),SUM($D$198:X198)*(X217/12),0)</f>
        <v>223815.91458746741</v>
      </c>
      <c r="Y200" s="20">
        <f ca="1">IF(Y$7&lt;=EOMONTH(Assumptions!$D$16,(Assumptions!$L$8*12)-1),SUM($D$198:Y198)*(Y217/12),0)</f>
        <v>238504.48676638093</v>
      </c>
      <c r="Z200" s="20">
        <f ca="1">IF(Z$7&lt;=EOMONTH(Assumptions!$D$16,(Assumptions!$L$8*12)-1),SUM($D$198:Z198)*(Z217/12),0)</f>
        <v>249327.47190640785</v>
      </c>
      <c r="AA200" s="20">
        <f ca="1">IF(AA$7&lt;=EOMONTH(Assumptions!$D$16,(Assumptions!$L$8*12)-1),SUM($D$198:AA198)*(AA217/12),0)</f>
        <v>288483.78242129809</v>
      </c>
      <c r="AB200" s="20">
        <f ca="1">IF(AB$7&lt;=EOMONTH(Assumptions!$D$16,(Assumptions!$L$8*12)-1),SUM($D$198:AB198)*(AB217/12),0)</f>
        <v>293892.2814642351</v>
      </c>
      <c r="AC200" s="20">
        <f ca="1">IF(AC$7&lt;=EOMONTH(Assumptions!$D$16,(Assumptions!$L$8*12)-1),SUM($D$198:AC198)*(AC217/12),0)</f>
        <v>298210.05080482911</v>
      </c>
      <c r="AD200" s="20">
        <f ca="1">IF(AD$7&lt;=EOMONTH(Assumptions!$D$16,(Assumptions!$L$8*12)-1),SUM($D$198:AD198)*(AD217/12),0)</f>
        <v>301550.70125929185</v>
      </c>
      <c r="AE200" s="20">
        <f ca="1">IF(AE$7&lt;=EOMONTH(Assumptions!$D$16,(Assumptions!$L$8*12)-1),SUM($D$198:AE198)*(AE217/12),0)</f>
        <v>304613.65791723906</v>
      </c>
      <c r="AF200" s="20">
        <f ca="1">IF(AF$7&lt;=EOMONTH(Assumptions!$D$16,(Assumptions!$L$8*12)-1),SUM($D$198:AF198)*(AF217/12),0)</f>
        <v>307410.64818385174</v>
      </c>
      <c r="AG200" s="20">
        <f ca="1">IF(AG$7&lt;=EOMONTH(Assumptions!$D$16,(Assumptions!$L$8*12)-1),SUM($D$198:AG198)*(AG217/12),0)</f>
        <v>309939.219654224</v>
      </c>
      <c r="AH200" s="20">
        <f ca="1">IF(AH$7&lt;=EOMONTH(Assumptions!$D$16,(Assumptions!$L$8*12)-1),SUM($D$198:AH198)*(AH217/12),0)</f>
        <v>312724.07350161689</v>
      </c>
      <c r="AI200" s="20">
        <f ca="1">IF(AI$7&lt;=EOMONTH(Assumptions!$D$16,(Assumptions!$L$8*12)-1),SUM($D$198:AI198)*(AI217/12),0)</f>
        <v>314839.65343897487</v>
      </c>
      <c r="AJ200" s="20">
        <f ca="1">IF(AJ$7&lt;=EOMONTH(Assumptions!$D$16,(Assumptions!$L$8*12)-1),SUM($D$198:AJ198)*(AJ217/12),0)</f>
        <v>316680.85944286629</v>
      </c>
      <c r="AK200" s="20">
        <f ca="1">IF(AK$7&lt;=EOMONTH(Assumptions!$D$16,(Assumptions!$L$8*12)-1),SUM($D$198:AK198)*(AK217/12),0)</f>
        <v>318295.29349901376</v>
      </c>
      <c r="AL200" s="20">
        <f ca="1">IF(AL$7&lt;=EOMONTH(Assumptions!$D$16,(Assumptions!$L$8*12)-1),SUM($D$198:AL198)*(AL217/12),0)</f>
        <v>319691.94970098103</v>
      </c>
      <c r="AM200" s="20">
        <f ca="1">IF(AM$7&lt;=EOMONTH(Assumptions!$D$16,(Assumptions!$L$8*12)-1),SUM($D$198:AM198)*(AM217/12),0)</f>
        <v>320859.96911616047</v>
      </c>
      <c r="AN200" s="20">
        <f ca="1">IF(AN$7&lt;=EOMONTH(Assumptions!$D$16,(Assumptions!$L$8*12)-1),SUM($D$198:AN198)*(AN217/12),0)</f>
        <v>321790.66293404152</v>
      </c>
      <c r="AO200" s="20">
        <f ca="1">IF(AO$7&lt;=EOMONTH(Assumptions!$D$16,(Assumptions!$L$8*12)-1),SUM($D$198:AO198)*(AO217/12),0)</f>
        <v>323031.30169254926</v>
      </c>
      <c r="AP200" s="20">
        <f ca="1">IF(AP$7&lt;=EOMONTH(Assumptions!$D$16,(Assumptions!$L$8*12)-1),SUM($D$198:AP198)*(AP217/12),0)</f>
        <v>323548.15177525743</v>
      </c>
      <c r="AQ200" s="20">
        <f ca="1">IF(AQ$7&lt;=EOMONTH(Assumptions!$D$16,(Assumptions!$L$8*12)-1),SUM($D$198:AQ198)*(AQ217/12),0)</f>
        <v>324065.00185796549</v>
      </c>
      <c r="AR200" s="20">
        <f ca="1">IF(AR$7&lt;=EOMONTH(Assumptions!$D$16,(Assumptions!$L$8*12)-1),SUM($D$198:AR198)*(AR217/12),0)</f>
        <v>324581.85194067348</v>
      </c>
      <c r="AS200" s="20">
        <f ca="1">IF(AS$7&lt;=EOMONTH(Assumptions!$D$16,(Assumptions!$L$8*12)-1),SUM($D$198:AS198)*(AS217/12),0)</f>
        <v>325615.55210608972</v>
      </c>
      <c r="AT200" s="20">
        <f ca="1">IF(AT$7&lt;=EOMONTH(Assumptions!$D$16,(Assumptions!$L$8*12)-1),SUM($D$198:AT198)*(AT217/12),0)</f>
        <v>326132.40218879777</v>
      </c>
      <c r="AU200" s="20">
        <f ca="1">IF(AU$7&lt;=EOMONTH(Assumptions!$D$16,(Assumptions!$L$8*12)-1),SUM($D$198:AU198)*(AU217/12),0)</f>
        <v>327166.10235421389</v>
      </c>
      <c r="AV200" s="20">
        <f ca="1">IF(AV$7&lt;=EOMONTH(Assumptions!$D$16,(Assumptions!$L$8*12)-1),SUM($D$198:AV198)*(AV217/12),0)</f>
        <v>327682.95243692206</v>
      </c>
      <c r="AW200" s="20">
        <f ca="1">IF(AW$7&lt;=EOMONTH(Assumptions!$D$16,(Assumptions!$L$8*12)-1),SUM($D$198:AW198)*(AW217/12),0)</f>
        <v>328199.80251963006</v>
      </c>
      <c r="AX200" s="20">
        <f ca="1">IF(AX$7&lt;=EOMONTH(Assumptions!$D$16,(Assumptions!$L$8*12)-1),SUM($D$198:AX198)*(AX217/12),0)</f>
        <v>329233.50268504629</v>
      </c>
      <c r="AY200" s="20">
        <f ca="1">IF(AY$7&lt;=EOMONTH(Assumptions!$D$16,(Assumptions!$L$8*12)-1),SUM($D$198:AY198)*(AY217/12),0)</f>
        <v>329750.35276775429</v>
      </c>
      <c r="AZ200" s="20">
        <f ca="1">IF(AZ$7&lt;=EOMONTH(Assumptions!$D$16,(Assumptions!$L$8*12)-1),SUM($D$198:AZ198)*(AZ217/12),0)</f>
        <v>330784.05293317046</v>
      </c>
      <c r="BA200" s="20">
        <f ca="1">IF(BA$7&lt;=EOMONTH(Assumptions!$D$16,(Assumptions!$L$8*12)-1),SUM($D$198:BA198)*(BA217/12),0)</f>
        <v>331300.90301587858</v>
      </c>
      <c r="BB200" s="20">
        <f ca="1">IF(BB$7&lt;=EOMONTH(Assumptions!$D$16,(Assumptions!$L$8*12)-1),SUM($D$198:BB198)*(BB217/12),0)</f>
        <v>332334.60318129469</v>
      </c>
      <c r="BC200" s="20">
        <f ca="1">IF(BC$7&lt;=EOMONTH(Assumptions!$D$16,(Assumptions!$L$8*12)-1),SUM($D$198:BC198)*(BC217/12),0)</f>
        <v>332851.45326400286</v>
      </c>
      <c r="BD200" s="20">
        <f ca="1">IF(BD$7&lt;=EOMONTH(Assumptions!$D$16,(Assumptions!$L$8*12)-1),SUM($D$198:BD198)*(BD217/12),0)</f>
        <v>333885.15342941898</v>
      </c>
      <c r="BE200" s="20">
        <f ca="1">IF(BE$7&lt;=EOMONTH(Assumptions!$D$16,(Assumptions!$L$8*12)-1),SUM($D$198:BE198)*(BE217/12),0)</f>
        <v>334402.00351212703</v>
      </c>
      <c r="BF200" s="20">
        <f ca="1">IF(BF$7&lt;=EOMONTH(Assumptions!$D$16,(Assumptions!$L$8*12)-1),SUM($D$198:BF198)*(BF217/12),0)</f>
        <v>334918.85359483509</v>
      </c>
      <c r="BG200" s="20">
        <f ca="1">IF(BG$7&lt;=EOMONTH(Assumptions!$D$16,(Assumptions!$L$8*12)-1),SUM($D$198:BG198)*(BG217/12),0)</f>
        <v>335952.55376025126</v>
      </c>
      <c r="BH200" s="20">
        <f ca="1">IF(BH$7&lt;=EOMONTH(Assumptions!$D$16,(Assumptions!$L$8*12)-1),SUM($D$198:BH198)*(BH217/12),0)</f>
        <v>336469.40384295938</v>
      </c>
      <c r="BI200" s="20">
        <f ca="1">IF(BI$7&lt;=EOMONTH(Assumptions!$D$16,(Assumptions!$L$8*12)-1),SUM($D$198:BI198)*(BI217/12),0)</f>
        <v>336986.25392566749</v>
      </c>
      <c r="BJ200" s="20">
        <f ca="1">IF(BJ$7&lt;=EOMONTH(Assumptions!$D$16,(Assumptions!$L$8*12)-1),SUM($D$198:BJ198)*(BJ217/12),0)</f>
        <v>337503.10400837549</v>
      </c>
      <c r="BK200" s="20">
        <f ca="1">IF(BK$7&lt;=EOMONTH(Assumptions!$D$16,(Assumptions!$L$8*12)-1),SUM($D$198:BK198)*(BK217/12),0)</f>
        <v>338019.95409108361</v>
      </c>
      <c r="BL200" s="20">
        <f ca="1">IF(BL$7&lt;=EOMONTH(Assumptions!$D$16,(Assumptions!$L$8*12)-1),SUM($D$198:BL198)*(BL217/12),0)</f>
        <v>338536.80417379166</v>
      </c>
      <c r="BM200" s="20">
        <f>IF(BM$7&lt;=EOMONTH(Assumptions!$D$16,(Assumptions!$L$8*12)-1),SUM($D$198:BM198)*(BM217/12),0)</f>
        <v>0</v>
      </c>
      <c r="BN200" s="20">
        <f>IF(BN$7&lt;=EOMONTH(Assumptions!$D$16,(Assumptions!$L$8*12)-1),SUM($D$198:BN198)*(BN217/12),0)</f>
        <v>0</v>
      </c>
      <c r="BO200" s="20">
        <f>IF(BO$7&lt;=EOMONTH(Assumptions!$D$16,(Assumptions!$L$8*12)-1),SUM($D$198:BO198)*(BO217/12),0)</f>
        <v>0</v>
      </c>
      <c r="BP200" s="20">
        <f>IF(BP$7&lt;=EOMONTH(Assumptions!$D$16,(Assumptions!$L$8*12)-1),SUM($D$198:BP198)*(BP217/12),0)</f>
        <v>0</v>
      </c>
      <c r="BQ200" s="20">
        <f>IF(BQ$7&lt;=EOMONTH(Assumptions!$D$16,(Assumptions!$L$8*12)-1),SUM($D$198:BQ198)*(BQ217/12),0)</f>
        <v>0</v>
      </c>
      <c r="BR200" s="20">
        <f>IF(BR$7&lt;=EOMONTH(Assumptions!$D$16,(Assumptions!$L$8*12)-1),SUM($D$198:BR198)*(BR217/12),0)</f>
        <v>0</v>
      </c>
      <c r="BS200" s="20">
        <f>IF(BS$7&lt;=EOMONTH(Assumptions!$D$16,(Assumptions!$L$8*12)-1),SUM($D$198:BS198)*(BS217/12),0)</f>
        <v>0</v>
      </c>
      <c r="BT200" s="20">
        <f>IF(BT$7&lt;=EOMONTH(Assumptions!$D$16,(Assumptions!$L$8*12)-1),SUM($D$198:BT198)*(BT217/12),0)</f>
        <v>0</v>
      </c>
      <c r="BU200" s="20">
        <f>IF(BU$7&lt;=EOMONTH(Assumptions!$D$16,(Assumptions!$L$8*12)-1),SUM($D$198:BU198)*(BU217/12),0)</f>
        <v>0</v>
      </c>
      <c r="BV200" s="20">
        <f>IF(BV$7&lt;=EOMONTH(Assumptions!$D$16,(Assumptions!$L$8*12)-1),SUM($D$198:BV198)*(BV217/12),0)</f>
        <v>0</v>
      </c>
      <c r="BW200" s="20">
        <f>IF(BW$7&lt;=EOMONTH(Assumptions!$D$16,(Assumptions!$L$8*12)-1),SUM($D$198:BW198)*(BW217/12),0)</f>
        <v>0</v>
      </c>
      <c r="BX200" s="20">
        <f>IF(BX$7&lt;=EOMONTH(Assumptions!$D$16,(Assumptions!$L$8*12)-1),SUM($D$198:BX198)*(BX217/12),0)</f>
        <v>0</v>
      </c>
      <c r="BY200" s="20">
        <f>IF(BY$7&lt;=EOMONTH(Assumptions!$D$16,(Assumptions!$L$8*12)-1),SUM($D$198:BY198)*(BY217/12),0)</f>
        <v>0</v>
      </c>
      <c r="BZ200" s="20">
        <f>IF(BZ$7&lt;=EOMONTH(Assumptions!$D$16,(Assumptions!$L$8*12)-1),SUM($D$198:BZ198)*(BZ217/12),0)</f>
        <v>0</v>
      </c>
      <c r="CA200" s="20">
        <f>IF(CA$7&lt;=EOMONTH(Assumptions!$D$16,(Assumptions!$L$8*12)-1),SUM($D$198:CA198)*(CA217/12),0)</f>
        <v>0</v>
      </c>
      <c r="CB200" s="20">
        <f>IF(CB$7&lt;=EOMONTH(Assumptions!$D$16,(Assumptions!$L$8*12)-1),SUM($D$198:CB198)*(CB217/12),0)</f>
        <v>0</v>
      </c>
      <c r="CC200" s="20">
        <f>IF(CC$7&lt;=EOMONTH(Assumptions!$D$16,(Assumptions!$L$8*12)-1),SUM($D$198:CC198)*(CC217/12),0)</f>
        <v>0</v>
      </c>
      <c r="CD200" s="20">
        <f>IF(CD$7&lt;=EOMONTH(Assumptions!$D$16,(Assumptions!$L$8*12)-1),SUM($D$198:CD198)*(CD217/12),0)</f>
        <v>0</v>
      </c>
      <c r="CE200" s="20">
        <f>IF(CE$7&lt;=EOMONTH(Assumptions!$D$16,(Assumptions!$L$8*12)-1),SUM($D$198:CE198)*(CE217/12),0)</f>
        <v>0</v>
      </c>
      <c r="CF200" s="20">
        <f>IF(CF$7&lt;=EOMONTH(Assumptions!$D$16,(Assumptions!$L$8*12)-1),SUM($D$198:CF198)*(CF217/12),0)</f>
        <v>0</v>
      </c>
      <c r="CG200" s="20">
        <f>IF(CG$7&lt;=EOMONTH(Assumptions!$D$16,(Assumptions!$L$8*12)-1),SUM($D$198:CG198)*(CG217/12),0)</f>
        <v>0</v>
      </c>
      <c r="CH200" s="20">
        <f>IF(CH$7&lt;=EOMONTH(Assumptions!$D$16,(Assumptions!$L$8*12)-1),SUM($D$198:CH198)*(CH217/12),0)</f>
        <v>0</v>
      </c>
      <c r="CI200" s="20">
        <f>IF(CI$7&lt;=EOMONTH(Assumptions!$D$16,(Assumptions!$L$8*12)-1),SUM($D$198:CI198)*(CI217/12),0)</f>
        <v>0</v>
      </c>
      <c r="CJ200" s="20">
        <f>IF(CJ$7&lt;=EOMONTH(Assumptions!$D$16,(Assumptions!$L$8*12)-1),SUM($D$198:CJ198)*(CJ217/12),0)</f>
        <v>0</v>
      </c>
      <c r="CK200" s="20">
        <f>IF(CK$7&lt;=EOMONTH(Assumptions!$D$16,(Assumptions!$L$8*12)-1),SUM($D$198:CK198)*(CK217/12),0)</f>
        <v>0</v>
      </c>
      <c r="CL200" s="20">
        <f>IF(CL$7&lt;=EOMONTH(Assumptions!$D$16,(Assumptions!$L$8*12)-1),SUM($D$198:CL198)*(CL217/12),0)</f>
        <v>0</v>
      </c>
      <c r="CM200" s="20">
        <f>IF(CM$7&lt;=EOMONTH(Assumptions!$D$16,(Assumptions!$L$8*12)-1),SUM($D$198:CM198)*(CM217/12),0)</f>
        <v>0</v>
      </c>
      <c r="CN200" s="20">
        <f>IF(CN$7&lt;=EOMONTH(Assumptions!$D$16,(Assumptions!$L$8*12)-1),SUM($D$198:CN198)*(CN217/12),0)</f>
        <v>0</v>
      </c>
      <c r="CO200" s="20">
        <f>IF(CO$7&lt;=EOMONTH(Assumptions!$D$16,(Assumptions!$L$8*12)-1),SUM($D$198:CO198)*(CO217/12),0)</f>
        <v>0</v>
      </c>
      <c r="CP200" s="20">
        <f>IF(CP$7&lt;=EOMONTH(Assumptions!$D$16,(Assumptions!$L$8*12)-1),SUM($D$198:CP198)*(CP217/12),0)</f>
        <v>0</v>
      </c>
      <c r="CQ200" s="20">
        <f>IF(CQ$7&lt;=EOMONTH(Assumptions!$D$16,(Assumptions!$L$8*12)-1),SUM($D$198:CQ198)*(CQ217/12),0)</f>
        <v>0</v>
      </c>
      <c r="CR200" s="20">
        <f>IF(CR$7&lt;=EOMONTH(Assumptions!$D$16,(Assumptions!$L$8*12)-1),SUM($D$198:CR198)*(CR217/12),0)</f>
        <v>0</v>
      </c>
      <c r="CS200" s="20">
        <f>IF(CS$7&lt;=EOMONTH(Assumptions!$D$16,(Assumptions!$L$8*12)-1),SUM($D$198:CS198)*(CS217/12),0)</f>
        <v>0</v>
      </c>
      <c r="CT200" s="20">
        <f>IF(CT$7&lt;=EOMONTH(Assumptions!$D$16,(Assumptions!$L$8*12)-1),SUM($D$198:CT198)*(CT217/12),0)</f>
        <v>0</v>
      </c>
      <c r="CU200" s="20">
        <f>IF(CU$7&lt;=EOMONTH(Assumptions!$D$16,(Assumptions!$L$8*12)-1),SUM($D$198:CU198)*(CU217/12),0)</f>
        <v>0</v>
      </c>
      <c r="CV200" s="20">
        <f>IF(CV$7&lt;=EOMONTH(Assumptions!$D$16,(Assumptions!$L$8*12)-1),SUM($D$198:CV198)*(CV217/12),0)</f>
        <v>0</v>
      </c>
      <c r="CW200" s="20">
        <f>IF(CW$7&lt;=EOMONTH(Assumptions!$D$16,(Assumptions!$L$8*12)-1),SUM($D$198:CW198)*(CW217/12),0)</f>
        <v>0</v>
      </c>
      <c r="CX200" s="20">
        <f>IF(CX$7&lt;=EOMONTH(Assumptions!$D$16,(Assumptions!$L$8*12)-1),SUM($D$198:CX198)*(CX217/12),0)</f>
        <v>0</v>
      </c>
      <c r="CY200" s="20">
        <f>IF(CY$7&lt;=EOMONTH(Assumptions!$D$16,(Assumptions!$L$8*12)-1),SUM($D$198:CY198)*(CY217/12),0)</f>
        <v>0</v>
      </c>
      <c r="CZ200" s="20">
        <f>IF(CZ$7&lt;=EOMONTH(Assumptions!$D$16,(Assumptions!$L$8*12)-1),SUM($D$198:CZ198)*(CZ217/12),0)</f>
        <v>0</v>
      </c>
      <c r="DA200" s="20">
        <f>IF(DA$7&lt;=EOMONTH(Assumptions!$D$16,(Assumptions!$L$8*12)-1),SUM($D$198:DA198)*(DA217/12),0)</f>
        <v>0</v>
      </c>
      <c r="DB200" s="20">
        <f>IF(DB$7&lt;=EOMONTH(Assumptions!$D$16,(Assumptions!$L$8*12)-1),SUM($D$198:DB198)*(DB217/12),0)</f>
        <v>0</v>
      </c>
      <c r="DC200" s="20">
        <f>IF(DC$7&lt;=EOMONTH(Assumptions!$D$16,(Assumptions!$L$8*12)-1),SUM($D$198:DC198)*(DC217/12),0)</f>
        <v>0</v>
      </c>
      <c r="DD200" s="20">
        <f>IF(DD$7&lt;=EOMONTH(Assumptions!$D$16,(Assumptions!$L$8*12)-1),SUM($D$198:DD198)*(DD217/12),0)</f>
        <v>0</v>
      </c>
      <c r="DE200" s="20">
        <f>IF(DE$7&lt;=EOMONTH(Assumptions!$D$16,(Assumptions!$L$8*12)-1),SUM($D$198:DE198)*(DE217/12),0)</f>
        <v>0</v>
      </c>
      <c r="DF200" s="20">
        <f>IF(DF$7&lt;=EOMONTH(Assumptions!$D$16,(Assumptions!$L$8*12)-1),SUM($D$198:DF198)*(DF217/12),0)</f>
        <v>0</v>
      </c>
      <c r="DG200" s="20">
        <f>IF(DG$7&lt;=EOMONTH(Assumptions!$D$16,(Assumptions!$L$8*12)-1),SUM($D$198:DG198)*(DG217/12),0)</f>
        <v>0</v>
      </c>
      <c r="DH200" s="20">
        <f>IF(DH$7&lt;=EOMONTH(Assumptions!$D$16,(Assumptions!$L$8*12)-1),SUM($D$198:DH198)*(DH217/12),0)</f>
        <v>0</v>
      </c>
      <c r="DI200" s="20">
        <f>IF(DI$7&lt;=EOMONTH(Assumptions!$D$16,(Assumptions!$L$8*12)-1),SUM($D$198:DI198)*(DI217/12),0)</f>
        <v>0</v>
      </c>
      <c r="DJ200" s="20">
        <f>IF(DJ$7&lt;=EOMONTH(Assumptions!$D$16,(Assumptions!$L$8*12)-1),SUM($D$198:DJ198)*(DJ217/12),0)</f>
        <v>0</v>
      </c>
      <c r="DK200" s="20">
        <f>IF(DK$7&lt;=EOMONTH(Assumptions!$D$16,(Assumptions!$L$8*12)-1),SUM($D$198:DK198)*(DK217/12),0)</f>
        <v>0</v>
      </c>
      <c r="DL200" s="20">
        <f>IF(DL$7&lt;=EOMONTH(Assumptions!$D$16,(Assumptions!$L$8*12)-1),SUM($D$198:DL198)*(DL217/12),0)</f>
        <v>0</v>
      </c>
      <c r="DM200" s="20">
        <f>IF(DM$7&lt;=EOMONTH(Assumptions!$D$16,(Assumptions!$L$8*12)-1),SUM($D$198:DM198)*(DM217/12),0)</f>
        <v>0</v>
      </c>
      <c r="DN200" s="20">
        <f>IF(DN$7&lt;=EOMONTH(Assumptions!$D$16,(Assumptions!$L$8*12)-1),SUM($D$198:DN198)*(DN217/12),0)</f>
        <v>0</v>
      </c>
      <c r="DO200" s="20">
        <f>IF(DO$7&lt;=EOMONTH(Assumptions!$D$16,(Assumptions!$L$8*12)-1),SUM($D$198:DO198)*(DO217/12),0)</f>
        <v>0</v>
      </c>
      <c r="DP200" s="20">
        <f>IF(DP$7&lt;=EOMONTH(Assumptions!$D$16,(Assumptions!$L$8*12)-1),SUM($D$198:DP198)*(DP217/12),0)</f>
        <v>0</v>
      </c>
      <c r="DQ200" s="20">
        <f>IF(DQ$7&lt;=EOMONTH(Assumptions!$D$16,(Assumptions!$L$8*12)-1),SUM($D$198:DQ198)*(DQ217/12),0)</f>
        <v>0</v>
      </c>
      <c r="DR200" s="20">
        <f>IF(DR$7&lt;=EOMONTH(Assumptions!$D$16,(Assumptions!$L$8*12)-1),SUM($D$198:DR198)*(DR217/12),0)</f>
        <v>0</v>
      </c>
      <c r="DS200" s="20">
        <f>IF(DS$7&lt;=EOMONTH(Assumptions!$D$16,(Assumptions!$L$8*12)-1),SUM($D$198:DS198)*(DS217/12),0)</f>
        <v>0</v>
      </c>
      <c r="DT200" s="20">
        <f>IF(DT$7&lt;=EOMONTH(Assumptions!$D$16,(Assumptions!$L$8*12)-1),SUM($D$198:DT198)*(DT217/12),0)</f>
        <v>0</v>
      </c>
    </row>
    <row r="201" spans="3:124">
      <c r="C201" s="5" t="s">
        <v>445</v>
      </c>
      <c r="D201" s="20">
        <f>IF(AND(D200&gt;0,(D181-D200)&lt;0),IF(D181&lt;0,D200,D200-D181),0)</f>
        <v>0</v>
      </c>
      <c r="E201" s="20">
        <f t="shared" ref="E201:BP201" ca="1" si="70">IF(AND(E200&gt;0,(E181-E200)&lt;0),IF(E181&lt;0,E200,E200-E181),0)</f>
        <v>0</v>
      </c>
      <c r="F201" s="20">
        <f t="shared" ca="1" si="70"/>
        <v>0</v>
      </c>
      <c r="G201" s="20">
        <f t="shared" ca="1" si="70"/>
        <v>0</v>
      </c>
      <c r="H201" s="20">
        <f t="shared" ca="1" si="70"/>
        <v>0</v>
      </c>
      <c r="I201" s="20">
        <f t="shared" ca="1" si="70"/>
        <v>0</v>
      </c>
      <c r="J201" s="20">
        <f t="shared" ca="1" si="70"/>
        <v>0</v>
      </c>
      <c r="K201" s="20">
        <f t="shared" ca="1" si="70"/>
        <v>0</v>
      </c>
      <c r="L201" s="20">
        <f t="shared" ca="1" si="70"/>
        <v>0</v>
      </c>
      <c r="M201" s="20">
        <f t="shared" ca="1" si="70"/>
        <v>0</v>
      </c>
      <c r="N201" s="20">
        <f t="shared" ca="1" si="70"/>
        <v>0</v>
      </c>
      <c r="O201" s="20">
        <f t="shared" ca="1" si="70"/>
        <v>10577.231139276562</v>
      </c>
      <c r="P201" s="20">
        <f t="shared" ca="1" si="70"/>
        <v>35111.869996322566</v>
      </c>
      <c r="Q201" s="20">
        <f t="shared" ca="1" si="70"/>
        <v>63373.077913449124</v>
      </c>
      <c r="R201" s="20">
        <f t="shared" ca="1" si="70"/>
        <v>92340.044162601771</v>
      </c>
      <c r="S201" s="20">
        <f t="shared" ca="1" si="70"/>
        <v>118872.2709382726</v>
      </c>
      <c r="T201" s="20">
        <f t="shared" ca="1" si="70"/>
        <v>142534.05262242944</v>
      </c>
      <c r="U201" s="20">
        <f t="shared" ca="1" si="70"/>
        <v>166552.09523664374</v>
      </c>
      <c r="V201" s="20">
        <f t="shared" ca="1" si="70"/>
        <v>187821.45664726483</v>
      </c>
      <c r="W201" s="20">
        <f t="shared" ca="1" si="70"/>
        <v>209168.09406955942</v>
      </c>
      <c r="X201" s="20">
        <f t="shared" ca="1" si="70"/>
        <v>223815.91458746741</v>
      </c>
      <c r="Y201" s="20">
        <f t="shared" ca="1" si="70"/>
        <v>238504.48676638093</v>
      </c>
      <c r="Z201" s="20">
        <f t="shared" ca="1" si="70"/>
        <v>249327.47190640785</v>
      </c>
      <c r="AA201" s="20">
        <f t="shared" ca="1" si="70"/>
        <v>288483.78242129809</v>
      </c>
      <c r="AB201" s="20">
        <f t="shared" ca="1" si="70"/>
        <v>293892.2814642351</v>
      </c>
      <c r="AC201" s="20">
        <f t="shared" ca="1" si="70"/>
        <v>298210.05080482911</v>
      </c>
      <c r="AD201" s="20">
        <f t="shared" ca="1" si="70"/>
        <v>301550.70125929185</v>
      </c>
      <c r="AE201" s="20">
        <f t="shared" ca="1" si="70"/>
        <v>304613.65791723906</v>
      </c>
      <c r="AF201" s="20">
        <f t="shared" ca="1" si="70"/>
        <v>307410.64818385174</v>
      </c>
      <c r="AG201" s="20">
        <f t="shared" ca="1" si="70"/>
        <v>309939.219654224</v>
      </c>
      <c r="AH201" s="20">
        <f t="shared" ca="1" si="70"/>
        <v>312724.07350161689</v>
      </c>
      <c r="AI201" s="20">
        <f t="shared" ca="1" si="70"/>
        <v>312375.49302080466</v>
      </c>
      <c r="AJ201" s="20">
        <f t="shared" ca="1" si="70"/>
        <v>258175.77896260301</v>
      </c>
      <c r="AK201" s="20">
        <f t="shared" ca="1" si="70"/>
        <v>213451.60914453893</v>
      </c>
      <c r="AL201" s="20">
        <f t="shared" ca="1" si="70"/>
        <v>170681.48721230571</v>
      </c>
      <c r="AM201" s="20">
        <f t="shared" ca="1" si="70"/>
        <v>126022.68112071464</v>
      </c>
      <c r="AN201" s="20">
        <f t="shared" ca="1" si="70"/>
        <v>79905.318298828788</v>
      </c>
      <c r="AO201" s="20">
        <f t="shared" ca="1" si="70"/>
        <v>39859.761109132727</v>
      </c>
      <c r="AP201" s="20">
        <f t="shared" ca="1" si="70"/>
        <v>0</v>
      </c>
      <c r="AQ201" s="20">
        <f t="shared" ca="1" si="70"/>
        <v>0</v>
      </c>
      <c r="AR201" s="20">
        <f t="shared" ca="1" si="70"/>
        <v>0</v>
      </c>
      <c r="AS201" s="20">
        <f t="shared" ca="1" si="70"/>
        <v>0</v>
      </c>
      <c r="AT201" s="20">
        <f t="shared" ca="1" si="70"/>
        <v>0</v>
      </c>
      <c r="AU201" s="20">
        <f t="shared" ca="1" si="70"/>
        <v>0</v>
      </c>
      <c r="AV201" s="20">
        <f t="shared" ca="1" si="70"/>
        <v>0</v>
      </c>
      <c r="AW201" s="20">
        <f t="shared" ca="1" si="70"/>
        <v>0</v>
      </c>
      <c r="AX201" s="20">
        <f t="shared" ca="1" si="70"/>
        <v>0</v>
      </c>
      <c r="AY201" s="20">
        <f t="shared" ca="1" si="70"/>
        <v>0</v>
      </c>
      <c r="AZ201" s="20">
        <f t="shared" ca="1" si="70"/>
        <v>0</v>
      </c>
      <c r="BA201" s="20">
        <f t="shared" ca="1" si="70"/>
        <v>0</v>
      </c>
      <c r="BB201" s="20">
        <f t="shared" ca="1" si="70"/>
        <v>0</v>
      </c>
      <c r="BC201" s="20">
        <f t="shared" ca="1" si="70"/>
        <v>0</v>
      </c>
      <c r="BD201" s="20">
        <f t="shared" ca="1" si="70"/>
        <v>0</v>
      </c>
      <c r="BE201" s="20">
        <f t="shared" ca="1" si="70"/>
        <v>0</v>
      </c>
      <c r="BF201" s="20">
        <f t="shared" ca="1" si="70"/>
        <v>0</v>
      </c>
      <c r="BG201" s="20">
        <f t="shared" ca="1" si="70"/>
        <v>0</v>
      </c>
      <c r="BH201" s="20">
        <f t="shared" ca="1" si="70"/>
        <v>0</v>
      </c>
      <c r="BI201" s="20">
        <f t="shared" ca="1" si="70"/>
        <v>0</v>
      </c>
      <c r="BJ201" s="20">
        <f t="shared" ca="1" si="70"/>
        <v>0</v>
      </c>
      <c r="BK201" s="20">
        <f t="shared" ca="1" si="70"/>
        <v>0</v>
      </c>
      <c r="BL201" s="20">
        <f t="shared" ca="1" si="70"/>
        <v>0</v>
      </c>
      <c r="BM201" s="20">
        <f t="shared" si="70"/>
        <v>0</v>
      </c>
      <c r="BN201" s="20">
        <f t="shared" si="70"/>
        <v>0</v>
      </c>
      <c r="BO201" s="20">
        <f t="shared" si="70"/>
        <v>0</v>
      </c>
      <c r="BP201" s="20">
        <f t="shared" si="70"/>
        <v>0</v>
      </c>
      <c r="BQ201" s="20">
        <f t="shared" ref="BQ201:DT201" si="71">IF(AND(BQ200&gt;0,(BQ181-BQ200)&lt;0),IF(BQ181&lt;0,BQ200,BQ200-BQ181),0)</f>
        <v>0</v>
      </c>
      <c r="BR201" s="20">
        <f t="shared" si="71"/>
        <v>0</v>
      </c>
      <c r="BS201" s="20">
        <f t="shared" si="71"/>
        <v>0</v>
      </c>
      <c r="BT201" s="20">
        <f t="shared" si="71"/>
        <v>0</v>
      </c>
      <c r="BU201" s="20">
        <f t="shared" si="71"/>
        <v>0</v>
      </c>
      <c r="BV201" s="20">
        <f t="shared" si="71"/>
        <v>0</v>
      </c>
      <c r="BW201" s="20">
        <f t="shared" si="71"/>
        <v>0</v>
      </c>
      <c r="BX201" s="20">
        <f t="shared" si="71"/>
        <v>0</v>
      </c>
      <c r="BY201" s="20">
        <f t="shared" si="71"/>
        <v>0</v>
      </c>
      <c r="BZ201" s="20">
        <f t="shared" si="71"/>
        <v>0</v>
      </c>
      <c r="CA201" s="20">
        <f t="shared" si="71"/>
        <v>0</v>
      </c>
      <c r="CB201" s="20">
        <f t="shared" si="71"/>
        <v>0</v>
      </c>
      <c r="CC201" s="20">
        <f t="shared" si="71"/>
        <v>0</v>
      </c>
      <c r="CD201" s="20">
        <f t="shared" si="71"/>
        <v>0</v>
      </c>
      <c r="CE201" s="20">
        <f t="shared" si="71"/>
        <v>0</v>
      </c>
      <c r="CF201" s="20">
        <f t="shared" si="71"/>
        <v>0</v>
      </c>
      <c r="CG201" s="20">
        <f t="shared" si="71"/>
        <v>0</v>
      </c>
      <c r="CH201" s="20">
        <f t="shared" si="71"/>
        <v>0</v>
      </c>
      <c r="CI201" s="20">
        <f t="shared" si="71"/>
        <v>0</v>
      </c>
      <c r="CJ201" s="20">
        <f t="shared" si="71"/>
        <v>0</v>
      </c>
      <c r="CK201" s="20">
        <f t="shared" si="71"/>
        <v>0</v>
      </c>
      <c r="CL201" s="20">
        <f t="shared" si="71"/>
        <v>0</v>
      </c>
      <c r="CM201" s="20">
        <f t="shared" si="71"/>
        <v>0</v>
      </c>
      <c r="CN201" s="20">
        <f t="shared" si="71"/>
        <v>0</v>
      </c>
      <c r="CO201" s="20">
        <f t="shared" si="71"/>
        <v>0</v>
      </c>
      <c r="CP201" s="20">
        <f t="shared" si="71"/>
        <v>0</v>
      </c>
      <c r="CQ201" s="20">
        <f t="shared" si="71"/>
        <v>0</v>
      </c>
      <c r="CR201" s="20">
        <f t="shared" si="71"/>
        <v>0</v>
      </c>
      <c r="CS201" s="20">
        <f t="shared" si="71"/>
        <v>0</v>
      </c>
      <c r="CT201" s="20">
        <f t="shared" si="71"/>
        <v>0</v>
      </c>
      <c r="CU201" s="20">
        <f t="shared" si="71"/>
        <v>0</v>
      </c>
      <c r="CV201" s="20">
        <f t="shared" si="71"/>
        <v>0</v>
      </c>
      <c r="CW201" s="20">
        <f t="shared" si="71"/>
        <v>0</v>
      </c>
      <c r="CX201" s="20">
        <f t="shared" si="71"/>
        <v>0</v>
      </c>
      <c r="CY201" s="20">
        <f t="shared" si="71"/>
        <v>0</v>
      </c>
      <c r="CZ201" s="20">
        <f t="shared" si="71"/>
        <v>0</v>
      </c>
      <c r="DA201" s="20">
        <f t="shared" si="71"/>
        <v>0</v>
      </c>
      <c r="DB201" s="20">
        <f t="shared" si="71"/>
        <v>0</v>
      </c>
      <c r="DC201" s="20">
        <f t="shared" si="71"/>
        <v>0</v>
      </c>
      <c r="DD201" s="20">
        <f t="shared" si="71"/>
        <v>0</v>
      </c>
      <c r="DE201" s="20">
        <f t="shared" si="71"/>
        <v>0</v>
      </c>
      <c r="DF201" s="20">
        <f t="shared" si="71"/>
        <v>0</v>
      </c>
      <c r="DG201" s="20">
        <f t="shared" si="71"/>
        <v>0</v>
      </c>
      <c r="DH201" s="20">
        <f t="shared" si="71"/>
        <v>0</v>
      </c>
      <c r="DI201" s="20">
        <f t="shared" si="71"/>
        <v>0</v>
      </c>
      <c r="DJ201" s="20">
        <f t="shared" si="71"/>
        <v>0</v>
      </c>
      <c r="DK201" s="20">
        <f t="shared" si="71"/>
        <v>0</v>
      </c>
      <c r="DL201" s="20">
        <f t="shared" si="71"/>
        <v>0</v>
      </c>
      <c r="DM201" s="20">
        <f t="shared" si="71"/>
        <v>0</v>
      </c>
      <c r="DN201" s="20">
        <f t="shared" si="71"/>
        <v>0</v>
      </c>
      <c r="DO201" s="20">
        <f t="shared" si="71"/>
        <v>0</v>
      </c>
      <c r="DP201" s="20">
        <f t="shared" si="71"/>
        <v>0</v>
      </c>
      <c r="DQ201" s="20">
        <f t="shared" si="71"/>
        <v>0</v>
      </c>
      <c r="DR201" s="20">
        <f t="shared" si="71"/>
        <v>0</v>
      </c>
      <c r="DS201" s="20">
        <f t="shared" si="71"/>
        <v>0</v>
      </c>
      <c r="DT201" s="20">
        <f t="shared" si="71"/>
        <v>0</v>
      </c>
    </row>
    <row r="202" spans="3:124">
      <c r="C202" s="5" t="s">
        <v>489</v>
      </c>
      <c r="D202" s="20">
        <f ca="1">IF(OR(D$7&lt;Assumptions!$D$20,SUM('Monthly Cash Flow'!C202:$D202)&gt;0),0,IF(OR(AND((C167-C200)&gt;0,(B167-B200)&gt;0,(A167-A200)&gt;0,(#REF!-#REF!)&gt;0,(#REF!-#REF!)&gt;0,(#REF!-#REF!)&gt;0),'Monthly Cash Flow'!D$7=EOMONTH(Assumptions!$D$16,(Assumptions!$L$8*12))),'Development Costs'!$F$98,0))</f>
        <v>0</v>
      </c>
      <c r="E202" s="20">
        <f ca="1">IF(OR(E$7&lt;Assumptions!$D$20,SUM('Monthly Cash Flow'!$D202:D202)&gt;0),0,IF(OR(AND((D167-D200)&gt;0,(C167-C200)&gt;0,(B167-B200)&gt;0,(A167-A200)&gt;0,(#REF!-#REF!)&gt;0,(#REF!-#REF!)&gt;0),'Monthly Cash Flow'!E$7=EOMONTH(Assumptions!$D$16,(Assumptions!$L$8*12))),'Development Costs'!$F$98,0))</f>
        <v>0</v>
      </c>
      <c r="F202" s="20">
        <f ca="1">IF(OR(F$7&lt;Assumptions!$D$20,SUM('Monthly Cash Flow'!$D202:E202)&gt;0),0,IF(OR(AND((E167-E200)&gt;0,(D167-D200)&gt;0,(C167-C200)&gt;0,(B167-B200)&gt;0,(A167-A200)&gt;0,(#REF!-#REF!)&gt;0),'Monthly Cash Flow'!F$7=EOMONTH(Assumptions!$D$16,(Assumptions!$L$8*12))),'Development Costs'!$F$98,0))</f>
        <v>0</v>
      </c>
      <c r="G202" s="20">
        <f ca="1">IF(OR(G$7&lt;Assumptions!$D$20,SUM('Monthly Cash Flow'!$D202:F202)&gt;0),0,IF(OR(AND((F167-F200)&gt;0,(E167-E200)&gt;0,(D167-D200)&gt;0,(C167-C200)&gt;0,(B167-B200)&gt;0,(A167-A200)&gt;0),'Monthly Cash Flow'!G$7=EOMONTH(Assumptions!$D$16,(Assumptions!$L$8*12))),'Development Costs'!$F$98,0))</f>
        <v>0</v>
      </c>
      <c r="H202" s="20">
        <f ca="1">IF(OR(H$7&lt;Assumptions!$D$20,SUM('Monthly Cash Flow'!$D202:G202)&gt;0),0,IF(OR(AND((G167-G200)&gt;0,(F167-F200)&gt;0,(E167-E200)&gt;0,(D167-D200)&gt;0,(C167-C200)&gt;0,(B167-B200)&gt;0),'Monthly Cash Flow'!H$7=EOMONTH(Assumptions!$D$16,(Assumptions!$L$8*12))),'Development Costs'!$F$98,0))</f>
        <v>0</v>
      </c>
      <c r="I202" s="20">
        <f ca="1">IF(OR(I$7&lt;Assumptions!$D$20,SUM('Monthly Cash Flow'!$D202:H202)&gt;0),0,IF(OR(AND((H167-H200)&gt;0,(G167-G200)&gt;0,(F167-F200)&gt;0,(E167-E200)&gt;0,(D167-D200)&gt;0,(C167-C200)&gt;0),'Monthly Cash Flow'!I$7=EOMONTH(Assumptions!$D$16,(Assumptions!$L$8*12))),'Development Costs'!$F$98,0))</f>
        <v>0</v>
      </c>
      <c r="J202" s="20">
        <f ca="1">IF(OR(J$7&lt;Assumptions!$D$20,SUM('Monthly Cash Flow'!$D202:I202)&gt;0),0,IF(OR(AND((I167-I200)&gt;0,(H167-H200)&gt;0,(G167-G200)&gt;0,(F167-F200)&gt;0,(E167-E200)&gt;0,(D167-D200)&gt;0),'Monthly Cash Flow'!J$7=EOMONTH(Assumptions!$D$16,(Assumptions!$L$8*12))),'Development Costs'!$F$98,0))</f>
        <v>0</v>
      </c>
      <c r="K202" s="20">
        <f ca="1">IF(OR(K$7&lt;Assumptions!$D$20,SUM('Monthly Cash Flow'!$D202:J202)&gt;0),0,IF(OR(AND((J167-J200)&gt;0,(I167-I200)&gt;0,(H167-H200)&gt;0,(G167-G200)&gt;0,(F167-F200)&gt;0,(E167-E200)&gt;0),'Monthly Cash Flow'!K$7=EOMONTH(Assumptions!$D$16,(Assumptions!$L$8*12))),'Development Costs'!$F$98,0))</f>
        <v>0</v>
      </c>
      <c r="L202" s="20">
        <f ca="1">IF(OR(L$7&lt;Assumptions!$D$20,SUM('Monthly Cash Flow'!$D202:K202)&gt;0),0,IF(OR(AND((K167-K200)&gt;0,(J167-J200)&gt;0,(I167-I200)&gt;0,(H167-H200)&gt;0,(G167-G200)&gt;0,(F167-F200)&gt;0),'Monthly Cash Flow'!L$7=EOMONTH(Assumptions!$D$16,(Assumptions!$L$8*12))),'Development Costs'!$F$98,0))</f>
        <v>0</v>
      </c>
      <c r="M202" s="20">
        <f ca="1">IF(OR(M$7&lt;Assumptions!$D$20,SUM('Monthly Cash Flow'!$D202:L202)&gt;0),0,IF(OR(AND((L167-L200)&gt;0,(K167-K200)&gt;0,(J167-J200)&gt;0,(I167-I200)&gt;0,(H167-H200)&gt;0,(G167-G200)&gt;0),'Monthly Cash Flow'!M$7=EOMONTH(Assumptions!$D$16,(Assumptions!$L$8*12))),'Development Costs'!$F$98,0))</f>
        <v>0</v>
      </c>
      <c r="N202" s="20">
        <f ca="1">IF(OR(N$7&lt;Assumptions!$D$20,SUM('Monthly Cash Flow'!$D202:M202)&gt;0),0,IF(OR(AND((M167-M200)&gt;0,(L167-L200)&gt;0,(K167-K200)&gt;0,(J167-J200)&gt;0,(I167-I200)&gt;0,(H167-H200)&gt;0),'Monthly Cash Flow'!N$7=EOMONTH(Assumptions!$D$16,(Assumptions!$L$8*12))),'Development Costs'!$F$98,0))</f>
        <v>0</v>
      </c>
      <c r="O202" s="20">
        <f ca="1">IF(OR(O$7&lt;Assumptions!$D$20,SUM('Monthly Cash Flow'!$D202:N202)&gt;0),0,IF(OR(AND((N167-N200)&gt;0,(M167-M200)&gt;0,(L167-L200)&gt;0,(K167-K200)&gt;0,(J167-J200)&gt;0,(I167-I200)&gt;0),'Monthly Cash Flow'!O$7=EOMONTH(Assumptions!$D$16,(Assumptions!$L$8*12))),'Development Costs'!$F$98,0))</f>
        <v>0</v>
      </c>
      <c r="P202" s="20">
        <f ca="1">IF(OR(P$7&lt;Assumptions!$D$20,SUM('Monthly Cash Flow'!$D202:O202)&gt;0),0,IF(OR(AND((O167-O200)&gt;0,(N167-N200)&gt;0,(M167-M200)&gt;0,(L167-L200)&gt;0,(K167-K200)&gt;0,(J167-J200)&gt;0),'Monthly Cash Flow'!P$7=EOMONTH(Assumptions!$D$16,(Assumptions!$L$8*12))),'Development Costs'!$F$98,0))</f>
        <v>0</v>
      </c>
      <c r="Q202" s="20">
        <f ca="1">IF(OR(Q$7&lt;Assumptions!$D$20,SUM('Monthly Cash Flow'!$D202:P202)&gt;0),0,IF(OR(AND((P167-P200)&gt;0,(O167-O200)&gt;0,(N167-N200)&gt;0,(M167-M200)&gt;0,(L167-L200)&gt;0,(K167-K200)&gt;0),'Monthly Cash Flow'!Q$7=EOMONTH(Assumptions!$D$16,(Assumptions!$L$8*12))),'Development Costs'!$F$98,0))</f>
        <v>0</v>
      </c>
      <c r="R202" s="20">
        <f ca="1">IF(OR(R$7&lt;Assumptions!$D$20,SUM('Monthly Cash Flow'!$D202:Q202)&gt;0),0,IF(OR(AND((Q167-Q200)&gt;0,(P167-P200)&gt;0,(O167-O200)&gt;0,(N167-N200)&gt;0,(M167-M200)&gt;0,(L167-L200)&gt;0),'Monthly Cash Flow'!R$7=EOMONTH(Assumptions!$D$16,(Assumptions!$L$8*12))),'Development Costs'!$F$98,0))</f>
        <v>0</v>
      </c>
      <c r="S202" s="20">
        <f ca="1">IF(OR(S$7&lt;Assumptions!$D$20,SUM('Monthly Cash Flow'!$D202:R202)&gt;0),0,IF(OR(AND((R167-R200)&gt;0,(Q167-Q200)&gt;0,(P167-P200)&gt;0,(O167-O200)&gt;0,(N167-N200)&gt;0,(M167-M200)&gt;0),'Monthly Cash Flow'!S$7=EOMONTH(Assumptions!$D$16,(Assumptions!$L$8*12))),'Development Costs'!$F$98,0))</f>
        <v>0</v>
      </c>
      <c r="T202" s="20">
        <f ca="1">IF(OR(T$7&lt;Assumptions!$D$20,SUM('Monthly Cash Flow'!$D202:S202)&gt;0),0,IF(OR(AND((S167-S200)&gt;0,(R167-R200)&gt;0,(Q167-Q200)&gt;0,(P167-P200)&gt;0,(O167-O200)&gt;0,(N167-N200)&gt;0),'Monthly Cash Flow'!T$7=EOMONTH(Assumptions!$D$16,(Assumptions!$L$8*12))),'Development Costs'!$F$98,0))</f>
        <v>0</v>
      </c>
      <c r="U202" s="20">
        <f ca="1">IF(OR(U$7&lt;Assumptions!$D$20,SUM('Monthly Cash Flow'!$D202:T202)&gt;0),0,IF(OR(AND((T167-T200)&gt;0,(S167-S200)&gt;0,(R167-R200)&gt;0,(Q167-Q200)&gt;0,(P167-P200)&gt;0,(O167-O200)&gt;0),'Monthly Cash Flow'!U$7=EOMONTH(Assumptions!$D$16,(Assumptions!$L$8*12))),'Development Costs'!$F$98,0))</f>
        <v>0</v>
      </c>
      <c r="V202" s="20">
        <f ca="1">IF(OR(V$7&lt;Assumptions!$D$20,SUM('Monthly Cash Flow'!$D202:U202)&gt;0),0,IF(OR(AND((U167-U200)&gt;0,(T167-T200)&gt;0,(S167-S200)&gt;0,(R167-R200)&gt;0,(Q167-Q200)&gt;0,(P167-P200)&gt;0),'Monthly Cash Flow'!V$7=EOMONTH(Assumptions!$D$16,(Assumptions!$L$8*12))),'Development Costs'!$F$98,0))</f>
        <v>0</v>
      </c>
      <c r="W202" s="20">
        <f ca="1">IF(OR(W$7&lt;Assumptions!$D$20,SUM('Monthly Cash Flow'!$D202:V202)&gt;0),0,IF(OR(AND((V167-V200)&gt;0,(U167-U200)&gt;0,(T167-T200)&gt;0,(S167-S200)&gt;0,(R167-R200)&gt;0,(Q167-Q200)&gt;0),'Monthly Cash Flow'!W$7=EOMONTH(Assumptions!$D$16,(Assumptions!$L$8*12))),'Development Costs'!$F$98,0))</f>
        <v>0</v>
      </c>
      <c r="X202" s="20">
        <f ca="1">IF(OR(X$7&lt;Assumptions!$D$20,SUM('Monthly Cash Flow'!$D202:W202)&gt;0),0,IF(OR(AND((W167-W200)&gt;0,(V167-V200)&gt;0,(U167-U200)&gt;0,(T167-T200)&gt;0,(S167-S200)&gt;0,(R167-R200)&gt;0),'Monthly Cash Flow'!X$7=EOMONTH(Assumptions!$D$16,(Assumptions!$L$8*12))),'Development Costs'!$F$98,0))</f>
        <v>0</v>
      </c>
      <c r="Y202" s="20">
        <f ca="1">IF(OR(Y$7&lt;Assumptions!$D$20,SUM('Monthly Cash Flow'!$D202:X202)&gt;0),0,IF(OR(AND((X167-X200)&gt;0,(W167-W200)&gt;0,(V167-V200)&gt;0,(U167-U200)&gt;0,(T167-T200)&gt;0,(S167-S200)&gt;0),'Monthly Cash Flow'!Y$7=EOMONTH(Assumptions!$D$16,(Assumptions!$L$8*12))),'Development Costs'!$F$98,0))</f>
        <v>0</v>
      </c>
      <c r="Z202" s="20">
        <f ca="1">IF(OR(Z$7&lt;Assumptions!$D$20,SUM('Monthly Cash Flow'!$D202:Y202)&gt;0),0,IF(OR(AND((Y167-Y200)&gt;0,(X167-X200)&gt;0,(W167-W200)&gt;0,(V167-V200)&gt;0,(U167-U200)&gt;0,(T167-T200)&gt;0),'Monthly Cash Flow'!Z$7=EOMONTH(Assumptions!$D$16,(Assumptions!$L$8*12))),'Development Costs'!$F$98,0))</f>
        <v>0</v>
      </c>
      <c r="AA202" s="20">
        <f ca="1">IF(OR(AA$7&lt;Assumptions!$D$20,SUM('Monthly Cash Flow'!$D202:Z202)&gt;0),0,IF(OR(AND((Z167-Z200)&gt;0,(Y167-Y200)&gt;0,(X167-X200)&gt;0,(W167-W200)&gt;0,(V167-V200)&gt;0,(U167-U200)&gt;0),'Monthly Cash Flow'!AA$7=EOMONTH(Assumptions!$D$16,(Assumptions!$L$8*12))),'Development Costs'!$F$98,0))</f>
        <v>0</v>
      </c>
      <c r="AB202" s="20">
        <f ca="1">IF(OR(AB$7&lt;Assumptions!$D$20,SUM('Monthly Cash Flow'!$D202:AA202)&gt;0),0,IF(OR(AND((AA167-AA200)&gt;0,(Z167-Z200)&gt;0,(Y167-Y200)&gt;0,(X167-X200)&gt;0,(W167-W200)&gt;0,(V167-V200)&gt;0),'Monthly Cash Flow'!AB$7=EOMONTH(Assumptions!$D$16,(Assumptions!$L$8*12))),'Development Costs'!$F$98,0))</f>
        <v>0</v>
      </c>
      <c r="AC202" s="20">
        <f ca="1">IF(OR(AC$7&lt;Assumptions!$D$20,SUM('Monthly Cash Flow'!$D202:AB202)&gt;0),0,IF(OR(AND((AB167-AB200)&gt;0,(AA167-AA200)&gt;0,(Z167-Z200)&gt;0,(Y167-Y200)&gt;0,(X167-X200)&gt;0,(W167-W200)&gt;0),'Monthly Cash Flow'!AC$7=EOMONTH(Assumptions!$D$16,(Assumptions!$L$8*12))),'Development Costs'!$F$98,0))</f>
        <v>0</v>
      </c>
      <c r="AD202" s="20">
        <f ca="1">IF(OR(AD$7&lt;Assumptions!$D$20,SUM('Monthly Cash Flow'!$D202:AC202)&gt;0),0,IF(OR(AND((AC167-AC200)&gt;0,(AB167-AB200)&gt;0,(AA167-AA200)&gt;0,(Z167-Z200)&gt;0,(Y167-Y200)&gt;0,(X167-X200)&gt;0),'Monthly Cash Flow'!AD$7=EOMONTH(Assumptions!$D$16,(Assumptions!$L$8*12))),'Development Costs'!$F$98,0))</f>
        <v>0</v>
      </c>
      <c r="AE202" s="20">
        <f ca="1">IF(OR(AE$7&lt;Assumptions!$D$20,SUM('Monthly Cash Flow'!$D202:AD202)&gt;0),0,IF(OR(AND((AD167-AD200)&gt;0,(AC167-AC200)&gt;0,(AB167-AB200)&gt;0,(AA167-AA200)&gt;0,(Z167-Z200)&gt;0,(Y167-Y200)&gt;0),'Monthly Cash Flow'!AE$7=EOMONTH(Assumptions!$D$16,(Assumptions!$L$8*12))),'Development Costs'!$F$98,0))</f>
        <v>0</v>
      </c>
      <c r="AF202" s="20">
        <f ca="1">IF(OR(AF$7&lt;Assumptions!$D$20,SUM('Monthly Cash Flow'!$D202:AE202)&gt;0),0,IF(OR(AND((AE167-AE200)&gt;0,(AD167-AD200)&gt;0,(AC167-AC200)&gt;0,(AB167-AB200)&gt;0,(AA167-AA200)&gt;0,(Z167-Z200)&gt;0),'Monthly Cash Flow'!AF$7=EOMONTH(Assumptions!$D$16,(Assumptions!$L$8*12))),'Development Costs'!$F$98,0))</f>
        <v>0</v>
      </c>
      <c r="AG202" s="20">
        <f ca="1">IF(OR(AG$7&lt;Assumptions!$D$20,SUM('Monthly Cash Flow'!$D202:AF202)&gt;0),0,IF(OR(AND((AF167-AF200)&gt;0,(AE167-AE200)&gt;0,(AD167-AD200)&gt;0,(AC167-AC200)&gt;0,(AB167-AB200)&gt;0,(AA167-AA200)&gt;0),'Monthly Cash Flow'!AG$7=EOMONTH(Assumptions!$D$16,(Assumptions!$L$8*12))),'Development Costs'!$F$98,0))</f>
        <v>0</v>
      </c>
      <c r="AH202" s="20">
        <f ca="1">IF(OR(AH$7&lt;Assumptions!$D$20,SUM('Monthly Cash Flow'!$D202:AG202)&gt;0),0,IF(OR(AND((AG167-AG200)&gt;0,(AF167-AF200)&gt;0,(AE167-AE200)&gt;0,(AD167-AD200)&gt;0,(AC167-AC200)&gt;0,(AB167-AB200)&gt;0),'Monthly Cash Flow'!AH$7=EOMONTH(Assumptions!$D$16,(Assumptions!$L$8*12))),'Development Costs'!$F$98,0))</f>
        <v>0</v>
      </c>
      <c r="AI202" s="20">
        <f ca="1">IF(OR(AI$7&lt;Assumptions!$D$20,SUM('Monthly Cash Flow'!$D202:AH202)&gt;0),0,IF(OR(AND((AH167-AH200)&gt;0,(AG167-AG200)&gt;0,(AF167-AF200)&gt;0,(AE167-AE200)&gt;0,(AD167-AD200)&gt;0,(AC167-AC200)&gt;0),'Monthly Cash Flow'!AI$7=EOMONTH(Assumptions!$D$16,(Assumptions!$L$8*12))),'Development Costs'!$F$98,0))</f>
        <v>0</v>
      </c>
      <c r="AJ202" s="20">
        <f ca="1">IF(OR(AJ$7&lt;Assumptions!$D$20,SUM('Monthly Cash Flow'!$D202:AI202)&gt;0),0,IF(OR(AND((AI167-AI200)&gt;0,(AH167-AH200)&gt;0,(AG167-AG200)&gt;0,(AF167-AF200)&gt;0,(AE167-AE200)&gt;0,(AD167-AD200)&gt;0),'Monthly Cash Flow'!AJ$7=EOMONTH(Assumptions!$D$16,(Assumptions!$L$8*12))),'Development Costs'!$F$98,0))</f>
        <v>0</v>
      </c>
      <c r="AK202" s="20">
        <f ca="1">IF(OR(AK$7&lt;Assumptions!$D$20,SUM('Monthly Cash Flow'!$D202:AJ202)&gt;0),0,IF(OR(AND((AJ167-AJ200)&gt;0,(AI167-AI200)&gt;0,(AH167-AH200)&gt;0,(AG167-AG200)&gt;0,(AF167-AF200)&gt;0,(AE167-AE200)&gt;0),'Monthly Cash Flow'!AK$7=EOMONTH(Assumptions!$D$16,(Assumptions!$L$8*12))),'Development Costs'!$F$98,0))</f>
        <v>0</v>
      </c>
      <c r="AL202" s="20">
        <f ca="1">IF(OR(AL$7&lt;Assumptions!$D$20,SUM('Monthly Cash Flow'!$D202:AK202)&gt;0),0,IF(OR(AND((AK167-AK200)&gt;0,(AJ167-AJ200)&gt;0,(AI167-AI200)&gt;0,(AH167-AH200)&gt;0,(AG167-AG200)&gt;0,(AF167-AF200)&gt;0),'Monthly Cash Flow'!AL$7=EOMONTH(Assumptions!$D$16,(Assumptions!$L$8*12))),'Development Costs'!$F$98,0))</f>
        <v>0</v>
      </c>
      <c r="AM202" s="20">
        <f ca="1">IF(OR(AM$7&lt;Assumptions!$D$20,SUM('Monthly Cash Flow'!$D202:AL202)&gt;0),0,IF(OR(AND((AL167-AL200)&gt;0,(AK167-AK200)&gt;0,(AJ167-AJ200)&gt;0,(AI167-AI200)&gt;0,(AH167-AH200)&gt;0,(AG167-AG200)&gt;0),'Monthly Cash Flow'!AM$7=EOMONTH(Assumptions!$D$16,(Assumptions!$L$8*12))),'Development Costs'!$F$98,0))</f>
        <v>0</v>
      </c>
      <c r="AN202" s="20">
        <f ca="1">IF(OR(AN$7&lt;Assumptions!$D$20,SUM('Monthly Cash Flow'!$D202:AM202)&gt;0),0,IF(OR(AND((AM167-AM200)&gt;0,(AL167-AL200)&gt;0,(AK167-AK200)&gt;0,(AJ167-AJ200)&gt;0,(AI167-AI200)&gt;0,(AH167-AH200)&gt;0),'Monthly Cash Flow'!AN$7=EOMONTH(Assumptions!$D$16,(Assumptions!$L$8*12))),'Development Costs'!$F$98,0))</f>
        <v>0</v>
      </c>
      <c r="AO202" s="20">
        <f ca="1">IF(OR(AO$7&lt;Assumptions!$D$20,SUM('Monthly Cash Flow'!$D202:AN202)&gt;0),0,IF(OR(AND((AN167-AN200)&gt;0,(AM167-AM200)&gt;0,(AL167-AL200)&gt;0,(AK167-AK200)&gt;0,(AJ167-AJ200)&gt;0,(AI167-AI200)&gt;0),'Monthly Cash Flow'!AO$7=EOMONTH(Assumptions!$D$16,(Assumptions!$L$8*12))),'Development Costs'!$F$98,0))</f>
        <v>0</v>
      </c>
      <c r="AP202" s="20">
        <f ca="1">IF(OR(AP$7&lt;Assumptions!$D$20,SUM('Monthly Cash Flow'!$D202:AO202)&gt;0),0,IF(OR(AND((AO167-AO200)&gt;0,(AN167-AN200)&gt;0,(AM167-AM200)&gt;0,(AL167-AL200)&gt;0,(AK167-AK200)&gt;0,(AJ167-AJ200)&gt;0),'Monthly Cash Flow'!AP$7=EOMONTH(Assumptions!$D$16,(Assumptions!$L$8*12))),'Development Costs'!$F$98,0))</f>
        <v>0</v>
      </c>
      <c r="AQ202" s="20">
        <f ca="1">IF(OR(AQ$7&lt;Assumptions!$D$20,SUM('Monthly Cash Flow'!$D202:AP202)&gt;0),0,IF(OR(AND((AP167-AP200)&gt;0,(AO167-AO200)&gt;0,(AN167-AN200)&gt;0,(AM167-AM200)&gt;0,(AL167-AL200)&gt;0,(AK167-AK200)&gt;0),'Monthly Cash Flow'!AQ$7=EOMONTH(Assumptions!$D$16,(Assumptions!$L$8*12))),'Development Costs'!$F$98,0))</f>
        <v>0</v>
      </c>
      <c r="AR202" s="20">
        <f ca="1">IF(OR(AR$7&lt;Assumptions!$D$20,SUM('Monthly Cash Flow'!$D202:AQ202)&gt;0),0,IF(OR(AND((AQ167-AQ200)&gt;0,(AP167-AP200)&gt;0,(AO167-AO200)&gt;0,(AN167-AN200)&gt;0,(AM167-AM200)&gt;0,(AL167-AL200)&gt;0),'Monthly Cash Flow'!AR$7=EOMONTH(Assumptions!$D$16,(Assumptions!$L$8*12))),'Development Costs'!$F$98,0))</f>
        <v>0</v>
      </c>
      <c r="AS202" s="20">
        <f ca="1">IF(OR(AS$7&lt;Assumptions!$D$20,SUM('Monthly Cash Flow'!$D202:AR202)&gt;0),0,IF(OR(AND((AR167-AR200)&gt;0,(AQ167-AQ200)&gt;0,(AP167-AP200)&gt;0,(AO167-AO200)&gt;0,(AN167-AN200)&gt;0,(AM167-AM200)&gt;0),'Monthly Cash Flow'!AS$7=EOMONTH(Assumptions!$D$16,(Assumptions!$L$8*12))),'Development Costs'!$F$98,0))</f>
        <v>0</v>
      </c>
      <c r="AT202" s="20">
        <f ca="1">IF(OR(AT$7&lt;Assumptions!$D$20,SUM('Monthly Cash Flow'!$D202:AS202)&gt;0),0,IF(OR(AND((AS167-AS200)&gt;0,(AR167-AR200)&gt;0,(AQ167-AQ200)&gt;0,(AP167-AP200)&gt;0,(AO167-AO200)&gt;0,(AN167-AN200)&gt;0),'Monthly Cash Flow'!AT$7=EOMONTH(Assumptions!$D$16,(Assumptions!$L$8*12))),'Development Costs'!$F$98,0))</f>
        <v>0</v>
      </c>
      <c r="AU202" s="20">
        <f ca="1">IF(OR(AU$7&lt;Assumptions!$D$20,SUM('Monthly Cash Flow'!$D202:AT202)&gt;0),0,IF(OR(AND((AT167-AT200)&gt;0,(AS167-AS200)&gt;0,(AR167-AR200)&gt;0,(AQ167-AQ200)&gt;0,(AP167-AP200)&gt;0,(AO167-AO200)&gt;0),'Monthly Cash Flow'!AU$7=EOMONTH(Assumptions!$D$16,(Assumptions!$L$8*12))),'Development Costs'!$F$98,0))</f>
        <v>0</v>
      </c>
      <c r="AV202" s="20">
        <f ca="1">IF(OR(AV$7&lt;Assumptions!$D$20,SUM('Monthly Cash Flow'!$D202:AU202)&gt;0),0,IF(OR(AND((AU167-AU200)&gt;0,(AT167-AT200)&gt;0,(AS167-AS200)&gt;0,(AR167-AR200)&gt;0,(AQ167-AQ200)&gt;0,(AP167-AP200)&gt;0),'Monthly Cash Flow'!AV$7=EOMONTH(Assumptions!$D$16,(Assumptions!$L$8*12))),'Development Costs'!$F$98,0))</f>
        <v>0</v>
      </c>
      <c r="AW202" s="20">
        <f ca="1">IF(OR(AW$7&lt;Assumptions!$D$20,SUM('Monthly Cash Flow'!$D202:AV202)&gt;0),0,IF(OR(AND((AV167-AV200)&gt;0,(AU167-AU200)&gt;0,(AT167-AT200)&gt;0,(AS167-AS200)&gt;0,(AR167-AR200)&gt;0,(AQ167-AQ200)&gt;0),'Monthly Cash Flow'!AW$7=EOMONTH(Assumptions!$D$16,(Assumptions!$L$8*12))),'Development Costs'!$F$98,0))</f>
        <v>0</v>
      </c>
      <c r="AX202" s="20">
        <f ca="1">IF(OR(AX$7&lt;Assumptions!$D$20,SUM('Monthly Cash Flow'!$D202:AW202)&gt;0),0,IF(OR(AND((AW167-AW200)&gt;0,(AV167-AV200)&gt;0,(AU167-AU200)&gt;0,(AT167-AT200)&gt;0,(AS167-AS200)&gt;0,(AR167-AR200)&gt;0),'Monthly Cash Flow'!AX$7=EOMONTH(Assumptions!$D$16,(Assumptions!$L$8*12))),'Development Costs'!$F$98,0))</f>
        <v>0</v>
      </c>
      <c r="AY202" s="20">
        <f ca="1">IF(OR(AY$7&lt;Assumptions!$D$20,SUM('Monthly Cash Flow'!$D202:AX202)&gt;0),0,IF(OR(AND((AX167-AX200)&gt;0,(AW167-AW200)&gt;0,(AV167-AV200)&gt;0,(AU167-AU200)&gt;0,(AT167-AT200)&gt;0,(AS167-AS200)&gt;0),'Monthly Cash Flow'!AY$7=EOMONTH(Assumptions!$D$16,(Assumptions!$L$8*12))),'Development Costs'!$F$98,0))</f>
        <v>0</v>
      </c>
      <c r="AZ202" s="20">
        <f ca="1">IF(OR(AZ$7&lt;Assumptions!$D$20,SUM('Monthly Cash Flow'!$D202:AY202)&gt;0),0,IF(OR(AND((AY167-AY200)&gt;0,(AX167-AX200)&gt;0,(AW167-AW200)&gt;0,(AV167-AV200)&gt;0,(AU167-AU200)&gt;0,(AT167-AT200)&gt;0),'Monthly Cash Flow'!AZ$7=EOMONTH(Assumptions!$D$16,(Assumptions!$L$8*12))),'Development Costs'!$F$98,0))</f>
        <v>0</v>
      </c>
      <c r="BA202" s="20">
        <f ca="1">IF(OR(BA$7&lt;Assumptions!$D$20,SUM('Monthly Cash Flow'!$D202:AZ202)&gt;0),0,IF(OR(AND((AZ167-AZ200)&gt;0,(AY167-AY200)&gt;0,(AX167-AX200)&gt;0,(AW167-AW200)&gt;0,(AV167-AV200)&gt;0,(AU167-AU200)&gt;0),'Monthly Cash Flow'!BA$7=EOMONTH(Assumptions!$D$16,(Assumptions!$L$8*12))),'Development Costs'!$F$98,0))</f>
        <v>0</v>
      </c>
      <c r="BB202" s="20">
        <f ca="1">IF(OR(BB$7&lt;Assumptions!$D$20,SUM('Monthly Cash Flow'!$D202:BA202)&gt;0),0,IF(OR(AND((BA167-BA200)&gt;0,(AZ167-AZ200)&gt;0,(AY167-AY200)&gt;0,(AX167-AX200)&gt;0,(AW167-AW200)&gt;0,(AV167-AV200)&gt;0),'Monthly Cash Flow'!BB$7=EOMONTH(Assumptions!$D$16,(Assumptions!$L$8*12))),'Development Costs'!$F$98,0))</f>
        <v>0</v>
      </c>
      <c r="BC202" s="20">
        <f ca="1">IF(OR(BC$7&lt;Assumptions!$D$20,SUM('Monthly Cash Flow'!$D202:BB202)&gt;0),0,IF(OR(AND((BB167-BB200)&gt;0,(BA167-BA200)&gt;0,(AZ167-AZ200)&gt;0,(AY167-AY200)&gt;0,(AX167-AX200)&gt;0,(AW167-AW200)&gt;0),'Monthly Cash Flow'!BC$7=EOMONTH(Assumptions!$D$16,(Assumptions!$L$8*12))),'Development Costs'!$F$98,0))</f>
        <v>0</v>
      </c>
      <c r="BD202" s="20">
        <f ca="1">IF(OR(BD$7&lt;Assumptions!$D$20,SUM('Monthly Cash Flow'!$D202:BC202)&gt;0),0,IF(OR(AND((BC167-BC200)&gt;0,(BB167-BB200)&gt;0,(BA167-BA200)&gt;0,(AZ167-AZ200)&gt;0,(AY167-AY200)&gt;0,(AX167-AX200)&gt;0),'Monthly Cash Flow'!BD$7=EOMONTH(Assumptions!$D$16,(Assumptions!$L$8*12))),'Development Costs'!$F$98,0))</f>
        <v>0</v>
      </c>
      <c r="BE202" s="20">
        <f ca="1">IF(OR(BE$7&lt;Assumptions!$D$20,SUM('Monthly Cash Flow'!$D202:BD202)&gt;0),0,IF(OR(AND((BD167-BD200)&gt;0,(BC167-BC200)&gt;0,(BB167-BB200)&gt;0,(BA167-BA200)&gt;0,(AZ167-AZ200)&gt;0,(AY167-AY200)&gt;0),'Monthly Cash Flow'!BE$7=EOMONTH(Assumptions!$D$16,(Assumptions!$L$8*12))),'Development Costs'!$F$98,0))</f>
        <v>0</v>
      </c>
      <c r="BF202" s="20">
        <f ca="1">IF(OR(BF$7&lt;Assumptions!$D$20,SUM('Monthly Cash Flow'!$D202:BE202)&gt;0),0,IF(OR(AND((BE167-BE200)&gt;0,(BD167-BD200)&gt;0,(BC167-BC200)&gt;0,(BB167-BB200)&gt;0,(BA167-BA200)&gt;0,(AZ167-AZ200)&gt;0),'Monthly Cash Flow'!BF$7=EOMONTH(Assumptions!$D$16,(Assumptions!$L$8*12))),'Development Costs'!$F$98,0))</f>
        <v>0</v>
      </c>
      <c r="BG202" s="20">
        <f ca="1">IF(OR(BG$7&lt;Assumptions!$D$20,SUM('Monthly Cash Flow'!$D202:BF202)&gt;0),0,IF(OR(AND((BF167-BF200)&gt;0,(BE167-BE200)&gt;0,(BD167-BD200)&gt;0,(BC167-BC200)&gt;0,(BB167-BB200)&gt;0,(BA167-BA200)&gt;0),'Monthly Cash Flow'!BG$7=EOMONTH(Assumptions!$D$16,(Assumptions!$L$8*12))),'Development Costs'!$F$98,0))</f>
        <v>0</v>
      </c>
      <c r="BH202" s="20">
        <f ca="1">IF(OR(BH$7&lt;Assumptions!$D$20,SUM('Monthly Cash Flow'!$D202:BG202)&gt;0),0,IF(OR(AND((BG167-BG200)&gt;0,(BF167-BF200)&gt;0,(BE167-BE200)&gt;0,(BD167-BD200)&gt;0,(BC167-BC200)&gt;0,(BB167-BB200)&gt;0),'Monthly Cash Flow'!BH$7=EOMONTH(Assumptions!$D$16,(Assumptions!$L$8*12))),'Development Costs'!$F$98,0))</f>
        <v>0</v>
      </c>
      <c r="BI202" s="20">
        <f ca="1">IF(OR(BI$7&lt;Assumptions!$D$20,SUM('Monthly Cash Flow'!$D202:BH202)&gt;0),0,IF(OR(AND((BH167-BH200)&gt;0,(BG167-BG200)&gt;0,(BF167-BF200)&gt;0,(BE167-BE200)&gt;0,(BD167-BD200)&gt;0,(BC167-BC200)&gt;0),'Monthly Cash Flow'!BI$7=EOMONTH(Assumptions!$D$16,(Assumptions!$L$8*12))),'Development Costs'!$F$98,0))</f>
        <v>0</v>
      </c>
      <c r="BJ202" s="20">
        <f ca="1">IF(OR(BJ$7&lt;Assumptions!$D$20,SUM('Monthly Cash Flow'!$D202:BI202)&gt;0),0,IF(OR(AND((BI167-BI200)&gt;0,(BH167-BH200)&gt;0,(BG167-BG200)&gt;0,(BF167-BF200)&gt;0,(BE167-BE200)&gt;0,(BD167-BD200)&gt;0),'Monthly Cash Flow'!BJ$7=EOMONTH(Assumptions!$D$16,(Assumptions!$L$8*12))),'Development Costs'!$F$98,0))</f>
        <v>0</v>
      </c>
      <c r="BK202" s="20">
        <f ca="1">IF(OR(BK$7&lt;Assumptions!$D$20,SUM('Monthly Cash Flow'!$D202:BJ202)&gt;0),0,IF(OR(AND((BJ167-BJ200)&gt;0,(BI167-BI200)&gt;0,(BH167-BH200)&gt;0,(BG167-BG200)&gt;0,(BF167-BF200)&gt;0,(BE167-BE200)&gt;0),'Monthly Cash Flow'!BK$7=EOMONTH(Assumptions!$D$16,(Assumptions!$L$8*12))),'Development Costs'!$F$98,0))</f>
        <v>0</v>
      </c>
      <c r="BL202" s="20">
        <f ca="1">IF(OR(BL$7&lt;Assumptions!$D$20,SUM('Monthly Cash Flow'!$D202:BK202)&gt;0),0,IF(OR(AND((BK167-BK200)&gt;0,(BJ167-BJ200)&gt;0,(BI167-BI200)&gt;0,(BH167-BH200)&gt;0,(BG167-BG200)&gt;0,(BF167-BF200)&gt;0),'Monthly Cash Flow'!BL$7=EOMONTH(Assumptions!$D$16,(Assumptions!$L$8*12))),'Development Costs'!$F$98,0))</f>
        <v>0</v>
      </c>
      <c r="BM202" s="20">
        <f ca="1">IF(OR(BM$7&lt;Assumptions!$D$20,SUM('Monthly Cash Flow'!$D202:BL202)&gt;0),0,IF(OR(AND((BL167-BL200)&gt;0,(BK167-BK200)&gt;0,(BJ167-BJ200)&gt;0,(BI167-BI200)&gt;0,(BH167-BH200)&gt;0,(BG167-BG200)&gt;0),'Monthly Cash Flow'!BM$7=EOMONTH(Assumptions!$D$16,(Assumptions!$L$8*12))),'Development Costs'!$F$98,0))</f>
        <v>0</v>
      </c>
      <c r="BN202" s="20">
        <f ca="1">IF(OR(BN$7&lt;Assumptions!$D$20,SUM('Monthly Cash Flow'!$D202:BM202)&gt;0),0,IF(OR(AND((BM167-BM200)&gt;0,(BL167-BL200)&gt;0,(BK167-BK200)&gt;0,(BJ167-BJ200)&gt;0,(BI167-BI200)&gt;0,(BH167-BH200)&gt;0),'Monthly Cash Flow'!BN$7=EOMONTH(Assumptions!$D$16,(Assumptions!$L$8*12))),'Development Costs'!$F$98,0))</f>
        <v>0</v>
      </c>
      <c r="BO202" s="20">
        <f ca="1">IF(OR(BO$7&lt;Assumptions!$D$20,SUM('Monthly Cash Flow'!$D202:BN202)&gt;0),0,IF(OR(AND((BN167-BN200)&gt;0,(BM167-BM200)&gt;0,(BL167-BL200)&gt;0,(BK167-BK200)&gt;0,(BJ167-BJ200)&gt;0,(BI167-BI200)&gt;0),'Monthly Cash Flow'!BO$7=EOMONTH(Assumptions!$D$16,(Assumptions!$L$8*12))),'Development Costs'!$F$98,0))</f>
        <v>0</v>
      </c>
      <c r="BP202" s="20">
        <f ca="1">IF(OR(BP$7&lt;Assumptions!$D$20,SUM('Monthly Cash Flow'!$D202:BO202)&gt;0),0,IF(OR(AND((BO167-BO200)&gt;0,(BN167-BN200)&gt;0,(BM167-BM200)&gt;0,(BL167-BL200)&gt;0,(BK167-BK200)&gt;0,(BJ167-BJ200)&gt;0),'Monthly Cash Flow'!BP$7=EOMONTH(Assumptions!$D$16,(Assumptions!$L$8*12))),'Development Costs'!$F$98,0))</f>
        <v>0</v>
      </c>
      <c r="BQ202" s="20">
        <f ca="1">IF(OR(BQ$7&lt;Assumptions!$D$20,SUM('Monthly Cash Flow'!$D202:BP202)&gt;0),0,IF(OR(AND((BP167-BP200)&gt;0,(BO167-BO200)&gt;0,(BN167-BN200)&gt;0,(BM167-BM200)&gt;0,(BL167-BL200)&gt;0,(BK167-BK200)&gt;0),'Monthly Cash Flow'!BQ$7=EOMONTH(Assumptions!$D$16,(Assumptions!$L$8*12))),'Development Costs'!$F$98,0))</f>
        <v>0</v>
      </c>
      <c r="BR202" s="20">
        <f ca="1">IF(OR(BR$7&lt;Assumptions!$D$20,SUM('Monthly Cash Flow'!$D202:BQ202)&gt;0),0,IF(OR(AND((BQ167-BQ200)&gt;0,(BP167-BP200)&gt;0,(BO167-BO200)&gt;0,(BN167-BN200)&gt;0,(BM167-BM200)&gt;0,(BL167-BL200)&gt;0),'Monthly Cash Flow'!BR$7=EOMONTH(Assumptions!$D$16,(Assumptions!$L$8*12))),'Development Costs'!$F$98,0))</f>
        <v>0</v>
      </c>
      <c r="BS202" s="20">
        <f ca="1">IF(OR(BS$7&lt;Assumptions!$D$20,SUM('Monthly Cash Flow'!$D202:BR202)&gt;0),0,IF(OR(AND((BR167-BR200)&gt;0,(BQ167-BQ200)&gt;0,(BP167-BP200)&gt;0,(BO167-BO200)&gt;0,(BN167-BN200)&gt;0,(BM167-BM200)&gt;0),'Monthly Cash Flow'!BS$7=EOMONTH(Assumptions!$D$16,(Assumptions!$L$8*12))),'Development Costs'!$F$98,0))</f>
        <v>0</v>
      </c>
      <c r="BT202" s="20">
        <f ca="1">IF(OR(BT$7&lt;Assumptions!$D$20,SUM('Monthly Cash Flow'!$D202:BS202)&gt;0),0,IF(OR(AND((BS167-BS200)&gt;0,(BR167-BR200)&gt;0,(BQ167-BQ200)&gt;0,(BP167-BP200)&gt;0,(BO167-BO200)&gt;0,(BN167-BN200)&gt;0),'Monthly Cash Flow'!BT$7=EOMONTH(Assumptions!$D$16,(Assumptions!$L$8*12))),'Development Costs'!$F$98,0))</f>
        <v>0</v>
      </c>
      <c r="BU202" s="20">
        <f ca="1">IF(OR(BU$7&lt;Assumptions!$D$20,SUM('Monthly Cash Flow'!$D202:BT202)&gt;0),0,IF(OR(AND((BT167-BT200)&gt;0,(BS167-BS200)&gt;0,(BR167-BR200)&gt;0,(BQ167-BQ200)&gt;0,(BP167-BP200)&gt;0,(BO167-BO200)&gt;0),'Monthly Cash Flow'!BU$7=EOMONTH(Assumptions!$D$16,(Assumptions!$L$8*12))),'Development Costs'!$F$98,0))</f>
        <v>0</v>
      </c>
      <c r="BV202" s="20">
        <f ca="1">IF(OR(BV$7&lt;Assumptions!$D$20,SUM('Monthly Cash Flow'!$D202:BU202)&gt;0),0,IF(OR(AND((BU167-BU200)&gt;0,(BT167-BT200)&gt;0,(BS167-BS200)&gt;0,(BR167-BR200)&gt;0,(BQ167-BQ200)&gt;0,(BP167-BP200)&gt;0),'Monthly Cash Flow'!BV$7=EOMONTH(Assumptions!$D$16,(Assumptions!$L$8*12))),'Development Costs'!$F$98,0))</f>
        <v>0</v>
      </c>
      <c r="BW202" s="20">
        <f ca="1">IF(OR(BW$7&lt;Assumptions!$D$20,SUM('Monthly Cash Flow'!$D202:BV202)&gt;0),0,IF(OR(AND((BV167-BV200)&gt;0,(BU167-BU200)&gt;0,(BT167-BT200)&gt;0,(BS167-BS200)&gt;0,(BR167-BR200)&gt;0,(BQ167-BQ200)&gt;0),'Monthly Cash Flow'!BW$7=EOMONTH(Assumptions!$D$16,(Assumptions!$L$8*12))),'Development Costs'!$F$98,0))</f>
        <v>0</v>
      </c>
      <c r="BX202" s="20">
        <f ca="1">IF(OR(BX$7&lt;Assumptions!$D$20,SUM('Monthly Cash Flow'!$D202:BW202)&gt;0),0,IF(OR(AND((BW167-BW200)&gt;0,(BV167-BV200)&gt;0,(BU167-BU200)&gt;0,(BT167-BT200)&gt;0,(BS167-BS200)&gt;0,(BR167-BR200)&gt;0),'Monthly Cash Flow'!BX$7=EOMONTH(Assumptions!$D$16,(Assumptions!$L$8*12))),'Development Costs'!$F$98,0))</f>
        <v>0</v>
      </c>
      <c r="BY202" s="20">
        <f ca="1">IF(OR(BY$7&lt;Assumptions!$D$20,SUM('Monthly Cash Flow'!$D202:BX202)&gt;0),0,IF(OR(AND((BX167-BX200)&gt;0,(BW167-BW200)&gt;0,(BV167-BV200)&gt;0,(BU167-BU200)&gt;0,(BT167-BT200)&gt;0,(BS167-BS200)&gt;0),'Monthly Cash Flow'!BY$7=EOMONTH(Assumptions!$D$16,(Assumptions!$L$8*12))),'Development Costs'!$F$98,0))</f>
        <v>0</v>
      </c>
      <c r="BZ202" s="20">
        <f ca="1">IF(OR(BZ$7&lt;Assumptions!$D$20,SUM('Monthly Cash Flow'!$D202:BY202)&gt;0),0,IF(OR(AND((BY167-BY200)&gt;0,(BX167-BX200)&gt;0,(BW167-BW200)&gt;0,(BV167-BV200)&gt;0,(BU167-BU200)&gt;0,(BT167-BT200)&gt;0),'Monthly Cash Flow'!BZ$7=EOMONTH(Assumptions!$D$16,(Assumptions!$L$8*12))),'Development Costs'!$F$98,0))</f>
        <v>0</v>
      </c>
      <c r="CA202" s="20">
        <f ca="1">IF(OR(CA$7&lt;Assumptions!$D$20,SUM('Monthly Cash Flow'!$D202:BZ202)&gt;0),0,IF(OR(AND((BZ167-BZ200)&gt;0,(BY167-BY200)&gt;0,(BX167-BX200)&gt;0,(BW167-BW200)&gt;0,(BV167-BV200)&gt;0,(BU167-BU200)&gt;0),'Monthly Cash Flow'!CA$7=EOMONTH(Assumptions!$D$16,(Assumptions!$L$8*12))),'Development Costs'!$F$98,0))</f>
        <v>0</v>
      </c>
      <c r="CB202" s="20">
        <f ca="1">IF(OR(CB$7&lt;Assumptions!$D$20,SUM('Monthly Cash Flow'!$D202:CA202)&gt;0),0,IF(OR(AND((CA167-CA200)&gt;0,(BZ167-BZ200)&gt;0,(BY167-BY200)&gt;0,(BX167-BX200)&gt;0,(BW167-BW200)&gt;0,(BV167-BV200)&gt;0),'Monthly Cash Flow'!CB$7=EOMONTH(Assumptions!$D$16,(Assumptions!$L$8*12))),'Development Costs'!$F$98,0))</f>
        <v>0</v>
      </c>
      <c r="CC202" s="20">
        <f ca="1">IF(OR(CC$7&lt;Assumptions!$D$20,SUM('Monthly Cash Flow'!$D202:CB202)&gt;0),0,IF(OR(AND((CB167-CB200)&gt;0,(CA167-CA200)&gt;0,(BZ167-BZ200)&gt;0,(BY167-BY200)&gt;0,(BX167-BX200)&gt;0,(BW167-BW200)&gt;0),'Monthly Cash Flow'!CC$7=EOMONTH(Assumptions!$D$16,(Assumptions!$L$8*12))),'Development Costs'!$F$98,0))</f>
        <v>0</v>
      </c>
      <c r="CD202" s="20">
        <f ca="1">IF(OR(CD$7&lt;Assumptions!$D$20,SUM('Monthly Cash Flow'!$D202:CC202)&gt;0),0,IF(OR(AND((CC167-CC200)&gt;0,(CB167-CB200)&gt;0,(CA167-CA200)&gt;0,(BZ167-BZ200)&gt;0,(BY167-BY200)&gt;0,(BX167-BX200)&gt;0),'Monthly Cash Flow'!CD$7=EOMONTH(Assumptions!$D$16,(Assumptions!$L$8*12))),'Development Costs'!$F$98,0))</f>
        <v>0</v>
      </c>
      <c r="CE202" s="20">
        <f ca="1">IF(OR(CE$7&lt;Assumptions!$D$20,SUM('Monthly Cash Flow'!$D202:CD202)&gt;0),0,IF(OR(AND((CD167-CD200)&gt;0,(CC167-CC200)&gt;0,(CB167-CB200)&gt;0,(CA167-CA200)&gt;0,(BZ167-BZ200)&gt;0,(BY167-BY200)&gt;0),'Monthly Cash Flow'!CE$7=EOMONTH(Assumptions!$D$16,(Assumptions!$L$8*12))),'Development Costs'!$F$98,0))</f>
        <v>0</v>
      </c>
      <c r="CF202" s="20">
        <f ca="1">IF(OR(CF$7&lt;Assumptions!$D$20,SUM('Monthly Cash Flow'!$D202:CE202)&gt;0),0,IF(OR(AND((CE167-CE200)&gt;0,(CD167-CD200)&gt;0,(CC167-CC200)&gt;0,(CB167-CB200)&gt;0,(CA167-CA200)&gt;0,(BZ167-BZ200)&gt;0),'Monthly Cash Flow'!CF$7=EOMONTH(Assumptions!$D$16,(Assumptions!$L$8*12))),'Development Costs'!$F$98,0))</f>
        <v>0</v>
      </c>
      <c r="CG202" s="20">
        <f ca="1">IF(OR(CG$7&lt;Assumptions!$D$20,SUM('Monthly Cash Flow'!$D202:CF202)&gt;0),0,IF(OR(AND((CF167-CF200)&gt;0,(CE167-CE200)&gt;0,(CD167-CD200)&gt;0,(CC167-CC200)&gt;0,(CB167-CB200)&gt;0,(CA167-CA200)&gt;0),'Monthly Cash Flow'!CG$7=EOMONTH(Assumptions!$D$16,(Assumptions!$L$8*12))),'Development Costs'!$F$98,0))</f>
        <v>0</v>
      </c>
      <c r="CH202" s="20">
        <f ca="1">IF(OR(CH$7&lt;Assumptions!$D$20,SUM('Monthly Cash Flow'!$D202:CG202)&gt;0),0,IF(OR(AND((CG167-CG200)&gt;0,(CF167-CF200)&gt;0,(CE167-CE200)&gt;0,(CD167-CD200)&gt;0,(CC167-CC200)&gt;0,(CB167-CB200)&gt;0),'Monthly Cash Flow'!CH$7=EOMONTH(Assumptions!$D$16,(Assumptions!$L$8*12))),'Development Costs'!$F$98,0))</f>
        <v>0</v>
      </c>
      <c r="CI202" s="20">
        <f ca="1">IF(OR(CI$7&lt;Assumptions!$D$20,SUM('Monthly Cash Flow'!$D202:CH202)&gt;0),0,IF(OR(AND((CH167-CH200)&gt;0,(CG167-CG200)&gt;0,(CF167-CF200)&gt;0,(CE167-CE200)&gt;0,(CD167-CD200)&gt;0,(CC167-CC200)&gt;0),'Monthly Cash Flow'!CI$7=EOMONTH(Assumptions!$D$16,(Assumptions!$L$8*12))),'Development Costs'!$F$98,0))</f>
        <v>0</v>
      </c>
      <c r="CJ202" s="20">
        <f ca="1">IF(OR(CJ$7&lt;Assumptions!$D$20,SUM('Monthly Cash Flow'!$D202:CI202)&gt;0),0,IF(OR(AND((CI167-CI200)&gt;0,(CH167-CH200)&gt;0,(CG167-CG200)&gt;0,(CF167-CF200)&gt;0,(CE167-CE200)&gt;0,(CD167-CD200)&gt;0),'Monthly Cash Flow'!CJ$7=EOMONTH(Assumptions!$D$16,(Assumptions!$L$8*12))),'Development Costs'!$F$98,0))</f>
        <v>0</v>
      </c>
      <c r="CK202" s="20">
        <f ca="1">IF(OR(CK$7&lt;Assumptions!$D$20,SUM('Monthly Cash Flow'!$D202:CJ202)&gt;0),0,IF(OR(AND((CJ167-CJ200)&gt;0,(CI167-CI200)&gt;0,(CH167-CH200)&gt;0,(CG167-CG200)&gt;0,(CF167-CF200)&gt;0,(CE167-CE200)&gt;0),'Monthly Cash Flow'!CK$7=EOMONTH(Assumptions!$D$16,(Assumptions!$L$8*12))),'Development Costs'!$F$98,0))</f>
        <v>0</v>
      </c>
      <c r="CL202" s="20">
        <f ca="1">IF(OR(CL$7&lt;Assumptions!$D$20,SUM('Monthly Cash Flow'!$D202:CK202)&gt;0),0,IF(OR(AND((CK167-CK200)&gt;0,(CJ167-CJ200)&gt;0,(CI167-CI200)&gt;0,(CH167-CH200)&gt;0,(CG167-CG200)&gt;0,(CF167-CF200)&gt;0),'Monthly Cash Flow'!CL$7=EOMONTH(Assumptions!$D$16,(Assumptions!$L$8*12))),'Development Costs'!$F$98,0))</f>
        <v>0</v>
      </c>
      <c r="CM202" s="20">
        <f ca="1">IF(OR(CM$7&lt;Assumptions!$D$20,SUM('Monthly Cash Flow'!$D202:CL202)&gt;0),0,IF(OR(AND((CL167-CL200)&gt;0,(CK167-CK200)&gt;0,(CJ167-CJ200)&gt;0,(CI167-CI200)&gt;0,(CH167-CH200)&gt;0,(CG167-CG200)&gt;0),'Monthly Cash Flow'!CM$7=EOMONTH(Assumptions!$D$16,(Assumptions!$L$8*12))),'Development Costs'!$F$98,0))</f>
        <v>0</v>
      </c>
      <c r="CN202" s="20">
        <f ca="1">IF(OR(CN$7&lt;Assumptions!$D$20,SUM('Monthly Cash Flow'!$D202:CM202)&gt;0),0,IF(OR(AND((CM167-CM200)&gt;0,(CL167-CL200)&gt;0,(CK167-CK200)&gt;0,(CJ167-CJ200)&gt;0,(CI167-CI200)&gt;0,(CH167-CH200)&gt;0),'Monthly Cash Flow'!CN$7=EOMONTH(Assumptions!$D$16,(Assumptions!$L$8*12))),'Development Costs'!$F$98,0))</f>
        <v>0</v>
      </c>
      <c r="CO202" s="20">
        <f ca="1">IF(OR(CO$7&lt;Assumptions!$D$20,SUM('Monthly Cash Flow'!$D202:CN202)&gt;0),0,IF(OR(AND((CN167-CN200)&gt;0,(CM167-CM200)&gt;0,(CL167-CL200)&gt;0,(CK167-CK200)&gt;0,(CJ167-CJ200)&gt;0,(CI167-CI200)&gt;0),'Monthly Cash Flow'!CO$7=EOMONTH(Assumptions!$D$16,(Assumptions!$L$8*12))),'Development Costs'!$F$98,0))</f>
        <v>0</v>
      </c>
      <c r="CP202" s="20">
        <f ca="1">IF(OR(CP$7&lt;Assumptions!$D$20,SUM('Monthly Cash Flow'!$D202:CO202)&gt;0),0,IF(OR(AND((CO167-CO200)&gt;0,(CN167-CN200)&gt;0,(CM167-CM200)&gt;0,(CL167-CL200)&gt;0,(CK167-CK200)&gt;0,(CJ167-CJ200)&gt;0),'Monthly Cash Flow'!CP$7=EOMONTH(Assumptions!$D$16,(Assumptions!$L$8*12))),'Development Costs'!$F$98,0))</f>
        <v>0</v>
      </c>
      <c r="CQ202" s="20">
        <f ca="1">IF(OR(CQ$7&lt;Assumptions!$D$20,SUM('Monthly Cash Flow'!$D202:CP202)&gt;0),0,IF(OR(AND((CP167-CP200)&gt;0,(CO167-CO200)&gt;0,(CN167-CN200)&gt;0,(CM167-CM200)&gt;0,(CL167-CL200)&gt;0,(CK167-CK200)&gt;0),'Monthly Cash Flow'!CQ$7=EOMONTH(Assumptions!$D$16,(Assumptions!$L$8*12))),'Development Costs'!$F$98,0))</f>
        <v>0</v>
      </c>
      <c r="CR202" s="20">
        <f ca="1">IF(OR(CR$7&lt;Assumptions!$D$20,SUM('Monthly Cash Flow'!$D202:CQ202)&gt;0),0,IF(OR(AND((CQ167-CQ200)&gt;0,(CP167-CP200)&gt;0,(CO167-CO200)&gt;0,(CN167-CN200)&gt;0,(CM167-CM200)&gt;0,(CL167-CL200)&gt;0),'Monthly Cash Flow'!CR$7=EOMONTH(Assumptions!$D$16,(Assumptions!$L$8*12))),'Development Costs'!$F$98,0))</f>
        <v>0</v>
      </c>
      <c r="CS202" s="20">
        <f ca="1">IF(OR(CS$7&lt;Assumptions!$D$20,SUM('Monthly Cash Flow'!$D202:CR202)&gt;0),0,IF(OR(AND((CR167-CR200)&gt;0,(CQ167-CQ200)&gt;0,(CP167-CP200)&gt;0,(CO167-CO200)&gt;0,(CN167-CN200)&gt;0,(CM167-CM200)&gt;0),'Monthly Cash Flow'!CS$7=EOMONTH(Assumptions!$D$16,(Assumptions!$L$8*12))),'Development Costs'!$F$98,0))</f>
        <v>0</v>
      </c>
      <c r="CT202" s="20">
        <f ca="1">IF(OR(CT$7&lt;Assumptions!$D$20,SUM('Monthly Cash Flow'!$D202:CS202)&gt;0),0,IF(OR(AND((CS167-CS200)&gt;0,(CR167-CR200)&gt;0,(CQ167-CQ200)&gt;0,(CP167-CP200)&gt;0,(CO167-CO200)&gt;0,(CN167-CN200)&gt;0),'Monthly Cash Flow'!CT$7=EOMONTH(Assumptions!$D$16,(Assumptions!$L$8*12))),'Development Costs'!$F$98,0))</f>
        <v>0</v>
      </c>
      <c r="CU202" s="20">
        <f ca="1">IF(OR(CU$7&lt;Assumptions!$D$20,SUM('Monthly Cash Flow'!$D202:CT202)&gt;0),0,IF(OR(AND((CT167-CT200)&gt;0,(CS167-CS200)&gt;0,(CR167-CR200)&gt;0,(CQ167-CQ200)&gt;0,(CP167-CP200)&gt;0,(CO167-CO200)&gt;0),'Monthly Cash Flow'!CU$7=EOMONTH(Assumptions!$D$16,(Assumptions!$L$8*12))),'Development Costs'!$F$98,0))</f>
        <v>0</v>
      </c>
      <c r="CV202" s="20">
        <f ca="1">IF(OR(CV$7&lt;Assumptions!$D$20,SUM('Monthly Cash Flow'!$D202:CU202)&gt;0),0,IF(OR(AND((CU167-CU200)&gt;0,(CT167-CT200)&gt;0,(CS167-CS200)&gt;0,(CR167-CR200)&gt;0,(CQ167-CQ200)&gt;0,(CP167-CP200)&gt;0),'Monthly Cash Flow'!CV$7=EOMONTH(Assumptions!$D$16,(Assumptions!$L$8*12))),'Development Costs'!$F$98,0))</f>
        <v>0</v>
      </c>
      <c r="CW202" s="20">
        <f ca="1">IF(OR(CW$7&lt;Assumptions!$D$20,SUM('Monthly Cash Flow'!$D202:CV202)&gt;0),0,IF(OR(AND((CV167-CV200)&gt;0,(CU167-CU200)&gt;0,(CT167-CT200)&gt;0,(CS167-CS200)&gt;0,(CR167-CR200)&gt;0,(CQ167-CQ200)&gt;0),'Monthly Cash Flow'!CW$7=EOMONTH(Assumptions!$D$16,(Assumptions!$L$8*12))),'Development Costs'!$F$98,0))</f>
        <v>0</v>
      </c>
      <c r="CX202" s="20">
        <f ca="1">IF(OR(CX$7&lt;Assumptions!$D$20,SUM('Monthly Cash Flow'!$D202:CW202)&gt;0),0,IF(OR(AND((CW167-CW200)&gt;0,(CV167-CV200)&gt;0,(CU167-CU200)&gt;0,(CT167-CT200)&gt;0,(CS167-CS200)&gt;0,(CR167-CR200)&gt;0),'Monthly Cash Flow'!CX$7=EOMONTH(Assumptions!$D$16,(Assumptions!$L$8*12))),'Development Costs'!$F$98,0))</f>
        <v>0</v>
      </c>
      <c r="CY202" s="20">
        <f ca="1">IF(OR(CY$7&lt;Assumptions!$D$20,SUM('Monthly Cash Flow'!$D202:CX202)&gt;0),0,IF(OR(AND((CX167-CX200)&gt;0,(CW167-CW200)&gt;0,(CV167-CV200)&gt;0,(CU167-CU200)&gt;0,(CT167-CT200)&gt;0,(CS167-CS200)&gt;0),'Monthly Cash Flow'!CY$7=EOMONTH(Assumptions!$D$16,(Assumptions!$L$8*12))),'Development Costs'!$F$98,0))</f>
        <v>0</v>
      </c>
      <c r="CZ202" s="20">
        <f ca="1">IF(OR(CZ$7&lt;Assumptions!$D$20,SUM('Monthly Cash Flow'!$D202:CY202)&gt;0),0,IF(OR(AND((CY167-CY200)&gt;0,(CX167-CX200)&gt;0,(CW167-CW200)&gt;0,(CV167-CV200)&gt;0,(CU167-CU200)&gt;0,(CT167-CT200)&gt;0),'Monthly Cash Flow'!CZ$7=EOMONTH(Assumptions!$D$16,(Assumptions!$L$8*12))),'Development Costs'!$F$98,0))</f>
        <v>0</v>
      </c>
      <c r="DA202" s="20">
        <f ca="1">IF(OR(DA$7&lt;Assumptions!$D$20,SUM('Monthly Cash Flow'!$D202:CZ202)&gt;0),0,IF(OR(AND((CZ167-CZ200)&gt;0,(CY167-CY200)&gt;0,(CX167-CX200)&gt;0,(CW167-CW200)&gt;0,(CV167-CV200)&gt;0,(CU167-CU200)&gt;0),'Monthly Cash Flow'!DA$7=EOMONTH(Assumptions!$D$16,(Assumptions!$L$8*12))),'Development Costs'!$F$98,0))</f>
        <v>0</v>
      </c>
      <c r="DB202" s="20">
        <f ca="1">IF(OR(DB$7&lt;Assumptions!$D$20,SUM('Monthly Cash Flow'!$D202:DA202)&gt;0),0,IF(OR(AND((DA167-DA200)&gt;0,(CZ167-CZ200)&gt;0,(CY167-CY200)&gt;0,(CX167-CX200)&gt;0,(CW167-CW200)&gt;0,(CV167-CV200)&gt;0),'Monthly Cash Flow'!DB$7=EOMONTH(Assumptions!$D$16,(Assumptions!$L$8*12))),'Development Costs'!$F$98,0))</f>
        <v>0</v>
      </c>
      <c r="DC202" s="20">
        <f ca="1">IF(OR(DC$7&lt;Assumptions!$D$20,SUM('Monthly Cash Flow'!$D202:DB202)&gt;0),0,IF(OR(AND((DB167-DB200)&gt;0,(DA167-DA200)&gt;0,(CZ167-CZ200)&gt;0,(CY167-CY200)&gt;0,(CX167-CX200)&gt;0,(CW167-CW200)&gt;0),'Monthly Cash Flow'!DC$7=EOMONTH(Assumptions!$D$16,(Assumptions!$L$8*12))),'Development Costs'!$F$98,0))</f>
        <v>0</v>
      </c>
      <c r="DD202" s="20">
        <f ca="1">IF(OR(DD$7&lt;Assumptions!$D$20,SUM('Monthly Cash Flow'!$D202:DC202)&gt;0),0,IF(OR(AND((DC167-DC200)&gt;0,(DB167-DB200)&gt;0,(DA167-DA200)&gt;0,(CZ167-CZ200)&gt;0,(CY167-CY200)&gt;0,(CX167-CX200)&gt;0),'Monthly Cash Flow'!DD$7=EOMONTH(Assumptions!$D$16,(Assumptions!$L$8*12))),'Development Costs'!$F$98,0))</f>
        <v>0</v>
      </c>
      <c r="DE202" s="20">
        <f ca="1">IF(OR(DE$7&lt;Assumptions!$D$20,SUM('Monthly Cash Flow'!$D202:DD202)&gt;0),0,IF(OR(AND((DD167-DD200)&gt;0,(DC167-DC200)&gt;0,(DB167-DB200)&gt;0,(DA167-DA200)&gt;0,(CZ167-CZ200)&gt;0,(CY167-CY200)&gt;0),'Monthly Cash Flow'!DE$7=EOMONTH(Assumptions!$D$16,(Assumptions!$L$8*12))),'Development Costs'!$F$98,0))</f>
        <v>0</v>
      </c>
      <c r="DF202" s="20">
        <f ca="1">IF(OR(DF$7&lt;Assumptions!$D$20,SUM('Monthly Cash Flow'!$D202:DE202)&gt;0),0,IF(OR(AND((DE167-DE200)&gt;0,(DD167-DD200)&gt;0,(DC167-DC200)&gt;0,(DB167-DB200)&gt;0,(DA167-DA200)&gt;0,(CZ167-CZ200)&gt;0),'Monthly Cash Flow'!DF$7=EOMONTH(Assumptions!$D$16,(Assumptions!$L$8*12))),'Development Costs'!$F$98,0))</f>
        <v>0</v>
      </c>
      <c r="DG202" s="20">
        <f ca="1">IF(OR(DG$7&lt;Assumptions!$D$20,SUM('Monthly Cash Flow'!$D202:DF202)&gt;0),0,IF(OR(AND((DF167-DF200)&gt;0,(DE167-DE200)&gt;0,(DD167-DD200)&gt;0,(DC167-DC200)&gt;0,(DB167-DB200)&gt;0,(DA167-DA200)&gt;0),'Monthly Cash Flow'!DG$7=EOMONTH(Assumptions!$D$16,(Assumptions!$L$8*12))),'Development Costs'!$F$98,0))</f>
        <v>0</v>
      </c>
      <c r="DH202" s="20">
        <f ca="1">IF(OR(DH$7&lt;Assumptions!$D$20,SUM('Monthly Cash Flow'!$D202:DG202)&gt;0),0,IF(OR(AND((DG167-DG200)&gt;0,(DF167-DF200)&gt;0,(DE167-DE200)&gt;0,(DD167-DD200)&gt;0,(DC167-DC200)&gt;0,(DB167-DB200)&gt;0),'Monthly Cash Flow'!DH$7=EOMONTH(Assumptions!$D$16,(Assumptions!$L$8*12))),'Development Costs'!$F$98,0))</f>
        <v>0</v>
      </c>
      <c r="DI202" s="20">
        <f ca="1">IF(OR(DI$7&lt;Assumptions!$D$20,SUM('Monthly Cash Flow'!$D202:DH202)&gt;0),0,IF(OR(AND((DH167-DH200)&gt;0,(DG167-DG200)&gt;0,(DF167-DF200)&gt;0,(DE167-DE200)&gt;0,(DD167-DD200)&gt;0,(DC167-DC200)&gt;0),'Monthly Cash Flow'!DI$7=EOMONTH(Assumptions!$D$16,(Assumptions!$L$8*12))),'Development Costs'!$F$98,0))</f>
        <v>0</v>
      </c>
      <c r="DJ202" s="20">
        <f ca="1">IF(OR(DJ$7&lt;Assumptions!$D$20,SUM('Monthly Cash Flow'!$D202:DI202)&gt;0),0,IF(OR(AND((DI167-DI200)&gt;0,(DH167-DH200)&gt;0,(DG167-DG200)&gt;0,(DF167-DF200)&gt;0,(DE167-DE200)&gt;0,(DD167-DD200)&gt;0),'Monthly Cash Flow'!DJ$7=EOMONTH(Assumptions!$D$16,(Assumptions!$L$8*12))),'Development Costs'!$F$98,0))</f>
        <v>0</v>
      </c>
      <c r="DK202" s="20">
        <f ca="1">IF(OR(DK$7&lt;Assumptions!$D$20,SUM('Monthly Cash Flow'!$D202:DJ202)&gt;0),0,IF(OR(AND((DJ167-DJ200)&gt;0,(DI167-DI200)&gt;0,(DH167-DH200)&gt;0,(DG167-DG200)&gt;0,(DF167-DF200)&gt;0,(DE167-DE200)&gt;0),'Monthly Cash Flow'!DK$7=EOMONTH(Assumptions!$D$16,(Assumptions!$L$8*12))),'Development Costs'!$F$98,0))</f>
        <v>0</v>
      </c>
      <c r="DL202" s="20">
        <f ca="1">IF(OR(DL$7&lt;Assumptions!$D$20,SUM('Monthly Cash Flow'!$D202:DK202)&gt;0),0,IF(OR(AND((DK167-DK200)&gt;0,(DJ167-DJ200)&gt;0,(DI167-DI200)&gt;0,(DH167-DH200)&gt;0,(DG167-DG200)&gt;0,(DF167-DF200)&gt;0),'Monthly Cash Flow'!DL$7=EOMONTH(Assumptions!$D$16,(Assumptions!$L$8*12))),'Development Costs'!$F$98,0))</f>
        <v>0</v>
      </c>
      <c r="DM202" s="20">
        <f ca="1">IF(OR(DM$7&lt;Assumptions!$D$20,SUM('Monthly Cash Flow'!$D202:DL202)&gt;0),0,IF(OR(AND((DL167-DL200)&gt;0,(DK167-DK200)&gt;0,(DJ167-DJ200)&gt;0,(DI167-DI200)&gt;0,(DH167-DH200)&gt;0,(DG167-DG200)&gt;0),'Monthly Cash Flow'!DM$7=EOMONTH(Assumptions!$D$16,(Assumptions!$L$8*12))),'Development Costs'!$F$98,0))</f>
        <v>0</v>
      </c>
      <c r="DN202" s="20">
        <f ca="1">IF(OR(DN$7&lt;Assumptions!$D$20,SUM('Monthly Cash Flow'!$D202:DM202)&gt;0),0,IF(OR(AND((DM167-DM200)&gt;0,(DL167-DL200)&gt;0,(DK167-DK200)&gt;0,(DJ167-DJ200)&gt;0,(DI167-DI200)&gt;0,(DH167-DH200)&gt;0),'Monthly Cash Flow'!DN$7=EOMONTH(Assumptions!$D$16,(Assumptions!$L$8*12))),'Development Costs'!$F$98,0))</f>
        <v>0</v>
      </c>
      <c r="DO202" s="20">
        <f ca="1">IF(OR(DO$7&lt;Assumptions!$D$20,SUM('Monthly Cash Flow'!$D202:DN202)&gt;0),0,IF(OR(AND((DN167-DN200)&gt;0,(DM167-DM200)&gt;0,(DL167-DL200)&gt;0,(DK167-DK200)&gt;0,(DJ167-DJ200)&gt;0,(DI167-DI200)&gt;0),'Monthly Cash Flow'!DO$7=EOMONTH(Assumptions!$D$16,(Assumptions!$L$8*12))),'Development Costs'!$F$98,0))</f>
        <v>0</v>
      </c>
      <c r="DP202" s="20">
        <f ca="1">IF(OR(DP$7&lt;Assumptions!$D$20,SUM('Monthly Cash Flow'!$D202:DO202)&gt;0),0,IF(OR(AND((DO167-DO200)&gt;0,(DN167-DN200)&gt;0,(DM167-DM200)&gt;0,(DL167-DL200)&gt;0,(DK167-DK200)&gt;0,(DJ167-DJ200)&gt;0),'Monthly Cash Flow'!DP$7=EOMONTH(Assumptions!$D$16,(Assumptions!$L$8*12))),'Development Costs'!$F$98,0))</f>
        <v>0</v>
      </c>
      <c r="DQ202" s="20">
        <f ca="1">IF(OR(DQ$7&lt;Assumptions!$D$20,SUM('Monthly Cash Flow'!$D202:DP202)&gt;0),0,IF(OR(AND((DP167-DP200)&gt;0,(DO167-DO200)&gt;0,(DN167-DN200)&gt;0,(DM167-DM200)&gt;0,(DL167-DL200)&gt;0,(DK167-DK200)&gt;0),'Monthly Cash Flow'!DQ$7=EOMONTH(Assumptions!$D$16,(Assumptions!$L$8*12))),'Development Costs'!$F$98,0))</f>
        <v>0</v>
      </c>
      <c r="DR202" s="20">
        <f ca="1">IF(OR(DR$7&lt;Assumptions!$D$20,SUM('Monthly Cash Flow'!$D202:DQ202)&gt;0),0,IF(OR(AND((DQ167-DQ200)&gt;0,(DP167-DP200)&gt;0,(DO167-DO200)&gt;0,(DN167-DN200)&gt;0,(DM167-DM200)&gt;0,(DL167-DL200)&gt;0),'Monthly Cash Flow'!DR$7=EOMONTH(Assumptions!$D$16,(Assumptions!$L$8*12))),'Development Costs'!$F$98,0))</f>
        <v>0</v>
      </c>
      <c r="DS202" s="20">
        <f ca="1">IF(OR(DS$7&lt;Assumptions!$D$20,SUM('Monthly Cash Flow'!$D202:DR202)&gt;0),0,IF(OR(AND((DR167-DR200)&gt;0,(DQ167-DQ200)&gt;0,(DP167-DP200)&gt;0,(DO167-DO200)&gt;0,(DN167-DN200)&gt;0,(DM167-DM200)&gt;0),'Monthly Cash Flow'!DS$7=EOMONTH(Assumptions!$D$16,(Assumptions!$L$8*12))),'Development Costs'!$F$98,0))</f>
        <v>0</v>
      </c>
      <c r="DT202" s="20">
        <f ca="1">IF(OR(DT$7&lt;Assumptions!$D$20,SUM('Monthly Cash Flow'!$D202:DS202)&gt;0),0,IF(OR(AND((DS167-DS200)&gt;0,(DR167-DR200)&gt;0,(DQ167-DQ200)&gt;0,(DP167-DP200)&gt;0,(DO167-DO200)&gt;0,(DN167-DN200)&gt;0),'Monthly Cash Flow'!DT$7=EOMONTH(Assumptions!$D$16,(Assumptions!$L$8*12))),'Development Costs'!$F$98,0))</f>
        <v>0</v>
      </c>
    </row>
    <row r="203" spans="3:124">
      <c r="C203" s="5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</row>
    <row r="204" spans="3:124">
      <c r="C204" s="129" t="s">
        <v>446</v>
      </c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</row>
    <row r="205" spans="3:124">
      <c r="C205" s="5" t="s">
        <v>447</v>
      </c>
      <c r="D205" s="20">
        <f>IF(D$7=EOMONTH(Assumptions!$D$16,(Assumptions!$L$8*12)-1),IF(Assumptions!$L$14="Yes",(SUM(E161:P161)/Assumptions!$L$16)*Assumptions!$L$15,D199+D209),0)</f>
        <v>0</v>
      </c>
      <c r="E205" s="20">
        <f>IF(E$7=EOMONTH(Assumptions!$D$16,(Assumptions!$L$8*12)-1),IF(Assumptions!$L$14="Yes",(SUM(F161:Q161)/Assumptions!$L$16)*Assumptions!$L$15,E199+E209),0)</f>
        <v>0</v>
      </c>
      <c r="F205" s="20">
        <f>IF(F$7=EOMONTH(Assumptions!$D$16,(Assumptions!$L$8*12)-1),IF(Assumptions!$L$14="Yes",(SUM(G161:R161)/Assumptions!$L$16)*Assumptions!$L$15,F199+F209),0)</f>
        <v>0</v>
      </c>
      <c r="G205" s="20">
        <f>IF(G$7=EOMONTH(Assumptions!$D$16,(Assumptions!$L$8*12)-1),IF(Assumptions!$L$14="Yes",(SUM(H161:S161)/Assumptions!$L$16)*Assumptions!$L$15,G199+G209),0)</f>
        <v>0</v>
      </c>
      <c r="H205" s="20">
        <f>IF(H$7=EOMONTH(Assumptions!$D$16,(Assumptions!$L$8*12)-1),IF(Assumptions!$L$14="Yes",(SUM(I161:T161)/Assumptions!$L$16)*Assumptions!$L$15,H199+H209),0)</f>
        <v>0</v>
      </c>
      <c r="I205" s="20">
        <f>IF(I$7=EOMONTH(Assumptions!$D$16,(Assumptions!$L$8*12)-1),IF(Assumptions!$L$14="Yes",(SUM(J161:U161)/Assumptions!$L$16)*Assumptions!$L$15,I199+I209),0)</f>
        <v>0</v>
      </c>
      <c r="J205" s="20">
        <f>IF(J$7=EOMONTH(Assumptions!$D$16,(Assumptions!$L$8*12)-1),IF(Assumptions!$L$14="Yes",(SUM(K161:V161)/Assumptions!$L$16)*Assumptions!$L$15,J199+J209),0)</f>
        <v>0</v>
      </c>
      <c r="K205" s="20">
        <f>IF(K$7=EOMONTH(Assumptions!$D$16,(Assumptions!$L$8*12)-1),IF(Assumptions!$L$14="Yes",(SUM(L161:W161)/Assumptions!$L$16)*Assumptions!$L$15,K199+K209),0)</f>
        <v>0</v>
      </c>
      <c r="L205" s="20">
        <f>IF(L$7=EOMONTH(Assumptions!$D$16,(Assumptions!$L$8*12)-1),IF(Assumptions!$L$14="Yes",(SUM(M161:X161)/Assumptions!$L$16)*Assumptions!$L$15,L199+L209),0)</f>
        <v>0</v>
      </c>
      <c r="M205" s="20">
        <f>IF(M$7=EOMONTH(Assumptions!$D$16,(Assumptions!$L$8*12)-1),IF(Assumptions!$L$14="Yes",(SUM(N161:Y161)/Assumptions!$L$16)*Assumptions!$L$15,M199+M209),0)</f>
        <v>0</v>
      </c>
      <c r="N205" s="20">
        <f>IF(N$7=EOMONTH(Assumptions!$D$16,(Assumptions!$L$8*12)-1),IF(Assumptions!$L$14="Yes",(SUM(O161:Z161)/Assumptions!$L$16)*Assumptions!$L$15,N199+N209),0)</f>
        <v>0</v>
      </c>
      <c r="O205" s="20">
        <f>IF(O$7=EOMONTH(Assumptions!$D$16,(Assumptions!$L$8*12)-1),IF(Assumptions!$L$14="Yes",(SUM(P161:AA161)/Assumptions!$L$16)*Assumptions!$L$15,O199+O209),0)</f>
        <v>0</v>
      </c>
      <c r="P205" s="20">
        <f>IF(P$7=EOMONTH(Assumptions!$D$16,(Assumptions!$L$8*12)-1),IF(Assumptions!$L$14="Yes",(SUM(Q161:AB161)/Assumptions!$L$16)*Assumptions!$L$15,P199+P209),0)</f>
        <v>0</v>
      </c>
      <c r="Q205" s="20">
        <f>IF(Q$7=EOMONTH(Assumptions!$D$16,(Assumptions!$L$8*12)-1),IF(Assumptions!$L$14="Yes",(SUM(R161:AC161)/Assumptions!$L$16)*Assumptions!$L$15,Q199+Q209),0)</f>
        <v>0</v>
      </c>
      <c r="R205" s="20">
        <f>IF(R$7=EOMONTH(Assumptions!$D$16,(Assumptions!$L$8*12)-1),IF(Assumptions!$L$14="Yes",(SUM(S161:AD161)/Assumptions!$L$16)*Assumptions!$L$15,R199+R209),0)</f>
        <v>0</v>
      </c>
      <c r="S205" s="20">
        <f>IF(S$7=EOMONTH(Assumptions!$D$16,(Assumptions!$L$8*12)-1),IF(Assumptions!$L$14="Yes",(SUM(T161:AE161)/Assumptions!$L$16)*Assumptions!$L$15,S199+S209),0)</f>
        <v>0</v>
      </c>
      <c r="T205" s="20">
        <f>IF(T$7=EOMONTH(Assumptions!$D$16,(Assumptions!$L$8*12)-1),IF(Assumptions!$L$14="Yes",(SUM(U161:AF161)/Assumptions!$L$16)*Assumptions!$L$15,T199+T209),0)</f>
        <v>0</v>
      </c>
      <c r="U205" s="20">
        <f>IF(U$7=EOMONTH(Assumptions!$D$16,(Assumptions!$L$8*12)-1),IF(Assumptions!$L$14="Yes",(SUM(V161:AG161)/Assumptions!$L$16)*Assumptions!$L$15,U199+U209),0)</f>
        <v>0</v>
      </c>
      <c r="V205" s="20">
        <f>IF(V$7=EOMONTH(Assumptions!$D$16,(Assumptions!$L$8*12)-1),IF(Assumptions!$L$14="Yes",(SUM(W161:AH161)/Assumptions!$L$16)*Assumptions!$L$15,V199+V209),0)</f>
        <v>0</v>
      </c>
      <c r="W205" s="20">
        <f>IF(W$7=EOMONTH(Assumptions!$D$16,(Assumptions!$L$8*12)-1),IF(Assumptions!$L$14="Yes",(SUM(X161:AI161)/Assumptions!$L$16)*Assumptions!$L$15,W199+W209),0)</f>
        <v>0</v>
      </c>
      <c r="X205" s="20">
        <f>IF(X$7=EOMONTH(Assumptions!$D$16,(Assumptions!$L$8*12)-1),IF(Assumptions!$L$14="Yes",(SUM(Y161:AJ161)/Assumptions!$L$16)*Assumptions!$L$15,X199+X209),0)</f>
        <v>0</v>
      </c>
      <c r="Y205" s="20">
        <f>IF(Y$7=EOMONTH(Assumptions!$D$16,(Assumptions!$L$8*12)-1),IF(Assumptions!$L$14="Yes",(SUM(Z161:AK161)/Assumptions!$L$16)*Assumptions!$L$15,Y199+Y209),0)</f>
        <v>0</v>
      </c>
      <c r="Z205" s="20">
        <f>IF(Z$7=EOMONTH(Assumptions!$D$16,(Assumptions!$L$8*12)-1),IF(Assumptions!$L$14="Yes",(SUM(AA161:AL161)/Assumptions!$L$16)*Assumptions!$L$15,Z199+Z209),0)</f>
        <v>0</v>
      </c>
      <c r="AA205" s="20">
        <f>IF(AA$7=EOMONTH(Assumptions!$D$16,(Assumptions!$L$8*12)-1),IF(Assumptions!$L$14="Yes",(SUM(AB161:AM161)/Assumptions!$L$16)*Assumptions!$L$15,AA199+AA209),0)</f>
        <v>0</v>
      </c>
      <c r="AB205" s="20">
        <f>IF(AB$7=EOMONTH(Assumptions!$D$16,(Assumptions!$L$8*12)-1),IF(Assumptions!$L$14="Yes",(SUM(AC161:AN161)/Assumptions!$L$16)*Assumptions!$L$15,AB199+AB209),0)</f>
        <v>0</v>
      </c>
      <c r="AC205" s="20">
        <f>IF(AC$7=EOMONTH(Assumptions!$D$16,(Assumptions!$L$8*12)-1),IF(Assumptions!$L$14="Yes",(SUM(AD161:AO161)/Assumptions!$L$16)*Assumptions!$L$15,AC199+AC209),0)</f>
        <v>0</v>
      </c>
      <c r="AD205" s="20">
        <f>IF(AD$7=EOMONTH(Assumptions!$D$16,(Assumptions!$L$8*12)-1),IF(Assumptions!$L$14="Yes",(SUM(AE161:AP161)/Assumptions!$L$16)*Assumptions!$L$15,AD199+AD209),0)</f>
        <v>0</v>
      </c>
      <c r="AE205" s="20">
        <f>IF(AE$7=EOMONTH(Assumptions!$D$16,(Assumptions!$L$8*12)-1),IF(Assumptions!$L$14="Yes",(SUM(AF161:AQ161)/Assumptions!$L$16)*Assumptions!$L$15,AE199+AE209),0)</f>
        <v>0</v>
      </c>
      <c r="AF205" s="20">
        <f>IF(AF$7=EOMONTH(Assumptions!$D$16,(Assumptions!$L$8*12)-1),IF(Assumptions!$L$14="Yes",(SUM(AG161:AR161)/Assumptions!$L$16)*Assumptions!$L$15,AF199+AF209),0)</f>
        <v>0</v>
      </c>
      <c r="AG205" s="20">
        <f>IF(AG$7=EOMONTH(Assumptions!$D$16,(Assumptions!$L$8*12)-1),IF(Assumptions!$L$14="Yes",(SUM(AH161:AS161)/Assumptions!$L$16)*Assumptions!$L$15,AG199+AG209),0)</f>
        <v>0</v>
      </c>
      <c r="AH205" s="20">
        <f>IF(AH$7=EOMONTH(Assumptions!$D$16,(Assumptions!$L$8*12)-1),IF(Assumptions!$L$14="Yes",(SUM(AI161:AT161)/Assumptions!$L$16)*Assumptions!$L$15,AH199+AH209),0)</f>
        <v>0</v>
      </c>
      <c r="AI205" s="20">
        <f>IF(AI$7=EOMONTH(Assumptions!$D$16,(Assumptions!$L$8*12)-1),IF(Assumptions!$L$14="Yes",(SUM(AJ161:AU161)/Assumptions!$L$16)*Assumptions!$L$15,AI199+AI209),0)</f>
        <v>0</v>
      </c>
      <c r="AJ205" s="20">
        <f>IF(AJ$7=EOMONTH(Assumptions!$D$16,(Assumptions!$L$8*12)-1),IF(Assumptions!$L$14="Yes",(SUM(AK161:AV161)/Assumptions!$L$16)*Assumptions!$L$15,AJ199+AJ209),0)</f>
        <v>0</v>
      </c>
      <c r="AK205" s="20">
        <f>IF(AK$7=EOMONTH(Assumptions!$D$16,(Assumptions!$L$8*12)-1),IF(Assumptions!$L$14="Yes",(SUM(AL161:AW161)/Assumptions!$L$16)*Assumptions!$L$15,AK199+AK209),0)</f>
        <v>0</v>
      </c>
      <c r="AL205" s="20">
        <f>IF(AL$7=EOMONTH(Assumptions!$D$16,(Assumptions!$L$8*12)-1),IF(Assumptions!$L$14="Yes",(SUM(AM161:AX161)/Assumptions!$L$16)*Assumptions!$L$15,AL199+AL209),0)</f>
        <v>0</v>
      </c>
      <c r="AM205" s="20">
        <f>IF(AM$7=EOMONTH(Assumptions!$D$16,(Assumptions!$L$8*12)-1),IF(Assumptions!$L$14="Yes",(SUM(AN161:AY161)/Assumptions!$L$16)*Assumptions!$L$15,AM199+AM209),0)</f>
        <v>0</v>
      </c>
      <c r="AN205" s="20">
        <f>IF(AN$7=EOMONTH(Assumptions!$D$16,(Assumptions!$L$8*12)-1),IF(Assumptions!$L$14="Yes",(SUM(AO161:AZ161)/Assumptions!$L$16)*Assumptions!$L$15,AN199+AN209),0)</f>
        <v>0</v>
      </c>
      <c r="AO205" s="20">
        <f>IF(AO$7=EOMONTH(Assumptions!$D$16,(Assumptions!$L$8*12)-1),IF(Assumptions!$L$14="Yes",(SUM(AP161:BA161)/Assumptions!$L$16)*Assumptions!$L$15,AO199+AO209),0)</f>
        <v>0</v>
      </c>
      <c r="AP205" s="20">
        <f>IF(AP$7=EOMONTH(Assumptions!$D$16,(Assumptions!$L$8*12)-1),IF(Assumptions!$L$14="Yes",(SUM(AQ161:BB161)/Assumptions!$L$16)*Assumptions!$L$15,AP199+AP209),0)</f>
        <v>0</v>
      </c>
      <c r="AQ205" s="20">
        <f>IF(AQ$7=EOMONTH(Assumptions!$D$16,(Assumptions!$L$8*12)-1),IF(Assumptions!$L$14="Yes",(SUM(AR161:BC161)/Assumptions!$L$16)*Assumptions!$L$15,AQ199+AQ209),0)</f>
        <v>0</v>
      </c>
      <c r="AR205" s="20">
        <f>IF(AR$7=EOMONTH(Assumptions!$D$16,(Assumptions!$L$8*12)-1),IF(Assumptions!$L$14="Yes",(SUM(AS161:BD161)/Assumptions!$L$16)*Assumptions!$L$15,AR199+AR209),0)</f>
        <v>0</v>
      </c>
      <c r="AS205" s="20">
        <f>IF(AS$7=EOMONTH(Assumptions!$D$16,(Assumptions!$L$8*12)-1),IF(Assumptions!$L$14="Yes",(SUM(AT161:BE161)/Assumptions!$L$16)*Assumptions!$L$15,AS199+AS209),0)</f>
        <v>0</v>
      </c>
      <c r="AT205" s="20">
        <f>IF(AT$7=EOMONTH(Assumptions!$D$16,(Assumptions!$L$8*12)-1),IF(Assumptions!$L$14="Yes",(SUM(AU161:BF161)/Assumptions!$L$16)*Assumptions!$L$15,AT199+AT209),0)</f>
        <v>0</v>
      </c>
      <c r="AU205" s="20">
        <f>IF(AU$7=EOMONTH(Assumptions!$D$16,(Assumptions!$L$8*12)-1),IF(Assumptions!$L$14="Yes",(SUM(AV161:BG161)/Assumptions!$L$16)*Assumptions!$L$15,AU199+AU209),0)</f>
        <v>0</v>
      </c>
      <c r="AV205" s="20">
        <f>IF(AV$7=EOMONTH(Assumptions!$D$16,(Assumptions!$L$8*12)-1),IF(Assumptions!$L$14="Yes",(SUM(AW161:BH161)/Assumptions!$L$16)*Assumptions!$L$15,AV199+AV209),0)</f>
        <v>0</v>
      </c>
      <c r="AW205" s="20">
        <f>IF(AW$7=EOMONTH(Assumptions!$D$16,(Assumptions!$L$8*12)-1),IF(Assumptions!$L$14="Yes",(SUM(AX161:BI161)/Assumptions!$L$16)*Assumptions!$L$15,AW199+AW209),0)</f>
        <v>0</v>
      </c>
      <c r="AX205" s="20">
        <f>IF(AX$7=EOMONTH(Assumptions!$D$16,(Assumptions!$L$8*12)-1),IF(Assumptions!$L$14="Yes",(SUM(AY161:BJ161)/Assumptions!$L$16)*Assumptions!$L$15,AX199+AX209),0)</f>
        <v>0</v>
      </c>
      <c r="AY205" s="20">
        <f>IF(AY$7=EOMONTH(Assumptions!$D$16,(Assumptions!$L$8*12)-1),IF(Assumptions!$L$14="Yes",(SUM(AZ161:BK161)/Assumptions!$L$16)*Assumptions!$L$15,AY199+AY209),0)</f>
        <v>0</v>
      </c>
      <c r="AZ205" s="20">
        <f>IF(AZ$7=EOMONTH(Assumptions!$D$16,(Assumptions!$L$8*12)-1),IF(Assumptions!$L$14="Yes",(SUM(BA161:BL161)/Assumptions!$L$16)*Assumptions!$L$15,AZ199+AZ209),0)</f>
        <v>0</v>
      </c>
      <c r="BA205" s="20">
        <f>IF(BA$7=EOMONTH(Assumptions!$D$16,(Assumptions!$L$8*12)-1),IF(Assumptions!$L$14="Yes",(SUM(BB161:BM161)/Assumptions!$L$16)*Assumptions!$L$15,BA199+BA209),0)</f>
        <v>0</v>
      </c>
      <c r="BB205" s="20">
        <f>IF(BB$7=EOMONTH(Assumptions!$D$16,(Assumptions!$L$8*12)-1),IF(Assumptions!$L$14="Yes",(SUM(BC161:BN161)/Assumptions!$L$16)*Assumptions!$L$15,BB199+BB209),0)</f>
        <v>0</v>
      </c>
      <c r="BC205" s="20">
        <f>IF(BC$7=EOMONTH(Assumptions!$D$16,(Assumptions!$L$8*12)-1),IF(Assumptions!$L$14="Yes",(SUM(BD161:BO161)/Assumptions!$L$16)*Assumptions!$L$15,BC199+BC209),0)</f>
        <v>0</v>
      </c>
      <c r="BD205" s="20">
        <f>IF(BD$7=EOMONTH(Assumptions!$D$16,(Assumptions!$L$8*12)-1),IF(Assumptions!$L$14="Yes",(SUM(BE161:BP161)/Assumptions!$L$16)*Assumptions!$L$15,BD199+BD209),0)</f>
        <v>0</v>
      </c>
      <c r="BE205" s="20">
        <f>IF(BE$7=EOMONTH(Assumptions!$D$16,(Assumptions!$L$8*12)-1),IF(Assumptions!$L$14="Yes",(SUM(BF161:BQ161)/Assumptions!$L$16)*Assumptions!$L$15,BE199+BE209),0)</f>
        <v>0</v>
      </c>
      <c r="BF205" s="20">
        <f>IF(BF$7=EOMONTH(Assumptions!$D$16,(Assumptions!$L$8*12)-1),IF(Assumptions!$L$14="Yes",(SUM(BG161:BR161)/Assumptions!$L$16)*Assumptions!$L$15,BF199+BF209),0)</f>
        <v>0</v>
      </c>
      <c r="BG205" s="20">
        <f>IF(BG$7=EOMONTH(Assumptions!$D$16,(Assumptions!$L$8*12)-1),IF(Assumptions!$L$14="Yes",(SUM(BH161:BS161)/Assumptions!$L$16)*Assumptions!$L$15,BG199+BG209),0)</f>
        <v>0</v>
      </c>
      <c r="BH205" s="20">
        <f>IF(BH$7=EOMONTH(Assumptions!$D$16,(Assumptions!$L$8*12)-1),IF(Assumptions!$L$14="Yes",(SUM(BI161:BT161)/Assumptions!$L$16)*Assumptions!$L$15,BH199+BH209),0)</f>
        <v>0</v>
      </c>
      <c r="BI205" s="20">
        <f>IF(BI$7=EOMONTH(Assumptions!$D$16,(Assumptions!$L$8*12)-1),IF(Assumptions!$L$14="Yes",(SUM(BJ161:BU161)/Assumptions!$L$16)*Assumptions!$L$15,BI199+BI209),0)</f>
        <v>0</v>
      </c>
      <c r="BJ205" s="20">
        <f>IF(BJ$7=EOMONTH(Assumptions!$D$16,(Assumptions!$L$8*12)-1),IF(Assumptions!$L$14="Yes",(SUM(BK161:BV161)/Assumptions!$L$16)*Assumptions!$L$15,BJ199+BJ209),0)</f>
        <v>0</v>
      </c>
      <c r="BK205" s="20">
        <f>IF(BK$7=EOMONTH(Assumptions!$D$16,(Assumptions!$L$8*12)-1),IF(Assumptions!$L$14="Yes",(SUM(BL161:BW161)/Assumptions!$L$16)*Assumptions!$L$15,BK199+BK209),0)</f>
        <v>0</v>
      </c>
      <c r="BL205" s="20">
        <f ca="1">IF(BL$7=EOMONTH(Assumptions!$D$16,(Assumptions!$L$8*12)-1),IF(Assumptions!$L$14="Yes",(SUM(BM161:BX161)/Assumptions!$L$16)*Assumptions!$L$15,BL199+BL209),0)</f>
        <v>62022009.92496945</v>
      </c>
      <c r="BM205" s="20">
        <f>IF(BM$7=EOMONTH(Assumptions!$D$16,(Assumptions!$L$8*12)-1),IF(Assumptions!$L$14="Yes",(SUM(BN161:BY161)/Assumptions!$L$16)*Assumptions!$L$15,BM199+BM209),0)</f>
        <v>0</v>
      </c>
      <c r="BN205" s="20">
        <f>IF(BN$7=EOMONTH(Assumptions!$D$16,(Assumptions!$L$8*12)-1),IF(Assumptions!$L$14="Yes",(SUM(BO161:BZ161)/Assumptions!$L$16)*Assumptions!$L$15,BN199+BN209),0)</f>
        <v>0</v>
      </c>
      <c r="BO205" s="20">
        <f>IF(BO$7=EOMONTH(Assumptions!$D$16,(Assumptions!$L$8*12)-1),IF(Assumptions!$L$14="Yes",(SUM(BP161:CA161)/Assumptions!$L$16)*Assumptions!$L$15,BO199+BO209),0)</f>
        <v>0</v>
      </c>
      <c r="BP205" s="20">
        <f>IF(BP$7=EOMONTH(Assumptions!$D$16,(Assumptions!$L$8*12)-1),IF(Assumptions!$L$14="Yes",(SUM(BQ161:CB161)/Assumptions!$L$16)*Assumptions!$L$15,BP199+BP209),0)</f>
        <v>0</v>
      </c>
      <c r="BQ205" s="20">
        <f>IF(BQ$7=EOMONTH(Assumptions!$D$16,(Assumptions!$L$8*12)-1),IF(Assumptions!$L$14="Yes",(SUM(BR161:CC161)/Assumptions!$L$16)*Assumptions!$L$15,BQ199+BQ209),0)</f>
        <v>0</v>
      </c>
      <c r="BR205" s="20">
        <f>IF(BR$7=EOMONTH(Assumptions!$D$16,(Assumptions!$L$8*12)-1),IF(Assumptions!$L$14="Yes",(SUM(BS161:CD161)/Assumptions!$L$16)*Assumptions!$L$15,BR199+BR209),0)</f>
        <v>0</v>
      </c>
      <c r="BS205" s="20">
        <f>IF(BS$7=EOMONTH(Assumptions!$D$16,(Assumptions!$L$8*12)-1),IF(Assumptions!$L$14="Yes",(SUM(BT161:CE161)/Assumptions!$L$16)*Assumptions!$L$15,BS199+BS209),0)</f>
        <v>0</v>
      </c>
      <c r="BT205" s="20">
        <f>IF(BT$7=EOMONTH(Assumptions!$D$16,(Assumptions!$L$8*12)-1),IF(Assumptions!$L$14="Yes",(SUM(BU161:CF161)/Assumptions!$L$16)*Assumptions!$L$15,BT199+BT209),0)</f>
        <v>0</v>
      </c>
      <c r="BU205" s="20">
        <f>IF(BU$7=EOMONTH(Assumptions!$D$16,(Assumptions!$L$8*12)-1),IF(Assumptions!$L$14="Yes",(SUM(BV161:CG161)/Assumptions!$L$16)*Assumptions!$L$15,BU199+BU209),0)</f>
        <v>0</v>
      </c>
      <c r="BV205" s="20">
        <f>IF(BV$7=EOMONTH(Assumptions!$D$16,(Assumptions!$L$8*12)-1),IF(Assumptions!$L$14="Yes",(SUM(BW161:CH161)/Assumptions!$L$16)*Assumptions!$L$15,BV199+BV209),0)</f>
        <v>0</v>
      </c>
      <c r="BW205" s="20">
        <f>IF(BW$7=EOMONTH(Assumptions!$D$16,(Assumptions!$L$8*12)-1),IF(Assumptions!$L$14="Yes",(SUM(BX161:CI161)/Assumptions!$L$16)*Assumptions!$L$15,BW199+BW209),0)</f>
        <v>0</v>
      </c>
      <c r="BX205" s="20">
        <f>IF(BX$7=EOMONTH(Assumptions!$D$16,(Assumptions!$L$8*12)-1),IF(Assumptions!$L$14="Yes",(SUM(BY161:CJ161)/Assumptions!$L$16)*Assumptions!$L$15,BX199+BX209),0)</f>
        <v>0</v>
      </c>
      <c r="BY205" s="20">
        <f>IF(BY$7=EOMONTH(Assumptions!$D$16,(Assumptions!$L$8*12)-1),IF(Assumptions!$L$14="Yes",(SUM(BZ161:CK161)/Assumptions!$L$16)*Assumptions!$L$15,BY199+BY209),0)</f>
        <v>0</v>
      </c>
      <c r="BZ205" s="20">
        <f>IF(BZ$7=EOMONTH(Assumptions!$D$16,(Assumptions!$L$8*12)-1),IF(Assumptions!$L$14="Yes",(SUM(CA161:CL161)/Assumptions!$L$16)*Assumptions!$L$15,BZ199+BZ209),0)</f>
        <v>0</v>
      </c>
      <c r="CA205" s="20">
        <f>IF(CA$7=EOMONTH(Assumptions!$D$16,(Assumptions!$L$8*12)-1),IF(Assumptions!$L$14="Yes",(SUM(CB161:CM161)/Assumptions!$L$16)*Assumptions!$L$15,CA199+CA209),0)</f>
        <v>0</v>
      </c>
      <c r="CB205" s="20">
        <f>IF(CB$7=EOMONTH(Assumptions!$D$16,(Assumptions!$L$8*12)-1),IF(Assumptions!$L$14="Yes",(SUM(CC161:CN161)/Assumptions!$L$16)*Assumptions!$L$15,CB199+CB209),0)</f>
        <v>0</v>
      </c>
      <c r="CC205" s="20">
        <f>IF(CC$7=EOMONTH(Assumptions!$D$16,(Assumptions!$L$8*12)-1),IF(Assumptions!$L$14="Yes",(SUM(CD161:CO161)/Assumptions!$L$16)*Assumptions!$L$15,CC199+CC209),0)</f>
        <v>0</v>
      </c>
      <c r="CD205" s="20">
        <f>IF(CD$7=EOMONTH(Assumptions!$D$16,(Assumptions!$L$8*12)-1),IF(Assumptions!$L$14="Yes",(SUM(CE161:CP161)/Assumptions!$L$16)*Assumptions!$L$15,CD199+CD209),0)</f>
        <v>0</v>
      </c>
      <c r="CE205" s="20">
        <f>IF(CE$7=EOMONTH(Assumptions!$D$16,(Assumptions!$L$8*12)-1),IF(Assumptions!$L$14="Yes",(SUM(CF161:CQ161)/Assumptions!$L$16)*Assumptions!$L$15,CE199+CE209),0)</f>
        <v>0</v>
      </c>
      <c r="CF205" s="20">
        <f>IF(CF$7=EOMONTH(Assumptions!$D$16,(Assumptions!$L$8*12)-1),IF(Assumptions!$L$14="Yes",(SUM(CG161:CR161)/Assumptions!$L$16)*Assumptions!$L$15,CF199+CF209),0)</f>
        <v>0</v>
      </c>
      <c r="CG205" s="20">
        <f>IF(CG$7=EOMONTH(Assumptions!$D$16,(Assumptions!$L$8*12)-1),IF(Assumptions!$L$14="Yes",(SUM(CH161:CS161)/Assumptions!$L$16)*Assumptions!$L$15,CG199+CG209),0)</f>
        <v>0</v>
      </c>
      <c r="CH205" s="20">
        <f>IF(CH$7=EOMONTH(Assumptions!$D$16,(Assumptions!$L$8*12)-1),IF(Assumptions!$L$14="Yes",(SUM(CI161:CT161)/Assumptions!$L$16)*Assumptions!$L$15,CH199+CH209),0)</f>
        <v>0</v>
      </c>
      <c r="CI205" s="20">
        <f>IF(CI$7=EOMONTH(Assumptions!$D$16,(Assumptions!$L$8*12)-1),IF(Assumptions!$L$14="Yes",(SUM(CJ161:CU161)/Assumptions!$L$16)*Assumptions!$L$15,CI199+CI209),0)</f>
        <v>0</v>
      </c>
      <c r="CJ205" s="20">
        <f>IF(CJ$7=EOMONTH(Assumptions!$D$16,(Assumptions!$L$8*12)-1),IF(Assumptions!$L$14="Yes",(SUM(CK161:CV161)/Assumptions!$L$16)*Assumptions!$L$15,CJ199+CJ209),0)</f>
        <v>0</v>
      </c>
      <c r="CK205" s="20">
        <f>IF(CK$7=EOMONTH(Assumptions!$D$16,(Assumptions!$L$8*12)-1),IF(Assumptions!$L$14="Yes",(SUM(CL161:CW161)/Assumptions!$L$16)*Assumptions!$L$15,CK199+CK209),0)</f>
        <v>0</v>
      </c>
      <c r="CL205" s="20">
        <f>IF(CL$7=EOMONTH(Assumptions!$D$16,(Assumptions!$L$8*12)-1),IF(Assumptions!$L$14="Yes",(SUM(CM161:CX161)/Assumptions!$L$16)*Assumptions!$L$15,CL199+CL209),0)</f>
        <v>0</v>
      </c>
      <c r="CM205" s="20">
        <f>IF(CM$7=EOMONTH(Assumptions!$D$16,(Assumptions!$L$8*12)-1),IF(Assumptions!$L$14="Yes",(SUM(CN161:CY161)/Assumptions!$L$16)*Assumptions!$L$15,CM199+CM209),0)</f>
        <v>0</v>
      </c>
      <c r="CN205" s="20">
        <f>IF(CN$7=EOMONTH(Assumptions!$D$16,(Assumptions!$L$8*12)-1),IF(Assumptions!$L$14="Yes",(SUM(CO161:CZ161)/Assumptions!$L$16)*Assumptions!$L$15,CN199+CN209),0)</f>
        <v>0</v>
      </c>
      <c r="CO205" s="20">
        <f>IF(CO$7=EOMONTH(Assumptions!$D$16,(Assumptions!$L$8*12)-1),IF(Assumptions!$L$14="Yes",(SUM(CP161:DA161)/Assumptions!$L$16)*Assumptions!$L$15,CO199+CO209),0)</f>
        <v>0</v>
      </c>
      <c r="CP205" s="20">
        <f>IF(CP$7=EOMONTH(Assumptions!$D$16,(Assumptions!$L$8*12)-1),IF(Assumptions!$L$14="Yes",(SUM(CQ161:DB161)/Assumptions!$L$16)*Assumptions!$L$15,CP199+CP209),0)</f>
        <v>0</v>
      </c>
      <c r="CQ205" s="20">
        <f>IF(CQ$7=EOMONTH(Assumptions!$D$16,(Assumptions!$L$8*12)-1),IF(Assumptions!$L$14="Yes",(SUM(CR161:DC161)/Assumptions!$L$16)*Assumptions!$L$15,CQ199+CQ209),0)</f>
        <v>0</v>
      </c>
      <c r="CR205" s="20">
        <f>IF(CR$7=EOMONTH(Assumptions!$D$16,(Assumptions!$L$8*12)-1),IF(Assumptions!$L$14="Yes",(SUM(CS161:DD161)/Assumptions!$L$16)*Assumptions!$L$15,CR199+CR209),0)</f>
        <v>0</v>
      </c>
      <c r="CS205" s="20">
        <f>IF(CS$7=EOMONTH(Assumptions!$D$16,(Assumptions!$L$8*12)-1),IF(Assumptions!$L$14="Yes",(SUM(CT161:DE161)/Assumptions!$L$16)*Assumptions!$L$15,CS199+CS209),0)</f>
        <v>0</v>
      </c>
      <c r="CT205" s="20">
        <f>IF(CT$7=EOMONTH(Assumptions!$D$16,(Assumptions!$L$8*12)-1),IF(Assumptions!$L$14="Yes",(SUM(CU161:DF161)/Assumptions!$L$16)*Assumptions!$L$15,CT199+CT209),0)</f>
        <v>0</v>
      </c>
      <c r="CU205" s="20">
        <f>IF(CU$7=EOMONTH(Assumptions!$D$16,(Assumptions!$L$8*12)-1),IF(Assumptions!$L$14="Yes",(SUM(CV161:DG161)/Assumptions!$L$16)*Assumptions!$L$15,CU199+CU209),0)</f>
        <v>0</v>
      </c>
      <c r="CV205" s="20">
        <f>IF(CV$7=EOMONTH(Assumptions!$D$16,(Assumptions!$L$8*12)-1),IF(Assumptions!$L$14="Yes",(SUM(CW161:DH161)/Assumptions!$L$16)*Assumptions!$L$15,CV199+CV209),0)</f>
        <v>0</v>
      </c>
      <c r="CW205" s="20">
        <f>IF(CW$7=EOMONTH(Assumptions!$D$16,(Assumptions!$L$8*12)-1),IF(Assumptions!$L$14="Yes",(SUM(CX161:DI161)/Assumptions!$L$16)*Assumptions!$L$15,CW199+CW209),0)</f>
        <v>0</v>
      </c>
      <c r="CX205" s="20">
        <f>IF(CX$7=EOMONTH(Assumptions!$D$16,(Assumptions!$L$8*12)-1),IF(Assumptions!$L$14="Yes",(SUM(CY161:DJ161)/Assumptions!$L$16)*Assumptions!$L$15,CX199+CX209),0)</f>
        <v>0</v>
      </c>
      <c r="CY205" s="20">
        <f>IF(CY$7=EOMONTH(Assumptions!$D$16,(Assumptions!$L$8*12)-1),IF(Assumptions!$L$14="Yes",(SUM(CZ161:DK161)/Assumptions!$L$16)*Assumptions!$L$15,CY199+CY209),0)</f>
        <v>0</v>
      </c>
      <c r="CZ205" s="20">
        <f>IF(CZ$7=EOMONTH(Assumptions!$D$16,(Assumptions!$L$8*12)-1),IF(Assumptions!$L$14="Yes",(SUM(DA161:DL161)/Assumptions!$L$16)*Assumptions!$L$15,CZ199+CZ209),0)</f>
        <v>0</v>
      </c>
      <c r="DA205" s="20">
        <f>IF(DA$7=EOMONTH(Assumptions!$D$16,(Assumptions!$L$8*12)-1),IF(Assumptions!$L$14="Yes",(SUM(DB161:DM161)/Assumptions!$L$16)*Assumptions!$L$15,DA199+DA209),0)</f>
        <v>0</v>
      </c>
      <c r="DB205" s="20">
        <f>IF(DB$7=EOMONTH(Assumptions!$D$16,(Assumptions!$L$8*12)-1),IF(Assumptions!$L$14="Yes",(SUM(DC161:DN161)/Assumptions!$L$16)*Assumptions!$L$15,DB199+DB209),0)</f>
        <v>0</v>
      </c>
      <c r="DC205" s="20">
        <f>IF(DC$7=EOMONTH(Assumptions!$D$16,(Assumptions!$L$8*12)-1),IF(Assumptions!$L$14="Yes",(SUM(DD161:DO161)/Assumptions!$L$16)*Assumptions!$L$15,DC199+DC209),0)</f>
        <v>0</v>
      </c>
      <c r="DD205" s="20">
        <f>IF(DD$7=EOMONTH(Assumptions!$D$16,(Assumptions!$L$8*12)-1),IF(Assumptions!$L$14="Yes",(SUM(DE161:DP161)/Assumptions!$L$16)*Assumptions!$L$15,DD199+DD209),0)</f>
        <v>0</v>
      </c>
      <c r="DE205" s="20">
        <f>IF(DE$7=EOMONTH(Assumptions!$D$16,(Assumptions!$L$8*12)-1),IF(Assumptions!$L$14="Yes",(SUM(DF161:DQ161)/Assumptions!$L$16)*Assumptions!$L$15,DE199+DE209),0)</f>
        <v>0</v>
      </c>
      <c r="DF205" s="20">
        <f>IF(DF$7=EOMONTH(Assumptions!$D$16,(Assumptions!$L$8*12)-1),IF(Assumptions!$L$14="Yes",(SUM(DG161:DR161)/Assumptions!$L$16)*Assumptions!$L$15,DF199+DF209),0)</f>
        <v>0</v>
      </c>
      <c r="DG205" s="20">
        <f>IF(DG$7=EOMONTH(Assumptions!$D$16,(Assumptions!$L$8*12)-1),IF(Assumptions!$L$14="Yes",(SUM(DH161:DS161)/Assumptions!$L$16)*Assumptions!$L$15,DG199+DG209),0)</f>
        <v>0</v>
      </c>
      <c r="DH205" s="20">
        <f>IF(DH$7=EOMONTH(Assumptions!$D$16,(Assumptions!$L$8*12)-1),IF(Assumptions!$L$14="Yes",(SUM(DI161:DT161)/Assumptions!$L$16)*Assumptions!$L$15,DH199+DH209),0)</f>
        <v>0</v>
      </c>
      <c r="DI205" s="20">
        <f>IF(DI$7=EOMONTH(Assumptions!$D$16,(Assumptions!$L$8*12)-1),IF(Assumptions!$L$14="Yes",(SUM(DJ161:DU161)/Assumptions!$L$16)*Assumptions!$L$15,DI199+DI209),0)</f>
        <v>0</v>
      </c>
      <c r="DJ205" s="20">
        <f>IF(DJ$7=EOMONTH(Assumptions!$D$16,(Assumptions!$L$8*12)-1),IF(Assumptions!$L$14="Yes",(SUM(DK161:DV161)/Assumptions!$L$16)*Assumptions!$L$15,DJ199+DJ209),0)</f>
        <v>0</v>
      </c>
      <c r="DK205" s="20">
        <f>IF(DK$7=EOMONTH(Assumptions!$D$16,(Assumptions!$L$8*12)-1),IF(Assumptions!$L$14="Yes",(SUM(DL161:DW161)/Assumptions!$L$16)*Assumptions!$L$15,DK199+DK209),0)</f>
        <v>0</v>
      </c>
      <c r="DL205" s="20">
        <f>IF(DL$7=EOMONTH(Assumptions!$D$16,(Assumptions!$L$8*12)-1),IF(Assumptions!$L$14="Yes",(SUM(DM161:DX161)/Assumptions!$L$16)*Assumptions!$L$15,DL199+DL209),0)</f>
        <v>0</v>
      </c>
      <c r="DM205" s="20">
        <f>IF(DM$7=EOMONTH(Assumptions!$D$16,(Assumptions!$L$8*12)-1),IF(Assumptions!$L$14="Yes",(SUM(DN161:DY161)/Assumptions!$L$16)*Assumptions!$L$15,DM199+DM209),0)</f>
        <v>0</v>
      </c>
      <c r="DN205" s="20">
        <f>IF(DN$7=EOMONTH(Assumptions!$D$16,(Assumptions!$L$8*12)-1),IF(Assumptions!$L$14="Yes",(SUM(DO161:DZ161)/Assumptions!$L$16)*Assumptions!$L$15,DN199+DN209),0)</f>
        <v>0</v>
      </c>
      <c r="DO205" s="20">
        <f>IF(DO$7=EOMONTH(Assumptions!$D$16,(Assumptions!$L$8*12)-1),IF(Assumptions!$L$14="Yes",(SUM(DP161:EA161)/Assumptions!$L$16)*Assumptions!$L$15,DO199+DO209),0)</f>
        <v>0</v>
      </c>
      <c r="DP205" s="20">
        <f>IF(DP$7=EOMONTH(Assumptions!$D$16,(Assumptions!$L$8*12)-1),IF(Assumptions!$L$14="Yes",(SUM(DQ161:EB161)/Assumptions!$L$16)*Assumptions!$L$15,DP199+DP209),0)</f>
        <v>0</v>
      </c>
      <c r="DQ205" s="20">
        <f>IF(DQ$7=EOMONTH(Assumptions!$D$16,(Assumptions!$L$8*12)-1),IF(Assumptions!$L$14="Yes",(SUM(DR161:EC161)/Assumptions!$L$16)*Assumptions!$L$15,DQ199+DQ209),0)</f>
        <v>0</v>
      </c>
      <c r="DR205" s="20">
        <f>IF(DR$7=EOMONTH(Assumptions!$D$16,(Assumptions!$L$8*12)-1),IF(Assumptions!$L$14="Yes",(SUM(DS161:ED161)/Assumptions!$L$16)*Assumptions!$L$15,DR199+DR209),0)</f>
        <v>0</v>
      </c>
      <c r="DS205" s="20">
        <f>IF(DS$7=EOMONTH(Assumptions!$D$16,(Assumptions!$L$8*12)-1),IF(Assumptions!$L$14="Yes",(SUM(DT161:EE161)/Assumptions!$L$16)*Assumptions!$L$15,DS199+DS209),0)</f>
        <v>0</v>
      </c>
      <c r="DT205" s="20">
        <f>IF(DT$7=EOMONTH(Assumptions!$D$16,(Assumptions!$L$8*12)-1),IF(Assumptions!$L$14="Yes",(SUM(DU161:EF161)/Assumptions!$L$16)*Assumptions!$L$15,DT199+DT209),0)</f>
        <v>0</v>
      </c>
    </row>
    <row r="206" spans="3:124">
      <c r="C206" s="5" t="s">
        <v>448</v>
      </c>
      <c r="D206" s="20">
        <f>IF(D$5&gt;(Assumptions!$D$15),0,IF(D$7&gt;EOMONTH(Assumptions!$D$16,(Assumptions!$L$8*12)-1),SUM($D$205:D205)*(D219/12),0))</f>
        <v>0</v>
      </c>
      <c r="E206" s="20">
        <f>IF(E$5&gt;(Assumptions!$D$15),0,IF(E$7&gt;EOMONTH(Assumptions!$D$16,(Assumptions!$L$8*12)-1),SUM($D$205:E205)*(E219/12),0))</f>
        <v>0</v>
      </c>
      <c r="F206" s="20">
        <f>IF(F$5&gt;(Assumptions!$D$15),0,IF(F$7&gt;EOMONTH(Assumptions!$D$16,(Assumptions!$L$8*12)-1),SUM($D$205:F205)*(F219/12),0))</f>
        <v>0</v>
      </c>
      <c r="G206" s="20">
        <f>IF(G$5&gt;(Assumptions!$D$15),0,IF(G$7&gt;EOMONTH(Assumptions!$D$16,(Assumptions!$L$8*12)-1),SUM($D$205:G205)*(G219/12),0))</f>
        <v>0</v>
      </c>
      <c r="H206" s="20">
        <f>IF(H$5&gt;(Assumptions!$D$15),0,IF(H$7&gt;EOMONTH(Assumptions!$D$16,(Assumptions!$L$8*12)-1),SUM($D$205:H205)*(H219/12),0))</f>
        <v>0</v>
      </c>
      <c r="I206" s="20">
        <f>IF(I$5&gt;(Assumptions!$D$15),0,IF(I$7&gt;EOMONTH(Assumptions!$D$16,(Assumptions!$L$8*12)-1),SUM($D$205:I205)*(I219/12),0))</f>
        <v>0</v>
      </c>
      <c r="J206" s="20">
        <f>IF(J$5&gt;(Assumptions!$D$15),0,IF(J$7&gt;EOMONTH(Assumptions!$D$16,(Assumptions!$L$8*12)-1),SUM($D$205:J205)*(J219/12),0))</f>
        <v>0</v>
      </c>
      <c r="K206" s="20">
        <f>IF(K$5&gt;(Assumptions!$D$15),0,IF(K$7&gt;EOMONTH(Assumptions!$D$16,(Assumptions!$L$8*12)-1),SUM($D$205:K205)*(K219/12),0))</f>
        <v>0</v>
      </c>
      <c r="L206" s="20">
        <f>IF(L$5&gt;(Assumptions!$D$15),0,IF(L$7&gt;EOMONTH(Assumptions!$D$16,(Assumptions!$L$8*12)-1),SUM($D$205:L205)*(L219/12),0))</f>
        <v>0</v>
      </c>
      <c r="M206" s="20">
        <f>IF(M$5&gt;(Assumptions!$D$15),0,IF(M$7&gt;EOMONTH(Assumptions!$D$16,(Assumptions!$L$8*12)-1),SUM($D$205:M205)*(M219/12),0))</f>
        <v>0</v>
      </c>
      <c r="N206" s="20">
        <f>IF(N$5&gt;(Assumptions!$D$15),0,IF(N$7&gt;EOMONTH(Assumptions!$D$16,(Assumptions!$L$8*12)-1),SUM($D$205:N205)*(N219/12),0))</f>
        <v>0</v>
      </c>
      <c r="O206" s="20">
        <f>IF(O$5&gt;(Assumptions!$D$15),0,IF(O$7&gt;EOMONTH(Assumptions!$D$16,(Assumptions!$L$8*12)-1),SUM($D$205:O205)*(O219/12),0))</f>
        <v>0</v>
      </c>
      <c r="P206" s="20">
        <f>IF(P$5&gt;(Assumptions!$D$15),0,IF(P$7&gt;EOMONTH(Assumptions!$D$16,(Assumptions!$L$8*12)-1),SUM($D$205:P205)*(P219/12),0))</f>
        <v>0</v>
      </c>
      <c r="Q206" s="20">
        <f>IF(Q$5&gt;(Assumptions!$D$15),0,IF(Q$7&gt;EOMONTH(Assumptions!$D$16,(Assumptions!$L$8*12)-1),SUM($D$205:Q205)*(Q219/12),0))</f>
        <v>0</v>
      </c>
      <c r="R206" s="20">
        <f>IF(R$5&gt;(Assumptions!$D$15),0,IF(R$7&gt;EOMONTH(Assumptions!$D$16,(Assumptions!$L$8*12)-1),SUM($D$205:R205)*(R219/12),0))</f>
        <v>0</v>
      </c>
      <c r="S206" s="20">
        <f>IF(S$5&gt;(Assumptions!$D$15),0,IF(S$7&gt;EOMONTH(Assumptions!$D$16,(Assumptions!$L$8*12)-1),SUM($D$205:S205)*(S219/12),0))</f>
        <v>0</v>
      </c>
      <c r="T206" s="20">
        <f>IF(T$5&gt;(Assumptions!$D$15),0,IF(T$7&gt;EOMONTH(Assumptions!$D$16,(Assumptions!$L$8*12)-1),SUM($D$205:T205)*(T219/12),0))</f>
        <v>0</v>
      </c>
      <c r="U206" s="20">
        <f>IF(U$5&gt;(Assumptions!$D$15),0,IF(U$7&gt;EOMONTH(Assumptions!$D$16,(Assumptions!$L$8*12)-1),SUM($D$205:U205)*(U219/12),0))</f>
        <v>0</v>
      </c>
      <c r="V206" s="20">
        <f>IF(V$5&gt;(Assumptions!$D$15),0,IF(V$7&gt;EOMONTH(Assumptions!$D$16,(Assumptions!$L$8*12)-1),SUM($D$205:V205)*(V219/12),0))</f>
        <v>0</v>
      </c>
      <c r="W206" s="20">
        <f>IF(W$5&gt;(Assumptions!$D$15),0,IF(W$7&gt;EOMONTH(Assumptions!$D$16,(Assumptions!$L$8*12)-1),SUM($D$205:W205)*(W219/12),0))</f>
        <v>0</v>
      </c>
      <c r="X206" s="20">
        <f>IF(X$5&gt;(Assumptions!$D$15),0,IF(X$7&gt;EOMONTH(Assumptions!$D$16,(Assumptions!$L$8*12)-1),SUM($D$205:X205)*(X219/12),0))</f>
        <v>0</v>
      </c>
      <c r="Y206" s="20">
        <f>IF(Y$5&gt;(Assumptions!$D$15),0,IF(Y$7&gt;EOMONTH(Assumptions!$D$16,(Assumptions!$L$8*12)-1),SUM($D$205:Y205)*(Y219/12),0))</f>
        <v>0</v>
      </c>
      <c r="Z206" s="20">
        <f>IF(Z$5&gt;(Assumptions!$D$15),0,IF(Z$7&gt;EOMONTH(Assumptions!$D$16,(Assumptions!$L$8*12)-1),SUM($D$205:Z205)*(Z219/12),0))</f>
        <v>0</v>
      </c>
      <c r="AA206" s="20">
        <f>IF(AA$5&gt;(Assumptions!$D$15),0,IF(AA$7&gt;EOMONTH(Assumptions!$D$16,(Assumptions!$L$8*12)-1),SUM($D$205:AA205)*(AA219/12),0))</f>
        <v>0</v>
      </c>
      <c r="AB206" s="20">
        <f>IF(AB$5&gt;(Assumptions!$D$15),0,IF(AB$7&gt;EOMONTH(Assumptions!$D$16,(Assumptions!$L$8*12)-1),SUM($D$205:AB205)*(AB219/12),0))</f>
        <v>0</v>
      </c>
      <c r="AC206" s="20">
        <f>IF(AC$5&gt;(Assumptions!$D$15),0,IF(AC$7&gt;EOMONTH(Assumptions!$D$16,(Assumptions!$L$8*12)-1),SUM($D$205:AC205)*(AC219/12),0))</f>
        <v>0</v>
      </c>
      <c r="AD206" s="20">
        <f>IF(AD$5&gt;(Assumptions!$D$15),0,IF(AD$7&gt;EOMONTH(Assumptions!$D$16,(Assumptions!$L$8*12)-1),SUM($D$205:AD205)*(AD219/12),0))</f>
        <v>0</v>
      </c>
      <c r="AE206" s="20">
        <f>IF(AE$5&gt;(Assumptions!$D$15),0,IF(AE$7&gt;EOMONTH(Assumptions!$D$16,(Assumptions!$L$8*12)-1),SUM($D$205:AE205)*(AE219/12),0))</f>
        <v>0</v>
      </c>
      <c r="AF206" s="20">
        <f>IF(AF$5&gt;(Assumptions!$D$15),0,IF(AF$7&gt;EOMONTH(Assumptions!$D$16,(Assumptions!$L$8*12)-1),SUM($D$205:AF205)*(AF219/12),0))</f>
        <v>0</v>
      </c>
      <c r="AG206" s="20">
        <f>IF(AG$5&gt;(Assumptions!$D$15),0,IF(AG$7&gt;EOMONTH(Assumptions!$D$16,(Assumptions!$L$8*12)-1),SUM($D$205:AG205)*(AG219/12),0))</f>
        <v>0</v>
      </c>
      <c r="AH206" s="20">
        <f>IF(AH$5&gt;(Assumptions!$D$15),0,IF(AH$7&gt;EOMONTH(Assumptions!$D$16,(Assumptions!$L$8*12)-1),SUM($D$205:AH205)*(AH219/12),0))</f>
        <v>0</v>
      </c>
      <c r="AI206" s="20">
        <f>IF(AI$5&gt;(Assumptions!$D$15),0,IF(AI$7&gt;EOMONTH(Assumptions!$D$16,(Assumptions!$L$8*12)-1),SUM($D$205:AI205)*(AI219/12),0))</f>
        <v>0</v>
      </c>
      <c r="AJ206" s="20">
        <f>IF(AJ$5&gt;(Assumptions!$D$15),0,IF(AJ$7&gt;EOMONTH(Assumptions!$D$16,(Assumptions!$L$8*12)-1),SUM($D$205:AJ205)*(AJ219/12),0))</f>
        <v>0</v>
      </c>
      <c r="AK206" s="20">
        <f>IF(AK$5&gt;(Assumptions!$D$15),0,IF(AK$7&gt;EOMONTH(Assumptions!$D$16,(Assumptions!$L$8*12)-1),SUM($D$205:AK205)*(AK219/12),0))</f>
        <v>0</v>
      </c>
      <c r="AL206" s="20">
        <f>IF(AL$5&gt;(Assumptions!$D$15),0,IF(AL$7&gt;EOMONTH(Assumptions!$D$16,(Assumptions!$L$8*12)-1),SUM($D$205:AL205)*(AL219/12),0))</f>
        <v>0</v>
      </c>
      <c r="AM206" s="20">
        <f>IF(AM$5&gt;(Assumptions!$D$15),0,IF(AM$7&gt;EOMONTH(Assumptions!$D$16,(Assumptions!$L$8*12)-1),SUM($D$205:AM205)*(AM219/12),0))</f>
        <v>0</v>
      </c>
      <c r="AN206" s="20">
        <f>IF(AN$5&gt;(Assumptions!$D$15),0,IF(AN$7&gt;EOMONTH(Assumptions!$D$16,(Assumptions!$L$8*12)-1),SUM($D$205:AN205)*(AN219/12),0))</f>
        <v>0</v>
      </c>
      <c r="AO206" s="20">
        <f>IF(AO$5&gt;(Assumptions!$D$15),0,IF(AO$7&gt;EOMONTH(Assumptions!$D$16,(Assumptions!$L$8*12)-1),SUM($D$205:AO205)*(AO219/12),0))</f>
        <v>0</v>
      </c>
      <c r="AP206" s="20">
        <f>IF(AP$5&gt;(Assumptions!$D$15),0,IF(AP$7&gt;EOMONTH(Assumptions!$D$16,(Assumptions!$L$8*12)-1),SUM($D$205:AP205)*(AP219/12),0))</f>
        <v>0</v>
      </c>
      <c r="AQ206" s="20">
        <f>IF(AQ$5&gt;(Assumptions!$D$15),0,IF(AQ$7&gt;EOMONTH(Assumptions!$D$16,(Assumptions!$L$8*12)-1),SUM($D$205:AQ205)*(AQ219/12),0))</f>
        <v>0</v>
      </c>
      <c r="AR206" s="20">
        <f>IF(AR$5&gt;(Assumptions!$D$15),0,IF(AR$7&gt;EOMONTH(Assumptions!$D$16,(Assumptions!$L$8*12)-1),SUM($D$205:AR205)*(AR219/12),0))</f>
        <v>0</v>
      </c>
      <c r="AS206" s="20">
        <f>IF(AS$5&gt;(Assumptions!$D$15),0,IF(AS$7&gt;EOMONTH(Assumptions!$D$16,(Assumptions!$L$8*12)-1),SUM($D$205:AS205)*(AS219/12),0))</f>
        <v>0</v>
      </c>
      <c r="AT206" s="20">
        <f>IF(AT$5&gt;(Assumptions!$D$15),0,IF(AT$7&gt;EOMONTH(Assumptions!$D$16,(Assumptions!$L$8*12)-1),SUM($D$205:AT205)*(AT219/12),0))</f>
        <v>0</v>
      </c>
      <c r="AU206" s="20">
        <f>IF(AU$5&gt;(Assumptions!$D$15),0,IF(AU$7&gt;EOMONTH(Assumptions!$D$16,(Assumptions!$L$8*12)-1),SUM($D$205:AU205)*(AU219/12),0))</f>
        <v>0</v>
      </c>
      <c r="AV206" s="20">
        <f>IF(AV$5&gt;(Assumptions!$D$15),0,IF(AV$7&gt;EOMONTH(Assumptions!$D$16,(Assumptions!$L$8*12)-1),SUM($D$205:AV205)*(AV219/12),0))</f>
        <v>0</v>
      </c>
      <c r="AW206" s="20">
        <f>IF(AW$5&gt;(Assumptions!$D$15),0,IF(AW$7&gt;EOMONTH(Assumptions!$D$16,(Assumptions!$L$8*12)-1),SUM($D$205:AW205)*(AW219/12),0))</f>
        <v>0</v>
      </c>
      <c r="AX206" s="20">
        <f>IF(AX$5&gt;(Assumptions!$D$15),0,IF(AX$7&gt;EOMONTH(Assumptions!$D$16,(Assumptions!$L$8*12)-1),SUM($D$205:AX205)*(AX219/12),0))</f>
        <v>0</v>
      </c>
      <c r="AY206" s="20">
        <f>IF(AY$5&gt;(Assumptions!$D$15),0,IF(AY$7&gt;EOMONTH(Assumptions!$D$16,(Assumptions!$L$8*12)-1),SUM($D$205:AY205)*(AY219/12),0))</f>
        <v>0</v>
      </c>
      <c r="AZ206" s="20">
        <f>IF(AZ$5&gt;(Assumptions!$D$15),0,IF(AZ$7&gt;EOMONTH(Assumptions!$D$16,(Assumptions!$L$8*12)-1),SUM($D$205:AZ205)*(AZ219/12),0))</f>
        <v>0</v>
      </c>
      <c r="BA206" s="20">
        <f>IF(BA$5&gt;(Assumptions!$D$15),0,IF(BA$7&gt;EOMONTH(Assumptions!$D$16,(Assumptions!$L$8*12)-1),SUM($D$205:BA205)*(BA219/12),0))</f>
        <v>0</v>
      </c>
      <c r="BB206" s="20">
        <f>IF(BB$5&gt;(Assumptions!$D$15),0,IF(BB$7&gt;EOMONTH(Assumptions!$D$16,(Assumptions!$L$8*12)-1),SUM($D$205:BB205)*(BB219/12),0))</f>
        <v>0</v>
      </c>
      <c r="BC206" s="20">
        <f>IF(BC$5&gt;(Assumptions!$D$15),0,IF(BC$7&gt;EOMONTH(Assumptions!$D$16,(Assumptions!$L$8*12)-1),SUM($D$205:BC205)*(BC219/12),0))</f>
        <v>0</v>
      </c>
      <c r="BD206" s="20">
        <f>IF(BD$5&gt;(Assumptions!$D$15),0,IF(BD$7&gt;EOMONTH(Assumptions!$D$16,(Assumptions!$L$8*12)-1),SUM($D$205:BD205)*(BD219/12),0))</f>
        <v>0</v>
      </c>
      <c r="BE206" s="20">
        <f>IF(BE$5&gt;(Assumptions!$D$15),0,IF(BE$7&gt;EOMONTH(Assumptions!$D$16,(Assumptions!$L$8*12)-1),SUM($D$205:BE205)*(BE219/12),0))</f>
        <v>0</v>
      </c>
      <c r="BF206" s="20">
        <f>IF(BF$5&gt;(Assumptions!$D$15),0,IF(BF$7&gt;EOMONTH(Assumptions!$D$16,(Assumptions!$L$8*12)-1),SUM($D$205:BF205)*(BF219/12),0))</f>
        <v>0</v>
      </c>
      <c r="BG206" s="20">
        <f>IF(BG$5&gt;(Assumptions!$D$15),0,IF(BG$7&gt;EOMONTH(Assumptions!$D$16,(Assumptions!$L$8*12)-1),SUM($D$205:BG205)*(BG219/12),0))</f>
        <v>0</v>
      </c>
      <c r="BH206" s="20">
        <f>IF(BH$5&gt;(Assumptions!$D$15),0,IF(BH$7&gt;EOMONTH(Assumptions!$D$16,(Assumptions!$L$8*12)-1),SUM($D$205:BH205)*(BH219/12),0))</f>
        <v>0</v>
      </c>
      <c r="BI206" s="20">
        <f>IF(BI$5&gt;(Assumptions!$D$15),0,IF(BI$7&gt;EOMONTH(Assumptions!$D$16,(Assumptions!$L$8*12)-1),SUM($D$205:BI205)*(BI219/12),0))</f>
        <v>0</v>
      </c>
      <c r="BJ206" s="20">
        <f>IF(BJ$5&gt;(Assumptions!$D$15),0,IF(BJ$7&gt;EOMONTH(Assumptions!$D$16,(Assumptions!$L$8*12)-1),SUM($D$205:BJ205)*(BJ219/12),0))</f>
        <v>0</v>
      </c>
      <c r="BK206" s="20">
        <f>IF(BK$5&gt;(Assumptions!$D$15),0,IF(BK$7&gt;EOMONTH(Assumptions!$D$16,(Assumptions!$L$8*12)-1),SUM($D$205:BK205)*(BK219/12),0))</f>
        <v>0</v>
      </c>
      <c r="BL206" s="20">
        <f>IF(BL$5&gt;(Assumptions!$D$15),0,IF(BL$7&gt;EOMONTH(Assumptions!$D$16,(Assumptions!$L$8*12)-1),SUM($D$205:BL205)*(BL219/12),0))</f>
        <v>0</v>
      </c>
      <c r="BM206" s="20">
        <f>IF(BM$5&gt;(Assumptions!$D$15),0,IF(BM$7&gt;EOMONTH(Assumptions!$D$16,(Assumptions!$L$8*12)-1),SUM($D$205:BM205)*(BM219/12),0))</f>
        <v>0</v>
      </c>
      <c r="BN206" s="20">
        <f>IF(BN$5&gt;(Assumptions!$D$15),0,IF(BN$7&gt;EOMONTH(Assumptions!$D$16,(Assumptions!$L$8*12)-1),SUM($D$205:BN205)*(BN219/12),0))</f>
        <v>0</v>
      </c>
      <c r="BO206" s="20">
        <f>IF(BO$5&gt;(Assumptions!$D$15),0,IF(BO$7&gt;EOMONTH(Assumptions!$D$16,(Assumptions!$L$8*12)-1),SUM($D$205:BO205)*(BO219/12),0))</f>
        <v>0</v>
      </c>
      <c r="BP206" s="20">
        <f>IF(BP$5&gt;(Assumptions!$D$15),0,IF(BP$7&gt;EOMONTH(Assumptions!$D$16,(Assumptions!$L$8*12)-1),SUM($D$205:BP205)*(BP219/12),0))</f>
        <v>0</v>
      </c>
      <c r="BQ206" s="20">
        <f>IF(BQ$5&gt;(Assumptions!$D$15),0,IF(BQ$7&gt;EOMONTH(Assumptions!$D$16,(Assumptions!$L$8*12)-1),SUM($D$205:BQ205)*(BQ219/12),0))</f>
        <v>0</v>
      </c>
      <c r="BR206" s="20">
        <f>IF(BR$5&gt;(Assumptions!$D$15),0,IF(BR$7&gt;EOMONTH(Assumptions!$D$16,(Assumptions!$L$8*12)-1),SUM($D$205:BR205)*(BR219/12),0))</f>
        <v>0</v>
      </c>
      <c r="BS206" s="20">
        <f>IF(BS$5&gt;(Assumptions!$D$15),0,IF(BS$7&gt;EOMONTH(Assumptions!$D$16,(Assumptions!$L$8*12)-1),SUM($D$205:BS205)*(BS219/12),0))</f>
        <v>0</v>
      </c>
      <c r="BT206" s="20">
        <f>IF(BT$5&gt;(Assumptions!$D$15),0,IF(BT$7&gt;EOMONTH(Assumptions!$D$16,(Assumptions!$L$8*12)-1),SUM($D$205:BT205)*(BT219/12),0))</f>
        <v>0</v>
      </c>
      <c r="BU206" s="20">
        <f>IF(BU$5&gt;(Assumptions!$D$15),0,IF(BU$7&gt;EOMONTH(Assumptions!$D$16,(Assumptions!$L$8*12)-1),SUM($D$205:BU205)*(BU219/12),0))</f>
        <v>0</v>
      </c>
      <c r="BV206" s="20">
        <f>IF(BV$5&gt;(Assumptions!$D$15),0,IF(BV$7&gt;EOMONTH(Assumptions!$D$16,(Assumptions!$L$8*12)-1),SUM($D$205:BV205)*(BV219/12),0))</f>
        <v>0</v>
      </c>
      <c r="BW206" s="20">
        <f>IF(BW$5&gt;(Assumptions!$D$15),0,IF(BW$7&gt;EOMONTH(Assumptions!$D$16,(Assumptions!$L$8*12)-1),SUM($D$205:BW205)*(BW219/12),0))</f>
        <v>0</v>
      </c>
      <c r="BX206" s="20">
        <f>IF(BX$5&gt;(Assumptions!$D$15),0,IF(BX$7&gt;EOMONTH(Assumptions!$D$16,(Assumptions!$L$8*12)-1),SUM($D$205:BX205)*(BX219/12),0))</f>
        <v>0</v>
      </c>
      <c r="BY206" s="20">
        <f>IF(BY$5&gt;(Assumptions!$D$15),0,IF(BY$7&gt;EOMONTH(Assumptions!$D$16,(Assumptions!$L$8*12)-1),SUM($D$205:BY205)*(BY219/12),0))</f>
        <v>0</v>
      </c>
      <c r="BZ206" s="20">
        <f>IF(BZ$5&gt;(Assumptions!$D$15),0,IF(BZ$7&gt;EOMONTH(Assumptions!$D$16,(Assumptions!$L$8*12)-1),SUM($D$205:BZ205)*(BZ219/12),0))</f>
        <v>0</v>
      </c>
      <c r="CA206" s="20">
        <f>IF(CA$5&gt;(Assumptions!$D$15),0,IF(CA$7&gt;EOMONTH(Assumptions!$D$16,(Assumptions!$L$8*12)-1),SUM($D$205:CA205)*(CA219/12),0))</f>
        <v>0</v>
      </c>
      <c r="CB206" s="20">
        <f>IF(CB$5&gt;(Assumptions!$D$15),0,IF(CB$7&gt;EOMONTH(Assumptions!$D$16,(Assumptions!$L$8*12)-1),SUM($D$205:CB205)*(CB219/12),0))</f>
        <v>0</v>
      </c>
      <c r="CC206" s="20">
        <f>IF(CC$5&gt;(Assumptions!$D$15),0,IF(CC$7&gt;EOMONTH(Assumptions!$D$16,(Assumptions!$L$8*12)-1),SUM($D$205:CC205)*(CC219/12),0))</f>
        <v>0</v>
      </c>
      <c r="CD206" s="20">
        <f>IF(CD$5&gt;(Assumptions!$D$15),0,IF(CD$7&gt;EOMONTH(Assumptions!$D$16,(Assumptions!$L$8*12)-1),SUM($D$205:CD205)*(CD219/12),0))</f>
        <v>0</v>
      </c>
      <c r="CE206" s="20">
        <f>IF(CE$5&gt;(Assumptions!$D$15),0,IF(CE$7&gt;EOMONTH(Assumptions!$D$16,(Assumptions!$L$8*12)-1),SUM($D$205:CE205)*(CE219/12),0))</f>
        <v>0</v>
      </c>
      <c r="CF206" s="20">
        <f>IF(CF$5&gt;(Assumptions!$D$15),0,IF(CF$7&gt;EOMONTH(Assumptions!$D$16,(Assumptions!$L$8*12)-1),SUM($D$205:CF205)*(CF219/12),0))</f>
        <v>0</v>
      </c>
      <c r="CG206" s="20">
        <f>IF(CG$5&gt;(Assumptions!$D$15),0,IF(CG$7&gt;EOMONTH(Assumptions!$D$16,(Assumptions!$L$8*12)-1),SUM($D$205:CG205)*(CG219/12),0))</f>
        <v>0</v>
      </c>
      <c r="CH206" s="20">
        <f>IF(CH$5&gt;(Assumptions!$D$15),0,IF(CH$7&gt;EOMONTH(Assumptions!$D$16,(Assumptions!$L$8*12)-1),SUM($D$205:CH205)*(CH219/12),0))</f>
        <v>0</v>
      </c>
      <c r="CI206" s="20">
        <f>IF(CI$5&gt;(Assumptions!$D$15),0,IF(CI$7&gt;EOMONTH(Assumptions!$D$16,(Assumptions!$L$8*12)-1),SUM($D$205:CI205)*(CI219/12),0))</f>
        <v>0</v>
      </c>
      <c r="CJ206" s="20">
        <f>IF(CJ$5&gt;(Assumptions!$D$15),0,IF(CJ$7&gt;EOMONTH(Assumptions!$D$16,(Assumptions!$L$8*12)-1),SUM($D$205:CJ205)*(CJ219/12),0))</f>
        <v>0</v>
      </c>
      <c r="CK206" s="20">
        <f>IF(CK$5&gt;(Assumptions!$D$15),0,IF(CK$7&gt;EOMONTH(Assumptions!$D$16,(Assumptions!$L$8*12)-1),SUM($D$205:CK205)*(CK219/12),0))</f>
        <v>0</v>
      </c>
      <c r="CL206" s="20">
        <f>IF(CL$5&gt;(Assumptions!$D$15),0,IF(CL$7&gt;EOMONTH(Assumptions!$D$16,(Assumptions!$L$8*12)-1),SUM($D$205:CL205)*(CL219/12),0))</f>
        <v>0</v>
      </c>
      <c r="CM206" s="20">
        <f>IF(CM$5&gt;(Assumptions!$D$15),0,IF(CM$7&gt;EOMONTH(Assumptions!$D$16,(Assumptions!$L$8*12)-1),SUM($D$205:CM205)*(CM219/12),0))</f>
        <v>0</v>
      </c>
      <c r="CN206" s="20">
        <f>IF(CN$5&gt;(Assumptions!$D$15),0,IF(CN$7&gt;EOMONTH(Assumptions!$D$16,(Assumptions!$L$8*12)-1),SUM($D$205:CN205)*(CN219/12),0))</f>
        <v>0</v>
      </c>
      <c r="CO206" s="20">
        <f>IF(CO$5&gt;(Assumptions!$D$15),0,IF(CO$7&gt;EOMONTH(Assumptions!$D$16,(Assumptions!$L$8*12)-1),SUM($D$205:CO205)*(CO219/12),0))</f>
        <v>0</v>
      </c>
      <c r="CP206" s="20">
        <f>IF(CP$5&gt;(Assumptions!$D$15),0,IF(CP$7&gt;EOMONTH(Assumptions!$D$16,(Assumptions!$L$8*12)-1),SUM($D$205:CP205)*(CP219/12),0))</f>
        <v>0</v>
      </c>
      <c r="CQ206" s="20">
        <f>IF(CQ$5&gt;(Assumptions!$D$15),0,IF(CQ$7&gt;EOMONTH(Assumptions!$D$16,(Assumptions!$L$8*12)-1),SUM($D$205:CQ205)*(CQ219/12),0))</f>
        <v>0</v>
      </c>
      <c r="CR206" s="20">
        <f>IF(CR$5&gt;(Assumptions!$D$15),0,IF(CR$7&gt;EOMONTH(Assumptions!$D$16,(Assumptions!$L$8*12)-1),SUM($D$205:CR205)*(CR219/12),0))</f>
        <v>0</v>
      </c>
      <c r="CS206" s="20">
        <f>IF(CS$5&gt;(Assumptions!$D$15),0,IF(CS$7&gt;EOMONTH(Assumptions!$D$16,(Assumptions!$L$8*12)-1),SUM($D$205:CS205)*(CS219/12),0))</f>
        <v>0</v>
      </c>
      <c r="CT206" s="20">
        <f>IF(CT$5&gt;(Assumptions!$D$15),0,IF(CT$7&gt;EOMONTH(Assumptions!$D$16,(Assumptions!$L$8*12)-1),SUM($D$205:CT205)*(CT219/12),0))</f>
        <v>0</v>
      </c>
      <c r="CU206" s="20">
        <f>IF(CU$5&gt;(Assumptions!$D$15),0,IF(CU$7&gt;EOMONTH(Assumptions!$D$16,(Assumptions!$L$8*12)-1),SUM($D$205:CU205)*(CU219/12),0))</f>
        <v>0</v>
      </c>
      <c r="CV206" s="20">
        <f>IF(CV$5&gt;(Assumptions!$D$15),0,IF(CV$7&gt;EOMONTH(Assumptions!$D$16,(Assumptions!$L$8*12)-1),SUM($D$205:CV205)*(CV219/12),0))</f>
        <v>0</v>
      </c>
      <c r="CW206" s="20">
        <f>IF(CW$5&gt;(Assumptions!$D$15),0,IF(CW$7&gt;EOMONTH(Assumptions!$D$16,(Assumptions!$L$8*12)-1),SUM($D$205:CW205)*(CW219/12),0))</f>
        <v>0</v>
      </c>
      <c r="CX206" s="20">
        <f>IF(CX$5&gt;(Assumptions!$D$15),0,IF(CX$7&gt;EOMONTH(Assumptions!$D$16,(Assumptions!$L$8*12)-1),SUM($D$205:CX205)*(CX219/12),0))</f>
        <v>0</v>
      </c>
      <c r="CY206" s="20">
        <f>IF(CY$5&gt;(Assumptions!$D$15),0,IF(CY$7&gt;EOMONTH(Assumptions!$D$16,(Assumptions!$L$8*12)-1),SUM($D$205:CY205)*(CY219/12),0))</f>
        <v>0</v>
      </c>
      <c r="CZ206" s="20">
        <f>IF(CZ$5&gt;(Assumptions!$D$15),0,IF(CZ$7&gt;EOMONTH(Assumptions!$D$16,(Assumptions!$L$8*12)-1),SUM($D$205:CZ205)*(CZ219/12),0))</f>
        <v>0</v>
      </c>
      <c r="DA206" s="20">
        <f>IF(DA$5&gt;(Assumptions!$D$15),0,IF(DA$7&gt;EOMONTH(Assumptions!$D$16,(Assumptions!$L$8*12)-1),SUM($D$205:DA205)*(DA219/12),0))</f>
        <v>0</v>
      </c>
      <c r="DB206" s="20">
        <f>IF(DB$5&gt;(Assumptions!$D$15),0,IF(DB$7&gt;EOMONTH(Assumptions!$D$16,(Assumptions!$L$8*12)-1),SUM($D$205:DB205)*(DB219/12),0))</f>
        <v>0</v>
      </c>
      <c r="DC206" s="20">
        <f>IF(DC$5&gt;(Assumptions!$D$15),0,IF(DC$7&gt;EOMONTH(Assumptions!$D$16,(Assumptions!$L$8*12)-1),SUM($D$205:DC205)*(DC219/12),0))</f>
        <v>0</v>
      </c>
      <c r="DD206" s="20">
        <f>IF(DD$5&gt;(Assumptions!$D$15),0,IF(DD$7&gt;EOMONTH(Assumptions!$D$16,(Assumptions!$L$8*12)-1),SUM($D$205:DD205)*(DD219/12),0))</f>
        <v>0</v>
      </c>
      <c r="DE206" s="20">
        <f>IF(DE$5&gt;(Assumptions!$D$15),0,IF(DE$7&gt;EOMONTH(Assumptions!$D$16,(Assumptions!$L$8*12)-1),SUM($D$205:DE205)*(DE219/12),0))</f>
        <v>0</v>
      </c>
      <c r="DF206" s="20">
        <f>IF(DF$5&gt;(Assumptions!$D$15),0,IF(DF$7&gt;EOMONTH(Assumptions!$D$16,(Assumptions!$L$8*12)-1),SUM($D$205:DF205)*(DF219/12),0))</f>
        <v>0</v>
      </c>
      <c r="DG206" s="20">
        <f>IF(DG$5&gt;(Assumptions!$D$15),0,IF(DG$7&gt;EOMONTH(Assumptions!$D$16,(Assumptions!$L$8*12)-1),SUM($D$205:DG205)*(DG219/12),0))</f>
        <v>0</v>
      </c>
      <c r="DH206" s="20">
        <f>IF(DH$5&gt;(Assumptions!$D$15),0,IF(DH$7&gt;EOMONTH(Assumptions!$D$16,(Assumptions!$L$8*12)-1),SUM($D$205:DH205)*(DH219/12),0))</f>
        <v>0</v>
      </c>
      <c r="DI206" s="20">
        <f>IF(DI$5&gt;(Assumptions!$D$15),0,IF(DI$7&gt;EOMONTH(Assumptions!$D$16,(Assumptions!$L$8*12)-1),SUM($D$205:DI205)*(DI219/12),0))</f>
        <v>0</v>
      </c>
      <c r="DJ206" s="20">
        <f>IF(DJ$5&gt;(Assumptions!$D$15),0,IF(DJ$7&gt;EOMONTH(Assumptions!$D$16,(Assumptions!$L$8*12)-1),SUM($D$205:DJ205)*(DJ219/12),0))</f>
        <v>0</v>
      </c>
      <c r="DK206" s="20">
        <f>IF(DK$5&gt;(Assumptions!$D$15),0,IF(DK$7&gt;EOMONTH(Assumptions!$D$16,(Assumptions!$L$8*12)-1),SUM($D$205:DK205)*(DK219/12),0))</f>
        <v>0</v>
      </c>
      <c r="DL206" s="20">
        <f>IF(DL$5&gt;(Assumptions!$D$15),0,IF(DL$7&gt;EOMONTH(Assumptions!$D$16,(Assumptions!$L$8*12)-1),SUM($D$205:DL205)*(DL219/12),0))</f>
        <v>0</v>
      </c>
      <c r="DM206" s="20">
        <f>IF(DM$5&gt;(Assumptions!$D$15),0,IF(DM$7&gt;EOMONTH(Assumptions!$D$16,(Assumptions!$L$8*12)-1),SUM($D$205:DM205)*(DM219/12),0))</f>
        <v>0</v>
      </c>
      <c r="DN206" s="20">
        <f>IF(DN$5&gt;(Assumptions!$D$15),0,IF(DN$7&gt;EOMONTH(Assumptions!$D$16,(Assumptions!$L$8*12)-1),SUM($D$205:DN205)*(DN219/12),0))</f>
        <v>0</v>
      </c>
      <c r="DO206" s="20">
        <f>IF(DO$5&gt;(Assumptions!$D$15),0,IF(DO$7&gt;EOMONTH(Assumptions!$D$16,(Assumptions!$L$8*12)-1),SUM($D$205:DO205)*(DO219/12),0))</f>
        <v>0</v>
      </c>
      <c r="DP206" s="20">
        <f>IF(DP$5&gt;(Assumptions!$D$15),0,IF(DP$7&gt;EOMONTH(Assumptions!$D$16,(Assumptions!$L$8*12)-1),SUM($D$205:DP205)*(DP219/12),0))</f>
        <v>0</v>
      </c>
      <c r="DQ206" s="20">
        <f>IF(DQ$5&gt;(Assumptions!$D$15),0,IF(DQ$7&gt;EOMONTH(Assumptions!$D$16,(Assumptions!$L$8*12)-1),SUM($D$205:DQ205)*(DQ219/12),0))</f>
        <v>0</v>
      </c>
      <c r="DR206" s="20">
        <f>IF(DR$5&gt;(Assumptions!$D$15),0,IF(DR$7&gt;EOMONTH(Assumptions!$D$16,(Assumptions!$L$8*12)-1),SUM($D$205:DR205)*(DR219/12),0))</f>
        <v>0</v>
      </c>
      <c r="DS206" s="20">
        <f>IF(DS$5&gt;(Assumptions!$D$15),0,IF(DS$7&gt;EOMONTH(Assumptions!$D$16,(Assumptions!$L$8*12)-1),SUM($D$205:DS205)*(DS219/12),0))</f>
        <v>0</v>
      </c>
      <c r="DT206" s="20">
        <f>IF(DT$5&gt;(Assumptions!$D$15),0,IF(DT$7&gt;EOMONTH(Assumptions!$D$16,(Assumptions!$L$8*12)-1),SUM($D$205:DT205)*(DT219/12),0))</f>
        <v>0</v>
      </c>
    </row>
    <row r="207" spans="3:124">
      <c r="C207" s="5" t="s">
        <v>449</v>
      </c>
      <c r="D207" s="20">
        <f>IF(D$5&gt;(Assumptions!$D$15),0,IF(D$7&gt;EOMONTH(Assumptions!$D$16,(Assumptions!$L$8*12)-1),INDEX('Perm. Debt'!$E:$K,MATCH('Monthly Cash Flow'!D$7,'Perm. Debt'!$E:$E,0),4),0))</f>
        <v>0</v>
      </c>
      <c r="E207" s="20">
        <f>IF(E$5&gt;(Assumptions!$D$15),0,IF(E$7&gt;EOMONTH(Assumptions!$D$16,(Assumptions!$L$8*12)-1),INDEX('Perm. Debt'!$E:$K,MATCH('Monthly Cash Flow'!E$7,'Perm. Debt'!$E:$E,0),4),0))</f>
        <v>0</v>
      </c>
      <c r="F207" s="20">
        <f>IF(F$5&gt;(Assumptions!$D$15),0,IF(F$7&gt;EOMONTH(Assumptions!$D$16,(Assumptions!$L$8*12)-1),INDEX('Perm. Debt'!$E:$K,MATCH('Monthly Cash Flow'!F$7,'Perm. Debt'!$E:$E,0),4),0))</f>
        <v>0</v>
      </c>
      <c r="G207" s="20">
        <f>IF(G$5&gt;(Assumptions!$D$15),0,IF(G$7&gt;EOMONTH(Assumptions!$D$16,(Assumptions!$L$8*12)-1),INDEX('Perm. Debt'!$E:$K,MATCH('Monthly Cash Flow'!G$7,'Perm. Debt'!$E:$E,0),4),0))</f>
        <v>0</v>
      </c>
      <c r="H207" s="20">
        <f>IF(H$5&gt;(Assumptions!$D$15),0,IF(H$7&gt;EOMONTH(Assumptions!$D$16,(Assumptions!$L$8*12)-1),INDEX('Perm. Debt'!$E:$K,MATCH('Monthly Cash Flow'!H$7,'Perm. Debt'!$E:$E,0),4),0))</f>
        <v>0</v>
      </c>
      <c r="I207" s="20">
        <f>IF(I$5&gt;(Assumptions!$D$15),0,IF(I$7&gt;EOMONTH(Assumptions!$D$16,(Assumptions!$L$8*12)-1),INDEX('Perm. Debt'!$E:$K,MATCH('Monthly Cash Flow'!I$7,'Perm. Debt'!$E:$E,0),4),0))</f>
        <v>0</v>
      </c>
      <c r="J207" s="20">
        <f>IF(J$5&gt;(Assumptions!$D$15),0,IF(J$7&gt;EOMONTH(Assumptions!$D$16,(Assumptions!$L$8*12)-1),INDEX('Perm. Debt'!$E:$K,MATCH('Monthly Cash Flow'!J$7,'Perm. Debt'!$E:$E,0),4),0))</f>
        <v>0</v>
      </c>
      <c r="K207" s="20">
        <f>IF(K$5&gt;(Assumptions!$D$15),0,IF(K$7&gt;EOMONTH(Assumptions!$D$16,(Assumptions!$L$8*12)-1),INDEX('Perm. Debt'!$E:$K,MATCH('Monthly Cash Flow'!K$7,'Perm. Debt'!$E:$E,0),4),0))</f>
        <v>0</v>
      </c>
      <c r="L207" s="20">
        <f>IF(L$5&gt;(Assumptions!$D$15),0,IF(L$7&gt;EOMONTH(Assumptions!$D$16,(Assumptions!$L$8*12)-1),INDEX('Perm. Debt'!$E:$K,MATCH('Monthly Cash Flow'!L$7,'Perm. Debt'!$E:$E,0),4),0))</f>
        <v>0</v>
      </c>
      <c r="M207" s="20">
        <f>IF(M$5&gt;(Assumptions!$D$15),0,IF(M$7&gt;EOMONTH(Assumptions!$D$16,(Assumptions!$L$8*12)-1),INDEX('Perm. Debt'!$E:$K,MATCH('Monthly Cash Flow'!M$7,'Perm. Debt'!$E:$E,0),4),0))</f>
        <v>0</v>
      </c>
      <c r="N207" s="20">
        <f>IF(N$5&gt;(Assumptions!$D$15),0,IF(N$7&gt;EOMONTH(Assumptions!$D$16,(Assumptions!$L$8*12)-1),INDEX('Perm. Debt'!$E:$K,MATCH('Monthly Cash Flow'!N$7,'Perm. Debt'!$E:$E,0),4),0))</f>
        <v>0</v>
      </c>
      <c r="O207" s="20">
        <f>IF(O$5&gt;(Assumptions!$D$15),0,IF(O$7&gt;EOMONTH(Assumptions!$D$16,(Assumptions!$L$8*12)-1),INDEX('Perm. Debt'!$E:$K,MATCH('Monthly Cash Flow'!O$7,'Perm. Debt'!$E:$E,0),4),0))</f>
        <v>0</v>
      </c>
      <c r="P207" s="20">
        <f>IF(P$5&gt;(Assumptions!$D$15),0,IF(P$7&gt;EOMONTH(Assumptions!$D$16,(Assumptions!$L$8*12)-1),INDEX('Perm. Debt'!$E:$K,MATCH('Monthly Cash Flow'!P$7,'Perm. Debt'!$E:$E,0),4),0))</f>
        <v>0</v>
      </c>
      <c r="Q207" s="20">
        <f>IF(Q$5&gt;(Assumptions!$D$15),0,IF(Q$7&gt;EOMONTH(Assumptions!$D$16,(Assumptions!$L$8*12)-1),INDEX('Perm. Debt'!$E:$K,MATCH('Monthly Cash Flow'!Q$7,'Perm. Debt'!$E:$E,0),4),0))</f>
        <v>0</v>
      </c>
      <c r="R207" s="20">
        <f>IF(R$5&gt;(Assumptions!$D$15),0,IF(R$7&gt;EOMONTH(Assumptions!$D$16,(Assumptions!$L$8*12)-1),INDEX('Perm. Debt'!$E:$K,MATCH('Monthly Cash Flow'!R$7,'Perm. Debt'!$E:$E,0),4),0))</f>
        <v>0</v>
      </c>
      <c r="S207" s="20">
        <f>IF(S$5&gt;(Assumptions!$D$15),0,IF(S$7&gt;EOMONTH(Assumptions!$D$16,(Assumptions!$L$8*12)-1),INDEX('Perm. Debt'!$E:$K,MATCH('Monthly Cash Flow'!S$7,'Perm. Debt'!$E:$E,0),4),0))</f>
        <v>0</v>
      </c>
      <c r="T207" s="20">
        <f>IF(T$5&gt;(Assumptions!$D$15),0,IF(T$7&gt;EOMONTH(Assumptions!$D$16,(Assumptions!$L$8*12)-1),INDEX('Perm. Debt'!$E:$K,MATCH('Monthly Cash Flow'!T$7,'Perm. Debt'!$E:$E,0),4),0))</f>
        <v>0</v>
      </c>
      <c r="U207" s="20">
        <f>IF(U$5&gt;(Assumptions!$D$15),0,IF(U$7&gt;EOMONTH(Assumptions!$D$16,(Assumptions!$L$8*12)-1),INDEX('Perm. Debt'!$E:$K,MATCH('Monthly Cash Flow'!U$7,'Perm. Debt'!$E:$E,0),4),0))</f>
        <v>0</v>
      </c>
      <c r="V207" s="20">
        <f>IF(V$5&gt;(Assumptions!$D$15),0,IF(V$7&gt;EOMONTH(Assumptions!$D$16,(Assumptions!$L$8*12)-1),INDEX('Perm. Debt'!$E:$K,MATCH('Monthly Cash Flow'!V$7,'Perm. Debt'!$E:$E,0),4),0))</f>
        <v>0</v>
      </c>
      <c r="W207" s="20">
        <f>IF(W$5&gt;(Assumptions!$D$15),0,IF(W$7&gt;EOMONTH(Assumptions!$D$16,(Assumptions!$L$8*12)-1),INDEX('Perm. Debt'!$E:$K,MATCH('Monthly Cash Flow'!W$7,'Perm. Debt'!$E:$E,0),4),0))</f>
        <v>0</v>
      </c>
      <c r="X207" s="20">
        <f>IF(X$5&gt;(Assumptions!$D$15),0,IF(X$7&gt;EOMONTH(Assumptions!$D$16,(Assumptions!$L$8*12)-1),INDEX('Perm. Debt'!$E:$K,MATCH('Monthly Cash Flow'!X$7,'Perm. Debt'!$E:$E,0),4),0))</f>
        <v>0</v>
      </c>
      <c r="Y207" s="20">
        <f>IF(Y$5&gt;(Assumptions!$D$15),0,IF(Y$7&gt;EOMONTH(Assumptions!$D$16,(Assumptions!$L$8*12)-1),INDEX('Perm. Debt'!$E:$K,MATCH('Monthly Cash Flow'!Y$7,'Perm. Debt'!$E:$E,0),4),0))</f>
        <v>0</v>
      </c>
      <c r="Z207" s="20">
        <f>IF(Z$5&gt;(Assumptions!$D$15),0,IF(Z$7&gt;EOMONTH(Assumptions!$D$16,(Assumptions!$L$8*12)-1),INDEX('Perm. Debt'!$E:$K,MATCH('Monthly Cash Flow'!Z$7,'Perm. Debt'!$E:$E,0),4),0))</f>
        <v>0</v>
      </c>
      <c r="AA207" s="20">
        <f>IF(AA$5&gt;(Assumptions!$D$15),0,IF(AA$7&gt;EOMONTH(Assumptions!$D$16,(Assumptions!$L$8*12)-1),INDEX('Perm. Debt'!$E:$K,MATCH('Monthly Cash Flow'!AA$7,'Perm. Debt'!$E:$E,0),4),0))</f>
        <v>0</v>
      </c>
      <c r="AB207" s="20">
        <f>IF(AB$5&gt;(Assumptions!$D$15),0,IF(AB$7&gt;EOMONTH(Assumptions!$D$16,(Assumptions!$L$8*12)-1),INDEX('Perm. Debt'!$E:$K,MATCH('Monthly Cash Flow'!AB$7,'Perm. Debt'!$E:$E,0),4),0))</f>
        <v>0</v>
      </c>
      <c r="AC207" s="20">
        <f>IF(AC$5&gt;(Assumptions!$D$15),0,IF(AC$7&gt;EOMONTH(Assumptions!$D$16,(Assumptions!$L$8*12)-1),INDEX('Perm. Debt'!$E:$K,MATCH('Monthly Cash Flow'!AC$7,'Perm. Debt'!$E:$E,0),4),0))</f>
        <v>0</v>
      </c>
      <c r="AD207" s="20">
        <f>IF(AD$5&gt;(Assumptions!$D$15),0,IF(AD$7&gt;EOMONTH(Assumptions!$D$16,(Assumptions!$L$8*12)-1),INDEX('Perm. Debt'!$E:$K,MATCH('Monthly Cash Flow'!AD$7,'Perm. Debt'!$E:$E,0),4),0))</f>
        <v>0</v>
      </c>
      <c r="AE207" s="20">
        <f>IF(AE$5&gt;(Assumptions!$D$15),0,IF(AE$7&gt;EOMONTH(Assumptions!$D$16,(Assumptions!$L$8*12)-1),INDEX('Perm. Debt'!$E:$K,MATCH('Monthly Cash Flow'!AE$7,'Perm. Debt'!$E:$E,0),4),0))</f>
        <v>0</v>
      </c>
      <c r="AF207" s="20">
        <f>IF(AF$5&gt;(Assumptions!$D$15),0,IF(AF$7&gt;EOMONTH(Assumptions!$D$16,(Assumptions!$L$8*12)-1),INDEX('Perm. Debt'!$E:$K,MATCH('Monthly Cash Flow'!AF$7,'Perm. Debt'!$E:$E,0),4),0))</f>
        <v>0</v>
      </c>
      <c r="AG207" s="20">
        <f>IF(AG$5&gt;(Assumptions!$D$15),0,IF(AG$7&gt;EOMONTH(Assumptions!$D$16,(Assumptions!$L$8*12)-1),INDEX('Perm. Debt'!$E:$K,MATCH('Monthly Cash Flow'!AG$7,'Perm. Debt'!$E:$E,0),4),0))</f>
        <v>0</v>
      </c>
      <c r="AH207" s="20">
        <f>IF(AH$5&gt;(Assumptions!$D$15),0,IF(AH$7&gt;EOMONTH(Assumptions!$D$16,(Assumptions!$L$8*12)-1),INDEX('Perm. Debt'!$E:$K,MATCH('Monthly Cash Flow'!AH$7,'Perm. Debt'!$E:$E,0),4),0))</f>
        <v>0</v>
      </c>
      <c r="AI207" s="20">
        <f>IF(AI$5&gt;(Assumptions!$D$15),0,IF(AI$7&gt;EOMONTH(Assumptions!$D$16,(Assumptions!$L$8*12)-1),INDEX('Perm. Debt'!$E:$K,MATCH('Monthly Cash Flow'!AI$7,'Perm. Debt'!$E:$E,0),4),0))</f>
        <v>0</v>
      </c>
      <c r="AJ207" s="20">
        <f>IF(AJ$5&gt;(Assumptions!$D$15),0,IF(AJ$7&gt;EOMONTH(Assumptions!$D$16,(Assumptions!$L$8*12)-1),INDEX('Perm. Debt'!$E:$K,MATCH('Monthly Cash Flow'!AJ$7,'Perm. Debt'!$E:$E,0),4),0))</f>
        <v>0</v>
      </c>
      <c r="AK207" s="20">
        <f>IF(AK$5&gt;(Assumptions!$D$15),0,IF(AK$7&gt;EOMONTH(Assumptions!$D$16,(Assumptions!$L$8*12)-1),INDEX('Perm. Debt'!$E:$K,MATCH('Monthly Cash Flow'!AK$7,'Perm. Debt'!$E:$E,0),4),0))</f>
        <v>0</v>
      </c>
      <c r="AL207" s="20">
        <f>IF(AL$5&gt;(Assumptions!$D$15),0,IF(AL$7&gt;EOMONTH(Assumptions!$D$16,(Assumptions!$L$8*12)-1),INDEX('Perm. Debt'!$E:$K,MATCH('Monthly Cash Flow'!AL$7,'Perm. Debt'!$E:$E,0),4),0))</f>
        <v>0</v>
      </c>
      <c r="AM207" s="20">
        <f>IF(AM$5&gt;(Assumptions!$D$15),0,IF(AM$7&gt;EOMONTH(Assumptions!$D$16,(Assumptions!$L$8*12)-1),INDEX('Perm. Debt'!$E:$K,MATCH('Monthly Cash Flow'!AM$7,'Perm. Debt'!$E:$E,0),4),0))</f>
        <v>0</v>
      </c>
      <c r="AN207" s="20">
        <f>IF(AN$5&gt;(Assumptions!$D$15),0,IF(AN$7&gt;EOMONTH(Assumptions!$D$16,(Assumptions!$L$8*12)-1),INDEX('Perm. Debt'!$E:$K,MATCH('Monthly Cash Flow'!AN$7,'Perm. Debt'!$E:$E,0),4),0))</f>
        <v>0</v>
      </c>
      <c r="AO207" s="20">
        <f>IF(AO$5&gt;(Assumptions!$D$15),0,IF(AO$7&gt;EOMONTH(Assumptions!$D$16,(Assumptions!$L$8*12)-1),INDEX('Perm. Debt'!$E:$K,MATCH('Monthly Cash Flow'!AO$7,'Perm. Debt'!$E:$E,0),4),0))</f>
        <v>0</v>
      </c>
      <c r="AP207" s="20">
        <f>IF(AP$5&gt;(Assumptions!$D$15),0,IF(AP$7&gt;EOMONTH(Assumptions!$D$16,(Assumptions!$L$8*12)-1),INDEX('Perm. Debt'!$E:$K,MATCH('Monthly Cash Flow'!AP$7,'Perm. Debt'!$E:$E,0),4),0))</f>
        <v>0</v>
      </c>
      <c r="AQ207" s="20">
        <f>IF(AQ$5&gt;(Assumptions!$D$15),0,IF(AQ$7&gt;EOMONTH(Assumptions!$D$16,(Assumptions!$L$8*12)-1),INDEX('Perm. Debt'!$E:$K,MATCH('Monthly Cash Flow'!AQ$7,'Perm. Debt'!$E:$E,0),4),0))</f>
        <v>0</v>
      </c>
      <c r="AR207" s="20">
        <f>IF(AR$5&gt;(Assumptions!$D$15),0,IF(AR$7&gt;EOMONTH(Assumptions!$D$16,(Assumptions!$L$8*12)-1),INDEX('Perm. Debt'!$E:$K,MATCH('Monthly Cash Flow'!AR$7,'Perm. Debt'!$E:$E,0),4),0))</f>
        <v>0</v>
      </c>
      <c r="AS207" s="20">
        <f>IF(AS$5&gt;(Assumptions!$D$15),0,IF(AS$7&gt;EOMONTH(Assumptions!$D$16,(Assumptions!$L$8*12)-1),INDEX('Perm. Debt'!$E:$K,MATCH('Monthly Cash Flow'!AS$7,'Perm. Debt'!$E:$E,0),4),0))</f>
        <v>0</v>
      </c>
      <c r="AT207" s="20">
        <f>IF(AT$5&gt;(Assumptions!$D$15),0,IF(AT$7&gt;EOMONTH(Assumptions!$D$16,(Assumptions!$L$8*12)-1),INDEX('Perm. Debt'!$E:$K,MATCH('Monthly Cash Flow'!AT$7,'Perm. Debt'!$E:$E,0),4),0))</f>
        <v>0</v>
      </c>
      <c r="AU207" s="20">
        <f>IF(AU$5&gt;(Assumptions!$D$15),0,IF(AU$7&gt;EOMONTH(Assumptions!$D$16,(Assumptions!$L$8*12)-1),INDEX('Perm. Debt'!$E:$K,MATCH('Monthly Cash Flow'!AU$7,'Perm. Debt'!$E:$E,0),4),0))</f>
        <v>0</v>
      </c>
      <c r="AV207" s="20">
        <f>IF(AV$5&gt;(Assumptions!$D$15),0,IF(AV$7&gt;EOMONTH(Assumptions!$D$16,(Assumptions!$L$8*12)-1),INDEX('Perm. Debt'!$E:$K,MATCH('Monthly Cash Flow'!AV$7,'Perm. Debt'!$E:$E,0),4),0))</f>
        <v>0</v>
      </c>
      <c r="AW207" s="20">
        <f>IF(AW$5&gt;(Assumptions!$D$15),0,IF(AW$7&gt;EOMONTH(Assumptions!$D$16,(Assumptions!$L$8*12)-1),INDEX('Perm. Debt'!$E:$K,MATCH('Monthly Cash Flow'!AW$7,'Perm. Debt'!$E:$E,0),4),0))</f>
        <v>0</v>
      </c>
      <c r="AX207" s="20">
        <f>IF(AX$5&gt;(Assumptions!$D$15),0,IF(AX$7&gt;EOMONTH(Assumptions!$D$16,(Assumptions!$L$8*12)-1),INDEX('Perm. Debt'!$E:$K,MATCH('Monthly Cash Flow'!AX$7,'Perm. Debt'!$E:$E,0),4),0))</f>
        <v>0</v>
      </c>
      <c r="AY207" s="20">
        <f>IF(AY$5&gt;(Assumptions!$D$15),0,IF(AY$7&gt;EOMONTH(Assumptions!$D$16,(Assumptions!$L$8*12)-1),INDEX('Perm. Debt'!$E:$K,MATCH('Monthly Cash Flow'!AY$7,'Perm. Debt'!$E:$E,0),4),0))</f>
        <v>0</v>
      </c>
      <c r="AZ207" s="20">
        <f>IF(AZ$5&gt;(Assumptions!$D$15),0,IF(AZ$7&gt;EOMONTH(Assumptions!$D$16,(Assumptions!$L$8*12)-1),INDEX('Perm. Debt'!$E:$K,MATCH('Monthly Cash Flow'!AZ$7,'Perm. Debt'!$E:$E,0),4),0))</f>
        <v>0</v>
      </c>
      <c r="BA207" s="20">
        <f>IF(BA$5&gt;(Assumptions!$D$15),0,IF(BA$7&gt;EOMONTH(Assumptions!$D$16,(Assumptions!$L$8*12)-1),INDEX('Perm. Debt'!$E:$K,MATCH('Monthly Cash Flow'!BA$7,'Perm. Debt'!$E:$E,0),4),0))</f>
        <v>0</v>
      </c>
      <c r="BB207" s="20">
        <f>IF(BB$5&gt;(Assumptions!$D$15),0,IF(BB$7&gt;EOMONTH(Assumptions!$D$16,(Assumptions!$L$8*12)-1),INDEX('Perm. Debt'!$E:$K,MATCH('Monthly Cash Flow'!BB$7,'Perm. Debt'!$E:$E,0),4),0))</f>
        <v>0</v>
      </c>
      <c r="BC207" s="20">
        <f>IF(BC$5&gt;(Assumptions!$D$15),0,IF(BC$7&gt;EOMONTH(Assumptions!$D$16,(Assumptions!$L$8*12)-1),INDEX('Perm. Debt'!$E:$K,MATCH('Monthly Cash Flow'!BC$7,'Perm. Debt'!$E:$E,0),4),0))</f>
        <v>0</v>
      </c>
      <c r="BD207" s="20">
        <f>IF(BD$5&gt;(Assumptions!$D$15),0,IF(BD$7&gt;EOMONTH(Assumptions!$D$16,(Assumptions!$L$8*12)-1),INDEX('Perm. Debt'!$E:$K,MATCH('Monthly Cash Flow'!BD$7,'Perm. Debt'!$E:$E,0),4),0))</f>
        <v>0</v>
      </c>
      <c r="BE207" s="20">
        <f>IF(BE$5&gt;(Assumptions!$D$15),0,IF(BE$7&gt;EOMONTH(Assumptions!$D$16,(Assumptions!$L$8*12)-1),INDEX('Perm. Debt'!$E:$K,MATCH('Monthly Cash Flow'!BE$7,'Perm. Debt'!$E:$E,0),4),0))</f>
        <v>0</v>
      </c>
      <c r="BF207" s="20">
        <f>IF(BF$5&gt;(Assumptions!$D$15),0,IF(BF$7&gt;EOMONTH(Assumptions!$D$16,(Assumptions!$L$8*12)-1),INDEX('Perm. Debt'!$E:$K,MATCH('Monthly Cash Flow'!BF$7,'Perm. Debt'!$E:$E,0),4),0))</f>
        <v>0</v>
      </c>
      <c r="BG207" s="20">
        <f>IF(BG$5&gt;(Assumptions!$D$15),0,IF(BG$7&gt;EOMONTH(Assumptions!$D$16,(Assumptions!$L$8*12)-1),INDEX('Perm. Debt'!$E:$K,MATCH('Monthly Cash Flow'!BG$7,'Perm. Debt'!$E:$E,0),4),0))</f>
        <v>0</v>
      </c>
      <c r="BH207" s="20">
        <f>IF(BH$5&gt;(Assumptions!$D$15),0,IF(BH$7&gt;EOMONTH(Assumptions!$D$16,(Assumptions!$L$8*12)-1),INDEX('Perm. Debt'!$E:$K,MATCH('Monthly Cash Flow'!BH$7,'Perm. Debt'!$E:$E,0),4),0))</f>
        <v>0</v>
      </c>
      <c r="BI207" s="20">
        <f>IF(BI$5&gt;(Assumptions!$D$15),0,IF(BI$7&gt;EOMONTH(Assumptions!$D$16,(Assumptions!$L$8*12)-1),INDEX('Perm. Debt'!$E:$K,MATCH('Monthly Cash Flow'!BI$7,'Perm. Debt'!$E:$E,0),4),0))</f>
        <v>0</v>
      </c>
      <c r="BJ207" s="20">
        <f>IF(BJ$5&gt;(Assumptions!$D$15),0,IF(BJ$7&gt;EOMONTH(Assumptions!$D$16,(Assumptions!$L$8*12)-1),INDEX('Perm. Debt'!$E:$K,MATCH('Monthly Cash Flow'!BJ$7,'Perm. Debt'!$E:$E,0),4),0))</f>
        <v>0</v>
      </c>
      <c r="BK207" s="20">
        <f>IF(BK$5&gt;(Assumptions!$D$15),0,IF(BK$7&gt;EOMONTH(Assumptions!$D$16,(Assumptions!$L$8*12)-1),INDEX('Perm. Debt'!$E:$K,MATCH('Monthly Cash Flow'!BK$7,'Perm. Debt'!$E:$E,0),4),0))</f>
        <v>0</v>
      </c>
      <c r="BL207" s="20">
        <f>IF(BL$5&gt;(Assumptions!$D$15),0,IF(BL$7&gt;EOMONTH(Assumptions!$D$16,(Assumptions!$L$8*12)-1),INDEX('Perm. Debt'!$E:$K,MATCH('Monthly Cash Flow'!BL$7,'Perm. Debt'!$E:$E,0),4),0))</f>
        <v>0</v>
      </c>
      <c r="BM207" s="20">
        <f>IF(BM$5&gt;(Assumptions!$D$15),0,IF(BM$7&gt;EOMONTH(Assumptions!$D$16,(Assumptions!$L$8*12)-1),INDEX('Perm. Debt'!$E:$K,MATCH('Monthly Cash Flow'!BM$7,'Perm. Debt'!$E:$E,0),4),0))</f>
        <v>0</v>
      </c>
      <c r="BN207" s="20">
        <f>IF(BN$5&gt;(Assumptions!$D$15),0,IF(BN$7&gt;EOMONTH(Assumptions!$D$16,(Assumptions!$L$8*12)-1),INDEX('Perm. Debt'!$E:$K,MATCH('Monthly Cash Flow'!BN$7,'Perm. Debt'!$E:$E,0),4),0))</f>
        <v>0</v>
      </c>
      <c r="BO207" s="20">
        <f>IF(BO$5&gt;(Assumptions!$D$15),0,IF(BO$7&gt;EOMONTH(Assumptions!$D$16,(Assumptions!$L$8*12)-1),INDEX('Perm. Debt'!$E:$K,MATCH('Monthly Cash Flow'!BO$7,'Perm. Debt'!$E:$E,0),4),0))</f>
        <v>0</v>
      </c>
      <c r="BP207" s="20">
        <f>IF(BP$5&gt;(Assumptions!$D$15),0,IF(BP$7&gt;EOMONTH(Assumptions!$D$16,(Assumptions!$L$8*12)-1),INDEX('Perm. Debt'!$E:$K,MATCH('Monthly Cash Flow'!BP$7,'Perm. Debt'!$E:$E,0),4),0))</f>
        <v>0</v>
      </c>
      <c r="BQ207" s="20">
        <f>IF(BQ$5&gt;(Assumptions!$D$15),0,IF(BQ$7&gt;EOMONTH(Assumptions!$D$16,(Assumptions!$L$8*12)-1),INDEX('Perm. Debt'!$E:$K,MATCH('Monthly Cash Flow'!BQ$7,'Perm. Debt'!$E:$E,0),4),0))</f>
        <v>0</v>
      </c>
      <c r="BR207" s="20">
        <f>IF(BR$5&gt;(Assumptions!$D$15),0,IF(BR$7&gt;EOMONTH(Assumptions!$D$16,(Assumptions!$L$8*12)-1),INDEX('Perm. Debt'!$E:$K,MATCH('Monthly Cash Flow'!BR$7,'Perm. Debt'!$E:$E,0),4),0))</f>
        <v>0</v>
      </c>
      <c r="BS207" s="20">
        <f>IF(BS$5&gt;(Assumptions!$D$15),0,IF(BS$7&gt;EOMONTH(Assumptions!$D$16,(Assumptions!$L$8*12)-1),INDEX('Perm. Debt'!$E:$K,MATCH('Monthly Cash Flow'!BS$7,'Perm. Debt'!$E:$E,0),4),0))</f>
        <v>0</v>
      </c>
      <c r="BT207" s="20">
        <f>IF(BT$5&gt;(Assumptions!$D$15),0,IF(BT$7&gt;EOMONTH(Assumptions!$D$16,(Assumptions!$L$8*12)-1),INDEX('Perm. Debt'!$E:$K,MATCH('Monthly Cash Flow'!BT$7,'Perm. Debt'!$E:$E,0),4),0))</f>
        <v>0</v>
      </c>
      <c r="BU207" s="20">
        <f>IF(BU$5&gt;(Assumptions!$D$15),0,IF(BU$7&gt;EOMONTH(Assumptions!$D$16,(Assumptions!$L$8*12)-1),INDEX('Perm. Debt'!$E:$K,MATCH('Monthly Cash Flow'!BU$7,'Perm. Debt'!$E:$E,0),4),0))</f>
        <v>0</v>
      </c>
      <c r="BV207" s="20">
        <f>IF(BV$5&gt;(Assumptions!$D$15),0,IF(BV$7&gt;EOMONTH(Assumptions!$D$16,(Assumptions!$L$8*12)-1),INDEX('Perm. Debt'!$E:$K,MATCH('Monthly Cash Flow'!BV$7,'Perm. Debt'!$E:$E,0),4),0))</f>
        <v>0</v>
      </c>
      <c r="BW207" s="20">
        <f>IF(BW$5&gt;(Assumptions!$D$15),0,IF(BW$7&gt;EOMONTH(Assumptions!$D$16,(Assumptions!$L$8*12)-1),INDEX('Perm. Debt'!$E:$K,MATCH('Monthly Cash Flow'!BW$7,'Perm. Debt'!$E:$E,0),4),0))</f>
        <v>0</v>
      </c>
      <c r="BX207" s="20">
        <f>IF(BX$5&gt;(Assumptions!$D$15),0,IF(BX$7&gt;EOMONTH(Assumptions!$D$16,(Assumptions!$L$8*12)-1),INDEX('Perm. Debt'!$E:$K,MATCH('Monthly Cash Flow'!BX$7,'Perm. Debt'!$E:$E,0),4),0))</f>
        <v>0</v>
      </c>
      <c r="BY207" s="20">
        <f>IF(BY$5&gt;(Assumptions!$D$15),0,IF(BY$7&gt;EOMONTH(Assumptions!$D$16,(Assumptions!$L$8*12)-1),INDEX('Perm. Debt'!$E:$K,MATCH('Monthly Cash Flow'!BY$7,'Perm. Debt'!$E:$E,0),4),0))</f>
        <v>0</v>
      </c>
      <c r="BZ207" s="20">
        <f>IF(BZ$5&gt;(Assumptions!$D$15),0,IF(BZ$7&gt;EOMONTH(Assumptions!$D$16,(Assumptions!$L$8*12)-1),INDEX('Perm. Debt'!$E:$K,MATCH('Monthly Cash Flow'!BZ$7,'Perm. Debt'!$E:$E,0),4),0))</f>
        <v>0</v>
      </c>
      <c r="CA207" s="20">
        <f>IF(CA$5&gt;(Assumptions!$D$15),0,IF(CA$7&gt;EOMONTH(Assumptions!$D$16,(Assumptions!$L$8*12)-1),INDEX('Perm. Debt'!$E:$K,MATCH('Monthly Cash Flow'!CA$7,'Perm. Debt'!$E:$E,0),4),0))</f>
        <v>0</v>
      </c>
      <c r="CB207" s="20">
        <f>IF(CB$5&gt;(Assumptions!$D$15),0,IF(CB$7&gt;EOMONTH(Assumptions!$D$16,(Assumptions!$L$8*12)-1),INDEX('Perm. Debt'!$E:$K,MATCH('Monthly Cash Flow'!CB$7,'Perm. Debt'!$E:$E,0),4),0))</f>
        <v>0</v>
      </c>
      <c r="CC207" s="20">
        <f>IF(CC$5&gt;(Assumptions!$D$15),0,IF(CC$7&gt;EOMONTH(Assumptions!$D$16,(Assumptions!$L$8*12)-1),INDEX('Perm. Debt'!$E:$K,MATCH('Monthly Cash Flow'!CC$7,'Perm. Debt'!$E:$E,0),4),0))</f>
        <v>0</v>
      </c>
      <c r="CD207" s="20">
        <f>IF(CD$5&gt;(Assumptions!$D$15),0,IF(CD$7&gt;EOMONTH(Assumptions!$D$16,(Assumptions!$L$8*12)-1),INDEX('Perm. Debt'!$E:$K,MATCH('Monthly Cash Flow'!CD$7,'Perm. Debt'!$E:$E,0),4),0))</f>
        <v>0</v>
      </c>
      <c r="CE207" s="20">
        <f>IF(CE$5&gt;(Assumptions!$D$15),0,IF(CE$7&gt;EOMONTH(Assumptions!$D$16,(Assumptions!$L$8*12)-1),INDEX('Perm. Debt'!$E:$K,MATCH('Monthly Cash Flow'!CE$7,'Perm. Debt'!$E:$E,0),4),0))</f>
        <v>0</v>
      </c>
      <c r="CF207" s="20">
        <f>IF(CF$5&gt;(Assumptions!$D$15),0,IF(CF$7&gt;EOMONTH(Assumptions!$D$16,(Assumptions!$L$8*12)-1),INDEX('Perm. Debt'!$E:$K,MATCH('Monthly Cash Flow'!CF$7,'Perm. Debt'!$E:$E,0),4),0))</f>
        <v>0</v>
      </c>
      <c r="CG207" s="20">
        <f>IF(CG$5&gt;(Assumptions!$D$15),0,IF(CG$7&gt;EOMONTH(Assumptions!$D$16,(Assumptions!$L$8*12)-1),INDEX('Perm. Debt'!$E:$K,MATCH('Monthly Cash Flow'!CG$7,'Perm. Debt'!$E:$E,0),4),0))</f>
        <v>0</v>
      </c>
      <c r="CH207" s="20">
        <f>IF(CH$5&gt;(Assumptions!$D$15),0,IF(CH$7&gt;EOMONTH(Assumptions!$D$16,(Assumptions!$L$8*12)-1),INDEX('Perm. Debt'!$E:$K,MATCH('Monthly Cash Flow'!CH$7,'Perm. Debt'!$E:$E,0),4),0))</f>
        <v>0</v>
      </c>
      <c r="CI207" s="20">
        <f>IF(CI$5&gt;(Assumptions!$D$15),0,IF(CI$7&gt;EOMONTH(Assumptions!$D$16,(Assumptions!$L$8*12)-1),INDEX('Perm. Debt'!$E:$K,MATCH('Monthly Cash Flow'!CI$7,'Perm. Debt'!$E:$E,0),4),0))</f>
        <v>0</v>
      </c>
      <c r="CJ207" s="20">
        <f>IF(CJ$5&gt;(Assumptions!$D$15),0,IF(CJ$7&gt;EOMONTH(Assumptions!$D$16,(Assumptions!$L$8*12)-1),INDEX('Perm. Debt'!$E:$K,MATCH('Monthly Cash Flow'!CJ$7,'Perm. Debt'!$E:$E,0),4),0))</f>
        <v>0</v>
      </c>
      <c r="CK207" s="20">
        <f>IF(CK$5&gt;(Assumptions!$D$15),0,IF(CK$7&gt;EOMONTH(Assumptions!$D$16,(Assumptions!$L$8*12)-1),INDEX('Perm. Debt'!$E:$K,MATCH('Monthly Cash Flow'!CK$7,'Perm. Debt'!$E:$E,0),4),0))</f>
        <v>0</v>
      </c>
      <c r="CL207" s="20">
        <f>IF(CL$5&gt;(Assumptions!$D$15),0,IF(CL$7&gt;EOMONTH(Assumptions!$D$16,(Assumptions!$L$8*12)-1),INDEX('Perm. Debt'!$E:$K,MATCH('Monthly Cash Flow'!CL$7,'Perm. Debt'!$E:$E,0),4),0))</f>
        <v>0</v>
      </c>
      <c r="CM207" s="20">
        <f>IF(CM$5&gt;(Assumptions!$D$15),0,IF(CM$7&gt;EOMONTH(Assumptions!$D$16,(Assumptions!$L$8*12)-1),INDEX('Perm. Debt'!$E:$K,MATCH('Monthly Cash Flow'!CM$7,'Perm. Debt'!$E:$E,0),4),0))</f>
        <v>0</v>
      </c>
      <c r="CN207" s="20">
        <f>IF(CN$5&gt;(Assumptions!$D$15),0,IF(CN$7&gt;EOMONTH(Assumptions!$D$16,(Assumptions!$L$8*12)-1),INDEX('Perm. Debt'!$E:$K,MATCH('Monthly Cash Flow'!CN$7,'Perm. Debt'!$E:$E,0),4),0))</f>
        <v>0</v>
      </c>
      <c r="CO207" s="20">
        <f>IF(CO$5&gt;(Assumptions!$D$15),0,IF(CO$7&gt;EOMONTH(Assumptions!$D$16,(Assumptions!$L$8*12)-1),INDEX('Perm. Debt'!$E:$K,MATCH('Monthly Cash Flow'!CO$7,'Perm. Debt'!$E:$E,0),4),0))</f>
        <v>0</v>
      </c>
      <c r="CP207" s="20">
        <f>IF(CP$5&gt;(Assumptions!$D$15),0,IF(CP$7&gt;EOMONTH(Assumptions!$D$16,(Assumptions!$L$8*12)-1),INDEX('Perm. Debt'!$E:$K,MATCH('Monthly Cash Flow'!CP$7,'Perm. Debt'!$E:$E,0),4),0))</f>
        <v>0</v>
      </c>
      <c r="CQ207" s="20">
        <f>IF(CQ$5&gt;(Assumptions!$D$15),0,IF(CQ$7&gt;EOMONTH(Assumptions!$D$16,(Assumptions!$L$8*12)-1),INDEX('Perm. Debt'!$E:$K,MATCH('Monthly Cash Flow'!CQ$7,'Perm. Debt'!$E:$E,0),4),0))</f>
        <v>0</v>
      </c>
      <c r="CR207" s="20">
        <f>IF(CR$5&gt;(Assumptions!$D$15),0,IF(CR$7&gt;EOMONTH(Assumptions!$D$16,(Assumptions!$L$8*12)-1),INDEX('Perm. Debt'!$E:$K,MATCH('Monthly Cash Flow'!CR$7,'Perm. Debt'!$E:$E,0),4),0))</f>
        <v>0</v>
      </c>
      <c r="CS207" s="20">
        <f>IF(CS$5&gt;(Assumptions!$D$15),0,IF(CS$7&gt;EOMONTH(Assumptions!$D$16,(Assumptions!$L$8*12)-1),INDEX('Perm. Debt'!$E:$K,MATCH('Monthly Cash Flow'!CS$7,'Perm. Debt'!$E:$E,0),4),0))</f>
        <v>0</v>
      </c>
      <c r="CT207" s="20">
        <f>IF(CT$5&gt;(Assumptions!$D$15),0,IF(CT$7&gt;EOMONTH(Assumptions!$D$16,(Assumptions!$L$8*12)-1),INDEX('Perm. Debt'!$E:$K,MATCH('Monthly Cash Flow'!CT$7,'Perm. Debt'!$E:$E,0),4),0))</f>
        <v>0</v>
      </c>
      <c r="CU207" s="20">
        <f>IF(CU$5&gt;(Assumptions!$D$15),0,IF(CU$7&gt;EOMONTH(Assumptions!$D$16,(Assumptions!$L$8*12)-1),INDEX('Perm. Debt'!$E:$K,MATCH('Monthly Cash Flow'!CU$7,'Perm. Debt'!$E:$E,0),4),0))</f>
        <v>0</v>
      </c>
      <c r="CV207" s="20">
        <f>IF(CV$5&gt;(Assumptions!$D$15),0,IF(CV$7&gt;EOMONTH(Assumptions!$D$16,(Assumptions!$L$8*12)-1),INDEX('Perm. Debt'!$E:$K,MATCH('Monthly Cash Flow'!CV$7,'Perm. Debt'!$E:$E,0),4),0))</f>
        <v>0</v>
      </c>
      <c r="CW207" s="20">
        <f>IF(CW$5&gt;(Assumptions!$D$15),0,IF(CW$7&gt;EOMONTH(Assumptions!$D$16,(Assumptions!$L$8*12)-1),INDEX('Perm. Debt'!$E:$K,MATCH('Monthly Cash Flow'!CW$7,'Perm. Debt'!$E:$E,0),4),0))</f>
        <v>0</v>
      </c>
      <c r="CX207" s="20">
        <f>IF(CX$5&gt;(Assumptions!$D$15),0,IF(CX$7&gt;EOMONTH(Assumptions!$D$16,(Assumptions!$L$8*12)-1),INDEX('Perm. Debt'!$E:$K,MATCH('Monthly Cash Flow'!CX$7,'Perm. Debt'!$E:$E,0),4),0))</f>
        <v>0</v>
      </c>
      <c r="CY207" s="20">
        <f>IF(CY$5&gt;(Assumptions!$D$15),0,IF(CY$7&gt;EOMONTH(Assumptions!$D$16,(Assumptions!$L$8*12)-1),INDEX('Perm. Debt'!$E:$K,MATCH('Monthly Cash Flow'!CY$7,'Perm. Debt'!$E:$E,0),4),0))</f>
        <v>0</v>
      </c>
      <c r="CZ207" s="20">
        <f>IF(CZ$5&gt;(Assumptions!$D$15),0,IF(CZ$7&gt;EOMONTH(Assumptions!$D$16,(Assumptions!$L$8*12)-1),INDEX('Perm. Debt'!$E:$K,MATCH('Monthly Cash Flow'!CZ$7,'Perm. Debt'!$E:$E,0),4),0))</f>
        <v>0</v>
      </c>
      <c r="DA207" s="20">
        <f>IF(DA$5&gt;(Assumptions!$D$15),0,IF(DA$7&gt;EOMONTH(Assumptions!$D$16,(Assumptions!$L$8*12)-1),INDEX('Perm. Debt'!$E:$K,MATCH('Monthly Cash Flow'!DA$7,'Perm. Debt'!$E:$E,0),4),0))</f>
        <v>0</v>
      </c>
      <c r="DB207" s="20">
        <f>IF(DB$5&gt;(Assumptions!$D$15),0,IF(DB$7&gt;EOMONTH(Assumptions!$D$16,(Assumptions!$L$8*12)-1),INDEX('Perm. Debt'!$E:$K,MATCH('Monthly Cash Flow'!DB$7,'Perm. Debt'!$E:$E,0),4),0))</f>
        <v>0</v>
      </c>
      <c r="DC207" s="20">
        <f>IF(DC$5&gt;(Assumptions!$D$15),0,IF(DC$7&gt;EOMONTH(Assumptions!$D$16,(Assumptions!$L$8*12)-1),INDEX('Perm. Debt'!$E:$K,MATCH('Monthly Cash Flow'!DC$7,'Perm. Debt'!$E:$E,0),4),0))</f>
        <v>0</v>
      </c>
      <c r="DD207" s="20">
        <f>IF(DD$5&gt;(Assumptions!$D$15),0,IF(DD$7&gt;EOMONTH(Assumptions!$D$16,(Assumptions!$L$8*12)-1),INDEX('Perm. Debt'!$E:$K,MATCH('Monthly Cash Flow'!DD$7,'Perm. Debt'!$E:$E,0),4),0))</f>
        <v>0</v>
      </c>
      <c r="DE207" s="20">
        <f>IF(DE$5&gt;(Assumptions!$D$15),0,IF(DE$7&gt;EOMONTH(Assumptions!$D$16,(Assumptions!$L$8*12)-1),INDEX('Perm. Debt'!$E:$K,MATCH('Monthly Cash Flow'!DE$7,'Perm. Debt'!$E:$E,0),4),0))</f>
        <v>0</v>
      </c>
      <c r="DF207" s="20">
        <f>IF(DF$5&gt;(Assumptions!$D$15),0,IF(DF$7&gt;EOMONTH(Assumptions!$D$16,(Assumptions!$L$8*12)-1),INDEX('Perm. Debt'!$E:$K,MATCH('Monthly Cash Flow'!DF$7,'Perm. Debt'!$E:$E,0),4),0))</f>
        <v>0</v>
      </c>
      <c r="DG207" s="20">
        <f>IF(DG$5&gt;(Assumptions!$D$15),0,IF(DG$7&gt;EOMONTH(Assumptions!$D$16,(Assumptions!$L$8*12)-1),INDEX('Perm. Debt'!$E:$K,MATCH('Monthly Cash Flow'!DG$7,'Perm. Debt'!$E:$E,0),4),0))</f>
        <v>0</v>
      </c>
      <c r="DH207" s="20">
        <f>IF(DH$5&gt;(Assumptions!$D$15),0,IF(DH$7&gt;EOMONTH(Assumptions!$D$16,(Assumptions!$L$8*12)-1),INDEX('Perm. Debt'!$E:$K,MATCH('Monthly Cash Flow'!DH$7,'Perm. Debt'!$E:$E,0),4),0))</f>
        <v>0</v>
      </c>
      <c r="DI207" s="20">
        <f>IF(DI$5&gt;(Assumptions!$D$15),0,IF(DI$7&gt;EOMONTH(Assumptions!$D$16,(Assumptions!$L$8*12)-1),INDEX('Perm. Debt'!$E:$K,MATCH('Monthly Cash Flow'!DI$7,'Perm. Debt'!$E:$E,0),4),0))</f>
        <v>0</v>
      </c>
      <c r="DJ207" s="20">
        <f>IF(DJ$5&gt;(Assumptions!$D$15),0,IF(DJ$7&gt;EOMONTH(Assumptions!$D$16,(Assumptions!$L$8*12)-1),INDEX('Perm. Debt'!$E:$K,MATCH('Monthly Cash Flow'!DJ$7,'Perm. Debt'!$E:$E,0),4),0))</f>
        <v>0</v>
      </c>
      <c r="DK207" s="20">
        <f>IF(DK$5&gt;(Assumptions!$D$15),0,IF(DK$7&gt;EOMONTH(Assumptions!$D$16,(Assumptions!$L$8*12)-1),INDEX('Perm. Debt'!$E:$K,MATCH('Monthly Cash Flow'!DK$7,'Perm. Debt'!$E:$E,0),4),0))</f>
        <v>0</v>
      </c>
      <c r="DL207" s="20">
        <f>IF(DL$5&gt;(Assumptions!$D$15),0,IF(DL$7&gt;EOMONTH(Assumptions!$D$16,(Assumptions!$L$8*12)-1),INDEX('Perm. Debt'!$E:$K,MATCH('Monthly Cash Flow'!DL$7,'Perm. Debt'!$E:$E,0),4),0))</f>
        <v>0</v>
      </c>
      <c r="DM207" s="20">
        <f>IF(DM$5&gt;(Assumptions!$D$15),0,IF(DM$7&gt;EOMONTH(Assumptions!$D$16,(Assumptions!$L$8*12)-1),INDEX('Perm. Debt'!$E:$K,MATCH('Monthly Cash Flow'!DM$7,'Perm. Debt'!$E:$E,0),4),0))</f>
        <v>0</v>
      </c>
      <c r="DN207" s="20">
        <f>IF(DN$5&gt;(Assumptions!$D$15),0,IF(DN$7&gt;EOMONTH(Assumptions!$D$16,(Assumptions!$L$8*12)-1),INDEX('Perm. Debt'!$E:$K,MATCH('Monthly Cash Flow'!DN$7,'Perm. Debt'!$E:$E,0),4),0))</f>
        <v>0</v>
      </c>
      <c r="DO207" s="20">
        <f>IF(DO$5&gt;(Assumptions!$D$15),0,IF(DO$7&gt;EOMONTH(Assumptions!$D$16,(Assumptions!$L$8*12)-1),INDEX('Perm. Debt'!$E:$K,MATCH('Monthly Cash Flow'!DO$7,'Perm. Debt'!$E:$E,0),4),0))</f>
        <v>0</v>
      </c>
      <c r="DP207" s="20">
        <f>IF(DP$5&gt;(Assumptions!$D$15),0,IF(DP$7&gt;EOMONTH(Assumptions!$D$16,(Assumptions!$L$8*12)-1),INDEX('Perm. Debt'!$E:$K,MATCH('Monthly Cash Flow'!DP$7,'Perm. Debt'!$E:$E,0),4),0))</f>
        <v>0</v>
      </c>
      <c r="DQ207" s="20">
        <f>IF(DQ$5&gt;(Assumptions!$D$15),0,IF(DQ$7&gt;EOMONTH(Assumptions!$D$16,(Assumptions!$L$8*12)-1),INDEX('Perm. Debt'!$E:$K,MATCH('Monthly Cash Flow'!DQ$7,'Perm. Debt'!$E:$E,0),4),0))</f>
        <v>0</v>
      </c>
      <c r="DR207" s="20">
        <f>IF(DR$5&gt;(Assumptions!$D$15),0,IF(DR$7&gt;EOMONTH(Assumptions!$D$16,(Assumptions!$L$8*12)-1),INDEX('Perm. Debt'!$E:$K,MATCH('Monthly Cash Flow'!DR$7,'Perm. Debt'!$E:$E,0),4),0))</f>
        <v>0</v>
      </c>
      <c r="DS207" s="20">
        <f>IF(DS$5&gt;(Assumptions!$D$15),0,IF(DS$7&gt;EOMONTH(Assumptions!$D$16,(Assumptions!$L$8*12)-1),INDEX('Perm. Debt'!$E:$K,MATCH('Monthly Cash Flow'!DS$7,'Perm. Debt'!$E:$E,0),4),0))</f>
        <v>0</v>
      </c>
      <c r="DT207" s="20">
        <f>IF(DT$5&gt;(Assumptions!$D$15),0,IF(DT$7&gt;EOMONTH(Assumptions!$D$16,(Assumptions!$L$8*12)-1),INDEX('Perm. Debt'!$E:$K,MATCH('Monthly Cash Flow'!DT$7,'Perm. Debt'!$E:$E,0),4),0))</f>
        <v>0</v>
      </c>
    </row>
    <row r="208" spans="3:124">
      <c r="C208" s="5" t="s">
        <v>450</v>
      </c>
      <c r="D208" s="20">
        <f>IF(D$5=(Assumptions!$D$15),SUM($D$205:$DT$205)-SUM($D$207:$DT$207),0)</f>
        <v>0</v>
      </c>
      <c r="E208" s="20">
        <f>IF(E$5=(Assumptions!$D$15),SUM($D$205:$DT$205)-SUM($D$207:$DT$207),0)</f>
        <v>0</v>
      </c>
      <c r="F208" s="20">
        <f>IF(F$5=(Assumptions!$D$15),SUM($D$205:$DT$205)-SUM($D$207:$DT$207),0)</f>
        <v>0</v>
      </c>
      <c r="G208" s="20">
        <f>IF(G$5=(Assumptions!$D$15),SUM($D$205:$DT$205)-SUM($D$207:$DT$207),0)</f>
        <v>0</v>
      </c>
      <c r="H208" s="20">
        <f>IF(H$5=(Assumptions!$D$15),SUM($D$205:$DT$205)-SUM($D$207:$DT$207),0)</f>
        <v>0</v>
      </c>
      <c r="I208" s="20">
        <f>IF(I$5=(Assumptions!$D$15),SUM($D$205:$DT$205)-SUM($D$207:$DT$207),0)</f>
        <v>0</v>
      </c>
      <c r="J208" s="20">
        <f>IF(J$5=(Assumptions!$D$15),SUM($D$205:$DT$205)-SUM($D$207:$DT$207),0)</f>
        <v>0</v>
      </c>
      <c r="K208" s="20">
        <f>IF(K$5=(Assumptions!$D$15),SUM($D$205:$DT$205)-SUM($D$207:$DT$207),0)</f>
        <v>0</v>
      </c>
      <c r="L208" s="20">
        <f>IF(L$5=(Assumptions!$D$15),SUM($D$205:$DT$205)-SUM($D$207:$DT$207),0)</f>
        <v>0</v>
      </c>
      <c r="M208" s="20">
        <f>IF(M$5=(Assumptions!$D$15),SUM($D$205:$DT$205)-SUM($D$207:$DT$207),0)</f>
        <v>0</v>
      </c>
      <c r="N208" s="20">
        <f>IF(N$5=(Assumptions!$D$15),SUM($D$205:$DT$205)-SUM($D$207:$DT$207),0)</f>
        <v>0</v>
      </c>
      <c r="O208" s="20">
        <f>IF(O$5=(Assumptions!$D$15),SUM($D$205:$DT$205)-SUM($D$207:$DT$207),0)</f>
        <v>0</v>
      </c>
      <c r="P208" s="20">
        <f>IF(P$5=(Assumptions!$D$15),SUM($D$205:$DT$205)-SUM($D$207:$DT$207),0)</f>
        <v>0</v>
      </c>
      <c r="Q208" s="20">
        <f>IF(Q$5=(Assumptions!$D$15),SUM($D$205:$DT$205)-SUM($D$207:$DT$207),0)</f>
        <v>0</v>
      </c>
      <c r="R208" s="20">
        <f>IF(R$5=(Assumptions!$D$15),SUM($D$205:$DT$205)-SUM($D$207:$DT$207),0)</f>
        <v>0</v>
      </c>
      <c r="S208" s="20">
        <f>IF(S$5=(Assumptions!$D$15),SUM($D$205:$DT$205)-SUM($D$207:$DT$207),0)</f>
        <v>0</v>
      </c>
      <c r="T208" s="20">
        <f>IF(T$5=(Assumptions!$D$15),SUM($D$205:$DT$205)-SUM($D$207:$DT$207),0)</f>
        <v>0</v>
      </c>
      <c r="U208" s="20">
        <f>IF(U$5=(Assumptions!$D$15),SUM($D$205:$DT$205)-SUM($D$207:$DT$207),0)</f>
        <v>0</v>
      </c>
      <c r="V208" s="20">
        <f>IF(V$5=(Assumptions!$D$15),SUM($D$205:$DT$205)-SUM($D$207:$DT$207),0)</f>
        <v>0</v>
      </c>
      <c r="W208" s="20">
        <f>IF(W$5=(Assumptions!$D$15),SUM($D$205:$DT$205)-SUM($D$207:$DT$207),0)</f>
        <v>0</v>
      </c>
      <c r="X208" s="20">
        <f>IF(X$5=(Assumptions!$D$15),SUM($D$205:$DT$205)-SUM($D$207:$DT$207),0)</f>
        <v>0</v>
      </c>
      <c r="Y208" s="20">
        <f>IF(Y$5=(Assumptions!$D$15),SUM($D$205:$DT$205)-SUM($D$207:$DT$207),0)</f>
        <v>0</v>
      </c>
      <c r="Z208" s="20">
        <f>IF(Z$5=(Assumptions!$D$15),SUM($D$205:$DT$205)-SUM($D$207:$DT$207),0)</f>
        <v>0</v>
      </c>
      <c r="AA208" s="20">
        <f>IF(AA$5=(Assumptions!$D$15),SUM($D$205:$DT$205)-SUM($D$207:$DT$207),0)</f>
        <v>0</v>
      </c>
      <c r="AB208" s="20">
        <f>IF(AB$5=(Assumptions!$D$15),SUM($D$205:$DT$205)-SUM($D$207:$DT$207),0)</f>
        <v>0</v>
      </c>
      <c r="AC208" s="20">
        <f>IF(AC$5=(Assumptions!$D$15),SUM($D$205:$DT$205)-SUM($D$207:$DT$207),0)</f>
        <v>0</v>
      </c>
      <c r="AD208" s="20">
        <f>IF(AD$5=(Assumptions!$D$15),SUM($D$205:$DT$205)-SUM($D$207:$DT$207),0)</f>
        <v>0</v>
      </c>
      <c r="AE208" s="20">
        <f>IF(AE$5=(Assumptions!$D$15),SUM($D$205:$DT$205)-SUM($D$207:$DT$207),0)</f>
        <v>0</v>
      </c>
      <c r="AF208" s="20">
        <f>IF(AF$5=(Assumptions!$D$15),SUM($D$205:$DT$205)-SUM($D$207:$DT$207),0)</f>
        <v>0</v>
      </c>
      <c r="AG208" s="20">
        <f>IF(AG$5=(Assumptions!$D$15),SUM($D$205:$DT$205)-SUM($D$207:$DT$207),0)</f>
        <v>0</v>
      </c>
      <c r="AH208" s="20">
        <f>IF(AH$5=(Assumptions!$D$15),SUM($D$205:$DT$205)-SUM($D$207:$DT$207),0)</f>
        <v>0</v>
      </c>
      <c r="AI208" s="20">
        <f>IF(AI$5=(Assumptions!$D$15),SUM($D$205:$DT$205)-SUM($D$207:$DT$207),0)</f>
        <v>0</v>
      </c>
      <c r="AJ208" s="20">
        <f>IF(AJ$5=(Assumptions!$D$15),SUM($D$205:$DT$205)-SUM($D$207:$DT$207),0)</f>
        <v>0</v>
      </c>
      <c r="AK208" s="20">
        <f>IF(AK$5=(Assumptions!$D$15),SUM($D$205:$DT$205)-SUM($D$207:$DT$207),0)</f>
        <v>0</v>
      </c>
      <c r="AL208" s="20">
        <f>IF(AL$5=(Assumptions!$D$15),SUM($D$205:$DT$205)-SUM($D$207:$DT$207),0)</f>
        <v>0</v>
      </c>
      <c r="AM208" s="20">
        <f>IF(AM$5=(Assumptions!$D$15),SUM($D$205:$DT$205)-SUM($D$207:$DT$207),0)</f>
        <v>0</v>
      </c>
      <c r="AN208" s="20">
        <f>IF(AN$5=(Assumptions!$D$15),SUM($D$205:$DT$205)-SUM($D$207:$DT$207),0)</f>
        <v>0</v>
      </c>
      <c r="AO208" s="20">
        <f>IF(AO$5=(Assumptions!$D$15),SUM($D$205:$DT$205)-SUM($D$207:$DT$207),0)</f>
        <v>0</v>
      </c>
      <c r="AP208" s="20">
        <f>IF(AP$5=(Assumptions!$D$15),SUM($D$205:$DT$205)-SUM($D$207:$DT$207),0)</f>
        <v>0</v>
      </c>
      <c r="AQ208" s="20">
        <f>IF(AQ$5=(Assumptions!$D$15),SUM($D$205:$DT$205)-SUM($D$207:$DT$207),0)</f>
        <v>0</v>
      </c>
      <c r="AR208" s="20">
        <f>IF(AR$5=(Assumptions!$D$15),SUM($D$205:$DT$205)-SUM($D$207:$DT$207),0)</f>
        <v>0</v>
      </c>
      <c r="AS208" s="20">
        <f>IF(AS$5=(Assumptions!$D$15),SUM($D$205:$DT$205)-SUM($D$207:$DT$207),0)</f>
        <v>0</v>
      </c>
      <c r="AT208" s="20">
        <f>IF(AT$5=(Assumptions!$D$15),SUM($D$205:$DT$205)-SUM($D$207:$DT$207),0)</f>
        <v>0</v>
      </c>
      <c r="AU208" s="20">
        <f>IF(AU$5=(Assumptions!$D$15),SUM($D$205:$DT$205)-SUM($D$207:$DT$207),0)</f>
        <v>0</v>
      </c>
      <c r="AV208" s="20">
        <f>IF(AV$5=(Assumptions!$D$15),SUM($D$205:$DT$205)-SUM($D$207:$DT$207),0)</f>
        <v>0</v>
      </c>
      <c r="AW208" s="20">
        <f>IF(AW$5=(Assumptions!$D$15),SUM($D$205:$DT$205)-SUM($D$207:$DT$207),0)</f>
        <v>0</v>
      </c>
      <c r="AX208" s="20">
        <f>IF(AX$5=(Assumptions!$D$15),SUM($D$205:$DT$205)-SUM($D$207:$DT$207),0)</f>
        <v>0</v>
      </c>
      <c r="AY208" s="20">
        <f>IF(AY$5=(Assumptions!$D$15),SUM($D$205:$DT$205)-SUM($D$207:$DT$207),0)</f>
        <v>0</v>
      </c>
      <c r="AZ208" s="20">
        <f>IF(AZ$5=(Assumptions!$D$15),SUM($D$205:$DT$205)-SUM($D$207:$DT$207),0)</f>
        <v>0</v>
      </c>
      <c r="BA208" s="20">
        <f>IF(BA$5=(Assumptions!$D$15),SUM($D$205:$DT$205)-SUM($D$207:$DT$207),0)</f>
        <v>0</v>
      </c>
      <c r="BB208" s="20">
        <f>IF(BB$5=(Assumptions!$D$15),SUM($D$205:$DT$205)-SUM($D$207:$DT$207),0)</f>
        <v>0</v>
      </c>
      <c r="BC208" s="20">
        <f>IF(BC$5=(Assumptions!$D$15),SUM($D$205:$DT$205)-SUM($D$207:$DT$207),0)</f>
        <v>0</v>
      </c>
      <c r="BD208" s="20">
        <f>IF(BD$5=(Assumptions!$D$15),SUM($D$205:$DT$205)-SUM($D$207:$DT$207),0)</f>
        <v>0</v>
      </c>
      <c r="BE208" s="20">
        <f>IF(BE$5=(Assumptions!$D$15),SUM($D$205:$DT$205)-SUM($D$207:$DT$207),0)</f>
        <v>0</v>
      </c>
      <c r="BF208" s="20">
        <f>IF(BF$5=(Assumptions!$D$15),SUM($D$205:$DT$205)-SUM($D$207:$DT$207),0)</f>
        <v>0</v>
      </c>
      <c r="BG208" s="20">
        <f>IF(BG$5=(Assumptions!$D$15),SUM($D$205:$DT$205)-SUM($D$207:$DT$207),0)</f>
        <v>0</v>
      </c>
      <c r="BH208" s="20">
        <f>IF(BH$5=(Assumptions!$D$15),SUM($D$205:$DT$205)-SUM($D$207:$DT$207),0)</f>
        <v>0</v>
      </c>
      <c r="BI208" s="20">
        <f>IF(BI$5=(Assumptions!$D$15),SUM($D$205:$DT$205)-SUM($D$207:$DT$207),0)</f>
        <v>0</v>
      </c>
      <c r="BJ208" s="20">
        <f>IF(BJ$5=(Assumptions!$D$15),SUM($D$205:$DT$205)-SUM($D$207:$DT$207),0)</f>
        <v>0</v>
      </c>
      <c r="BK208" s="20">
        <f>IF(BK$5=(Assumptions!$D$15),SUM($D$205:$DT$205)-SUM($D$207:$DT$207),0)</f>
        <v>0</v>
      </c>
      <c r="BL208" s="20">
        <f ca="1">IF(BL$5=(Assumptions!$D$15),SUM($D$205:$DT$205)-SUM($D$207:$DT$207),0)</f>
        <v>62022009.92496945</v>
      </c>
      <c r="BM208" s="20">
        <f>IF(BM$5=(Assumptions!$D$15),SUM($D$205:$DT$205)-SUM($D$207:$DT$207),0)</f>
        <v>0</v>
      </c>
      <c r="BN208" s="20">
        <f>IF(BN$5=(Assumptions!$D$15),SUM($D$205:$DT$205)-SUM($D$207:$DT$207),0)</f>
        <v>0</v>
      </c>
      <c r="BO208" s="20">
        <f>IF(BO$5=(Assumptions!$D$15),SUM($D$205:$DT$205)-SUM($D$207:$DT$207),0)</f>
        <v>0</v>
      </c>
      <c r="BP208" s="20">
        <f>IF(BP$5=(Assumptions!$D$15),SUM($D$205:$DT$205)-SUM($D$207:$DT$207),0)</f>
        <v>0</v>
      </c>
      <c r="BQ208" s="20">
        <f>IF(BQ$5=(Assumptions!$D$15),SUM($D$205:$DT$205)-SUM($D$207:$DT$207),0)</f>
        <v>0</v>
      </c>
      <c r="BR208" s="20">
        <f>IF(BR$5=(Assumptions!$D$15),SUM($D$205:$DT$205)-SUM($D$207:$DT$207),0)</f>
        <v>0</v>
      </c>
      <c r="BS208" s="20">
        <f>IF(BS$5=(Assumptions!$D$15),SUM($D$205:$DT$205)-SUM($D$207:$DT$207),0)</f>
        <v>0</v>
      </c>
      <c r="BT208" s="20">
        <f>IF(BT$5=(Assumptions!$D$15),SUM($D$205:$DT$205)-SUM($D$207:$DT$207),0)</f>
        <v>0</v>
      </c>
      <c r="BU208" s="20">
        <f>IF(BU$5=(Assumptions!$D$15),SUM($D$205:$DT$205)-SUM($D$207:$DT$207),0)</f>
        <v>0</v>
      </c>
      <c r="BV208" s="20">
        <f>IF(BV$5=(Assumptions!$D$15),SUM($D$205:$DT$205)-SUM($D$207:$DT$207),0)</f>
        <v>0</v>
      </c>
      <c r="BW208" s="20">
        <f>IF(BW$5=(Assumptions!$D$15),SUM($D$205:$DT$205)-SUM($D$207:$DT$207),0)</f>
        <v>0</v>
      </c>
      <c r="BX208" s="20">
        <f>IF(BX$5=(Assumptions!$D$15),SUM($D$205:$DT$205)-SUM($D$207:$DT$207),0)</f>
        <v>0</v>
      </c>
      <c r="BY208" s="20">
        <f>IF(BY$5=(Assumptions!$D$15),SUM($D$205:$DT$205)-SUM($D$207:$DT$207),0)</f>
        <v>0</v>
      </c>
      <c r="BZ208" s="20">
        <f>IF(BZ$5=(Assumptions!$D$15),SUM($D$205:$DT$205)-SUM($D$207:$DT$207),0)</f>
        <v>0</v>
      </c>
      <c r="CA208" s="20">
        <f>IF(CA$5=(Assumptions!$D$15),SUM($D$205:$DT$205)-SUM($D$207:$DT$207),0)</f>
        <v>0</v>
      </c>
      <c r="CB208" s="20">
        <f>IF(CB$5=(Assumptions!$D$15),SUM($D$205:$DT$205)-SUM($D$207:$DT$207),0)</f>
        <v>0</v>
      </c>
      <c r="CC208" s="20">
        <f>IF(CC$5=(Assumptions!$D$15),SUM($D$205:$DT$205)-SUM($D$207:$DT$207),0)</f>
        <v>0</v>
      </c>
      <c r="CD208" s="20">
        <f>IF(CD$5=(Assumptions!$D$15),SUM($D$205:$DT$205)-SUM($D$207:$DT$207),0)</f>
        <v>0</v>
      </c>
      <c r="CE208" s="20">
        <f>IF(CE$5=(Assumptions!$D$15),SUM($D$205:$DT$205)-SUM($D$207:$DT$207),0)</f>
        <v>0</v>
      </c>
      <c r="CF208" s="20">
        <f>IF(CF$5=(Assumptions!$D$15),SUM($D$205:$DT$205)-SUM($D$207:$DT$207),0)</f>
        <v>0</v>
      </c>
      <c r="CG208" s="20">
        <f>IF(CG$5=(Assumptions!$D$15),SUM($D$205:$DT$205)-SUM($D$207:$DT$207),0)</f>
        <v>0</v>
      </c>
      <c r="CH208" s="20">
        <f>IF(CH$5=(Assumptions!$D$15),SUM($D$205:$DT$205)-SUM($D$207:$DT$207),0)</f>
        <v>0</v>
      </c>
      <c r="CI208" s="20">
        <f>IF(CI$5=(Assumptions!$D$15),SUM($D$205:$DT$205)-SUM($D$207:$DT$207),0)</f>
        <v>0</v>
      </c>
      <c r="CJ208" s="20">
        <f>IF(CJ$5=(Assumptions!$D$15),SUM($D$205:$DT$205)-SUM($D$207:$DT$207),0)</f>
        <v>0</v>
      </c>
      <c r="CK208" s="20">
        <f>IF(CK$5=(Assumptions!$D$15),SUM($D$205:$DT$205)-SUM($D$207:$DT$207),0)</f>
        <v>0</v>
      </c>
      <c r="CL208" s="20">
        <f>IF(CL$5=(Assumptions!$D$15),SUM($D$205:$DT$205)-SUM($D$207:$DT$207),0)</f>
        <v>0</v>
      </c>
      <c r="CM208" s="20">
        <f>IF(CM$5=(Assumptions!$D$15),SUM($D$205:$DT$205)-SUM($D$207:$DT$207),0)</f>
        <v>0</v>
      </c>
      <c r="CN208" s="20">
        <f>IF(CN$5=(Assumptions!$D$15),SUM($D$205:$DT$205)-SUM($D$207:$DT$207),0)</f>
        <v>0</v>
      </c>
      <c r="CO208" s="20">
        <f>IF(CO$5=(Assumptions!$D$15),SUM($D$205:$DT$205)-SUM($D$207:$DT$207),0)</f>
        <v>0</v>
      </c>
      <c r="CP208" s="20">
        <f>IF(CP$5=(Assumptions!$D$15),SUM($D$205:$DT$205)-SUM($D$207:$DT$207),0)</f>
        <v>0</v>
      </c>
      <c r="CQ208" s="20">
        <f>IF(CQ$5=(Assumptions!$D$15),SUM($D$205:$DT$205)-SUM($D$207:$DT$207),0)</f>
        <v>0</v>
      </c>
      <c r="CR208" s="20">
        <f>IF(CR$5=(Assumptions!$D$15),SUM($D$205:$DT$205)-SUM($D$207:$DT$207),0)</f>
        <v>0</v>
      </c>
      <c r="CS208" s="20">
        <f>IF(CS$5=(Assumptions!$D$15),SUM($D$205:$DT$205)-SUM($D$207:$DT$207),0)</f>
        <v>0</v>
      </c>
      <c r="CT208" s="20">
        <f>IF(CT$5=(Assumptions!$D$15),SUM($D$205:$DT$205)-SUM($D$207:$DT$207),0)</f>
        <v>0</v>
      </c>
      <c r="CU208" s="20">
        <f>IF(CU$5=(Assumptions!$D$15),SUM($D$205:$DT$205)-SUM($D$207:$DT$207),0)</f>
        <v>0</v>
      </c>
      <c r="CV208" s="20">
        <f>IF(CV$5=(Assumptions!$D$15),SUM($D$205:$DT$205)-SUM($D$207:$DT$207),0)</f>
        <v>0</v>
      </c>
      <c r="CW208" s="20">
        <f>IF(CW$5=(Assumptions!$D$15),SUM($D$205:$DT$205)-SUM($D$207:$DT$207),0)</f>
        <v>0</v>
      </c>
      <c r="CX208" s="20">
        <f>IF(CX$5=(Assumptions!$D$15),SUM($D$205:$DT$205)-SUM($D$207:$DT$207),0)</f>
        <v>0</v>
      </c>
      <c r="CY208" s="20">
        <f>IF(CY$5=(Assumptions!$D$15),SUM($D$205:$DT$205)-SUM($D$207:$DT$207),0)</f>
        <v>0</v>
      </c>
      <c r="CZ208" s="20">
        <f>IF(CZ$5=(Assumptions!$D$15),SUM($D$205:$DT$205)-SUM($D$207:$DT$207),0)</f>
        <v>0</v>
      </c>
      <c r="DA208" s="20">
        <f>IF(DA$5=(Assumptions!$D$15),SUM($D$205:$DT$205)-SUM($D$207:$DT$207),0)</f>
        <v>0</v>
      </c>
      <c r="DB208" s="20">
        <f>IF(DB$5=(Assumptions!$D$15),SUM($D$205:$DT$205)-SUM($D$207:$DT$207),0)</f>
        <v>0</v>
      </c>
      <c r="DC208" s="20">
        <f>IF(DC$5=(Assumptions!$D$15),SUM($D$205:$DT$205)-SUM($D$207:$DT$207),0)</f>
        <v>0</v>
      </c>
      <c r="DD208" s="20">
        <f>IF(DD$5=(Assumptions!$D$15),SUM($D$205:$DT$205)-SUM($D$207:$DT$207),0)</f>
        <v>0</v>
      </c>
      <c r="DE208" s="20">
        <f>IF(DE$5=(Assumptions!$D$15),SUM($D$205:$DT$205)-SUM($D$207:$DT$207),0)</f>
        <v>0</v>
      </c>
      <c r="DF208" s="20">
        <f>IF(DF$5=(Assumptions!$D$15),SUM($D$205:$DT$205)-SUM($D$207:$DT$207),0)</f>
        <v>0</v>
      </c>
      <c r="DG208" s="20">
        <f>IF(DG$5=(Assumptions!$D$15),SUM($D$205:$DT$205)-SUM($D$207:$DT$207),0)</f>
        <v>0</v>
      </c>
      <c r="DH208" s="20">
        <f>IF(DH$5=(Assumptions!$D$15),SUM($D$205:$DT$205)-SUM($D$207:$DT$207),0)</f>
        <v>0</v>
      </c>
      <c r="DI208" s="20">
        <f>IF(DI$5=(Assumptions!$D$15),SUM($D$205:$DT$205)-SUM($D$207:$DT$207),0)</f>
        <v>0</v>
      </c>
      <c r="DJ208" s="20">
        <f>IF(DJ$5=(Assumptions!$D$15),SUM($D$205:$DT$205)-SUM($D$207:$DT$207),0)</f>
        <v>0</v>
      </c>
      <c r="DK208" s="20">
        <f>IF(DK$5=(Assumptions!$D$15),SUM($D$205:$DT$205)-SUM($D$207:$DT$207),0)</f>
        <v>0</v>
      </c>
      <c r="DL208" s="20">
        <f>IF(DL$5=(Assumptions!$D$15),SUM($D$205:$DT$205)-SUM($D$207:$DT$207),0)</f>
        <v>0</v>
      </c>
      <c r="DM208" s="20">
        <f>IF(DM$5=(Assumptions!$D$15),SUM($D$205:$DT$205)-SUM($D$207:$DT$207),0)</f>
        <v>0</v>
      </c>
      <c r="DN208" s="20">
        <f>IF(DN$5=(Assumptions!$D$15),SUM($D$205:$DT$205)-SUM($D$207:$DT$207),0)</f>
        <v>0</v>
      </c>
      <c r="DO208" s="20">
        <f>IF(DO$5=(Assumptions!$D$15),SUM($D$205:$DT$205)-SUM($D$207:$DT$207),0)</f>
        <v>0</v>
      </c>
      <c r="DP208" s="20">
        <f>IF(DP$5=(Assumptions!$D$15),SUM($D$205:$DT$205)-SUM($D$207:$DT$207),0)</f>
        <v>0</v>
      </c>
      <c r="DQ208" s="20">
        <f>IF(DQ$5=(Assumptions!$D$15),SUM($D$205:$DT$205)-SUM($D$207:$DT$207),0)</f>
        <v>0</v>
      </c>
      <c r="DR208" s="20">
        <f>IF(DR$5=(Assumptions!$D$15),SUM($D$205:$DT$205)-SUM($D$207:$DT$207),0)</f>
        <v>0</v>
      </c>
      <c r="DS208" s="20">
        <f>IF(DS$5=(Assumptions!$D$15),SUM($D$205:$DT$205)-SUM($D$207:$DT$207),0)</f>
        <v>0</v>
      </c>
      <c r="DT208" s="20">
        <f>IF(DT$5=(Assumptions!$D$15),SUM($D$205:$DT$205)-SUM($D$207:$DT$207),0)</f>
        <v>0</v>
      </c>
    </row>
    <row r="209" spans="3:124">
      <c r="C209" s="5" t="s">
        <v>451</v>
      </c>
      <c r="D209" s="20">
        <f>IF(D$7=EOMONTH(Assumptions!$D$16,(Assumptions!$L$8*12)-1),(Assumptions!$L$21*Assumptions!$L$20),0)</f>
        <v>0</v>
      </c>
      <c r="E209" s="20">
        <f>IF(E$7=EOMONTH(Assumptions!$D$16,(Assumptions!$L$8*12)-1),(Assumptions!$L$21*Assumptions!$L$20),0)</f>
        <v>0</v>
      </c>
      <c r="F209" s="20">
        <f>IF(F$7=EOMONTH(Assumptions!$D$16,(Assumptions!$L$8*12)-1),(Assumptions!$L$21*Assumptions!$L$20),0)</f>
        <v>0</v>
      </c>
      <c r="G209" s="20">
        <f>IF(G$7=EOMONTH(Assumptions!$D$16,(Assumptions!$L$8*12)-1),(Assumptions!$L$21*Assumptions!$L$20),0)</f>
        <v>0</v>
      </c>
      <c r="H209" s="20">
        <f>IF(H$7=EOMONTH(Assumptions!$D$16,(Assumptions!$L$8*12)-1),(Assumptions!$L$21*Assumptions!$L$20),0)</f>
        <v>0</v>
      </c>
      <c r="I209" s="20">
        <f>IF(I$7=EOMONTH(Assumptions!$D$16,(Assumptions!$L$8*12)-1),(Assumptions!$L$21*Assumptions!$L$20),0)</f>
        <v>0</v>
      </c>
      <c r="J209" s="20">
        <f>IF(J$7=EOMONTH(Assumptions!$D$16,(Assumptions!$L$8*12)-1),(Assumptions!$L$21*Assumptions!$L$20),0)</f>
        <v>0</v>
      </c>
      <c r="K209" s="20">
        <f>IF(K$7=EOMONTH(Assumptions!$D$16,(Assumptions!$L$8*12)-1),(Assumptions!$L$21*Assumptions!$L$20),0)</f>
        <v>0</v>
      </c>
      <c r="L209" s="20">
        <f>IF(L$7=EOMONTH(Assumptions!$D$16,(Assumptions!$L$8*12)-1),(Assumptions!$L$21*Assumptions!$L$20),0)</f>
        <v>0</v>
      </c>
      <c r="M209" s="20">
        <f>IF(M$7=EOMONTH(Assumptions!$D$16,(Assumptions!$L$8*12)-1),(Assumptions!$L$21*Assumptions!$L$20),0)</f>
        <v>0</v>
      </c>
      <c r="N209" s="20">
        <f>IF(N$7=EOMONTH(Assumptions!$D$16,(Assumptions!$L$8*12)-1),(Assumptions!$L$21*Assumptions!$L$20),0)</f>
        <v>0</v>
      </c>
      <c r="O209" s="20">
        <f>IF(O$7=EOMONTH(Assumptions!$D$16,(Assumptions!$L$8*12)-1),(Assumptions!$L$21*Assumptions!$L$20),0)</f>
        <v>0</v>
      </c>
      <c r="P209" s="20">
        <f>IF(P$7=EOMONTH(Assumptions!$D$16,(Assumptions!$L$8*12)-1),(Assumptions!$L$21*Assumptions!$L$20),0)</f>
        <v>0</v>
      </c>
      <c r="Q209" s="20">
        <f>IF(Q$7=EOMONTH(Assumptions!$D$16,(Assumptions!$L$8*12)-1),(Assumptions!$L$21*Assumptions!$L$20),0)</f>
        <v>0</v>
      </c>
      <c r="R209" s="20">
        <f>IF(R$7=EOMONTH(Assumptions!$D$16,(Assumptions!$L$8*12)-1),(Assumptions!$L$21*Assumptions!$L$20),0)</f>
        <v>0</v>
      </c>
      <c r="S209" s="20">
        <f>IF(S$7=EOMONTH(Assumptions!$D$16,(Assumptions!$L$8*12)-1),(Assumptions!$L$21*Assumptions!$L$20),0)</f>
        <v>0</v>
      </c>
      <c r="T209" s="20">
        <f>IF(T$7=EOMONTH(Assumptions!$D$16,(Assumptions!$L$8*12)-1),(Assumptions!$L$21*Assumptions!$L$20),0)</f>
        <v>0</v>
      </c>
      <c r="U209" s="20">
        <f>IF(U$7=EOMONTH(Assumptions!$D$16,(Assumptions!$L$8*12)-1),(Assumptions!$L$21*Assumptions!$L$20),0)</f>
        <v>0</v>
      </c>
      <c r="V209" s="20">
        <f>IF(V$7=EOMONTH(Assumptions!$D$16,(Assumptions!$L$8*12)-1),(Assumptions!$L$21*Assumptions!$L$20),0)</f>
        <v>0</v>
      </c>
      <c r="W209" s="20">
        <f>IF(W$7=EOMONTH(Assumptions!$D$16,(Assumptions!$L$8*12)-1),(Assumptions!$L$21*Assumptions!$L$20),0)</f>
        <v>0</v>
      </c>
      <c r="X209" s="20">
        <f>IF(X$7=EOMONTH(Assumptions!$D$16,(Assumptions!$L$8*12)-1),(Assumptions!$L$21*Assumptions!$L$20),0)</f>
        <v>0</v>
      </c>
      <c r="Y209" s="20">
        <f>IF(Y$7=EOMONTH(Assumptions!$D$16,(Assumptions!$L$8*12)-1),(Assumptions!$L$21*Assumptions!$L$20),0)</f>
        <v>0</v>
      </c>
      <c r="Z209" s="20">
        <f>IF(Z$7=EOMONTH(Assumptions!$D$16,(Assumptions!$L$8*12)-1),(Assumptions!$L$21*Assumptions!$L$20),0)</f>
        <v>0</v>
      </c>
      <c r="AA209" s="20">
        <f>IF(AA$7=EOMONTH(Assumptions!$D$16,(Assumptions!$L$8*12)-1),(Assumptions!$L$21*Assumptions!$L$20),0)</f>
        <v>0</v>
      </c>
      <c r="AB209" s="20">
        <f>IF(AB$7=EOMONTH(Assumptions!$D$16,(Assumptions!$L$8*12)-1),(Assumptions!$L$21*Assumptions!$L$20),0)</f>
        <v>0</v>
      </c>
      <c r="AC209" s="20">
        <f>IF(AC$7=EOMONTH(Assumptions!$D$16,(Assumptions!$L$8*12)-1),(Assumptions!$L$21*Assumptions!$L$20),0)</f>
        <v>0</v>
      </c>
      <c r="AD209" s="20">
        <f>IF(AD$7=EOMONTH(Assumptions!$D$16,(Assumptions!$L$8*12)-1),(Assumptions!$L$21*Assumptions!$L$20),0)</f>
        <v>0</v>
      </c>
      <c r="AE209" s="20">
        <f>IF(AE$7=EOMONTH(Assumptions!$D$16,(Assumptions!$L$8*12)-1),(Assumptions!$L$21*Assumptions!$L$20),0)</f>
        <v>0</v>
      </c>
      <c r="AF209" s="20">
        <f>IF(AF$7=EOMONTH(Assumptions!$D$16,(Assumptions!$L$8*12)-1),(Assumptions!$L$21*Assumptions!$L$20),0)</f>
        <v>0</v>
      </c>
      <c r="AG209" s="20">
        <f>IF(AG$7=EOMONTH(Assumptions!$D$16,(Assumptions!$L$8*12)-1),(Assumptions!$L$21*Assumptions!$L$20),0)</f>
        <v>0</v>
      </c>
      <c r="AH209" s="20">
        <f>IF(AH$7=EOMONTH(Assumptions!$D$16,(Assumptions!$L$8*12)-1),(Assumptions!$L$21*Assumptions!$L$20),0)</f>
        <v>0</v>
      </c>
      <c r="AI209" s="20">
        <f>IF(AI$7=EOMONTH(Assumptions!$D$16,(Assumptions!$L$8*12)-1),(Assumptions!$L$21*Assumptions!$L$20),0)</f>
        <v>0</v>
      </c>
      <c r="AJ209" s="20">
        <f>IF(AJ$7=EOMONTH(Assumptions!$D$16,(Assumptions!$L$8*12)-1),(Assumptions!$L$21*Assumptions!$L$20),0)</f>
        <v>0</v>
      </c>
      <c r="AK209" s="20">
        <f>IF(AK$7=EOMONTH(Assumptions!$D$16,(Assumptions!$L$8*12)-1),(Assumptions!$L$21*Assumptions!$L$20),0)</f>
        <v>0</v>
      </c>
      <c r="AL209" s="20">
        <f>IF(AL$7=EOMONTH(Assumptions!$D$16,(Assumptions!$L$8*12)-1),(Assumptions!$L$21*Assumptions!$L$20),0)</f>
        <v>0</v>
      </c>
      <c r="AM209" s="20">
        <f>IF(AM$7=EOMONTH(Assumptions!$D$16,(Assumptions!$L$8*12)-1),(Assumptions!$L$21*Assumptions!$L$20),0)</f>
        <v>0</v>
      </c>
      <c r="AN209" s="20">
        <f>IF(AN$7=EOMONTH(Assumptions!$D$16,(Assumptions!$L$8*12)-1),(Assumptions!$L$21*Assumptions!$L$20),0)</f>
        <v>0</v>
      </c>
      <c r="AO209" s="20">
        <f>IF(AO$7=EOMONTH(Assumptions!$D$16,(Assumptions!$L$8*12)-1),(Assumptions!$L$21*Assumptions!$L$20),0)</f>
        <v>0</v>
      </c>
      <c r="AP209" s="20">
        <f>IF(AP$7=EOMONTH(Assumptions!$D$16,(Assumptions!$L$8*12)-1),(Assumptions!$L$21*Assumptions!$L$20),0)</f>
        <v>0</v>
      </c>
      <c r="AQ209" s="20">
        <f>IF(AQ$7=EOMONTH(Assumptions!$D$16,(Assumptions!$L$8*12)-1),(Assumptions!$L$21*Assumptions!$L$20),0)</f>
        <v>0</v>
      </c>
      <c r="AR209" s="20">
        <f>IF(AR$7=EOMONTH(Assumptions!$D$16,(Assumptions!$L$8*12)-1),(Assumptions!$L$21*Assumptions!$L$20),0)</f>
        <v>0</v>
      </c>
      <c r="AS209" s="20">
        <f>IF(AS$7=EOMONTH(Assumptions!$D$16,(Assumptions!$L$8*12)-1),(Assumptions!$L$21*Assumptions!$L$20),0)</f>
        <v>0</v>
      </c>
      <c r="AT209" s="20">
        <f>IF(AT$7=EOMONTH(Assumptions!$D$16,(Assumptions!$L$8*12)-1),(Assumptions!$L$21*Assumptions!$L$20),0)</f>
        <v>0</v>
      </c>
      <c r="AU209" s="20">
        <f>IF(AU$7=EOMONTH(Assumptions!$D$16,(Assumptions!$L$8*12)-1),(Assumptions!$L$21*Assumptions!$L$20),0)</f>
        <v>0</v>
      </c>
      <c r="AV209" s="20">
        <f>IF(AV$7=EOMONTH(Assumptions!$D$16,(Assumptions!$L$8*12)-1),(Assumptions!$L$21*Assumptions!$L$20),0)</f>
        <v>0</v>
      </c>
      <c r="AW209" s="20">
        <f>IF(AW$7=EOMONTH(Assumptions!$D$16,(Assumptions!$L$8*12)-1),(Assumptions!$L$21*Assumptions!$L$20),0)</f>
        <v>0</v>
      </c>
      <c r="AX209" s="20">
        <f>IF(AX$7=EOMONTH(Assumptions!$D$16,(Assumptions!$L$8*12)-1),(Assumptions!$L$21*Assumptions!$L$20),0)</f>
        <v>0</v>
      </c>
      <c r="AY209" s="20">
        <f>IF(AY$7=EOMONTH(Assumptions!$D$16,(Assumptions!$L$8*12)-1),(Assumptions!$L$21*Assumptions!$L$20),0)</f>
        <v>0</v>
      </c>
      <c r="AZ209" s="20">
        <f>IF(AZ$7=EOMONTH(Assumptions!$D$16,(Assumptions!$L$8*12)-1),(Assumptions!$L$21*Assumptions!$L$20),0)</f>
        <v>0</v>
      </c>
      <c r="BA209" s="20">
        <f>IF(BA$7=EOMONTH(Assumptions!$D$16,(Assumptions!$L$8*12)-1),(Assumptions!$L$21*Assumptions!$L$20),0)</f>
        <v>0</v>
      </c>
      <c r="BB209" s="20">
        <f>IF(BB$7=EOMONTH(Assumptions!$D$16,(Assumptions!$L$8*12)-1),(Assumptions!$L$21*Assumptions!$L$20),0)</f>
        <v>0</v>
      </c>
      <c r="BC209" s="20">
        <f>IF(BC$7=EOMONTH(Assumptions!$D$16,(Assumptions!$L$8*12)-1),(Assumptions!$L$21*Assumptions!$L$20),0)</f>
        <v>0</v>
      </c>
      <c r="BD209" s="20">
        <f>IF(BD$7=EOMONTH(Assumptions!$D$16,(Assumptions!$L$8*12)-1),(Assumptions!$L$21*Assumptions!$L$20),0)</f>
        <v>0</v>
      </c>
      <c r="BE209" s="20">
        <f>IF(BE$7=EOMONTH(Assumptions!$D$16,(Assumptions!$L$8*12)-1),(Assumptions!$L$21*Assumptions!$L$20),0)</f>
        <v>0</v>
      </c>
      <c r="BF209" s="20">
        <f>IF(BF$7=EOMONTH(Assumptions!$D$16,(Assumptions!$L$8*12)-1),(Assumptions!$L$21*Assumptions!$L$20),0)</f>
        <v>0</v>
      </c>
      <c r="BG209" s="20">
        <f>IF(BG$7=EOMONTH(Assumptions!$D$16,(Assumptions!$L$8*12)-1),(Assumptions!$L$21*Assumptions!$L$20),0)</f>
        <v>0</v>
      </c>
      <c r="BH209" s="20">
        <f>IF(BH$7=EOMONTH(Assumptions!$D$16,(Assumptions!$L$8*12)-1),(Assumptions!$L$21*Assumptions!$L$20),0)</f>
        <v>0</v>
      </c>
      <c r="BI209" s="20">
        <f>IF(BI$7=EOMONTH(Assumptions!$D$16,(Assumptions!$L$8*12)-1),(Assumptions!$L$21*Assumptions!$L$20),0)</f>
        <v>0</v>
      </c>
      <c r="BJ209" s="20">
        <f>IF(BJ$7=EOMONTH(Assumptions!$D$16,(Assumptions!$L$8*12)-1),(Assumptions!$L$21*Assumptions!$L$20),0)</f>
        <v>0</v>
      </c>
      <c r="BK209" s="20">
        <f>IF(BK$7=EOMONTH(Assumptions!$D$16,(Assumptions!$L$8*12)-1),(Assumptions!$L$21*Assumptions!$L$20),0)</f>
        <v>0</v>
      </c>
      <c r="BL209" s="20">
        <f>IF(BL$7=EOMONTH(Assumptions!$D$16,(Assumptions!$L$8*12)-1),(Assumptions!$L$21*Assumptions!$L$20),0)</f>
        <v>0</v>
      </c>
      <c r="BM209" s="20">
        <f>IF(BM$7=EOMONTH(Assumptions!$D$16,(Assumptions!$L$8*12)-1),(Assumptions!$L$21*Assumptions!$L$20),0)</f>
        <v>0</v>
      </c>
      <c r="BN209" s="20">
        <f>IF(BN$7=EOMONTH(Assumptions!$D$16,(Assumptions!$L$8*12)-1),(Assumptions!$L$21*Assumptions!$L$20),0)</f>
        <v>0</v>
      </c>
      <c r="BO209" s="20">
        <f>IF(BO$7=EOMONTH(Assumptions!$D$16,(Assumptions!$L$8*12)-1),(Assumptions!$L$21*Assumptions!$L$20),0)</f>
        <v>0</v>
      </c>
      <c r="BP209" s="20">
        <f>IF(BP$7=EOMONTH(Assumptions!$D$16,(Assumptions!$L$8*12)-1),(Assumptions!$L$21*Assumptions!$L$20),0)</f>
        <v>0</v>
      </c>
      <c r="BQ209" s="20">
        <f>IF(BQ$7=EOMONTH(Assumptions!$D$16,(Assumptions!$L$8*12)-1),(Assumptions!$L$21*Assumptions!$L$20),0)</f>
        <v>0</v>
      </c>
      <c r="BR209" s="20">
        <f>IF(BR$7=EOMONTH(Assumptions!$D$16,(Assumptions!$L$8*12)-1),(Assumptions!$L$21*Assumptions!$L$20),0)</f>
        <v>0</v>
      </c>
      <c r="BS209" s="20">
        <f>IF(BS$7=EOMONTH(Assumptions!$D$16,(Assumptions!$L$8*12)-1),(Assumptions!$L$21*Assumptions!$L$20),0)</f>
        <v>0</v>
      </c>
      <c r="BT209" s="20">
        <f>IF(BT$7=EOMONTH(Assumptions!$D$16,(Assumptions!$L$8*12)-1),(Assumptions!$L$21*Assumptions!$L$20),0)</f>
        <v>0</v>
      </c>
      <c r="BU209" s="20">
        <f>IF(BU$7=EOMONTH(Assumptions!$D$16,(Assumptions!$L$8*12)-1),(Assumptions!$L$21*Assumptions!$L$20),0)</f>
        <v>0</v>
      </c>
      <c r="BV209" s="20">
        <f>IF(BV$7=EOMONTH(Assumptions!$D$16,(Assumptions!$L$8*12)-1),(Assumptions!$L$21*Assumptions!$L$20),0)</f>
        <v>0</v>
      </c>
      <c r="BW209" s="20">
        <f>IF(BW$7=EOMONTH(Assumptions!$D$16,(Assumptions!$L$8*12)-1),(Assumptions!$L$21*Assumptions!$L$20),0)</f>
        <v>0</v>
      </c>
      <c r="BX209" s="20">
        <f>IF(BX$7=EOMONTH(Assumptions!$D$16,(Assumptions!$L$8*12)-1),(Assumptions!$L$21*Assumptions!$L$20),0)</f>
        <v>0</v>
      </c>
      <c r="BY209" s="20">
        <f>IF(BY$7=EOMONTH(Assumptions!$D$16,(Assumptions!$L$8*12)-1),(Assumptions!$L$21*Assumptions!$L$20),0)</f>
        <v>0</v>
      </c>
      <c r="BZ209" s="20">
        <f>IF(BZ$7=EOMONTH(Assumptions!$D$16,(Assumptions!$L$8*12)-1),(Assumptions!$L$21*Assumptions!$L$20),0)</f>
        <v>0</v>
      </c>
      <c r="CA209" s="20">
        <f>IF(CA$7=EOMONTH(Assumptions!$D$16,(Assumptions!$L$8*12)-1),(Assumptions!$L$21*Assumptions!$L$20),0)</f>
        <v>0</v>
      </c>
      <c r="CB209" s="20">
        <f>IF(CB$7=EOMONTH(Assumptions!$D$16,(Assumptions!$L$8*12)-1),(Assumptions!$L$21*Assumptions!$L$20),0)</f>
        <v>0</v>
      </c>
      <c r="CC209" s="20">
        <f>IF(CC$7=EOMONTH(Assumptions!$D$16,(Assumptions!$L$8*12)-1),(Assumptions!$L$21*Assumptions!$L$20),0)</f>
        <v>0</v>
      </c>
      <c r="CD209" s="20">
        <f>IF(CD$7=EOMONTH(Assumptions!$D$16,(Assumptions!$L$8*12)-1),(Assumptions!$L$21*Assumptions!$L$20),0)</f>
        <v>0</v>
      </c>
      <c r="CE209" s="20">
        <f>IF(CE$7=EOMONTH(Assumptions!$D$16,(Assumptions!$L$8*12)-1),(Assumptions!$L$21*Assumptions!$L$20),0)</f>
        <v>0</v>
      </c>
      <c r="CF209" s="20">
        <f>IF(CF$7=EOMONTH(Assumptions!$D$16,(Assumptions!$L$8*12)-1),(Assumptions!$L$21*Assumptions!$L$20),0)</f>
        <v>0</v>
      </c>
      <c r="CG209" s="20">
        <f>IF(CG$7=EOMONTH(Assumptions!$D$16,(Assumptions!$L$8*12)-1),(Assumptions!$L$21*Assumptions!$L$20),0)</f>
        <v>0</v>
      </c>
      <c r="CH209" s="20">
        <f>IF(CH$7=EOMONTH(Assumptions!$D$16,(Assumptions!$L$8*12)-1),(Assumptions!$L$21*Assumptions!$L$20),0)</f>
        <v>0</v>
      </c>
      <c r="CI209" s="20">
        <f>IF(CI$7=EOMONTH(Assumptions!$D$16,(Assumptions!$L$8*12)-1),(Assumptions!$L$21*Assumptions!$L$20),0)</f>
        <v>0</v>
      </c>
      <c r="CJ209" s="20">
        <f>IF(CJ$7=EOMONTH(Assumptions!$D$16,(Assumptions!$L$8*12)-1),(Assumptions!$L$21*Assumptions!$L$20),0)</f>
        <v>0</v>
      </c>
      <c r="CK209" s="20">
        <f>IF(CK$7=EOMONTH(Assumptions!$D$16,(Assumptions!$L$8*12)-1),(Assumptions!$L$21*Assumptions!$L$20),0)</f>
        <v>0</v>
      </c>
      <c r="CL209" s="20">
        <f>IF(CL$7=EOMONTH(Assumptions!$D$16,(Assumptions!$L$8*12)-1),(Assumptions!$L$21*Assumptions!$L$20),0)</f>
        <v>0</v>
      </c>
      <c r="CM209" s="20">
        <f>IF(CM$7=EOMONTH(Assumptions!$D$16,(Assumptions!$L$8*12)-1),(Assumptions!$L$21*Assumptions!$L$20),0)</f>
        <v>0</v>
      </c>
      <c r="CN209" s="20">
        <f>IF(CN$7=EOMONTH(Assumptions!$D$16,(Assumptions!$L$8*12)-1),(Assumptions!$L$21*Assumptions!$L$20),0)</f>
        <v>0</v>
      </c>
      <c r="CO209" s="20">
        <f>IF(CO$7=EOMONTH(Assumptions!$D$16,(Assumptions!$L$8*12)-1),(Assumptions!$L$21*Assumptions!$L$20),0)</f>
        <v>0</v>
      </c>
      <c r="CP209" s="20">
        <f>IF(CP$7=EOMONTH(Assumptions!$D$16,(Assumptions!$L$8*12)-1),(Assumptions!$L$21*Assumptions!$L$20),0)</f>
        <v>0</v>
      </c>
      <c r="CQ209" s="20">
        <f>IF(CQ$7=EOMONTH(Assumptions!$D$16,(Assumptions!$L$8*12)-1),(Assumptions!$L$21*Assumptions!$L$20),0)</f>
        <v>0</v>
      </c>
      <c r="CR209" s="20">
        <f>IF(CR$7=EOMONTH(Assumptions!$D$16,(Assumptions!$L$8*12)-1),(Assumptions!$L$21*Assumptions!$L$20),0)</f>
        <v>0</v>
      </c>
      <c r="CS209" s="20">
        <f>IF(CS$7=EOMONTH(Assumptions!$D$16,(Assumptions!$L$8*12)-1),(Assumptions!$L$21*Assumptions!$L$20),0)</f>
        <v>0</v>
      </c>
      <c r="CT209" s="20">
        <f>IF(CT$7=EOMONTH(Assumptions!$D$16,(Assumptions!$L$8*12)-1),(Assumptions!$L$21*Assumptions!$L$20),0)</f>
        <v>0</v>
      </c>
      <c r="CU209" s="20">
        <f>IF(CU$7=EOMONTH(Assumptions!$D$16,(Assumptions!$L$8*12)-1),(Assumptions!$L$21*Assumptions!$L$20),0)</f>
        <v>0</v>
      </c>
      <c r="CV209" s="20">
        <f>IF(CV$7=EOMONTH(Assumptions!$D$16,(Assumptions!$L$8*12)-1),(Assumptions!$L$21*Assumptions!$L$20),0)</f>
        <v>0</v>
      </c>
      <c r="CW209" s="20">
        <f>IF(CW$7=EOMONTH(Assumptions!$D$16,(Assumptions!$L$8*12)-1),(Assumptions!$L$21*Assumptions!$L$20),0)</f>
        <v>0</v>
      </c>
      <c r="CX209" s="20">
        <f>IF(CX$7=EOMONTH(Assumptions!$D$16,(Assumptions!$L$8*12)-1),(Assumptions!$L$21*Assumptions!$L$20),0)</f>
        <v>0</v>
      </c>
      <c r="CY209" s="20">
        <f>IF(CY$7=EOMONTH(Assumptions!$D$16,(Assumptions!$L$8*12)-1),(Assumptions!$L$21*Assumptions!$L$20),0)</f>
        <v>0</v>
      </c>
      <c r="CZ209" s="20">
        <f>IF(CZ$7=EOMONTH(Assumptions!$D$16,(Assumptions!$L$8*12)-1),(Assumptions!$L$21*Assumptions!$L$20),0)</f>
        <v>0</v>
      </c>
      <c r="DA209" s="20">
        <f>IF(DA$7=EOMONTH(Assumptions!$D$16,(Assumptions!$L$8*12)-1),(Assumptions!$L$21*Assumptions!$L$20),0)</f>
        <v>0</v>
      </c>
      <c r="DB209" s="20">
        <f>IF(DB$7=EOMONTH(Assumptions!$D$16,(Assumptions!$L$8*12)-1),(Assumptions!$L$21*Assumptions!$L$20),0)</f>
        <v>0</v>
      </c>
      <c r="DC209" s="20">
        <f>IF(DC$7=EOMONTH(Assumptions!$D$16,(Assumptions!$L$8*12)-1),(Assumptions!$L$21*Assumptions!$L$20),0)</f>
        <v>0</v>
      </c>
      <c r="DD209" s="20">
        <f>IF(DD$7=EOMONTH(Assumptions!$D$16,(Assumptions!$L$8*12)-1),(Assumptions!$L$21*Assumptions!$L$20),0)</f>
        <v>0</v>
      </c>
      <c r="DE209" s="20">
        <f>IF(DE$7=EOMONTH(Assumptions!$D$16,(Assumptions!$L$8*12)-1),(Assumptions!$L$21*Assumptions!$L$20),0)</f>
        <v>0</v>
      </c>
      <c r="DF209" s="20">
        <f>IF(DF$7=EOMONTH(Assumptions!$D$16,(Assumptions!$L$8*12)-1),(Assumptions!$L$21*Assumptions!$L$20),0)</f>
        <v>0</v>
      </c>
      <c r="DG209" s="20">
        <f>IF(DG$7=EOMONTH(Assumptions!$D$16,(Assumptions!$L$8*12)-1),(Assumptions!$L$21*Assumptions!$L$20),0)</f>
        <v>0</v>
      </c>
      <c r="DH209" s="20">
        <f>IF(DH$7=EOMONTH(Assumptions!$D$16,(Assumptions!$L$8*12)-1),(Assumptions!$L$21*Assumptions!$L$20),0)</f>
        <v>0</v>
      </c>
      <c r="DI209" s="20">
        <f>IF(DI$7=EOMONTH(Assumptions!$D$16,(Assumptions!$L$8*12)-1),(Assumptions!$L$21*Assumptions!$L$20),0)</f>
        <v>0</v>
      </c>
      <c r="DJ209" s="20">
        <f>IF(DJ$7=EOMONTH(Assumptions!$D$16,(Assumptions!$L$8*12)-1),(Assumptions!$L$21*Assumptions!$L$20),0)</f>
        <v>0</v>
      </c>
      <c r="DK209" s="20">
        <f>IF(DK$7=EOMONTH(Assumptions!$D$16,(Assumptions!$L$8*12)-1),(Assumptions!$L$21*Assumptions!$L$20),0)</f>
        <v>0</v>
      </c>
      <c r="DL209" s="20">
        <f>IF(DL$7=EOMONTH(Assumptions!$D$16,(Assumptions!$L$8*12)-1),(Assumptions!$L$21*Assumptions!$L$20),0)</f>
        <v>0</v>
      </c>
      <c r="DM209" s="20">
        <f>IF(DM$7=EOMONTH(Assumptions!$D$16,(Assumptions!$L$8*12)-1),(Assumptions!$L$21*Assumptions!$L$20),0)</f>
        <v>0</v>
      </c>
      <c r="DN209" s="20">
        <f>IF(DN$7=EOMONTH(Assumptions!$D$16,(Assumptions!$L$8*12)-1),(Assumptions!$L$21*Assumptions!$L$20),0)</f>
        <v>0</v>
      </c>
      <c r="DO209" s="20">
        <f>IF(DO$7=EOMONTH(Assumptions!$D$16,(Assumptions!$L$8*12)-1),(Assumptions!$L$21*Assumptions!$L$20),0)</f>
        <v>0</v>
      </c>
      <c r="DP209" s="20">
        <f>IF(DP$7=EOMONTH(Assumptions!$D$16,(Assumptions!$L$8*12)-1),(Assumptions!$L$21*Assumptions!$L$20),0)</f>
        <v>0</v>
      </c>
      <c r="DQ209" s="20">
        <f>IF(DQ$7=EOMONTH(Assumptions!$D$16,(Assumptions!$L$8*12)-1),(Assumptions!$L$21*Assumptions!$L$20),0)</f>
        <v>0</v>
      </c>
      <c r="DR209" s="20">
        <f>IF(DR$7=EOMONTH(Assumptions!$D$16,(Assumptions!$L$8*12)-1),(Assumptions!$L$21*Assumptions!$L$20),0)</f>
        <v>0</v>
      </c>
      <c r="DS209" s="20">
        <f>IF(DS$7=EOMONTH(Assumptions!$D$16,(Assumptions!$L$8*12)-1),(Assumptions!$L$21*Assumptions!$L$20),0)</f>
        <v>0</v>
      </c>
      <c r="DT209" s="20">
        <f>IF(DT$7=EOMONTH(Assumptions!$D$16,(Assumptions!$L$8*12)-1),(Assumptions!$L$21*Assumptions!$L$20),0)</f>
        <v>0</v>
      </c>
    </row>
    <row r="210" spans="3:124"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3:124">
      <c r="C211" s="5" t="s">
        <v>411</v>
      </c>
      <c r="D211" s="42">
        <f>D200-D201+D206</f>
        <v>0</v>
      </c>
      <c r="E211" s="42">
        <f t="shared" ref="E211:BP211" ca="1" si="72">E200-E201+E206</f>
        <v>0</v>
      </c>
      <c r="F211" s="42">
        <f t="shared" ca="1" si="72"/>
        <v>0</v>
      </c>
      <c r="G211" s="42">
        <f t="shared" ca="1" si="72"/>
        <v>0</v>
      </c>
      <c r="H211" s="42">
        <f t="shared" ca="1" si="72"/>
        <v>0</v>
      </c>
      <c r="I211" s="42">
        <f t="shared" ca="1" si="72"/>
        <v>0</v>
      </c>
      <c r="J211" s="42">
        <f t="shared" ca="1" si="72"/>
        <v>0</v>
      </c>
      <c r="K211" s="42">
        <f t="shared" ca="1" si="72"/>
        <v>0</v>
      </c>
      <c r="L211" s="42">
        <f t="shared" ca="1" si="72"/>
        <v>0</v>
      </c>
      <c r="M211" s="42">
        <f t="shared" ca="1" si="72"/>
        <v>0</v>
      </c>
      <c r="N211" s="42">
        <f t="shared" ca="1" si="72"/>
        <v>0</v>
      </c>
      <c r="O211" s="42">
        <f t="shared" ca="1" si="72"/>
        <v>0</v>
      </c>
      <c r="P211" s="42">
        <f t="shared" ca="1" si="72"/>
        <v>0</v>
      </c>
      <c r="Q211" s="42">
        <f t="shared" ca="1" si="72"/>
        <v>0</v>
      </c>
      <c r="R211" s="42">
        <f t="shared" ca="1" si="72"/>
        <v>0</v>
      </c>
      <c r="S211" s="42">
        <f t="shared" ca="1" si="72"/>
        <v>0</v>
      </c>
      <c r="T211" s="42">
        <f t="shared" ca="1" si="72"/>
        <v>0</v>
      </c>
      <c r="U211" s="42">
        <f t="shared" ca="1" si="72"/>
        <v>0</v>
      </c>
      <c r="V211" s="42">
        <f t="shared" ca="1" si="72"/>
        <v>0</v>
      </c>
      <c r="W211" s="42">
        <f t="shared" ca="1" si="72"/>
        <v>0</v>
      </c>
      <c r="X211" s="42">
        <f t="shared" ca="1" si="72"/>
        <v>0</v>
      </c>
      <c r="Y211" s="42">
        <f t="shared" ca="1" si="72"/>
        <v>0</v>
      </c>
      <c r="Z211" s="42">
        <f t="shared" ca="1" si="72"/>
        <v>0</v>
      </c>
      <c r="AA211" s="42">
        <f t="shared" ca="1" si="72"/>
        <v>0</v>
      </c>
      <c r="AB211" s="42">
        <f t="shared" ca="1" si="72"/>
        <v>0</v>
      </c>
      <c r="AC211" s="42">
        <f t="shared" ca="1" si="72"/>
        <v>0</v>
      </c>
      <c r="AD211" s="42">
        <f t="shared" ca="1" si="72"/>
        <v>0</v>
      </c>
      <c r="AE211" s="42">
        <f t="shared" ca="1" si="72"/>
        <v>0</v>
      </c>
      <c r="AF211" s="42">
        <f t="shared" ca="1" si="72"/>
        <v>0</v>
      </c>
      <c r="AG211" s="42">
        <f t="shared" ca="1" si="72"/>
        <v>0</v>
      </c>
      <c r="AH211" s="42">
        <f t="shared" ca="1" si="72"/>
        <v>0</v>
      </c>
      <c r="AI211" s="42">
        <f t="shared" ca="1" si="72"/>
        <v>2464.1604181702132</v>
      </c>
      <c r="AJ211" s="42">
        <f t="shared" ca="1" si="72"/>
        <v>58505.080480263277</v>
      </c>
      <c r="AK211" s="42">
        <f t="shared" ca="1" si="72"/>
        <v>104843.68435447483</v>
      </c>
      <c r="AL211" s="42">
        <f t="shared" ca="1" si="72"/>
        <v>149010.46248867532</v>
      </c>
      <c r="AM211" s="42">
        <f t="shared" ca="1" si="72"/>
        <v>194837.28799544583</v>
      </c>
      <c r="AN211" s="42">
        <f t="shared" ca="1" si="72"/>
        <v>241885.34463521274</v>
      </c>
      <c r="AO211" s="42">
        <f t="shared" ca="1" si="72"/>
        <v>283171.54058341653</v>
      </c>
      <c r="AP211" s="42">
        <f t="shared" ca="1" si="72"/>
        <v>323548.15177525743</v>
      </c>
      <c r="AQ211" s="42">
        <f t="shared" ca="1" si="72"/>
        <v>324065.00185796549</v>
      </c>
      <c r="AR211" s="42">
        <f t="shared" ca="1" si="72"/>
        <v>324581.85194067348</v>
      </c>
      <c r="AS211" s="42">
        <f t="shared" ca="1" si="72"/>
        <v>325615.55210608972</v>
      </c>
      <c r="AT211" s="42">
        <f t="shared" ca="1" si="72"/>
        <v>326132.40218879777</v>
      </c>
      <c r="AU211" s="42">
        <f t="shared" ca="1" si="72"/>
        <v>327166.10235421389</v>
      </c>
      <c r="AV211" s="42">
        <f t="shared" ca="1" si="72"/>
        <v>327682.95243692206</v>
      </c>
      <c r="AW211" s="42">
        <f t="shared" ca="1" si="72"/>
        <v>328199.80251963006</v>
      </c>
      <c r="AX211" s="42">
        <f t="shared" ca="1" si="72"/>
        <v>329233.50268504629</v>
      </c>
      <c r="AY211" s="42">
        <f t="shared" ca="1" si="72"/>
        <v>329750.35276775429</v>
      </c>
      <c r="AZ211" s="42">
        <f t="shared" ca="1" si="72"/>
        <v>330784.05293317046</v>
      </c>
      <c r="BA211" s="42">
        <f t="shared" ca="1" si="72"/>
        <v>331300.90301587858</v>
      </c>
      <c r="BB211" s="42">
        <f t="shared" ca="1" si="72"/>
        <v>332334.60318129469</v>
      </c>
      <c r="BC211" s="42">
        <f t="shared" ca="1" si="72"/>
        <v>332851.45326400286</v>
      </c>
      <c r="BD211" s="42">
        <f t="shared" ca="1" si="72"/>
        <v>333885.15342941898</v>
      </c>
      <c r="BE211" s="42">
        <f t="shared" ca="1" si="72"/>
        <v>334402.00351212703</v>
      </c>
      <c r="BF211" s="42">
        <f t="shared" ca="1" si="72"/>
        <v>334918.85359483509</v>
      </c>
      <c r="BG211" s="42">
        <f t="shared" ca="1" si="72"/>
        <v>335952.55376025126</v>
      </c>
      <c r="BH211" s="42">
        <f t="shared" ca="1" si="72"/>
        <v>336469.40384295938</v>
      </c>
      <c r="BI211" s="42">
        <f t="shared" ca="1" si="72"/>
        <v>336986.25392566749</v>
      </c>
      <c r="BJ211" s="42">
        <f t="shared" ca="1" si="72"/>
        <v>337503.10400837549</v>
      </c>
      <c r="BK211" s="42">
        <f t="shared" ca="1" si="72"/>
        <v>338019.95409108361</v>
      </c>
      <c r="BL211" s="42">
        <f t="shared" ca="1" si="72"/>
        <v>338536.80417379166</v>
      </c>
      <c r="BM211" s="42">
        <f t="shared" si="72"/>
        <v>0</v>
      </c>
      <c r="BN211" s="42">
        <f t="shared" si="72"/>
        <v>0</v>
      </c>
      <c r="BO211" s="42">
        <f t="shared" si="72"/>
        <v>0</v>
      </c>
      <c r="BP211" s="42">
        <f t="shared" si="72"/>
        <v>0</v>
      </c>
      <c r="BQ211" s="42">
        <f t="shared" ref="BQ211:DT211" si="73">BQ200-BQ201+BQ206</f>
        <v>0</v>
      </c>
      <c r="BR211" s="42">
        <f t="shared" si="73"/>
        <v>0</v>
      </c>
      <c r="BS211" s="42">
        <f t="shared" si="73"/>
        <v>0</v>
      </c>
      <c r="BT211" s="42">
        <f t="shared" si="73"/>
        <v>0</v>
      </c>
      <c r="BU211" s="42">
        <f t="shared" si="73"/>
        <v>0</v>
      </c>
      <c r="BV211" s="42">
        <f t="shared" si="73"/>
        <v>0</v>
      </c>
      <c r="BW211" s="42">
        <f t="shared" si="73"/>
        <v>0</v>
      </c>
      <c r="BX211" s="42">
        <f t="shared" si="73"/>
        <v>0</v>
      </c>
      <c r="BY211" s="42">
        <f t="shared" si="73"/>
        <v>0</v>
      </c>
      <c r="BZ211" s="42">
        <f t="shared" si="73"/>
        <v>0</v>
      </c>
      <c r="CA211" s="42">
        <f t="shared" si="73"/>
        <v>0</v>
      </c>
      <c r="CB211" s="42">
        <f t="shared" si="73"/>
        <v>0</v>
      </c>
      <c r="CC211" s="42">
        <f t="shared" si="73"/>
        <v>0</v>
      </c>
      <c r="CD211" s="42">
        <f t="shared" si="73"/>
        <v>0</v>
      </c>
      <c r="CE211" s="42">
        <f t="shared" si="73"/>
        <v>0</v>
      </c>
      <c r="CF211" s="42">
        <f t="shared" si="73"/>
        <v>0</v>
      </c>
      <c r="CG211" s="42">
        <f t="shared" si="73"/>
        <v>0</v>
      </c>
      <c r="CH211" s="42">
        <f t="shared" si="73"/>
        <v>0</v>
      </c>
      <c r="CI211" s="42">
        <f t="shared" si="73"/>
        <v>0</v>
      </c>
      <c r="CJ211" s="42">
        <f t="shared" si="73"/>
        <v>0</v>
      </c>
      <c r="CK211" s="42">
        <f t="shared" si="73"/>
        <v>0</v>
      </c>
      <c r="CL211" s="42">
        <f t="shared" si="73"/>
        <v>0</v>
      </c>
      <c r="CM211" s="42">
        <f t="shared" si="73"/>
        <v>0</v>
      </c>
      <c r="CN211" s="42">
        <f t="shared" si="73"/>
        <v>0</v>
      </c>
      <c r="CO211" s="42">
        <f t="shared" si="73"/>
        <v>0</v>
      </c>
      <c r="CP211" s="42">
        <f t="shared" si="73"/>
        <v>0</v>
      </c>
      <c r="CQ211" s="42">
        <f t="shared" si="73"/>
        <v>0</v>
      </c>
      <c r="CR211" s="42">
        <f t="shared" si="73"/>
        <v>0</v>
      </c>
      <c r="CS211" s="42">
        <f t="shared" si="73"/>
        <v>0</v>
      </c>
      <c r="CT211" s="42">
        <f t="shared" si="73"/>
        <v>0</v>
      </c>
      <c r="CU211" s="42">
        <f t="shared" si="73"/>
        <v>0</v>
      </c>
      <c r="CV211" s="42">
        <f t="shared" si="73"/>
        <v>0</v>
      </c>
      <c r="CW211" s="42">
        <f t="shared" si="73"/>
        <v>0</v>
      </c>
      <c r="CX211" s="42">
        <f t="shared" si="73"/>
        <v>0</v>
      </c>
      <c r="CY211" s="42">
        <f t="shared" si="73"/>
        <v>0</v>
      </c>
      <c r="CZ211" s="42">
        <f t="shared" si="73"/>
        <v>0</v>
      </c>
      <c r="DA211" s="42">
        <f t="shared" si="73"/>
        <v>0</v>
      </c>
      <c r="DB211" s="42">
        <f t="shared" si="73"/>
        <v>0</v>
      </c>
      <c r="DC211" s="42">
        <f t="shared" si="73"/>
        <v>0</v>
      </c>
      <c r="DD211" s="42">
        <f t="shared" si="73"/>
        <v>0</v>
      </c>
      <c r="DE211" s="42">
        <f t="shared" si="73"/>
        <v>0</v>
      </c>
      <c r="DF211" s="42">
        <f t="shared" si="73"/>
        <v>0</v>
      </c>
      <c r="DG211" s="42">
        <f t="shared" si="73"/>
        <v>0</v>
      </c>
      <c r="DH211" s="42">
        <f t="shared" si="73"/>
        <v>0</v>
      </c>
      <c r="DI211" s="42">
        <f t="shared" si="73"/>
        <v>0</v>
      </c>
      <c r="DJ211" s="42">
        <f t="shared" si="73"/>
        <v>0</v>
      </c>
      <c r="DK211" s="42">
        <f t="shared" si="73"/>
        <v>0</v>
      </c>
      <c r="DL211" s="42">
        <f t="shared" si="73"/>
        <v>0</v>
      </c>
      <c r="DM211" s="42">
        <f t="shared" si="73"/>
        <v>0</v>
      </c>
      <c r="DN211" s="42">
        <f t="shared" si="73"/>
        <v>0</v>
      </c>
      <c r="DO211" s="42">
        <f t="shared" si="73"/>
        <v>0</v>
      </c>
      <c r="DP211" s="42">
        <f t="shared" si="73"/>
        <v>0</v>
      </c>
      <c r="DQ211" s="42">
        <f t="shared" si="73"/>
        <v>0</v>
      </c>
      <c r="DR211" s="42">
        <f t="shared" si="73"/>
        <v>0</v>
      </c>
      <c r="DS211" s="42">
        <f t="shared" si="73"/>
        <v>0</v>
      </c>
      <c r="DT211" s="42">
        <f t="shared" si="73"/>
        <v>0</v>
      </c>
    </row>
    <row r="212" spans="3:124">
      <c r="C212" s="5" t="s">
        <v>412</v>
      </c>
      <c r="D212" s="42">
        <f t="shared" ref="D212:BK212" si="74">D207</f>
        <v>0</v>
      </c>
      <c r="E212" s="42">
        <f t="shared" si="74"/>
        <v>0</v>
      </c>
      <c r="F212" s="42">
        <f t="shared" si="74"/>
        <v>0</v>
      </c>
      <c r="G212" s="42">
        <f t="shared" si="74"/>
        <v>0</v>
      </c>
      <c r="H212" s="42">
        <f t="shared" si="74"/>
        <v>0</v>
      </c>
      <c r="I212" s="42">
        <f t="shared" si="74"/>
        <v>0</v>
      </c>
      <c r="J212" s="42">
        <f t="shared" si="74"/>
        <v>0</v>
      </c>
      <c r="K212" s="42">
        <f t="shared" si="74"/>
        <v>0</v>
      </c>
      <c r="L212" s="42">
        <f t="shared" si="74"/>
        <v>0</v>
      </c>
      <c r="M212" s="42">
        <f t="shared" si="74"/>
        <v>0</v>
      </c>
      <c r="N212" s="42">
        <f t="shared" si="74"/>
        <v>0</v>
      </c>
      <c r="O212" s="42">
        <f t="shared" si="74"/>
        <v>0</v>
      </c>
      <c r="P212" s="42">
        <f t="shared" si="74"/>
        <v>0</v>
      </c>
      <c r="Q212" s="42">
        <f t="shared" si="74"/>
        <v>0</v>
      </c>
      <c r="R212" s="42">
        <f t="shared" si="74"/>
        <v>0</v>
      </c>
      <c r="S212" s="42">
        <f t="shared" si="74"/>
        <v>0</v>
      </c>
      <c r="T212" s="42">
        <f t="shared" si="74"/>
        <v>0</v>
      </c>
      <c r="U212" s="42">
        <f t="shared" si="74"/>
        <v>0</v>
      </c>
      <c r="V212" s="42">
        <f t="shared" si="74"/>
        <v>0</v>
      </c>
      <c r="W212" s="42">
        <f t="shared" si="74"/>
        <v>0</v>
      </c>
      <c r="X212" s="42">
        <f t="shared" si="74"/>
        <v>0</v>
      </c>
      <c r="Y212" s="42">
        <f t="shared" si="74"/>
        <v>0</v>
      </c>
      <c r="Z212" s="42">
        <f t="shared" si="74"/>
        <v>0</v>
      </c>
      <c r="AA212" s="42">
        <f t="shared" si="74"/>
        <v>0</v>
      </c>
      <c r="AB212" s="42">
        <f t="shared" si="74"/>
        <v>0</v>
      </c>
      <c r="AC212" s="42">
        <f t="shared" si="74"/>
        <v>0</v>
      </c>
      <c r="AD212" s="42">
        <f t="shared" si="74"/>
        <v>0</v>
      </c>
      <c r="AE212" s="42">
        <f t="shared" si="74"/>
        <v>0</v>
      </c>
      <c r="AF212" s="42">
        <f t="shared" si="74"/>
        <v>0</v>
      </c>
      <c r="AG212" s="42">
        <f t="shared" si="74"/>
        <v>0</v>
      </c>
      <c r="AH212" s="42">
        <f t="shared" si="74"/>
        <v>0</v>
      </c>
      <c r="AI212" s="42">
        <f t="shared" si="74"/>
        <v>0</v>
      </c>
      <c r="AJ212" s="42">
        <f t="shared" si="74"/>
        <v>0</v>
      </c>
      <c r="AK212" s="42">
        <f t="shared" si="74"/>
        <v>0</v>
      </c>
      <c r="AL212" s="42">
        <f t="shared" si="74"/>
        <v>0</v>
      </c>
      <c r="AM212" s="42">
        <f t="shared" si="74"/>
        <v>0</v>
      </c>
      <c r="AN212" s="42">
        <f t="shared" si="74"/>
        <v>0</v>
      </c>
      <c r="AO212" s="42">
        <f t="shared" si="74"/>
        <v>0</v>
      </c>
      <c r="AP212" s="42">
        <f t="shared" si="74"/>
        <v>0</v>
      </c>
      <c r="AQ212" s="42">
        <f t="shared" si="74"/>
        <v>0</v>
      </c>
      <c r="AR212" s="42">
        <f t="shared" si="74"/>
        <v>0</v>
      </c>
      <c r="AS212" s="42">
        <f t="shared" si="74"/>
        <v>0</v>
      </c>
      <c r="AT212" s="42">
        <f t="shared" si="74"/>
        <v>0</v>
      </c>
      <c r="AU212" s="42">
        <f t="shared" si="74"/>
        <v>0</v>
      </c>
      <c r="AV212" s="42">
        <f t="shared" si="74"/>
        <v>0</v>
      </c>
      <c r="AW212" s="42">
        <f t="shared" si="74"/>
        <v>0</v>
      </c>
      <c r="AX212" s="42">
        <f t="shared" si="74"/>
        <v>0</v>
      </c>
      <c r="AY212" s="42">
        <f t="shared" si="74"/>
        <v>0</v>
      </c>
      <c r="AZ212" s="42">
        <f t="shared" si="74"/>
        <v>0</v>
      </c>
      <c r="BA212" s="42">
        <f t="shared" si="74"/>
        <v>0</v>
      </c>
      <c r="BB212" s="42">
        <f t="shared" si="74"/>
        <v>0</v>
      </c>
      <c r="BC212" s="42">
        <f t="shared" si="74"/>
        <v>0</v>
      </c>
      <c r="BD212" s="42">
        <f t="shared" si="74"/>
        <v>0</v>
      </c>
      <c r="BE212" s="42">
        <f t="shared" si="74"/>
        <v>0</v>
      </c>
      <c r="BF212" s="42">
        <f t="shared" si="74"/>
        <v>0</v>
      </c>
      <c r="BG212" s="42">
        <f t="shared" si="74"/>
        <v>0</v>
      </c>
      <c r="BH212" s="42">
        <f t="shared" si="74"/>
        <v>0</v>
      </c>
      <c r="BI212" s="42">
        <f t="shared" si="74"/>
        <v>0</v>
      </c>
      <c r="BJ212" s="42">
        <f t="shared" si="74"/>
        <v>0</v>
      </c>
      <c r="BK212" s="42">
        <f t="shared" si="74"/>
        <v>0</v>
      </c>
      <c r="BL212" s="42">
        <f t="shared" ref="BL212" si="75">BL207</f>
        <v>0</v>
      </c>
      <c r="BM212" s="42">
        <f t="shared" ref="BM212:DT212" si="76">BM207</f>
        <v>0</v>
      </c>
      <c r="BN212" s="42">
        <f t="shared" si="76"/>
        <v>0</v>
      </c>
      <c r="BO212" s="42">
        <f t="shared" si="76"/>
        <v>0</v>
      </c>
      <c r="BP212" s="42">
        <f t="shared" si="76"/>
        <v>0</v>
      </c>
      <c r="BQ212" s="42">
        <f t="shared" si="76"/>
        <v>0</v>
      </c>
      <c r="BR212" s="42">
        <f t="shared" si="76"/>
        <v>0</v>
      </c>
      <c r="BS212" s="42">
        <f t="shared" si="76"/>
        <v>0</v>
      </c>
      <c r="BT212" s="42">
        <f t="shared" si="76"/>
        <v>0</v>
      </c>
      <c r="BU212" s="42">
        <f t="shared" si="76"/>
        <v>0</v>
      </c>
      <c r="BV212" s="42">
        <f t="shared" si="76"/>
        <v>0</v>
      </c>
      <c r="BW212" s="42">
        <f t="shared" si="76"/>
        <v>0</v>
      </c>
      <c r="BX212" s="42">
        <f t="shared" si="76"/>
        <v>0</v>
      </c>
      <c r="BY212" s="42">
        <f t="shared" si="76"/>
        <v>0</v>
      </c>
      <c r="BZ212" s="42">
        <f t="shared" si="76"/>
        <v>0</v>
      </c>
      <c r="CA212" s="42">
        <f t="shared" si="76"/>
        <v>0</v>
      </c>
      <c r="CB212" s="42">
        <f t="shared" si="76"/>
        <v>0</v>
      </c>
      <c r="CC212" s="42">
        <f t="shared" si="76"/>
        <v>0</v>
      </c>
      <c r="CD212" s="42">
        <f t="shared" si="76"/>
        <v>0</v>
      </c>
      <c r="CE212" s="42">
        <f t="shared" si="76"/>
        <v>0</v>
      </c>
      <c r="CF212" s="42">
        <f t="shared" si="76"/>
        <v>0</v>
      </c>
      <c r="CG212" s="42">
        <f t="shared" si="76"/>
        <v>0</v>
      </c>
      <c r="CH212" s="42">
        <f t="shared" si="76"/>
        <v>0</v>
      </c>
      <c r="CI212" s="42">
        <f t="shared" si="76"/>
        <v>0</v>
      </c>
      <c r="CJ212" s="42">
        <f t="shared" si="76"/>
        <v>0</v>
      </c>
      <c r="CK212" s="42">
        <f t="shared" si="76"/>
        <v>0</v>
      </c>
      <c r="CL212" s="42">
        <f t="shared" si="76"/>
        <v>0</v>
      </c>
      <c r="CM212" s="42">
        <f t="shared" si="76"/>
        <v>0</v>
      </c>
      <c r="CN212" s="42">
        <f t="shared" si="76"/>
        <v>0</v>
      </c>
      <c r="CO212" s="42">
        <f t="shared" si="76"/>
        <v>0</v>
      </c>
      <c r="CP212" s="42">
        <f t="shared" si="76"/>
        <v>0</v>
      </c>
      <c r="CQ212" s="42">
        <f t="shared" si="76"/>
        <v>0</v>
      </c>
      <c r="CR212" s="42">
        <f t="shared" si="76"/>
        <v>0</v>
      </c>
      <c r="CS212" s="42">
        <f t="shared" si="76"/>
        <v>0</v>
      </c>
      <c r="CT212" s="42">
        <f t="shared" si="76"/>
        <v>0</v>
      </c>
      <c r="CU212" s="42">
        <f t="shared" si="76"/>
        <v>0</v>
      </c>
      <c r="CV212" s="42">
        <f t="shared" si="76"/>
        <v>0</v>
      </c>
      <c r="CW212" s="42">
        <f t="shared" si="76"/>
        <v>0</v>
      </c>
      <c r="CX212" s="42">
        <f t="shared" si="76"/>
        <v>0</v>
      </c>
      <c r="CY212" s="42">
        <f t="shared" si="76"/>
        <v>0</v>
      </c>
      <c r="CZ212" s="42">
        <f t="shared" si="76"/>
        <v>0</v>
      </c>
      <c r="DA212" s="42">
        <f t="shared" si="76"/>
        <v>0</v>
      </c>
      <c r="DB212" s="42">
        <f t="shared" si="76"/>
        <v>0</v>
      </c>
      <c r="DC212" s="42">
        <f t="shared" si="76"/>
        <v>0</v>
      </c>
      <c r="DD212" s="42">
        <f t="shared" si="76"/>
        <v>0</v>
      </c>
      <c r="DE212" s="42">
        <f t="shared" si="76"/>
        <v>0</v>
      </c>
      <c r="DF212" s="42">
        <f t="shared" si="76"/>
        <v>0</v>
      </c>
      <c r="DG212" s="42">
        <f t="shared" si="76"/>
        <v>0</v>
      </c>
      <c r="DH212" s="42">
        <f t="shared" si="76"/>
        <v>0</v>
      </c>
      <c r="DI212" s="42">
        <f t="shared" si="76"/>
        <v>0</v>
      </c>
      <c r="DJ212" s="42">
        <f t="shared" si="76"/>
        <v>0</v>
      </c>
      <c r="DK212" s="42">
        <f t="shared" si="76"/>
        <v>0</v>
      </c>
      <c r="DL212" s="42">
        <f t="shared" si="76"/>
        <v>0</v>
      </c>
      <c r="DM212" s="42">
        <f t="shared" si="76"/>
        <v>0</v>
      </c>
      <c r="DN212" s="42">
        <f t="shared" si="76"/>
        <v>0</v>
      </c>
      <c r="DO212" s="42">
        <f t="shared" si="76"/>
        <v>0</v>
      </c>
      <c r="DP212" s="42">
        <f t="shared" si="76"/>
        <v>0</v>
      </c>
      <c r="DQ212" s="42">
        <f t="shared" si="76"/>
        <v>0</v>
      </c>
      <c r="DR212" s="42">
        <f t="shared" si="76"/>
        <v>0</v>
      </c>
      <c r="DS212" s="42">
        <f t="shared" si="76"/>
        <v>0</v>
      </c>
      <c r="DT212" s="42">
        <f t="shared" si="76"/>
        <v>0</v>
      </c>
    </row>
    <row r="213" spans="3:124">
      <c r="C213" s="10" t="s">
        <v>413</v>
      </c>
      <c r="D213" s="24">
        <f t="shared" ref="D213:BK213" si="77">SUM(D211:D212)</f>
        <v>0</v>
      </c>
      <c r="E213" s="24">
        <f t="shared" ca="1" si="77"/>
        <v>0</v>
      </c>
      <c r="F213" s="24">
        <f t="shared" ca="1" si="77"/>
        <v>0</v>
      </c>
      <c r="G213" s="24">
        <f t="shared" ca="1" si="77"/>
        <v>0</v>
      </c>
      <c r="H213" s="24">
        <f t="shared" ca="1" si="77"/>
        <v>0</v>
      </c>
      <c r="I213" s="24">
        <f t="shared" ca="1" si="77"/>
        <v>0</v>
      </c>
      <c r="J213" s="24">
        <f t="shared" ca="1" si="77"/>
        <v>0</v>
      </c>
      <c r="K213" s="24">
        <f t="shared" ca="1" si="77"/>
        <v>0</v>
      </c>
      <c r="L213" s="24">
        <f t="shared" ca="1" si="77"/>
        <v>0</v>
      </c>
      <c r="M213" s="24">
        <f t="shared" ca="1" si="77"/>
        <v>0</v>
      </c>
      <c r="N213" s="24">
        <f t="shared" ca="1" si="77"/>
        <v>0</v>
      </c>
      <c r="O213" s="24">
        <f t="shared" ca="1" si="77"/>
        <v>0</v>
      </c>
      <c r="P213" s="24">
        <f t="shared" ca="1" si="77"/>
        <v>0</v>
      </c>
      <c r="Q213" s="24">
        <f t="shared" ca="1" si="77"/>
        <v>0</v>
      </c>
      <c r="R213" s="24">
        <f t="shared" ca="1" si="77"/>
        <v>0</v>
      </c>
      <c r="S213" s="24">
        <f t="shared" ca="1" si="77"/>
        <v>0</v>
      </c>
      <c r="T213" s="24">
        <f t="shared" ca="1" si="77"/>
        <v>0</v>
      </c>
      <c r="U213" s="24">
        <f t="shared" ca="1" si="77"/>
        <v>0</v>
      </c>
      <c r="V213" s="24">
        <f t="shared" ca="1" si="77"/>
        <v>0</v>
      </c>
      <c r="W213" s="24">
        <f t="shared" ca="1" si="77"/>
        <v>0</v>
      </c>
      <c r="X213" s="24">
        <f t="shared" ca="1" si="77"/>
        <v>0</v>
      </c>
      <c r="Y213" s="24">
        <f t="shared" ca="1" si="77"/>
        <v>0</v>
      </c>
      <c r="Z213" s="24">
        <f t="shared" ca="1" si="77"/>
        <v>0</v>
      </c>
      <c r="AA213" s="24">
        <f t="shared" ca="1" si="77"/>
        <v>0</v>
      </c>
      <c r="AB213" s="24">
        <f t="shared" ca="1" si="77"/>
        <v>0</v>
      </c>
      <c r="AC213" s="24">
        <f t="shared" ca="1" si="77"/>
        <v>0</v>
      </c>
      <c r="AD213" s="24">
        <f t="shared" ca="1" si="77"/>
        <v>0</v>
      </c>
      <c r="AE213" s="24">
        <f t="shared" ca="1" si="77"/>
        <v>0</v>
      </c>
      <c r="AF213" s="24">
        <f t="shared" ca="1" si="77"/>
        <v>0</v>
      </c>
      <c r="AG213" s="24">
        <f t="shared" ca="1" si="77"/>
        <v>0</v>
      </c>
      <c r="AH213" s="24">
        <f t="shared" ca="1" si="77"/>
        <v>0</v>
      </c>
      <c r="AI213" s="24">
        <f t="shared" ca="1" si="77"/>
        <v>2464.1604181702132</v>
      </c>
      <c r="AJ213" s="24">
        <f t="shared" ca="1" si="77"/>
        <v>58505.080480263277</v>
      </c>
      <c r="AK213" s="24">
        <f t="shared" ca="1" si="77"/>
        <v>104843.68435447483</v>
      </c>
      <c r="AL213" s="24">
        <f t="shared" ca="1" si="77"/>
        <v>149010.46248867532</v>
      </c>
      <c r="AM213" s="24">
        <f t="shared" ca="1" si="77"/>
        <v>194837.28799544583</v>
      </c>
      <c r="AN213" s="24">
        <f t="shared" ca="1" si="77"/>
        <v>241885.34463521274</v>
      </c>
      <c r="AO213" s="24">
        <f t="shared" ca="1" si="77"/>
        <v>283171.54058341653</v>
      </c>
      <c r="AP213" s="24">
        <f t="shared" ca="1" si="77"/>
        <v>323548.15177525743</v>
      </c>
      <c r="AQ213" s="24">
        <f t="shared" ca="1" si="77"/>
        <v>324065.00185796549</v>
      </c>
      <c r="AR213" s="24">
        <f t="shared" ca="1" si="77"/>
        <v>324581.85194067348</v>
      </c>
      <c r="AS213" s="24">
        <f t="shared" ca="1" si="77"/>
        <v>325615.55210608972</v>
      </c>
      <c r="AT213" s="24">
        <f t="shared" ca="1" si="77"/>
        <v>326132.40218879777</v>
      </c>
      <c r="AU213" s="24">
        <f t="shared" ca="1" si="77"/>
        <v>327166.10235421389</v>
      </c>
      <c r="AV213" s="24">
        <f t="shared" ca="1" si="77"/>
        <v>327682.95243692206</v>
      </c>
      <c r="AW213" s="24">
        <f t="shared" ca="1" si="77"/>
        <v>328199.80251963006</v>
      </c>
      <c r="AX213" s="24">
        <f t="shared" ca="1" si="77"/>
        <v>329233.50268504629</v>
      </c>
      <c r="AY213" s="24">
        <f t="shared" ca="1" si="77"/>
        <v>329750.35276775429</v>
      </c>
      <c r="AZ213" s="24">
        <f t="shared" ca="1" si="77"/>
        <v>330784.05293317046</v>
      </c>
      <c r="BA213" s="24">
        <f t="shared" ca="1" si="77"/>
        <v>331300.90301587858</v>
      </c>
      <c r="BB213" s="24">
        <f t="shared" ca="1" si="77"/>
        <v>332334.60318129469</v>
      </c>
      <c r="BC213" s="24">
        <f t="shared" ca="1" si="77"/>
        <v>332851.45326400286</v>
      </c>
      <c r="BD213" s="24">
        <f t="shared" ca="1" si="77"/>
        <v>333885.15342941898</v>
      </c>
      <c r="BE213" s="24">
        <f t="shared" ca="1" si="77"/>
        <v>334402.00351212703</v>
      </c>
      <c r="BF213" s="24">
        <f t="shared" ca="1" si="77"/>
        <v>334918.85359483509</v>
      </c>
      <c r="BG213" s="24">
        <f t="shared" ca="1" si="77"/>
        <v>335952.55376025126</v>
      </c>
      <c r="BH213" s="24">
        <f t="shared" ca="1" si="77"/>
        <v>336469.40384295938</v>
      </c>
      <c r="BI213" s="24">
        <f t="shared" ca="1" si="77"/>
        <v>336986.25392566749</v>
      </c>
      <c r="BJ213" s="24">
        <f t="shared" ca="1" si="77"/>
        <v>337503.10400837549</v>
      </c>
      <c r="BK213" s="24">
        <f t="shared" ca="1" si="77"/>
        <v>338019.95409108361</v>
      </c>
      <c r="BL213" s="24">
        <f t="shared" ref="BL213" ca="1" si="78">SUM(BL211:BL212)</f>
        <v>338536.80417379166</v>
      </c>
      <c r="BM213" s="24">
        <f t="shared" ref="BM213:DT213" si="79">SUM(BM211:BM212)</f>
        <v>0</v>
      </c>
      <c r="BN213" s="24">
        <f t="shared" si="79"/>
        <v>0</v>
      </c>
      <c r="BO213" s="24">
        <f t="shared" si="79"/>
        <v>0</v>
      </c>
      <c r="BP213" s="24">
        <f t="shared" si="79"/>
        <v>0</v>
      </c>
      <c r="BQ213" s="24">
        <f t="shared" si="79"/>
        <v>0</v>
      </c>
      <c r="BR213" s="24">
        <f t="shared" si="79"/>
        <v>0</v>
      </c>
      <c r="BS213" s="24">
        <f t="shared" si="79"/>
        <v>0</v>
      </c>
      <c r="BT213" s="24">
        <f t="shared" si="79"/>
        <v>0</v>
      </c>
      <c r="BU213" s="24">
        <f t="shared" si="79"/>
        <v>0</v>
      </c>
      <c r="BV213" s="24">
        <f t="shared" si="79"/>
        <v>0</v>
      </c>
      <c r="BW213" s="24">
        <f t="shared" si="79"/>
        <v>0</v>
      </c>
      <c r="BX213" s="24">
        <f t="shared" si="79"/>
        <v>0</v>
      </c>
      <c r="BY213" s="24">
        <f t="shared" si="79"/>
        <v>0</v>
      </c>
      <c r="BZ213" s="24">
        <f t="shared" si="79"/>
        <v>0</v>
      </c>
      <c r="CA213" s="24">
        <f t="shared" si="79"/>
        <v>0</v>
      </c>
      <c r="CB213" s="24">
        <f t="shared" si="79"/>
        <v>0</v>
      </c>
      <c r="CC213" s="24">
        <f t="shared" si="79"/>
        <v>0</v>
      </c>
      <c r="CD213" s="24">
        <f t="shared" si="79"/>
        <v>0</v>
      </c>
      <c r="CE213" s="24">
        <f t="shared" si="79"/>
        <v>0</v>
      </c>
      <c r="CF213" s="24">
        <f t="shared" si="79"/>
        <v>0</v>
      </c>
      <c r="CG213" s="24">
        <f t="shared" si="79"/>
        <v>0</v>
      </c>
      <c r="CH213" s="24">
        <f t="shared" si="79"/>
        <v>0</v>
      </c>
      <c r="CI213" s="24">
        <f t="shared" si="79"/>
        <v>0</v>
      </c>
      <c r="CJ213" s="24">
        <f t="shared" si="79"/>
        <v>0</v>
      </c>
      <c r="CK213" s="24">
        <f t="shared" si="79"/>
        <v>0</v>
      </c>
      <c r="CL213" s="24">
        <f t="shared" si="79"/>
        <v>0</v>
      </c>
      <c r="CM213" s="24">
        <f t="shared" si="79"/>
        <v>0</v>
      </c>
      <c r="CN213" s="24">
        <f t="shared" si="79"/>
        <v>0</v>
      </c>
      <c r="CO213" s="24">
        <f t="shared" si="79"/>
        <v>0</v>
      </c>
      <c r="CP213" s="24">
        <f t="shared" si="79"/>
        <v>0</v>
      </c>
      <c r="CQ213" s="24">
        <f t="shared" si="79"/>
        <v>0</v>
      </c>
      <c r="CR213" s="24">
        <f t="shared" si="79"/>
        <v>0</v>
      </c>
      <c r="CS213" s="24">
        <f t="shared" si="79"/>
        <v>0</v>
      </c>
      <c r="CT213" s="24">
        <f t="shared" si="79"/>
        <v>0</v>
      </c>
      <c r="CU213" s="24">
        <f t="shared" si="79"/>
        <v>0</v>
      </c>
      <c r="CV213" s="24">
        <f t="shared" si="79"/>
        <v>0</v>
      </c>
      <c r="CW213" s="24">
        <f t="shared" si="79"/>
        <v>0</v>
      </c>
      <c r="CX213" s="24">
        <f t="shared" si="79"/>
        <v>0</v>
      </c>
      <c r="CY213" s="24">
        <f t="shared" si="79"/>
        <v>0</v>
      </c>
      <c r="CZ213" s="24">
        <f t="shared" si="79"/>
        <v>0</v>
      </c>
      <c r="DA213" s="24">
        <f t="shared" si="79"/>
        <v>0</v>
      </c>
      <c r="DB213" s="24">
        <f t="shared" si="79"/>
        <v>0</v>
      </c>
      <c r="DC213" s="24">
        <f t="shared" si="79"/>
        <v>0</v>
      </c>
      <c r="DD213" s="24">
        <f t="shared" si="79"/>
        <v>0</v>
      </c>
      <c r="DE213" s="24">
        <f t="shared" si="79"/>
        <v>0</v>
      </c>
      <c r="DF213" s="24">
        <f t="shared" si="79"/>
        <v>0</v>
      </c>
      <c r="DG213" s="24">
        <f t="shared" si="79"/>
        <v>0</v>
      </c>
      <c r="DH213" s="24">
        <f t="shared" si="79"/>
        <v>0</v>
      </c>
      <c r="DI213" s="24">
        <f t="shared" si="79"/>
        <v>0</v>
      </c>
      <c r="DJ213" s="24">
        <f t="shared" si="79"/>
        <v>0</v>
      </c>
      <c r="DK213" s="24">
        <f t="shared" si="79"/>
        <v>0</v>
      </c>
      <c r="DL213" s="24">
        <f t="shared" si="79"/>
        <v>0</v>
      </c>
      <c r="DM213" s="24">
        <f t="shared" si="79"/>
        <v>0</v>
      </c>
      <c r="DN213" s="24">
        <f t="shared" si="79"/>
        <v>0</v>
      </c>
      <c r="DO213" s="24">
        <f t="shared" si="79"/>
        <v>0</v>
      </c>
      <c r="DP213" s="24">
        <f t="shared" si="79"/>
        <v>0</v>
      </c>
      <c r="DQ213" s="24">
        <f t="shared" si="79"/>
        <v>0</v>
      </c>
      <c r="DR213" s="24">
        <f t="shared" si="79"/>
        <v>0</v>
      </c>
      <c r="DS213" s="24">
        <f t="shared" si="79"/>
        <v>0</v>
      </c>
      <c r="DT213" s="24">
        <f t="shared" si="79"/>
        <v>0</v>
      </c>
    </row>
    <row r="214" spans="3:124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3:124">
      <c r="C215" s="12" t="s">
        <v>452</v>
      </c>
      <c r="D215" s="47">
        <f ca="1">-D183-D184-D185-D186+D181+D190+D198-D199+D191+D202-D213-D208+D205-D209+D193-D196</f>
        <v>-14284307.42625</v>
      </c>
      <c r="E215" s="47">
        <f t="shared" ref="E215:BK215" ca="1" si="80">-E183-E184-E185-E186+E181+E190+E198-E199+E191+E202-E213-E208+E205-E209+E193-E196</f>
        <v>-28464.094896793365</v>
      </c>
      <c r="F215" s="47">
        <f t="shared" ca="1" si="80"/>
        <v>0</v>
      </c>
      <c r="G215" s="47">
        <f t="shared" ca="1" si="80"/>
        <v>0</v>
      </c>
      <c r="H215" s="47">
        <f t="shared" ca="1" si="80"/>
        <v>0</v>
      </c>
      <c r="I215" s="47">
        <f t="shared" ca="1" si="80"/>
        <v>0</v>
      </c>
      <c r="J215" s="47">
        <f t="shared" ca="1" si="80"/>
        <v>0</v>
      </c>
      <c r="K215" s="47">
        <f t="shared" ca="1" si="80"/>
        <v>0</v>
      </c>
      <c r="L215" s="47">
        <f t="shared" ca="1" si="80"/>
        <v>0</v>
      </c>
      <c r="M215" s="47">
        <f t="shared" ca="1" si="80"/>
        <v>0</v>
      </c>
      <c r="N215" s="47">
        <f t="shared" ca="1" si="80"/>
        <v>0</v>
      </c>
      <c r="O215" s="47">
        <f t="shared" ca="1" si="80"/>
        <v>0</v>
      </c>
      <c r="P215" s="47">
        <f t="shared" ca="1" si="80"/>
        <v>0</v>
      </c>
      <c r="Q215" s="47">
        <f t="shared" ca="1" si="80"/>
        <v>0</v>
      </c>
      <c r="R215" s="47">
        <f t="shared" ca="1" si="80"/>
        <v>9.3132257461547852E-10</v>
      </c>
      <c r="S215" s="47">
        <f t="shared" ca="1" si="80"/>
        <v>0</v>
      </c>
      <c r="T215" s="47">
        <f t="shared" ca="1" si="80"/>
        <v>0</v>
      </c>
      <c r="U215" s="47">
        <f t="shared" ca="1" si="80"/>
        <v>0</v>
      </c>
      <c r="V215" s="47">
        <f t="shared" ca="1" si="80"/>
        <v>0</v>
      </c>
      <c r="W215" s="47">
        <f t="shared" ca="1" si="80"/>
        <v>0</v>
      </c>
      <c r="X215" s="47">
        <f t="shared" ca="1" si="80"/>
        <v>0</v>
      </c>
      <c r="Y215" s="47">
        <f t="shared" ca="1" si="80"/>
        <v>-4.6566128730773926E-10</v>
      </c>
      <c r="Z215" s="47">
        <f t="shared" ca="1" si="80"/>
        <v>-2.3283064365386963E-10</v>
      </c>
      <c r="AA215" s="47">
        <f ca="1">-AA183-AA184-AA185-AA186+AA181+AA190+AA198-AA199+AA191+AA202-AA213-AA208+AA205-AA209+AA193-AA196</f>
        <v>0</v>
      </c>
      <c r="AB215" s="47">
        <f t="shared" ca="1" si="80"/>
        <v>0</v>
      </c>
      <c r="AC215" s="47">
        <f t="shared" ca="1" si="80"/>
        <v>0</v>
      </c>
      <c r="AD215" s="47">
        <f t="shared" ca="1" si="80"/>
        <v>0</v>
      </c>
      <c r="AE215" s="47">
        <f t="shared" ca="1" si="80"/>
        <v>0</v>
      </c>
      <c r="AF215" s="47">
        <f t="shared" ca="1" si="80"/>
        <v>0</v>
      </c>
      <c r="AG215" s="47">
        <f t="shared" ca="1" si="80"/>
        <v>0</v>
      </c>
      <c r="AH215" s="47">
        <f t="shared" ca="1" si="80"/>
        <v>0</v>
      </c>
      <c r="AI215" s="47">
        <f t="shared" ca="1" si="80"/>
        <v>0</v>
      </c>
      <c r="AJ215" s="47">
        <f t="shared" ca="1" si="80"/>
        <v>0</v>
      </c>
      <c r="AK215" s="47">
        <f t="shared" ca="1" si="80"/>
        <v>1.4551915228366852E-11</v>
      </c>
      <c r="AL215" s="47">
        <f t="shared" ca="1" si="80"/>
        <v>0</v>
      </c>
      <c r="AM215" s="47">
        <f t="shared" ca="1" si="80"/>
        <v>0</v>
      </c>
      <c r="AN215" s="47">
        <f t="shared" ca="1" si="80"/>
        <v>0</v>
      </c>
      <c r="AO215" s="47">
        <f t="shared" ca="1" si="80"/>
        <v>0</v>
      </c>
      <c r="AP215" s="47">
        <f t="shared" ca="1" si="80"/>
        <v>3501.2502484685392</v>
      </c>
      <c r="AQ215" s="47">
        <f t="shared" ca="1" si="80"/>
        <v>17755.79316122405</v>
      </c>
      <c r="AR215" s="47">
        <f t="shared" ca="1" si="80"/>
        <v>49536.294894709717</v>
      </c>
      <c r="AS215" s="47">
        <f t="shared" ca="1" si="80"/>
        <v>91099.470293643302</v>
      </c>
      <c r="AT215" s="47">
        <f t="shared" ca="1" si="80"/>
        <v>126271.08716071292</v>
      </c>
      <c r="AU215" s="47">
        <f t="shared" ca="1" si="80"/>
        <v>179034.97662784054</v>
      </c>
      <c r="AV215" s="47">
        <f t="shared" ca="1" si="80"/>
        <v>223875.95451343752</v>
      </c>
      <c r="AW215" s="47">
        <f t="shared" ca="1" si="80"/>
        <v>244815.15853640239</v>
      </c>
      <c r="AX215" s="47">
        <f t="shared" ca="1" si="80"/>
        <v>280950.30800678022</v>
      </c>
      <c r="AY215" s="47">
        <f t="shared" ca="1" si="80"/>
        <v>294707.03787722561</v>
      </c>
      <c r="AZ215" s="47">
        <f t="shared" ca="1" si="80"/>
        <v>327832.13537420193</v>
      </c>
      <c r="BA215" s="47">
        <f t="shared" ca="1" si="80"/>
        <v>335134.76249113359</v>
      </c>
      <c r="BB215" s="47">
        <f t="shared" ca="1" si="80"/>
        <v>356184.86173001589</v>
      </c>
      <c r="BC215" s="47">
        <f t="shared" ca="1" si="80"/>
        <v>352613.47186420317</v>
      </c>
      <c r="BD215" s="47">
        <f t="shared" ca="1" si="80"/>
        <v>354947.30707476503</v>
      </c>
      <c r="BE215" s="47">
        <f t="shared" ca="1" si="80"/>
        <v>364941.04236898612</v>
      </c>
      <c r="BF215" s="47">
        <f t="shared" ca="1" si="80"/>
        <v>366046.84368994861</v>
      </c>
      <c r="BG215" s="47">
        <f t="shared" ca="1" si="80"/>
        <v>412203.74078210641</v>
      </c>
      <c r="BH215" s="47">
        <f t="shared" ca="1" si="80"/>
        <v>421218.00065806002</v>
      </c>
      <c r="BI215" s="47">
        <f t="shared" ca="1" si="80"/>
        <v>411170.04061669018</v>
      </c>
      <c r="BJ215" s="47">
        <f t="shared" ca="1" si="80"/>
        <v>413830.22718686942</v>
      </c>
      <c r="BK215" s="47">
        <f t="shared" ca="1" si="80"/>
        <v>410136.34045127407</v>
      </c>
      <c r="BL215" s="47">
        <f t="shared" ref="BL215" ca="1" si="81">-BL183-BL184-BL185-BL186+BL181+BL190+BL198-BL199+BL191+BL202-BL213-BL208+BL205-BL209+BL193-BL196</f>
        <v>43727841.406070553</v>
      </c>
      <c r="BM215" s="47">
        <f t="shared" ref="BM215:DT215" ca="1" si="82">-BM183-BM184-BM185-BM186+BM181+BM190+BM198-BM199+BM191+BM202-BM213-BM208+BM205-BM209+BM193-BM196</f>
        <v>0</v>
      </c>
      <c r="BN215" s="47">
        <f t="shared" ca="1" si="82"/>
        <v>0</v>
      </c>
      <c r="BO215" s="47">
        <f t="shared" ca="1" si="82"/>
        <v>0</v>
      </c>
      <c r="BP215" s="47">
        <f t="shared" ca="1" si="82"/>
        <v>0</v>
      </c>
      <c r="BQ215" s="47">
        <f t="shared" ca="1" si="82"/>
        <v>0</v>
      </c>
      <c r="BR215" s="47">
        <f t="shared" ca="1" si="82"/>
        <v>0</v>
      </c>
      <c r="BS215" s="47">
        <f t="shared" ca="1" si="82"/>
        <v>0</v>
      </c>
      <c r="BT215" s="47">
        <f t="shared" ca="1" si="82"/>
        <v>0</v>
      </c>
      <c r="BU215" s="47">
        <f t="shared" ca="1" si="82"/>
        <v>0</v>
      </c>
      <c r="BV215" s="47">
        <f t="shared" ca="1" si="82"/>
        <v>0</v>
      </c>
      <c r="BW215" s="47">
        <f t="shared" ca="1" si="82"/>
        <v>0</v>
      </c>
      <c r="BX215" s="47">
        <f t="shared" ca="1" si="82"/>
        <v>0</v>
      </c>
      <c r="BY215" s="47">
        <f t="shared" ca="1" si="82"/>
        <v>0</v>
      </c>
      <c r="BZ215" s="47">
        <f t="shared" ca="1" si="82"/>
        <v>0</v>
      </c>
      <c r="CA215" s="47">
        <f t="shared" ca="1" si="82"/>
        <v>0</v>
      </c>
      <c r="CB215" s="47">
        <f t="shared" ca="1" si="82"/>
        <v>0</v>
      </c>
      <c r="CC215" s="47">
        <f t="shared" ca="1" si="82"/>
        <v>0</v>
      </c>
      <c r="CD215" s="47">
        <f t="shared" ca="1" si="82"/>
        <v>0</v>
      </c>
      <c r="CE215" s="47">
        <f t="shared" ca="1" si="82"/>
        <v>0</v>
      </c>
      <c r="CF215" s="47">
        <f t="shared" ca="1" si="82"/>
        <v>0</v>
      </c>
      <c r="CG215" s="47">
        <f t="shared" ca="1" si="82"/>
        <v>0</v>
      </c>
      <c r="CH215" s="47">
        <f t="shared" ca="1" si="82"/>
        <v>0</v>
      </c>
      <c r="CI215" s="47">
        <f t="shared" ca="1" si="82"/>
        <v>0</v>
      </c>
      <c r="CJ215" s="47">
        <f t="shared" ca="1" si="82"/>
        <v>0</v>
      </c>
      <c r="CK215" s="47">
        <f t="shared" ca="1" si="82"/>
        <v>0</v>
      </c>
      <c r="CL215" s="47">
        <f t="shared" ca="1" si="82"/>
        <v>0</v>
      </c>
      <c r="CM215" s="47">
        <f t="shared" ca="1" si="82"/>
        <v>0</v>
      </c>
      <c r="CN215" s="47">
        <f t="shared" ca="1" si="82"/>
        <v>0</v>
      </c>
      <c r="CO215" s="47">
        <f t="shared" ca="1" si="82"/>
        <v>0</v>
      </c>
      <c r="CP215" s="47">
        <f t="shared" ca="1" si="82"/>
        <v>0</v>
      </c>
      <c r="CQ215" s="47">
        <f t="shared" ca="1" si="82"/>
        <v>0</v>
      </c>
      <c r="CR215" s="47">
        <f t="shared" ca="1" si="82"/>
        <v>0</v>
      </c>
      <c r="CS215" s="47">
        <f t="shared" ca="1" si="82"/>
        <v>0</v>
      </c>
      <c r="CT215" s="47">
        <f t="shared" ca="1" si="82"/>
        <v>0</v>
      </c>
      <c r="CU215" s="47">
        <f t="shared" ca="1" si="82"/>
        <v>0</v>
      </c>
      <c r="CV215" s="47">
        <f t="shared" ca="1" si="82"/>
        <v>0</v>
      </c>
      <c r="CW215" s="47">
        <f t="shared" ca="1" si="82"/>
        <v>0</v>
      </c>
      <c r="CX215" s="47">
        <f t="shared" ca="1" si="82"/>
        <v>0</v>
      </c>
      <c r="CY215" s="47">
        <f t="shared" ca="1" si="82"/>
        <v>0</v>
      </c>
      <c r="CZ215" s="47">
        <f t="shared" ca="1" si="82"/>
        <v>0</v>
      </c>
      <c r="DA215" s="47">
        <f t="shared" ca="1" si="82"/>
        <v>0</v>
      </c>
      <c r="DB215" s="47">
        <f t="shared" ca="1" si="82"/>
        <v>0</v>
      </c>
      <c r="DC215" s="47">
        <f t="shared" ca="1" si="82"/>
        <v>0</v>
      </c>
      <c r="DD215" s="47">
        <f t="shared" ca="1" si="82"/>
        <v>0</v>
      </c>
      <c r="DE215" s="47">
        <f t="shared" ca="1" si="82"/>
        <v>0</v>
      </c>
      <c r="DF215" s="47">
        <f t="shared" ca="1" si="82"/>
        <v>0</v>
      </c>
      <c r="DG215" s="47">
        <f t="shared" ca="1" si="82"/>
        <v>0</v>
      </c>
      <c r="DH215" s="47">
        <f t="shared" ca="1" si="82"/>
        <v>0</v>
      </c>
      <c r="DI215" s="47">
        <f t="shared" ca="1" si="82"/>
        <v>0</v>
      </c>
      <c r="DJ215" s="47">
        <f t="shared" ca="1" si="82"/>
        <v>0</v>
      </c>
      <c r="DK215" s="47">
        <f t="shared" ca="1" si="82"/>
        <v>0</v>
      </c>
      <c r="DL215" s="47">
        <f t="shared" ca="1" si="82"/>
        <v>0</v>
      </c>
      <c r="DM215" s="47">
        <f t="shared" ca="1" si="82"/>
        <v>0</v>
      </c>
      <c r="DN215" s="47">
        <f t="shared" ca="1" si="82"/>
        <v>0</v>
      </c>
      <c r="DO215" s="47">
        <f t="shared" ca="1" si="82"/>
        <v>0</v>
      </c>
      <c r="DP215" s="47">
        <f t="shared" ca="1" si="82"/>
        <v>0</v>
      </c>
      <c r="DQ215" s="47">
        <f t="shared" ca="1" si="82"/>
        <v>0</v>
      </c>
      <c r="DR215" s="47">
        <f t="shared" ca="1" si="82"/>
        <v>0</v>
      </c>
      <c r="DS215" s="47">
        <f t="shared" ca="1" si="82"/>
        <v>0</v>
      </c>
      <c r="DT215" s="47">
        <f t="shared" ca="1" si="82"/>
        <v>0</v>
      </c>
    </row>
    <row r="217" spans="3:124">
      <c r="C217" s="163" t="s">
        <v>563</v>
      </c>
      <c r="D217" s="222">
        <f>IFERROR(INDEX('Forward Curves'!$C$4:$F$125,MATCH('Monthly Cash Flow'!D$7,'Forward Curves'!$C$4:$C$125,0),MATCH("Adjusted SOFR",'Forward Curves'!$C$4:$F$4,0))+Assumptions!$L$7,AVERAGE(C217:$D217))</f>
        <v>6.0500000000000005E-2</v>
      </c>
      <c r="E217" s="222">
        <f>IFERROR(INDEX('Forward Curves'!$C$4:$F$125,MATCH('Monthly Cash Flow'!E$7,'Forward Curves'!$C$4:$C$125,0),MATCH("Adjusted SOFR",'Forward Curves'!$C$4:$F$4,0))+Assumptions!$L$7,AVERAGE(D217:$D217))</f>
        <v>6.0400000000000002E-2</v>
      </c>
      <c r="F217" s="222">
        <f>IFERROR(INDEX('Forward Curves'!$C$4:$F$125,MATCH('Monthly Cash Flow'!F$7,'Forward Curves'!$C$4:$C$125,0),MATCH("Adjusted SOFR",'Forward Curves'!$C$4:$F$4,0))+Assumptions!$L$7,AVERAGE($D217:E217))</f>
        <v>6.0400000000000002E-2</v>
      </c>
      <c r="G217" s="222">
        <f>IFERROR(INDEX('Forward Curves'!$C$4:$F$125,MATCH('Monthly Cash Flow'!G$7,'Forward Curves'!$C$4:$C$125,0),MATCH("Adjusted SOFR",'Forward Curves'!$C$4:$F$4,0))+Assumptions!$L$7,AVERAGE($D217:F217))</f>
        <v>5.96E-2</v>
      </c>
      <c r="H217" s="222">
        <f>IFERROR(INDEX('Forward Curves'!$C$4:$F$125,MATCH('Monthly Cash Flow'!H$7,'Forward Curves'!$C$4:$C$125,0),MATCH("Adjusted SOFR",'Forward Curves'!$C$4:$F$4,0))+Assumptions!$L$7,AVERAGE($D217:G217))</f>
        <v>5.9400000000000001E-2</v>
      </c>
      <c r="I217" s="222">
        <f>IFERROR(INDEX('Forward Curves'!$C$4:$F$125,MATCH('Monthly Cash Flow'!I$7,'Forward Curves'!$C$4:$C$125,0),MATCH("Adjusted SOFR",'Forward Curves'!$C$4:$F$4,0))+Assumptions!$L$7,AVERAGE($D217:H217))</f>
        <v>5.9200000000000003E-2</v>
      </c>
      <c r="J217" s="222">
        <f>IFERROR(INDEX('Forward Curves'!$C$4:$F$125,MATCH('Monthly Cash Flow'!J$7,'Forward Curves'!$C$4:$C$125,0),MATCH("Adjusted SOFR",'Forward Curves'!$C$4:$F$4,0))+Assumptions!$L$7,AVERAGE($D217:I217))</f>
        <v>5.91E-2</v>
      </c>
      <c r="K217" s="222">
        <f>IFERROR(INDEX('Forward Curves'!$C$4:$F$125,MATCH('Monthly Cash Flow'!K$7,'Forward Curves'!$C$4:$C$125,0),MATCH("Adjusted SOFR",'Forward Curves'!$C$4:$F$4,0))+Assumptions!$L$7,AVERAGE($D217:J217))</f>
        <v>5.9000000000000004E-2</v>
      </c>
      <c r="L217" s="222">
        <f>IFERROR(INDEX('Forward Curves'!$C$4:$F$125,MATCH('Monthly Cash Flow'!L$7,'Forward Curves'!$C$4:$C$125,0),MATCH("Adjusted SOFR",'Forward Curves'!$C$4:$F$4,0))+Assumptions!$L$7,AVERAGE($D217:K217))</f>
        <v>5.9000000000000004E-2</v>
      </c>
      <c r="M217" s="222">
        <f>IFERROR(INDEX('Forward Curves'!$C$4:$F$125,MATCH('Monthly Cash Flow'!M$7,'Forward Curves'!$C$4:$C$125,0),MATCH("Adjusted SOFR",'Forward Curves'!$C$4:$F$4,0))+Assumptions!$L$7,AVERAGE($D217:L217))</f>
        <v>5.9000000000000004E-2</v>
      </c>
      <c r="N217" s="222">
        <f>IFERROR(INDEX('Forward Curves'!$C$4:$F$125,MATCH('Monthly Cash Flow'!N$7,'Forward Curves'!$C$4:$C$125,0),MATCH("Adjusted SOFR",'Forward Curves'!$C$4:$F$4,0))+Assumptions!$L$7,AVERAGE($D217:M217))</f>
        <v>5.9000000000000004E-2</v>
      </c>
      <c r="O217" s="222">
        <f>IFERROR(INDEX('Forward Curves'!$C$4:$F$125,MATCH('Monthly Cash Flow'!O$7,'Forward Curves'!$C$4:$C$125,0),MATCH("Adjusted SOFR",'Forward Curves'!$C$4:$F$4,0))+Assumptions!$L$7,AVERAGE($D217:N217))</f>
        <v>5.91E-2</v>
      </c>
      <c r="P217" s="222">
        <f>IFERROR(INDEX('Forward Curves'!$C$4:$F$125,MATCH('Monthly Cash Flow'!P$7,'Forward Curves'!$C$4:$C$125,0),MATCH("Adjusted SOFR",'Forward Curves'!$C$4:$F$4,0))+Assumptions!$L$7,AVERAGE($D217:O217))</f>
        <v>5.9300000000000005E-2</v>
      </c>
      <c r="Q217" s="222">
        <f>IFERROR(INDEX('Forward Curves'!$C$4:$F$125,MATCH('Monthly Cash Flow'!Q$7,'Forward Curves'!$C$4:$C$125,0),MATCH("Adjusted SOFR",'Forward Curves'!$C$4:$F$4,0))+Assumptions!$L$7,AVERAGE($D217:P217))</f>
        <v>5.9400000000000001E-2</v>
      </c>
      <c r="R217" s="222">
        <f>IFERROR(INDEX('Forward Curves'!$C$4:$F$125,MATCH('Monthly Cash Flow'!R$7,'Forward Curves'!$C$4:$C$125,0),MATCH("Adjusted SOFR",'Forward Curves'!$C$4:$F$4,0))+Assumptions!$L$7,AVERAGE($D217:Q217))</f>
        <v>5.96E-2</v>
      </c>
      <c r="S217" s="222">
        <f>IFERROR(INDEX('Forward Curves'!$C$4:$F$125,MATCH('Monthly Cash Flow'!S$7,'Forward Curves'!$C$4:$C$125,0),MATCH("Adjusted SOFR",'Forward Curves'!$C$4:$F$4,0))+Assumptions!$L$7,AVERAGE($D217:R217))</f>
        <v>5.9800000000000006E-2</v>
      </c>
      <c r="T217" s="222">
        <f>IFERROR(INDEX('Forward Curves'!$C$4:$F$125,MATCH('Monthly Cash Flow'!T$7,'Forward Curves'!$C$4:$C$125,0),MATCH("Adjusted SOFR",'Forward Curves'!$C$4:$F$4,0))+Assumptions!$L$7,AVERAGE($D217:S217))</f>
        <v>5.9900000000000002E-2</v>
      </c>
      <c r="U217" s="222">
        <f>IFERROR(INDEX('Forward Curves'!$C$4:$F$125,MATCH('Monthly Cash Flow'!U$7,'Forward Curves'!$C$4:$C$125,0),MATCH("Adjusted SOFR",'Forward Curves'!$C$4:$F$4,0))+Assumptions!$L$7,AVERAGE($D217:T217))</f>
        <v>6.0000000000000005E-2</v>
      </c>
      <c r="V217" s="222">
        <f>IFERROR(INDEX('Forward Curves'!$C$4:$F$125,MATCH('Monthly Cash Flow'!V$7,'Forward Curves'!$C$4:$C$125,0),MATCH("Adjusted SOFR",'Forward Curves'!$C$4:$F$4,0))+Assumptions!$L$7,AVERAGE($D217:U217))</f>
        <v>6.0200000000000004E-2</v>
      </c>
      <c r="W217" s="222">
        <f>IFERROR(INDEX('Forward Curves'!$C$4:$F$125,MATCH('Monthly Cash Flow'!W$7,'Forward Curves'!$C$4:$C$125,0),MATCH("Adjusted SOFR",'Forward Curves'!$C$4:$F$4,0))+Assumptions!$L$7,AVERAGE($D217:V217))</f>
        <v>6.0299999999999999E-2</v>
      </c>
      <c r="X217" s="222">
        <f>IFERROR(INDEX('Forward Curves'!$C$4:$F$125,MATCH('Monthly Cash Flow'!X$7,'Forward Curves'!$C$4:$C$125,0),MATCH("Adjusted SOFR",'Forward Curves'!$C$4:$F$4,0))+Assumptions!$L$7,AVERAGE($D217:W217))</f>
        <v>6.0400000000000002E-2</v>
      </c>
      <c r="Y217" s="222">
        <f>IFERROR(INDEX('Forward Curves'!$C$4:$F$125,MATCH('Monthly Cash Flow'!Y$7,'Forward Curves'!$C$4:$C$125,0),MATCH("Adjusted SOFR",'Forward Curves'!$C$4:$F$4,0))+Assumptions!$L$7,AVERAGE($D217:X217))</f>
        <v>6.0600000000000001E-2</v>
      </c>
      <c r="Z217" s="222">
        <f>IFERROR(INDEX('Forward Curves'!$C$4:$F$125,MATCH('Monthly Cash Flow'!Z$7,'Forward Curves'!$C$4:$C$125,0),MATCH("Adjusted SOFR",'Forward Curves'!$C$4:$F$4,0))+Assumptions!$L$7,AVERAGE($D217:Y217))</f>
        <v>6.0700000000000004E-2</v>
      </c>
      <c r="AA217" s="222">
        <f>IFERROR(INDEX('Forward Curves'!$C$4:$F$125,MATCH('Monthly Cash Flow'!AA$7,'Forward Curves'!$C$4:$C$125,0),MATCH("Adjusted SOFR",'Forward Curves'!$C$4:$F$4,0))+Assumptions!$L$7,AVERAGE($D217:Z217))</f>
        <v>6.08E-2</v>
      </c>
      <c r="AB217" s="222">
        <f>IFERROR(INDEX('Forward Curves'!$C$4:$F$125,MATCH('Monthly Cash Flow'!AB$7,'Forward Curves'!$C$4:$C$125,0),MATCH("Adjusted SOFR",'Forward Curves'!$C$4:$F$4,0))+Assumptions!$L$7,AVERAGE($D217:AA217))</f>
        <v>6.0900000000000003E-2</v>
      </c>
      <c r="AC217" s="222">
        <f>IFERROR(INDEX('Forward Curves'!$C$4:$F$125,MATCH('Monthly Cash Flow'!AC$7,'Forward Curves'!$C$4:$C$125,0),MATCH("Adjusted SOFR",'Forward Curves'!$C$4:$F$4,0))+Assumptions!$L$7,AVERAGE($D217:AB217))</f>
        <v>6.1100000000000002E-2</v>
      </c>
      <c r="AD217" s="222">
        <f>IFERROR(INDEX('Forward Curves'!$C$4:$F$125,MATCH('Monthly Cash Flow'!AD$7,'Forward Curves'!$C$4:$C$125,0),MATCH("Adjusted SOFR",'Forward Curves'!$C$4:$F$4,0))+Assumptions!$L$7,AVERAGE($D217:AC217))</f>
        <v>6.1200000000000004E-2</v>
      </c>
      <c r="AE217" s="222">
        <f>IFERROR(INDEX('Forward Curves'!$C$4:$F$125,MATCH('Monthly Cash Flow'!AE$7,'Forward Curves'!$C$4:$C$125,0),MATCH("Adjusted SOFR",'Forward Curves'!$C$4:$F$4,0))+Assumptions!$L$7,AVERAGE($D217:AD217))</f>
        <v>6.13E-2</v>
      </c>
      <c r="AF217" s="222">
        <f>IFERROR(INDEX('Forward Curves'!$C$4:$F$125,MATCH('Monthly Cash Flow'!AF$7,'Forward Curves'!$C$4:$C$125,0),MATCH("Adjusted SOFR",'Forward Curves'!$C$4:$F$4,0))+Assumptions!$L$7,AVERAGE($D217:AE217))</f>
        <v>6.1400000000000003E-2</v>
      </c>
      <c r="AG217" s="222">
        <f>IFERROR(INDEX('Forward Curves'!$C$4:$F$125,MATCH('Monthly Cash Flow'!AG$7,'Forward Curves'!$C$4:$C$125,0),MATCH("Adjusted SOFR",'Forward Curves'!$C$4:$F$4,0))+Assumptions!$L$7,AVERAGE($D217:AF217))</f>
        <v>6.1500000000000006E-2</v>
      </c>
      <c r="AH217" s="222">
        <f>IFERROR(INDEX('Forward Curves'!$C$4:$F$125,MATCH('Monthly Cash Flow'!AH$7,'Forward Curves'!$C$4:$C$125,0),MATCH("Adjusted SOFR",'Forward Curves'!$C$4:$F$4,0))+Assumptions!$L$7,AVERAGE($D217:AG217))</f>
        <v>6.1700000000000005E-2</v>
      </c>
      <c r="AI217" s="222">
        <f>IFERROR(INDEX('Forward Curves'!$C$4:$F$125,MATCH('Monthly Cash Flow'!AI$7,'Forward Curves'!$C$4:$C$125,0),MATCH("Adjusted SOFR",'Forward Curves'!$C$4:$F$4,0))+Assumptions!$L$7,AVERAGE($D217:AH217))</f>
        <v>6.1800000000000001E-2</v>
      </c>
      <c r="AJ217" s="222">
        <f>IFERROR(INDEX('Forward Curves'!$C$4:$F$125,MATCH('Monthly Cash Flow'!AJ$7,'Forward Curves'!$C$4:$C$125,0),MATCH("Adjusted SOFR",'Forward Curves'!$C$4:$F$4,0))+Assumptions!$L$7,AVERAGE($D217:AI217))</f>
        <v>6.1900000000000004E-2</v>
      </c>
      <c r="AK217" s="222">
        <f>IFERROR(INDEX('Forward Curves'!$C$4:$F$125,MATCH('Monthly Cash Flow'!AK$7,'Forward Curves'!$C$4:$C$125,0),MATCH("Adjusted SOFR",'Forward Curves'!$C$4:$F$4,0))+Assumptions!$L$7,AVERAGE($D217:AJ217))</f>
        <v>6.2E-2</v>
      </c>
      <c r="AL217" s="222">
        <f>IFERROR(INDEX('Forward Curves'!$C$4:$F$125,MATCH('Monthly Cash Flow'!AL$7,'Forward Curves'!$C$4:$C$125,0),MATCH("Adjusted SOFR",'Forward Curves'!$C$4:$F$4,0))+Assumptions!$L$7,AVERAGE($D217:AK217))</f>
        <v>6.2100000000000002E-2</v>
      </c>
      <c r="AM217" s="222">
        <f>IFERROR(INDEX('Forward Curves'!$C$4:$F$125,MATCH('Monthly Cash Flow'!AM$7,'Forward Curves'!$C$4:$C$125,0),MATCH("Adjusted SOFR",'Forward Curves'!$C$4:$F$4,0))+Assumptions!$L$7,AVERAGE($D217:AL217))</f>
        <v>6.2200000000000005E-2</v>
      </c>
      <c r="AN217" s="222">
        <f>IFERROR(INDEX('Forward Curves'!$C$4:$F$125,MATCH('Monthly Cash Flow'!AN$7,'Forward Curves'!$C$4:$C$125,0),MATCH("Adjusted SOFR",'Forward Curves'!$C$4:$F$4,0))+Assumptions!$L$7,AVERAGE($D217:AM217))</f>
        <v>6.2300000000000001E-2</v>
      </c>
      <c r="AO217" s="222">
        <f>IFERROR(INDEX('Forward Curves'!$C$4:$F$125,MATCH('Monthly Cash Flow'!AO$7,'Forward Curves'!$C$4:$C$125,0),MATCH("Adjusted SOFR",'Forward Curves'!$C$4:$F$4,0))+Assumptions!$L$7,AVERAGE($D217:AN217))</f>
        <v>6.25E-2</v>
      </c>
      <c r="AP217" s="222">
        <f>IFERROR(INDEX('Forward Curves'!$C$4:$F$125,MATCH('Monthly Cash Flow'!AP$7,'Forward Curves'!$C$4:$C$125,0),MATCH("Adjusted SOFR",'Forward Curves'!$C$4:$F$4,0))+Assumptions!$L$7,AVERAGE($D217:AO217))</f>
        <v>6.2600000000000003E-2</v>
      </c>
      <c r="AQ217" s="222">
        <f>IFERROR(INDEX('Forward Curves'!$C$4:$F$125,MATCH('Monthly Cash Flow'!AQ$7,'Forward Curves'!$C$4:$C$125,0),MATCH("Adjusted SOFR",'Forward Curves'!$C$4:$F$4,0))+Assumptions!$L$7,AVERAGE($D217:AP217))</f>
        <v>6.2700000000000006E-2</v>
      </c>
      <c r="AR217" s="222">
        <f>IFERROR(INDEX('Forward Curves'!$C$4:$F$125,MATCH('Monthly Cash Flow'!AR$7,'Forward Curves'!$C$4:$C$125,0),MATCH("Adjusted SOFR",'Forward Curves'!$C$4:$F$4,0))+Assumptions!$L$7,AVERAGE($D217:AQ217))</f>
        <v>6.2799999999999995E-2</v>
      </c>
      <c r="AS217" s="222">
        <f>IFERROR(INDEX('Forward Curves'!$C$4:$F$125,MATCH('Monthly Cash Flow'!AS$7,'Forward Curves'!$C$4:$C$125,0),MATCH("Adjusted SOFR",'Forward Curves'!$C$4:$F$4,0))+Assumptions!$L$7,AVERAGE($D217:AR217))</f>
        <v>6.3E-2</v>
      </c>
      <c r="AT217" s="222">
        <f>IFERROR(INDEX('Forward Curves'!$C$4:$F$125,MATCH('Monthly Cash Flow'!AT$7,'Forward Curves'!$C$4:$C$125,0),MATCH("Adjusted SOFR",'Forward Curves'!$C$4:$F$4,0))+Assumptions!$L$7,AVERAGE($D217:AS217))</f>
        <v>6.3100000000000003E-2</v>
      </c>
      <c r="AU217" s="222">
        <f>IFERROR(INDEX('Forward Curves'!$C$4:$F$125,MATCH('Monthly Cash Flow'!AU$7,'Forward Curves'!$C$4:$C$125,0),MATCH("Adjusted SOFR",'Forward Curves'!$C$4:$F$4,0))+Assumptions!$L$7,AVERAGE($D217:AT217))</f>
        <v>6.3299999999999995E-2</v>
      </c>
      <c r="AV217" s="222">
        <f>IFERROR(INDEX('Forward Curves'!$C$4:$F$125,MATCH('Monthly Cash Flow'!AV$7,'Forward Curves'!$C$4:$C$125,0),MATCH("Adjusted SOFR",'Forward Curves'!$C$4:$F$4,0))+Assumptions!$L$7,AVERAGE($D217:AU217))</f>
        <v>6.3400000000000012E-2</v>
      </c>
      <c r="AW217" s="222">
        <f>IFERROR(INDEX('Forward Curves'!$C$4:$F$125,MATCH('Monthly Cash Flow'!AW$7,'Forward Curves'!$C$4:$C$125,0),MATCH("Adjusted SOFR",'Forward Curves'!$C$4:$F$4,0))+Assumptions!$L$7,AVERAGE($D217:AV217))</f>
        <v>6.3500000000000001E-2</v>
      </c>
      <c r="AX217" s="222">
        <f>IFERROR(INDEX('Forward Curves'!$C$4:$F$125,MATCH('Monthly Cash Flow'!AX$7,'Forward Curves'!$C$4:$C$125,0),MATCH("Adjusted SOFR",'Forward Curves'!$C$4:$F$4,0))+Assumptions!$L$7,AVERAGE($D217:AW217))</f>
        <v>6.3700000000000007E-2</v>
      </c>
      <c r="AY217" s="222">
        <f>IFERROR(INDEX('Forward Curves'!$C$4:$F$125,MATCH('Monthly Cash Flow'!AY$7,'Forward Curves'!$C$4:$C$125,0),MATCH("Adjusted SOFR",'Forward Curves'!$C$4:$F$4,0))+Assumptions!$L$7,AVERAGE($D217:AX217))</f>
        <v>6.3799999999999996E-2</v>
      </c>
      <c r="AZ217" s="222">
        <f>IFERROR(INDEX('Forward Curves'!$C$4:$F$125,MATCH('Monthly Cash Flow'!AZ$7,'Forward Curves'!$C$4:$C$125,0),MATCH("Adjusted SOFR",'Forward Curves'!$C$4:$F$4,0))+Assumptions!$L$7,AVERAGE($D217:AY217))</f>
        <v>6.4000000000000001E-2</v>
      </c>
      <c r="BA217" s="222">
        <f>IFERROR(INDEX('Forward Curves'!$C$4:$F$125,MATCH('Monthly Cash Flow'!BA$7,'Forward Curves'!$C$4:$C$125,0),MATCH("Adjusted SOFR",'Forward Curves'!$C$4:$F$4,0))+Assumptions!$L$7,AVERAGE($D217:AZ217))</f>
        <v>6.4100000000000004E-2</v>
      </c>
      <c r="BB217" s="222">
        <f>IFERROR(INDEX('Forward Curves'!$C$4:$F$125,MATCH('Monthly Cash Flow'!BB$7,'Forward Curves'!$C$4:$C$125,0),MATCH("Adjusted SOFR",'Forward Curves'!$C$4:$F$4,0))+Assumptions!$L$7,AVERAGE($D217:BA217))</f>
        <v>6.4299999999999996E-2</v>
      </c>
      <c r="BC217" s="222">
        <f>IFERROR(INDEX('Forward Curves'!$C$4:$F$125,MATCH('Monthly Cash Flow'!BC$7,'Forward Curves'!$C$4:$C$125,0),MATCH("Adjusted SOFR",'Forward Curves'!$C$4:$F$4,0))+Assumptions!$L$7,AVERAGE($D217:BB217))</f>
        <v>6.4400000000000013E-2</v>
      </c>
      <c r="BD217" s="222">
        <f>IFERROR(INDEX('Forward Curves'!$C$4:$F$125,MATCH('Monthly Cash Flow'!BD$7,'Forward Curves'!$C$4:$C$125,0),MATCH("Adjusted SOFR",'Forward Curves'!$C$4:$F$4,0))+Assumptions!$L$7,AVERAGE($D217:BC217))</f>
        <v>6.4600000000000005E-2</v>
      </c>
      <c r="BE217" s="222">
        <f>IFERROR(INDEX('Forward Curves'!$C$4:$F$125,MATCH('Monthly Cash Flow'!BE$7,'Forward Curves'!$C$4:$C$125,0),MATCH("Adjusted SOFR",'Forward Curves'!$C$4:$F$4,0))+Assumptions!$L$7,AVERAGE($D217:BD217))</f>
        <v>6.4700000000000008E-2</v>
      </c>
      <c r="BF217" s="222">
        <f>IFERROR(INDEX('Forward Curves'!$C$4:$F$125,MATCH('Monthly Cash Flow'!BF$7,'Forward Curves'!$C$4:$C$125,0),MATCH("Adjusted SOFR",'Forward Curves'!$C$4:$F$4,0))+Assumptions!$L$7,AVERAGE($D217:BE217))</f>
        <v>6.4799999999999996E-2</v>
      </c>
      <c r="BG217" s="222">
        <f>IFERROR(INDEX('Forward Curves'!$C$4:$F$125,MATCH('Monthly Cash Flow'!BG$7,'Forward Curves'!$C$4:$C$125,0),MATCH("Adjusted SOFR",'Forward Curves'!$C$4:$F$4,0))+Assumptions!$L$7,AVERAGE($D217:BF217))</f>
        <v>6.5000000000000002E-2</v>
      </c>
      <c r="BH217" s="222">
        <f>IFERROR(INDEX('Forward Curves'!$C$4:$F$125,MATCH('Monthly Cash Flow'!BH$7,'Forward Curves'!$C$4:$C$125,0),MATCH("Adjusted SOFR",'Forward Curves'!$C$4:$F$4,0))+Assumptions!$L$7,AVERAGE($D217:BG217))</f>
        <v>6.5100000000000005E-2</v>
      </c>
      <c r="BI217" s="222">
        <f>IFERROR(INDEX('Forward Curves'!$C$4:$F$125,MATCH('Monthly Cash Flow'!BI$7,'Forward Curves'!$C$4:$C$125,0),MATCH("Adjusted SOFR",'Forward Curves'!$C$4:$F$4,0))+Assumptions!$L$7,AVERAGE($D217:BH217))</f>
        <v>6.5200000000000008E-2</v>
      </c>
      <c r="BJ217" s="222">
        <f>IFERROR(INDEX('Forward Curves'!$C$4:$F$125,MATCH('Monthly Cash Flow'!BJ$7,'Forward Curves'!$C$4:$C$125,0),MATCH("Adjusted SOFR",'Forward Curves'!$C$4:$F$4,0))+Assumptions!$L$7,AVERAGE($D217:BI217))</f>
        <v>6.5299999999999997E-2</v>
      </c>
      <c r="BK217" s="222">
        <f>IFERROR(INDEX('Forward Curves'!$C$4:$F$125,MATCH('Monthly Cash Flow'!BK$7,'Forward Curves'!$C$4:$C$125,0),MATCH("Adjusted SOFR",'Forward Curves'!$C$4:$F$4,0))+Assumptions!$L$7,AVERAGE($D217:BJ217))</f>
        <v>6.54E-2</v>
      </c>
      <c r="BL217" s="222">
        <f>IFERROR(INDEX('Forward Curves'!$C$4:$F$125,MATCH('Monthly Cash Flow'!BL$7,'Forward Curves'!$C$4:$C$125,0),MATCH("Adjusted SOFR",'Forward Curves'!$C$4:$F$4,0))+Assumptions!$L$7,AVERAGE($D217:BK217))</f>
        <v>6.5500000000000003E-2</v>
      </c>
      <c r="BM217" s="222">
        <f>IFERROR(INDEX('Forward Curves'!$C$4:$F$125,MATCH('Monthly Cash Flow'!BM$7,'Forward Curves'!$C$4:$C$125,0),MATCH("Adjusted SOFR",'Forward Curves'!$C$4:$F$4,0))+Assumptions!$L$7,AVERAGE($D217:BL217))</f>
        <v>6.5600000000000006E-2</v>
      </c>
      <c r="BN217" s="222">
        <f>IFERROR(INDEX('Forward Curves'!$C$4:$F$125,MATCH('Monthly Cash Flow'!BN$7,'Forward Curves'!$C$4:$C$125,0),MATCH("Adjusted SOFR",'Forward Curves'!$C$4:$F$4,0))+Assumptions!$L$7,AVERAGE($D217:BM217))</f>
        <v>6.5799999999999997E-2</v>
      </c>
      <c r="BO217" s="222">
        <f>IFERROR(INDEX('Forward Curves'!$C$4:$F$125,MATCH('Monthly Cash Flow'!BO$7,'Forward Curves'!$C$4:$C$125,0),MATCH("Adjusted SOFR",'Forward Curves'!$C$4:$F$4,0))+Assumptions!$L$7,AVERAGE($D217:BN217))</f>
        <v>6.5799999999999997E-2</v>
      </c>
      <c r="BP217" s="222">
        <f>IFERROR(INDEX('Forward Curves'!$C$4:$F$125,MATCH('Monthly Cash Flow'!BP$7,'Forward Curves'!$C$4:$C$125,0),MATCH("Adjusted SOFR",'Forward Curves'!$C$4:$F$4,0))+Assumptions!$L$7,AVERAGE($D217:BO217))</f>
        <v>6.6000000000000003E-2</v>
      </c>
      <c r="BQ217" s="222">
        <f>IFERROR(INDEX('Forward Curves'!$C$4:$F$125,MATCH('Monthly Cash Flow'!BQ$7,'Forward Curves'!$C$4:$C$125,0),MATCH("Adjusted SOFR",'Forward Curves'!$C$4:$F$4,0))+Assumptions!$L$7,AVERAGE($D217:BP217))</f>
        <v>6.6000000000000003E-2</v>
      </c>
      <c r="BR217" s="222">
        <f>IFERROR(INDEX('Forward Curves'!$C$4:$F$125,MATCH('Monthly Cash Flow'!BR$7,'Forward Curves'!$C$4:$C$125,0),MATCH("Adjusted SOFR",'Forward Curves'!$C$4:$F$4,0))+Assumptions!$L$7,AVERAGE($D217:BQ217))</f>
        <v>6.6100000000000006E-2</v>
      </c>
      <c r="BS217" s="222">
        <f>IFERROR(INDEX('Forward Curves'!$C$4:$F$125,MATCH('Monthly Cash Flow'!BS$7,'Forward Curves'!$C$4:$C$125,0),MATCH("Adjusted SOFR",'Forward Curves'!$C$4:$F$4,0))+Assumptions!$L$7,AVERAGE($D217:BR217))</f>
        <v>6.6200000000000009E-2</v>
      </c>
      <c r="BT217" s="222">
        <f>IFERROR(INDEX('Forward Curves'!$C$4:$F$125,MATCH('Monthly Cash Flow'!BT$7,'Forward Curves'!$C$4:$C$125,0),MATCH("Adjusted SOFR",'Forward Curves'!$C$4:$F$4,0))+Assumptions!$L$7,AVERAGE($D217:BS217))</f>
        <v>6.6299999999999998E-2</v>
      </c>
      <c r="BU217" s="222">
        <f>IFERROR(INDEX('Forward Curves'!$C$4:$F$125,MATCH('Monthly Cash Flow'!BU$7,'Forward Curves'!$C$4:$C$125,0),MATCH("Adjusted SOFR",'Forward Curves'!$C$4:$F$4,0))+Assumptions!$L$7,AVERAGE($D217:BT217))</f>
        <v>6.6400000000000001E-2</v>
      </c>
      <c r="BV217" s="222">
        <f>IFERROR(INDEX('Forward Curves'!$C$4:$F$125,MATCH('Monthly Cash Flow'!BV$7,'Forward Curves'!$C$4:$C$125,0),MATCH("Adjusted SOFR",'Forward Curves'!$C$4:$F$4,0))+Assumptions!$L$7,AVERAGE($D217:BU217))</f>
        <v>6.6500000000000004E-2</v>
      </c>
      <c r="BW217" s="222">
        <f>IFERROR(INDEX('Forward Curves'!$C$4:$F$125,MATCH('Monthly Cash Flow'!BW$7,'Forward Curves'!$C$4:$C$125,0),MATCH("Adjusted SOFR",'Forward Curves'!$C$4:$F$4,0))+Assumptions!$L$7,AVERAGE($D217:BV217))</f>
        <v>6.6599999999999993E-2</v>
      </c>
      <c r="BX217" s="222">
        <f>IFERROR(INDEX('Forward Curves'!$C$4:$F$125,MATCH('Monthly Cash Flow'!BX$7,'Forward Curves'!$C$4:$C$125,0),MATCH("Adjusted SOFR",'Forward Curves'!$C$4:$F$4,0))+Assumptions!$L$7,AVERAGE($D217:BW217))</f>
        <v>6.6599999999999993E-2</v>
      </c>
      <c r="BY217" s="222">
        <f>IFERROR(INDEX('Forward Curves'!$C$4:$F$125,MATCH('Monthly Cash Flow'!BY$7,'Forward Curves'!$C$4:$C$125,0),MATCH("Adjusted SOFR",'Forward Curves'!$C$4:$F$4,0))+Assumptions!$L$7,AVERAGE($D217:BX217))</f>
        <v>6.6700000000000009E-2</v>
      </c>
      <c r="BZ217" s="222">
        <f>IFERROR(INDEX('Forward Curves'!$C$4:$F$125,MATCH('Monthly Cash Flow'!BZ$7,'Forward Curves'!$C$4:$C$125,0),MATCH("Adjusted SOFR",'Forward Curves'!$C$4:$F$4,0))+Assumptions!$L$7,AVERAGE($D217:BY217))</f>
        <v>6.6799999999999998E-2</v>
      </c>
      <c r="CA217" s="222">
        <f>IFERROR(INDEX('Forward Curves'!$C$4:$F$125,MATCH('Monthly Cash Flow'!CA$7,'Forward Curves'!$C$4:$C$125,0),MATCH("Adjusted SOFR",'Forward Curves'!$C$4:$F$4,0))+Assumptions!$L$7,AVERAGE($D217:BZ217))</f>
        <v>6.6900000000000001E-2</v>
      </c>
      <c r="CB217" s="222">
        <f>IFERROR(INDEX('Forward Curves'!$C$4:$F$125,MATCH('Monthly Cash Flow'!CB$7,'Forward Curves'!$C$4:$C$125,0),MATCH("Adjusted SOFR",'Forward Curves'!$C$4:$F$4,0))+Assumptions!$L$7,AVERAGE($D217:CA217))</f>
        <v>6.6900000000000001E-2</v>
      </c>
      <c r="CC217" s="222">
        <f>IFERROR(INDEX('Forward Curves'!$C$4:$F$125,MATCH('Monthly Cash Flow'!CC$7,'Forward Curves'!$C$4:$C$125,0),MATCH("Adjusted SOFR",'Forward Curves'!$C$4:$F$4,0))+Assumptions!$L$7,AVERAGE($D217:CB217))</f>
        <v>6.7000000000000004E-2</v>
      </c>
      <c r="CD217" s="222">
        <f>IFERROR(INDEX('Forward Curves'!$C$4:$F$125,MATCH('Monthly Cash Flow'!CD$7,'Forward Curves'!$C$4:$C$125,0),MATCH("Adjusted SOFR",'Forward Curves'!$C$4:$F$4,0))+Assumptions!$L$7,AVERAGE($D217:CC217))</f>
        <v>6.7099999999999993E-2</v>
      </c>
      <c r="CE217" s="222">
        <f>IFERROR(INDEX('Forward Curves'!$C$4:$F$125,MATCH('Monthly Cash Flow'!CE$7,'Forward Curves'!$C$4:$C$125,0),MATCH("Adjusted SOFR",'Forward Curves'!$C$4:$F$4,0))+Assumptions!$L$7,AVERAGE($D217:CD217))</f>
        <v>6.7099999999999993E-2</v>
      </c>
      <c r="CF217" s="222">
        <f>IFERROR(INDEX('Forward Curves'!$C$4:$F$125,MATCH('Monthly Cash Flow'!CF$7,'Forward Curves'!$C$4:$C$125,0),MATCH("Adjusted SOFR",'Forward Curves'!$C$4:$F$4,0))+Assumptions!$L$7,AVERAGE($D217:CE217))</f>
        <v>6.720000000000001E-2</v>
      </c>
      <c r="CG217" s="222">
        <f>IFERROR(INDEX('Forward Curves'!$C$4:$F$125,MATCH('Monthly Cash Flow'!CG$7,'Forward Curves'!$C$4:$C$125,0),MATCH("Adjusted SOFR",'Forward Curves'!$C$4:$F$4,0))+Assumptions!$L$7,AVERAGE($D217:CF217))</f>
        <v>6.7299999999999999E-2</v>
      </c>
      <c r="CH217" s="222">
        <f>IFERROR(INDEX('Forward Curves'!$C$4:$F$125,MATCH('Monthly Cash Flow'!CH$7,'Forward Curves'!$C$4:$C$125,0),MATCH("Adjusted SOFR",'Forward Curves'!$C$4:$F$4,0))+Assumptions!$L$7,AVERAGE($D217:CG217))</f>
        <v>6.7400000000000002E-2</v>
      </c>
      <c r="CI217" s="222">
        <f>IFERROR(INDEX('Forward Curves'!$C$4:$F$125,MATCH('Monthly Cash Flow'!CI$7,'Forward Curves'!$C$4:$C$125,0),MATCH("Adjusted SOFR",'Forward Curves'!$C$4:$F$4,0))+Assumptions!$L$7,AVERAGE($D217:CH217))</f>
        <v>6.7400000000000002E-2</v>
      </c>
      <c r="CJ217" s="222">
        <f>IFERROR(INDEX('Forward Curves'!$C$4:$F$125,MATCH('Monthly Cash Flow'!CJ$7,'Forward Curves'!$C$4:$C$125,0),MATCH("Adjusted SOFR",'Forward Curves'!$C$4:$F$4,0))+Assumptions!$L$7,AVERAGE($D217:CI217))</f>
        <v>6.7500000000000004E-2</v>
      </c>
      <c r="CK217" s="222">
        <f>IFERROR(INDEX('Forward Curves'!$C$4:$F$125,MATCH('Monthly Cash Flow'!CK$7,'Forward Curves'!$C$4:$C$125,0),MATCH("Adjusted SOFR",'Forward Curves'!$C$4:$F$4,0))+Assumptions!$L$7,AVERAGE($D217:CJ217))</f>
        <v>6.7599999999999993E-2</v>
      </c>
      <c r="CL217" s="222">
        <f>IFERROR(INDEX('Forward Curves'!$C$4:$F$125,MATCH('Monthly Cash Flow'!CL$7,'Forward Curves'!$C$4:$C$125,0),MATCH("Adjusted SOFR",'Forward Curves'!$C$4:$F$4,0))+Assumptions!$L$7,AVERAGE($D217:CK217))</f>
        <v>6.7599999999999993E-2</v>
      </c>
      <c r="CM217" s="222">
        <f>IFERROR(INDEX('Forward Curves'!$C$4:$F$125,MATCH('Monthly Cash Flow'!CM$7,'Forward Curves'!$C$4:$C$125,0),MATCH("Adjusted SOFR",'Forward Curves'!$C$4:$F$4,0))+Assumptions!$L$7,AVERAGE($D217:CL217))</f>
        <v>6.770000000000001E-2</v>
      </c>
      <c r="CN217" s="222">
        <f>IFERROR(INDEX('Forward Curves'!$C$4:$F$125,MATCH('Monthly Cash Flow'!CN$7,'Forward Curves'!$C$4:$C$125,0),MATCH("Adjusted SOFR",'Forward Curves'!$C$4:$F$4,0))+Assumptions!$L$7,AVERAGE($D217:CM217))</f>
        <v>6.7799999999999999E-2</v>
      </c>
      <c r="CO217" s="222">
        <f>IFERROR(INDEX('Forward Curves'!$C$4:$F$125,MATCH('Monthly Cash Flow'!CO$7,'Forward Curves'!$C$4:$C$125,0),MATCH("Adjusted SOFR",'Forward Curves'!$C$4:$F$4,0))+Assumptions!$L$7,AVERAGE($D217:CN217))</f>
        <v>6.7900000000000002E-2</v>
      </c>
      <c r="CP217" s="222">
        <f>IFERROR(INDEX('Forward Curves'!$C$4:$F$125,MATCH('Monthly Cash Flow'!CP$7,'Forward Curves'!$C$4:$C$125,0),MATCH("Adjusted SOFR",'Forward Curves'!$C$4:$F$4,0))+Assumptions!$L$7,AVERAGE($D217:CO217))</f>
        <v>6.7900000000000002E-2</v>
      </c>
      <c r="CQ217" s="222">
        <f>IFERROR(INDEX('Forward Curves'!$C$4:$F$125,MATCH('Monthly Cash Flow'!CQ$7,'Forward Curves'!$C$4:$C$125,0),MATCH("Adjusted SOFR",'Forward Curves'!$C$4:$F$4,0))+Assumptions!$L$7,AVERAGE($D217:CP217))</f>
        <v>6.8000000000000005E-2</v>
      </c>
      <c r="CR217" s="222">
        <f>IFERROR(INDEX('Forward Curves'!$C$4:$F$125,MATCH('Monthly Cash Flow'!CR$7,'Forward Curves'!$C$4:$C$125,0),MATCH("Adjusted SOFR",'Forward Curves'!$C$4:$F$4,0))+Assumptions!$L$7,AVERAGE($D217:CQ217))</f>
        <v>6.8099999999999994E-2</v>
      </c>
      <c r="CS217" s="222">
        <f>IFERROR(INDEX('Forward Curves'!$C$4:$F$125,MATCH('Monthly Cash Flow'!CS$7,'Forward Curves'!$C$4:$C$125,0),MATCH("Adjusted SOFR",'Forward Curves'!$C$4:$F$4,0))+Assumptions!$L$7,AVERAGE($D217:CR217))</f>
        <v>6.8200000000000011E-2</v>
      </c>
      <c r="CT217" s="222">
        <f>IFERROR(INDEX('Forward Curves'!$C$4:$F$125,MATCH('Monthly Cash Flow'!CT$7,'Forward Curves'!$C$4:$C$125,0),MATCH("Adjusted SOFR",'Forward Curves'!$C$4:$F$4,0))+Assumptions!$L$7,AVERAGE($D217:CS217))</f>
        <v>6.8200000000000011E-2</v>
      </c>
      <c r="CU217" s="222">
        <f>IFERROR(INDEX('Forward Curves'!$C$4:$F$125,MATCH('Monthly Cash Flow'!CU$7,'Forward Curves'!$C$4:$C$125,0),MATCH("Adjusted SOFR",'Forward Curves'!$C$4:$F$4,0))+Assumptions!$L$7,AVERAGE($D217:CT217))</f>
        <v>6.83E-2</v>
      </c>
      <c r="CV217" s="222">
        <f>IFERROR(INDEX('Forward Curves'!$C$4:$F$125,MATCH('Monthly Cash Flow'!CV$7,'Forward Curves'!$C$4:$C$125,0),MATCH("Adjusted SOFR",'Forward Curves'!$C$4:$F$4,0))+Assumptions!$L$7,AVERAGE($D217:CU217))</f>
        <v>6.8400000000000002E-2</v>
      </c>
      <c r="CW217" s="222">
        <f>IFERROR(INDEX('Forward Curves'!$C$4:$F$125,MATCH('Monthly Cash Flow'!CW$7,'Forward Curves'!$C$4:$C$125,0),MATCH("Adjusted SOFR",'Forward Curves'!$C$4:$F$4,0))+Assumptions!$L$7,AVERAGE($D217:CV217))</f>
        <v>6.8400000000000002E-2</v>
      </c>
      <c r="CX217" s="222">
        <f>IFERROR(INDEX('Forward Curves'!$C$4:$F$125,MATCH('Monthly Cash Flow'!CX$7,'Forward Curves'!$C$4:$C$125,0),MATCH("Adjusted SOFR",'Forward Curves'!$C$4:$F$4,0))+Assumptions!$L$7,AVERAGE($D217:CW217))</f>
        <v>6.8500000000000005E-2</v>
      </c>
      <c r="CY217" s="222">
        <f>IFERROR(INDEX('Forward Curves'!$C$4:$F$125,MATCH('Monthly Cash Flow'!CY$7,'Forward Curves'!$C$4:$C$125,0),MATCH("Adjusted SOFR",'Forward Curves'!$C$4:$F$4,0))+Assumptions!$L$7,AVERAGE($D217:CX217))</f>
        <v>6.8599999999999994E-2</v>
      </c>
      <c r="CZ217" s="222">
        <f>IFERROR(INDEX('Forward Curves'!$C$4:$F$125,MATCH('Monthly Cash Flow'!CZ$7,'Forward Curves'!$C$4:$C$125,0),MATCH("Adjusted SOFR",'Forward Curves'!$C$4:$F$4,0))+Assumptions!$L$7,AVERAGE($D217:CY217))</f>
        <v>6.8700000000000011E-2</v>
      </c>
      <c r="DA217" s="222">
        <f>IFERROR(INDEX('Forward Curves'!$C$4:$F$125,MATCH('Monthly Cash Flow'!DA$7,'Forward Curves'!$C$4:$C$125,0),MATCH("Adjusted SOFR",'Forward Curves'!$C$4:$F$4,0))+Assumptions!$L$7,AVERAGE($D217:CZ217))</f>
        <v>6.8700000000000011E-2</v>
      </c>
      <c r="DB217" s="222">
        <f>IFERROR(INDEX('Forward Curves'!$C$4:$F$125,MATCH('Monthly Cash Flow'!DB$7,'Forward Curves'!$C$4:$C$125,0),MATCH("Adjusted SOFR",'Forward Curves'!$C$4:$F$4,0))+Assumptions!$L$7,AVERAGE($D217:DA217))</f>
        <v>6.88E-2</v>
      </c>
      <c r="DC217" s="222">
        <f>IFERROR(INDEX('Forward Curves'!$C$4:$F$125,MATCH('Monthly Cash Flow'!DC$7,'Forward Curves'!$C$4:$C$125,0),MATCH("Adjusted SOFR",'Forward Curves'!$C$4:$F$4,0))+Assumptions!$L$7,AVERAGE($D217:DB217))</f>
        <v>6.8900000000000003E-2</v>
      </c>
      <c r="DD217" s="222">
        <f>IFERROR(INDEX('Forward Curves'!$C$4:$F$125,MATCH('Monthly Cash Flow'!DD$7,'Forward Curves'!$C$4:$C$125,0),MATCH("Adjusted SOFR",'Forward Curves'!$C$4:$F$4,0))+Assumptions!$L$7,AVERAGE($D217:DC217))</f>
        <v>6.8900000000000003E-2</v>
      </c>
      <c r="DE217" s="222">
        <f>IFERROR(INDEX('Forward Curves'!$C$4:$F$125,MATCH('Monthly Cash Flow'!DE$7,'Forward Curves'!$C$4:$C$125,0),MATCH("Adjusted SOFR",'Forward Curves'!$C$4:$F$4,0))+Assumptions!$L$7,AVERAGE($D217:DD217))</f>
        <v>6.9000000000000006E-2</v>
      </c>
      <c r="DF217" s="222">
        <f>IFERROR(INDEX('Forward Curves'!$C$4:$F$125,MATCH('Monthly Cash Flow'!DF$7,'Forward Curves'!$C$4:$C$125,0),MATCH("Adjusted SOFR",'Forward Curves'!$C$4:$F$4,0))+Assumptions!$L$7,AVERAGE($D217:DE217))</f>
        <v>6.9099999999999995E-2</v>
      </c>
      <c r="DG217" s="222">
        <f>IFERROR(INDEX('Forward Curves'!$C$4:$F$125,MATCH('Monthly Cash Flow'!DG$7,'Forward Curves'!$C$4:$C$125,0),MATCH("Adjusted SOFR",'Forward Curves'!$C$4:$F$4,0))+Assumptions!$L$7,AVERAGE($D217:DF217))</f>
        <v>6.9200000000000012E-2</v>
      </c>
      <c r="DH217" s="222">
        <f>IFERROR(INDEX('Forward Curves'!$C$4:$F$125,MATCH('Monthly Cash Flow'!DH$7,'Forward Curves'!$C$4:$C$125,0),MATCH("Adjusted SOFR",'Forward Curves'!$C$4:$F$4,0))+Assumptions!$L$7,AVERAGE($D217:DG217))</f>
        <v>6.9200000000000012E-2</v>
      </c>
      <c r="DI217" s="222">
        <f>IFERROR(INDEX('Forward Curves'!$C$4:$F$125,MATCH('Monthly Cash Flow'!DI$7,'Forward Curves'!$C$4:$C$125,0),MATCH("Adjusted SOFR",'Forward Curves'!$C$4:$F$4,0))+Assumptions!$L$7,AVERAGE($D217:DH217))</f>
        <v>6.4346788990825701E-2</v>
      </c>
      <c r="DJ217" s="222">
        <f>IFERROR(INDEX('Forward Curves'!$C$4:$F$125,MATCH('Monthly Cash Flow'!DJ$7,'Forward Curves'!$C$4:$C$125,0),MATCH("Adjusted SOFR",'Forward Curves'!$C$4:$F$4,0))+Assumptions!$L$7,AVERAGE($D217:DI217))</f>
        <v>6.4346788990825701E-2</v>
      </c>
      <c r="DK217" s="222">
        <f>IFERROR(INDEX('Forward Curves'!$C$4:$F$125,MATCH('Monthly Cash Flow'!DK$7,'Forward Curves'!$C$4:$C$125,0),MATCH("Adjusted SOFR",'Forward Curves'!$C$4:$F$4,0))+Assumptions!$L$7,AVERAGE($D217:DJ217))</f>
        <v>6.4346788990825701E-2</v>
      </c>
      <c r="DL217" s="222">
        <f>IFERROR(INDEX('Forward Curves'!$C$4:$F$125,MATCH('Monthly Cash Flow'!DL$7,'Forward Curves'!$C$4:$C$125,0),MATCH("Adjusted SOFR",'Forward Curves'!$C$4:$F$4,0))+Assumptions!$L$7,AVERAGE($D217:DK217))</f>
        <v>6.4346788990825701E-2</v>
      </c>
      <c r="DM217" s="222">
        <f>IFERROR(INDEX('Forward Curves'!$C$4:$F$125,MATCH('Monthly Cash Flow'!DM$7,'Forward Curves'!$C$4:$C$125,0),MATCH("Adjusted SOFR",'Forward Curves'!$C$4:$F$4,0))+Assumptions!$L$7,AVERAGE($D217:DL217))</f>
        <v>6.4346788990825701E-2</v>
      </c>
      <c r="DN217" s="222">
        <f>IFERROR(INDEX('Forward Curves'!$C$4:$F$125,MATCH('Monthly Cash Flow'!DN$7,'Forward Curves'!$C$4:$C$125,0),MATCH("Adjusted SOFR",'Forward Curves'!$C$4:$F$4,0))+Assumptions!$L$7,AVERAGE($D217:DM217))</f>
        <v>6.4346788990825715E-2</v>
      </c>
      <c r="DO217" s="222">
        <f>IFERROR(INDEX('Forward Curves'!$C$4:$F$125,MATCH('Monthly Cash Flow'!DO$7,'Forward Curves'!$C$4:$C$125,0),MATCH("Adjusted SOFR",'Forward Curves'!$C$4:$F$4,0))+Assumptions!$L$7,AVERAGE($D217:DN217))</f>
        <v>6.4346788990825715E-2</v>
      </c>
      <c r="DP217" s="222">
        <f>IFERROR(INDEX('Forward Curves'!$C$4:$F$125,MATCH('Monthly Cash Flow'!DP$7,'Forward Curves'!$C$4:$C$125,0),MATCH("Adjusted SOFR",'Forward Curves'!$C$4:$F$4,0))+Assumptions!$L$7,AVERAGE($D217:DO217))</f>
        <v>6.4346788990825715E-2</v>
      </c>
      <c r="DQ217" s="222">
        <f>IFERROR(INDEX('Forward Curves'!$C$4:$F$125,MATCH('Monthly Cash Flow'!DQ$7,'Forward Curves'!$C$4:$C$125,0),MATCH("Adjusted SOFR",'Forward Curves'!$C$4:$F$4,0))+Assumptions!$L$7,AVERAGE($D217:DP217))</f>
        <v>6.4346788990825715E-2</v>
      </c>
      <c r="DR217" s="222">
        <f>IFERROR(INDEX('Forward Curves'!$C$4:$F$125,MATCH('Monthly Cash Flow'!DR$7,'Forward Curves'!$C$4:$C$125,0),MATCH("Adjusted SOFR",'Forward Curves'!$C$4:$F$4,0))+Assumptions!$L$7,AVERAGE($D217:DQ217))</f>
        <v>6.4346788990825715E-2</v>
      </c>
      <c r="DS217" s="222">
        <f>IFERROR(INDEX('Forward Curves'!$C$4:$F$125,MATCH('Monthly Cash Flow'!DS$7,'Forward Curves'!$C$4:$C$125,0),MATCH("Adjusted SOFR",'Forward Curves'!$C$4:$F$4,0))+Assumptions!$L$7,AVERAGE($D217:DR217))</f>
        <v>6.4346788990825715E-2</v>
      </c>
      <c r="DT217" s="222">
        <f>IFERROR(INDEX('Forward Curves'!$C$4:$F$125,MATCH('Monthly Cash Flow'!DT$7,'Forward Curves'!$C$4:$C$125,0),MATCH("Adjusted SOFR",'Forward Curves'!$C$4:$F$4,0))+Assumptions!$L$7,AVERAGE($D217:DS217))</f>
        <v>6.4346788990825729E-2</v>
      </c>
    </row>
    <row r="218" spans="3:124">
      <c r="C218" s="163" t="s">
        <v>564</v>
      </c>
      <c r="D218" s="222">
        <f>IFERROR(INDEX('Forward Curves'!$C$4:$F$125,MATCH('Monthly Cash Flow'!D$7,'Forward Curves'!$C$4:$C$125,0),MATCH("Adjusted SOFR",'Forward Curves'!$C$4:$F$4,0))+Assumptions!$L$25,AVERAGE(C218:$D218))</f>
        <v>0.1115</v>
      </c>
      <c r="E218" s="222">
        <f>IFERROR(INDEX('Forward Curves'!$C$4:$F$125,MATCH('Monthly Cash Flow'!E$7,'Forward Curves'!$C$4:$C$125,0),MATCH("Adjusted SOFR",'Forward Curves'!$C$4:$F$4,0))+Assumptions!$L$25,AVERAGE(D218:$D218))</f>
        <v>0.1114</v>
      </c>
      <c r="F218" s="222">
        <f>IFERROR(INDEX('Forward Curves'!$C$4:$F$125,MATCH('Monthly Cash Flow'!F$7,'Forward Curves'!$C$4:$C$125,0),MATCH("Adjusted SOFR",'Forward Curves'!$C$4:$F$4,0))+Assumptions!$L$25,AVERAGE($D218:E218))</f>
        <v>0.1114</v>
      </c>
      <c r="G218" s="222">
        <f>IFERROR(INDEX('Forward Curves'!$C$4:$F$125,MATCH('Monthly Cash Flow'!G$7,'Forward Curves'!$C$4:$C$125,0),MATCH("Adjusted SOFR",'Forward Curves'!$C$4:$F$4,0))+Assumptions!$L$25,AVERAGE($D218:F218))</f>
        <v>0.1106</v>
      </c>
      <c r="H218" s="222">
        <f>IFERROR(INDEX('Forward Curves'!$C$4:$F$125,MATCH('Monthly Cash Flow'!H$7,'Forward Curves'!$C$4:$C$125,0),MATCH("Adjusted SOFR",'Forward Curves'!$C$4:$F$4,0))+Assumptions!$L$25,AVERAGE($D218:G218))</f>
        <v>0.1104</v>
      </c>
      <c r="I218" s="222">
        <f>IFERROR(INDEX('Forward Curves'!$C$4:$F$125,MATCH('Monthly Cash Flow'!I$7,'Forward Curves'!$C$4:$C$125,0),MATCH("Adjusted SOFR",'Forward Curves'!$C$4:$F$4,0))+Assumptions!$L$25,AVERAGE($D218:H218))</f>
        <v>0.11019999999999999</v>
      </c>
      <c r="J218" s="222">
        <f>IFERROR(INDEX('Forward Curves'!$C$4:$F$125,MATCH('Monthly Cash Flow'!J$7,'Forward Curves'!$C$4:$C$125,0),MATCH("Adjusted SOFR",'Forward Curves'!$C$4:$F$4,0))+Assumptions!$L$25,AVERAGE($D218:I218))</f>
        <v>0.1101</v>
      </c>
      <c r="K218" s="222">
        <f>IFERROR(INDEX('Forward Curves'!$C$4:$F$125,MATCH('Monthly Cash Flow'!K$7,'Forward Curves'!$C$4:$C$125,0),MATCH("Adjusted SOFR",'Forward Curves'!$C$4:$F$4,0))+Assumptions!$L$25,AVERAGE($D218:J218))</f>
        <v>0.11</v>
      </c>
      <c r="L218" s="222">
        <f>IFERROR(INDEX('Forward Curves'!$C$4:$F$125,MATCH('Monthly Cash Flow'!L$7,'Forward Curves'!$C$4:$C$125,0),MATCH("Adjusted SOFR",'Forward Curves'!$C$4:$F$4,0))+Assumptions!$L$25,AVERAGE($D218:K218))</f>
        <v>0.11</v>
      </c>
      <c r="M218" s="222">
        <f>IFERROR(INDEX('Forward Curves'!$C$4:$F$125,MATCH('Monthly Cash Flow'!M$7,'Forward Curves'!$C$4:$C$125,0),MATCH("Adjusted SOFR",'Forward Curves'!$C$4:$F$4,0))+Assumptions!$L$25,AVERAGE($D218:L218))</f>
        <v>0.11</v>
      </c>
      <c r="N218" s="222">
        <f>IFERROR(INDEX('Forward Curves'!$C$4:$F$125,MATCH('Monthly Cash Flow'!N$7,'Forward Curves'!$C$4:$C$125,0),MATCH("Adjusted SOFR",'Forward Curves'!$C$4:$F$4,0))+Assumptions!$L$25,AVERAGE($D218:M218))</f>
        <v>0.11</v>
      </c>
      <c r="O218" s="222">
        <f>IFERROR(INDEX('Forward Curves'!$C$4:$F$125,MATCH('Monthly Cash Flow'!O$7,'Forward Curves'!$C$4:$C$125,0),MATCH("Adjusted SOFR",'Forward Curves'!$C$4:$F$4,0))+Assumptions!$L$25,AVERAGE($D218:N218))</f>
        <v>0.1101</v>
      </c>
      <c r="P218" s="222">
        <f>IFERROR(INDEX('Forward Curves'!$C$4:$F$125,MATCH('Monthly Cash Flow'!P$7,'Forward Curves'!$C$4:$C$125,0),MATCH("Adjusted SOFR",'Forward Curves'!$C$4:$F$4,0))+Assumptions!$L$25,AVERAGE($D218:O218))</f>
        <v>0.11030000000000001</v>
      </c>
      <c r="Q218" s="222">
        <f>IFERROR(INDEX('Forward Curves'!$C$4:$F$125,MATCH('Monthly Cash Flow'!Q$7,'Forward Curves'!$C$4:$C$125,0),MATCH("Adjusted SOFR",'Forward Curves'!$C$4:$F$4,0))+Assumptions!$L$25,AVERAGE($D218:P218))</f>
        <v>0.1104</v>
      </c>
      <c r="R218" s="222">
        <f>IFERROR(INDEX('Forward Curves'!$C$4:$F$125,MATCH('Monthly Cash Flow'!R$7,'Forward Curves'!$C$4:$C$125,0),MATCH("Adjusted SOFR",'Forward Curves'!$C$4:$F$4,0))+Assumptions!$L$25,AVERAGE($D218:Q218))</f>
        <v>0.1106</v>
      </c>
      <c r="S218" s="222">
        <f>IFERROR(INDEX('Forward Curves'!$C$4:$F$125,MATCH('Monthly Cash Flow'!S$7,'Forward Curves'!$C$4:$C$125,0),MATCH("Adjusted SOFR",'Forward Curves'!$C$4:$F$4,0))+Assumptions!$L$25,AVERAGE($D218:R218))</f>
        <v>0.11080000000000001</v>
      </c>
      <c r="T218" s="222">
        <f>IFERROR(INDEX('Forward Curves'!$C$4:$F$125,MATCH('Monthly Cash Flow'!T$7,'Forward Curves'!$C$4:$C$125,0),MATCH("Adjusted SOFR",'Forward Curves'!$C$4:$F$4,0))+Assumptions!$L$25,AVERAGE($D218:S218))</f>
        <v>0.1109</v>
      </c>
      <c r="U218" s="222">
        <f>IFERROR(INDEX('Forward Curves'!$C$4:$F$125,MATCH('Monthly Cash Flow'!U$7,'Forward Curves'!$C$4:$C$125,0),MATCH("Adjusted SOFR",'Forward Curves'!$C$4:$F$4,0))+Assumptions!$L$25,AVERAGE($D218:T218))</f>
        <v>0.111</v>
      </c>
      <c r="V218" s="222">
        <f>IFERROR(INDEX('Forward Curves'!$C$4:$F$125,MATCH('Monthly Cash Flow'!V$7,'Forward Curves'!$C$4:$C$125,0),MATCH("Adjusted SOFR",'Forward Curves'!$C$4:$F$4,0))+Assumptions!$L$25,AVERAGE($D218:U218))</f>
        <v>0.11119999999999999</v>
      </c>
      <c r="W218" s="222">
        <f>IFERROR(INDEX('Forward Curves'!$C$4:$F$125,MATCH('Monthly Cash Flow'!W$7,'Forward Curves'!$C$4:$C$125,0),MATCH("Adjusted SOFR",'Forward Curves'!$C$4:$F$4,0))+Assumptions!$L$25,AVERAGE($D218:V218))</f>
        <v>0.1113</v>
      </c>
      <c r="X218" s="222">
        <f>IFERROR(INDEX('Forward Curves'!$C$4:$F$125,MATCH('Monthly Cash Flow'!X$7,'Forward Curves'!$C$4:$C$125,0),MATCH("Adjusted SOFR",'Forward Curves'!$C$4:$F$4,0))+Assumptions!$L$25,AVERAGE($D218:W218))</f>
        <v>0.1114</v>
      </c>
      <c r="Y218" s="222">
        <f>IFERROR(INDEX('Forward Curves'!$C$4:$F$125,MATCH('Monthly Cash Flow'!Y$7,'Forward Curves'!$C$4:$C$125,0),MATCH("Adjusted SOFR",'Forward Curves'!$C$4:$F$4,0))+Assumptions!$L$25,AVERAGE($D218:X218))</f>
        <v>0.1116</v>
      </c>
      <c r="Z218" s="222">
        <f>IFERROR(INDEX('Forward Curves'!$C$4:$F$125,MATCH('Monthly Cash Flow'!Z$7,'Forward Curves'!$C$4:$C$125,0),MATCH("Adjusted SOFR",'Forward Curves'!$C$4:$F$4,0))+Assumptions!$L$25,AVERAGE($D218:Y218))</f>
        <v>0.11169999999999999</v>
      </c>
      <c r="AA218" s="222">
        <f>IFERROR(INDEX('Forward Curves'!$C$4:$F$125,MATCH('Monthly Cash Flow'!AA$7,'Forward Curves'!$C$4:$C$125,0),MATCH("Adjusted SOFR",'Forward Curves'!$C$4:$F$4,0))+Assumptions!$L$25,AVERAGE($D218:Z218))</f>
        <v>0.1118</v>
      </c>
      <c r="AB218" s="222">
        <f>IFERROR(INDEX('Forward Curves'!$C$4:$F$125,MATCH('Monthly Cash Flow'!AB$7,'Forward Curves'!$C$4:$C$125,0),MATCH("Adjusted SOFR",'Forward Curves'!$C$4:$F$4,0))+Assumptions!$L$25,AVERAGE($D218:AA218))</f>
        <v>0.1119</v>
      </c>
      <c r="AC218" s="222">
        <f>IFERROR(INDEX('Forward Curves'!$C$4:$F$125,MATCH('Monthly Cash Flow'!AC$7,'Forward Curves'!$C$4:$C$125,0),MATCH("Adjusted SOFR",'Forward Curves'!$C$4:$F$4,0))+Assumptions!$L$25,AVERAGE($D218:AB218))</f>
        <v>0.11210000000000001</v>
      </c>
      <c r="AD218" s="222">
        <f>IFERROR(INDEX('Forward Curves'!$C$4:$F$125,MATCH('Monthly Cash Flow'!AD$7,'Forward Curves'!$C$4:$C$125,0),MATCH("Adjusted SOFR",'Forward Curves'!$C$4:$F$4,0))+Assumptions!$L$25,AVERAGE($D218:AC218))</f>
        <v>0.11219999999999999</v>
      </c>
      <c r="AE218" s="222">
        <f>IFERROR(INDEX('Forward Curves'!$C$4:$F$125,MATCH('Monthly Cash Flow'!AE$7,'Forward Curves'!$C$4:$C$125,0),MATCH("Adjusted SOFR",'Forward Curves'!$C$4:$F$4,0))+Assumptions!$L$25,AVERAGE($D218:AD218))</f>
        <v>0.1123</v>
      </c>
      <c r="AF218" s="222">
        <f>IFERROR(INDEX('Forward Curves'!$C$4:$F$125,MATCH('Monthly Cash Flow'!AF$7,'Forward Curves'!$C$4:$C$125,0),MATCH("Adjusted SOFR",'Forward Curves'!$C$4:$F$4,0))+Assumptions!$L$25,AVERAGE($D218:AE218))</f>
        <v>0.1124</v>
      </c>
      <c r="AG218" s="222">
        <f>IFERROR(INDEX('Forward Curves'!$C$4:$F$125,MATCH('Monthly Cash Flow'!AG$7,'Forward Curves'!$C$4:$C$125,0),MATCH("Adjusted SOFR",'Forward Curves'!$C$4:$F$4,0))+Assumptions!$L$25,AVERAGE($D218:AF218))</f>
        <v>0.1125</v>
      </c>
      <c r="AH218" s="222">
        <f>IFERROR(INDEX('Forward Curves'!$C$4:$F$125,MATCH('Monthly Cash Flow'!AH$7,'Forward Curves'!$C$4:$C$125,0),MATCH("Adjusted SOFR",'Forward Curves'!$C$4:$F$4,0))+Assumptions!$L$25,AVERAGE($D218:AG218))</f>
        <v>0.11269999999999999</v>
      </c>
      <c r="AI218" s="222">
        <f>IFERROR(INDEX('Forward Curves'!$C$4:$F$125,MATCH('Monthly Cash Flow'!AI$7,'Forward Curves'!$C$4:$C$125,0),MATCH("Adjusted SOFR",'Forward Curves'!$C$4:$F$4,0))+Assumptions!$L$25,AVERAGE($D218:AH218))</f>
        <v>0.1128</v>
      </c>
      <c r="AJ218" s="222">
        <f>IFERROR(INDEX('Forward Curves'!$C$4:$F$125,MATCH('Monthly Cash Flow'!AJ$7,'Forward Curves'!$C$4:$C$125,0),MATCH("Adjusted SOFR",'Forward Curves'!$C$4:$F$4,0))+Assumptions!$L$25,AVERAGE($D218:AI218))</f>
        <v>0.1129</v>
      </c>
      <c r="AK218" s="222">
        <f>IFERROR(INDEX('Forward Curves'!$C$4:$F$125,MATCH('Monthly Cash Flow'!AK$7,'Forward Curves'!$C$4:$C$125,0),MATCH("Adjusted SOFR",'Forward Curves'!$C$4:$F$4,0))+Assumptions!$L$25,AVERAGE($D218:AJ218))</f>
        <v>0.11299999999999999</v>
      </c>
      <c r="AL218" s="222">
        <f>IFERROR(INDEX('Forward Curves'!$C$4:$F$125,MATCH('Monthly Cash Flow'!AL$7,'Forward Curves'!$C$4:$C$125,0),MATCH("Adjusted SOFR",'Forward Curves'!$C$4:$F$4,0))+Assumptions!$L$25,AVERAGE($D218:AK218))</f>
        <v>0.11310000000000001</v>
      </c>
      <c r="AM218" s="222">
        <f>IFERROR(INDEX('Forward Curves'!$C$4:$F$125,MATCH('Monthly Cash Flow'!AM$7,'Forward Curves'!$C$4:$C$125,0),MATCH("Adjusted SOFR",'Forward Curves'!$C$4:$F$4,0))+Assumptions!$L$25,AVERAGE($D218:AL218))</f>
        <v>0.1132</v>
      </c>
      <c r="AN218" s="222">
        <f>IFERROR(INDEX('Forward Curves'!$C$4:$F$125,MATCH('Monthly Cash Flow'!AN$7,'Forward Curves'!$C$4:$C$125,0),MATCH("Adjusted SOFR",'Forward Curves'!$C$4:$F$4,0))+Assumptions!$L$25,AVERAGE($D218:AM218))</f>
        <v>0.1133</v>
      </c>
      <c r="AO218" s="222">
        <f>IFERROR(INDEX('Forward Curves'!$C$4:$F$125,MATCH('Monthly Cash Flow'!AO$7,'Forward Curves'!$C$4:$C$125,0),MATCH("Adjusted SOFR",'Forward Curves'!$C$4:$F$4,0))+Assumptions!$L$25,AVERAGE($D218:AN218))</f>
        <v>0.11349999999999999</v>
      </c>
      <c r="AP218" s="222">
        <f>IFERROR(INDEX('Forward Curves'!$C$4:$F$125,MATCH('Monthly Cash Flow'!AP$7,'Forward Curves'!$C$4:$C$125,0),MATCH("Adjusted SOFR",'Forward Curves'!$C$4:$F$4,0))+Assumptions!$L$25,AVERAGE($D218:AO218))</f>
        <v>0.11360000000000001</v>
      </c>
      <c r="AQ218" s="222">
        <f>IFERROR(INDEX('Forward Curves'!$C$4:$F$125,MATCH('Monthly Cash Flow'!AQ$7,'Forward Curves'!$C$4:$C$125,0),MATCH("Adjusted SOFR",'Forward Curves'!$C$4:$F$4,0))+Assumptions!$L$25,AVERAGE($D218:AP218))</f>
        <v>0.1137</v>
      </c>
      <c r="AR218" s="222">
        <f>IFERROR(INDEX('Forward Curves'!$C$4:$F$125,MATCH('Monthly Cash Flow'!AR$7,'Forward Curves'!$C$4:$C$125,0),MATCH("Adjusted SOFR",'Forward Curves'!$C$4:$F$4,0))+Assumptions!$L$25,AVERAGE($D218:AQ218))</f>
        <v>0.1138</v>
      </c>
      <c r="AS218" s="222">
        <f>IFERROR(INDEX('Forward Curves'!$C$4:$F$125,MATCH('Monthly Cash Flow'!AS$7,'Forward Curves'!$C$4:$C$125,0),MATCH("Adjusted SOFR",'Forward Curves'!$C$4:$F$4,0))+Assumptions!$L$25,AVERAGE($D218:AR218))</f>
        <v>0.11399999999999999</v>
      </c>
      <c r="AT218" s="222">
        <f>IFERROR(INDEX('Forward Curves'!$C$4:$F$125,MATCH('Monthly Cash Flow'!AT$7,'Forward Curves'!$C$4:$C$125,0),MATCH("Adjusted SOFR",'Forward Curves'!$C$4:$F$4,0))+Assumptions!$L$25,AVERAGE($D218:AS218))</f>
        <v>0.11410000000000001</v>
      </c>
      <c r="AU218" s="222">
        <f>IFERROR(INDEX('Forward Curves'!$C$4:$F$125,MATCH('Monthly Cash Flow'!AU$7,'Forward Curves'!$C$4:$C$125,0),MATCH("Adjusted SOFR",'Forward Curves'!$C$4:$F$4,0))+Assumptions!$L$25,AVERAGE($D218:AT218))</f>
        <v>0.1143</v>
      </c>
      <c r="AV218" s="222">
        <f>IFERROR(INDEX('Forward Curves'!$C$4:$F$125,MATCH('Monthly Cash Flow'!AV$7,'Forward Curves'!$C$4:$C$125,0),MATCH("Adjusted SOFR",'Forward Curves'!$C$4:$F$4,0))+Assumptions!$L$25,AVERAGE($D218:AU218))</f>
        <v>0.1144</v>
      </c>
      <c r="AW218" s="222">
        <f>IFERROR(INDEX('Forward Curves'!$C$4:$F$125,MATCH('Monthly Cash Flow'!AW$7,'Forward Curves'!$C$4:$C$125,0),MATCH("Adjusted SOFR",'Forward Curves'!$C$4:$F$4,0))+Assumptions!$L$25,AVERAGE($D218:AV218))</f>
        <v>0.11449999999999999</v>
      </c>
      <c r="AX218" s="222">
        <f>IFERROR(INDEX('Forward Curves'!$C$4:$F$125,MATCH('Monthly Cash Flow'!AX$7,'Forward Curves'!$C$4:$C$125,0),MATCH("Adjusted SOFR",'Forward Curves'!$C$4:$F$4,0))+Assumptions!$L$25,AVERAGE($D218:AW218))</f>
        <v>0.1147</v>
      </c>
      <c r="AY218" s="222">
        <f>IFERROR(INDEX('Forward Curves'!$C$4:$F$125,MATCH('Monthly Cash Flow'!AY$7,'Forward Curves'!$C$4:$C$125,0),MATCH("Adjusted SOFR",'Forward Curves'!$C$4:$F$4,0))+Assumptions!$L$25,AVERAGE($D218:AX218))</f>
        <v>0.1148</v>
      </c>
      <c r="AZ218" s="222">
        <f>IFERROR(INDEX('Forward Curves'!$C$4:$F$125,MATCH('Monthly Cash Flow'!AZ$7,'Forward Curves'!$C$4:$C$125,0),MATCH("Adjusted SOFR",'Forward Curves'!$C$4:$F$4,0))+Assumptions!$L$25,AVERAGE($D218:AY218))</f>
        <v>0.11499999999999999</v>
      </c>
      <c r="BA218" s="222">
        <f>IFERROR(INDEX('Forward Curves'!$C$4:$F$125,MATCH('Monthly Cash Flow'!BA$7,'Forward Curves'!$C$4:$C$125,0),MATCH("Adjusted SOFR",'Forward Curves'!$C$4:$F$4,0))+Assumptions!$L$25,AVERAGE($D218:AZ218))</f>
        <v>0.11510000000000001</v>
      </c>
      <c r="BB218" s="222">
        <f>IFERROR(INDEX('Forward Curves'!$C$4:$F$125,MATCH('Monthly Cash Flow'!BB$7,'Forward Curves'!$C$4:$C$125,0),MATCH("Adjusted SOFR",'Forward Curves'!$C$4:$F$4,0))+Assumptions!$L$25,AVERAGE($D218:BA218))</f>
        <v>0.1153</v>
      </c>
      <c r="BC218" s="222">
        <f>IFERROR(INDEX('Forward Curves'!$C$4:$F$125,MATCH('Monthly Cash Flow'!BC$7,'Forward Curves'!$C$4:$C$125,0),MATCH("Adjusted SOFR",'Forward Curves'!$C$4:$F$4,0))+Assumptions!$L$25,AVERAGE($D218:BB218))</f>
        <v>0.1154</v>
      </c>
      <c r="BD218" s="222">
        <f>IFERROR(INDEX('Forward Curves'!$C$4:$F$125,MATCH('Monthly Cash Flow'!BD$7,'Forward Curves'!$C$4:$C$125,0),MATCH("Adjusted SOFR",'Forward Curves'!$C$4:$F$4,0))+Assumptions!$L$25,AVERAGE($D218:BC218))</f>
        <v>0.11560000000000001</v>
      </c>
      <c r="BE218" s="222">
        <f>IFERROR(INDEX('Forward Curves'!$C$4:$F$125,MATCH('Monthly Cash Flow'!BE$7,'Forward Curves'!$C$4:$C$125,0),MATCH("Adjusted SOFR",'Forward Curves'!$C$4:$F$4,0))+Assumptions!$L$25,AVERAGE($D218:BD218))</f>
        <v>0.1157</v>
      </c>
      <c r="BF218" s="222">
        <f>IFERROR(INDEX('Forward Curves'!$C$4:$F$125,MATCH('Monthly Cash Flow'!BF$7,'Forward Curves'!$C$4:$C$125,0),MATCH("Adjusted SOFR",'Forward Curves'!$C$4:$F$4,0))+Assumptions!$L$25,AVERAGE($D218:BE218))</f>
        <v>0.1158</v>
      </c>
      <c r="BG218" s="222">
        <f>IFERROR(INDEX('Forward Curves'!$C$4:$F$125,MATCH('Monthly Cash Flow'!BG$7,'Forward Curves'!$C$4:$C$125,0),MATCH("Adjusted SOFR",'Forward Curves'!$C$4:$F$4,0))+Assumptions!$L$25,AVERAGE($D218:BF218))</f>
        <v>0.11599999999999999</v>
      </c>
      <c r="BH218" s="222">
        <f>IFERROR(INDEX('Forward Curves'!$C$4:$F$125,MATCH('Monthly Cash Flow'!BH$7,'Forward Curves'!$C$4:$C$125,0),MATCH("Adjusted SOFR",'Forward Curves'!$C$4:$F$4,0))+Assumptions!$L$25,AVERAGE($D218:BG218))</f>
        <v>0.11610000000000001</v>
      </c>
      <c r="BI218" s="222">
        <f>IFERROR(INDEX('Forward Curves'!$C$4:$F$125,MATCH('Monthly Cash Flow'!BI$7,'Forward Curves'!$C$4:$C$125,0),MATCH("Adjusted SOFR",'Forward Curves'!$C$4:$F$4,0))+Assumptions!$L$25,AVERAGE($D218:BH218))</f>
        <v>0.1162</v>
      </c>
      <c r="BJ218" s="222">
        <f>IFERROR(INDEX('Forward Curves'!$C$4:$F$125,MATCH('Monthly Cash Flow'!BJ$7,'Forward Curves'!$C$4:$C$125,0),MATCH("Adjusted SOFR",'Forward Curves'!$C$4:$F$4,0))+Assumptions!$L$25,AVERAGE($D218:BI218))</f>
        <v>0.1163</v>
      </c>
      <c r="BK218" s="222">
        <f>IFERROR(INDEX('Forward Curves'!$C$4:$F$125,MATCH('Monthly Cash Flow'!BK$7,'Forward Curves'!$C$4:$C$125,0),MATCH("Adjusted SOFR",'Forward Curves'!$C$4:$F$4,0))+Assumptions!$L$25,AVERAGE($D218:BJ218))</f>
        <v>0.1164</v>
      </c>
      <c r="BL218" s="222">
        <f>IFERROR(INDEX('Forward Curves'!$C$4:$F$125,MATCH('Monthly Cash Flow'!BL$7,'Forward Curves'!$C$4:$C$125,0),MATCH("Adjusted SOFR",'Forward Curves'!$C$4:$F$4,0))+Assumptions!$L$25,AVERAGE($D218:BK218))</f>
        <v>0.11649999999999999</v>
      </c>
      <c r="BM218" s="222">
        <f>IFERROR(INDEX('Forward Curves'!$C$4:$F$125,MATCH('Monthly Cash Flow'!BM$7,'Forward Curves'!$C$4:$C$125,0),MATCH("Adjusted SOFR",'Forward Curves'!$C$4:$F$4,0))+Assumptions!$L$25,AVERAGE($D218:BL218))</f>
        <v>0.11660000000000001</v>
      </c>
      <c r="BN218" s="222">
        <f>IFERROR(INDEX('Forward Curves'!$C$4:$F$125,MATCH('Monthly Cash Flow'!BN$7,'Forward Curves'!$C$4:$C$125,0),MATCH("Adjusted SOFR",'Forward Curves'!$C$4:$F$4,0))+Assumptions!$L$25,AVERAGE($D218:BM218))</f>
        <v>0.1168</v>
      </c>
      <c r="BO218" s="222">
        <f>IFERROR(INDEX('Forward Curves'!$C$4:$F$125,MATCH('Monthly Cash Flow'!BO$7,'Forward Curves'!$C$4:$C$125,0),MATCH("Adjusted SOFR",'Forward Curves'!$C$4:$F$4,0))+Assumptions!$L$25,AVERAGE($D218:BN218))</f>
        <v>0.1168</v>
      </c>
      <c r="BP218" s="222">
        <f>IFERROR(INDEX('Forward Curves'!$C$4:$F$125,MATCH('Monthly Cash Flow'!BP$7,'Forward Curves'!$C$4:$C$125,0),MATCH("Adjusted SOFR",'Forward Curves'!$C$4:$F$4,0))+Assumptions!$L$25,AVERAGE($D218:BO218))</f>
        <v>0.11699999999999999</v>
      </c>
      <c r="BQ218" s="222">
        <f>IFERROR(INDEX('Forward Curves'!$C$4:$F$125,MATCH('Monthly Cash Flow'!BQ$7,'Forward Curves'!$C$4:$C$125,0),MATCH("Adjusted SOFR",'Forward Curves'!$C$4:$F$4,0))+Assumptions!$L$25,AVERAGE($D218:BP218))</f>
        <v>0.11699999999999999</v>
      </c>
      <c r="BR218" s="222">
        <f>IFERROR(INDEX('Forward Curves'!$C$4:$F$125,MATCH('Monthly Cash Flow'!BR$7,'Forward Curves'!$C$4:$C$125,0),MATCH("Adjusted SOFR",'Forward Curves'!$C$4:$F$4,0))+Assumptions!$L$25,AVERAGE($D218:BQ218))</f>
        <v>0.11710000000000001</v>
      </c>
      <c r="BS218" s="222">
        <f>IFERROR(INDEX('Forward Curves'!$C$4:$F$125,MATCH('Monthly Cash Flow'!BS$7,'Forward Curves'!$C$4:$C$125,0),MATCH("Adjusted SOFR",'Forward Curves'!$C$4:$F$4,0))+Assumptions!$L$25,AVERAGE($D218:BR218))</f>
        <v>0.1172</v>
      </c>
      <c r="BT218" s="222">
        <f>IFERROR(INDEX('Forward Curves'!$C$4:$F$125,MATCH('Monthly Cash Flow'!BT$7,'Forward Curves'!$C$4:$C$125,0),MATCH("Adjusted SOFR",'Forward Curves'!$C$4:$F$4,0))+Assumptions!$L$25,AVERAGE($D218:BS218))</f>
        <v>0.1173</v>
      </c>
      <c r="BU218" s="222">
        <f>IFERROR(INDEX('Forward Curves'!$C$4:$F$125,MATCH('Monthly Cash Flow'!BU$7,'Forward Curves'!$C$4:$C$125,0),MATCH("Adjusted SOFR",'Forward Curves'!$C$4:$F$4,0))+Assumptions!$L$25,AVERAGE($D218:BT218))</f>
        <v>0.1174</v>
      </c>
      <c r="BV218" s="222">
        <f>IFERROR(INDEX('Forward Curves'!$C$4:$F$125,MATCH('Monthly Cash Flow'!BV$7,'Forward Curves'!$C$4:$C$125,0),MATCH("Adjusted SOFR",'Forward Curves'!$C$4:$F$4,0))+Assumptions!$L$25,AVERAGE($D218:BU218))</f>
        <v>0.11749999999999999</v>
      </c>
      <c r="BW218" s="222">
        <f>IFERROR(INDEX('Forward Curves'!$C$4:$F$125,MATCH('Monthly Cash Flow'!BW$7,'Forward Curves'!$C$4:$C$125,0),MATCH("Adjusted SOFR",'Forward Curves'!$C$4:$F$4,0))+Assumptions!$L$25,AVERAGE($D218:BV218))</f>
        <v>0.1176</v>
      </c>
      <c r="BX218" s="222">
        <f>IFERROR(INDEX('Forward Curves'!$C$4:$F$125,MATCH('Monthly Cash Flow'!BX$7,'Forward Curves'!$C$4:$C$125,0),MATCH("Adjusted SOFR",'Forward Curves'!$C$4:$F$4,0))+Assumptions!$L$25,AVERAGE($D218:BW218))</f>
        <v>0.1176</v>
      </c>
      <c r="BY218" s="222">
        <f>IFERROR(INDEX('Forward Curves'!$C$4:$F$125,MATCH('Monthly Cash Flow'!BY$7,'Forward Curves'!$C$4:$C$125,0),MATCH("Adjusted SOFR",'Forward Curves'!$C$4:$F$4,0))+Assumptions!$L$25,AVERAGE($D218:BX218))</f>
        <v>0.1177</v>
      </c>
      <c r="BZ218" s="222">
        <f>IFERROR(INDEX('Forward Curves'!$C$4:$F$125,MATCH('Monthly Cash Flow'!BZ$7,'Forward Curves'!$C$4:$C$125,0),MATCH("Adjusted SOFR",'Forward Curves'!$C$4:$F$4,0))+Assumptions!$L$25,AVERAGE($D218:BY218))</f>
        <v>0.1178</v>
      </c>
      <c r="CA218" s="222">
        <f>IFERROR(INDEX('Forward Curves'!$C$4:$F$125,MATCH('Monthly Cash Flow'!CA$7,'Forward Curves'!$C$4:$C$125,0),MATCH("Adjusted SOFR",'Forward Curves'!$C$4:$F$4,0))+Assumptions!$L$25,AVERAGE($D218:BZ218))</f>
        <v>0.1179</v>
      </c>
      <c r="CB218" s="222">
        <f>IFERROR(INDEX('Forward Curves'!$C$4:$F$125,MATCH('Monthly Cash Flow'!CB$7,'Forward Curves'!$C$4:$C$125,0),MATCH("Adjusted SOFR",'Forward Curves'!$C$4:$F$4,0))+Assumptions!$L$25,AVERAGE($D218:CA218))</f>
        <v>0.1179</v>
      </c>
      <c r="CC218" s="222">
        <f>IFERROR(INDEX('Forward Curves'!$C$4:$F$125,MATCH('Monthly Cash Flow'!CC$7,'Forward Curves'!$C$4:$C$125,0),MATCH("Adjusted SOFR",'Forward Curves'!$C$4:$F$4,0))+Assumptions!$L$25,AVERAGE($D218:CB218))</f>
        <v>0.11799999999999999</v>
      </c>
      <c r="CD218" s="222">
        <f>IFERROR(INDEX('Forward Curves'!$C$4:$F$125,MATCH('Monthly Cash Flow'!CD$7,'Forward Curves'!$C$4:$C$125,0),MATCH("Adjusted SOFR",'Forward Curves'!$C$4:$F$4,0))+Assumptions!$L$25,AVERAGE($D218:CC218))</f>
        <v>0.1181</v>
      </c>
      <c r="CE218" s="222">
        <f>IFERROR(INDEX('Forward Curves'!$C$4:$F$125,MATCH('Monthly Cash Flow'!CE$7,'Forward Curves'!$C$4:$C$125,0),MATCH("Adjusted SOFR",'Forward Curves'!$C$4:$F$4,0))+Assumptions!$L$25,AVERAGE($D218:CD218))</f>
        <v>0.1181</v>
      </c>
      <c r="CF218" s="222">
        <f>IFERROR(INDEX('Forward Curves'!$C$4:$F$125,MATCH('Monthly Cash Flow'!CF$7,'Forward Curves'!$C$4:$C$125,0),MATCH("Adjusted SOFR",'Forward Curves'!$C$4:$F$4,0))+Assumptions!$L$25,AVERAGE($D218:CE218))</f>
        <v>0.1182</v>
      </c>
      <c r="CG218" s="222">
        <f>IFERROR(INDEX('Forward Curves'!$C$4:$F$125,MATCH('Monthly Cash Flow'!CG$7,'Forward Curves'!$C$4:$C$125,0),MATCH("Adjusted SOFR",'Forward Curves'!$C$4:$F$4,0))+Assumptions!$L$25,AVERAGE($D218:CF218))</f>
        <v>0.1183</v>
      </c>
      <c r="CH218" s="222">
        <f>IFERROR(INDEX('Forward Curves'!$C$4:$F$125,MATCH('Monthly Cash Flow'!CH$7,'Forward Curves'!$C$4:$C$125,0),MATCH("Adjusted SOFR",'Forward Curves'!$C$4:$F$4,0))+Assumptions!$L$25,AVERAGE($D218:CG218))</f>
        <v>0.11840000000000001</v>
      </c>
      <c r="CI218" s="222">
        <f>IFERROR(INDEX('Forward Curves'!$C$4:$F$125,MATCH('Monthly Cash Flow'!CI$7,'Forward Curves'!$C$4:$C$125,0),MATCH("Adjusted SOFR",'Forward Curves'!$C$4:$F$4,0))+Assumptions!$L$25,AVERAGE($D218:CH218))</f>
        <v>0.11840000000000001</v>
      </c>
      <c r="CJ218" s="222">
        <f>IFERROR(INDEX('Forward Curves'!$C$4:$F$125,MATCH('Monthly Cash Flow'!CJ$7,'Forward Curves'!$C$4:$C$125,0),MATCH("Adjusted SOFR",'Forward Curves'!$C$4:$F$4,0))+Assumptions!$L$25,AVERAGE($D218:CI218))</f>
        <v>0.11849999999999999</v>
      </c>
      <c r="CK218" s="222">
        <f>IFERROR(INDEX('Forward Curves'!$C$4:$F$125,MATCH('Monthly Cash Flow'!CK$7,'Forward Curves'!$C$4:$C$125,0),MATCH("Adjusted SOFR",'Forward Curves'!$C$4:$F$4,0))+Assumptions!$L$25,AVERAGE($D218:CJ218))</f>
        <v>0.1186</v>
      </c>
      <c r="CL218" s="222">
        <f>IFERROR(INDEX('Forward Curves'!$C$4:$F$125,MATCH('Monthly Cash Flow'!CL$7,'Forward Curves'!$C$4:$C$125,0),MATCH("Adjusted SOFR",'Forward Curves'!$C$4:$F$4,0))+Assumptions!$L$25,AVERAGE($D218:CK218))</f>
        <v>0.1186</v>
      </c>
      <c r="CM218" s="222">
        <f>IFERROR(INDEX('Forward Curves'!$C$4:$F$125,MATCH('Monthly Cash Flow'!CM$7,'Forward Curves'!$C$4:$C$125,0),MATCH("Adjusted SOFR",'Forward Curves'!$C$4:$F$4,0))+Assumptions!$L$25,AVERAGE($D218:CL218))</f>
        <v>0.1187</v>
      </c>
      <c r="CN218" s="222">
        <f>IFERROR(INDEX('Forward Curves'!$C$4:$F$125,MATCH('Monthly Cash Flow'!CN$7,'Forward Curves'!$C$4:$C$125,0),MATCH("Adjusted SOFR",'Forward Curves'!$C$4:$F$4,0))+Assumptions!$L$25,AVERAGE($D218:CM218))</f>
        <v>0.1188</v>
      </c>
      <c r="CO218" s="222">
        <f>IFERROR(INDEX('Forward Curves'!$C$4:$F$125,MATCH('Monthly Cash Flow'!CO$7,'Forward Curves'!$C$4:$C$125,0),MATCH("Adjusted SOFR",'Forward Curves'!$C$4:$F$4,0))+Assumptions!$L$25,AVERAGE($D218:CN218))</f>
        <v>0.11890000000000001</v>
      </c>
      <c r="CP218" s="222">
        <f>IFERROR(INDEX('Forward Curves'!$C$4:$F$125,MATCH('Monthly Cash Flow'!CP$7,'Forward Curves'!$C$4:$C$125,0),MATCH("Adjusted SOFR",'Forward Curves'!$C$4:$F$4,0))+Assumptions!$L$25,AVERAGE($D218:CO218))</f>
        <v>0.11890000000000001</v>
      </c>
      <c r="CQ218" s="222">
        <f>IFERROR(INDEX('Forward Curves'!$C$4:$F$125,MATCH('Monthly Cash Flow'!CQ$7,'Forward Curves'!$C$4:$C$125,0),MATCH("Adjusted SOFR",'Forward Curves'!$C$4:$F$4,0))+Assumptions!$L$25,AVERAGE($D218:CP218))</f>
        <v>0.11899999999999999</v>
      </c>
      <c r="CR218" s="222">
        <f>IFERROR(INDEX('Forward Curves'!$C$4:$F$125,MATCH('Monthly Cash Flow'!CR$7,'Forward Curves'!$C$4:$C$125,0),MATCH("Adjusted SOFR",'Forward Curves'!$C$4:$F$4,0))+Assumptions!$L$25,AVERAGE($D218:CQ218))</f>
        <v>0.1191</v>
      </c>
      <c r="CS218" s="222">
        <f>IFERROR(INDEX('Forward Curves'!$C$4:$F$125,MATCH('Monthly Cash Flow'!CS$7,'Forward Curves'!$C$4:$C$125,0),MATCH("Adjusted SOFR",'Forward Curves'!$C$4:$F$4,0))+Assumptions!$L$25,AVERAGE($D218:CR218))</f>
        <v>0.1192</v>
      </c>
      <c r="CT218" s="222">
        <f>IFERROR(INDEX('Forward Curves'!$C$4:$F$125,MATCH('Monthly Cash Flow'!CT$7,'Forward Curves'!$C$4:$C$125,0),MATCH("Adjusted SOFR",'Forward Curves'!$C$4:$F$4,0))+Assumptions!$L$25,AVERAGE($D218:CS218))</f>
        <v>0.1192</v>
      </c>
      <c r="CU218" s="222">
        <f>IFERROR(INDEX('Forward Curves'!$C$4:$F$125,MATCH('Monthly Cash Flow'!CU$7,'Forward Curves'!$C$4:$C$125,0),MATCH("Adjusted SOFR",'Forward Curves'!$C$4:$F$4,0))+Assumptions!$L$25,AVERAGE($D218:CT218))</f>
        <v>0.11929999999999999</v>
      </c>
      <c r="CV218" s="222">
        <f>IFERROR(INDEX('Forward Curves'!$C$4:$F$125,MATCH('Monthly Cash Flow'!CV$7,'Forward Curves'!$C$4:$C$125,0),MATCH("Adjusted SOFR",'Forward Curves'!$C$4:$F$4,0))+Assumptions!$L$25,AVERAGE($D218:CU218))</f>
        <v>0.11940000000000001</v>
      </c>
      <c r="CW218" s="222">
        <f>IFERROR(INDEX('Forward Curves'!$C$4:$F$125,MATCH('Monthly Cash Flow'!CW$7,'Forward Curves'!$C$4:$C$125,0),MATCH("Adjusted SOFR",'Forward Curves'!$C$4:$F$4,0))+Assumptions!$L$25,AVERAGE($D218:CV218))</f>
        <v>0.11940000000000001</v>
      </c>
      <c r="CX218" s="222">
        <f>IFERROR(INDEX('Forward Curves'!$C$4:$F$125,MATCH('Monthly Cash Flow'!CX$7,'Forward Curves'!$C$4:$C$125,0),MATCH("Adjusted SOFR",'Forward Curves'!$C$4:$F$4,0))+Assumptions!$L$25,AVERAGE($D218:CW218))</f>
        <v>0.1195</v>
      </c>
      <c r="CY218" s="222">
        <f>IFERROR(INDEX('Forward Curves'!$C$4:$F$125,MATCH('Monthly Cash Flow'!CY$7,'Forward Curves'!$C$4:$C$125,0),MATCH("Adjusted SOFR",'Forward Curves'!$C$4:$F$4,0))+Assumptions!$L$25,AVERAGE($D218:CX218))</f>
        <v>0.1196</v>
      </c>
      <c r="CZ218" s="222">
        <f>IFERROR(INDEX('Forward Curves'!$C$4:$F$125,MATCH('Monthly Cash Flow'!CZ$7,'Forward Curves'!$C$4:$C$125,0),MATCH("Adjusted SOFR",'Forward Curves'!$C$4:$F$4,0))+Assumptions!$L$25,AVERAGE($D218:CY218))</f>
        <v>0.1197</v>
      </c>
      <c r="DA218" s="222">
        <f>IFERROR(INDEX('Forward Curves'!$C$4:$F$125,MATCH('Monthly Cash Flow'!DA$7,'Forward Curves'!$C$4:$C$125,0),MATCH("Adjusted SOFR",'Forward Curves'!$C$4:$F$4,0))+Assumptions!$L$25,AVERAGE($D218:CZ218))</f>
        <v>0.1197</v>
      </c>
      <c r="DB218" s="222">
        <f>IFERROR(INDEX('Forward Curves'!$C$4:$F$125,MATCH('Monthly Cash Flow'!DB$7,'Forward Curves'!$C$4:$C$125,0),MATCH("Adjusted SOFR",'Forward Curves'!$C$4:$F$4,0))+Assumptions!$L$25,AVERAGE($D218:DA218))</f>
        <v>0.11979999999999999</v>
      </c>
      <c r="DC218" s="222">
        <f>IFERROR(INDEX('Forward Curves'!$C$4:$F$125,MATCH('Monthly Cash Flow'!DC$7,'Forward Curves'!$C$4:$C$125,0),MATCH("Adjusted SOFR",'Forward Curves'!$C$4:$F$4,0))+Assumptions!$L$25,AVERAGE($D218:DB218))</f>
        <v>0.11990000000000001</v>
      </c>
      <c r="DD218" s="222">
        <f>IFERROR(INDEX('Forward Curves'!$C$4:$F$125,MATCH('Monthly Cash Flow'!DD$7,'Forward Curves'!$C$4:$C$125,0),MATCH("Adjusted SOFR",'Forward Curves'!$C$4:$F$4,0))+Assumptions!$L$25,AVERAGE($D218:DC218))</f>
        <v>0.11990000000000001</v>
      </c>
      <c r="DE218" s="222">
        <f>IFERROR(INDEX('Forward Curves'!$C$4:$F$125,MATCH('Monthly Cash Flow'!DE$7,'Forward Curves'!$C$4:$C$125,0),MATCH("Adjusted SOFR",'Forward Curves'!$C$4:$F$4,0))+Assumptions!$L$25,AVERAGE($D218:DD218))</f>
        <v>0.12</v>
      </c>
      <c r="DF218" s="222">
        <f>IFERROR(INDEX('Forward Curves'!$C$4:$F$125,MATCH('Monthly Cash Flow'!DF$7,'Forward Curves'!$C$4:$C$125,0),MATCH("Adjusted SOFR",'Forward Curves'!$C$4:$F$4,0))+Assumptions!$L$25,AVERAGE($D218:DE218))</f>
        <v>0.1201</v>
      </c>
      <c r="DG218" s="222">
        <f>IFERROR(INDEX('Forward Curves'!$C$4:$F$125,MATCH('Monthly Cash Flow'!DG$7,'Forward Curves'!$C$4:$C$125,0),MATCH("Adjusted SOFR",'Forward Curves'!$C$4:$F$4,0))+Assumptions!$L$25,AVERAGE($D218:DF218))</f>
        <v>0.1202</v>
      </c>
      <c r="DH218" s="222">
        <f>IFERROR(INDEX('Forward Curves'!$C$4:$F$125,MATCH('Monthly Cash Flow'!DH$7,'Forward Curves'!$C$4:$C$125,0),MATCH("Adjusted SOFR",'Forward Curves'!$C$4:$F$4,0))+Assumptions!$L$25,AVERAGE($D218:DG218))</f>
        <v>0.1202</v>
      </c>
      <c r="DI218" s="222">
        <f>IFERROR(INDEX('Forward Curves'!$C$4:$F$125,MATCH('Monthly Cash Flow'!DI$7,'Forward Curves'!$C$4:$C$125,0),MATCH("Adjusted SOFR",'Forward Curves'!$C$4:$F$4,0))+Assumptions!$L$25,AVERAGE($D218:DH218))</f>
        <v>0.11534678899082568</v>
      </c>
      <c r="DJ218" s="222">
        <f>IFERROR(INDEX('Forward Curves'!$C$4:$F$125,MATCH('Monthly Cash Flow'!DJ$7,'Forward Curves'!$C$4:$C$125,0),MATCH("Adjusted SOFR",'Forward Curves'!$C$4:$F$4,0))+Assumptions!$L$25,AVERAGE($D218:DI218))</f>
        <v>0.11534678899082568</v>
      </c>
      <c r="DK218" s="222">
        <f>IFERROR(INDEX('Forward Curves'!$C$4:$F$125,MATCH('Monthly Cash Flow'!DK$7,'Forward Curves'!$C$4:$C$125,0),MATCH("Adjusted SOFR",'Forward Curves'!$C$4:$F$4,0))+Assumptions!$L$25,AVERAGE($D218:DJ218))</f>
        <v>0.11534678899082568</v>
      </c>
      <c r="DL218" s="222">
        <f>IFERROR(INDEX('Forward Curves'!$C$4:$F$125,MATCH('Monthly Cash Flow'!DL$7,'Forward Curves'!$C$4:$C$125,0),MATCH("Adjusted SOFR",'Forward Curves'!$C$4:$F$4,0))+Assumptions!$L$25,AVERAGE($D218:DK218))</f>
        <v>0.11534678899082566</v>
      </c>
      <c r="DM218" s="222">
        <f>IFERROR(INDEX('Forward Curves'!$C$4:$F$125,MATCH('Monthly Cash Flow'!DM$7,'Forward Curves'!$C$4:$C$125,0),MATCH("Adjusted SOFR",'Forward Curves'!$C$4:$F$4,0))+Assumptions!$L$25,AVERAGE($D218:DL218))</f>
        <v>0.11534678899082566</v>
      </c>
      <c r="DN218" s="222">
        <f>IFERROR(INDEX('Forward Curves'!$C$4:$F$125,MATCH('Monthly Cash Flow'!DN$7,'Forward Curves'!$C$4:$C$125,0),MATCH("Adjusted SOFR",'Forward Curves'!$C$4:$F$4,0))+Assumptions!$L$25,AVERAGE($D218:DM218))</f>
        <v>0.11534678899082566</v>
      </c>
      <c r="DO218" s="222">
        <f>IFERROR(INDEX('Forward Curves'!$C$4:$F$125,MATCH('Monthly Cash Flow'!DO$7,'Forward Curves'!$C$4:$C$125,0),MATCH("Adjusted SOFR",'Forward Curves'!$C$4:$F$4,0))+Assumptions!$L$25,AVERAGE($D218:DN218))</f>
        <v>0.11534678899082566</v>
      </c>
      <c r="DP218" s="222">
        <f>IFERROR(INDEX('Forward Curves'!$C$4:$F$125,MATCH('Monthly Cash Flow'!DP$7,'Forward Curves'!$C$4:$C$125,0),MATCH("Adjusted SOFR",'Forward Curves'!$C$4:$F$4,0))+Assumptions!$L$25,AVERAGE($D218:DO218))</f>
        <v>0.11534678899082565</v>
      </c>
      <c r="DQ218" s="222">
        <f>IFERROR(INDEX('Forward Curves'!$C$4:$F$125,MATCH('Monthly Cash Flow'!DQ$7,'Forward Curves'!$C$4:$C$125,0),MATCH("Adjusted SOFR",'Forward Curves'!$C$4:$F$4,0))+Assumptions!$L$25,AVERAGE($D218:DP218))</f>
        <v>0.11534678899082565</v>
      </c>
      <c r="DR218" s="222">
        <f>IFERROR(INDEX('Forward Curves'!$C$4:$F$125,MATCH('Monthly Cash Flow'!DR$7,'Forward Curves'!$C$4:$C$125,0),MATCH("Adjusted SOFR",'Forward Curves'!$C$4:$F$4,0))+Assumptions!$L$25,AVERAGE($D218:DQ218))</f>
        <v>0.11534678899082565</v>
      </c>
      <c r="DS218" s="222">
        <f>IFERROR(INDEX('Forward Curves'!$C$4:$F$125,MATCH('Monthly Cash Flow'!DS$7,'Forward Curves'!$C$4:$C$125,0),MATCH("Adjusted SOFR",'Forward Curves'!$C$4:$F$4,0))+Assumptions!$L$25,AVERAGE($D218:DR218))</f>
        <v>0.11534678899082565</v>
      </c>
      <c r="DT218" s="222">
        <f>IFERROR(INDEX('Forward Curves'!$C$4:$F$125,MATCH('Monthly Cash Flow'!DT$7,'Forward Curves'!$C$4:$C$125,0),MATCH("Adjusted SOFR",'Forward Curves'!$C$4:$F$4,0))+Assumptions!$L$25,AVERAGE($D218:DS218))</f>
        <v>0.11534678899082565</v>
      </c>
    </row>
    <row r="219" spans="3:124">
      <c r="C219" s="163" t="s">
        <v>565</v>
      </c>
      <c r="D219" s="222">
        <f>IFERROR(INDEX('Forward Curves'!$C$4:$F$125,MATCH('Monthly Cash Flow'!D$7,'Forward Curves'!$C$4:$C$125,0),MATCH("Adjusted SOFR",'Forward Curves'!$C$4:$F$4,0))+Assumptions!$L$17,AVERAGE(C219:$D219))</f>
        <v>5.8500000000000003E-2</v>
      </c>
      <c r="E219" s="222">
        <f>IFERROR(INDEX('Forward Curves'!$C$4:$F$125,MATCH('Monthly Cash Flow'!E$7,'Forward Curves'!$C$4:$C$125,0),MATCH("Adjusted SOFR",'Forward Curves'!$C$4:$F$4,0))+Assumptions!$L$17,AVERAGE(D219:$D219))</f>
        <v>5.8400000000000001E-2</v>
      </c>
      <c r="F219" s="222">
        <f>IFERROR(INDEX('Forward Curves'!$C$4:$F$125,MATCH('Monthly Cash Flow'!F$7,'Forward Curves'!$C$4:$C$125,0),MATCH("Adjusted SOFR",'Forward Curves'!$C$4:$F$4,0))+Assumptions!$L$17,AVERAGE($D219:E219))</f>
        <v>5.8400000000000001E-2</v>
      </c>
      <c r="G219" s="222">
        <f>IFERROR(INDEX('Forward Curves'!$C$4:$F$125,MATCH('Monthly Cash Flow'!G$7,'Forward Curves'!$C$4:$C$125,0),MATCH("Adjusted SOFR",'Forward Curves'!$C$4:$F$4,0))+Assumptions!$L$17,AVERAGE($D219:F219))</f>
        <v>5.7599999999999998E-2</v>
      </c>
      <c r="H219" s="222">
        <f>IFERROR(INDEX('Forward Curves'!$C$4:$F$125,MATCH('Monthly Cash Flow'!H$7,'Forward Curves'!$C$4:$C$125,0),MATCH("Adjusted SOFR",'Forward Curves'!$C$4:$F$4,0))+Assumptions!$L$17,AVERAGE($D219:G219))</f>
        <v>5.74E-2</v>
      </c>
      <c r="I219" s="222">
        <f>IFERROR(INDEX('Forward Curves'!$C$4:$F$125,MATCH('Monthly Cash Flow'!I$7,'Forward Curves'!$C$4:$C$125,0),MATCH("Adjusted SOFR",'Forward Curves'!$C$4:$F$4,0))+Assumptions!$L$17,AVERAGE($D219:H219))</f>
        <v>5.7200000000000001E-2</v>
      </c>
      <c r="J219" s="222">
        <f>IFERROR(INDEX('Forward Curves'!$C$4:$F$125,MATCH('Monthly Cash Flow'!J$7,'Forward Curves'!$C$4:$C$125,0),MATCH("Adjusted SOFR",'Forward Curves'!$C$4:$F$4,0))+Assumptions!$L$17,AVERAGE($D219:I219))</f>
        <v>5.7099999999999998E-2</v>
      </c>
      <c r="K219" s="222">
        <f>IFERROR(INDEX('Forward Curves'!$C$4:$F$125,MATCH('Monthly Cash Flow'!K$7,'Forward Curves'!$C$4:$C$125,0),MATCH("Adjusted SOFR",'Forward Curves'!$C$4:$F$4,0))+Assumptions!$L$17,AVERAGE($D219:J219))</f>
        <v>5.7000000000000002E-2</v>
      </c>
      <c r="L219" s="222">
        <f>IFERROR(INDEX('Forward Curves'!$C$4:$F$125,MATCH('Monthly Cash Flow'!L$7,'Forward Curves'!$C$4:$C$125,0),MATCH("Adjusted SOFR",'Forward Curves'!$C$4:$F$4,0))+Assumptions!$L$17,AVERAGE($D219:K219))</f>
        <v>5.7000000000000002E-2</v>
      </c>
      <c r="M219" s="222">
        <f>IFERROR(INDEX('Forward Curves'!$C$4:$F$125,MATCH('Monthly Cash Flow'!M$7,'Forward Curves'!$C$4:$C$125,0),MATCH("Adjusted SOFR",'Forward Curves'!$C$4:$F$4,0))+Assumptions!$L$17,AVERAGE($D219:L219))</f>
        <v>5.7000000000000002E-2</v>
      </c>
      <c r="N219" s="222">
        <f>IFERROR(INDEX('Forward Curves'!$C$4:$F$125,MATCH('Monthly Cash Flow'!N$7,'Forward Curves'!$C$4:$C$125,0),MATCH("Adjusted SOFR",'Forward Curves'!$C$4:$F$4,0))+Assumptions!$L$17,AVERAGE($D219:M219))</f>
        <v>5.7000000000000002E-2</v>
      </c>
      <c r="O219" s="222">
        <f>IFERROR(INDEX('Forward Curves'!$C$4:$F$125,MATCH('Monthly Cash Flow'!O$7,'Forward Curves'!$C$4:$C$125,0),MATCH("Adjusted SOFR",'Forward Curves'!$C$4:$F$4,0))+Assumptions!$L$17,AVERAGE($D219:N219))</f>
        <v>5.7099999999999998E-2</v>
      </c>
      <c r="P219" s="222">
        <f>IFERROR(INDEX('Forward Curves'!$C$4:$F$125,MATCH('Monthly Cash Flow'!P$7,'Forward Curves'!$C$4:$C$125,0),MATCH("Adjusted SOFR",'Forward Curves'!$C$4:$F$4,0))+Assumptions!$L$17,AVERAGE($D219:O219))</f>
        <v>5.7300000000000004E-2</v>
      </c>
      <c r="Q219" s="222">
        <f>IFERROR(INDEX('Forward Curves'!$C$4:$F$125,MATCH('Monthly Cash Flow'!Q$7,'Forward Curves'!$C$4:$C$125,0),MATCH("Adjusted SOFR",'Forward Curves'!$C$4:$F$4,0))+Assumptions!$L$17,AVERAGE($D219:P219))</f>
        <v>5.74E-2</v>
      </c>
      <c r="R219" s="222">
        <f>IFERROR(INDEX('Forward Curves'!$C$4:$F$125,MATCH('Monthly Cash Flow'!R$7,'Forward Curves'!$C$4:$C$125,0),MATCH("Adjusted SOFR",'Forward Curves'!$C$4:$F$4,0))+Assumptions!$L$17,AVERAGE($D219:Q219))</f>
        <v>5.7599999999999998E-2</v>
      </c>
      <c r="S219" s="222">
        <f>IFERROR(INDEX('Forward Curves'!$C$4:$F$125,MATCH('Monthly Cash Flow'!S$7,'Forward Curves'!$C$4:$C$125,0),MATCH("Adjusted SOFR",'Forward Curves'!$C$4:$F$4,0))+Assumptions!$L$17,AVERAGE($D219:R219))</f>
        <v>5.7800000000000004E-2</v>
      </c>
      <c r="T219" s="222">
        <f>IFERROR(INDEX('Forward Curves'!$C$4:$F$125,MATCH('Monthly Cash Flow'!T$7,'Forward Curves'!$C$4:$C$125,0),MATCH("Adjusted SOFR",'Forward Curves'!$C$4:$F$4,0))+Assumptions!$L$17,AVERAGE($D219:S219))</f>
        <v>5.79E-2</v>
      </c>
      <c r="U219" s="222">
        <f>IFERROR(INDEX('Forward Curves'!$C$4:$F$125,MATCH('Monthly Cash Flow'!U$7,'Forward Curves'!$C$4:$C$125,0),MATCH("Adjusted SOFR",'Forward Curves'!$C$4:$F$4,0))+Assumptions!$L$17,AVERAGE($D219:T219))</f>
        <v>5.8000000000000003E-2</v>
      </c>
      <c r="V219" s="222">
        <f>IFERROR(INDEX('Forward Curves'!$C$4:$F$125,MATCH('Monthly Cash Flow'!V$7,'Forward Curves'!$C$4:$C$125,0),MATCH("Adjusted SOFR",'Forward Curves'!$C$4:$F$4,0))+Assumptions!$L$17,AVERAGE($D219:U219))</f>
        <v>5.8200000000000002E-2</v>
      </c>
      <c r="W219" s="222">
        <f>IFERROR(INDEX('Forward Curves'!$C$4:$F$125,MATCH('Monthly Cash Flow'!W$7,'Forward Curves'!$C$4:$C$125,0),MATCH("Adjusted SOFR",'Forward Curves'!$C$4:$F$4,0))+Assumptions!$L$17,AVERAGE($D219:V219))</f>
        <v>5.8299999999999998E-2</v>
      </c>
      <c r="X219" s="222">
        <f>IFERROR(INDEX('Forward Curves'!$C$4:$F$125,MATCH('Monthly Cash Flow'!X$7,'Forward Curves'!$C$4:$C$125,0),MATCH("Adjusted SOFR",'Forward Curves'!$C$4:$F$4,0))+Assumptions!$L$17,AVERAGE($D219:W219))</f>
        <v>5.8400000000000001E-2</v>
      </c>
      <c r="Y219" s="222">
        <f>IFERROR(INDEX('Forward Curves'!$C$4:$F$125,MATCH('Monthly Cash Flow'!Y$7,'Forward Curves'!$C$4:$C$125,0),MATCH("Adjusted SOFR",'Forward Curves'!$C$4:$F$4,0))+Assumptions!$L$17,AVERAGE($D219:X219))</f>
        <v>5.8599999999999999E-2</v>
      </c>
      <c r="Z219" s="222">
        <f>IFERROR(INDEX('Forward Curves'!$C$4:$F$125,MATCH('Monthly Cash Flow'!Z$7,'Forward Curves'!$C$4:$C$125,0),MATCH("Adjusted SOFR",'Forward Curves'!$C$4:$F$4,0))+Assumptions!$L$17,AVERAGE($D219:Y219))</f>
        <v>5.8700000000000002E-2</v>
      </c>
      <c r="AA219" s="222">
        <f>IFERROR(INDEX('Forward Curves'!$C$4:$F$125,MATCH('Monthly Cash Flow'!AA$7,'Forward Curves'!$C$4:$C$125,0),MATCH("Adjusted SOFR",'Forward Curves'!$C$4:$F$4,0))+Assumptions!$L$17,AVERAGE($D219:Z219))</f>
        <v>5.8799999999999998E-2</v>
      </c>
      <c r="AB219" s="222">
        <f>IFERROR(INDEX('Forward Curves'!$C$4:$F$125,MATCH('Monthly Cash Flow'!AB$7,'Forward Curves'!$C$4:$C$125,0),MATCH("Adjusted SOFR",'Forward Curves'!$C$4:$F$4,0))+Assumptions!$L$17,AVERAGE($D219:AA219))</f>
        <v>5.8900000000000001E-2</v>
      </c>
      <c r="AC219" s="222">
        <f>IFERROR(INDEX('Forward Curves'!$C$4:$F$125,MATCH('Monthly Cash Flow'!AC$7,'Forward Curves'!$C$4:$C$125,0),MATCH("Adjusted SOFR",'Forward Curves'!$C$4:$F$4,0))+Assumptions!$L$17,AVERAGE($D219:AB219))</f>
        <v>5.91E-2</v>
      </c>
      <c r="AD219" s="222">
        <f>IFERROR(INDEX('Forward Curves'!$C$4:$F$125,MATCH('Monthly Cash Flow'!AD$7,'Forward Curves'!$C$4:$C$125,0),MATCH("Adjusted SOFR",'Forward Curves'!$C$4:$F$4,0))+Assumptions!$L$17,AVERAGE($D219:AC219))</f>
        <v>5.9200000000000003E-2</v>
      </c>
      <c r="AE219" s="222">
        <f>IFERROR(INDEX('Forward Curves'!$C$4:$F$125,MATCH('Monthly Cash Flow'!AE$7,'Forward Curves'!$C$4:$C$125,0),MATCH("Adjusted SOFR",'Forward Curves'!$C$4:$F$4,0))+Assumptions!$L$17,AVERAGE($D219:AD219))</f>
        <v>5.9299999999999999E-2</v>
      </c>
      <c r="AF219" s="222">
        <f>IFERROR(INDEX('Forward Curves'!$C$4:$F$125,MATCH('Monthly Cash Flow'!AF$7,'Forward Curves'!$C$4:$C$125,0),MATCH("Adjusted SOFR",'Forward Curves'!$C$4:$F$4,0))+Assumptions!$L$17,AVERAGE($D219:AE219))</f>
        <v>5.9400000000000001E-2</v>
      </c>
      <c r="AG219" s="222">
        <f>IFERROR(INDEX('Forward Curves'!$C$4:$F$125,MATCH('Monthly Cash Flow'!AG$7,'Forward Curves'!$C$4:$C$125,0),MATCH("Adjusted SOFR",'Forward Curves'!$C$4:$F$4,0))+Assumptions!$L$17,AVERAGE($D219:AF219))</f>
        <v>5.9500000000000004E-2</v>
      </c>
      <c r="AH219" s="222">
        <f>IFERROR(INDEX('Forward Curves'!$C$4:$F$125,MATCH('Monthly Cash Flow'!AH$7,'Forward Curves'!$C$4:$C$125,0),MATCH("Adjusted SOFR",'Forward Curves'!$C$4:$F$4,0))+Assumptions!$L$17,AVERAGE($D219:AG219))</f>
        <v>5.9700000000000003E-2</v>
      </c>
      <c r="AI219" s="222">
        <f>IFERROR(INDEX('Forward Curves'!$C$4:$F$125,MATCH('Monthly Cash Flow'!AI$7,'Forward Curves'!$C$4:$C$125,0),MATCH("Adjusted SOFR",'Forward Curves'!$C$4:$F$4,0))+Assumptions!$L$17,AVERAGE($D219:AH219))</f>
        <v>5.9799999999999999E-2</v>
      </c>
      <c r="AJ219" s="222">
        <f>IFERROR(INDEX('Forward Curves'!$C$4:$F$125,MATCH('Monthly Cash Flow'!AJ$7,'Forward Curves'!$C$4:$C$125,0),MATCH("Adjusted SOFR",'Forward Curves'!$C$4:$F$4,0))+Assumptions!$L$17,AVERAGE($D219:AI219))</f>
        <v>5.9900000000000002E-2</v>
      </c>
      <c r="AK219" s="222">
        <f>IFERROR(INDEX('Forward Curves'!$C$4:$F$125,MATCH('Monthly Cash Flow'!AK$7,'Forward Curves'!$C$4:$C$125,0),MATCH("Adjusted SOFR",'Forward Curves'!$C$4:$F$4,0))+Assumptions!$L$17,AVERAGE($D219:AJ219))</f>
        <v>0.06</v>
      </c>
      <c r="AL219" s="222">
        <f>IFERROR(INDEX('Forward Curves'!$C$4:$F$125,MATCH('Monthly Cash Flow'!AL$7,'Forward Curves'!$C$4:$C$125,0),MATCH("Adjusted SOFR",'Forward Curves'!$C$4:$F$4,0))+Assumptions!$L$17,AVERAGE($D219:AK219))</f>
        <v>6.0100000000000001E-2</v>
      </c>
      <c r="AM219" s="222">
        <f>IFERROR(INDEX('Forward Curves'!$C$4:$F$125,MATCH('Monthly Cash Flow'!AM$7,'Forward Curves'!$C$4:$C$125,0),MATCH("Adjusted SOFR",'Forward Curves'!$C$4:$F$4,0))+Assumptions!$L$17,AVERAGE($D219:AL219))</f>
        <v>6.0200000000000004E-2</v>
      </c>
      <c r="AN219" s="222">
        <f>IFERROR(INDEX('Forward Curves'!$C$4:$F$125,MATCH('Monthly Cash Flow'!AN$7,'Forward Curves'!$C$4:$C$125,0),MATCH("Adjusted SOFR",'Forward Curves'!$C$4:$F$4,0))+Assumptions!$L$17,AVERAGE($D219:AM219))</f>
        <v>6.0299999999999999E-2</v>
      </c>
      <c r="AO219" s="222">
        <f>IFERROR(INDEX('Forward Curves'!$C$4:$F$125,MATCH('Monthly Cash Flow'!AO$7,'Forward Curves'!$C$4:$C$125,0),MATCH("Adjusted SOFR",'Forward Curves'!$C$4:$F$4,0))+Assumptions!$L$17,AVERAGE($D219:AN219))</f>
        <v>6.0499999999999998E-2</v>
      </c>
      <c r="AP219" s="222">
        <f>IFERROR(INDEX('Forward Curves'!$C$4:$F$125,MATCH('Monthly Cash Flow'!AP$7,'Forward Curves'!$C$4:$C$125,0),MATCH("Adjusted SOFR",'Forward Curves'!$C$4:$F$4,0))+Assumptions!$L$17,AVERAGE($D219:AO219))</f>
        <v>6.0600000000000001E-2</v>
      </c>
      <c r="AQ219" s="222">
        <f>IFERROR(INDEX('Forward Curves'!$C$4:$F$125,MATCH('Monthly Cash Flow'!AQ$7,'Forward Curves'!$C$4:$C$125,0),MATCH("Adjusted SOFR",'Forward Curves'!$C$4:$F$4,0))+Assumptions!$L$17,AVERAGE($D219:AP219))</f>
        <v>6.0700000000000004E-2</v>
      </c>
      <c r="AR219" s="222">
        <f>IFERROR(INDEX('Forward Curves'!$C$4:$F$125,MATCH('Monthly Cash Flow'!AR$7,'Forward Curves'!$C$4:$C$125,0),MATCH("Adjusted SOFR",'Forward Curves'!$C$4:$F$4,0))+Assumptions!$L$17,AVERAGE($D219:AQ219))</f>
        <v>6.08E-2</v>
      </c>
      <c r="AS219" s="222">
        <f>IFERROR(INDEX('Forward Curves'!$C$4:$F$125,MATCH('Monthly Cash Flow'!AS$7,'Forward Curves'!$C$4:$C$125,0),MATCH("Adjusted SOFR",'Forward Curves'!$C$4:$F$4,0))+Assumptions!$L$17,AVERAGE($D219:AR219))</f>
        <v>6.0999999999999999E-2</v>
      </c>
      <c r="AT219" s="222">
        <f>IFERROR(INDEX('Forward Curves'!$C$4:$F$125,MATCH('Monthly Cash Flow'!AT$7,'Forward Curves'!$C$4:$C$125,0),MATCH("Adjusted SOFR",'Forward Curves'!$C$4:$F$4,0))+Assumptions!$L$17,AVERAGE($D219:AS219))</f>
        <v>6.1100000000000002E-2</v>
      </c>
      <c r="AU219" s="222">
        <f>IFERROR(INDEX('Forward Curves'!$C$4:$F$125,MATCH('Monthly Cash Flow'!AU$7,'Forward Curves'!$C$4:$C$125,0),MATCH("Adjusted SOFR",'Forward Curves'!$C$4:$F$4,0))+Assumptions!$L$17,AVERAGE($D219:AT219))</f>
        <v>6.13E-2</v>
      </c>
      <c r="AV219" s="222">
        <f>IFERROR(INDEX('Forward Curves'!$C$4:$F$125,MATCH('Monthly Cash Flow'!AV$7,'Forward Curves'!$C$4:$C$125,0),MATCH("Adjusted SOFR",'Forward Curves'!$C$4:$F$4,0))+Assumptions!$L$17,AVERAGE($D219:AU219))</f>
        <v>6.1400000000000003E-2</v>
      </c>
      <c r="AW219" s="222">
        <f>IFERROR(INDEX('Forward Curves'!$C$4:$F$125,MATCH('Monthly Cash Flow'!AW$7,'Forward Curves'!$C$4:$C$125,0),MATCH("Adjusted SOFR",'Forward Curves'!$C$4:$F$4,0))+Assumptions!$L$17,AVERAGE($D219:AV219))</f>
        <v>6.1499999999999999E-2</v>
      </c>
      <c r="AX219" s="222">
        <f>IFERROR(INDEX('Forward Curves'!$C$4:$F$125,MATCH('Monthly Cash Flow'!AX$7,'Forward Curves'!$C$4:$C$125,0),MATCH("Adjusted SOFR",'Forward Curves'!$C$4:$F$4,0))+Assumptions!$L$17,AVERAGE($D219:AW219))</f>
        <v>6.1699999999999998E-2</v>
      </c>
      <c r="AY219" s="222">
        <f>IFERROR(INDEX('Forward Curves'!$C$4:$F$125,MATCH('Monthly Cash Flow'!AY$7,'Forward Curves'!$C$4:$C$125,0),MATCH("Adjusted SOFR",'Forward Curves'!$C$4:$F$4,0))+Assumptions!$L$17,AVERAGE($D219:AX219))</f>
        <v>6.1800000000000001E-2</v>
      </c>
      <c r="AZ219" s="222">
        <f>IFERROR(INDEX('Forward Curves'!$C$4:$F$125,MATCH('Monthly Cash Flow'!AZ$7,'Forward Curves'!$C$4:$C$125,0),MATCH("Adjusted SOFR",'Forward Curves'!$C$4:$F$4,0))+Assumptions!$L$17,AVERAGE($D219:AY219))</f>
        <v>6.2E-2</v>
      </c>
      <c r="BA219" s="222">
        <f>IFERROR(INDEX('Forward Curves'!$C$4:$F$125,MATCH('Monthly Cash Flow'!BA$7,'Forward Curves'!$C$4:$C$125,0),MATCH("Adjusted SOFR",'Forward Curves'!$C$4:$F$4,0))+Assumptions!$L$17,AVERAGE($D219:AZ219))</f>
        <v>6.2100000000000002E-2</v>
      </c>
      <c r="BB219" s="222">
        <f>IFERROR(INDEX('Forward Curves'!$C$4:$F$125,MATCH('Monthly Cash Flow'!BB$7,'Forward Curves'!$C$4:$C$125,0),MATCH("Adjusted SOFR",'Forward Curves'!$C$4:$F$4,0))+Assumptions!$L$17,AVERAGE($D219:BA219))</f>
        <v>6.2300000000000001E-2</v>
      </c>
      <c r="BC219" s="222">
        <f>IFERROR(INDEX('Forward Curves'!$C$4:$F$125,MATCH('Monthly Cash Flow'!BC$7,'Forward Curves'!$C$4:$C$125,0),MATCH("Adjusted SOFR",'Forward Curves'!$C$4:$F$4,0))+Assumptions!$L$17,AVERAGE($D219:BB219))</f>
        <v>6.2400000000000004E-2</v>
      </c>
      <c r="BD219" s="222">
        <f>IFERROR(INDEX('Forward Curves'!$C$4:$F$125,MATCH('Monthly Cash Flow'!BD$7,'Forward Curves'!$C$4:$C$125,0),MATCH("Adjusted SOFR",'Forward Curves'!$C$4:$F$4,0))+Assumptions!$L$17,AVERAGE($D219:BC219))</f>
        <v>6.2600000000000003E-2</v>
      </c>
      <c r="BE219" s="222">
        <f>IFERROR(INDEX('Forward Curves'!$C$4:$F$125,MATCH('Monthly Cash Flow'!BE$7,'Forward Curves'!$C$4:$C$125,0),MATCH("Adjusted SOFR",'Forward Curves'!$C$4:$F$4,0))+Assumptions!$L$17,AVERAGE($D219:BD219))</f>
        <v>6.2700000000000006E-2</v>
      </c>
      <c r="BF219" s="222">
        <f>IFERROR(INDEX('Forward Curves'!$C$4:$F$125,MATCH('Monthly Cash Flow'!BF$7,'Forward Curves'!$C$4:$C$125,0),MATCH("Adjusted SOFR",'Forward Curves'!$C$4:$F$4,0))+Assumptions!$L$17,AVERAGE($D219:BE219))</f>
        <v>6.2799999999999995E-2</v>
      </c>
      <c r="BG219" s="222">
        <f>IFERROR(INDEX('Forward Curves'!$C$4:$F$125,MATCH('Monthly Cash Flow'!BG$7,'Forward Curves'!$C$4:$C$125,0),MATCH("Adjusted SOFR",'Forward Curves'!$C$4:$F$4,0))+Assumptions!$L$17,AVERAGE($D219:BF219))</f>
        <v>6.3E-2</v>
      </c>
      <c r="BH219" s="222">
        <f>IFERROR(INDEX('Forward Curves'!$C$4:$F$125,MATCH('Monthly Cash Flow'!BH$7,'Forward Curves'!$C$4:$C$125,0),MATCH("Adjusted SOFR",'Forward Curves'!$C$4:$F$4,0))+Assumptions!$L$17,AVERAGE($D219:BG219))</f>
        <v>6.3100000000000003E-2</v>
      </c>
      <c r="BI219" s="222">
        <f>IFERROR(INDEX('Forward Curves'!$C$4:$F$125,MATCH('Monthly Cash Flow'!BI$7,'Forward Curves'!$C$4:$C$125,0),MATCH("Adjusted SOFR",'Forward Curves'!$C$4:$F$4,0))+Assumptions!$L$17,AVERAGE($D219:BH219))</f>
        <v>6.3200000000000006E-2</v>
      </c>
      <c r="BJ219" s="222">
        <f>IFERROR(INDEX('Forward Curves'!$C$4:$F$125,MATCH('Monthly Cash Flow'!BJ$7,'Forward Curves'!$C$4:$C$125,0),MATCH("Adjusted SOFR",'Forward Curves'!$C$4:$F$4,0))+Assumptions!$L$17,AVERAGE($D219:BI219))</f>
        <v>6.3299999999999995E-2</v>
      </c>
      <c r="BK219" s="222">
        <f>IFERROR(INDEX('Forward Curves'!$C$4:$F$125,MATCH('Monthly Cash Flow'!BK$7,'Forward Curves'!$C$4:$C$125,0),MATCH("Adjusted SOFR",'Forward Curves'!$C$4:$F$4,0))+Assumptions!$L$17,AVERAGE($D219:BJ219))</f>
        <v>6.3399999999999998E-2</v>
      </c>
      <c r="BL219" s="222">
        <f>IFERROR(INDEX('Forward Curves'!$C$4:$F$125,MATCH('Monthly Cash Flow'!BL$7,'Forward Curves'!$C$4:$C$125,0),MATCH("Adjusted SOFR",'Forward Curves'!$C$4:$F$4,0))+Assumptions!$L$17,AVERAGE($D219:BK219))</f>
        <v>6.3500000000000001E-2</v>
      </c>
      <c r="BM219" s="222">
        <f>IFERROR(INDEX('Forward Curves'!$C$4:$F$125,MATCH('Monthly Cash Flow'!BM$7,'Forward Curves'!$C$4:$C$125,0),MATCH("Adjusted SOFR",'Forward Curves'!$C$4:$F$4,0))+Assumptions!$L$17,AVERAGE($D219:BL219))</f>
        <v>6.3600000000000004E-2</v>
      </c>
      <c r="BN219" s="222">
        <f>IFERROR(INDEX('Forward Curves'!$C$4:$F$125,MATCH('Monthly Cash Flow'!BN$7,'Forward Curves'!$C$4:$C$125,0),MATCH("Adjusted SOFR",'Forward Curves'!$C$4:$F$4,0))+Assumptions!$L$17,AVERAGE($D219:BM219))</f>
        <v>6.3799999999999996E-2</v>
      </c>
      <c r="BO219" s="222">
        <f>IFERROR(INDEX('Forward Curves'!$C$4:$F$125,MATCH('Monthly Cash Flow'!BO$7,'Forward Curves'!$C$4:$C$125,0),MATCH("Adjusted SOFR",'Forward Curves'!$C$4:$F$4,0))+Assumptions!$L$17,AVERAGE($D219:BN219))</f>
        <v>6.3799999999999996E-2</v>
      </c>
      <c r="BP219" s="222">
        <f>IFERROR(INDEX('Forward Curves'!$C$4:$F$125,MATCH('Monthly Cash Flow'!BP$7,'Forward Curves'!$C$4:$C$125,0),MATCH("Adjusted SOFR",'Forward Curves'!$C$4:$F$4,0))+Assumptions!$L$17,AVERAGE($D219:BO219))</f>
        <v>6.4000000000000001E-2</v>
      </c>
      <c r="BQ219" s="222">
        <f>IFERROR(INDEX('Forward Curves'!$C$4:$F$125,MATCH('Monthly Cash Flow'!BQ$7,'Forward Curves'!$C$4:$C$125,0),MATCH("Adjusted SOFR",'Forward Curves'!$C$4:$F$4,0))+Assumptions!$L$17,AVERAGE($D219:BP219))</f>
        <v>6.4000000000000001E-2</v>
      </c>
      <c r="BR219" s="222">
        <f>IFERROR(INDEX('Forward Curves'!$C$4:$F$125,MATCH('Monthly Cash Flow'!BR$7,'Forward Curves'!$C$4:$C$125,0),MATCH("Adjusted SOFR",'Forward Curves'!$C$4:$F$4,0))+Assumptions!$L$17,AVERAGE($D219:BQ219))</f>
        <v>6.4100000000000004E-2</v>
      </c>
      <c r="BS219" s="222">
        <f>IFERROR(INDEX('Forward Curves'!$C$4:$F$125,MATCH('Monthly Cash Flow'!BS$7,'Forward Curves'!$C$4:$C$125,0),MATCH("Adjusted SOFR",'Forward Curves'!$C$4:$F$4,0))+Assumptions!$L$17,AVERAGE($D219:BR219))</f>
        <v>6.4200000000000007E-2</v>
      </c>
      <c r="BT219" s="222">
        <f>IFERROR(INDEX('Forward Curves'!$C$4:$F$125,MATCH('Monthly Cash Flow'!BT$7,'Forward Curves'!$C$4:$C$125,0),MATCH("Adjusted SOFR",'Forward Curves'!$C$4:$F$4,0))+Assumptions!$L$17,AVERAGE($D219:BS219))</f>
        <v>6.4299999999999996E-2</v>
      </c>
      <c r="BU219" s="222">
        <f>IFERROR(INDEX('Forward Curves'!$C$4:$F$125,MATCH('Monthly Cash Flow'!BU$7,'Forward Curves'!$C$4:$C$125,0),MATCH("Adjusted SOFR",'Forward Curves'!$C$4:$F$4,0))+Assumptions!$L$17,AVERAGE($D219:BT219))</f>
        <v>6.4399999999999999E-2</v>
      </c>
      <c r="BV219" s="222">
        <f>IFERROR(INDEX('Forward Curves'!$C$4:$F$125,MATCH('Monthly Cash Flow'!BV$7,'Forward Curves'!$C$4:$C$125,0),MATCH("Adjusted SOFR",'Forward Curves'!$C$4:$F$4,0))+Assumptions!$L$17,AVERAGE($D219:BU219))</f>
        <v>6.4500000000000002E-2</v>
      </c>
      <c r="BW219" s="222">
        <f>IFERROR(INDEX('Forward Curves'!$C$4:$F$125,MATCH('Monthly Cash Flow'!BW$7,'Forward Curves'!$C$4:$C$125,0),MATCH("Adjusted SOFR",'Forward Curves'!$C$4:$F$4,0))+Assumptions!$L$17,AVERAGE($D219:BV219))</f>
        <v>6.4599999999999991E-2</v>
      </c>
      <c r="BX219" s="222">
        <f>IFERROR(INDEX('Forward Curves'!$C$4:$F$125,MATCH('Monthly Cash Flow'!BX$7,'Forward Curves'!$C$4:$C$125,0),MATCH("Adjusted SOFR",'Forward Curves'!$C$4:$F$4,0))+Assumptions!$L$17,AVERAGE($D219:BW219))</f>
        <v>6.4599999999999991E-2</v>
      </c>
      <c r="BY219" s="222">
        <f>IFERROR(INDEX('Forward Curves'!$C$4:$F$125,MATCH('Monthly Cash Flow'!BY$7,'Forward Curves'!$C$4:$C$125,0),MATCH("Adjusted SOFR",'Forward Curves'!$C$4:$F$4,0))+Assumptions!$L$17,AVERAGE($D219:BX219))</f>
        <v>6.4700000000000008E-2</v>
      </c>
      <c r="BZ219" s="222">
        <f>IFERROR(INDEX('Forward Curves'!$C$4:$F$125,MATCH('Monthly Cash Flow'!BZ$7,'Forward Curves'!$C$4:$C$125,0),MATCH("Adjusted SOFR",'Forward Curves'!$C$4:$F$4,0))+Assumptions!$L$17,AVERAGE($D219:BY219))</f>
        <v>6.4799999999999996E-2</v>
      </c>
      <c r="CA219" s="222">
        <f>IFERROR(INDEX('Forward Curves'!$C$4:$F$125,MATCH('Monthly Cash Flow'!CA$7,'Forward Curves'!$C$4:$C$125,0),MATCH("Adjusted SOFR",'Forward Curves'!$C$4:$F$4,0))+Assumptions!$L$17,AVERAGE($D219:BZ219))</f>
        <v>6.4899999999999999E-2</v>
      </c>
      <c r="CB219" s="222">
        <f>IFERROR(INDEX('Forward Curves'!$C$4:$F$125,MATCH('Monthly Cash Flow'!CB$7,'Forward Curves'!$C$4:$C$125,0),MATCH("Adjusted SOFR",'Forward Curves'!$C$4:$F$4,0))+Assumptions!$L$17,AVERAGE($D219:CA219))</f>
        <v>6.4899999999999999E-2</v>
      </c>
      <c r="CC219" s="222">
        <f>IFERROR(INDEX('Forward Curves'!$C$4:$F$125,MATCH('Monthly Cash Flow'!CC$7,'Forward Curves'!$C$4:$C$125,0),MATCH("Adjusted SOFR",'Forward Curves'!$C$4:$F$4,0))+Assumptions!$L$17,AVERAGE($D219:CB219))</f>
        <v>6.5000000000000002E-2</v>
      </c>
      <c r="CD219" s="222">
        <f>IFERROR(INDEX('Forward Curves'!$C$4:$F$125,MATCH('Monthly Cash Flow'!CD$7,'Forward Curves'!$C$4:$C$125,0),MATCH("Adjusted SOFR",'Forward Curves'!$C$4:$F$4,0))+Assumptions!$L$17,AVERAGE($D219:CC219))</f>
        <v>6.5099999999999991E-2</v>
      </c>
      <c r="CE219" s="222">
        <f>IFERROR(INDEX('Forward Curves'!$C$4:$F$125,MATCH('Monthly Cash Flow'!CE$7,'Forward Curves'!$C$4:$C$125,0),MATCH("Adjusted SOFR",'Forward Curves'!$C$4:$F$4,0))+Assumptions!$L$17,AVERAGE($D219:CD219))</f>
        <v>6.5099999999999991E-2</v>
      </c>
      <c r="CF219" s="222">
        <f>IFERROR(INDEX('Forward Curves'!$C$4:$F$125,MATCH('Monthly Cash Flow'!CF$7,'Forward Curves'!$C$4:$C$125,0),MATCH("Adjusted SOFR",'Forward Curves'!$C$4:$F$4,0))+Assumptions!$L$17,AVERAGE($D219:CE219))</f>
        <v>6.5200000000000008E-2</v>
      </c>
      <c r="CG219" s="222">
        <f>IFERROR(INDEX('Forward Curves'!$C$4:$F$125,MATCH('Monthly Cash Flow'!CG$7,'Forward Curves'!$C$4:$C$125,0),MATCH("Adjusted SOFR",'Forward Curves'!$C$4:$F$4,0))+Assumptions!$L$17,AVERAGE($D219:CF219))</f>
        <v>6.5299999999999997E-2</v>
      </c>
      <c r="CH219" s="222">
        <f>IFERROR(INDEX('Forward Curves'!$C$4:$F$125,MATCH('Monthly Cash Flow'!CH$7,'Forward Curves'!$C$4:$C$125,0),MATCH("Adjusted SOFR",'Forward Curves'!$C$4:$F$4,0))+Assumptions!$L$17,AVERAGE($D219:CG219))</f>
        <v>6.54E-2</v>
      </c>
      <c r="CI219" s="222">
        <f>IFERROR(INDEX('Forward Curves'!$C$4:$F$125,MATCH('Monthly Cash Flow'!CI$7,'Forward Curves'!$C$4:$C$125,0),MATCH("Adjusted SOFR",'Forward Curves'!$C$4:$F$4,0))+Assumptions!$L$17,AVERAGE($D219:CH219))</f>
        <v>6.54E-2</v>
      </c>
      <c r="CJ219" s="222">
        <f>IFERROR(INDEX('Forward Curves'!$C$4:$F$125,MATCH('Monthly Cash Flow'!CJ$7,'Forward Curves'!$C$4:$C$125,0),MATCH("Adjusted SOFR",'Forward Curves'!$C$4:$F$4,0))+Assumptions!$L$17,AVERAGE($D219:CI219))</f>
        <v>6.5500000000000003E-2</v>
      </c>
      <c r="CK219" s="222">
        <f>IFERROR(INDEX('Forward Curves'!$C$4:$F$125,MATCH('Monthly Cash Flow'!CK$7,'Forward Curves'!$C$4:$C$125,0),MATCH("Adjusted SOFR",'Forward Curves'!$C$4:$F$4,0))+Assumptions!$L$17,AVERAGE($D219:CJ219))</f>
        <v>6.5599999999999992E-2</v>
      </c>
      <c r="CL219" s="222">
        <f>IFERROR(INDEX('Forward Curves'!$C$4:$F$125,MATCH('Monthly Cash Flow'!CL$7,'Forward Curves'!$C$4:$C$125,0),MATCH("Adjusted SOFR",'Forward Curves'!$C$4:$F$4,0))+Assumptions!$L$17,AVERAGE($D219:CK219))</f>
        <v>6.5599999999999992E-2</v>
      </c>
      <c r="CM219" s="222">
        <f>IFERROR(INDEX('Forward Curves'!$C$4:$F$125,MATCH('Monthly Cash Flow'!CM$7,'Forward Curves'!$C$4:$C$125,0),MATCH("Adjusted SOFR",'Forward Curves'!$C$4:$F$4,0))+Assumptions!$L$17,AVERAGE($D219:CL219))</f>
        <v>6.5700000000000008E-2</v>
      </c>
      <c r="CN219" s="222">
        <f>IFERROR(INDEX('Forward Curves'!$C$4:$F$125,MATCH('Monthly Cash Flow'!CN$7,'Forward Curves'!$C$4:$C$125,0),MATCH("Adjusted SOFR",'Forward Curves'!$C$4:$F$4,0))+Assumptions!$L$17,AVERAGE($D219:CM219))</f>
        <v>6.5799999999999997E-2</v>
      </c>
      <c r="CO219" s="222">
        <f>IFERROR(INDEX('Forward Curves'!$C$4:$F$125,MATCH('Monthly Cash Flow'!CO$7,'Forward Curves'!$C$4:$C$125,0),MATCH("Adjusted SOFR",'Forward Curves'!$C$4:$F$4,0))+Assumptions!$L$17,AVERAGE($D219:CN219))</f>
        <v>6.59E-2</v>
      </c>
      <c r="CP219" s="222">
        <f>IFERROR(INDEX('Forward Curves'!$C$4:$F$125,MATCH('Monthly Cash Flow'!CP$7,'Forward Curves'!$C$4:$C$125,0),MATCH("Adjusted SOFR",'Forward Curves'!$C$4:$F$4,0))+Assumptions!$L$17,AVERAGE($D219:CO219))</f>
        <v>6.59E-2</v>
      </c>
      <c r="CQ219" s="222">
        <f>IFERROR(INDEX('Forward Curves'!$C$4:$F$125,MATCH('Monthly Cash Flow'!CQ$7,'Forward Curves'!$C$4:$C$125,0),MATCH("Adjusted SOFR",'Forward Curves'!$C$4:$F$4,0))+Assumptions!$L$17,AVERAGE($D219:CP219))</f>
        <v>6.6000000000000003E-2</v>
      </c>
      <c r="CR219" s="222">
        <f>IFERROR(INDEX('Forward Curves'!$C$4:$F$125,MATCH('Monthly Cash Flow'!CR$7,'Forward Curves'!$C$4:$C$125,0),MATCH("Adjusted SOFR",'Forward Curves'!$C$4:$F$4,0))+Assumptions!$L$17,AVERAGE($D219:CQ219))</f>
        <v>6.6099999999999992E-2</v>
      </c>
      <c r="CS219" s="222">
        <f>IFERROR(INDEX('Forward Curves'!$C$4:$F$125,MATCH('Monthly Cash Flow'!CS$7,'Forward Curves'!$C$4:$C$125,0),MATCH("Adjusted SOFR",'Forward Curves'!$C$4:$F$4,0))+Assumptions!$L$17,AVERAGE($D219:CR219))</f>
        <v>6.6200000000000009E-2</v>
      </c>
      <c r="CT219" s="222">
        <f>IFERROR(INDEX('Forward Curves'!$C$4:$F$125,MATCH('Monthly Cash Flow'!CT$7,'Forward Curves'!$C$4:$C$125,0),MATCH("Adjusted SOFR",'Forward Curves'!$C$4:$F$4,0))+Assumptions!$L$17,AVERAGE($D219:CS219))</f>
        <v>6.6200000000000009E-2</v>
      </c>
      <c r="CU219" s="222">
        <f>IFERROR(INDEX('Forward Curves'!$C$4:$F$125,MATCH('Monthly Cash Flow'!CU$7,'Forward Curves'!$C$4:$C$125,0),MATCH("Adjusted SOFR",'Forward Curves'!$C$4:$F$4,0))+Assumptions!$L$17,AVERAGE($D219:CT219))</f>
        <v>6.6299999999999998E-2</v>
      </c>
      <c r="CV219" s="222">
        <f>IFERROR(INDEX('Forward Curves'!$C$4:$F$125,MATCH('Monthly Cash Flow'!CV$7,'Forward Curves'!$C$4:$C$125,0),MATCH("Adjusted SOFR",'Forward Curves'!$C$4:$F$4,0))+Assumptions!$L$17,AVERAGE($D219:CU219))</f>
        <v>6.6400000000000001E-2</v>
      </c>
      <c r="CW219" s="222">
        <f>IFERROR(INDEX('Forward Curves'!$C$4:$F$125,MATCH('Monthly Cash Flow'!CW$7,'Forward Curves'!$C$4:$C$125,0),MATCH("Adjusted SOFR",'Forward Curves'!$C$4:$F$4,0))+Assumptions!$L$17,AVERAGE($D219:CV219))</f>
        <v>6.6400000000000001E-2</v>
      </c>
      <c r="CX219" s="222">
        <f>IFERROR(INDEX('Forward Curves'!$C$4:$F$125,MATCH('Monthly Cash Flow'!CX$7,'Forward Curves'!$C$4:$C$125,0),MATCH("Adjusted SOFR",'Forward Curves'!$C$4:$F$4,0))+Assumptions!$L$17,AVERAGE($D219:CW219))</f>
        <v>6.6500000000000004E-2</v>
      </c>
      <c r="CY219" s="222">
        <f>IFERROR(INDEX('Forward Curves'!$C$4:$F$125,MATCH('Monthly Cash Flow'!CY$7,'Forward Curves'!$C$4:$C$125,0),MATCH("Adjusted SOFR",'Forward Curves'!$C$4:$F$4,0))+Assumptions!$L$17,AVERAGE($D219:CX219))</f>
        <v>6.6599999999999993E-2</v>
      </c>
      <c r="CZ219" s="222">
        <f>IFERROR(INDEX('Forward Curves'!$C$4:$F$125,MATCH('Monthly Cash Flow'!CZ$7,'Forward Curves'!$C$4:$C$125,0),MATCH("Adjusted SOFR",'Forward Curves'!$C$4:$F$4,0))+Assumptions!$L$17,AVERAGE($D219:CY219))</f>
        <v>6.6700000000000009E-2</v>
      </c>
      <c r="DA219" s="222">
        <f>IFERROR(INDEX('Forward Curves'!$C$4:$F$125,MATCH('Monthly Cash Flow'!DA$7,'Forward Curves'!$C$4:$C$125,0),MATCH("Adjusted SOFR",'Forward Curves'!$C$4:$F$4,0))+Assumptions!$L$17,AVERAGE($D219:CZ219))</f>
        <v>6.6700000000000009E-2</v>
      </c>
      <c r="DB219" s="222">
        <f>IFERROR(INDEX('Forward Curves'!$C$4:$F$125,MATCH('Monthly Cash Flow'!DB$7,'Forward Curves'!$C$4:$C$125,0),MATCH("Adjusted SOFR",'Forward Curves'!$C$4:$F$4,0))+Assumptions!$L$17,AVERAGE($D219:DA219))</f>
        <v>6.6799999999999998E-2</v>
      </c>
      <c r="DC219" s="222">
        <f>IFERROR(INDEX('Forward Curves'!$C$4:$F$125,MATCH('Monthly Cash Flow'!DC$7,'Forward Curves'!$C$4:$C$125,0),MATCH("Adjusted SOFR",'Forward Curves'!$C$4:$F$4,0))+Assumptions!$L$17,AVERAGE($D219:DB219))</f>
        <v>6.6900000000000001E-2</v>
      </c>
      <c r="DD219" s="222">
        <f>IFERROR(INDEX('Forward Curves'!$C$4:$F$125,MATCH('Monthly Cash Flow'!DD$7,'Forward Curves'!$C$4:$C$125,0),MATCH("Adjusted SOFR",'Forward Curves'!$C$4:$F$4,0))+Assumptions!$L$17,AVERAGE($D219:DC219))</f>
        <v>6.6900000000000001E-2</v>
      </c>
      <c r="DE219" s="222">
        <f>IFERROR(INDEX('Forward Curves'!$C$4:$F$125,MATCH('Monthly Cash Flow'!DE$7,'Forward Curves'!$C$4:$C$125,0),MATCH("Adjusted SOFR",'Forward Curves'!$C$4:$F$4,0))+Assumptions!$L$17,AVERAGE($D219:DD219))</f>
        <v>6.7000000000000004E-2</v>
      </c>
      <c r="DF219" s="222">
        <f>IFERROR(INDEX('Forward Curves'!$C$4:$F$125,MATCH('Monthly Cash Flow'!DF$7,'Forward Curves'!$C$4:$C$125,0),MATCH("Adjusted SOFR",'Forward Curves'!$C$4:$F$4,0))+Assumptions!$L$17,AVERAGE($D219:DE219))</f>
        <v>6.7099999999999993E-2</v>
      </c>
      <c r="DG219" s="222">
        <f>IFERROR(INDEX('Forward Curves'!$C$4:$F$125,MATCH('Monthly Cash Flow'!DG$7,'Forward Curves'!$C$4:$C$125,0),MATCH("Adjusted SOFR",'Forward Curves'!$C$4:$F$4,0))+Assumptions!$L$17,AVERAGE($D219:DF219))</f>
        <v>6.720000000000001E-2</v>
      </c>
      <c r="DH219" s="222">
        <f>IFERROR(INDEX('Forward Curves'!$C$4:$F$125,MATCH('Monthly Cash Flow'!DH$7,'Forward Curves'!$C$4:$C$125,0),MATCH("Adjusted SOFR",'Forward Curves'!$C$4:$F$4,0))+Assumptions!$L$17,AVERAGE($D219:DG219))</f>
        <v>6.720000000000001E-2</v>
      </c>
      <c r="DI219" s="222">
        <f>IFERROR(INDEX('Forward Curves'!$C$4:$F$125,MATCH('Monthly Cash Flow'!DI$7,'Forward Curves'!$C$4:$C$125,0),MATCH("Adjusted SOFR",'Forward Curves'!$C$4:$F$4,0))+Assumptions!$L$17,AVERAGE($D219:DH219))</f>
        <v>6.2346788990825699E-2</v>
      </c>
      <c r="DJ219" s="222">
        <f>IFERROR(INDEX('Forward Curves'!$C$4:$F$125,MATCH('Monthly Cash Flow'!DJ$7,'Forward Curves'!$C$4:$C$125,0),MATCH("Adjusted SOFR",'Forward Curves'!$C$4:$F$4,0))+Assumptions!$L$17,AVERAGE($D219:DI219))</f>
        <v>6.2346788990825699E-2</v>
      </c>
      <c r="DK219" s="222">
        <f>IFERROR(INDEX('Forward Curves'!$C$4:$F$125,MATCH('Monthly Cash Flow'!DK$7,'Forward Curves'!$C$4:$C$125,0),MATCH("Adjusted SOFR",'Forward Curves'!$C$4:$F$4,0))+Assumptions!$L$17,AVERAGE($D219:DJ219))</f>
        <v>6.2346788990825699E-2</v>
      </c>
      <c r="DL219" s="222">
        <f>IFERROR(INDEX('Forward Curves'!$C$4:$F$125,MATCH('Monthly Cash Flow'!DL$7,'Forward Curves'!$C$4:$C$125,0),MATCH("Adjusted SOFR",'Forward Curves'!$C$4:$F$4,0))+Assumptions!$L$17,AVERAGE($D219:DK219))</f>
        <v>6.2346788990825693E-2</v>
      </c>
      <c r="DM219" s="222">
        <f>IFERROR(INDEX('Forward Curves'!$C$4:$F$125,MATCH('Monthly Cash Flow'!DM$7,'Forward Curves'!$C$4:$C$125,0),MATCH("Adjusted SOFR",'Forward Curves'!$C$4:$F$4,0))+Assumptions!$L$17,AVERAGE($D219:DL219))</f>
        <v>6.2346788990825693E-2</v>
      </c>
      <c r="DN219" s="222">
        <f>IFERROR(INDEX('Forward Curves'!$C$4:$F$125,MATCH('Monthly Cash Flow'!DN$7,'Forward Curves'!$C$4:$C$125,0),MATCH("Adjusted SOFR",'Forward Curves'!$C$4:$F$4,0))+Assumptions!$L$17,AVERAGE($D219:DM219))</f>
        <v>6.2346788990825686E-2</v>
      </c>
      <c r="DO219" s="222">
        <f>IFERROR(INDEX('Forward Curves'!$C$4:$F$125,MATCH('Monthly Cash Flow'!DO$7,'Forward Curves'!$C$4:$C$125,0),MATCH("Adjusted SOFR",'Forward Curves'!$C$4:$F$4,0))+Assumptions!$L$17,AVERAGE($D219:DN219))</f>
        <v>6.2346788990825686E-2</v>
      </c>
      <c r="DP219" s="222">
        <f>IFERROR(INDEX('Forward Curves'!$C$4:$F$125,MATCH('Monthly Cash Flow'!DP$7,'Forward Curves'!$C$4:$C$125,0),MATCH("Adjusted SOFR",'Forward Curves'!$C$4:$F$4,0))+Assumptions!$L$17,AVERAGE($D219:DO219))</f>
        <v>6.2346788990825679E-2</v>
      </c>
      <c r="DQ219" s="222">
        <f>IFERROR(INDEX('Forward Curves'!$C$4:$F$125,MATCH('Monthly Cash Flow'!DQ$7,'Forward Curves'!$C$4:$C$125,0),MATCH("Adjusted SOFR",'Forward Curves'!$C$4:$F$4,0))+Assumptions!$L$17,AVERAGE($D219:DP219))</f>
        <v>6.2346788990825679E-2</v>
      </c>
      <c r="DR219" s="222">
        <f>IFERROR(INDEX('Forward Curves'!$C$4:$F$125,MATCH('Monthly Cash Flow'!DR$7,'Forward Curves'!$C$4:$C$125,0),MATCH("Adjusted SOFR",'Forward Curves'!$C$4:$F$4,0))+Assumptions!$L$17,AVERAGE($D219:DQ219))</f>
        <v>6.2346788990825679E-2</v>
      </c>
      <c r="DS219" s="222">
        <f>IFERROR(INDEX('Forward Curves'!$C$4:$F$125,MATCH('Monthly Cash Flow'!DS$7,'Forward Curves'!$C$4:$C$125,0),MATCH("Adjusted SOFR",'Forward Curves'!$C$4:$F$4,0))+Assumptions!$L$17,AVERAGE($D219:DR219))</f>
        <v>6.2346788990825672E-2</v>
      </c>
      <c r="DT219" s="222">
        <f>IFERROR(INDEX('Forward Curves'!$C$4:$F$125,MATCH('Monthly Cash Flow'!DT$7,'Forward Curves'!$C$4:$C$125,0),MATCH("Adjusted SOFR",'Forward Curves'!$C$4:$F$4,0))+Assumptions!$L$17,AVERAGE($D219:DS219))</f>
        <v>6.2346788990825672E-2</v>
      </c>
    </row>
    <row r="220" spans="3:124">
      <c r="C220" s="163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63"/>
      <c r="DO220" s="163"/>
      <c r="DP220" s="163"/>
      <c r="DQ220" s="163"/>
      <c r="DR220" s="163"/>
      <c r="DS220" s="163"/>
      <c r="DT220" s="163"/>
    </row>
    <row r="221" spans="3:124">
      <c r="C221" s="163" t="s">
        <v>525</v>
      </c>
      <c r="D221" s="223">
        <f>D48/Revenue!F4</f>
        <v>0</v>
      </c>
      <c r="E221" s="223">
        <f>E48/Revenue!G4</f>
        <v>0</v>
      </c>
      <c r="F221" s="223">
        <f>F48/Revenue!H4</f>
        <v>0</v>
      </c>
      <c r="G221" s="223">
        <f>G48/Revenue!I4</f>
        <v>0</v>
      </c>
      <c r="H221" s="223">
        <f>H48/Revenue!J4</f>
        <v>0</v>
      </c>
      <c r="I221" s="223">
        <f>I48/Revenue!K4</f>
        <v>0</v>
      </c>
      <c r="J221" s="223">
        <f>J48/Revenue!L4</f>
        <v>0</v>
      </c>
      <c r="K221" s="223">
        <f>K48/Revenue!M4</f>
        <v>0</v>
      </c>
      <c r="L221" s="223">
        <f>L48/Revenue!N4</f>
        <v>0</v>
      </c>
      <c r="M221" s="223">
        <f>M48/Revenue!O4</f>
        <v>0</v>
      </c>
      <c r="N221" s="223">
        <f>N48/Revenue!P4</f>
        <v>0</v>
      </c>
      <c r="O221" s="223">
        <f>O48/Revenue!Q4</f>
        <v>0</v>
      </c>
      <c r="P221" s="223">
        <f>P48/Revenue!R4</f>
        <v>0</v>
      </c>
      <c r="Q221" s="223">
        <f>Q48/Revenue!S4</f>
        <v>0</v>
      </c>
      <c r="R221" s="223">
        <f>R48/Revenue!T4</f>
        <v>0</v>
      </c>
      <c r="S221" s="223">
        <f>S48/Revenue!U4</f>
        <v>0</v>
      </c>
      <c r="T221" s="223">
        <f>T48/Revenue!V4</f>
        <v>0</v>
      </c>
      <c r="U221" s="223">
        <f>U48/Revenue!W4</f>
        <v>0</v>
      </c>
      <c r="V221" s="223">
        <f>V48/Revenue!X4</f>
        <v>0</v>
      </c>
      <c r="W221" s="223">
        <f>W48/Revenue!Y4</f>
        <v>0</v>
      </c>
      <c r="X221" s="223">
        <f>X48/Revenue!Z4</f>
        <v>0</v>
      </c>
      <c r="Y221" s="223">
        <f>Y48/Revenue!AA4</f>
        <v>0</v>
      </c>
      <c r="Z221" s="223">
        <f>Z48/Revenue!AB4</f>
        <v>0</v>
      </c>
      <c r="AA221" s="223">
        <f>AA48/Revenue!AC4</f>
        <v>0</v>
      </c>
      <c r="AB221" s="223">
        <f>AB48/Revenue!AD4</f>
        <v>69363.750000000044</v>
      </c>
      <c r="AC221" s="223">
        <f>AC48/Revenue!AE4</f>
        <v>206018.92708333337</v>
      </c>
      <c r="AD221" s="223">
        <f>AD48/Revenue!AF4</f>
        <v>303493.32417097577</v>
      </c>
      <c r="AE221" s="223">
        <f>AE48/Revenue!AG4</f>
        <v>362957.82310921384</v>
      </c>
      <c r="AF221" s="223">
        <f>AF48/Revenue!AH4</f>
        <v>420647.58150003623</v>
      </c>
      <c r="AG221" s="223">
        <f>AG48/Revenue!AI4</f>
        <v>476617.96255449991</v>
      </c>
      <c r="AH221" s="223">
        <f>AH48/Revenue!AJ4</f>
        <v>530922.52097896358</v>
      </c>
      <c r="AI221" s="223">
        <f>AI48/Revenue!AK4</f>
        <v>583613.06474912271</v>
      </c>
      <c r="AJ221" s="223">
        <f>AJ48/Revenue!AL4</f>
        <v>634739.71468706767</v>
      </c>
      <c r="AK221" s="223">
        <f>AK48/Revenue!AM4</f>
        <v>684350.96192223078</v>
      </c>
      <c r="AL221" s="223">
        <f>AL48/Revenue!AN4</f>
        <v>732493.72331403394</v>
      </c>
      <c r="AM221" s="223">
        <f>AM48/Revenue!AO4</f>
        <v>779213.39491110016</v>
      </c>
      <c r="AN221" s="223">
        <f>AN48/Revenue!AP4</f>
        <v>824553.90351906652</v>
      </c>
      <c r="AO221" s="223">
        <f>AO48/Revenue!AQ4</f>
        <v>868557.75644631556</v>
      </c>
      <c r="AP221" s="223">
        <f>AP48/Revenue!AR4</f>
        <v>911266.0894943286</v>
      </c>
      <c r="AQ221" s="223">
        <f>AQ48/Revenue!AS4</f>
        <v>952718.71325684793</v>
      </c>
      <c r="AR221" s="223">
        <f>AR48/Revenue!AT4</f>
        <v>992954.1577896208</v>
      </c>
      <c r="AS221" s="223">
        <f>AS48/Revenue!AU4</f>
        <v>1032009.7157101729</v>
      </c>
      <c r="AT221" s="223">
        <f>AT48/Revenue!AV4</f>
        <v>1069921.4837848279</v>
      </c>
      <c r="AU221" s="223">
        <f>AU48/Revenue!AW4</f>
        <v>1106724.4030580344</v>
      </c>
      <c r="AV221" s="223">
        <f>AV48/Revenue!AX4</f>
        <v>1142452.2975770042</v>
      </c>
      <c r="AW221" s="223">
        <f>AW48/Revenue!AY4</f>
        <v>1177137.9117626739</v>
      </c>
      <c r="AX221" s="223">
        <f>AX48/Revenue!AZ4</f>
        <v>1209762.959335444</v>
      </c>
      <c r="AY221" s="223">
        <f>AY48/Revenue!BA4</f>
        <v>1231024.2813534492</v>
      </c>
      <c r="AZ221" s="223">
        <f>AZ48/Revenue!BB4</f>
        <v>1242261.1778688978</v>
      </c>
      <c r="BA221" s="223">
        <f>BA48/Revenue!BC4</f>
        <v>1253089.3802223515</v>
      </c>
      <c r="BB221" s="223">
        <f>BB48/Revenue!BD4</f>
        <v>1263003.4070631333</v>
      </c>
      <c r="BC221" s="223">
        <f>BC48/Revenue!BE4</f>
        <v>1270774.2258899719</v>
      </c>
      <c r="BD221" s="223">
        <f>BD48/Revenue!BF4</f>
        <v>1277009.8100269728</v>
      </c>
      <c r="BE221" s="223">
        <f>BE48/Revenue!BG4</f>
        <v>1283037.5413594069</v>
      </c>
      <c r="BF221" s="223">
        <f>BF48/Revenue!BH4</f>
        <v>1288083.0372783528</v>
      </c>
      <c r="BG221" s="223">
        <f>BG48/Revenue!BI4</f>
        <v>1290165.7500000002</v>
      </c>
      <c r="BH221" s="223">
        <f>BH48/Revenue!BJ4</f>
        <v>1290165.7500000002</v>
      </c>
      <c r="BI221" s="223">
        <f>BI48/Revenue!BK4</f>
        <v>1290165.7500000002</v>
      </c>
      <c r="BJ221" s="223">
        <f>BJ48/Revenue!BL4</f>
        <v>1290165.7500000002</v>
      </c>
      <c r="BK221" s="223">
        <f>BK48/Revenue!BM4</f>
        <v>1290165.7500000002</v>
      </c>
      <c r="BL221" s="223">
        <f>BL48/Revenue!BN4</f>
        <v>1290165.7500000002</v>
      </c>
      <c r="BM221" s="223">
        <f>BM48/Revenue!BO4</f>
        <v>1290165.7500000002</v>
      </c>
      <c r="BN221" s="223">
        <f>BN48/Revenue!BP4</f>
        <v>1290165.7500000002</v>
      </c>
      <c r="BO221" s="223">
        <f>BO48/Revenue!BQ4</f>
        <v>1290165.7500000002</v>
      </c>
      <c r="BP221" s="223">
        <f>BP48/Revenue!BR4</f>
        <v>1290165.7500000002</v>
      </c>
      <c r="BQ221" s="223">
        <f>BQ48/Revenue!BS4</f>
        <v>1290165.7500000002</v>
      </c>
      <c r="BR221" s="223">
        <f>BR48/Revenue!BT4</f>
        <v>1290165.7500000002</v>
      </c>
      <c r="BS221" s="223">
        <f>BS48/Revenue!BU4</f>
        <v>1290165.7499999998</v>
      </c>
      <c r="BT221" s="223">
        <f>BT48/Revenue!BV4</f>
        <v>1290165.7499999998</v>
      </c>
      <c r="BU221" s="223">
        <f>BU48/Revenue!BW4</f>
        <v>1290165.7499999998</v>
      </c>
      <c r="BV221" s="223">
        <f>BV48/Revenue!BX4</f>
        <v>1290165.7499999998</v>
      </c>
      <c r="BW221" s="223">
        <f>BW48/Revenue!BY4</f>
        <v>1290165.7499999998</v>
      </c>
      <c r="BX221" s="223">
        <f>BX48/Revenue!BZ4</f>
        <v>1290165.7499999998</v>
      </c>
      <c r="BY221" s="223">
        <f>BY48/Revenue!CA4</f>
        <v>1290165.7499999998</v>
      </c>
      <c r="BZ221" s="223">
        <f>BZ48/Revenue!CB4</f>
        <v>1290165.7499999998</v>
      </c>
      <c r="CA221" s="223">
        <f>CA48/Revenue!CC4</f>
        <v>1290165.7499999998</v>
      </c>
      <c r="CB221" s="223">
        <f>CB48/Revenue!CD4</f>
        <v>1290165.7499999998</v>
      </c>
      <c r="CC221" s="223">
        <f>CC48/Revenue!CE4</f>
        <v>1290165.7499999998</v>
      </c>
      <c r="CD221" s="223">
        <f>CD48/Revenue!CF4</f>
        <v>1290165.7499999998</v>
      </c>
      <c r="CE221" s="223">
        <f>CE48/Revenue!CG4</f>
        <v>1290165.75</v>
      </c>
      <c r="CF221" s="223">
        <f>CF48/Revenue!CH4</f>
        <v>1290165.75</v>
      </c>
      <c r="CG221" s="223">
        <f>CG48/Revenue!CI4</f>
        <v>1290165.75</v>
      </c>
      <c r="CH221" s="223">
        <f>CH48/Revenue!CJ4</f>
        <v>1290165.75</v>
      </c>
      <c r="CI221" s="223">
        <f>CI48/Revenue!CK4</f>
        <v>1290165.75</v>
      </c>
      <c r="CJ221" s="223">
        <f>CJ48/Revenue!CL4</f>
        <v>1290165.75</v>
      </c>
      <c r="CK221" s="223">
        <f>CK48/Revenue!CM4</f>
        <v>1290165.75</v>
      </c>
      <c r="CL221" s="223">
        <f>CL48/Revenue!CN4</f>
        <v>1290165.75</v>
      </c>
      <c r="CM221" s="223">
        <f>CM48/Revenue!CO4</f>
        <v>1290165.75</v>
      </c>
      <c r="CN221" s="223">
        <f>CN48/Revenue!CP4</f>
        <v>1290165.75</v>
      </c>
      <c r="CO221" s="223">
        <f>CO48/Revenue!CQ4</f>
        <v>1290165.75</v>
      </c>
      <c r="CP221" s="223">
        <f>CP48/Revenue!CR4</f>
        <v>1290165.75</v>
      </c>
      <c r="CQ221" s="223">
        <f>CQ48/Revenue!CS4</f>
        <v>1290165.7500000002</v>
      </c>
      <c r="CR221" s="223">
        <f>CR48/Revenue!CT4</f>
        <v>1290165.7500000002</v>
      </c>
      <c r="CS221" s="223">
        <f>CS48/Revenue!CU4</f>
        <v>1290165.7500000002</v>
      </c>
      <c r="CT221" s="223">
        <f>CT48/Revenue!CV4</f>
        <v>1290165.7500000002</v>
      </c>
      <c r="CU221" s="223">
        <f>CU48/Revenue!CW4</f>
        <v>1290165.7500000002</v>
      </c>
      <c r="CV221" s="223">
        <f>CV48/Revenue!CX4</f>
        <v>1290165.7500000002</v>
      </c>
      <c r="CW221" s="223">
        <f>CW48/Revenue!CY4</f>
        <v>1290165.7500000002</v>
      </c>
      <c r="CX221" s="223">
        <f>CX48/Revenue!CZ4</f>
        <v>1290165.7500000002</v>
      </c>
      <c r="CY221" s="223">
        <f>CY48/Revenue!DA4</f>
        <v>1290165.7500000002</v>
      </c>
      <c r="CZ221" s="223">
        <f>CZ48/Revenue!DB4</f>
        <v>1290165.7500000002</v>
      </c>
      <c r="DA221" s="223">
        <f>DA48/Revenue!DC4</f>
        <v>1290165.7500000002</v>
      </c>
      <c r="DB221" s="223">
        <f>DB48/Revenue!DD4</f>
        <v>1290165.7500000002</v>
      </c>
      <c r="DC221" s="223">
        <f>DC48/Revenue!DE4</f>
        <v>1290165.7500000002</v>
      </c>
      <c r="DD221" s="223">
        <f>DD48/Revenue!DF4</f>
        <v>1290165.7500000002</v>
      </c>
      <c r="DE221" s="223">
        <f>DE48/Revenue!DG4</f>
        <v>1290165.7500000002</v>
      </c>
      <c r="DF221" s="223">
        <f>DF48/Revenue!DH4</f>
        <v>1290165.7500000002</v>
      </c>
      <c r="DG221" s="223">
        <f>DG48/Revenue!DI4</f>
        <v>1290165.7500000002</v>
      </c>
      <c r="DH221" s="223">
        <f>DH48/Revenue!DJ4</f>
        <v>1290165.7500000002</v>
      </c>
      <c r="DI221" s="223">
        <f>DI48/Revenue!DK4</f>
        <v>1290165.7500000002</v>
      </c>
      <c r="DJ221" s="223">
        <f>DJ48/Revenue!DL4</f>
        <v>1290165.7500000002</v>
      </c>
      <c r="DK221" s="223">
        <f>DK48/Revenue!DM4</f>
        <v>1290165.7500000002</v>
      </c>
      <c r="DL221" s="223">
        <f>DL48/Revenue!DN4</f>
        <v>1290165.7500000002</v>
      </c>
      <c r="DM221" s="223">
        <f>DM48/Revenue!DO4</f>
        <v>1290165.7500000002</v>
      </c>
      <c r="DN221" s="223">
        <f>DN48/Revenue!DP4</f>
        <v>1290165.7500000002</v>
      </c>
      <c r="DO221" s="223">
        <f>DO48/Revenue!DQ4</f>
        <v>1290165.7500000002</v>
      </c>
      <c r="DP221" s="223">
        <f>DP48/Revenue!DR4</f>
        <v>1290165.7500000002</v>
      </c>
      <c r="DQ221" s="223">
        <f>DQ48/Revenue!DS4</f>
        <v>1290165.7500000002</v>
      </c>
      <c r="DR221" s="223">
        <f>DR48/Revenue!DT4</f>
        <v>1290165.7500000002</v>
      </c>
      <c r="DS221" s="223">
        <f>DS48/Revenue!DU4</f>
        <v>1290165.7500000002</v>
      </c>
      <c r="DT221" s="223">
        <f>DT48/Revenue!DV4</f>
        <v>1290165.7500000002</v>
      </c>
    </row>
    <row r="222" spans="3:124">
      <c r="C222" s="163" t="s">
        <v>526</v>
      </c>
      <c r="D222" s="223">
        <f>D56/Revenue!F5</f>
        <v>0</v>
      </c>
      <c r="E222" s="223">
        <f>E56/Revenue!G5</f>
        <v>0</v>
      </c>
      <c r="F222" s="223">
        <f>F56/Revenue!H5</f>
        <v>0</v>
      </c>
      <c r="G222" s="223">
        <f>G56/Revenue!I5</f>
        <v>0</v>
      </c>
      <c r="H222" s="223">
        <f>H56/Revenue!J5</f>
        <v>0</v>
      </c>
      <c r="I222" s="223">
        <f>I56/Revenue!K5</f>
        <v>0</v>
      </c>
      <c r="J222" s="223">
        <f>J56/Revenue!L5</f>
        <v>0</v>
      </c>
      <c r="K222" s="223">
        <f>K56/Revenue!M5</f>
        <v>0</v>
      </c>
      <c r="L222" s="223">
        <f>L56/Revenue!N5</f>
        <v>0</v>
      </c>
      <c r="M222" s="223">
        <f>M56/Revenue!O5</f>
        <v>0</v>
      </c>
      <c r="N222" s="223">
        <f>N56/Revenue!P5</f>
        <v>0</v>
      </c>
      <c r="O222" s="223">
        <f>O56/Revenue!Q5</f>
        <v>0</v>
      </c>
      <c r="P222" s="223">
        <f>P56/Revenue!R5</f>
        <v>0</v>
      </c>
      <c r="Q222" s="223">
        <f>Q56/Revenue!S5</f>
        <v>0</v>
      </c>
      <c r="R222" s="223">
        <f>R56/Revenue!T5</f>
        <v>0</v>
      </c>
      <c r="S222" s="223">
        <f>S56/Revenue!U5</f>
        <v>0</v>
      </c>
      <c r="T222" s="223">
        <f>T56/Revenue!V5</f>
        <v>0</v>
      </c>
      <c r="U222" s="223">
        <f>U56/Revenue!W5</f>
        <v>0</v>
      </c>
      <c r="V222" s="223">
        <f>V56/Revenue!X5</f>
        <v>0</v>
      </c>
      <c r="W222" s="223">
        <f>W56/Revenue!Y5</f>
        <v>0</v>
      </c>
      <c r="X222" s="223">
        <f>X56/Revenue!Z5</f>
        <v>0</v>
      </c>
      <c r="Y222" s="223">
        <f>Y56/Revenue!AA5</f>
        <v>0</v>
      </c>
      <c r="Z222" s="223">
        <f>Z56/Revenue!AB5</f>
        <v>0</v>
      </c>
      <c r="AA222" s="223">
        <f>AA56/Revenue!AC5</f>
        <v>0</v>
      </c>
      <c r="AB222" s="223">
        <f>AB56/Revenue!AD5</f>
        <v>102341.91</v>
      </c>
      <c r="AC222" s="223">
        <f>AC56/Revenue!AE5</f>
        <v>116786.51997456141</v>
      </c>
      <c r="AD222" s="223">
        <f>AD56/Revenue!AF5</f>
        <v>78723.888560358188</v>
      </c>
      <c r="AE222" s="223">
        <f>AE56/Revenue!AG5</f>
        <v>84792.60422274239</v>
      </c>
      <c r="AF222" s="223">
        <f>AF56/Revenue!AH5</f>
        <v>90663.458962838602</v>
      </c>
      <c r="AG222" s="223">
        <f>AG56/Revenue!AI5</f>
        <v>96343.100267671587</v>
      </c>
      <c r="AH222" s="223">
        <f>AH56/Revenue!AJ5</f>
        <v>101837.94595233555</v>
      </c>
      <c r="AI222" s="223">
        <f>AI56/Revenue!AK5</f>
        <v>107154.19230069914</v>
      </c>
      <c r="AJ222" s="223">
        <f>AJ56/Revenue!AL5</f>
        <v>112297.82191084801</v>
      </c>
      <c r="AK222" s="223">
        <f>AK56/Revenue!AM5</f>
        <v>117274.61125619557</v>
      </c>
      <c r="AL222" s="223">
        <f>AL56/Revenue!AN5</f>
        <v>122090.13797278075</v>
      </c>
      <c r="AM222" s="223">
        <f>AM56/Revenue!AO5</f>
        <v>126749.78788287471</v>
      </c>
      <c r="AN222" s="223">
        <f>AN56/Revenue!AP5</f>
        <v>130472.78026743411</v>
      </c>
      <c r="AO222" s="223">
        <f>AO56/Revenue!AQ5</f>
        <v>134796.84960904968</v>
      </c>
      <c r="AP222" s="223">
        <f>AP56/Revenue!AR5</f>
        <v>138981.75065989114</v>
      </c>
      <c r="AQ222" s="223">
        <f>AQ56/Revenue!AS5</f>
        <v>143032.0991390557</v>
      </c>
      <c r="AR222" s="223">
        <f>AR56/Revenue!AT5</f>
        <v>146952.35328227203</v>
      </c>
      <c r="AS222" s="223">
        <f>AS56/Revenue!AU5</f>
        <v>150746.81935727553</v>
      </c>
      <c r="AT222" s="223">
        <f>AT56/Revenue!AV5</f>
        <v>154419.65698138555</v>
      </c>
      <c r="AU222" s="223">
        <f>AU56/Revenue!AW5</f>
        <v>157974.88424853224</v>
      </c>
      <c r="AV222" s="223">
        <f>AV56/Revenue!AX5</f>
        <v>161416.38267270793</v>
      </c>
      <c r="AW222" s="223">
        <f>AW56/Revenue!AY5</f>
        <v>164747.90195455874</v>
      </c>
      <c r="AX222" s="223">
        <f>AX56/Revenue!AZ5</f>
        <v>166584.48384456962</v>
      </c>
      <c r="AY222" s="223">
        <f>AY56/Revenue!BA5</f>
        <v>157227.04006009077</v>
      </c>
      <c r="AZ222" s="223">
        <f>AZ56/Revenue!BB5</f>
        <v>159248.46758223372</v>
      </c>
      <c r="BA222" s="223">
        <f>BA56/Revenue!BC5</f>
        <v>161198.72118747167</v>
      </c>
      <c r="BB222" s="223">
        <f>BB56/Revenue!BD5</f>
        <v>162328.36957179155</v>
      </c>
      <c r="BC222" s="223">
        <f>BC56/Revenue!BE5</f>
        <v>162202.7550542478</v>
      </c>
      <c r="BD222" s="223">
        <f>BD56/Revenue!BF5</f>
        <v>163570.39863665009</v>
      </c>
      <c r="BE222" s="223">
        <f>BE56/Revenue!BG5</f>
        <v>164892.45409963894</v>
      </c>
      <c r="BF222" s="223">
        <f>BF56/Revenue!BH5</f>
        <v>164754.95113254854</v>
      </c>
      <c r="BG222" s="223">
        <f>BG56/Revenue!BI5</f>
        <v>175335.87600000011</v>
      </c>
      <c r="BH222" s="223">
        <f>BH56/Revenue!BJ5</f>
        <v>175335.87600000011</v>
      </c>
      <c r="BI222" s="223">
        <f>BI56/Revenue!BK5</f>
        <v>175335.87600000011</v>
      </c>
      <c r="BJ222" s="223">
        <f>BJ56/Revenue!BL5</f>
        <v>175335.87600000011</v>
      </c>
      <c r="BK222" s="223">
        <f>BK56/Revenue!BM5</f>
        <v>175335.87600000011</v>
      </c>
      <c r="BL222" s="223">
        <f>BL56/Revenue!BN5</f>
        <v>173996.67600000012</v>
      </c>
      <c r="BM222" s="223">
        <f>BM56/Revenue!BO5</f>
        <v>173996.67600000012</v>
      </c>
      <c r="BN222" s="223">
        <f>BN56/Revenue!BP5</f>
        <v>173996.67600000012</v>
      </c>
      <c r="BO222" s="223">
        <f>BO56/Revenue!BQ5</f>
        <v>173996.67600000012</v>
      </c>
      <c r="BP222" s="223">
        <f>BP56/Revenue!BR5</f>
        <v>173996.67600000012</v>
      </c>
      <c r="BQ222" s="223">
        <f>BQ56/Revenue!BS5</f>
        <v>173996.67600000012</v>
      </c>
      <c r="BR222" s="223">
        <f>BR56/Revenue!BT5</f>
        <v>173996.67600000012</v>
      </c>
      <c r="BS222" s="223">
        <f>BS56/Revenue!BU5</f>
        <v>173996.67600000009</v>
      </c>
      <c r="BT222" s="223">
        <f>BT56/Revenue!BV5</f>
        <v>173996.67600000009</v>
      </c>
      <c r="BU222" s="223">
        <f>BU56/Revenue!BW5</f>
        <v>173996.67600000009</v>
      </c>
      <c r="BV222" s="223">
        <f>BV56/Revenue!BX5</f>
        <v>173996.67600000009</v>
      </c>
      <c r="BW222" s="223">
        <f>BW56/Revenue!BY5</f>
        <v>173996.67600000009</v>
      </c>
      <c r="BX222" s="223">
        <f>BX56/Revenue!BZ5</f>
        <v>171485.67600000009</v>
      </c>
      <c r="BY222" s="223">
        <f>BY56/Revenue!CA5</f>
        <v>171485.67600000009</v>
      </c>
      <c r="BZ222" s="223">
        <f>BZ56/Revenue!CB5</f>
        <v>171485.67600000009</v>
      </c>
      <c r="CA222" s="223">
        <f>CA56/Revenue!CC5</f>
        <v>171485.67600000009</v>
      </c>
      <c r="CB222" s="223">
        <f>CB56/Revenue!CD5</f>
        <v>171485.67600000009</v>
      </c>
      <c r="CC222" s="223">
        <f>CC56/Revenue!CE5</f>
        <v>171485.67600000009</v>
      </c>
      <c r="CD222" s="223">
        <f>CD56/Revenue!CF5</f>
        <v>171485.67600000009</v>
      </c>
      <c r="CE222" s="223">
        <f>CE56/Revenue!CG5</f>
        <v>171485.67600000009</v>
      </c>
      <c r="CF222" s="223">
        <f>CF56/Revenue!CH5</f>
        <v>171485.67600000009</v>
      </c>
      <c r="CG222" s="223">
        <f>CG56/Revenue!CI5</f>
        <v>171485.67600000009</v>
      </c>
      <c r="CH222" s="223">
        <f>CH56/Revenue!CJ5</f>
        <v>171485.67600000009</v>
      </c>
      <c r="CI222" s="223">
        <f>CI56/Revenue!CK5</f>
        <v>171485.67600000009</v>
      </c>
      <c r="CJ222" s="223">
        <f>CJ56/Revenue!CL5</f>
        <v>171485.67600000009</v>
      </c>
      <c r="CK222" s="223">
        <f>CK56/Revenue!CM5</f>
        <v>171485.67600000009</v>
      </c>
      <c r="CL222" s="223">
        <f>CL56/Revenue!CN5</f>
        <v>171485.67600000009</v>
      </c>
      <c r="CM222" s="223">
        <f>CM56/Revenue!CO5</f>
        <v>171485.67600000009</v>
      </c>
      <c r="CN222" s="223">
        <f>CN56/Revenue!CP5</f>
        <v>171485.67600000009</v>
      </c>
      <c r="CO222" s="223">
        <f>CO56/Revenue!CQ5</f>
        <v>171485.67600000009</v>
      </c>
      <c r="CP222" s="223">
        <f>CP56/Revenue!CR5</f>
        <v>171485.67600000009</v>
      </c>
      <c r="CQ222" s="223">
        <f>CQ56/Revenue!CS5</f>
        <v>171485.67600000009</v>
      </c>
      <c r="CR222" s="223">
        <f>CR56/Revenue!CT5</f>
        <v>171485.67600000009</v>
      </c>
      <c r="CS222" s="223">
        <f>CS56/Revenue!CU5</f>
        <v>171485.67600000009</v>
      </c>
      <c r="CT222" s="223">
        <f>CT56/Revenue!CV5</f>
        <v>171485.67600000009</v>
      </c>
      <c r="CU222" s="223">
        <f>CU56/Revenue!CW5</f>
        <v>171485.67600000009</v>
      </c>
      <c r="CV222" s="223">
        <f>CV56/Revenue!CX5</f>
        <v>171485.67600000009</v>
      </c>
      <c r="CW222" s="223">
        <f>CW56/Revenue!CY5</f>
        <v>171485.67600000009</v>
      </c>
      <c r="CX222" s="223">
        <f>CX56/Revenue!CZ5</f>
        <v>171485.67600000009</v>
      </c>
      <c r="CY222" s="223">
        <f>CY56/Revenue!DA5</f>
        <v>171485.67600000009</v>
      </c>
      <c r="CZ222" s="223">
        <f>CZ56/Revenue!DB5</f>
        <v>171485.67600000009</v>
      </c>
      <c r="DA222" s="223">
        <f>DA56/Revenue!DC5</f>
        <v>171485.67600000009</v>
      </c>
      <c r="DB222" s="223">
        <f>DB56/Revenue!DD5</f>
        <v>171485.67600000009</v>
      </c>
      <c r="DC222" s="223">
        <f>DC56/Revenue!DE5</f>
        <v>171485.67600000012</v>
      </c>
      <c r="DD222" s="223">
        <f>DD56/Revenue!DF5</f>
        <v>171485.67600000012</v>
      </c>
      <c r="DE222" s="223">
        <f>DE56/Revenue!DG5</f>
        <v>171485.67600000012</v>
      </c>
      <c r="DF222" s="223">
        <f>DF56/Revenue!DH5</f>
        <v>171485.67600000012</v>
      </c>
      <c r="DG222" s="223">
        <f>DG56/Revenue!DI5</f>
        <v>171485.67600000012</v>
      </c>
      <c r="DH222" s="223">
        <f>DH56/Revenue!DJ5</f>
        <v>171485.67600000012</v>
      </c>
      <c r="DI222" s="223">
        <f>DI56/Revenue!DK5</f>
        <v>171485.67600000012</v>
      </c>
      <c r="DJ222" s="223">
        <f>DJ56/Revenue!DL5</f>
        <v>171485.67600000012</v>
      </c>
      <c r="DK222" s="223">
        <f>DK56/Revenue!DM5</f>
        <v>171485.67600000012</v>
      </c>
      <c r="DL222" s="223">
        <f>DL56/Revenue!DN5</f>
        <v>171485.67600000012</v>
      </c>
      <c r="DM222" s="223">
        <f>DM56/Revenue!DO5</f>
        <v>171485.67600000012</v>
      </c>
      <c r="DN222" s="223">
        <f>DN56/Revenue!DP5</f>
        <v>171485.67600000012</v>
      </c>
      <c r="DO222" s="223">
        <f>DO56/Revenue!DQ5</f>
        <v>171485.67600000012</v>
      </c>
      <c r="DP222" s="223">
        <f>DP56/Revenue!DR5</f>
        <v>171485.67600000012</v>
      </c>
      <c r="DQ222" s="223">
        <f>DQ56/Revenue!DS5</f>
        <v>171485.67600000012</v>
      </c>
      <c r="DR222" s="223">
        <f>DR56/Revenue!DT5</f>
        <v>171485.67600000012</v>
      </c>
      <c r="DS222" s="223">
        <f>DS56/Revenue!DU5</f>
        <v>171485.67600000012</v>
      </c>
      <c r="DT222" s="223">
        <f>DT56/Revenue!DV5</f>
        <v>171485.67600000012</v>
      </c>
    </row>
    <row r="223" spans="3:124">
      <c r="C223" s="163" t="s">
        <v>527</v>
      </c>
      <c r="D223" s="223">
        <f>D159/Expenses!E2</f>
        <v>0</v>
      </c>
      <c r="E223" s="223">
        <f>E159/Expenses!F2</f>
        <v>0</v>
      </c>
      <c r="F223" s="223">
        <f>F159/Expenses!G2</f>
        <v>0</v>
      </c>
      <c r="G223" s="223">
        <f>G159/Expenses!H2</f>
        <v>0</v>
      </c>
      <c r="H223" s="223">
        <f>H159/Expenses!I2</f>
        <v>0</v>
      </c>
      <c r="I223" s="223">
        <f>I159/Expenses!J2</f>
        <v>0</v>
      </c>
      <c r="J223" s="223">
        <f>J159/Expenses!K2</f>
        <v>0</v>
      </c>
      <c r="K223" s="223">
        <f>K159/Expenses!L2</f>
        <v>0</v>
      </c>
      <c r="L223" s="223">
        <f>L159/Expenses!M2</f>
        <v>0</v>
      </c>
      <c r="M223" s="223">
        <f>M159/Expenses!N2</f>
        <v>0</v>
      </c>
      <c r="N223" s="223">
        <f>N159/Expenses!O2</f>
        <v>0</v>
      </c>
      <c r="O223" s="223">
        <f>O159/Expenses!P2</f>
        <v>0</v>
      </c>
      <c r="P223" s="223">
        <f>P159/Expenses!Q2</f>
        <v>0</v>
      </c>
      <c r="Q223" s="223">
        <f>Q159/Expenses!R2</f>
        <v>0</v>
      </c>
      <c r="R223" s="223">
        <f>R159/Expenses!S2</f>
        <v>0</v>
      </c>
      <c r="S223" s="223">
        <f>S159/Expenses!T2</f>
        <v>0</v>
      </c>
      <c r="T223" s="223">
        <f>T159/Expenses!U2</f>
        <v>0</v>
      </c>
      <c r="U223" s="223">
        <f>U159/Expenses!V2</f>
        <v>0</v>
      </c>
      <c r="V223" s="223">
        <f>V159/Expenses!W2</f>
        <v>0</v>
      </c>
      <c r="W223" s="223">
        <f>W159/Expenses!X2</f>
        <v>0</v>
      </c>
      <c r="X223" s="223">
        <f>X159/Expenses!Y2</f>
        <v>0</v>
      </c>
      <c r="Y223" s="223">
        <f>Y159/Expenses!Z2</f>
        <v>0</v>
      </c>
      <c r="Z223" s="223">
        <f>Z159/Expenses!AA2</f>
        <v>0</v>
      </c>
      <c r="AA223" s="223">
        <f>AA159/Expenses!AB2</f>
        <v>0</v>
      </c>
      <c r="AB223" s="223">
        <f>AB159/Expenses!AC2</f>
        <v>625138.17099402507</v>
      </c>
      <c r="AC223" s="223">
        <f>AC159/Expenses!AD2</f>
        <v>647850.66132013127</v>
      </c>
      <c r="AD223" s="223">
        <f>AD159/Expenses!AE2</f>
        <v>613496.5423722571</v>
      </c>
      <c r="AE223" s="223">
        <f>AE159/Expenses!AF2</f>
        <v>624808.72216215869</v>
      </c>
      <c r="AF223" s="223">
        <f>AF159/Expenses!AG2</f>
        <v>636740.43100834673</v>
      </c>
      <c r="AG223" s="223">
        <f>AG159/Expenses!AH2</f>
        <v>646808.64077463979</v>
      </c>
      <c r="AH223" s="223">
        <f>AH159/Expenses!AI2</f>
        <v>658214.73120657995</v>
      </c>
      <c r="AI223" s="223">
        <f>AI159/Expenses!AJ2</f>
        <v>683952.88243429107</v>
      </c>
      <c r="AJ223" s="223">
        <f>AJ159/Expenses!AK2</f>
        <v>690431.53035393672</v>
      </c>
      <c r="AK223" s="223">
        <f>AK159/Expenses!AL2</f>
        <v>703848.31757371465</v>
      </c>
      <c r="AL223" s="223">
        <f>AL159/Expenses!AM2</f>
        <v>717564.99536169996</v>
      </c>
      <c r="AM223" s="223">
        <f>AM159/Expenses!AN2</f>
        <v>728227.77595900232</v>
      </c>
      <c r="AN223" s="223">
        <f>AN159/Expenses!AO2</f>
        <v>735489.68799749133</v>
      </c>
      <c r="AO223" s="223">
        <f>AO159/Expenses!AP2</f>
        <v>747135.35990866786</v>
      </c>
      <c r="AP223" s="223">
        <f>AP159/Expenses!AQ2</f>
        <v>755043.68242756813</v>
      </c>
      <c r="AQ223" s="223">
        <f>AQ159/Expenses!AR2</f>
        <v>787422.46331311029</v>
      </c>
      <c r="AR223" s="223">
        <f>AR159/Expenses!AS2</f>
        <v>802882.38321843499</v>
      </c>
      <c r="AS223" s="223">
        <f>AS159/Expenses!AT2</f>
        <v>807885.63499338937</v>
      </c>
      <c r="AT223" s="223">
        <f>AT159/Expenses!AU2</f>
        <v>817761.50004730991</v>
      </c>
      <c r="AU223" s="223">
        <f>AU159/Expenses!AV2</f>
        <v>823420.78991190461</v>
      </c>
      <c r="AV223" s="223">
        <f>AV159/Expenses!AW2</f>
        <v>823464.12200900435</v>
      </c>
      <c r="AW223" s="223">
        <f>AW159/Expenses!AX2</f>
        <v>842973.07472674956</v>
      </c>
      <c r="AX223" s="223">
        <f>AX159/Expenses!AY2</f>
        <v>845372.52798824024</v>
      </c>
      <c r="AY223" s="223">
        <f>AY159/Expenses!AZ2</f>
        <v>844963.89076956699</v>
      </c>
      <c r="AZ223" s="223">
        <f>AZ159/Expenses!BA2</f>
        <v>828756.53587957739</v>
      </c>
      <c r="BA223" s="223">
        <f>BA159/Expenses!BB2</f>
        <v>834789.84211656835</v>
      </c>
      <c r="BB223" s="223">
        <f>BB159/Expenses!BC2</f>
        <v>826783.83798294445</v>
      </c>
      <c r="BC223" s="223">
        <f>BC159/Expenses!BD2</f>
        <v>837063.91514139599</v>
      </c>
      <c r="BD223" s="223">
        <f>BD159/Expenses!BE2</f>
        <v>841762.27726375614</v>
      </c>
      <c r="BE223" s="223">
        <f>BE159/Expenses!BF2</f>
        <v>840045.54078402033</v>
      </c>
      <c r="BF223" s="223">
        <f>BF159/Expenses!BG2</f>
        <v>843553.82038107631</v>
      </c>
      <c r="BG223" s="223">
        <f>BG159/Expenses!BH2</f>
        <v>834307.50778199686</v>
      </c>
      <c r="BH223" s="223">
        <f>BH159/Expenses!BI2</f>
        <v>826325.35324289685</v>
      </c>
      <c r="BI223" s="223">
        <f>BI159/Expenses!BJ2</f>
        <v>834307.50778199686</v>
      </c>
      <c r="BJ223" s="223">
        <f>BJ159/Expenses!BK2</f>
        <v>831646.78960229678</v>
      </c>
      <c r="BK223" s="223">
        <f>BK159/Expenses!BL2</f>
        <v>834307.50778199686</v>
      </c>
      <c r="BL223" s="223">
        <f>BL159/Expenses!BM2</f>
        <v>831579.82960229705</v>
      </c>
      <c r="BM223" s="223">
        <f>BM159/Expenses!BN2</f>
        <v>835460.1632028661</v>
      </c>
      <c r="BN223" s="223">
        <f>BN159/Expenses!BO2</f>
        <v>835460.1632028661</v>
      </c>
      <c r="BO223" s="223">
        <f>BO159/Expenses!BP2</f>
        <v>832799.44502316602</v>
      </c>
      <c r="BP223" s="223">
        <f>BP159/Expenses!BQ2</f>
        <v>835460.1632028661</v>
      </c>
      <c r="BQ223" s="223">
        <f>BQ159/Expenses!BR2</f>
        <v>832799.44502316602</v>
      </c>
      <c r="BR223" s="223">
        <f>BR159/Expenses!BS2</f>
        <v>835460.1632028661</v>
      </c>
      <c r="BS223" s="223">
        <f>BS159/Expenses!BT2</f>
        <v>833155.60725475103</v>
      </c>
      <c r="BT223" s="223">
        <f>BT159/Expenses!BU2</f>
        <v>827834.17089535121</v>
      </c>
      <c r="BU223" s="223">
        <f>BU159/Expenses!BV2</f>
        <v>833155.60725475103</v>
      </c>
      <c r="BV223" s="223">
        <f>BV159/Expenses!BW2</f>
        <v>830494.88907505106</v>
      </c>
      <c r="BW223" s="223">
        <f>BW159/Expenses!BX2</f>
        <v>833155.60725475103</v>
      </c>
      <c r="BX223" s="223">
        <f>BX159/Expenses!BY2</f>
        <v>830369.33907505113</v>
      </c>
      <c r="BY223" s="223">
        <f>BY159/Expenses!BZ2</f>
        <v>834249.67267562018</v>
      </c>
      <c r="BZ223" s="223">
        <f>BZ159/Expenses!CA2</f>
        <v>834249.67267562018</v>
      </c>
      <c r="CA223" s="223">
        <f>CA159/Expenses!CB2</f>
        <v>831588.95449592022</v>
      </c>
      <c r="CB223" s="223">
        <f>CB159/Expenses!CC2</f>
        <v>834249.67267562018</v>
      </c>
      <c r="CC223" s="223">
        <f>CC159/Expenses!CD2</f>
        <v>831588.95449592022</v>
      </c>
      <c r="CD223" s="223">
        <f>CD159/Expenses!CE2</f>
        <v>834249.67267562018</v>
      </c>
      <c r="CE223" s="223">
        <f>CE159/Expenses!CF2</f>
        <v>831962.75481379114</v>
      </c>
      <c r="CF223" s="223">
        <f>CF159/Expenses!CG2</f>
        <v>823980.60027469124</v>
      </c>
      <c r="CG223" s="223">
        <f>CG159/Expenses!CH2</f>
        <v>831962.75481379114</v>
      </c>
      <c r="CH223" s="223">
        <f>CH159/Expenses!CI2</f>
        <v>829302.03663409106</v>
      </c>
      <c r="CI223" s="223">
        <f>CI159/Expenses!CJ2</f>
        <v>831962.75481379114</v>
      </c>
      <c r="CJ223" s="223">
        <f>CJ159/Expenses!CK2</f>
        <v>829302.03663409106</v>
      </c>
      <c r="CK223" s="223">
        <f>CK159/Expenses!CL2</f>
        <v>831962.75481379114</v>
      </c>
      <c r="CL223" s="223">
        <f>CL159/Expenses!CM2</f>
        <v>831962.75481379114</v>
      </c>
      <c r="CM223" s="223">
        <f>CM159/Expenses!CN2</f>
        <v>829302.03663409106</v>
      </c>
      <c r="CN223" s="223">
        <f>CN159/Expenses!CO2</f>
        <v>831962.75481379114</v>
      </c>
      <c r="CO223" s="223">
        <f>CO159/Expenses!CP2</f>
        <v>829302.03663409106</v>
      </c>
      <c r="CP223" s="223">
        <f>CP159/Expenses!CQ2</f>
        <v>831962.75481379114</v>
      </c>
      <c r="CQ223" s="223">
        <f>CQ159/Expenses!CR2</f>
        <v>830912.71228304331</v>
      </c>
      <c r="CR223" s="223">
        <f>CR159/Expenses!CS2</f>
        <v>822930.5577439433</v>
      </c>
      <c r="CS223" s="223">
        <f>CS159/Expenses!CT2</f>
        <v>830912.71228304331</v>
      </c>
      <c r="CT223" s="223">
        <f>CT159/Expenses!CU2</f>
        <v>828251.99410334334</v>
      </c>
      <c r="CU223" s="223">
        <f>CU159/Expenses!CV2</f>
        <v>830912.71228304331</v>
      </c>
      <c r="CV223" s="223">
        <f>CV159/Expenses!CW2</f>
        <v>828251.99410334334</v>
      </c>
      <c r="CW223" s="223">
        <f>CW159/Expenses!CX2</f>
        <v>830912.71228304331</v>
      </c>
      <c r="CX223" s="223">
        <f>CX159/Expenses!CY2</f>
        <v>830912.71228304331</v>
      </c>
      <c r="CY223" s="223">
        <f>CY159/Expenses!CZ2</f>
        <v>828251.99410334334</v>
      </c>
      <c r="CZ223" s="223">
        <f>CZ159/Expenses!DA2</f>
        <v>830912.71228304331</v>
      </c>
      <c r="DA223" s="223">
        <f>DA159/Expenses!DB2</f>
        <v>828251.99410334334</v>
      </c>
      <c r="DB223" s="223">
        <f>DB159/Expenses!DC2</f>
        <v>830912.71228304331</v>
      </c>
      <c r="DC223" s="223">
        <f>DC159/Expenses!DD2</f>
        <v>829879.56118520664</v>
      </c>
      <c r="DD223" s="223">
        <f>DD159/Expenses!DE2</f>
        <v>821897.40664610662</v>
      </c>
      <c r="DE223" s="223">
        <f>DE159/Expenses!DF2</f>
        <v>829879.56118520664</v>
      </c>
      <c r="DF223" s="223">
        <f>DF159/Expenses!DG2</f>
        <v>827218.84300550667</v>
      </c>
      <c r="DG223" s="223">
        <f>DG159/Expenses!DH2</f>
        <v>829879.56118520664</v>
      </c>
      <c r="DH223" s="223">
        <f>DH159/Expenses!DI2</f>
        <v>827218.84300550667</v>
      </c>
      <c r="DI223" s="223">
        <f>DI159/Expenses!DJ2</f>
        <v>829879.56118520664</v>
      </c>
      <c r="DJ223" s="223">
        <f>DJ159/Expenses!DK2</f>
        <v>829879.56118520664</v>
      </c>
      <c r="DK223" s="223">
        <f>DK159/Expenses!DL2</f>
        <v>827218.84300550667</v>
      </c>
      <c r="DL223" s="223">
        <f>DL159/Expenses!DM2</f>
        <v>829879.56118520664</v>
      </c>
      <c r="DM223" s="223">
        <f>DM159/Expenses!DN2</f>
        <v>827218.84300550667</v>
      </c>
      <c r="DN223" s="223">
        <f>DN159/Expenses!DO2</f>
        <v>829879.56118520664</v>
      </c>
      <c r="DO223" s="223">
        <f>DO159/Expenses!DP2</f>
        <v>828862.94247204228</v>
      </c>
      <c r="DP223" s="223">
        <f>DP159/Expenses!DQ2</f>
        <v>823541.50611264235</v>
      </c>
      <c r="DQ223" s="223">
        <f>DQ159/Expenses!DR2</f>
        <v>828862.94247204228</v>
      </c>
      <c r="DR223" s="223">
        <f>DR159/Expenses!DS2</f>
        <v>826202.22429234232</v>
      </c>
      <c r="DS223" s="223">
        <f>DS159/Expenses!DT2</f>
        <v>828862.94247204228</v>
      </c>
      <c r="DT223" s="223">
        <f>DT159/Expenses!DU2</f>
        <v>826202.22429234232</v>
      </c>
    </row>
    <row r="224" spans="3:124">
      <c r="C224" s="163" t="s">
        <v>528</v>
      </c>
      <c r="D224" s="223">
        <f>D221+D222-D223</f>
        <v>0</v>
      </c>
      <c r="E224" s="223">
        <f t="shared" ref="E224:BP224" si="83">E221+E222-E223</f>
        <v>0</v>
      </c>
      <c r="F224" s="223">
        <f t="shared" si="83"/>
        <v>0</v>
      </c>
      <c r="G224" s="223">
        <f t="shared" si="83"/>
        <v>0</v>
      </c>
      <c r="H224" s="223">
        <f t="shared" si="83"/>
        <v>0</v>
      </c>
      <c r="I224" s="223">
        <f t="shared" si="83"/>
        <v>0</v>
      </c>
      <c r="J224" s="223">
        <f t="shared" si="83"/>
        <v>0</v>
      </c>
      <c r="K224" s="223">
        <f t="shared" si="83"/>
        <v>0</v>
      </c>
      <c r="L224" s="223">
        <f t="shared" si="83"/>
        <v>0</v>
      </c>
      <c r="M224" s="223">
        <f t="shared" si="83"/>
        <v>0</v>
      </c>
      <c r="N224" s="223">
        <f t="shared" si="83"/>
        <v>0</v>
      </c>
      <c r="O224" s="223">
        <f t="shared" si="83"/>
        <v>0</v>
      </c>
      <c r="P224" s="223">
        <f t="shared" si="83"/>
        <v>0</v>
      </c>
      <c r="Q224" s="223">
        <f t="shared" si="83"/>
        <v>0</v>
      </c>
      <c r="R224" s="223">
        <f t="shared" si="83"/>
        <v>0</v>
      </c>
      <c r="S224" s="223">
        <f t="shared" si="83"/>
        <v>0</v>
      </c>
      <c r="T224" s="223">
        <f t="shared" si="83"/>
        <v>0</v>
      </c>
      <c r="U224" s="223">
        <f t="shared" si="83"/>
        <v>0</v>
      </c>
      <c r="V224" s="223">
        <f t="shared" si="83"/>
        <v>0</v>
      </c>
      <c r="W224" s="223">
        <f t="shared" si="83"/>
        <v>0</v>
      </c>
      <c r="X224" s="223">
        <f t="shared" si="83"/>
        <v>0</v>
      </c>
      <c r="Y224" s="223">
        <f t="shared" si="83"/>
        <v>0</v>
      </c>
      <c r="Z224" s="223">
        <f t="shared" si="83"/>
        <v>0</v>
      </c>
      <c r="AA224" s="223">
        <f t="shared" si="83"/>
        <v>0</v>
      </c>
      <c r="AB224" s="223">
        <f t="shared" si="83"/>
        <v>-453432.51099402504</v>
      </c>
      <c r="AC224" s="223">
        <f t="shared" si="83"/>
        <v>-325045.21426223649</v>
      </c>
      <c r="AD224" s="223">
        <f t="shared" si="83"/>
        <v>-231279.32964092313</v>
      </c>
      <c r="AE224" s="223">
        <f t="shared" si="83"/>
        <v>-177058.29483020247</v>
      </c>
      <c r="AF224" s="223">
        <f t="shared" si="83"/>
        <v>-125429.39054547192</v>
      </c>
      <c r="AG224" s="223">
        <f t="shared" si="83"/>
        <v>-73847.577952468302</v>
      </c>
      <c r="AH224" s="223">
        <f t="shared" si="83"/>
        <v>-25454.264275280875</v>
      </c>
      <c r="AI224" s="223">
        <f t="shared" si="83"/>
        <v>6814.3746155308327</v>
      </c>
      <c r="AJ224" s="223">
        <f t="shared" si="83"/>
        <v>56606.006243978976</v>
      </c>
      <c r="AK224" s="223">
        <f t="shared" si="83"/>
        <v>97777.25560471171</v>
      </c>
      <c r="AL224" s="223">
        <f t="shared" si="83"/>
        <v>137018.86592511472</v>
      </c>
      <c r="AM224" s="223">
        <f t="shared" si="83"/>
        <v>177735.40683497256</v>
      </c>
      <c r="AN224" s="223">
        <f t="shared" si="83"/>
        <v>219536.99578900926</v>
      </c>
      <c r="AO224" s="223">
        <f t="shared" si="83"/>
        <v>256219.24614669732</v>
      </c>
      <c r="AP224" s="223">
        <f t="shared" si="83"/>
        <v>295204.15772665152</v>
      </c>
      <c r="AQ224" s="223">
        <f t="shared" si="83"/>
        <v>308328.34908279346</v>
      </c>
      <c r="AR224" s="223">
        <f t="shared" si="83"/>
        <v>337024.12785345793</v>
      </c>
      <c r="AS224" s="223">
        <f t="shared" si="83"/>
        <v>374870.90007405903</v>
      </c>
      <c r="AT224" s="223">
        <f t="shared" si="83"/>
        <v>406579.64071890351</v>
      </c>
      <c r="AU224" s="223">
        <f t="shared" si="83"/>
        <v>441278.49739466212</v>
      </c>
      <c r="AV224" s="223">
        <f t="shared" si="83"/>
        <v>480404.55824070785</v>
      </c>
      <c r="AW224" s="223">
        <f t="shared" si="83"/>
        <v>498912.73899048299</v>
      </c>
      <c r="AX224" s="223">
        <f t="shared" si="83"/>
        <v>530974.91519177344</v>
      </c>
      <c r="AY224" s="223">
        <f t="shared" si="83"/>
        <v>543287.43064397306</v>
      </c>
      <c r="AZ224" s="223">
        <f t="shared" si="83"/>
        <v>572753.10957155412</v>
      </c>
      <c r="BA224" s="223">
        <f t="shared" si="83"/>
        <v>579498.25929325481</v>
      </c>
      <c r="BB224" s="223">
        <f t="shared" si="83"/>
        <v>598547.93865198037</v>
      </c>
      <c r="BC224" s="223">
        <f t="shared" si="83"/>
        <v>595913.06580282375</v>
      </c>
      <c r="BD224" s="223">
        <f t="shared" si="83"/>
        <v>598817.93139986671</v>
      </c>
      <c r="BE224" s="223">
        <f t="shared" si="83"/>
        <v>607884.45467502542</v>
      </c>
      <c r="BF224" s="223">
        <f t="shared" si="83"/>
        <v>609284.16802982497</v>
      </c>
      <c r="BG224" s="223">
        <f t="shared" si="83"/>
        <v>631194.11821800354</v>
      </c>
      <c r="BH224" s="223">
        <f t="shared" si="83"/>
        <v>639176.27275710355</v>
      </c>
      <c r="BI224" s="223">
        <f t="shared" si="83"/>
        <v>631194.11821800354</v>
      </c>
      <c r="BJ224" s="223">
        <f t="shared" si="83"/>
        <v>633854.83639770362</v>
      </c>
      <c r="BK224" s="223">
        <f t="shared" si="83"/>
        <v>631194.11821800354</v>
      </c>
      <c r="BL224" s="223">
        <f t="shared" si="83"/>
        <v>632582.5963977034</v>
      </c>
      <c r="BM224" s="223">
        <f t="shared" si="83"/>
        <v>628702.26279713435</v>
      </c>
      <c r="BN224" s="223">
        <f t="shared" si="83"/>
        <v>628702.26279713435</v>
      </c>
      <c r="BO224" s="223">
        <f t="shared" si="83"/>
        <v>631362.98097683443</v>
      </c>
      <c r="BP224" s="223">
        <f t="shared" si="83"/>
        <v>628702.26279713435</v>
      </c>
      <c r="BQ224" s="223">
        <f t="shared" ref="BQ224:DT224" si="84">BQ221+BQ222-BQ223</f>
        <v>631362.98097683443</v>
      </c>
      <c r="BR224" s="223">
        <f t="shared" si="84"/>
        <v>628702.26279713435</v>
      </c>
      <c r="BS224" s="223">
        <f t="shared" si="84"/>
        <v>631006.81874524895</v>
      </c>
      <c r="BT224" s="223">
        <f t="shared" si="84"/>
        <v>636328.25510464876</v>
      </c>
      <c r="BU224" s="223">
        <f t="shared" si="84"/>
        <v>631006.81874524895</v>
      </c>
      <c r="BV224" s="223">
        <f t="shared" si="84"/>
        <v>633667.53692494892</v>
      </c>
      <c r="BW224" s="223">
        <f t="shared" si="84"/>
        <v>631006.81874524895</v>
      </c>
      <c r="BX224" s="223">
        <f t="shared" si="84"/>
        <v>631282.08692494885</v>
      </c>
      <c r="BY224" s="223">
        <f t="shared" si="84"/>
        <v>627401.7533243798</v>
      </c>
      <c r="BZ224" s="223">
        <f t="shared" si="84"/>
        <v>627401.7533243798</v>
      </c>
      <c r="CA224" s="223">
        <f t="shared" si="84"/>
        <v>630062.47150407976</v>
      </c>
      <c r="CB224" s="223">
        <f t="shared" si="84"/>
        <v>627401.7533243798</v>
      </c>
      <c r="CC224" s="223">
        <f t="shared" si="84"/>
        <v>630062.47150407976</v>
      </c>
      <c r="CD224" s="223">
        <f t="shared" si="84"/>
        <v>627401.7533243798</v>
      </c>
      <c r="CE224" s="223">
        <f t="shared" si="84"/>
        <v>629688.67118620884</v>
      </c>
      <c r="CF224" s="223">
        <f t="shared" si="84"/>
        <v>637670.82572530874</v>
      </c>
      <c r="CG224" s="223">
        <f t="shared" si="84"/>
        <v>629688.67118620884</v>
      </c>
      <c r="CH224" s="223">
        <f t="shared" si="84"/>
        <v>632349.38936590892</v>
      </c>
      <c r="CI224" s="223">
        <f t="shared" si="84"/>
        <v>629688.67118620884</v>
      </c>
      <c r="CJ224" s="223">
        <f t="shared" si="84"/>
        <v>632349.38936590892</v>
      </c>
      <c r="CK224" s="223">
        <f t="shared" si="84"/>
        <v>629688.67118620884</v>
      </c>
      <c r="CL224" s="223">
        <f t="shared" si="84"/>
        <v>629688.67118620884</v>
      </c>
      <c r="CM224" s="223">
        <f t="shared" si="84"/>
        <v>632349.38936590892</v>
      </c>
      <c r="CN224" s="223">
        <f t="shared" si="84"/>
        <v>629688.67118620884</v>
      </c>
      <c r="CO224" s="223">
        <f t="shared" si="84"/>
        <v>632349.38936590892</v>
      </c>
      <c r="CP224" s="223">
        <f t="shared" si="84"/>
        <v>629688.67118620884</v>
      </c>
      <c r="CQ224" s="223">
        <f t="shared" si="84"/>
        <v>630738.71371695714</v>
      </c>
      <c r="CR224" s="223">
        <f t="shared" si="84"/>
        <v>638720.86825605715</v>
      </c>
      <c r="CS224" s="223">
        <f t="shared" si="84"/>
        <v>630738.71371695714</v>
      </c>
      <c r="CT224" s="223">
        <f t="shared" si="84"/>
        <v>633399.4318966571</v>
      </c>
      <c r="CU224" s="223">
        <f t="shared" si="84"/>
        <v>630738.71371695714</v>
      </c>
      <c r="CV224" s="223">
        <f t="shared" si="84"/>
        <v>633399.4318966571</v>
      </c>
      <c r="CW224" s="223">
        <f t="shared" si="84"/>
        <v>630738.71371695714</v>
      </c>
      <c r="CX224" s="223">
        <f t="shared" si="84"/>
        <v>630738.71371695714</v>
      </c>
      <c r="CY224" s="223">
        <f t="shared" si="84"/>
        <v>633399.4318966571</v>
      </c>
      <c r="CZ224" s="223">
        <f t="shared" si="84"/>
        <v>630738.71371695714</v>
      </c>
      <c r="DA224" s="223">
        <f t="shared" si="84"/>
        <v>633399.4318966571</v>
      </c>
      <c r="DB224" s="223">
        <f t="shared" si="84"/>
        <v>630738.71371695714</v>
      </c>
      <c r="DC224" s="223">
        <f t="shared" si="84"/>
        <v>631771.86481479381</v>
      </c>
      <c r="DD224" s="223">
        <f t="shared" si="84"/>
        <v>639754.01935389382</v>
      </c>
      <c r="DE224" s="223">
        <f t="shared" si="84"/>
        <v>631771.86481479381</v>
      </c>
      <c r="DF224" s="223">
        <f t="shared" si="84"/>
        <v>634432.58299449377</v>
      </c>
      <c r="DG224" s="223">
        <f t="shared" si="84"/>
        <v>631771.86481479381</v>
      </c>
      <c r="DH224" s="223">
        <f t="shared" si="84"/>
        <v>634432.58299449377</v>
      </c>
      <c r="DI224" s="223">
        <f t="shared" si="84"/>
        <v>631771.86481479381</v>
      </c>
      <c r="DJ224" s="223">
        <f t="shared" si="84"/>
        <v>631771.86481479381</v>
      </c>
      <c r="DK224" s="223">
        <f t="shared" si="84"/>
        <v>634432.58299449377</v>
      </c>
      <c r="DL224" s="223">
        <f t="shared" si="84"/>
        <v>631771.86481479381</v>
      </c>
      <c r="DM224" s="223">
        <f t="shared" si="84"/>
        <v>634432.58299449377</v>
      </c>
      <c r="DN224" s="223">
        <f t="shared" si="84"/>
        <v>631771.86481479381</v>
      </c>
      <c r="DO224" s="223">
        <f t="shared" si="84"/>
        <v>632788.48352795816</v>
      </c>
      <c r="DP224" s="223">
        <f t="shared" si="84"/>
        <v>638109.91988735809</v>
      </c>
      <c r="DQ224" s="223">
        <f t="shared" si="84"/>
        <v>632788.48352795816</v>
      </c>
      <c r="DR224" s="223">
        <f t="shared" si="84"/>
        <v>635449.20170765813</v>
      </c>
      <c r="DS224" s="223">
        <f t="shared" si="84"/>
        <v>632788.48352795816</v>
      </c>
      <c r="DT224" s="223">
        <f t="shared" si="84"/>
        <v>635449.20170765813</v>
      </c>
    </row>
    <row r="226" spans="3:124" s="163" customFormat="1">
      <c r="C226" s="163" t="s">
        <v>569</v>
      </c>
      <c r="D226" s="214">
        <f t="shared" ref="D226:AG226" si="85">SUM(D161:O161)</f>
        <v>0</v>
      </c>
      <c r="E226" s="214">
        <f t="shared" si="85"/>
        <v>0</v>
      </c>
      <c r="F226" s="214">
        <f t="shared" si="85"/>
        <v>0</v>
      </c>
      <c r="G226" s="214">
        <f t="shared" si="85"/>
        <v>0</v>
      </c>
      <c r="H226" s="214">
        <f t="shared" si="85"/>
        <v>0</v>
      </c>
      <c r="I226" s="214">
        <f t="shared" si="85"/>
        <v>0</v>
      </c>
      <c r="J226" s="214">
        <f t="shared" si="85"/>
        <v>0</v>
      </c>
      <c r="K226" s="214">
        <f t="shared" si="85"/>
        <v>0</v>
      </c>
      <c r="L226" s="214">
        <f t="shared" si="85"/>
        <v>0</v>
      </c>
      <c r="M226" s="214">
        <f t="shared" si="85"/>
        <v>0</v>
      </c>
      <c r="N226" s="214">
        <f t="shared" si="85"/>
        <v>0</v>
      </c>
      <c r="O226" s="214">
        <f t="shared" si="85"/>
        <v>0</v>
      </c>
      <c r="P226" s="214">
        <f t="shared" si="85"/>
        <v>0</v>
      </c>
      <c r="Q226" s="214">
        <f t="shared" si="85"/>
        <v>-495477.94744096801</v>
      </c>
      <c r="R226" s="214">
        <f t="shared" si="85"/>
        <v>-850663.62928609888</v>
      </c>
      <c r="S226" s="214">
        <f t="shared" si="85"/>
        <v>-1103388.797326636</v>
      </c>
      <c r="T226" s="214">
        <f t="shared" si="85"/>
        <v>-1296865.1766615587</v>
      </c>
      <c r="U226" s="214">
        <f t="shared" si="85"/>
        <v>-1433925.2583041405</v>
      </c>
      <c r="V226" s="214">
        <f t="shared" si="85"/>
        <v>-1514620.5006174073</v>
      </c>
      <c r="W226" s="214">
        <f t="shared" si="85"/>
        <v>-1542435.0624561422</v>
      </c>
      <c r="X226" s="214">
        <f t="shared" si="85"/>
        <v>-1534765.4237917219</v>
      </c>
      <c r="Y226" s="214">
        <f t="shared" si="85"/>
        <v>-1471054.8650652086</v>
      </c>
      <c r="Z226" s="214">
        <f t="shared" si="85"/>
        <v>-1361005.7024644837</v>
      </c>
      <c r="AA226" s="214">
        <f t="shared" si="85"/>
        <v>-1206789.7617295585</v>
      </c>
      <c r="AB226" s="214">
        <f t="shared" si="85"/>
        <v>-1006746.9954878626</v>
      </c>
      <c r="AC226" s="214">
        <f t="shared" si="85"/>
        <v>-264178.22516543185</v>
      </c>
      <c r="AD226" s="214">
        <f t="shared" si="85"/>
        <v>379384.47550936555</v>
      </c>
      <c r="AE226" s="214">
        <f t="shared" si="85"/>
        <v>964364.52381987858</v>
      </c>
      <c r="AF226" s="214">
        <f t="shared" si="85"/>
        <v>1504867.1764202407</v>
      </c>
      <c r="AG226" s="214">
        <f t="shared" si="85"/>
        <v>2021250.883144456</v>
      </c>
      <c r="AH226" s="214">
        <f>SUM(AH161:AS161)</f>
        <v>2523866.6261037057</v>
      </c>
      <c r="AI226" s="214">
        <f t="shared" ref="AI226:CT226" si="86">SUM(AI161:AT161)</f>
        <v>3009290.1555382013</v>
      </c>
      <c r="AJ226" s="214">
        <f t="shared" si="86"/>
        <v>3513183.2384494729</v>
      </c>
      <c r="AK226" s="214">
        <f t="shared" si="86"/>
        <v>4006393.2292669564</v>
      </c>
      <c r="AL226" s="214">
        <f t="shared" si="86"/>
        <v>4474720.6703159017</v>
      </c>
      <c r="AM226" s="214">
        <f>SUM(AM161:AX161)</f>
        <v>4936050.1828664411</v>
      </c>
      <c r="AN226" s="214">
        <f t="shared" si="86"/>
        <v>5365826.4498633621</v>
      </c>
      <c r="AO226" s="214">
        <f t="shared" si="86"/>
        <v>5782713.4578829091</v>
      </c>
      <c r="AP226" s="214">
        <f t="shared" si="86"/>
        <v>6166133.7471538913</v>
      </c>
      <c r="AQ226" s="214">
        <f t="shared" si="86"/>
        <v>6527759.9743888648</v>
      </c>
      <c r="AR226" s="214">
        <f t="shared" si="86"/>
        <v>6871560.2688452685</v>
      </c>
      <c r="AS226" s="214">
        <f t="shared" si="86"/>
        <v>7186430.746861456</v>
      </c>
      <c r="AT226" s="214">
        <f t="shared" si="86"/>
        <v>7469214.934690224</v>
      </c>
      <c r="AU226" s="214">
        <f t="shared" si="86"/>
        <v>7717933.3069728855</v>
      </c>
      <c r="AV226" s="214">
        <f t="shared" si="86"/>
        <v>7960049.3718109978</v>
      </c>
      <c r="AW226" s="214">
        <f t="shared" si="86"/>
        <v>8166338.7186394669</v>
      </c>
      <c r="AX226" s="214">
        <f t="shared" si="86"/>
        <v>8341640.9014036013</v>
      </c>
      <c r="AY226" s="214">
        <f t="shared" si="86"/>
        <v>8482951.27118483</v>
      </c>
      <c r="AZ226" s="214">
        <f t="shared" si="86"/>
        <v>8606811.024360016</v>
      </c>
      <c r="BA226" s="214">
        <f t="shared" si="86"/>
        <v>8698169.8954319619</v>
      </c>
      <c r="BB226" s="214">
        <f t="shared" si="86"/>
        <v>8777075.9680572096</v>
      </c>
      <c r="BC226" s="214">
        <f t="shared" si="86"/>
        <v>8833898.2412781566</v>
      </c>
      <c r="BD226" s="214">
        <f t="shared" si="86"/>
        <v>8896952.090935098</v>
      </c>
      <c r="BE226" s="214">
        <f t="shared" si="86"/>
        <v>8953461.3685631733</v>
      </c>
      <c r="BF226" s="214">
        <f t="shared" si="86"/>
        <v>9002637.0974672064</v>
      </c>
      <c r="BG226" s="214">
        <f t="shared" si="86"/>
        <v>9047013.1383146811</v>
      </c>
      <c r="BH226" s="214">
        <f t="shared" si="86"/>
        <v>9069393.1471805479</v>
      </c>
      <c r="BI226" s="214">
        <f t="shared" si="86"/>
        <v>9088786.7415926997</v>
      </c>
      <c r="BJ226" s="214">
        <f t="shared" si="86"/>
        <v>9111166.7504585646</v>
      </c>
      <c r="BK226" s="214">
        <f t="shared" si="86"/>
        <v>9133642.0704240147</v>
      </c>
      <c r="BL226" s="214">
        <f t="shared" si="86"/>
        <v>9156022.0792898815</v>
      </c>
      <c r="BM226" s="214">
        <f t="shared" si="86"/>
        <v>9177082.7177367937</v>
      </c>
      <c r="BN226" s="214">
        <f t="shared" si="86"/>
        <v>9198004.3565462921</v>
      </c>
      <c r="BO226" s="214">
        <f t="shared" si="86"/>
        <v>9218925.9953557905</v>
      </c>
      <c r="BP226" s="214">
        <f t="shared" si="86"/>
        <v>9239942.9452648778</v>
      </c>
      <c r="BQ226" s="214">
        <f t="shared" si="86"/>
        <v>9260864.5840743762</v>
      </c>
      <c r="BR226" s="214">
        <f t="shared" si="86"/>
        <v>9281881.5339834616</v>
      </c>
      <c r="BS226" s="214">
        <f t="shared" si="86"/>
        <v>9302803.17279296</v>
      </c>
      <c r="BT226" s="214">
        <f t="shared" si="86"/>
        <v>9324415.146760704</v>
      </c>
      <c r="BU226" s="214">
        <f t="shared" si="86"/>
        <v>9349593.9797786456</v>
      </c>
      <c r="BV226" s="214">
        <f t="shared" si="86"/>
        <v>9371205.9537463896</v>
      </c>
      <c r="BW226" s="214">
        <f t="shared" si="86"/>
        <v>9392916.0981467068</v>
      </c>
      <c r="BX226" s="214">
        <f t="shared" si="86"/>
        <v>9414528.0721144509</v>
      </c>
      <c r="BY226" s="214">
        <f t="shared" si="86"/>
        <v>9439172.0191270467</v>
      </c>
      <c r="BZ226" s="214">
        <f t="shared" si="86"/>
        <v>9465217.7688390631</v>
      </c>
      <c r="CA226" s="214">
        <f t="shared" si="86"/>
        <v>9491263.5185510833</v>
      </c>
      <c r="CB226" s="214">
        <f t="shared" si="86"/>
        <v>9517407.4386956748</v>
      </c>
      <c r="CC226" s="214">
        <f t="shared" si="86"/>
        <v>9543453.1884076912</v>
      </c>
      <c r="CD226" s="214">
        <f t="shared" si="86"/>
        <v>9569597.1085522845</v>
      </c>
      <c r="CE226" s="214">
        <f t="shared" si="86"/>
        <v>9595642.8582643028</v>
      </c>
      <c r="CF226" s="214">
        <f t="shared" si="86"/>
        <v>9620943.0486777257</v>
      </c>
      <c r="CG226" s="214">
        <f t="shared" si="86"/>
        <v>9646546.5857278015</v>
      </c>
      <c r="CH226" s="214">
        <f t="shared" si="86"/>
        <v>9671846.7761412244</v>
      </c>
      <c r="CI226" s="214">
        <f t="shared" si="86"/>
        <v>9697248.0821002014</v>
      </c>
      <c r="CJ226" s="214">
        <f t="shared" si="86"/>
        <v>9722548.2725136224</v>
      </c>
      <c r="CK226" s="214">
        <f t="shared" si="86"/>
        <v>9747949.5784725957</v>
      </c>
      <c r="CL226" s="214">
        <f t="shared" si="86"/>
        <v>9773249.7688860204</v>
      </c>
      <c r="CM226" s="214">
        <f t="shared" si="86"/>
        <v>9798549.9592994433</v>
      </c>
      <c r="CN226" s="214">
        <f t="shared" si="86"/>
        <v>9823951.2652584165</v>
      </c>
      <c r="CO226" s="214">
        <f t="shared" si="86"/>
        <v>9849251.4556718394</v>
      </c>
      <c r="CP226" s="214">
        <f t="shared" si="86"/>
        <v>9874652.7616308145</v>
      </c>
      <c r="CQ226" s="214">
        <f t="shared" si="86"/>
        <v>9899952.9520442355</v>
      </c>
      <c r="CR226" s="214">
        <f t="shared" si="86"/>
        <v>9926030.5495167822</v>
      </c>
      <c r="CS226" s="214">
        <f t="shared" si="86"/>
        <v>9952420.5940250792</v>
      </c>
      <c r="CT226" s="214">
        <f t="shared" si="86"/>
        <v>9978498.1914976258</v>
      </c>
      <c r="CU226" s="214">
        <f t="shared" ref="CU226:DT226" si="87">SUM(CU161:DF161)</f>
        <v>10004679.937982088</v>
      </c>
      <c r="CV226" s="214">
        <f t="shared" si="87"/>
        <v>10030757.535454635</v>
      </c>
      <c r="CW226" s="214">
        <f t="shared" si="87"/>
        <v>10056939.281939097</v>
      </c>
      <c r="CX226" s="214">
        <f t="shared" si="87"/>
        <v>10083016.879411643</v>
      </c>
      <c r="CY226" s="214">
        <f t="shared" si="87"/>
        <v>10109094.476884188</v>
      </c>
      <c r="CZ226" s="214">
        <f t="shared" si="87"/>
        <v>10135276.223368652</v>
      </c>
      <c r="DA226" s="214">
        <f t="shared" si="87"/>
        <v>10161353.820841197</v>
      </c>
      <c r="DB226" s="214">
        <f t="shared" si="87"/>
        <v>10187535.567325661</v>
      </c>
      <c r="DC226" s="214">
        <f t="shared" si="87"/>
        <v>10213613.164798206</v>
      </c>
      <c r="DD226" s="214">
        <f t="shared" si="87"/>
        <v>10240491.859568581</v>
      </c>
      <c r="DE226" s="214">
        <f t="shared" si="87"/>
        <v>10264009.31856099</v>
      </c>
      <c r="DF226" s="214">
        <f t="shared" si="87"/>
        <v>10290888.013331365</v>
      </c>
      <c r="DG226" s="214">
        <f t="shared" si="87"/>
        <v>10317873.981584016</v>
      </c>
      <c r="DH226" s="214">
        <f t="shared" si="87"/>
        <v>10344752.676354392</v>
      </c>
      <c r="DI226" s="214">
        <f t="shared" si="87"/>
        <v>10371738.644607043</v>
      </c>
      <c r="DJ226" s="214">
        <f t="shared" si="87"/>
        <v>9522690.0874736607</v>
      </c>
      <c r="DK226" s="214">
        <f t="shared" si="87"/>
        <v>8673641.5303402804</v>
      </c>
      <c r="DL226" s="214">
        <f t="shared" si="87"/>
        <v>7821017.1904643802</v>
      </c>
      <c r="DM226" s="214">
        <f t="shared" si="87"/>
        <v>6971968.6333309989</v>
      </c>
      <c r="DN226" s="214">
        <f t="shared" si="87"/>
        <v>6119344.2934550997</v>
      </c>
      <c r="DO226" s="214">
        <f t="shared" si="87"/>
        <v>5270295.7363217175</v>
      </c>
      <c r="DP226" s="214">
        <f t="shared" si="87"/>
        <v>4394368.48441796</v>
      </c>
      <c r="DQ226" s="214">
        <f t="shared" si="87"/>
        <v>3511075.1200646167</v>
      </c>
      <c r="DR226" s="214">
        <f t="shared" si="87"/>
        <v>2635147.8681608588</v>
      </c>
      <c r="DS226" s="214">
        <f t="shared" si="87"/>
        <v>1755537.5600323083</v>
      </c>
      <c r="DT226" s="214">
        <f t="shared" si="87"/>
        <v>879610.30812855065</v>
      </c>
    </row>
    <row r="227" spans="3:124" s="163" customFormat="1">
      <c r="C227" s="163" t="s">
        <v>570</v>
      </c>
      <c r="D227" s="214">
        <v>0</v>
      </c>
      <c r="E227" s="214">
        <v>0</v>
      </c>
      <c r="F227" s="214">
        <v>0</v>
      </c>
      <c r="G227" s="214">
        <v>0</v>
      </c>
      <c r="H227" s="214">
        <v>0</v>
      </c>
      <c r="I227" s="214">
        <v>0</v>
      </c>
      <c r="J227" s="214">
        <v>0</v>
      </c>
      <c r="K227" s="214">
        <v>0</v>
      </c>
      <c r="L227" s="214">
        <f t="shared" ref="L227:BW227" si="88">SUM(A161:L161)</f>
        <v>0</v>
      </c>
      <c r="M227" s="214">
        <f t="shared" si="88"/>
        <v>0</v>
      </c>
      <c r="N227" s="214">
        <f t="shared" si="88"/>
        <v>0</v>
      </c>
      <c r="O227" s="214">
        <f t="shared" si="88"/>
        <v>0</v>
      </c>
      <c r="P227" s="214">
        <f t="shared" si="88"/>
        <v>0</v>
      </c>
      <c r="Q227" s="214">
        <f t="shared" si="88"/>
        <v>0</v>
      </c>
      <c r="R227" s="214">
        <f t="shared" si="88"/>
        <v>0</v>
      </c>
      <c r="S227" s="214">
        <f t="shared" si="88"/>
        <v>0</v>
      </c>
      <c r="T227" s="214">
        <f t="shared" si="88"/>
        <v>0</v>
      </c>
      <c r="U227" s="214">
        <f t="shared" si="88"/>
        <v>0</v>
      </c>
      <c r="V227" s="214">
        <f t="shared" si="88"/>
        <v>0</v>
      </c>
      <c r="W227" s="214">
        <f t="shared" si="88"/>
        <v>0</v>
      </c>
      <c r="X227" s="214">
        <f t="shared" si="88"/>
        <v>0</v>
      </c>
      <c r="Y227" s="214">
        <f t="shared" si="88"/>
        <v>0</v>
      </c>
      <c r="Z227" s="214">
        <f t="shared" si="88"/>
        <v>0</v>
      </c>
      <c r="AA227" s="214">
        <f t="shared" si="88"/>
        <v>0</v>
      </c>
      <c r="AB227" s="214">
        <f t="shared" si="88"/>
        <v>-495477.94744096801</v>
      </c>
      <c r="AC227" s="214">
        <f t="shared" si="88"/>
        <v>-850663.62928609888</v>
      </c>
      <c r="AD227" s="214">
        <f t="shared" si="88"/>
        <v>-1103388.797326636</v>
      </c>
      <c r="AE227" s="214">
        <f t="shared" si="88"/>
        <v>-1296865.1766615587</v>
      </c>
      <c r="AF227" s="214">
        <f t="shared" si="88"/>
        <v>-1433925.2583041405</v>
      </c>
      <c r="AG227" s="214">
        <f t="shared" si="88"/>
        <v>-1514620.5006174073</v>
      </c>
      <c r="AH227" s="214">
        <f t="shared" si="88"/>
        <v>-1542435.0624561422</v>
      </c>
      <c r="AI227" s="214">
        <f t="shared" si="88"/>
        <v>-1534765.4237917219</v>
      </c>
      <c r="AJ227" s="214">
        <f t="shared" si="88"/>
        <v>-1471054.8650652086</v>
      </c>
      <c r="AK227" s="214">
        <f t="shared" si="88"/>
        <v>-1361005.7024644837</v>
      </c>
      <c r="AL227" s="214">
        <f t="shared" si="88"/>
        <v>-1206789.7617295585</v>
      </c>
      <c r="AM227" s="214">
        <f t="shared" si="88"/>
        <v>-1006746.9954878626</v>
      </c>
      <c r="AN227" s="214">
        <f t="shared" si="88"/>
        <v>-264178.22516543185</v>
      </c>
      <c r="AO227" s="214">
        <f t="shared" si="88"/>
        <v>379384.47550936555</v>
      </c>
      <c r="AP227" s="214">
        <f t="shared" si="88"/>
        <v>964364.52381987858</v>
      </c>
      <c r="AQ227" s="214">
        <f t="shared" si="88"/>
        <v>1504867.1764202407</v>
      </c>
      <c r="AR227" s="214">
        <f t="shared" si="88"/>
        <v>2021250.883144456</v>
      </c>
      <c r="AS227" s="214">
        <f t="shared" si="88"/>
        <v>2523866.6261037057</v>
      </c>
      <c r="AT227" s="214">
        <f t="shared" si="88"/>
        <v>3009290.1555382013</v>
      </c>
      <c r="AU227" s="214">
        <f t="shared" si="88"/>
        <v>3513183.2384494729</v>
      </c>
      <c r="AV227" s="214">
        <f t="shared" si="88"/>
        <v>4006393.2292669564</v>
      </c>
      <c r="AW227" s="214">
        <f t="shared" si="88"/>
        <v>4474720.6703159017</v>
      </c>
      <c r="AX227" s="214">
        <f t="shared" si="88"/>
        <v>4936050.1828664411</v>
      </c>
      <c r="AY227" s="214">
        <f t="shared" si="88"/>
        <v>5365826.4498633621</v>
      </c>
      <c r="AZ227" s="214">
        <f t="shared" si="88"/>
        <v>5782713.4578829091</v>
      </c>
      <c r="BA227" s="214">
        <f t="shared" si="88"/>
        <v>6166133.7471538913</v>
      </c>
      <c r="BB227" s="214">
        <f t="shared" si="88"/>
        <v>6527759.9743888648</v>
      </c>
      <c r="BC227" s="214">
        <f t="shared" si="88"/>
        <v>6871560.2688452685</v>
      </c>
      <c r="BD227" s="214">
        <f t="shared" si="88"/>
        <v>7186430.746861456</v>
      </c>
      <c r="BE227" s="214">
        <f t="shared" si="88"/>
        <v>7469214.934690224</v>
      </c>
      <c r="BF227" s="214">
        <f t="shared" si="88"/>
        <v>7717933.3069728855</v>
      </c>
      <c r="BG227" s="214">
        <f t="shared" si="88"/>
        <v>7960049.3718109978</v>
      </c>
      <c r="BH227" s="214">
        <f t="shared" si="88"/>
        <v>8166338.7186394669</v>
      </c>
      <c r="BI227" s="214">
        <f t="shared" si="88"/>
        <v>8341640.9014036013</v>
      </c>
      <c r="BJ227" s="214">
        <f t="shared" si="88"/>
        <v>8482951.27118483</v>
      </c>
      <c r="BK227" s="214">
        <f t="shared" si="88"/>
        <v>8606811.024360016</v>
      </c>
      <c r="BL227" s="214">
        <f t="shared" si="88"/>
        <v>8698169.8954319619</v>
      </c>
      <c r="BM227" s="214">
        <f t="shared" si="88"/>
        <v>8777075.9680572096</v>
      </c>
      <c r="BN227" s="214">
        <f t="shared" si="88"/>
        <v>8833898.2412781566</v>
      </c>
      <c r="BO227" s="214">
        <f t="shared" si="88"/>
        <v>8896952.090935098</v>
      </c>
      <c r="BP227" s="214">
        <f t="shared" si="88"/>
        <v>8953461.3685631733</v>
      </c>
      <c r="BQ227" s="214">
        <f t="shared" si="88"/>
        <v>9002637.0974672064</v>
      </c>
      <c r="BR227" s="214">
        <f t="shared" si="88"/>
        <v>9047013.1383146811</v>
      </c>
      <c r="BS227" s="214">
        <f t="shared" si="88"/>
        <v>9069393.1471805479</v>
      </c>
      <c r="BT227" s="214">
        <f t="shared" si="88"/>
        <v>9088786.7415926997</v>
      </c>
      <c r="BU227" s="214">
        <f t="shared" si="88"/>
        <v>9111166.7504585646</v>
      </c>
      <c r="BV227" s="214">
        <f t="shared" si="88"/>
        <v>9133642.0704240147</v>
      </c>
      <c r="BW227" s="214">
        <f t="shared" si="88"/>
        <v>9156022.0792898815</v>
      </c>
      <c r="BX227" s="214">
        <f t="shared" ref="BX227:DT227" si="89">SUM(BM161:BX161)</f>
        <v>9177082.7177367937</v>
      </c>
      <c r="BY227" s="214">
        <f t="shared" si="89"/>
        <v>9198004.3565462921</v>
      </c>
      <c r="BZ227" s="214">
        <f t="shared" si="89"/>
        <v>9218925.9953557905</v>
      </c>
      <c r="CA227" s="214">
        <f t="shared" si="89"/>
        <v>9239942.9452648778</v>
      </c>
      <c r="CB227" s="214">
        <f t="shared" si="89"/>
        <v>9260864.5840743762</v>
      </c>
      <c r="CC227" s="214">
        <f t="shared" si="89"/>
        <v>9281881.5339834616</v>
      </c>
      <c r="CD227" s="214">
        <f t="shared" si="89"/>
        <v>9302803.17279296</v>
      </c>
      <c r="CE227" s="214">
        <f t="shared" si="89"/>
        <v>9324415.146760704</v>
      </c>
      <c r="CF227" s="214">
        <f t="shared" si="89"/>
        <v>9349593.9797786456</v>
      </c>
      <c r="CG227" s="214">
        <f t="shared" si="89"/>
        <v>9371205.9537463896</v>
      </c>
      <c r="CH227" s="214">
        <f t="shared" si="89"/>
        <v>9392916.0981467068</v>
      </c>
      <c r="CI227" s="214">
        <f t="shared" si="89"/>
        <v>9414528.0721144509</v>
      </c>
      <c r="CJ227" s="214">
        <f t="shared" si="89"/>
        <v>9439172.0191270467</v>
      </c>
      <c r="CK227" s="214">
        <f t="shared" si="89"/>
        <v>9465217.7688390631</v>
      </c>
      <c r="CL227" s="214">
        <f t="shared" si="89"/>
        <v>9491263.5185510833</v>
      </c>
      <c r="CM227" s="214">
        <f t="shared" si="89"/>
        <v>9517407.4386956748</v>
      </c>
      <c r="CN227" s="214">
        <f t="shared" si="89"/>
        <v>9543453.1884076912</v>
      </c>
      <c r="CO227" s="214">
        <f t="shared" si="89"/>
        <v>9569597.1085522845</v>
      </c>
      <c r="CP227" s="214">
        <f t="shared" si="89"/>
        <v>9595642.8582643028</v>
      </c>
      <c r="CQ227" s="214">
        <f t="shared" si="89"/>
        <v>9620943.0486777257</v>
      </c>
      <c r="CR227" s="214">
        <f t="shared" si="89"/>
        <v>9646546.5857278015</v>
      </c>
      <c r="CS227" s="214">
        <f t="shared" si="89"/>
        <v>9671846.7761412244</v>
      </c>
      <c r="CT227" s="214">
        <f t="shared" si="89"/>
        <v>9697248.0821002014</v>
      </c>
      <c r="CU227" s="214">
        <f t="shared" si="89"/>
        <v>9722548.2725136224</v>
      </c>
      <c r="CV227" s="214">
        <f t="shared" si="89"/>
        <v>9747949.5784725957</v>
      </c>
      <c r="CW227" s="214">
        <f t="shared" si="89"/>
        <v>9773249.7688860204</v>
      </c>
      <c r="CX227" s="214">
        <f t="shared" si="89"/>
        <v>9798549.9592994433</v>
      </c>
      <c r="CY227" s="214">
        <f t="shared" si="89"/>
        <v>9823951.2652584165</v>
      </c>
      <c r="CZ227" s="214">
        <f t="shared" si="89"/>
        <v>9849251.4556718394</v>
      </c>
      <c r="DA227" s="214">
        <f t="shared" si="89"/>
        <v>9874652.7616308145</v>
      </c>
      <c r="DB227" s="214">
        <f t="shared" si="89"/>
        <v>9899952.9520442355</v>
      </c>
      <c r="DC227" s="214">
        <f t="shared" si="89"/>
        <v>9926030.5495167822</v>
      </c>
      <c r="DD227" s="214">
        <f t="shared" si="89"/>
        <v>9952420.5940250792</v>
      </c>
      <c r="DE227" s="214">
        <f t="shared" si="89"/>
        <v>9978498.1914976258</v>
      </c>
      <c r="DF227" s="214">
        <f t="shared" si="89"/>
        <v>10004679.937982088</v>
      </c>
      <c r="DG227" s="214">
        <f t="shared" si="89"/>
        <v>10030757.535454635</v>
      </c>
      <c r="DH227" s="214">
        <f t="shared" si="89"/>
        <v>10056939.281939097</v>
      </c>
      <c r="DI227" s="214">
        <f t="shared" si="89"/>
        <v>10083016.879411643</v>
      </c>
      <c r="DJ227" s="214">
        <f t="shared" si="89"/>
        <v>10109094.476884188</v>
      </c>
      <c r="DK227" s="214">
        <f t="shared" si="89"/>
        <v>10135276.223368652</v>
      </c>
      <c r="DL227" s="214">
        <f t="shared" si="89"/>
        <v>10161353.820841197</v>
      </c>
      <c r="DM227" s="214">
        <f t="shared" si="89"/>
        <v>10187535.567325661</v>
      </c>
      <c r="DN227" s="214">
        <f t="shared" si="89"/>
        <v>10213613.164798206</v>
      </c>
      <c r="DO227" s="214">
        <f t="shared" si="89"/>
        <v>10240491.859568581</v>
      </c>
      <c r="DP227" s="214">
        <f t="shared" si="89"/>
        <v>10264009.31856099</v>
      </c>
      <c r="DQ227" s="214">
        <f t="shared" si="89"/>
        <v>10290888.013331365</v>
      </c>
      <c r="DR227" s="214">
        <f t="shared" si="89"/>
        <v>10317873.981584016</v>
      </c>
      <c r="DS227" s="214">
        <f t="shared" si="89"/>
        <v>10344752.676354392</v>
      </c>
      <c r="DT227" s="214">
        <f t="shared" si="89"/>
        <v>10371738.644607043</v>
      </c>
    </row>
    <row r="230" spans="3:124">
      <c r="C230" s="1" t="s">
        <v>719</v>
      </c>
      <c r="AF230" s="52">
        <f ca="1">(SUM(AA161:AF161)*2)/SUM('Investment Summary'!$J$54:$J$55)</f>
        <v>-0.46000977148544442</v>
      </c>
      <c r="AG230" s="52">
        <f ca="1">(SUM(AB161:AG161)*2)/SUM('Investment Summary'!$J$54:$J$55)</f>
        <v>-0.48589717374823027</v>
      </c>
      <c r="AH230" s="52">
        <f ca="1">(SUM(AC161:AH161)*2)/SUM('Investment Summary'!$J$54:$J$55)</f>
        <v>-0.33586862386591643</v>
      </c>
      <c r="AI230" s="52">
        <f ca="1">(SUM(AD161:AI161)*2)/SUM('Investment Summary'!$J$54:$J$55)</f>
        <v>-0.21946297991534963</v>
      </c>
      <c r="AJ230" s="52">
        <f ca="1">(SUM(AE161:AJ161)*2)/SUM('Investment Summary'!$J$54:$J$55)</f>
        <v>-0.1179489536319331</v>
      </c>
      <c r="AK230" s="52">
        <f ca="1">(SUM(AF161:AK161)*2)/SUM('Investment Summary'!$J$54:$J$55)</f>
        <v>-2.0576573602207736E-2</v>
      </c>
      <c r="AL230" s="52">
        <f ca="1">(SUM(AG161:AL161)*2)/SUM('Investment Summary'!$J$54:$J$55)</f>
        <v>7.2866104610694329E-2</v>
      </c>
      <c r="AM230" s="52">
        <f ca="1">(SUM(AH161:AM161)*2)/SUM('Investment Summary'!$J$54:$J$55)</f>
        <v>0.16292813986306146</v>
      </c>
      <c r="AN230" s="52">
        <f ca="1">(SUM(AI161:AN161)*2)/SUM('Investment Summary'!$J$54:$J$55)</f>
        <v>0.25111904275211139</v>
      </c>
      <c r="AO230" s="52">
        <f ca="1">(SUM(AJ161:AO161)*2)/SUM('Investment Summary'!$J$54:$J$55)</f>
        <v>0.34117125227718015</v>
      </c>
      <c r="AP230" s="52">
        <f ca="1">(SUM(AK161:AP161)*2)/SUM('Investment Summary'!$J$54:$J$55)</f>
        <v>0.4273214970486689</v>
      </c>
      <c r="AQ230" s="52">
        <f ca="1">(SUM(AL161:AQ161)*2)/SUM('Investment Summary'!$J$54:$J$55)</f>
        <v>0.50334483640533878</v>
      </c>
      <c r="AR230" s="52">
        <f ca="1">(SUM(AM161:AR161)*2)/SUM('Investment Summary'!$J$54:$J$55)</f>
        <v>0.57556040959247556</v>
      </c>
      <c r="AS230" s="52">
        <f ca="1">(SUM(AN161:AS161)*2)/SUM('Investment Summary'!$J$54:$J$55)</f>
        <v>0.64673980008716192</v>
      </c>
      <c r="AT230" s="52">
        <f ca="1">(SUM(AO161:AT161)*2)/SUM('Investment Summary'!$J$54:$J$55)</f>
        <v>0.71427498233096587</v>
      </c>
      <c r="AU230" s="52">
        <f ca="1">(SUM(AP161:AU161)*2)/SUM('Investment Summary'!$J$54:$J$55)</f>
        <v>0.78587397504306811</v>
      </c>
      <c r="AV230" s="52">
        <f ca="1">(SUM(AQ161:AV161)*2)/SUM('Investment Summary'!$J$54:$J$55)</f>
        <v>0.85794774777623972</v>
      </c>
      <c r="AW230" s="52">
        <f ca="1">(SUM(AR161:AW161)*2)/SUM('Investment Summary'!$J$54:$J$55)</f>
        <v>0.93216599032187653</v>
      </c>
      <c r="AX230" s="52">
        <f ca="1">(SUM(AS161:AX161)*2)/SUM('Investment Summary'!$J$54:$J$55)</f>
        <v>1.0079470316157808</v>
      </c>
      <c r="AY230" s="52">
        <f ca="1">(SUM(AT161:AY161)*2)/SUM('Investment Summary'!$J$54:$J$55)</f>
        <v>1.0746418303273968</v>
      </c>
      <c r="AZ230" s="52">
        <f ca="1">(SUM(AU161:AZ161)*2)/SUM('Investment Summary'!$J$54:$J$55)</f>
        <v>1.1408459041457433</v>
      </c>
      <c r="BA230" s="52">
        <f ca="1">(SUM(AV161:BA161)*2)/SUM('Investment Summary'!$J$54:$J$55)</f>
        <v>1.1922498912814357</v>
      </c>
      <c r="BB230" s="52">
        <f ca="1">(SUM(AW161:BB161)*2)/SUM('Investment Summary'!$J$54:$J$55)</f>
        <v>1.2361874637631756</v>
      </c>
      <c r="BC230" s="52">
        <f ca="1">(SUM(AX161:BC161)*2)/SUM('Investment Summary'!$J$54:$J$55)</f>
        <v>1.2722619257874825</v>
      </c>
      <c r="BD230" s="52">
        <f ca="1">(SUM(AY161:BD161)*2)/SUM('Investment Summary'!$J$54:$J$55)</f>
        <v>1.2974927718293532</v>
      </c>
      <c r="BE230" s="52">
        <f ca="1">(SUM(AZ161:BE161)*2)/SUM('Investment Summary'!$J$54:$J$55)</f>
        <v>1.321516432025877</v>
      </c>
      <c r="BF230" s="52">
        <f ca="1">(SUM(BA161:BF161)*2)/SUM('Investment Summary'!$J$54:$J$55)</f>
        <v>1.3351023479126363</v>
      </c>
      <c r="BG230" s="52">
        <f ca="1">(SUM(BB161:BG161)*2)/SUM('Investment Summary'!$J$54:$J$55)</f>
        <v>1.3613703001016308</v>
      </c>
      <c r="BH230" s="52">
        <f ca="1">(SUM(BC161:BH161)*2)/SUM('Investment Summary'!$J$54:$J$55)</f>
        <v>1.3836112921893404</v>
      </c>
      <c r="BI230" s="52">
        <f ca="1">(SUM(BD161:BI161)*2)/SUM('Investment Summary'!$J$54:$J$55)</f>
        <v>1.4037745709867557</v>
      </c>
      <c r="BJ230" s="52">
        <f ca="1">(SUM(BE161:BJ161)*2)/SUM('Investment Summary'!$J$54:$J$55)</f>
        <v>1.4238767369238112</v>
      </c>
      <c r="BK230" s="52">
        <f ca="1">(SUM(BF161:BK161)*2)/SUM('Investment Summary'!$J$54:$J$55)</f>
        <v>1.439587851203431</v>
      </c>
      <c r="BL230" s="52">
        <f ca="1">(SUM(BG161:BL161)*2)/SUM('Investment Summary'!$J$54:$J$55)</f>
        <v>1.4553102783851775</v>
      </c>
    </row>
  </sheetData>
  <pageMargins left="0.7" right="0.7" top="0.75" bottom="0.75" header="0.3" footer="0.3"/>
  <pageSetup scale="10" orientation="portrait" r:id="rId1"/>
  <colBreaks count="1" manualBreakCount="1">
    <brk id="64" min="1" max="22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6EA9-EC6E-40F9-BB25-30AC85AAA1CC}">
  <dimension ref="B2:K368"/>
  <sheetViews>
    <sheetView showGridLines="0" view="pageBreakPreview" zoomScaleNormal="100" zoomScaleSheetLayoutView="100" workbookViewId="0">
      <selection activeCell="A4" sqref="A4"/>
    </sheetView>
  </sheetViews>
  <sheetFormatPr defaultColWidth="9.140625" defaultRowHeight="13.5"/>
  <cols>
    <col min="1" max="1" width="3.5703125" style="1" customWidth="1"/>
    <col min="2" max="2" width="13.42578125" style="1" bestFit="1" customWidth="1"/>
    <col min="3" max="3" width="12.140625" style="1" bestFit="1" customWidth="1"/>
    <col min="4" max="4" width="13.42578125" style="1" bestFit="1" customWidth="1"/>
    <col min="5" max="5" width="11.85546875" style="1" bestFit="1" customWidth="1"/>
    <col min="6" max="6" width="13.42578125" style="1" bestFit="1" customWidth="1"/>
    <col min="7" max="8" width="9.42578125" style="1" bestFit="1" customWidth="1"/>
    <col min="9" max="9" width="18.28515625" style="1" bestFit="1" customWidth="1"/>
    <col min="10" max="10" width="13.42578125" style="1" bestFit="1" customWidth="1"/>
    <col min="11" max="11" width="13.85546875" style="1" bestFit="1" customWidth="1"/>
    <col min="12" max="16384" width="9.140625" style="1"/>
  </cols>
  <sheetData>
    <row r="2" spans="2:11">
      <c r="B2" s="139" t="s">
        <v>480</v>
      </c>
      <c r="C2" s="144">
        <f>Assumptions!$L$21</f>
        <v>0</v>
      </c>
      <c r="D2" s="140"/>
    </row>
    <row r="3" spans="2:11">
      <c r="B3" s="134" t="s">
        <v>559</v>
      </c>
      <c r="C3" s="133">
        <f>Assumptions!$L$17</f>
        <v>2.1999999999999999E-2</v>
      </c>
      <c r="D3" s="382"/>
    </row>
    <row r="4" spans="2:11">
      <c r="B4" s="134" t="s">
        <v>321</v>
      </c>
      <c r="C4" s="137">
        <f>Assumptions!$L$19</f>
        <v>30</v>
      </c>
      <c r="D4" s="383"/>
    </row>
    <row r="5" spans="2:11">
      <c r="B5" s="135" t="s">
        <v>320</v>
      </c>
      <c r="C5" s="138">
        <f>Assumptions!$L$18</f>
        <v>0</v>
      </c>
      <c r="D5" s="383"/>
    </row>
    <row r="8" spans="2:11">
      <c r="B8" s="67" t="s">
        <v>481</v>
      </c>
      <c r="C8" s="65"/>
      <c r="D8" s="65" t="s">
        <v>319</v>
      </c>
      <c r="E8" s="66" t="s">
        <v>482</v>
      </c>
      <c r="F8" s="66" t="s">
        <v>483</v>
      </c>
      <c r="G8" s="66" t="s">
        <v>484</v>
      </c>
      <c r="H8" s="66" t="s">
        <v>485</v>
      </c>
      <c r="I8" s="66" t="s">
        <v>413</v>
      </c>
      <c r="J8" s="66" t="s">
        <v>486</v>
      </c>
      <c r="K8" s="66" t="s">
        <v>487</v>
      </c>
    </row>
    <row r="9" spans="2:11">
      <c r="B9" s="3">
        <v>1</v>
      </c>
      <c r="C9" s="3">
        <f>IF(B9&lt;=($C$5*12),0,(B9-($C$5*12)))</f>
        <v>1</v>
      </c>
      <c r="D9" s="384">
        <f>IFERROR(INDEX('Forward Curves'!F:F,MATCH('Perm. Debt'!E9,'Forward Curves'!C:C,0))+$C$3,$C$3+AVERAGE('Forward Curves'!$F$5:$F$125))</f>
        <v>6.3600000000000004E-2</v>
      </c>
      <c r="E9" s="34">
        <f>EOMONTH(Assumptions!$D$16,(Assumptions!$L$8*12))</f>
        <v>48060</v>
      </c>
      <c r="F9" s="20">
        <f>C2</f>
        <v>0</v>
      </c>
      <c r="G9" s="20">
        <f>IF(C9=0,F9*($D9/12),-IPMT($D9/12,C9,$C$4*12,$C$2,))</f>
        <v>0</v>
      </c>
      <c r="H9" s="20">
        <f>IF(C9=0,0,-PPMT($D9/12,C9,$C$4*12,$C$2,))</f>
        <v>0</v>
      </c>
      <c r="I9" s="20">
        <f>IF(C9&gt;($C$4*12),0,G9+H9)</f>
        <v>0</v>
      </c>
      <c r="J9" s="20">
        <f>F9-H9</f>
        <v>0</v>
      </c>
      <c r="K9" s="20">
        <f>SUM($G$9:G9)</f>
        <v>0</v>
      </c>
    </row>
    <row r="10" spans="2:11">
      <c r="B10" s="3">
        <v>2</v>
      </c>
      <c r="C10" s="3">
        <f t="shared" ref="C10:C73" si="0">IF(B10&lt;=($C$5*12),0,(B10-($C$5*12)))</f>
        <v>2</v>
      </c>
      <c r="D10" s="384">
        <f>IFERROR(INDEX('Forward Curves'!F:F,MATCH('Perm. Debt'!E10,'Forward Curves'!C:C,0))+$C$3,$C$3+AVERAGE('Forward Curves'!$F$5:$F$125))</f>
        <v>6.3799999999999996E-2</v>
      </c>
      <c r="E10" s="34">
        <f>EOMONTH(E9,1)</f>
        <v>48091</v>
      </c>
      <c r="F10" s="20">
        <f>J9</f>
        <v>0</v>
      </c>
      <c r="G10" s="20">
        <f t="shared" ref="G10:G73" si="1">IF(C10=0,F10*($D10/12),-IPMT($D10/12,C10,$C$4*12,$C$2,))</f>
        <v>0</v>
      </c>
      <c r="H10" s="20">
        <f t="shared" ref="H10:H73" si="2">IF(C10=0,0,-PPMT($D10/12,C10,$C$4*12,$C$2,))</f>
        <v>0</v>
      </c>
      <c r="I10" s="20">
        <f t="shared" ref="I10:I73" si="3">IF(C10&gt;($C$4*12),0,G10+H10)</f>
        <v>0</v>
      </c>
      <c r="J10" s="20">
        <f t="shared" ref="J10:J73" si="4">F10-H10</f>
        <v>0</v>
      </c>
      <c r="K10" s="20">
        <f>SUM($G$9:G10)</f>
        <v>0</v>
      </c>
    </row>
    <row r="11" spans="2:11">
      <c r="B11" s="3">
        <v>3</v>
      </c>
      <c r="C11" s="3">
        <f t="shared" si="0"/>
        <v>3</v>
      </c>
      <c r="D11" s="384">
        <f>IFERROR(INDEX('Forward Curves'!F:F,MATCH('Perm. Debt'!E11,'Forward Curves'!C:C,0))+$C$3,$C$3+AVERAGE('Forward Curves'!$F$5:$F$125))</f>
        <v>6.3799999999999996E-2</v>
      </c>
      <c r="E11" s="34">
        <f t="shared" ref="E11:E74" si="5">EOMONTH(E10,1)</f>
        <v>48121</v>
      </c>
      <c r="F11" s="20">
        <f t="shared" ref="F11:F74" si="6">J10</f>
        <v>0</v>
      </c>
      <c r="G11" s="20">
        <f t="shared" si="1"/>
        <v>0</v>
      </c>
      <c r="H11" s="20">
        <f t="shared" si="2"/>
        <v>0</v>
      </c>
      <c r="I11" s="20">
        <f t="shared" si="3"/>
        <v>0</v>
      </c>
      <c r="J11" s="20">
        <f t="shared" si="4"/>
        <v>0</v>
      </c>
      <c r="K11" s="20">
        <f>SUM($G$9:G11)</f>
        <v>0</v>
      </c>
    </row>
    <row r="12" spans="2:11">
      <c r="B12" s="3">
        <v>4</v>
      </c>
      <c r="C12" s="3">
        <f t="shared" si="0"/>
        <v>4</v>
      </c>
      <c r="D12" s="384">
        <f>IFERROR(INDEX('Forward Curves'!F:F,MATCH('Perm. Debt'!E12,'Forward Curves'!C:C,0))+$C$3,$C$3+AVERAGE('Forward Curves'!$F$5:$F$125))</f>
        <v>6.4000000000000001E-2</v>
      </c>
      <c r="E12" s="34">
        <f t="shared" si="5"/>
        <v>48152</v>
      </c>
      <c r="F12" s="20">
        <f t="shared" si="6"/>
        <v>0</v>
      </c>
      <c r="G12" s="20">
        <f t="shared" si="1"/>
        <v>0</v>
      </c>
      <c r="H12" s="20">
        <f t="shared" si="2"/>
        <v>0</v>
      </c>
      <c r="I12" s="20">
        <f t="shared" si="3"/>
        <v>0</v>
      </c>
      <c r="J12" s="20">
        <f t="shared" si="4"/>
        <v>0</v>
      </c>
      <c r="K12" s="20">
        <f>SUM($G$9:G12)</f>
        <v>0</v>
      </c>
    </row>
    <row r="13" spans="2:11">
      <c r="B13" s="3">
        <v>5</v>
      </c>
      <c r="C13" s="3">
        <f t="shared" si="0"/>
        <v>5</v>
      </c>
      <c r="D13" s="384">
        <f>IFERROR(INDEX('Forward Curves'!F:F,MATCH('Perm. Debt'!E13,'Forward Curves'!C:C,0))+$C$3,$C$3+AVERAGE('Forward Curves'!$F$5:$F$125))</f>
        <v>6.4000000000000001E-2</v>
      </c>
      <c r="E13" s="34">
        <f t="shared" si="5"/>
        <v>48182</v>
      </c>
      <c r="F13" s="20">
        <f t="shared" si="6"/>
        <v>0</v>
      </c>
      <c r="G13" s="20">
        <f t="shared" si="1"/>
        <v>0</v>
      </c>
      <c r="H13" s="20">
        <f t="shared" si="2"/>
        <v>0</v>
      </c>
      <c r="I13" s="20">
        <f t="shared" si="3"/>
        <v>0</v>
      </c>
      <c r="J13" s="20">
        <f t="shared" si="4"/>
        <v>0</v>
      </c>
      <c r="K13" s="20">
        <f>SUM($G$9:G13)</f>
        <v>0</v>
      </c>
    </row>
    <row r="14" spans="2:11">
      <c r="B14" s="3">
        <v>6</v>
      </c>
      <c r="C14" s="3">
        <f t="shared" si="0"/>
        <v>6</v>
      </c>
      <c r="D14" s="384">
        <f>IFERROR(INDEX('Forward Curves'!F:F,MATCH('Perm. Debt'!E14,'Forward Curves'!C:C,0))+$C$3,$C$3+AVERAGE('Forward Curves'!$F$5:$F$125))</f>
        <v>6.4100000000000004E-2</v>
      </c>
      <c r="E14" s="34">
        <f t="shared" si="5"/>
        <v>48213</v>
      </c>
      <c r="F14" s="20">
        <f t="shared" si="6"/>
        <v>0</v>
      </c>
      <c r="G14" s="20">
        <f t="shared" si="1"/>
        <v>0</v>
      </c>
      <c r="H14" s="20">
        <f t="shared" si="2"/>
        <v>0</v>
      </c>
      <c r="I14" s="20">
        <f t="shared" si="3"/>
        <v>0</v>
      </c>
      <c r="J14" s="20">
        <f t="shared" si="4"/>
        <v>0</v>
      </c>
      <c r="K14" s="20">
        <f>SUM($G$9:G14)</f>
        <v>0</v>
      </c>
    </row>
    <row r="15" spans="2:11">
      <c r="B15" s="3">
        <v>7</v>
      </c>
      <c r="C15" s="3">
        <f t="shared" si="0"/>
        <v>7</v>
      </c>
      <c r="D15" s="384">
        <f>IFERROR(INDEX('Forward Curves'!F:F,MATCH('Perm. Debt'!E15,'Forward Curves'!C:C,0))+$C$3,$C$3+AVERAGE('Forward Curves'!$F$5:$F$125))</f>
        <v>6.4200000000000007E-2</v>
      </c>
      <c r="E15" s="34">
        <f t="shared" si="5"/>
        <v>48244</v>
      </c>
      <c r="F15" s="20">
        <f t="shared" si="6"/>
        <v>0</v>
      </c>
      <c r="G15" s="20">
        <f t="shared" si="1"/>
        <v>0</v>
      </c>
      <c r="H15" s="20">
        <f t="shared" si="2"/>
        <v>0</v>
      </c>
      <c r="I15" s="20">
        <f t="shared" si="3"/>
        <v>0</v>
      </c>
      <c r="J15" s="20">
        <f t="shared" si="4"/>
        <v>0</v>
      </c>
      <c r="K15" s="20">
        <f>SUM($G$9:G15)</f>
        <v>0</v>
      </c>
    </row>
    <row r="16" spans="2:11">
      <c r="B16" s="3">
        <v>8</v>
      </c>
      <c r="C16" s="3">
        <f t="shared" si="0"/>
        <v>8</v>
      </c>
      <c r="D16" s="384">
        <f>IFERROR(INDEX('Forward Curves'!F:F,MATCH('Perm. Debt'!E16,'Forward Curves'!C:C,0))+$C$3,$C$3+AVERAGE('Forward Curves'!$F$5:$F$125))</f>
        <v>6.4299999999999996E-2</v>
      </c>
      <c r="E16" s="34">
        <f t="shared" si="5"/>
        <v>48273</v>
      </c>
      <c r="F16" s="20">
        <f t="shared" si="6"/>
        <v>0</v>
      </c>
      <c r="G16" s="20">
        <f t="shared" si="1"/>
        <v>0</v>
      </c>
      <c r="H16" s="20">
        <f t="shared" si="2"/>
        <v>0</v>
      </c>
      <c r="I16" s="20">
        <f t="shared" si="3"/>
        <v>0</v>
      </c>
      <c r="J16" s="20">
        <f t="shared" si="4"/>
        <v>0</v>
      </c>
      <c r="K16" s="20">
        <f>SUM($G$9:G16)</f>
        <v>0</v>
      </c>
    </row>
    <row r="17" spans="2:11">
      <c r="B17" s="3">
        <v>9</v>
      </c>
      <c r="C17" s="3">
        <f t="shared" si="0"/>
        <v>9</v>
      </c>
      <c r="D17" s="384">
        <f>IFERROR(INDEX('Forward Curves'!F:F,MATCH('Perm. Debt'!E17,'Forward Curves'!C:C,0))+$C$3,$C$3+AVERAGE('Forward Curves'!$F$5:$F$125))</f>
        <v>6.4399999999999999E-2</v>
      </c>
      <c r="E17" s="34">
        <f t="shared" si="5"/>
        <v>48304</v>
      </c>
      <c r="F17" s="20">
        <f t="shared" si="6"/>
        <v>0</v>
      </c>
      <c r="G17" s="20">
        <f t="shared" si="1"/>
        <v>0</v>
      </c>
      <c r="H17" s="20">
        <f t="shared" si="2"/>
        <v>0</v>
      </c>
      <c r="I17" s="20">
        <f t="shared" si="3"/>
        <v>0</v>
      </c>
      <c r="J17" s="20">
        <f t="shared" si="4"/>
        <v>0</v>
      </c>
      <c r="K17" s="20">
        <f>SUM($G$9:G17)</f>
        <v>0</v>
      </c>
    </row>
    <row r="18" spans="2:11">
      <c r="B18" s="3">
        <v>10</v>
      </c>
      <c r="C18" s="3">
        <f t="shared" si="0"/>
        <v>10</v>
      </c>
      <c r="D18" s="384">
        <f>IFERROR(INDEX('Forward Curves'!F:F,MATCH('Perm. Debt'!E18,'Forward Curves'!C:C,0))+$C$3,$C$3+AVERAGE('Forward Curves'!$F$5:$F$125))</f>
        <v>6.4500000000000002E-2</v>
      </c>
      <c r="E18" s="34">
        <f t="shared" si="5"/>
        <v>48334</v>
      </c>
      <c r="F18" s="20">
        <f t="shared" si="6"/>
        <v>0</v>
      </c>
      <c r="G18" s="20">
        <f t="shared" si="1"/>
        <v>0</v>
      </c>
      <c r="H18" s="20">
        <f t="shared" si="2"/>
        <v>0</v>
      </c>
      <c r="I18" s="20">
        <f t="shared" si="3"/>
        <v>0</v>
      </c>
      <c r="J18" s="20">
        <f t="shared" si="4"/>
        <v>0</v>
      </c>
      <c r="K18" s="20">
        <f>SUM($G$9:G18)</f>
        <v>0</v>
      </c>
    </row>
    <row r="19" spans="2:11">
      <c r="B19" s="3">
        <v>11</v>
      </c>
      <c r="C19" s="3">
        <f t="shared" si="0"/>
        <v>11</v>
      </c>
      <c r="D19" s="384">
        <f>IFERROR(INDEX('Forward Curves'!F:F,MATCH('Perm. Debt'!E19,'Forward Curves'!C:C,0))+$C$3,$C$3+AVERAGE('Forward Curves'!$F$5:$F$125))</f>
        <v>6.4599999999999991E-2</v>
      </c>
      <c r="E19" s="34">
        <f t="shared" si="5"/>
        <v>48365</v>
      </c>
      <c r="F19" s="20">
        <f t="shared" si="6"/>
        <v>0</v>
      </c>
      <c r="G19" s="20">
        <f t="shared" si="1"/>
        <v>0</v>
      </c>
      <c r="H19" s="20">
        <f t="shared" si="2"/>
        <v>0</v>
      </c>
      <c r="I19" s="20">
        <f t="shared" si="3"/>
        <v>0</v>
      </c>
      <c r="J19" s="20">
        <f t="shared" si="4"/>
        <v>0</v>
      </c>
      <c r="K19" s="20">
        <f>SUM($G$9:G19)</f>
        <v>0</v>
      </c>
    </row>
    <row r="20" spans="2:11">
      <c r="B20" s="3">
        <v>12</v>
      </c>
      <c r="C20" s="3">
        <f t="shared" si="0"/>
        <v>12</v>
      </c>
      <c r="D20" s="384">
        <f>IFERROR(INDEX('Forward Curves'!F:F,MATCH('Perm. Debt'!E20,'Forward Curves'!C:C,0))+$C$3,$C$3+AVERAGE('Forward Curves'!$F$5:$F$125))</f>
        <v>6.4599999999999991E-2</v>
      </c>
      <c r="E20" s="34">
        <f t="shared" si="5"/>
        <v>48395</v>
      </c>
      <c r="F20" s="20">
        <f t="shared" si="6"/>
        <v>0</v>
      </c>
      <c r="G20" s="20">
        <f t="shared" si="1"/>
        <v>0</v>
      </c>
      <c r="H20" s="20">
        <f t="shared" si="2"/>
        <v>0</v>
      </c>
      <c r="I20" s="20">
        <f t="shared" si="3"/>
        <v>0</v>
      </c>
      <c r="J20" s="20">
        <f t="shared" si="4"/>
        <v>0</v>
      </c>
      <c r="K20" s="20">
        <f>SUM($G$9:G20)</f>
        <v>0</v>
      </c>
    </row>
    <row r="21" spans="2:11">
      <c r="B21" s="3">
        <v>13</v>
      </c>
      <c r="C21" s="3">
        <f t="shared" si="0"/>
        <v>13</v>
      </c>
      <c r="D21" s="384">
        <f>IFERROR(INDEX('Forward Curves'!F:F,MATCH('Perm. Debt'!E21,'Forward Curves'!C:C,0))+$C$3,$C$3+AVERAGE('Forward Curves'!$F$5:$F$125))</f>
        <v>6.4700000000000008E-2</v>
      </c>
      <c r="E21" s="34">
        <f t="shared" si="5"/>
        <v>48426</v>
      </c>
      <c r="F21" s="20">
        <f t="shared" si="6"/>
        <v>0</v>
      </c>
      <c r="G21" s="20">
        <f t="shared" si="1"/>
        <v>0</v>
      </c>
      <c r="H21" s="20">
        <f t="shared" si="2"/>
        <v>0</v>
      </c>
      <c r="I21" s="20">
        <f t="shared" si="3"/>
        <v>0</v>
      </c>
      <c r="J21" s="20">
        <f t="shared" si="4"/>
        <v>0</v>
      </c>
      <c r="K21" s="20">
        <f>SUM($G$9:G21)</f>
        <v>0</v>
      </c>
    </row>
    <row r="22" spans="2:11">
      <c r="B22" s="3">
        <v>14</v>
      </c>
      <c r="C22" s="3">
        <f t="shared" si="0"/>
        <v>14</v>
      </c>
      <c r="D22" s="384">
        <f>IFERROR(INDEX('Forward Curves'!F:F,MATCH('Perm. Debt'!E22,'Forward Curves'!C:C,0))+$C$3,$C$3+AVERAGE('Forward Curves'!$F$5:$F$125))</f>
        <v>6.4799999999999996E-2</v>
      </c>
      <c r="E22" s="34">
        <f t="shared" si="5"/>
        <v>48457</v>
      </c>
      <c r="F22" s="20">
        <f t="shared" si="6"/>
        <v>0</v>
      </c>
      <c r="G22" s="20">
        <f t="shared" si="1"/>
        <v>0</v>
      </c>
      <c r="H22" s="20">
        <f t="shared" si="2"/>
        <v>0</v>
      </c>
      <c r="I22" s="20">
        <f t="shared" si="3"/>
        <v>0</v>
      </c>
      <c r="J22" s="20">
        <f t="shared" si="4"/>
        <v>0</v>
      </c>
      <c r="K22" s="20">
        <f>SUM($G$9:G22)</f>
        <v>0</v>
      </c>
    </row>
    <row r="23" spans="2:11">
      <c r="B23" s="3">
        <v>15</v>
      </c>
      <c r="C23" s="3">
        <f t="shared" si="0"/>
        <v>15</v>
      </c>
      <c r="D23" s="384">
        <f>IFERROR(INDEX('Forward Curves'!F:F,MATCH('Perm. Debt'!E23,'Forward Curves'!C:C,0))+$C$3,$C$3+AVERAGE('Forward Curves'!$F$5:$F$125))</f>
        <v>6.4899999999999999E-2</v>
      </c>
      <c r="E23" s="34">
        <f t="shared" si="5"/>
        <v>48487</v>
      </c>
      <c r="F23" s="20">
        <f t="shared" si="6"/>
        <v>0</v>
      </c>
      <c r="G23" s="20">
        <f t="shared" si="1"/>
        <v>0</v>
      </c>
      <c r="H23" s="20">
        <f t="shared" si="2"/>
        <v>0</v>
      </c>
      <c r="I23" s="20">
        <f t="shared" si="3"/>
        <v>0</v>
      </c>
      <c r="J23" s="20">
        <f t="shared" si="4"/>
        <v>0</v>
      </c>
      <c r="K23" s="20">
        <f>SUM($G$9:G23)</f>
        <v>0</v>
      </c>
    </row>
    <row r="24" spans="2:11">
      <c r="B24" s="3">
        <v>16</v>
      </c>
      <c r="C24" s="3">
        <f t="shared" si="0"/>
        <v>16</v>
      </c>
      <c r="D24" s="384">
        <f>IFERROR(INDEX('Forward Curves'!F:F,MATCH('Perm. Debt'!E24,'Forward Curves'!C:C,0))+$C$3,$C$3+AVERAGE('Forward Curves'!$F$5:$F$125))</f>
        <v>6.4899999999999999E-2</v>
      </c>
      <c r="E24" s="34">
        <f t="shared" si="5"/>
        <v>48518</v>
      </c>
      <c r="F24" s="20">
        <f t="shared" si="6"/>
        <v>0</v>
      </c>
      <c r="G24" s="20">
        <f t="shared" si="1"/>
        <v>0</v>
      </c>
      <c r="H24" s="20">
        <f t="shared" si="2"/>
        <v>0</v>
      </c>
      <c r="I24" s="20">
        <f t="shared" si="3"/>
        <v>0</v>
      </c>
      <c r="J24" s="20">
        <f t="shared" si="4"/>
        <v>0</v>
      </c>
      <c r="K24" s="20">
        <f>SUM($G$9:G24)</f>
        <v>0</v>
      </c>
    </row>
    <row r="25" spans="2:11">
      <c r="B25" s="3">
        <v>17</v>
      </c>
      <c r="C25" s="3">
        <f t="shared" si="0"/>
        <v>17</v>
      </c>
      <c r="D25" s="384">
        <f>IFERROR(INDEX('Forward Curves'!F:F,MATCH('Perm. Debt'!E25,'Forward Curves'!C:C,0))+$C$3,$C$3+AVERAGE('Forward Curves'!$F$5:$F$125))</f>
        <v>6.5000000000000002E-2</v>
      </c>
      <c r="E25" s="34">
        <f t="shared" si="5"/>
        <v>48548</v>
      </c>
      <c r="F25" s="20">
        <f t="shared" si="6"/>
        <v>0</v>
      </c>
      <c r="G25" s="20">
        <f t="shared" si="1"/>
        <v>0</v>
      </c>
      <c r="H25" s="20">
        <f t="shared" si="2"/>
        <v>0</v>
      </c>
      <c r="I25" s="20">
        <f t="shared" si="3"/>
        <v>0</v>
      </c>
      <c r="J25" s="20">
        <f t="shared" si="4"/>
        <v>0</v>
      </c>
      <c r="K25" s="20">
        <f>SUM($G$9:G25)</f>
        <v>0</v>
      </c>
    </row>
    <row r="26" spans="2:11">
      <c r="B26" s="3">
        <v>18</v>
      </c>
      <c r="C26" s="3">
        <f t="shared" si="0"/>
        <v>18</v>
      </c>
      <c r="D26" s="384">
        <f>IFERROR(INDEX('Forward Curves'!F:F,MATCH('Perm. Debt'!E26,'Forward Curves'!C:C,0))+$C$3,$C$3+AVERAGE('Forward Curves'!$F$5:$F$125))</f>
        <v>6.5099999999999991E-2</v>
      </c>
      <c r="E26" s="34">
        <f t="shared" si="5"/>
        <v>48579</v>
      </c>
      <c r="F26" s="20">
        <f t="shared" si="6"/>
        <v>0</v>
      </c>
      <c r="G26" s="20">
        <f t="shared" si="1"/>
        <v>0</v>
      </c>
      <c r="H26" s="20">
        <f t="shared" si="2"/>
        <v>0</v>
      </c>
      <c r="I26" s="20">
        <f t="shared" si="3"/>
        <v>0</v>
      </c>
      <c r="J26" s="20">
        <f t="shared" si="4"/>
        <v>0</v>
      </c>
      <c r="K26" s="20">
        <f>SUM($G$9:G26)</f>
        <v>0</v>
      </c>
    </row>
    <row r="27" spans="2:11">
      <c r="B27" s="3">
        <v>19</v>
      </c>
      <c r="C27" s="3">
        <f t="shared" si="0"/>
        <v>19</v>
      </c>
      <c r="D27" s="384">
        <f>IFERROR(INDEX('Forward Curves'!F:F,MATCH('Perm. Debt'!E27,'Forward Curves'!C:C,0))+$C$3,$C$3+AVERAGE('Forward Curves'!$F$5:$F$125))</f>
        <v>6.5099999999999991E-2</v>
      </c>
      <c r="E27" s="34">
        <f t="shared" si="5"/>
        <v>48610</v>
      </c>
      <c r="F27" s="20">
        <f t="shared" si="6"/>
        <v>0</v>
      </c>
      <c r="G27" s="20">
        <f t="shared" si="1"/>
        <v>0</v>
      </c>
      <c r="H27" s="20">
        <f t="shared" si="2"/>
        <v>0</v>
      </c>
      <c r="I27" s="20">
        <f t="shared" si="3"/>
        <v>0</v>
      </c>
      <c r="J27" s="20">
        <f t="shared" si="4"/>
        <v>0</v>
      </c>
      <c r="K27" s="20">
        <f>SUM($G$9:G27)</f>
        <v>0</v>
      </c>
    </row>
    <row r="28" spans="2:11">
      <c r="B28" s="3">
        <v>20</v>
      </c>
      <c r="C28" s="3">
        <f t="shared" si="0"/>
        <v>20</v>
      </c>
      <c r="D28" s="384">
        <f>IFERROR(INDEX('Forward Curves'!F:F,MATCH('Perm. Debt'!E28,'Forward Curves'!C:C,0))+$C$3,$C$3+AVERAGE('Forward Curves'!$F$5:$F$125))</f>
        <v>6.5200000000000008E-2</v>
      </c>
      <c r="E28" s="34">
        <f t="shared" si="5"/>
        <v>48638</v>
      </c>
      <c r="F28" s="20">
        <f t="shared" si="6"/>
        <v>0</v>
      </c>
      <c r="G28" s="20">
        <f t="shared" si="1"/>
        <v>0</v>
      </c>
      <c r="H28" s="20">
        <f t="shared" si="2"/>
        <v>0</v>
      </c>
      <c r="I28" s="20">
        <f t="shared" si="3"/>
        <v>0</v>
      </c>
      <c r="J28" s="20">
        <f t="shared" si="4"/>
        <v>0</v>
      </c>
      <c r="K28" s="20">
        <f>SUM($G$9:G28)</f>
        <v>0</v>
      </c>
    </row>
    <row r="29" spans="2:11">
      <c r="B29" s="3">
        <v>21</v>
      </c>
      <c r="C29" s="3">
        <f t="shared" si="0"/>
        <v>21</v>
      </c>
      <c r="D29" s="384">
        <f>IFERROR(INDEX('Forward Curves'!F:F,MATCH('Perm. Debt'!E29,'Forward Curves'!C:C,0))+$C$3,$C$3+AVERAGE('Forward Curves'!$F$5:$F$125))</f>
        <v>6.5299999999999997E-2</v>
      </c>
      <c r="E29" s="34">
        <f t="shared" si="5"/>
        <v>48669</v>
      </c>
      <c r="F29" s="20">
        <f t="shared" si="6"/>
        <v>0</v>
      </c>
      <c r="G29" s="20">
        <f t="shared" si="1"/>
        <v>0</v>
      </c>
      <c r="H29" s="20">
        <f t="shared" si="2"/>
        <v>0</v>
      </c>
      <c r="I29" s="20">
        <f t="shared" si="3"/>
        <v>0</v>
      </c>
      <c r="J29" s="20">
        <f t="shared" si="4"/>
        <v>0</v>
      </c>
      <c r="K29" s="20">
        <f>SUM($G$9:G29)</f>
        <v>0</v>
      </c>
    </row>
    <row r="30" spans="2:11">
      <c r="B30" s="3">
        <v>22</v>
      </c>
      <c r="C30" s="3">
        <f t="shared" si="0"/>
        <v>22</v>
      </c>
      <c r="D30" s="384">
        <f>IFERROR(INDEX('Forward Curves'!F:F,MATCH('Perm. Debt'!E30,'Forward Curves'!C:C,0))+$C$3,$C$3+AVERAGE('Forward Curves'!$F$5:$F$125))</f>
        <v>6.54E-2</v>
      </c>
      <c r="E30" s="34">
        <f t="shared" si="5"/>
        <v>48699</v>
      </c>
      <c r="F30" s="20">
        <f t="shared" si="6"/>
        <v>0</v>
      </c>
      <c r="G30" s="20">
        <f t="shared" si="1"/>
        <v>0</v>
      </c>
      <c r="H30" s="20">
        <f t="shared" si="2"/>
        <v>0</v>
      </c>
      <c r="I30" s="20">
        <f t="shared" si="3"/>
        <v>0</v>
      </c>
      <c r="J30" s="20">
        <f t="shared" si="4"/>
        <v>0</v>
      </c>
      <c r="K30" s="20">
        <f>SUM($G$9:G30)</f>
        <v>0</v>
      </c>
    </row>
    <row r="31" spans="2:11">
      <c r="B31" s="3">
        <v>23</v>
      </c>
      <c r="C31" s="3">
        <f t="shared" si="0"/>
        <v>23</v>
      </c>
      <c r="D31" s="384">
        <f>IFERROR(INDEX('Forward Curves'!F:F,MATCH('Perm. Debt'!E31,'Forward Curves'!C:C,0))+$C$3,$C$3+AVERAGE('Forward Curves'!$F$5:$F$125))</f>
        <v>6.54E-2</v>
      </c>
      <c r="E31" s="34">
        <f t="shared" si="5"/>
        <v>48730</v>
      </c>
      <c r="F31" s="20">
        <f t="shared" si="6"/>
        <v>0</v>
      </c>
      <c r="G31" s="20">
        <f t="shared" si="1"/>
        <v>0</v>
      </c>
      <c r="H31" s="20">
        <f t="shared" si="2"/>
        <v>0</v>
      </c>
      <c r="I31" s="20">
        <f t="shared" si="3"/>
        <v>0</v>
      </c>
      <c r="J31" s="20">
        <f t="shared" si="4"/>
        <v>0</v>
      </c>
      <c r="K31" s="20">
        <f>SUM($G$9:G31)</f>
        <v>0</v>
      </c>
    </row>
    <row r="32" spans="2:11">
      <c r="B32" s="3">
        <v>24</v>
      </c>
      <c r="C32" s="3">
        <f t="shared" si="0"/>
        <v>24</v>
      </c>
      <c r="D32" s="384">
        <f>IFERROR(INDEX('Forward Curves'!F:F,MATCH('Perm. Debt'!E32,'Forward Curves'!C:C,0))+$C$3,$C$3+AVERAGE('Forward Curves'!$F$5:$F$125))</f>
        <v>6.5500000000000003E-2</v>
      </c>
      <c r="E32" s="34">
        <f t="shared" si="5"/>
        <v>48760</v>
      </c>
      <c r="F32" s="20">
        <f t="shared" si="6"/>
        <v>0</v>
      </c>
      <c r="G32" s="20">
        <f t="shared" si="1"/>
        <v>0</v>
      </c>
      <c r="H32" s="20">
        <f t="shared" si="2"/>
        <v>0</v>
      </c>
      <c r="I32" s="20">
        <f t="shared" si="3"/>
        <v>0</v>
      </c>
      <c r="J32" s="20">
        <f t="shared" si="4"/>
        <v>0</v>
      </c>
      <c r="K32" s="20">
        <f>SUM($G$9:G32)</f>
        <v>0</v>
      </c>
    </row>
    <row r="33" spans="2:11">
      <c r="B33" s="3">
        <v>25</v>
      </c>
      <c r="C33" s="3">
        <f t="shared" si="0"/>
        <v>25</v>
      </c>
      <c r="D33" s="384">
        <f>IFERROR(INDEX('Forward Curves'!F:F,MATCH('Perm. Debt'!E33,'Forward Curves'!C:C,0))+$C$3,$C$3+AVERAGE('Forward Curves'!$F$5:$F$125))</f>
        <v>6.5599999999999992E-2</v>
      </c>
      <c r="E33" s="34">
        <f t="shared" si="5"/>
        <v>48791</v>
      </c>
      <c r="F33" s="20">
        <f t="shared" si="6"/>
        <v>0</v>
      </c>
      <c r="G33" s="20">
        <f t="shared" si="1"/>
        <v>0</v>
      </c>
      <c r="H33" s="20">
        <f t="shared" si="2"/>
        <v>0</v>
      </c>
      <c r="I33" s="20">
        <f t="shared" si="3"/>
        <v>0</v>
      </c>
      <c r="J33" s="20">
        <f t="shared" si="4"/>
        <v>0</v>
      </c>
      <c r="K33" s="20">
        <f>SUM($G$9:G33)</f>
        <v>0</v>
      </c>
    </row>
    <row r="34" spans="2:11">
      <c r="B34" s="3">
        <v>26</v>
      </c>
      <c r="C34" s="3">
        <f t="shared" si="0"/>
        <v>26</v>
      </c>
      <c r="D34" s="384">
        <f>IFERROR(INDEX('Forward Curves'!F:F,MATCH('Perm. Debt'!E34,'Forward Curves'!C:C,0))+$C$3,$C$3+AVERAGE('Forward Curves'!$F$5:$F$125))</f>
        <v>6.5599999999999992E-2</v>
      </c>
      <c r="E34" s="34">
        <f t="shared" si="5"/>
        <v>48822</v>
      </c>
      <c r="F34" s="20">
        <f t="shared" si="6"/>
        <v>0</v>
      </c>
      <c r="G34" s="20">
        <f t="shared" si="1"/>
        <v>0</v>
      </c>
      <c r="H34" s="20">
        <f t="shared" si="2"/>
        <v>0</v>
      </c>
      <c r="I34" s="20">
        <f t="shared" si="3"/>
        <v>0</v>
      </c>
      <c r="J34" s="20">
        <f t="shared" si="4"/>
        <v>0</v>
      </c>
      <c r="K34" s="20">
        <f>SUM($G$9:G34)</f>
        <v>0</v>
      </c>
    </row>
    <row r="35" spans="2:11">
      <c r="B35" s="3">
        <v>27</v>
      </c>
      <c r="C35" s="3">
        <f t="shared" si="0"/>
        <v>27</v>
      </c>
      <c r="D35" s="384">
        <f>IFERROR(INDEX('Forward Curves'!F:F,MATCH('Perm. Debt'!E35,'Forward Curves'!C:C,0))+$C$3,$C$3+AVERAGE('Forward Curves'!$F$5:$F$125))</f>
        <v>6.5700000000000008E-2</v>
      </c>
      <c r="E35" s="34">
        <f t="shared" si="5"/>
        <v>48852</v>
      </c>
      <c r="F35" s="20">
        <f t="shared" si="6"/>
        <v>0</v>
      </c>
      <c r="G35" s="20">
        <f t="shared" si="1"/>
        <v>0</v>
      </c>
      <c r="H35" s="20">
        <f t="shared" si="2"/>
        <v>0</v>
      </c>
      <c r="I35" s="20">
        <f t="shared" si="3"/>
        <v>0</v>
      </c>
      <c r="J35" s="20">
        <f t="shared" si="4"/>
        <v>0</v>
      </c>
      <c r="K35" s="20">
        <f>SUM($G$9:G35)</f>
        <v>0</v>
      </c>
    </row>
    <row r="36" spans="2:11">
      <c r="B36" s="3">
        <v>28</v>
      </c>
      <c r="C36" s="3">
        <f t="shared" si="0"/>
        <v>28</v>
      </c>
      <c r="D36" s="384">
        <f>IFERROR(INDEX('Forward Curves'!F:F,MATCH('Perm. Debt'!E36,'Forward Curves'!C:C,0))+$C$3,$C$3+AVERAGE('Forward Curves'!$F$5:$F$125))</f>
        <v>6.5799999999999997E-2</v>
      </c>
      <c r="E36" s="34">
        <f t="shared" si="5"/>
        <v>48883</v>
      </c>
      <c r="F36" s="20">
        <f t="shared" si="6"/>
        <v>0</v>
      </c>
      <c r="G36" s="20">
        <f t="shared" si="1"/>
        <v>0</v>
      </c>
      <c r="H36" s="20">
        <f t="shared" si="2"/>
        <v>0</v>
      </c>
      <c r="I36" s="20">
        <f t="shared" si="3"/>
        <v>0</v>
      </c>
      <c r="J36" s="20">
        <f t="shared" si="4"/>
        <v>0</v>
      </c>
      <c r="K36" s="20">
        <f>SUM($G$9:G36)</f>
        <v>0</v>
      </c>
    </row>
    <row r="37" spans="2:11">
      <c r="B37" s="3">
        <v>29</v>
      </c>
      <c r="C37" s="3">
        <f t="shared" si="0"/>
        <v>29</v>
      </c>
      <c r="D37" s="384">
        <f>IFERROR(INDEX('Forward Curves'!F:F,MATCH('Perm. Debt'!E37,'Forward Curves'!C:C,0))+$C$3,$C$3+AVERAGE('Forward Curves'!$F$5:$F$125))</f>
        <v>6.59E-2</v>
      </c>
      <c r="E37" s="34">
        <f t="shared" si="5"/>
        <v>48913</v>
      </c>
      <c r="F37" s="20">
        <f t="shared" si="6"/>
        <v>0</v>
      </c>
      <c r="G37" s="20">
        <f t="shared" si="1"/>
        <v>0</v>
      </c>
      <c r="H37" s="20">
        <f t="shared" si="2"/>
        <v>0</v>
      </c>
      <c r="I37" s="20">
        <f t="shared" si="3"/>
        <v>0</v>
      </c>
      <c r="J37" s="20">
        <f t="shared" si="4"/>
        <v>0</v>
      </c>
      <c r="K37" s="20">
        <f>SUM($G$9:G37)</f>
        <v>0</v>
      </c>
    </row>
    <row r="38" spans="2:11">
      <c r="B38" s="3">
        <v>30</v>
      </c>
      <c r="C38" s="3">
        <f t="shared" si="0"/>
        <v>30</v>
      </c>
      <c r="D38" s="384">
        <f>IFERROR(INDEX('Forward Curves'!F:F,MATCH('Perm. Debt'!E38,'Forward Curves'!C:C,0))+$C$3,$C$3+AVERAGE('Forward Curves'!$F$5:$F$125))</f>
        <v>6.59E-2</v>
      </c>
      <c r="E38" s="34">
        <f t="shared" si="5"/>
        <v>48944</v>
      </c>
      <c r="F38" s="20">
        <f t="shared" si="6"/>
        <v>0</v>
      </c>
      <c r="G38" s="20">
        <f t="shared" si="1"/>
        <v>0</v>
      </c>
      <c r="H38" s="20">
        <f t="shared" si="2"/>
        <v>0</v>
      </c>
      <c r="I38" s="20">
        <f t="shared" si="3"/>
        <v>0</v>
      </c>
      <c r="J38" s="20">
        <f t="shared" si="4"/>
        <v>0</v>
      </c>
      <c r="K38" s="20">
        <f>SUM($G$9:G38)</f>
        <v>0</v>
      </c>
    </row>
    <row r="39" spans="2:11">
      <c r="B39" s="3">
        <v>31</v>
      </c>
      <c r="C39" s="3">
        <f t="shared" si="0"/>
        <v>31</v>
      </c>
      <c r="D39" s="384">
        <f>IFERROR(INDEX('Forward Curves'!F:F,MATCH('Perm. Debt'!E39,'Forward Curves'!C:C,0))+$C$3,$C$3+AVERAGE('Forward Curves'!$F$5:$F$125))</f>
        <v>6.6000000000000003E-2</v>
      </c>
      <c r="E39" s="34">
        <f t="shared" si="5"/>
        <v>48975</v>
      </c>
      <c r="F39" s="20">
        <f t="shared" si="6"/>
        <v>0</v>
      </c>
      <c r="G39" s="20">
        <f t="shared" si="1"/>
        <v>0</v>
      </c>
      <c r="H39" s="20">
        <f t="shared" si="2"/>
        <v>0</v>
      </c>
      <c r="I39" s="20">
        <f t="shared" si="3"/>
        <v>0</v>
      </c>
      <c r="J39" s="20">
        <f t="shared" si="4"/>
        <v>0</v>
      </c>
      <c r="K39" s="20">
        <f>SUM($G$9:G39)</f>
        <v>0</v>
      </c>
    </row>
    <row r="40" spans="2:11">
      <c r="B40" s="3">
        <v>32</v>
      </c>
      <c r="C40" s="3">
        <f t="shared" si="0"/>
        <v>32</v>
      </c>
      <c r="D40" s="384">
        <f>IFERROR(INDEX('Forward Curves'!F:F,MATCH('Perm. Debt'!E40,'Forward Curves'!C:C,0))+$C$3,$C$3+AVERAGE('Forward Curves'!$F$5:$F$125))</f>
        <v>6.6099999999999992E-2</v>
      </c>
      <c r="E40" s="34">
        <f t="shared" si="5"/>
        <v>49003</v>
      </c>
      <c r="F40" s="20">
        <f t="shared" si="6"/>
        <v>0</v>
      </c>
      <c r="G40" s="20">
        <f t="shared" si="1"/>
        <v>0</v>
      </c>
      <c r="H40" s="20">
        <f t="shared" si="2"/>
        <v>0</v>
      </c>
      <c r="I40" s="20">
        <f t="shared" si="3"/>
        <v>0</v>
      </c>
      <c r="J40" s="20">
        <f t="shared" si="4"/>
        <v>0</v>
      </c>
      <c r="K40" s="20">
        <f>SUM($G$9:G40)</f>
        <v>0</v>
      </c>
    </row>
    <row r="41" spans="2:11">
      <c r="B41" s="3">
        <v>33</v>
      </c>
      <c r="C41" s="3">
        <f t="shared" si="0"/>
        <v>33</v>
      </c>
      <c r="D41" s="384">
        <f>IFERROR(INDEX('Forward Curves'!F:F,MATCH('Perm. Debt'!E41,'Forward Curves'!C:C,0))+$C$3,$C$3+AVERAGE('Forward Curves'!$F$5:$F$125))</f>
        <v>6.6200000000000009E-2</v>
      </c>
      <c r="E41" s="34">
        <f t="shared" si="5"/>
        <v>49034</v>
      </c>
      <c r="F41" s="20">
        <f t="shared" si="6"/>
        <v>0</v>
      </c>
      <c r="G41" s="20">
        <f t="shared" si="1"/>
        <v>0</v>
      </c>
      <c r="H41" s="20">
        <f t="shared" si="2"/>
        <v>0</v>
      </c>
      <c r="I41" s="20">
        <f t="shared" si="3"/>
        <v>0</v>
      </c>
      <c r="J41" s="20">
        <f t="shared" si="4"/>
        <v>0</v>
      </c>
      <c r="K41" s="20">
        <f>SUM($G$9:G41)</f>
        <v>0</v>
      </c>
    </row>
    <row r="42" spans="2:11">
      <c r="B42" s="3">
        <v>34</v>
      </c>
      <c r="C42" s="3">
        <f t="shared" si="0"/>
        <v>34</v>
      </c>
      <c r="D42" s="384">
        <f>IFERROR(INDEX('Forward Curves'!F:F,MATCH('Perm. Debt'!E42,'Forward Curves'!C:C,0))+$C$3,$C$3+AVERAGE('Forward Curves'!$F$5:$F$125))</f>
        <v>6.6200000000000009E-2</v>
      </c>
      <c r="E42" s="34">
        <f t="shared" si="5"/>
        <v>49064</v>
      </c>
      <c r="F42" s="20">
        <f t="shared" si="6"/>
        <v>0</v>
      </c>
      <c r="G42" s="20">
        <f t="shared" si="1"/>
        <v>0</v>
      </c>
      <c r="H42" s="20">
        <f t="shared" si="2"/>
        <v>0</v>
      </c>
      <c r="I42" s="20">
        <f t="shared" si="3"/>
        <v>0</v>
      </c>
      <c r="J42" s="20">
        <f t="shared" si="4"/>
        <v>0</v>
      </c>
      <c r="K42" s="20">
        <f>SUM($G$9:G42)</f>
        <v>0</v>
      </c>
    </row>
    <row r="43" spans="2:11">
      <c r="B43" s="3">
        <v>35</v>
      </c>
      <c r="C43" s="3">
        <f t="shared" si="0"/>
        <v>35</v>
      </c>
      <c r="D43" s="384">
        <f>IFERROR(INDEX('Forward Curves'!F:F,MATCH('Perm. Debt'!E43,'Forward Curves'!C:C,0))+$C$3,$C$3+AVERAGE('Forward Curves'!$F$5:$F$125))</f>
        <v>6.6299999999999998E-2</v>
      </c>
      <c r="E43" s="34">
        <f t="shared" si="5"/>
        <v>49095</v>
      </c>
      <c r="F43" s="20">
        <f t="shared" si="6"/>
        <v>0</v>
      </c>
      <c r="G43" s="20">
        <f t="shared" si="1"/>
        <v>0</v>
      </c>
      <c r="H43" s="20">
        <f t="shared" si="2"/>
        <v>0</v>
      </c>
      <c r="I43" s="20">
        <f t="shared" si="3"/>
        <v>0</v>
      </c>
      <c r="J43" s="20">
        <f t="shared" si="4"/>
        <v>0</v>
      </c>
      <c r="K43" s="20">
        <f>SUM($G$9:G43)</f>
        <v>0</v>
      </c>
    </row>
    <row r="44" spans="2:11">
      <c r="B44" s="3">
        <v>36</v>
      </c>
      <c r="C44" s="3">
        <f t="shared" si="0"/>
        <v>36</v>
      </c>
      <c r="D44" s="384">
        <f>IFERROR(INDEX('Forward Curves'!F:F,MATCH('Perm. Debt'!E44,'Forward Curves'!C:C,0))+$C$3,$C$3+AVERAGE('Forward Curves'!$F$5:$F$125))</f>
        <v>6.6400000000000001E-2</v>
      </c>
      <c r="E44" s="34">
        <f t="shared" si="5"/>
        <v>49125</v>
      </c>
      <c r="F44" s="20">
        <f t="shared" si="6"/>
        <v>0</v>
      </c>
      <c r="G44" s="20">
        <f t="shared" si="1"/>
        <v>0</v>
      </c>
      <c r="H44" s="20">
        <f t="shared" si="2"/>
        <v>0</v>
      </c>
      <c r="I44" s="20">
        <f t="shared" si="3"/>
        <v>0</v>
      </c>
      <c r="J44" s="20">
        <f t="shared" si="4"/>
        <v>0</v>
      </c>
      <c r="K44" s="20">
        <f>SUM($G$9:G44)</f>
        <v>0</v>
      </c>
    </row>
    <row r="45" spans="2:11">
      <c r="B45" s="3">
        <v>37</v>
      </c>
      <c r="C45" s="3">
        <f t="shared" si="0"/>
        <v>37</v>
      </c>
      <c r="D45" s="384">
        <f>IFERROR(INDEX('Forward Curves'!F:F,MATCH('Perm. Debt'!E45,'Forward Curves'!C:C,0))+$C$3,$C$3+AVERAGE('Forward Curves'!$F$5:$F$125))</f>
        <v>6.6400000000000001E-2</v>
      </c>
      <c r="E45" s="34">
        <f t="shared" si="5"/>
        <v>49156</v>
      </c>
      <c r="F45" s="20">
        <f t="shared" si="6"/>
        <v>0</v>
      </c>
      <c r="G45" s="20">
        <f t="shared" si="1"/>
        <v>0</v>
      </c>
      <c r="H45" s="20">
        <f t="shared" si="2"/>
        <v>0</v>
      </c>
      <c r="I45" s="20">
        <f t="shared" si="3"/>
        <v>0</v>
      </c>
      <c r="J45" s="20">
        <f t="shared" si="4"/>
        <v>0</v>
      </c>
      <c r="K45" s="20">
        <f>SUM($G$9:G45)</f>
        <v>0</v>
      </c>
    </row>
    <row r="46" spans="2:11">
      <c r="B46" s="3">
        <v>38</v>
      </c>
      <c r="C46" s="3">
        <f t="shared" si="0"/>
        <v>38</v>
      </c>
      <c r="D46" s="384">
        <f>IFERROR(INDEX('Forward Curves'!F:F,MATCH('Perm. Debt'!E46,'Forward Curves'!C:C,0))+$C$3,$C$3+AVERAGE('Forward Curves'!$F$5:$F$125))</f>
        <v>6.6500000000000004E-2</v>
      </c>
      <c r="E46" s="34">
        <f t="shared" si="5"/>
        <v>49187</v>
      </c>
      <c r="F46" s="20">
        <f t="shared" si="6"/>
        <v>0</v>
      </c>
      <c r="G46" s="20">
        <f t="shared" si="1"/>
        <v>0</v>
      </c>
      <c r="H46" s="20">
        <f t="shared" si="2"/>
        <v>0</v>
      </c>
      <c r="I46" s="20">
        <f t="shared" si="3"/>
        <v>0</v>
      </c>
      <c r="J46" s="20">
        <f t="shared" si="4"/>
        <v>0</v>
      </c>
      <c r="K46" s="20">
        <f>SUM($G$9:G46)</f>
        <v>0</v>
      </c>
    </row>
    <row r="47" spans="2:11">
      <c r="B47" s="3">
        <v>39</v>
      </c>
      <c r="C47" s="3">
        <f t="shared" si="0"/>
        <v>39</v>
      </c>
      <c r="D47" s="384">
        <f>IFERROR(INDEX('Forward Curves'!F:F,MATCH('Perm. Debt'!E47,'Forward Curves'!C:C,0))+$C$3,$C$3+AVERAGE('Forward Curves'!$F$5:$F$125))</f>
        <v>6.6599999999999993E-2</v>
      </c>
      <c r="E47" s="34">
        <f t="shared" si="5"/>
        <v>49217</v>
      </c>
      <c r="F47" s="20">
        <f t="shared" si="6"/>
        <v>0</v>
      </c>
      <c r="G47" s="20">
        <f t="shared" si="1"/>
        <v>0</v>
      </c>
      <c r="H47" s="20">
        <f t="shared" si="2"/>
        <v>0</v>
      </c>
      <c r="I47" s="20">
        <f t="shared" si="3"/>
        <v>0</v>
      </c>
      <c r="J47" s="20">
        <f t="shared" si="4"/>
        <v>0</v>
      </c>
      <c r="K47" s="20">
        <f>SUM($G$9:G47)</f>
        <v>0</v>
      </c>
    </row>
    <row r="48" spans="2:11">
      <c r="B48" s="3">
        <v>40</v>
      </c>
      <c r="C48" s="3">
        <f t="shared" si="0"/>
        <v>40</v>
      </c>
      <c r="D48" s="384">
        <f>IFERROR(INDEX('Forward Curves'!F:F,MATCH('Perm. Debt'!E48,'Forward Curves'!C:C,0))+$C$3,$C$3+AVERAGE('Forward Curves'!$F$5:$F$125))</f>
        <v>6.6700000000000009E-2</v>
      </c>
      <c r="E48" s="34">
        <f t="shared" si="5"/>
        <v>49248</v>
      </c>
      <c r="F48" s="20">
        <f t="shared" si="6"/>
        <v>0</v>
      </c>
      <c r="G48" s="20">
        <f t="shared" si="1"/>
        <v>0</v>
      </c>
      <c r="H48" s="20">
        <f t="shared" si="2"/>
        <v>0</v>
      </c>
      <c r="I48" s="20">
        <f t="shared" si="3"/>
        <v>0</v>
      </c>
      <c r="J48" s="20">
        <f t="shared" si="4"/>
        <v>0</v>
      </c>
      <c r="K48" s="20">
        <f>SUM($G$9:G48)</f>
        <v>0</v>
      </c>
    </row>
    <row r="49" spans="2:11">
      <c r="B49" s="3">
        <v>41</v>
      </c>
      <c r="C49" s="3">
        <f t="shared" si="0"/>
        <v>41</v>
      </c>
      <c r="D49" s="384">
        <f>IFERROR(INDEX('Forward Curves'!F:F,MATCH('Perm. Debt'!E49,'Forward Curves'!C:C,0))+$C$3,$C$3+AVERAGE('Forward Curves'!$F$5:$F$125))</f>
        <v>6.6700000000000009E-2</v>
      </c>
      <c r="E49" s="34">
        <f t="shared" si="5"/>
        <v>49278</v>
      </c>
      <c r="F49" s="20">
        <f t="shared" si="6"/>
        <v>0</v>
      </c>
      <c r="G49" s="20">
        <f t="shared" si="1"/>
        <v>0</v>
      </c>
      <c r="H49" s="20">
        <f t="shared" si="2"/>
        <v>0</v>
      </c>
      <c r="I49" s="20">
        <f t="shared" si="3"/>
        <v>0</v>
      </c>
      <c r="J49" s="20">
        <f t="shared" si="4"/>
        <v>0</v>
      </c>
      <c r="K49" s="20">
        <f>SUM($G$9:G49)</f>
        <v>0</v>
      </c>
    </row>
    <row r="50" spans="2:11">
      <c r="B50" s="3">
        <v>42</v>
      </c>
      <c r="C50" s="3">
        <f t="shared" si="0"/>
        <v>42</v>
      </c>
      <c r="D50" s="384">
        <f>IFERROR(INDEX('Forward Curves'!F:F,MATCH('Perm. Debt'!E50,'Forward Curves'!C:C,0))+$C$3,$C$3+AVERAGE('Forward Curves'!$F$5:$F$125))</f>
        <v>6.6799999999999998E-2</v>
      </c>
      <c r="E50" s="34">
        <f t="shared" si="5"/>
        <v>49309</v>
      </c>
      <c r="F50" s="20">
        <f t="shared" si="6"/>
        <v>0</v>
      </c>
      <c r="G50" s="20">
        <f t="shared" si="1"/>
        <v>0</v>
      </c>
      <c r="H50" s="20">
        <f t="shared" si="2"/>
        <v>0</v>
      </c>
      <c r="I50" s="20">
        <f t="shared" si="3"/>
        <v>0</v>
      </c>
      <c r="J50" s="20">
        <f t="shared" si="4"/>
        <v>0</v>
      </c>
      <c r="K50" s="20">
        <f>SUM($G$9:G50)</f>
        <v>0</v>
      </c>
    </row>
    <row r="51" spans="2:11">
      <c r="B51" s="3">
        <v>43</v>
      </c>
      <c r="C51" s="3">
        <f t="shared" si="0"/>
        <v>43</v>
      </c>
      <c r="D51" s="384">
        <f>IFERROR(INDEX('Forward Curves'!F:F,MATCH('Perm. Debt'!E51,'Forward Curves'!C:C,0))+$C$3,$C$3+AVERAGE('Forward Curves'!$F$5:$F$125))</f>
        <v>6.6900000000000001E-2</v>
      </c>
      <c r="E51" s="34">
        <f t="shared" si="5"/>
        <v>49340</v>
      </c>
      <c r="F51" s="20">
        <f t="shared" si="6"/>
        <v>0</v>
      </c>
      <c r="G51" s="20">
        <f t="shared" si="1"/>
        <v>0</v>
      </c>
      <c r="H51" s="20">
        <f t="shared" si="2"/>
        <v>0</v>
      </c>
      <c r="I51" s="20">
        <f t="shared" si="3"/>
        <v>0</v>
      </c>
      <c r="J51" s="20">
        <f t="shared" si="4"/>
        <v>0</v>
      </c>
      <c r="K51" s="20">
        <f>SUM($G$9:G51)</f>
        <v>0</v>
      </c>
    </row>
    <row r="52" spans="2:11">
      <c r="B52" s="3">
        <v>44</v>
      </c>
      <c r="C52" s="3">
        <f t="shared" si="0"/>
        <v>44</v>
      </c>
      <c r="D52" s="384">
        <f>IFERROR(INDEX('Forward Curves'!F:F,MATCH('Perm. Debt'!E52,'Forward Curves'!C:C,0))+$C$3,$C$3+AVERAGE('Forward Curves'!$F$5:$F$125))</f>
        <v>6.6900000000000001E-2</v>
      </c>
      <c r="E52" s="34">
        <f t="shared" si="5"/>
        <v>49368</v>
      </c>
      <c r="F52" s="20">
        <f t="shared" si="6"/>
        <v>0</v>
      </c>
      <c r="G52" s="20">
        <f t="shared" si="1"/>
        <v>0</v>
      </c>
      <c r="H52" s="20">
        <f t="shared" si="2"/>
        <v>0</v>
      </c>
      <c r="I52" s="20">
        <f t="shared" si="3"/>
        <v>0</v>
      </c>
      <c r="J52" s="20">
        <f t="shared" si="4"/>
        <v>0</v>
      </c>
      <c r="K52" s="20">
        <f>SUM($G$9:G52)</f>
        <v>0</v>
      </c>
    </row>
    <row r="53" spans="2:11">
      <c r="B53" s="3">
        <v>45</v>
      </c>
      <c r="C53" s="3">
        <f t="shared" si="0"/>
        <v>45</v>
      </c>
      <c r="D53" s="384">
        <f>IFERROR(INDEX('Forward Curves'!F:F,MATCH('Perm. Debt'!E53,'Forward Curves'!C:C,0))+$C$3,$C$3+AVERAGE('Forward Curves'!$F$5:$F$125))</f>
        <v>6.7000000000000004E-2</v>
      </c>
      <c r="E53" s="34">
        <f t="shared" si="5"/>
        <v>49399</v>
      </c>
      <c r="F53" s="20">
        <f t="shared" si="6"/>
        <v>0</v>
      </c>
      <c r="G53" s="20">
        <f t="shared" si="1"/>
        <v>0</v>
      </c>
      <c r="H53" s="20">
        <f t="shared" si="2"/>
        <v>0</v>
      </c>
      <c r="I53" s="20">
        <f t="shared" si="3"/>
        <v>0</v>
      </c>
      <c r="J53" s="20">
        <f t="shared" si="4"/>
        <v>0</v>
      </c>
      <c r="K53" s="20">
        <f>SUM($G$9:G53)</f>
        <v>0</v>
      </c>
    </row>
    <row r="54" spans="2:11">
      <c r="B54" s="3">
        <v>46</v>
      </c>
      <c r="C54" s="3">
        <f t="shared" si="0"/>
        <v>46</v>
      </c>
      <c r="D54" s="384">
        <f>IFERROR(INDEX('Forward Curves'!F:F,MATCH('Perm. Debt'!E54,'Forward Curves'!C:C,0))+$C$3,$C$3+AVERAGE('Forward Curves'!$F$5:$F$125))</f>
        <v>6.7099999999999993E-2</v>
      </c>
      <c r="E54" s="34">
        <f t="shared" si="5"/>
        <v>49429</v>
      </c>
      <c r="F54" s="20">
        <f t="shared" si="6"/>
        <v>0</v>
      </c>
      <c r="G54" s="20">
        <f t="shared" si="1"/>
        <v>0</v>
      </c>
      <c r="H54" s="20">
        <f t="shared" si="2"/>
        <v>0</v>
      </c>
      <c r="I54" s="20">
        <f t="shared" si="3"/>
        <v>0</v>
      </c>
      <c r="J54" s="20">
        <f t="shared" si="4"/>
        <v>0</v>
      </c>
      <c r="K54" s="20">
        <f>SUM($G$9:G54)</f>
        <v>0</v>
      </c>
    </row>
    <row r="55" spans="2:11">
      <c r="B55" s="3">
        <v>47</v>
      </c>
      <c r="C55" s="3">
        <f t="shared" si="0"/>
        <v>47</v>
      </c>
      <c r="D55" s="384">
        <f>IFERROR(INDEX('Forward Curves'!F:F,MATCH('Perm. Debt'!E55,'Forward Curves'!C:C,0))+$C$3,$C$3+AVERAGE('Forward Curves'!$F$5:$F$125))</f>
        <v>6.720000000000001E-2</v>
      </c>
      <c r="E55" s="34">
        <f t="shared" si="5"/>
        <v>49460</v>
      </c>
      <c r="F55" s="20">
        <f t="shared" si="6"/>
        <v>0</v>
      </c>
      <c r="G55" s="20">
        <f t="shared" si="1"/>
        <v>0</v>
      </c>
      <c r="H55" s="20">
        <f t="shared" si="2"/>
        <v>0</v>
      </c>
      <c r="I55" s="20">
        <f t="shared" si="3"/>
        <v>0</v>
      </c>
      <c r="J55" s="20">
        <f t="shared" si="4"/>
        <v>0</v>
      </c>
      <c r="K55" s="20">
        <f>SUM($G$9:G55)</f>
        <v>0</v>
      </c>
    </row>
    <row r="56" spans="2:11">
      <c r="B56" s="3">
        <v>48</v>
      </c>
      <c r="C56" s="3">
        <f t="shared" si="0"/>
        <v>48</v>
      </c>
      <c r="D56" s="384">
        <f>IFERROR(INDEX('Forward Curves'!F:F,MATCH('Perm. Debt'!E56,'Forward Curves'!C:C,0))+$C$3,$C$3+AVERAGE('Forward Curves'!$F$5:$F$125))</f>
        <v>6.720000000000001E-2</v>
      </c>
      <c r="E56" s="34">
        <f t="shared" si="5"/>
        <v>49490</v>
      </c>
      <c r="F56" s="20">
        <f t="shared" si="6"/>
        <v>0</v>
      </c>
      <c r="G56" s="20">
        <f t="shared" si="1"/>
        <v>0</v>
      </c>
      <c r="H56" s="20">
        <f t="shared" si="2"/>
        <v>0</v>
      </c>
      <c r="I56" s="20">
        <f t="shared" si="3"/>
        <v>0</v>
      </c>
      <c r="J56" s="20">
        <f t="shared" si="4"/>
        <v>0</v>
      </c>
      <c r="K56" s="20">
        <f>SUM($G$9:G56)</f>
        <v>0</v>
      </c>
    </row>
    <row r="57" spans="2:11">
      <c r="B57" s="3">
        <v>49</v>
      </c>
      <c r="C57" s="3">
        <f t="shared" si="0"/>
        <v>49</v>
      </c>
      <c r="D57" s="384">
        <f>IFERROR(INDEX('Forward Curves'!F:F,MATCH('Perm. Debt'!E57,'Forward Curves'!C:C,0))+$C$3,$C$3+AVERAGE('Forward Curves'!$F$5:$F$125))</f>
        <v>6.2493388429752064E-2</v>
      </c>
      <c r="E57" s="34">
        <f t="shared" si="5"/>
        <v>49521</v>
      </c>
      <c r="F57" s="20">
        <f t="shared" si="6"/>
        <v>0</v>
      </c>
      <c r="G57" s="20">
        <f t="shared" si="1"/>
        <v>0</v>
      </c>
      <c r="H57" s="20">
        <f t="shared" si="2"/>
        <v>0</v>
      </c>
      <c r="I57" s="20">
        <f t="shared" si="3"/>
        <v>0</v>
      </c>
      <c r="J57" s="20">
        <f t="shared" si="4"/>
        <v>0</v>
      </c>
      <c r="K57" s="20">
        <f>SUM($G$9:G57)</f>
        <v>0</v>
      </c>
    </row>
    <row r="58" spans="2:11">
      <c r="B58" s="3">
        <v>50</v>
      </c>
      <c r="C58" s="3">
        <f t="shared" si="0"/>
        <v>50</v>
      </c>
      <c r="D58" s="384">
        <f>IFERROR(INDEX('Forward Curves'!F:F,MATCH('Perm. Debt'!E58,'Forward Curves'!C:C,0))+$C$3,$C$3+AVERAGE('Forward Curves'!$F$5:$F$125))</f>
        <v>6.2493388429752064E-2</v>
      </c>
      <c r="E58" s="34">
        <f t="shared" si="5"/>
        <v>49552</v>
      </c>
      <c r="F58" s="20">
        <f t="shared" si="6"/>
        <v>0</v>
      </c>
      <c r="G58" s="20">
        <f t="shared" si="1"/>
        <v>0</v>
      </c>
      <c r="H58" s="20">
        <f t="shared" si="2"/>
        <v>0</v>
      </c>
      <c r="I58" s="20">
        <f t="shared" si="3"/>
        <v>0</v>
      </c>
      <c r="J58" s="20">
        <f t="shared" si="4"/>
        <v>0</v>
      </c>
      <c r="K58" s="20">
        <f>SUM($G$9:G58)</f>
        <v>0</v>
      </c>
    </row>
    <row r="59" spans="2:11">
      <c r="B59" s="3">
        <v>51</v>
      </c>
      <c r="C59" s="3">
        <f t="shared" si="0"/>
        <v>51</v>
      </c>
      <c r="D59" s="384">
        <f>IFERROR(INDEX('Forward Curves'!F:F,MATCH('Perm. Debt'!E59,'Forward Curves'!C:C,0))+$C$3,$C$3+AVERAGE('Forward Curves'!$F$5:$F$125))</f>
        <v>6.2493388429752064E-2</v>
      </c>
      <c r="E59" s="34">
        <f t="shared" si="5"/>
        <v>49582</v>
      </c>
      <c r="F59" s="20">
        <f t="shared" si="6"/>
        <v>0</v>
      </c>
      <c r="G59" s="20">
        <f t="shared" si="1"/>
        <v>0</v>
      </c>
      <c r="H59" s="20">
        <f t="shared" si="2"/>
        <v>0</v>
      </c>
      <c r="I59" s="20">
        <f t="shared" si="3"/>
        <v>0</v>
      </c>
      <c r="J59" s="20">
        <f t="shared" si="4"/>
        <v>0</v>
      </c>
      <c r="K59" s="20">
        <f>SUM($G$9:G59)</f>
        <v>0</v>
      </c>
    </row>
    <row r="60" spans="2:11">
      <c r="B60" s="3">
        <v>52</v>
      </c>
      <c r="C60" s="3">
        <f t="shared" si="0"/>
        <v>52</v>
      </c>
      <c r="D60" s="384">
        <f>IFERROR(INDEX('Forward Curves'!F:F,MATCH('Perm. Debt'!E60,'Forward Curves'!C:C,0))+$C$3,$C$3+AVERAGE('Forward Curves'!$F$5:$F$125))</f>
        <v>6.2493388429752064E-2</v>
      </c>
      <c r="E60" s="34">
        <f t="shared" si="5"/>
        <v>49613</v>
      </c>
      <c r="F60" s="20">
        <f t="shared" si="6"/>
        <v>0</v>
      </c>
      <c r="G60" s="20">
        <f t="shared" si="1"/>
        <v>0</v>
      </c>
      <c r="H60" s="20">
        <f t="shared" si="2"/>
        <v>0</v>
      </c>
      <c r="I60" s="20">
        <f t="shared" si="3"/>
        <v>0</v>
      </c>
      <c r="J60" s="20">
        <f t="shared" si="4"/>
        <v>0</v>
      </c>
      <c r="K60" s="20">
        <f>SUM($G$9:G60)</f>
        <v>0</v>
      </c>
    </row>
    <row r="61" spans="2:11">
      <c r="B61" s="3">
        <v>53</v>
      </c>
      <c r="C61" s="3">
        <f t="shared" si="0"/>
        <v>53</v>
      </c>
      <c r="D61" s="384">
        <f>IFERROR(INDEX('Forward Curves'!F:F,MATCH('Perm. Debt'!E61,'Forward Curves'!C:C,0))+$C$3,$C$3+AVERAGE('Forward Curves'!$F$5:$F$125))</f>
        <v>6.2493388429752064E-2</v>
      </c>
      <c r="E61" s="34">
        <f t="shared" si="5"/>
        <v>49643</v>
      </c>
      <c r="F61" s="20">
        <f t="shared" si="6"/>
        <v>0</v>
      </c>
      <c r="G61" s="20">
        <f t="shared" si="1"/>
        <v>0</v>
      </c>
      <c r="H61" s="20">
        <f t="shared" si="2"/>
        <v>0</v>
      </c>
      <c r="I61" s="20">
        <f t="shared" si="3"/>
        <v>0</v>
      </c>
      <c r="J61" s="20">
        <f t="shared" si="4"/>
        <v>0</v>
      </c>
      <c r="K61" s="20">
        <f>SUM($G$9:G61)</f>
        <v>0</v>
      </c>
    </row>
    <row r="62" spans="2:11">
      <c r="B62" s="3">
        <v>54</v>
      </c>
      <c r="C62" s="3">
        <f t="shared" si="0"/>
        <v>54</v>
      </c>
      <c r="D62" s="384">
        <f>IFERROR(INDEX('Forward Curves'!F:F,MATCH('Perm. Debt'!E62,'Forward Curves'!C:C,0))+$C$3,$C$3+AVERAGE('Forward Curves'!$F$5:$F$125))</f>
        <v>6.2493388429752064E-2</v>
      </c>
      <c r="E62" s="34">
        <f t="shared" si="5"/>
        <v>49674</v>
      </c>
      <c r="F62" s="20">
        <f t="shared" si="6"/>
        <v>0</v>
      </c>
      <c r="G62" s="20">
        <f t="shared" si="1"/>
        <v>0</v>
      </c>
      <c r="H62" s="20">
        <f t="shared" si="2"/>
        <v>0</v>
      </c>
      <c r="I62" s="20">
        <f t="shared" si="3"/>
        <v>0</v>
      </c>
      <c r="J62" s="20">
        <f t="shared" si="4"/>
        <v>0</v>
      </c>
      <c r="K62" s="20">
        <f>SUM($G$9:G62)</f>
        <v>0</v>
      </c>
    </row>
    <row r="63" spans="2:11">
      <c r="B63" s="3">
        <v>55</v>
      </c>
      <c r="C63" s="3">
        <f t="shared" si="0"/>
        <v>55</v>
      </c>
      <c r="D63" s="384">
        <f>IFERROR(INDEX('Forward Curves'!F:F,MATCH('Perm. Debt'!E63,'Forward Curves'!C:C,0))+$C$3,$C$3+AVERAGE('Forward Curves'!$F$5:$F$125))</f>
        <v>6.2493388429752064E-2</v>
      </c>
      <c r="E63" s="34">
        <f t="shared" si="5"/>
        <v>49705</v>
      </c>
      <c r="F63" s="20">
        <f t="shared" si="6"/>
        <v>0</v>
      </c>
      <c r="G63" s="20">
        <f t="shared" si="1"/>
        <v>0</v>
      </c>
      <c r="H63" s="20">
        <f t="shared" si="2"/>
        <v>0</v>
      </c>
      <c r="I63" s="20">
        <f t="shared" si="3"/>
        <v>0</v>
      </c>
      <c r="J63" s="20">
        <f t="shared" si="4"/>
        <v>0</v>
      </c>
      <c r="K63" s="20">
        <f>SUM($G$9:G63)</f>
        <v>0</v>
      </c>
    </row>
    <row r="64" spans="2:11">
      <c r="B64" s="3">
        <v>56</v>
      </c>
      <c r="C64" s="3">
        <f t="shared" si="0"/>
        <v>56</v>
      </c>
      <c r="D64" s="384">
        <f>IFERROR(INDEX('Forward Curves'!F:F,MATCH('Perm. Debt'!E64,'Forward Curves'!C:C,0))+$C$3,$C$3+AVERAGE('Forward Curves'!$F$5:$F$125))</f>
        <v>6.2493388429752064E-2</v>
      </c>
      <c r="E64" s="34">
        <f t="shared" si="5"/>
        <v>49734</v>
      </c>
      <c r="F64" s="20">
        <f t="shared" si="6"/>
        <v>0</v>
      </c>
      <c r="G64" s="20">
        <f t="shared" si="1"/>
        <v>0</v>
      </c>
      <c r="H64" s="20">
        <f t="shared" si="2"/>
        <v>0</v>
      </c>
      <c r="I64" s="20">
        <f t="shared" si="3"/>
        <v>0</v>
      </c>
      <c r="J64" s="20">
        <f t="shared" si="4"/>
        <v>0</v>
      </c>
      <c r="K64" s="20">
        <f>SUM($G$9:G64)</f>
        <v>0</v>
      </c>
    </row>
    <row r="65" spans="2:11">
      <c r="B65" s="3">
        <v>57</v>
      </c>
      <c r="C65" s="3">
        <f t="shared" si="0"/>
        <v>57</v>
      </c>
      <c r="D65" s="384">
        <f>IFERROR(INDEX('Forward Curves'!F:F,MATCH('Perm. Debt'!E65,'Forward Curves'!C:C,0))+$C$3,$C$3+AVERAGE('Forward Curves'!$F$5:$F$125))</f>
        <v>6.2493388429752064E-2</v>
      </c>
      <c r="E65" s="34">
        <f t="shared" si="5"/>
        <v>49765</v>
      </c>
      <c r="F65" s="20">
        <f t="shared" si="6"/>
        <v>0</v>
      </c>
      <c r="G65" s="20">
        <f t="shared" si="1"/>
        <v>0</v>
      </c>
      <c r="H65" s="20">
        <f t="shared" si="2"/>
        <v>0</v>
      </c>
      <c r="I65" s="20">
        <f t="shared" si="3"/>
        <v>0</v>
      </c>
      <c r="J65" s="20">
        <f t="shared" si="4"/>
        <v>0</v>
      </c>
      <c r="K65" s="20">
        <f>SUM($G$9:G65)</f>
        <v>0</v>
      </c>
    </row>
    <row r="66" spans="2:11">
      <c r="B66" s="3">
        <v>58</v>
      </c>
      <c r="C66" s="3">
        <f t="shared" si="0"/>
        <v>58</v>
      </c>
      <c r="D66" s="384">
        <f>IFERROR(INDEX('Forward Curves'!F:F,MATCH('Perm. Debt'!E66,'Forward Curves'!C:C,0))+$C$3,$C$3+AVERAGE('Forward Curves'!$F$5:$F$125))</f>
        <v>6.2493388429752064E-2</v>
      </c>
      <c r="E66" s="34">
        <f t="shared" si="5"/>
        <v>49795</v>
      </c>
      <c r="F66" s="20">
        <f t="shared" si="6"/>
        <v>0</v>
      </c>
      <c r="G66" s="20">
        <f t="shared" si="1"/>
        <v>0</v>
      </c>
      <c r="H66" s="20">
        <f t="shared" si="2"/>
        <v>0</v>
      </c>
      <c r="I66" s="20">
        <f t="shared" si="3"/>
        <v>0</v>
      </c>
      <c r="J66" s="20">
        <f t="shared" si="4"/>
        <v>0</v>
      </c>
      <c r="K66" s="20">
        <f>SUM($G$9:G66)</f>
        <v>0</v>
      </c>
    </row>
    <row r="67" spans="2:11">
      <c r="B67" s="3">
        <v>59</v>
      </c>
      <c r="C67" s="3">
        <f t="shared" si="0"/>
        <v>59</v>
      </c>
      <c r="D67" s="384">
        <f>IFERROR(INDEX('Forward Curves'!F:F,MATCH('Perm. Debt'!E67,'Forward Curves'!C:C,0))+$C$3,$C$3+AVERAGE('Forward Curves'!$F$5:$F$125))</f>
        <v>6.2493388429752064E-2</v>
      </c>
      <c r="E67" s="34">
        <f t="shared" si="5"/>
        <v>49826</v>
      </c>
      <c r="F67" s="20">
        <f t="shared" si="6"/>
        <v>0</v>
      </c>
      <c r="G67" s="20">
        <f t="shared" si="1"/>
        <v>0</v>
      </c>
      <c r="H67" s="20">
        <f t="shared" si="2"/>
        <v>0</v>
      </c>
      <c r="I67" s="20">
        <f t="shared" si="3"/>
        <v>0</v>
      </c>
      <c r="J67" s="20">
        <f t="shared" si="4"/>
        <v>0</v>
      </c>
      <c r="K67" s="20">
        <f>SUM($G$9:G67)</f>
        <v>0</v>
      </c>
    </row>
    <row r="68" spans="2:11">
      <c r="B68" s="3">
        <v>60</v>
      </c>
      <c r="C68" s="3">
        <f t="shared" si="0"/>
        <v>60</v>
      </c>
      <c r="D68" s="384">
        <f>IFERROR(INDEX('Forward Curves'!F:F,MATCH('Perm. Debt'!E68,'Forward Curves'!C:C,0))+$C$3,$C$3+AVERAGE('Forward Curves'!$F$5:$F$125))</f>
        <v>6.2493388429752064E-2</v>
      </c>
      <c r="E68" s="34">
        <f t="shared" si="5"/>
        <v>49856</v>
      </c>
      <c r="F68" s="20">
        <f t="shared" si="6"/>
        <v>0</v>
      </c>
      <c r="G68" s="20">
        <f t="shared" si="1"/>
        <v>0</v>
      </c>
      <c r="H68" s="20">
        <f t="shared" si="2"/>
        <v>0</v>
      </c>
      <c r="I68" s="20">
        <f t="shared" si="3"/>
        <v>0</v>
      </c>
      <c r="J68" s="20">
        <f t="shared" si="4"/>
        <v>0</v>
      </c>
      <c r="K68" s="20">
        <f>SUM($G$9:G68)</f>
        <v>0</v>
      </c>
    </row>
    <row r="69" spans="2:11">
      <c r="B69" s="3">
        <v>61</v>
      </c>
      <c r="C69" s="3">
        <f t="shared" si="0"/>
        <v>61</v>
      </c>
      <c r="D69" s="384">
        <f>IFERROR(INDEX('Forward Curves'!F:F,MATCH('Perm. Debt'!E69,'Forward Curves'!C:C,0))+$C$3,$C$3+AVERAGE('Forward Curves'!$F$5:$F$125))</f>
        <v>6.2493388429752064E-2</v>
      </c>
      <c r="E69" s="34">
        <f t="shared" si="5"/>
        <v>49887</v>
      </c>
      <c r="F69" s="20">
        <f t="shared" si="6"/>
        <v>0</v>
      </c>
      <c r="G69" s="20">
        <f t="shared" si="1"/>
        <v>0</v>
      </c>
      <c r="H69" s="20">
        <f t="shared" si="2"/>
        <v>0</v>
      </c>
      <c r="I69" s="20">
        <f t="shared" si="3"/>
        <v>0</v>
      </c>
      <c r="J69" s="20">
        <f t="shared" si="4"/>
        <v>0</v>
      </c>
      <c r="K69" s="20">
        <f>SUM($G$9:G69)</f>
        <v>0</v>
      </c>
    </row>
    <row r="70" spans="2:11">
      <c r="B70" s="3">
        <v>62</v>
      </c>
      <c r="C70" s="3">
        <f t="shared" si="0"/>
        <v>62</v>
      </c>
      <c r="D70" s="384">
        <f>IFERROR(INDEX('Forward Curves'!F:F,MATCH('Perm. Debt'!E70,'Forward Curves'!C:C,0))+$C$3,$C$3+AVERAGE('Forward Curves'!$F$5:$F$125))</f>
        <v>6.2493388429752064E-2</v>
      </c>
      <c r="E70" s="34">
        <f t="shared" si="5"/>
        <v>49918</v>
      </c>
      <c r="F70" s="20">
        <f t="shared" si="6"/>
        <v>0</v>
      </c>
      <c r="G70" s="20">
        <f t="shared" si="1"/>
        <v>0</v>
      </c>
      <c r="H70" s="20">
        <f t="shared" si="2"/>
        <v>0</v>
      </c>
      <c r="I70" s="20">
        <f t="shared" si="3"/>
        <v>0</v>
      </c>
      <c r="J70" s="20">
        <f t="shared" si="4"/>
        <v>0</v>
      </c>
      <c r="K70" s="20">
        <f>SUM($G$9:G70)</f>
        <v>0</v>
      </c>
    </row>
    <row r="71" spans="2:11">
      <c r="B71" s="3">
        <v>63</v>
      </c>
      <c r="C71" s="3">
        <f t="shared" si="0"/>
        <v>63</v>
      </c>
      <c r="D71" s="384">
        <f>IFERROR(INDEX('Forward Curves'!F:F,MATCH('Perm. Debt'!E71,'Forward Curves'!C:C,0))+$C$3,$C$3+AVERAGE('Forward Curves'!$F$5:$F$125))</f>
        <v>6.2493388429752064E-2</v>
      </c>
      <c r="E71" s="34">
        <f t="shared" si="5"/>
        <v>49948</v>
      </c>
      <c r="F71" s="20">
        <f t="shared" si="6"/>
        <v>0</v>
      </c>
      <c r="G71" s="20">
        <f t="shared" si="1"/>
        <v>0</v>
      </c>
      <c r="H71" s="20">
        <f t="shared" si="2"/>
        <v>0</v>
      </c>
      <c r="I71" s="20">
        <f t="shared" si="3"/>
        <v>0</v>
      </c>
      <c r="J71" s="20">
        <f t="shared" si="4"/>
        <v>0</v>
      </c>
      <c r="K71" s="20">
        <f>SUM($G$9:G71)</f>
        <v>0</v>
      </c>
    </row>
    <row r="72" spans="2:11">
      <c r="B72" s="3">
        <v>64</v>
      </c>
      <c r="C72" s="3">
        <f t="shared" si="0"/>
        <v>64</v>
      </c>
      <c r="D72" s="384">
        <f>IFERROR(INDEX('Forward Curves'!F:F,MATCH('Perm. Debt'!E72,'Forward Curves'!C:C,0))+$C$3,$C$3+AVERAGE('Forward Curves'!$F$5:$F$125))</f>
        <v>6.2493388429752064E-2</v>
      </c>
      <c r="E72" s="34">
        <f t="shared" si="5"/>
        <v>49979</v>
      </c>
      <c r="F72" s="20">
        <f t="shared" si="6"/>
        <v>0</v>
      </c>
      <c r="G72" s="20">
        <f t="shared" si="1"/>
        <v>0</v>
      </c>
      <c r="H72" s="20">
        <f t="shared" si="2"/>
        <v>0</v>
      </c>
      <c r="I72" s="20">
        <f t="shared" si="3"/>
        <v>0</v>
      </c>
      <c r="J72" s="20">
        <f t="shared" si="4"/>
        <v>0</v>
      </c>
      <c r="K72" s="20">
        <f>SUM($G$9:G72)</f>
        <v>0</v>
      </c>
    </row>
    <row r="73" spans="2:11">
      <c r="B73" s="3">
        <v>65</v>
      </c>
      <c r="C73" s="3">
        <f t="shared" si="0"/>
        <v>65</v>
      </c>
      <c r="D73" s="384">
        <f>IFERROR(INDEX('Forward Curves'!F:F,MATCH('Perm. Debt'!E73,'Forward Curves'!C:C,0))+$C$3,$C$3+AVERAGE('Forward Curves'!$F$5:$F$125))</f>
        <v>6.2493388429752064E-2</v>
      </c>
      <c r="E73" s="34">
        <f t="shared" si="5"/>
        <v>50009</v>
      </c>
      <c r="F73" s="20">
        <f t="shared" si="6"/>
        <v>0</v>
      </c>
      <c r="G73" s="20">
        <f t="shared" si="1"/>
        <v>0</v>
      </c>
      <c r="H73" s="20">
        <f t="shared" si="2"/>
        <v>0</v>
      </c>
      <c r="I73" s="20">
        <f t="shared" si="3"/>
        <v>0</v>
      </c>
      <c r="J73" s="20">
        <f t="shared" si="4"/>
        <v>0</v>
      </c>
      <c r="K73" s="20">
        <f>SUM($G$9:G73)</f>
        <v>0</v>
      </c>
    </row>
    <row r="74" spans="2:11">
      <c r="B74" s="3">
        <v>66</v>
      </c>
      <c r="C74" s="3">
        <f t="shared" ref="C74:C137" si="7">IF(B74&lt;=($C$5*12),0,(B74-($C$5*12)))</f>
        <v>66</v>
      </c>
      <c r="D74" s="384">
        <f>IFERROR(INDEX('Forward Curves'!F:F,MATCH('Perm. Debt'!E74,'Forward Curves'!C:C,0))+$C$3,$C$3+AVERAGE('Forward Curves'!$F$5:$F$125))</f>
        <v>6.2493388429752064E-2</v>
      </c>
      <c r="E74" s="34">
        <f t="shared" si="5"/>
        <v>50040</v>
      </c>
      <c r="F74" s="20">
        <f t="shared" si="6"/>
        <v>0</v>
      </c>
      <c r="G74" s="20">
        <f t="shared" ref="G74:G137" si="8">IF(C74=0,F74*($D74/12),-IPMT($D74/12,C74,$C$4*12,$C$2,))</f>
        <v>0</v>
      </c>
      <c r="H74" s="20">
        <f t="shared" ref="H74:H137" si="9">IF(C74=0,0,-PPMT($D74/12,C74,$C$4*12,$C$2,))</f>
        <v>0</v>
      </c>
      <c r="I74" s="20">
        <f t="shared" ref="I74:I137" si="10">IF(C74&gt;($C$4*12),0,G74+H74)</f>
        <v>0</v>
      </c>
      <c r="J74" s="20">
        <f t="shared" ref="J74:J137" si="11">F74-H74</f>
        <v>0</v>
      </c>
      <c r="K74" s="20">
        <f>SUM($G$9:G74)</f>
        <v>0</v>
      </c>
    </row>
    <row r="75" spans="2:11">
      <c r="B75" s="3">
        <v>67</v>
      </c>
      <c r="C75" s="3">
        <f t="shared" si="7"/>
        <v>67</v>
      </c>
      <c r="D75" s="384">
        <f>IFERROR(INDEX('Forward Curves'!F:F,MATCH('Perm. Debt'!E75,'Forward Curves'!C:C,0))+$C$3,$C$3+AVERAGE('Forward Curves'!$F$5:$F$125))</f>
        <v>6.2493388429752064E-2</v>
      </c>
      <c r="E75" s="34">
        <f t="shared" ref="E75:E138" si="12">EOMONTH(E74,1)</f>
        <v>50071</v>
      </c>
      <c r="F75" s="20">
        <f t="shared" ref="F75:F138" si="13">J74</f>
        <v>0</v>
      </c>
      <c r="G75" s="20">
        <f t="shared" si="8"/>
        <v>0</v>
      </c>
      <c r="H75" s="20">
        <f t="shared" si="9"/>
        <v>0</v>
      </c>
      <c r="I75" s="20">
        <f t="shared" si="10"/>
        <v>0</v>
      </c>
      <c r="J75" s="20">
        <f t="shared" si="11"/>
        <v>0</v>
      </c>
      <c r="K75" s="20">
        <f>SUM($G$9:G75)</f>
        <v>0</v>
      </c>
    </row>
    <row r="76" spans="2:11">
      <c r="B76" s="3">
        <v>68</v>
      </c>
      <c r="C76" s="3">
        <f t="shared" si="7"/>
        <v>68</v>
      </c>
      <c r="D76" s="384">
        <f>IFERROR(INDEX('Forward Curves'!F:F,MATCH('Perm. Debt'!E76,'Forward Curves'!C:C,0))+$C$3,$C$3+AVERAGE('Forward Curves'!$F$5:$F$125))</f>
        <v>6.2493388429752064E-2</v>
      </c>
      <c r="E76" s="34">
        <f t="shared" si="12"/>
        <v>50099</v>
      </c>
      <c r="F76" s="20">
        <f t="shared" si="13"/>
        <v>0</v>
      </c>
      <c r="G76" s="20">
        <f t="shared" si="8"/>
        <v>0</v>
      </c>
      <c r="H76" s="20">
        <f t="shared" si="9"/>
        <v>0</v>
      </c>
      <c r="I76" s="20">
        <f t="shared" si="10"/>
        <v>0</v>
      </c>
      <c r="J76" s="20">
        <f t="shared" si="11"/>
        <v>0</v>
      </c>
      <c r="K76" s="20">
        <f>SUM($G$9:G76)</f>
        <v>0</v>
      </c>
    </row>
    <row r="77" spans="2:11">
      <c r="B77" s="3">
        <v>69</v>
      </c>
      <c r="C77" s="3">
        <f t="shared" si="7"/>
        <v>69</v>
      </c>
      <c r="D77" s="384">
        <f>IFERROR(INDEX('Forward Curves'!F:F,MATCH('Perm. Debt'!E77,'Forward Curves'!C:C,0))+$C$3,$C$3+AVERAGE('Forward Curves'!$F$5:$F$125))</f>
        <v>6.2493388429752064E-2</v>
      </c>
      <c r="E77" s="34">
        <f t="shared" si="12"/>
        <v>50130</v>
      </c>
      <c r="F77" s="20">
        <f t="shared" si="13"/>
        <v>0</v>
      </c>
      <c r="G77" s="20">
        <f t="shared" si="8"/>
        <v>0</v>
      </c>
      <c r="H77" s="20">
        <f t="shared" si="9"/>
        <v>0</v>
      </c>
      <c r="I77" s="20">
        <f t="shared" si="10"/>
        <v>0</v>
      </c>
      <c r="J77" s="20">
        <f t="shared" si="11"/>
        <v>0</v>
      </c>
      <c r="K77" s="20">
        <f>SUM($G$9:G77)</f>
        <v>0</v>
      </c>
    </row>
    <row r="78" spans="2:11">
      <c r="B78" s="3">
        <v>70</v>
      </c>
      <c r="C78" s="3">
        <f t="shared" si="7"/>
        <v>70</v>
      </c>
      <c r="D78" s="384">
        <f>IFERROR(INDEX('Forward Curves'!F:F,MATCH('Perm. Debt'!E78,'Forward Curves'!C:C,0))+$C$3,$C$3+AVERAGE('Forward Curves'!$F$5:$F$125))</f>
        <v>6.2493388429752064E-2</v>
      </c>
      <c r="E78" s="34">
        <f t="shared" si="12"/>
        <v>50160</v>
      </c>
      <c r="F78" s="20">
        <f t="shared" si="13"/>
        <v>0</v>
      </c>
      <c r="G78" s="20">
        <f t="shared" si="8"/>
        <v>0</v>
      </c>
      <c r="H78" s="20">
        <f t="shared" si="9"/>
        <v>0</v>
      </c>
      <c r="I78" s="20">
        <f t="shared" si="10"/>
        <v>0</v>
      </c>
      <c r="J78" s="20">
        <f t="shared" si="11"/>
        <v>0</v>
      </c>
      <c r="K78" s="20">
        <f>SUM($G$9:G78)</f>
        <v>0</v>
      </c>
    </row>
    <row r="79" spans="2:11">
      <c r="B79" s="3">
        <v>71</v>
      </c>
      <c r="C79" s="3">
        <f t="shared" si="7"/>
        <v>71</v>
      </c>
      <c r="D79" s="384">
        <f>IFERROR(INDEX('Forward Curves'!F:F,MATCH('Perm. Debt'!E79,'Forward Curves'!C:C,0))+$C$3,$C$3+AVERAGE('Forward Curves'!$F$5:$F$125))</f>
        <v>6.2493388429752064E-2</v>
      </c>
      <c r="E79" s="34">
        <f t="shared" si="12"/>
        <v>50191</v>
      </c>
      <c r="F79" s="20">
        <f t="shared" si="13"/>
        <v>0</v>
      </c>
      <c r="G79" s="20">
        <f t="shared" si="8"/>
        <v>0</v>
      </c>
      <c r="H79" s="20">
        <f t="shared" si="9"/>
        <v>0</v>
      </c>
      <c r="I79" s="20">
        <f t="shared" si="10"/>
        <v>0</v>
      </c>
      <c r="J79" s="20">
        <f t="shared" si="11"/>
        <v>0</v>
      </c>
      <c r="K79" s="20">
        <f>SUM($G$9:G79)</f>
        <v>0</v>
      </c>
    </row>
    <row r="80" spans="2:11">
      <c r="B80" s="3">
        <v>72</v>
      </c>
      <c r="C80" s="3">
        <f t="shared" si="7"/>
        <v>72</v>
      </c>
      <c r="D80" s="384">
        <f>IFERROR(INDEX('Forward Curves'!F:F,MATCH('Perm. Debt'!E80,'Forward Curves'!C:C,0))+$C$3,$C$3+AVERAGE('Forward Curves'!$F$5:$F$125))</f>
        <v>6.2493388429752064E-2</v>
      </c>
      <c r="E80" s="34">
        <f t="shared" si="12"/>
        <v>50221</v>
      </c>
      <c r="F80" s="20">
        <f t="shared" si="13"/>
        <v>0</v>
      </c>
      <c r="G80" s="20">
        <f t="shared" si="8"/>
        <v>0</v>
      </c>
      <c r="H80" s="20">
        <f t="shared" si="9"/>
        <v>0</v>
      </c>
      <c r="I80" s="20">
        <f t="shared" si="10"/>
        <v>0</v>
      </c>
      <c r="J80" s="20">
        <f t="shared" si="11"/>
        <v>0</v>
      </c>
      <c r="K80" s="20">
        <f>SUM($G$9:G80)</f>
        <v>0</v>
      </c>
    </row>
    <row r="81" spans="2:11">
      <c r="B81" s="3">
        <v>73</v>
      </c>
      <c r="C81" s="3">
        <f t="shared" si="7"/>
        <v>73</v>
      </c>
      <c r="D81" s="384">
        <f>IFERROR(INDEX('Forward Curves'!F:F,MATCH('Perm. Debt'!E81,'Forward Curves'!C:C,0))+$C$3,$C$3+AVERAGE('Forward Curves'!$F$5:$F$125))</f>
        <v>6.2493388429752064E-2</v>
      </c>
      <c r="E81" s="34">
        <f t="shared" si="12"/>
        <v>50252</v>
      </c>
      <c r="F81" s="20">
        <f t="shared" si="13"/>
        <v>0</v>
      </c>
      <c r="G81" s="20">
        <f t="shared" si="8"/>
        <v>0</v>
      </c>
      <c r="H81" s="20">
        <f t="shared" si="9"/>
        <v>0</v>
      </c>
      <c r="I81" s="20">
        <f t="shared" si="10"/>
        <v>0</v>
      </c>
      <c r="J81" s="20">
        <f t="shared" si="11"/>
        <v>0</v>
      </c>
      <c r="K81" s="20">
        <f>SUM($G$9:G81)</f>
        <v>0</v>
      </c>
    </row>
    <row r="82" spans="2:11">
      <c r="B82" s="3">
        <v>74</v>
      </c>
      <c r="C82" s="3">
        <f t="shared" si="7"/>
        <v>74</v>
      </c>
      <c r="D82" s="384">
        <f>IFERROR(INDEX('Forward Curves'!F:F,MATCH('Perm. Debt'!E82,'Forward Curves'!C:C,0))+$C$3,$C$3+AVERAGE('Forward Curves'!$F$5:$F$125))</f>
        <v>6.2493388429752064E-2</v>
      </c>
      <c r="E82" s="34">
        <f t="shared" si="12"/>
        <v>50283</v>
      </c>
      <c r="F82" s="20">
        <f t="shared" si="13"/>
        <v>0</v>
      </c>
      <c r="G82" s="20">
        <f t="shared" si="8"/>
        <v>0</v>
      </c>
      <c r="H82" s="20">
        <f t="shared" si="9"/>
        <v>0</v>
      </c>
      <c r="I82" s="20">
        <f t="shared" si="10"/>
        <v>0</v>
      </c>
      <c r="J82" s="20">
        <f t="shared" si="11"/>
        <v>0</v>
      </c>
      <c r="K82" s="20">
        <f>SUM($G$9:G82)</f>
        <v>0</v>
      </c>
    </row>
    <row r="83" spans="2:11">
      <c r="B83" s="3">
        <v>75</v>
      </c>
      <c r="C83" s="3">
        <f t="shared" si="7"/>
        <v>75</v>
      </c>
      <c r="D83" s="384">
        <f>IFERROR(INDEX('Forward Curves'!F:F,MATCH('Perm. Debt'!E83,'Forward Curves'!C:C,0))+$C$3,$C$3+AVERAGE('Forward Curves'!$F$5:$F$125))</f>
        <v>6.2493388429752064E-2</v>
      </c>
      <c r="E83" s="34">
        <f t="shared" si="12"/>
        <v>50313</v>
      </c>
      <c r="F83" s="20">
        <f t="shared" si="13"/>
        <v>0</v>
      </c>
      <c r="G83" s="20">
        <f t="shared" si="8"/>
        <v>0</v>
      </c>
      <c r="H83" s="20">
        <f t="shared" si="9"/>
        <v>0</v>
      </c>
      <c r="I83" s="20">
        <f t="shared" si="10"/>
        <v>0</v>
      </c>
      <c r="J83" s="20">
        <f t="shared" si="11"/>
        <v>0</v>
      </c>
      <c r="K83" s="20">
        <f>SUM($G$9:G83)</f>
        <v>0</v>
      </c>
    </row>
    <row r="84" spans="2:11">
      <c r="B84" s="3">
        <v>76</v>
      </c>
      <c r="C84" s="3">
        <f t="shared" si="7"/>
        <v>76</v>
      </c>
      <c r="D84" s="384">
        <f>IFERROR(INDEX('Forward Curves'!F:F,MATCH('Perm. Debt'!E84,'Forward Curves'!C:C,0))+$C$3,$C$3+AVERAGE('Forward Curves'!$F$5:$F$125))</f>
        <v>6.2493388429752064E-2</v>
      </c>
      <c r="E84" s="34">
        <f t="shared" si="12"/>
        <v>50344</v>
      </c>
      <c r="F84" s="20">
        <f t="shared" si="13"/>
        <v>0</v>
      </c>
      <c r="G84" s="20">
        <f t="shared" si="8"/>
        <v>0</v>
      </c>
      <c r="H84" s="20">
        <f t="shared" si="9"/>
        <v>0</v>
      </c>
      <c r="I84" s="20">
        <f t="shared" si="10"/>
        <v>0</v>
      </c>
      <c r="J84" s="20">
        <f t="shared" si="11"/>
        <v>0</v>
      </c>
      <c r="K84" s="20">
        <f>SUM($G$9:G84)</f>
        <v>0</v>
      </c>
    </row>
    <row r="85" spans="2:11">
      <c r="B85" s="3">
        <v>77</v>
      </c>
      <c r="C85" s="3">
        <f t="shared" si="7"/>
        <v>77</v>
      </c>
      <c r="D85" s="384">
        <f>IFERROR(INDEX('Forward Curves'!F:F,MATCH('Perm. Debt'!E85,'Forward Curves'!C:C,0))+$C$3,$C$3+AVERAGE('Forward Curves'!$F$5:$F$125))</f>
        <v>6.2493388429752064E-2</v>
      </c>
      <c r="E85" s="34">
        <f t="shared" si="12"/>
        <v>50374</v>
      </c>
      <c r="F85" s="20">
        <f t="shared" si="13"/>
        <v>0</v>
      </c>
      <c r="G85" s="20">
        <f t="shared" si="8"/>
        <v>0</v>
      </c>
      <c r="H85" s="20">
        <f t="shared" si="9"/>
        <v>0</v>
      </c>
      <c r="I85" s="20">
        <f t="shared" si="10"/>
        <v>0</v>
      </c>
      <c r="J85" s="20">
        <f t="shared" si="11"/>
        <v>0</v>
      </c>
      <c r="K85" s="20">
        <f>SUM($G$9:G85)</f>
        <v>0</v>
      </c>
    </row>
    <row r="86" spans="2:11">
      <c r="B86" s="3">
        <v>78</v>
      </c>
      <c r="C86" s="3">
        <f t="shared" si="7"/>
        <v>78</v>
      </c>
      <c r="D86" s="384">
        <f>IFERROR(INDEX('Forward Curves'!F:F,MATCH('Perm. Debt'!E86,'Forward Curves'!C:C,0))+$C$3,$C$3+AVERAGE('Forward Curves'!$F$5:$F$125))</f>
        <v>6.2493388429752064E-2</v>
      </c>
      <c r="E86" s="34">
        <f t="shared" si="12"/>
        <v>50405</v>
      </c>
      <c r="F86" s="20">
        <f t="shared" si="13"/>
        <v>0</v>
      </c>
      <c r="G86" s="20">
        <f t="shared" si="8"/>
        <v>0</v>
      </c>
      <c r="H86" s="20">
        <f t="shared" si="9"/>
        <v>0</v>
      </c>
      <c r="I86" s="20">
        <f t="shared" si="10"/>
        <v>0</v>
      </c>
      <c r="J86" s="20">
        <f t="shared" si="11"/>
        <v>0</v>
      </c>
      <c r="K86" s="20">
        <f>SUM($G$9:G86)</f>
        <v>0</v>
      </c>
    </row>
    <row r="87" spans="2:11">
      <c r="B87" s="3">
        <v>79</v>
      </c>
      <c r="C87" s="3">
        <f t="shared" si="7"/>
        <v>79</v>
      </c>
      <c r="D87" s="384">
        <f>IFERROR(INDEX('Forward Curves'!F:F,MATCH('Perm. Debt'!E87,'Forward Curves'!C:C,0))+$C$3,$C$3+AVERAGE('Forward Curves'!$F$5:$F$125))</f>
        <v>6.2493388429752064E-2</v>
      </c>
      <c r="E87" s="34">
        <f t="shared" si="12"/>
        <v>50436</v>
      </c>
      <c r="F87" s="20">
        <f t="shared" si="13"/>
        <v>0</v>
      </c>
      <c r="G87" s="20">
        <f t="shared" si="8"/>
        <v>0</v>
      </c>
      <c r="H87" s="20">
        <f t="shared" si="9"/>
        <v>0</v>
      </c>
      <c r="I87" s="20">
        <f t="shared" si="10"/>
        <v>0</v>
      </c>
      <c r="J87" s="20">
        <f t="shared" si="11"/>
        <v>0</v>
      </c>
      <c r="K87" s="20">
        <f>SUM($G$9:G87)</f>
        <v>0</v>
      </c>
    </row>
    <row r="88" spans="2:11">
      <c r="B88" s="3">
        <v>80</v>
      </c>
      <c r="C88" s="3">
        <f t="shared" si="7"/>
        <v>80</v>
      </c>
      <c r="D88" s="384">
        <f>IFERROR(INDEX('Forward Curves'!F:F,MATCH('Perm. Debt'!E88,'Forward Curves'!C:C,0))+$C$3,$C$3+AVERAGE('Forward Curves'!$F$5:$F$125))</f>
        <v>6.2493388429752064E-2</v>
      </c>
      <c r="E88" s="34">
        <f t="shared" si="12"/>
        <v>50464</v>
      </c>
      <c r="F88" s="20">
        <f t="shared" si="13"/>
        <v>0</v>
      </c>
      <c r="G88" s="20">
        <f t="shared" si="8"/>
        <v>0</v>
      </c>
      <c r="H88" s="20">
        <f t="shared" si="9"/>
        <v>0</v>
      </c>
      <c r="I88" s="20">
        <f t="shared" si="10"/>
        <v>0</v>
      </c>
      <c r="J88" s="20">
        <f t="shared" si="11"/>
        <v>0</v>
      </c>
      <c r="K88" s="20">
        <f>SUM($G$9:G88)</f>
        <v>0</v>
      </c>
    </row>
    <row r="89" spans="2:11">
      <c r="B89" s="3">
        <v>81</v>
      </c>
      <c r="C89" s="3">
        <f t="shared" si="7"/>
        <v>81</v>
      </c>
      <c r="D89" s="384">
        <f>IFERROR(INDEX('Forward Curves'!F:F,MATCH('Perm. Debt'!E89,'Forward Curves'!C:C,0))+$C$3,$C$3+AVERAGE('Forward Curves'!$F$5:$F$125))</f>
        <v>6.2493388429752064E-2</v>
      </c>
      <c r="E89" s="34">
        <f t="shared" si="12"/>
        <v>50495</v>
      </c>
      <c r="F89" s="20">
        <f t="shared" si="13"/>
        <v>0</v>
      </c>
      <c r="G89" s="20">
        <f t="shared" si="8"/>
        <v>0</v>
      </c>
      <c r="H89" s="20">
        <f t="shared" si="9"/>
        <v>0</v>
      </c>
      <c r="I89" s="20">
        <f t="shared" si="10"/>
        <v>0</v>
      </c>
      <c r="J89" s="20">
        <f t="shared" si="11"/>
        <v>0</v>
      </c>
      <c r="K89" s="20">
        <f>SUM($G$9:G89)</f>
        <v>0</v>
      </c>
    </row>
    <row r="90" spans="2:11">
      <c r="B90" s="3">
        <v>82</v>
      </c>
      <c r="C90" s="3">
        <f t="shared" si="7"/>
        <v>82</v>
      </c>
      <c r="D90" s="384">
        <f>IFERROR(INDEX('Forward Curves'!F:F,MATCH('Perm. Debt'!E90,'Forward Curves'!C:C,0))+$C$3,$C$3+AVERAGE('Forward Curves'!$F$5:$F$125))</f>
        <v>6.2493388429752064E-2</v>
      </c>
      <c r="E90" s="34">
        <f t="shared" si="12"/>
        <v>50525</v>
      </c>
      <c r="F90" s="20">
        <f t="shared" si="13"/>
        <v>0</v>
      </c>
      <c r="G90" s="20">
        <f t="shared" si="8"/>
        <v>0</v>
      </c>
      <c r="H90" s="20">
        <f t="shared" si="9"/>
        <v>0</v>
      </c>
      <c r="I90" s="20">
        <f t="shared" si="10"/>
        <v>0</v>
      </c>
      <c r="J90" s="20">
        <f t="shared" si="11"/>
        <v>0</v>
      </c>
      <c r="K90" s="20">
        <f>SUM($G$9:G90)</f>
        <v>0</v>
      </c>
    </row>
    <row r="91" spans="2:11">
      <c r="B91" s="3">
        <v>83</v>
      </c>
      <c r="C91" s="3">
        <f t="shared" si="7"/>
        <v>83</v>
      </c>
      <c r="D91" s="384">
        <f>IFERROR(INDEX('Forward Curves'!F:F,MATCH('Perm. Debt'!E91,'Forward Curves'!C:C,0))+$C$3,$C$3+AVERAGE('Forward Curves'!$F$5:$F$125))</f>
        <v>6.2493388429752064E-2</v>
      </c>
      <c r="E91" s="34">
        <f t="shared" si="12"/>
        <v>50556</v>
      </c>
      <c r="F91" s="20">
        <f t="shared" si="13"/>
        <v>0</v>
      </c>
      <c r="G91" s="20">
        <f t="shared" si="8"/>
        <v>0</v>
      </c>
      <c r="H91" s="20">
        <f t="shared" si="9"/>
        <v>0</v>
      </c>
      <c r="I91" s="20">
        <f t="shared" si="10"/>
        <v>0</v>
      </c>
      <c r="J91" s="20">
        <f t="shared" si="11"/>
        <v>0</v>
      </c>
      <c r="K91" s="20">
        <f>SUM($G$9:G91)</f>
        <v>0</v>
      </c>
    </row>
    <row r="92" spans="2:11">
      <c r="B92" s="3">
        <v>84</v>
      </c>
      <c r="C92" s="3">
        <f t="shared" si="7"/>
        <v>84</v>
      </c>
      <c r="D92" s="384">
        <f>IFERROR(INDEX('Forward Curves'!F:F,MATCH('Perm. Debt'!E92,'Forward Curves'!C:C,0))+$C$3,$C$3+AVERAGE('Forward Curves'!$F$5:$F$125))</f>
        <v>6.2493388429752064E-2</v>
      </c>
      <c r="E92" s="34">
        <f t="shared" si="12"/>
        <v>50586</v>
      </c>
      <c r="F92" s="20">
        <f t="shared" si="13"/>
        <v>0</v>
      </c>
      <c r="G92" s="20">
        <f t="shared" si="8"/>
        <v>0</v>
      </c>
      <c r="H92" s="20">
        <f t="shared" si="9"/>
        <v>0</v>
      </c>
      <c r="I92" s="20">
        <f t="shared" si="10"/>
        <v>0</v>
      </c>
      <c r="J92" s="20">
        <f t="shared" si="11"/>
        <v>0</v>
      </c>
      <c r="K92" s="20">
        <f>SUM($G$9:G92)</f>
        <v>0</v>
      </c>
    </row>
    <row r="93" spans="2:11">
      <c r="B93" s="3">
        <v>85</v>
      </c>
      <c r="C93" s="3">
        <f t="shared" si="7"/>
        <v>85</v>
      </c>
      <c r="D93" s="384">
        <f>IFERROR(INDEX('Forward Curves'!F:F,MATCH('Perm. Debt'!E93,'Forward Curves'!C:C,0))+$C$3,$C$3+AVERAGE('Forward Curves'!$F$5:$F$125))</f>
        <v>6.2493388429752064E-2</v>
      </c>
      <c r="E93" s="34">
        <f t="shared" si="12"/>
        <v>50617</v>
      </c>
      <c r="F93" s="20">
        <f t="shared" si="13"/>
        <v>0</v>
      </c>
      <c r="G93" s="20">
        <f t="shared" si="8"/>
        <v>0</v>
      </c>
      <c r="H93" s="20">
        <f t="shared" si="9"/>
        <v>0</v>
      </c>
      <c r="I93" s="20">
        <f t="shared" si="10"/>
        <v>0</v>
      </c>
      <c r="J93" s="20">
        <f t="shared" si="11"/>
        <v>0</v>
      </c>
      <c r="K93" s="20">
        <f>SUM($G$9:G93)</f>
        <v>0</v>
      </c>
    </row>
    <row r="94" spans="2:11">
      <c r="B94" s="3">
        <v>86</v>
      </c>
      <c r="C94" s="3">
        <f t="shared" si="7"/>
        <v>86</v>
      </c>
      <c r="D94" s="384">
        <f>IFERROR(INDEX('Forward Curves'!F:F,MATCH('Perm. Debt'!E94,'Forward Curves'!C:C,0))+$C$3,$C$3+AVERAGE('Forward Curves'!$F$5:$F$125))</f>
        <v>6.2493388429752064E-2</v>
      </c>
      <c r="E94" s="34">
        <f t="shared" si="12"/>
        <v>50648</v>
      </c>
      <c r="F94" s="20">
        <f t="shared" si="13"/>
        <v>0</v>
      </c>
      <c r="G94" s="20">
        <f t="shared" si="8"/>
        <v>0</v>
      </c>
      <c r="H94" s="20">
        <f t="shared" si="9"/>
        <v>0</v>
      </c>
      <c r="I94" s="20">
        <f t="shared" si="10"/>
        <v>0</v>
      </c>
      <c r="J94" s="20">
        <f t="shared" si="11"/>
        <v>0</v>
      </c>
      <c r="K94" s="20">
        <f>SUM($G$9:G94)</f>
        <v>0</v>
      </c>
    </row>
    <row r="95" spans="2:11">
      <c r="B95" s="3">
        <v>87</v>
      </c>
      <c r="C95" s="3">
        <f t="shared" si="7"/>
        <v>87</v>
      </c>
      <c r="D95" s="384">
        <f>IFERROR(INDEX('Forward Curves'!F:F,MATCH('Perm. Debt'!E95,'Forward Curves'!C:C,0))+$C$3,$C$3+AVERAGE('Forward Curves'!$F$5:$F$125))</f>
        <v>6.2493388429752064E-2</v>
      </c>
      <c r="E95" s="34">
        <f t="shared" si="12"/>
        <v>50678</v>
      </c>
      <c r="F95" s="20">
        <f t="shared" si="13"/>
        <v>0</v>
      </c>
      <c r="G95" s="20">
        <f t="shared" si="8"/>
        <v>0</v>
      </c>
      <c r="H95" s="20">
        <f t="shared" si="9"/>
        <v>0</v>
      </c>
      <c r="I95" s="20">
        <f t="shared" si="10"/>
        <v>0</v>
      </c>
      <c r="J95" s="20">
        <f t="shared" si="11"/>
        <v>0</v>
      </c>
      <c r="K95" s="20">
        <f>SUM($G$9:G95)</f>
        <v>0</v>
      </c>
    </row>
    <row r="96" spans="2:11">
      <c r="B96" s="3">
        <v>88</v>
      </c>
      <c r="C96" s="3">
        <f t="shared" si="7"/>
        <v>88</v>
      </c>
      <c r="D96" s="384">
        <f>IFERROR(INDEX('Forward Curves'!F:F,MATCH('Perm. Debt'!E96,'Forward Curves'!C:C,0))+$C$3,$C$3+AVERAGE('Forward Curves'!$F$5:$F$125))</f>
        <v>6.2493388429752064E-2</v>
      </c>
      <c r="E96" s="34">
        <f t="shared" si="12"/>
        <v>50709</v>
      </c>
      <c r="F96" s="20">
        <f t="shared" si="13"/>
        <v>0</v>
      </c>
      <c r="G96" s="20">
        <f t="shared" si="8"/>
        <v>0</v>
      </c>
      <c r="H96" s="20">
        <f t="shared" si="9"/>
        <v>0</v>
      </c>
      <c r="I96" s="20">
        <f t="shared" si="10"/>
        <v>0</v>
      </c>
      <c r="J96" s="20">
        <f t="shared" si="11"/>
        <v>0</v>
      </c>
      <c r="K96" s="20">
        <f>SUM($G$9:G96)</f>
        <v>0</v>
      </c>
    </row>
    <row r="97" spans="2:11">
      <c r="B97" s="3">
        <v>89</v>
      </c>
      <c r="C97" s="3">
        <f t="shared" si="7"/>
        <v>89</v>
      </c>
      <c r="D97" s="384">
        <f>IFERROR(INDEX('Forward Curves'!F:F,MATCH('Perm. Debt'!E97,'Forward Curves'!C:C,0))+$C$3,$C$3+AVERAGE('Forward Curves'!$F$5:$F$125))</f>
        <v>6.2493388429752064E-2</v>
      </c>
      <c r="E97" s="34">
        <f t="shared" si="12"/>
        <v>50739</v>
      </c>
      <c r="F97" s="20">
        <f t="shared" si="13"/>
        <v>0</v>
      </c>
      <c r="G97" s="20">
        <f t="shared" si="8"/>
        <v>0</v>
      </c>
      <c r="H97" s="20">
        <f t="shared" si="9"/>
        <v>0</v>
      </c>
      <c r="I97" s="20">
        <f t="shared" si="10"/>
        <v>0</v>
      </c>
      <c r="J97" s="20">
        <f t="shared" si="11"/>
        <v>0</v>
      </c>
      <c r="K97" s="20">
        <f>SUM($G$9:G97)</f>
        <v>0</v>
      </c>
    </row>
    <row r="98" spans="2:11">
      <c r="B98" s="3">
        <v>90</v>
      </c>
      <c r="C98" s="3">
        <f t="shared" si="7"/>
        <v>90</v>
      </c>
      <c r="D98" s="384">
        <f>IFERROR(INDEX('Forward Curves'!F:F,MATCH('Perm. Debt'!E98,'Forward Curves'!C:C,0))+$C$3,$C$3+AVERAGE('Forward Curves'!$F$5:$F$125))</f>
        <v>6.2493388429752064E-2</v>
      </c>
      <c r="E98" s="34">
        <f t="shared" si="12"/>
        <v>50770</v>
      </c>
      <c r="F98" s="20">
        <f t="shared" si="13"/>
        <v>0</v>
      </c>
      <c r="G98" s="20">
        <f t="shared" si="8"/>
        <v>0</v>
      </c>
      <c r="H98" s="20">
        <f t="shared" si="9"/>
        <v>0</v>
      </c>
      <c r="I98" s="20">
        <f t="shared" si="10"/>
        <v>0</v>
      </c>
      <c r="J98" s="20">
        <f t="shared" si="11"/>
        <v>0</v>
      </c>
      <c r="K98" s="20">
        <f>SUM($G$9:G98)</f>
        <v>0</v>
      </c>
    </row>
    <row r="99" spans="2:11">
      <c r="B99" s="3">
        <v>91</v>
      </c>
      <c r="C99" s="3">
        <f t="shared" si="7"/>
        <v>91</v>
      </c>
      <c r="D99" s="384">
        <f>IFERROR(INDEX('Forward Curves'!F:F,MATCH('Perm. Debt'!E99,'Forward Curves'!C:C,0))+$C$3,$C$3+AVERAGE('Forward Curves'!$F$5:$F$125))</f>
        <v>6.2493388429752064E-2</v>
      </c>
      <c r="E99" s="34">
        <f t="shared" si="12"/>
        <v>50801</v>
      </c>
      <c r="F99" s="20">
        <f t="shared" si="13"/>
        <v>0</v>
      </c>
      <c r="G99" s="20">
        <f t="shared" si="8"/>
        <v>0</v>
      </c>
      <c r="H99" s="20">
        <f t="shared" si="9"/>
        <v>0</v>
      </c>
      <c r="I99" s="20">
        <f t="shared" si="10"/>
        <v>0</v>
      </c>
      <c r="J99" s="20">
        <f t="shared" si="11"/>
        <v>0</v>
      </c>
      <c r="K99" s="20">
        <f>SUM($G$9:G99)</f>
        <v>0</v>
      </c>
    </row>
    <row r="100" spans="2:11">
      <c r="B100" s="3">
        <v>92</v>
      </c>
      <c r="C100" s="3">
        <f t="shared" si="7"/>
        <v>92</v>
      </c>
      <c r="D100" s="384">
        <f>IFERROR(INDEX('Forward Curves'!F:F,MATCH('Perm. Debt'!E100,'Forward Curves'!C:C,0))+$C$3,$C$3+AVERAGE('Forward Curves'!$F$5:$F$125))</f>
        <v>6.2493388429752064E-2</v>
      </c>
      <c r="E100" s="34">
        <f t="shared" si="12"/>
        <v>50829</v>
      </c>
      <c r="F100" s="20">
        <f t="shared" si="13"/>
        <v>0</v>
      </c>
      <c r="G100" s="20">
        <f t="shared" si="8"/>
        <v>0</v>
      </c>
      <c r="H100" s="20">
        <f t="shared" si="9"/>
        <v>0</v>
      </c>
      <c r="I100" s="20">
        <f t="shared" si="10"/>
        <v>0</v>
      </c>
      <c r="J100" s="20">
        <f t="shared" si="11"/>
        <v>0</v>
      </c>
      <c r="K100" s="20">
        <f>SUM($G$9:G100)</f>
        <v>0</v>
      </c>
    </row>
    <row r="101" spans="2:11">
      <c r="B101" s="3">
        <v>93</v>
      </c>
      <c r="C101" s="3">
        <f t="shared" si="7"/>
        <v>93</v>
      </c>
      <c r="D101" s="384">
        <f>IFERROR(INDEX('Forward Curves'!F:F,MATCH('Perm. Debt'!E101,'Forward Curves'!C:C,0))+$C$3,$C$3+AVERAGE('Forward Curves'!$F$5:$F$125))</f>
        <v>6.2493388429752064E-2</v>
      </c>
      <c r="E101" s="34">
        <f t="shared" si="12"/>
        <v>50860</v>
      </c>
      <c r="F101" s="20">
        <f t="shared" si="13"/>
        <v>0</v>
      </c>
      <c r="G101" s="20">
        <f t="shared" si="8"/>
        <v>0</v>
      </c>
      <c r="H101" s="20">
        <f t="shared" si="9"/>
        <v>0</v>
      </c>
      <c r="I101" s="20">
        <f t="shared" si="10"/>
        <v>0</v>
      </c>
      <c r="J101" s="20">
        <f t="shared" si="11"/>
        <v>0</v>
      </c>
      <c r="K101" s="20">
        <f>SUM($G$9:G101)</f>
        <v>0</v>
      </c>
    </row>
    <row r="102" spans="2:11">
      <c r="B102" s="3">
        <v>94</v>
      </c>
      <c r="C102" s="3">
        <f t="shared" si="7"/>
        <v>94</v>
      </c>
      <c r="D102" s="384">
        <f>IFERROR(INDEX('Forward Curves'!F:F,MATCH('Perm. Debt'!E102,'Forward Curves'!C:C,0))+$C$3,$C$3+AVERAGE('Forward Curves'!$F$5:$F$125))</f>
        <v>6.2493388429752064E-2</v>
      </c>
      <c r="E102" s="34">
        <f t="shared" si="12"/>
        <v>50890</v>
      </c>
      <c r="F102" s="20">
        <f t="shared" si="13"/>
        <v>0</v>
      </c>
      <c r="G102" s="20">
        <f t="shared" si="8"/>
        <v>0</v>
      </c>
      <c r="H102" s="20">
        <f t="shared" si="9"/>
        <v>0</v>
      </c>
      <c r="I102" s="20">
        <f t="shared" si="10"/>
        <v>0</v>
      </c>
      <c r="J102" s="20">
        <f t="shared" si="11"/>
        <v>0</v>
      </c>
      <c r="K102" s="20">
        <f>SUM($G$9:G102)</f>
        <v>0</v>
      </c>
    </row>
    <row r="103" spans="2:11">
      <c r="B103" s="3">
        <v>95</v>
      </c>
      <c r="C103" s="3">
        <f t="shared" si="7"/>
        <v>95</v>
      </c>
      <c r="D103" s="384">
        <f>IFERROR(INDEX('Forward Curves'!F:F,MATCH('Perm. Debt'!E103,'Forward Curves'!C:C,0))+$C$3,$C$3+AVERAGE('Forward Curves'!$F$5:$F$125))</f>
        <v>6.2493388429752064E-2</v>
      </c>
      <c r="E103" s="34">
        <f t="shared" si="12"/>
        <v>50921</v>
      </c>
      <c r="F103" s="20">
        <f t="shared" si="13"/>
        <v>0</v>
      </c>
      <c r="G103" s="20">
        <f t="shared" si="8"/>
        <v>0</v>
      </c>
      <c r="H103" s="20">
        <f t="shared" si="9"/>
        <v>0</v>
      </c>
      <c r="I103" s="20">
        <f t="shared" si="10"/>
        <v>0</v>
      </c>
      <c r="J103" s="20">
        <f t="shared" si="11"/>
        <v>0</v>
      </c>
      <c r="K103" s="20">
        <f>SUM($G$9:G103)</f>
        <v>0</v>
      </c>
    </row>
    <row r="104" spans="2:11">
      <c r="B104" s="3">
        <v>96</v>
      </c>
      <c r="C104" s="3">
        <f t="shared" si="7"/>
        <v>96</v>
      </c>
      <c r="D104" s="384">
        <f>IFERROR(INDEX('Forward Curves'!F:F,MATCH('Perm. Debt'!E104,'Forward Curves'!C:C,0))+$C$3,$C$3+AVERAGE('Forward Curves'!$F$5:$F$125))</f>
        <v>6.2493388429752064E-2</v>
      </c>
      <c r="E104" s="34">
        <f t="shared" si="12"/>
        <v>50951</v>
      </c>
      <c r="F104" s="20">
        <f t="shared" si="13"/>
        <v>0</v>
      </c>
      <c r="G104" s="20">
        <f t="shared" si="8"/>
        <v>0</v>
      </c>
      <c r="H104" s="20">
        <f t="shared" si="9"/>
        <v>0</v>
      </c>
      <c r="I104" s="20">
        <f t="shared" si="10"/>
        <v>0</v>
      </c>
      <c r="J104" s="20">
        <f t="shared" si="11"/>
        <v>0</v>
      </c>
      <c r="K104" s="20">
        <f>SUM($G$9:G104)</f>
        <v>0</v>
      </c>
    </row>
    <row r="105" spans="2:11">
      <c r="B105" s="3">
        <v>97</v>
      </c>
      <c r="C105" s="3">
        <f t="shared" si="7"/>
        <v>97</v>
      </c>
      <c r="D105" s="384">
        <f>IFERROR(INDEX('Forward Curves'!F:F,MATCH('Perm. Debt'!E105,'Forward Curves'!C:C,0))+$C$3,$C$3+AVERAGE('Forward Curves'!$F$5:$F$125))</f>
        <v>6.2493388429752064E-2</v>
      </c>
      <c r="E105" s="34">
        <f t="shared" si="12"/>
        <v>50982</v>
      </c>
      <c r="F105" s="20">
        <f t="shared" si="13"/>
        <v>0</v>
      </c>
      <c r="G105" s="20">
        <f t="shared" si="8"/>
        <v>0</v>
      </c>
      <c r="H105" s="20">
        <f t="shared" si="9"/>
        <v>0</v>
      </c>
      <c r="I105" s="20">
        <f t="shared" si="10"/>
        <v>0</v>
      </c>
      <c r="J105" s="20">
        <f t="shared" si="11"/>
        <v>0</v>
      </c>
      <c r="K105" s="20">
        <f>SUM($G$9:G105)</f>
        <v>0</v>
      </c>
    </row>
    <row r="106" spans="2:11">
      <c r="B106" s="3">
        <v>98</v>
      </c>
      <c r="C106" s="3">
        <f t="shared" si="7"/>
        <v>98</v>
      </c>
      <c r="D106" s="384">
        <f>IFERROR(INDEX('Forward Curves'!F:F,MATCH('Perm. Debt'!E106,'Forward Curves'!C:C,0))+$C$3,$C$3+AVERAGE('Forward Curves'!$F$5:$F$125))</f>
        <v>6.2493388429752064E-2</v>
      </c>
      <c r="E106" s="34">
        <f t="shared" si="12"/>
        <v>51013</v>
      </c>
      <c r="F106" s="20">
        <f t="shared" si="13"/>
        <v>0</v>
      </c>
      <c r="G106" s="20">
        <f t="shared" si="8"/>
        <v>0</v>
      </c>
      <c r="H106" s="20">
        <f t="shared" si="9"/>
        <v>0</v>
      </c>
      <c r="I106" s="20">
        <f t="shared" si="10"/>
        <v>0</v>
      </c>
      <c r="J106" s="20">
        <f t="shared" si="11"/>
        <v>0</v>
      </c>
      <c r="K106" s="20">
        <f>SUM($G$9:G106)</f>
        <v>0</v>
      </c>
    </row>
    <row r="107" spans="2:11">
      <c r="B107" s="3">
        <v>99</v>
      </c>
      <c r="C107" s="3">
        <f t="shared" si="7"/>
        <v>99</v>
      </c>
      <c r="D107" s="384">
        <f>IFERROR(INDEX('Forward Curves'!F:F,MATCH('Perm. Debt'!E107,'Forward Curves'!C:C,0))+$C$3,$C$3+AVERAGE('Forward Curves'!$F$5:$F$125))</f>
        <v>6.2493388429752064E-2</v>
      </c>
      <c r="E107" s="34">
        <f t="shared" si="12"/>
        <v>51043</v>
      </c>
      <c r="F107" s="20">
        <f t="shared" si="13"/>
        <v>0</v>
      </c>
      <c r="G107" s="20">
        <f t="shared" si="8"/>
        <v>0</v>
      </c>
      <c r="H107" s="20">
        <f t="shared" si="9"/>
        <v>0</v>
      </c>
      <c r="I107" s="20">
        <f t="shared" si="10"/>
        <v>0</v>
      </c>
      <c r="J107" s="20">
        <f t="shared" si="11"/>
        <v>0</v>
      </c>
      <c r="K107" s="20">
        <f>SUM($G$9:G107)</f>
        <v>0</v>
      </c>
    </row>
    <row r="108" spans="2:11">
      <c r="B108" s="3">
        <v>100</v>
      </c>
      <c r="C108" s="3">
        <f t="shared" si="7"/>
        <v>100</v>
      </c>
      <c r="D108" s="384">
        <f>IFERROR(INDEX('Forward Curves'!F:F,MATCH('Perm. Debt'!E108,'Forward Curves'!C:C,0))+$C$3,$C$3+AVERAGE('Forward Curves'!$F$5:$F$125))</f>
        <v>6.2493388429752064E-2</v>
      </c>
      <c r="E108" s="34">
        <f t="shared" si="12"/>
        <v>51074</v>
      </c>
      <c r="F108" s="20">
        <f t="shared" si="13"/>
        <v>0</v>
      </c>
      <c r="G108" s="20">
        <f t="shared" si="8"/>
        <v>0</v>
      </c>
      <c r="H108" s="20">
        <f t="shared" si="9"/>
        <v>0</v>
      </c>
      <c r="I108" s="20">
        <f t="shared" si="10"/>
        <v>0</v>
      </c>
      <c r="J108" s="20">
        <f t="shared" si="11"/>
        <v>0</v>
      </c>
      <c r="K108" s="20">
        <f>SUM($G$9:G108)</f>
        <v>0</v>
      </c>
    </row>
    <row r="109" spans="2:11">
      <c r="B109" s="3">
        <v>101</v>
      </c>
      <c r="C109" s="3">
        <f t="shared" si="7"/>
        <v>101</v>
      </c>
      <c r="D109" s="384">
        <f>IFERROR(INDEX('Forward Curves'!F:F,MATCH('Perm. Debt'!E109,'Forward Curves'!C:C,0))+$C$3,$C$3+AVERAGE('Forward Curves'!$F$5:$F$125))</f>
        <v>6.2493388429752064E-2</v>
      </c>
      <c r="E109" s="34">
        <f t="shared" si="12"/>
        <v>51104</v>
      </c>
      <c r="F109" s="20">
        <f t="shared" si="13"/>
        <v>0</v>
      </c>
      <c r="G109" s="20">
        <f t="shared" si="8"/>
        <v>0</v>
      </c>
      <c r="H109" s="20">
        <f t="shared" si="9"/>
        <v>0</v>
      </c>
      <c r="I109" s="20">
        <f t="shared" si="10"/>
        <v>0</v>
      </c>
      <c r="J109" s="20">
        <f t="shared" si="11"/>
        <v>0</v>
      </c>
      <c r="K109" s="20">
        <f>SUM($G$9:G109)</f>
        <v>0</v>
      </c>
    </row>
    <row r="110" spans="2:11">
      <c r="B110" s="3">
        <v>102</v>
      </c>
      <c r="C110" s="3">
        <f t="shared" si="7"/>
        <v>102</v>
      </c>
      <c r="D110" s="384">
        <f>IFERROR(INDEX('Forward Curves'!F:F,MATCH('Perm. Debt'!E110,'Forward Curves'!C:C,0))+$C$3,$C$3+AVERAGE('Forward Curves'!$F$5:$F$125))</f>
        <v>6.2493388429752064E-2</v>
      </c>
      <c r="E110" s="34">
        <f t="shared" si="12"/>
        <v>51135</v>
      </c>
      <c r="F110" s="20">
        <f t="shared" si="13"/>
        <v>0</v>
      </c>
      <c r="G110" s="20">
        <f t="shared" si="8"/>
        <v>0</v>
      </c>
      <c r="H110" s="20">
        <f t="shared" si="9"/>
        <v>0</v>
      </c>
      <c r="I110" s="20">
        <f t="shared" si="10"/>
        <v>0</v>
      </c>
      <c r="J110" s="20">
        <f t="shared" si="11"/>
        <v>0</v>
      </c>
      <c r="K110" s="20">
        <f>SUM($G$9:G110)</f>
        <v>0</v>
      </c>
    </row>
    <row r="111" spans="2:11">
      <c r="B111" s="3">
        <v>103</v>
      </c>
      <c r="C111" s="3">
        <f t="shared" si="7"/>
        <v>103</v>
      </c>
      <c r="D111" s="384">
        <f>IFERROR(INDEX('Forward Curves'!F:F,MATCH('Perm. Debt'!E111,'Forward Curves'!C:C,0))+$C$3,$C$3+AVERAGE('Forward Curves'!$F$5:$F$125))</f>
        <v>6.2493388429752064E-2</v>
      </c>
      <c r="E111" s="34">
        <f t="shared" si="12"/>
        <v>51166</v>
      </c>
      <c r="F111" s="20">
        <f t="shared" si="13"/>
        <v>0</v>
      </c>
      <c r="G111" s="20">
        <f t="shared" si="8"/>
        <v>0</v>
      </c>
      <c r="H111" s="20">
        <f t="shared" si="9"/>
        <v>0</v>
      </c>
      <c r="I111" s="20">
        <f t="shared" si="10"/>
        <v>0</v>
      </c>
      <c r="J111" s="20">
        <f t="shared" si="11"/>
        <v>0</v>
      </c>
      <c r="K111" s="20">
        <f>SUM($G$9:G111)</f>
        <v>0</v>
      </c>
    </row>
    <row r="112" spans="2:11">
      <c r="B112" s="3">
        <v>104</v>
      </c>
      <c r="C112" s="3">
        <f t="shared" si="7"/>
        <v>104</v>
      </c>
      <c r="D112" s="384">
        <f>IFERROR(INDEX('Forward Curves'!F:F,MATCH('Perm. Debt'!E112,'Forward Curves'!C:C,0))+$C$3,$C$3+AVERAGE('Forward Curves'!$F$5:$F$125))</f>
        <v>6.2493388429752064E-2</v>
      </c>
      <c r="E112" s="34">
        <f t="shared" si="12"/>
        <v>51195</v>
      </c>
      <c r="F112" s="20">
        <f t="shared" si="13"/>
        <v>0</v>
      </c>
      <c r="G112" s="20">
        <f t="shared" si="8"/>
        <v>0</v>
      </c>
      <c r="H112" s="20">
        <f t="shared" si="9"/>
        <v>0</v>
      </c>
      <c r="I112" s="20">
        <f t="shared" si="10"/>
        <v>0</v>
      </c>
      <c r="J112" s="20">
        <f t="shared" si="11"/>
        <v>0</v>
      </c>
      <c r="K112" s="20">
        <f>SUM($G$9:G112)</f>
        <v>0</v>
      </c>
    </row>
    <row r="113" spans="2:11">
      <c r="B113" s="3">
        <v>105</v>
      </c>
      <c r="C113" s="3">
        <f t="shared" si="7"/>
        <v>105</v>
      </c>
      <c r="D113" s="384">
        <f>IFERROR(INDEX('Forward Curves'!F:F,MATCH('Perm. Debt'!E113,'Forward Curves'!C:C,0))+$C$3,$C$3+AVERAGE('Forward Curves'!$F$5:$F$125))</f>
        <v>6.2493388429752064E-2</v>
      </c>
      <c r="E113" s="34">
        <f t="shared" si="12"/>
        <v>51226</v>
      </c>
      <c r="F113" s="20">
        <f t="shared" si="13"/>
        <v>0</v>
      </c>
      <c r="G113" s="20">
        <f t="shared" si="8"/>
        <v>0</v>
      </c>
      <c r="H113" s="20">
        <f t="shared" si="9"/>
        <v>0</v>
      </c>
      <c r="I113" s="20">
        <f t="shared" si="10"/>
        <v>0</v>
      </c>
      <c r="J113" s="20">
        <f t="shared" si="11"/>
        <v>0</v>
      </c>
      <c r="K113" s="20">
        <f>SUM($G$9:G113)</f>
        <v>0</v>
      </c>
    </row>
    <row r="114" spans="2:11">
      <c r="B114" s="3">
        <v>106</v>
      </c>
      <c r="C114" s="3">
        <f t="shared" si="7"/>
        <v>106</v>
      </c>
      <c r="D114" s="384">
        <f>IFERROR(INDEX('Forward Curves'!F:F,MATCH('Perm. Debt'!E114,'Forward Curves'!C:C,0))+$C$3,$C$3+AVERAGE('Forward Curves'!$F$5:$F$125))</f>
        <v>6.2493388429752064E-2</v>
      </c>
      <c r="E114" s="34">
        <f t="shared" si="12"/>
        <v>51256</v>
      </c>
      <c r="F114" s="20">
        <f t="shared" si="13"/>
        <v>0</v>
      </c>
      <c r="G114" s="20">
        <f t="shared" si="8"/>
        <v>0</v>
      </c>
      <c r="H114" s="20">
        <f t="shared" si="9"/>
        <v>0</v>
      </c>
      <c r="I114" s="20">
        <f t="shared" si="10"/>
        <v>0</v>
      </c>
      <c r="J114" s="20">
        <f t="shared" si="11"/>
        <v>0</v>
      </c>
      <c r="K114" s="20">
        <f>SUM($G$9:G114)</f>
        <v>0</v>
      </c>
    </row>
    <row r="115" spans="2:11">
      <c r="B115" s="3">
        <v>107</v>
      </c>
      <c r="C115" s="3">
        <f t="shared" si="7"/>
        <v>107</v>
      </c>
      <c r="D115" s="384">
        <f>IFERROR(INDEX('Forward Curves'!F:F,MATCH('Perm. Debt'!E115,'Forward Curves'!C:C,0))+$C$3,$C$3+AVERAGE('Forward Curves'!$F$5:$F$125))</f>
        <v>6.2493388429752064E-2</v>
      </c>
      <c r="E115" s="34">
        <f t="shared" si="12"/>
        <v>51287</v>
      </c>
      <c r="F115" s="20">
        <f t="shared" si="13"/>
        <v>0</v>
      </c>
      <c r="G115" s="20">
        <f t="shared" si="8"/>
        <v>0</v>
      </c>
      <c r="H115" s="20">
        <f t="shared" si="9"/>
        <v>0</v>
      </c>
      <c r="I115" s="20">
        <f t="shared" si="10"/>
        <v>0</v>
      </c>
      <c r="J115" s="20">
        <f t="shared" si="11"/>
        <v>0</v>
      </c>
      <c r="K115" s="20">
        <f>SUM($G$9:G115)</f>
        <v>0</v>
      </c>
    </row>
    <row r="116" spans="2:11">
      <c r="B116" s="3">
        <v>108</v>
      </c>
      <c r="C116" s="3">
        <f t="shared" si="7"/>
        <v>108</v>
      </c>
      <c r="D116" s="384">
        <f>IFERROR(INDEX('Forward Curves'!F:F,MATCH('Perm. Debt'!E116,'Forward Curves'!C:C,0))+$C$3,$C$3+AVERAGE('Forward Curves'!$F$5:$F$125))</f>
        <v>6.2493388429752064E-2</v>
      </c>
      <c r="E116" s="34">
        <f t="shared" si="12"/>
        <v>51317</v>
      </c>
      <c r="F116" s="20">
        <f t="shared" si="13"/>
        <v>0</v>
      </c>
      <c r="G116" s="20">
        <f t="shared" si="8"/>
        <v>0</v>
      </c>
      <c r="H116" s="20">
        <f t="shared" si="9"/>
        <v>0</v>
      </c>
      <c r="I116" s="20">
        <f t="shared" si="10"/>
        <v>0</v>
      </c>
      <c r="J116" s="20">
        <f t="shared" si="11"/>
        <v>0</v>
      </c>
      <c r="K116" s="20">
        <f>SUM($G$9:G116)</f>
        <v>0</v>
      </c>
    </row>
    <row r="117" spans="2:11">
      <c r="B117" s="3">
        <v>109</v>
      </c>
      <c r="C117" s="3">
        <f t="shared" si="7"/>
        <v>109</v>
      </c>
      <c r="D117" s="384">
        <f>IFERROR(INDEX('Forward Curves'!F:F,MATCH('Perm. Debt'!E117,'Forward Curves'!C:C,0))+$C$3,$C$3+AVERAGE('Forward Curves'!$F$5:$F$125))</f>
        <v>6.2493388429752064E-2</v>
      </c>
      <c r="E117" s="34">
        <f t="shared" si="12"/>
        <v>51348</v>
      </c>
      <c r="F117" s="20">
        <f t="shared" si="13"/>
        <v>0</v>
      </c>
      <c r="G117" s="20">
        <f t="shared" si="8"/>
        <v>0</v>
      </c>
      <c r="H117" s="20">
        <f t="shared" si="9"/>
        <v>0</v>
      </c>
      <c r="I117" s="20">
        <f t="shared" si="10"/>
        <v>0</v>
      </c>
      <c r="J117" s="20">
        <f t="shared" si="11"/>
        <v>0</v>
      </c>
      <c r="K117" s="20">
        <f>SUM($G$9:G117)</f>
        <v>0</v>
      </c>
    </row>
    <row r="118" spans="2:11">
      <c r="B118" s="3">
        <v>110</v>
      </c>
      <c r="C118" s="3">
        <f t="shared" si="7"/>
        <v>110</v>
      </c>
      <c r="D118" s="384">
        <f>IFERROR(INDEX('Forward Curves'!F:F,MATCH('Perm. Debt'!E118,'Forward Curves'!C:C,0))+$C$3,$C$3+AVERAGE('Forward Curves'!$F$5:$F$125))</f>
        <v>6.2493388429752064E-2</v>
      </c>
      <c r="E118" s="34">
        <f t="shared" si="12"/>
        <v>51379</v>
      </c>
      <c r="F118" s="20">
        <f t="shared" si="13"/>
        <v>0</v>
      </c>
      <c r="G118" s="20">
        <f t="shared" si="8"/>
        <v>0</v>
      </c>
      <c r="H118" s="20">
        <f t="shared" si="9"/>
        <v>0</v>
      </c>
      <c r="I118" s="20">
        <f t="shared" si="10"/>
        <v>0</v>
      </c>
      <c r="J118" s="20">
        <f t="shared" si="11"/>
        <v>0</v>
      </c>
      <c r="K118" s="20">
        <f>SUM($G$9:G118)</f>
        <v>0</v>
      </c>
    </row>
    <row r="119" spans="2:11">
      <c r="B119" s="3">
        <v>111</v>
      </c>
      <c r="C119" s="3">
        <f t="shared" si="7"/>
        <v>111</v>
      </c>
      <c r="D119" s="384">
        <f>IFERROR(INDEX('Forward Curves'!F:F,MATCH('Perm. Debt'!E119,'Forward Curves'!C:C,0))+$C$3,$C$3+AVERAGE('Forward Curves'!$F$5:$F$125))</f>
        <v>6.2493388429752064E-2</v>
      </c>
      <c r="E119" s="34">
        <f t="shared" si="12"/>
        <v>51409</v>
      </c>
      <c r="F119" s="20">
        <f t="shared" si="13"/>
        <v>0</v>
      </c>
      <c r="G119" s="20">
        <f t="shared" si="8"/>
        <v>0</v>
      </c>
      <c r="H119" s="20">
        <f t="shared" si="9"/>
        <v>0</v>
      </c>
      <c r="I119" s="20">
        <f t="shared" si="10"/>
        <v>0</v>
      </c>
      <c r="J119" s="20">
        <f t="shared" si="11"/>
        <v>0</v>
      </c>
      <c r="K119" s="20">
        <f>SUM($G$9:G119)</f>
        <v>0</v>
      </c>
    </row>
    <row r="120" spans="2:11">
      <c r="B120" s="3">
        <v>112</v>
      </c>
      <c r="C120" s="3">
        <f t="shared" si="7"/>
        <v>112</v>
      </c>
      <c r="D120" s="384">
        <f>IFERROR(INDEX('Forward Curves'!F:F,MATCH('Perm. Debt'!E120,'Forward Curves'!C:C,0))+$C$3,$C$3+AVERAGE('Forward Curves'!$F$5:$F$125))</f>
        <v>6.2493388429752064E-2</v>
      </c>
      <c r="E120" s="34">
        <f t="shared" si="12"/>
        <v>51440</v>
      </c>
      <c r="F120" s="20">
        <f t="shared" si="13"/>
        <v>0</v>
      </c>
      <c r="G120" s="20">
        <f t="shared" si="8"/>
        <v>0</v>
      </c>
      <c r="H120" s="20">
        <f t="shared" si="9"/>
        <v>0</v>
      </c>
      <c r="I120" s="20">
        <f t="shared" si="10"/>
        <v>0</v>
      </c>
      <c r="J120" s="20">
        <f t="shared" si="11"/>
        <v>0</v>
      </c>
      <c r="K120" s="20">
        <f>SUM($G$9:G120)</f>
        <v>0</v>
      </c>
    </row>
    <row r="121" spans="2:11">
      <c r="B121" s="3">
        <v>113</v>
      </c>
      <c r="C121" s="3">
        <f t="shared" si="7"/>
        <v>113</v>
      </c>
      <c r="D121" s="384">
        <f>IFERROR(INDEX('Forward Curves'!F:F,MATCH('Perm. Debt'!E121,'Forward Curves'!C:C,0))+$C$3,$C$3+AVERAGE('Forward Curves'!$F$5:$F$125))</f>
        <v>6.2493388429752064E-2</v>
      </c>
      <c r="E121" s="34">
        <f t="shared" si="12"/>
        <v>51470</v>
      </c>
      <c r="F121" s="20">
        <f t="shared" si="13"/>
        <v>0</v>
      </c>
      <c r="G121" s="20">
        <f t="shared" si="8"/>
        <v>0</v>
      </c>
      <c r="H121" s="20">
        <f t="shared" si="9"/>
        <v>0</v>
      </c>
      <c r="I121" s="20">
        <f t="shared" si="10"/>
        <v>0</v>
      </c>
      <c r="J121" s="20">
        <f t="shared" si="11"/>
        <v>0</v>
      </c>
      <c r="K121" s="20">
        <f>SUM($G$9:G121)</f>
        <v>0</v>
      </c>
    </row>
    <row r="122" spans="2:11">
      <c r="B122" s="3">
        <v>114</v>
      </c>
      <c r="C122" s="3">
        <f t="shared" si="7"/>
        <v>114</v>
      </c>
      <c r="D122" s="384">
        <f>IFERROR(INDEX('Forward Curves'!F:F,MATCH('Perm. Debt'!E122,'Forward Curves'!C:C,0))+$C$3,$C$3+AVERAGE('Forward Curves'!$F$5:$F$125))</f>
        <v>6.2493388429752064E-2</v>
      </c>
      <c r="E122" s="34">
        <f t="shared" si="12"/>
        <v>51501</v>
      </c>
      <c r="F122" s="20">
        <f t="shared" si="13"/>
        <v>0</v>
      </c>
      <c r="G122" s="20">
        <f t="shared" si="8"/>
        <v>0</v>
      </c>
      <c r="H122" s="20">
        <f t="shared" si="9"/>
        <v>0</v>
      </c>
      <c r="I122" s="20">
        <f t="shared" si="10"/>
        <v>0</v>
      </c>
      <c r="J122" s="20">
        <f t="shared" si="11"/>
        <v>0</v>
      </c>
      <c r="K122" s="20">
        <f>SUM($G$9:G122)</f>
        <v>0</v>
      </c>
    </row>
    <row r="123" spans="2:11">
      <c r="B123" s="3">
        <v>115</v>
      </c>
      <c r="C123" s="3">
        <f t="shared" si="7"/>
        <v>115</v>
      </c>
      <c r="D123" s="384">
        <f>IFERROR(INDEX('Forward Curves'!F:F,MATCH('Perm. Debt'!E123,'Forward Curves'!C:C,0))+$C$3,$C$3+AVERAGE('Forward Curves'!$F$5:$F$125))</f>
        <v>6.2493388429752064E-2</v>
      </c>
      <c r="E123" s="34">
        <f t="shared" si="12"/>
        <v>51532</v>
      </c>
      <c r="F123" s="20">
        <f t="shared" si="13"/>
        <v>0</v>
      </c>
      <c r="G123" s="20">
        <f t="shared" si="8"/>
        <v>0</v>
      </c>
      <c r="H123" s="20">
        <f t="shared" si="9"/>
        <v>0</v>
      </c>
      <c r="I123" s="20">
        <f t="shared" si="10"/>
        <v>0</v>
      </c>
      <c r="J123" s="20">
        <f t="shared" si="11"/>
        <v>0</v>
      </c>
      <c r="K123" s="20">
        <f>SUM($G$9:G123)</f>
        <v>0</v>
      </c>
    </row>
    <row r="124" spans="2:11">
      <c r="B124" s="3">
        <v>116</v>
      </c>
      <c r="C124" s="3">
        <f t="shared" si="7"/>
        <v>116</v>
      </c>
      <c r="D124" s="384">
        <f>IFERROR(INDEX('Forward Curves'!F:F,MATCH('Perm. Debt'!E124,'Forward Curves'!C:C,0))+$C$3,$C$3+AVERAGE('Forward Curves'!$F$5:$F$125))</f>
        <v>6.2493388429752064E-2</v>
      </c>
      <c r="E124" s="34">
        <f t="shared" si="12"/>
        <v>51560</v>
      </c>
      <c r="F124" s="20">
        <f t="shared" si="13"/>
        <v>0</v>
      </c>
      <c r="G124" s="20">
        <f t="shared" si="8"/>
        <v>0</v>
      </c>
      <c r="H124" s="20">
        <f t="shared" si="9"/>
        <v>0</v>
      </c>
      <c r="I124" s="20">
        <f t="shared" si="10"/>
        <v>0</v>
      </c>
      <c r="J124" s="20">
        <f t="shared" si="11"/>
        <v>0</v>
      </c>
      <c r="K124" s="20">
        <f>SUM($G$9:G124)</f>
        <v>0</v>
      </c>
    </row>
    <row r="125" spans="2:11">
      <c r="B125" s="3">
        <v>117</v>
      </c>
      <c r="C125" s="3">
        <f t="shared" si="7"/>
        <v>117</v>
      </c>
      <c r="D125" s="384">
        <f>IFERROR(INDEX('Forward Curves'!F:F,MATCH('Perm. Debt'!E125,'Forward Curves'!C:C,0))+$C$3,$C$3+AVERAGE('Forward Curves'!$F$5:$F$125))</f>
        <v>6.2493388429752064E-2</v>
      </c>
      <c r="E125" s="34">
        <f t="shared" si="12"/>
        <v>51591</v>
      </c>
      <c r="F125" s="20">
        <f t="shared" si="13"/>
        <v>0</v>
      </c>
      <c r="G125" s="20">
        <f t="shared" si="8"/>
        <v>0</v>
      </c>
      <c r="H125" s="20">
        <f t="shared" si="9"/>
        <v>0</v>
      </c>
      <c r="I125" s="20">
        <f t="shared" si="10"/>
        <v>0</v>
      </c>
      <c r="J125" s="20">
        <f t="shared" si="11"/>
        <v>0</v>
      </c>
      <c r="K125" s="20">
        <f>SUM($G$9:G125)</f>
        <v>0</v>
      </c>
    </row>
    <row r="126" spans="2:11">
      <c r="B126" s="3">
        <v>118</v>
      </c>
      <c r="C126" s="3">
        <f t="shared" si="7"/>
        <v>118</v>
      </c>
      <c r="D126" s="384">
        <f>IFERROR(INDEX('Forward Curves'!F:F,MATCH('Perm. Debt'!E126,'Forward Curves'!C:C,0))+$C$3,$C$3+AVERAGE('Forward Curves'!$F$5:$F$125))</f>
        <v>6.2493388429752064E-2</v>
      </c>
      <c r="E126" s="34">
        <f t="shared" si="12"/>
        <v>51621</v>
      </c>
      <c r="F126" s="20">
        <f t="shared" si="13"/>
        <v>0</v>
      </c>
      <c r="G126" s="20">
        <f t="shared" si="8"/>
        <v>0</v>
      </c>
      <c r="H126" s="20">
        <f t="shared" si="9"/>
        <v>0</v>
      </c>
      <c r="I126" s="20">
        <f t="shared" si="10"/>
        <v>0</v>
      </c>
      <c r="J126" s="20">
        <f t="shared" si="11"/>
        <v>0</v>
      </c>
      <c r="K126" s="20">
        <f>SUM($G$9:G126)</f>
        <v>0</v>
      </c>
    </row>
    <row r="127" spans="2:11">
      <c r="B127" s="3">
        <v>119</v>
      </c>
      <c r="C127" s="3">
        <f t="shared" si="7"/>
        <v>119</v>
      </c>
      <c r="D127" s="384">
        <f>IFERROR(INDEX('Forward Curves'!F:F,MATCH('Perm. Debt'!E127,'Forward Curves'!C:C,0))+$C$3,$C$3+AVERAGE('Forward Curves'!$F$5:$F$125))</f>
        <v>6.2493388429752064E-2</v>
      </c>
      <c r="E127" s="34">
        <f t="shared" si="12"/>
        <v>51652</v>
      </c>
      <c r="F127" s="20">
        <f t="shared" si="13"/>
        <v>0</v>
      </c>
      <c r="G127" s="20">
        <f t="shared" si="8"/>
        <v>0</v>
      </c>
      <c r="H127" s="20">
        <f t="shared" si="9"/>
        <v>0</v>
      </c>
      <c r="I127" s="20">
        <f t="shared" si="10"/>
        <v>0</v>
      </c>
      <c r="J127" s="20">
        <f t="shared" si="11"/>
        <v>0</v>
      </c>
      <c r="K127" s="20">
        <f>SUM($G$9:G127)</f>
        <v>0</v>
      </c>
    </row>
    <row r="128" spans="2:11">
      <c r="B128" s="3">
        <v>120</v>
      </c>
      <c r="C128" s="3">
        <f t="shared" si="7"/>
        <v>120</v>
      </c>
      <c r="D128" s="384">
        <f>IFERROR(INDEX('Forward Curves'!F:F,MATCH('Perm. Debt'!E128,'Forward Curves'!C:C,0))+$C$3,$C$3+AVERAGE('Forward Curves'!$F$5:$F$125))</f>
        <v>6.2493388429752064E-2</v>
      </c>
      <c r="E128" s="34">
        <f t="shared" si="12"/>
        <v>51682</v>
      </c>
      <c r="F128" s="20">
        <f t="shared" si="13"/>
        <v>0</v>
      </c>
      <c r="G128" s="20">
        <f t="shared" si="8"/>
        <v>0</v>
      </c>
      <c r="H128" s="20">
        <f t="shared" si="9"/>
        <v>0</v>
      </c>
      <c r="I128" s="20">
        <f t="shared" si="10"/>
        <v>0</v>
      </c>
      <c r="J128" s="20">
        <f t="shared" si="11"/>
        <v>0</v>
      </c>
      <c r="K128" s="20">
        <f>SUM($G$9:G128)</f>
        <v>0</v>
      </c>
    </row>
    <row r="129" spans="2:11">
      <c r="B129" s="3">
        <v>121</v>
      </c>
      <c r="C129" s="3">
        <f t="shared" si="7"/>
        <v>121</v>
      </c>
      <c r="D129" s="384">
        <f>IFERROR(INDEX('Forward Curves'!F:F,MATCH('Perm. Debt'!E129,'Forward Curves'!C:C,0))+$C$3,$C$3+AVERAGE('Forward Curves'!$F$5:$F$125))</f>
        <v>6.2493388429752064E-2</v>
      </c>
      <c r="E129" s="34">
        <f t="shared" si="12"/>
        <v>51713</v>
      </c>
      <c r="F129" s="20">
        <f t="shared" si="13"/>
        <v>0</v>
      </c>
      <c r="G129" s="20">
        <f t="shared" si="8"/>
        <v>0</v>
      </c>
      <c r="H129" s="20">
        <f t="shared" si="9"/>
        <v>0</v>
      </c>
      <c r="I129" s="20">
        <f t="shared" si="10"/>
        <v>0</v>
      </c>
      <c r="J129" s="20">
        <f t="shared" si="11"/>
        <v>0</v>
      </c>
      <c r="K129" s="20">
        <f>SUM($G$9:G129)</f>
        <v>0</v>
      </c>
    </row>
    <row r="130" spans="2:11">
      <c r="B130" s="3">
        <v>122</v>
      </c>
      <c r="C130" s="3">
        <f t="shared" si="7"/>
        <v>122</v>
      </c>
      <c r="D130" s="384">
        <f>IFERROR(INDEX('Forward Curves'!F:F,MATCH('Perm. Debt'!E130,'Forward Curves'!C:C,0))+$C$3,$C$3+AVERAGE('Forward Curves'!$F$5:$F$125))</f>
        <v>6.2493388429752064E-2</v>
      </c>
      <c r="E130" s="34">
        <f t="shared" si="12"/>
        <v>51744</v>
      </c>
      <c r="F130" s="20">
        <f t="shared" si="13"/>
        <v>0</v>
      </c>
      <c r="G130" s="20">
        <f t="shared" si="8"/>
        <v>0</v>
      </c>
      <c r="H130" s="20">
        <f t="shared" si="9"/>
        <v>0</v>
      </c>
      <c r="I130" s="20">
        <f t="shared" si="10"/>
        <v>0</v>
      </c>
      <c r="J130" s="20">
        <f t="shared" si="11"/>
        <v>0</v>
      </c>
      <c r="K130" s="20">
        <f>SUM($G$9:G130)</f>
        <v>0</v>
      </c>
    </row>
    <row r="131" spans="2:11">
      <c r="B131" s="3">
        <v>123</v>
      </c>
      <c r="C131" s="3">
        <f t="shared" si="7"/>
        <v>123</v>
      </c>
      <c r="D131" s="384">
        <f>IFERROR(INDEX('Forward Curves'!F:F,MATCH('Perm. Debt'!E131,'Forward Curves'!C:C,0))+$C$3,$C$3+AVERAGE('Forward Curves'!$F$5:$F$125))</f>
        <v>6.2493388429752064E-2</v>
      </c>
      <c r="E131" s="34">
        <f t="shared" si="12"/>
        <v>51774</v>
      </c>
      <c r="F131" s="20">
        <f t="shared" si="13"/>
        <v>0</v>
      </c>
      <c r="G131" s="20">
        <f t="shared" si="8"/>
        <v>0</v>
      </c>
      <c r="H131" s="20">
        <f t="shared" si="9"/>
        <v>0</v>
      </c>
      <c r="I131" s="20">
        <f t="shared" si="10"/>
        <v>0</v>
      </c>
      <c r="J131" s="20">
        <f t="shared" si="11"/>
        <v>0</v>
      </c>
      <c r="K131" s="20">
        <f>SUM($G$9:G131)</f>
        <v>0</v>
      </c>
    </row>
    <row r="132" spans="2:11">
      <c r="B132" s="3">
        <v>124</v>
      </c>
      <c r="C132" s="3">
        <f t="shared" si="7"/>
        <v>124</v>
      </c>
      <c r="D132" s="384">
        <f>IFERROR(INDEX('Forward Curves'!F:F,MATCH('Perm. Debt'!E132,'Forward Curves'!C:C,0))+$C$3,$C$3+AVERAGE('Forward Curves'!$F$5:$F$125))</f>
        <v>6.2493388429752064E-2</v>
      </c>
      <c r="E132" s="34">
        <f t="shared" si="12"/>
        <v>51805</v>
      </c>
      <c r="F132" s="20">
        <f t="shared" si="13"/>
        <v>0</v>
      </c>
      <c r="G132" s="20">
        <f t="shared" si="8"/>
        <v>0</v>
      </c>
      <c r="H132" s="20">
        <f t="shared" si="9"/>
        <v>0</v>
      </c>
      <c r="I132" s="20">
        <f t="shared" si="10"/>
        <v>0</v>
      </c>
      <c r="J132" s="20">
        <f t="shared" si="11"/>
        <v>0</v>
      </c>
      <c r="K132" s="20">
        <f>SUM($G$9:G132)</f>
        <v>0</v>
      </c>
    </row>
    <row r="133" spans="2:11">
      <c r="B133" s="3">
        <v>125</v>
      </c>
      <c r="C133" s="3">
        <f t="shared" si="7"/>
        <v>125</v>
      </c>
      <c r="D133" s="384">
        <f>IFERROR(INDEX('Forward Curves'!F:F,MATCH('Perm. Debt'!E133,'Forward Curves'!C:C,0))+$C$3,$C$3+AVERAGE('Forward Curves'!$F$5:$F$125))</f>
        <v>6.2493388429752064E-2</v>
      </c>
      <c r="E133" s="34">
        <f t="shared" si="12"/>
        <v>51835</v>
      </c>
      <c r="F133" s="20">
        <f t="shared" si="13"/>
        <v>0</v>
      </c>
      <c r="G133" s="20">
        <f t="shared" si="8"/>
        <v>0</v>
      </c>
      <c r="H133" s="20">
        <f t="shared" si="9"/>
        <v>0</v>
      </c>
      <c r="I133" s="20">
        <f t="shared" si="10"/>
        <v>0</v>
      </c>
      <c r="J133" s="20">
        <f t="shared" si="11"/>
        <v>0</v>
      </c>
      <c r="K133" s="20">
        <f>SUM($G$9:G133)</f>
        <v>0</v>
      </c>
    </row>
    <row r="134" spans="2:11">
      <c r="B134" s="3">
        <v>126</v>
      </c>
      <c r="C134" s="3">
        <f t="shared" si="7"/>
        <v>126</v>
      </c>
      <c r="D134" s="384">
        <f>IFERROR(INDEX('Forward Curves'!F:F,MATCH('Perm. Debt'!E134,'Forward Curves'!C:C,0))+$C$3,$C$3+AVERAGE('Forward Curves'!$F$5:$F$125))</f>
        <v>6.2493388429752064E-2</v>
      </c>
      <c r="E134" s="34">
        <f t="shared" si="12"/>
        <v>51866</v>
      </c>
      <c r="F134" s="20">
        <f t="shared" si="13"/>
        <v>0</v>
      </c>
      <c r="G134" s="20">
        <f t="shared" si="8"/>
        <v>0</v>
      </c>
      <c r="H134" s="20">
        <f t="shared" si="9"/>
        <v>0</v>
      </c>
      <c r="I134" s="20">
        <f t="shared" si="10"/>
        <v>0</v>
      </c>
      <c r="J134" s="20">
        <f t="shared" si="11"/>
        <v>0</v>
      </c>
      <c r="K134" s="20">
        <f>SUM($G$9:G134)</f>
        <v>0</v>
      </c>
    </row>
    <row r="135" spans="2:11">
      <c r="B135" s="3">
        <v>127</v>
      </c>
      <c r="C135" s="3">
        <f t="shared" si="7"/>
        <v>127</v>
      </c>
      <c r="D135" s="384">
        <f>IFERROR(INDEX('Forward Curves'!F:F,MATCH('Perm. Debt'!E135,'Forward Curves'!C:C,0))+$C$3,$C$3+AVERAGE('Forward Curves'!$F$5:$F$125))</f>
        <v>6.2493388429752064E-2</v>
      </c>
      <c r="E135" s="34">
        <f t="shared" si="12"/>
        <v>51897</v>
      </c>
      <c r="F135" s="20">
        <f t="shared" si="13"/>
        <v>0</v>
      </c>
      <c r="G135" s="20">
        <f t="shared" si="8"/>
        <v>0</v>
      </c>
      <c r="H135" s="20">
        <f t="shared" si="9"/>
        <v>0</v>
      </c>
      <c r="I135" s="20">
        <f t="shared" si="10"/>
        <v>0</v>
      </c>
      <c r="J135" s="20">
        <f t="shared" si="11"/>
        <v>0</v>
      </c>
      <c r="K135" s="20">
        <f>SUM($G$9:G135)</f>
        <v>0</v>
      </c>
    </row>
    <row r="136" spans="2:11">
      <c r="B136" s="3">
        <v>128</v>
      </c>
      <c r="C136" s="3">
        <f t="shared" si="7"/>
        <v>128</v>
      </c>
      <c r="D136" s="384">
        <f>IFERROR(INDEX('Forward Curves'!F:F,MATCH('Perm. Debt'!E136,'Forward Curves'!C:C,0))+$C$3,$C$3+AVERAGE('Forward Curves'!$F$5:$F$125))</f>
        <v>6.2493388429752064E-2</v>
      </c>
      <c r="E136" s="34">
        <f t="shared" si="12"/>
        <v>51925</v>
      </c>
      <c r="F136" s="20">
        <f t="shared" si="13"/>
        <v>0</v>
      </c>
      <c r="G136" s="20">
        <f t="shared" si="8"/>
        <v>0</v>
      </c>
      <c r="H136" s="20">
        <f t="shared" si="9"/>
        <v>0</v>
      </c>
      <c r="I136" s="20">
        <f t="shared" si="10"/>
        <v>0</v>
      </c>
      <c r="J136" s="20">
        <f t="shared" si="11"/>
        <v>0</v>
      </c>
      <c r="K136" s="20">
        <f>SUM($G$9:G136)</f>
        <v>0</v>
      </c>
    </row>
    <row r="137" spans="2:11">
      <c r="B137" s="3">
        <v>129</v>
      </c>
      <c r="C137" s="3">
        <f t="shared" si="7"/>
        <v>129</v>
      </c>
      <c r="D137" s="384">
        <f>IFERROR(INDEX('Forward Curves'!F:F,MATCH('Perm. Debt'!E137,'Forward Curves'!C:C,0))+$C$3,$C$3+AVERAGE('Forward Curves'!$F$5:$F$125))</f>
        <v>6.2493388429752064E-2</v>
      </c>
      <c r="E137" s="34">
        <f t="shared" si="12"/>
        <v>51956</v>
      </c>
      <c r="F137" s="20">
        <f t="shared" si="13"/>
        <v>0</v>
      </c>
      <c r="G137" s="20">
        <f t="shared" si="8"/>
        <v>0</v>
      </c>
      <c r="H137" s="20">
        <f t="shared" si="9"/>
        <v>0</v>
      </c>
      <c r="I137" s="20">
        <f t="shared" si="10"/>
        <v>0</v>
      </c>
      <c r="J137" s="20">
        <f t="shared" si="11"/>
        <v>0</v>
      </c>
      <c r="K137" s="20">
        <f>SUM($G$9:G137)</f>
        <v>0</v>
      </c>
    </row>
    <row r="138" spans="2:11">
      <c r="B138" s="3">
        <v>130</v>
      </c>
      <c r="C138" s="3">
        <f t="shared" ref="C138:C201" si="14">IF(B138&lt;=($C$5*12),0,(B138-($C$5*12)))</f>
        <v>130</v>
      </c>
      <c r="D138" s="384">
        <f>IFERROR(INDEX('Forward Curves'!F:F,MATCH('Perm. Debt'!E138,'Forward Curves'!C:C,0))+$C$3,$C$3+AVERAGE('Forward Curves'!$F$5:$F$125))</f>
        <v>6.2493388429752064E-2</v>
      </c>
      <c r="E138" s="34">
        <f t="shared" si="12"/>
        <v>51986</v>
      </c>
      <c r="F138" s="20">
        <f t="shared" si="13"/>
        <v>0</v>
      </c>
      <c r="G138" s="20">
        <f t="shared" ref="G138:G201" si="15">IF(C138=0,F138*($D138/12),-IPMT($D138/12,C138,$C$4*12,$C$2,))</f>
        <v>0</v>
      </c>
      <c r="H138" s="20">
        <f t="shared" ref="H138:H201" si="16">IF(C138=0,0,-PPMT($D138/12,C138,$C$4*12,$C$2,))</f>
        <v>0</v>
      </c>
      <c r="I138" s="20">
        <f t="shared" ref="I138:I201" si="17">IF(C138&gt;($C$4*12),0,G138+H138)</f>
        <v>0</v>
      </c>
      <c r="J138" s="20">
        <f t="shared" ref="J138:J201" si="18">F138-H138</f>
        <v>0</v>
      </c>
      <c r="K138" s="20">
        <f>SUM($G$9:G138)</f>
        <v>0</v>
      </c>
    </row>
    <row r="139" spans="2:11">
      <c r="B139" s="3">
        <v>131</v>
      </c>
      <c r="C139" s="3">
        <f t="shared" si="14"/>
        <v>131</v>
      </c>
      <c r="D139" s="384">
        <f>IFERROR(INDEX('Forward Curves'!F:F,MATCH('Perm. Debt'!E139,'Forward Curves'!C:C,0))+$C$3,$C$3+AVERAGE('Forward Curves'!$F$5:$F$125))</f>
        <v>6.2493388429752064E-2</v>
      </c>
      <c r="E139" s="34">
        <f t="shared" ref="E139:E202" si="19">EOMONTH(E138,1)</f>
        <v>52017</v>
      </c>
      <c r="F139" s="20">
        <f t="shared" ref="F139:F202" si="20">J138</f>
        <v>0</v>
      </c>
      <c r="G139" s="20">
        <f t="shared" si="15"/>
        <v>0</v>
      </c>
      <c r="H139" s="20">
        <f t="shared" si="16"/>
        <v>0</v>
      </c>
      <c r="I139" s="20">
        <f t="shared" si="17"/>
        <v>0</v>
      </c>
      <c r="J139" s="20">
        <f t="shared" si="18"/>
        <v>0</v>
      </c>
      <c r="K139" s="20">
        <f>SUM($G$9:G139)</f>
        <v>0</v>
      </c>
    </row>
    <row r="140" spans="2:11">
      <c r="B140" s="3">
        <v>132</v>
      </c>
      <c r="C140" s="3">
        <f t="shared" si="14"/>
        <v>132</v>
      </c>
      <c r="D140" s="384">
        <f>IFERROR(INDEX('Forward Curves'!F:F,MATCH('Perm. Debt'!E140,'Forward Curves'!C:C,0))+$C$3,$C$3+AVERAGE('Forward Curves'!$F$5:$F$125))</f>
        <v>6.2493388429752064E-2</v>
      </c>
      <c r="E140" s="34">
        <f t="shared" si="19"/>
        <v>52047</v>
      </c>
      <c r="F140" s="20">
        <f t="shared" si="20"/>
        <v>0</v>
      </c>
      <c r="G140" s="20">
        <f t="shared" si="15"/>
        <v>0</v>
      </c>
      <c r="H140" s="20">
        <f t="shared" si="16"/>
        <v>0</v>
      </c>
      <c r="I140" s="20">
        <f t="shared" si="17"/>
        <v>0</v>
      </c>
      <c r="J140" s="20">
        <f t="shared" si="18"/>
        <v>0</v>
      </c>
      <c r="K140" s="20">
        <f>SUM($G$9:G140)</f>
        <v>0</v>
      </c>
    </row>
    <row r="141" spans="2:11">
      <c r="B141" s="3">
        <v>133</v>
      </c>
      <c r="C141" s="3">
        <f t="shared" si="14"/>
        <v>133</v>
      </c>
      <c r="D141" s="384">
        <f>IFERROR(INDEX('Forward Curves'!F:F,MATCH('Perm. Debt'!E141,'Forward Curves'!C:C,0))+$C$3,$C$3+AVERAGE('Forward Curves'!$F$5:$F$125))</f>
        <v>6.2493388429752064E-2</v>
      </c>
      <c r="E141" s="34">
        <f t="shared" si="19"/>
        <v>52078</v>
      </c>
      <c r="F141" s="20">
        <f t="shared" si="20"/>
        <v>0</v>
      </c>
      <c r="G141" s="20">
        <f t="shared" si="15"/>
        <v>0</v>
      </c>
      <c r="H141" s="20">
        <f t="shared" si="16"/>
        <v>0</v>
      </c>
      <c r="I141" s="20">
        <f t="shared" si="17"/>
        <v>0</v>
      </c>
      <c r="J141" s="20">
        <f t="shared" si="18"/>
        <v>0</v>
      </c>
      <c r="K141" s="20">
        <f>SUM($G$9:G141)</f>
        <v>0</v>
      </c>
    </row>
    <row r="142" spans="2:11">
      <c r="B142" s="3">
        <v>134</v>
      </c>
      <c r="C142" s="3">
        <f t="shared" si="14"/>
        <v>134</v>
      </c>
      <c r="D142" s="384">
        <f>IFERROR(INDEX('Forward Curves'!F:F,MATCH('Perm. Debt'!E142,'Forward Curves'!C:C,0))+$C$3,$C$3+AVERAGE('Forward Curves'!$F$5:$F$125))</f>
        <v>6.2493388429752064E-2</v>
      </c>
      <c r="E142" s="34">
        <f t="shared" si="19"/>
        <v>52109</v>
      </c>
      <c r="F142" s="20">
        <f t="shared" si="20"/>
        <v>0</v>
      </c>
      <c r="G142" s="20">
        <f t="shared" si="15"/>
        <v>0</v>
      </c>
      <c r="H142" s="20">
        <f t="shared" si="16"/>
        <v>0</v>
      </c>
      <c r="I142" s="20">
        <f t="shared" si="17"/>
        <v>0</v>
      </c>
      <c r="J142" s="20">
        <f t="shared" si="18"/>
        <v>0</v>
      </c>
      <c r="K142" s="20">
        <f>SUM($G$9:G142)</f>
        <v>0</v>
      </c>
    </row>
    <row r="143" spans="2:11">
      <c r="B143" s="3">
        <v>135</v>
      </c>
      <c r="C143" s="3">
        <f t="shared" si="14"/>
        <v>135</v>
      </c>
      <c r="D143" s="384">
        <f>IFERROR(INDEX('Forward Curves'!F:F,MATCH('Perm. Debt'!E143,'Forward Curves'!C:C,0))+$C$3,$C$3+AVERAGE('Forward Curves'!$F$5:$F$125))</f>
        <v>6.2493388429752064E-2</v>
      </c>
      <c r="E143" s="34">
        <f t="shared" si="19"/>
        <v>52139</v>
      </c>
      <c r="F143" s="20">
        <f t="shared" si="20"/>
        <v>0</v>
      </c>
      <c r="G143" s="20">
        <f t="shared" si="15"/>
        <v>0</v>
      </c>
      <c r="H143" s="20">
        <f t="shared" si="16"/>
        <v>0</v>
      </c>
      <c r="I143" s="20">
        <f t="shared" si="17"/>
        <v>0</v>
      </c>
      <c r="J143" s="20">
        <f t="shared" si="18"/>
        <v>0</v>
      </c>
      <c r="K143" s="20">
        <f>SUM($G$9:G143)</f>
        <v>0</v>
      </c>
    </row>
    <row r="144" spans="2:11">
      <c r="B144" s="3">
        <v>136</v>
      </c>
      <c r="C144" s="3">
        <f t="shared" si="14"/>
        <v>136</v>
      </c>
      <c r="D144" s="384">
        <f>IFERROR(INDEX('Forward Curves'!F:F,MATCH('Perm. Debt'!E144,'Forward Curves'!C:C,0))+$C$3,$C$3+AVERAGE('Forward Curves'!$F$5:$F$125))</f>
        <v>6.2493388429752064E-2</v>
      </c>
      <c r="E144" s="34">
        <f t="shared" si="19"/>
        <v>52170</v>
      </c>
      <c r="F144" s="20">
        <f t="shared" si="20"/>
        <v>0</v>
      </c>
      <c r="G144" s="20">
        <f t="shared" si="15"/>
        <v>0</v>
      </c>
      <c r="H144" s="20">
        <f t="shared" si="16"/>
        <v>0</v>
      </c>
      <c r="I144" s="20">
        <f t="shared" si="17"/>
        <v>0</v>
      </c>
      <c r="J144" s="20">
        <f t="shared" si="18"/>
        <v>0</v>
      </c>
      <c r="K144" s="20">
        <f>SUM($G$9:G144)</f>
        <v>0</v>
      </c>
    </row>
    <row r="145" spans="2:11">
      <c r="B145" s="3">
        <v>137</v>
      </c>
      <c r="C145" s="3">
        <f t="shared" si="14"/>
        <v>137</v>
      </c>
      <c r="D145" s="384">
        <f>IFERROR(INDEX('Forward Curves'!F:F,MATCH('Perm. Debt'!E145,'Forward Curves'!C:C,0))+$C$3,$C$3+AVERAGE('Forward Curves'!$F$5:$F$125))</f>
        <v>6.2493388429752064E-2</v>
      </c>
      <c r="E145" s="34">
        <f t="shared" si="19"/>
        <v>52200</v>
      </c>
      <c r="F145" s="20">
        <f t="shared" si="20"/>
        <v>0</v>
      </c>
      <c r="G145" s="20">
        <f t="shared" si="15"/>
        <v>0</v>
      </c>
      <c r="H145" s="20">
        <f t="shared" si="16"/>
        <v>0</v>
      </c>
      <c r="I145" s="20">
        <f t="shared" si="17"/>
        <v>0</v>
      </c>
      <c r="J145" s="20">
        <f t="shared" si="18"/>
        <v>0</v>
      </c>
      <c r="K145" s="20">
        <f>SUM($G$9:G145)</f>
        <v>0</v>
      </c>
    </row>
    <row r="146" spans="2:11">
      <c r="B146" s="3">
        <v>138</v>
      </c>
      <c r="C146" s="3">
        <f t="shared" si="14"/>
        <v>138</v>
      </c>
      <c r="D146" s="384">
        <f>IFERROR(INDEX('Forward Curves'!F:F,MATCH('Perm. Debt'!E146,'Forward Curves'!C:C,0))+$C$3,$C$3+AVERAGE('Forward Curves'!$F$5:$F$125))</f>
        <v>6.2493388429752064E-2</v>
      </c>
      <c r="E146" s="34">
        <f t="shared" si="19"/>
        <v>52231</v>
      </c>
      <c r="F146" s="20">
        <f t="shared" si="20"/>
        <v>0</v>
      </c>
      <c r="G146" s="20">
        <f t="shared" si="15"/>
        <v>0</v>
      </c>
      <c r="H146" s="20">
        <f t="shared" si="16"/>
        <v>0</v>
      </c>
      <c r="I146" s="20">
        <f t="shared" si="17"/>
        <v>0</v>
      </c>
      <c r="J146" s="20">
        <f t="shared" si="18"/>
        <v>0</v>
      </c>
      <c r="K146" s="20">
        <f>SUM($G$9:G146)</f>
        <v>0</v>
      </c>
    </row>
    <row r="147" spans="2:11">
      <c r="B147" s="3">
        <v>139</v>
      </c>
      <c r="C147" s="3">
        <f t="shared" si="14"/>
        <v>139</v>
      </c>
      <c r="D147" s="384">
        <f>IFERROR(INDEX('Forward Curves'!F:F,MATCH('Perm. Debt'!E147,'Forward Curves'!C:C,0))+$C$3,$C$3+AVERAGE('Forward Curves'!$F$5:$F$125))</f>
        <v>6.2493388429752064E-2</v>
      </c>
      <c r="E147" s="34">
        <f t="shared" si="19"/>
        <v>52262</v>
      </c>
      <c r="F147" s="20">
        <f t="shared" si="20"/>
        <v>0</v>
      </c>
      <c r="G147" s="20">
        <f t="shared" si="15"/>
        <v>0</v>
      </c>
      <c r="H147" s="20">
        <f t="shared" si="16"/>
        <v>0</v>
      </c>
      <c r="I147" s="20">
        <f t="shared" si="17"/>
        <v>0</v>
      </c>
      <c r="J147" s="20">
        <f t="shared" si="18"/>
        <v>0</v>
      </c>
      <c r="K147" s="20">
        <f>SUM($G$9:G147)</f>
        <v>0</v>
      </c>
    </row>
    <row r="148" spans="2:11">
      <c r="B148" s="3">
        <v>140</v>
      </c>
      <c r="C148" s="3">
        <f t="shared" si="14"/>
        <v>140</v>
      </c>
      <c r="D148" s="384">
        <f>IFERROR(INDEX('Forward Curves'!F:F,MATCH('Perm. Debt'!E148,'Forward Curves'!C:C,0))+$C$3,$C$3+AVERAGE('Forward Curves'!$F$5:$F$125))</f>
        <v>6.2493388429752064E-2</v>
      </c>
      <c r="E148" s="34">
        <f t="shared" si="19"/>
        <v>52290</v>
      </c>
      <c r="F148" s="20">
        <f t="shared" si="20"/>
        <v>0</v>
      </c>
      <c r="G148" s="20">
        <f t="shared" si="15"/>
        <v>0</v>
      </c>
      <c r="H148" s="20">
        <f t="shared" si="16"/>
        <v>0</v>
      </c>
      <c r="I148" s="20">
        <f t="shared" si="17"/>
        <v>0</v>
      </c>
      <c r="J148" s="20">
        <f t="shared" si="18"/>
        <v>0</v>
      </c>
      <c r="K148" s="20">
        <f>SUM($G$9:G148)</f>
        <v>0</v>
      </c>
    </row>
    <row r="149" spans="2:11">
      <c r="B149" s="3">
        <v>141</v>
      </c>
      <c r="C149" s="3">
        <f t="shared" si="14"/>
        <v>141</v>
      </c>
      <c r="D149" s="384">
        <f>IFERROR(INDEX('Forward Curves'!F:F,MATCH('Perm. Debt'!E149,'Forward Curves'!C:C,0))+$C$3,$C$3+AVERAGE('Forward Curves'!$F$5:$F$125))</f>
        <v>6.2493388429752064E-2</v>
      </c>
      <c r="E149" s="34">
        <f t="shared" si="19"/>
        <v>52321</v>
      </c>
      <c r="F149" s="20">
        <f t="shared" si="20"/>
        <v>0</v>
      </c>
      <c r="G149" s="20">
        <f t="shared" si="15"/>
        <v>0</v>
      </c>
      <c r="H149" s="20">
        <f t="shared" si="16"/>
        <v>0</v>
      </c>
      <c r="I149" s="20">
        <f t="shared" si="17"/>
        <v>0</v>
      </c>
      <c r="J149" s="20">
        <f t="shared" si="18"/>
        <v>0</v>
      </c>
      <c r="K149" s="20">
        <f>SUM($G$9:G149)</f>
        <v>0</v>
      </c>
    </row>
    <row r="150" spans="2:11">
      <c r="B150" s="3">
        <v>142</v>
      </c>
      <c r="C150" s="3">
        <f t="shared" si="14"/>
        <v>142</v>
      </c>
      <c r="D150" s="384">
        <f>IFERROR(INDEX('Forward Curves'!F:F,MATCH('Perm. Debt'!E150,'Forward Curves'!C:C,0))+$C$3,$C$3+AVERAGE('Forward Curves'!$F$5:$F$125))</f>
        <v>6.2493388429752064E-2</v>
      </c>
      <c r="E150" s="34">
        <f t="shared" si="19"/>
        <v>52351</v>
      </c>
      <c r="F150" s="20">
        <f t="shared" si="20"/>
        <v>0</v>
      </c>
      <c r="G150" s="20">
        <f t="shared" si="15"/>
        <v>0</v>
      </c>
      <c r="H150" s="20">
        <f t="shared" si="16"/>
        <v>0</v>
      </c>
      <c r="I150" s="20">
        <f t="shared" si="17"/>
        <v>0</v>
      </c>
      <c r="J150" s="20">
        <f t="shared" si="18"/>
        <v>0</v>
      </c>
      <c r="K150" s="20">
        <f>SUM($G$9:G150)</f>
        <v>0</v>
      </c>
    </row>
    <row r="151" spans="2:11">
      <c r="B151" s="3">
        <v>143</v>
      </c>
      <c r="C151" s="3">
        <f t="shared" si="14"/>
        <v>143</v>
      </c>
      <c r="D151" s="384">
        <f>IFERROR(INDEX('Forward Curves'!F:F,MATCH('Perm. Debt'!E151,'Forward Curves'!C:C,0))+$C$3,$C$3+AVERAGE('Forward Curves'!$F$5:$F$125))</f>
        <v>6.2493388429752064E-2</v>
      </c>
      <c r="E151" s="34">
        <f t="shared" si="19"/>
        <v>52382</v>
      </c>
      <c r="F151" s="20">
        <f t="shared" si="20"/>
        <v>0</v>
      </c>
      <c r="G151" s="20">
        <f t="shared" si="15"/>
        <v>0</v>
      </c>
      <c r="H151" s="20">
        <f t="shared" si="16"/>
        <v>0</v>
      </c>
      <c r="I151" s="20">
        <f t="shared" si="17"/>
        <v>0</v>
      </c>
      <c r="J151" s="20">
        <f t="shared" si="18"/>
        <v>0</v>
      </c>
      <c r="K151" s="20">
        <f>SUM($G$9:G151)</f>
        <v>0</v>
      </c>
    </row>
    <row r="152" spans="2:11">
      <c r="B152" s="3">
        <v>144</v>
      </c>
      <c r="C152" s="3">
        <f t="shared" si="14"/>
        <v>144</v>
      </c>
      <c r="D152" s="384">
        <f>IFERROR(INDEX('Forward Curves'!F:F,MATCH('Perm. Debt'!E152,'Forward Curves'!C:C,0))+$C$3,$C$3+AVERAGE('Forward Curves'!$F$5:$F$125))</f>
        <v>6.2493388429752064E-2</v>
      </c>
      <c r="E152" s="34">
        <f t="shared" si="19"/>
        <v>52412</v>
      </c>
      <c r="F152" s="20">
        <f t="shared" si="20"/>
        <v>0</v>
      </c>
      <c r="G152" s="20">
        <f t="shared" si="15"/>
        <v>0</v>
      </c>
      <c r="H152" s="20">
        <f t="shared" si="16"/>
        <v>0</v>
      </c>
      <c r="I152" s="20">
        <f t="shared" si="17"/>
        <v>0</v>
      </c>
      <c r="J152" s="20">
        <f t="shared" si="18"/>
        <v>0</v>
      </c>
      <c r="K152" s="20">
        <f>SUM($G$9:G152)</f>
        <v>0</v>
      </c>
    </row>
    <row r="153" spans="2:11">
      <c r="B153" s="3">
        <v>145</v>
      </c>
      <c r="C153" s="3">
        <f t="shared" si="14"/>
        <v>145</v>
      </c>
      <c r="D153" s="384">
        <f>IFERROR(INDEX('Forward Curves'!F:F,MATCH('Perm. Debt'!E153,'Forward Curves'!C:C,0))+$C$3,$C$3+AVERAGE('Forward Curves'!$F$5:$F$125))</f>
        <v>6.2493388429752064E-2</v>
      </c>
      <c r="E153" s="34">
        <f t="shared" si="19"/>
        <v>52443</v>
      </c>
      <c r="F153" s="20">
        <f t="shared" si="20"/>
        <v>0</v>
      </c>
      <c r="G153" s="20">
        <f t="shared" si="15"/>
        <v>0</v>
      </c>
      <c r="H153" s="20">
        <f t="shared" si="16"/>
        <v>0</v>
      </c>
      <c r="I153" s="20">
        <f t="shared" si="17"/>
        <v>0</v>
      </c>
      <c r="J153" s="20">
        <f t="shared" si="18"/>
        <v>0</v>
      </c>
      <c r="K153" s="20">
        <f>SUM($G$9:G153)</f>
        <v>0</v>
      </c>
    </row>
    <row r="154" spans="2:11">
      <c r="B154" s="3">
        <v>146</v>
      </c>
      <c r="C154" s="3">
        <f t="shared" si="14"/>
        <v>146</v>
      </c>
      <c r="D154" s="384">
        <f>IFERROR(INDEX('Forward Curves'!F:F,MATCH('Perm. Debt'!E154,'Forward Curves'!C:C,0))+$C$3,$C$3+AVERAGE('Forward Curves'!$F$5:$F$125))</f>
        <v>6.2493388429752064E-2</v>
      </c>
      <c r="E154" s="34">
        <f t="shared" si="19"/>
        <v>52474</v>
      </c>
      <c r="F154" s="20">
        <f t="shared" si="20"/>
        <v>0</v>
      </c>
      <c r="G154" s="20">
        <f t="shared" si="15"/>
        <v>0</v>
      </c>
      <c r="H154" s="20">
        <f t="shared" si="16"/>
        <v>0</v>
      </c>
      <c r="I154" s="20">
        <f t="shared" si="17"/>
        <v>0</v>
      </c>
      <c r="J154" s="20">
        <f t="shared" si="18"/>
        <v>0</v>
      </c>
      <c r="K154" s="20">
        <f>SUM($G$9:G154)</f>
        <v>0</v>
      </c>
    </row>
    <row r="155" spans="2:11">
      <c r="B155" s="3">
        <v>147</v>
      </c>
      <c r="C155" s="3">
        <f t="shared" si="14"/>
        <v>147</v>
      </c>
      <c r="D155" s="384">
        <f>IFERROR(INDEX('Forward Curves'!F:F,MATCH('Perm. Debt'!E155,'Forward Curves'!C:C,0))+$C$3,$C$3+AVERAGE('Forward Curves'!$F$5:$F$125))</f>
        <v>6.2493388429752064E-2</v>
      </c>
      <c r="E155" s="34">
        <f t="shared" si="19"/>
        <v>52504</v>
      </c>
      <c r="F155" s="20">
        <f t="shared" si="20"/>
        <v>0</v>
      </c>
      <c r="G155" s="20">
        <f t="shared" si="15"/>
        <v>0</v>
      </c>
      <c r="H155" s="20">
        <f t="shared" si="16"/>
        <v>0</v>
      </c>
      <c r="I155" s="20">
        <f t="shared" si="17"/>
        <v>0</v>
      </c>
      <c r="J155" s="20">
        <f t="shared" si="18"/>
        <v>0</v>
      </c>
      <c r="K155" s="20">
        <f>SUM($G$9:G155)</f>
        <v>0</v>
      </c>
    </row>
    <row r="156" spans="2:11">
      <c r="B156" s="3">
        <v>148</v>
      </c>
      <c r="C156" s="3">
        <f t="shared" si="14"/>
        <v>148</v>
      </c>
      <c r="D156" s="384">
        <f>IFERROR(INDEX('Forward Curves'!F:F,MATCH('Perm. Debt'!E156,'Forward Curves'!C:C,0))+$C$3,$C$3+AVERAGE('Forward Curves'!$F$5:$F$125))</f>
        <v>6.2493388429752064E-2</v>
      </c>
      <c r="E156" s="34">
        <f t="shared" si="19"/>
        <v>52535</v>
      </c>
      <c r="F156" s="20">
        <f t="shared" si="20"/>
        <v>0</v>
      </c>
      <c r="G156" s="20">
        <f t="shared" si="15"/>
        <v>0</v>
      </c>
      <c r="H156" s="20">
        <f t="shared" si="16"/>
        <v>0</v>
      </c>
      <c r="I156" s="20">
        <f t="shared" si="17"/>
        <v>0</v>
      </c>
      <c r="J156" s="20">
        <f t="shared" si="18"/>
        <v>0</v>
      </c>
      <c r="K156" s="20">
        <f>SUM($G$9:G156)</f>
        <v>0</v>
      </c>
    </row>
    <row r="157" spans="2:11">
      <c r="B157" s="3">
        <v>149</v>
      </c>
      <c r="C157" s="3">
        <f t="shared" si="14"/>
        <v>149</v>
      </c>
      <c r="D157" s="384">
        <f>IFERROR(INDEX('Forward Curves'!F:F,MATCH('Perm. Debt'!E157,'Forward Curves'!C:C,0))+$C$3,$C$3+AVERAGE('Forward Curves'!$F$5:$F$125))</f>
        <v>6.2493388429752064E-2</v>
      </c>
      <c r="E157" s="34">
        <f t="shared" si="19"/>
        <v>52565</v>
      </c>
      <c r="F157" s="20">
        <f t="shared" si="20"/>
        <v>0</v>
      </c>
      <c r="G157" s="20">
        <f t="shared" si="15"/>
        <v>0</v>
      </c>
      <c r="H157" s="20">
        <f t="shared" si="16"/>
        <v>0</v>
      </c>
      <c r="I157" s="20">
        <f t="shared" si="17"/>
        <v>0</v>
      </c>
      <c r="J157" s="20">
        <f t="shared" si="18"/>
        <v>0</v>
      </c>
      <c r="K157" s="20">
        <f>SUM($G$9:G157)</f>
        <v>0</v>
      </c>
    </row>
    <row r="158" spans="2:11">
      <c r="B158" s="3">
        <v>150</v>
      </c>
      <c r="C158" s="3">
        <f t="shared" si="14"/>
        <v>150</v>
      </c>
      <c r="D158" s="384">
        <f>IFERROR(INDEX('Forward Curves'!F:F,MATCH('Perm. Debt'!E158,'Forward Curves'!C:C,0))+$C$3,$C$3+AVERAGE('Forward Curves'!$F$5:$F$125))</f>
        <v>6.2493388429752064E-2</v>
      </c>
      <c r="E158" s="34">
        <f t="shared" si="19"/>
        <v>52596</v>
      </c>
      <c r="F158" s="20">
        <f t="shared" si="20"/>
        <v>0</v>
      </c>
      <c r="G158" s="20">
        <f t="shared" si="15"/>
        <v>0</v>
      </c>
      <c r="H158" s="20">
        <f t="shared" si="16"/>
        <v>0</v>
      </c>
      <c r="I158" s="20">
        <f t="shared" si="17"/>
        <v>0</v>
      </c>
      <c r="J158" s="20">
        <f t="shared" si="18"/>
        <v>0</v>
      </c>
      <c r="K158" s="20">
        <f>SUM($G$9:G158)</f>
        <v>0</v>
      </c>
    </row>
    <row r="159" spans="2:11">
      <c r="B159" s="3">
        <v>151</v>
      </c>
      <c r="C159" s="3">
        <f t="shared" si="14"/>
        <v>151</v>
      </c>
      <c r="D159" s="384">
        <f>IFERROR(INDEX('Forward Curves'!F:F,MATCH('Perm. Debt'!E159,'Forward Curves'!C:C,0))+$C$3,$C$3+AVERAGE('Forward Curves'!$F$5:$F$125))</f>
        <v>6.2493388429752064E-2</v>
      </c>
      <c r="E159" s="34">
        <f t="shared" si="19"/>
        <v>52627</v>
      </c>
      <c r="F159" s="20">
        <f t="shared" si="20"/>
        <v>0</v>
      </c>
      <c r="G159" s="20">
        <f t="shared" si="15"/>
        <v>0</v>
      </c>
      <c r="H159" s="20">
        <f t="shared" si="16"/>
        <v>0</v>
      </c>
      <c r="I159" s="20">
        <f t="shared" si="17"/>
        <v>0</v>
      </c>
      <c r="J159" s="20">
        <f t="shared" si="18"/>
        <v>0</v>
      </c>
      <c r="K159" s="20">
        <f>SUM($G$9:G159)</f>
        <v>0</v>
      </c>
    </row>
    <row r="160" spans="2:11">
      <c r="B160" s="3">
        <v>152</v>
      </c>
      <c r="C160" s="3">
        <f t="shared" si="14"/>
        <v>152</v>
      </c>
      <c r="D160" s="384">
        <f>IFERROR(INDEX('Forward Curves'!F:F,MATCH('Perm. Debt'!E160,'Forward Curves'!C:C,0))+$C$3,$C$3+AVERAGE('Forward Curves'!$F$5:$F$125))</f>
        <v>6.2493388429752064E-2</v>
      </c>
      <c r="E160" s="34">
        <f t="shared" si="19"/>
        <v>52656</v>
      </c>
      <c r="F160" s="20">
        <f t="shared" si="20"/>
        <v>0</v>
      </c>
      <c r="G160" s="20">
        <f t="shared" si="15"/>
        <v>0</v>
      </c>
      <c r="H160" s="20">
        <f t="shared" si="16"/>
        <v>0</v>
      </c>
      <c r="I160" s="20">
        <f t="shared" si="17"/>
        <v>0</v>
      </c>
      <c r="J160" s="20">
        <f t="shared" si="18"/>
        <v>0</v>
      </c>
      <c r="K160" s="20">
        <f>SUM($G$9:G160)</f>
        <v>0</v>
      </c>
    </row>
    <row r="161" spans="2:11">
      <c r="B161" s="3">
        <v>153</v>
      </c>
      <c r="C161" s="3">
        <f t="shared" si="14"/>
        <v>153</v>
      </c>
      <c r="D161" s="384">
        <f>IFERROR(INDEX('Forward Curves'!F:F,MATCH('Perm. Debt'!E161,'Forward Curves'!C:C,0))+$C$3,$C$3+AVERAGE('Forward Curves'!$F$5:$F$125))</f>
        <v>6.2493388429752064E-2</v>
      </c>
      <c r="E161" s="34">
        <f t="shared" si="19"/>
        <v>52687</v>
      </c>
      <c r="F161" s="20">
        <f t="shared" si="20"/>
        <v>0</v>
      </c>
      <c r="G161" s="20">
        <f t="shared" si="15"/>
        <v>0</v>
      </c>
      <c r="H161" s="20">
        <f t="shared" si="16"/>
        <v>0</v>
      </c>
      <c r="I161" s="20">
        <f t="shared" si="17"/>
        <v>0</v>
      </c>
      <c r="J161" s="20">
        <f t="shared" si="18"/>
        <v>0</v>
      </c>
      <c r="K161" s="20">
        <f>SUM($G$9:G161)</f>
        <v>0</v>
      </c>
    </row>
    <row r="162" spans="2:11">
      <c r="B162" s="3">
        <v>154</v>
      </c>
      <c r="C162" s="3">
        <f t="shared" si="14"/>
        <v>154</v>
      </c>
      <c r="D162" s="384">
        <f>IFERROR(INDEX('Forward Curves'!F:F,MATCH('Perm. Debt'!E162,'Forward Curves'!C:C,0))+$C$3,$C$3+AVERAGE('Forward Curves'!$F$5:$F$125))</f>
        <v>6.2493388429752064E-2</v>
      </c>
      <c r="E162" s="34">
        <f t="shared" si="19"/>
        <v>52717</v>
      </c>
      <c r="F162" s="20">
        <f t="shared" si="20"/>
        <v>0</v>
      </c>
      <c r="G162" s="20">
        <f t="shared" si="15"/>
        <v>0</v>
      </c>
      <c r="H162" s="20">
        <f t="shared" si="16"/>
        <v>0</v>
      </c>
      <c r="I162" s="20">
        <f t="shared" si="17"/>
        <v>0</v>
      </c>
      <c r="J162" s="20">
        <f t="shared" si="18"/>
        <v>0</v>
      </c>
      <c r="K162" s="20">
        <f>SUM($G$9:G162)</f>
        <v>0</v>
      </c>
    </row>
    <row r="163" spans="2:11">
      <c r="B163" s="3">
        <v>155</v>
      </c>
      <c r="C163" s="3">
        <f t="shared" si="14"/>
        <v>155</v>
      </c>
      <c r="D163" s="384">
        <f>IFERROR(INDEX('Forward Curves'!F:F,MATCH('Perm. Debt'!E163,'Forward Curves'!C:C,0))+$C$3,$C$3+AVERAGE('Forward Curves'!$F$5:$F$125))</f>
        <v>6.2493388429752064E-2</v>
      </c>
      <c r="E163" s="34">
        <f t="shared" si="19"/>
        <v>52748</v>
      </c>
      <c r="F163" s="20">
        <f t="shared" si="20"/>
        <v>0</v>
      </c>
      <c r="G163" s="20">
        <f t="shared" si="15"/>
        <v>0</v>
      </c>
      <c r="H163" s="20">
        <f t="shared" si="16"/>
        <v>0</v>
      </c>
      <c r="I163" s="20">
        <f t="shared" si="17"/>
        <v>0</v>
      </c>
      <c r="J163" s="20">
        <f t="shared" si="18"/>
        <v>0</v>
      </c>
      <c r="K163" s="20">
        <f>SUM($G$9:G163)</f>
        <v>0</v>
      </c>
    </row>
    <row r="164" spans="2:11">
      <c r="B164" s="3">
        <v>156</v>
      </c>
      <c r="C164" s="3">
        <f t="shared" si="14"/>
        <v>156</v>
      </c>
      <c r="D164" s="384">
        <f>IFERROR(INDEX('Forward Curves'!F:F,MATCH('Perm. Debt'!E164,'Forward Curves'!C:C,0))+$C$3,$C$3+AVERAGE('Forward Curves'!$F$5:$F$125))</f>
        <v>6.2493388429752064E-2</v>
      </c>
      <c r="E164" s="34">
        <f t="shared" si="19"/>
        <v>52778</v>
      </c>
      <c r="F164" s="20">
        <f t="shared" si="20"/>
        <v>0</v>
      </c>
      <c r="G164" s="20">
        <f t="shared" si="15"/>
        <v>0</v>
      </c>
      <c r="H164" s="20">
        <f t="shared" si="16"/>
        <v>0</v>
      </c>
      <c r="I164" s="20">
        <f t="shared" si="17"/>
        <v>0</v>
      </c>
      <c r="J164" s="20">
        <f t="shared" si="18"/>
        <v>0</v>
      </c>
      <c r="K164" s="20">
        <f>SUM($G$9:G164)</f>
        <v>0</v>
      </c>
    </row>
    <row r="165" spans="2:11">
      <c r="B165" s="3">
        <v>157</v>
      </c>
      <c r="C165" s="3">
        <f t="shared" si="14"/>
        <v>157</v>
      </c>
      <c r="D165" s="384">
        <f>IFERROR(INDEX('Forward Curves'!F:F,MATCH('Perm. Debt'!E165,'Forward Curves'!C:C,0))+$C$3,$C$3+AVERAGE('Forward Curves'!$F$5:$F$125))</f>
        <v>6.2493388429752064E-2</v>
      </c>
      <c r="E165" s="34">
        <f t="shared" si="19"/>
        <v>52809</v>
      </c>
      <c r="F165" s="20">
        <f t="shared" si="20"/>
        <v>0</v>
      </c>
      <c r="G165" s="20">
        <f t="shared" si="15"/>
        <v>0</v>
      </c>
      <c r="H165" s="20">
        <f t="shared" si="16"/>
        <v>0</v>
      </c>
      <c r="I165" s="20">
        <f t="shared" si="17"/>
        <v>0</v>
      </c>
      <c r="J165" s="20">
        <f t="shared" si="18"/>
        <v>0</v>
      </c>
      <c r="K165" s="20">
        <f>SUM($G$9:G165)</f>
        <v>0</v>
      </c>
    </row>
    <row r="166" spans="2:11">
      <c r="B166" s="3">
        <v>158</v>
      </c>
      <c r="C166" s="3">
        <f t="shared" si="14"/>
        <v>158</v>
      </c>
      <c r="D166" s="384">
        <f>IFERROR(INDEX('Forward Curves'!F:F,MATCH('Perm. Debt'!E166,'Forward Curves'!C:C,0))+$C$3,$C$3+AVERAGE('Forward Curves'!$F$5:$F$125))</f>
        <v>6.2493388429752064E-2</v>
      </c>
      <c r="E166" s="34">
        <f t="shared" si="19"/>
        <v>52840</v>
      </c>
      <c r="F166" s="20">
        <f t="shared" si="20"/>
        <v>0</v>
      </c>
      <c r="G166" s="20">
        <f t="shared" si="15"/>
        <v>0</v>
      </c>
      <c r="H166" s="20">
        <f t="shared" si="16"/>
        <v>0</v>
      </c>
      <c r="I166" s="20">
        <f t="shared" si="17"/>
        <v>0</v>
      </c>
      <c r="J166" s="20">
        <f t="shared" si="18"/>
        <v>0</v>
      </c>
      <c r="K166" s="20">
        <f>SUM($G$9:G166)</f>
        <v>0</v>
      </c>
    </row>
    <row r="167" spans="2:11">
      <c r="B167" s="3">
        <v>159</v>
      </c>
      <c r="C167" s="3">
        <f t="shared" si="14"/>
        <v>159</v>
      </c>
      <c r="D167" s="384">
        <f>IFERROR(INDEX('Forward Curves'!F:F,MATCH('Perm. Debt'!E167,'Forward Curves'!C:C,0))+$C$3,$C$3+AVERAGE('Forward Curves'!$F$5:$F$125))</f>
        <v>6.2493388429752064E-2</v>
      </c>
      <c r="E167" s="34">
        <f t="shared" si="19"/>
        <v>52870</v>
      </c>
      <c r="F167" s="20">
        <f t="shared" si="20"/>
        <v>0</v>
      </c>
      <c r="G167" s="20">
        <f t="shared" si="15"/>
        <v>0</v>
      </c>
      <c r="H167" s="20">
        <f t="shared" si="16"/>
        <v>0</v>
      </c>
      <c r="I167" s="20">
        <f t="shared" si="17"/>
        <v>0</v>
      </c>
      <c r="J167" s="20">
        <f t="shared" si="18"/>
        <v>0</v>
      </c>
      <c r="K167" s="20">
        <f>SUM($G$9:G167)</f>
        <v>0</v>
      </c>
    </row>
    <row r="168" spans="2:11">
      <c r="B168" s="3">
        <v>160</v>
      </c>
      <c r="C168" s="3">
        <f t="shared" si="14"/>
        <v>160</v>
      </c>
      <c r="D168" s="384">
        <f>IFERROR(INDEX('Forward Curves'!F:F,MATCH('Perm. Debt'!E168,'Forward Curves'!C:C,0))+$C$3,$C$3+AVERAGE('Forward Curves'!$F$5:$F$125))</f>
        <v>6.2493388429752064E-2</v>
      </c>
      <c r="E168" s="34">
        <f t="shared" si="19"/>
        <v>52901</v>
      </c>
      <c r="F168" s="20">
        <f t="shared" si="20"/>
        <v>0</v>
      </c>
      <c r="G168" s="20">
        <f t="shared" si="15"/>
        <v>0</v>
      </c>
      <c r="H168" s="20">
        <f t="shared" si="16"/>
        <v>0</v>
      </c>
      <c r="I168" s="20">
        <f t="shared" si="17"/>
        <v>0</v>
      </c>
      <c r="J168" s="20">
        <f t="shared" si="18"/>
        <v>0</v>
      </c>
      <c r="K168" s="20">
        <f>SUM($G$9:G168)</f>
        <v>0</v>
      </c>
    </row>
    <row r="169" spans="2:11">
      <c r="B169" s="3">
        <v>161</v>
      </c>
      <c r="C169" s="3">
        <f t="shared" si="14"/>
        <v>161</v>
      </c>
      <c r="D169" s="384">
        <f>IFERROR(INDEX('Forward Curves'!F:F,MATCH('Perm. Debt'!E169,'Forward Curves'!C:C,0))+$C$3,$C$3+AVERAGE('Forward Curves'!$F$5:$F$125))</f>
        <v>6.2493388429752064E-2</v>
      </c>
      <c r="E169" s="34">
        <f t="shared" si="19"/>
        <v>52931</v>
      </c>
      <c r="F169" s="20">
        <f t="shared" si="20"/>
        <v>0</v>
      </c>
      <c r="G169" s="20">
        <f t="shared" si="15"/>
        <v>0</v>
      </c>
      <c r="H169" s="20">
        <f t="shared" si="16"/>
        <v>0</v>
      </c>
      <c r="I169" s="20">
        <f t="shared" si="17"/>
        <v>0</v>
      </c>
      <c r="J169" s="20">
        <f t="shared" si="18"/>
        <v>0</v>
      </c>
      <c r="K169" s="20">
        <f>SUM($G$9:G169)</f>
        <v>0</v>
      </c>
    </row>
    <row r="170" spans="2:11">
      <c r="B170" s="3">
        <v>162</v>
      </c>
      <c r="C170" s="3">
        <f t="shared" si="14"/>
        <v>162</v>
      </c>
      <c r="D170" s="384">
        <f>IFERROR(INDEX('Forward Curves'!F:F,MATCH('Perm. Debt'!E170,'Forward Curves'!C:C,0))+$C$3,$C$3+AVERAGE('Forward Curves'!$F$5:$F$125))</f>
        <v>6.2493388429752064E-2</v>
      </c>
      <c r="E170" s="34">
        <f t="shared" si="19"/>
        <v>52962</v>
      </c>
      <c r="F170" s="20">
        <f t="shared" si="20"/>
        <v>0</v>
      </c>
      <c r="G170" s="20">
        <f t="shared" si="15"/>
        <v>0</v>
      </c>
      <c r="H170" s="20">
        <f t="shared" si="16"/>
        <v>0</v>
      </c>
      <c r="I170" s="20">
        <f t="shared" si="17"/>
        <v>0</v>
      </c>
      <c r="J170" s="20">
        <f t="shared" si="18"/>
        <v>0</v>
      </c>
      <c r="K170" s="20">
        <f>SUM($G$9:G170)</f>
        <v>0</v>
      </c>
    </row>
    <row r="171" spans="2:11">
      <c r="B171" s="3">
        <v>163</v>
      </c>
      <c r="C171" s="3">
        <f t="shared" si="14"/>
        <v>163</v>
      </c>
      <c r="D171" s="384">
        <f>IFERROR(INDEX('Forward Curves'!F:F,MATCH('Perm. Debt'!E171,'Forward Curves'!C:C,0))+$C$3,$C$3+AVERAGE('Forward Curves'!$F$5:$F$125))</f>
        <v>6.2493388429752064E-2</v>
      </c>
      <c r="E171" s="34">
        <f t="shared" si="19"/>
        <v>52993</v>
      </c>
      <c r="F171" s="20">
        <f t="shared" si="20"/>
        <v>0</v>
      </c>
      <c r="G171" s="20">
        <f t="shared" si="15"/>
        <v>0</v>
      </c>
      <c r="H171" s="20">
        <f t="shared" si="16"/>
        <v>0</v>
      </c>
      <c r="I171" s="20">
        <f t="shared" si="17"/>
        <v>0</v>
      </c>
      <c r="J171" s="20">
        <f t="shared" si="18"/>
        <v>0</v>
      </c>
      <c r="K171" s="20">
        <f>SUM($G$9:G171)</f>
        <v>0</v>
      </c>
    </row>
    <row r="172" spans="2:11">
      <c r="B172" s="3">
        <v>164</v>
      </c>
      <c r="C172" s="3">
        <f t="shared" si="14"/>
        <v>164</v>
      </c>
      <c r="D172" s="384">
        <f>IFERROR(INDEX('Forward Curves'!F:F,MATCH('Perm. Debt'!E172,'Forward Curves'!C:C,0))+$C$3,$C$3+AVERAGE('Forward Curves'!$F$5:$F$125))</f>
        <v>6.2493388429752064E-2</v>
      </c>
      <c r="E172" s="34">
        <f t="shared" si="19"/>
        <v>53021</v>
      </c>
      <c r="F172" s="20">
        <f t="shared" si="20"/>
        <v>0</v>
      </c>
      <c r="G172" s="20">
        <f t="shared" si="15"/>
        <v>0</v>
      </c>
      <c r="H172" s="20">
        <f t="shared" si="16"/>
        <v>0</v>
      </c>
      <c r="I172" s="20">
        <f t="shared" si="17"/>
        <v>0</v>
      </c>
      <c r="J172" s="20">
        <f t="shared" si="18"/>
        <v>0</v>
      </c>
      <c r="K172" s="20">
        <f>SUM($G$9:G172)</f>
        <v>0</v>
      </c>
    </row>
    <row r="173" spans="2:11">
      <c r="B173" s="3">
        <v>165</v>
      </c>
      <c r="C173" s="3">
        <f t="shared" si="14"/>
        <v>165</v>
      </c>
      <c r="D173" s="384">
        <f>IFERROR(INDEX('Forward Curves'!F:F,MATCH('Perm. Debt'!E173,'Forward Curves'!C:C,0))+$C$3,$C$3+AVERAGE('Forward Curves'!$F$5:$F$125))</f>
        <v>6.2493388429752064E-2</v>
      </c>
      <c r="E173" s="34">
        <f t="shared" si="19"/>
        <v>53052</v>
      </c>
      <c r="F173" s="20">
        <f t="shared" si="20"/>
        <v>0</v>
      </c>
      <c r="G173" s="20">
        <f t="shared" si="15"/>
        <v>0</v>
      </c>
      <c r="H173" s="20">
        <f t="shared" si="16"/>
        <v>0</v>
      </c>
      <c r="I173" s="20">
        <f t="shared" si="17"/>
        <v>0</v>
      </c>
      <c r="J173" s="20">
        <f t="shared" si="18"/>
        <v>0</v>
      </c>
      <c r="K173" s="20">
        <f>SUM($G$9:G173)</f>
        <v>0</v>
      </c>
    </row>
    <row r="174" spans="2:11">
      <c r="B174" s="3">
        <v>166</v>
      </c>
      <c r="C174" s="3">
        <f t="shared" si="14"/>
        <v>166</v>
      </c>
      <c r="D174" s="384">
        <f>IFERROR(INDEX('Forward Curves'!F:F,MATCH('Perm. Debt'!E174,'Forward Curves'!C:C,0))+$C$3,$C$3+AVERAGE('Forward Curves'!$F$5:$F$125))</f>
        <v>6.2493388429752064E-2</v>
      </c>
      <c r="E174" s="34">
        <f t="shared" si="19"/>
        <v>53082</v>
      </c>
      <c r="F174" s="20">
        <f t="shared" si="20"/>
        <v>0</v>
      </c>
      <c r="G174" s="20">
        <f t="shared" si="15"/>
        <v>0</v>
      </c>
      <c r="H174" s="20">
        <f t="shared" si="16"/>
        <v>0</v>
      </c>
      <c r="I174" s="20">
        <f t="shared" si="17"/>
        <v>0</v>
      </c>
      <c r="J174" s="20">
        <f t="shared" si="18"/>
        <v>0</v>
      </c>
      <c r="K174" s="20">
        <f>SUM($G$9:G174)</f>
        <v>0</v>
      </c>
    </row>
    <row r="175" spans="2:11">
      <c r="B175" s="3">
        <v>167</v>
      </c>
      <c r="C175" s="3">
        <f t="shared" si="14"/>
        <v>167</v>
      </c>
      <c r="D175" s="384">
        <f>IFERROR(INDEX('Forward Curves'!F:F,MATCH('Perm. Debt'!E175,'Forward Curves'!C:C,0))+$C$3,$C$3+AVERAGE('Forward Curves'!$F$5:$F$125))</f>
        <v>6.2493388429752064E-2</v>
      </c>
      <c r="E175" s="34">
        <f t="shared" si="19"/>
        <v>53113</v>
      </c>
      <c r="F175" s="20">
        <f t="shared" si="20"/>
        <v>0</v>
      </c>
      <c r="G175" s="20">
        <f t="shared" si="15"/>
        <v>0</v>
      </c>
      <c r="H175" s="20">
        <f t="shared" si="16"/>
        <v>0</v>
      </c>
      <c r="I175" s="20">
        <f t="shared" si="17"/>
        <v>0</v>
      </c>
      <c r="J175" s="20">
        <f t="shared" si="18"/>
        <v>0</v>
      </c>
      <c r="K175" s="20">
        <f>SUM($G$9:G175)</f>
        <v>0</v>
      </c>
    </row>
    <row r="176" spans="2:11">
      <c r="B176" s="3">
        <v>168</v>
      </c>
      <c r="C176" s="3">
        <f t="shared" si="14"/>
        <v>168</v>
      </c>
      <c r="D176" s="384">
        <f>IFERROR(INDEX('Forward Curves'!F:F,MATCH('Perm. Debt'!E176,'Forward Curves'!C:C,0))+$C$3,$C$3+AVERAGE('Forward Curves'!$F$5:$F$125))</f>
        <v>6.2493388429752064E-2</v>
      </c>
      <c r="E176" s="34">
        <f t="shared" si="19"/>
        <v>53143</v>
      </c>
      <c r="F176" s="20">
        <f t="shared" si="20"/>
        <v>0</v>
      </c>
      <c r="G176" s="20">
        <f t="shared" si="15"/>
        <v>0</v>
      </c>
      <c r="H176" s="20">
        <f t="shared" si="16"/>
        <v>0</v>
      </c>
      <c r="I176" s="20">
        <f t="shared" si="17"/>
        <v>0</v>
      </c>
      <c r="J176" s="20">
        <f t="shared" si="18"/>
        <v>0</v>
      </c>
      <c r="K176" s="20">
        <f>SUM($G$9:G176)</f>
        <v>0</v>
      </c>
    </row>
    <row r="177" spans="2:11">
      <c r="B177" s="3">
        <v>169</v>
      </c>
      <c r="C177" s="3">
        <f t="shared" si="14"/>
        <v>169</v>
      </c>
      <c r="D177" s="384">
        <f>IFERROR(INDEX('Forward Curves'!F:F,MATCH('Perm. Debt'!E177,'Forward Curves'!C:C,0))+$C$3,$C$3+AVERAGE('Forward Curves'!$F$5:$F$125))</f>
        <v>6.2493388429752064E-2</v>
      </c>
      <c r="E177" s="34">
        <f t="shared" si="19"/>
        <v>53174</v>
      </c>
      <c r="F177" s="20">
        <f t="shared" si="20"/>
        <v>0</v>
      </c>
      <c r="G177" s="20">
        <f t="shared" si="15"/>
        <v>0</v>
      </c>
      <c r="H177" s="20">
        <f t="shared" si="16"/>
        <v>0</v>
      </c>
      <c r="I177" s="20">
        <f t="shared" si="17"/>
        <v>0</v>
      </c>
      <c r="J177" s="20">
        <f t="shared" si="18"/>
        <v>0</v>
      </c>
      <c r="K177" s="20">
        <f>SUM($G$9:G177)</f>
        <v>0</v>
      </c>
    </row>
    <row r="178" spans="2:11">
      <c r="B178" s="3">
        <v>170</v>
      </c>
      <c r="C178" s="3">
        <f t="shared" si="14"/>
        <v>170</v>
      </c>
      <c r="D178" s="384">
        <f>IFERROR(INDEX('Forward Curves'!F:F,MATCH('Perm. Debt'!E178,'Forward Curves'!C:C,0))+$C$3,$C$3+AVERAGE('Forward Curves'!$F$5:$F$125))</f>
        <v>6.2493388429752064E-2</v>
      </c>
      <c r="E178" s="34">
        <f t="shared" si="19"/>
        <v>53205</v>
      </c>
      <c r="F178" s="20">
        <f t="shared" si="20"/>
        <v>0</v>
      </c>
      <c r="G178" s="20">
        <f t="shared" si="15"/>
        <v>0</v>
      </c>
      <c r="H178" s="20">
        <f t="shared" si="16"/>
        <v>0</v>
      </c>
      <c r="I178" s="20">
        <f t="shared" si="17"/>
        <v>0</v>
      </c>
      <c r="J178" s="20">
        <f t="shared" si="18"/>
        <v>0</v>
      </c>
      <c r="K178" s="20">
        <f>SUM($G$9:G178)</f>
        <v>0</v>
      </c>
    </row>
    <row r="179" spans="2:11">
      <c r="B179" s="3">
        <v>171</v>
      </c>
      <c r="C179" s="3">
        <f t="shared" si="14"/>
        <v>171</v>
      </c>
      <c r="D179" s="384">
        <f>IFERROR(INDEX('Forward Curves'!F:F,MATCH('Perm. Debt'!E179,'Forward Curves'!C:C,0))+$C$3,$C$3+AVERAGE('Forward Curves'!$F$5:$F$125))</f>
        <v>6.2493388429752064E-2</v>
      </c>
      <c r="E179" s="34">
        <f t="shared" si="19"/>
        <v>53235</v>
      </c>
      <c r="F179" s="20">
        <f t="shared" si="20"/>
        <v>0</v>
      </c>
      <c r="G179" s="20">
        <f t="shared" si="15"/>
        <v>0</v>
      </c>
      <c r="H179" s="20">
        <f t="shared" si="16"/>
        <v>0</v>
      </c>
      <c r="I179" s="20">
        <f t="shared" si="17"/>
        <v>0</v>
      </c>
      <c r="J179" s="20">
        <f t="shared" si="18"/>
        <v>0</v>
      </c>
      <c r="K179" s="20">
        <f>SUM($G$9:G179)</f>
        <v>0</v>
      </c>
    </row>
    <row r="180" spans="2:11">
      <c r="B180" s="3">
        <v>172</v>
      </c>
      <c r="C180" s="3">
        <f t="shared" si="14"/>
        <v>172</v>
      </c>
      <c r="D180" s="384">
        <f>IFERROR(INDEX('Forward Curves'!F:F,MATCH('Perm. Debt'!E180,'Forward Curves'!C:C,0))+$C$3,$C$3+AVERAGE('Forward Curves'!$F$5:$F$125))</f>
        <v>6.2493388429752064E-2</v>
      </c>
      <c r="E180" s="34">
        <f t="shared" si="19"/>
        <v>53266</v>
      </c>
      <c r="F180" s="20">
        <f t="shared" si="20"/>
        <v>0</v>
      </c>
      <c r="G180" s="20">
        <f t="shared" si="15"/>
        <v>0</v>
      </c>
      <c r="H180" s="20">
        <f t="shared" si="16"/>
        <v>0</v>
      </c>
      <c r="I180" s="20">
        <f t="shared" si="17"/>
        <v>0</v>
      </c>
      <c r="J180" s="20">
        <f t="shared" si="18"/>
        <v>0</v>
      </c>
      <c r="K180" s="20">
        <f>SUM($G$9:G180)</f>
        <v>0</v>
      </c>
    </row>
    <row r="181" spans="2:11">
      <c r="B181" s="3">
        <v>173</v>
      </c>
      <c r="C181" s="3">
        <f t="shared" si="14"/>
        <v>173</v>
      </c>
      <c r="D181" s="384">
        <f>IFERROR(INDEX('Forward Curves'!F:F,MATCH('Perm. Debt'!E181,'Forward Curves'!C:C,0))+$C$3,$C$3+AVERAGE('Forward Curves'!$F$5:$F$125))</f>
        <v>6.2493388429752064E-2</v>
      </c>
      <c r="E181" s="34">
        <f t="shared" si="19"/>
        <v>53296</v>
      </c>
      <c r="F181" s="20">
        <f t="shared" si="20"/>
        <v>0</v>
      </c>
      <c r="G181" s="20">
        <f t="shared" si="15"/>
        <v>0</v>
      </c>
      <c r="H181" s="20">
        <f t="shared" si="16"/>
        <v>0</v>
      </c>
      <c r="I181" s="20">
        <f t="shared" si="17"/>
        <v>0</v>
      </c>
      <c r="J181" s="20">
        <f t="shared" si="18"/>
        <v>0</v>
      </c>
      <c r="K181" s="20">
        <f>SUM($G$9:G181)</f>
        <v>0</v>
      </c>
    </row>
    <row r="182" spans="2:11">
      <c r="B182" s="3">
        <v>174</v>
      </c>
      <c r="C182" s="3">
        <f t="shared" si="14"/>
        <v>174</v>
      </c>
      <c r="D182" s="384">
        <f>IFERROR(INDEX('Forward Curves'!F:F,MATCH('Perm. Debt'!E182,'Forward Curves'!C:C,0))+$C$3,$C$3+AVERAGE('Forward Curves'!$F$5:$F$125))</f>
        <v>6.2493388429752064E-2</v>
      </c>
      <c r="E182" s="34">
        <f t="shared" si="19"/>
        <v>53327</v>
      </c>
      <c r="F182" s="20">
        <f t="shared" si="20"/>
        <v>0</v>
      </c>
      <c r="G182" s="20">
        <f t="shared" si="15"/>
        <v>0</v>
      </c>
      <c r="H182" s="20">
        <f t="shared" si="16"/>
        <v>0</v>
      </c>
      <c r="I182" s="20">
        <f t="shared" si="17"/>
        <v>0</v>
      </c>
      <c r="J182" s="20">
        <f t="shared" si="18"/>
        <v>0</v>
      </c>
      <c r="K182" s="20">
        <f>SUM($G$9:G182)</f>
        <v>0</v>
      </c>
    </row>
    <row r="183" spans="2:11">
      <c r="B183" s="3">
        <v>175</v>
      </c>
      <c r="C183" s="3">
        <f t="shared" si="14"/>
        <v>175</v>
      </c>
      <c r="D183" s="384">
        <f>IFERROR(INDEX('Forward Curves'!F:F,MATCH('Perm. Debt'!E183,'Forward Curves'!C:C,0))+$C$3,$C$3+AVERAGE('Forward Curves'!$F$5:$F$125))</f>
        <v>6.2493388429752064E-2</v>
      </c>
      <c r="E183" s="34">
        <f t="shared" si="19"/>
        <v>53358</v>
      </c>
      <c r="F183" s="20">
        <f t="shared" si="20"/>
        <v>0</v>
      </c>
      <c r="G183" s="20">
        <f t="shared" si="15"/>
        <v>0</v>
      </c>
      <c r="H183" s="20">
        <f t="shared" si="16"/>
        <v>0</v>
      </c>
      <c r="I183" s="20">
        <f t="shared" si="17"/>
        <v>0</v>
      </c>
      <c r="J183" s="20">
        <f t="shared" si="18"/>
        <v>0</v>
      </c>
      <c r="K183" s="20">
        <f>SUM($G$9:G183)</f>
        <v>0</v>
      </c>
    </row>
    <row r="184" spans="2:11">
      <c r="B184" s="3">
        <v>176</v>
      </c>
      <c r="C184" s="3">
        <f t="shared" si="14"/>
        <v>176</v>
      </c>
      <c r="D184" s="384">
        <f>IFERROR(INDEX('Forward Curves'!F:F,MATCH('Perm. Debt'!E184,'Forward Curves'!C:C,0))+$C$3,$C$3+AVERAGE('Forward Curves'!$F$5:$F$125))</f>
        <v>6.2493388429752064E-2</v>
      </c>
      <c r="E184" s="34">
        <f t="shared" si="19"/>
        <v>53386</v>
      </c>
      <c r="F184" s="20">
        <f t="shared" si="20"/>
        <v>0</v>
      </c>
      <c r="G184" s="20">
        <f t="shared" si="15"/>
        <v>0</v>
      </c>
      <c r="H184" s="20">
        <f t="shared" si="16"/>
        <v>0</v>
      </c>
      <c r="I184" s="20">
        <f t="shared" si="17"/>
        <v>0</v>
      </c>
      <c r="J184" s="20">
        <f t="shared" si="18"/>
        <v>0</v>
      </c>
      <c r="K184" s="20">
        <f>SUM($G$9:G184)</f>
        <v>0</v>
      </c>
    </row>
    <row r="185" spans="2:11">
      <c r="B185" s="3">
        <v>177</v>
      </c>
      <c r="C185" s="3">
        <f t="shared" si="14"/>
        <v>177</v>
      </c>
      <c r="D185" s="384">
        <f>IFERROR(INDEX('Forward Curves'!F:F,MATCH('Perm. Debt'!E185,'Forward Curves'!C:C,0))+$C$3,$C$3+AVERAGE('Forward Curves'!$F$5:$F$125))</f>
        <v>6.2493388429752064E-2</v>
      </c>
      <c r="E185" s="34">
        <f t="shared" si="19"/>
        <v>53417</v>
      </c>
      <c r="F185" s="20">
        <f t="shared" si="20"/>
        <v>0</v>
      </c>
      <c r="G185" s="20">
        <f t="shared" si="15"/>
        <v>0</v>
      </c>
      <c r="H185" s="20">
        <f t="shared" si="16"/>
        <v>0</v>
      </c>
      <c r="I185" s="20">
        <f t="shared" si="17"/>
        <v>0</v>
      </c>
      <c r="J185" s="20">
        <f t="shared" si="18"/>
        <v>0</v>
      </c>
      <c r="K185" s="20">
        <f>SUM($G$9:G185)</f>
        <v>0</v>
      </c>
    </row>
    <row r="186" spans="2:11">
      <c r="B186" s="3">
        <v>178</v>
      </c>
      <c r="C186" s="3">
        <f t="shared" si="14"/>
        <v>178</v>
      </c>
      <c r="D186" s="384">
        <f>IFERROR(INDEX('Forward Curves'!F:F,MATCH('Perm. Debt'!E186,'Forward Curves'!C:C,0))+$C$3,$C$3+AVERAGE('Forward Curves'!$F$5:$F$125))</f>
        <v>6.2493388429752064E-2</v>
      </c>
      <c r="E186" s="34">
        <f t="shared" si="19"/>
        <v>53447</v>
      </c>
      <c r="F186" s="20">
        <f t="shared" si="20"/>
        <v>0</v>
      </c>
      <c r="G186" s="20">
        <f t="shared" si="15"/>
        <v>0</v>
      </c>
      <c r="H186" s="20">
        <f t="shared" si="16"/>
        <v>0</v>
      </c>
      <c r="I186" s="20">
        <f t="shared" si="17"/>
        <v>0</v>
      </c>
      <c r="J186" s="20">
        <f t="shared" si="18"/>
        <v>0</v>
      </c>
      <c r="K186" s="20">
        <f>SUM($G$9:G186)</f>
        <v>0</v>
      </c>
    </row>
    <row r="187" spans="2:11">
      <c r="B187" s="3">
        <v>179</v>
      </c>
      <c r="C187" s="3">
        <f t="shared" si="14"/>
        <v>179</v>
      </c>
      <c r="D187" s="384">
        <f>IFERROR(INDEX('Forward Curves'!F:F,MATCH('Perm. Debt'!E187,'Forward Curves'!C:C,0))+$C$3,$C$3+AVERAGE('Forward Curves'!$F$5:$F$125))</f>
        <v>6.2493388429752064E-2</v>
      </c>
      <c r="E187" s="34">
        <f t="shared" si="19"/>
        <v>53478</v>
      </c>
      <c r="F187" s="20">
        <f t="shared" si="20"/>
        <v>0</v>
      </c>
      <c r="G187" s="20">
        <f t="shared" si="15"/>
        <v>0</v>
      </c>
      <c r="H187" s="20">
        <f t="shared" si="16"/>
        <v>0</v>
      </c>
      <c r="I187" s="20">
        <f t="shared" si="17"/>
        <v>0</v>
      </c>
      <c r="J187" s="20">
        <f t="shared" si="18"/>
        <v>0</v>
      </c>
      <c r="K187" s="20">
        <f>SUM($G$9:G187)</f>
        <v>0</v>
      </c>
    </row>
    <row r="188" spans="2:11">
      <c r="B188" s="3">
        <v>180</v>
      </c>
      <c r="C188" s="3">
        <f t="shared" si="14"/>
        <v>180</v>
      </c>
      <c r="D188" s="384">
        <f>IFERROR(INDEX('Forward Curves'!F:F,MATCH('Perm. Debt'!E188,'Forward Curves'!C:C,0))+$C$3,$C$3+AVERAGE('Forward Curves'!$F$5:$F$125))</f>
        <v>6.2493388429752064E-2</v>
      </c>
      <c r="E188" s="34">
        <f t="shared" si="19"/>
        <v>53508</v>
      </c>
      <c r="F188" s="20">
        <f t="shared" si="20"/>
        <v>0</v>
      </c>
      <c r="G188" s="20">
        <f t="shared" si="15"/>
        <v>0</v>
      </c>
      <c r="H188" s="20">
        <f t="shared" si="16"/>
        <v>0</v>
      </c>
      <c r="I188" s="20">
        <f t="shared" si="17"/>
        <v>0</v>
      </c>
      <c r="J188" s="20">
        <f t="shared" si="18"/>
        <v>0</v>
      </c>
      <c r="K188" s="20">
        <f>SUM($G$9:G188)</f>
        <v>0</v>
      </c>
    </row>
    <row r="189" spans="2:11">
      <c r="B189" s="3">
        <v>181</v>
      </c>
      <c r="C189" s="3">
        <f t="shared" si="14"/>
        <v>181</v>
      </c>
      <c r="D189" s="384">
        <f>IFERROR(INDEX('Forward Curves'!F:F,MATCH('Perm. Debt'!E189,'Forward Curves'!C:C,0))+$C$3,$C$3+AVERAGE('Forward Curves'!$F$5:$F$125))</f>
        <v>6.2493388429752064E-2</v>
      </c>
      <c r="E189" s="34">
        <f t="shared" si="19"/>
        <v>53539</v>
      </c>
      <c r="F189" s="20">
        <f t="shared" si="20"/>
        <v>0</v>
      </c>
      <c r="G189" s="20">
        <f t="shared" si="15"/>
        <v>0</v>
      </c>
      <c r="H189" s="20">
        <f t="shared" si="16"/>
        <v>0</v>
      </c>
      <c r="I189" s="20">
        <f t="shared" si="17"/>
        <v>0</v>
      </c>
      <c r="J189" s="20">
        <f t="shared" si="18"/>
        <v>0</v>
      </c>
      <c r="K189" s="20">
        <f>SUM($G$9:G189)</f>
        <v>0</v>
      </c>
    </row>
    <row r="190" spans="2:11">
      <c r="B190" s="3">
        <v>182</v>
      </c>
      <c r="C190" s="3">
        <f t="shared" si="14"/>
        <v>182</v>
      </c>
      <c r="D190" s="384">
        <f>IFERROR(INDEX('Forward Curves'!F:F,MATCH('Perm. Debt'!E190,'Forward Curves'!C:C,0))+$C$3,$C$3+AVERAGE('Forward Curves'!$F$5:$F$125))</f>
        <v>6.2493388429752064E-2</v>
      </c>
      <c r="E190" s="34">
        <f t="shared" si="19"/>
        <v>53570</v>
      </c>
      <c r="F190" s="20">
        <f t="shared" si="20"/>
        <v>0</v>
      </c>
      <c r="G190" s="20">
        <f t="shared" si="15"/>
        <v>0</v>
      </c>
      <c r="H190" s="20">
        <f t="shared" si="16"/>
        <v>0</v>
      </c>
      <c r="I190" s="20">
        <f t="shared" si="17"/>
        <v>0</v>
      </c>
      <c r="J190" s="20">
        <f t="shared" si="18"/>
        <v>0</v>
      </c>
      <c r="K190" s="20">
        <f>SUM($G$9:G190)</f>
        <v>0</v>
      </c>
    </row>
    <row r="191" spans="2:11">
      <c r="B191" s="3">
        <v>183</v>
      </c>
      <c r="C191" s="3">
        <f t="shared" si="14"/>
        <v>183</v>
      </c>
      <c r="D191" s="384">
        <f>IFERROR(INDEX('Forward Curves'!F:F,MATCH('Perm. Debt'!E191,'Forward Curves'!C:C,0))+$C$3,$C$3+AVERAGE('Forward Curves'!$F$5:$F$125))</f>
        <v>6.2493388429752064E-2</v>
      </c>
      <c r="E191" s="34">
        <f t="shared" si="19"/>
        <v>53600</v>
      </c>
      <c r="F191" s="20">
        <f t="shared" si="20"/>
        <v>0</v>
      </c>
      <c r="G191" s="20">
        <f t="shared" si="15"/>
        <v>0</v>
      </c>
      <c r="H191" s="20">
        <f t="shared" si="16"/>
        <v>0</v>
      </c>
      <c r="I191" s="20">
        <f t="shared" si="17"/>
        <v>0</v>
      </c>
      <c r="J191" s="20">
        <f t="shared" si="18"/>
        <v>0</v>
      </c>
      <c r="K191" s="20">
        <f>SUM($G$9:G191)</f>
        <v>0</v>
      </c>
    </row>
    <row r="192" spans="2:11">
      <c r="B192" s="3">
        <v>184</v>
      </c>
      <c r="C192" s="3">
        <f t="shared" si="14"/>
        <v>184</v>
      </c>
      <c r="D192" s="384">
        <f>IFERROR(INDEX('Forward Curves'!F:F,MATCH('Perm. Debt'!E192,'Forward Curves'!C:C,0))+$C$3,$C$3+AVERAGE('Forward Curves'!$F$5:$F$125))</f>
        <v>6.2493388429752064E-2</v>
      </c>
      <c r="E192" s="34">
        <f t="shared" si="19"/>
        <v>53631</v>
      </c>
      <c r="F192" s="20">
        <f t="shared" si="20"/>
        <v>0</v>
      </c>
      <c r="G192" s="20">
        <f t="shared" si="15"/>
        <v>0</v>
      </c>
      <c r="H192" s="20">
        <f t="shared" si="16"/>
        <v>0</v>
      </c>
      <c r="I192" s="20">
        <f t="shared" si="17"/>
        <v>0</v>
      </c>
      <c r="J192" s="20">
        <f t="shared" si="18"/>
        <v>0</v>
      </c>
      <c r="K192" s="20">
        <f>SUM($G$9:G192)</f>
        <v>0</v>
      </c>
    </row>
    <row r="193" spans="2:11">
      <c r="B193" s="3">
        <v>185</v>
      </c>
      <c r="C193" s="3">
        <f t="shared" si="14"/>
        <v>185</v>
      </c>
      <c r="D193" s="384">
        <f>IFERROR(INDEX('Forward Curves'!F:F,MATCH('Perm. Debt'!E193,'Forward Curves'!C:C,0))+$C$3,$C$3+AVERAGE('Forward Curves'!$F$5:$F$125))</f>
        <v>6.2493388429752064E-2</v>
      </c>
      <c r="E193" s="34">
        <f t="shared" si="19"/>
        <v>53661</v>
      </c>
      <c r="F193" s="20">
        <f t="shared" si="20"/>
        <v>0</v>
      </c>
      <c r="G193" s="20">
        <f t="shared" si="15"/>
        <v>0</v>
      </c>
      <c r="H193" s="20">
        <f t="shared" si="16"/>
        <v>0</v>
      </c>
      <c r="I193" s="20">
        <f t="shared" si="17"/>
        <v>0</v>
      </c>
      <c r="J193" s="20">
        <f t="shared" si="18"/>
        <v>0</v>
      </c>
      <c r="K193" s="20">
        <f>SUM($G$9:G193)</f>
        <v>0</v>
      </c>
    </row>
    <row r="194" spans="2:11">
      <c r="B194" s="3">
        <v>186</v>
      </c>
      <c r="C194" s="3">
        <f t="shared" si="14"/>
        <v>186</v>
      </c>
      <c r="D194" s="384">
        <f>IFERROR(INDEX('Forward Curves'!F:F,MATCH('Perm. Debt'!E194,'Forward Curves'!C:C,0))+$C$3,$C$3+AVERAGE('Forward Curves'!$F$5:$F$125))</f>
        <v>6.2493388429752064E-2</v>
      </c>
      <c r="E194" s="34">
        <f t="shared" si="19"/>
        <v>53692</v>
      </c>
      <c r="F194" s="20">
        <f t="shared" si="20"/>
        <v>0</v>
      </c>
      <c r="G194" s="20">
        <f t="shared" si="15"/>
        <v>0</v>
      </c>
      <c r="H194" s="20">
        <f t="shared" si="16"/>
        <v>0</v>
      </c>
      <c r="I194" s="20">
        <f t="shared" si="17"/>
        <v>0</v>
      </c>
      <c r="J194" s="20">
        <f t="shared" si="18"/>
        <v>0</v>
      </c>
      <c r="K194" s="20">
        <f>SUM($G$9:G194)</f>
        <v>0</v>
      </c>
    </row>
    <row r="195" spans="2:11">
      <c r="B195" s="3">
        <v>187</v>
      </c>
      <c r="C195" s="3">
        <f t="shared" si="14"/>
        <v>187</v>
      </c>
      <c r="D195" s="384">
        <f>IFERROR(INDEX('Forward Curves'!F:F,MATCH('Perm. Debt'!E195,'Forward Curves'!C:C,0))+$C$3,$C$3+AVERAGE('Forward Curves'!$F$5:$F$125))</f>
        <v>6.2493388429752064E-2</v>
      </c>
      <c r="E195" s="34">
        <f t="shared" si="19"/>
        <v>53723</v>
      </c>
      <c r="F195" s="20">
        <f t="shared" si="20"/>
        <v>0</v>
      </c>
      <c r="G195" s="20">
        <f t="shared" si="15"/>
        <v>0</v>
      </c>
      <c r="H195" s="20">
        <f t="shared" si="16"/>
        <v>0</v>
      </c>
      <c r="I195" s="20">
        <f t="shared" si="17"/>
        <v>0</v>
      </c>
      <c r="J195" s="20">
        <f t="shared" si="18"/>
        <v>0</v>
      </c>
      <c r="K195" s="20">
        <f>SUM($G$9:G195)</f>
        <v>0</v>
      </c>
    </row>
    <row r="196" spans="2:11">
      <c r="B196" s="3">
        <v>188</v>
      </c>
      <c r="C196" s="3">
        <f t="shared" si="14"/>
        <v>188</v>
      </c>
      <c r="D196" s="384">
        <f>IFERROR(INDEX('Forward Curves'!F:F,MATCH('Perm. Debt'!E196,'Forward Curves'!C:C,0))+$C$3,$C$3+AVERAGE('Forward Curves'!$F$5:$F$125))</f>
        <v>6.2493388429752064E-2</v>
      </c>
      <c r="E196" s="34">
        <f t="shared" si="19"/>
        <v>53751</v>
      </c>
      <c r="F196" s="20">
        <f t="shared" si="20"/>
        <v>0</v>
      </c>
      <c r="G196" s="20">
        <f t="shared" si="15"/>
        <v>0</v>
      </c>
      <c r="H196" s="20">
        <f t="shared" si="16"/>
        <v>0</v>
      </c>
      <c r="I196" s="20">
        <f t="shared" si="17"/>
        <v>0</v>
      </c>
      <c r="J196" s="20">
        <f t="shared" si="18"/>
        <v>0</v>
      </c>
      <c r="K196" s="20">
        <f>SUM($G$9:G196)</f>
        <v>0</v>
      </c>
    </row>
    <row r="197" spans="2:11">
      <c r="B197" s="3">
        <v>189</v>
      </c>
      <c r="C197" s="3">
        <f t="shared" si="14"/>
        <v>189</v>
      </c>
      <c r="D197" s="384">
        <f>IFERROR(INDEX('Forward Curves'!F:F,MATCH('Perm. Debt'!E197,'Forward Curves'!C:C,0))+$C$3,$C$3+AVERAGE('Forward Curves'!$F$5:$F$125))</f>
        <v>6.2493388429752064E-2</v>
      </c>
      <c r="E197" s="34">
        <f t="shared" si="19"/>
        <v>53782</v>
      </c>
      <c r="F197" s="20">
        <f t="shared" si="20"/>
        <v>0</v>
      </c>
      <c r="G197" s="20">
        <f t="shared" si="15"/>
        <v>0</v>
      </c>
      <c r="H197" s="20">
        <f t="shared" si="16"/>
        <v>0</v>
      </c>
      <c r="I197" s="20">
        <f t="shared" si="17"/>
        <v>0</v>
      </c>
      <c r="J197" s="20">
        <f t="shared" si="18"/>
        <v>0</v>
      </c>
      <c r="K197" s="20">
        <f>SUM($G$9:G197)</f>
        <v>0</v>
      </c>
    </row>
    <row r="198" spans="2:11">
      <c r="B198" s="3">
        <v>190</v>
      </c>
      <c r="C198" s="3">
        <f t="shared" si="14"/>
        <v>190</v>
      </c>
      <c r="D198" s="384">
        <f>IFERROR(INDEX('Forward Curves'!F:F,MATCH('Perm. Debt'!E198,'Forward Curves'!C:C,0))+$C$3,$C$3+AVERAGE('Forward Curves'!$F$5:$F$125))</f>
        <v>6.2493388429752064E-2</v>
      </c>
      <c r="E198" s="34">
        <f t="shared" si="19"/>
        <v>53812</v>
      </c>
      <c r="F198" s="20">
        <f t="shared" si="20"/>
        <v>0</v>
      </c>
      <c r="G198" s="20">
        <f t="shared" si="15"/>
        <v>0</v>
      </c>
      <c r="H198" s="20">
        <f t="shared" si="16"/>
        <v>0</v>
      </c>
      <c r="I198" s="20">
        <f t="shared" si="17"/>
        <v>0</v>
      </c>
      <c r="J198" s="20">
        <f t="shared" si="18"/>
        <v>0</v>
      </c>
      <c r="K198" s="20">
        <f>SUM($G$9:G198)</f>
        <v>0</v>
      </c>
    </row>
    <row r="199" spans="2:11">
      <c r="B199" s="3">
        <v>191</v>
      </c>
      <c r="C199" s="3">
        <f t="shared" si="14"/>
        <v>191</v>
      </c>
      <c r="D199" s="384">
        <f>IFERROR(INDEX('Forward Curves'!F:F,MATCH('Perm. Debt'!E199,'Forward Curves'!C:C,0))+$C$3,$C$3+AVERAGE('Forward Curves'!$F$5:$F$125))</f>
        <v>6.2493388429752064E-2</v>
      </c>
      <c r="E199" s="34">
        <f t="shared" si="19"/>
        <v>53843</v>
      </c>
      <c r="F199" s="20">
        <f t="shared" si="20"/>
        <v>0</v>
      </c>
      <c r="G199" s="20">
        <f t="shared" si="15"/>
        <v>0</v>
      </c>
      <c r="H199" s="20">
        <f t="shared" si="16"/>
        <v>0</v>
      </c>
      <c r="I199" s="20">
        <f t="shared" si="17"/>
        <v>0</v>
      </c>
      <c r="J199" s="20">
        <f t="shared" si="18"/>
        <v>0</v>
      </c>
      <c r="K199" s="20">
        <f>SUM($G$9:G199)</f>
        <v>0</v>
      </c>
    </row>
    <row r="200" spans="2:11">
      <c r="B200" s="3">
        <v>192</v>
      </c>
      <c r="C200" s="3">
        <f t="shared" si="14"/>
        <v>192</v>
      </c>
      <c r="D200" s="384">
        <f>IFERROR(INDEX('Forward Curves'!F:F,MATCH('Perm. Debt'!E200,'Forward Curves'!C:C,0))+$C$3,$C$3+AVERAGE('Forward Curves'!$F$5:$F$125))</f>
        <v>6.2493388429752064E-2</v>
      </c>
      <c r="E200" s="34">
        <f t="shared" si="19"/>
        <v>53873</v>
      </c>
      <c r="F200" s="20">
        <f t="shared" si="20"/>
        <v>0</v>
      </c>
      <c r="G200" s="20">
        <f t="shared" si="15"/>
        <v>0</v>
      </c>
      <c r="H200" s="20">
        <f t="shared" si="16"/>
        <v>0</v>
      </c>
      <c r="I200" s="20">
        <f t="shared" si="17"/>
        <v>0</v>
      </c>
      <c r="J200" s="20">
        <f t="shared" si="18"/>
        <v>0</v>
      </c>
      <c r="K200" s="20">
        <f>SUM($G$9:G200)</f>
        <v>0</v>
      </c>
    </row>
    <row r="201" spans="2:11">
      <c r="B201" s="3">
        <v>193</v>
      </c>
      <c r="C201" s="3">
        <f t="shared" si="14"/>
        <v>193</v>
      </c>
      <c r="D201" s="384">
        <f>IFERROR(INDEX('Forward Curves'!F:F,MATCH('Perm. Debt'!E201,'Forward Curves'!C:C,0))+$C$3,$C$3+AVERAGE('Forward Curves'!$F$5:$F$125))</f>
        <v>6.2493388429752064E-2</v>
      </c>
      <c r="E201" s="34">
        <f t="shared" si="19"/>
        <v>53904</v>
      </c>
      <c r="F201" s="20">
        <f t="shared" si="20"/>
        <v>0</v>
      </c>
      <c r="G201" s="20">
        <f t="shared" si="15"/>
        <v>0</v>
      </c>
      <c r="H201" s="20">
        <f t="shared" si="16"/>
        <v>0</v>
      </c>
      <c r="I201" s="20">
        <f t="shared" si="17"/>
        <v>0</v>
      </c>
      <c r="J201" s="20">
        <f t="shared" si="18"/>
        <v>0</v>
      </c>
      <c r="K201" s="20">
        <f>SUM($G$9:G201)</f>
        <v>0</v>
      </c>
    </row>
    <row r="202" spans="2:11">
      <c r="B202" s="3">
        <v>194</v>
      </c>
      <c r="C202" s="3">
        <f t="shared" ref="C202:C265" si="21">IF(B202&lt;=($C$5*12),0,(B202-($C$5*12)))</f>
        <v>194</v>
      </c>
      <c r="D202" s="384">
        <f>IFERROR(INDEX('Forward Curves'!F:F,MATCH('Perm. Debt'!E202,'Forward Curves'!C:C,0))+$C$3,$C$3+AVERAGE('Forward Curves'!$F$5:$F$125))</f>
        <v>6.2493388429752064E-2</v>
      </c>
      <c r="E202" s="34">
        <f t="shared" si="19"/>
        <v>53935</v>
      </c>
      <c r="F202" s="20">
        <f t="shared" si="20"/>
        <v>0</v>
      </c>
      <c r="G202" s="20">
        <f t="shared" ref="G202:G265" si="22">IF(C202=0,F202*($D202/12),-IPMT($D202/12,C202,$C$4*12,$C$2,))</f>
        <v>0</v>
      </c>
      <c r="H202" s="20">
        <f t="shared" ref="H202:H265" si="23">IF(C202=0,0,-PPMT($D202/12,C202,$C$4*12,$C$2,))</f>
        <v>0</v>
      </c>
      <c r="I202" s="20">
        <f t="shared" ref="I202:I265" si="24">IF(C202&gt;($C$4*12),0,G202+H202)</f>
        <v>0</v>
      </c>
      <c r="J202" s="20">
        <f t="shared" ref="J202:J265" si="25">F202-H202</f>
        <v>0</v>
      </c>
      <c r="K202" s="20">
        <f>SUM($G$9:G202)</f>
        <v>0</v>
      </c>
    </row>
    <row r="203" spans="2:11">
      <c r="B203" s="3">
        <v>195</v>
      </c>
      <c r="C203" s="3">
        <f t="shared" si="21"/>
        <v>195</v>
      </c>
      <c r="D203" s="384">
        <f>IFERROR(INDEX('Forward Curves'!F:F,MATCH('Perm. Debt'!E203,'Forward Curves'!C:C,0))+$C$3,$C$3+AVERAGE('Forward Curves'!$F$5:$F$125))</f>
        <v>6.2493388429752064E-2</v>
      </c>
      <c r="E203" s="34">
        <f t="shared" ref="E203:E266" si="26">EOMONTH(E202,1)</f>
        <v>53965</v>
      </c>
      <c r="F203" s="20">
        <f t="shared" ref="F203:F266" si="27">J202</f>
        <v>0</v>
      </c>
      <c r="G203" s="20">
        <f t="shared" si="22"/>
        <v>0</v>
      </c>
      <c r="H203" s="20">
        <f t="shared" si="23"/>
        <v>0</v>
      </c>
      <c r="I203" s="20">
        <f t="shared" si="24"/>
        <v>0</v>
      </c>
      <c r="J203" s="20">
        <f t="shared" si="25"/>
        <v>0</v>
      </c>
      <c r="K203" s="20">
        <f>SUM($G$9:G203)</f>
        <v>0</v>
      </c>
    </row>
    <row r="204" spans="2:11">
      <c r="B204" s="3">
        <v>196</v>
      </c>
      <c r="C204" s="3">
        <f t="shared" si="21"/>
        <v>196</v>
      </c>
      <c r="D204" s="384">
        <f>IFERROR(INDEX('Forward Curves'!F:F,MATCH('Perm. Debt'!E204,'Forward Curves'!C:C,0))+$C$3,$C$3+AVERAGE('Forward Curves'!$F$5:$F$125))</f>
        <v>6.2493388429752064E-2</v>
      </c>
      <c r="E204" s="34">
        <f t="shared" si="26"/>
        <v>53996</v>
      </c>
      <c r="F204" s="20">
        <f t="shared" si="27"/>
        <v>0</v>
      </c>
      <c r="G204" s="20">
        <f t="shared" si="22"/>
        <v>0</v>
      </c>
      <c r="H204" s="20">
        <f t="shared" si="23"/>
        <v>0</v>
      </c>
      <c r="I204" s="20">
        <f t="shared" si="24"/>
        <v>0</v>
      </c>
      <c r="J204" s="20">
        <f t="shared" si="25"/>
        <v>0</v>
      </c>
      <c r="K204" s="20">
        <f>SUM($G$9:G204)</f>
        <v>0</v>
      </c>
    </row>
    <row r="205" spans="2:11">
      <c r="B205" s="3">
        <v>197</v>
      </c>
      <c r="C205" s="3">
        <f t="shared" si="21"/>
        <v>197</v>
      </c>
      <c r="D205" s="384">
        <f>IFERROR(INDEX('Forward Curves'!F:F,MATCH('Perm. Debt'!E205,'Forward Curves'!C:C,0))+$C$3,$C$3+AVERAGE('Forward Curves'!$F$5:$F$125))</f>
        <v>6.2493388429752064E-2</v>
      </c>
      <c r="E205" s="34">
        <f t="shared" si="26"/>
        <v>54026</v>
      </c>
      <c r="F205" s="20">
        <f t="shared" si="27"/>
        <v>0</v>
      </c>
      <c r="G205" s="20">
        <f t="shared" si="22"/>
        <v>0</v>
      </c>
      <c r="H205" s="20">
        <f t="shared" si="23"/>
        <v>0</v>
      </c>
      <c r="I205" s="20">
        <f t="shared" si="24"/>
        <v>0</v>
      </c>
      <c r="J205" s="20">
        <f t="shared" si="25"/>
        <v>0</v>
      </c>
      <c r="K205" s="20">
        <f>SUM($G$9:G205)</f>
        <v>0</v>
      </c>
    </row>
    <row r="206" spans="2:11">
      <c r="B206" s="3">
        <v>198</v>
      </c>
      <c r="C206" s="3">
        <f t="shared" si="21"/>
        <v>198</v>
      </c>
      <c r="D206" s="384">
        <f>IFERROR(INDEX('Forward Curves'!F:F,MATCH('Perm. Debt'!E206,'Forward Curves'!C:C,0))+$C$3,$C$3+AVERAGE('Forward Curves'!$F$5:$F$125))</f>
        <v>6.2493388429752064E-2</v>
      </c>
      <c r="E206" s="34">
        <f t="shared" si="26"/>
        <v>54057</v>
      </c>
      <c r="F206" s="20">
        <f t="shared" si="27"/>
        <v>0</v>
      </c>
      <c r="G206" s="20">
        <f t="shared" si="22"/>
        <v>0</v>
      </c>
      <c r="H206" s="20">
        <f t="shared" si="23"/>
        <v>0</v>
      </c>
      <c r="I206" s="20">
        <f t="shared" si="24"/>
        <v>0</v>
      </c>
      <c r="J206" s="20">
        <f t="shared" si="25"/>
        <v>0</v>
      </c>
      <c r="K206" s="20">
        <f>SUM($G$9:G206)</f>
        <v>0</v>
      </c>
    </row>
    <row r="207" spans="2:11">
      <c r="B207" s="3">
        <v>199</v>
      </c>
      <c r="C207" s="3">
        <f t="shared" si="21"/>
        <v>199</v>
      </c>
      <c r="D207" s="384">
        <f>IFERROR(INDEX('Forward Curves'!F:F,MATCH('Perm. Debt'!E207,'Forward Curves'!C:C,0))+$C$3,$C$3+AVERAGE('Forward Curves'!$F$5:$F$125))</f>
        <v>6.2493388429752064E-2</v>
      </c>
      <c r="E207" s="34">
        <f t="shared" si="26"/>
        <v>54088</v>
      </c>
      <c r="F207" s="20">
        <f t="shared" si="27"/>
        <v>0</v>
      </c>
      <c r="G207" s="20">
        <f t="shared" si="22"/>
        <v>0</v>
      </c>
      <c r="H207" s="20">
        <f t="shared" si="23"/>
        <v>0</v>
      </c>
      <c r="I207" s="20">
        <f t="shared" si="24"/>
        <v>0</v>
      </c>
      <c r="J207" s="20">
        <f t="shared" si="25"/>
        <v>0</v>
      </c>
      <c r="K207" s="20">
        <f>SUM($G$9:G207)</f>
        <v>0</v>
      </c>
    </row>
    <row r="208" spans="2:11">
      <c r="B208" s="3">
        <v>200</v>
      </c>
      <c r="C208" s="3">
        <f t="shared" si="21"/>
        <v>200</v>
      </c>
      <c r="D208" s="384">
        <f>IFERROR(INDEX('Forward Curves'!F:F,MATCH('Perm. Debt'!E208,'Forward Curves'!C:C,0))+$C$3,$C$3+AVERAGE('Forward Curves'!$F$5:$F$125))</f>
        <v>6.2493388429752064E-2</v>
      </c>
      <c r="E208" s="34">
        <f t="shared" si="26"/>
        <v>54117</v>
      </c>
      <c r="F208" s="20">
        <f t="shared" si="27"/>
        <v>0</v>
      </c>
      <c r="G208" s="20">
        <f t="shared" si="22"/>
        <v>0</v>
      </c>
      <c r="H208" s="20">
        <f t="shared" si="23"/>
        <v>0</v>
      </c>
      <c r="I208" s="20">
        <f t="shared" si="24"/>
        <v>0</v>
      </c>
      <c r="J208" s="20">
        <f t="shared" si="25"/>
        <v>0</v>
      </c>
      <c r="K208" s="20">
        <f>SUM($G$9:G208)</f>
        <v>0</v>
      </c>
    </row>
    <row r="209" spans="2:11">
      <c r="B209" s="3">
        <v>201</v>
      </c>
      <c r="C209" s="3">
        <f t="shared" si="21"/>
        <v>201</v>
      </c>
      <c r="D209" s="384">
        <f>IFERROR(INDEX('Forward Curves'!F:F,MATCH('Perm. Debt'!E209,'Forward Curves'!C:C,0))+$C$3,$C$3+AVERAGE('Forward Curves'!$F$5:$F$125))</f>
        <v>6.2493388429752064E-2</v>
      </c>
      <c r="E209" s="34">
        <f t="shared" si="26"/>
        <v>54148</v>
      </c>
      <c r="F209" s="20">
        <f t="shared" si="27"/>
        <v>0</v>
      </c>
      <c r="G209" s="20">
        <f t="shared" si="22"/>
        <v>0</v>
      </c>
      <c r="H209" s="20">
        <f t="shared" si="23"/>
        <v>0</v>
      </c>
      <c r="I209" s="20">
        <f t="shared" si="24"/>
        <v>0</v>
      </c>
      <c r="J209" s="20">
        <f t="shared" si="25"/>
        <v>0</v>
      </c>
      <c r="K209" s="20">
        <f>SUM($G$9:G209)</f>
        <v>0</v>
      </c>
    </row>
    <row r="210" spans="2:11">
      <c r="B210" s="3">
        <v>202</v>
      </c>
      <c r="C210" s="3">
        <f t="shared" si="21"/>
        <v>202</v>
      </c>
      <c r="D210" s="384">
        <f>IFERROR(INDEX('Forward Curves'!F:F,MATCH('Perm. Debt'!E210,'Forward Curves'!C:C,0))+$C$3,$C$3+AVERAGE('Forward Curves'!$F$5:$F$125))</f>
        <v>6.2493388429752064E-2</v>
      </c>
      <c r="E210" s="34">
        <f t="shared" si="26"/>
        <v>54178</v>
      </c>
      <c r="F210" s="20">
        <f t="shared" si="27"/>
        <v>0</v>
      </c>
      <c r="G210" s="20">
        <f t="shared" si="22"/>
        <v>0</v>
      </c>
      <c r="H210" s="20">
        <f t="shared" si="23"/>
        <v>0</v>
      </c>
      <c r="I210" s="20">
        <f t="shared" si="24"/>
        <v>0</v>
      </c>
      <c r="J210" s="20">
        <f t="shared" si="25"/>
        <v>0</v>
      </c>
      <c r="K210" s="20">
        <f>SUM($G$9:G210)</f>
        <v>0</v>
      </c>
    </row>
    <row r="211" spans="2:11">
      <c r="B211" s="3">
        <v>203</v>
      </c>
      <c r="C211" s="3">
        <f t="shared" si="21"/>
        <v>203</v>
      </c>
      <c r="D211" s="384">
        <f>IFERROR(INDEX('Forward Curves'!F:F,MATCH('Perm. Debt'!E211,'Forward Curves'!C:C,0))+$C$3,$C$3+AVERAGE('Forward Curves'!$F$5:$F$125))</f>
        <v>6.2493388429752064E-2</v>
      </c>
      <c r="E211" s="34">
        <f t="shared" si="26"/>
        <v>54209</v>
      </c>
      <c r="F211" s="20">
        <f t="shared" si="27"/>
        <v>0</v>
      </c>
      <c r="G211" s="20">
        <f t="shared" si="22"/>
        <v>0</v>
      </c>
      <c r="H211" s="20">
        <f t="shared" si="23"/>
        <v>0</v>
      </c>
      <c r="I211" s="20">
        <f t="shared" si="24"/>
        <v>0</v>
      </c>
      <c r="J211" s="20">
        <f t="shared" si="25"/>
        <v>0</v>
      </c>
      <c r="K211" s="20">
        <f>SUM($G$9:G211)</f>
        <v>0</v>
      </c>
    </row>
    <row r="212" spans="2:11">
      <c r="B212" s="3">
        <v>204</v>
      </c>
      <c r="C212" s="3">
        <f t="shared" si="21"/>
        <v>204</v>
      </c>
      <c r="D212" s="384">
        <f>IFERROR(INDEX('Forward Curves'!F:F,MATCH('Perm. Debt'!E212,'Forward Curves'!C:C,0))+$C$3,$C$3+AVERAGE('Forward Curves'!$F$5:$F$125))</f>
        <v>6.2493388429752064E-2</v>
      </c>
      <c r="E212" s="34">
        <f t="shared" si="26"/>
        <v>54239</v>
      </c>
      <c r="F212" s="20">
        <f t="shared" si="27"/>
        <v>0</v>
      </c>
      <c r="G212" s="20">
        <f t="shared" si="22"/>
        <v>0</v>
      </c>
      <c r="H212" s="20">
        <f t="shared" si="23"/>
        <v>0</v>
      </c>
      <c r="I212" s="20">
        <f t="shared" si="24"/>
        <v>0</v>
      </c>
      <c r="J212" s="20">
        <f t="shared" si="25"/>
        <v>0</v>
      </c>
      <c r="K212" s="20">
        <f>SUM($G$9:G212)</f>
        <v>0</v>
      </c>
    </row>
    <row r="213" spans="2:11">
      <c r="B213" s="3">
        <v>205</v>
      </c>
      <c r="C213" s="3">
        <f t="shared" si="21"/>
        <v>205</v>
      </c>
      <c r="D213" s="384">
        <f>IFERROR(INDEX('Forward Curves'!F:F,MATCH('Perm. Debt'!E213,'Forward Curves'!C:C,0))+$C$3,$C$3+AVERAGE('Forward Curves'!$F$5:$F$125))</f>
        <v>6.2493388429752064E-2</v>
      </c>
      <c r="E213" s="34">
        <f t="shared" si="26"/>
        <v>54270</v>
      </c>
      <c r="F213" s="20">
        <f t="shared" si="27"/>
        <v>0</v>
      </c>
      <c r="G213" s="20">
        <f t="shared" si="22"/>
        <v>0</v>
      </c>
      <c r="H213" s="20">
        <f t="shared" si="23"/>
        <v>0</v>
      </c>
      <c r="I213" s="20">
        <f t="shared" si="24"/>
        <v>0</v>
      </c>
      <c r="J213" s="20">
        <f t="shared" si="25"/>
        <v>0</v>
      </c>
      <c r="K213" s="20">
        <f>SUM($G$9:G213)</f>
        <v>0</v>
      </c>
    </row>
    <row r="214" spans="2:11">
      <c r="B214" s="3">
        <v>206</v>
      </c>
      <c r="C214" s="3">
        <f t="shared" si="21"/>
        <v>206</v>
      </c>
      <c r="D214" s="384">
        <f>IFERROR(INDEX('Forward Curves'!F:F,MATCH('Perm. Debt'!E214,'Forward Curves'!C:C,0))+$C$3,$C$3+AVERAGE('Forward Curves'!$F$5:$F$125))</f>
        <v>6.2493388429752064E-2</v>
      </c>
      <c r="E214" s="34">
        <f t="shared" si="26"/>
        <v>54301</v>
      </c>
      <c r="F214" s="20">
        <f t="shared" si="27"/>
        <v>0</v>
      </c>
      <c r="G214" s="20">
        <f t="shared" si="22"/>
        <v>0</v>
      </c>
      <c r="H214" s="20">
        <f t="shared" si="23"/>
        <v>0</v>
      </c>
      <c r="I214" s="20">
        <f t="shared" si="24"/>
        <v>0</v>
      </c>
      <c r="J214" s="20">
        <f t="shared" si="25"/>
        <v>0</v>
      </c>
      <c r="K214" s="20">
        <f>SUM($G$9:G214)</f>
        <v>0</v>
      </c>
    </row>
    <row r="215" spans="2:11">
      <c r="B215" s="3">
        <v>207</v>
      </c>
      <c r="C215" s="3">
        <f t="shared" si="21"/>
        <v>207</v>
      </c>
      <c r="D215" s="384">
        <f>IFERROR(INDEX('Forward Curves'!F:F,MATCH('Perm. Debt'!E215,'Forward Curves'!C:C,0))+$C$3,$C$3+AVERAGE('Forward Curves'!$F$5:$F$125))</f>
        <v>6.2493388429752064E-2</v>
      </c>
      <c r="E215" s="34">
        <f t="shared" si="26"/>
        <v>54331</v>
      </c>
      <c r="F215" s="20">
        <f t="shared" si="27"/>
        <v>0</v>
      </c>
      <c r="G215" s="20">
        <f t="shared" si="22"/>
        <v>0</v>
      </c>
      <c r="H215" s="20">
        <f t="shared" si="23"/>
        <v>0</v>
      </c>
      <c r="I215" s="20">
        <f t="shared" si="24"/>
        <v>0</v>
      </c>
      <c r="J215" s="20">
        <f t="shared" si="25"/>
        <v>0</v>
      </c>
      <c r="K215" s="20">
        <f>SUM($G$9:G215)</f>
        <v>0</v>
      </c>
    </row>
    <row r="216" spans="2:11">
      <c r="B216" s="3">
        <v>208</v>
      </c>
      <c r="C216" s="3">
        <f t="shared" si="21"/>
        <v>208</v>
      </c>
      <c r="D216" s="384">
        <f>IFERROR(INDEX('Forward Curves'!F:F,MATCH('Perm. Debt'!E216,'Forward Curves'!C:C,0))+$C$3,$C$3+AVERAGE('Forward Curves'!$F$5:$F$125))</f>
        <v>6.2493388429752064E-2</v>
      </c>
      <c r="E216" s="34">
        <f t="shared" si="26"/>
        <v>54362</v>
      </c>
      <c r="F216" s="20">
        <f t="shared" si="27"/>
        <v>0</v>
      </c>
      <c r="G216" s="20">
        <f t="shared" si="22"/>
        <v>0</v>
      </c>
      <c r="H216" s="20">
        <f t="shared" si="23"/>
        <v>0</v>
      </c>
      <c r="I216" s="20">
        <f t="shared" si="24"/>
        <v>0</v>
      </c>
      <c r="J216" s="20">
        <f t="shared" si="25"/>
        <v>0</v>
      </c>
      <c r="K216" s="20">
        <f>SUM($G$9:G216)</f>
        <v>0</v>
      </c>
    </row>
    <row r="217" spans="2:11">
      <c r="B217" s="3">
        <v>209</v>
      </c>
      <c r="C217" s="3">
        <f t="shared" si="21"/>
        <v>209</v>
      </c>
      <c r="D217" s="384">
        <f>IFERROR(INDEX('Forward Curves'!F:F,MATCH('Perm. Debt'!E217,'Forward Curves'!C:C,0))+$C$3,$C$3+AVERAGE('Forward Curves'!$F$5:$F$125))</f>
        <v>6.2493388429752064E-2</v>
      </c>
      <c r="E217" s="34">
        <f t="shared" si="26"/>
        <v>54392</v>
      </c>
      <c r="F217" s="20">
        <f t="shared" si="27"/>
        <v>0</v>
      </c>
      <c r="G217" s="20">
        <f t="shared" si="22"/>
        <v>0</v>
      </c>
      <c r="H217" s="20">
        <f t="shared" si="23"/>
        <v>0</v>
      </c>
      <c r="I217" s="20">
        <f t="shared" si="24"/>
        <v>0</v>
      </c>
      <c r="J217" s="20">
        <f t="shared" si="25"/>
        <v>0</v>
      </c>
      <c r="K217" s="20">
        <f>SUM($G$9:G217)</f>
        <v>0</v>
      </c>
    </row>
    <row r="218" spans="2:11">
      <c r="B218" s="3">
        <v>210</v>
      </c>
      <c r="C218" s="3">
        <f t="shared" si="21"/>
        <v>210</v>
      </c>
      <c r="D218" s="384">
        <f>IFERROR(INDEX('Forward Curves'!F:F,MATCH('Perm. Debt'!E218,'Forward Curves'!C:C,0))+$C$3,$C$3+AVERAGE('Forward Curves'!$F$5:$F$125))</f>
        <v>6.2493388429752064E-2</v>
      </c>
      <c r="E218" s="34">
        <f t="shared" si="26"/>
        <v>54423</v>
      </c>
      <c r="F218" s="20">
        <f t="shared" si="27"/>
        <v>0</v>
      </c>
      <c r="G218" s="20">
        <f t="shared" si="22"/>
        <v>0</v>
      </c>
      <c r="H218" s="20">
        <f t="shared" si="23"/>
        <v>0</v>
      </c>
      <c r="I218" s="20">
        <f t="shared" si="24"/>
        <v>0</v>
      </c>
      <c r="J218" s="20">
        <f t="shared" si="25"/>
        <v>0</v>
      </c>
      <c r="K218" s="20">
        <f>SUM($G$9:G218)</f>
        <v>0</v>
      </c>
    </row>
    <row r="219" spans="2:11">
      <c r="B219" s="3">
        <v>211</v>
      </c>
      <c r="C219" s="3">
        <f t="shared" si="21"/>
        <v>211</v>
      </c>
      <c r="D219" s="384">
        <f>IFERROR(INDEX('Forward Curves'!F:F,MATCH('Perm. Debt'!E219,'Forward Curves'!C:C,0))+$C$3,$C$3+AVERAGE('Forward Curves'!$F$5:$F$125))</f>
        <v>6.2493388429752064E-2</v>
      </c>
      <c r="E219" s="34">
        <f t="shared" si="26"/>
        <v>54454</v>
      </c>
      <c r="F219" s="20">
        <f t="shared" si="27"/>
        <v>0</v>
      </c>
      <c r="G219" s="20">
        <f t="shared" si="22"/>
        <v>0</v>
      </c>
      <c r="H219" s="20">
        <f t="shared" si="23"/>
        <v>0</v>
      </c>
      <c r="I219" s="20">
        <f t="shared" si="24"/>
        <v>0</v>
      </c>
      <c r="J219" s="20">
        <f t="shared" si="25"/>
        <v>0</v>
      </c>
      <c r="K219" s="20">
        <f>SUM($G$9:G219)</f>
        <v>0</v>
      </c>
    </row>
    <row r="220" spans="2:11">
      <c r="B220" s="3">
        <v>212</v>
      </c>
      <c r="C220" s="3">
        <f t="shared" si="21"/>
        <v>212</v>
      </c>
      <c r="D220" s="384">
        <f>IFERROR(INDEX('Forward Curves'!F:F,MATCH('Perm. Debt'!E220,'Forward Curves'!C:C,0))+$C$3,$C$3+AVERAGE('Forward Curves'!$F$5:$F$125))</f>
        <v>6.2493388429752064E-2</v>
      </c>
      <c r="E220" s="34">
        <f t="shared" si="26"/>
        <v>54482</v>
      </c>
      <c r="F220" s="20">
        <f t="shared" si="27"/>
        <v>0</v>
      </c>
      <c r="G220" s="20">
        <f t="shared" si="22"/>
        <v>0</v>
      </c>
      <c r="H220" s="20">
        <f t="shared" si="23"/>
        <v>0</v>
      </c>
      <c r="I220" s="20">
        <f t="shared" si="24"/>
        <v>0</v>
      </c>
      <c r="J220" s="20">
        <f t="shared" si="25"/>
        <v>0</v>
      </c>
      <c r="K220" s="20">
        <f>SUM($G$9:G220)</f>
        <v>0</v>
      </c>
    </row>
    <row r="221" spans="2:11">
      <c r="B221" s="3">
        <v>213</v>
      </c>
      <c r="C221" s="3">
        <f t="shared" si="21"/>
        <v>213</v>
      </c>
      <c r="D221" s="384">
        <f>IFERROR(INDEX('Forward Curves'!F:F,MATCH('Perm. Debt'!E221,'Forward Curves'!C:C,0))+$C$3,$C$3+AVERAGE('Forward Curves'!$F$5:$F$125))</f>
        <v>6.2493388429752064E-2</v>
      </c>
      <c r="E221" s="34">
        <f t="shared" si="26"/>
        <v>54513</v>
      </c>
      <c r="F221" s="20">
        <f t="shared" si="27"/>
        <v>0</v>
      </c>
      <c r="G221" s="20">
        <f t="shared" si="22"/>
        <v>0</v>
      </c>
      <c r="H221" s="20">
        <f t="shared" si="23"/>
        <v>0</v>
      </c>
      <c r="I221" s="20">
        <f t="shared" si="24"/>
        <v>0</v>
      </c>
      <c r="J221" s="20">
        <f t="shared" si="25"/>
        <v>0</v>
      </c>
      <c r="K221" s="20">
        <f>SUM($G$9:G221)</f>
        <v>0</v>
      </c>
    </row>
    <row r="222" spans="2:11">
      <c r="B222" s="3">
        <v>214</v>
      </c>
      <c r="C222" s="3">
        <f t="shared" si="21"/>
        <v>214</v>
      </c>
      <c r="D222" s="384">
        <f>IFERROR(INDEX('Forward Curves'!F:F,MATCH('Perm. Debt'!E222,'Forward Curves'!C:C,0))+$C$3,$C$3+AVERAGE('Forward Curves'!$F$5:$F$125))</f>
        <v>6.2493388429752064E-2</v>
      </c>
      <c r="E222" s="34">
        <f t="shared" si="26"/>
        <v>54543</v>
      </c>
      <c r="F222" s="20">
        <f t="shared" si="27"/>
        <v>0</v>
      </c>
      <c r="G222" s="20">
        <f t="shared" si="22"/>
        <v>0</v>
      </c>
      <c r="H222" s="20">
        <f t="shared" si="23"/>
        <v>0</v>
      </c>
      <c r="I222" s="20">
        <f t="shared" si="24"/>
        <v>0</v>
      </c>
      <c r="J222" s="20">
        <f t="shared" si="25"/>
        <v>0</v>
      </c>
      <c r="K222" s="20">
        <f>SUM($G$9:G222)</f>
        <v>0</v>
      </c>
    </row>
    <row r="223" spans="2:11">
      <c r="B223" s="3">
        <v>215</v>
      </c>
      <c r="C223" s="3">
        <f t="shared" si="21"/>
        <v>215</v>
      </c>
      <c r="D223" s="384">
        <f>IFERROR(INDEX('Forward Curves'!F:F,MATCH('Perm. Debt'!E223,'Forward Curves'!C:C,0))+$C$3,$C$3+AVERAGE('Forward Curves'!$F$5:$F$125))</f>
        <v>6.2493388429752064E-2</v>
      </c>
      <c r="E223" s="34">
        <f t="shared" si="26"/>
        <v>54574</v>
      </c>
      <c r="F223" s="20">
        <f t="shared" si="27"/>
        <v>0</v>
      </c>
      <c r="G223" s="20">
        <f t="shared" si="22"/>
        <v>0</v>
      </c>
      <c r="H223" s="20">
        <f t="shared" si="23"/>
        <v>0</v>
      </c>
      <c r="I223" s="20">
        <f t="shared" si="24"/>
        <v>0</v>
      </c>
      <c r="J223" s="20">
        <f t="shared" si="25"/>
        <v>0</v>
      </c>
      <c r="K223" s="20">
        <f>SUM($G$9:G223)</f>
        <v>0</v>
      </c>
    </row>
    <row r="224" spans="2:11">
      <c r="B224" s="3">
        <v>216</v>
      </c>
      <c r="C224" s="3">
        <f t="shared" si="21"/>
        <v>216</v>
      </c>
      <c r="D224" s="384">
        <f>IFERROR(INDEX('Forward Curves'!F:F,MATCH('Perm. Debt'!E224,'Forward Curves'!C:C,0))+$C$3,$C$3+AVERAGE('Forward Curves'!$F$5:$F$125))</f>
        <v>6.2493388429752064E-2</v>
      </c>
      <c r="E224" s="34">
        <f t="shared" si="26"/>
        <v>54604</v>
      </c>
      <c r="F224" s="20">
        <f t="shared" si="27"/>
        <v>0</v>
      </c>
      <c r="G224" s="20">
        <f t="shared" si="22"/>
        <v>0</v>
      </c>
      <c r="H224" s="20">
        <f t="shared" si="23"/>
        <v>0</v>
      </c>
      <c r="I224" s="20">
        <f t="shared" si="24"/>
        <v>0</v>
      </c>
      <c r="J224" s="20">
        <f t="shared" si="25"/>
        <v>0</v>
      </c>
      <c r="K224" s="20">
        <f>SUM($G$9:G224)</f>
        <v>0</v>
      </c>
    </row>
    <row r="225" spans="2:11">
      <c r="B225" s="3">
        <v>217</v>
      </c>
      <c r="C225" s="3">
        <f t="shared" si="21"/>
        <v>217</v>
      </c>
      <c r="D225" s="384">
        <f>IFERROR(INDEX('Forward Curves'!F:F,MATCH('Perm. Debt'!E225,'Forward Curves'!C:C,0))+$C$3,$C$3+AVERAGE('Forward Curves'!$F$5:$F$125))</f>
        <v>6.2493388429752064E-2</v>
      </c>
      <c r="E225" s="34">
        <f t="shared" si="26"/>
        <v>54635</v>
      </c>
      <c r="F225" s="20">
        <f t="shared" si="27"/>
        <v>0</v>
      </c>
      <c r="G225" s="20">
        <f t="shared" si="22"/>
        <v>0</v>
      </c>
      <c r="H225" s="20">
        <f t="shared" si="23"/>
        <v>0</v>
      </c>
      <c r="I225" s="20">
        <f t="shared" si="24"/>
        <v>0</v>
      </c>
      <c r="J225" s="20">
        <f t="shared" si="25"/>
        <v>0</v>
      </c>
      <c r="K225" s="20">
        <f>SUM($G$9:G225)</f>
        <v>0</v>
      </c>
    </row>
    <row r="226" spans="2:11">
      <c r="B226" s="3">
        <v>218</v>
      </c>
      <c r="C226" s="3">
        <f t="shared" si="21"/>
        <v>218</v>
      </c>
      <c r="D226" s="384">
        <f>IFERROR(INDEX('Forward Curves'!F:F,MATCH('Perm. Debt'!E226,'Forward Curves'!C:C,0))+$C$3,$C$3+AVERAGE('Forward Curves'!$F$5:$F$125))</f>
        <v>6.2493388429752064E-2</v>
      </c>
      <c r="E226" s="34">
        <f t="shared" si="26"/>
        <v>54666</v>
      </c>
      <c r="F226" s="20">
        <f t="shared" si="27"/>
        <v>0</v>
      </c>
      <c r="G226" s="20">
        <f t="shared" si="22"/>
        <v>0</v>
      </c>
      <c r="H226" s="20">
        <f t="shared" si="23"/>
        <v>0</v>
      </c>
      <c r="I226" s="20">
        <f t="shared" si="24"/>
        <v>0</v>
      </c>
      <c r="J226" s="20">
        <f t="shared" si="25"/>
        <v>0</v>
      </c>
      <c r="K226" s="20">
        <f>SUM($G$9:G226)</f>
        <v>0</v>
      </c>
    </row>
    <row r="227" spans="2:11">
      <c r="B227" s="3">
        <v>219</v>
      </c>
      <c r="C227" s="3">
        <f t="shared" si="21"/>
        <v>219</v>
      </c>
      <c r="D227" s="384">
        <f>IFERROR(INDEX('Forward Curves'!F:F,MATCH('Perm. Debt'!E227,'Forward Curves'!C:C,0))+$C$3,$C$3+AVERAGE('Forward Curves'!$F$5:$F$125))</f>
        <v>6.2493388429752064E-2</v>
      </c>
      <c r="E227" s="34">
        <f t="shared" si="26"/>
        <v>54696</v>
      </c>
      <c r="F227" s="20">
        <f t="shared" si="27"/>
        <v>0</v>
      </c>
      <c r="G227" s="20">
        <f t="shared" si="22"/>
        <v>0</v>
      </c>
      <c r="H227" s="20">
        <f t="shared" si="23"/>
        <v>0</v>
      </c>
      <c r="I227" s="20">
        <f t="shared" si="24"/>
        <v>0</v>
      </c>
      <c r="J227" s="20">
        <f t="shared" si="25"/>
        <v>0</v>
      </c>
      <c r="K227" s="20">
        <f>SUM($G$9:G227)</f>
        <v>0</v>
      </c>
    </row>
    <row r="228" spans="2:11">
      <c r="B228" s="3">
        <v>220</v>
      </c>
      <c r="C228" s="3">
        <f t="shared" si="21"/>
        <v>220</v>
      </c>
      <c r="D228" s="384">
        <f>IFERROR(INDEX('Forward Curves'!F:F,MATCH('Perm. Debt'!E228,'Forward Curves'!C:C,0))+$C$3,$C$3+AVERAGE('Forward Curves'!$F$5:$F$125))</f>
        <v>6.2493388429752064E-2</v>
      </c>
      <c r="E228" s="34">
        <f t="shared" si="26"/>
        <v>54727</v>
      </c>
      <c r="F228" s="20">
        <f t="shared" si="27"/>
        <v>0</v>
      </c>
      <c r="G228" s="20">
        <f t="shared" si="22"/>
        <v>0</v>
      </c>
      <c r="H228" s="20">
        <f t="shared" si="23"/>
        <v>0</v>
      </c>
      <c r="I228" s="20">
        <f t="shared" si="24"/>
        <v>0</v>
      </c>
      <c r="J228" s="20">
        <f t="shared" si="25"/>
        <v>0</v>
      </c>
      <c r="K228" s="20">
        <f>SUM($G$9:G228)</f>
        <v>0</v>
      </c>
    </row>
    <row r="229" spans="2:11">
      <c r="B229" s="3">
        <v>221</v>
      </c>
      <c r="C229" s="3">
        <f t="shared" si="21"/>
        <v>221</v>
      </c>
      <c r="D229" s="384">
        <f>IFERROR(INDEX('Forward Curves'!F:F,MATCH('Perm. Debt'!E229,'Forward Curves'!C:C,0))+$C$3,$C$3+AVERAGE('Forward Curves'!$F$5:$F$125))</f>
        <v>6.2493388429752064E-2</v>
      </c>
      <c r="E229" s="34">
        <f t="shared" si="26"/>
        <v>54757</v>
      </c>
      <c r="F229" s="20">
        <f t="shared" si="27"/>
        <v>0</v>
      </c>
      <c r="G229" s="20">
        <f t="shared" si="22"/>
        <v>0</v>
      </c>
      <c r="H229" s="20">
        <f t="shared" si="23"/>
        <v>0</v>
      </c>
      <c r="I229" s="20">
        <f t="shared" si="24"/>
        <v>0</v>
      </c>
      <c r="J229" s="20">
        <f t="shared" si="25"/>
        <v>0</v>
      </c>
      <c r="K229" s="20">
        <f>SUM($G$9:G229)</f>
        <v>0</v>
      </c>
    </row>
    <row r="230" spans="2:11">
      <c r="B230" s="3">
        <v>222</v>
      </c>
      <c r="C230" s="3">
        <f t="shared" si="21"/>
        <v>222</v>
      </c>
      <c r="D230" s="384">
        <f>IFERROR(INDEX('Forward Curves'!F:F,MATCH('Perm. Debt'!E230,'Forward Curves'!C:C,0))+$C$3,$C$3+AVERAGE('Forward Curves'!$F$5:$F$125))</f>
        <v>6.2493388429752064E-2</v>
      </c>
      <c r="E230" s="34">
        <f t="shared" si="26"/>
        <v>54788</v>
      </c>
      <c r="F230" s="20">
        <f t="shared" si="27"/>
        <v>0</v>
      </c>
      <c r="G230" s="20">
        <f t="shared" si="22"/>
        <v>0</v>
      </c>
      <c r="H230" s="20">
        <f t="shared" si="23"/>
        <v>0</v>
      </c>
      <c r="I230" s="20">
        <f t="shared" si="24"/>
        <v>0</v>
      </c>
      <c r="J230" s="20">
        <f t="shared" si="25"/>
        <v>0</v>
      </c>
      <c r="K230" s="20">
        <f>SUM($G$9:G230)</f>
        <v>0</v>
      </c>
    </row>
    <row r="231" spans="2:11">
      <c r="B231" s="3">
        <v>223</v>
      </c>
      <c r="C231" s="3">
        <f t="shared" si="21"/>
        <v>223</v>
      </c>
      <c r="D231" s="384">
        <f>IFERROR(INDEX('Forward Curves'!F:F,MATCH('Perm. Debt'!E231,'Forward Curves'!C:C,0))+$C$3,$C$3+AVERAGE('Forward Curves'!$F$5:$F$125))</f>
        <v>6.2493388429752064E-2</v>
      </c>
      <c r="E231" s="34">
        <f t="shared" si="26"/>
        <v>54819</v>
      </c>
      <c r="F231" s="20">
        <f t="shared" si="27"/>
        <v>0</v>
      </c>
      <c r="G231" s="20">
        <f t="shared" si="22"/>
        <v>0</v>
      </c>
      <c r="H231" s="20">
        <f t="shared" si="23"/>
        <v>0</v>
      </c>
      <c r="I231" s="20">
        <f t="shared" si="24"/>
        <v>0</v>
      </c>
      <c r="J231" s="20">
        <f t="shared" si="25"/>
        <v>0</v>
      </c>
      <c r="K231" s="20">
        <f>SUM($G$9:G231)</f>
        <v>0</v>
      </c>
    </row>
    <row r="232" spans="2:11">
      <c r="B232" s="3">
        <v>224</v>
      </c>
      <c r="C232" s="3">
        <f t="shared" si="21"/>
        <v>224</v>
      </c>
      <c r="D232" s="384">
        <f>IFERROR(INDEX('Forward Curves'!F:F,MATCH('Perm. Debt'!E232,'Forward Curves'!C:C,0))+$C$3,$C$3+AVERAGE('Forward Curves'!$F$5:$F$125))</f>
        <v>6.2493388429752064E-2</v>
      </c>
      <c r="E232" s="34">
        <f t="shared" si="26"/>
        <v>54847</v>
      </c>
      <c r="F232" s="20">
        <f t="shared" si="27"/>
        <v>0</v>
      </c>
      <c r="G232" s="20">
        <f t="shared" si="22"/>
        <v>0</v>
      </c>
      <c r="H232" s="20">
        <f t="shared" si="23"/>
        <v>0</v>
      </c>
      <c r="I232" s="20">
        <f t="shared" si="24"/>
        <v>0</v>
      </c>
      <c r="J232" s="20">
        <f t="shared" si="25"/>
        <v>0</v>
      </c>
      <c r="K232" s="20">
        <f>SUM($G$9:G232)</f>
        <v>0</v>
      </c>
    </row>
    <row r="233" spans="2:11">
      <c r="B233" s="3">
        <v>225</v>
      </c>
      <c r="C233" s="3">
        <f t="shared" si="21"/>
        <v>225</v>
      </c>
      <c r="D233" s="384">
        <f>IFERROR(INDEX('Forward Curves'!F:F,MATCH('Perm. Debt'!E233,'Forward Curves'!C:C,0))+$C$3,$C$3+AVERAGE('Forward Curves'!$F$5:$F$125))</f>
        <v>6.2493388429752064E-2</v>
      </c>
      <c r="E233" s="34">
        <f t="shared" si="26"/>
        <v>54878</v>
      </c>
      <c r="F233" s="20">
        <f t="shared" si="27"/>
        <v>0</v>
      </c>
      <c r="G233" s="20">
        <f t="shared" si="22"/>
        <v>0</v>
      </c>
      <c r="H233" s="20">
        <f t="shared" si="23"/>
        <v>0</v>
      </c>
      <c r="I233" s="20">
        <f t="shared" si="24"/>
        <v>0</v>
      </c>
      <c r="J233" s="20">
        <f t="shared" si="25"/>
        <v>0</v>
      </c>
      <c r="K233" s="20">
        <f>SUM($G$9:G233)</f>
        <v>0</v>
      </c>
    </row>
    <row r="234" spans="2:11">
      <c r="B234" s="3">
        <v>226</v>
      </c>
      <c r="C234" s="3">
        <f t="shared" si="21"/>
        <v>226</v>
      </c>
      <c r="D234" s="384">
        <f>IFERROR(INDEX('Forward Curves'!F:F,MATCH('Perm. Debt'!E234,'Forward Curves'!C:C,0))+$C$3,$C$3+AVERAGE('Forward Curves'!$F$5:$F$125))</f>
        <v>6.2493388429752064E-2</v>
      </c>
      <c r="E234" s="34">
        <f t="shared" si="26"/>
        <v>54908</v>
      </c>
      <c r="F234" s="20">
        <f t="shared" si="27"/>
        <v>0</v>
      </c>
      <c r="G234" s="20">
        <f t="shared" si="22"/>
        <v>0</v>
      </c>
      <c r="H234" s="20">
        <f t="shared" si="23"/>
        <v>0</v>
      </c>
      <c r="I234" s="20">
        <f t="shared" si="24"/>
        <v>0</v>
      </c>
      <c r="J234" s="20">
        <f t="shared" si="25"/>
        <v>0</v>
      </c>
      <c r="K234" s="20">
        <f>SUM($G$9:G234)</f>
        <v>0</v>
      </c>
    </row>
    <row r="235" spans="2:11">
      <c r="B235" s="3">
        <v>227</v>
      </c>
      <c r="C235" s="3">
        <f t="shared" si="21"/>
        <v>227</v>
      </c>
      <c r="D235" s="384">
        <f>IFERROR(INDEX('Forward Curves'!F:F,MATCH('Perm. Debt'!E235,'Forward Curves'!C:C,0))+$C$3,$C$3+AVERAGE('Forward Curves'!$F$5:$F$125))</f>
        <v>6.2493388429752064E-2</v>
      </c>
      <c r="E235" s="34">
        <f t="shared" si="26"/>
        <v>54939</v>
      </c>
      <c r="F235" s="20">
        <f t="shared" si="27"/>
        <v>0</v>
      </c>
      <c r="G235" s="20">
        <f t="shared" si="22"/>
        <v>0</v>
      </c>
      <c r="H235" s="20">
        <f t="shared" si="23"/>
        <v>0</v>
      </c>
      <c r="I235" s="20">
        <f t="shared" si="24"/>
        <v>0</v>
      </c>
      <c r="J235" s="20">
        <f t="shared" si="25"/>
        <v>0</v>
      </c>
      <c r="K235" s="20">
        <f>SUM($G$9:G235)</f>
        <v>0</v>
      </c>
    </row>
    <row r="236" spans="2:11">
      <c r="B236" s="3">
        <v>228</v>
      </c>
      <c r="C236" s="3">
        <f t="shared" si="21"/>
        <v>228</v>
      </c>
      <c r="D236" s="384">
        <f>IFERROR(INDEX('Forward Curves'!F:F,MATCH('Perm. Debt'!E236,'Forward Curves'!C:C,0))+$C$3,$C$3+AVERAGE('Forward Curves'!$F$5:$F$125))</f>
        <v>6.2493388429752064E-2</v>
      </c>
      <c r="E236" s="34">
        <f t="shared" si="26"/>
        <v>54969</v>
      </c>
      <c r="F236" s="20">
        <f t="shared" si="27"/>
        <v>0</v>
      </c>
      <c r="G236" s="20">
        <f t="shared" si="22"/>
        <v>0</v>
      </c>
      <c r="H236" s="20">
        <f t="shared" si="23"/>
        <v>0</v>
      </c>
      <c r="I236" s="20">
        <f t="shared" si="24"/>
        <v>0</v>
      </c>
      <c r="J236" s="20">
        <f t="shared" si="25"/>
        <v>0</v>
      </c>
      <c r="K236" s="20">
        <f>SUM($G$9:G236)</f>
        <v>0</v>
      </c>
    </row>
    <row r="237" spans="2:11">
      <c r="B237" s="3">
        <v>229</v>
      </c>
      <c r="C237" s="3">
        <f t="shared" si="21"/>
        <v>229</v>
      </c>
      <c r="D237" s="384">
        <f>IFERROR(INDEX('Forward Curves'!F:F,MATCH('Perm. Debt'!E237,'Forward Curves'!C:C,0))+$C$3,$C$3+AVERAGE('Forward Curves'!$F$5:$F$125))</f>
        <v>6.2493388429752064E-2</v>
      </c>
      <c r="E237" s="34">
        <f t="shared" si="26"/>
        <v>55000</v>
      </c>
      <c r="F237" s="20">
        <f t="shared" si="27"/>
        <v>0</v>
      </c>
      <c r="G237" s="20">
        <f t="shared" si="22"/>
        <v>0</v>
      </c>
      <c r="H237" s="20">
        <f t="shared" si="23"/>
        <v>0</v>
      </c>
      <c r="I237" s="20">
        <f t="shared" si="24"/>
        <v>0</v>
      </c>
      <c r="J237" s="20">
        <f t="shared" si="25"/>
        <v>0</v>
      </c>
      <c r="K237" s="20">
        <f>SUM($G$9:G237)</f>
        <v>0</v>
      </c>
    </row>
    <row r="238" spans="2:11">
      <c r="B238" s="3">
        <v>230</v>
      </c>
      <c r="C238" s="3">
        <f t="shared" si="21"/>
        <v>230</v>
      </c>
      <c r="D238" s="384">
        <f>IFERROR(INDEX('Forward Curves'!F:F,MATCH('Perm. Debt'!E238,'Forward Curves'!C:C,0))+$C$3,$C$3+AVERAGE('Forward Curves'!$F$5:$F$125))</f>
        <v>6.2493388429752064E-2</v>
      </c>
      <c r="E238" s="34">
        <f t="shared" si="26"/>
        <v>55031</v>
      </c>
      <c r="F238" s="20">
        <f t="shared" si="27"/>
        <v>0</v>
      </c>
      <c r="G238" s="20">
        <f t="shared" si="22"/>
        <v>0</v>
      </c>
      <c r="H238" s="20">
        <f t="shared" si="23"/>
        <v>0</v>
      </c>
      <c r="I238" s="20">
        <f t="shared" si="24"/>
        <v>0</v>
      </c>
      <c r="J238" s="20">
        <f t="shared" si="25"/>
        <v>0</v>
      </c>
      <c r="K238" s="20">
        <f>SUM($G$9:G238)</f>
        <v>0</v>
      </c>
    </row>
    <row r="239" spans="2:11">
      <c r="B239" s="3">
        <v>231</v>
      </c>
      <c r="C239" s="3">
        <f t="shared" si="21"/>
        <v>231</v>
      </c>
      <c r="D239" s="384">
        <f>IFERROR(INDEX('Forward Curves'!F:F,MATCH('Perm. Debt'!E239,'Forward Curves'!C:C,0))+$C$3,$C$3+AVERAGE('Forward Curves'!$F$5:$F$125))</f>
        <v>6.2493388429752064E-2</v>
      </c>
      <c r="E239" s="34">
        <f t="shared" si="26"/>
        <v>55061</v>
      </c>
      <c r="F239" s="20">
        <f t="shared" si="27"/>
        <v>0</v>
      </c>
      <c r="G239" s="20">
        <f t="shared" si="22"/>
        <v>0</v>
      </c>
      <c r="H239" s="20">
        <f t="shared" si="23"/>
        <v>0</v>
      </c>
      <c r="I239" s="20">
        <f t="shared" si="24"/>
        <v>0</v>
      </c>
      <c r="J239" s="20">
        <f t="shared" si="25"/>
        <v>0</v>
      </c>
      <c r="K239" s="20">
        <f>SUM($G$9:G239)</f>
        <v>0</v>
      </c>
    </row>
    <row r="240" spans="2:11">
      <c r="B240" s="3">
        <v>232</v>
      </c>
      <c r="C240" s="3">
        <f t="shared" si="21"/>
        <v>232</v>
      </c>
      <c r="D240" s="384">
        <f>IFERROR(INDEX('Forward Curves'!F:F,MATCH('Perm. Debt'!E240,'Forward Curves'!C:C,0))+$C$3,$C$3+AVERAGE('Forward Curves'!$F$5:$F$125))</f>
        <v>6.2493388429752064E-2</v>
      </c>
      <c r="E240" s="34">
        <f t="shared" si="26"/>
        <v>55092</v>
      </c>
      <c r="F240" s="20">
        <f t="shared" si="27"/>
        <v>0</v>
      </c>
      <c r="G240" s="20">
        <f t="shared" si="22"/>
        <v>0</v>
      </c>
      <c r="H240" s="20">
        <f t="shared" si="23"/>
        <v>0</v>
      </c>
      <c r="I240" s="20">
        <f t="shared" si="24"/>
        <v>0</v>
      </c>
      <c r="J240" s="20">
        <f t="shared" si="25"/>
        <v>0</v>
      </c>
      <c r="K240" s="20">
        <f>SUM($G$9:G240)</f>
        <v>0</v>
      </c>
    </row>
    <row r="241" spans="2:11">
      <c r="B241" s="3">
        <v>233</v>
      </c>
      <c r="C241" s="3">
        <f t="shared" si="21"/>
        <v>233</v>
      </c>
      <c r="D241" s="384">
        <f>IFERROR(INDEX('Forward Curves'!F:F,MATCH('Perm. Debt'!E241,'Forward Curves'!C:C,0))+$C$3,$C$3+AVERAGE('Forward Curves'!$F$5:$F$125))</f>
        <v>6.2493388429752064E-2</v>
      </c>
      <c r="E241" s="34">
        <f t="shared" si="26"/>
        <v>55122</v>
      </c>
      <c r="F241" s="20">
        <f t="shared" si="27"/>
        <v>0</v>
      </c>
      <c r="G241" s="20">
        <f t="shared" si="22"/>
        <v>0</v>
      </c>
      <c r="H241" s="20">
        <f t="shared" si="23"/>
        <v>0</v>
      </c>
      <c r="I241" s="20">
        <f t="shared" si="24"/>
        <v>0</v>
      </c>
      <c r="J241" s="20">
        <f t="shared" si="25"/>
        <v>0</v>
      </c>
      <c r="K241" s="20">
        <f>SUM($G$9:G241)</f>
        <v>0</v>
      </c>
    </row>
    <row r="242" spans="2:11">
      <c r="B242" s="3">
        <v>234</v>
      </c>
      <c r="C242" s="3">
        <f t="shared" si="21"/>
        <v>234</v>
      </c>
      <c r="D242" s="384">
        <f>IFERROR(INDEX('Forward Curves'!F:F,MATCH('Perm. Debt'!E242,'Forward Curves'!C:C,0))+$C$3,$C$3+AVERAGE('Forward Curves'!$F$5:$F$125))</f>
        <v>6.2493388429752064E-2</v>
      </c>
      <c r="E242" s="34">
        <f t="shared" si="26"/>
        <v>55153</v>
      </c>
      <c r="F242" s="20">
        <f t="shared" si="27"/>
        <v>0</v>
      </c>
      <c r="G242" s="20">
        <f t="shared" si="22"/>
        <v>0</v>
      </c>
      <c r="H242" s="20">
        <f t="shared" si="23"/>
        <v>0</v>
      </c>
      <c r="I242" s="20">
        <f t="shared" si="24"/>
        <v>0</v>
      </c>
      <c r="J242" s="20">
        <f t="shared" si="25"/>
        <v>0</v>
      </c>
      <c r="K242" s="20">
        <f>SUM($G$9:G242)</f>
        <v>0</v>
      </c>
    </row>
    <row r="243" spans="2:11">
      <c r="B243" s="3">
        <v>235</v>
      </c>
      <c r="C243" s="3">
        <f t="shared" si="21"/>
        <v>235</v>
      </c>
      <c r="D243" s="384">
        <f>IFERROR(INDEX('Forward Curves'!F:F,MATCH('Perm. Debt'!E243,'Forward Curves'!C:C,0))+$C$3,$C$3+AVERAGE('Forward Curves'!$F$5:$F$125))</f>
        <v>6.2493388429752064E-2</v>
      </c>
      <c r="E243" s="34">
        <f t="shared" si="26"/>
        <v>55184</v>
      </c>
      <c r="F243" s="20">
        <f t="shared" si="27"/>
        <v>0</v>
      </c>
      <c r="G243" s="20">
        <f t="shared" si="22"/>
        <v>0</v>
      </c>
      <c r="H243" s="20">
        <f t="shared" si="23"/>
        <v>0</v>
      </c>
      <c r="I243" s="20">
        <f t="shared" si="24"/>
        <v>0</v>
      </c>
      <c r="J243" s="20">
        <f t="shared" si="25"/>
        <v>0</v>
      </c>
      <c r="K243" s="20">
        <f>SUM($G$9:G243)</f>
        <v>0</v>
      </c>
    </row>
    <row r="244" spans="2:11">
      <c r="B244" s="3">
        <v>236</v>
      </c>
      <c r="C244" s="3">
        <f t="shared" si="21"/>
        <v>236</v>
      </c>
      <c r="D244" s="384">
        <f>IFERROR(INDEX('Forward Curves'!F:F,MATCH('Perm. Debt'!E244,'Forward Curves'!C:C,0))+$C$3,$C$3+AVERAGE('Forward Curves'!$F$5:$F$125))</f>
        <v>6.2493388429752064E-2</v>
      </c>
      <c r="E244" s="34">
        <f t="shared" si="26"/>
        <v>55212</v>
      </c>
      <c r="F244" s="20">
        <f t="shared" si="27"/>
        <v>0</v>
      </c>
      <c r="G244" s="20">
        <f t="shared" si="22"/>
        <v>0</v>
      </c>
      <c r="H244" s="20">
        <f t="shared" si="23"/>
        <v>0</v>
      </c>
      <c r="I244" s="20">
        <f t="shared" si="24"/>
        <v>0</v>
      </c>
      <c r="J244" s="20">
        <f t="shared" si="25"/>
        <v>0</v>
      </c>
      <c r="K244" s="20">
        <f>SUM($G$9:G244)</f>
        <v>0</v>
      </c>
    </row>
    <row r="245" spans="2:11">
      <c r="B245" s="3">
        <v>237</v>
      </c>
      <c r="C245" s="3">
        <f t="shared" si="21"/>
        <v>237</v>
      </c>
      <c r="D245" s="384">
        <f>IFERROR(INDEX('Forward Curves'!F:F,MATCH('Perm. Debt'!E245,'Forward Curves'!C:C,0))+$C$3,$C$3+AVERAGE('Forward Curves'!$F$5:$F$125))</f>
        <v>6.2493388429752064E-2</v>
      </c>
      <c r="E245" s="34">
        <f t="shared" si="26"/>
        <v>55243</v>
      </c>
      <c r="F245" s="20">
        <f t="shared" si="27"/>
        <v>0</v>
      </c>
      <c r="G245" s="20">
        <f t="shared" si="22"/>
        <v>0</v>
      </c>
      <c r="H245" s="20">
        <f t="shared" si="23"/>
        <v>0</v>
      </c>
      <c r="I245" s="20">
        <f t="shared" si="24"/>
        <v>0</v>
      </c>
      <c r="J245" s="20">
        <f t="shared" si="25"/>
        <v>0</v>
      </c>
      <c r="K245" s="20">
        <f>SUM($G$9:G245)</f>
        <v>0</v>
      </c>
    </row>
    <row r="246" spans="2:11">
      <c r="B246" s="3">
        <v>238</v>
      </c>
      <c r="C246" s="3">
        <f t="shared" si="21"/>
        <v>238</v>
      </c>
      <c r="D246" s="384">
        <f>IFERROR(INDEX('Forward Curves'!F:F,MATCH('Perm. Debt'!E246,'Forward Curves'!C:C,0))+$C$3,$C$3+AVERAGE('Forward Curves'!$F$5:$F$125))</f>
        <v>6.2493388429752064E-2</v>
      </c>
      <c r="E246" s="34">
        <f t="shared" si="26"/>
        <v>55273</v>
      </c>
      <c r="F246" s="20">
        <f t="shared" si="27"/>
        <v>0</v>
      </c>
      <c r="G246" s="20">
        <f t="shared" si="22"/>
        <v>0</v>
      </c>
      <c r="H246" s="20">
        <f t="shared" si="23"/>
        <v>0</v>
      </c>
      <c r="I246" s="20">
        <f t="shared" si="24"/>
        <v>0</v>
      </c>
      <c r="J246" s="20">
        <f t="shared" si="25"/>
        <v>0</v>
      </c>
      <c r="K246" s="20">
        <f>SUM($G$9:G246)</f>
        <v>0</v>
      </c>
    </row>
    <row r="247" spans="2:11">
      <c r="B247" s="3">
        <v>239</v>
      </c>
      <c r="C247" s="3">
        <f t="shared" si="21"/>
        <v>239</v>
      </c>
      <c r="D247" s="384">
        <f>IFERROR(INDEX('Forward Curves'!F:F,MATCH('Perm. Debt'!E247,'Forward Curves'!C:C,0))+$C$3,$C$3+AVERAGE('Forward Curves'!$F$5:$F$125))</f>
        <v>6.2493388429752064E-2</v>
      </c>
      <c r="E247" s="34">
        <f t="shared" si="26"/>
        <v>55304</v>
      </c>
      <c r="F247" s="20">
        <f t="shared" si="27"/>
        <v>0</v>
      </c>
      <c r="G247" s="20">
        <f t="shared" si="22"/>
        <v>0</v>
      </c>
      <c r="H247" s="20">
        <f t="shared" si="23"/>
        <v>0</v>
      </c>
      <c r="I247" s="20">
        <f t="shared" si="24"/>
        <v>0</v>
      </c>
      <c r="J247" s="20">
        <f t="shared" si="25"/>
        <v>0</v>
      </c>
      <c r="K247" s="20">
        <f>SUM($G$9:G247)</f>
        <v>0</v>
      </c>
    </row>
    <row r="248" spans="2:11">
      <c r="B248" s="3">
        <v>240</v>
      </c>
      <c r="C248" s="3">
        <f t="shared" si="21"/>
        <v>240</v>
      </c>
      <c r="D248" s="384">
        <f>IFERROR(INDEX('Forward Curves'!F:F,MATCH('Perm. Debt'!E248,'Forward Curves'!C:C,0))+$C$3,$C$3+AVERAGE('Forward Curves'!$F$5:$F$125))</f>
        <v>6.2493388429752064E-2</v>
      </c>
      <c r="E248" s="34">
        <f t="shared" si="26"/>
        <v>55334</v>
      </c>
      <c r="F248" s="20">
        <f t="shared" si="27"/>
        <v>0</v>
      </c>
      <c r="G248" s="20">
        <f t="shared" si="22"/>
        <v>0</v>
      </c>
      <c r="H248" s="20">
        <f t="shared" si="23"/>
        <v>0</v>
      </c>
      <c r="I248" s="20">
        <f t="shared" si="24"/>
        <v>0</v>
      </c>
      <c r="J248" s="20">
        <f t="shared" si="25"/>
        <v>0</v>
      </c>
      <c r="K248" s="20">
        <f>SUM($G$9:G248)</f>
        <v>0</v>
      </c>
    </row>
    <row r="249" spans="2:11">
      <c r="B249" s="3">
        <v>241</v>
      </c>
      <c r="C249" s="3">
        <f t="shared" si="21"/>
        <v>241</v>
      </c>
      <c r="D249" s="384">
        <f>IFERROR(INDEX('Forward Curves'!F:F,MATCH('Perm. Debt'!E249,'Forward Curves'!C:C,0))+$C$3,$C$3+AVERAGE('Forward Curves'!$F$5:$F$125))</f>
        <v>6.2493388429752064E-2</v>
      </c>
      <c r="E249" s="34">
        <f t="shared" si="26"/>
        <v>55365</v>
      </c>
      <c r="F249" s="20">
        <f t="shared" si="27"/>
        <v>0</v>
      </c>
      <c r="G249" s="20">
        <f t="shared" si="22"/>
        <v>0</v>
      </c>
      <c r="H249" s="20">
        <f t="shared" si="23"/>
        <v>0</v>
      </c>
      <c r="I249" s="20">
        <f t="shared" si="24"/>
        <v>0</v>
      </c>
      <c r="J249" s="20">
        <f t="shared" si="25"/>
        <v>0</v>
      </c>
      <c r="K249" s="20">
        <f>SUM($G$9:G249)</f>
        <v>0</v>
      </c>
    </row>
    <row r="250" spans="2:11">
      <c r="B250" s="3">
        <v>242</v>
      </c>
      <c r="C250" s="3">
        <f t="shared" si="21"/>
        <v>242</v>
      </c>
      <c r="D250" s="384">
        <f>IFERROR(INDEX('Forward Curves'!F:F,MATCH('Perm. Debt'!E250,'Forward Curves'!C:C,0))+$C$3,$C$3+AVERAGE('Forward Curves'!$F$5:$F$125))</f>
        <v>6.2493388429752064E-2</v>
      </c>
      <c r="E250" s="34">
        <f t="shared" si="26"/>
        <v>55396</v>
      </c>
      <c r="F250" s="20">
        <f t="shared" si="27"/>
        <v>0</v>
      </c>
      <c r="G250" s="20">
        <f t="shared" si="22"/>
        <v>0</v>
      </c>
      <c r="H250" s="20">
        <f t="shared" si="23"/>
        <v>0</v>
      </c>
      <c r="I250" s="20">
        <f t="shared" si="24"/>
        <v>0</v>
      </c>
      <c r="J250" s="20">
        <f t="shared" si="25"/>
        <v>0</v>
      </c>
      <c r="K250" s="20">
        <f>SUM($G$9:G250)</f>
        <v>0</v>
      </c>
    </row>
    <row r="251" spans="2:11">
      <c r="B251" s="3">
        <v>243</v>
      </c>
      <c r="C251" s="3">
        <f t="shared" si="21"/>
        <v>243</v>
      </c>
      <c r="D251" s="384">
        <f>IFERROR(INDEX('Forward Curves'!F:F,MATCH('Perm. Debt'!E251,'Forward Curves'!C:C,0))+$C$3,$C$3+AVERAGE('Forward Curves'!$F$5:$F$125))</f>
        <v>6.2493388429752064E-2</v>
      </c>
      <c r="E251" s="34">
        <f t="shared" si="26"/>
        <v>55426</v>
      </c>
      <c r="F251" s="20">
        <f t="shared" si="27"/>
        <v>0</v>
      </c>
      <c r="G251" s="20">
        <f t="shared" si="22"/>
        <v>0</v>
      </c>
      <c r="H251" s="20">
        <f t="shared" si="23"/>
        <v>0</v>
      </c>
      <c r="I251" s="20">
        <f t="shared" si="24"/>
        <v>0</v>
      </c>
      <c r="J251" s="20">
        <f t="shared" si="25"/>
        <v>0</v>
      </c>
      <c r="K251" s="20">
        <f>SUM($G$9:G251)</f>
        <v>0</v>
      </c>
    </row>
    <row r="252" spans="2:11">
      <c r="B252" s="3">
        <v>244</v>
      </c>
      <c r="C252" s="3">
        <f t="shared" si="21"/>
        <v>244</v>
      </c>
      <c r="D252" s="384">
        <f>IFERROR(INDEX('Forward Curves'!F:F,MATCH('Perm. Debt'!E252,'Forward Curves'!C:C,0))+$C$3,$C$3+AVERAGE('Forward Curves'!$F$5:$F$125))</f>
        <v>6.2493388429752064E-2</v>
      </c>
      <c r="E252" s="34">
        <f t="shared" si="26"/>
        <v>55457</v>
      </c>
      <c r="F252" s="20">
        <f t="shared" si="27"/>
        <v>0</v>
      </c>
      <c r="G252" s="20">
        <f t="shared" si="22"/>
        <v>0</v>
      </c>
      <c r="H252" s="20">
        <f t="shared" si="23"/>
        <v>0</v>
      </c>
      <c r="I252" s="20">
        <f t="shared" si="24"/>
        <v>0</v>
      </c>
      <c r="J252" s="20">
        <f t="shared" si="25"/>
        <v>0</v>
      </c>
      <c r="K252" s="20">
        <f>SUM($G$9:G252)</f>
        <v>0</v>
      </c>
    </row>
    <row r="253" spans="2:11">
      <c r="B253" s="3">
        <v>245</v>
      </c>
      <c r="C253" s="3">
        <f t="shared" si="21"/>
        <v>245</v>
      </c>
      <c r="D253" s="384">
        <f>IFERROR(INDEX('Forward Curves'!F:F,MATCH('Perm. Debt'!E253,'Forward Curves'!C:C,0))+$C$3,$C$3+AVERAGE('Forward Curves'!$F$5:$F$125))</f>
        <v>6.2493388429752064E-2</v>
      </c>
      <c r="E253" s="34">
        <f t="shared" si="26"/>
        <v>55487</v>
      </c>
      <c r="F253" s="20">
        <f t="shared" si="27"/>
        <v>0</v>
      </c>
      <c r="G253" s="20">
        <f t="shared" si="22"/>
        <v>0</v>
      </c>
      <c r="H253" s="20">
        <f t="shared" si="23"/>
        <v>0</v>
      </c>
      <c r="I253" s="20">
        <f t="shared" si="24"/>
        <v>0</v>
      </c>
      <c r="J253" s="20">
        <f t="shared" si="25"/>
        <v>0</v>
      </c>
      <c r="K253" s="20">
        <f>SUM($G$9:G253)</f>
        <v>0</v>
      </c>
    </row>
    <row r="254" spans="2:11">
      <c r="B254" s="3">
        <v>246</v>
      </c>
      <c r="C254" s="3">
        <f t="shared" si="21"/>
        <v>246</v>
      </c>
      <c r="D254" s="384">
        <f>IFERROR(INDEX('Forward Curves'!F:F,MATCH('Perm. Debt'!E254,'Forward Curves'!C:C,0))+$C$3,$C$3+AVERAGE('Forward Curves'!$F$5:$F$125))</f>
        <v>6.2493388429752064E-2</v>
      </c>
      <c r="E254" s="34">
        <f t="shared" si="26"/>
        <v>55518</v>
      </c>
      <c r="F254" s="20">
        <f t="shared" si="27"/>
        <v>0</v>
      </c>
      <c r="G254" s="20">
        <f t="shared" si="22"/>
        <v>0</v>
      </c>
      <c r="H254" s="20">
        <f t="shared" si="23"/>
        <v>0</v>
      </c>
      <c r="I254" s="20">
        <f t="shared" si="24"/>
        <v>0</v>
      </c>
      <c r="J254" s="20">
        <f t="shared" si="25"/>
        <v>0</v>
      </c>
      <c r="K254" s="20">
        <f>SUM($G$9:G254)</f>
        <v>0</v>
      </c>
    </row>
    <row r="255" spans="2:11">
      <c r="B255" s="3">
        <v>247</v>
      </c>
      <c r="C255" s="3">
        <f t="shared" si="21"/>
        <v>247</v>
      </c>
      <c r="D255" s="384">
        <f>IFERROR(INDEX('Forward Curves'!F:F,MATCH('Perm. Debt'!E255,'Forward Curves'!C:C,0))+$C$3,$C$3+AVERAGE('Forward Curves'!$F$5:$F$125))</f>
        <v>6.2493388429752064E-2</v>
      </c>
      <c r="E255" s="34">
        <f t="shared" si="26"/>
        <v>55549</v>
      </c>
      <c r="F255" s="20">
        <f t="shared" si="27"/>
        <v>0</v>
      </c>
      <c r="G255" s="20">
        <f t="shared" si="22"/>
        <v>0</v>
      </c>
      <c r="H255" s="20">
        <f t="shared" si="23"/>
        <v>0</v>
      </c>
      <c r="I255" s="20">
        <f t="shared" si="24"/>
        <v>0</v>
      </c>
      <c r="J255" s="20">
        <f t="shared" si="25"/>
        <v>0</v>
      </c>
      <c r="K255" s="20">
        <f>SUM($G$9:G255)</f>
        <v>0</v>
      </c>
    </row>
    <row r="256" spans="2:11">
      <c r="B256" s="3">
        <v>248</v>
      </c>
      <c r="C256" s="3">
        <f t="shared" si="21"/>
        <v>248</v>
      </c>
      <c r="D256" s="384">
        <f>IFERROR(INDEX('Forward Curves'!F:F,MATCH('Perm. Debt'!E256,'Forward Curves'!C:C,0))+$C$3,$C$3+AVERAGE('Forward Curves'!$F$5:$F$125))</f>
        <v>6.2493388429752064E-2</v>
      </c>
      <c r="E256" s="34">
        <f t="shared" si="26"/>
        <v>55578</v>
      </c>
      <c r="F256" s="20">
        <f t="shared" si="27"/>
        <v>0</v>
      </c>
      <c r="G256" s="20">
        <f t="shared" si="22"/>
        <v>0</v>
      </c>
      <c r="H256" s="20">
        <f t="shared" si="23"/>
        <v>0</v>
      </c>
      <c r="I256" s="20">
        <f t="shared" si="24"/>
        <v>0</v>
      </c>
      <c r="J256" s="20">
        <f t="shared" si="25"/>
        <v>0</v>
      </c>
      <c r="K256" s="20">
        <f>SUM($G$9:G256)</f>
        <v>0</v>
      </c>
    </row>
    <row r="257" spans="2:11">
      <c r="B257" s="3">
        <v>249</v>
      </c>
      <c r="C257" s="3">
        <f t="shared" si="21"/>
        <v>249</v>
      </c>
      <c r="D257" s="384">
        <f>IFERROR(INDEX('Forward Curves'!F:F,MATCH('Perm. Debt'!E257,'Forward Curves'!C:C,0))+$C$3,$C$3+AVERAGE('Forward Curves'!$F$5:$F$125))</f>
        <v>6.2493388429752064E-2</v>
      </c>
      <c r="E257" s="34">
        <f t="shared" si="26"/>
        <v>55609</v>
      </c>
      <c r="F257" s="20">
        <f t="shared" si="27"/>
        <v>0</v>
      </c>
      <c r="G257" s="20">
        <f t="shared" si="22"/>
        <v>0</v>
      </c>
      <c r="H257" s="20">
        <f t="shared" si="23"/>
        <v>0</v>
      </c>
      <c r="I257" s="20">
        <f t="shared" si="24"/>
        <v>0</v>
      </c>
      <c r="J257" s="20">
        <f t="shared" si="25"/>
        <v>0</v>
      </c>
      <c r="K257" s="20">
        <f>SUM($G$9:G257)</f>
        <v>0</v>
      </c>
    </row>
    <row r="258" spans="2:11">
      <c r="B258" s="3">
        <v>250</v>
      </c>
      <c r="C258" s="3">
        <f t="shared" si="21"/>
        <v>250</v>
      </c>
      <c r="D258" s="384">
        <f>IFERROR(INDEX('Forward Curves'!F:F,MATCH('Perm. Debt'!E258,'Forward Curves'!C:C,0))+$C$3,$C$3+AVERAGE('Forward Curves'!$F$5:$F$125))</f>
        <v>6.2493388429752064E-2</v>
      </c>
      <c r="E258" s="34">
        <f t="shared" si="26"/>
        <v>55639</v>
      </c>
      <c r="F258" s="20">
        <f t="shared" si="27"/>
        <v>0</v>
      </c>
      <c r="G258" s="20">
        <f t="shared" si="22"/>
        <v>0</v>
      </c>
      <c r="H258" s="20">
        <f t="shared" si="23"/>
        <v>0</v>
      </c>
      <c r="I258" s="20">
        <f t="shared" si="24"/>
        <v>0</v>
      </c>
      <c r="J258" s="20">
        <f t="shared" si="25"/>
        <v>0</v>
      </c>
      <c r="K258" s="20">
        <f>SUM($G$9:G258)</f>
        <v>0</v>
      </c>
    </row>
    <row r="259" spans="2:11">
      <c r="B259" s="3">
        <v>251</v>
      </c>
      <c r="C259" s="3">
        <f t="shared" si="21"/>
        <v>251</v>
      </c>
      <c r="D259" s="384">
        <f>IFERROR(INDEX('Forward Curves'!F:F,MATCH('Perm. Debt'!E259,'Forward Curves'!C:C,0))+$C$3,$C$3+AVERAGE('Forward Curves'!$F$5:$F$125))</f>
        <v>6.2493388429752064E-2</v>
      </c>
      <c r="E259" s="34">
        <f t="shared" si="26"/>
        <v>55670</v>
      </c>
      <c r="F259" s="20">
        <f t="shared" si="27"/>
        <v>0</v>
      </c>
      <c r="G259" s="20">
        <f t="shared" si="22"/>
        <v>0</v>
      </c>
      <c r="H259" s="20">
        <f t="shared" si="23"/>
        <v>0</v>
      </c>
      <c r="I259" s="20">
        <f t="shared" si="24"/>
        <v>0</v>
      </c>
      <c r="J259" s="20">
        <f t="shared" si="25"/>
        <v>0</v>
      </c>
      <c r="K259" s="20">
        <f>SUM($G$9:G259)</f>
        <v>0</v>
      </c>
    </row>
    <row r="260" spans="2:11">
      <c r="B260" s="3">
        <v>252</v>
      </c>
      <c r="C260" s="3">
        <f t="shared" si="21"/>
        <v>252</v>
      </c>
      <c r="D260" s="384">
        <f>IFERROR(INDEX('Forward Curves'!F:F,MATCH('Perm. Debt'!E260,'Forward Curves'!C:C,0))+$C$3,$C$3+AVERAGE('Forward Curves'!$F$5:$F$125))</f>
        <v>6.2493388429752064E-2</v>
      </c>
      <c r="E260" s="34">
        <f t="shared" si="26"/>
        <v>55700</v>
      </c>
      <c r="F260" s="20">
        <f t="shared" si="27"/>
        <v>0</v>
      </c>
      <c r="G260" s="20">
        <f t="shared" si="22"/>
        <v>0</v>
      </c>
      <c r="H260" s="20">
        <f t="shared" si="23"/>
        <v>0</v>
      </c>
      <c r="I260" s="20">
        <f t="shared" si="24"/>
        <v>0</v>
      </c>
      <c r="J260" s="20">
        <f t="shared" si="25"/>
        <v>0</v>
      </c>
      <c r="K260" s="20">
        <f>SUM($G$9:G260)</f>
        <v>0</v>
      </c>
    </row>
    <row r="261" spans="2:11">
      <c r="B261" s="3">
        <v>253</v>
      </c>
      <c r="C261" s="3">
        <f t="shared" si="21"/>
        <v>253</v>
      </c>
      <c r="D261" s="384">
        <f>IFERROR(INDEX('Forward Curves'!F:F,MATCH('Perm. Debt'!E261,'Forward Curves'!C:C,0))+$C$3,$C$3+AVERAGE('Forward Curves'!$F$5:$F$125))</f>
        <v>6.2493388429752064E-2</v>
      </c>
      <c r="E261" s="34">
        <f t="shared" si="26"/>
        <v>55731</v>
      </c>
      <c r="F261" s="20">
        <f t="shared" si="27"/>
        <v>0</v>
      </c>
      <c r="G261" s="20">
        <f t="shared" si="22"/>
        <v>0</v>
      </c>
      <c r="H261" s="20">
        <f t="shared" si="23"/>
        <v>0</v>
      </c>
      <c r="I261" s="20">
        <f t="shared" si="24"/>
        <v>0</v>
      </c>
      <c r="J261" s="20">
        <f t="shared" si="25"/>
        <v>0</v>
      </c>
      <c r="K261" s="20">
        <f>SUM($G$9:G261)</f>
        <v>0</v>
      </c>
    </row>
    <row r="262" spans="2:11">
      <c r="B262" s="3">
        <v>254</v>
      </c>
      <c r="C262" s="3">
        <f t="shared" si="21"/>
        <v>254</v>
      </c>
      <c r="D262" s="384">
        <f>IFERROR(INDEX('Forward Curves'!F:F,MATCH('Perm. Debt'!E262,'Forward Curves'!C:C,0))+$C$3,$C$3+AVERAGE('Forward Curves'!$F$5:$F$125))</f>
        <v>6.2493388429752064E-2</v>
      </c>
      <c r="E262" s="34">
        <f t="shared" si="26"/>
        <v>55762</v>
      </c>
      <c r="F262" s="20">
        <f t="shared" si="27"/>
        <v>0</v>
      </c>
      <c r="G262" s="20">
        <f t="shared" si="22"/>
        <v>0</v>
      </c>
      <c r="H262" s="20">
        <f t="shared" si="23"/>
        <v>0</v>
      </c>
      <c r="I262" s="20">
        <f t="shared" si="24"/>
        <v>0</v>
      </c>
      <c r="J262" s="20">
        <f t="shared" si="25"/>
        <v>0</v>
      </c>
      <c r="K262" s="20">
        <f>SUM($G$9:G262)</f>
        <v>0</v>
      </c>
    </row>
    <row r="263" spans="2:11">
      <c r="B263" s="3">
        <v>255</v>
      </c>
      <c r="C263" s="3">
        <f t="shared" si="21"/>
        <v>255</v>
      </c>
      <c r="D263" s="384">
        <f>IFERROR(INDEX('Forward Curves'!F:F,MATCH('Perm. Debt'!E263,'Forward Curves'!C:C,0))+$C$3,$C$3+AVERAGE('Forward Curves'!$F$5:$F$125))</f>
        <v>6.2493388429752064E-2</v>
      </c>
      <c r="E263" s="34">
        <f t="shared" si="26"/>
        <v>55792</v>
      </c>
      <c r="F263" s="20">
        <f t="shared" si="27"/>
        <v>0</v>
      </c>
      <c r="G263" s="20">
        <f t="shared" si="22"/>
        <v>0</v>
      </c>
      <c r="H263" s="20">
        <f t="shared" si="23"/>
        <v>0</v>
      </c>
      <c r="I263" s="20">
        <f t="shared" si="24"/>
        <v>0</v>
      </c>
      <c r="J263" s="20">
        <f t="shared" si="25"/>
        <v>0</v>
      </c>
      <c r="K263" s="20">
        <f>SUM($G$9:G263)</f>
        <v>0</v>
      </c>
    </row>
    <row r="264" spans="2:11">
      <c r="B264" s="3">
        <v>256</v>
      </c>
      <c r="C264" s="3">
        <f t="shared" si="21"/>
        <v>256</v>
      </c>
      <c r="D264" s="384">
        <f>IFERROR(INDEX('Forward Curves'!F:F,MATCH('Perm. Debt'!E264,'Forward Curves'!C:C,0))+$C$3,$C$3+AVERAGE('Forward Curves'!$F$5:$F$125))</f>
        <v>6.2493388429752064E-2</v>
      </c>
      <c r="E264" s="34">
        <f t="shared" si="26"/>
        <v>55823</v>
      </c>
      <c r="F264" s="20">
        <f t="shared" si="27"/>
        <v>0</v>
      </c>
      <c r="G264" s="20">
        <f t="shared" si="22"/>
        <v>0</v>
      </c>
      <c r="H264" s="20">
        <f t="shared" si="23"/>
        <v>0</v>
      </c>
      <c r="I264" s="20">
        <f t="shared" si="24"/>
        <v>0</v>
      </c>
      <c r="J264" s="20">
        <f t="shared" si="25"/>
        <v>0</v>
      </c>
      <c r="K264" s="20">
        <f>SUM($G$9:G264)</f>
        <v>0</v>
      </c>
    </row>
    <row r="265" spans="2:11">
      <c r="B265" s="3">
        <v>257</v>
      </c>
      <c r="C265" s="3">
        <f t="shared" si="21"/>
        <v>257</v>
      </c>
      <c r="D265" s="384">
        <f>IFERROR(INDEX('Forward Curves'!F:F,MATCH('Perm. Debt'!E265,'Forward Curves'!C:C,0))+$C$3,$C$3+AVERAGE('Forward Curves'!$F$5:$F$125))</f>
        <v>6.2493388429752064E-2</v>
      </c>
      <c r="E265" s="34">
        <f t="shared" si="26"/>
        <v>55853</v>
      </c>
      <c r="F265" s="20">
        <f t="shared" si="27"/>
        <v>0</v>
      </c>
      <c r="G265" s="20">
        <f t="shared" si="22"/>
        <v>0</v>
      </c>
      <c r="H265" s="20">
        <f t="shared" si="23"/>
        <v>0</v>
      </c>
      <c r="I265" s="20">
        <f t="shared" si="24"/>
        <v>0</v>
      </c>
      <c r="J265" s="20">
        <f t="shared" si="25"/>
        <v>0</v>
      </c>
      <c r="K265" s="20">
        <f>SUM($G$9:G265)</f>
        <v>0</v>
      </c>
    </row>
    <row r="266" spans="2:11">
      <c r="B266" s="3">
        <v>258</v>
      </c>
      <c r="C266" s="3">
        <f t="shared" ref="C266:C329" si="28">IF(B266&lt;=($C$5*12),0,(B266-($C$5*12)))</f>
        <v>258</v>
      </c>
      <c r="D266" s="384">
        <f>IFERROR(INDEX('Forward Curves'!F:F,MATCH('Perm. Debt'!E266,'Forward Curves'!C:C,0))+$C$3,$C$3+AVERAGE('Forward Curves'!$F$5:$F$125))</f>
        <v>6.2493388429752064E-2</v>
      </c>
      <c r="E266" s="34">
        <f t="shared" si="26"/>
        <v>55884</v>
      </c>
      <c r="F266" s="20">
        <f t="shared" si="27"/>
        <v>0</v>
      </c>
      <c r="G266" s="20">
        <f t="shared" ref="G266:G329" si="29">IF(C266=0,F266*($D266/12),-IPMT($D266/12,C266,$C$4*12,$C$2,))</f>
        <v>0</v>
      </c>
      <c r="H266" s="20">
        <f t="shared" ref="H266:H329" si="30">IF(C266=0,0,-PPMT($D266/12,C266,$C$4*12,$C$2,))</f>
        <v>0</v>
      </c>
      <c r="I266" s="20">
        <f t="shared" ref="I266:I329" si="31">IF(C266&gt;($C$4*12),0,G266+H266)</f>
        <v>0</v>
      </c>
      <c r="J266" s="20">
        <f t="shared" ref="J266:J329" si="32">F266-H266</f>
        <v>0</v>
      </c>
      <c r="K266" s="20">
        <f>SUM($G$9:G266)</f>
        <v>0</v>
      </c>
    </row>
    <row r="267" spans="2:11">
      <c r="B267" s="3">
        <v>259</v>
      </c>
      <c r="C267" s="3">
        <f t="shared" si="28"/>
        <v>259</v>
      </c>
      <c r="D267" s="384">
        <f>IFERROR(INDEX('Forward Curves'!F:F,MATCH('Perm. Debt'!E267,'Forward Curves'!C:C,0))+$C$3,$C$3+AVERAGE('Forward Curves'!$F$5:$F$125))</f>
        <v>6.2493388429752064E-2</v>
      </c>
      <c r="E267" s="34">
        <f t="shared" ref="E267:E330" si="33">EOMONTH(E266,1)</f>
        <v>55915</v>
      </c>
      <c r="F267" s="20">
        <f t="shared" ref="F267:F330" si="34">J266</f>
        <v>0</v>
      </c>
      <c r="G267" s="20">
        <f t="shared" si="29"/>
        <v>0</v>
      </c>
      <c r="H267" s="20">
        <f t="shared" si="30"/>
        <v>0</v>
      </c>
      <c r="I267" s="20">
        <f t="shared" si="31"/>
        <v>0</v>
      </c>
      <c r="J267" s="20">
        <f t="shared" si="32"/>
        <v>0</v>
      </c>
      <c r="K267" s="20">
        <f>SUM($G$9:G267)</f>
        <v>0</v>
      </c>
    </row>
    <row r="268" spans="2:11">
      <c r="B268" s="3">
        <v>260</v>
      </c>
      <c r="C268" s="3">
        <f t="shared" si="28"/>
        <v>260</v>
      </c>
      <c r="D268" s="384">
        <f>IFERROR(INDEX('Forward Curves'!F:F,MATCH('Perm. Debt'!E268,'Forward Curves'!C:C,0))+$C$3,$C$3+AVERAGE('Forward Curves'!$F$5:$F$125))</f>
        <v>6.2493388429752064E-2</v>
      </c>
      <c r="E268" s="34">
        <f t="shared" si="33"/>
        <v>55943</v>
      </c>
      <c r="F268" s="20">
        <f t="shared" si="34"/>
        <v>0</v>
      </c>
      <c r="G268" s="20">
        <f t="shared" si="29"/>
        <v>0</v>
      </c>
      <c r="H268" s="20">
        <f t="shared" si="30"/>
        <v>0</v>
      </c>
      <c r="I268" s="20">
        <f t="shared" si="31"/>
        <v>0</v>
      </c>
      <c r="J268" s="20">
        <f t="shared" si="32"/>
        <v>0</v>
      </c>
      <c r="K268" s="20">
        <f>SUM($G$9:G268)</f>
        <v>0</v>
      </c>
    </row>
    <row r="269" spans="2:11">
      <c r="B269" s="3">
        <v>261</v>
      </c>
      <c r="C269" s="3">
        <f t="shared" si="28"/>
        <v>261</v>
      </c>
      <c r="D269" s="384">
        <f>IFERROR(INDEX('Forward Curves'!F:F,MATCH('Perm. Debt'!E269,'Forward Curves'!C:C,0))+$C$3,$C$3+AVERAGE('Forward Curves'!$F$5:$F$125))</f>
        <v>6.2493388429752064E-2</v>
      </c>
      <c r="E269" s="34">
        <f t="shared" si="33"/>
        <v>55974</v>
      </c>
      <c r="F269" s="20">
        <f t="shared" si="34"/>
        <v>0</v>
      </c>
      <c r="G269" s="20">
        <f t="shared" si="29"/>
        <v>0</v>
      </c>
      <c r="H269" s="20">
        <f t="shared" si="30"/>
        <v>0</v>
      </c>
      <c r="I269" s="20">
        <f t="shared" si="31"/>
        <v>0</v>
      </c>
      <c r="J269" s="20">
        <f t="shared" si="32"/>
        <v>0</v>
      </c>
      <c r="K269" s="20">
        <f>SUM($G$9:G269)</f>
        <v>0</v>
      </c>
    </row>
    <row r="270" spans="2:11">
      <c r="B270" s="3">
        <v>262</v>
      </c>
      <c r="C270" s="3">
        <f t="shared" si="28"/>
        <v>262</v>
      </c>
      <c r="D270" s="384">
        <f>IFERROR(INDEX('Forward Curves'!F:F,MATCH('Perm. Debt'!E270,'Forward Curves'!C:C,0))+$C$3,$C$3+AVERAGE('Forward Curves'!$F$5:$F$125))</f>
        <v>6.2493388429752064E-2</v>
      </c>
      <c r="E270" s="34">
        <f t="shared" si="33"/>
        <v>56004</v>
      </c>
      <c r="F270" s="20">
        <f t="shared" si="34"/>
        <v>0</v>
      </c>
      <c r="G270" s="20">
        <f t="shared" si="29"/>
        <v>0</v>
      </c>
      <c r="H270" s="20">
        <f t="shared" si="30"/>
        <v>0</v>
      </c>
      <c r="I270" s="20">
        <f t="shared" si="31"/>
        <v>0</v>
      </c>
      <c r="J270" s="20">
        <f t="shared" si="32"/>
        <v>0</v>
      </c>
      <c r="K270" s="20">
        <f>SUM($G$9:G270)</f>
        <v>0</v>
      </c>
    </row>
    <row r="271" spans="2:11">
      <c r="B271" s="3">
        <v>263</v>
      </c>
      <c r="C271" s="3">
        <f t="shared" si="28"/>
        <v>263</v>
      </c>
      <c r="D271" s="384">
        <f>IFERROR(INDEX('Forward Curves'!F:F,MATCH('Perm. Debt'!E271,'Forward Curves'!C:C,0))+$C$3,$C$3+AVERAGE('Forward Curves'!$F$5:$F$125))</f>
        <v>6.2493388429752064E-2</v>
      </c>
      <c r="E271" s="34">
        <f t="shared" si="33"/>
        <v>56035</v>
      </c>
      <c r="F271" s="20">
        <f t="shared" si="34"/>
        <v>0</v>
      </c>
      <c r="G271" s="20">
        <f t="shared" si="29"/>
        <v>0</v>
      </c>
      <c r="H271" s="20">
        <f t="shared" si="30"/>
        <v>0</v>
      </c>
      <c r="I271" s="20">
        <f t="shared" si="31"/>
        <v>0</v>
      </c>
      <c r="J271" s="20">
        <f t="shared" si="32"/>
        <v>0</v>
      </c>
      <c r="K271" s="20">
        <f>SUM($G$9:G271)</f>
        <v>0</v>
      </c>
    </row>
    <row r="272" spans="2:11">
      <c r="B272" s="3">
        <v>264</v>
      </c>
      <c r="C272" s="3">
        <f t="shared" si="28"/>
        <v>264</v>
      </c>
      <c r="D272" s="384">
        <f>IFERROR(INDEX('Forward Curves'!F:F,MATCH('Perm. Debt'!E272,'Forward Curves'!C:C,0))+$C$3,$C$3+AVERAGE('Forward Curves'!$F$5:$F$125))</f>
        <v>6.2493388429752064E-2</v>
      </c>
      <c r="E272" s="34">
        <f t="shared" si="33"/>
        <v>56065</v>
      </c>
      <c r="F272" s="20">
        <f t="shared" si="34"/>
        <v>0</v>
      </c>
      <c r="G272" s="20">
        <f t="shared" si="29"/>
        <v>0</v>
      </c>
      <c r="H272" s="20">
        <f t="shared" si="30"/>
        <v>0</v>
      </c>
      <c r="I272" s="20">
        <f t="shared" si="31"/>
        <v>0</v>
      </c>
      <c r="J272" s="20">
        <f t="shared" si="32"/>
        <v>0</v>
      </c>
      <c r="K272" s="20">
        <f>SUM($G$9:G272)</f>
        <v>0</v>
      </c>
    </row>
    <row r="273" spans="2:11">
      <c r="B273" s="3">
        <v>265</v>
      </c>
      <c r="C273" s="3">
        <f t="shared" si="28"/>
        <v>265</v>
      </c>
      <c r="D273" s="384">
        <f>IFERROR(INDEX('Forward Curves'!F:F,MATCH('Perm. Debt'!E273,'Forward Curves'!C:C,0))+$C$3,$C$3+AVERAGE('Forward Curves'!$F$5:$F$125))</f>
        <v>6.2493388429752064E-2</v>
      </c>
      <c r="E273" s="34">
        <f t="shared" si="33"/>
        <v>56096</v>
      </c>
      <c r="F273" s="20">
        <f t="shared" si="34"/>
        <v>0</v>
      </c>
      <c r="G273" s="20">
        <f t="shared" si="29"/>
        <v>0</v>
      </c>
      <c r="H273" s="20">
        <f t="shared" si="30"/>
        <v>0</v>
      </c>
      <c r="I273" s="20">
        <f t="shared" si="31"/>
        <v>0</v>
      </c>
      <c r="J273" s="20">
        <f t="shared" si="32"/>
        <v>0</v>
      </c>
      <c r="K273" s="20">
        <f>SUM($G$9:G273)</f>
        <v>0</v>
      </c>
    </row>
    <row r="274" spans="2:11">
      <c r="B274" s="3">
        <v>266</v>
      </c>
      <c r="C274" s="3">
        <f t="shared" si="28"/>
        <v>266</v>
      </c>
      <c r="D274" s="384">
        <f>IFERROR(INDEX('Forward Curves'!F:F,MATCH('Perm. Debt'!E274,'Forward Curves'!C:C,0))+$C$3,$C$3+AVERAGE('Forward Curves'!$F$5:$F$125))</f>
        <v>6.2493388429752064E-2</v>
      </c>
      <c r="E274" s="34">
        <f t="shared" si="33"/>
        <v>56127</v>
      </c>
      <c r="F274" s="20">
        <f t="shared" si="34"/>
        <v>0</v>
      </c>
      <c r="G274" s="20">
        <f t="shared" si="29"/>
        <v>0</v>
      </c>
      <c r="H274" s="20">
        <f t="shared" si="30"/>
        <v>0</v>
      </c>
      <c r="I274" s="20">
        <f t="shared" si="31"/>
        <v>0</v>
      </c>
      <c r="J274" s="20">
        <f t="shared" si="32"/>
        <v>0</v>
      </c>
      <c r="K274" s="20">
        <f>SUM($G$9:G274)</f>
        <v>0</v>
      </c>
    </row>
    <row r="275" spans="2:11">
      <c r="B275" s="3">
        <v>267</v>
      </c>
      <c r="C275" s="3">
        <f t="shared" si="28"/>
        <v>267</v>
      </c>
      <c r="D275" s="384">
        <f>IFERROR(INDEX('Forward Curves'!F:F,MATCH('Perm. Debt'!E275,'Forward Curves'!C:C,0))+$C$3,$C$3+AVERAGE('Forward Curves'!$F$5:$F$125))</f>
        <v>6.2493388429752064E-2</v>
      </c>
      <c r="E275" s="34">
        <f t="shared" si="33"/>
        <v>56157</v>
      </c>
      <c r="F275" s="20">
        <f t="shared" si="34"/>
        <v>0</v>
      </c>
      <c r="G275" s="20">
        <f t="shared" si="29"/>
        <v>0</v>
      </c>
      <c r="H275" s="20">
        <f t="shared" si="30"/>
        <v>0</v>
      </c>
      <c r="I275" s="20">
        <f t="shared" si="31"/>
        <v>0</v>
      </c>
      <c r="J275" s="20">
        <f t="shared" si="32"/>
        <v>0</v>
      </c>
      <c r="K275" s="20">
        <f>SUM($G$9:G275)</f>
        <v>0</v>
      </c>
    </row>
    <row r="276" spans="2:11">
      <c r="B276" s="3">
        <v>268</v>
      </c>
      <c r="C276" s="3">
        <f t="shared" si="28"/>
        <v>268</v>
      </c>
      <c r="D276" s="384">
        <f>IFERROR(INDEX('Forward Curves'!F:F,MATCH('Perm. Debt'!E276,'Forward Curves'!C:C,0))+$C$3,$C$3+AVERAGE('Forward Curves'!$F$5:$F$125))</f>
        <v>6.2493388429752064E-2</v>
      </c>
      <c r="E276" s="34">
        <f t="shared" si="33"/>
        <v>56188</v>
      </c>
      <c r="F276" s="20">
        <f t="shared" si="34"/>
        <v>0</v>
      </c>
      <c r="G276" s="20">
        <f t="shared" si="29"/>
        <v>0</v>
      </c>
      <c r="H276" s="20">
        <f t="shared" si="30"/>
        <v>0</v>
      </c>
      <c r="I276" s="20">
        <f t="shared" si="31"/>
        <v>0</v>
      </c>
      <c r="J276" s="20">
        <f t="shared" si="32"/>
        <v>0</v>
      </c>
      <c r="K276" s="20">
        <f>SUM($G$9:G276)</f>
        <v>0</v>
      </c>
    </row>
    <row r="277" spans="2:11">
      <c r="B277" s="3">
        <v>269</v>
      </c>
      <c r="C277" s="3">
        <f t="shared" si="28"/>
        <v>269</v>
      </c>
      <c r="D277" s="384">
        <f>IFERROR(INDEX('Forward Curves'!F:F,MATCH('Perm. Debt'!E277,'Forward Curves'!C:C,0))+$C$3,$C$3+AVERAGE('Forward Curves'!$F$5:$F$125))</f>
        <v>6.2493388429752064E-2</v>
      </c>
      <c r="E277" s="34">
        <f t="shared" si="33"/>
        <v>56218</v>
      </c>
      <c r="F277" s="20">
        <f t="shared" si="34"/>
        <v>0</v>
      </c>
      <c r="G277" s="20">
        <f t="shared" si="29"/>
        <v>0</v>
      </c>
      <c r="H277" s="20">
        <f t="shared" si="30"/>
        <v>0</v>
      </c>
      <c r="I277" s="20">
        <f t="shared" si="31"/>
        <v>0</v>
      </c>
      <c r="J277" s="20">
        <f t="shared" si="32"/>
        <v>0</v>
      </c>
      <c r="K277" s="20">
        <f>SUM($G$9:G277)</f>
        <v>0</v>
      </c>
    </row>
    <row r="278" spans="2:11">
      <c r="B278" s="3">
        <v>270</v>
      </c>
      <c r="C278" s="3">
        <f t="shared" si="28"/>
        <v>270</v>
      </c>
      <c r="D278" s="384">
        <f>IFERROR(INDEX('Forward Curves'!F:F,MATCH('Perm. Debt'!E278,'Forward Curves'!C:C,0))+$C$3,$C$3+AVERAGE('Forward Curves'!$F$5:$F$125))</f>
        <v>6.2493388429752064E-2</v>
      </c>
      <c r="E278" s="34">
        <f t="shared" si="33"/>
        <v>56249</v>
      </c>
      <c r="F278" s="20">
        <f t="shared" si="34"/>
        <v>0</v>
      </c>
      <c r="G278" s="20">
        <f t="shared" si="29"/>
        <v>0</v>
      </c>
      <c r="H278" s="20">
        <f t="shared" si="30"/>
        <v>0</v>
      </c>
      <c r="I278" s="20">
        <f t="shared" si="31"/>
        <v>0</v>
      </c>
      <c r="J278" s="20">
        <f t="shared" si="32"/>
        <v>0</v>
      </c>
      <c r="K278" s="20">
        <f>SUM($G$9:G278)</f>
        <v>0</v>
      </c>
    </row>
    <row r="279" spans="2:11">
      <c r="B279" s="3">
        <v>271</v>
      </c>
      <c r="C279" s="3">
        <f t="shared" si="28"/>
        <v>271</v>
      </c>
      <c r="D279" s="384">
        <f>IFERROR(INDEX('Forward Curves'!F:F,MATCH('Perm. Debt'!E279,'Forward Curves'!C:C,0))+$C$3,$C$3+AVERAGE('Forward Curves'!$F$5:$F$125))</f>
        <v>6.2493388429752064E-2</v>
      </c>
      <c r="E279" s="34">
        <f t="shared" si="33"/>
        <v>56280</v>
      </c>
      <c r="F279" s="20">
        <f t="shared" si="34"/>
        <v>0</v>
      </c>
      <c r="G279" s="20">
        <f t="shared" si="29"/>
        <v>0</v>
      </c>
      <c r="H279" s="20">
        <f t="shared" si="30"/>
        <v>0</v>
      </c>
      <c r="I279" s="20">
        <f t="shared" si="31"/>
        <v>0</v>
      </c>
      <c r="J279" s="20">
        <f t="shared" si="32"/>
        <v>0</v>
      </c>
      <c r="K279" s="20">
        <f>SUM($G$9:G279)</f>
        <v>0</v>
      </c>
    </row>
    <row r="280" spans="2:11">
      <c r="B280" s="3">
        <v>272</v>
      </c>
      <c r="C280" s="3">
        <f t="shared" si="28"/>
        <v>272</v>
      </c>
      <c r="D280" s="384">
        <f>IFERROR(INDEX('Forward Curves'!F:F,MATCH('Perm. Debt'!E280,'Forward Curves'!C:C,0))+$C$3,$C$3+AVERAGE('Forward Curves'!$F$5:$F$125))</f>
        <v>6.2493388429752064E-2</v>
      </c>
      <c r="E280" s="34">
        <f t="shared" si="33"/>
        <v>56308</v>
      </c>
      <c r="F280" s="20">
        <f t="shared" si="34"/>
        <v>0</v>
      </c>
      <c r="G280" s="20">
        <f t="shared" si="29"/>
        <v>0</v>
      </c>
      <c r="H280" s="20">
        <f t="shared" si="30"/>
        <v>0</v>
      </c>
      <c r="I280" s="20">
        <f t="shared" si="31"/>
        <v>0</v>
      </c>
      <c r="J280" s="20">
        <f t="shared" si="32"/>
        <v>0</v>
      </c>
      <c r="K280" s="20">
        <f>SUM($G$9:G280)</f>
        <v>0</v>
      </c>
    </row>
    <row r="281" spans="2:11">
      <c r="B281" s="3">
        <v>273</v>
      </c>
      <c r="C281" s="3">
        <f t="shared" si="28"/>
        <v>273</v>
      </c>
      <c r="D281" s="384">
        <f>IFERROR(INDEX('Forward Curves'!F:F,MATCH('Perm. Debt'!E281,'Forward Curves'!C:C,0))+$C$3,$C$3+AVERAGE('Forward Curves'!$F$5:$F$125))</f>
        <v>6.2493388429752064E-2</v>
      </c>
      <c r="E281" s="34">
        <f t="shared" si="33"/>
        <v>56339</v>
      </c>
      <c r="F281" s="20">
        <f t="shared" si="34"/>
        <v>0</v>
      </c>
      <c r="G281" s="20">
        <f t="shared" si="29"/>
        <v>0</v>
      </c>
      <c r="H281" s="20">
        <f t="shared" si="30"/>
        <v>0</v>
      </c>
      <c r="I281" s="20">
        <f t="shared" si="31"/>
        <v>0</v>
      </c>
      <c r="J281" s="20">
        <f t="shared" si="32"/>
        <v>0</v>
      </c>
      <c r="K281" s="20">
        <f>SUM($G$9:G281)</f>
        <v>0</v>
      </c>
    </row>
    <row r="282" spans="2:11">
      <c r="B282" s="3">
        <v>274</v>
      </c>
      <c r="C282" s="3">
        <f t="shared" si="28"/>
        <v>274</v>
      </c>
      <c r="D282" s="384">
        <f>IFERROR(INDEX('Forward Curves'!F:F,MATCH('Perm. Debt'!E282,'Forward Curves'!C:C,0))+$C$3,$C$3+AVERAGE('Forward Curves'!$F$5:$F$125))</f>
        <v>6.2493388429752064E-2</v>
      </c>
      <c r="E282" s="34">
        <f t="shared" si="33"/>
        <v>56369</v>
      </c>
      <c r="F282" s="20">
        <f t="shared" si="34"/>
        <v>0</v>
      </c>
      <c r="G282" s="20">
        <f t="shared" si="29"/>
        <v>0</v>
      </c>
      <c r="H282" s="20">
        <f t="shared" si="30"/>
        <v>0</v>
      </c>
      <c r="I282" s="20">
        <f t="shared" si="31"/>
        <v>0</v>
      </c>
      <c r="J282" s="20">
        <f t="shared" si="32"/>
        <v>0</v>
      </c>
      <c r="K282" s="20">
        <f>SUM($G$9:G282)</f>
        <v>0</v>
      </c>
    </row>
    <row r="283" spans="2:11">
      <c r="B283" s="3">
        <v>275</v>
      </c>
      <c r="C283" s="3">
        <f t="shared" si="28"/>
        <v>275</v>
      </c>
      <c r="D283" s="384">
        <f>IFERROR(INDEX('Forward Curves'!F:F,MATCH('Perm. Debt'!E283,'Forward Curves'!C:C,0))+$C$3,$C$3+AVERAGE('Forward Curves'!$F$5:$F$125))</f>
        <v>6.2493388429752064E-2</v>
      </c>
      <c r="E283" s="34">
        <f t="shared" si="33"/>
        <v>56400</v>
      </c>
      <c r="F283" s="20">
        <f t="shared" si="34"/>
        <v>0</v>
      </c>
      <c r="G283" s="20">
        <f t="shared" si="29"/>
        <v>0</v>
      </c>
      <c r="H283" s="20">
        <f t="shared" si="30"/>
        <v>0</v>
      </c>
      <c r="I283" s="20">
        <f t="shared" si="31"/>
        <v>0</v>
      </c>
      <c r="J283" s="20">
        <f t="shared" si="32"/>
        <v>0</v>
      </c>
      <c r="K283" s="20">
        <f>SUM($G$9:G283)</f>
        <v>0</v>
      </c>
    </row>
    <row r="284" spans="2:11">
      <c r="B284" s="3">
        <v>276</v>
      </c>
      <c r="C284" s="3">
        <f t="shared" si="28"/>
        <v>276</v>
      </c>
      <c r="D284" s="384">
        <f>IFERROR(INDEX('Forward Curves'!F:F,MATCH('Perm. Debt'!E284,'Forward Curves'!C:C,0))+$C$3,$C$3+AVERAGE('Forward Curves'!$F$5:$F$125))</f>
        <v>6.2493388429752064E-2</v>
      </c>
      <c r="E284" s="34">
        <f t="shared" si="33"/>
        <v>56430</v>
      </c>
      <c r="F284" s="20">
        <f t="shared" si="34"/>
        <v>0</v>
      </c>
      <c r="G284" s="20">
        <f t="shared" si="29"/>
        <v>0</v>
      </c>
      <c r="H284" s="20">
        <f t="shared" si="30"/>
        <v>0</v>
      </c>
      <c r="I284" s="20">
        <f t="shared" si="31"/>
        <v>0</v>
      </c>
      <c r="J284" s="20">
        <f t="shared" si="32"/>
        <v>0</v>
      </c>
      <c r="K284" s="20">
        <f>SUM($G$9:G284)</f>
        <v>0</v>
      </c>
    </row>
    <row r="285" spans="2:11">
      <c r="B285" s="3">
        <v>277</v>
      </c>
      <c r="C285" s="3">
        <f t="shared" si="28"/>
        <v>277</v>
      </c>
      <c r="D285" s="384">
        <f>IFERROR(INDEX('Forward Curves'!F:F,MATCH('Perm. Debt'!E285,'Forward Curves'!C:C,0))+$C$3,$C$3+AVERAGE('Forward Curves'!$F$5:$F$125))</f>
        <v>6.2493388429752064E-2</v>
      </c>
      <c r="E285" s="34">
        <f t="shared" si="33"/>
        <v>56461</v>
      </c>
      <c r="F285" s="20">
        <f t="shared" si="34"/>
        <v>0</v>
      </c>
      <c r="G285" s="20">
        <f t="shared" si="29"/>
        <v>0</v>
      </c>
      <c r="H285" s="20">
        <f t="shared" si="30"/>
        <v>0</v>
      </c>
      <c r="I285" s="20">
        <f t="shared" si="31"/>
        <v>0</v>
      </c>
      <c r="J285" s="20">
        <f t="shared" si="32"/>
        <v>0</v>
      </c>
      <c r="K285" s="20">
        <f>SUM($G$9:G285)</f>
        <v>0</v>
      </c>
    </row>
    <row r="286" spans="2:11">
      <c r="B286" s="3">
        <v>278</v>
      </c>
      <c r="C286" s="3">
        <f t="shared" si="28"/>
        <v>278</v>
      </c>
      <c r="D286" s="384">
        <f>IFERROR(INDEX('Forward Curves'!F:F,MATCH('Perm. Debt'!E286,'Forward Curves'!C:C,0))+$C$3,$C$3+AVERAGE('Forward Curves'!$F$5:$F$125))</f>
        <v>6.2493388429752064E-2</v>
      </c>
      <c r="E286" s="34">
        <f t="shared" si="33"/>
        <v>56492</v>
      </c>
      <c r="F286" s="20">
        <f t="shared" si="34"/>
        <v>0</v>
      </c>
      <c r="G286" s="20">
        <f t="shared" si="29"/>
        <v>0</v>
      </c>
      <c r="H286" s="20">
        <f t="shared" si="30"/>
        <v>0</v>
      </c>
      <c r="I286" s="20">
        <f t="shared" si="31"/>
        <v>0</v>
      </c>
      <c r="J286" s="20">
        <f t="shared" si="32"/>
        <v>0</v>
      </c>
      <c r="K286" s="20">
        <f>SUM($G$9:G286)</f>
        <v>0</v>
      </c>
    </row>
    <row r="287" spans="2:11">
      <c r="B287" s="3">
        <v>279</v>
      </c>
      <c r="C287" s="3">
        <f t="shared" si="28"/>
        <v>279</v>
      </c>
      <c r="D287" s="384">
        <f>IFERROR(INDEX('Forward Curves'!F:F,MATCH('Perm. Debt'!E287,'Forward Curves'!C:C,0))+$C$3,$C$3+AVERAGE('Forward Curves'!$F$5:$F$125))</f>
        <v>6.2493388429752064E-2</v>
      </c>
      <c r="E287" s="34">
        <f t="shared" si="33"/>
        <v>56522</v>
      </c>
      <c r="F287" s="20">
        <f t="shared" si="34"/>
        <v>0</v>
      </c>
      <c r="G287" s="20">
        <f t="shared" si="29"/>
        <v>0</v>
      </c>
      <c r="H287" s="20">
        <f t="shared" si="30"/>
        <v>0</v>
      </c>
      <c r="I287" s="20">
        <f t="shared" si="31"/>
        <v>0</v>
      </c>
      <c r="J287" s="20">
        <f t="shared" si="32"/>
        <v>0</v>
      </c>
      <c r="K287" s="20">
        <f>SUM($G$9:G287)</f>
        <v>0</v>
      </c>
    </row>
    <row r="288" spans="2:11">
      <c r="B288" s="3">
        <v>280</v>
      </c>
      <c r="C288" s="3">
        <f t="shared" si="28"/>
        <v>280</v>
      </c>
      <c r="D288" s="384">
        <f>IFERROR(INDEX('Forward Curves'!F:F,MATCH('Perm. Debt'!E288,'Forward Curves'!C:C,0))+$C$3,$C$3+AVERAGE('Forward Curves'!$F$5:$F$125))</f>
        <v>6.2493388429752064E-2</v>
      </c>
      <c r="E288" s="34">
        <f t="shared" si="33"/>
        <v>56553</v>
      </c>
      <c r="F288" s="20">
        <f t="shared" si="34"/>
        <v>0</v>
      </c>
      <c r="G288" s="20">
        <f t="shared" si="29"/>
        <v>0</v>
      </c>
      <c r="H288" s="20">
        <f t="shared" si="30"/>
        <v>0</v>
      </c>
      <c r="I288" s="20">
        <f t="shared" si="31"/>
        <v>0</v>
      </c>
      <c r="J288" s="20">
        <f t="shared" si="32"/>
        <v>0</v>
      </c>
      <c r="K288" s="20">
        <f>SUM($G$9:G288)</f>
        <v>0</v>
      </c>
    </row>
    <row r="289" spans="2:11">
      <c r="B289" s="3">
        <v>281</v>
      </c>
      <c r="C289" s="3">
        <f t="shared" si="28"/>
        <v>281</v>
      </c>
      <c r="D289" s="384">
        <f>IFERROR(INDEX('Forward Curves'!F:F,MATCH('Perm. Debt'!E289,'Forward Curves'!C:C,0))+$C$3,$C$3+AVERAGE('Forward Curves'!$F$5:$F$125))</f>
        <v>6.2493388429752064E-2</v>
      </c>
      <c r="E289" s="34">
        <f t="shared" si="33"/>
        <v>56583</v>
      </c>
      <c r="F289" s="20">
        <f t="shared" si="34"/>
        <v>0</v>
      </c>
      <c r="G289" s="20">
        <f t="shared" si="29"/>
        <v>0</v>
      </c>
      <c r="H289" s="20">
        <f t="shared" si="30"/>
        <v>0</v>
      </c>
      <c r="I289" s="20">
        <f t="shared" si="31"/>
        <v>0</v>
      </c>
      <c r="J289" s="20">
        <f t="shared" si="32"/>
        <v>0</v>
      </c>
      <c r="K289" s="20">
        <f>SUM($G$9:G289)</f>
        <v>0</v>
      </c>
    </row>
    <row r="290" spans="2:11">
      <c r="B290" s="3">
        <v>282</v>
      </c>
      <c r="C290" s="3">
        <f t="shared" si="28"/>
        <v>282</v>
      </c>
      <c r="D290" s="384">
        <f>IFERROR(INDEX('Forward Curves'!F:F,MATCH('Perm. Debt'!E290,'Forward Curves'!C:C,0))+$C$3,$C$3+AVERAGE('Forward Curves'!$F$5:$F$125))</f>
        <v>6.2493388429752064E-2</v>
      </c>
      <c r="E290" s="34">
        <f t="shared" si="33"/>
        <v>56614</v>
      </c>
      <c r="F290" s="20">
        <f t="shared" si="34"/>
        <v>0</v>
      </c>
      <c r="G290" s="20">
        <f t="shared" si="29"/>
        <v>0</v>
      </c>
      <c r="H290" s="20">
        <f t="shared" si="30"/>
        <v>0</v>
      </c>
      <c r="I290" s="20">
        <f t="shared" si="31"/>
        <v>0</v>
      </c>
      <c r="J290" s="20">
        <f t="shared" si="32"/>
        <v>0</v>
      </c>
      <c r="K290" s="20">
        <f>SUM($G$9:G290)</f>
        <v>0</v>
      </c>
    </row>
    <row r="291" spans="2:11">
      <c r="B291" s="3">
        <v>283</v>
      </c>
      <c r="C291" s="3">
        <f t="shared" si="28"/>
        <v>283</v>
      </c>
      <c r="D291" s="384">
        <f>IFERROR(INDEX('Forward Curves'!F:F,MATCH('Perm. Debt'!E291,'Forward Curves'!C:C,0))+$C$3,$C$3+AVERAGE('Forward Curves'!$F$5:$F$125))</f>
        <v>6.2493388429752064E-2</v>
      </c>
      <c r="E291" s="34">
        <f t="shared" si="33"/>
        <v>56645</v>
      </c>
      <c r="F291" s="20">
        <f t="shared" si="34"/>
        <v>0</v>
      </c>
      <c r="G291" s="20">
        <f t="shared" si="29"/>
        <v>0</v>
      </c>
      <c r="H291" s="20">
        <f t="shared" si="30"/>
        <v>0</v>
      </c>
      <c r="I291" s="20">
        <f t="shared" si="31"/>
        <v>0</v>
      </c>
      <c r="J291" s="20">
        <f t="shared" si="32"/>
        <v>0</v>
      </c>
      <c r="K291" s="20">
        <f>SUM($G$9:G291)</f>
        <v>0</v>
      </c>
    </row>
    <row r="292" spans="2:11">
      <c r="B292" s="3">
        <v>284</v>
      </c>
      <c r="C292" s="3">
        <f t="shared" si="28"/>
        <v>284</v>
      </c>
      <c r="D292" s="384">
        <f>IFERROR(INDEX('Forward Curves'!F:F,MATCH('Perm. Debt'!E292,'Forward Curves'!C:C,0))+$C$3,$C$3+AVERAGE('Forward Curves'!$F$5:$F$125))</f>
        <v>6.2493388429752064E-2</v>
      </c>
      <c r="E292" s="34">
        <f t="shared" si="33"/>
        <v>56673</v>
      </c>
      <c r="F292" s="20">
        <f t="shared" si="34"/>
        <v>0</v>
      </c>
      <c r="G292" s="20">
        <f t="shared" si="29"/>
        <v>0</v>
      </c>
      <c r="H292" s="20">
        <f t="shared" si="30"/>
        <v>0</v>
      </c>
      <c r="I292" s="20">
        <f t="shared" si="31"/>
        <v>0</v>
      </c>
      <c r="J292" s="20">
        <f t="shared" si="32"/>
        <v>0</v>
      </c>
      <c r="K292" s="20">
        <f>SUM($G$9:G292)</f>
        <v>0</v>
      </c>
    </row>
    <row r="293" spans="2:11">
      <c r="B293" s="3">
        <v>285</v>
      </c>
      <c r="C293" s="3">
        <f t="shared" si="28"/>
        <v>285</v>
      </c>
      <c r="D293" s="384">
        <f>IFERROR(INDEX('Forward Curves'!F:F,MATCH('Perm. Debt'!E293,'Forward Curves'!C:C,0))+$C$3,$C$3+AVERAGE('Forward Curves'!$F$5:$F$125))</f>
        <v>6.2493388429752064E-2</v>
      </c>
      <c r="E293" s="34">
        <f t="shared" si="33"/>
        <v>56704</v>
      </c>
      <c r="F293" s="20">
        <f t="shared" si="34"/>
        <v>0</v>
      </c>
      <c r="G293" s="20">
        <f t="shared" si="29"/>
        <v>0</v>
      </c>
      <c r="H293" s="20">
        <f t="shared" si="30"/>
        <v>0</v>
      </c>
      <c r="I293" s="20">
        <f t="shared" si="31"/>
        <v>0</v>
      </c>
      <c r="J293" s="20">
        <f t="shared" si="32"/>
        <v>0</v>
      </c>
      <c r="K293" s="20">
        <f>SUM($G$9:G293)</f>
        <v>0</v>
      </c>
    </row>
    <row r="294" spans="2:11">
      <c r="B294" s="3">
        <v>286</v>
      </c>
      <c r="C294" s="3">
        <f t="shared" si="28"/>
        <v>286</v>
      </c>
      <c r="D294" s="384">
        <f>IFERROR(INDEX('Forward Curves'!F:F,MATCH('Perm. Debt'!E294,'Forward Curves'!C:C,0))+$C$3,$C$3+AVERAGE('Forward Curves'!$F$5:$F$125))</f>
        <v>6.2493388429752064E-2</v>
      </c>
      <c r="E294" s="34">
        <f t="shared" si="33"/>
        <v>56734</v>
      </c>
      <c r="F294" s="20">
        <f t="shared" si="34"/>
        <v>0</v>
      </c>
      <c r="G294" s="20">
        <f t="shared" si="29"/>
        <v>0</v>
      </c>
      <c r="H294" s="20">
        <f t="shared" si="30"/>
        <v>0</v>
      </c>
      <c r="I294" s="20">
        <f t="shared" si="31"/>
        <v>0</v>
      </c>
      <c r="J294" s="20">
        <f t="shared" si="32"/>
        <v>0</v>
      </c>
      <c r="K294" s="20">
        <f>SUM($G$9:G294)</f>
        <v>0</v>
      </c>
    </row>
    <row r="295" spans="2:11">
      <c r="B295" s="3">
        <v>287</v>
      </c>
      <c r="C295" s="3">
        <f t="shared" si="28"/>
        <v>287</v>
      </c>
      <c r="D295" s="384">
        <f>IFERROR(INDEX('Forward Curves'!F:F,MATCH('Perm. Debt'!E295,'Forward Curves'!C:C,0))+$C$3,$C$3+AVERAGE('Forward Curves'!$F$5:$F$125))</f>
        <v>6.2493388429752064E-2</v>
      </c>
      <c r="E295" s="34">
        <f t="shared" si="33"/>
        <v>56765</v>
      </c>
      <c r="F295" s="20">
        <f t="shared" si="34"/>
        <v>0</v>
      </c>
      <c r="G295" s="20">
        <f t="shared" si="29"/>
        <v>0</v>
      </c>
      <c r="H295" s="20">
        <f t="shared" si="30"/>
        <v>0</v>
      </c>
      <c r="I295" s="20">
        <f t="shared" si="31"/>
        <v>0</v>
      </c>
      <c r="J295" s="20">
        <f t="shared" si="32"/>
        <v>0</v>
      </c>
      <c r="K295" s="20">
        <f>SUM($G$9:G295)</f>
        <v>0</v>
      </c>
    </row>
    <row r="296" spans="2:11">
      <c r="B296" s="3">
        <v>288</v>
      </c>
      <c r="C296" s="3">
        <f t="shared" si="28"/>
        <v>288</v>
      </c>
      <c r="D296" s="384">
        <f>IFERROR(INDEX('Forward Curves'!F:F,MATCH('Perm. Debt'!E296,'Forward Curves'!C:C,0))+$C$3,$C$3+AVERAGE('Forward Curves'!$F$5:$F$125))</f>
        <v>6.2493388429752064E-2</v>
      </c>
      <c r="E296" s="34">
        <f t="shared" si="33"/>
        <v>56795</v>
      </c>
      <c r="F296" s="20">
        <f t="shared" si="34"/>
        <v>0</v>
      </c>
      <c r="G296" s="20">
        <f t="shared" si="29"/>
        <v>0</v>
      </c>
      <c r="H296" s="20">
        <f t="shared" si="30"/>
        <v>0</v>
      </c>
      <c r="I296" s="20">
        <f t="shared" si="31"/>
        <v>0</v>
      </c>
      <c r="J296" s="20">
        <f t="shared" si="32"/>
        <v>0</v>
      </c>
      <c r="K296" s="20">
        <f>SUM($G$9:G296)</f>
        <v>0</v>
      </c>
    </row>
    <row r="297" spans="2:11">
      <c r="B297" s="3">
        <v>289</v>
      </c>
      <c r="C297" s="3">
        <f t="shared" si="28"/>
        <v>289</v>
      </c>
      <c r="D297" s="384">
        <f>IFERROR(INDEX('Forward Curves'!F:F,MATCH('Perm. Debt'!E297,'Forward Curves'!C:C,0))+$C$3,$C$3+AVERAGE('Forward Curves'!$F$5:$F$125))</f>
        <v>6.2493388429752064E-2</v>
      </c>
      <c r="E297" s="34">
        <f t="shared" si="33"/>
        <v>56826</v>
      </c>
      <c r="F297" s="20">
        <f t="shared" si="34"/>
        <v>0</v>
      </c>
      <c r="G297" s="20">
        <f t="shared" si="29"/>
        <v>0</v>
      </c>
      <c r="H297" s="20">
        <f t="shared" si="30"/>
        <v>0</v>
      </c>
      <c r="I297" s="20">
        <f t="shared" si="31"/>
        <v>0</v>
      </c>
      <c r="J297" s="20">
        <f t="shared" si="32"/>
        <v>0</v>
      </c>
      <c r="K297" s="20">
        <f>SUM($G$9:G297)</f>
        <v>0</v>
      </c>
    </row>
    <row r="298" spans="2:11">
      <c r="B298" s="3">
        <v>290</v>
      </c>
      <c r="C298" s="3">
        <f t="shared" si="28"/>
        <v>290</v>
      </c>
      <c r="D298" s="384">
        <f>IFERROR(INDEX('Forward Curves'!F:F,MATCH('Perm. Debt'!E298,'Forward Curves'!C:C,0))+$C$3,$C$3+AVERAGE('Forward Curves'!$F$5:$F$125))</f>
        <v>6.2493388429752064E-2</v>
      </c>
      <c r="E298" s="34">
        <f t="shared" si="33"/>
        <v>56857</v>
      </c>
      <c r="F298" s="20">
        <f t="shared" si="34"/>
        <v>0</v>
      </c>
      <c r="G298" s="20">
        <f t="shared" si="29"/>
        <v>0</v>
      </c>
      <c r="H298" s="20">
        <f t="shared" si="30"/>
        <v>0</v>
      </c>
      <c r="I298" s="20">
        <f t="shared" si="31"/>
        <v>0</v>
      </c>
      <c r="J298" s="20">
        <f t="shared" si="32"/>
        <v>0</v>
      </c>
      <c r="K298" s="20">
        <f>SUM($G$9:G298)</f>
        <v>0</v>
      </c>
    </row>
    <row r="299" spans="2:11">
      <c r="B299" s="3">
        <v>291</v>
      </c>
      <c r="C299" s="3">
        <f t="shared" si="28"/>
        <v>291</v>
      </c>
      <c r="D299" s="384">
        <f>IFERROR(INDEX('Forward Curves'!F:F,MATCH('Perm. Debt'!E299,'Forward Curves'!C:C,0))+$C$3,$C$3+AVERAGE('Forward Curves'!$F$5:$F$125))</f>
        <v>6.2493388429752064E-2</v>
      </c>
      <c r="E299" s="34">
        <f t="shared" si="33"/>
        <v>56887</v>
      </c>
      <c r="F299" s="20">
        <f t="shared" si="34"/>
        <v>0</v>
      </c>
      <c r="G299" s="20">
        <f t="shared" si="29"/>
        <v>0</v>
      </c>
      <c r="H299" s="20">
        <f t="shared" si="30"/>
        <v>0</v>
      </c>
      <c r="I299" s="20">
        <f t="shared" si="31"/>
        <v>0</v>
      </c>
      <c r="J299" s="20">
        <f t="shared" si="32"/>
        <v>0</v>
      </c>
      <c r="K299" s="20">
        <f>SUM($G$9:G299)</f>
        <v>0</v>
      </c>
    </row>
    <row r="300" spans="2:11">
      <c r="B300" s="3">
        <v>292</v>
      </c>
      <c r="C300" s="3">
        <f t="shared" si="28"/>
        <v>292</v>
      </c>
      <c r="D300" s="384">
        <f>IFERROR(INDEX('Forward Curves'!F:F,MATCH('Perm. Debt'!E300,'Forward Curves'!C:C,0))+$C$3,$C$3+AVERAGE('Forward Curves'!$F$5:$F$125))</f>
        <v>6.2493388429752064E-2</v>
      </c>
      <c r="E300" s="34">
        <f t="shared" si="33"/>
        <v>56918</v>
      </c>
      <c r="F300" s="20">
        <f t="shared" si="34"/>
        <v>0</v>
      </c>
      <c r="G300" s="20">
        <f t="shared" si="29"/>
        <v>0</v>
      </c>
      <c r="H300" s="20">
        <f t="shared" si="30"/>
        <v>0</v>
      </c>
      <c r="I300" s="20">
        <f t="shared" si="31"/>
        <v>0</v>
      </c>
      <c r="J300" s="20">
        <f t="shared" si="32"/>
        <v>0</v>
      </c>
      <c r="K300" s="20">
        <f>SUM($G$9:G300)</f>
        <v>0</v>
      </c>
    </row>
    <row r="301" spans="2:11">
      <c r="B301" s="3">
        <v>293</v>
      </c>
      <c r="C301" s="3">
        <f t="shared" si="28"/>
        <v>293</v>
      </c>
      <c r="D301" s="384">
        <f>IFERROR(INDEX('Forward Curves'!F:F,MATCH('Perm. Debt'!E301,'Forward Curves'!C:C,0))+$C$3,$C$3+AVERAGE('Forward Curves'!$F$5:$F$125))</f>
        <v>6.2493388429752064E-2</v>
      </c>
      <c r="E301" s="34">
        <f t="shared" si="33"/>
        <v>56948</v>
      </c>
      <c r="F301" s="20">
        <f t="shared" si="34"/>
        <v>0</v>
      </c>
      <c r="G301" s="20">
        <f t="shared" si="29"/>
        <v>0</v>
      </c>
      <c r="H301" s="20">
        <f t="shared" si="30"/>
        <v>0</v>
      </c>
      <c r="I301" s="20">
        <f t="shared" si="31"/>
        <v>0</v>
      </c>
      <c r="J301" s="20">
        <f t="shared" si="32"/>
        <v>0</v>
      </c>
      <c r="K301" s="20">
        <f>SUM($G$9:G301)</f>
        <v>0</v>
      </c>
    </row>
    <row r="302" spans="2:11">
      <c r="B302" s="3">
        <v>294</v>
      </c>
      <c r="C302" s="3">
        <f t="shared" si="28"/>
        <v>294</v>
      </c>
      <c r="D302" s="384">
        <f>IFERROR(INDEX('Forward Curves'!F:F,MATCH('Perm. Debt'!E302,'Forward Curves'!C:C,0))+$C$3,$C$3+AVERAGE('Forward Curves'!$F$5:$F$125))</f>
        <v>6.2493388429752064E-2</v>
      </c>
      <c r="E302" s="34">
        <f t="shared" si="33"/>
        <v>56979</v>
      </c>
      <c r="F302" s="20">
        <f t="shared" si="34"/>
        <v>0</v>
      </c>
      <c r="G302" s="20">
        <f t="shared" si="29"/>
        <v>0</v>
      </c>
      <c r="H302" s="20">
        <f t="shared" si="30"/>
        <v>0</v>
      </c>
      <c r="I302" s="20">
        <f t="shared" si="31"/>
        <v>0</v>
      </c>
      <c r="J302" s="20">
        <f t="shared" si="32"/>
        <v>0</v>
      </c>
      <c r="K302" s="20">
        <f>SUM($G$9:G302)</f>
        <v>0</v>
      </c>
    </row>
    <row r="303" spans="2:11">
      <c r="B303" s="3">
        <v>295</v>
      </c>
      <c r="C303" s="3">
        <f t="shared" si="28"/>
        <v>295</v>
      </c>
      <c r="D303" s="384">
        <f>IFERROR(INDEX('Forward Curves'!F:F,MATCH('Perm. Debt'!E303,'Forward Curves'!C:C,0))+$C$3,$C$3+AVERAGE('Forward Curves'!$F$5:$F$125))</f>
        <v>6.2493388429752064E-2</v>
      </c>
      <c r="E303" s="34">
        <f t="shared" si="33"/>
        <v>57010</v>
      </c>
      <c r="F303" s="20">
        <f t="shared" si="34"/>
        <v>0</v>
      </c>
      <c r="G303" s="20">
        <f t="shared" si="29"/>
        <v>0</v>
      </c>
      <c r="H303" s="20">
        <f t="shared" si="30"/>
        <v>0</v>
      </c>
      <c r="I303" s="20">
        <f t="shared" si="31"/>
        <v>0</v>
      </c>
      <c r="J303" s="20">
        <f t="shared" si="32"/>
        <v>0</v>
      </c>
      <c r="K303" s="20">
        <f>SUM($G$9:G303)</f>
        <v>0</v>
      </c>
    </row>
    <row r="304" spans="2:11">
      <c r="B304" s="3">
        <v>296</v>
      </c>
      <c r="C304" s="3">
        <f t="shared" si="28"/>
        <v>296</v>
      </c>
      <c r="D304" s="384">
        <f>IFERROR(INDEX('Forward Curves'!F:F,MATCH('Perm. Debt'!E304,'Forward Curves'!C:C,0))+$C$3,$C$3+AVERAGE('Forward Curves'!$F$5:$F$125))</f>
        <v>6.2493388429752064E-2</v>
      </c>
      <c r="E304" s="34">
        <f t="shared" si="33"/>
        <v>57039</v>
      </c>
      <c r="F304" s="20">
        <f t="shared" si="34"/>
        <v>0</v>
      </c>
      <c r="G304" s="20">
        <f t="shared" si="29"/>
        <v>0</v>
      </c>
      <c r="H304" s="20">
        <f t="shared" si="30"/>
        <v>0</v>
      </c>
      <c r="I304" s="20">
        <f t="shared" si="31"/>
        <v>0</v>
      </c>
      <c r="J304" s="20">
        <f t="shared" si="32"/>
        <v>0</v>
      </c>
      <c r="K304" s="20">
        <f>SUM($G$9:G304)</f>
        <v>0</v>
      </c>
    </row>
    <row r="305" spans="2:11">
      <c r="B305" s="3">
        <v>297</v>
      </c>
      <c r="C305" s="3">
        <f t="shared" si="28"/>
        <v>297</v>
      </c>
      <c r="D305" s="384">
        <f>IFERROR(INDEX('Forward Curves'!F:F,MATCH('Perm. Debt'!E305,'Forward Curves'!C:C,0))+$C$3,$C$3+AVERAGE('Forward Curves'!$F$5:$F$125))</f>
        <v>6.2493388429752064E-2</v>
      </c>
      <c r="E305" s="34">
        <f t="shared" si="33"/>
        <v>57070</v>
      </c>
      <c r="F305" s="20">
        <f t="shared" si="34"/>
        <v>0</v>
      </c>
      <c r="G305" s="20">
        <f t="shared" si="29"/>
        <v>0</v>
      </c>
      <c r="H305" s="20">
        <f t="shared" si="30"/>
        <v>0</v>
      </c>
      <c r="I305" s="20">
        <f t="shared" si="31"/>
        <v>0</v>
      </c>
      <c r="J305" s="20">
        <f t="shared" si="32"/>
        <v>0</v>
      </c>
      <c r="K305" s="20">
        <f>SUM($G$9:G305)</f>
        <v>0</v>
      </c>
    </row>
    <row r="306" spans="2:11">
      <c r="B306" s="3">
        <v>298</v>
      </c>
      <c r="C306" s="3">
        <f t="shared" si="28"/>
        <v>298</v>
      </c>
      <c r="D306" s="384">
        <f>IFERROR(INDEX('Forward Curves'!F:F,MATCH('Perm. Debt'!E306,'Forward Curves'!C:C,0))+$C$3,$C$3+AVERAGE('Forward Curves'!$F$5:$F$125))</f>
        <v>6.2493388429752064E-2</v>
      </c>
      <c r="E306" s="34">
        <f t="shared" si="33"/>
        <v>57100</v>
      </c>
      <c r="F306" s="20">
        <f t="shared" si="34"/>
        <v>0</v>
      </c>
      <c r="G306" s="20">
        <f t="shared" si="29"/>
        <v>0</v>
      </c>
      <c r="H306" s="20">
        <f t="shared" si="30"/>
        <v>0</v>
      </c>
      <c r="I306" s="20">
        <f t="shared" si="31"/>
        <v>0</v>
      </c>
      <c r="J306" s="20">
        <f t="shared" si="32"/>
        <v>0</v>
      </c>
      <c r="K306" s="20">
        <f>SUM($G$9:G306)</f>
        <v>0</v>
      </c>
    </row>
    <row r="307" spans="2:11">
      <c r="B307" s="3">
        <v>299</v>
      </c>
      <c r="C307" s="3">
        <f t="shared" si="28"/>
        <v>299</v>
      </c>
      <c r="D307" s="384">
        <f>IFERROR(INDEX('Forward Curves'!F:F,MATCH('Perm. Debt'!E307,'Forward Curves'!C:C,0))+$C$3,$C$3+AVERAGE('Forward Curves'!$F$5:$F$125))</f>
        <v>6.2493388429752064E-2</v>
      </c>
      <c r="E307" s="34">
        <f t="shared" si="33"/>
        <v>57131</v>
      </c>
      <c r="F307" s="20">
        <f t="shared" si="34"/>
        <v>0</v>
      </c>
      <c r="G307" s="20">
        <f t="shared" si="29"/>
        <v>0</v>
      </c>
      <c r="H307" s="20">
        <f t="shared" si="30"/>
        <v>0</v>
      </c>
      <c r="I307" s="20">
        <f t="shared" si="31"/>
        <v>0</v>
      </c>
      <c r="J307" s="20">
        <f t="shared" si="32"/>
        <v>0</v>
      </c>
      <c r="K307" s="20">
        <f>SUM($G$9:G307)</f>
        <v>0</v>
      </c>
    </row>
    <row r="308" spans="2:11">
      <c r="B308" s="3">
        <v>300</v>
      </c>
      <c r="C308" s="3">
        <f t="shared" si="28"/>
        <v>300</v>
      </c>
      <c r="D308" s="384">
        <f>IFERROR(INDEX('Forward Curves'!F:F,MATCH('Perm. Debt'!E308,'Forward Curves'!C:C,0))+$C$3,$C$3+AVERAGE('Forward Curves'!$F$5:$F$125))</f>
        <v>6.2493388429752064E-2</v>
      </c>
      <c r="E308" s="34">
        <f t="shared" si="33"/>
        <v>57161</v>
      </c>
      <c r="F308" s="20">
        <f t="shared" si="34"/>
        <v>0</v>
      </c>
      <c r="G308" s="20">
        <f t="shared" si="29"/>
        <v>0</v>
      </c>
      <c r="H308" s="20">
        <f t="shared" si="30"/>
        <v>0</v>
      </c>
      <c r="I308" s="20">
        <f t="shared" si="31"/>
        <v>0</v>
      </c>
      <c r="J308" s="20">
        <f t="shared" si="32"/>
        <v>0</v>
      </c>
      <c r="K308" s="20">
        <f>SUM($G$9:G308)</f>
        <v>0</v>
      </c>
    </row>
    <row r="309" spans="2:11">
      <c r="B309" s="3">
        <v>301</v>
      </c>
      <c r="C309" s="3">
        <f t="shared" si="28"/>
        <v>301</v>
      </c>
      <c r="D309" s="384">
        <f>IFERROR(INDEX('Forward Curves'!F:F,MATCH('Perm. Debt'!E309,'Forward Curves'!C:C,0))+$C$3,$C$3+AVERAGE('Forward Curves'!$F$5:$F$125))</f>
        <v>6.2493388429752064E-2</v>
      </c>
      <c r="E309" s="34">
        <f t="shared" si="33"/>
        <v>57192</v>
      </c>
      <c r="F309" s="20">
        <f t="shared" si="34"/>
        <v>0</v>
      </c>
      <c r="G309" s="20">
        <f t="shared" si="29"/>
        <v>0</v>
      </c>
      <c r="H309" s="20">
        <f t="shared" si="30"/>
        <v>0</v>
      </c>
      <c r="I309" s="20">
        <f t="shared" si="31"/>
        <v>0</v>
      </c>
      <c r="J309" s="20">
        <f t="shared" si="32"/>
        <v>0</v>
      </c>
      <c r="K309" s="20">
        <f>SUM($G$9:G309)</f>
        <v>0</v>
      </c>
    </row>
    <row r="310" spans="2:11">
      <c r="B310" s="3">
        <v>302</v>
      </c>
      <c r="C310" s="3">
        <f t="shared" si="28"/>
        <v>302</v>
      </c>
      <c r="D310" s="384">
        <f>IFERROR(INDEX('Forward Curves'!F:F,MATCH('Perm. Debt'!E310,'Forward Curves'!C:C,0))+$C$3,$C$3+AVERAGE('Forward Curves'!$F$5:$F$125))</f>
        <v>6.2493388429752064E-2</v>
      </c>
      <c r="E310" s="34">
        <f t="shared" si="33"/>
        <v>57223</v>
      </c>
      <c r="F310" s="20">
        <f t="shared" si="34"/>
        <v>0</v>
      </c>
      <c r="G310" s="20">
        <f t="shared" si="29"/>
        <v>0</v>
      </c>
      <c r="H310" s="20">
        <f t="shared" si="30"/>
        <v>0</v>
      </c>
      <c r="I310" s="20">
        <f t="shared" si="31"/>
        <v>0</v>
      </c>
      <c r="J310" s="20">
        <f t="shared" si="32"/>
        <v>0</v>
      </c>
      <c r="K310" s="20">
        <f>SUM($G$9:G310)</f>
        <v>0</v>
      </c>
    </row>
    <row r="311" spans="2:11">
      <c r="B311" s="3">
        <v>303</v>
      </c>
      <c r="C311" s="3">
        <f t="shared" si="28"/>
        <v>303</v>
      </c>
      <c r="D311" s="384">
        <f>IFERROR(INDEX('Forward Curves'!F:F,MATCH('Perm. Debt'!E311,'Forward Curves'!C:C,0))+$C$3,$C$3+AVERAGE('Forward Curves'!$F$5:$F$125))</f>
        <v>6.2493388429752064E-2</v>
      </c>
      <c r="E311" s="34">
        <f t="shared" si="33"/>
        <v>57253</v>
      </c>
      <c r="F311" s="20">
        <f t="shared" si="34"/>
        <v>0</v>
      </c>
      <c r="G311" s="20">
        <f t="shared" si="29"/>
        <v>0</v>
      </c>
      <c r="H311" s="20">
        <f t="shared" si="30"/>
        <v>0</v>
      </c>
      <c r="I311" s="20">
        <f t="shared" si="31"/>
        <v>0</v>
      </c>
      <c r="J311" s="20">
        <f t="shared" si="32"/>
        <v>0</v>
      </c>
      <c r="K311" s="20">
        <f>SUM($G$9:G311)</f>
        <v>0</v>
      </c>
    </row>
    <row r="312" spans="2:11">
      <c r="B312" s="3">
        <v>304</v>
      </c>
      <c r="C312" s="3">
        <f t="shared" si="28"/>
        <v>304</v>
      </c>
      <c r="D312" s="384">
        <f>IFERROR(INDEX('Forward Curves'!F:F,MATCH('Perm. Debt'!E312,'Forward Curves'!C:C,0))+$C$3,$C$3+AVERAGE('Forward Curves'!$F$5:$F$125))</f>
        <v>6.2493388429752064E-2</v>
      </c>
      <c r="E312" s="34">
        <f t="shared" si="33"/>
        <v>57284</v>
      </c>
      <c r="F312" s="20">
        <f t="shared" si="34"/>
        <v>0</v>
      </c>
      <c r="G312" s="20">
        <f t="shared" si="29"/>
        <v>0</v>
      </c>
      <c r="H312" s="20">
        <f t="shared" si="30"/>
        <v>0</v>
      </c>
      <c r="I312" s="20">
        <f t="shared" si="31"/>
        <v>0</v>
      </c>
      <c r="J312" s="20">
        <f t="shared" si="32"/>
        <v>0</v>
      </c>
      <c r="K312" s="20">
        <f>SUM($G$9:G312)</f>
        <v>0</v>
      </c>
    </row>
    <row r="313" spans="2:11">
      <c r="B313" s="3">
        <v>305</v>
      </c>
      <c r="C313" s="3">
        <f t="shared" si="28"/>
        <v>305</v>
      </c>
      <c r="D313" s="384">
        <f>IFERROR(INDEX('Forward Curves'!F:F,MATCH('Perm. Debt'!E313,'Forward Curves'!C:C,0))+$C$3,$C$3+AVERAGE('Forward Curves'!$F$5:$F$125))</f>
        <v>6.2493388429752064E-2</v>
      </c>
      <c r="E313" s="34">
        <f t="shared" si="33"/>
        <v>57314</v>
      </c>
      <c r="F313" s="20">
        <f t="shared" si="34"/>
        <v>0</v>
      </c>
      <c r="G313" s="20">
        <f t="shared" si="29"/>
        <v>0</v>
      </c>
      <c r="H313" s="20">
        <f t="shared" si="30"/>
        <v>0</v>
      </c>
      <c r="I313" s="20">
        <f t="shared" si="31"/>
        <v>0</v>
      </c>
      <c r="J313" s="20">
        <f t="shared" si="32"/>
        <v>0</v>
      </c>
      <c r="K313" s="20">
        <f>SUM($G$9:G313)</f>
        <v>0</v>
      </c>
    </row>
    <row r="314" spans="2:11">
      <c r="B314" s="3">
        <v>306</v>
      </c>
      <c r="C314" s="3">
        <f t="shared" si="28"/>
        <v>306</v>
      </c>
      <c r="D314" s="384">
        <f>IFERROR(INDEX('Forward Curves'!F:F,MATCH('Perm. Debt'!E314,'Forward Curves'!C:C,0))+$C$3,$C$3+AVERAGE('Forward Curves'!$F$5:$F$125))</f>
        <v>6.2493388429752064E-2</v>
      </c>
      <c r="E314" s="34">
        <f t="shared" si="33"/>
        <v>57345</v>
      </c>
      <c r="F314" s="20">
        <f t="shared" si="34"/>
        <v>0</v>
      </c>
      <c r="G314" s="20">
        <f t="shared" si="29"/>
        <v>0</v>
      </c>
      <c r="H314" s="20">
        <f t="shared" si="30"/>
        <v>0</v>
      </c>
      <c r="I314" s="20">
        <f t="shared" si="31"/>
        <v>0</v>
      </c>
      <c r="J314" s="20">
        <f t="shared" si="32"/>
        <v>0</v>
      </c>
      <c r="K314" s="20">
        <f>SUM($G$9:G314)</f>
        <v>0</v>
      </c>
    </row>
    <row r="315" spans="2:11">
      <c r="B315" s="3">
        <v>307</v>
      </c>
      <c r="C315" s="3">
        <f t="shared" si="28"/>
        <v>307</v>
      </c>
      <c r="D315" s="384">
        <f>IFERROR(INDEX('Forward Curves'!F:F,MATCH('Perm. Debt'!E315,'Forward Curves'!C:C,0))+$C$3,$C$3+AVERAGE('Forward Curves'!$F$5:$F$125))</f>
        <v>6.2493388429752064E-2</v>
      </c>
      <c r="E315" s="34">
        <f t="shared" si="33"/>
        <v>57376</v>
      </c>
      <c r="F315" s="20">
        <f t="shared" si="34"/>
        <v>0</v>
      </c>
      <c r="G315" s="20">
        <f t="shared" si="29"/>
        <v>0</v>
      </c>
      <c r="H315" s="20">
        <f t="shared" si="30"/>
        <v>0</v>
      </c>
      <c r="I315" s="20">
        <f t="shared" si="31"/>
        <v>0</v>
      </c>
      <c r="J315" s="20">
        <f t="shared" si="32"/>
        <v>0</v>
      </c>
      <c r="K315" s="20">
        <f>SUM($G$9:G315)</f>
        <v>0</v>
      </c>
    </row>
    <row r="316" spans="2:11">
      <c r="B316" s="3">
        <v>308</v>
      </c>
      <c r="C316" s="3">
        <f t="shared" si="28"/>
        <v>308</v>
      </c>
      <c r="D316" s="384">
        <f>IFERROR(INDEX('Forward Curves'!F:F,MATCH('Perm. Debt'!E316,'Forward Curves'!C:C,0))+$C$3,$C$3+AVERAGE('Forward Curves'!$F$5:$F$125))</f>
        <v>6.2493388429752064E-2</v>
      </c>
      <c r="E316" s="34">
        <f t="shared" si="33"/>
        <v>57404</v>
      </c>
      <c r="F316" s="20">
        <f t="shared" si="34"/>
        <v>0</v>
      </c>
      <c r="G316" s="20">
        <f t="shared" si="29"/>
        <v>0</v>
      </c>
      <c r="H316" s="20">
        <f t="shared" si="30"/>
        <v>0</v>
      </c>
      <c r="I316" s="20">
        <f t="shared" si="31"/>
        <v>0</v>
      </c>
      <c r="J316" s="20">
        <f t="shared" si="32"/>
        <v>0</v>
      </c>
      <c r="K316" s="20">
        <f>SUM($G$9:G316)</f>
        <v>0</v>
      </c>
    </row>
    <row r="317" spans="2:11">
      <c r="B317" s="3">
        <v>309</v>
      </c>
      <c r="C317" s="3">
        <f t="shared" si="28"/>
        <v>309</v>
      </c>
      <c r="D317" s="384">
        <f>IFERROR(INDEX('Forward Curves'!F:F,MATCH('Perm. Debt'!E317,'Forward Curves'!C:C,0))+$C$3,$C$3+AVERAGE('Forward Curves'!$F$5:$F$125))</f>
        <v>6.2493388429752064E-2</v>
      </c>
      <c r="E317" s="34">
        <f t="shared" si="33"/>
        <v>57435</v>
      </c>
      <c r="F317" s="20">
        <f t="shared" si="34"/>
        <v>0</v>
      </c>
      <c r="G317" s="20">
        <f t="shared" si="29"/>
        <v>0</v>
      </c>
      <c r="H317" s="20">
        <f t="shared" si="30"/>
        <v>0</v>
      </c>
      <c r="I317" s="20">
        <f t="shared" si="31"/>
        <v>0</v>
      </c>
      <c r="J317" s="20">
        <f t="shared" si="32"/>
        <v>0</v>
      </c>
      <c r="K317" s="20">
        <f>SUM($G$9:G317)</f>
        <v>0</v>
      </c>
    </row>
    <row r="318" spans="2:11">
      <c r="B318" s="3">
        <v>310</v>
      </c>
      <c r="C318" s="3">
        <f t="shared" si="28"/>
        <v>310</v>
      </c>
      <c r="D318" s="384">
        <f>IFERROR(INDEX('Forward Curves'!F:F,MATCH('Perm. Debt'!E318,'Forward Curves'!C:C,0))+$C$3,$C$3+AVERAGE('Forward Curves'!$F$5:$F$125))</f>
        <v>6.2493388429752064E-2</v>
      </c>
      <c r="E318" s="34">
        <f t="shared" si="33"/>
        <v>57465</v>
      </c>
      <c r="F318" s="20">
        <f t="shared" si="34"/>
        <v>0</v>
      </c>
      <c r="G318" s="20">
        <f t="shared" si="29"/>
        <v>0</v>
      </c>
      <c r="H318" s="20">
        <f t="shared" si="30"/>
        <v>0</v>
      </c>
      <c r="I318" s="20">
        <f t="shared" si="31"/>
        <v>0</v>
      </c>
      <c r="J318" s="20">
        <f t="shared" si="32"/>
        <v>0</v>
      </c>
      <c r="K318" s="20">
        <f>SUM($G$9:G318)</f>
        <v>0</v>
      </c>
    </row>
    <row r="319" spans="2:11">
      <c r="B319" s="3">
        <v>311</v>
      </c>
      <c r="C319" s="3">
        <f t="shared" si="28"/>
        <v>311</v>
      </c>
      <c r="D319" s="384">
        <f>IFERROR(INDEX('Forward Curves'!F:F,MATCH('Perm. Debt'!E319,'Forward Curves'!C:C,0))+$C$3,$C$3+AVERAGE('Forward Curves'!$F$5:$F$125))</f>
        <v>6.2493388429752064E-2</v>
      </c>
      <c r="E319" s="34">
        <f t="shared" si="33"/>
        <v>57496</v>
      </c>
      <c r="F319" s="20">
        <f t="shared" si="34"/>
        <v>0</v>
      </c>
      <c r="G319" s="20">
        <f t="shared" si="29"/>
        <v>0</v>
      </c>
      <c r="H319" s="20">
        <f t="shared" si="30"/>
        <v>0</v>
      </c>
      <c r="I319" s="20">
        <f t="shared" si="31"/>
        <v>0</v>
      </c>
      <c r="J319" s="20">
        <f t="shared" si="32"/>
        <v>0</v>
      </c>
      <c r="K319" s="20">
        <f>SUM($G$9:G319)</f>
        <v>0</v>
      </c>
    </row>
    <row r="320" spans="2:11">
      <c r="B320" s="3">
        <v>312</v>
      </c>
      <c r="C320" s="3">
        <f t="shared" si="28"/>
        <v>312</v>
      </c>
      <c r="D320" s="384">
        <f>IFERROR(INDEX('Forward Curves'!F:F,MATCH('Perm. Debt'!E320,'Forward Curves'!C:C,0))+$C$3,$C$3+AVERAGE('Forward Curves'!$F$5:$F$125))</f>
        <v>6.2493388429752064E-2</v>
      </c>
      <c r="E320" s="34">
        <f t="shared" si="33"/>
        <v>57526</v>
      </c>
      <c r="F320" s="20">
        <f t="shared" si="34"/>
        <v>0</v>
      </c>
      <c r="G320" s="20">
        <f t="shared" si="29"/>
        <v>0</v>
      </c>
      <c r="H320" s="20">
        <f t="shared" si="30"/>
        <v>0</v>
      </c>
      <c r="I320" s="20">
        <f t="shared" si="31"/>
        <v>0</v>
      </c>
      <c r="J320" s="20">
        <f t="shared" si="32"/>
        <v>0</v>
      </c>
      <c r="K320" s="20">
        <f>SUM($G$9:G320)</f>
        <v>0</v>
      </c>
    </row>
    <row r="321" spans="2:11">
      <c r="B321" s="3">
        <v>313</v>
      </c>
      <c r="C321" s="3">
        <f t="shared" si="28"/>
        <v>313</v>
      </c>
      <c r="D321" s="384">
        <f>IFERROR(INDEX('Forward Curves'!F:F,MATCH('Perm. Debt'!E321,'Forward Curves'!C:C,0))+$C$3,$C$3+AVERAGE('Forward Curves'!$F$5:$F$125))</f>
        <v>6.2493388429752064E-2</v>
      </c>
      <c r="E321" s="34">
        <f t="shared" si="33"/>
        <v>57557</v>
      </c>
      <c r="F321" s="20">
        <f t="shared" si="34"/>
        <v>0</v>
      </c>
      <c r="G321" s="20">
        <f t="shared" si="29"/>
        <v>0</v>
      </c>
      <c r="H321" s="20">
        <f t="shared" si="30"/>
        <v>0</v>
      </c>
      <c r="I321" s="20">
        <f t="shared" si="31"/>
        <v>0</v>
      </c>
      <c r="J321" s="20">
        <f t="shared" si="32"/>
        <v>0</v>
      </c>
      <c r="K321" s="20">
        <f>SUM($G$9:G321)</f>
        <v>0</v>
      </c>
    </row>
    <row r="322" spans="2:11">
      <c r="B322" s="3">
        <v>314</v>
      </c>
      <c r="C322" s="3">
        <f t="shared" si="28"/>
        <v>314</v>
      </c>
      <c r="D322" s="384">
        <f>IFERROR(INDEX('Forward Curves'!F:F,MATCH('Perm. Debt'!E322,'Forward Curves'!C:C,0))+$C$3,$C$3+AVERAGE('Forward Curves'!$F$5:$F$125))</f>
        <v>6.2493388429752064E-2</v>
      </c>
      <c r="E322" s="34">
        <f t="shared" si="33"/>
        <v>57588</v>
      </c>
      <c r="F322" s="20">
        <f t="shared" si="34"/>
        <v>0</v>
      </c>
      <c r="G322" s="20">
        <f t="shared" si="29"/>
        <v>0</v>
      </c>
      <c r="H322" s="20">
        <f t="shared" si="30"/>
        <v>0</v>
      </c>
      <c r="I322" s="20">
        <f t="shared" si="31"/>
        <v>0</v>
      </c>
      <c r="J322" s="20">
        <f t="shared" si="32"/>
        <v>0</v>
      </c>
      <c r="K322" s="20">
        <f>SUM($G$9:G322)</f>
        <v>0</v>
      </c>
    </row>
    <row r="323" spans="2:11">
      <c r="B323" s="3">
        <v>315</v>
      </c>
      <c r="C323" s="3">
        <f t="shared" si="28"/>
        <v>315</v>
      </c>
      <c r="D323" s="384">
        <f>IFERROR(INDEX('Forward Curves'!F:F,MATCH('Perm. Debt'!E323,'Forward Curves'!C:C,0))+$C$3,$C$3+AVERAGE('Forward Curves'!$F$5:$F$125))</f>
        <v>6.2493388429752064E-2</v>
      </c>
      <c r="E323" s="34">
        <f t="shared" si="33"/>
        <v>57618</v>
      </c>
      <c r="F323" s="20">
        <f t="shared" si="34"/>
        <v>0</v>
      </c>
      <c r="G323" s="20">
        <f t="shared" si="29"/>
        <v>0</v>
      </c>
      <c r="H323" s="20">
        <f t="shared" si="30"/>
        <v>0</v>
      </c>
      <c r="I323" s="20">
        <f t="shared" si="31"/>
        <v>0</v>
      </c>
      <c r="J323" s="20">
        <f t="shared" si="32"/>
        <v>0</v>
      </c>
      <c r="K323" s="20">
        <f>SUM($G$9:G323)</f>
        <v>0</v>
      </c>
    </row>
    <row r="324" spans="2:11">
      <c r="B324" s="3">
        <v>316</v>
      </c>
      <c r="C324" s="3">
        <f t="shared" si="28"/>
        <v>316</v>
      </c>
      <c r="D324" s="384">
        <f>IFERROR(INDEX('Forward Curves'!F:F,MATCH('Perm. Debt'!E324,'Forward Curves'!C:C,0))+$C$3,$C$3+AVERAGE('Forward Curves'!$F$5:$F$125))</f>
        <v>6.2493388429752064E-2</v>
      </c>
      <c r="E324" s="34">
        <f t="shared" si="33"/>
        <v>57649</v>
      </c>
      <c r="F324" s="20">
        <f t="shared" si="34"/>
        <v>0</v>
      </c>
      <c r="G324" s="20">
        <f t="shared" si="29"/>
        <v>0</v>
      </c>
      <c r="H324" s="20">
        <f t="shared" si="30"/>
        <v>0</v>
      </c>
      <c r="I324" s="20">
        <f t="shared" si="31"/>
        <v>0</v>
      </c>
      <c r="J324" s="20">
        <f t="shared" si="32"/>
        <v>0</v>
      </c>
      <c r="K324" s="20">
        <f>SUM($G$9:G324)</f>
        <v>0</v>
      </c>
    </row>
    <row r="325" spans="2:11">
      <c r="B325" s="3">
        <v>317</v>
      </c>
      <c r="C325" s="3">
        <f t="shared" si="28"/>
        <v>317</v>
      </c>
      <c r="D325" s="384">
        <f>IFERROR(INDEX('Forward Curves'!F:F,MATCH('Perm. Debt'!E325,'Forward Curves'!C:C,0))+$C$3,$C$3+AVERAGE('Forward Curves'!$F$5:$F$125))</f>
        <v>6.2493388429752064E-2</v>
      </c>
      <c r="E325" s="34">
        <f t="shared" si="33"/>
        <v>57679</v>
      </c>
      <c r="F325" s="20">
        <f t="shared" si="34"/>
        <v>0</v>
      </c>
      <c r="G325" s="20">
        <f t="shared" si="29"/>
        <v>0</v>
      </c>
      <c r="H325" s="20">
        <f t="shared" si="30"/>
        <v>0</v>
      </c>
      <c r="I325" s="20">
        <f t="shared" si="31"/>
        <v>0</v>
      </c>
      <c r="J325" s="20">
        <f t="shared" si="32"/>
        <v>0</v>
      </c>
      <c r="K325" s="20">
        <f>SUM($G$9:G325)</f>
        <v>0</v>
      </c>
    </row>
    <row r="326" spans="2:11">
      <c r="B326" s="3">
        <v>318</v>
      </c>
      <c r="C326" s="3">
        <f t="shared" si="28"/>
        <v>318</v>
      </c>
      <c r="D326" s="384">
        <f>IFERROR(INDEX('Forward Curves'!F:F,MATCH('Perm. Debt'!E326,'Forward Curves'!C:C,0))+$C$3,$C$3+AVERAGE('Forward Curves'!$F$5:$F$125))</f>
        <v>6.2493388429752064E-2</v>
      </c>
      <c r="E326" s="34">
        <f t="shared" si="33"/>
        <v>57710</v>
      </c>
      <c r="F326" s="20">
        <f t="shared" si="34"/>
        <v>0</v>
      </c>
      <c r="G326" s="20">
        <f t="shared" si="29"/>
        <v>0</v>
      </c>
      <c r="H326" s="20">
        <f t="shared" si="30"/>
        <v>0</v>
      </c>
      <c r="I326" s="20">
        <f t="shared" si="31"/>
        <v>0</v>
      </c>
      <c r="J326" s="20">
        <f t="shared" si="32"/>
        <v>0</v>
      </c>
      <c r="K326" s="20">
        <f>SUM($G$9:G326)</f>
        <v>0</v>
      </c>
    </row>
    <row r="327" spans="2:11">
      <c r="B327" s="3">
        <v>319</v>
      </c>
      <c r="C327" s="3">
        <f t="shared" si="28"/>
        <v>319</v>
      </c>
      <c r="D327" s="384">
        <f>IFERROR(INDEX('Forward Curves'!F:F,MATCH('Perm. Debt'!E327,'Forward Curves'!C:C,0))+$C$3,$C$3+AVERAGE('Forward Curves'!$F$5:$F$125))</f>
        <v>6.2493388429752064E-2</v>
      </c>
      <c r="E327" s="34">
        <f t="shared" si="33"/>
        <v>57741</v>
      </c>
      <c r="F327" s="20">
        <f t="shared" si="34"/>
        <v>0</v>
      </c>
      <c r="G327" s="20">
        <f t="shared" si="29"/>
        <v>0</v>
      </c>
      <c r="H327" s="20">
        <f t="shared" si="30"/>
        <v>0</v>
      </c>
      <c r="I327" s="20">
        <f t="shared" si="31"/>
        <v>0</v>
      </c>
      <c r="J327" s="20">
        <f t="shared" si="32"/>
        <v>0</v>
      </c>
      <c r="K327" s="20">
        <f>SUM($G$9:G327)</f>
        <v>0</v>
      </c>
    </row>
    <row r="328" spans="2:11">
      <c r="B328" s="3">
        <v>320</v>
      </c>
      <c r="C328" s="3">
        <f t="shared" si="28"/>
        <v>320</v>
      </c>
      <c r="D328" s="384">
        <f>IFERROR(INDEX('Forward Curves'!F:F,MATCH('Perm. Debt'!E328,'Forward Curves'!C:C,0))+$C$3,$C$3+AVERAGE('Forward Curves'!$F$5:$F$125))</f>
        <v>6.2493388429752064E-2</v>
      </c>
      <c r="E328" s="34">
        <f t="shared" si="33"/>
        <v>57769</v>
      </c>
      <c r="F328" s="20">
        <f t="shared" si="34"/>
        <v>0</v>
      </c>
      <c r="G328" s="20">
        <f t="shared" si="29"/>
        <v>0</v>
      </c>
      <c r="H328" s="20">
        <f t="shared" si="30"/>
        <v>0</v>
      </c>
      <c r="I328" s="20">
        <f t="shared" si="31"/>
        <v>0</v>
      </c>
      <c r="J328" s="20">
        <f t="shared" si="32"/>
        <v>0</v>
      </c>
      <c r="K328" s="20">
        <f>SUM($G$9:G328)</f>
        <v>0</v>
      </c>
    </row>
    <row r="329" spans="2:11">
      <c r="B329" s="3">
        <v>321</v>
      </c>
      <c r="C329" s="3">
        <f t="shared" si="28"/>
        <v>321</v>
      </c>
      <c r="D329" s="384">
        <f>IFERROR(INDEX('Forward Curves'!F:F,MATCH('Perm. Debt'!E329,'Forward Curves'!C:C,0))+$C$3,$C$3+AVERAGE('Forward Curves'!$F$5:$F$125))</f>
        <v>6.2493388429752064E-2</v>
      </c>
      <c r="E329" s="34">
        <f t="shared" si="33"/>
        <v>57800</v>
      </c>
      <c r="F329" s="20">
        <f t="shared" si="34"/>
        <v>0</v>
      </c>
      <c r="G329" s="20">
        <f t="shared" si="29"/>
        <v>0</v>
      </c>
      <c r="H329" s="20">
        <f t="shared" si="30"/>
        <v>0</v>
      </c>
      <c r="I329" s="20">
        <f t="shared" si="31"/>
        <v>0</v>
      </c>
      <c r="J329" s="20">
        <f t="shared" si="32"/>
        <v>0</v>
      </c>
      <c r="K329" s="20">
        <f>SUM($G$9:G329)</f>
        <v>0</v>
      </c>
    </row>
    <row r="330" spans="2:11">
      <c r="B330" s="3">
        <v>322</v>
      </c>
      <c r="C330" s="3">
        <f t="shared" ref="C330:C368" si="35">IF(B330&lt;=($C$5*12),0,(B330-($C$5*12)))</f>
        <v>322</v>
      </c>
      <c r="D330" s="384">
        <f>IFERROR(INDEX('Forward Curves'!F:F,MATCH('Perm. Debt'!E330,'Forward Curves'!C:C,0))+$C$3,$C$3+AVERAGE('Forward Curves'!$F$5:$F$125))</f>
        <v>6.2493388429752064E-2</v>
      </c>
      <c r="E330" s="34">
        <f t="shared" si="33"/>
        <v>57830</v>
      </c>
      <c r="F330" s="20">
        <f t="shared" si="34"/>
        <v>0</v>
      </c>
      <c r="G330" s="20">
        <f t="shared" ref="G330:G368" si="36">IF(C330=0,F330*($D330/12),-IPMT($D330/12,C330,$C$4*12,$C$2,))</f>
        <v>0</v>
      </c>
      <c r="H330" s="20">
        <f t="shared" ref="H330:H368" si="37">IF(C330=0,0,-PPMT($D330/12,C330,$C$4*12,$C$2,))</f>
        <v>0</v>
      </c>
      <c r="I330" s="20">
        <f t="shared" ref="I330:I368" si="38">IF(C330&gt;($C$4*12),0,G330+H330)</f>
        <v>0</v>
      </c>
      <c r="J330" s="20">
        <f t="shared" ref="J330:J368" si="39">F330-H330</f>
        <v>0</v>
      </c>
      <c r="K330" s="20">
        <f>SUM($G$9:G330)</f>
        <v>0</v>
      </c>
    </row>
    <row r="331" spans="2:11">
      <c r="B331" s="3">
        <v>323</v>
      </c>
      <c r="C331" s="3">
        <f t="shared" si="35"/>
        <v>323</v>
      </c>
      <c r="D331" s="384">
        <f>IFERROR(INDEX('Forward Curves'!F:F,MATCH('Perm. Debt'!E331,'Forward Curves'!C:C,0))+$C$3,$C$3+AVERAGE('Forward Curves'!$F$5:$F$125))</f>
        <v>6.2493388429752064E-2</v>
      </c>
      <c r="E331" s="34">
        <f t="shared" ref="E331:E368" si="40">EOMONTH(E330,1)</f>
        <v>57861</v>
      </c>
      <c r="F331" s="20">
        <f t="shared" ref="F331:F368" si="41">J330</f>
        <v>0</v>
      </c>
      <c r="G331" s="20">
        <f t="shared" si="36"/>
        <v>0</v>
      </c>
      <c r="H331" s="20">
        <f t="shared" si="37"/>
        <v>0</v>
      </c>
      <c r="I331" s="20">
        <f t="shared" si="38"/>
        <v>0</v>
      </c>
      <c r="J331" s="20">
        <f t="shared" si="39"/>
        <v>0</v>
      </c>
      <c r="K331" s="20">
        <f>SUM($G$9:G331)</f>
        <v>0</v>
      </c>
    </row>
    <row r="332" spans="2:11">
      <c r="B332" s="3">
        <v>324</v>
      </c>
      <c r="C332" s="3">
        <f t="shared" si="35"/>
        <v>324</v>
      </c>
      <c r="D332" s="384">
        <f>IFERROR(INDEX('Forward Curves'!F:F,MATCH('Perm. Debt'!E332,'Forward Curves'!C:C,0))+$C$3,$C$3+AVERAGE('Forward Curves'!$F$5:$F$125))</f>
        <v>6.2493388429752064E-2</v>
      </c>
      <c r="E332" s="34">
        <f t="shared" si="40"/>
        <v>57891</v>
      </c>
      <c r="F332" s="20">
        <f t="shared" si="41"/>
        <v>0</v>
      </c>
      <c r="G332" s="20">
        <f t="shared" si="36"/>
        <v>0</v>
      </c>
      <c r="H332" s="20">
        <f t="shared" si="37"/>
        <v>0</v>
      </c>
      <c r="I332" s="20">
        <f t="shared" si="38"/>
        <v>0</v>
      </c>
      <c r="J332" s="20">
        <f t="shared" si="39"/>
        <v>0</v>
      </c>
      <c r="K332" s="20">
        <f>SUM($G$9:G332)</f>
        <v>0</v>
      </c>
    </row>
    <row r="333" spans="2:11">
      <c r="B333" s="3">
        <v>325</v>
      </c>
      <c r="C333" s="3">
        <f t="shared" si="35"/>
        <v>325</v>
      </c>
      <c r="D333" s="384">
        <f>IFERROR(INDEX('Forward Curves'!F:F,MATCH('Perm. Debt'!E333,'Forward Curves'!C:C,0))+$C$3,$C$3+AVERAGE('Forward Curves'!$F$5:$F$125))</f>
        <v>6.2493388429752064E-2</v>
      </c>
      <c r="E333" s="34">
        <f t="shared" si="40"/>
        <v>57922</v>
      </c>
      <c r="F333" s="20">
        <f t="shared" si="41"/>
        <v>0</v>
      </c>
      <c r="G333" s="20">
        <f t="shared" si="36"/>
        <v>0</v>
      </c>
      <c r="H333" s="20">
        <f t="shared" si="37"/>
        <v>0</v>
      </c>
      <c r="I333" s="20">
        <f t="shared" si="38"/>
        <v>0</v>
      </c>
      <c r="J333" s="20">
        <f t="shared" si="39"/>
        <v>0</v>
      </c>
      <c r="K333" s="20">
        <f>SUM($G$9:G333)</f>
        <v>0</v>
      </c>
    </row>
    <row r="334" spans="2:11">
      <c r="B334" s="3">
        <v>326</v>
      </c>
      <c r="C334" s="3">
        <f t="shared" si="35"/>
        <v>326</v>
      </c>
      <c r="D334" s="384">
        <f>IFERROR(INDEX('Forward Curves'!F:F,MATCH('Perm. Debt'!E334,'Forward Curves'!C:C,0))+$C$3,$C$3+AVERAGE('Forward Curves'!$F$5:$F$125))</f>
        <v>6.2493388429752064E-2</v>
      </c>
      <c r="E334" s="34">
        <f t="shared" si="40"/>
        <v>57953</v>
      </c>
      <c r="F334" s="20">
        <f t="shared" si="41"/>
        <v>0</v>
      </c>
      <c r="G334" s="20">
        <f t="shared" si="36"/>
        <v>0</v>
      </c>
      <c r="H334" s="20">
        <f t="shared" si="37"/>
        <v>0</v>
      </c>
      <c r="I334" s="20">
        <f t="shared" si="38"/>
        <v>0</v>
      </c>
      <c r="J334" s="20">
        <f t="shared" si="39"/>
        <v>0</v>
      </c>
      <c r="K334" s="20">
        <f>SUM($G$9:G334)</f>
        <v>0</v>
      </c>
    </row>
    <row r="335" spans="2:11">
      <c r="B335" s="3">
        <v>327</v>
      </c>
      <c r="C335" s="3">
        <f t="shared" si="35"/>
        <v>327</v>
      </c>
      <c r="D335" s="384">
        <f>IFERROR(INDEX('Forward Curves'!F:F,MATCH('Perm. Debt'!E335,'Forward Curves'!C:C,0))+$C$3,$C$3+AVERAGE('Forward Curves'!$F$5:$F$125))</f>
        <v>6.2493388429752064E-2</v>
      </c>
      <c r="E335" s="34">
        <f t="shared" si="40"/>
        <v>57983</v>
      </c>
      <c r="F335" s="20">
        <f t="shared" si="41"/>
        <v>0</v>
      </c>
      <c r="G335" s="20">
        <f t="shared" si="36"/>
        <v>0</v>
      </c>
      <c r="H335" s="20">
        <f t="shared" si="37"/>
        <v>0</v>
      </c>
      <c r="I335" s="20">
        <f t="shared" si="38"/>
        <v>0</v>
      </c>
      <c r="J335" s="20">
        <f t="shared" si="39"/>
        <v>0</v>
      </c>
      <c r="K335" s="20">
        <f>SUM($G$9:G335)</f>
        <v>0</v>
      </c>
    </row>
    <row r="336" spans="2:11">
      <c r="B336" s="3">
        <v>328</v>
      </c>
      <c r="C336" s="3">
        <f t="shared" si="35"/>
        <v>328</v>
      </c>
      <c r="D336" s="384">
        <f>IFERROR(INDEX('Forward Curves'!F:F,MATCH('Perm. Debt'!E336,'Forward Curves'!C:C,0))+$C$3,$C$3+AVERAGE('Forward Curves'!$F$5:$F$125))</f>
        <v>6.2493388429752064E-2</v>
      </c>
      <c r="E336" s="34">
        <f t="shared" si="40"/>
        <v>58014</v>
      </c>
      <c r="F336" s="20">
        <f t="shared" si="41"/>
        <v>0</v>
      </c>
      <c r="G336" s="20">
        <f t="shared" si="36"/>
        <v>0</v>
      </c>
      <c r="H336" s="20">
        <f t="shared" si="37"/>
        <v>0</v>
      </c>
      <c r="I336" s="20">
        <f t="shared" si="38"/>
        <v>0</v>
      </c>
      <c r="J336" s="20">
        <f t="shared" si="39"/>
        <v>0</v>
      </c>
      <c r="K336" s="20">
        <f>SUM($G$9:G336)</f>
        <v>0</v>
      </c>
    </row>
    <row r="337" spans="2:11">
      <c r="B337" s="3">
        <v>329</v>
      </c>
      <c r="C337" s="3">
        <f t="shared" si="35"/>
        <v>329</v>
      </c>
      <c r="D337" s="384">
        <f>IFERROR(INDEX('Forward Curves'!F:F,MATCH('Perm. Debt'!E337,'Forward Curves'!C:C,0))+$C$3,$C$3+AVERAGE('Forward Curves'!$F$5:$F$125))</f>
        <v>6.2493388429752064E-2</v>
      </c>
      <c r="E337" s="34">
        <f t="shared" si="40"/>
        <v>58044</v>
      </c>
      <c r="F337" s="20">
        <f t="shared" si="41"/>
        <v>0</v>
      </c>
      <c r="G337" s="20">
        <f t="shared" si="36"/>
        <v>0</v>
      </c>
      <c r="H337" s="20">
        <f t="shared" si="37"/>
        <v>0</v>
      </c>
      <c r="I337" s="20">
        <f t="shared" si="38"/>
        <v>0</v>
      </c>
      <c r="J337" s="20">
        <f t="shared" si="39"/>
        <v>0</v>
      </c>
      <c r="K337" s="20">
        <f>SUM($G$9:G337)</f>
        <v>0</v>
      </c>
    </row>
    <row r="338" spans="2:11">
      <c r="B338" s="3">
        <v>330</v>
      </c>
      <c r="C338" s="3">
        <f t="shared" si="35"/>
        <v>330</v>
      </c>
      <c r="D338" s="384">
        <f>IFERROR(INDEX('Forward Curves'!F:F,MATCH('Perm. Debt'!E338,'Forward Curves'!C:C,0))+$C$3,$C$3+AVERAGE('Forward Curves'!$F$5:$F$125))</f>
        <v>6.2493388429752064E-2</v>
      </c>
      <c r="E338" s="34">
        <f t="shared" si="40"/>
        <v>58075</v>
      </c>
      <c r="F338" s="20">
        <f t="shared" si="41"/>
        <v>0</v>
      </c>
      <c r="G338" s="20">
        <f t="shared" si="36"/>
        <v>0</v>
      </c>
      <c r="H338" s="20">
        <f t="shared" si="37"/>
        <v>0</v>
      </c>
      <c r="I338" s="20">
        <f t="shared" si="38"/>
        <v>0</v>
      </c>
      <c r="J338" s="20">
        <f t="shared" si="39"/>
        <v>0</v>
      </c>
      <c r="K338" s="20">
        <f>SUM($G$9:G338)</f>
        <v>0</v>
      </c>
    </row>
    <row r="339" spans="2:11">
      <c r="B339" s="3">
        <v>331</v>
      </c>
      <c r="C339" s="3">
        <f t="shared" si="35"/>
        <v>331</v>
      </c>
      <c r="D339" s="384">
        <f>IFERROR(INDEX('Forward Curves'!F:F,MATCH('Perm. Debt'!E339,'Forward Curves'!C:C,0))+$C$3,$C$3+AVERAGE('Forward Curves'!$F$5:$F$125))</f>
        <v>6.2493388429752064E-2</v>
      </c>
      <c r="E339" s="34">
        <f t="shared" si="40"/>
        <v>58106</v>
      </c>
      <c r="F339" s="20">
        <f t="shared" si="41"/>
        <v>0</v>
      </c>
      <c r="G339" s="20">
        <f t="shared" si="36"/>
        <v>0</v>
      </c>
      <c r="H339" s="20">
        <f t="shared" si="37"/>
        <v>0</v>
      </c>
      <c r="I339" s="20">
        <f t="shared" si="38"/>
        <v>0</v>
      </c>
      <c r="J339" s="20">
        <f t="shared" si="39"/>
        <v>0</v>
      </c>
      <c r="K339" s="20">
        <f>SUM($G$9:G339)</f>
        <v>0</v>
      </c>
    </row>
    <row r="340" spans="2:11">
      <c r="B340" s="3">
        <v>332</v>
      </c>
      <c r="C340" s="3">
        <f t="shared" si="35"/>
        <v>332</v>
      </c>
      <c r="D340" s="384">
        <f>IFERROR(INDEX('Forward Curves'!F:F,MATCH('Perm. Debt'!E340,'Forward Curves'!C:C,0))+$C$3,$C$3+AVERAGE('Forward Curves'!$F$5:$F$125))</f>
        <v>6.2493388429752064E-2</v>
      </c>
      <c r="E340" s="34">
        <f t="shared" si="40"/>
        <v>58134</v>
      </c>
      <c r="F340" s="20">
        <f t="shared" si="41"/>
        <v>0</v>
      </c>
      <c r="G340" s="20">
        <f t="shared" si="36"/>
        <v>0</v>
      </c>
      <c r="H340" s="20">
        <f t="shared" si="37"/>
        <v>0</v>
      </c>
      <c r="I340" s="20">
        <f t="shared" si="38"/>
        <v>0</v>
      </c>
      <c r="J340" s="20">
        <f t="shared" si="39"/>
        <v>0</v>
      </c>
      <c r="K340" s="20">
        <f>SUM($G$9:G340)</f>
        <v>0</v>
      </c>
    </row>
    <row r="341" spans="2:11">
      <c r="B341" s="3">
        <v>333</v>
      </c>
      <c r="C341" s="3">
        <f t="shared" si="35"/>
        <v>333</v>
      </c>
      <c r="D341" s="384">
        <f>IFERROR(INDEX('Forward Curves'!F:F,MATCH('Perm. Debt'!E341,'Forward Curves'!C:C,0))+$C$3,$C$3+AVERAGE('Forward Curves'!$F$5:$F$125))</f>
        <v>6.2493388429752064E-2</v>
      </c>
      <c r="E341" s="34">
        <f t="shared" si="40"/>
        <v>58165</v>
      </c>
      <c r="F341" s="20">
        <f t="shared" si="41"/>
        <v>0</v>
      </c>
      <c r="G341" s="20">
        <f t="shared" si="36"/>
        <v>0</v>
      </c>
      <c r="H341" s="20">
        <f t="shared" si="37"/>
        <v>0</v>
      </c>
      <c r="I341" s="20">
        <f t="shared" si="38"/>
        <v>0</v>
      </c>
      <c r="J341" s="20">
        <f t="shared" si="39"/>
        <v>0</v>
      </c>
      <c r="K341" s="20">
        <f>SUM($G$9:G341)</f>
        <v>0</v>
      </c>
    </row>
    <row r="342" spans="2:11">
      <c r="B342" s="3">
        <v>334</v>
      </c>
      <c r="C342" s="3">
        <f t="shared" si="35"/>
        <v>334</v>
      </c>
      <c r="D342" s="384">
        <f>IFERROR(INDEX('Forward Curves'!F:F,MATCH('Perm. Debt'!E342,'Forward Curves'!C:C,0))+$C$3,$C$3+AVERAGE('Forward Curves'!$F$5:$F$125))</f>
        <v>6.2493388429752064E-2</v>
      </c>
      <c r="E342" s="34">
        <f t="shared" si="40"/>
        <v>58195</v>
      </c>
      <c r="F342" s="20">
        <f t="shared" si="41"/>
        <v>0</v>
      </c>
      <c r="G342" s="20">
        <f t="shared" si="36"/>
        <v>0</v>
      </c>
      <c r="H342" s="20">
        <f t="shared" si="37"/>
        <v>0</v>
      </c>
      <c r="I342" s="20">
        <f t="shared" si="38"/>
        <v>0</v>
      </c>
      <c r="J342" s="20">
        <f t="shared" si="39"/>
        <v>0</v>
      </c>
      <c r="K342" s="20">
        <f>SUM($G$9:G342)</f>
        <v>0</v>
      </c>
    </row>
    <row r="343" spans="2:11">
      <c r="B343" s="3">
        <v>335</v>
      </c>
      <c r="C343" s="3">
        <f t="shared" si="35"/>
        <v>335</v>
      </c>
      <c r="D343" s="384">
        <f>IFERROR(INDEX('Forward Curves'!F:F,MATCH('Perm. Debt'!E343,'Forward Curves'!C:C,0))+$C$3,$C$3+AVERAGE('Forward Curves'!$F$5:$F$125))</f>
        <v>6.2493388429752064E-2</v>
      </c>
      <c r="E343" s="34">
        <f t="shared" si="40"/>
        <v>58226</v>
      </c>
      <c r="F343" s="20">
        <f t="shared" si="41"/>
        <v>0</v>
      </c>
      <c r="G343" s="20">
        <f t="shared" si="36"/>
        <v>0</v>
      </c>
      <c r="H343" s="20">
        <f t="shared" si="37"/>
        <v>0</v>
      </c>
      <c r="I343" s="20">
        <f t="shared" si="38"/>
        <v>0</v>
      </c>
      <c r="J343" s="20">
        <f t="shared" si="39"/>
        <v>0</v>
      </c>
      <c r="K343" s="20">
        <f>SUM($G$9:G343)</f>
        <v>0</v>
      </c>
    </row>
    <row r="344" spans="2:11">
      <c r="B344" s="3">
        <v>336</v>
      </c>
      <c r="C344" s="3">
        <f t="shared" si="35"/>
        <v>336</v>
      </c>
      <c r="D344" s="384">
        <f>IFERROR(INDEX('Forward Curves'!F:F,MATCH('Perm. Debt'!E344,'Forward Curves'!C:C,0))+$C$3,$C$3+AVERAGE('Forward Curves'!$F$5:$F$125))</f>
        <v>6.2493388429752064E-2</v>
      </c>
      <c r="E344" s="34">
        <f t="shared" si="40"/>
        <v>58256</v>
      </c>
      <c r="F344" s="20">
        <f t="shared" si="41"/>
        <v>0</v>
      </c>
      <c r="G344" s="20">
        <f t="shared" si="36"/>
        <v>0</v>
      </c>
      <c r="H344" s="20">
        <f t="shared" si="37"/>
        <v>0</v>
      </c>
      <c r="I344" s="20">
        <f t="shared" si="38"/>
        <v>0</v>
      </c>
      <c r="J344" s="20">
        <f t="shared" si="39"/>
        <v>0</v>
      </c>
      <c r="K344" s="20">
        <f>SUM($G$9:G344)</f>
        <v>0</v>
      </c>
    </row>
    <row r="345" spans="2:11">
      <c r="B345" s="3">
        <v>337</v>
      </c>
      <c r="C345" s="3">
        <f t="shared" si="35"/>
        <v>337</v>
      </c>
      <c r="D345" s="384">
        <f>IFERROR(INDEX('Forward Curves'!F:F,MATCH('Perm. Debt'!E345,'Forward Curves'!C:C,0))+$C$3,$C$3+AVERAGE('Forward Curves'!$F$5:$F$125))</f>
        <v>6.2493388429752064E-2</v>
      </c>
      <c r="E345" s="34">
        <f t="shared" si="40"/>
        <v>58287</v>
      </c>
      <c r="F345" s="20">
        <f t="shared" si="41"/>
        <v>0</v>
      </c>
      <c r="G345" s="20">
        <f t="shared" si="36"/>
        <v>0</v>
      </c>
      <c r="H345" s="20">
        <f t="shared" si="37"/>
        <v>0</v>
      </c>
      <c r="I345" s="20">
        <f t="shared" si="38"/>
        <v>0</v>
      </c>
      <c r="J345" s="20">
        <f t="shared" si="39"/>
        <v>0</v>
      </c>
      <c r="K345" s="20">
        <f>SUM($G$9:G345)</f>
        <v>0</v>
      </c>
    </row>
    <row r="346" spans="2:11">
      <c r="B346" s="3">
        <v>338</v>
      </c>
      <c r="C346" s="3">
        <f t="shared" si="35"/>
        <v>338</v>
      </c>
      <c r="D346" s="384">
        <f>IFERROR(INDEX('Forward Curves'!F:F,MATCH('Perm. Debt'!E346,'Forward Curves'!C:C,0))+$C$3,$C$3+AVERAGE('Forward Curves'!$F$5:$F$125))</f>
        <v>6.2493388429752064E-2</v>
      </c>
      <c r="E346" s="34">
        <f t="shared" si="40"/>
        <v>58318</v>
      </c>
      <c r="F346" s="20">
        <f t="shared" si="41"/>
        <v>0</v>
      </c>
      <c r="G346" s="20">
        <f t="shared" si="36"/>
        <v>0</v>
      </c>
      <c r="H346" s="20">
        <f t="shared" si="37"/>
        <v>0</v>
      </c>
      <c r="I346" s="20">
        <f t="shared" si="38"/>
        <v>0</v>
      </c>
      <c r="J346" s="20">
        <f t="shared" si="39"/>
        <v>0</v>
      </c>
      <c r="K346" s="20">
        <f>SUM($G$9:G346)</f>
        <v>0</v>
      </c>
    </row>
    <row r="347" spans="2:11">
      <c r="B347" s="3">
        <v>339</v>
      </c>
      <c r="C347" s="3">
        <f t="shared" si="35"/>
        <v>339</v>
      </c>
      <c r="D347" s="384">
        <f>IFERROR(INDEX('Forward Curves'!F:F,MATCH('Perm. Debt'!E347,'Forward Curves'!C:C,0))+$C$3,$C$3+AVERAGE('Forward Curves'!$F$5:$F$125))</f>
        <v>6.2493388429752064E-2</v>
      </c>
      <c r="E347" s="34">
        <f t="shared" si="40"/>
        <v>58348</v>
      </c>
      <c r="F347" s="20">
        <f t="shared" si="41"/>
        <v>0</v>
      </c>
      <c r="G347" s="20">
        <f t="shared" si="36"/>
        <v>0</v>
      </c>
      <c r="H347" s="20">
        <f t="shared" si="37"/>
        <v>0</v>
      </c>
      <c r="I347" s="20">
        <f t="shared" si="38"/>
        <v>0</v>
      </c>
      <c r="J347" s="20">
        <f t="shared" si="39"/>
        <v>0</v>
      </c>
      <c r="K347" s="20">
        <f>SUM($G$9:G347)</f>
        <v>0</v>
      </c>
    </row>
    <row r="348" spans="2:11">
      <c r="B348" s="3">
        <v>340</v>
      </c>
      <c r="C348" s="3">
        <f t="shared" si="35"/>
        <v>340</v>
      </c>
      <c r="D348" s="384">
        <f>IFERROR(INDEX('Forward Curves'!F:F,MATCH('Perm. Debt'!E348,'Forward Curves'!C:C,0))+$C$3,$C$3+AVERAGE('Forward Curves'!$F$5:$F$125))</f>
        <v>6.2493388429752064E-2</v>
      </c>
      <c r="E348" s="34">
        <f t="shared" si="40"/>
        <v>58379</v>
      </c>
      <c r="F348" s="20">
        <f t="shared" si="41"/>
        <v>0</v>
      </c>
      <c r="G348" s="20">
        <f t="shared" si="36"/>
        <v>0</v>
      </c>
      <c r="H348" s="20">
        <f t="shared" si="37"/>
        <v>0</v>
      </c>
      <c r="I348" s="20">
        <f t="shared" si="38"/>
        <v>0</v>
      </c>
      <c r="J348" s="20">
        <f t="shared" si="39"/>
        <v>0</v>
      </c>
      <c r="K348" s="20">
        <f>SUM($G$9:G348)</f>
        <v>0</v>
      </c>
    </row>
    <row r="349" spans="2:11">
      <c r="B349" s="3">
        <v>341</v>
      </c>
      <c r="C349" s="3">
        <f t="shared" si="35"/>
        <v>341</v>
      </c>
      <c r="D349" s="384">
        <f>IFERROR(INDEX('Forward Curves'!F:F,MATCH('Perm. Debt'!E349,'Forward Curves'!C:C,0))+$C$3,$C$3+AVERAGE('Forward Curves'!$F$5:$F$125))</f>
        <v>6.2493388429752064E-2</v>
      </c>
      <c r="E349" s="34">
        <f t="shared" si="40"/>
        <v>58409</v>
      </c>
      <c r="F349" s="20">
        <f t="shared" si="41"/>
        <v>0</v>
      </c>
      <c r="G349" s="20">
        <f t="shared" si="36"/>
        <v>0</v>
      </c>
      <c r="H349" s="20">
        <f t="shared" si="37"/>
        <v>0</v>
      </c>
      <c r="I349" s="20">
        <f t="shared" si="38"/>
        <v>0</v>
      </c>
      <c r="J349" s="20">
        <f t="shared" si="39"/>
        <v>0</v>
      </c>
      <c r="K349" s="20">
        <f>SUM($G$9:G349)</f>
        <v>0</v>
      </c>
    </row>
    <row r="350" spans="2:11">
      <c r="B350" s="3">
        <v>342</v>
      </c>
      <c r="C350" s="3">
        <f t="shared" si="35"/>
        <v>342</v>
      </c>
      <c r="D350" s="384">
        <f>IFERROR(INDEX('Forward Curves'!F:F,MATCH('Perm. Debt'!E350,'Forward Curves'!C:C,0))+$C$3,$C$3+AVERAGE('Forward Curves'!$F$5:$F$125))</f>
        <v>6.2493388429752064E-2</v>
      </c>
      <c r="E350" s="34">
        <f t="shared" si="40"/>
        <v>58440</v>
      </c>
      <c r="F350" s="20">
        <f t="shared" si="41"/>
        <v>0</v>
      </c>
      <c r="G350" s="20">
        <f t="shared" si="36"/>
        <v>0</v>
      </c>
      <c r="H350" s="20">
        <f t="shared" si="37"/>
        <v>0</v>
      </c>
      <c r="I350" s="20">
        <f t="shared" si="38"/>
        <v>0</v>
      </c>
      <c r="J350" s="20">
        <f t="shared" si="39"/>
        <v>0</v>
      </c>
      <c r="K350" s="20">
        <f>SUM($G$9:G350)</f>
        <v>0</v>
      </c>
    </row>
    <row r="351" spans="2:11">
      <c r="B351" s="3">
        <v>343</v>
      </c>
      <c r="C351" s="3">
        <f t="shared" si="35"/>
        <v>343</v>
      </c>
      <c r="D351" s="384">
        <f>IFERROR(INDEX('Forward Curves'!F:F,MATCH('Perm. Debt'!E351,'Forward Curves'!C:C,0))+$C$3,$C$3+AVERAGE('Forward Curves'!$F$5:$F$125))</f>
        <v>6.2493388429752064E-2</v>
      </c>
      <c r="E351" s="34">
        <f t="shared" si="40"/>
        <v>58471</v>
      </c>
      <c r="F351" s="20">
        <f t="shared" si="41"/>
        <v>0</v>
      </c>
      <c r="G351" s="20">
        <f t="shared" si="36"/>
        <v>0</v>
      </c>
      <c r="H351" s="20">
        <f t="shared" si="37"/>
        <v>0</v>
      </c>
      <c r="I351" s="20">
        <f t="shared" si="38"/>
        <v>0</v>
      </c>
      <c r="J351" s="20">
        <f t="shared" si="39"/>
        <v>0</v>
      </c>
      <c r="K351" s="20">
        <f>SUM($G$9:G351)</f>
        <v>0</v>
      </c>
    </row>
    <row r="352" spans="2:11">
      <c r="B352" s="3">
        <v>344</v>
      </c>
      <c r="C352" s="3">
        <f t="shared" si="35"/>
        <v>344</v>
      </c>
      <c r="D352" s="384">
        <f>IFERROR(INDEX('Forward Curves'!F:F,MATCH('Perm. Debt'!E352,'Forward Curves'!C:C,0))+$C$3,$C$3+AVERAGE('Forward Curves'!$F$5:$F$125))</f>
        <v>6.2493388429752064E-2</v>
      </c>
      <c r="E352" s="34">
        <f t="shared" si="40"/>
        <v>58500</v>
      </c>
      <c r="F352" s="20">
        <f t="shared" si="41"/>
        <v>0</v>
      </c>
      <c r="G352" s="20">
        <f t="shared" si="36"/>
        <v>0</v>
      </c>
      <c r="H352" s="20">
        <f t="shared" si="37"/>
        <v>0</v>
      </c>
      <c r="I352" s="20">
        <f t="shared" si="38"/>
        <v>0</v>
      </c>
      <c r="J352" s="20">
        <f t="shared" si="39"/>
        <v>0</v>
      </c>
      <c r="K352" s="20">
        <f>SUM($G$9:G352)</f>
        <v>0</v>
      </c>
    </row>
    <row r="353" spans="2:11">
      <c r="B353" s="3">
        <v>345</v>
      </c>
      <c r="C353" s="3">
        <f t="shared" si="35"/>
        <v>345</v>
      </c>
      <c r="D353" s="384">
        <f>IFERROR(INDEX('Forward Curves'!F:F,MATCH('Perm. Debt'!E353,'Forward Curves'!C:C,0))+$C$3,$C$3+AVERAGE('Forward Curves'!$F$5:$F$125))</f>
        <v>6.2493388429752064E-2</v>
      </c>
      <c r="E353" s="34">
        <f t="shared" si="40"/>
        <v>58531</v>
      </c>
      <c r="F353" s="20">
        <f t="shared" si="41"/>
        <v>0</v>
      </c>
      <c r="G353" s="20">
        <f t="shared" si="36"/>
        <v>0</v>
      </c>
      <c r="H353" s="20">
        <f t="shared" si="37"/>
        <v>0</v>
      </c>
      <c r="I353" s="20">
        <f t="shared" si="38"/>
        <v>0</v>
      </c>
      <c r="J353" s="20">
        <f t="shared" si="39"/>
        <v>0</v>
      </c>
      <c r="K353" s="20">
        <f>SUM($G$9:G353)</f>
        <v>0</v>
      </c>
    </row>
    <row r="354" spans="2:11">
      <c r="B354" s="3">
        <v>346</v>
      </c>
      <c r="C354" s="3">
        <f t="shared" si="35"/>
        <v>346</v>
      </c>
      <c r="D354" s="384">
        <f>IFERROR(INDEX('Forward Curves'!F:F,MATCH('Perm. Debt'!E354,'Forward Curves'!C:C,0))+$C$3,$C$3+AVERAGE('Forward Curves'!$F$5:$F$125))</f>
        <v>6.2493388429752064E-2</v>
      </c>
      <c r="E354" s="34">
        <f t="shared" si="40"/>
        <v>58561</v>
      </c>
      <c r="F354" s="20">
        <f t="shared" si="41"/>
        <v>0</v>
      </c>
      <c r="G354" s="20">
        <f t="shared" si="36"/>
        <v>0</v>
      </c>
      <c r="H354" s="20">
        <f t="shared" si="37"/>
        <v>0</v>
      </c>
      <c r="I354" s="20">
        <f t="shared" si="38"/>
        <v>0</v>
      </c>
      <c r="J354" s="20">
        <f t="shared" si="39"/>
        <v>0</v>
      </c>
      <c r="K354" s="20">
        <f>SUM($G$9:G354)</f>
        <v>0</v>
      </c>
    </row>
    <row r="355" spans="2:11">
      <c r="B355" s="3">
        <v>347</v>
      </c>
      <c r="C355" s="3">
        <f t="shared" si="35"/>
        <v>347</v>
      </c>
      <c r="D355" s="384">
        <f>IFERROR(INDEX('Forward Curves'!F:F,MATCH('Perm. Debt'!E355,'Forward Curves'!C:C,0))+$C$3,$C$3+AVERAGE('Forward Curves'!$F$5:$F$125))</f>
        <v>6.2493388429752064E-2</v>
      </c>
      <c r="E355" s="34">
        <f t="shared" si="40"/>
        <v>58592</v>
      </c>
      <c r="F355" s="20">
        <f t="shared" si="41"/>
        <v>0</v>
      </c>
      <c r="G355" s="20">
        <f t="shared" si="36"/>
        <v>0</v>
      </c>
      <c r="H355" s="20">
        <f t="shared" si="37"/>
        <v>0</v>
      </c>
      <c r="I355" s="20">
        <f t="shared" si="38"/>
        <v>0</v>
      </c>
      <c r="J355" s="20">
        <f t="shared" si="39"/>
        <v>0</v>
      </c>
      <c r="K355" s="20">
        <f>SUM($G$9:G355)</f>
        <v>0</v>
      </c>
    </row>
    <row r="356" spans="2:11">
      <c r="B356" s="3">
        <v>348</v>
      </c>
      <c r="C356" s="3">
        <f t="shared" si="35"/>
        <v>348</v>
      </c>
      <c r="D356" s="384">
        <f>IFERROR(INDEX('Forward Curves'!F:F,MATCH('Perm. Debt'!E356,'Forward Curves'!C:C,0))+$C$3,$C$3+AVERAGE('Forward Curves'!$F$5:$F$125))</f>
        <v>6.2493388429752064E-2</v>
      </c>
      <c r="E356" s="34">
        <f t="shared" si="40"/>
        <v>58622</v>
      </c>
      <c r="F356" s="20">
        <f t="shared" si="41"/>
        <v>0</v>
      </c>
      <c r="G356" s="20">
        <f t="shared" si="36"/>
        <v>0</v>
      </c>
      <c r="H356" s="20">
        <f t="shared" si="37"/>
        <v>0</v>
      </c>
      <c r="I356" s="20">
        <f t="shared" si="38"/>
        <v>0</v>
      </c>
      <c r="J356" s="20">
        <f t="shared" si="39"/>
        <v>0</v>
      </c>
      <c r="K356" s="20">
        <f>SUM($G$9:G356)</f>
        <v>0</v>
      </c>
    </row>
    <row r="357" spans="2:11">
      <c r="B357" s="3">
        <v>349</v>
      </c>
      <c r="C357" s="3">
        <f t="shared" si="35"/>
        <v>349</v>
      </c>
      <c r="D357" s="384">
        <f>IFERROR(INDEX('Forward Curves'!F:F,MATCH('Perm. Debt'!E357,'Forward Curves'!C:C,0))+$C$3,$C$3+AVERAGE('Forward Curves'!$F$5:$F$125))</f>
        <v>6.2493388429752064E-2</v>
      </c>
      <c r="E357" s="34">
        <f t="shared" si="40"/>
        <v>58653</v>
      </c>
      <c r="F357" s="20">
        <f t="shared" si="41"/>
        <v>0</v>
      </c>
      <c r="G357" s="20">
        <f t="shared" si="36"/>
        <v>0</v>
      </c>
      <c r="H357" s="20">
        <f t="shared" si="37"/>
        <v>0</v>
      </c>
      <c r="I357" s="20">
        <f t="shared" si="38"/>
        <v>0</v>
      </c>
      <c r="J357" s="20">
        <f t="shared" si="39"/>
        <v>0</v>
      </c>
      <c r="K357" s="20">
        <f>SUM($G$9:G357)</f>
        <v>0</v>
      </c>
    </row>
    <row r="358" spans="2:11">
      <c r="B358" s="3">
        <v>350</v>
      </c>
      <c r="C358" s="3">
        <f t="shared" si="35"/>
        <v>350</v>
      </c>
      <c r="D358" s="384">
        <f>IFERROR(INDEX('Forward Curves'!F:F,MATCH('Perm. Debt'!E358,'Forward Curves'!C:C,0))+$C$3,$C$3+AVERAGE('Forward Curves'!$F$5:$F$125))</f>
        <v>6.2493388429752064E-2</v>
      </c>
      <c r="E358" s="34">
        <f t="shared" si="40"/>
        <v>58684</v>
      </c>
      <c r="F358" s="20">
        <f t="shared" si="41"/>
        <v>0</v>
      </c>
      <c r="G358" s="20">
        <f t="shared" si="36"/>
        <v>0</v>
      </c>
      <c r="H358" s="20">
        <f t="shared" si="37"/>
        <v>0</v>
      </c>
      <c r="I358" s="20">
        <f t="shared" si="38"/>
        <v>0</v>
      </c>
      <c r="J358" s="20">
        <f t="shared" si="39"/>
        <v>0</v>
      </c>
      <c r="K358" s="20">
        <f>SUM($G$9:G358)</f>
        <v>0</v>
      </c>
    </row>
    <row r="359" spans="2:11">
      <c r="B359" s="3">
        <v>351</v>
      </c>
      <c r="C359" s="3">
        <f t="shared" si="35"/>
        <v>351</v>
      </c>
      <c r="D359" s="384">
        <f>IFERROR(INDEX('Forward Curves'!F:F,MATCH('Perm. Debt'!E359,'Forward Curves'!C:C,0))+$C$3,$C$3+AVERAGE('Forward Curves'!$F$5:$F$125))</f>
        <v>6.2493388429752064E-2</v>
      </c>
      <c r="E359" s="34">
        <f t="shared" si="40"/>
        <v>58714</v>
      </c>
      <c r="F359" s="20">
        <f t="shared" si="41"/>
        <v>0</v>
      </c>
      <c r="G359" s="20">
        <f t="shared" si="36"/>
        <v>0</v>
      </c>
      <c r="H359" s="20">
        <f t="shared" si="37"/>
        <v>0</v>
      </c>
      <c r="I359" s="20">
        <f t="shared" si="38"/>
        <v>0</v>
      </c>
      <c r="J359" s="20">
        <f t="shared" si="39"/>
        <v>0</v>
      </c>
      <c r="K359" s="20">
        <f>SUM($G$9:G359)</f>
        <v>0</v>
      </c>
    </row>
    <row r="360" spans="2:11">
      <c r="B360" s="3">
        <v>352</v>
      </c>
      <c r="C360" s="3">
        <f t="shared" si="35"/>
        <v>352</v>
      </c>
      <c r="D360" s="384">
        <f>IFERROR(INDEX('Forward Curves'!F:F,MATCH('Perm. Debt'!E360,'Forward Curves'!C:C,0))+$C$3,$C$3+AVERAGE('Forward Curves'!$F$5:$F$125))</f>
        <v>6.2493388429752064E-2</v>
      </c>
      <c r="E360" s="34">
        <f t="shared" si="40"/>
        <v>58745</v>
      </c>
      <c r="F360" s="20">
        <f t="shared" si="41"/>
        <v>0</v>
      </c>
      <c r="G360" s="20">
        <f t="shared" si="36"/>
        <v>0</v>
      </c>
      <c r="H360" s="20">
        <f t="shared" si="37"/>
        <v>0</v>
      </c>
      <c r="I360" s="20">
        <f t="shared" si="38"/>
        <v>0</v>
      </c>
      <c r="J360" s="20">
        <f t="shared" si="39"/>
        <v>0</v>
      </c>
      <c r="K360" s="20">
        <f>SUM($G$9:G360)</f>
        <v>0</v>
      </c>
    </row>
    <row r="361" spans="2:11">
      <c r="B361" s="3">
        <v>353</v>
      </c>
      <c r="C361" s="3">
        <f t="shared" si="35"/>
        <v>353</v>
      </c>
      <c r="D361" s="384">
        <f>IFERROR(INDEX('Forward Curves'!F:F,MATCH('Perm. Debt'!E361,'Forward Curves'!C:C,0))+$C$3,$C$3+AVERAGE('Forward Curves'!$F$5:$F$125))</f>
        <v>6.2493388429752064E-2</v>
      </c>
      <c r="E361" s="34">
        <f t="shared" si="40"/>
        <v>58775</v>
      </c>
      <c r="F361" s="20">
        <f t="shared" si="41"/>
        <v>0</v>
      </c>
      <c r="G361" s="20">
        <f t="shared" si="36"/>
        <v>0</v>
      </c>
      <c r="H361" s="20">
        <f t="shared" si="37"/>
        <v>0</v>
      </c>
      <c r="I361" s="20">
        <f t="shared" si="38"/>
        <v>0</v>
      </c>
      <c r="J361" s="20">
        <f t="shared" si="39"/>
        <v>0</v>
      </c>
      <c r="K361" s="20">
        <f>SUM($G$9:G361)</f>
        <v>0</v>
      </c>
    </row>
    <row r="362" spans="2:11">
      <c r="B362" s="3">
        <v>354</v>
      </c>
      <c r="C362" s="3">
        <f t="shared" si="35"/>
        <v>354</v>
      </c>
      <c r="D362" s="384">
        <f>IFERROR(INDEX('Forward Curves'!F:F,MATCH('Perm. Debt'!E362,'Forward Curves'!C:C,0))+$C$3,$C$3+AVERAGE('Forward Curves'!$F$5:$F$125))</f>
        <v>6.2493388429752064E-2</v>
      </c>
      <c r="E362" s="34">
        <f t="shared" si="40"/>
        <v>58806</v>
      </c>
      <c r="F362" s="20">
        <f t="shared" si="41"/>
        <v>0</v>
      </c>
      <c r="G362" s="20">
        <f t="shared" si="36"/>
        <v>0</v>
      </c>
      <c r="H362" s="20">
        <f t="shared" si="37"/>
        <v>0</v>
      </c>
      <c r="I362" s="20">
        <f t="shared" si="38"/>
        <v>0</v>
      </c>
      <c r="J362" s="20">
        <f t="shared" si="39"/>
        <v>0</v>
      </c>
      <c r="K362" s="20">
        <f>SUM($G$9:G362)</f>
        <v>0</v>
      </c>
    </row>
    <row r="363" spans="2:11">
      <c r="B363" s="3">
        <v>355</v>
      </c>
      <c r="C363" s="3">
        <f t="shared" si="35"/>
        <v>355</v>
      </c>
      <c r="D363" s="384">
        <f>IFERROR(INDEX('Forward Curves'!F:F,MATCH('Perm. Debt'!E363,'Forward Curves'!C:C,0))+$C$3,$C$3+AVERAGE('Forward Curves'!$F$5:$F$125))</f>
        <v>6.2493388429752064E-2</v>
      </c>
      <c r="E363" s="34">
        <f t="shared" si="40"/>
        <v>58837</v>
      </c>
      <c r="F363" s="20">
        <f t="shared" si="41"/>
        <v>0</v>
      </c>
      <c r="G363" s="20">
        <f t="shared" si="36"/>
        <v>0</v>
      </c>
      <c r="H363" s="20">
        <f t="shared" si="37"/>
        <v>0</v>
      </c>
      <c r="I363" s="20">
        <f t="shared" si="38"/>
        <v>0</v>
      </c>
      <c r="J363" s="20">
        <f t="shared" si="39"/>
        <v>0</v>
      </c>
      <c r="K363" s="20">
        <f>SUM($G$9:G363)</f>
        <v>0</v>
      </c>
    </row>
    <row r="364" spans="2:11">
      <c r="B364" s="3">
        <v>356</v>
      </c>
      <c r="C364" s="3">
        <f t="shared" si="35"/>
        <v>356</v>
      </c>
      <c r="D364" s="384">
        <f>IFERROR(INDEX('Forward Curves'!F:F,MATCH('Perm. Debt'!E364,'Forward Curves'!C:C,0))+$C$3,$C$3+AVERAGE('Forward Curves'!$F$5:$F$125))</f>
        <v>6.2493388429752064E-2</v>
      </c>
      <c r="E364" s="34">
        <f t="shared" si="40"/>
        <v>58865</v>
      </c>
      <c r="F364" s="20">
        <f t="shared" si="41"/>
        <v>0</v>
      </c>
      <c r="G364" s="20">
        <f t="shared" si="36"/>
        <v>0</v>
      </c>
      <c r="H364" s="20">
        <f t="shared" si="37"/>
        <v>0</v>
      </c>
      <c r="I364" s="20">
        <f t="shared" si="38"/>
        <v>0</v>
      </c>
      <c r="J364" s="20">
        <f t="shared" si="39"/>
        <v>0</v>
      </c>
      <c r="K364" s="20">
        <f>SUM($G$9:G364)</f>
        <v>0</v>
      </c>
    </row>
    <row r="365" spans="2:11">
      <c r="B365" s="3">
        <v>357</v>
      </c>
      <c r="C365" s="3">
        <f t="shared" si="35"/>
        <v>357</v>
      </c>
      <c r="D365" s="384">
        <f>IFERROR(INDEX('Forward Curves'!F:F,MATCH('Perm. Debt'!E365,'Forward Curves'!C:C,0))+$C$3,$C$3+AVERAGE('Forward Curves'!$F$5:$F$125))</f>
        <v>6.2493388429752064E-2</v>
      </c>
      <c r="E365" s="34">
        <f t="shared" si="40"/>
        <v>58896</v>
      </c>
      <c r="F365" s="20">
        <f t="shared" si="41"/>
        <v>0</v>
      </c>
      <c r="G365" s="20">
        <f t="shared" si="36"/>
        <v>0</v>
      </c>
      <c r="H365" s="20">
        <f t="shared" si="37"/>
        <v>0</v>
      </c>
      <c r="I365" s="20">
        <f t="shared" si="38"/>
        <v>0</v>
      </c>
      <c r="J365" s="20">
        <f t="shared" si="39"/>
        <v>0</v>
      </c>
      <c r="K365" s="20">
        <f>SUM($G$9:G365)</f>
        <v>0</v>
      </c>
    </row>
    <row r="366" spans="2:11">
      <c r="B366" s="3">
        <v>358</v>
      </c>
      <c r="C366" s="3">
        <f t="shared" si="35"/>
        <v>358</v>
      </c>
      <c r="D366" s="384">
        <f>IFERROR(INDEX('Forward Curves'!F:F,MATCH('Perm. Debt'!E366,'Forward Curves'!C:C,0))+$C$3,$C$3+AVERAGE('Forward Curves'!$F$5:$F$125))</f>
        <v>6.2493388429752064E-2</v>
      </c>
      <c r="E366" s="34">
        <f t="shared" si="40"/>
        <v>58926</v>
      </c>
      <c r="F366" s="20">
        <f t="shared" si="41"/>
        <v>0</v>
      </c>
      <c r="G366" s="20">
        <f t="shared" si="36"/>
        <v>0</v>
      </c>
      <c r="H366" s="20">
        <f t="shared" si="37"/>
        <v>0</v>
      </c>
      <c r="I366" s="20">
        <f t="shared" si="38"/>
        <v>0</v>
      </c>
      <c r="J366" s="20">
        <f t="shared" si="39"/>
        <v>0</v>
      </c>
      <c r="K366" s="20">
        <f>SUM($G$9:G366)</f>
        <v>0</v>
      </c>
    </row>
    <row r="367" spans="2:11">
      <c r="B367" s="3">
        <v>359</v>
      </c>
      <c r="C367" s="3">
        <f t="shared" si="35"/>
        <v>359</v>
      </c>
      <c r="D367" s="384">
        <f>IFERROR(INDEX('Forward Curves'!F:F,MATCH('Perm. Debt'!E367,'Forward Curves'!C:C,0))+$C$3,$C$3+AVERAGE('Forward Curves'!$F$5:$F$125))</f>
        <v>6.2493388429752064E-2</v>
      </c>
      <c r="E367" s="34">
        <f t="shared" si="40"/>
        <v>58957</v>
      </c>
      <c r="F367" s="20">
        <f t="shared" si="41"/>
        <v>0</v>
      </c>
      <c r="G367" s="20">
        <f t="shared" si="36"/>
        <v>0</v>
      </c>
      <c r="H367" s="20">
        <f t="shared" si="37"/>
        <v>0</v>
      </c>
      <c r="I367" s="20">
        <f t="shared" si="38"/>
        <v>0</v>
      </c>
      <c r="J367" s="20">
        <f t="shared" si="39"/>
        <v>0</v>
      </c>
      <c r="K367" s="20">
        <f>SUM($G$9:G367)</f>
        <v>0</v>
      </c>
    </row>
    <row r="368" spans="2:11">
      <c r="B368" s="3">
        <v>360</v>
      </c>
      <c r="C368" s="3">
        <f t="shared" si="35"/>
        <v>360</v>
      </c>
      <c r="D368" s="384">
        <f>IFERROR(INDEX('Forward Curves'!F:F,MATCH('Perm. Debt'!E368,'Forward Curves'!C:C,0))+$C$3,$C$3+AVERAGE('Forward Curves'!$F$5:$F$125))</f>
        <v>6.2493388429752064E-2</v>
      </c>
      <c r="E368" s="34">
        <f t="shared" si="40"/>
        <v>58987</v>
      </c>
      <c r="F368" s="20">
        <f t="shared" si="41"/>
        <v>0</v>
      </c>
      <c r="G368" s="20">
        <f t="shared" si="36"/>
        <v>0</v>
      </c>
      <c r="H368" s="20">
        <f t="shared" si="37"/>
        <v>0</v>
      </c>
      <c r="I368" s="20">
        <f t="shared" si="38"/>
        <v>0</v>
      </c>
      <c r="J368" s="20">
        <f t="shared" si="39"/>
        <v>0</v>
      </c>
      <c r="K368" s="20">
        <f>SUM($G$9:G368)</f>
        <v>0</v>
      </c>
    </row>
  </sheetData>
  <pageMargins left="0.7" right="0.7" top="0.75" bottom="0.75" header="0.3" footer="0.3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2B568-D061-41F0-B5E6-AF5DD5F22A72}">
  <dimension ref="A1"/>
  <sheetViews>
    <sheetView workbookViewId="0">
      <selection activeCell="M44" sqref="M44"/>
    </sheetView>
  </sheetViews>
  <sheetFormatPr defaultColWidth="9.140625" defaultRowHeight="15"/>
  <cols>
    <col min="1" max="16384" width="9.140625" style="43"/>
  </cols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86355-F6BF-490B-BDEA-641DBD54513B}">
  <dimension ref="B2:O63"/>
  <sheetViews>
    <sheetView zoomScale="130" zoomScaleNormal="130" workbookViewId="0">
      <selection activeCell="K4" sqref="K4"/>
    </sheetView>
  </sheetViews>
  <sheetFormatPr defaultColWidth="9.140625" defaultRowHeight="13.5"/>
  <cols>
    <col min="1" max="1" width="3.7109375" style="1" customWidth="1"/>
    <col min="2" max="2" width="26.85546875" style="1" bestFit="1" customWidth="1"/>
    <col min="3" max="3" width="11.28515625" style="1" bestFit="1" customWidth="1"/>
    <col min="4" max="4" width="11" style="1" bestFit="1" customWidth="1"/>
    <col min="5" max="6" width="9.7109375" style="1" bestFit="1" customWidth="1"/>
    <col min="7" max="7" width="16.7109375" style="1" bestFit="1" customWidth="1"/>
    <col min="8" max="8" width="8.5703125" style="1" bestFit="1" customWidth="1"/>
    <col min="9" max="9" width="9.85546875" style="1" bestFit="1" customWidth="1"/>
    <col min="10" max="10" width="8.7109375" style="1" bestFit="1" customWidth="1"/>
    <col min="11" max="11" width="16.7109375" style="1" bestFit="1" customWidth="1"/>
    <col min="12" max="14" width="9.7109375" style="1" bestFit="1" customWidth="1"/>
    <col min="15" max="15" width="16.7109375" style="1" bestFit="1" customWidth="1"/>
    <col min="16" max="16384" width="9.140625" style="1"/>
  </cols>
  <sheetData>
    <row r="2" spans="2:15" ht="15.75">
      <c r="B2" s="65"/>
      <c r="C2" s="460" t="s">
        <v>705</v>
      </c>
      <c r="D2" s="460"/>
      <c r="E2" s="460"/>
      <c r="F2" s="460" t="s">
        <v>708</v>
      </c>
      <c r="G2" s="460"/>
      <c r="H2" s="460"/>
    </row>
    <row r="3" spans="2:15">
      <c r="B3" s="65" t="s">
        <v>457</v>
      </c>
      <c r="C3" s="66" t="s">
        <v>706</v>
      </c>
      <c r="D3" s="66" t="s">
        <v>707</v>
      </c>
      <c r="E3" s="66" t="s">
        <v>714</v>
      </c>
      <c r="F3" s="66" t="s">
        <v>706</v>
      </c>
      <c r="G3" s="66" t="s">
        <v>707</v>
      </c>
      <c r="H3" s="66" t="s">
        <v>714</v>
      </c>
    </row>
    <row r="4" spans="2:15">
      <c r="B4" s="5" t="s">
        <v>702</v>
      </c>
      <c r="C4" s="20">
        <v>5899</v>
      </c>
      <c r="D4" s="20">
        <v>6455</v>
      </c>
      <c r="E4" s="20">
        <f>AVERAGE(C4:D4)</f>
        <v>6177</v>
      </c>
      <c r="F4" s="20">
        <v>6678</v>
      </c>
      <c r="G4" s="20">
        <v>7680</v>
      </c>
      <c r="H4" s="20">
        <f>AVERAGE(F4:G4)</f>
        <v>7179</v>
      </c>
    </row>
    <row r="5" spans="2:15">
      <c r="B5" s="5" t="s">
        <v>703</v>
      </c>
      <c r="C5" s="20">
        <v>5400</v>
      </c>
      <c r="D5" s="20">
        <v>6306</v>
      </c>
      <c r="E5" s="20">
        <f t="shared" ref="E5:E6" si="0">AVERAGE(C5:D5)</f>
        <v>5853</v>
      </c>
      <c r="F5" s="20">
        <v>6419</v>
      </c>
      <c r="G5" s="20">
        <v>7372</v>
      </c>
      <c r="H5" s="20">
        <f>AVERAGE(F5:G5)</f>
        <v>6895.5</v>
      </c>
    </row>
    <row r="6" spans="2:15">
      <c r="B6" s="5" t="s">
        <v>704</v>
      </c>
      <c r="C6" s="20">
        <v>5784</v>
      </c>
      <c r="D6" s="20">
        <v>6465</v>
      </c>
      <c r="E6" s="20">
        <f t="shared" si="0"/>
        <v>6124.5</v>
      </c>
      <c r="F6" s="20">
        <v>6805</v>
      </c>
      <c r="G6" s="20">
        <v>7032</v>
      </c>
      <c r="H6" s="20">
        <f>AVERAGE(F6:G6)</f>
        <v>6918.5</v>
      </c>
    </row>
    <row r="7" spans="2:15">
      <c r="B7" s="449" t="s">
        <v>13</v>
      </c>
      <c r="C7" s="450">
        <f>AVERAGE(C4:C6)</f>
        <v>5694.333333333333</v>
      </c>
      <c r="D7" s="450">
        <f t="shared" ref="D7:H7" si="1">AVERAGE(D4:D6)</f>
        <v>6408.666666666667</v>
      </c>
      <c r="E7" s="450">
        <f t="shared" si="1"/>
        <v>6051.5</v>
      </c>
      <c r="F7" s="450">
        <f t="shared" si="1"/>
        <v>6634</v>
      </c>
      <c r="G7" s="450">
        <f t="shared" si="1"/>
        <v>7361.333333333333</v>
      </c>
      <c r="H7" s="450">
        <f t="shared" si="1"/>
        <v>6997.666666666667</v>
      </c>
    </row>
    <row r="8" spans="2:15">
      <c r="B8" s="451" t="s">
        <v>709</v>
      </c>
      <c r="C8" s="452">
        <v>6350</v>
      </c>
      <c r="D8" s="452">
        <v>6350</v>
      </c>
      <c r="E8" s="453">
        <v>6350</v>
      </c>
      <c r="F8" s="452">
        <v>7350</v>
      </c>
      <c r="G8" s="453">
        <v>7350</v>
      </c>
      <c r="H8" s="452">
        <v>7350</v>
      </c>
      <c r="J8" s="14"/>
    </row>
    <row r="9" spans="2:15">
      <c r="B9" s="454" t="s">
        <v>716</v>
      </c>
      <c r="C9" s="455">
        <v>5055.75</v>
      </c>
      <c r="D9" s="455">
        <v>6750</v>
      </c>
      <c r="E9" s="455">
        <f>AVERAGE(C9:D9)</f>
        <v>5902.875</v>
      </c>
      <c r="F9" s="456">
        <v>7000</v>
      </c>
      <c r="G9" s="456">
        <v>7500</v>
      </c>
      <c r="H9" s="456">
        <f>AVERAGE(F9:G9)</f>
        <v>7250</v>
      </c>
    </row>
    <row r="10" spans="2:15" ht="14.25" thickBot="1">
      <c r="B10" s="457" t="s">
        <v>717</v>
      </c>
      <c r="C10" s="458">
        <f>Assumptions!G34</f>
        <v>5500</v>
      </c>
      <c r="D10" s="458">
        <f>Assumptions!G36</f>
        <v>8250</v>
      </c>
      <c r="E10" s="458">
        <f>AVERAGE(C10:D10)</f>
        <v>6875</v>
      </c>
      <c r="F10" s="458">
        <f>Assumptions!G37</f>
        <v>10500</v>
      </c>
      <c r="G10" s="459">
        <f>Assumptions!G37</f>
        <v>10500</v>
      </c>
      <c r="H10" s="458">
        <f>AVERAGE(F10:G10)</f>
        <v>10500</v>
      </c>
    </row>
    <row r="12" spans="2:15" ht="15.75">
      <c r="B12" s="65"/>
      <c r="C12" s="65"/>
      <c r="D12" s="460" t="s">
        <v>135</v>
      </c>
      <c r="E12" s="460"/>
      <c r="F12" s="460"/>
      <c r="G12" s="460"/>
      <c r="H12" s="460" t="s">
        <v>705</v>
      </c>
      <c r="I12" s="460"/>
      <c r="J12" s="460"/>
      <c r="K12" s="460"/>
      <c r="L12" s="460" t="s">
        <v>708</v>
      </c>
      <c r="M12" s="460"/>
      <c r="N12" s="460"/>
      <c r="O12" s="460"/>
    </row>
    <row r="13" spans="2:15">
      <c r="B13" s="65" t="s">
        <v>459</v>
      </c>
      <c r="C13" s="66" t="s">
        <v>712</v>
      </c>
      <c r="D13" s="66" t="s">
        <v>706</v>
      </c>
      <c r="E13" s="66" t="s">
        <v>707</v>
      </c>
      <c r="F13" s="66" t="s">
        <v>714</v>
      </c>
      <c r="G13" s="66" t="s">
        <v>715</v>
      </c>
      <c r="H13" s="66" t="s">
        <v>706</v>
      </c>
      <c r="I13" s="66" t="s">
        <v>707</v>
      </c>
      <c r="J13" s="66" t="s">
        <v>714</v>
      </c>
      <c r="K13" s="66" t="s">
        <v>715</v>
      </c>
      <c r="L13" s="66" t="s">
        <v>706</v>
      </c>
      <c r="M13" s="66" t="s">
        <v>707</v>
      </c>
      <c r="N13" s="66" t="s">
        <v>714</v>
      </c>
      <c r="O13" s="66" t="s">
        <v>715</v>
      </c>
    </row>
    <row r="14" spans="2:15">
      <c r="B14" s="5" t="s">
        <v>710</v>
      </c>
      <c r="C14" s="20" t="s">
        <v>713</v>
      </c>
      <c r="D14" s="20">
        <v>10457</v>
      </c>
      <c r="E14" s="20">
        <v>10457</v>
      </c>
      <c r="F14" s="20">
        <f t="shared" ref="F14:F17" si="2">AVERAGE(D14:E14)</f>
        <v>10457</v>
      </c>
      <c r="G14" s="20">
        <f>F14</f>
        <v>10457</v>
      </c>
      <c r="H14" s="20"/>
      <c r="I14" s="20"/>
      <c r="J14" s="20"/>
      <c r="K14" s="20"/>
      <c r="L14" s="20"/>
      <c r="M14" s="20"/>
      <c r="N14" s="20"/>
      <c r="O14" s="20"/>
    </row>
    <row r="15" spans="2:15">
      <c r="B15" s="5" t="s">
        <v>702</v>
      </c>
      <c r="C15" s="20">
        <f>AVERAGE(480,1440)</f>
        <v>960</v>
      </c>
      <c r="D15" s="20">
        <v>7650</v>
      </c>
      <c r="E15" s="20">
        <v>8790</v>
      </c>
      <c r="F15" s="20">
        <f t="shared" si="2"/>
        <v>8220</v>
      </c>
      <c r="G15" s="20">
        <f>F15+C15</f>
        <v>9180</v>
      </c>
      <c r="H15" s="20">
        <v>9210</v>
      </c>
      <c r="I15" s="20">
        <v>9720</v>
      </c>
      <c r="J15" s="20">
        <f t="shared" ref="J15:J17" si="3">AVERAGE(H15:I15)</f>
        <v>9465</v>
      </c>
      <c r="K15" s="20">
        <f>J15+C15</f>
        <v>10425</v>
      </c>
      <c r="L15" s="20">
        <v>9960</v>
      </c>
      <c r="M15" s="20">
        <v>10530</v>
      </c>
      <c r="N15" s="20">
        <f t="shared" ref="N15:N17" si="4">AVERAGE(L15:M15)</f>
        <v>10245</v>
      </c>
      <c r="O15" s="20">
        <f>N15+C15</f>
        <v>11205</v>
      </c>
    </row>
    <row r="16" spans="2:15">
      <c r="B16" s="5" t="s">
        <v>711</v>
      </c>
      <c r="C16" s="20">
        <f>AVERAGE(750,1800)</f>
        <v>1275</v>
      </c>
      <c r="D16" s="20">
        <v>7900</v>
      </c>
      <c r="E16" s="20">
        <v>8300</v>
      </c>
      <c r="F16" s="20">
        <f t="shared" si="2"/>
        <v>8100</v>
      </c>
      <c r="G16" s="20">
        <f t="shared" ref="G16:G17" si="5">F16+C16</f>
        <v>9375</v>
      </c>
      <c r="H16" s="20">
        <v>10200</v>
      </c>
      <c r="I16" s="20">
        <v>10200</v>
      </c>
      <c r="J16" s="20">
        <f t="shared" si="3"/>
        <v>10200</v>
      </c>
      <c r="K16" s="20">
        <f t="shared" ref="K16:K22" si="6">J16+C16</f>
        <v>11475</v>
      </c>
      <c r="L16" s="20">
        <v>10900</v>
      </c>
      <c r="M16" s="20">
        <v>10900</v>
      </c>
      <c r="N16" s="20">
        <f t="shared" si="4"/>
        <v>10900</v>
      </c>
      <c r="O16" s="20">
        <f t="shared" ref="O16:O22" si="7">N16+C16</f>
        <v>12175</v>
      </c>
    </row>
    <row r="17" spans="2:15">
      <c r="B17" s="5" t="s">
        <v>704</v>
      </c>
      <c r="C17" s="20">
        <f>AVERAGE(480,1440)</f>
        <v>960</v>
      </c>
      <c r="D17" s="20">
        <v>6750</v>
      </c>
      <c r="E17" s="20">
        <v>7230</v>
      </c>
      <c r="F17" s="20">
        <f t="shared" si="2"/>
        <v>6990</v>
      </c>
      <c r="G17" s="20">
        <f t="shared" si="5"/>
        <v>7950</v>
      </c>
      <c r="H17" s="20">
        <v>8070</v>
      </c>
      <c r="I17" s="20">
        <v>8400</v>
      </c>
      <c r="J17" s="20">
        <f t="shared" si="3"/>
        <v>8235</v>
      </c>
      <c r="K17" s="20">
        <f t="shared" si="6"/>
        <v>9195</v>
      </c>
      <c r="L17" s="20">
        <v>9030</v>
      </c>
      <c r="M17" s="20">
        <v>9030</v>
      </c>
      <c r="N17" s="20">
        <f t="shared" si="4"/>
        <v>9030</v>
      </c>
      <c r="O17" s="20">
        <f t="shared" si="7"/>
        <v>9990</v>
      </c>
    </row>
    <row r="18" spans="2:15">
      <c r="B18" s="449" t="s">
        <v>718</v>
      </c>
      <c r="C18" s="450">
        <f>AVERAGE(C15:C17)</f>
        <v>1065</v>
      </c>
      <c r="D18" s="450">
        <f>AVERAGE(D15:D17)</f>
        <v>7433.333333333333</v>
      </c>
      <c r="E18" s="450">
        <f t="shared" ref="E18:O18" si="8">AVERAGE(E15:E17)</f>
        <v>8106.666666666667</v>
      </c>
      <c r="F18" s="450">
        <f t="shared" si="8"/>
        <v>7770</v>
      </c>
      <c r="G18" s="450">
        <f t="shared" si="8"/>
        <v>8835</v>
      </c>
      <c r="H18" s="450">
        <f t="shared" si="8"/>
        <v>9160</v>
      </c>
      <c r="I18" s="450">
        <f t="shared" si="8"/>
        <v>9440</v>
      </c>
      <c r="J18" s="450">
        <f t="shared" si="8"/>
        <v>9300</v>
      </c>
      <c r="K18" s="450">
        <f t="shared" si="8"/>
        <v>10365</v>
      </c>
      <c r="L18" s="450">
        <f t="shared" si="8"/>
        <v>9963.3333333333339</v>
      </c>
      <c r="M18" s="450">
        <f t="shared" si="8"/>
        <v>10153.333333333334</v>
      </c>
      <c r="N18" s="450">
        <f t="shared" si="8"/>
        <v>10058.333333333334</v>
      </c>
      <c r="O18" s="450">
        <f t="shared" si="8"/>
        <v>11123.333333333334</v>
      </c>
    </row>
    <row r="19" spans="2:15">
      <c r="B19" s="212" t="s">
        <v>702</v>
      </c>
      <c r="C19" s="461">
        <f>C15</f>
        <v>960</v>
      </c>
      <c r="D19" s="461">
        <f t="shared" ref="D19:O19" si="9">D15</f>
        <v>7650</v>
      </c>
      <c r="E19" s="461">
        <f t="shared" si="9"/>
        <v>8790</v>
      </c>
      <c r="F19" s="461">
        <f t="shared" si="9"/>
        <v>8220</v>
      </c>
      <c r="G19" s="461">
        <f t="shared" si="9"/>
        <v>9180</v>
      </c>
      <c r="H19" s="461">
        <f t="shared" si="9"/>
        <v>9210</v>
      </c>
      <c r="I19" s="461">
        <f t="shared" si="9"/>
        <v>9720</v>
      </c>
      <c r="J19" s="461">
        <f t="shared" si="9"/>
        <v>9465</v>
      </c>
      <c r="K19" s="461">
        <f t="shared" si="9"/>
        <v>10425</v>
      </c>
      <c r="L19" s="461">
        <f t="shared" si="9"/>
        <v>9960</v>
      </c>
      <c r="M19" s="461">
        <f t="shared" si="9"/>
        <v>10530</v>
      </c>
      <c r="N19" s="461">
        <f t="shared" si="9"/>
        <v>10245</v>
      </c>
      <c r="O19" s="461">
        <f t="shared" si="9"/>
        <v>11205</v>
      </c>
    </row>
    <row r="20" spans="2:15">
      <c r="B20" s="451" t="s">
        <v>709</v>
      </c>
      <c r="C20" s="452">
        <v>1000</v>
      </c>
      <c r="D20" s="452">
        <v>7500</v>
      </c>
      <c r="E20" s="453">
        <v>7500</v>
      </c>
      <c r="F20" s="452">
        <v>7500</v>
      </c>
      <c r="G20" s="453">
        <f>F20+C20</f>
        <v>8500</v>
      </c>
      <c r="H20" s="452">
        <v>9000</v>
      </c>
      <c r="I20" s="452">
        <v>9000</v>
      </c>
      <c r="J20" s="452">
        <v>9000</v>
      </c>
      <c r="K20" s="453">
        <f t="shared" si="6"/>
        <v>10000</v>
      </c>
      <c r="L20" s="452">
        <v>10500</v>
      </c>
      <c r="M20" s="452">
        <v>10500</v>
      </c>
      <c r="N20" s="452">
        <v>10500</v>
      </c>
      <c r="O20" s="453">
        <f t="shared" si="7"/>
        <v>11500</v>
      </c>
    </row>
    <row r="21" spans="2:15">
      <c r="B21" s="454" t="s">
        <v>716</v>
      </c>
      <c r="C21" s="455">
        <v>1045</v>
      </c>
      <c r="D21" s="455">
        <v>8750</v>
      </c>
      <c r="E21" s="455">
        <v>9000</v>
      </c>
      <c r="F21" s="456">
        <f t="shared" ref="F21" si="10">AVERAGE(D21:E21)</f>
        <v>8875</v>
      </c>
      <c r="G21" s="456">
        <f t="shared" ref="G21" si="11">F21+C21</f>
        <v>9920</v>
      </c>
      <c r="H21" s="456">
        <v>9975</v>
      </c>
      <c r="I21" s="456">
        <v>9975</v>
      </c>
      <c r="J21" s="456">
        <f t="shared" ref="J21" si="12">AVERAGE(H21:I21)</f>
        <v>9975</v>
      </c>
      <c r="K21" s="456">
        <f t="shared" ref="K21" si="13">J21+C21</f>
        <v>11020</v>
      </c>
      <c r="L21" s="456">
        <v>10500</v>
      </c>
      <c r="M21" s="456">
        <v>10500</v>
      </c>
      <c r="N21" s="456">
        <f t="shared" ref="N21" si="14">AVERAGE(L21:M21)</f>
        <v>10500</v>
      </c>
      <c r="O21" s="456">
        <f t="shared" ref="O21" si="15">N21+C21</f>
        <v>11545</v>
      </c>
    </row>
    <row r="22" spans="2:15" ht="14.25" thickBot="1">
      <c r="B22" s="457" t="s">
        <v>717</v>
      </c>
      <c r="C22" s="458">
        <f>Assumptions!I69</f>
        <v>994</v>
      </c>
      <c r="D22" s="458">
        <f>Assumptions!G39</f>
        <v>5800</v>
      </c>
      <c r="E22" s="458">
        <f>Assumptions!G39</f>
        <v>5800</v>
      </c>
      <c r="F22" s="458">
        <f>Assumptions!G39</f>
        <v>5800</v>
      </c>
      <c r="G22" s="459">
        <f t="shared" ref="G22" si="16">F22+C22</f>
        <v>6794</v>
      </c>
      <c r="H22" s="458">
        <f>Assumptions!G40</f>
        <v>6150</v>
      </c>
      <c r="I22" s="458">
        <f>H22</f>
        <v>6150</v>
      </c>
      <c r="J22" s="458">
        <f>I22</f>
        <v>6150</v>
      </c>
      <c r="K22" s="459">
        <f t="shared" si="6"/>
        <v>7144</v>
      </c>
      <c r="L22" s="458">
        <f>Assumptions!G41</f>
        <v>6650</v>
      </c>
      <c r="M22" s="458">
        <f>L22</f>
        <v>6650</v>
      </c>
      <c r="N22" s="458">
        <f>M22</f>
        <v>6650</v>
      </c>
      <c r="O22" s="459">
        <f t="shared" si="7"/>
        <v>7644</v>
      </c>
    </row>
    <row r="24" spans="2:15" ht="15.75">
      <c r="B24" s="65"/>
      <c r="C24" s="65"/>
      <c r="D24" s="460" t="s">
        <v>135</v>
      </c>
      <c r="E24" s="460"/>
      <c r="F24" s="460"/>
      <c r="G24" s="460"/>
      <c r="H24" s="7"/>
      <c r="I24" s="7"/>
      <c r="J24" s="7"/>
      <c r="K24" s="7"/>
    </row>
    <row r="25" spans="2:15">
      <c r="B25" s="65" t="s">
        <v>461</v>
      </c>
      <c r="C25" s="66" t="s">
        <v>712</v>
      </c>
      <c r="D25" s="66" t="s">
        <v>706</v>
      </c>
      <c r="E25" s="66" t="s">
        <v>707</v>
      </c>
      <c r="F25" s="66" t="s">
        <v>714</v>
      </c>
      <c r="G25" s="66" t="s">
        <v>715</v>
      </c>
      <c r="H25" s="7"/>
      <c r="I25" s="20"/>
      <c r="J25" s="20"/>
      <c r="K25" s="7"/>
    </row>
    <row r="26" spans="2:15">
      <c r="B26" s="1" t="s">
        <v>710</v>
      </c>
      <c r="C26" s="20" t="s">
        <v>713</v>
      </c>
      <c r="D26" s="20">
        <v>12703</v>
      </c>
      <c r="E26" s="20">
        <v>12703</v>
      </c>
      <c r="F26" s="20">
        <f t="shared" ref="F26:F29" si="17">AVERAGE(D26:E26)</f>
        <v>12703</v>
      </c>
      <c r="G26" s="20">
        <f>F26</f>
        <v>12703</v>
      </c>
      <c r="H26" s="20"/>
      <c r="I26" s="20"/>
      <c r="J26" s="20"/>
      <c r="K26" s="20"/>
    </row>
    <row r="27" spans="2:15">
      <c r="B27" s="1" t="s">
        <v>702</v>
      </c>
      <c r="C27" s="20">
        <f>AVERAGE(960,1440)</f>
        <v>1200</v>
      </c>
      <c r="D27" s="20">
        <v>9480</v>
      </c>
      <c r="E27" s="20">
        <v>11520</v>
      </c>
      <c r="F27" s="20">
        <f t="shared" si="17"/>
        <v>10500</v>
      </c>
      <c r="G27" s="20">
        <f>F27+C27</f>
        <v>11700</v>
      </c>
      <c r="H27" s="20"/>
      <c r="I27" s="20"/>
      <c r="J27" s="20"/>
      <c r="K27" s="20"/>
    </row>
    <row r="28" spans="2:15">
      <c r="B28" s="1" t="s">
        <v>711</v>
      </c>
      <c r="C28" s="20">
        <f>AVERAGE(1500,3500)</f>
        <v>2500</v>
      </c>
      <c r="D28" s="20">
        <v>8500</v>
      </c>
      <c r="E28" s="20">
        <v>8800</v>
      </c>
      <c r="F28" s="20">
        <f t="shared" si="17"/>
        <v>8650</v>
      </c>
      <c r="G28" s="20">
        <f t="shared" ref="G28:G29" si="18">F28+C28</f>
        <v>11150</v>
      </c>
      <c r="H28" s="20"/>
      <c r="I28" s="20"/>
      <c r="J28" s="20"/>
      <c r="K28" s="20"/>
    </row>
    <row r="29" spans="2:15">
      <c r="B29" s="1" t="s">
        <v>704</v>
      </c>
      <c r="C29" s="20">
        <f>AVERAGE(960,1440)</f>
        <v>1200</v>
      </c>
      <c r="D29" s="20">
        <v>8790</v>
      </c>
      <c r="E29" s="20">
        <v>9150</v>
      </c>
      <c r="F29" s="20">
        <f t="shared" si="17"/>
        <v>8970</v>
      </c>
      <c r="G29" s="20">
        <f t="shared" si="18"/>
        <v>10170</v>
      </c>
      <c r="H29" s="20"/>
      <c r="I29" s="20"/>
      <c r="J29" s="20"/>
      <c r="K29" s="20"/>
    </row>
    <row r="30" spans="2:15">
      <c r="B30" s="449" t="s">
        <v>718</v>
      </c>
      <c r="C30" s="450">
        <f>AVERAGE(C27:C29)</f>
        <v>1633.3333333333333</v>
      </c>
      <c r="D30" s="450">
        <f t="shared" ref="D30:G30" si="19">AVERAGE(D27:D29)</f>
        <v>8923.3333333333339</v>
      </c>
      <c r="E30" s="450">
        <f t="shared" si="19"/>
        <v>9823.3333333333339</v>
      </c>
      <c r="F30" s="450">
        <f t="shared" si="19"/>
        <v>9373.3333333333339</v>
      </c>
      <c r="G30" s="450">
        <f t="shared" si="19"/>
        <v>11006.666666666666</v>
      </c>
      <c r="H30" s="20"/>
      <c r="I30" s="19"/>
      <c r="J30" s="19"/>
      <c r="K30" s="19"/>
    </row>
    <row r="31" spans="2:15">
      <c r="B31" s="212" t="s">
        <v>702</v>
      </c>
      <c r="C31" s="461">
        <f>C27</f>
        <v>1200</v>
      </c>
      <c r="D31" s="461">
        <f t="shared" ref="D31:G31" si="20">D27</f>
        <v>9480</v>
      </c>
      <c r="E31" s="461">
        <f t="shared" si="20"/>
        <v>11520</v>
      </c>
      <c r="F31" s="461">
        <f t="shared" si="20"/>
        <v>10500</v>
      </c>
      <c r="G31" s="461">
        <f t="shared" si="20"/>
        <v>11700</v>
      </c>
      <c r="H31" s="20"/>
      <c r="I31" s="20"/>
      <c r="J31" s="20"/>
      <c r="K31" s="20"/>
      <c r="L31" s="20"/>
      <c r="M31" s="20"/>
      <c r="N31" s="20"/>
      <c r="O31" s="20"/>
    </row>
    <row r="32" spans="2:15">
      <c r="B32" s="451" t="s">
        <v>709</v>
      </c>
      <c r="C32" s="452">
        <v>1000</v>
      </c>
      <c r="D32" s="452">
        <v>10000</v>
      </c>
      <c r="E32" s="453">
        <v>10000</v>
      </c>
      <c r="F32" s="452">
        <v>10000</v>
      </c>
      <c r="G32" s="453">
        <v>10000</v>
      </c>
      <c r="H32" s="20"/>
      <c r="I32" s="19"/>
      <c r="J32" s="19"/>
      <c r="K32" s="19"/>
    </row>
    <row r="33" spans="2:11">
      <c r="B33" s="454" t="s">
        <v>716</v>
      </c>
      <c r="C33" s="455">
        <v>725</v>
      </c>
      <c r="D33" s="455">
        <v>9500</v>
      </c>
      <c r="E33" s="455">
        <v>10000</v>
      </c>
      <c r="F33" s="456">
        <f t="shared" ref="F33" si="21">AVERAGE(D33:E33)</f>
        <v>9750</v>
      </c>
      <c r="G33" s="456">
        <f>F33+C33</f>
        <v>10475</v>
      </c>
      <c r="H33" s="20"/>
      <c r="I33" s="19"/>
      <c r="J33" s="19"/>
      <c r="K33" s="19"/>
    </row>
    <row r="34" spans="2:11" ht="14.25" thickBot="1">
      <c r="B34" s="457" t="s">
        <v>717</v>
      </c>
      <c r="C34" s="458">
        <f>Assumptions!I78</f>
        <v>495</v>
      </c>
      <c r="D34" s="458">
        <f>Assumptions!G43</f>
        <v>7775</v>
      </c>
      <c r="E34" s="458">
        <f>D34</f>
        <v>7775</v>
      </c>
      <c r="F34" s="458">
        <f>E34</f>
        <v>7775</v>
      </c>
      <c r="G34" s="459">
        <f>F34+C34</f>
        <v>8270</v>
      </c>
      <c r="H34" s="20"/>
    </row>
    <row r="35" spans="2:11">
      <c r="H35" s="20"/>
    </row>
    <row r="37" spans="2:11">
      <c r="B37" s="1" t="s">
        <v>702</v>
      </c>
    </row>
    <row r="38" spans="2:11">
      <c r="B38" s="1" t="s">
        <v>720</v>
      </c>
      <c r="C38" s="19">
        <v>255</v>
      </c>
      <c r="D38" s="19">
        <f>C38*30</f>
        <v>7650</v>
      </c>
    </row>
    <row r="39" spans="2:11">
      <c r="B39" s="1" t="s">
        <v>721</v>
      </c>
      <c r="C39" s="19">
        <v>293</v>
      </c>
      <c r="D39" s="19">
        <f t="shared" ref="D39:D43" si="22">C39*30</f>
        <v>8790</v>
      </c>
    </row>
    <row r="40" spans="2:11">
      <c r="B40" s="1" t="s">
        <v>722</v>
      </c>
      <c r="C40" s="19">
        <v>307</v>
      </c>
      <c r="D40" s="19">
        <f t="shared" si="22"/>
        <v>9210</v>
      </c>
    </row>
    <row r="41" spans="2:11">
      <c r="B41" s="1" t="s">
        <v>723</v>
      </c>
      <c r="C41" s="19">
        <v>324</v>
      </c>
      <c r="D41" s="19">
        <f t="shared" si="22"/>
        <v>9720</v>
      </c>
    </row>
    <row r="42" spans="2:11">
      <c r="B42" s="1" t="s">
        <v>724</v>
      </c>
      <c r="C42" s="19">
        <v>332</v>
      </c>
      <c r="D42" s="19">
        <f t="shared" si="22"/>
        <v>9960</v>
      </c>
    </row>
    <row r="43" spans="2:11">
      <c r="B43" s="1" t="s">
        <v>725</v>
      </c>
      <c r="C43" s="19">
        <v>351</v>
      </c>
      <c r="D43" s="19">
        <f t="shared" si="22"/>
        <v>10530</v>
      </c>
    </row>
    <row r="44" spans="2:11">
      <c r="C44" s="19"/>
      <c r="D44" s="19"/>
    </row>
    <row r="45" spans="2:11">
      <c r="B45" s="1" t="s">
        <v>726</v>
      </c>
      <c r="C45" s="19">
        <v>15</v>
      </c>
      <c r="D45" s="19">
        <f t="shared" ref="D45:D46" si="23">C45*30</f>
        <v>450</v>
      </c>
    </row>
    <row r="46" spans="2:11">
      <c r="B46" s="1" t="s">
        <v>727</v>
      </c>
      <c r="C46" s="19">
        <v>25</v>
      </c>
      <c r="D46" s="19">
        <f t="shared" si="23"/>
        <v>750</v>
      </c>
    </row>
    <row r="47" spans="2:11">
      <c r="C47" s="19"/>
      <c r="D47" s="19"/>
    </row>
    <row r="48" spans="2:11">
      <c r="B48" s="1" t="s">
        <v>728</v>
      </c>
      <c r="C48" s="19">
        <v>16</v>
      </c>
      <c r="D48" s="19">
        <f t="shared" ref="D48:D50" si="24">C48*30</f>
        <v>480</v>
      </c>
    </row>
    <row r="49" spans="2:4">
      <c r="B49" s="1" t="s">
        <v>729</v>
      </c>
      <c r="C49" s="19">
        <v>32</v>
      </c>
      <c r="D49" s="19">
        <f t="shared" si="24"/>
        <v>960</v>
      </c>
    </row>
    <row r="50" spans="2:4">
      <c r="B50" s="1" t="s">
        <v>730</v>
      </c>
      <c r="C50" s="19">
        <v>48</v>
      </c>
      <c r="D50" s="19">
        <f t="shared" si="24"/>
        <v>1440</v>
      </c>
    </row>
    <row r="51" spans="2:4">
      <c r="C51" s="19"/>
      <c r="D51" s="19"/>
    </row>
    <row r="52" spans="2:4">
      <c r="B52" s="1" t="s">
        <v>731</v>
      </c>
      <c r="C52" s="19">
        <v>70</v>
      </c>
      <c r="D52" s="19">
        <v>35</v>
      </c>
    </row>
    <row r="53" spans="2:4">
      <c r="C53" s="19"/>
      <c r="D53" s="19"/>
    </row>
    <row r="54" spans="2:4">
      <c r="B54" s="1" t="s">
        <v>732</v>
      </c>
      <c r="C54" s="19">
        <v>256</v>
      </c>
      <c r="D54" s="19">
        <f t="shared" ref="D54:D56" si="25">C54*30</f>
        <v>7680</v>
      </c>
    </row>
    <row r="55" spans="2:4">
      <c r="B55" s="1" t="s">
        <v>733</v>
      </c>
      <c r="C55" s="19">
        <v>316</v>
      </c>
      <c r="D55" s="19">
        <f t="shared" si="25"/>
        <v>9480</v>
      </c>
    </row>
    <row r="56" spans="2:4">
      <c r="B56" s="1" t="s">
        <v>734</v>
      </c>
      <c r="C56" s="19">
        <v>384</v>
      </c>
      <c r="D56" s="19">
        <f t="shared" si="25"/>
        <v>11520</v>
      </c>
    </row>
    <row r="57" spans="2:4">
      <c r="D57" s="19"/>
    </row>
    <row r="58" spans="2:4">
      <c r="B58" s="1" t="s">
        <v>726</v>
      </c>
      <c r="C58" s="1" t="s">
        <v>735</v>
      </c>
      <c r="D58" s="19"/>
    </row>
    <row r="59" spans="2:4">
      <c r="B59" s="1" t="s">
        <v>727</v>
      </c>
      <c r="C59" s="19">
        <v>16</v>
      </c>
      <c r="D59" s="19">
        <f t="shared" ref="D59" si="26">C59*30</f>
        <v>480</v>
      </c>
    </row>
    <row r="60" spans="2:4">
      <c r="D60" s="19"/>
    </row>
    <row r="61" spans="2:4">
      <c r="B61" s="1" t="s">
        <v>728</v>
      </c>
      <c r="C61" s="1" t="s">
        <v>735</v>
      </c>
      <c r="D61" s="19"/>
    </row>
    <row r="62" spans="2:4">
      <c r="B62" s="1" t="s">
        <v>729</v>
      </c>
      <c r="C62" s="19">
        <v>32</v>
      </c>
      <c r="D62" s="19">
        <f t="shared" ref="D62:D63" si="27">C62*30</f>
        <v>960</v>
      </c>
    </row>
    <row r="63" spans="2:4">
      <c r="B63" s="1" t="s">
        <v>730</v>
      </c>
      <c r="C63" s="19">
        <v>48</v>
      </c>
      <c r="D63" s="19">
        <f t="shared" si="27"/>
        <v>1440</v>
      </c>
    </row>
  </sheetData>
  <pageMargins left="0.7" right="0.7" top="0.75" bottom="0.75" header="0.3" footer="0.3"/>
  <ignoredErrors>
    <ignoredError sqref="D18 E18:O18 D30:G30 F21 F3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6E20-9776-46DE-9A1F-CF629BA6C184}">
  <dimension ref="A1"/>
  <sheetViews>
    <sheetView view="pageBreakPreview" zoomScaleNormal="100" zoomScaleSheetLayoutView="100" workbookViewId="0">
      <selection activeCell="E30" sqref="E30"/>
    </sheetView>
  </sheetViews>
  <sheetFormatPr defaultRowHeight="15"/>
  <sheetData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68E07-D333-4CFA-9728-54BAD6591197}">
  <dimension ref="B2:P204"/>
  <sheetViews>
    <sheetView showGridLines="0" view="pageBreakPreview" zoomScale="85" zoomScaleNormal="100" zoomScaleSheetLayoutView="85" workbookViewId="0">
      <selection activeCell="E21" sqref="E21"/>
    </sheetView>
  </sheetViews>
  <sheetFormatPr defaultColWidth="9.140625" defaultRowHeight="15.75" customHeight="1"/>
  <cols>
    <col min="1" max="1" width="4" style="1" customWidth="1"/>
    <col min="2" max="2" width="24.85546875" style="1" bestFit="1" customWidth="1"/>
    <col min="3" max="16" width="16.140625" style="1" customWidth="1"/>
    <col min="17" max="16384" width="9.140625" style="1"/>
  </cols>
  <sheetData>
    <row r="2" spans="2:16" ht="15.75" customHeight="1">
      <c r="B2" s="80"/>
      <c r="C2" s="81"/>
      <c r="D2" s="81"/>
      <c r="E2" s="81"/>
      <c r="F2" s="81"/>
      <c r="G2" s="81"/>
      <c r="H2" s="76" t="s">
        <v>534</v>
      </c>
      <c r="I2" s="76"/>
      <c r="J2" s="76"/>
      <c r="K2" s="76" t="s">
        <v>314</v>
      </c>
      <c r="L2" s="76"/>
      <c r="M2" s="76" t="s">
        <v>228</v>
      </c>
      <c r="N2" s="76"/>
      <c r="O2" s="76" t="s">
        <v>229</v>
      </c>
      <c r="P2" s="77"/>
    </row>
    <row r="3" spans="2:16" ht="15.75" customHeight="1">
      <c r="B3" s="82" t="s">
        <v>514</v>
      </c>
      <c r="C3" s="66" t="s">
        <v>310</v>
      </c>
      <c r="D3" s="66" t="s">
        <v>2</v>
      </c>
      <c r="E3" s="66" t="s">
        <v>530</v>
      </c>
      <c r="F3" s="66" t="s">
        <v>18</v>
      </c>
      <c r="G3" s="66" t="s">
        <v>531</v>
      </c>
      <c r="H3" s="66" t="s">
        <v>13</v>
      </c>
      <c r="I3" s="66" t="s">
        <v>225</v>
      </c>
      <c r="J3" s="66" t="s">
        <v>226</v>
      </c>
      <c r="K3" s="66" t="s">
        <v>316</v>
      </c>
      <c r="L3" s="66" t="s">
        <v>532</v>
      </c>
      <c r="M3" s="66" t="s">
        <v>7</v>
      </c>
      <c r="N3" s="66" t="s">
        <v>454</v>
      </c>
      <c r="O3" s="66" t="s">
        <v>7</v>
      </c>
      <c r="P3" s="94" t="s">
        <v>454</v>
      </c>
    </row>
    <row r="4" spans="2:16" ht="15.75" customHeight="1">
      <c r="B4" s="85" t="s">
        <v>457</v>
      </c>
      <c r="C4" s="131">
        <f>'Investment Summary'!E7</f>
        <v>101</v>
      </c>
      <c r="D4" s="132">
        <f>'Investment Summary'!F7</f>
        <v>1067.4158415841584</v>
      </c>
      <c r="E4" s="197">
        <f>Assumptions!H56</f>
        <v>0.93</v>
      </c>
      <c r="F4" s="197">
        <f>Assumptions!J56</f>
        <v>0.35099999999999998</v>
      </c>
      <c r="G4" s="200">
        <f>Assumptions!K56</f>
        <v>5</v>
      </c>
      <c r="H4" s="196">
        <f>Assumptions!G15</f>
        <v>0.2</v>
      </c>
      <c r="I4" s="196">
        <f>Assumptions!H15</f>
        <v>0.1</v>
      </c>
      <c r="J4" s="196">
        <f>Assumptions!I15</f>
        <v>0.1</v>
      </c>
      <c r="K4" s="202">
        <f>Assumptions!M56</f>
        <v>47604</v>
      </c>
      <c r="L4" s="132">
        <f>Assumptions!N56</f>
        <v>23</v>
      </c>
      <c r="M4" s="83">
        <f>'Investment Summary'!G7</f>
        <v>7851.4851485148511</v>
      </c>
      <c r="N4" s="105">
        <f>'Investment Summary'!H7</f>
        <v>7.3556011093693474</v>
      </c>
      <c r="O4" s="83">
        <f>'Investment Summary'!I7</f>
        <v>8579.5298118811879</v>
      </c>
      <c r="P4" s="167">
        <f>'Investment Summary'!J7</f>
        <v>8.0376639334378392</v>
      </c>
    </row>
    <row r="5" spans="2:16" ht="15.75" customHeight="1">
      <c r="B5" s="85" t="s">
        <v>459</v>
      </c>
      <c r="C5" s="131">
        <f>'Investment Summary'!E8</f>
        <v>60</v>
      </c>
      <c r="D5" s="132">
        <f>'Investment Summary'!F8</f>
        <v>583.20000000000005</v>
      </c>
      <c r="E5" s="197">
        <f>Assumptions!H57</f>
        <v>0.93</v>
      </c>
      <c r="F5" s="197">
        <f>Assumptions!J57</f>
        <v>9.0999999999999998E-2</v>
      </c>
      <c r="G5" s="200">
        <f>Assumptions!K57</f>
        <v>2.75</v>
      </c>
      <c r="H5" s="196">
        <f>Assumptions!G16</f>
        <v>0.2</v>
      </c>
      <c r="I5" s="196">
        <f>Assumptions!H16</f>
        <v>0.1</v>
      </c>
      <c r="J5" s="196">
        <f>Assumptions!I16</f>
        <v>0.1</v>
      </c>
      <c r="K5" s="202">
        <f>Assumptions!M57</f>
        <v>47849</v>
      </c>
      <c r="L5" s="132">
        <f>Assumptions!N57</f>
        <v>31</v>
      </c>
      <c r="M5" s="83">
        <f>'Investment Summary'!G8</f>
        <v>6280</v>
      </c>
      <c r="N5" s="105">
        <f>'Investment Summary'!H8</f>
        <v>10.768175582990397</v>
      </c>
      <c r="O5" s="83">
        <f>'Investment Summary'!I8</f>
        <v>6862.3255600000002</v>
      </c>
      <c r="P5" s="167">
        <f>'Investment Summary'!J8</f>
        <v>11.766676200274349</v>
      </c>
    </row>
    <row r="6" spans="2:16" ht="15.75" customHeight="1">
      <c r="B6" s="85" t="s">
        <v>461</v>
      </c>
      <c r="C6" s="131">
        <f>'Investment Summary'!E9</f>
        <v>29</v>
      </c>
      <c r="D6" s="132">
        <f>'Investment Summary'!F9</f>
        <v>405.875</v>
      </c>
      <c r="E6" s="197">
        <f>Assumptions!H58</f>
        <v>0.93</v>
      </c>
      <c r="F6" s="197">
        <f>Assumptions!J58</f>
        <v>0</v>
      </c>
      <c r="G6" s="200">
        <f>Assumptions!K58</f>
        <v>1.6</v>
      </c>
      <c r="H6" s="196">
        <f>Assumptions!G17</f>
        <v>0.1</v>
      </c>
      <c r="I6" s="196">
        <f>Assumptions!H17</f>
        <v>0.1</v>
      </c>
      <c r="J6" s="196">
        <f>Assumptions!I17</f>
        <v>0.1</v>
      </c>
      <c r="K6" s="202">
        <f>Assumptions!M58</f>
        <v>47727</v>
      </c>
      <c r="L6" s="132">
        <f>Assumptions!N58</f>
        <v>27</v>
      </c>
      <c r="M6" s="83">
        <f>'Investment Summary'!G9</f>
        <v>7499.1379310344828</v>
      </c>
      <c r="N6" s="105">
        <f>'Investment Summary'!H9</f>
        <v>18.476471650223548</v>
      </c>
      <c r="O6" s="83">
        <f>'Investment Summary'!I9</f>
        <v>8194.5104939655157</v>
      </c>
      <c r="P6" s="167">
        <f>'Investment Summary'!J9</f>
        <v>20.189739436933824</v>
      </c>
    </row>
    <row r="7" spans="2:16" ht="15.75" customHeight="1">
      <c r="B7" s="85" t="s">
        <v>223</v>
      </c>
      <c r="C7" s="131">
        <f>'Investment Summary'!E10</f>
        <v>0</v>
      </c>
      <c r="D7" s="132">
        <f>'Investment Summary'!F10</f>
        <v>0</v>
      </c>
      <c r="E7" s="197">
        <f>Assumptions!H59</f>
        <v>0</v>
      </c>
      <c r="F7" s="197">
        <f>Assumptions!J59</f>
        <v>0</v>
      </c>
      <c r="G7" s="200">
        <f>Assumptions!K59</f>
        <v>0</v>
      </c>
      <c r="H7" s="196">
        <f>Assumptions!G14</f>
        <v>0</v>
      </c>
      <c r="I7" s="196">
        <f>Assumptions!H14</f>
        <v>0</v>
      </c>
      <c r="J7" s="196">
        <f>Assumptions!I14</f>
        <v>0</v>
      </c>
      <c r="K7" s="202">
        <f>Assumptions!M59</f>
        <v>46174</v>
      </c>
      <c r="L7" s="132" t="str">
        <f>Assumptions!N59</f>
        <v/>
      </c>
      <c r="M7" s="83">
        <f>'Investment Summary'!G10</f>
        <v>0</v>
      </c>
      <c r="N7" s="105">
        <f>'Investment Summary'!H10</f>
        <v>0</v>
      </c>
      <c r="O7" s="83">
        <f>'Investment Summary'!I10</f>
        <v>0</v>
      </c>
      <c r="P7" s="167">
        <f>'Investment Summary'!J10</f>
        <v>0</v>
      </c>
    </row>
    <row r="8" spans="2:16" ht="15.75" customHeight="1">
      <c r="B8" s="142" t="s">
        <v>13</v>
      </c>
      <c r="C8" s="168">
        <f>SUM(C4:C7)</f>
        <v>190</v>
      </c>
      <c r="D8" s="169">
        <f>SUMPRODUCT(D4:D7,C4:C7)/C8</f>
        <v>813.53355263157891</v>
      </c>
      <c r="E8" s="199">
        <f>Assumptions!H60</f>
        <v>0.93</v>
      </c>
      <c r="F8" s="199">
        <f>Assumptions!J60</f>
        <v>0.21532105263157894</v>
      </c>
      <c r="G8" s="201">
        <f>Assumptions!K60</f>
        <v>9.35</v>
      </c>
      <c r="H8" s="198">
        <f>SUMPRODUCT(H4:H7,C4:C7)/C8</f>
        <v>0.18473684210526317</v>
      </c>
      <c r="I8" s="198">
        <f>SUMPRODUCT(I4:I7,C4:C7)/C8</f>
        <v>0.1</v>
      </c>
      <c r="J8" s="198">
        <f>SUMPRODUCT(J4:J7,C4:C7)/C8</f>
        <v>0.1</v>
      </c>
      <c r="K8" s="203">
        <f>Assumptions!M60</f>
        <v>47849</v>
      </c>
      <c r="L8" s="169">
        <f>Assumptions!N60</f>
        <v>31</v>
      </c>
      <c r="M8" s="170">
        <f>SUMPRODUCT(M4:M7,C4:C7)/C8</f>
        <v>7301.4473684210525</v>
      </c>
      <c r="N8" s="171">
        <f>M8/D8</f>
        <v>8.9749800051917763</v>
      </c>
      <c r="O8" s="170">
        <f>SUMPRODUCT(O4:O7,C4:C7)/C8</f>
        <v>7978.4886785526305</v>
      </c>
      <c r="P8" s="172">
        <f>O8/D8</f>
        <v>9.807202976133194</v>
      </c>
    </row>
    <row r="10" spans="2:16" ht="15.75" customHeight="1">
      <c r="B10" s="75" t="s">
        <v>529</v>
      </c>
      <c r="C10" s="204"/>
      <c r="E10" s="75" t="s">
        <v>533</v>
      </c>
      <c r="F10" s="76"/>
      <c r="G10" s="76"/>
      <c r="H10" s="77"/>
      <c r="J10" s="75" t="s">
        <v>86</v>
      </c>
      <c r="K10" s="76"/>
      <c r="L10" s="77"/>
      <c r="N10" s="80" t="s">
        <v>19</v>
      </c>
      <c r="O10" s="86" t="s">
        <v>248</v>
      </c>
      <c r="P10" s="87" t="s">
        <v>16</v>
      </c>
    </row>
    <row r="11" spans="2:16" ht="15.75" customHeight="1">
      <c r="B11" s="78" t="s">
        <v>220</v>
      </c>
      <c r="C11" s="205">
        <f>Assumptions!D16</f>
        <v>46204</v>
      </c>
      <c r="E11" s="78" t="s">
        <v>369</v>
      </c>
      <c r="F11" s="194"/>
      <c r="H11" s="218">
        <f>'Development Costs'!F65</f>
        <v>400000</v>
      </c>
      <c r="J11" s="78" t="s">
        <v>218</v>
      </c>
      <c r="K11" s="194">
        <f>Assumptions!H63</f>
        <v>0</v>
      </c>
      <c r="L11" s="184">
        <f>Assumptions!I63</f>
        <v>0</v>
      </c>
      <c r="N11" s="78" t="s">
        <v>311</v>
      </c>
      <c r="O11" s="186">
        <f>Assumptions!D63</f>
        <v>1200</v>
      </c>
      <c r="P11" s="88">
        <f>Assumptions!E63</f>
        <v>1200</v>
      </c>
    </row>
    <row r="12" spans="2:16" ht="15.75" customHeight="1">
      <c r="B12" s="78" t="s">
        <v>253</v>
      </c>
      <c r="C12" s="205">
        <f>Assumptions!D19</f>
        <v>46539</v>
      </c>
      <c r="E12" s="78" t="s">
        <v>370</v>
      </c>
      <c r="F12" s="194"/>
      <c r="H12" s="218">
        <f>'Development Costs'!F66</f>
        <v>0</v>
      </c>
      <c r="J12" s="78" t="s">
        <v>213</v>
      </c>
      <c r="K12" s="194">
        <f>Assumptions!H64</f>
        <v>500</v>
      </c>
      <c r="L12" s="184">
        <f>Assumptions!I64</f>
        <v>0.8</v>
      </c>
      <c r="N12" s="78" t="s">
        <v>21</v>
      </c>
      <c r="O12" s="89">
        <f>Assumptions!D64</f>
        <v>994</v>
      </c>
      <c r="P12" s="90">
        <f>Assumptions!E64</f>
        <v>994</v>
      </c>
    </row>
    <row r="13" spans="2:16" ht="15.75" customHeight="1">
      <c r="B13" s="78" t="s">
        <v>230</v>
      </c>
      <c r="C13" s="205">
        <f>Assumptions!D20</f>
        <v>46905</v>
      </c>
      <c r="E13" s="84" t="s">
        <v>371</v>
      </c>
      <c r="F13" s="195"/>
      <c r="G13" s="11"/>
      <c r="H13" s="219">
        <f>'Development Costs'!F68</f>
        <v>125000</v>
      </c>
      <c r="J13" s="78" t="s">
        <v>214</v>
      </c>
      <c r="K13" s="194">
        <f>Assumptions!H65</f>
        <v>600</v>
      </c>
      <c r="L13" s="184">
        <f>Assumptions!I65</f>
        <v>0.4</v>
      </c>
      <c r="N13" s="78" t="s">
        <v>22</v>
      </c>
      <c r="O13" s="189">
        <f>Assumptions!D66</f>
        <v>5000</v>
      </c>
      <c r="P13" s="192">
        <f>Assumptions!E66</f>
        <v>7500</v>
      </c>
    </row>
    <row r="14" spans="2:16" ht="15.75" customHeight="1">
      <c r="B14" s="84" t="s">
        <v>314</v>
      </c>
      <c r="C14" s="206">
        <f>Assumptions!M60</f>
        <v>47849</v>
      </c>
      <c r="J14" s="78" t="s">
        <v>215</v>
      </c>
      <c r="K14" s="194">
        <f>Assumptions!H66</f>
        <v>900</v>
      </c>
      <c r="L14" s="184">
        <f>Assumptions!I66</f>
        <v>0.15</v>
      </c>
      <c r="N14" s="78" t="s">
        <v>23</v>
      </c>
      <c r="O14" s="187">
        <f>Assumptions!D68</f>
        <v>1500</v>
      </c>
      <c r="P14" s="91">
        <f>Assumptions!E68</f>
        <v>1500</v>
      </c>
    </row>
    <row r="15" spans="2:16" ht="15.75" customHeight="1">
      <c r="J15" s="78" t="s">
        <v>216</v>
      </c>
      <c r="K15" s="194">
        <f>Assumptions!H67</f>
        <v>1200</v>
      </c>
      <c r="L15" s="184">
        <f>Assumptions!I67</f>
        <v>0.12</v>
      </c>
      <c r="N15" s="78" t="s">
        <v>250</v>
      </c>
      <c r="O15" s="190">
        <f>Assumptions!D69</f>
        <v>0</v>
      </c>
      <c r="P15" s="193">
        <f>Assumptions!E69</f>
        <v>0</v>
      </c>
    </row>
    <row r="16" spans="2:16" ht="15.75" customHeight="1">
      <c r="J16" s="84" t="s">
        <v>217</v>
      </c>
      <c r="K16" s="195">
        <f>Assumptions!H68</f>
        <v>1500</v>
      </c>
      <c r="L16" s="185">
        <f>Assumptions!I68</f>
        <v>0.05</v>
      </c>
      <c r="N16" s="78" t="s">
        <v>24</v>
      </c>
      <c r="O16" s="188">
        <f>Assumptions!D70</f>
        <v>0</v>
      </c>
      <c r="P16" s="92">
        <f>Assumptions!E70</f>
        <v>0</v>
      </c>
    </row>
    <row r="17" spans="2:16" ht="15.75" customHeight="1">
      <c r="N17" s="78" t="s">
        <v>25</v>
      </c>
      <c r="O17" s="188">
        <f>Assumptions!D71</f>
        <v>0</v>
      </c>
      <c r="P17" s="92">
        <f>Assumptions!E71</f>
        <v>0</v>
      </c>
    </row>
    <row r="18" spans="2:16" ht="15.75" customHeight="1">
      <c r="N18" s="78" t="s">
        <v>26</v>
      </c>
      <c r="O18" s="188">
        <f>Assumptions!D72</f>
        <v>0</v>
      </c>
      <c r="P18" s="92">
        <f>Assumptions!E72</f>
        <v>0</v>
      </c>
    </row>
    <row r="19" spans="2:16" ht="15.75" customHeight="1">
      <c r="N19" s="84" t="s">
        <v>249</v>
      </c>
      <c r="O19" s="191">
        <f>Assumptions!D73</f>
        <v>0</v>
      </c>
      <c r="P19" s="93">
        <f>Assumptions!E73</f>
        <v>0</v>
      </c>
    </row>
    <row r="21" spans="2:16" ht="15.75" customHeight="1">
      <c r="B21" s="82" t="s">
        <v>142</v>
      </c>
      <c r="C21" s="66" t="s">
        <v>536</v>
      </c>
      <c r="D21" s="66" t="s">
        <v>535</v>
      </c>
      <c r="E21" s="145">
        <f>EOMONTH(C13,0)</f>
        <v>46934</v>
      </c>
      <c r="F21" s="145">
        <f>EOMONTH(E21,1)</f>
        <v>46965</v>
      </c>
      <c r="G21" s="145">
        <f t="shared" ref="G21:P21" si="0">EOMONTH(F21,1)</f>
        <v>46996</v>
      </c>
      <c r="H21" s="145">
        <f t="shared" si="0"/>
        <v>47026</v>
      </c>
      <c r="I21" s="145">
        <f t="shared" si="0"/>
        <v>47057</v>
      </c>
      <c r="J21" s="145">
        <f t="shared" si="0"/>
        <v>47087</v>
      </c>
      <c r="K21" s="145">
        <f t="shared" si="0"/>
        <v>47118</v>
      </c>
      <c r="L21" s="145">
        <f t="shared" si="0"/>
        <v>47149</v>
      </c>
      <c r="M21" s="145">
        <f t="shared" si="0"/>
        <v>47177</v>
      </c>
      <c r="N21" s="145">
        <f t="shared" si="0"/>
        <v>47208</v>
      </c>
      <c r="O21" s="145">
        <f t="shared" si="0"/>
        <v>47238</v>
      </c>
      <c r="P21" s="145">
        <f t="shared" si="0"/>
        <v>47269</v>
      </c>
    </row>
    <row r="22" spans="2:16" ht="15.75" customHeight="1">
      <c r="B22" s="1" t="s">
        <v>143</v>
      </c>
      <c r="C22" s="207">
        <f>Staffing!E12</f>
        <v>80.769230769230774</v>
      </c>
      <c r="D22" s="207">
        <f>IFERROR(INDEX(Staffing!$D$8:$DV$45,MATCH($B22,Staffing!$D$8:$D$45,0),MATCH(EOMONTH($C$13,0),Staffing!$D$8:$DV$8,0)),0)</f>
        <v>0</v>
      </c>
      <c r="E22" s="208" t="e">
        <f>INDEX(Staffing!$D$55:$DV$89,MATCH($B22,Staffing!$D$55:$D$89,0),MATCH(E$21,Staffing!$D$55:$DV$55,0))</f>
        <v>#N/A</v>
      </c>
      <c r="F22" s="208" t="e">
        <f>INDEX(Staffing!$D$55:$DV$89,MATCH($B22,Staffing!$D$55:$D$89,0),MATCH(F$21,Staffing!$D$55:$DV$55,0))</f>
        <v>#N/A</v>
      </c>
      <c r="G22" s="208" t="e">
        <f>INDEX(Staffing!$D$55:$DV$89,MATCH($B22,Staffing!$D$55:$D$89,0),MATCH(G$21,Staffing!$D$55:$DV$55,0))</f>
        <v>#N/A</v>
      </c>
      <c r="H22" s="208" t="e">
        <f>INDEX(Staffing!$D$55:$DV$89,MATCH($B22,Staffing!$D$55:$D$89,0),MATCH(H$21,Staffing!$D$55:$DV$55,0))</f>
        <v>#N/A</v>
      </c>
      <c r="I22" s="208" t="e">
        <f>INDEX(Staffing!$D$55:$DV$89,MATCH($B22,Staffing!$D$55:$D$89,0),MATCH(I$21,Staffing!$D$55:$DV$55,0))</f>
        <v>#N/A</v>
      </c>
      <c r="J22" s="208" t="e">
        <f>INDEX(Staffing!$D$55:$DV$89,MATCH($B22,Staffing!$D$55:$D$89,0),MATCH(J$21,Staffing!$D$55:$DV$55,0))</f>
        <v>#N/A</v>
      </c>
      <c r="K22" s="208" t="e">
        <f>INDEX(Staffing!$D$55:$DV$89,MATCH($B22,Staffing!$D$55:$D$89,0),MATCH(K$21,Staffing!$D$55:$DV$55,0))</f>
        <v>#N/A</v>
      </c>
      <c r="L22" s="208" t="e">
        <f>INDEX(Staffing!$D$55:$DV$89,MATCH($B22,Staffing!$D$55:$D$89,0),MATCH(L$21,Staffing!$D$55:$DV$55,0))</f>
        <v>#N/A</v>
      </c>
      <c r="M22" s="208" t="e">
        <f>INDEX(Staffing!$D$55:$DV$89,MATCH($B22,Staffing!$D$55:$D$89,0),MATCH(M$21,Staffing!$D$55:$DV$55,0))</f>
        <v>#N/A</v>
      </c>
      <c r="N22" s="208" t="e">
        <f>INDEX(Staffing!$D$55:$DV$89,MATCH($B22,Staffing!$D$55:$D$89,0),MATCH(N$21,Staffing!$D$55:$DV$55,0))</f>
        <v>#N/A</v>
      </c>
      <c r="O22" s="208" t="e">
        <f>INDEX(Staffing!$D$55:$DV$89,MATCH($B22,Staffing!$D$55:$D$89,0),MATCH(O$21,Staffing!$D$55:$DV$55,0))</f>
        <v>#N/A</v>
      </c>
      <c r="P22" s="208" t="e">
        <f>INDEX(Staffing!$D$55:$DV$89,MATCH($B22,Staffing!$D$55:$D$89,0),MATCH(P$21,Staffing!$D$55:$DV$55,0))</f>
        <v>#N/A</v>
      </c>
    </row>
    <row r="23" spans="2:16" ht="15.75" customHeight="1">
      <c r="B23" s="1" t="s">
        <v>144</v>
      </c>
      <c r="C23" s="207">
        <f>Staffing!E13</f>
        <v>0</v>
      </c>
      <c r="D23" s="207">
        <f>IFERROR(INDEX(Staffing!$D$8:$DV$45,MATCH($B23,Staffing!$D$8:$D$45,0),MATCH(EOMONTH($C$13,0),Staffing!$D$8:$DV$8,0)),0)</f>
        <v>0</v>
      </c>
      <c r="E23" s="208" t="e">
        <f>INDEX(Staffing!$D$55:$DV$89,MATCH($B23,Staffing!$D$55:$D$89,0),MATCH(E$21,Staffing!$D$55:$DV$55,0))</f>
        <v>#N/A</v>
      </c>
      <c r="F23" s="208" t="e">
        <f>INDEX(Staffing!$D$55:$DV$89,MATCH($B23,Staffing!$D$55:$D$89,0),MATCH(F$21,Staffing!$D$55:$DV$55,0))</f>
        <v>#N/A</v>
      </c>
      <c r="G23" s="208" t="e">
        <f>INDEX(Staffing!$D$55:$DV$89,MATCH($B23,Staffing!$D$55:$D$89,0),MATCH(G$21,Staffing!$D$55:$DV$55,0))</f>
        <v>#N/A</v>
      </c>
      <c r="H23" s="208" t="e">
        <f>INDEX(Staffing!$D$55:$DV$89,MATCH($B23,Staffing!$D$55:$D$89,0),MATCH(H$21,Staffing!$D$55:$DV$55,0))</f>
        <v>#N/A</v>
      </c>
      <c r="I23" s="208" t="e">
        <f>INDEX(Staffing!$D$55:$DV$89,MATCH($B23,Staffing!$D$55:$D$89,0),MATCH(I$21,Staffing!$D$55:$DV$55,0))</f>
        <v>#N/A</v>
      </c>
      <c r="J23" s="208" t="e">
        <f>INDEX(Staffing!$D$55:$DV$89,MATCH($B23,Staffing!$D$55:$D$89,0),MATCH(J$21,Staffing!$D$55:$DV$55,0))</f>
        <v>#N/A</v>
      </c>
      <c r="K23" s="208" t="e">
        <f>INDEX(Staffing!$D$55:$DV$89,MATCH($B23,Staffing!$D$55:$D$89,0),MATCH(K$21,Staffing!$D$55:$DV$55,0))</f>
        <v>#N/A</v>
      </c>
      <c r="L23" s="208" t="e">
        <f>INDEX(Staffing!$D$55:$DV$89,MATCH($B23,Staffing!$D$55:$D$89,0),MATCH(L$21,Staffing!$D$55:$DV$55,0))</f>
        <v>#N/A</v>
      </c>
      <c r="M23" s="208" t="e">
        <f>INDEX(Staffing!$D$55:$DV$89,MATCH($B23,Staffing!$D$55:$D$89,0),MATCH(M$21,Staffing!$D$55:$DV$55,0))</f>
        <v>#N/A</v>
      </c>
      <c r="N23" s="208" t="e">
        <f>INDEX(Staffing!$D$55:$DV$89,MATCH($B23,Staffing!$D$55:$D$89,0),MATCH(N$21,Staffing!$D$55:$DV$55,0))</f>
        <v>#N/A</v>
      </c>
      <c r="O23" s="208" t="e">
        <f>INDEX(Staffing!$D$55:$DV$89,MATCH($B23,Staffing!$D$55:$D$89,0),MATCH(O$21,Staffing!$D$55:$DV$55,0))</f>
        <v>#N/A</v>
      </c>
      <c r="P23" s="208" t="e">
        <f>INDEX(Staffing!$D$55:$DV$89,MATCH($B23,Staffing!$D$55:$D$89,0),MATCH(P$21,Staffing!$D$55:$DV$55,0))</f>
        <v>#N/A</v>
      </c>
    </row>
    <row r="24" spans="2:16" ht="15.75" customHeight="1">
      <c r="B24" s="1" t="s">
        <v>146</v>
      </c>
      <c r="C24" s="207">
        <f>Staffing!E15</f>
        <v>17.68</v>
      </c>
      <c r="D24" s="207">
        <f>IFERROR(INDEX(Staffing!$D$8:$DV$45,MATCH($B24,Staffing!$D$8:$D$45,0),MATCH(EOMONTH($C$13,0),Staffing!$D$8:$DV$8,0)),0)</f>
        <v>44.129359615384615</v>
      </c>
      <c r="E24" s="208">
        <f>INDEX(Staffing!$D$55:$DV$89,MATCH($B24,Staffing!$D$55:$D$89,0),MATCH(E$21,Staffing!$D$55:$DV$55,0))</f>
        <v>1</v>
      </c>
      <c r="F24" s="208">
        <f>INDEX(Staffing!$D$55:$DV$89,MATCH($B24,Staffing!$D$55:$D$89,0),MATCH(F$21,Staffing!$D$55:$DV$55,0))</f>
        <v>1</v>
      </c>
      <c r="G24" s="208">
        <f>INDEX(Staffing!$D$55:$DV$89,MATCH($B24,Staffing!$D$55:$D$89,0),MATCH(G$21,Staffing!$D$55:$DV$55,0))</f>
        <v>1</v>
      </c>
      <c r="H24" s="208">
        <f>INDEX(Staffing!$D$55:$DV$89,MATCH($B24,Staffing!$D$55:$D$89,0),MATCH(H$21,Staffing!$D$55:$DV$55,0))</f>
        <v>1</v>
      </c>
      <c r="I24" s="208">
        <f>INDEX(Staffing!$D$55:$DV$89,MATCH($B24,Staffing!$D$55:$D$89,0),MATCH(I$21,Staffing!$D$55:$DV$55,0))</f>
        <v>1</v>
      </c>
      <c r="J24" s="208">
        <f>INDEX(Staffing!$D$55:$DV$89,MATCH($B24,Staffing!$D$55:$D$89,0),MATCH(J$21,Staffing!$D$55:$DV$55,0))</f>
        <v>1</v>
      </c>
      <c r="K24" s="208">
        <f>INDEX(Staffing!$D$55:$DV$89,MATCH($B24,Staffing!$D$55:$D$89,0),MATCH(K$21,Staffing!$D$55:$DV$55,0))</f>
        <v>1</v>
      </c>
      <c r="L24" s="208">
        <f>INDEX(Staffing!$D$55:$DV$89,MATCH($B24,Staffing!$D$55:$D$89,0),MATCH(L$21,Staffing!$D$55:$DV$55,0))</f>
        <v>1</v>
      </c>
      <c r="M24" s="208">
        <f>INDEX(Staffing!$D$55:$DV$89,MATCH($B24,Staffing!$D$55:$D$89,0),MATCH(M$21,Staffing!$D$55:$DV$55,0))</f>
        <v>1</v>
      </c>
      <c r="N24" s="208">
        <f>INDEX(Staffing!$D$55:$DV$89,MATCH($B24,Staffing!$D$55:$D$89,0),MATCH(N$21,Staffing!$D$55:$DV$55,0))</f>
        <v>1</v>
      </c>
      <c r="O24" s="208">
        <f>INDEX(Staffing!$D$55:$DV$89,MATCH($B24,Staffing!$D$55:$D$89,0),MATCH(O$21,Staffing!$D$55:$DV$55,0))</f>
        <v>1</v>
      </c>
      <c r="P24" s="208">
        <f>INDEX(Staffing!$D$55:$DV$89,MATCH($B24,Staffing!$D$55:$D$89,0),MATCH(P$21,Staffing!$D$55:$DV$55,0))</f>
        <v>1</v>
      </c>
    </row>
    <row r="25" spans="2:16" ht="15.75" customHeight="1">
      <c r="B25" s="1" t="s">
        <v>147</v>
      </c>
      <c r="C25" s="207">
        <f>Staffing!E16</f>
        <v>40.384615384615387</v>
      </c>
      <c r="D25" s="207">
        <f>IFERROR(INDEX(Staffing!$D$8:$DV$45,MATCH($B25,Staffing!$D$8:$D$45,0),MATCH(EOMONTH($C$13,0),Staffing!$D$8:$DV$8,0)),0)</f>
        <v>0</v>
      </c>
      <c r="E25" s="208" t="e">
        <f>INDEX(Staffing!$D$55:$DV$89,MATCH($B25,Staffing!$D$55:$D$89,0),MATCH(E$21,Staffing!$D$55:$DV$55,0))</f>
        <v>#N/A</v>
      </c>
      <c r="F25" s="208" t="e">
        <f>INDEX(Staffing!$D$55:$DV$89,MATCH($B25,Staffing!$D$55:$D$89,0),MATCH(F$21,Staffing!$D$55:$DV$55,0))</f>
        <v>#N/A</v>
      </c>
      <c r="G25" s="208" t="e">
        <f>INDEX(Staffing!$D$55:$DV$89,MATCH($B25,Staffing!$D$55:$D$89,0),MATCH(G$21,Staffing!$D$55:$DV$55,0))</f>
        <v>#N/A</v>
      </c>
      <c r="H25" s="208" t="e">
        <f>INDEX(Staffing!$D$55:$DV$89,MATCH($B25,Staffing!$D$55:$D$89,0),MATCH(H$21,Staffing!$D$55:$DV$55,0))</f>
        <v>#N/A</v>
      </c>
      <c r="I25" s="208" t="e">
        <f>INDEX(Staffing!$D$55:$DV$89,MATCH($B25,Staffing!$D$55:$D$89,0),MATCH(I$21,Staffing!$D$55:$DV$55,0))</f>
        <v>#N/A</v>
      </c>
      <c r="J25" s="208" t="e">
        <f>INDEX(Staffing!$D$55:$DV$89,MATCH($B25,Staffing!$D$55:$D$89,0),MATCH(J$21,Staffing!$D$55:$DV$55,0))</f>
        <v>#N/A</v>
      </c>
      <c r="K25" s="208" t="e">
        <f>INDEX(Staffing!$D$55:$DV$89,MATCH($B25,Staffing!$D$55:$D$89,0),MATCH(K$21,Staffing!$D$55:$DV$55,0))</f>
        <v>#N/A</v>
      </c>
      <c r="L25" s="208" t="e">
        <f>INDEX(Staffing!$D$55:$DV$89,MATCH($B25,Staffing!$D$55:$D$89,0),MATCH(L$21,Staffing!$D$55:$DV$55,0))</f>
        <v>#N/A</v>
      </c>
      <c r="M25" s="208" t="e">
        <f>INDEX(Staffing!$D$55:$DV$89,MATCH($B25,Staffing!$D$55:$D$89,0),MATCH(M$21,Staffing!$D$55:$DV$55,0))</f>
        <v>#N/A</v>
      </c>
      <c r="N25" s="208" t="e">
        <f>INDEX(Staffing!$D$55:$DV$89,MATCH($B25,Staffing!$D$55:$D$89,0),MATCH(N$21,Staffing!$D$55:$DV$55,0))</f>
        <v>#N/A</v>
      </c>
      <c r="O25" s="208" t="e">
        <f>INDEX(Staffing!$D$55:$DV$89,MATCH($B25,Staffing!$D$55:$D$89,0),MATCH(O$21,Staffing!$D$55:$DV$55,0))</f>
        <v>#N/A</v>
      </c>
      <c r="P25" s="208" t="e">
        <f>INDEX(Staffing!$D$55:$DV$89,MATCH($B25,Staffing!$D$55:$D$89,0),MATCH(P$21,Staffing!$D$55:$DV$55,0))</f>
        <v>#N/A</v>
      </c>
    </row>
    <row r="26" spans="2:16" ht="15.75" customHeight="1">
      <c r="B26" s="1" t="s">
        <v>148</v>
      </c>
      <c r="C26" s="207">
        <f>Staffing!E17</f>
        <v>26.71875</v>
      </c>
      <c r="D26" s="207">
        <f>IFERROR(INDEX(Staffing!$D$8:$DV$45,MATCH($B26,Staffing!$D$8:$D$45,0),MATCH(EOMONTH($C$13,0),Staffing!$D$8:$DV$8,0)),0)</f>
        <v>0</v>
      </c>
      <c r="E26" s="208" t="e">
        <f>INDEX(Staffing!$D$55:$DV$89,MATCH($B26,Staffing!$D$55:$D$89,0),MATCH(E$21,Staffing!$D$55:$DV$55,0))</f>
        <v>#N/A</v>
      </c>
      <c r="F26" s="208" t="e">
        <f>INDEX(Staffing!$D$55:$DV$89,MATCH($B26,Staffing!$D$55:$D$89,0),MATCH(F$21,Staffing!$D$55:$DV$55,0))</f>
        <v>#N/A</v>
      </c>
      <c r="G26" s="208" t="e">
        <f>INDEX(Staffing!$D$55:$DV$89,MATCH($B26,Staffing!$D$55:$D$89,0),MATCH(G$21,Staffing!$D$55:$DV$55,0))</f>
        <v>#N/A</v>
      </c>
      <c r="H26" s="208" t="e">
        <f>INDEX(Staffing!$D$55:$DV$89,MATCH($B26,Staffing!$D$55:$D$89,0),MATCH(H$21,Staffing!$D$55:$DV$55,0))</f>
        <v>#N/A</v>
      </c>
      <c r="I26" s="208" t="e">
        <f>INDEX(Staffing!$D$55:$DV$89,MATCH($B26,Staffing!$D$55:$D$89,0),MATCH(I$21,Staffing!$D$55:$DV$55,0))</f>
        <v>#N/A</v>
      </c>
      <c r="J26" s="208" t="e">
        <f>INDEX(Staffing!$D$55:$DV$89,MATCH($B26,Staffing!$D$55:$D$89,0),MATCH(J$21,Staffing!$D$55:$DV$55,0))</f>
        <v>#N/A</v>
      </c>
      <c r="K26" s="208" t="e">
        <f>INDEX(Staffing!$D$55:$DV$89,MATCH($B26,Staffing!$D$55:$D$89,0),MATCH(K$21,Staffing!$D$55:$DV$55,0))</f>
        <v>#N/A</v>
      </c>
      <c r="L26" s="208" t="e">
        <f>INDEX(Staffing!$D$55:$DV$89,MATCH($B26,Staffing!$D$55:$D$89,0),MATCH(L$21,Staffing!$D$55:$DV$55,0))</f>
        <v>#N/A</v>
      </c>
      <c r="M26" s="208" t="e">
        <f>INDEX(Staffing!$D$55:$DV$89,MATCH($B26,Staffing!$D$55:$D$89,0),MATCH(M$21,Staffing!$D$55:$DV$55,0))</f>
        <v>#N/A</v>
      </c>
      <c r="N26" s="208" t="e">
        <f>INDEX(Staffing!$D$55:$DV$89,MATCH($B26,Staffing!$D$55:$D$89,0),MATCH(N$21,Staffing!$D$55:$DV$55,0))</f>
        <v>#N/A</v>
      </c>
      <c r="O26" s="208" t="e">
        <f>INDEX(Staffing!$D$55:$DV$89,MATCH($B26,Staffing!$D$55:$D$89,0),MATCH(O$21,Staffing!$D$55:$DV$55,0))</f>
        <v>#N/A</v>
      </c>
      <c r="P26" s="208" t="e">
        <f>INDEX(Staffing!$D$55:$DV$89,MATCH($B26,Staffing!$D$55:$D$89,0),MATCH(P$21,Staffing!$D$55:$DV$55,0))</f>
        <v>#N/A</v>
      </c>
    </row>
    <row r="27" spans="2:16" ht="15.75" customHeight="1">
      <c r="B27" s="1" t="s">
        <v>149</v>
      </c>
      <c r="C27" s="207">
        <f>Staffing!E18</f>
        <v>35.33653846153846</v>
      </c>
      <c r="D27" s="207">
        <f>IFERROR(INDEX(Staffing!$D$8:$DV$45,MATCH($B27,Staffing!$D$8:$D$45,0),MATCH(EOMONTH($C$13,0),Staffing!$D$8:$DV$8,0)),0)</f>
        <v>17.210450250000001</v>
      </c>
      <c r="E27" s="208">
        <f>INDEX(Staffing!$D$55:$DV$89,MATCH($B27,Staffing!$D$55:$D$89,0),MATCH(E$21,Staffing!$D$55:$DV$55,0))</f>
        <v>0.7</v>
      </c>
      <c r="F27" s="208">
        <f>INDEX(Staffing!$D$55:$DV$89,MATCH($B27,Staffing!$D$55:$D$89,0),MATCH(F$21,Staffing!$D$55:$DV$55,0))</f>
        <v>2</v>
      </c>
      <c r="G27" s="208">
        <f>INDEX(Staffing!$D$55:$DV$89,MATCH($B27,Staffing!$D$55:$D$89,0),MATCH(G$21,Staffing!$D$55:$DV$55,0))</f>
        <v>3</v>
      </c>
      <c r="H27" s="208">
        <f>INDEX(Staffing!$D$55:$DV$89,MATCH($B27,Staffing!$D$55:$D$89,0),MATCH(H$21,Staffing!$D$55:$DV$55,0))</f>
        <v>3.6</v>
      </c>
      <c r="I27" s="208">
        <f>INDEX(Staffing!$D$55:$DV$89,MATCH($B27,Staffing!$D$55:$D$89,0),MATCH(I$21,Staffing!$D$55:$DV$55,0))</f>
        <v>4.2</v>
      </c>
      <c r="J27" s="208">
        <f>INDEX(Staffing!$D$55:$DV$89,MATCH($B27,Staffing!$D$55:$D$89,0),MATCH(J$21,Staffing!$D$55:$DV$55,0))</f>
        <v>4.8</v>
      </c>
      <c r="K27" s="208">
        <f>INDEX(Staffing!$D$55:$DV$89,MATCH($B27,Staffing!$D$55:$D$89,0),MATCH(K$21,Staffing!$D$55:$DV$55,0))</f>
        <v>5.3</v>
      </c>
      <c r="L27" s="208">
        <f>INDEX(Staffing!$D$55:$DV$89,MATCH($B27,Staffing!$D$55:$D$89,0),MATCH(L$21,Staffing!$D$55:$DV$55,0))</f>
        <v>5.8</v>
      </c>
      <c r="M27" s="208">
        <f>INDEX(Staffing!$D$55:$DV$89,MATCH($B27,Staffing!$D$55:$D$89,0),MATCH(M$21,Staffing!$D$55:$DV$55,0))</f>
        <v>6.4</v>
      </c>
      <c r="N27" s="208">
        <f>INDEX(Staffing!$D$55:$DV$89,MATCH($B27,Staffing!$D$55:$D$89,0),MATCH(N$21,Staffing!$D$55:$DV$55,0))</f>
        <v>6.9</v>
      </c>
      <c r="O27" s="208">
        <f>INDEX(Staffing!$D$55:$DV$89,MATCH($B27,Staffing!$D$55:$D$89,0),MATCH(O$21,Staffing!$D$55:$DV$55,0))</f>
        <v>7.3</v>
      </c>
      <c r="P27" s="208">
        <f>INDEX(Staffing!$D$55:$DV$89,MATCH($B27,Staffing!$D$55:$D$89,0),MATCH(P$21,Staffing!$D$55:$DV$55,0))</f>
        <v>7.8</v>
      </c>
    </row>
    <row r="28" spans="2:16" ht="15.75" customHeight="1">
      <c r="B28" s="1" t="s">
        <v>150</v>
      </c>
      <c r="C28" s="207">
        <f>Staffing!E19</f>
        <v>0</v>
      </c>
      <c r="D28" s="207">
        <f>IFERROR(INDEX(Staffing!$D$8:$DV$45,MATCH($B28,Staffing!$D$8:$D$45,0),MATCH(EOMONTH($C$13,0),Staffing!$D$8:$DV$8,0)),0)</f>
        <v>0</v>
      </c>
      <c r="E28" s="208" t="e">
        <f>INDEX(Staffing!$D$55:$DV$89,MATCH($B28,Staffing!$D$55:$D$89,0),MATCH(E$21,Staffing!$D$55:$DV$55,0))</f>
        <v>#N/A</v>
      </c>
      <c r="F28" s="208" t="e">
        <f>INDEX(Staffing!$D$55:$DV$89,MATCH($B28,Staffing!$D$55:$D$89,0),MATCH(F$21,Staffing!$D$55:$DV$55,0))</f>
        <v>#N/A</v>
      </c>
      <c r="G28" s="208" t="e">
        <f>INDEX(Staffing!$D$55:$DV$89,MATCH($B28,Staffing!$D$55:$D$89,0),MATCH(G$21,Staffing!$D$55:$DV$55,0))</f>
        <v>#N/A</v>
      </c>
      <c r="H28" s="208" t="e">
        <f>INDEX(Staffing!$D$55:$DV$89,MATCH($B28,Staffing!$D$55:$D$89,0),MATCH(H$21,Staffing!$D$55:$DV$55,0))</f>
        <v>#N/A</v>
      </c>
      <c r="I28" s="208" t="e">
        <f>INDEX(Staffing!$D$55:$DV$89,MATCH($B28,Staffing!$D$55:$D$89,0),MATCH(I$21,Staffing!$D$55:$DV$55,0))</f>
        <v>#N/A</v>
      </c>
      <c r="J28" s="208" t="e">
        <f>INDEX(Staffing!$D$55:$DV$89,MATCH($B28,Staffing!$D$55:$D$89,0),MATCH(J$21,Staffing!$D$55:$DV$55,0))</f>
        <v>#N/A</v>
      </c>
      <c r="K28" s="208" t="e">
        <f>INDEX(Staffing!$D$55:$DV$89,MATCH($B28,Staffing!$D$55:$D$89,0),MATCH(K$21,Staffing!$D$55:$DV$55,0))</f>
        <v>#N/A</v>
      </c>
      <c r="L28" s="208" t="e">
        <f>INDEX(Staffing!$D$55:$DV$89,MATCH($B28,Staffing!$D$55:$D$89,0),MATCH(L$21,Staffing!$D$55:$DV$55,0))</f>
        <v>#N/A</v>
      </c>
      <c r="M28" s="208" t="e">
        <f>INDEX(Staffing!$D$55:$DV$89,MATCH($B28,Staffing!$D$55:$D$89,0),MATCH(M$21,Staffing!$D$55:$DV$55,0))</f>
        <v>#N/A</v>
      </c>
      <c r="N28" s="208" t="e">
        <f>INDEX(Staffing!$D$55:$DV$89,MATCH($B28,Staffing!$D$55:$D$89,0),MATCH(N$21,Staffing!$D$55:$DV$55,0))</f>
        <v>#N/A</v>
      </c>
      <c r="O28" s="208" t="e">
        <f>INDEX(Staffing!$D$55:$DV$89,MATCH($B28,Staffing!$D$55:$D$89,0),MATCH(O$21,Staffing!$D$55:$DV$55,0))</f>
        <v>#N/A</v>
      </c>
      <c r="P28" s="208" t="e">
        <f>INDEX(Staffing!$D$55:$DV$89,MATCH($B28,Staffing!$D$55:$D$89,0),MATCH(P$21,Staffing!$D$55:$DV$55,0))</f>
        <v>#N/A</v>
      </c>
    </row>
    <row r="29" spans="2:16" ht="15.75" customHeight="1">
      <c r="B29" s="1" t="s">
        <v>254</v>
      </c>
      <c r="C29" s="207">
        <f>Staffing!E20</f>
        <v>17.0625</v>
      </c>
      <c r="D29" s="207">
        <f>IFERROR(INDEX(Staffing!$D$8:$DV$45,MATCH($B29,Staffing!$D$8:$D$45,0),MATCH(EOMONTH($C$13,0),Staffing!$D$8:$DV$8,0)),0)</f>
        <v>0</v>
      </c>
      <c r="E29" s="208" t="e">
        <f>INDEX(Staffing!$D$55:$DV$89,MATCH($B29,Staffing!$D$55:$D$89,0),MATCH(E$21,Staffing!$D$55:$DV$55,0))</f>
        <v>#N/A</v>
      </c>
      <c r="F29" s="208" t="e">
        <f>INDEX(Staffing!$D$55:$DV$89,MATCH($B29,Staffing!$D$55:$D$89,0),MATCH(F$21,Staffing!$D$55:$DV$55,0))</f>
        <v>#N/A</v>
      </c>
      <c r="G29" s="208" t="e">
        <f>INDEX(Staffing!$D$55:$DV$89,MATCH($B29,Staffing!$D$55:$D$89,0),MATCH(G$21,Staffing!$D$55:$DV$55,0))</f>
        <v>#N/A</v>
      </c>
      <c r="H29" s="208" t="e">
        <f>INDEX(Staffing!$D$55:$DV$89,MATCH($B29,Staffing!$D$55:$D$89,0),MATCH(H$21,Staffing!$D$55:$DV$55,0))</f>
        <v>#N/A</v>
      </c>
      <c r="I29" s="208" t="e">
        <f>INDEX(Staffing!$D$55:$DV$89,MATCH($B29,Staffing!$D$55:$D$89,0),MATCH(I$21,Staffing!$D$55:$DV$55,0))</f>
        <v>#N/A</v>
      </c>
      <c r="J29" s="208" t="e">
        <f>INDEX(Staffing!$D$55:$DV$89,MATCH($B29,Staffing!$D$55:$D$89,0),MATCH(J$21,Staffing!$D$55:$DV$55,0))</f>
        <v>#N/A</v>
      </c>
      <c r="K29" s="208" t="e">
        <f>INDEX(Staffing!$D$55:$DV$89,MATCH($B29,Staffing!$D$55:$D$89,0),MATCH(K$21,Staffing!$D$55:$DV$55,0))</f>
        <v>#N/A</v>
      </c>
      <c r="L29" s="208" t="e">
        <f>INDEX(Staffing!$D$55:$DV$89,MATCH($B29,Staffing!$D$55:$D$89,0),MATCH(L$21,Staffing!$D$55:$DV$55,0))</f>
        <v>#N/A</v>
      </c>
      <c r="M29" s="208" t="e">
        <f>INDEX(Staffing!$D$55:$DV$89,MATCH($B29,Staffing!$D$55:$D$89,0),MATCH(M$21,Staffing!$D$55:$DV$55,0))</f>
        <v>#N/A</v>
      </c>
      <c r="N29" s="208" t="e">
        <f>INDEX(Staffing!$D$55:$DV$89,MATCH($B29,Staffing!$D$55:$D$89,0),MATCH(N$21,Staffing!$D$55:$DV$55,0))</f>
        <v>#N/A</v>
      </c>
      <c r="O29" s="208" t="e">
        <f>INDEX(Staffing!$D$55:$DV$89,MATCH($B29,Staffing!$D$55:$D$89,0),MATCH(O$21,Staffing!$D$55:$DV$55,0))</f>
        <v>#N/A</v>
      </c>
      <c r="P29" s="208" t="e">
        <f>INDEX(Staffing!$D$55:$DV$89,MATCH($B29,Staffing!$D$55:$D$89,0),MATCH(P$21,Staffing!$D$55:$DV$55,0))</f>
        <v>#N/A</v>
      </c>
    </row>
    <row r="30" spans="2:16" ht="15.75" customHeight="1">
      <c r="B30" s="1" t="s">
        <v>151</v>
      </c>
      <c r="C30" s="207">
        <f>Staffing!E21</f>
        <v>40.384615384615387</v>
      </c>
      <c r="D30" s="207">
        <f>IFERROR(INDEX(Staffing!$D$8:$DV$45,MATCH($B30,Staffing!$D$8:$D$45,0),MATCH(EOMONTH($C$13,0),Staffing!$D$8:$DV$8,0)),0)</f>
        <v>44.129359615384615</v>
      </c>
      <c r="E30" s="208">
        <f>INDEX(Staffing!$D$55:$DV$89,MATCH($B30,Staffing!$D$55:$D$89,0),MATCH(E$21,Staffing!$D$55:$DV$55,0))</f>
        <v>2</v>
      </c>
      <c r="F30" s="208">
        <f>INDEX(Staffing!$D$55:$DV$89,MATCH($B30,Staffing!$D$55:$D$89,0),MATCH(F$21,Staffing!$D$55:$DV$55,0))</f>
        <v>2</v>
      </c>
      <c r="G30" s="208">
        <f>INDEX(Staffing!$D$55:$DV$89,MATCH($B30,Staffing!$D$55:$D$89,0),MATCH(G$21,Staffing!$D$55:$DV$55,0))</f>
        <v>2</v>
      </c>
      <c r="H30" s="208">
        <f>INDEX(Staffing!$D$55:$DV$89,MATCH($B30,Staffing!$D$55:$D$89,0),MATCH(H$21,Staffing!$D$55:$DV$55,0))</f>
        <v>2</v>
      </c>
      <c r="I30" s="208">
        <f>INDEX(Staffing!$D$55:$DV$89,MATCH($B30,Staffing!$D$55:$D$89,0),MATCH(I$21,Staffing!$D$55:$DV$55,0))</f>
        <v>2</v>
      </c>
      <c r="J30" s="208">
        <f>INDEX(Staffing!$D$55:$DV$89,MATCH($B30,Staffing!$D$55:$D$89,0),MATCH(J$21,Staffing!$D$55:$DV$55,0))</f>
        <v>2</v>
      </c>
      <c r="K30" s="208">
        <f>INDEX(Staffing!$D$55:$DV$89,MATCH($B30,Staffing!$D$55:$D$89,0),MATCH(K$21,Staffing!$D$55:$DV$55,0))</f>
        <v>2</v>
      </c>
      <c r="L30" s="208">
        <f>INDEX(Staffing!$D$55:$DV$89,MATCH($B30,Staffing!$D$55:$D$89,0),MATCH(L$21,Staffing!$D$55:$DV$55,0))</f>
        <v>2</v>
      </c>
      <c r="M30" s="208">
        <f>INDEX(Staffing!$D$55:$DV$89,MATCH($B30,Staffing!$D$55:$D$89,0),MATCH(M$21,Staffing!$D$55:$DV$55,0))</f>
        <v>2</v>
      </c>
      <c r="N30" s="208">
        <f>INDEX(Staffing!$D$55:$DV$89,MATCH($B30,Staffing!$D$55:$D$89,0),MATCH(N$21,Staffing!$D$55:$DV$55,0))</f>
        <v>2</v>
      </c>
      <c r="O30" s="208">
        <f>INDEX(Staffing!$D$55:$DV$89,MATCH($B30,Staffing!$D$55:$D$89,0),MATCH(O$21,Staffing!$D$55:$DV$55,0))</f>
        <v>2</v>
      </c>
      <c r="P30" s="208">
        <f>INDEX(Staffing!$D$55:$DV$89,MATCH($B30,Staffing!$D$55:$D$89,0),MATCH(P$21,Staffing!$D$55:$DV$55,0))</f>
        <v>2</v>
      </c>
    </row>
    <row r="31" spans="2:16" ht="15.75" customHeight="1">
      <c r="B31" s="1" t="s">
        <v>152</v>
      </c>
      <c r="C31" s="207">
        <f>Staffing!E22</f>
        <v>24.150000000000002</v>
      </c>
      <c r="D31" s="207">
        <f>IFERROR(INDEX(Staffing!$D$8:$DV$45,MATCH($B31,Staffing!$D$8:$D$45,0),MATCH(EOMONTH($C$13,0),Staffing!$D$8:$DV$8,0)),0)</f>
        <v>0</v>
      </c>
      <c r="E31" s="208" t="e">
        <f>INDEX(Staffing!$D$55:$DV$89,MATCH($B31,Staffing!$D$55:$D$89,0),MATCH(E$21,Staffing!$D$55:$DV$55,0))</f>
        <v>#N/A</v>
      </c>
      <c r="F31" s="208" t="e">
        <f>INDEX(Staffing!$D$55:$DV$89,MATCH($B31,Staffing!$D$55:$D$89,0),MATCH(F$21,Staffing!$D$55:$DV$55,0))</f>
        <v>#N/A</v>
      </c>
      <c r="G31" s="208" t="e">
        <f>INDEX(Staffing!$D$55:$DV$89,MATCH($B31,Staffing!$D$55:$D$89,0),MATCH(G$21,Staffing!$D$55:$DV$55,0))</f>
        <v>#N/A</v>
      </c>
      <c r="H31" s="208" t="e">
        <f>INDEX(Staffing!$D$55:$DV$89,MATCH($B31,Staffing!$D$55:$D$89,0),MATCH(H$21,Staffing!$D$55:$DV$55,0))</f>
        <v>#N/A</v>
      </c>
      <c r="I31" s="208" t="e">
        <f>INDEX(Staffing!$D$55:$DV$89,MATCH($B31,Staffing!$D$55:$D$89,0),MATCH(I$21,Staffing!$D$55:$DV$55,0))</f>
        <v>#N/A</v>
      </c>
      <c r="J31" s="208" t="e">
        <f>INDEX(Staffing!$D$55:$DV$89,MATCH($B31,Staffing!$D$55:$D$89,0),MATCH(J$21,Staffing!$D$55:$DV$55,0))</f>
        <v>#N/A</v>
      </c>
      <c r="K31" s="208" t="e">
        <f>INDEX(Staffing!$D$55:$DV$89,MATCH($B31,Staffing!$D$55:$D$89,0),MATCH(K$21,Staffing!$D$55:$DV$55,0))</f>
        <v>#N/A</v>
      </c>
      <c r="L31" s="208" t="e">
        <f>INDEX(Staffing!$D$55:$DV$89,MATCH($B31,Staffing!$D$55:$D$89,0),MATCH(L$21,Staffing!$D$55:$DV$55,0))</f>
        <v>#N/A</v>
      </c>
      <c r="M31" s="208" t="e">
        <f>INDEX(Staffing!$D$55:$DV$89,MATCH($B31,Staffing!$D$55:$D$89,0),MATCH(M$21,Staffing!$D$55:$DV$55,0))</f>
        <v>#N/A</v>
      </c>
      <c r="N31" s="208" t="e">
        <f>INDEX(Staffing!$D$55:$DV$89,MATCH($B31,Staffing!$D$55:$D$89,0),MATCH(N$21,Staffing!$D$55:$DV$55,0))</f>
        <v>#N/A</v>
      </c>
      <c r="O31" s="208" t="e">
        <f>INDEX(Staffing!$D$55:$DV$89,MATCH($B31,Staffing!$D$55:$D$89,0),MATCH(O$21,Staffing!$D$55:$DV$55,0))</f>
        <v>#N/A</v>
      </c>
      <c r="P31" s="208" t="e">
        <f>INDEX(Staffing!$D$55:$DV$89,MATCH($B31,Staffing!$D$55:$D$89,0),MATCH(P$21,Staffing!$D$55:$DV$55,0))</f>
        <v>#N/A</v>
      </c>
    </row>
    <row r="32" spans="2:16" ht="15.75" customHeight="1">
      <c r="B32" s="1" t="s">
        <v>153</v>
      </c>
      <c r="C32" s="207">
        <f>Staffing!E23</f>
        <v>40.384615384615387</v>
      </c>
      <c r="D32" s="207">
        <f>IFERROR(INDEX(Staffing!$D$8:$DV$45,MATCH($B32,Staffing!$D$8:$D$45,0),MATCH(EOMONTH($C$13,0),Staffing!$D$8:$DV$8,0)),0)</f>
        <v>88.258719230769231</v>
      </c>
      <c r="E32" s="208">
        <f>INDEX(Staffing!$D$55:$DV$89,MATCH($B32,Staffing!$D$55:$D$89,0),MATCH(E$21,Staffing!$D$55:$DV$55,0))</f>
        <v>1</v>
      </c>
      <c r="F32" s="208">
        <f>INDEX(Staffing!$D$55:$DV$89,MATCH($B32,Staffing!$D$55:$D$89,0),MATCH(F$21,Staffing!$D$55:$DV$55,0))</f>
        <v>1</v>
      </c>
      <c r="G32" s="208">
        <f>INDEX(Staffing!$D$55:$DV$89,MATCH($B32,Staffing!$D$55:$D$89,0),MATCH(G$21,Staffing!$D$55:$DV$55,0))</f>
        <v>1</v>
      </c>
      <c r="H32" s="208">
        <f>INDEX(Staffing!$D$55:$DV$89,MATCH($B32,Staffing!$D$55:$D$89,0),MATCH(H$21,Staffing!$D$55:$DV$55,0))</f>
        <v>1</v>
      </c>
      <c r="I32" s="208">
        <f>INDEX(Staffing!$D$55:$DV$89,MATCH($B32,Staffing!$D$55:$D$89,0),MATCH(I$21,Staffing!$D$55:$DV$55,0))</f>
        <v>1</v>
      </c>
      <c r="J32" s="208">
        <f>INDEX(Staffing!$D$55:$DV$89,MATCH($B32,Staffing!$D$55:$D$89,0),MATCH(J$21,Staffing!$D$55:$DV$55,0))</f>
        <v>1</v>
      </c>
      <c r="K32" s="208">
        <f>INDEX(Staffing!$D$55:$DV$89,MATCH($B32,Staffing!$D$55:$D$89,0),MATCH(K$21,Staffing!$D$55:$DV$55,0))</f>
        <v>1</v>
      </c>
      <c r="L32" s="208">
        <f>INDEX(Staffing!$D$55:$DV$89,MATCH($B32,Staffing!$D$55:$D$89,0),MATCH(L$21,Staffing!$D$55:$DV$55,0))</f>
        <v>1</v>
      </c>
      <c r="M32" s="208">
        <f>INDEX(Staffing!$D$55:$DV$89,MATCH($B32,Staffing!$D$55:$D$89,0),MATCH(M$21,Staffing!$D$55:$DV$55,0))</f>
        <v>1</v>
      </c>
      <c r="N32" s="208">
        <f>INDEX(Staffing!$D$55:$DV$89,MATCH($B32,Staffing!$D$55:$D$89,0),MATCH(N$21,Staffing!$D$55:$DV$55,0))</f>
        <v>1</v>
      </c>
      <c r="O32" s="208">
        <f>INDEX(Staffing!$D$55:$DV$89,MATCH($B32,Staffing!$D$55:$D$89,0),MATCH(O$21,Staffing!$D$55:$DV$55,0))</f>
        <v>1</v>
      </c>
      <c r="P32" s="208">
        <f>INDEX(Staffing!$D$55:$DV$89,MATCH($B32,Staffing!$D$55:$D$89,0),MATCH(P$21,Staffing!$D$55:$DV$55,0))</f>
        <v>1</v>
      </c>
    </row>
    <row r="33" spans="2:16" ht="15.75" customHeight="1">
      <c r="B33" s="1" t="s">
        <v>154</v>
      </c>
      <c r="C33" s="207">
        <f>Staffing!E24</f>
        <v>32.8125</v>
      </c>
      <c r="D33" s="207">
        <f>IFERROR(INDEX(Staffing!$D$8:$DV$45,MATCH($B33,Staffing!$D$8:$D$45,0),MATCH(EOMONTH($C$13,0),Staffing!$D$8:$DV$8,0)),0)</f>
        <v>38.61318966346154</v>
      </c>
      <c r="E33" s="208">
        <f>INDEX(Staffing!$D$55:$DV$89,MATCH($B33,Staffing!$D$55:$D$89,0),MATCH(E$21,Staffing!$D$55:$DV$55,0))</f>
        <v>1</v>
      </c>
      <c r="F33" s="208">
        <f>INDEX(Staffing!$D$55:$DV$89,MATCH($B33,Staffing!$D$55:$D$89,0),MATCH(F$21,Staffing!$D$55:$DV$55,0))</f>
        <v>1</v>
      </c>
      <c r="G33" s="208">
        <f>INDEX(Staffing!$D$55:$DV$89,MATCH($B33,Staffing!$D$55:$D$89,0),MATCH(G$21,Staffing!$D$55:$DV$55,0))</f>
        <v>1</v>
      </c>
      <c r="H33" s="208">
        <f>INDEX(Staffing!$D$55:$DV$89,MATCH($B33,Staffing!$D$55:$D$89,0),MATCH(H$21,Staffing!$D$55:$DV$55,0))</f>
        <v>1</v>
      </c>
      <c r="I33" s="208">
        <f>INDEX(Staffing!$D$55:$DV$89,MATCH($B33,Staffing!$D$55:$D$89,0),MATCH(I$21,Staffing!$D$55:$DV$55,0))</f>
        <v>1</v>
      </c>
      <c r="J33" s="208">
        <f>INDEX(Staffing!$D$55:$DV$89,MATCH($B33,Staffing!$D$55:$D$89,0),MATCH(J$21,Staffing!$D$55:$DV$55,0))</f>
        <v>1</v>
      </c>
      <c r="K33" s="208">
        <f>INDEX(Staffing!$D$55:$DV$89,MATCH($B33,Staffing!$D$55:$D$89,0),MATCH(K$21,Staffing!$D$55:$DV$55,0))</f>
        <v>1</v>
      </c>
      <c r="L33" s="208">
        <f>INDEX(Staffing!$D$55:$DV$89,MATCH($B33,Staffing!$D$55:$D$89,0),MATCH(L$21,Staffing!$D$55:$DV$55,0))</f>
        <v>1</v>
      </c>
      <c r="M33" s="208">
        <f>INDEX(Staffing!$D$55:$DV$89,MATCH($B33,Staffing!$D$55:$D$89,0),MATCH(M$21,Staffing!$D$55:$DV$55,0))</f>
        <v>1</v>
      </c>
      <c r="N33" s="208">
        <f>INDEX(Staffing!$D$55:$DV$89,MATCH($B33,Staffing!$D$55:$D$89,0),MATCH(N$21,Staffing!$D$55:$DV$55,0))</f>
        <v>1</v>
      </c>
      <c r="O33" s="208">
        <f>INDEX(Staffing!$D$55:$DV$89,MATCH($B33,Staffing!$D$55:$D$89,0),MATCH(O$21,Staffing!$D$55:$DV$55,0))</f>
        <v>1</v>
      </c>
      <c r="P33" s="208">
        <f>INDEX(Staffing!$D$55:$DV$89,MATCH($B33,Staffing!$D$55:$D$89,0),MATCH(P$21,Staffing!$D$55:$DV$55,0))</f>
        <v>1</v>
      </c>
    </row>
    <row r="34" spans="2:16" ht="15.75" customHeight="1">
      <c r="B34" s="1" t="s">
        <v>155</v>
      </c>
      <c r="C34" s="207">
        <f>Staffing!E25</f>
        <v>18.900000000000002</v>
      </c>
      <c r="D34" s="207">
        <f>IFERROR(INDEX(Staffing!$D$8:$DV$45,MATCH($B34,Staffing!$D$8:$D$45,0),MATCH(EOMONTH($C$13,0),Staffing!$D$8:$DV$8,0)),0)</f>
        <v>19.319413359999999</v>
      </c>
      <c r="E34" s="208">
        <f>INDEX(Staffing!$D$55:$DV$89,MATCH($B34,Staffing!$D$55:$D$89,0),MATCH(E$21,Staffing!$D$55:$DV$55,0))</f>
        <v>4.2</v>
      </c>
      <c r="F34" s="208">
        <f>INDEX(Staffing!$D$55:$DV$89,MATCH($B34,Staffing!$D$55:$D$89,0),MATCH(F$21,Staffing!$D$55:$DV$55,0))</f>
        <v>4.2</v>
      </c>
      <c r="G34" s="208">
        <f>INDEX(Staffing!$D$55:$DV$89,MATCH($B34,Staffing!$D$55:$D$89,0),MATCH(G$21,Staffing!$D$55:$DV$55,0))</f>
        <v>4.2</v>
      </c>
      <c r="H34" s="208">
        <f>INDEX(Staffing!$D$55:$DV$89,MATCH($B34,Staffing!$D$55:$D$89,0),MATCH(H$21,Staffing!$D$55:$DV$55,0))</f>
        <v>4.2</v>
      </c>
      <c r="I34" s="208">
        <f>INDEX(Staffing!$D$55:$DV$89,MATCH($B34,Staffing!$D$55:$D$89,0),MATCH(I$21,Staffing!$D$55:$DV$55,0))</f>
        <v>4.2</v>
      </c>
      <c r="J34" s="208">
        <f>INDEX(Staffing!$D$55:$DV$89,MATCH($B34,Staffing!$D$55:$D$89,0),MATCH(J$21,Staffing!$D$55:$DV$55,0))</f>
        <v>4.2</v>
      </c>
      <c r="K34" s="208">
        <f>INDEX(Staffing!$D$55:$DV$89,MATCH($B34,Staffing!$D$55:$D$89,0),MATCH(K$21,Staffing!$D$55:$DV$55,0))</f>
        <v>4.2</v>
      </c>
      <c r="L34" s="208">
        <f>INDEX(Staffing!$D$55:$DV$89,MATCH($B34,Staffing!$D$55:$D$89,0),MATCH(L$21,Staffing!$D$55:$DV$55,0))</f>
        <v>4.2</v>
      </c>
      <c r="M34" s="208">
        <f>INDEX(Staffing!$D$55:$DV$89,MATCH($B34,Staffing!$D$55:$D$89,0),MATCH(M$21,Staffing!$D$55:$DV$55,0))</f>
        <v>4.2</v>
      </c>
      <c r="N34" s="208">
        <f>INDEX(Staffing!$D$55:$DV$89,MATCH($B34,Staffing!$D$55:$D$89,0),MATCH(N$21,Staffing!$D$55:$DV$55,0))</f>
        <v>4.2</v>
      </c>
      <c r="O34" s="208">
        <f>INDEX(Staffing!$D$55:$DV$89,MATCH($B34,Staffing!$D$55:$D$89,0),MATCH(O$21,Staffing!$D$55:$DV$55,0))</f>
        <v>4.2</v>
      </c>
      <c r="P34" s="208">
        <f>INDEX(Staffing!$D$55:$DV$89,MATCH($B34,Staffing!$D$55:$D$89,0),MATCH(P$21,Staffing!$D$55:$DV$55,0))</f>
        <v>4.2</v>
      </c>
    </row>
    <row r="35" spans="2:16" ht="15.75" customHeight="1">
      <c r="B35" s="1" t="s">
        <v>145</v>
      </c>
      <c r="C35" s="207">
        <f>Staffing!E26</f>
        <v>15.75</v>
      </c>
      <c r="D35" s="207">
        <f>IFERROR(INDEX(Staffing!$D$8:$DV$45,MATCH($B35,Staffing!$D$8:$D$45,0),MATCH(EOMONTH($C$13,0),Staffing!$D$8:$DV$8,0)),0)</f>
        <v>18.644654437500002</v>
      </c>
      <c r="E35" s="208">
        <f>INDEX(Staffing!$D$55:$DV$89,MATCH($B35,Staffing!$D$55:$D$89,0),MATCH(E$21,Staffing!$D$55:$DV$55,0))</f>
        <v>1.4</v>
      </c>
      <c r="F35" s="208">
        <f>INDEX(Staffing!$D$55:$DV$89,MATCH($B35,Staffing!$D$55:$D$89,0),MATCH(F$21,Staffing!$D$55:$DV$55,0))</f>
        <v>1.4</v>
      </c>
      <c r="G35" s="208">
        <f>INDEX(Staffing!$D$55:$DV$89,MATCH($B35,Staffing!$D$55:$D$89,0),MATCH(G$21,Staffing!$D$55:$DV$55,0))</f>
        <v>1.4</v>
      </c>
      <c r="H35" s="208">
        <f>INDEX(Staffing!$D$55:$DV$89,MATCH($B35,Staffing!$D$55:$D$89,0),MATCH(H$21,Staffing!$D$55:$DV$55,0))</f>
        <v>1.4</v>
      </c>
      <c r="I35" s="208">
        <f>INDEX(Staffing!$D$55:$DV$89,MATCH($B35,Staffing!$D$55:$D$89,0),MATCH(I$21,Staffing!$D$55:$DV$55,0))</f>
        <v>1.4</v>
      </c>
      <c r="J35" s="208">
        <f>INDEX(Staffing!$D$55:$DV$89,MATCH($B35,Staffing!$D$55:$D$89,0),MATCH(J$21,Staffing!$D$55:$DV$55,0))</f>
        <v>1.4</v>
      </c>
      <c r="K35" s="208">
        <f>INDEX(Staffing!$D$55:$DV$89,MATCH($B35,Staffing!$D$55:$D$89,0),MATCH(K$21,Staffing!$D$55:$DV$55,0))</f>
        <v>1.4</v>
      </c>
      <c r="L35" s="208">
        <f>INDEX(Staffing!$D$55:$DV$89,MATCH($B35,Staffing!$D$55:$D$89,0),MATCH(L$21,Staffing!$D$55:$DV$55,0))</f>
        <v>1.4</v>
      </c>
      <c r="M35" s="208">
        <f>INDEX(Staffing!$D$55:$DV$89,MATCH($B35,Staffing!$D$55:$D$89,0),MATCH(M$21,Staffing!$D$55:$DV$55,0))</f>
        <v>1.4</v>
      </c>
      <c r="N35" s="208">
        <f>INDEX(Staffing!$D$55:$DV$89,MATCH($B35,Staffing!$D$55:$D$89,0),MATCH(N$21,Staffing!$D$55:$DV$55,0))</f>
        <v>1.4</v>
      </c>
      <c r="O35" s="208">
        <f>INDEX(Staffing!$D$55:$DV$89,MATCH($B35,Staffing!$D$55:$D$89,0),MATCH(O$21,Staffing!$D$55:$DV$55,0))</f>
        <v>1.4</v>
      </c>
      <c r="P35" s="208">
        <f>INDEX(Staffing!$D$55:$DV$89,MATCH($B35,Staffing!$D$55:$D$89,0),MATCH(P$21,Staffing!$D$55:$DV$55,0))</f>
        <v>1.4</v>
      </c>
    </row>
    <row r="36" spans="2:16" ht="15.75" customHeight="1">
      <c r="B36" s="1" t="s">
        <v>36</v>
      </c>
      <c r="C36" s="207">
        <f>Staffing!E27</f>
        <v>26.25</v>
      </c>
      <c r="D36" s="207">
        <f>IFERROR(INDEX(Staffing!$D$8:$DV$45,MATCH($B36,Staffing!$D$8:$D$45,0),MATCH(EOMONTH($C$13,0),Staffing!$D$8:$DV$8,0)),0)</f>
        <v>0</v>
      </c>
      <c r="E36" s="208" t="e">
        <f>INDEX(Staffing!$D$55:$DV$89,MATCH($B36,Staffing!$D$55:$D$89,0),MATCH(E$21,Staffing!$D$55:$DV$55,0))</f>
        <v>#N/A</v>
      </c>
      <c r="F36" s="208" t="e">
        <f>INDEX(Staffing!$D$55:$DV$89,MATCH($B36,Staffing!$D$55:$D$89,0),MATCH(F$21,Staffing!$D$55:$DV$55,0))</f>
        <v>#N/A</v>
      </c>
      <c r="G36" s="208" t="e">
        <f>INDEX(Staffing!$D$55:$DV$89,MATCH($B36,Staffing!$D$55:$D$89,0),MATCH(G$21,Staffing!$D$55:$DV$55,0))</f>
        <v>#N/A</v>
      </c>
      <c r="H36" s="208" t="e">
        <f>INDEX(Staffing!$D$55:$DV$89,MATCH($B36,Staffing!$D$55:$D$89,0),MATCH(H$21,Staffing!$D$55:$DV$55,0))</f>
        <v>#N/A</v>
      </c>
      <c r="I36" s="208" t="e">
        <f>INDEX(Staffing!$D$55:$DV$89,MATCH($B36,Staffing!$D$55:$D$89,0),MATCH(I$21,Staffing!$D$55:$DV$55,0))</f>
        <v>#N/A</v>
      </c>
      <c r="J36" s="208" t="e">
        <f>INDEX(Staffing!$D$55:$DV$89,MATCH($B36,Staffing!$D$55:$D$89,0),MATCH(J$21,Staffing!$D$55:$DV$55,0))</f>
        <v>#N/A</v>
      </c>
      <c r="K36" s="208" t="e">
        <f>INDEX(Staffing!$D$55:$DV$89,MATCH($B36,Staffing!$D$55:$D$89,0),MATCH(K$21,Staffing!$D$55:$DV$55,0))</f>
        <v>#N/A</v>
      </c>
      <c r="L36" s="208" t="e">
        <f>INDEX(Staffing!$D$55:$DV$89,MATCH($B36,Staffing!$D$55:$D$89,0),MATCH(L$21,Staffing!$D$55:$DV$55,0))</f>
        <v>#N/A</v>
      </c>
      <c r="M36" s="208" t="e">
        <f>INDEX(Staffing!$D$55:$DV$89,MATCH($B36,Staffing!$D$55:$D$89,0),MATCH(M$21,Staffing!$D$55:$DV$55,0))</f>
        <v>#N/A</v>
      </c>
      <c r="N36" s="208" t="e">
        <f>INDEX(Staffing!$D$55:$DV$89,MATCH($B36,Staffing!$D$55:$D$89,0),MATCH(N$21,Staffing!$D$55:$DV$55,0))</f>
        <v>#N/A</v>
      </c>
      <c r="O36" s="208" t="e">
        <f>INDEX(Staffing!$D$55:$DV$89,MATCH($B36,Staffing!$D$55:$D$89,0),MATCH(O$21,Staffing!$D$55:$DV$55,0))</f>
        <v>#N/A</v>
      </c>
      <c r="P36" s="208" t="e">
        <f>INDEX(Staffing!$D$55:$DV$89,MATCH($B36,Staffing!$D$55:$D$89,0),MATCH(P$21,Staffing!$D$55:$DV$55,0))</f>
        <v>#N/A</v>
      </c>
    </row>
    <row r="37" spans="2:16" ht="15.75" customHeight="1">
      <c r="B37" s="1" t="s">
        <v>156</v>
      </c>
      <c r="C37" s="207">
        <f>Staffing!E28</f>
        <v>16.8</v>
      </c>
      <c r="D37" s="207">
        <f>IFERROR(INDEX(Staffing!$D$8:$DV$45,MATCH($B37,Staffing!$D$8:$D$45,0),MATCH(EOMONTH($C$13,0),Staffing!$D$8:$DV$8,0)),0)</f>
        <v>44.129359615384615</v>
      </c>
      <c r="E37" s="208">
        <f>INDEX(Staffing!$D$55:$DV$89,MATCH($B37,Staffing!$D$55:$D$89,0),MATCH(E$21,Staffing!$D$55:$DV$55,0))</f>
        <v>1</v>
      </c>
      <c r="F37" s="208">
        <f>INDEX(Staffing!$D$55:$DV$89,MATCH($B37,Staffing!$D$55:$D$89,0),MATCH(F$21,Staffing!$D$55:$DV$55,0))</f>
        <v>1</v>
      </c>
      <c r="G37" s="208">
        <f>INDEX(Staffing!$D$55:$DV$89,MATCH($B37,Staffing!$D$55:$D$89,0),MATCH(G$21,Staffing!$D$55:$DV$55,0))</f>
        <v>1</v>
      </c>
      <c r="H37" s="208">
        <f>INDEX(Staffing!$D$55:$DV$89,MATCH($B37,Staffing!$D$55:$D$89,0),MATCH(H$21,Staffing!$D$55:$DV$55,0))</f>
        <v>1</v>
      </c>
      <c r="I37" s="208">
        <f>INDEX(Staffing!$D$55:$DV$89,MATCH($B37,Staffing!$D$55:$D$89,0),MATCH(I$21,Staffing!$D$55:$DV$55,0))</f>
        <v>1</v>
      </c>
      <c r="J37" s="208">
        <f>INDEX(Staffing!$D$55:$DV$89,MATCH($B37,Staffing!$D$55:$D$89,0),MATCH(J$21,Staffing!$D$55:$DV$55,0))</f>
        <v>1</v>
      </c>
      <c r="K37" s="208">
        <f>INDEX(Staffing!$D$55:$DV$89,MATCH($B37,Staffing!$D$55:$D$89,0),MATCH(K$21,Staffing!$D$55:$DV$55,0))</f>
        <v>1</v>
      </c>
      <c r="L37" s="208">
        <f>INDEX(Staffing!$D$55:$DV$89,MATCH($B37,Staffing!$D$55:$D$89,0),MATCH(L$21,Staffing!$D$55:$DV$55,0))</f>
        <v>1</v>
      </c>
      <c r="M37" s="208">
        <f>INDEX(Staffing!$D$55:$DV$89,MATCH($B37,Staffing!$D$55:$D$89,0),MATCH(M$21,Staffing!$D$55:$DV$55,0))</f>
        <v>1</v>
      </c>
      <c r="N37" s="208">
        <f>INDEX(Staffing!$D$55:$DV$89,MATCH($B37,Staffing!$D$55:$D$89,0),MATCH(N$21,Staffing!$D$55:$DV$55,0))</f>
        <v>1</v>
      </c>
      <c r="O37" s="208">
        <f>INDEX(Staffing!$D$55:$DV$89,MATCH($B37,Staffing!$D$55:$D$89,0),MATCH(O$21,Staffing!$D$55:$DV$55,0))</f>
        <v>1</v>
      </c>
      <c r="P37" s="208">
        <f>INDEX(Staffing!$D$55:$DV$89,MATCH($B37,Staffing!$D$55:$D$89,0),MATCH(P$21,Staffing!$D$55:$DV$55,0))</f>
        <v>1</v>
      </c>
    </row>
    <row r="38" spans="2:16" ht="15.75" customHeight="1">
      <c r="B38" s="1" t="s">
        <v>157</v>
      </c>
      <c r="C38" s="207">
        <f>Staffing!E29</f>
        <v>15.75</v>
      </c>
      <c r="D38" s="207">
        <f>IFERROR(INDEX(Staffing!$D$8:$DV$45,MATCH($B38,Staffing!$D$8:$D$45,0),MATCH(EOMONTH($C$13,0),Staffing!$D$8:$DV$8,0)),0)</f>
        <v>26.389357050000001</v>
      </c>
      <c r="E38" s="208">
        <f>INDEX(Staffing!$D$55:$DV$89,MATCH($B38,Staffing!$D$55:$D$89,0),MATCH(E$21,Staffing!$D$55:$DV$55,0))</f>
        <v>0</v>
      </c>
      <c r="F38" s="208">
        <f>INDEX(Staffing!$D$55:$DV$89,MATCH($B38,Staffing!$D$55:$D$89,0),MATCH(F$21,Staffing!$D$55:$DV$55,0))</f>
        <v>0</v>
      </c>
      <c r="G38" s="208">
        <f>INDEX(Staffing!$D$55:$DV$89,MATCH($B38,Staffing!$D$55:$D$89,0),MATCH(G$21,Staffing!$D$55:$DV$55,0))</f>
        <v>0</v>
      </c>
      <c r="H38" s="208">
        <f>INDEX(Staffing!$D$55:$DV$89,MATCH($B38,Staffing!$D$55:$D$89,0),MATCH(H$21,Staffing!$D$55:$DV$55,0))</f>
        <v>0</v>
      </c>
      <c r="I38" s="208">
        <f>INDEX(Staffing!$D$55:$DV$89,MATCH($B38,Staffing!$D$55:$D$89,0),MATCH(I$21,Staffing!$D$55:$DV$55,0))</f>
        <v>0</v>
      </c>
      <c r="J38" s="208">
        <f>INDEX(Staffing!$D$55:$DV$89,MATCH($B38,Staffing!$D$55:$D$89,0),MATCH(J$21,Staffing!$D$55:$DV$55,0))</f>
        <v>0</v>
      </c>
      <c r="K38" s="208">
        <f>INDEX(Staffing!$D$55:$DV$89,MATCH($B38,Staffing!$D$55:$D$89,0),MATCH(K$21,Staffing!$D$55:$DV$55,0))</f>
        <v>0</v>
      </c>
      <c r="L38" s="208">
        <f>INDEX(Staffing!$D$55:$DV$89,MATCH($B38,Staffing!$D$55:$D$89,0),MATCH(L$21,Staffing!$D$55:$DV$55,0))</f>
        <v>0</v>
      </c>
      <c r="M38" s="208">
        <f>INDEX(Staffing!$D$55:$DV$89,MATCH($B38,Staffing!$D$55:$D$89,0),MATCH(M$21,Staffing!$D$55:$DV$55,0))</f>
        <v>0</v>
      </c>
      <c r="N38" s="208">
        <f>INDEX(Staffing!$D$55:$DV$89,MATCH($B38,Staffing!$D$55:$D$89,0),MATCH(N$21,Staffing!$D$55:$DV$55,0))</f>
        <v>0</v>
      </c>
      <c r="O38" s="208">
        <f>INDEX(Staffing!$D$55:$DV$89,MATCH($B38,Staffing!$D$55:$D$89,0),MATCH(O$21,Staffing!$D$55:$DV$55,0))</f>
        <v>0</v>
      </c>
      <c r="P38" s="208">
        <f>INDEX(Staffing!$D$55:$DV$89,MATCH($B38,Staffing!$D$55:$D$89,0),MATCH(P$21,Staffing!$D$55:$DV$55,0))</f>
        <v>0</v>
      </c>
    </row>
    <row r="39" spans="2:16" ht="15.75" customHeight="1">
      <c r="B39" s="1" t="s">
        <v>158</v>
      </c>
      <c r="C39" s="207">
        <f>Staffing!E30</f>
        <v>0</v>
      </c>
      <c r="D39" s="207">
        <f>IFERROR(INDEX(Staffing!$D$8:$DV$45,MATCH($B39,Staffing!$D$8:$D$45,0),MATCH(EOMONTH($C$13,0),Staffing!$D$8:$DV$8,0)),0)</f>
        <v>0</v>
      </c>
      <c r="E39" s="208" t="e">
        <f>INDEX(Staffing!$D$55:$DV$89,MATCH($B39,Staffing!$D$55:$D$89,0),MATCH(E$21,Staffing!$D$55:$DV$55,0))</f>
        <v>#N/A</v>
      </c>
      <c r="F39" s="208" t="e">
        <f>INDEX(Staffing!$D$55:$DV$89,MATCH($B39,Staffing!$D$55:$D$89,0),MATCH(F$21,Staffing!$D$55:$DV$55,0))</f>
        <v>#N/A</v>
      </c>
      <c r="G39" s="208" t="e">
        <f>INDEX(Staffing!$D$55:$DV$89,MATCH($B39,Staffing!$D$55:$D$89,0),MATCH(G$21,Staffing!$D$55:$DV$55,0))</f>
        <v>#N/A</v>
      </c>
      <c r="H39" s="208" t="e">
        <f>INDEX(Staffing!$D$55:$DV$89,MATCH($B39,Staffing!$D$55:$D$89,0),MATCH(H$21,Staffing!$D$55:$DV$55,0))</f>
        <v>#N/A</v>
      </c>
      <c r="I39" s="208" t="e">
        <f>INDEX(Staffing!$D$55:$DV$89,MATCH($B39,Staffing!$D$55:$D$89,0),MATCH(I$21,Staffing!$D$55:$DV$55,0))</f>
        <v>#N/A</v>
      </c>
      <c r="J39" s="208" t="e">
        <f>INDEX(Staffing!$D$55:$DV$89,MATCH($B39,Staffing!$D$55:$D$89,0),MATCH(J$21,Staffing!$D$55:$DV$55,0))</f>
        <v>#N/A</v>
      </c>
      <c r="K39" s="208" t="e">
        <f>INDEX(Staffing!$D$55:$DV$89,MATCH($B39,Staffing!$D$55:$D$89,0),MATCH(K$21,Staffing!$D$55:$DV$55,0))</f>
        <v>#N/A</v>
      </c>
      <c r="L39" s="208" t="e">
        <f>INDEX(Staffing!$D$55:$DV$89,MATCH($B39,Staffing!$D$55:$D$89,0),MATCH(L$21,Staffing!$D$55:$DV$55,0))</f>
        <v>#N/A</v>
      </c>
      <c r="M39" s="208" t="e">
        <f>INDEX(Staffing!$D$55:$DV$89,MATCH($B39,Staffing!$D$55:$D$89,0),MATCH(M$21,Staffing!$D$55:$DV$55,0))</f>
        <v>#N/A</v>
      </c>
      <c r="N39" s="208" t="e">
        <f>INDEX(Staffing!$D$55:$DV$89,MATCH($B39,Staffing!$D$55:$D$89,0),MATCH(N$21,Staffing!$D$55:$DV$55,0))</f>
        <v>#N/A</v>
      </c>
      <c r="O39" s="208" t="e">
        <f>INDEX(Staffing!$D$55:$DV$89,MATCH($B39,Staffing!$D$55:$D$89,0),MATCH(O$21,Staffing!$D$55:$DV$55,0))</f>
        <v>#N/A</v>
      </c>
      <c r="P39" s="208" t="e">
        <f>INDEX(Staffing!$D$55:$DV$89,MATCH($B39,Staffing!$D$55:$D$89,0),MATCH(P$21,Staffing!$D$55:$DV$55,0))</f>
        <v>#N/A</v>
      </c>
    </row>
    <row r="40" spans="2:16" ht="15.75" customHeight="1">
      <c r="B40" s="1" t="s">
        <v>159</v>
      </c>
      <c r="C40" s="207">
        <f>Staffing!E31</f>
        <v>0</v>
      </c>
      <c r="D40" s="207">
        <f>IFERROR(INDEX(Staffing!$D$8:$DV$45,MATCH($B40,Staffing!$D$8:$D$45,0),MATCH(EOMONTH($C$13,0),Staffing!$D$8:$DV$8,0)),0)</f>
        <v>60.677869471153848</v>
      </c>
      <c r="E40" s="208">
        <f>INDEX(Staffing!$D$55:$DV$89,MATCH($B40,Staffing!$D$55:$D$89,0),MATCH(E$21,Staffing!$D$55:$DV$55,0))</f>
        <v>1</v>
      </c>
      <c r="F40" s="208">
        <f>INDEX(Staffing!$D$55:$DV$89,MATCH($B40,Staffing!$D$55:$D$89,0),MATCH(F$21,Staffing!$D$55:$DV$55,0))</f>
        <v>1</v>
      </c>
      <c r="G40" s="208">
        <f>INDEX(Staffing!$D$55:$DV$89,MATCH($B40,Staffing!$D$55:$D$89,0),MATCH(G$21,Staffing!$D$55:$DV$55,0))</f>
        <v>1</v>
      </c>
      <c r="H40" s="208">
        <f>INDEX(Staffing!$D$55:$DV$89,MATCH($B40,Staffing!$D$55:$D$89,0),MATCH(H$21,Staffing!$D$55:$DV$55,0))</f>
        <v>1</v>
      </c>
      <c r="I40" s="208">
        <f>INDEX(Staffing!$D$55:$DV$89,MATCH($B40,Staffing!$D$55:$D$89,0),MATCH(I$21,Staffing!$D$55:$DV$55,0))</f>
        <v>1</v>
      </c>
      <c r="J40" s="208">
        <f>INDEX(Staffing!$D$55:$DV$89,MATCH($B40,Staffing!$D$55:$D$89,0),MATCH(J$21,Staffing!$D$55:$DV$55,0))</f>
        <v>1</v>
      </c>
      <c r="K40" s="208">
        <f>INDEX(Staffing!$D$55:$DV$89,MATCH($B40,Staffing!$D$55:$D$89,0),MATCH(K$21,Staffing!$D$55:$DV$55,0))</f>
        <v>1</v>
      </c>
      <c r="L40" s="208">
        <f>INDEX(Staffing!$D$55:$DV$89,MATCH($B40,Staffing!$D$55:$D$89,0),MATCH(L$21,Staffing!$D$55:$DV$55,0))</f>
        <v>1</v>
      </c>
      <c r="M40" s="208">
        <f>INDEX(Staffing!$D$55:$DV$89,MATCH($B40,Staffing!$D$55:$D$89,0),MATCH(M$21,Staffing!$D$55:$DV$55,0))</f>
        <v>1</v>
      </c>
      <c r="N40" s="208">
        <f>INDEX(Staffing!$D$55:$DV$89,MATCH($B40,Staffing!$D$55:$D$89,0),MATCH(N$21,Staffing!$D$55:$DV$55,0))</f>
        <v>1</v>
      </c>
      <c r="O40" s="208">
        <f>INDEX(Staffing!$D$55:$DV$89,MATCH($B40,Staffing!$D$55:$D$89,0),MATCH(O$21,Staffing!$D$55:$DV$55,0))</f>
        <v>1</v>
      </c>
      <c r="P40" s="208">
        <f>INDEX(Staffing!$D$55:$DV$89,MATCH($B40,Staffing!$D$55:$D$89,0),MATCH(P$21,Staffing!$D$55:$DV$55,0))</f>
        <v>1</v>
      </c>
    </row>
    <row r="41" spans="2:16" ht="15.75" customHeight="1">
      <c r="B41" s="1" t="s">
        <v>160</v>
      </c>
      <c r="C41" s="207">
        <f>Staffing!E32</f>
        <v>21</v>
      </c>
      <c r="D41" s="207">
        <f>IFERROR(INDEX(Staffing!$D$8:$DV$45,MATCH($B41,Staffing!$D$8:$D$45,0),MATCH(EOMONTH($C$13,0),Staffing!$D$8:$DV$8,0)),0)</f>
        <v>0</v>
      </c>
      <c r="E41" s="208">
        <f>INDEX(Staffing!$D$55:$DV$89,MATCH($B41,Staffing!$D$55:$D$89,0),MATCH(E$21,Staffing!$D$55:$DV$55,0))</f>
        <v>0</v>
      </c>
      <c r="F41" s="208">
        <f>INDEX(Staffing!$D$55:$DV$89,MATCH($B41,Staffing!$D$55:$D$89,0),MATCH(F$21,Staffing!$D$55:$DV$55,0))</f>
        <v>0</v>
      </c>
      <c r="G41" s="208">
        <f>INDEX(Staffing!$D$55:$DV$89,MATCH($B41,Staffing!$D$55:$D$89,0),MATCH(G$21,Staffing!$D$55:$DV$55,0))</f>
        <v>0</v>
      </c>
      <c r="H41" s="208">
        <f>INDEX(Staffing!$D$55:$DV$89,MATCH($B41,Staffing!$D$55:$D$89,0),MATCH(H$21,Staffing!$D$55:$DV$55,0))</f>
        <v>0</v>
      </c>
      <c r="I41" s="208">
        <f>INDEX(Staffing!$D$55:$DV$89,MATCH($B41,Staffing!$D$55:$D$89,0),MATCH(I$21,Staffing!$D$55:$DV$55,0))</f>
        <v>0</v>
      </c>
      <c r="J41" s="208">
        <f>INDEX(Staffing!$D$55:$DV$89,MATCH($B41,Staffing!$D$55:$D$89,0),MATCH(J$21,Staffing!$D$55:$DV$55,0))</f>
        <v>0</v>
      </c>
      <c r="K41" s="208">
        <f>INDEX(Staffing!$D$55:$DV$89,MATCH($B41,Staffing!$D$55:$D$89,0),MATCH(K$21,Staffing!$D$55:$DV$55,0))</f>
        <v>0</v>
      </c>
      <c r="L41" s="208">
        <f>INDEX(Staffing!$D$55:$DV$89,MATCH($B41,Staffing!$D$55:$D$89,0),MATCH(L$21,Staffing!$D$55:$DV$55,0))</f>
        <v>0</v>
      </c>
      <c r="M41" s="208">
        <f>INDEX(Staffing!$D$55:$DV$89,MATCH($B41,Staffing!$D$55:$D$89,0),MATCH(M$21,Staffing!$D$55:$DV$55,0))</f>
        <v>0</v>
      </c>
      <c r="N41" s="208">
        <f>INDEX(Staffing!$D$55:$DV$89,MATCH($B41,Staffing!$D$55:$D$89,0),MATCH(N$21,Staffing!$D$55:$DV$55,0))</f>
        <v>0</v>
      </c>
      <c r="O41" s="208">
        <f>INDEX(Staffing!$D$55:$DV$89,MATCH($B41,Staffing!$D$55:$D$89,0),MATCH(O$21,Staffing!$D$55:$DV$55,0))</f>
        <v>0</v>
      </c>
      <c r="P41" s="208">
        <f>INDEX(Staffing!$D$55:$DV$89,MATCH($B41,Staffing!$D$55:$D$89,0),MATCH(P$21,Staffing!$D$55:$DV$55,0))</f>
        <v>0</v>
      </c>
    </row>
    <row r="42" spans="2:16" ht="15.75" customHeight="1">
      <c r="B42" s="1" t="s">
        <v>173</v>
      </c>
      <c r="C42" s="207">
        <f>Staffing!E33</f>
        <v>15.75</v>
      </c>
      <c r="D42" s="207">
        <f>IFERROR(INDEX(Staffing!$D$8:$DV$45,MATCH($B42,Staffing!$D$8:$D$45,0),MATCH(EOMONTH($C$13,0),Staffing!$D$8:$DV$8,0)),0)</f>
        <v>44.129359615384615</v>
      </c>
      <c r="E42" s="208">
        <f>INDEX(Staffing!$D$55:$DV$89,MATCH($B42,Staffing!$D$55:$D$89,0),MATCH(E$21,Staffing!$D$55:$DV$55,0))</f>
        <v>1</v>
      </c>
      <c r="F42" s="208">
        <f>INDEX(Staffing!$D$55:$DV$89,MATCH($B42,Staffing!$D$55:$D$89,0),MATCH(F$21,Staffing!$D$55:$DV$55,0))</f>
        <v>1</v>
      </c>
      <c r="G42" s="208">
        <f>INDEX(Staffing!$D$55:$DV$89,MATCH($B42,Staffing!$D$55:$D$89,0),MATCH(G$21,Staffing!$D$55:$DV$55,0))</f>
        <v>1</v>
      </c>
      <c r="H42" s="208">
        <f>INDEX(Staffing!$D$55:$DV$89,MATCH($B42,Staffing!$D$55:$D$89,0),MATCH(H$21,Staffing!$D$55:$DV$55,0))</f>
        <v>1</v>
      </c>
      <c r="I42" s="208">
        <f>INDEX(Staffing!$D$55:$DV$89,MATCH($B42,Staffing!$D$55:$D$89,0),MATCH(I$21,Staffing!$D$55:$DV$55,0))</f>
        <v>1</v>
      </c>
      <c r="J42" s="208">
        <f>INDEX(Staffing!$D$55:$DV$89,MATCH($B42,Staffing!$D$55:$D$89,0),MATCH(J$21,Staffing!$D$55:$DV$55,0))</f>
        <v>1</v>
      </c>
      <c r="K42" s="208">
        <f>INDEX(Staffing!$D$55:$DV$89,MATCH($B42,Staffing!$D$55:$D$89,0),MATCH(K$21,Staffing!$D$55:$DV$55,0))</f>
        <v>1</v>
      </c>
      <c r="L42" s="208">
        <f>INDEX(Staffing!$D$55:$DV$89,MATCH($B42,Staffing!$D$55:$D$89,0),MATCH(L$21,Staffing!$D$55:$DV$55,0))</f>
        <v>1</v>
      </c>
      <c r="M42" s="208">
        <f>INDEX(Staffing!$D$55:$DV$89,MATCH($B42,Staffing!$D$55:$D$89,0),MATCH(M$21,Staffing!$D$55:$DV$55,0))</f>
        <v>1</v>
      </c>
      <c r="N42" s="208">
        <f>INDEX(Staffing!$D$55:$DV$89,MATCH($B42,Staffing!$D$55:$D$89,0),MATCH(N$21,Staffing!$D$55:$DV$55,0))</f>
        <v>1</v>
      </c>
      <c r="O42" s="208">
        <f>INDEX(Staffing!$D$55:$DV$89,MATCH($B42,Staffing!$D$55:$D$89,0),MATCH(O$21,Staffing!$D$55:$DV$55,0))</f>
        <v>1</v>
      </c>
      <c r="P42" s="208">
        <f>INDEX(Staffing!$D$55:$DV$89,MATCH($B42,Staffing!$D$55:$D$89,0),MATCH(P$21,Staffing!$D$55:$DV$55,0))</f>
        <v>1</v>
      </c>
    </row>
    <row r="43" spans="2:16" ht="15.75" customHeight="1">
      <c r="B43" s="1" t="s">
        <v>161</v>
      </c>
      <c r="C43" s="207">
        <f>Staffing!E34</f>
        <v>0</v>
      </c>
      <c r="D43" s="207">
        <f>IFERROR(INDEX(Staffing!$D$8:$DV$45,MATCH($B43,Staffing!$D$8:$D$45,0),MATCH(EOMONTH($C$13,0),Staffing!$D$8:$DV$8,0)),0)</f>
        <v>20.215449499999998</v>
      </c>
      <c r="E43" s="208">
        <f>INDEX(Staffing!$D$55:$DV$89,MATCH($B43,Staffing!$D$55:$D$89,0),MATCH(E$21,Staffing!$D$55:$DV$55,0))</f>
        <v>8.3999999999999986</v>
      </c>
      <c r="F43" s="208">
        <f>INDEX(Staffing!$D$55:$DV$89,MATCH($B43,Staffing!$D$55:$D$89,0),MATCH(F$21,Staffing!$D$55:$DV$55,0))</f>
        <v>8.3999999999999986</v>
      </c>
      <c r="G43" s="208">
        <f>INDEX(Staffing!$D$55:$DV$89,MATCH($B43,Staffing!$D$55:$D$89,0),MATCH(G$21,Staffing!$D$55:$DV$55,0))</f>
        <v>8.3999999999999986</v>
      </c>
      <c r="H43" s="208">
        <f>INDEX(Staffing!$D$55:$DV$89,MATCH($B43,Staffing!$D$55:$D$89,0),MATCH(H$21,Staffing!$D$55:$DV$55,0))</f>
        <v>8.3999999999999986</v>
      </c>
      <c r="I43" s="208">
        <f>INDEX(Staffing!$D$55:$DV$89,MATCH($B43,Staffing!$D$55:$D$89,0),MATCH(I$21,Staffing!$D$55:$DV$55,0))</f>
        <v>8.3999999999999986</v>
      </c>
      <c r="J43" s="208">
        <f>INDEX(Staffing!$D$55:$DV$89,MATCH($B43,Staffing!$D$55:$D$89,0),MATCH(J$21,Staffing!$D$55:$DV$55,0))</f>
        <v>8.3999999999999986</v>
      </c>
      <c r="K43" s="208">
        <f>INDEX(Staffing!$D$55:$DV$89,MATCH($B43,Staffing!$D$55:$D$89,0),MATCH(K$21,Staffing!$D$55:$DV$55,0))</f>
        <v>8.3999999999999986</v>
      </c>
      <c r="L43" s="208">
        <f>INDEX(Staffing!$D$55:$DV$89,MATCH($B43,Staffing!$D$55:$D$89,0),MATCH(L$21,Staffing!$D$55:$DV$55,0))</f>
        <v>12.6</v>
      </c>
      <c r="M43" s="208">
        <f>INDEX(Staffing!$D$55:$DV$89,MATCH($B43,Staffing!$D$55:$D$89,0),MATCH(M$21,Staffing!$D$55:$DV$55,0))</f>
        <v>12.6</v>
      </c>
      <c r="N43" s="208">
        <f>INDEX(Staffing!$D$55:$DV$89,MATCH($B43,Staffing!$D$55:$D$89,0),MATCH(N$21,Staffing!$D$55:$DV$55,0))</f>
        <v>12.6</v>
      </c>
      <c r="O43" s="208">
        <f>INDEX(Staffing!$D$55:$DV$89,MATCH($B43,Staffing!$D$55:$D$89,0),MATCH(O$21,Staffing!$D$55:$DV$55,0))</f>
        <v>14</v>
      </c>
      <c r="P43" s="208">
        <f>INDEX(Staffing!$D$55:$DV$89,MATCH($B43,Staffing!$D$55:$D$89,0),MATCH(P$21,Staffing!$D$55:$DV$55,0))</f>
        <v>14</v>
      </c>
    </row>
    <row r="44" spans="2:16" ht="15.75" hidden="1" customHeight="1">
      <c r="B44" s="1" t="s">
        <v>162</v>
      </c>
      <c r="C44" s="207">
        <f>Staffing!E35</f>
        <v>55.528846153846153</v>
      </c>
      <c r="D44" s="207">
        <f>IFERROR(INDEX(Staffing!$D$8:$DV$45,MATCH($B44,Staffing!$D$8:$D$45,0),MATCH(EOMONTH($C$13,0),Staffing!$D$8:$DV$8,0)),0)</f>
        <v>24.039994</v>
      </c>
      <c r="E44" s="208">
        <f>INDEX(Staffing!$D$55:$DV$89,MATCH($B44,Staffing!$D$55:$D$89,0),MATCH(E$21,Staffing!$D$55:$DV$55,0))</f>
        <v>7</v>
      </c>
      <c r="F44" s="208">
        <f>INDEX(Staffing!$D$55:$DV$89,MATCH($B44,Staffing!$D$55:$D$89,0),MATCH(F$21,Staffing!$D$55:$DV$55,0))</f>
        <v>7</v>
      </c>
      <c r="G44" s="208">
        <f>INDEX(Staffing!$D$55:$DV$89,MATCH($B44,Staffing!$D$55:$D$89,0),MATCH(G$21,Staffing!$D$55:$DV$55,0))</f>
        <v>7</v>
      </c>
      <c r="H44" s="208">
        <f>INDEX(Staffing!$D$55:$DV$89,MATCH($B44,Staffing!$D$55:$D$89,0),MATCH(H$21,Staffing!$D$55:$DV$55,0))</f>
        <v>7</v>
      </c>
      <c r="I44" s="208">
        <f>INDEX(Staffing!$D$55:$DV$89,MATCH($B44,Staffing!$D$55:$D$89,0),MATCH(I$21,Staffing!$D$55:$DV$55,0))</f>
        <v>7</v>
      </c>
      <c r="J44" s="208">
        <f>INDEX(Staffing!$D$55:$DV$89,MATCH($B44,Staffing!$D$55:$D$89,0),MATCH(J$21,Staffing!$D$55:$DV$55,0))</f>
        <v>7</v>
      </c>
      <c r="K44" s="208">
        <f>INDEX(Staffing!$D$55:$DV$89,MATCH($B44,Staffing!$D$55:$D$89,0),MATCH(K$21,Staffing!$D$55:$DV$55,0))</f>
        <v>7</v>
      </c>
      <c r="L44" s="208">
        <f>INDEX(Staffing!$D$55:$DV$89,MATCH($B44,Staffing!$D$55:$D$89,0),MATCH(L$21,Staffing!$D$55:$DV$55,0))</f>
        <v>7</v>
      </c>
      <c r="M44" s="208">
        <f>INDEX(Staffing!$D$55:$DV$89,MATCH($B44,Staffing!$D$55:$D$89,0),MATCH(M$21,Staffing!$D$55:$DV$55,0))</f>
        <v>7</v>
      </c>
      <c r="N44" s="208">
        <f>INDEX(Staffing!$D$55:$DV$89,MATCH($B44,Staffing!$D$55:$D$89,0),MATCH(N$21,Staffing!$D$55:$DV$55,0))</f>
        <v>7</v>
      </c>
      <c r="O44" s="208">
        <f>INDEX(Staffing!$D$55:$DV$89,MATCH($B44,Staffing!$D$55:$D$89,0),MATCH(O$21,Staffing!$D$55:$DV$55,0))</f>
        <v>7</v>
      </c>
      <c r="P44" s="208">
        <f>INDEX(Staffing!$D$55:$DV$89,MATCH($B44,Staffing!$D$55:$D$89,0),MATCH(P$21,Staffing!$D$55:$DV$55,0))</f>
        <v>7</v>
      </c>
    </row>
    <row r="45" spans="2:16" ht="15.75" hidden="1" customHeight="1">
      <c r="B45" s="1">
        <v>0</v>
      </c>
      <c r="C45" s="207">
        <f>Staffing!E36</f>
        <v>0</v>
      </c>
      <c r="D45" s="207">
        <f>IFERROR(INDEX(Staffing!$D$8:$DV$45,MATCH($B45,Staffing!$D$8:$D$45,0),MATCH(EOMONTH($C$13,0),Staffing!$D$8:$DV$8,0)),0)</f>
        <v>0</v>
      </c>
      <c r="E45" s="208">
        <f>INDEX(Staffing!$D$55:$DV$89,MATCH($B45,Staffing!$D$55:$D$89,0),MATCH(E$21,Staffing!$D$55:$DV$55,0))</f>
        <v>0</v>
      </c>
      <c r="F45" s="208">
        <f>INDEX(Staffing!$D$55:$DV$89,MATCH($B45,Staffing!$D$55:$D$89,0),MATCH(F$21,Staffing!$D$55:$DV$55,0))</f>
        <v>0</v>
      </c>
      <c r="G45" s="208">
        <f>INDEX(Staffing!$D$55:$DV$89,MATCH($B45,Staffing!$D$55:$D$89,0),MATCH(G$21,Staffing!$D$55:$DV$55,0))</f>
        <v>0</v>
      </c>
      <c r="H45" s="208">
        <f>INDEX(Staffing!$D$55:$DV$89,MATCH($B45,Staffing!$D$55:$D$89,0),MATCH(H$21,Staffing!$D$55:$DV$55,0))</f>
        <v>0</v>
      </c>
      <c r="I45" s="208">
        <f>INDEX(Staffing!$D$55:$DV$89,MATCH($B45,Staffing!$D$55:$D$89,0),MATCH(I$21,Staffing!$D$55:$DV$55,0))</f>
        <v>0</v>
      </c>
      <c r="J45" s="208">
        <f>INDEX(Staffing!$D$55:$DV$89,MATCH($B45,Staffing!$D$55:$D$89,0),MATCH(J$21,Staffing!$D$55:$DV$55,0))</f>
        <v>0</v>
      </c>
      <c r="K45" s="208">
        <f>INDEX(Staffing!$D$55:$DV$89,MATCH($B45,Staffing!$D$55:$D$89,0),MATCH(K$21,Staffing!$D$55:$DV$55,0))</f>
        <v>0</v>
      </c>
      <c r="L45" s="208">
        <f>INDEX(Staffing!$D$55:$DV$89,MATCH($B45,Staffing!$D$55:$D$89,0),MATCH(L$21,Staffing!$D$55:$DV$55,0))</f>
        <v>0</v>
      </c>
      <c r="M45" s="208">
        <f>INDEX(Staffing!$D$55:$DV$89,MATCH($B45,Staffing!$D$55:$D$89,0),MATCH(M$21,Staffing!$D$55:$DV$55,0))</f>
        <v>0</v>
      </c>
      <c r="N45" s="208">
        <f>INDEX(Staffing!$D$55:$DV$89,MATCH($B45,Staffing!$D$55:$D$89,0),MATCH(N$21,Staffing!$D$55:$DV$55,0))</f>
        <v>0</v>
      </c>
      <c r="O45" s="208">
        <f>INDEX(Staffing!$D$55:$DV$89,MATCH($B45,Staffing!$D$55:$D$89,0),MATCH(O$21,Staffing!$D$55:$DV$55,0))</f>
        <v>0</v>
      </c>
      <c r="P45" s="208">
        <f>INDEX(Staffing!$D$55:$DV$89,MATCH($B45,Staffing!$D$55:$D$89,0),MATCH(P$21,Staffing!$D$55:$DV$55,0))</f>
        <v>0</v>
      </c>
    </row>
    <row r="46" spans="2:16" ht="15.75" hidden="1" customHeight="1">
      <c r="B46" s="1">
        <v>0</v>
      </c>
      <c r="C46" s="207">
        <f>Staffing!E37</f>
        <v>35.33653846153846</v>
      </c>
      <c r="D46" s="207">
        <f>IFERROR(INDEX(Staffing!$D$8:$DV$45,MATCH($B46,Staffing!$D$8:$D$45,0),MATCH(EOMONTH($C$13,0),Staffing!$D$8:$DV$8,0)),0)</f>
        <v>0</v>
      </c>
      <c r="E46" s="208">
        <f>INDEX(Staffing!$D$55:$DV$89,MATCH($B46,Staffing!$D$55:$D$89,0),MATCH(E$21,Staffing!$D$55:$DV$55,0))</f>
        <v>0</v>
      </c>
      <c r="F46" s="208">
        <f>INDEX(Staffing!$D$55:$DV$89,MATCH($B46,Staffing!$D$55:$D$89,0),MATCH(F$21,Staffing!$D$55:$DV$55,0))</f>
        <v>0</v>
      </c>
      <c r="G46" s="208">
        <f>INDEX(Staffing!$D$55:$DV$89,MATCH($B46,Staffing!$D$55:$D$89,0),MATCH(G$21,Staffing!$D$55:$DV$55,0))</f>
        <v>0</v>
      </c>
      <c r="H46" s="208">
        <f>INDEX(Staffing!$D$55:$DV$89,MATCH($B46,Staffing!$D$55:$D$89,0),MATCH(H$21,Staffing!$D$55:$DV$55,0))</f>
        <v>0</v>
      </c>
      <c r="I46" s="208">
        <f>INDEX(Staffing!$D$55:$DV$89,MATCH($B46,Staffing!$D$55:$D$89,0),MATCH(I$21,Staffing!$D$55:$DV$55,0))</f>
        <v>0</v>
      </c>
      <c r="J46" s="208">
        <f>INDEX(Staffing!$D$55:$DV$89,MATCH($B46,Staffing!$D$55:$D$89,0),MATCH(J$21,Staffing!$D$55:$DV$55,0))</f>
        <v>0</v>
      </c>
      <c r="K46" s="208">
        <f>INDEX(Staffing!$D$55:$DV$89,MATCH($B46,Staffing!$D$55:$D$89,0),MATCH(K$21,Staffing!$D$55:$DV$55,0))</f>
        <v>0</v>
      </c>
      <c r="L46" s="208">
        <f>INDEX(Staffing!$D$55:$DV$89,MATCH($B46,Staffing!$D$55:$D$89,0),MATCH(L$21,Staffing!$D$55:$DV$55,0))</f>
        <v>0</v>
      </c>
      <c r="M46" s="208">
        <f>INDEX(Staffing!$D$55:$DV$89,MATCH($B46,Staffing!$D$55:$D$89,0),MATCH(M$21,Staffing!$D$55:$DV$55,0))</f>
        <v>0</v>
      </c>
      <c r="N46" s="208">
        <f>INDEX(Staffing!$D$55:$DV$89,MATCH($B46,Staffing!$D$55:$D$89,0),MATCH(N$21,Staffing!$D$55:$DV$55,0))</f>
        <v>0</v>
      </c>
      <c r="O46" s="208">
        <f>INDEX(Staffing!$D$55:$DV$89,MATCH($B46,Staffing!$D$55:$D$89,0),MATCH(O$21,Staffing!$D$55:$DV$55,0))</f>
        <v>0</v>
      </c>
      <c r="P46" s="208">
        <f>INDEX(Staffing!$D$55:$DV$89,MATCH($B46,Staffing!$D$55:$D$89,0),MATCH(P$21,Staffing!$D$55:$DV$55,0))</f>
        <v>0</v>
      </c>
    </row>
    <row r="47" spans="2:16" ht="15.75" hidden="1" customHeight="1">
      <c r="B47" s="1">
        <v>0</v>
      </c>
      <c r="C47" s="207">
        <f>Staffing!E38</f>
        <v>29.4</v>
      </c>
      <c r="D47" s="207">
        <f>IFERROR(INDEX(Staffing!$D$8:$DV$45,MATCH($B47,Staffing!$D$8:$D$45,0),MATCH(EOMONTH($C$13,0),Staffing!$D$8:$DV$8,0)),0)</f>
        <v>0</v>
      </c>
      <c r="E47" s="208">
        <f>INDEX(Staffing!$D$55:$DV$89,MATCH($B47,Staffing!$D$55:$D$89,0),MATCH(E$21,Staffing!$D$55:$DV$55,0))</f>
        <v>0</v>
      </c>
      <c r="F47" s="208">
        <f>INDEX(Staffing!$D$55:$DV$89,MATCH($B47,Staffing!$D$55:$D$89,0),MATCH(F$21,Staffing!$D$55:$DV$55,0))</f>
        <v>0</v>
      </c>
      <c r="G47" s="208">
        <f>INDEX(Staffing!$D$55:$DV$89,MATCH($B47,Staffing!$D$55:$D$89,0),MATCH(G$21,Staffing!$D$55:$DV$55,0))</f>
        <v>0</v>
      </c>
      <c r="H47" s="208">
        <f>INDEX(Staffing!$D$55:$DV$89,MATCH($B47,Staffing!$D$55:$D$89,0),MATCH(H$21,Staffing!$D$55:$DV$55,0))</f>
        <v>0</v>
      </c>
      <c r="I47" s="208">
        <f>INDEX(Staffing!$D$55:$DV$89,MATCH($B47,Staffing!$D$55:$D$89,0),MATCH(I$21,Staffing!$D$55:$DV$55,0))</f>
        <v>0</v>
      </c>
      <c r="J47" s="208">
        <f>INDEX(Staffing!$D$55:$DV$89,MATCH($B47,Staffing!$D$55:$D$89,0),MATCH(J$21,Staffing!$D$55:$DV$55,0))</f>
        <v>0</v>
      </c>
      <c r="K47" s="208">
        <f>INDEX(Staffing!$D$55:$DV$89,MATCH($B47,Staffing!$D$55:$D$89,0),MATCH(K$21,Staffing!$D$55:$DV$55,0))</f>
        <v>0</v>
      </c>
      <c r="L47" s="208">
        <f>INDEX(Staffing!$D$55:$DV$89,MATCH($B47,Staffing!$D$55:$D$89,0),MATCH(L$21,Staffing!$D$55:$DV$55,0))</f>
        <v>0</v>
      </c>
      <c r="M47" s="208">
        <f>INDEX(Staffing!$D$55:$DV$89,MATCH($B47,Staffing!$D$55:$D$89,0),MATCH(M$21,Staffing!$D$55:$DV$55,0))</f>
        <v>0</v>
      </c>
      <c r="N47" s="208">
        <f>INDEX(Staffing!$D$55:$DV$89,MATCH($B47,Staffing!$D$55:$D$89,0),MATCH(N$21,Staffing!$D$55:$DV$55,0))</f>
        <v>0</v>
      </c>
      <c r="O47" s="208">
        <f>INDEX(Staffing!$D$55:$DV$89,MATCH($B47,Staffing!$D$55:$D$89,0),MATCH(O$21,Staffing!$D$55:$DV$55,0))</f>
        <v>0</v>
      </c>
      <c r="P47" s="208">
        <f>INDEX(Staffing!$D$55:$DV$89,MATCH($B47,Staffing!$D$55:$D$89,0),MATCH(P$21,Staffing!$D$55:$DV$55,0))</f>
        <v>0</v>
      </c>
    </row>
    <row r="48" spans="2:16" ht="15.75" hidden="1" customHeight="1">
      <c r="B48" s="1">
        <v>0</v>
      </c>
      <c r="C48" s="207">
        <f>Staffing!E39</f>
        <v>22</v>
      </c>
      <c r="D48" s="207">
        <f>IFERROR(INDEX(Staffing!$D$8:$DV$45,MATCH($B48,Staffing!$D$8:$D$45,0),MATCH(EOMONTH($C$13,0),Staffing!$D$8:$DV$8,0)),0)</f>
        <v>0</v>
      </c>
      <c r="E48" s="208">
        <f>INDEX(Staffing!$D$55:$DV$89,MATCH($B48,Staffing!$D$55:$D$89,0),MATCH(E$21,Staffing!$D$55:$DV$55,0))</f>
        <v>0</v>
      </c>
      <c r="F48" s="208">
        <f>INDEX(Staffing!$D$55:$DV$89,MATCH($B48,Staffing!$D$55:$D$89,0),MATCH(F$21,Staffing!$D$55:$DV$55,0))</f>
        <v>0</v>
      </c>
      <c r="G48" s="208">
        <f>INDEX(Staffing!$D$55:$DV$89,MATCH($B48,Staffing!$D$55:$D$89,0),MATCH(G$21,Staffing!$D$55:$DV$55,0))</f>
        <v>0</v>
      </c>
      <c r="H48" s="208">
        <f>INDEX(Staffing!$D$55:$DV$89,MATCH($B48,Staffing!$D$55:$D$89,0),MATCH(H$21,Staffing!$D$55:$DV$55,0))</f>
        <v>0</v>
      </c>
      <c r="I48" s="208">
        <f>INDEX(Staffing!$D$55:$DV$89,MATCH($B48,Staffing!$D$55:$D$89,0),MATCH(I$21,Staffing!$D$55:$DV$55,0))</f>
        <v>0</v>
      </c>
      <c r="J48" s="208">
        <f>INDEX(Staffing!$D$55:$DV$89,MATCH($B48,Staffing!$D$55:$D$89,0),MATCH(J$21,Staffing!$D$55:$DV$55,0))</f>
        <v>0</v>
      </c>
      <c r="K48" s="208">
        <f>INDEX(Staffing!$D$55:$DV$89,MATCH($B48,Staffing!$D$55:$D$89,0),MATCH(K$21,Staffing!$D$55:$DV$55,0))</f>
        <v>0</v>
      </c>
      <c r="L48" s="208">
        <f>INDEX(Staffing!$D$55:$DV$89,MATCH($B48,Staffing!$D$55:$D$89,0),MATCH(L$21,Staffing!$D$55:$DV$55,0))</f>
        <v>0</v>
      </c>
      <c r="M48" s="208">
        <f>INDEX(Staffing!$D$55:$DV$89,MATCH($B48,Staffing!$D$55:$D$89,0),MATCH(M$21,Staffing!$D$55:$DV$55,0))</f>
        <v>0</v>
      </c>
      <c r="N48" s="208">
        <f>INDEX(Staffing!$D$55:$DV$89,MATCH($B48,Staffing!$D$55:$D$89,0),MATCH(N$21,Staffing!$D$55:$DV$55,0))</f>
        <v>0</v>
      </c>
      <c r="O48" s="208">
        <f>INDEX(Staffing!$D$55:$DV$89,MATCH($B48,Staffing!$D$55:$D$89,0),MATCH(O$21,Staffing!$D$55:$DV$55,0))</f>
        <v>0</v>
      </c>
      <c r="P48" s="208">
        <f>INDEX(Staffing!$D$55:$DV$89,MATCH($B48,Staffing!$D$55:$D$89,0),MATCH(P$21,Staffing!$D$55:$DV$55,0))</f>
        <v>0</v>
      </c>
    </row>
    <row r="49" spans="2:16" ht="15.75" hidden="1" customHeight="1">
      <c r="B49" s="1">
        <v>0</v>
      </c>
      <c r="C49" s="207">
        <f>Staffing!E40</f>
        <v>18.5</v>
      </c>
      <c r="D49" s="207">
        <f>IFERROR(INDEX(Staffing!$D$8:$DV$45,MATCH($B49,Staffing!$D$8:$D$45,0),MATCH(EOMONTH($C$13,0),Staffing!$D$8:$DV$8,0)),0)</f>
        <v>0</v>
      </c>
      <c r="E49" s="208">
        <f>INDEX(Staffing!$D$55:$DV$89,MATCH($B49,Staffing!$D$55:$D$89,0),MATCH(E$21,Staffing!$D$55:$DV$55,0))</f>
        <v>0</v>
      </c>
      <c r="F49" s="208">
        <f>INDEX(Staffing!$D$55:$DV$89,MATCH($B49,Staffing!$D$55:$D$89,0),MATCH(F$21,Staffing!$D$55:$DV$55,0))</f>
        <v>0</v>
      </c>
      <c r="G49" s="208">
        <f>INDEX(Staffing!$D$55:$DV$89,MATCH($B49,Staffing!$D$55:$D$89,0),MATCH(G$21,Staffing!$D$55:$DV$55,0))</f>
        <v>0</v>
      </c>
      <c r="H49" s="208">
        <f>INDEX(Staffing!$D$55:$DV$89,MATCH($B49,Staffing!$D$55:$D$89,0),MATCH(H$21,Staffing!$D$55:$DV$55,0))</f>
        <v>0</v>
      </c>
      <c r="I49" s="208">
        <f>INDEX(Staffing!$D$55:$DV$89,MATCH($B49,Staffing!$D$55:$D$89,0),MATCH(I$21,Staffing!$D$55:$DV$55,0))</f>
        <v>0</v>
      </c>
      <c r="J49" s="208">
        <f>INDEX(Staffing!$D$55:$DV$89,MATCH($B49,Staffing!$D$55:$D$89,0),MATCH(J$21,Staffing!$D$55:$DV$55,0))</f>
        <v>0</v>
      </c>
      <c r="K49" s="208">
        <f>INDEX(Staffing!$D$55:$DV$89,MATCH($B49,Staffing!$D$55:$D$89,0),MATCH(K$21,Staffing!$D$55:$DV$55,0))</f>
        <v>0</v>
      </c>
      <c r="L49" s="208">
        <f>INDEX(Staffing!$D$55:$DV$89,MATCH($B49,Staffing!$D$55:$D$89,0),MATCH(L$21,Staffing!$D$55:$DV$55,0))</f>
        <v>0</v>
      </c>
      <c r="M49" s="208">
        <f>INDEX(Staffing!$D$55:$DV$89,MATCH($B49,Staffing!$D$55:$D$89,0),MATCH(M$21,Staffing!$D$55:$DV$55,0))</f>
        <v>0</v>
      </c>
      <c r="N49" s="208">
        <f>INDEX(Staffing!$D$55:$DV$89,MATCH($B49,Staffing!$D$55:$D$89,0),MATCH(N$21,Staffing!$D$55:$DV$55,0))</f>
        <v>0</v>
      </c>
      <c r="O49" s="208">
        <f>INDEX(Staffing!$D$55:$DV$89,MATCH($B49,Staffing!$D$55:$D$89,0),MATCH(O$21,Staffing!$D$55:$DV$55,0))</f>
        <v>0</v>
      </c>
      <c r="P49" s="208">
        <f>INDEX(Staffing!$D$55:$DV$89,MATCH($B49,Staffing!$D$55:$D$89,0),MATCH(P$21,Staffing!$D$55:$DV$55,0))</f>
        <v>0</v>
      </c>
    </row>
    <row r="50" spans="2:16" ht="15.75" hidden="1" customHeight="1">
      <c r="B50" s="1">
        <v>0</v>
      </c>
      <c r="C50" s="207">
        <f>Staffing!E41</f>
        <v>40.384615384615387</v>
      </c>
      <c r="D50" s="207">
        <f>IFERROR(INDEX(Staffing!$D$8:$DV$45,MATCH($B50,Staffing!$D$8:$D$45,0),MATCH(EOMONTH($C$13,0),Staffing!$D$8:$DV$8,0)),0)</f>
        <v>0</v>
      </c>
      <c r="E50" s="208">
        <f>INDEX(Staffing!$D$55:$DV$89,MATCH($B50,Staffing!$D$55:$D$89,0),MATCH(E$21,Staffing!$D$55:$DV$55,0))</f>
        <v>0</v>
      </c>
      <c r="F50" s="208">
        <f>INDEX(Staffing!$D$55:$DV$89,MATCH($B50,Staffing!$D$55:$D$89,0),MATCH(F$21,Staffing!$D$55:$DV$55,0))</f>
        <v>0</v>
      </c>
      <c r="G50" s="208">
        <f>INDEX(Staffing!$D$55:$DV$89,MATCH($B50,Staffing!$D$55:$D$89,0),MATCH(G$21,Staffing!$D$55:$DV$55,0))</f>
        <v>0</v>
      </c>
      <c r="H50" s="208">
        <f>INDEX(Staffing!$D$55:$DV$89,MATCH($B50,Staffing!$D$55:$D$89,0),MATCH(H$21,Staffing!$D$55:$DV$55,0))</f>
        <v>0</v>
      </c>
      <c r="I50" s="208">
        <f>INDEX(Staffing!$D$55:$DV$89,MATCH($B50,Staffing!$D$55:$D$89,0),MATCH(I$21,Staffing!$D$55:$DV$55,0))</f>
        <v>0</v>
      </c>
      <c r="J50" s="208">
        <f>INDEX(Staffing!$D$55:$DV$89,MATCH($B50,Staffing!$D$55:$D$89,0),MATCH(J$21,Staffing!$D$55:$DV$55,0))</f>
        <v>0</v>
      </c>
      <c r="K50" s="208">
        <f>INDEX(Staffing!$D$55:$DV$89,MATCH($B50,Staffing!$D$55:$D$89,0),MATCH(K$21,Staffing!$D$55:$DV$55,0))</f>
        <v>0</v>
      </c>
      <c r="L50" s="208">
        <f>INDEX(Staffing!$D$55:$DV$89,MATCH($B50,Staffing!$D$55:$D$89,0),MATCH(L$21,Staffing!$D$55:$DV$55,0))</f>
        <v>0</v>
      </c>
      <c r="M50" s="208">
        <f>INDEX(Staffing!$D$55:$DV$89,MATCH($B50,Staffing!$D$55:$D$89,0),MATCH(M$21,Staffing!$D$55:$DV$55,0))</f>
        <v>0</v>
      </c>
      <c r="N50" s="208">
        <f>INDEX(Staffing!$D$55:$DV$89,MATCH($B50,Staffing!$D$55:$D$89,0),MATCH(N$21,Staffing!$D$55:$DV$55,0))</f>
        <v>0</v>
      </c>
      <c r="O50" s="208">
        <f>INDEX(Staffing!$D$55:$DV$89,MATCH($B50,Staffing!$D$55:$D$89,0),MATCH(O$21,Staffing!$D$55:$DV$55,0))</f>
        <v>0</v>
      </c>
      <c r="P50" s="208">
        <f>INDEX(Staffing!$D$55:$DV$89,MATCH($B50,Staffing!$D$55:$D$89,0),MATCH(P$21,Staffing!$D$55:$DV$55,0))</f>
        <v>0</v>
      </c>
    </row>
    <row r="51" spans="2:16" ht="15.75" hidden="1" customHeight="1">
      <c r="B51" s="1">
        <v>0</v>
      </c>
      <c r="C51" s="207">
        <f>Staffing!E42</f>
        <v>0</v>
      </c>
      <c r="D51" s="207">
        <f>IFERROR(INDEX(Staffing!$D$8:$DV$45,MATCH($B51,Staffing!$D$8:$D$45,0),MATCH(EOMONTH($C$13,0),Staffing!$D$8:$DV$8,0)),0)</f>
        <v>0</v>
      </c>
      <c r="E51" s="208">
        <f>INDEX(Staffing!$D$55:$DV$89,MATCH($B51,Staffing!$D$55:$D$89,0),MATCH(E$21,Staffing!$D$55:$DV$55,0))</f>
        <v>0</v>
      </c>
      <c r="F51" s="208">
        <f>INDEX(Staffing!$D$55:$DV$89,MATCH($B51,Staffing!$D$55:$D$89,0),MATCH(F$21,Staffing!$D$55:$DV$55,0))</f>
        <v>0</v>
      </c>
      <c r="G51" s="208">
        <f>INDEX(Staffing!$D$55:$DV$89,MATCH($B51,Staffing!$D$55:$D$89,0),MATCH(G$21,Staffing!$D$55:$DV$55,0))</f>
        <v>0</v>
      </c>
      <c r="H51" s="208">
        <f>INDEX(Staffing!$D$55:$DV$89,MATCH($B51,Staffing!$D$55:$D$89,0),MATCH(H$21,Staffing!$D$55:$DV$55,0))</f>
        <v>0</v>
      </c>
      <c r="I51" s="208">
        <f>INDEX(Staffing!$D$55:$DV$89,MATCH($B51,Staffing!$D$55:$D$89,0),MATCH(I$21,Staffing!$D$55:$DV$55,0))</f>
        <v>0</v>
      </c>
      <c r="J51" s="208">
        <f>INDEX(Staffing!$D$55:$DV$89,MATCH($B51,Staffing!$D$55:$D$89,0),MATCH(J$21,Staffing!$D$55:$DV$55,0))</f>
        <v>0</v>
      </c>
      <c r="K51" s="208">
        <f>INDEX(Staffing!$D$55:$DV$89,MATCH($B51,Staffing!$D$55:$D$89,0),MATCH(K$21,Staffing!$D$55:$DV$55,0))</f>
        <v>0</v>
      </c>
      <c r="L51" s="208">
        <f>INDEX(Staffing!$D$55:$DV$89,MATCH($B51,Staffing!$D$55:$D$89,0),MATCH(L$21,Staffing!$D$55:$DV$55,0))</f>
        <v>0</v>
      </c>
      <c r="M51" s="208">
        <f>INDEX(Staffing!$D$55:$DV$89,MATCH($B51,Staffing!$D$55:$D$89,0),MATCH(M$21,Staffing!$D$55:$DV$55,0))</f>
        <v>0</v>
      </c>
      <c r="N51" s="208">
        <f>INDEX(Staffing!$D$55:$DV$89,MATCH($B51,Staffing!$D$55:$D$89,0),MATCH(N$21,Staffing!$D$55:$DV$55,0))</f>
        <v>0</v>
      </c>
      <c r="O51" s="208">
        <f>INDEX(Staffing!$D$55:$DV$89,MATCH($B51,Staffing!$D$55:$D$89,0),MATCH(O$21,Staffing!$D$55:$DV$55,0))</f>
        <v>0</v>
      </c>
      <c r="P51" s="208">
        <f>INDEX(Staffing!$D$55:$DV$89,MATCH($B51,Staffing!$D$55:$D$89,0),MATCH(P$21,Staffing!$D$55:$DV$55,0))</f>
        <v>0</v>
      </c>
    </row>
    <row r="52" spans="2:16" ht="15.75" hidden="1" customHeight="1">
      <c r="B52" s="1">
        <v>0</v>
      </c>
      <c r="C52" s="207">
        <f>Staffing!E43</f>
        <v>17.0625</v>
      </c>
      <c r="D52" s="207">
        <f>IFERROR(INDEX(Staffing!$D$8:$DV$45,MATCH($B52,Staffing!$D$8:$D$45,0),MATCH(EOMONTH($C$13,0),Staffing!$D$8:$DV$8,0)),0)</f>
        <v>0</v>
      </c>
      <c r="E52" s="208">
        <f>INDEX(Staffing!$D$55:$DV$89,MATCH($B52,Staffing!$D$55:$D$89,0),MATCH(E$21,Staffing!$D$55:$DV$55,0))</f>
        <v>0</v>
      </c>
      <c r="F52" s="208">
        <f>INDEX(Staffing!$D$55:$DV$89,MATCH($B52,Staffing!$D$55:$D$89,0),MATCH(F$21,Staffing!$D$55:$DV$55,0))</f>
        <v>0</v>
      </c>
      <c r="G52" s="208">
        <f>INDEX(Staffing!$D$55:$DV$89,MATCH($B52,Staffing!$D$55:$D$89,0),MATCH(G$21,Staffing!$D$55:$DV$55,0))</f>
        <v>0</v>
      </c>
      <c r="H52" s="208">
        <f>INDEX(Staffing!$D$55:$DV$89,MATCH($B52,Staffing!$D$55:$D$89,0),MATCH(H$21,Staffing!$D$55:$DV$55,0))</f>
        <v>0</v>
      </c>
      <c r="I52" s="208">
        <f>INDEX(Staffing!$D$55:$DV$89,MATCH($B52,Staffing!$D$55:$D$89,0),MATCH(I$21,Staffing!$D$55:$DV$55,0))</f>
        <v>0</v>
      </c>
      <c r="J52" s="208">
        <f>INDEX(Staffing!$D$55:$DV$89,MATCH($B52,Staffing!$D$55:$D$89,0),MATCH(J$21,Staffing!$D$55:$DV$55,0))</f>
        <v>0</v>
      </c>
      <c r="K52" s="208">
        <f>INDEX(Staffing!$D$55:$DV$89,MATCH($B52,Staffing!$D$55:$D$89,0),MATCH(K$21,Staffing!$D$55:$DV$55,0))</f>
        <v>0</v>
      </c>
      <c r="L52" s="208">
        <f>INDEX(Staffing!$D$55:$DV$89,MATCH($B52,Staffing!$D$55:$D$89,0),MATCH(L$21,Staffing!$D$55:$DV$55,0))</f>
        <v>0</v>
      </c>
      <c r="M52" s="208">
        <f>INDEX(Staffing!$D$55:$DV$89,MATCH($B52,Staffing!$D$55:$D$89,0),MATCH(M$21,Staffing!$D$55:$DV$55,0))</f>
        <v>0</v>
      </c>
      <c r="N52" s="208">
        <f>INDEX(Staffing!$D$55:$DV$89,MATCH($B52,Staffing!$D$55:$D$89,0),MATCH(N$21,Staffing!$D$55:$DV$55,0))</f>
        <v>0</v>
      </c>
      <c r="O52" s="208">
        <f>INDEX(Staffing!$D$55:$DV$89,MATCH($B52,Staffing!$D$55:$D$89,0),MATCH(O$21,Staffing!$D$55:$DV$55,0))</f>
        <v>0</v>
      </c>
      <c r="P52" s="208">
        <f>INDEX(Staffing!$D$55:$DV$89,MATCH($B52,Staffing!$D$55:$D$89,0),MATCH(P$21,Staffing!$D$55:$DV$55,0))</f>
        <v>0</v>
      </c>
    </row>
    <row r="53" spans="2:16" ht="15.75" hidden="1" customHeight="1">
      <c r="B53" s="1">
        <v>0</v>
      </c>
      <c r="C53" s="207">
        <f>Staffing!E44</f>
        <v>0</v>
      </c>
      <c r="D53" s="207">
        <f>IFERROR(INDEX(Staffing!$D$8:$DV$45,MATCH($B53,Staffing!$D$8:$D$45,0),MATCH(EOMONTH($C$13,0),Staffing!$D$8:$DV$8,0)),0)</f>
        <v>0</v>
      </c>
      <c r="E53" s="208">
        <f>INDEX(Staffing!$D$55:$DV$89,MATCH($B53,Staffing!$D$55:$D$89,0),MATCH(E$21,Staffing!$D$55:$DV$55,0))</f>
        <v>0</v>
      </c>
      <c r="F53" s="208">
        <f>INDEX(Staffing!$D$55:$DV$89,MATCH($B53,Staffing!$D$55:$D$89,0),MATCH(F$21,Staffing!$D$55:$DV$55,0))</f>
        <v>0</v>
      </c>
      <c r="G53" s="208">
        <f>INDEX(Staffing!$D$55:$DV$89,MATCH($B53,Staffing!$D$55:$D$89,0),MATCH(G$21,Staffing!$D$55:$DV$55,0))</f>
        <v>0</v>
      </c>
      <c r="H53" s="208">
        <f>INDEX(Staffing!$D$55:$DV$89,MATCH($B53,Staffing!$D$55:$D$89,0),MATCH(H$21,Staffing!$D$55:$DV$55,0))</f>
        <v>0</v>
      </c>
      <c r="I53" s="208">
        <f>INDEX(Staffing!$D$55:$DV$89,MATCH($B53,Staffing!$D$55:$D$89,0),MATCH(I$21,Staffing!$D$55:$DV$55,0))</f>
        <v>0</v>
      </c>
      <c r="J53" s="208">
        <f>INDEX(Staffing!$D$55:$DV$89,MATCH($B53,Staffing!$D$55:$D$89,0),MATCH(J$21,Staffing!$D$55:$DV$55,0))</f>
        <v>0</v>
      </c>
      <c r="K53" s="208">
        <f>INDEX(Staffing!$D$55:$DV$89,MATCH($B53,Staffing!$D$55:$D$89,0),MATCH(K$21,Staffing!$D$55:$DV$55,0))</f>
        <v>0</v>
      </c>
      <c r="L53" s="208">
        <f>INDEX(Staffing!$D$55:$DV$89,MATCH($B53,Staffing!$D$55:$D$89,0),MATCH(L$21,Staffing!$D$55:$DV$55,0))</f>
        <v>0</v>
      </c>
      <c r="M53" s="208">
        <f>INDEX(Staffing!$D$55:$DV$89,MATCH($B53,Staffing!$D$55:$D$89,0),MATCH(M$21,Staffing!$D$55:$DV$55,0))</f>
        <v>0</v>
      </c>
      <c r="N53" s="208">
        <f>INDEX(Staffing!$D$55:$DV$89,MATCH($B53,Staffing!$D$55:$D$89,0),MATCH(N$21,Staffing!$D$55:$DV$55,0))</f>
        <v>0</v>
      </c>
      <c r="O53" s="208">
        <f>INDEX(Staffing!$D$55:$DV$89,MATCH($B53,Staffing!$D$55:$D$89,0),MATCH(O$21,Staffing!$D$55:$DV$55,0))</f>
        <v>0</v>
      </c>
      <c r="P53" s="208">
        <f>INDEX(Staffing!$D$55:$DV$89,MATCH($B53,Staffing!$D$55:$D$89,0),MATCH(P$21,Staffing!$D$55:$DV$55,0))</f>
        <v>0</v>
      </c>
    </row>
    <row r="54" spans="2:16" ht="15.75" hidden="1" customHeight="1">
      <c r="B54" s="1">
        <v>0</v>
      </c>
      <c r="C54" s="207">
        <f>Staffing!E45</f>
        <v>0</v>
      </c>
      <c r="D54" s="207">
        <f>IFERROR(INDEX(Staffing!$D$8:$DV$45,MATCH($B54,Staffing!$D$8:$D$45,0),MATCH(EOMONTH($C$13,0),Staffing!$D$8:$DV$8,0)),0)</f>
        <v>0</v>
      </c>
      <c r="E54" s="208">
        <f>INDEX(Staffing!$D$55:$DV$89,MATCH($B54,Staffing!$D$55:$D$89,0),MATCH(E$21,Staffing!$D$55:$DV$55,0))</f>
        <v>0</v>
      </c>
      <c r="F54" s="208">
        <f>INDEX(Staffing!$D$55:$DV$89,MATCH($B54,Staffing!$D$55:$D$89,0),MATCH(F$21,Staffing!$D$55:$DV$55,0))</f>
        <v>0</v>
      </c>
      <c r="G54" s="208">
        <f>INDEX(Staffing!$D$55:$DV$89,MATCH($B54,Staffing!$D$55:$D$89,0),MATCH(G$21,Staffing!$D$55:$DV$55,0))</f>
        <v>0</v>
      </c>
      <c r="H54" s="208">
        <f>INDEX(Staffing!$D$55:$DV$89,MATCH($B54,Staffing!$D$55:$D$89,0),MATCH(H$21,Staffing!$D$55:$DV$55,0))</f>
        <v>0</v>
      </c>
      <c r="I54" s="208">
        <f>INDEX(Staffing!$D$55:$DV$89,MATCH($B54,Staffing!$D$55:$D$89,0),MATCH(I$21,Staffing!$D$55:$DV$55,0))</f>
        <v>0</v>
      </c>
      <c r="J54" s="208">
        <f>INDEX(Staffing!$D$55:$DV$89,MATCH($B54,Staffing!$D$55:$D$89,0),MATCH(J$21,Staffing!$D$55:$DV$55,0))</f>
        <v>0</v>
      </c>
      <c r="K54" s="208">
        <f>INDEX(Staffing!$D$55:$DV$89,MATCH($B54,Staffing!$D$55:$D$89,0),MATCH(K$21,Staffing!$D$55:$DV$55,0))</f>
        <v>0</v>
      </c>
      <c r="L54" s="208">
        <f>INDEX(Staffing!$D$55:$DV$89,MATCH($B54,Staffing!$D$55:$D$89,0),MATCH(L$21,Staffing!$D$55:$DV$55,0))</f>
        <v>0</v>
      </c>
      <c r="M54" s="208">
        <f>INDEX(Staffing!$D$55:$DV$89,MATCH($B54,Staffing!$D$55:$D$89,0),MATCH(M$21,Staffing!$D$55:$DV$55,0))</f>
        <v>0</v>
      </c>
      <c r="N54" s="208">
        <f>INDEX(Staffing!$D$55:$DV$89,MATCH($B54,Staffing!$D$55:$D$89,0),MATCH(N$21,Staffing!$D$55:$DV$55,0))</f>
        <v>0</v>
      </c>
      <c r="O54" s="208">
        <f>INDEX(Staffing!$D$55:$DV$89,MATCH($B54,Staffing!$D$55:$D$89,0),MATCH(O$21,Staffing!$D$55:$DV$55,0))</f>
        <v>0</v>
      </c>
      <c r="P54" s="208">
        <f>INDEX(Staffing!$D$55:$DV$89,MATCH($B54,Staffing!$D$55:$D$89,0),MATCH(P$21,Staffing!$D$55:$DV$55,0))</f>
        <v>0</v>
      </c>
    </row>
    <row r="57" spans="2:16" ht="15.75" customHeight="1">
      <c r="B57" s="82"/>
      <c r="C57" s="66"/>
      <c r="D57" s="66"/>
      <c r="E57" s="145">
        <f>E21</f>
        <v>46934</v>
      </c>
      <c r="F57" s="145">
        <f t="shared" ref="F57:P57" si="1">F21</f>
        <v>46965</v>
      </c>
      <c r="G57" s="145">
        <f t="shared" si="1"/>
        <v>46996</v>
      </c>
      <c r="H57" s="145">
        <f t="shared" si="1"/>
        <v>47026</v>
      </c>
      <c r="I57" s="145">
        <f t="shared" si="1"/>
        <v>47057</v>
      </c>
      <c r="J57" s="145">
        <f t="shared" si="1"/>
        <v>47087</v>
      </c>
      <c r="K57" s="145">
        <f t="shared" si="1"/>
        <v>47118</v>
      </c>
      <c r="L57" s="145">
        <f t="shared" si="1"/>
        <v>47149</v>
      </c>
      <c r="M57" s="145">
        <f t="shared" si="1"/>
        <v>47177</v>
      </c>
      <c r="N57" s="145">
        <f t="shared" si="1"/>
        <v>47208</v>
      </c>
      <c r="O57" s="145">
        <f t="shared" si="1"/>
        <v>47238</v>
      </c>
      <c r="P57" s="145">
        <f t="shared" si="1"/>
        <v>47269</v>
      </c>
    </row>
    <row r="58" spans="2:16" ht="15.75" customHeight="1">
      <c r="B58" s="5" t="s">
        <v>107</v>
      </c>
      <c r="E58" s="208">
        <f>INDEX(Revenue!$E$8:$DV$96,MATCH($B58,Revenue!$E$8:$E$96,0),MATCH(E$57,Revenue!$E$8:$DV$8,0))</f>
        <v>10.100000000000001</v>
      </c>
      <c r="F58" s="208">
        <f>INDEX(Revenue!$E$8:$DV$96,MATCH($B58,Revenue!$E$8:$E$96,0),MATCH(F$57,Revenue!$E$8:$DV$8,0))</f>
        <v>10.100000000000001</v>
      </c>
      <c r="G58" s="208">
        <f>INDEX(Revenue!$E$8:$DV$96,MATCH($B58,Revenue!$E$8:$E$96,0),MATCH(G$57,Revenue!$E$8:$DV$8,0))</f>
        <v>5</v>
      </c>
      <c r="H58" s="208">
        <f>INDEX(Revenue!$E$8:$DV$96,MATCH($B58,Revenue!$E$8:$E$96,0),MATCH(H$57,Revenue!$E$8:$DV$8,0))</f>
        <v>5</v>
      </c>
      <c r="I58" s="208">
        <f>INDEX(Revenue!$E$8:$DV$96,MATCH($B58,Revenue!$E$8:$E$96,0),MATCH(I$57,Revenue!$E$8:$DV$8,0))</f>
        <v>5</v>
      </c>
      <c r="J58" s="208">
        <f>INDEX(Revenue!$E$8:$DV$96,MATCH($B58,Revenue!$E$8:$E$96,0),MATCH(J$57,Revenue!$E$8:$DV$8,0))</f>
        <v>5</v>
      </c>
      <c r="K58" s="208">
        <f>INDEX(Revenue!$E$8:$DV$96,MATCH($B58,Revenue!$E$8:$E$96,0),MATCH(K$57,Revenue!$E$8:$DV$8,0))</f>
        <v>5</v>
      </c>
      <c r="L58" s="208">
        <f>INDEX(Revenue!$E$8:$DV$96,MATCH($B58,Revenue!$E$8:$E$96,0),MATCH(L$57,Revenue!$E$8:$DV$8,0))</f>
        <v>5</v>
      </c>
      <c r="M58" s="208">
        <f>INDEX(Revenue!$E$8:$DV$96,MATCH($B58,Revenue!$E$8:$E$96,0),MATCH(M$57,Revenue!$E$8:$DV$8,0))</f>
        <v>5</v>
      </c>
      <c r="N58" s="208">
        <f>INDEX(Revenue!$E$8:$DV$96,MATCH($B58,Revenue!$E$8:$E$96,0),MATCH(N$57,Revenue!$E$8:$DV$8,0))</f>
        <v>5</v>
      </c>
      <c r="O58" s="208">
        <f>INDEX(Revenue!$E$8:$DV$96,MATCH($B58,Revenue!$E$8:$E$96,0),MATCH(O$57,Revenue!$E$8:$DV$8,0))</f>
        <v>5</v>
      </c>
      <c r="P58" s="208">
        <f>INDEX(Revenue!$E$8:$DV$96,MATCH($B58,Revenue!$E$8:$E$96,0),MATCH(P$57,Revenue!$E$8:$DV$8,0))</f>
        <v>5</v>
      </c>
    </row>
    <row r="59" spans="2:16" ht="15.75" customHeight="1">
      <c r="B59" s="5" t="s">
        <v>113</v>
      </c>
      <c r="E59" s="208">
        <f>INDEX(Revenue!$E$8:$DV$96,MATCH($B59,Revenue!$E$8:$E$96,0),MATCH(E$57,Revenue!$E$8:$DV$8,0))</f>
        <v>6</v>
      </c>
      <c r="F59" s="208">
        <f>INDEX(Revenue!$E$8:$DV$96,MATCH($B59,Revenue!$E$8:$E$96,0),MATCH(F$57,Revenue!$E$8:$DV$8,0))</f>
        <v>6</v>
      </c>
      <c r="G59" s="208">
        <f>INDEX(Revenue!$E$8:$DV$96,MATCH($B59,Revenue!$E$8:$E$96,0),MATCH(G$57,Revenue!$E$8:$DV$8,0))</f>
        <v>2.75</v>
      </c>
      <c r="H59" s="208">
        <f>INDEX(Revenue!$E$8:$DV$96,MATCH($B59,Revenue!$E$8:$E$96,0),MATCH(H$57,Revenue!$E$8:$DV$8,0))</f>
        <v>2.75</v>
      </c>
      <c r="I59" s="208">
        <f>INDEX(Revenue!$E$8:$DV$96,MATCH($B59,Revenue!$E$8:$E$96,0),MATCH(I$57,Revenue!$E$8:$DV$8,0))</f>
        <v>2.75</v>
      </c>
      <c r="J59" s="208">
        <f>INDEX(Revenue!$E$8:$DV$96,MATCH($B59,Revenue!$E$8:$E$96,0),MATCH(J$57,Revenue!$E$8:$DV$8,0))</f>
        <v>2.75</v>
      </c>
      <c r="K59" s="208">
        <f>INDEX(Revenue!$E$8:$DV$96,MATCH($B59,Revenue!$E$8:$E$96,0),MATCH(K$57,Revenue!$E$8:$DV$8,0))</f>
        <v>2.75</v>
      </c>
      <c r="L59" s="208">
        <f>INDEX(Revenue!$E$8:$DV$96,MATCH($B59,Revenue!$E$8:$E$96,0),MATCH(L$57,Revenue!$E$8:$DV$8,0))</f>
        <v>2.75</v>
      </c>
      <c r="M59" s="208">
        <f>INDEX(Revenue!$E$8:$DV$96,MATCH($B59,Revenue!$E$8:$E$96,0),MATCH(M$57,Revenue!$E$8:$DV$8,0))</f>
        <v>2.75</v>
      </c>
      <c r="N59" s="208">
        <f>INDEX(Revenue!$E$8:$DV$96,MATCH($B59,Revenue!$E$8:$E$96,0),MATCH(N$57,Revenue!$E$8:$DV$8,0))</f>
        <v>2.75</v>
      </c>
      <c r="O59" s="208">
        <f>INDEX(Revenue!$E$8:$DV$96,MATCH($B59,Revenue!$E$8:$E$96,0),MATCH(O$57,Revenue!$E$8:$DV$8,0))</f>
        <v>2.75</v>
      </c>
      <c r="P59" s="208">
        <f>INDEX(Revenue!$E$8:$DV$96,MATCH($B59,Revenue!$E$8:$E$96,0),MATCH(P$57,Revenue!$E$8:$DV$8,0))</f>
        <v>2.75</v>
      </c>
    </row>
    <row r="60" spans="2:16" ht="15.75" customHeight="1">
      <c r="B60" s="5" t="s">
        <v>119</v>
      </c>
      <c r="E60" s="208">
        <f>INDEX(Revenue!$E$8:$DV$96,MATCH($B60,Revenue!$E$8:$E$96,0),MATCH(E$57,Revenue!$E$8:$DV$8,0))</f>
        <v>2.9000000000000004</v>
      </c>
      <c r="F60" s="208">
        <f>INDEX(Revenue!$E$8:$DV$96,MATCH($B60,Revenue!$E$8:$E$96,0),MATCH(F$57,Revenue!$E$8:$DV$8,0))</f>
        <v>2.9000000000000004</v>
      </c>
      <c r="G60" s="208">
        <f>INDEX(Revenue!$E$8:$DV$96,MATCH($B60,Revenue!$E$8:$E$96,0),MATCH(G$57,Revenue!$E$8:$DV$8,0))</f>
        <v>1.6</v>
      </c>
      <c r="H60" s="208">
        <f>INDEX(Revenue!$E$8:$DV$96,MATCH($B60,Revenue!$E$8:$E$96,0),MATCH(H$57,Revenue!$E$8:$DV$8,0))</f>
        <v>1.6</v>
      </c>
      <c r="I60" s="208">
        <f>INDEX(Revenue!$E$8:$DV$96,MATCH($B60,Revenue!$E$8:$E$96,0),MATCH(I$57,Revenue!$E$8:$DV$8,0))</f>
        <v>1.6</v>
      </c>
      <c r="J60" s="208">
        <f>INDEX(Revenue!$E$8:$DV$96,MATCH($B60,Revenue!$E$8:$E$96,0),MATCH(J$57,Revenue!$E$8:$DV$8,0))</f>
        <v>1.6</v>
      </c>
      <c r="K60" s="208">
        <f>INDEX(Revenue!$E$8:$DV$96,MATCH($B60,Revenue!$E$8:$E$96,0),MATCH(K$57,Revenue!$E$8:$DV$8,0))</f>
        <v>1.6</v>
      </c>
      <c r="L60" s="208">
        <f>INDEX(Revenue!$E$8:$DV$96,MATCH($B60,Revenue!$E$8:$E$96,0),MATCH(L$57,Revenue!$E$8:$DV$8,0))</f>
        <v>1.6</v>
      </c>
      <c r="M60" s="208">
        <f>INDEX(Revenue!$E$8:$DV$96,MATCH($B60,Revenue!$E$8:$E$96,0),MATCH(M$57,Revenue!$E$8:$DV$8,0))</f>
        <v>1.6</v>
      </c>
      <c r="N60" s="208">
        <f>INDEX(Revenue!$E$8:$DV$96,MATCH($B60,Revenue!$E$8:$E$96,0),MATCH(N$57,Revenue!$E$8:$DV$8,0))</f>
        <v>1.6</v>
      </c>
      <c r="O60" s="208">
        <f>INDEX(Revenue!$E$8:$DV$96,MATCH($B60,Revenue!$E$8:$E$96,0),MATCH(O$57,Revenue!$E$8:$DV$8,0))</f>
        <v>1.6</v>
      </c>
      <c r="P60" s="208">
        <f>INDEX(Revenue!$E$8:$DV$96,MATCH($B60,Revenue!$E$8:$E$96,0),MATCH(P$57,Revenue!$E$8:$DV$8,0))</f>
        <v>1.6</v>
      </c>
    </row>
    <row r="61" spans="2:16" ht="15.75" customHeight="1">
      <c r="B61" s="5" t="s">
        <v>234</v>
      </c>
      <c r="E61" s="208">
        <f>INDEX(Revenue!$E$8:$DV$96,MATCH($B61,Revenue!$E$8:$E$96,0),MATCH(E$57,Revenue!$E$8:$DV$8,0))</f>
        <v>0</v>
      </c>
      <c r="F61" s="208">
        <f>INDEX(Revenue!$E$8:$DV$96,MATCH($B61,Revenue!$E$8:$E$96,0),MATCH(F$57,Revenue!$E$8:$DV$8,0))</f>
        <v>0</v>
      </c>
      <c r="G61" s="208">
        <f>INDEX(Revenue!$E$8:$DV$96,MATCH($B61,Revenue!$E$8:$E$96,0),MATCH(G$57,Revenue!$E$8:$DV$8,0))</f>
        <v>0</v>
      </c>
      <c r="H61" s="208">
        <f>INDEX(Revenue!$E$8:$DV$96,MATCH($B61,Revenue!$E$8:$E$96,0),MATCH(H$57,Revenue!$E$8:$DV$8,0))</f>
        <v>0</v>
      </c>
      <c r="I61" s="208">
        <f>INDEX(Revenue!$E$8:$DV$96,MATCH($B61,Revenue!$E$8:$E$96,0),MATCH(I$57,Revenue!$E$8:$DV$8,0))</f>
        <v>0</v>
      </c>
      <c r="J61" s="208">
        <f>INDEX(Revenue!$E$8:$DV$96,MATCH($B61,Revenue!$E$8:$E$96,0),MATCH(J$57,Revenue!$E$8:$DV$8,0))</f>
        <v>0</v>
      </c>
      <c r="K61" s="208">
        <f>INDEX(Revenue!$E$8:$DV$96,MATCH($B61,Revenue!$E$8:$E$96,0),MATCH(K$57,Revenue!$E$8:$DV$8,0))</f>
        <v>0</v>
      </c>
      <c r="L61" s="208">
        <f>INDEX(Revenue!$E$8:$DV$96,MATCH($B61,Revenue!$E$8:$E$96,0),MATCH(L$57,Revenue!$E$8:$DV$8,0))</f>
        <v>0</v>
      </c>
      <c r="M61" s="208">
        <f>INDEX(Revenue!$E$8:$DV$96,MATCH($B61,Revenue!$E$8:$E$96,0),MATCH(M$57,Revenue!$E$8:$DV$8,0))</f>
        <v>0</v>
      </c>
      <c r="N61" s="208">
        <f>INDEX(Revenue!$E$8:$DV$96,MATCH($B61,Revenue!$E$8:$E$96,0),MATCH(N$57,Revenue!$E$8:$DV$8,0))</f>
        <v>0</v>
      </c>
      <c r="O61" s="208">
        <f>INDEX(Revenue!$E$8:$DV$96,MATCH($B61,Revenue!$E$8:$E$96,0),MATCH(O$57,Revenue!$E$8:$DV$8,0))</f>
        <v>0</v>
      </c>
      <c r="P61" s="208">
        <f>INDEX(Revenue!$E$8:$DV$96,MATCH($B61,Revenue!$E$8:$E$96,0),MATCH(P$57,Revenue!$E$8:$DV$8,0))</f>
        <v>0</v>
      </c>
    </row>
    <row r="62" spans="2:16" ht="15.75" customHeight="1">
      <c r="B62" s="10" t="s">
        <v>124</v>
      </c>
      <c r="C62" s="10"/>
      <c r="D62" s="10"/>
      <c r="E62" s="216">
        <f>INDEX(Revenue!$E$8:$DV$96,MATCH($B62,Revenue!$E$8:$E$96,0),MATCH(E$57,Revenue!$E$8:$DV$8,0))</f>
        <v>19</v>
      </c>
      <c r="F62" s="216">
        <f>INDEX(Revenue!$E$8:$DV$96,MATCH($B62,Revenue!$E$8:$E$96,0),MATCH(F$57,Revenue!$E$8:$DV$8,0))</f>
        <v>19</v>
      </c>
      <c r="G62" s="216">
        <f>INDEX(Revenue!$E$8:$DV$96,MATCH($B62,Revenue!$E$8:$E$96,0),MATCH(G$57,Revenue!$E$8:$DV$8,0))</f>
        <v>9.35</v>
      </c>
      <c r="H62" s="216">
        <f>INDEX(Revenue!$E$8:$DV$96,MATCH($B62,Revenue!$E$8:$E$96,0),MATCH(H$57,Revenue!$E$8:$DV$8,0))</f>
        <v>9.35</v>
      </c>
      <c r="I62" s="216">
        <f>INDEX(Revenue!$E$8:$DV$96,MATCH($B62,Revenue!$E$8:$E$96,0),MATCH(I$57,Revenue!$E$8:$DV$8,0))</f>
        <v>9.35</v>
      </c>
      <c r="J62" s="216">
        <f>INDEX(Revenue!$E$8:$DV$96,MATCH($B62,Revenue!$E$8:$E$96,0),MATCH(J$57,Revenue!$E$8:$DV$8,0))</f>
        <v>9.35</v>
      </c>
      <c r="K62" s="216">
        <f>INDEX(Revenue!$E$8:$DV$96,MATCH($B62,Revenue!$E$8:$E$96,0),MATCH(K$57,Revenue!$E$8:$DV$8,0))</f>
        <v>9.35</v>
      </c>
      <c r="L62" s="216">
        <f>INDEX(Revenue!$E$8:$DV$96,MATCH($B62,Revenue!$E$8:$E$96,0),MATCH(L$57,Revenue!$E$8:$DV$8,0))</f>
        <v>9.35</v>
      </c>
      <c r="M62" s="216">
        <f>INDEX(Revenue!$E$8:$DV$96,MATCH($B62,Revenue!$E$8:$E$96,0),MATCH(M$57,Revenue!$E$8:$DV$8,0))</f>
        <v>9.35</v>
      </c>
      <c r="N62" s="216">
        <f>INDEX(Revenue!$E$8:$DV$96,MATCH($B62,Revenue!$E$8:$E$96,0),MATCH(N$57,Revenue!$E$8:$DV$8,0))</f>
        <v>9.35</v>
      </c>
      <c r="O62" s="216">
        <f>INDEX(Revenue!$E$8:$DV$96,MATCH($B62,Revenue!$E$8:$E$96,0),MATCH(O$57,Revenue!$E$8:$DV$8,0))</f>
        <v>9.35</v>
      </c>
      <c r="P62" s="216">
        <f>INDEX(Revenue!$E$8:$DV$96,MATCH($B62,Revenue!$E$8:$E$96,0),MATCH(P$57,Revenue!$E$8:$DV$8,0))</f>
        <v>9.35</v>
      </c>
    </row>
    <row r="64" spans="2:16" ht="15.75" customHeight="1">
      <c r="B64" s="5" t="s">
        <v>108</v>
      </c>
      <c r="E64" s="208">
        <f>INDEX(Revenue!$E$8:$DV$96,MATCH($B64,Revenue!$E$8:$E$96,0),MATCH(E$57,Revenue!$E$8:$DV$8,0))</f>
        <v>0</v>
      </c>
      <c r="F64" s="208">
        <f>INDEX(Revenue!$E$8:$DV$96,MATCH($B64,Revenue!$E$8:$E$96,0),MATCH(F$57,Revenue!$E$8:$DV$8,0))</f>
        <v>0.2525</v>
      </c>
      <c r="G64" s="208">
        <f>INDEX(Revenue!$E$8:$DV$96,MATCH($B64,Revenue!$E$8:$E$96,0),MATCH(G$57,Revenue!$E$8:$DV$8,0))</f>
        <v>0.49868750000000012</v>
      </c>
      <c r="H64" s="208">
        <f>INDEX(Revenue!$E$8:$DV$96,MATCH($B64,Revenue!$E$8:$E$96,0),MATCH(H$57,Revenue!$E$8:$DV$8,0))</f>
        <v>0.61122031250000008</v>
      </c>
      <c r="I64" s="208">
        <f>INDEX(Revenue!$E$8:$DV$96,MATCH($B64,Revenue!$E$8:$E$96,0),MATCH(I$57,Revenue!$E$8:$DV$8,0))</f>
        <v>0.72093980468750019</v>
      </c>
      <c r="J64" s="208">
        <f>INDEX(Revenue!$E$8:$DV$96,MATCH($B64,Revenue!$E$8:$E$96,0),MATCH(J$57,Revenue!$E$8:$DV$8,0))</f>
        <v>0.82791630957031259</v>
      </c>
      <c r="K64" s="208">
        <f>INDEX(Revenue!$E$8:$DV$96,MATCH($B64,Revenue!$E$8:$E$96,0),MATCH(K$57,Revenue!$E$8:$DV$8,0))</f>
        <v>0.93221840183105475</v>
      </c>
      <c r="L64" s="208">
        <f>INDEX(Revenue!$E$8:$DV$96,MATCH($B64,Revenue!$E$8:$E$96,0),MATCH(L$57,Revenue!$E$8:$DV$8,0))</f>
        <v>1.0339129417852784</v>
      </c>
      <c r="M64" s="208">
        <f>INDEX(Revenue!$E$8:$DV$96,MATCH($B64,Revenue!$E$8:$E$96,0),MATCH(M$57,Revenue!$E$8:$DV$8,0))</f>
        <v>1.1330651182406466</v>
      </c>
      <c r="N64" s="208">
        <f>INDEX(Revenue!$E$8:$DV$96,MATCH($B64,Revenue!$E$8:$E$96,0),MATCH(N$57,Revenue!$E$8:$DV$8,0))</f>
        <v>1.2297384902846304</v>
      </c>
      <c r="O64" s="208">
        <f>INDEX(Revenue!$E$8:$DV$96,MATCH($B64,Revenue!$E$8:$E$96,0),MATCH(O$57,Revenue!$E$8:$DV$8,0))</f>
        <v>1.3239950280275148</v>
      </c>
      <c r="P64" s="208">
        <f>INDEX(Revenue!$E$8:$DV$96,MATCH($B64,Revenue!$E$8:$E$96,0),MATCH(P$57,Revenue!$E$8:$DV$8,0))</f>
        <v>1.4158951523268266</v>
      </c>
    </row>
    <row r="65" spans="2:16" ht="15.75" customHeight="1">
      <c r="B65" s="5" t="s">
        <v>114</v>
      </c>
      <c r="E65" s="208">
        <f>INDEX(Revenue!$E$8:$DV$96,MATCH($B65,Revenue!$E$8:$E$96,0),MATCH(E$57,Revenue!$E$8:$DV$8,0))</f>
        <v>0</v>
      </c>
      <c r="F65" s="208">
        <f>INDEX(Revenue!$E$8:$DV$96,MATCH($B65,Revenue!$E$8:$E$96,0),MATCH(F$57,Revenue!$E$8:$DV$8,0))</f>
        <v>0.20000000000000004</v>
      </c>
      <c r="G65" s="208">
        <f>INDEX(Revenue!$E$8:$DV$96,MATCH($B65,Revenue!$E$8:$E$96,0),MATCH(G$57,Revenue!$E$8:$DV$8,0))</f>
        <v>0.39333333333333337</v>
      </c>
      <c r="H65" s="208">
        <f>INDEX(Revenue!$E$8:$DV$96,MATCH($B65,Revenue!$E$8:$E$96,0),MATCH(H$57,Revenue!$E$8:$DV$8,0))</f>
        <v>0.47188888888888886</v>
      </c>
      <c r="I65" s="208">
        <f>INDEX(Revenue!$E$8:$DV$96,MATCH($B65,Revenue!$E$8:$E$96,0),MATCH(I$57,Revenue!$E$8:$DV$8,0))</f>
        <v>0.54782592592592605</v>
      </c>
      <c r="J65" s="208">
        <f>INDEX(Revenue!$E$8:$DV$96,MATCH($B65,Revenue!$E$8:$E$96,0),MATCH(J$57,Revenue!$E$8:$DV$8,0))</f>
        <v>0.6212317283950618</v>
      </c>
      <c r="K65" s="208">
        <f>INDEX(Revenue!$E$8:$DV$96,MATCH($B65,Revenue!$E$8:$E$96,0),MATCH(K$57,Revenue!$E$8:$DV$8,0))</f>
        <v>0.69219067078189289</v>
      </c>
      <c r="L65" s="208">
        <f>INDEX(Revenue!$E$8:$DV$96,MATCH($B65,Revenue!$E$8:$E$96,0),MATCH(L$57,Revenue!$E$8:$DV$8,0))</f>
        <v>0.76078431508916322</v>
      </c>
      <c r="M65" s="208">
        <f>INDEX(Revenue!$E$8:$DV$96,MATCH($B65,Revenue!$E$8:$E$96,0),MATCH(M$57,Revenue!$E$8:$DV$8,0))</f>
        <v>0.82709150458619096</v>
      </c>
      <c r="N65" s="208">
        <f>INDEX(Revenue!$E$8:$DV$96,MATCH($B65,Revenue!$E$8:$E$96,0),MATCH(N$57,Revenue!$E$8:$DV$8,0))</f>
        <v>0.89118845443331784</v>
      </c>
      <c r="O65" s="208">
        <f>INDEX(Revenue!$E$8:$DV$96,MATCH($B65,Revenue!$E$8:$E$96,0),MATCH(O$57,Revenue!$E$8:$DV$8,0))</f>
        <v>0.95314883928554062</v>
      </c>
      <c r="P65" s="208">
        <f>INDEX(Revenue!$E$8:$DV$96,MATCH($B65,Revenue!$E$8:$E$96,0),MATCH(P$57,Revenue!$E$8:$DV$8,0))</f>
        <v>1.0130438779760227</v>
      </c>
    </row>
    <row r="66" spans="2:16" ht="15.75" customHeight="1">
      <c r="B66" s="5" t="s">
        <v>120</v>
      </c>
      <c r="E66" s="208">
        <f>INDEX(Revenue!$E$8:$DV$96,MATCH($B66,Revenue!$E$8:$E$96,0),MATCH(E$57,Revenue!$E$8:$DV$8,0))</f>
        <v>0</v>
      </c>
      <c r="F66" s="208">
        <f>INDEX(Revenue!$E$8:$DV$96,MATCH($B66,Revenue!$E$8:$E$96,0),MATCH(F$57,Revenue!$E$8:$DV$8,0))</f>
        <v>0.12083333333333335</v>
      </c>
      <c r="G66" s="208">
        <f>INDEX(Revenue!$E$8:$DV$96,MATCH($B66,Revenue!$E$8:$E$96,0),MATCH(G$57,Revenue!$E$8:$DV$8,0))</f>
        <v>0.23663194444444446</v>
      </c>
      <c r="H66" s="208">
        <f>INDEX(Revenue!$E$8:$DV$96,MATCH($B66,Revenue!$E$8:$E$96,0),MATCH(H$57,Revenue!$E$8:$DV$8,0))</f>
        <v>0.2934389467592593</v>
      </c>
      <c r="I66" s="208">
        <f>INDEX(Revenue!$E$8:$DV$96,MATCH($B66,Revenue!$E$8:$E$96,0),MATCH(I$57,Revenue!$E$8:$DV$8,0))</f>
        <v>0.34787899064429012</v>
      </c>
      <c r="J66" s="208">
        <f>INDEX(Revenue!$E$8:$DV$96,MATCH($B66,Revenue!$E$8:$E$96,0),MATCH(J$57,Revenue!$E$8:$DV$8,0))</f>
        <v>0.4000506993674447</v>
      </c>
      <c r="K66" s="208">
        <f>INDEX(Revenue!$E$8:$DV$96,MATCH($B66,Revenue!$E$8:$E$96,0),MATCH(K$57,Revenue!$E$8:$DV$8,0))</f>
        <v>0.45004858689380117</v>
      </c>
      <c r="L66" s="208">
        <f>INDEX(Revenue!$E$8:$DV$96,MATCH($B66,Revenue!$E$8:$E$96,0),MATCH(L$57,Revenue!$E$8:$DV$8,0))</f>
        <v>0.49796322910655949</v>
      </c>
      <c r="M66" s="208">
        <f>INDEX(Revenue!$E$8:$DV$96,MATCH($B66,Revenue!$E$8:$E$96,0),MATCH(M$57,Revenue!$E$8:$DV$8,0))</f>
        <v>0.54388142789378613</v>
      </c>
      <c r="N66" s="208">
        <f>INDEX(Revenue!$E$8:$DV$96,MATCH($B66,Revenue!$E$8:$E$96,0),MATCH(N$57,Revenue!$E$8:$DV$8,0))</f>
        <v>0.58788636839821173</v>
      </c>
      <c r="O66" s="208">
        <f>INDEX(Revenue!$E$8:$DV$96,MATCH($B66,Revenue!$E$8:$E$96,0),MATCH(O$57,Revenue!$E$8:$DV$8,0))</f>
        <v>0.63005776971495298</v>
      </c>
      <c r="P66" s="208">
        <f>INDEX(Revenue!$E$8:$DV$96,MATCH($B66,Revenue!$E$8:$E$96,0),MATCH(P$57,Revenue!$E$8:$DV$8,0))</f>
        <v>0.67047202931016325</v>
      </c>
    </row>
    <row r="67" spans="2:16" ht="15.75" customHeight="1">
      <c r="B67" s="5" t="s">
        <v>235</v>
      </c>
      <c r="E67" s="208">
        <f>INDEX(Revenue!$E$8:$DV$96,MATCH($B67,Revenue!$E$8:$E$96,0),MATCH(E$57,Revenue!$E$8:$DV$8,0))</f>
        <v>0</v>
      </c>
      <c r="F67" s="208">
        <f>INDEX(Revenue!$E$8:$DV$96,MATCH($B67,Revenue!$E$8:$E$96,0),MATCH(F$57,Revenue!$E$8:$DV$8,0))</f>
        <v>0</v>
      </c>
      <c r="G67" s="208">
        <f>INDEX(Revenue!$E$8:$DV$96,MATCH($B67,Revenue!$E$8:$E$96,0),MATCH(G$57,Revenue!$E$8:$DV$8,0))</f>
        <v>0</v>
      </c>
      <c r="H67" s="208">
        <f>INDEX(Revenue!$E$8:$DV$96,MATCH($B67,Revenue!$E$8:$E$96,0),MATCH(H$57,Revenue!$E$8:$DV$8,0))</f>
        <v>0</v>
      </c>
      <c r="I67" s="208">
        <f>INDEX(Revenue!$E$8:$DV$96,MATCH($B67,Revenue!$E$8:$E$96,0),MATCH(I$57,Revenue!$E$8:$DV$8,0))</f>
        <v>0</v>
      </c>
      <c r="J67" s="208">
        <f>INDEX(Revenue!$E$8:$DV$96,MATCH($B67,Revenue!$E$8:$E$96,0),MATCH(J$57,Revenue!$E$8:$DV$8,0))</f>
        <v>0</v>
      </c>
      <c r="K67" s="208">
        <f>INDEX(Revenue!$E$8:$DV$96,MATCH($B67,Revenue!$E$8:$E$96,0),MATCH(K$57,Revenue!$E$8:$DV$8,0))</f>
        <v>0</v>
      </c>
      <c r="L67" s="208">
        <f>INDEX(Revenue!$E$8:$DV$96,MATCH($B67,Revenue!$E$8:$E$96,0),MATCH(L$57,Revenue!$E$8:$DV$8,0))</f>
        <v>0</v>
      </c>
      <c r="M67" s="208">
        <f>INDEX(Revenue!$E$8:$DV$96,MATCH($B67,Revenue!$E$8:$E$96,0),MATCH(M$57,Revenue!$E$8:$DV$8,0))</f>
        <v>0</v>
      </c>
      <c r="N67" s="208">
        <f>INDEX(Revenue!$E$8:$DV$96,MATCH($B67,Revenue!$E$8:$E$96,0),MATCH(N$57,Revenue!$E$8:$DV$8,0))</f>
        <v>0</v>
      </c>
      <c r="O67" s="208">
        <f>INDEX(Revenue!$E$8:$DV$96,MATCH($B67,Revenue!$E$8:$E$96,0),MATCH(O$57,Revenue!$E$8:$DV$8,0))</f>
        <v>0</v>
      </c>
      <c r="P67" s="208">
        <f>INDEX(Revenue!$E$8:$DV$96,MATCH($B67,Revenue!$E$8:$E$96,0),MATCH(P$57,Revenue!$E$8:$DV$8,0))</f>
        <v>0</v>
      </c>
    </row>
    <row r="68" spans="2:16" ht="15.75" customHeight="1">
      <c r="B68" s="10" t="s">
        <v>125</v>
      </c>
      <c r="C68" s="10"/>
      <c r="D68" s="10"/>
      <c r="E68" s="216">
        <f>INDEX(Revenue!$E$8:$DV$96,MATCH($B68,Revenue!$E$8:$E$96,0),MATCH(E$57,Revenue!$E$8:$DV$8,0))</f>
        <v>0</v>
      </c>
      <c r="F68" s="216">
        <f>INDEX(Revenue!$E$8:$DV$96,MATCH($B68,Revenue!$E$8:$E$96,0),MATCH(F$57,Revenue!$E$8:$DV$8,0))</f>
        <v>0.57333333333333336</v>
      </c>
      <c r="G68" s="216">
        <f>INDEX(Revenue!$E$8:$DV$96,MATCH($B68,Revenue!$E$8:$E$96,0),MATCH(G$57,Revenue!$E$8:$DV$8,0))</f>
        <v>1.1286527777777779</v>
      </c>
      <c r="H68" s="216">
        <f>INDEX(Revenue!$E$8:$DV$96,MATCH($B68,Revenue!$E$8:$E$96,0),MATCH(H$57,Revenue!$E$8:$DV$8,0))</f>
        <v>1.3765481481481483</v>
      </c>
      <c r="I68" s="216">
        <f>INDEX(Revenue!$E$8:$DV$96,MATCH($B68,Revenue!$E$8:$E$96,0),MATCH(I$57,Revenue!$E$8:$DV$8,0))</f>
        <v>1.6166447212577164</v>
      </c>
      <c r="J68" s="216">
        <f>INDEX(Revenue!$E$8:$DV$96,MATCH($B68,Revenue!$E$8:$E$96,0),MATCH(J$57,Revenue!$E$8:$DV$8,0))</f>
        <v>1.8491987373328191</v>
      </c>
      <c r="K68" s="216">
        <f>INDEX(Revenue!$E$8:$DV$96,MATCH($B68,Revenue!$E$8:$E$96,0),MATCH(K$57,Revenue!$E$8:$DV$8,0))</f>
        <v>2.074457659506749</v>
      </c>
      <c r="L68" s="216">
        <f>INDEX(Revenue!$E$8:$DV$96,MATCH($B68,Revenue!$E$8:$E$96,0),MATCH(L$57,Revenue!$E$8:$DV$8,0))</f>
        <v>2.2926604859810009</v>
      </c>
      <c r="M68" s="216">
        <f>INDEX(Revenue!$E$8:$DV$96,MATCH($B68,Revenue!$E$8:$E$96,0),MATCH(M$57,Revenue!$E$8:$DV$8,0))</f>
        <v>2.5040380507206237</v>
      </c>
      <c r="N68" s="216">
        <f>INDEX(Revenue!$E$8:$DV$96,MATCH($B68,Revenue!$E$8:$E$96,0),MATCH(N$57,Revenue!$E$8:$DV$8,0))</f>
        <v>2.7088133131161598</v>
      </c>
      <c r="O68" s="216">
        <f>INDEX(Revenue!$E$8:$DV$96,MATCH($B68,Revenue!$E$8:$E$96,0),MATCH(O$57,Revenue!$E$8:$DV$8,0))</f>
        <v>2.9072016370280083</v>
      </c>
      <c r="P68" s="216">
        <f>INDEX(Revenue!$E$8:$DV$96,MATCH($B68,Revenue!$E$8:$E$96,0),MATCH(P$57,Revenue!$E$8:$DV$8,0))</f>
        <v>3.0994110596130127</v>
      </c>
    </row>
    <row r="70" spans="2:16" ht="15.75" customHeight="1">
      <c r="B70" s="5" t="s">
        <v>110</v>
      </c>
      <c r="E70" s="208">
        <f>INDEX(Revenue!$E$8:$DV$96,MATCH($B70,Revenue!$E$8:$E$96,0),MATCH(E$57,Revenue!$E$8:$DV$8,0))</f>
        <v>10.100000000000001</v>
      </c>
      <c r="F70" s="208">
        <f>INDEX(Revenue!$E$8:$DV$96,MATCH($B70,Revenue!$E$8:$E$96,0),MATCH(F$57,Revenue!$E$8:$DV$8,0))</f>
        <v>19.947500000000005</v>
      </c>
      <c r="G70" s="208">
        <f>INDEX(Revenue!$E$8:$DV$96,MATCH($B70,Revenue!$E$8:$E$96,0),MATCH(G$57,Revenue!$E$8:$DV$8,0))</f>
        <v>24.448812500000006</v>
      </c>
      <c r="H70" s="208">
        <f>INDEX(Revenue!$E$8:$DV$96,MATCH($B70,Revenue!$E$8:$E$96,0),MATCH(H$57,Revenue!$E$8:$DV$8,0))</f>
        <v>28.837592187500007</v>
      </c>
      <c r="I70" s="208">
        <f>INDEX(Revenue!$E$8:$DV$96,MATCH($B70,Revenue!$E$8:$E$96,0),MATCH(I$57,Revenue!$E$8:$DV$8,0))</f>
        <v>33.116652382812504</v>
      </c>
      <c r="J70" s="208">
        <f>INDEX(Revenue!$E$8:$DV$96,MATCH($B70,Revenue!$E$8:$E$96,0),MATCH(J$57,Revenue!$E$8:$DV$8,0))</f>
        <v>37.288736073242191</v>
      </c>
      <c r="K70" s="208">
        <f>INDEX(Revenue!$E$8:$DV$96,MATCH($B70,Revenue!$E$8:$E$96,0),MATCH(K$57,Revenue!$E$8:$DV$8,0))</f>
        <v>41.35651767141114</v>
      </c>
      <c r="L70" s="208">
        <f>INDEX(Revenue!$E$8:$DV$96,MATCH($B70,Revenue!$E$8:$E$96,0),MATCH(L$57,Revenue!$E$8:$DV$8,0))</f>
        <v>45.322604729625866</v>
      </c>
      <c r="M70" s="208">
        <f>INDEX(Revenue!$E$8:$DV$96,MATCH($B70,Revenue!$E$8:$E$96,0),MATCH(M$57,Revenue!$E$8:$DV$8,0))</f>
        <v>49.189539611385221</v>
      </c>
      <c r="N70" s="208">
        <f>INDEX(Revenue!$E$8:$DV$96,MATCH($B70,Revenue!$E$8:$E$96,0),MATCH(N$57,Revenue!$E$8:$DV$8,0))</f>
        <v>52.95980112110059</v>
      </c>
      <c r="O70" s="208">
        <f>INDEX(Revenue!$E$8:$DV$96,MATCH($B70,Revenue!$E$8:$E$96,0),MATCH(O$57,Revenue!$E$8:$DV$8,0))</f>
        <v>56.635806093073072</v>
      </c>
      <c r="P70" s="208">
        <f>INDEX(Revenue!$E$8:$DV$96,MATCH($B70,Revenue!$E$8:$E$96,0),MATCH(P$57,Revenue!$E$8:$DV$8,0))</f>
        <v>60.219910940746246</v>
      </c>
    </row>
    <row r="71" spans="2:16" ht="15.75" customHeight="1">
      <c r="B71" s="5" t="s">
        <v>116</v>
      </c>
      <c r="E71" s="208">
        <f>INDEX(Revenue!$E$8:$DV$96,MATCH($B71,Revenue!$E$8:$E$96,0),MATCH(E$57,Revenue!$E$8:$DV$8,0))</f>
        <v>6</v>
      </c>
      <c r="F71" s="208">
        <f>INDEX(Revenue!$E$8:$DV$96,MATCH($B71,Revenue!$E$8:$E$96,0),MATCH(F$57,Revenue!$E$8:$DV$8,0))</f>
        <v>11.8</v>
      </c>
      <c r="G71" s="208">
        <f>INDEX(Revenue!$E$8:$DV$96,MATCH($B71,Revenue!$E$8:$E$96,0),MATCH(G$57,Revenue!$E$8:$DV$8,0))</f>
        <v>14.156666666666666</v>
      </c>
      <c r="H71" s="208">
        <f>INDEX(Revenue!$E$8:$DV$96,MATCH($B71,Revenue!$E$8:$E$96,0),MATCH(H$57,Revenue!$E$8:$DV$8,0))</f>
        <v>16.434777777777779</v>
      </c>
      <c r="I71" s="208">
        <f>INDEX(Revenue!$E$8:$DV$96,MATCH($B71,Revenue!$E$8:$E$96,0),MATCH(I$57,Revenue!$E$8:$DV$8,0))</f>
        <v>18.636951851851851</v>
      </c>
      <c r="J71" s="208">
        <f>INDEX(Revenue!$E$8:$DV$96,MATCH($B71,Revenue!$E$8:$E$96,0),MATCH(J$57,Revenue!$E$8:$DV$8,0))</f>
        <v>20.765720123456788</v>
      </c>
      <c r="K71" s="208">
        <f>INDEX(Revenue!$E$8:$DV$96,MATCH($B71,Revenue!$E$8:$E$96,0),MATCH(K$57,Revenue!$E$8:$DV$8,0))</f>
        <v>22.823529452674894</v>
      </c>
      <c r="L71" s="208">
        <f>INDEX(Revenue!$E$8:$DV$96,MATCH($B71,Revenue!$E$8:$E$96,0),MATCH(L$57,Revenue!$E$8:$DV$8,0))</f>
        <v>24.812745137585729</v>
      </c>
      <c r="M71" s="208">
        <f>INDEX(Revenue!$E$8:$DV$96,MATCH($B71,Revenue!$E$8:$E$96,0),MATCH(M$57,Revenue!$E$8:$DV$8,0))</f>
        <v>26.735653632999536</v>
      </c>
      <c r="N71" s="208">
        <f>INDEX(Revenue!$E$8:$DV$96,MATCH($B71,Revenue!$E$8:$E$96,0),MATCH(N$57,Revenue!$E$8:$DV$8,0))</f>
        <v>28.594465178566217</v>
      </c>
      <c r="O71" s="208">
        <f>INDEX(Revenue!$E$8:$DV$96,MATCH($B71,Revenue!$E$8:$E$96,0),MATCH(O$57,Revenue!$E$8:$DV$8,0))</f>
        <v>30.391316339280678</v>
      </c>
      <c r="P71" s="208">
        <f>INDEX(Revenue!$E$8:$DV$96,MATCH($B71,Revenue!$E$8:$E$96,0),MATCH(P$57,Revenue!$E$8:$DV$8,0))</f>
        <v>32.128272461304654</v>
      </c>
    </row>
    <row r="72" spans="2:16" ht="15.75" customHeight="1">
      <c r="B72" s="5" t="s">
        <v>122</v>
      </c>
      <c r="E72" s="208">
        <f>INDEX(Revenue!$E$8:$DV$96,MATCH($B72,Revenue!$E$8:$E$96,0),MATCH(E$57,Revenue!$E$8:$DV$8,0))</f>
        <v>2.9000000000000004</v>
      </c>
      <c r="F72" s="208">
        <f>INDEX(Revenue!$E$8:$DV$96,MATCH($B72,Revenue!$E$8:$E$96,0),MATCH(F$57,Revenue!$E$8:$DV$8,0))</f>
        <v>5.6791666666666671</v>
      </c>
      <c r="G72" s="208">
        <f>INDEX(Revenue!$E$8:$DV$96,MATCH($B72,Revenue!$E$8:$E$96,0),MATCH(G$57,Revenue!$E$8:$DV$8,0))</f>
        <v>7.0425347222222232</v>
      </c>
      <c r="H72" s="208">
        <f>INDEX(Revenue!$E$8:$DV$96,MATCH($B72,Revenue!$E$8:$E$96,0),MATCH(H$57,Revenue!$E$8:$DV$8,0))</f>
        <v>8.3490957754629633</v>
      </c>
      <c r="I72" s="208">
        <f>INDEX(Revenue!$E$8:$DV$96,MATCH($B72,Revenue!$E$8:$E$96,0),MATCH(I$57,Revenue!$E$8:$DV$8,0))</f>
        <v>9.6012167848186731</v>
      </c>
      <c r="J72" s="208">
        <f>INDEX(Revenue!$E$8:$DV$96,MATCH($B72,Revenue!$E$8:$E$96,0),MATCH(J$57,Revenue!$E$8:$DV$8,0))</f>
        <v>10.801166085451229</v>
      </c>
      <c r="K72" s="208">
        <f>INDEX(Revenue!$E$8:$DV$96,MATCH($B72,Revenue!$E$8:$E$96,0),MATCH(K$57,Revenue!$E$8:$DV$8,0))</f>
        <v>11.951117498557428</v>
      </c>
      <c r="L72" s="208">
        <f>INDEX(Revenue!$E$8:$DV$96,MATCH($B72,Revenue!$E$8:$E$96,0),MATCH(L$57,Revenue!$E$8:$DV$8,0))</f>
        <v>13.053154269450868</v>
      </c>
      <c r="M72" s="208">
        <f>INDEX(Revenue!$E$8:$DV$96,MATCH($B72,Revenue!$E$8:$E$96,0),MATCH(M$57,Revenue!$E$8:$DV$8,0))</f>
        <v>14.109272841557083</v>
      </c>
      <c r="N72" s="208">
        <f>INDEX(Revenue!$E$8:$DV$96,MATCH($B72,Revenue!$E$8:$E$96,0),MATCH(N$57,Revenue!$E$8:$DV$8,0))</f>
        <v>15.121386473158871</v>
      </c>
      <c r="O72" s="208">
        <f>INDEX(Revenue!$E$8:$DV$96,MATCH($B72,Revenue!$E$8:$E$96,0),MATCH(O$57,Revenue!$E$8:$DV$8,0))</f>
        <v>16.091328703443917</v>
      </c>
      <c r="P72" s="208">
        <f>INDEX(Revenue!$E$8:$DV$96,MATCH($B72,Revenue!$E$8:$E$96,0),MATCH(P$57,Revenue!$E$8:$DV$8,0))</f>
        <v>17.020856674133753</v>
      </c>
    </row>
    <row r="73" spans="2:16" ht="15.75" customHeight="1">
      <c r="B73" s="5" t="s">
        <v>237</v>
      </c>
      <c r="E73" s="208">
        <f>INDEX(Revenue!$E$8:$DV$96,MATCH($B73,Revenue!$E$8:$E$96,0),MATCH(E$57,Revenue!$E$8:$DV$8,0))</f>
        <v>0</v>
      </c>
      <c r="F73" s="208">
        <f>INDEX(Revenue!$E$8:$DV$96,MATCH($B73,Revenue!$E$8:$E$96,0),MATCH(F$57,Revenue!$E$8:$DV$8,0))</f>
        <v>0</v>
      </c>
      <c r="G73" s="208">
        <f>INDEX(Revenue!$E$8:$DV$96,MATCH($B73,Revenue!$E$8:$E$96,0),MATCH(G$57,Revenue!$E$8:$DV$8,0))</f>
        <v>0</v>
      </c>
      <c r="H73" s="208">
        <f>INDEX(Revenue!$E$8:$DV$96,MATCH($B73,Revenue!$E$8:$E$96,0),MATCH(H$57,Revenue!$E$8:$DV$8,0))</f>
        <v>0</v>
      </c>
      <c r="I73" s="208">
        <f>INDEX(Revenue!$E$8:$DV$96,MATCH($B73,Revenue!$E$8:$E$96,0),MATCH(I$57,Revenue!$E$8:$DV$8,0))</f>
        <v>0</v>
      </c>
      <c r="J73" s="208">
        <f>INDEX(Revenue!$E$8:$DV$96,MATCH($B73,Revenue!$E$8:$E$96,0),MATCH(J$57,Revenue!$E$8:$DV$8,0))</f>
        <v>0</v>
      </c>
      <c r="K73" s="208">
        <f>INDEX(Revenue!$E$8:$DV$96,MATCH($B73,Revenue!$E$8:$E$96,0),MATCH(K$57,Revenue!$E$8:$DV$8,0))</f>
        <v>0</v>
      </c>
      <c r="L73" s="208">
        <f>INDEX(Revenue!$E$8:$DV$96,MATCH($B73,Revenue!$E$8:$E$96,0),MATCH(L$57,Revenue!$E$8:$DV$8,0))</f>
        <v>0</v>
      </c>
      <c r="M73" s="208">
        <f>INDEX(Revenue!$E$8:$DV$96,MATCH($B73,Revenue!$E$8:$E$96,0),MATCH(M$57,Revenue!$E$8:$DV$8,0))</f>
        <v>0</v>
      </c>
      <c r="N73" s="208">
        <f>INDEX(Revenue!$E$8:$DV$96,MATCH($B73,Revenue!$E$8:$E$96,0),MATCH(N$57,Revenue!$E$8:$DV$8,0))</f>
        <v>0</v>
      </c>
      <c r="O73" s="208">
        <f>INDEX(Revenue!$E$8:$DV$96,MATCH($B73,Revenue!$E$8:$E$96,0),MATCH(O$57,Revenue!$E$8:$DV$8,0))</f>
        <v>0</v>
      </c>
      <c r="P73" s="208">
        <f>INDEX(Revenue!$E$8:$DV$96,MATCH($B73,Revenue!$E$8:$E$96,0),MATCH(P$57,Revenue!$E$8:$DV$8,0))</f>
        <v>0</v>
      </c>
    </row>
    <row r="74" spans="2:16" ht="15.75" customHeight="1">
      <c r="B74" s="10" t="s">
        <v>126</v>
      </c>
      <c r="C74" s="10"/>
      <c r="D74" s="10"/>
      <c r="E74" s="216">
        <f>INDEX(Revenue!$E$8:$DV$96,MATCH($B74,Revenue!$E$8:$E$96,0),MATCH(E$57,Revenue!$E$8:$DV$8,0))</f>
        <v>9.5</v>
      </c>
      <c r="F74" s="216">
        <f>INDEX(Revenue!$E$8:$DV$96,MATCH($B74,Revenue!$E$8:$E$96,0),MATCH(F$57,Revenue!$E$8:$DV$8,0))</f>
        <v>28.213333333333338</v>
      </c>
      <c r="G74" s="216">
        <f>INDEX(Revenue!$E$8:$DV$96,MATCH($B74,Revenue!$E$8:$E$96,0),MATCH(G$57,Revenue!$E$8:$DV$8,0))</f>
        <v>41.53734027777778</v>
      </c>
      <c r="H74" s="216">
        <f>INDEX(Revenue!$E$8:$DV$96,MATCH($B74,Revenue!$E$8:$E$96,0),MATCH(H$57,Revenue!$E$8:$DV$8,0))</f>
        <v>49.634739814814822</v>
      </c>
      <c r="I74" s="216">
        <f>INDEX(Revenue!$E$8:$DV$96,MATCH($B74,Revenue!$E$8:$E$96,0),MATCH(I$57,Revenue!$E$8:$DV$8,0))</f>
        <v>57.488143380111893</v>
      </c>
      <c r="J74" s="216">
        <f>INDEX(Revenue!$E$8:$DV$96,MATCH($B74,Revenue!$E$8:$E$96,0),MATCH(J$57,Revenue!$E$8:$DV$8,0))</f>
        <v>65.105221650816617</v>
      </c>
      <c r="K74" s="216">
        <f>INDEX(Revenue!$E$8:$DV$96,MATCH($B74,Revenue!$E$8:$E$96,0),MATCH(K$57,Revenue!$E$8:$DV$8,0))</f>
        <v>72.49339345239683</v>
      </c>
      <c r="L74" s="216">
        <f>INDEX(Revenue!$E$8:$DV$96,MATCH($B74,Revenue!$E$8:$E$96,0),MATCH(L$57,Revenue!$E$8:$DV$8,0))</f>
        <v>79.659834379652963</v>
      </c>
      <c r="M74" s="216">
        <f>INDEX(Revenue!$E$8:$DV$96,MATCH($B74,Revenue!$E$8:$E$96,0),MATCH(M$57,Revenue!$E$8:$DV$8,0))</f>
        <v>86.611485111302159</v>
      </c>
      <c r="N74" s="216">
        <f>INDEX(Revenue!$E$8:$DV$96,MATCH($B74,Revenue!$E$8:$E$96,0),MATCH(N$57,Revenue!$E$8:$DV$8,0))</f>
        <v>93.355059429383758</v>
      </c>
      <c r="O74" s="216">
        <f>INDEX(Revenue!$E$8:$DV$96,MATCH($B74,Revenue!$E$8:$E$96,0),MATCH(O$57,Revenue!$E$8:$DV$8,0))</f>
        <v>99.897051954311678</v>
      </c>
      <c r="P74" s="216">
        <f>INDEX(Revenue!$E$8:$DV$96,MATCH($B74,Revenue!$E$8:$E$96,0),MATCH(P$57,Revenue!$E$8:$DV$8,0))</f>
        <v>106.24374560599117</v>
      </c>
    </row>
    <row r="76" spans="2:16" ht="15.75" customHeight="1">
      <c r="B76" s="5" t="s">
        <v>111</v>
      </c>
      <c r="E76" s="100">
        <f>INDEX(Revenue!$E$8:$DV$96,MATCH($B76,Revenue!$E$8:$E$96,0),MATCH(E$57,Revenue!$E$8:$DV$8,0))</f>
        <v>5.000000000000001E-2</v>
      </c>
      <c r="F76" s="100">
        <f>INDEX(Revenue!$E$8:$DV$96,MATCH($B76,Revenue!$E$8:$E$96,0),MATCH(F$57,Revenue!$E$8:$DV$8,0))</f>
        <v>0.14875000000000002</v>
      </c>
      <c r="G76" s="100">
        <f>INDEX(Revenue!$E$8:$DV$96,MATCH($B76,Revenue!$E$8:$E$96,0),MATCH(G$57,Revenue!$E$8:$DV$8,0))</f>
        <v>0.21978372524752479</v>
      </c>
      <c r="H76" s="100">
        <f>INDEX(Revenue!$E$8:$DV$96,MATCH($B76,Revenue!$E$8:$E$96,0),MATCH(H$57,Revenue!$E$8:$DV$8,0))</f>
        <v>0.2637940826113862</v>
      </c>
      <c r="I76" s="100">
        <f>INDEX(Revenue!$E$8:$DV$96,MATCH($B76,Revenue!$E$8:$E$96,0),MATCH(I$57,Revenue!$E$8:$DV$8,0))</f>
        <v>0.30670418104115105</v>
      </c>
      <c r="J76" s="100">
        <f>INDEX(Revenue!$E$8:$DV$96,MATCH($B76,Revenue!$E$8:$E$96,0),MATCH(J$57,Revenue!$E$8:$DV$8,0))</f>
        <v>0.34854152701017177</v>
      </c>
      <c r="K76" s="100">
        <f>INDEX(Revenue!$E$8:$DV$96,MATCH($B76,Revenue!$E$8:$E$96,0),MATCH(K$57,Revenue!$E$8:$DV$8,0))</f>
        <v>0.38933293932996699</v>
      </c>
      <c r="L76" s="100">
        <f>INDEX(Revenue!$E$8:$DV$96,MATCH($B76,Revenue!$E$8:$E$96,0),MATCH(L$57,Revenue!$E$8:$DV$8,0))</f>
        <v>0.42910456634176736</v>
      </c>
      <c r="M76" s="100">
        <f>INDEX(Revenue!$E$8:$DV$96,MATCH($B76,Revenue!$E$8:$E$96,0),MATCH(M$57,Revenue!$E$8:$DV$8,0))</f>
        <v>0.46788190267827273</v>
      </c>
      <c r="N76" s="100">
        <f>INDEX(Revenue!$E$8:$DV$96,MATCH($B76,Revenue!$E$8:$E$96,0),MATCH(N$57,Revenue!$E$8:$DV$8,0))</f>
        <v>0.50568980560636545</v>
      </c>
      <c r="O76" s="100">
        <f>INDEX(Revenue!$E$8:$DV$96,MATCH($B76,Revenue!$E$8:$E$96,0),MATCH(O$57,Revenue!$E$8:$DV$8,0))</f>
        <v>0.54255251096125579</v>
      </c>
      <c r="P76" s="100">
        <f>INDEX(Revenue!$E$8:$DV$96,MATCH($B76,Revenue!$E$8:$E$96,0),MATCH(P$57,Revenue!$E$8:$DV$8,0))</f>
        <v>0.57849364868227382</v>
      </c>
    </row>
    <row r="77" spans="2:16" ht="15.75" customHeight="1">
      <c r="B77" s="5" t="s">
        <v>117</v>
      </c>
      <c r="E77" s="100">
        <f>INDEX(Revenue!$E$8:$DV$96,MATCH($B77,Revenue!$E$8:$E$96,0),MATCH(E$57,Revenue!$E$8:$DV$8,0))</f>
        <v>0.05</v>
      </c>
      <c r="F77" s="100">
        <f>INDEX(Revenue!$E$8:$DV$96,MATCH($B77,Revenue!$E$8:$E$96,0),MATCH(F$57,Revenue!$E$8:$DV$8,0))</f>
        <v>0.14833333333333334</v>
      </c>
      <c r="G77" s="100">
        <f>INDEX(Revenue!$E$8:$DV$96,MATCH($B77,Revenue!$E$8:$E$96,0),MATCH(G$57,Revenue!$E$8:$DV$8,0))</f>
        <v>0.21630555555555556</v>
      </c>
      <c r="H77" s="100">
        <f>INDEX(Revenue!$E$8:$DV$96,MATCH($B77,Revenue!$E$8:$E$96,0),MATCH(H$57,Revenue!$E$8:$DV$8,0))</f>
        <v>0.25492870370370369</v>
      </c>
      <c r="I77" s="100">
        <f>INDEX(Revenue!$E$8:$DV$96,MATCH($B77,Revenue!$E$8:$E$96,0),MATCH(I$57,Revenue!$E$8:$DV$8,0))</f>
        <v>0.29226441358024691</v>
      </c>
      <c r="J77" s="100">
        <f>INDEX(Revenue!$E$8:$DV$96,MATCH($B77,Revenue!$E$8:$E$96,0),MATCH(J$57,Revenue!$E$8:$DV$8,0))</f>
        <v>0.32835559979423862</v>
      </c>
      <c r="K77" s="100">
        <f>INDEX(Revenue!$E$8:$DV$96,MATCH($B77,Revenue!$E$8:$E$96,0),MATCH(K$57,Revenue!$E$8:$DV$8,0))</f>
        <v>0.36324374646776397</v>
      </c>
      <c r="L77" s="100">
        <f>INDEX(Revenue!$E$8:$DV$96,MATCH($B77,Revenue!$E$8:$E$96,0),MATCH(L$57,Revenue!$E$8:$DV$8,0))</f>
        <v>0.39696895491883855</v>
      </c>
      <c r="M77" s="100">
        <f>INDEX(Revenue!$E$8:$DV$96,MATCH($B77,Revenue!$E$8:$E$96,0),MATCH(M$57,Revenue!$E$8:$DV$8,0))</f>
        <v>0.4295699897548772</v>
      </c>
      <c r="N77" s="100">
        <f>INDEX(Revenue!$E$8:$DV$96,MATCH($B77,Revenue!$E$8:$E$96,0),MATCH(N$57,Revenue!$E$8:$DV$8,0))</f>
        <v>0.46108432342971462</v>
      </c>
      <c r="O77" s="100">
        <f>INDEX(Revenue!$E$8:$DV$96,MATCH($B77,Revenue!$E$8:$E$96,0),MATCH(O$57,Revenue!$E$8:$DV$8,0))</f>
        <v>0.4915481793153908</v>
      </c>
      <c r="P77" s="100">
        <f>INDEX(Revenue!$E$8:$DV$96,MATCH($B77,Revenue!$E$8:$E$96,0),MATCH(P$57,Revenue!$E$8:$DV$8,0))</f>
        <v>0.52099657333821114</v>
      </c>
    </row>
    <row r="78" spans="2:16" ht="15.75" customHeight="1">
      <c r="B78" s="5" t="s">
        <v>123</v>
      </c>
      <c r="E78" s="100">
        <f>INDEX(Revenue!$E$8:$DV$96,MATCH($B78,Revenue!$E$8:$E$96,0),MATCH(E$57,Revenue!$E$8:$DV$8,0))</f>
        <v>0.05</v>
      </c>
      <c r="F78" s="100">
        <f>INDEX(Revenue!$E$8:$DV$96,MATCH($B78,Revenue!$E$8:$E$96,0),MATCH(F$57,Revenue!$E$8:$DV$8,0))</f>
        <v>0.14791666666666667</v>
      </c>
      <c r="G78" s="100">
        <f>INDEX(Revenue!$E$8:$DV$96,MATCH($B78,Revenue!$E$8:$E$96,0),MATCH(G$57,Revenue!$E$8:$DV$8,0))</f>
        <v>0.21933967911877397</v>
      </c>
      <c r="H78" s="100">
        <f>INDEX(Revenue!$E$8:$DV$96,MATCH($B78,Revenue!$E$8:$E$96,0),MATCH(H$57,Revenue!$E$8:$DV$8,0))</f>
        <v>0.26537293961526182</v>
      </c>
      <c r="I78" s="100">
        <f>INDEX(Revenue!$E$8:$DV$96,MATCH($B78,Revenue!$E$8:$E$96,0),MATCH(I$57,Revenue!$E$8:$DV$8,0))</f>
        <v>0.30948814759106275</v>
      </c>
      <c r="J78" s="100">
        <f>INDEX(Revenue!$E$8:$DV$96,MATCH($B78,Revenue!$E$8:$E$96,0),MATCH(J$57,Revenue!$E$8:$DV$8,0))</f>
        <v>0.35176522190120524</v>
      </c>
      <c r="K78" s="100">
        <f>INDEX(Revenue!$E$8:$DV$96,MATCH($B78,Revenue!$E$8:$E$96,0),MATCH(K$57,Revenue!$E$8:$DV$8,0))</f>
        <v>0.39228075144842517</v>
      </c>
      <c r="L78" s="100">
        <f>INDEX(Revenue!$E$8:$DV$96,MATCH($B78,Revenue!$E$8:$E$96,0),MATCH(L$57,Revenue!$E$8:$DV$8,0))</f>
        <v>0.43110813393117747</v>
      </c>
      <c r="M78" s="100">
        <f>INDEX(Revenue!$E$8:$DV$96,MATCH($B78,Revenue!$E$8:$E$96,0),MATCH(M$57,Revenue!$E$8:$DV$8,0))</f>
        <v>0.4683177088104819</v>
      </c>
      <c r="N78" s="100">
        <f>INDEX(Revenue!$E$8:$DV$96,MATCH($B78,Revenue!$E$8:$E$96,0),MATCH(N$57,Revenue!$E$8:$DV$8,0))</f>
        <v>0.50397688473648194</v>
      </c>
      <c r="O78" s="100">
        <f>INDEX(Revenue!$E$8:$DV$96,MATCH($B78,Revenue!$E$8:$E$96,0),MATCH(O$57,Revenue!$E$8:$DV$8,0))</f>
        <v>0.53815026166556534</v>
      </c>
      <c r="P78" s="100">
        <f>INDEX(Revenue!$E$8:$DV$96,MATCH($B78,Revenue!$E$8:$E$96,0),MATCH(P$57,Revenue!$E$8:$DV$8,0))</f>
        <v>0.57089974788927023</v>
      </c>
    </row>
    <row r="79" spans="2:16" ht="15.75" customHeight="1">
      <c r="B79" s="5" t="s">
        <v>238</v>
      </c>
      <c r="E79" s="100">
        <f>INDEX(Revenue!$E$8:$DV$96,MATCH($B79,Revenue!$E$8:$E$96,0),MATCH(E$57,Revenue!$E$8:$DV$8,0))</f>
        <v>0</v>
      </c>
      <c r="F79" s="100">
        <f>INDEX(Revenue!$E$8:$DV$96,MATCH($B79,Revenue!$E$8:$E$96,0),MATCH(F$57,Revenue!$E$8:$DV$8,0))</f>
        <v>0</v>
      </c>
      <c r="G79" s="100">
        <f>INDEX(Revenue!$E$8:$DV$96,MATCH($B79,Revenue!$E$8:$E$96,0),MATCH(G$57,Revenue!$E$8:$DV$8,0))</f>
        <v>0</v>
      </c>
      <c r="H79" s="100">
        <f>INDEX(Revenue!$E$8:$DV$96,MATCH($B79,Revenue!$E$8:$E$96,0),MATCH(H$57,Revenue!$E$8:$DV$8,0))</f>
        <v>0</v>
      </c>
      <c r="I79" s="100">
        <f>INDEX(Revenue!$E$8:$DV$96,MATCH($B79,Revenue!$E$8:$E$96,0),MATCH(I$57,Revenue!$E$8:$DV$8,0))</f>
        <v>0</v>
      </c>
      <c r="J79" s="100">
        <f>INDEX(Revenue!$E$8:$DV$96,MATCH($B79,Revenue!$E$8:$E$96,0),MATCH(J$57,Revenue!$E$8:$DV$8,0))</f>
        <v>0</v>
      </c>
      <c r="K79" s="100">
        <f>INDEX(Revenue!$E$8:$DV$96,MATCH($B79,Revenue!$E$8:$E$96,0),MATCH(K$57,Revenue!$E$8:$DV$8,0))</f>
        <v>0</v>
      </c>
      <c r="L79" s="100">
        <f>INDEX(Revenue!$E$8:$DV$96,MATCH($B79,Revenue!$E$8:$E$96,0),MATCH(L$57,Revenue!$E$8:$DV$8,0))</f>
        <v>0</v>
      </c>
      <c r="M79" s="100">
        <f>INDEX(Revenue!$E$8:$DV$96,MATCH($B79,Revenue!$E$8:$E$96,0),MATCH(M$57,Revenue!$E$8:$DV$8,0))</f>
        <v>0</v>
      </c>
      <c r="N79" s="100">
        <f>INDEX(Revenue!$E$8:$DV$96,MATCH($B79,Revenue!$E$8:$E$96,0),MATCH(N$57,Revenue!$E$8:$DV$8,0))</f>
        <v>0</v>
      </c>
      <c r="O79" s="100">
        <f>INDEX(Revenue!$E$8:$DV$96,MATCH($B79,Revenue!$E$8:$E$96,0),MATCH(O$57,Revenue!$E$8:$DV$8,0))</f>
        <v>0</v>
      </c>
      <c r="P79" s="100">
        <f>INDEX(Revenue!$E$8:$DV$96,MATCH($B79,Revenue!$E$8:$E$96,0),MATCH(P$57,Revenue!$E$8:$DV$8,0))</f>
        <v>0</v>
      </c>
    </row>
    <row r="80" spans="2:16" ht="15.75" customHeight="1">
      <c r="B80" s="10" t="s">
        <v>127</v>
      </c>
      <c r="C80" s="10"/>
      <c r="D80" s="10"/>
      <c r="E80" s="220">
        <f>INDEX(Revenue!$E$8:$DV$96,MATCH($B80,Revenue!$E$8:$E$96,0),MATCH(E$57,Revenue!$E$8:$DV$8,0))</f>
        <v>0.05</v>
      </c>
      <c r="F80" s="220">
        <f>INDEX(Revenue!$E$8:$DV$96,MATCH($B80,Revenue!$E$8:$E$96,0),MATCH(F$57,Revenue!$E$8:$DV$8,0))</f>
        <v>0.14849122807017545</v>
      </c>
      <c r="G80" s="220">
        <f>INDEX(Revenue!$E$8:$DV$96,MATCH($B80,Revenue!$E$8:$E$96,0),MATCH(G$57,Revenue!$E$8:$DV$8,0))</f>
        <v>0.21861758040935675</v>
      </c>
      <c r="H80" s="220">
        <f>INDEX(Revenue!$E$8:$DV$96,MATCH($B80,Revenue!$E$8:$E$96,0),MATCH(H$57,Revenue!$E$8:$DV$8,0))</f>
        <v>0.26123547270955172</v>
      </c>
      <c r="I80" s="220">
        <f>INDEX(Revenue!$E$8:$DV$96,MATCH($B80,Revenue!$E$8:$E$96,0),MATCH(I$57,Revenue!$E$8:$DV$8,0))</f>
        <v>0.30256917568479946</v>
      </c>
      <c r="J80" s="220">
        <f>INDEX(Revenue!$E$8:$DV$96,MATCH($B80,Revenue!$E$8:$E$96,0),MATCH(J$57,Revenue!$E$8:$DV$8,0))</f>
        <v>0.34265906132008744</v>
      </c>
      <c r="K80" s="220">
        <f>INDEX(Revenue!$E$8:$DV$96,MATCH($B80,Revenue!$E$8:$E$96,0),MATCH(K$57,Revenue!$E$8:$DV$8,0))</f>
        <v>0.38154417606524649</v>
      </c>
      <c r="L80" s="220">
        <f>INDEX(Revenue!$E$8:$DV$96,MATCH($B80,Revenue!$E$8:$E$96,0),MATCH(L$57,Revenue!$E$8:$DV$8,0))</f>
        <v>0.41926228620869982</v>
      </c>
      <c r="M80" s="220">
        <f>INDEX(Revenue!$E$8:$DV$96,MATCH($B80,Revenue!$E$8:$E$96,0),MATCH(M$57,Revenue!$E$8:$DV$8,0))</f>
        <v>0.45584992163843241</v>
      </c>
      <c r="N80" s="220">
        <f>INDEX(Revenue!$E$8:$DV$96,MATCH($B80,Revenue!$E$8:$E$96,0),MATCH(N$57,Revenue!$E$8:$DV$8,0))</f>
        <v>0.49134241804938822</v>
      </c>
      <c r="O80" s="220">
        <f>INDEX(Revenue!$E$8:$DV$96,MATCH($B80,Revenue!$E$8:$E$96,0),MATCH(O$57,Revenue!$E$8:$DV$8,0))</f>
        <v>0.52577395765427204</v>
      </c>
      <c r="P80" s="220">
        <f>INDEX(Revenue!$E$8:$DV$96,MATCH($B80,Revenue!$E$8:$E$96,0),MATCH(P$57,Revenue!$E$8:$DV$8,0))</f>
        <v>0.55917760845258513</v>
      </c>
    </row>
    <row r="82" spans="2:16" ht="15.75" customHeight="1">
      <c r="B82" s="5" t="s">
        <v>129</v>
      </c>
      <c r="E82" s="208">
        <f>INDEX(Revenue!$E$8:$DV$96,MATCH($B82,Revenue!$E$8:$E$96,0),MATCH(E$57,Revenue!$E$8:$DV$8,0))</f>
        <v>4.0911</v>
      </c>
      <c r="F82" s="208">
        <f>INDEX(Revenue!$E$8:$DV$96,MATCH($B82,Revenue!$E$8:$E$96,0),MATCH(F$57,Revenue!$E$8:$DV$8,0))</f>
        <v>4.0911</v>
      </c>
      <c r="G82" s="208">
        <f>INDEX(Revenue!$E$8:$DV$96,MATCH($B82,Revenue!$E$8:$E$96,0),MATCH(G$57,Revenue!$E$8:$DV$8,0))</f>
        <v>2.0132518421052632</v>
      </c>
      <c r="H82" s="208">
        <f>INDEX(Revenue!$E$8:$DV$96,MATCH($B82,Revenue!$E$8:$E$96,0),MATCH(H$57,Revenue!$E$8:$DV$8,0))</f>
        <v>2.0132518421052632</v>
      </c>
      <c r="I82" s="208">
        <f>INDEX(Revenue!$E$8:$DV$96,MATCH($B82,Revenue!$E$8:$E$96,0),MATCH(I$57,Revenue!$E$8:$DV$8,0))</f>
        <v>2.0132518421052632</v>
      </c>
      <c r="J82" s="208">
        <f>INDEX(Revenue!$E$8:$DV$96,MATCH($B82,Revenue!$E$8:$E$96,0),MATCH(J$57,Revenue!$E$8:$DV$8,0))</f>
        <v>2.0132518421052632</v>
      </c>
      <c r="K82" s="208">
        <f>INDEX(Revenue!$E$8:$DV$96,MATCH($B82,Revenue!$E$8:$E$96,0),MATCH(K$57,Revenue!$E$8:$DV$8,0))</f>
        <v>2.0132518421052632</v>
      </c>
      <c r="L82" s="208">
        <f>INDEX(Revenue!$E$8:$DV$96,MATCH($B82,Revenue!$E$8:$E$96,0),MATCH(L$57,Revenue!$E$8:$DV$8,0))</f>
        <v>2.0132518421052632</v>
      </c>
      <c r="M82" s="208">
        <f>INDEX(Revenue!$E$8:$DV$96,MATCH($B82,Revenue!$E$8:$E$96,0),MATCH(M$57,Revenue!$E$8:$DV$8,0))</f>
        <v>2.0132518421052632</v>
      </c>
      <c r="N82" s="208">
        <f>INDEX(Revenue!$E$8:$DV$96,MATCH($B82,Revenue!$E$8:$E$96,0),MATCH(N$57,Revenue!$E$8:$DV$8,0))</f>
        <v>2.0132518421052632</v>
      </c>
      <c r="O82" s="208">
        <f>INDEX(Revenue!$E$8:$DV$96,MATCH($B82,Revenue!$E$8:$E$96,0),MATCH(O$57,Revenue!$E$8:$DV$8,0))</f>
        <v>2.0132518421052632</v>
      </c>
      <c r="P82" s="208">
        <f>INDEX(Revenue!$E$8:$DV$96,MATCH($B82,Revenue!$E$8:$E$96,0),MATCH(P$57,Revenue!$E$8:$DV$8,0))</f>
        <v>2.0132518421052632</v>
      </c>
    </row>
    <row r="83" spans="2:16" ht="15.75" customHeight="1">
      <c r="B83" s="5" t="s">
        <v>130</v>
      </c>
      <c r="E83" s="208">
        <f>INDEX(Revenue!$E$8:$DV$96,MATCH($B83,Revenue!$E$8:$E$96,0),MATCH(E$57,Revenue!$E$8:$DV$8,0))</f>
        <v>0</v>
      </c>
      <c r="F83" s="208">
        <f>INDEX(Revenue!$E$8:$DV$96,MATCH($B83,Revenue!$E$8:$E$96,0),MATCH(F$57,Revenue!$E$8:$DV$8,0))</f>
        <v>0.12345073684210527</v>
      </c>
      <c r="G83" s="208">
        <f>INDEX(Revenue!$E$8:$DV$96,MATCH($B83,Revenue!$E$8:$E$96,0),MATCH(G$57,Revenue!$E$8:$DV$8,0))</f>
        <v>0.24302270416666669</v>
      </c>
      <c r="H83" s="208">
        <f>INDEX(Revenue!$E$8:$DV$96,MATCH($B83,Revenue!$E$8:$E$96,0),MATCH(H$57,Revenue!$E$8:$DV$8,0))</f>
        <v>0.29639979625730994</v>
      </c>
      <c r="I83" s="208">
        <f>INDEX(Revenue!$E$8:$DV$96,MATCH($B83,Revenue!$E$8:$E$96,0),MATCH(I$57,Revenue!$E$8:$DV$8,0))</f>
        <v>0.34809764311249702</v>
      </c>
      <c r="J83" s="208">
        <f>INDEX(Revenue!$E$8:$DV$96,MATCH($B83,Revenue!$E$8:$E$96,0),MATCH(J$57,Revenue!$E$8:$DV$8,0))</f>
        <v>0.39817141864748928</v>
      </c>
      <c r="K83" s="208">
        <f>INDEX(Revenue!$E$8:$DV$96,MATCH($B83,Revenue!$E$8:$E$96,0),MATCH(K$57,Revenue!$E$8:$DV$8,0))</f>
        <v>0.44667440688463478</v>
      </c>
      <c r="L83" s="208">
        <f>INDEX(Revenue!$E$8:$DV$96,MATCH($B83,Revenue!$E$8:$E$96,0),MATCH(L$57,Revenue!$E$8:$DV$8,0))</f>
        <v>0.49365806916825644</v>
      </c>
      <c r="M83" s="208">
        <f>INDEX(Revenue!$E$8:$DV$96,MATCH($B83,Revenue!$E$8:$E$96,0),MATCH(M$57,Revenue!$E$8:$DV$8,0))</f>
        <v>0.53917210891069178</v>
      </c>
      <c r="N83" s="208">
        <f>INDEX(Revenue!$E$8:$DV$96,MATCH($B83,Revenue!$E$8:$E$96,0),MATCH(N$57,Revenue!$E$8:$DV$8,0))</f>
        <v>0.58326453396260636</v>
      </c>
      <c r="O83" s="208">
        <f>INDEX(Revenue!$E$8:$DV$96,MATCH($B83,Revenue!$E$8:$E$96,0),MATCH(O$57,Revenue!$E$8:$DV$8,0))</f>
        <v>0.62598171669712022</v>
      </c>
      <c r="P83" s="208">
        <f>INDEX(Revenue!$E$8:$DV$96,MATCH($B83,Revenue!$E$8:$E$96,0),MATCH(P$57,Revenue!$E$8:$DV$8,0))</f>
        <v>0.66736845189383132</v>
      </c>
    </row>
    <row r="84" spans="2:16" ht="15.75" customHeight="1">
      <c r="B84" s="10" t="s">
        <v>132</v>
      </c>
      <c r="C84" s="10"/>
      <c r="D84" s="10"/>
      <c r="E84" s="216">
        <f>INDEX(Revenue!$E$8:$DV$96,MATCH($B84,Revenue!$E$8:$E$96,0),MATCH(E$57,Revenue!$E$8:$DV$8,0))</f>
        <v>4.0911</v>
      </c>
      <c r="F84" s="216">
        <f>INDEX(Revenue!$E$8:$DV$96,MATCH($B84,Revenue!$E$8:$E$96,0),MATCH(F$57,Revenue!$E$8:$DV$8,0))</f>
        <v>8.0587492631578943</v>
      </c>
      <c r="G84" s="216">
        <f>INDEX(Revenue!$E$8:$DV$96,MATCH($B84,Revenue!$E$8:$E$96,0),MATCH(G$57,Revenue!$E$8:$DV$8,0))</f>
        <v>9.8289784010964905</v>
      </c>
      <c r="H84" s="216">
        <f>INDEX(Revenue!$E$8:$DV$96,MATCH($B84,Revenue!$E$8:$E$96,0),MATCH(H$57,Revenue!$E$8:$DV$8,0))</f>
        <v>11.545830446944443</v>
      </c>
      <c r="I84" s="216">
        <f>INDEX(Revenue!$E$8:$DV$96,MATCH($B84,Revenue!$E$8:$E$96,0),MATCH(I$57,Revenue!$E$8:$DV$8,0))</f>
        <v>13.210984645937209</v>
      </c>
      <c r="J84" s="216">
        <f>INDEX(Revenue!$E$8:$DV$96,MATCH($B84,Revenue!$E$8:$E$96,0),MATCH(J$57,Revenue!$E$8:$DV$8,0))</f>
        <v>14.826065069394984</v>
      </c>
      <c r="K84" s="216">
        <f>INDEX(Revenue!$E$8:$DV$96,MATCH($B84,Revenue!$E$8:$E$96,0),MATCH(K$57,Revenue!$E$8:$DV$8,0))</f>
        <v>16.392642504615612</v>
      </c>
      <c r="L84" s="216">
        <f>INDEX(Revenue!$E$8:$DV$96,MATCH($B84,Revenue!$E$8:$E$96,0),MATCH(L$57,Revenue!$E$8:$DV$8,0))</f>
        <v>17.912236277552619</v>
      </c>
      <c r="M84" s="216">
        <f>INDEX(Revenue!$E$8:$DV$96,MATCH($B84,Revenue!$E$8:$E$96,0),MATCH(M$57,Revenue!$E$8:$DV$8,0))</f>
        <v>19.386316010747191</v>
      </c>
      <c r="N84" s="216">
        <f>INDEX(Revenue!$E$8:$DV$96,MATCH($B84,Revenue!$E$8:$E$96,0),MATCH(N$57,Revenue!$E$8:$DV$8,0))</f>
        <v>20.816303318889847</v>
      </c>
      <c r="O84" s="216">
        <f>INDEX(Revenue!$E$8:$DV$96,MATCH($B84,Revenue!$E$8:$E$96,0),MATCH(O$57,Revenue!$E$8:$DV$8,0))</f>
        <v>22.203573444297991</v>
      </c>
      <c r="P84" s="216">
        <f>INDEX(Revenue!$E$8:$DV$96,MATCH($B84,Revenue!$E$8:$E$96,0),MATCH(P$57,Revenue!$E$8:$DV$8,0))</f>
        <v>23.549456834509421</v>
      </c>
    </row>
    <row r="86" spans="2:16" ht="15.75" customHeight="1">
      <c r="B86" s="10" t="s">
        <v>141</v>
      </c>
      <c r="C86" s="10"/>
      <c r="D86" s="10"/>
      <c r="E86" s="216">
        <f>INDEX(Revenue!$E$8:$DV$96,MATCH($B86,Revenue!$E$8:$E$96,0),MATCH(E$57,Revenue!$E$8:$DV$8,0))</f>
        <v>11.54555</v>
      </c>
      <c r="F86" s="216">
        <f>INDEX(Revenue!$E$8:$DV$96,MATCH($B86,Revenue!$E$8:$E$96,0),MATCH(F$57,Revenue!$E$8:$DV$8,0))</f>
        <v>34.288257964912283</v>
      </c>
      <c r="G86" s="216">
        <f>INDEX(Revenue!$E$8:$DV$96,MATCH($B86,Revenue!$E$8:$E$96,0),MATCH(G$57,Revenue!$E$8:$DV$8,0))</f>
        <v>50.481204109904972</v>
      </c>
      <c r="H86" s="216">
        <f>INDEX(Revenue!$E$8:$DV$96,MATCH($B86,Revenue!$E$8:$E$96,0),MATCH(H$57,Revenue!$E$8:$DV$8,0))</f>
        <v>60.322144238835293</v>
      </c>
      <c r="I86" s="216">
        <f>INDEX(Revenue!$E$8:$DV$96,MATCH($B86,Revenue!$E$8:$E$96,0),MATCH(I$57,Revenue!$E$8:$DV$8,0))</f>
        <v>69.866550926552719</v>
      </c>
      <c r="J86" s="216">
        <f>INDEX(Revenue!$E$8:$DV$96,MATCH($B86,Revenue!$E$8:$E$96,0),MATCH(J$57,Revenue!$E$8:$DV$8,0))</f>
        <v>79.123746508482711</v>
      </c>
      <c r="K86" s="216">
        <f>INDEX(Revenue!$E$8:$DV$96,MATCH($B86,Revenue!$E$8:$E$96,0),MATCH(K$57,Revenue!$E$8:$DV$8,0))</f>
        <v>88.102747239402134</v>
      </c>
      <c r="L86" s="216">
        <f>INDEX(Revenue!$E$8:$DV$96,MATCH($B86,Revenue!$E$8:$E$96,0),MATCH(L$57,Revenue!$E$8:$DV$8,0))</f>
        <v>96.812273770737079</v>
      </c>
      <c r="M86" s="216">
        <f>INDEX(Revenue!$E$8:$DV$96,MATCH($B86,Revenue!$E$8:$E$96,0),MATCH(M$57,Revenue!$E$8:$DV$8,0))</f>
        <v>105.26076125545207</v>
      </c>
      <c r="N86" s="216">
        <f>INDEX(Revenue!$E$8:$DV$96,MATCH($B86,Revenue!$E$8:$E$96,0),MATCH(N$57,Revenue!$E$8:$DV$8,0))</f>
        <v>113.45636909420227</v>
      </c>
      <c r="O86" s="216">
        <f>INDEX(Revenue!$E$8:$DV$96,MATCH($B86,Revenue!$E$8:$E$96,0),MATCH(O$57,Revenue!$E$8:$DV$8,0))</f>
        <v>121.40699033590559</v>
      </c>
      <c r="P86" s="216">
        <f>INDEX(Revenue!$E$8:$DV$96,MATCH($B86,Revenue!$E$8:$E$96,0),MATCH(P$57,Revenue!$E$8:$DV$8,0))</f>
        <v>129.12026074539489</v>
      </c>
    </row>
    <row r="88" spans="2:16" ht="15.75" customHeight="1">
      <c r="B88" s="4" t="s">
        <v>74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2:16" ht="15.75" customHeight="1">
      <c r="B89" s="5" t="s">
        <v>83</v>
      </c>
      <c r="C89" s="5"/>
      <c r="D89" s="5"/>
      <c r="E89" s="209">
        <f>INDEX('Monthly Cash Flow'!$C$7:$DT$161,MATCH($B89,'Monthly Cash Flow'!$C$7:$C$161,0),MATCH(E$57,'Monthly Cash Flow'!$C$7:$DT$7,0))</f>
        <v>43326.625549999997</v>
      </c>
      <c r="F89" s="209">
        <f>INDEX('Monthly Cash Flow'!$C$7:$DT$161,MATCH($B89,'Monthly Cash Flow'!$C$7:$C$161,0),MATCH(F$57,'Monthly Cash Flow'!$C$7:$DT$7,0))</f>
        <v>128896.71101125004</v>
      </c>
      <c r="G89" s="209">
        <f>INDEX('Monthly Cash Flow'!$C$7:$DT$161,MATCH($B89,'Monthly Cash Flow'!$C$7:$C$161,0),MATCH(G$57,'Monthly Cash Flow'!$C$7:$DT$7,0))</f>
        <v>190449.74331567169</v>
      </c>
      <c r="H89" s="209">
        <f>INDEX('Monthly Cash Flow'!$C$7:$DT$161,MATCH($B89,'Monthly Cash Flow'!$C$7:$C$161,0),MATCH(H$57,'Monthly Cash Flow'!$C$7:$DT$7,0))</f>
        <v>228586.14879218594</v>
      </c>
      <c r="I89" s="209">
        <f>INDEX('Monthly Cash Flow'!$C$7:$DT$161,MATCH($B89,'Monthly Cash Flow'!$C$7:$C$161,0),MATCH(I$57,'Monthly Cash Flow'!$C$7:$DT$7,0))</f>
        <v>265769.14413178724</v>
      </c>
      <c r="J89" s="209">
        <f>INDEX('Monthly Cash Flow'!$C$7:$DT$161,MATCH($B89,'Monthly Cash Flow'!$C$7:$C$161,0),MATCH(J$57,'Monthly Cash Flow'!$C$7:$DT$7,0))</f>
        <v>302022.56458789844</v>
      </c>
      <c r="K89" s="209">
        <f>INDEX('Monthly Cash Flow'!$C$7:$DT$161,MATCH($B89,'Monthly Cash Flow'!$C$7:$C$161,0),MATCH(K$57,'Monthly Cash Flow'!$C$7:$DT$7,0))</f>
        <v>337369.64953260694</v>
      </c>
      <c r="L89" s="209">
        <f>INDEX('Monthly Cash Flow'!$C$7:$DT$161,MATCH($B89,'Monthly Cash Flow'!$C$7:$C$161,0),MATCH(L$57,'Monthly Cash Flow'!$C$7:$DT$7,0))</f>
        <v>382988.04907430877</v>
      </c>
      <c r="M89" s="209">
        <f>INDEX('Monthly Cash Flow'!$C$7:$DT$161,MATCH($B89,'Monthly Cash Flow'!$C$7:$C$161,0),MATCH(M$57,'Monthly Cash Flow'!$C$7:$DT$7,0))</f>
        <v>417597.92637863924</v>
      </c>
      <c r="N89" s="209">
        <f>INDEX('Monthly Cash Flow'!$C$7:$DT$161,MATCH($B89,'Monthly Cash Flow'!$C$7:$C$161,0),MATCH(N$57,'Monthly Cash Flow'!$C$7:$DT$7,0))</f>
        <v>451342.55675036134</v>
      </c>
      <c r="O89" s="209">
        <f>INDEX('Monthly Cash Flow'!$C$7:$DT$161,MATCH($B89,'Monthly Cash Flow'!$C$7:$C$161,0),MATCH(O$57,'Monthly Cash Flow'!$C$7:$DT$7,0))</f>
        <v>484243.57136279042</v>
      </c>
      <c r="P89" s="209">
        <f>INDEX('Monthly Cash Flow'!$C$7:$DT$161,MATCH($B89,'Monthly Cash Flow'!$C$7:$C$161,0),MATCH(P$57,'Monthly Cash Flow'!$C$7:$DT$7,0))</f>
        <v>516322.06060990872</v>
      </c>
    </row>
    <row r="90" spans="2:16" ht="15.75" customHeight="1">
      <c r="B90" s="5" t="s">
        <v>84</v>
      </c>
      <c r="C90" s="5"/>
      <c r="D90" s="5"/>
      <c r="E90" s="209">
        <f>INDEX('Monthly Cash Flow'!$C$7:$DT$161,MATCH($B90,'Monthly Cash Flow'!$C$7:$C$161,0),MATCH(E$57,'Monthly Cash Flow'!$C$7:$DT$7,0))</f>
        <v>20586.976680000022</v>
      </c>
      <c r="F90" s="209">
        <f>INDEX('Monthly Cash Flow'!$C$7:$DT$161,MATCH($B90,'Monthly Cash Flow'!$C$7:$C$161,0),MATCH(F$57,'Monthly Cash Flow'!$C$7:$DT$7,0))</f>
        <v>61074.697484000004</v>
      </c>
      <c r="G90" s="209">
        <f>INDEX('Monthly Cash Flow'!$C$7:$DT$161,MATCH($B90,'Monthly Cash Flow'!$C$7:$C$161,0),MATCH(G$57,'Monthly Cash Flow'!$C$7:$DT$7,0))</f>
        <v>89061.548559533316</v>
      </c>
      <c r="H90" s="209">
        <f>INDEX('Monthly Cash Flow'!$C$7:$DT$161,MATCH($B90,'Monthly Cash Flow'!$C$7:$C$161,0),MATCH(H$57,'Monthly Cash Flow'!$C$7:$DT$7,0))</f>
        <v>104964.22556421557</v>
      </c>
      <c r="I90" s="209">
        <f>INDEX('Monthly Cash Flow'!$C$7:$DT$161,MATCH($B90,'Monthly Cash Flow'!$C$7:$C$161,0),MATCH(I$57,'Monthly Cash Flow'!$C$7:$DT$7,0))</f>
        <v>120336.8133354084</v>
      </c>
      <c r="J90" s="209">
        <f>INDEX('Monthly Cash Flow'!$C$7:$DT$161,MATCH($B90,'Monthly Cash Flow'!$C$7:$C$161,0),MATCH(J$57,'Monthly Cash Flow'!$C$7:$DT$7,0))</f>
        <v>135196.9815142281</v>
      </c>
      <c r="K90" s="209">
        <f>INDEX('Monthly Cash Flow'!$C$7:$DT$161,MATCH($B90,'Monthly Cash Flow'!$C$7:$C$161,0),MATCH(K$57,'Monthly Cash Flow'!$C$7:$DT$7,0))</f>
        <v>149561.81075375382</v>
      </c>
      <c r="L90" s="209">
        <f>INDEX('Monthly Cash Flow'!$C$7:$DT$161,MATCH($B90,'Monthly Cash Flow'!$C$7:$C$161,0),MATCH(L$57,'Monthly Cash Flow'!$C$7:$DT$7,0))</f>
        <v>168351.24672252091</v>
      </c>
      <c r="M90" s="209">
        <f>INDEX('Monthly Cash Flow'!$C$7:$DT$161,MATCH($B90,'Monthly Cash Flow'!$C$7:$C$161,0),MATCH(M$57,'Monthly Cash Flow'!$C$7:$DT$7,0))</f>
        <v>182177.07564713687</v>
      </c>
      <c r="N90" s="209">
        <f>INDEX('Monthly Cash Flow'!$C$7:$DT$161,MATCH($B90,'Monthly Cash Flow'!$C$7:$C$161,0),MATCH(N$57,'Monthly Cash Flow'!$C$7:$DT$7,0))</f>
        <v>195542.04360759896</v>
      </c>
      <c r="O90" s="209">
        <f>INDEX('Monthly Cash Flow'!$C$7:$DT$161,MATCH($B90,'Monthly Cash Flow'!$C$7:$C$161,0),MATCH(O$57,'Monthly Cash Flow'!$C$7:$DT$7,0))</f>
        <v>208461.51263604569</v>
      </c>
      <c r="P90" s="209">
        <f>INDEX('Monthly Cash Flow'!$C$7:$DT$161,MATCH($B90,'Monthly Cash Flow'!$C$7:$C$161,0),MATCH(P$57,'Monthly Cash Flow'!$C$7:$DT$7,0))</f>
        <v>220950.33269687748</v>
      </c>
    </row>
    <row r="91" spans="2:16" ht="15.75" customHeight="1">
      <c r="B91" s="5" t="s">
        <v>85</v>
      </c>
      <c r="C91" s="5"/>
      <c r="D91" s="5"/>
      <c r="E91" s="209">
        <f>INDEX('Monthly Cash Flow'!$C$7:$DT$161,MATCH($B91,'Monthly Cash Flow'!$C$7:$C$161,0),MATCH(E$57,'Monthly Cash Flow'!$C$7:$DT$7,0))</f>
        <v>11882.040216250025</v>
      </c>
      <c r="F91" s="209">
        <f>INDEX('Monthly Cash Flow'!$C$7:$DT$161,MATCH($B91,'Monthly Cash Flow'!$C$7:$C$161,0),MATCH(F$57,'Monthly Cash Flow'!$C$7:$DT$7,0))</f>
        <v>35151.035639739595</v>
      </c>
      <c r="G91" s="209">
        <f>INDEX('Monthly Cash Flow'!$C$7:$DT$161,MATCH($B91,'Monthly Cash Flow'!$C$7:$C$161,0),MATCH(G$57,'Monthly Cash Flow'!$C$7:$DT$7,0))</f>
        <v>52124.05776617286</v>
      </c>
      <c r="H91" s="209">
        <f>INDEX('Monthly Cash Flow'!$C$7:$DT$161,MATCH($B91,'Monthly Cash Flow'!$C$7:$C$161,0),MATCH(H$57,'Monthly Cash Flow'!$C$7:$DT$7,0))</f>
        <v>63063.438816260459</v>
      </c>
      <c r="I91" s="209">
        <f>INDEX('Monthly Cash Flow'!$C$7:$DT$161,MATCH($B91,'Monthly Cash Flow'!$C$7:$C$161,0),MATCH(I$57,'Monthly Cash Flow'!$C$7:$DT$7,0))</f>
        <v>73547.012322594441</v>
      </c>
      <c r="J91" s="209">
        <f>INDEX('Monthly Cash Flow'!$C$7:$DT$161,MATCH($B91,'Monthly Cash Flow'!$C$7:$C$161,0),MATCH(J$57,'Monthly Cash Flow'!$C$7:$DT$7,0))</f>
        <v>83593.770266164531</v>
      </c>
      <c r="K91" s="209">
        <f>INDEX('Monthly Cash Flow'!$C$7:$DT$161,MATCH($B91,'Monthly Cash Flow'!$C$7:$C$161,0),MATCH(K$57,'Monthly Cash Flow'!$C$7:$DT$7,0))</f>
        <v>93221.913295419188</v>
      </c>
      <c r="L91" s="209">
        <f>INDEX('Monthly Cash Flow'!$C$7:$DT$161,MATCH($B91,'Monthly Cash Flow'!$C$7:$C$161,0),MATCH(L$57,'Monthly Cash Flow'!$C$7:$DT$7,0))</f>
        <v>105522.3502094085</v>
      </c>
      <c r="M91" s="209">
        <f>INDEX('Monthly Cash Flow'!$C$7:$DT$161,MATCH($B91,'Monthly Cash Flow'!$C$7:$C$161,0),MATCH(M$57,'Monthly Cash Flow'!$C$7:$DT$7,0))</f>
        <v>114630.138911405</v>
      </c>
      <c r="N91" s="209">
        <f>INDEX('Monthly Cash Flow'!$C$7:$DT$161,MATCH($B91,'Monthly Cash Flow'!$C$7:$C$161,0),MATCH(N$57,'Monthly Cash Flow'!$C$7:$DT$7,0))</f>
        <v>123358.43641748496</v>
      </c>
      <c r="O91" s="209">
        <f>INDEX('Monthly Cash Flow'!$C$7:$DT$161,MATCH($B91,'Monthly Cash Flow'!$C$7:$C$161,0),MATCH(O$57,'Monthly Cash Flow'!$C$7:$DT$7,0))</f>
        <v>131723.05486081159</v>
      </c>
      <c r="P91" s="209">
        <f>INDEX('Monthly Cash Flow'!$C$7:$DT$161,MATCH($B91,'Monthly Cash Flow'!$C$7:$C$161,0),MATCH(P$57,'Monthly Cash Flow'!$C$7:$DT$7,0))</f>
        <v>139739.1475356663</v>
      </c>
    </row>
    <row r="92" spans="2:16" ht="15.75" customHeight="1">
      <c r="B92" s="5" t="s">
        <v>246</v>
      </c>
      <c r="C92" s="5"/>
      <c r="D92" s="5"/>
      <c r="E92" s="209">
        <f>INDEX('Monthly Cash Flow'!$C$7:$DT$161,MATCH($B92,'Monthly Cash Flow'!$C$7:$C$161,0),MATCH(E$57,'Monthly Cash Flow'!$C$7:$DT$7,0))</f>
        <v>0</v>
      </c>
      <c r="F92" s="209">
        <f>INDEX('Monthly Cash Flow'!$C$7:$DT$161,MATCH($B92,'Monthly Cash Flow'!$C$7:$C$161,0),MATCH(F$57,'Monthly Cash Flow'!$C$7:$DT$7,0))</f>
        <v>0</v>
      </c>
      <c r="G92" s="209">
        <f>INDEX('Monthly Cash Flow'!$C$7:$DT$161,MATCH($B92,'Monthly Cash Flow'!$C$7:$C$161,0),MATCH(G$57,'Monthly Cash Flow'!$C$7:$DT$7,0))</f>
        <v>0</v>
      </c>
      <c r="H92" s="209">
        <f>INDEX('Monthly Cash Flow'!$C$7:$DT$161,MATCH($B92,'Monthly Cash Flow'!$C$7:$C$161,0),MATCH(H$57,'Monthly Cash Flow'!$C$7:$DT$7,0))</f>
        <v>0</v>
      </c>
      <c r="I92" s="209">
        <f>INDEX('Monthly Cash Flow'!$C$7:$DT$161,MATCH($B92,'Monthly Cash Flow'!$C$7:$C$161,0),MATCH(I$57,'Monthly Cash Flow'!$C$7:$DT$7,0))</f>
        <v>0</v>
      </c>
      <c r="J92" s="209">
        <f>INDEX('Monthly Cash Flow'!$C$7:$DT$161,MATCH($B92,'Monthly Cash Flow'!$C$7:$C$161,0),MATCH(J$57,'Monthly Cash Flow'!$C$7:$DT$7,0))</f>
        <v>0</v>
      </c>
      <c r="K92" s="209">
        <f>INDEX('Monthly Cash Flow'!$C$7:$DT$161,MATCH($B92,'Monthly Cash Flow'!$C$7:$C$161,0),MATCH(K$57,'Monthly Cash Flow'!$C$7:$DT$7,0))</f>
        <v>0</v>
      </c>
      <c r="L92" s="209">
        <f>INDEX('Monthly Cash Flow'!$C$7:$DT$161,MATCH($B92,'Monthly Cash Flow'!$C$7:$C$161,0),MATCH(L$57,'Monthly Cash Flow'!$C$7:$DT$7,0))</f>
        <v>0</v>
      </c>
      <c r="M92" s="209">
        <f>INDEX('Monthly Cash Flow'!$C$7:$DT$161,MATCH($B92,'Monthly Cash Flow'!$C$7:$C$161,0),MATCH(M$57,'Monthly Cash Flow'!$C$7:$DT$7,0))</f>
        <v>0</v>
      </c>
      <c r="N92" s="209">
        <f>INDEX('Monthly Cash Flow'!$C$7:$DT$161,MATCH($B92,'Monthly Cash Flow'!$C$7:$C$161,0),MATCH(N$57,'Monthly Cash Flow'!$C$7:$DT$7,0))</f>
        <v>0</v>
      </c>
      <c r="O92" s="209">
        <f>INDEX('Monthly Cash Flow'!$C$7:$DT$161,MATCH($B92,'Monthly Cash Flow'!$C$7:$C$161,0),MATCH(O$57,'Monthly Cash Flow'!$C$7:$DT$7,0))</f>
        <v>0</v>
      </c>
      <c r="P92" s="209">
        <f>INDEX('Monthly Cash Flow'!$C$7:$DT$161,MATCH($B92,'Monthly Cash Flow'!$C$7:$C$161,0),MATCH(P$57,'Monthly Cash Flow'!$C$7:$DT$7,0))</f>
        <v>0</v>
      </c>
    </row>
    <row r="93" spans="2:16" ht="15.75" customHeight="1">
      <c r="B93" s="10" t="s">
        <v>537</v>
      </c>
      <c r="C93" s="10"/>
      <c r="D93" s="10"/>
      <c r="E93" s="21">
        <f>INDEX('Monthly Cash Flow'!$C$7:$DT$161,MATCH($B93,'Monthly Cash Flow'!$C$7:$C$161,0),MATCH(E$57,'Monthly Cash Flow'!$C$7:$DT$7,0))</f>
        <v>75795.642446250044</v>
      </c>
      <c r="F93" s="21">
        <f>INDEX('Monthly Cash Flow'!$C$7:$DT$161,MATCH($B93,'Monthly Cash Flow'!$C$7:$C$161,0),MATCH(F$57,'Monthly Cash Flow'!$C$7:$DT$7,0))</f>
        <v>225122.44413498964</v>
      </c>
      <c r="G93" s="21">
        <f>INDEX('Monthly Cash Flow'!$C$7:$DT$161,MATCH($B93,'Monthly Cash Flow'!$C$7:$C$161,0),MATCH(G$57,'Monthly Cash Flow'!$C$7:$DT$7,0))</f>
        <v>331635.34964137786</v>
      </c>
      <c r="H93" s="21">
        <f>INDEX('Monthly Cash Flow'!$C$7:$DT$161,MATCH($B93,'Monthly Cash Flow'!$C$7:$C$161,0),MATCH(H$57,'Monthly Cash Flow'!$C$7:$DT$7,0))</f>
        <v>396613.81317266193</v>
      </c>
      <c r="I93" s="21">
        <f>INDEX('Monthly Cash Flow'!$C$7:$DT$161,MATCH($B93,'Monthly Cash Flow'!$C$7:$C$161,0),MATCH(I$57,'Monthly Cash Flow'!$C$7:$DT$7,0))</f>
        <v>459652.96978979011</v>
      </c>
      <c r="J93" s="21">
        <f>INDEX('Monthly Cash Flow'!$C$7:$DT$161,MATCH($B93,'Monthly Cash Flow'!$C$7:$C$161,0),MATCH(J$57,'Monthly Cash Flow'!$C$7:$DT$7,0))</f>
        <v>520813.31636829104</v>
      </c>
      <c r="K93" s="21">
        <f>INDEX('Monthly Cash Flow'!$C$7:$DT$161,MATCH($B93,'Monthly Cash Flow'!$C$7:$C$161,0),MATCH(K$57,'Monthly Cash Flow'!$C$7:$DT$7,0))</f>
        <v>580153.37358177989</v>
      </c>
      <c r="L93" s="21">
        <f>INDEX('Monthly Cash Flow'!$C$7:$DT$161,MATCH($B93,'Monthly Cash Flow'!$C$7:$C$161,0),MATCH(L$57,'Monthly Cash Flow'!$C$7:$DT$7,0))</f>
        <v>656861.64600623818</v>
      </c>
      <c r="M93" s="21">
        <f>INDEX('Monthly Cash Flow'!$C$7:$DT$161,MATCH($B93,'Monthly Cash Flow'!$C$7:$C$161,0),MATCH(M$57,'Monthly Cash Flow'!$C$7:$DT$7,0))</f>
        <v>714405.14093718107</v>
      </c>
      <c r="N93" s="21">
        <f>INDEX('Monthly Cash Flow'!$C$7:$DT$161,MATCH($B93,'Monthly Cash Flow'!$C$7:$C$161,0),MATCH(N$57,'Monthly Cash Flow'!$C$7:$DT$7,0))</f>
        <v>770243.03677544533</v>
      </c>
      <c r="O93" s="21">
        <f>INDEX('Monthly Cash Flow'!$C$7:$DT$161,MATCH($B93,'Monthly Cash Flow'!$C$7:$C$161,0),MATCH(O$57,'Monthly Cash Flow'!$C$7:$DT$7,0))</f>
        <v>824428.13885964768</v>
      </c>
      <c r="P93" s="21">
        <f>INDEX('Monthly Cash Flow'!$C$7:$DT$161,MATCH($B93,'Monthly Cash Flow'!$C$7:$C$161,0),MATCH(P$57,'Monthly Cash Flow'!$C$7:$DT$7,0))</f>
        <v>877011.54084245255</v>
      </c>
    </row>
    <row r="94" spans="2:16" ht="15.75" customHeight="1"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</row>
    <row r="95" spans="2:16" ht="15.75" customHeight="1">
      <c r="B95" s="54" t="s">
        <v>210</v>
      </c>
      <c r="E95" s="214">
        <f>IFERROR(E89/E70,0)</f>
        <v>4289.7649059405931</v>
      </c>
      <c r="F95" s="214">
        <f t="shared" ref="F95:P95" si="2">IFERROR(F89/F70,0)</f>
        <v>6461.7977697079841</v>
      </c>
      <c r="G95" s="214">
        <f t="shared" si="2"/>
        <v>7789.7338905794149</v>
      </c>
      <c r="H95" s="214">
        <f t="shared" si="2"/>
        <v>7926.6724942198634</v>
      </c>
      <c r="I95" s="214">
        <f t="shared" si="2"/>
        <v>8025.2418348214769</v>
      </c>
      <c r="J95" s="214">
        <f t="shared" si="2"/>
        <v>8099.5656166695626</v>
      </c>
      <c r="K95" s="214">
        <f t="shared" si="2"/>
        <v>8157.5932532110464</v>
      </c>
      <c r="L95" s="214">
        <f t="shared" si="2"/>
        <v>8450.2656314446631</v>
      </c>
      <c r="M95" s="214">
        <f t="shared" si="2"/>
        <v>8489.567694225454</v>
      </c>
      <c r="N95" s="214">
        <f t="shared" si="2"/>
        <v>8522.3612475110767</v>
      </c>
      <c r="O95" s="214">
        <f t="shared" si="2"/>
        <v>8550.1311761503566</v>
      </c>
      <c r="P95" s="214">
        <f t="shared" si="2"/>
        <v>8573.9426137303162</v>
      </c>
    </row>
    <row r="96" spans="2:16" ht="15.75" customHeight="1">
      <c r="B96" s="54" t="s">
        <v>211</v>
      </c>
      <c r="E96" s="214">
        <f t="shared" ref="E96:P99" si="3">IFERROR(E90/E71,0)</f>
        <v>3431.1627800000037</v>
      </c>
      <c r="F96" s="214">
        <f t="shared" si="3"/>
        <v>5175.8218206779666</v>
      </c>
      <c r="G96" s="214">
        <f t="shared" si="3"/>
        <v>6291.1383489192358</v>
      </c>
      <c r="H96" s="214">
        <f t="shared" si="3"/>
        <v>6386.7140148461594</v>
      </c>
      <c r="I96" s="214">
        <f t="shared" si="3"/>
        <v>6456.8935034004071</v>
      </c>
      <c r="J96" s="214">
        <f t="shared" si="3"/>
        <v>6510.5847863908502</v>
      </c>
      <c r="K96" s="214">
        <f t="shared" si="3"/>
        <v>6552.965923341244</v>
      </c>
      <c r="L96" s="214">
        <f t="shared" si="3"/>
        <v>6784.8698638147307</v>
      </c>
      <c r="M96" s="214">
        <f t="shared" si="3"/>
        <v>6814.0124100903822</v>
      </c>
      <c r="N96" s="214">
        <f t="shared" si="3"/>
        <v>6838.4578059593496</v>
      </c>
      <c r="O96" s="214">
        <f t="shared" si="3"/>
        <v>6859.245921066271</v>
      </c>
      <c r="P96" s="214">
        <f t="shared" si="3"/>
        <v>6877.1308187513177</v>
      </c>
    </row>
    <row r="97" spans="2:16" ht="15.75" customHeight="1">
      <c r="B97" s="54" t="s">
        <v>212</v>
      </c>
      <c r="E97" s="214">
        <f t="shared" si="3"/>
        <v>4097.2552469827669</v>
      </c>
      <c r="F97" s="214">
        <f t="shared" si="3"/>
        <v>6189.470692250552</v>
      </c>
      <c r="G97" s="214">
        <f t="shared" si="3"/>
        <v>7401.3206639505888</v>
      </c>
      <c r="H97" s="214">
        <f t="shared" si="3"/>
        <v>7553.3255950418834</v>
      </c>
      <c r="I97" s="214">
        <f t="shared" si="3"/>
        <v>7660.1762017170659</v>
      </c>
      <c r="J97" s="214">
        <f t="shared" si="3"/>
        <v>7739.3282914853289</v>
      </c>
      <c r="K97" s="214">
        <f t="shared" si="3"/>
        <v>7800.2674901883975</v>
      </c>
      <c r="L97" s="214">
        <f t="shared" si="3"/>
        <v>8084.0498802936245</v>
      </c>
      <c r="M97" s="214">
        <f t="shared" si="3"/>
        <v>8124.454052215674</v>
      </c>
      <c r="N97" s="214">
        <f t="shared" si="3"/>
        <v>8157.8786863527121</v>
      </c>
      <c r="O97" s="214">
        <f t="shared" si="3"/>
        <v>8185.9650802248425</v>
      </c>
      <c r="P97" s="214">
        <f t="shared" si="3"/>
        <v>8209.877458637262</v>
      </c>
    </row>
    <row r="98" spans="2:16" ht="15.75" customHeight="1">
      <c r="B98" s="54" t="s">
        <v>538</v>
      </c>
      <c r="E98" s="214">
        <f t="shared" si="3"/>
        <v>0</v>
      </c>
      <c r="F98" s="214">
        <f t="shared" si="3"/>
        <v>0</v>
      </c>
      <c r="G98" s="214">
        <f t="shared" si="3"/>
        <v>0</v>
      </c>
      <c r="H98" s="214">
        <f t="shared" si="3"/>
        <v>0</v>
      </c>
      <c r="I98" s="214">
        <f t="shared" si="3"/>
        <v>0</v>
      </c>
      <c r="J98" s="214">
        <f t="shared" si="3"/>
        <v>0</v>
      </c>
      <c r="K98" s="214">
        <f t="shared" si="3"/>
        <v>0</v>
      </c>
      <c r="L98" s="214">
        <f t="shared" si="3"/>
        <v>0</v>
      </c>
      <c r="M98" s="214">
        <f t="shared" si="3"/>
        <v>0</v>
      </c>
      <c r="N98" s="214">
        <f t="shared" si="3"/>
        <v>0</v>
      </c>
      <c r="O98" s="214">
        <f t="shared" si="3"/>
        <v>0</v>
      </c>
      <c r="P98" s="214">
        <f t="shared" si="3"/>
        <v>0</v>
      </c>
    </row>
    <row r="99" spans="2:16" ht="15.75" customHeight="1">
      <c r="B99" s="213" t="s">
        <v>542</v>
      </c>
      <c r="C99" s="10"/>
      <c r="D99" s="10"/>
      <c r="E99" s="215">
        <f t="shared" si="3"/>
        <v>7978.488678552636</v>
      </c>
      <c r="F99" s="215">
        <f t="shared" si="3"/>
        <v>7979.2926796428264</v>
      </c>
      <c r="G99" s="215">
        <f t="shared" si="3"/>
        <v>7984.0294882530243</v>
      </c>
      <c r="H99" s="215">
        <f t="shared" si="3"/>
        <v>7990.6495864068556</v>
      </c>
      <c r="I99" s="215">
        <f t="shared" si="3"/>
        <v>7995.6134041512241</v>
      </c>
      <c r="J99" s="215">
        <f t="shared" si="3"/>
        <v>7999.5629100474534</v>
      </c>
      <c r="K99" s="215">
        <f t="shared" si="3"/>
        <v>8002.8447552636735</v>
      </c>
      <c r="L99" s="215">
        <f t="shared" si="3"/>
        <v>8245.8324338923867</v>
      </c>
      <c r="M99" s="215">
        <f t="shared" si="3"/>
        <v>8248.3880748507854</v>
      </c>
      <c r="N99" s="215">
        <f t="shared" si="3"/>
        <v>8250.6833746710599</v>
      </c>
      <c r="O99" s="215">
        <f t="shared" si="3"/>
        <v>8252.7774617083123</v>
      </c>
      <c r="P99" s="215">
        <f t="shared" si="3"/>
        <v>8254.7121794339037</v>
      </c>
    </row>
    <row r="100" spans="2:16" ht="15.75" customHeight="1"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2:16" ht="15.75" customHeight="1">
      <c r="B101" s="4" t="s">
        <v>19</v>
      </c>
      <c r="C101" s="4"/>
      <c r="D101" s="4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</row>
    <row r="102" spans="2:16" ht="15.75" customHeight="1">
      <c r="B102" s="5" t="s">
        <v>86</v>
      </c>
      <c r="C102" s="5"/>
      <c r="D102" s="5"/>
      <c r="E102" s="209" t="e">
        <f>INDEX('Monthly Cash Flow'!$C$7:$DT$161,MATCH($B102,'Monthly Cash Flow'!$C$7:$C$161,0),MATCH(E$57,'Monthly Cash Flow'!$C$7:$DT$7,0))</f>
        <v>#N/A</v>
      </c>
      <c r="F102" s="209" t="e">
        <f>INDEX('Monthly Cash Flow'!$C$7:$DT$161,MATCH($B102,'Monthly Cash Flow'!$C$7:$C$161,0),MATCH(F$57,'Monthly Cash Flow'!$C$7:$DT$7,0))</f>
        <v>#N/A</v>
      </c>
      <c r="G102" s="209" t="e">
        <f>INDEX('Monthly Cash Flow'!$C$7:$DT$161,MATCH($B102,'Monthly Cash Flow'!$C$7:$C$161,0),MATCH(G$57,'Monthly Cash Flow'!$C$7:$DT$7,0))</f>
        <v>#N/A</v>
      </c>
      <c r="H102" s="209" t="e">
        <f>INDEX('Monthly Cash Flow'!$C$7:$DT$161,MATCH($B102,'Monthly Cash Flow'!$C$7:$C$161,0),MATCH(H$57,'Monthly Cash Flow'!$C$7:$DT$7,0))</f>
        <v>#N/A</v>
      </c>
      <c r="I102" s="209" t="e">
        <f>INDEX('Monthly Cash Flow'!$C$7:$DT$161,MATCH($B102,'Monthly Cash Flow'!$C$7:$C$161,0),MATCH(I$57,'Monthly Cash Flow'!$C$7:$DT$7,0))</f>
        <v>#N/A</v>
      </c>
      <c r="J102" s="209" t="e">
        <f>INDEX('Monthly Cash Flow'!$C$7:$DT$161,MATCH($B102,'Monthly Cash Flow'!$C$7:$C$161,0),MATCH(J$57,'Monthly Cash Flow'!$C$7:$DT$7,0))</f>
        <v>#N/A</v>
      </c>
      <c r="K102" s="209" t="e">
        <f>INDEX('Monthly Cash Flow'!$C$7:$DT$161,MATCH($B102,'Monthly Cash Flow'!$C$7:$C$161,0),MATCH(K$57,'Monthly Cash Flow'!$C$7:$DT$7,0))</f>
        <v>#N/A</v>
      </c>
      <c r="L102" s="209" t="e">
        <f>INDEX('Monthly Cash Flow'!$C$7:$DT$161,MATCH($B102,'Monthly Cash Flow'!$C$7:$C$161,0),MATCH(L$57,'Monthly Cash Flow'!$C$7:$DT$7,0))</f>
        <v>#N/A</v>
      </c>
      <c r="M102" s="209" t="e">
        <f>INDEX('Monthly Cash Flow'!$C$7:$DT$161,MATCH($B102,'Monthly Cash Flow'!$C$7:$C$161,0),MATCH(M$57,'Monthly Cash Flow'!$C$7:$DT$7,0))</f>
        <v>#N/A</v>
      </c>
      <c r="N102" s="209" t="e">
        <f>INDEX('Monthly Cash Flow'!$C$7:$DT$161,MATCH($B102,'Monthly Cash Flow'!$C$7:$C$161,0),MATCH(N$57,'Monthly Cash Flow'!$C$7:$DT$7,0))</f>
        <v>#N/A</v>
      </c>
      <c r="O102" s="209" t="e">
        <f>INDEX('Monthly Cash Flow'!$C$7:$DT$161,MATCH($B102,'Monthly Cash Flow'!$C$7:$C$161,0),MATCH(O$57,'Monthly Cash Flow'!$C$7:$DT$7,0))</f>
        <v>#N/A</v>
      </c>
      <c r="P102" s="209" t="e">
        <f>INDEX('Monthly Cash Flow'!$C$7:$DT$161,MATCH($B102,'Monthly Cash Flow'!$C$7:$C$161,0),MATCH(P$57,'Monthly Cash Flow'!$C$7:$DT$7,0))</f>
        <v>#N/A</v>
      </c>
    </row>
    <row r="103" spans="2:16" ht="15.75" customHeight="1">
      <c r="B103" s="5" t="s">
        <v>87</v>
      </c>
      <c r="C103" s="5"/>
      <c r="D103" s="5"/>
      <c r="E103" s="209">
        <f>INDEX('Monthly Cash Flow'!$C$7:$DT$161,MATCH($B103,'Monthly Cash Flow'!$C$7:$C$161,0),MATCH(E$57,'Monthly Cash Flow'!$C$7:$DT$7,0))</f>
        <v>2682.2732578199998</v>
      </c>
      <c r="F103" s="209">
        <f>INDEX('Monthly Cash Flow'!$C$7:$DT$161,MATCH($B103,'Monthly Cash Flow'!$C$7:$C$161,0),MATCH(F$57,'Monthly Cash Flow'!$C$7:$DT$7,0))</f>
        <v>7965.8810014696419</v>
      </c>
      <c r="G103" s="209">
        <f>INDEX('Monthly Cash Flow'!$C$7:$DT$161,MATCH($B103,'Monthly Cash Flow'!$C$7:$C$161,0),MATCH(G$57,'Monthly Cash Flow'!$C$7:$DT$7,0))</f>
        <v>11727.841792426621</v>
      </c>
      <c r="H103" s="209">
        <f>INDEX('Monthly Cash Flow'!$C$7:$DT$161,MATCH($B103,'Monthly Cash Flow'!$C$7:$C$161,0),MATCH(H$57,'Monthly Cash Flow'!$C$7:$DT$7,0))</f>
        <v>14014.098448855937</v>
      </c>
      <c r="I103" s="209">
        <f>INDEX('Monthly Cash Flow'!$C$7:$DT$161,MATCH($B103,'Monthly Cash Flow'!$C$7:$C$161,0),MATCH(I$57,'Monthly Cash Flow'!$C$7:$DT$7,0))</f>
        <v>16231.464171599573</v>
      </c>
      <c r="J103" s="209">
        <f>INDEX('Monthly Cash Flow'!$C$7:$DT$161,MATCH($B103,'Monthly Cash Flow'!$C$7:$C$161,0),MATCH(J$57,'Monthly Cash Flow'!$C$7:$DT$7,0))</f>
        <v>18382.104734571483</v>
      </c>
      <c r="K103" s="209">
        <f>INDEX('Monthly Cash Flow'!$C$7:$DT$161,MATCH($B103,'Monthly Cash Flow'!$C$7:$C$161,0),MATCH(K$57,'Monthly Cash Flow'!$C$7:$DT$7,0))</f>
        <v>20468.114802735523</v>
      </c>
      <c r="L103" s="209">
        <f>INDEX('Monthly Cash Flow'!$C$7:$DT$161,MATCH($B103,'Monthly Cash Flow'!$C$7:$C$161,0),MATCH(L$57,'Monthly Cash Flow'!$C$7:$DT$7,0))</f>
        <v>23166.26597718745</v>
      </c>
      <c r="M103" s="209">
        <f>INDEX('Monthly Cash Flow'!$C$7:$DT$161,MATCH($B103,'Monthly Cash Flow'!$C$7:$C$161,0),MATCH(M$57,'Monthly Cash Flow'!$C$7:$DT$7,0))</f>
        <v>25187.90952043626</v>
      </c>
      <c r="N103" s="209">
        <f>INDEX('Monthly Cash Flow'!$C$7:$DT$161,MATCH($B103,'Monthly Cash Flow'!$C$7:$C$161,0),MATCH(N$57,'Monthly Cash Flow'!$C$7:$DT$7,0))</f>
        <v>27149.041344349669</v>
      </c>
      <c r="O103" s="209">
        <f>INDEX('Monthly Cash Flow'!$C$7:$DT$161,MATCH($B103,'Monthly Cash Flow'!$C$7:$C$161,0),MATCH(O$57,'Monthly Cash Flow'!$C$7:$DT$7,0))</f>
        <v>29051.55018124932</v>
      </c>
      <c r="P103" s="209">
        <f>INDEX('Monthly Cash Flow'!$C$7:$DT$161,MATCH($B103,'Monthly Cash Flow'!$C$7:$C$161,0),MATCH(P$57,'Monthly Cash Flow'!$C$7:$DT$7,0))</f>
        <v>30897.263197796703</v>
      </c>
    </row>
    <row r="104" spans="2:16" ht="15.75" customHeight="1">
      <c r="B104" s="5" t="s">
        <v>22</v>
      </c>
      <c r="C104" s="5"/>
      <c r="D104" s="5"/>
      <c r="E104" s="209">
        <f>INDEX('Monthly Cash Flow'!$C$7:$DT$161,MATCH($B104,'Monthly Cash Flow'!$C$7:$C$161,0),MATCH(E$57,'Monthly Cash Flow'!$C$7:$DT$7,0))</f>
        <v>103809.065</v>
      </c>
      <c r="F104" s="209">
        <f>INDEX('Monthly Cash Flow'!$C$7:$DT$161,MATCH($B104,'Monthly Cash Flow'!$C$7:$C$161,0),MATCH(F$57,'Monthly Cash Flow'!$C$7:$DT$7,0))</f>
        <v>103809.065</v>
      </c>
      <c r="G104" s="209">
        <f>INDEX('Monthly Cash Flow'!$C$7:$DT$161,MATCH($B104,'Monthly Cash Flow'!$C$7:$C$161,0),MATCH(G$57,'Monthly Cash Flow'!$C$7:$DT$7,0))</f>
        <v>51084.987249999998</v>
      </c>
      <c r="H104" s="209">
        <f>INDEX('Monthly Cash Flow'!$C$7:$DT$161,MATCH($B104,'Monthly Cash Flow'!$C$7:$C$161,0),MATCH(H$57,'Monthly Cash Flow'!$C$7:$DT$7,0))</f>
        <v>51084.987249999998</v>
      </c>
      <c r="I104" s="209">
        <f>INDEX('Monthly Cash Flow'!$C$7:$DT$161,MATCH($B104,'Monthly Cash Flow'!$C$7:$C$161,0),MATCH(I$57,'Monthly Cash Flow'!$C$7:$DT$7,0))</f>
        <v>51084.987249999998</v>
      </c>
      <c r="J104" s="209">
        <f>INDEX('Monthly Cash Flow'!$C$7:$DT$161,MATCH($B104,'Monthly Cash Flow'!$C$7:$C$161,0),MATCH(J$57,'Monthly Cash Flow'!$C$7:$DT$7,0))</f>
        <v>51084.987249999998</v>
      </c>
      <c r="K104" s="209">
        <f>INDEX('Monthly Cash Flow'!$C$7:$DT$161,MATCH($B104,'Monthly Cash Flow'!$C$7:$C$161,0),MATCH(K$57,'Monthly Cash Flow'!$C$7:$DT$7,0))</f>
        <v>51084.987249999998</v>
      </c>
      <c r="L104" s="209">
        <f>INDEX('Monthly Cash Flow'!$C$7:$DT$161,MATCH($B104,'Monthly Cash Flow'!$C$7:$C$161,0),MATCH(L$57,'Monthly Cash Flow'!$C$7:$DT$7,0))</f>
        <v>52617.536867500006</v>
      </c>
      <c r="M104" s="209">
        <f>INDEX('Monthly Cash Flow'!$C$7:$DT$161,MATCH($B104,'Monthly Cash Flow'!$C$7:$C$161,0),MATCH(M$57,'Monthly Cash Flow'!$C$7:$DT$7,0))</f>
        <v>52617.536867500006</v>
      </c>
      <c r="N104" s="209">
        <f>INDEX('Monthly Cash Flow'!$C$7:$DT$161,MATCH($B104,'Monthly Cash Flow'!$C$7:$C$161,0),MATCH(N$57,'Monthly Cash Flow'!$C$7:$DT$7,0))</f>
        <v>52617.536867500006</v>
      </c>
      <c r="O104" s="209">
        <f>INDEX('Monthly Cash Flow'!$C$7:$DT$161,MATCH($B104,'Monthly Cash Flow'!$C$7:$C$161,0),MATCH(O$57,'Monthly Cash Flow'!$C$7:$DT$7,0))</f>
        <v>52617.536867500006</v>
      </c>
      <c r="P104" s="209">
        <f>INDEX('Monthly Cash Flow'!$C$7:$DT$161,MATCH($B104,'Monthly Cash Flow'!$C$7:$C$161,0),MATCH(P$57,'Monthly Cash Flow'!$C$7:$DT$7,0))</f>
        <v>52617.536867500006</v>
      </c>
    </row>
    <row r="105" spans="2:16" ht="15.75" customHeight="1">
      <c r="B105" s="5" t="s">
        <v>88</v>
      </c>
      <c r="C105" s="5"/>
      <c r="D105" s="5"/>
      <c r="E105" s="209" t="e">
        <f>INDEX('Monthly Cash Flow'!$C$7:$DT$161,MATCH($B105,'Monthly Cash Flow'!$C$7:$C$161,0),MATCH(E$57,'Monthly Cash Flow'!$C$7:$DT$7,0))</f>
        <v>#N/A</v>
      </c>
      <c r="F105" s="209" t="e">
        <f>INDEX('Monthly Cash Flow'!$C$7:$DT$161,MATCH($B105,'Monthly Cash Flow'!$C$7:$C$161,0),MATCH(F$57,'Monthly Cash Flow'!$C$7:$DT$7,0))</f>
        <v>#N/A</v>
      </c>
      <c r="G105" s="209" t="e">
        <f>INDEX('Monthly Cash Flow'!$C$7:$DT$161,MATCH($B105,'Monthly Cash Flow'!$C$7:$C$161,0),MATCH(G$57,'Monthly Cash Flow'!$C$7:$DT$7,0))</f>
        <v>#N/A</v>
      </c>
      <c r="H105" s="209" t="e">
        <f>INDEX('Monthly Cash Flow'!$C$7:$DT$161,MATCH($B105,'Monthly Cash Flow'!$C$7:$C$161,0),MATCH(H$57,'Monthly Cash Flow'!$C$7:$DT$7,0))</f>
        <v>#N/A</v>
      </c>
      <c r="I105" s="209" t="e">
        <f>INDEX('Monthly Cash Flow'!$C$7:$DT$161,MATCH($B105,'Monthly Cash Flow'!$C$7:$C$161,0),MATCH(I$57,'Monthly Cash Flow'!$C$7:$DT$7,0))</f>
        <v>#N/A</v>
      </c>
      <c r="J105" s="209" t="e">
        <f>INDEX('Monthly Cash Flow'!$C$7:$DT$161,MATCH($B105,'Monthly Cash Flow'!$C$7:$C$161,0),MATCH(J$57,'Monthly Cash Flow'!$C$7:$DT$7,0))</f>
        <v>#N/A</v>
      </c>
      <c r="K105" s="209" t="e">
        <f>INDEX('Monthly Cash Flow'!$C$7:$DT$161,MATCH($B105,'Monthly Cash Flow'!$C$7:$C$161,0),MATCH(K$57,'Monthly Cash Flow'!$C$7:$DT$7,0))</f>
        <v>#N/A</v>
      </c>
      <c r="L105" s="209" t="e">
        <f>INDEX('Monthly Cash Flow'!$C$7:$DT$161,MATCH($B105,'Monthly Cash Flow'!$C$7:$C$161,0),MATCH(L$57,'Monthly Cash Flow'!$C$7:$DT$7,0))</f>
        <v>#N/A</v>
      </c>
      <c r="M105" s="209" t="e">
        <f>INDEX('Monthly Cash Flow'!$C$7:$DT$161,MATCH($B105,'Monthly Cash Flow'!$C$7:$C$161,0),MATCH(M$57,'Monthly Cash Flow'!$C$7:$DT$7,0))</f>
        <v>#N/A</v>
      </c>
      <c r="N105" s="209" t="e">
        <f>INDEX('Monthly Cash Flow'!$C$7:$DT$161,MATCH($B105,'Monthly Cash Flow'!$C$7:$C$161,0),MATCH(N$57,'Monthly Cash Flow'!$C$7:$DT$7,0))</f>
        <v>#N/A</v>
      </c>
      <c r="O105" s="209" t="e">
        <f>INDEX('Monthly Cash Flow'!$C$7:$DT$161,MATCH($B105,'Monthly Cash Flow'!$C$7:$C$161,0),MATCH(O$57,'Monthly Cash Flow'!$C$7:$DT$7,0))</f>
        <v>#N/A</v>
      </c>
      <c r="P105" s="209" t="e">
        <f>INDEX('Monthly Cash Flow'!$C$7:$DT$161,MATCH($B105,'Monthly Cash Flow'!$C$7:$C$161,0),MATCH(P$57,'Monthly Cash Flow'!$C$7:$DT$7,0))</f>
        <v>#N/A</v>
      </c>
    </row>
    <row r="106" spans="2:16" ht="15.75" customHeight="1">
      <c r="B106" s="10" t="s">
        <v>190</v>
      </c>
      <c r="C106" s="10"/>
      <c r="D106" s="10"/>
      <c r="E106" s="21">
        <f>INDEX('Monthly Cash Flow'!$C$7:$DT$161,MATCH($B106,'Monthly Cash Flow'!$C$7:$C$161,0),MATCH(E$57,'Monthly Cash Flow'!$C$7:$DT$7,0))</f>
        <v>111831.76828857001</v>
      </c>
      <c r="F106" s="21">
        <f>INDEX('Monthly Cash Flow'!$C$7:$DT$161,MATCH($B106,'Monthly Cash Flow'!$C$7:$C$161,0),MATCH(F$57,'Monthly Cash Flow'!$C$7:$DT$7,0))</f>
        <v>127615.78361224257</v>
      </c>
      <c r="G106" s="21">
        <f>INDEX('Monthly Cash Flow'!$C$7:$DT$161,MATCH($B106,'Monthly Cash Flow'!$C$7:$C$161,0),MATCH(G$57,'Monthly Cash Flow'!$C$7:$DT$7,0))</f>
        <v>86023.718574894519</v>
      </c>
      <c r="H106" s="21">
        <f>INDEX('Monthly Cash Flow'!$C$7:$DT$161,MATCH($B106,'Monthly Cash Flow'!$C$7:$C$161,0),MATCH(H$57,'Monthly Cash Flow'!$C$7:$DT$7,0))</f>
        <v>92655.168034504619</v>
      </c>
      <c r="I106" s="21">
        <f>INDEX('Monthly Cash Flow'!$C$7:$DT$161,MATCH($B106,'Monthly Cash Flow'!$C$7:$C$161,0),MATCH(I$57,'Monthly Cash Flow'!$C$7:$DT$7,0))</f>
        <v>99070.409522085742</v>
      </c>
      <c r="J106" s="21">
        <f>INDEX('Monthly Cash Flow'!$C$7:$DT$161,MATCH($B106,'Monthly Cash Flow'!$C$7:$C$161,0),MATCH(J$57,'Monthly Cash Flow'!$C$7:$DT$7,0))</f>
        <v>105276.70692619197</v>
      </c>
      <c r="K106" s="21">
        <f>INDEX('Monthly Cash Flow'!$C$7:$DT$161,MATCH($B106,'Monthly Cash Flow'!$C$7:$C$161,0),MATCH(K$57,'Monthly Cash Flow'!$C$7:$DT$7,0))</f>
        <v>111281.07316665776</v>
      </c>
      <c r="L106" s="21">
        <f>INDEX('Monthly Cash Flow'!$C$7:$DT$161,MATCH($B106,'Monthly Cash Flow'!$C$7:$C$161,0),MATCH(L$57,'Monthly Cash Flow'!$C$7:$DT$7,0))</f>
        <v>120602.98746287107</v>
      </c>
      <c r="M106" s="21">
        <f>INDEX('Monthly Cash Flow'!$C$7:$DT$161,MATCH($B106,'Monthly Cash Flow'!$C$7:$C$161,0),MATCH(M$57,'Monthly Cash Flow'!$C$7:$DT$7,0))</f>
        <v>126392.18790447048</v>
      </c>
      <c r="N106" s="21">
        <f>INDEX('Monthly Cash Flow'!$C$7:$DT$161,MATCH($B106,'Monthly Cash Flow'!$C$7:$C$161,0),MATCH(N$57,'Monthly Cash Flow'!$C$7:$DT$7,0))</f>
        <v>131993.6081581733</v>
      </c>
      <c r="O106" s="21">
        <f>INDEX('Monthly Cash Flow'!$C$7:$DT$161,MATCH($B106,'Monthly Cash Flow'!$C$7:$C$161,0),MATCH(O$57,'Monthly Cash Flow'!$C$7:$DT$7,0))</f>
        <v>137413.52590248029</v>
      </c>
      <c r="P106" s="21">
        <f>INDEX('Monthly Cash Flow'!$C$7:$DT$161,MATCH($B106,'Monthly Cash Flow'!$C$7:$C$161,0),MATCH(P$57,'Monthly Cash Flow'!$C$7:$DT$7,0))</f>
        <v>142658.00292780675</v>
      </c>
    </row>
    <row r="107" spans="2:16" ht="15.75" customHeight="1">
      <c r="B107" s="10"/>
      <c r="C107" s="10"/>
      <c r="D107" s="10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2:16" ht="15.75" customHeight="1">
      <c r="B108" s="12" t="s">
        <v>89</v>
      </c>
      <c r="C108" s="212"/>
      <c r="D108" s="212"/>
      <c r="E108" s="211">
        <f>INDEX('Monthly Cash Flow'!$C$7:$DT$161,MATCH($B108,'Monthly Cash Flow'!$C$7:$C$161,0),MATCH(E$57,'Monthly Cash Flow'!$C$7:$DT$7,0))</f>
        <v>187627.41073482006</v>
      </c>
      <c r="F108" s="211">
        <f>INDEX('Monthly Cash Flow'!$C$7:$DT$161,MATCH($B108,'Monthly Cash Flow'!$C$7:$C$161,0),MATCH(F$57,'Monthly Cash Flow'!$C$7:$DT$7,0))</f>
        <v>352738.22774723219</v>
      </c>
      <c r="G108" s="211">
        <f>INDEX('Monthly Cash Flow'!$C$7:$DT$161,MATCH($B108,'Monthly Cash Flow'!$C$7:$C$161,0),MATCH(G$57,'Monthly Cash Flow'!$C$7:$DT$7,0))</f>
        <v>417659.0682162724</v>
      </c>
      <c r="H108" s="211">
        <f>INDEX('Monthly Cash Flow'!$C$7:$DT$161,MATCH($B108,'Monthly Cash Flow'!$C$7:$C$161,0),MATCH(H$57,'Monthly Cash Flow'!$C$7:$DT$7,0))</f>
        <v>489268.98120716657</v>
      </c>
      <c r="I108" s="211">
        <f>INDEX('Monthly Cash Flow'!$C$7:$DT$161,MATCH($B108,'Monthly Cash Flow'!$C$7:$C$161,0),MATCH(I$57,'Monthly Cash Flow'!$C$7:$DT$7,0))</f>
        <v>558723.37931187591</v>
      </c>
      <c r="J108" s="211">
        <f>INDEX('Monthly Cash Flow'!$C$7:$DT$161,MATCH($B108,'Monthly Cash Flow'!$C$7:$C$161,0),MATCH(J$57,'Monthly Cash Flow'!$C$7:$DT$7,0))</f>
        <v>626090.02329448296</v>
      </c>
      <c r="K108" s="211">
        <f>INDEX('Monthly Cash Flow'!$C$7:$DT$161,MATCH($B108,'Monthly Cash Flow'!$C$7:$C$161,0),MATCH(K$57,'Monthly Cash Flow'!$C$7:$DT$7,0))</f>
        <v>691434.44674843759</v>
      </c>
      <c r="L108" s="211">
        <f>INDEX('Monthly Cash Flow'!$C$7:$DT$161,MATCH($B108,'Monthly Cash Flow'!$C$7:$C$161,0),MATCH(L$57,'Monthly Cash Flow'!$C$7:$DT$7,0))</f>
        <v>777464.63346910919</v>
      </c>
      <c r="M108" s="211">
        <f>INDEX('Monthly Cash Flow'!$C$7:$DT$161,MATCH($B108,'Monthly Cash Flow'!$C$7:$C$161,0),MATCH(M$57,'Monthly Cash Flow'!$C$7:$DT$7,0))</f>
        <v>840797.32884165156</v>
      </c>
      <c r="N108" s="211">
        <f>INDEX('Monthly Cash Flow'!$C$7:$DT$161,MATCH($B108,'Monthly Cash Flow'!$C$7:$C$161,0),MATCH(N$57,'Monthly Cash Flow'!$C$7:$DT$7,0))</f>
        <v>902236.64493361861</v>
      </c>
      <c r="O108" s="211">
        <f>INDEX('Monthly Cash Flow'!$C$7:$DT$161,MATCH($B108,'Monthly Cash Flow'!$C$7:$C$161,0),MATCH(O$57,'Monthly Cash Flow'!$C$7:$DT$7,0))</f>
        <v>961841.66476212791</v>
      </c>
      <c r="P108" s="211">
        <f>INDEX('Monthly Cash Flow'!$C$7:$DT$161,MATCH($B108,'Monthly Cash Flow'!$C$7:$C$161,0),MATCH(P$57,'Monthly Cash Flow'!$C$7:$DT$7,0))</f>
        <v>1019669.5437702592</v>
      </c>
    </row>
    <row r="109" spans="2:16" ht="15.75" customHeight="1"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2:16" ht="15.75" customHeight="1">
      <c r="B110" s="1" t="s">
        <v>90</v>
      </c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2:16" ht="15.75" customHeight="1">
      <c r="B111" s="5" t="s">
        <v>91</v>
      </c>
      <c r="C111" s="5"/>
      <c r="D111" s="5"/>
      <c r="E111" s="209">
        <f>INDEX('Monthly Cash Flow'!$C$7:$DT$161,MATCH($B111,'Monthly Cash Flow'!$C$7:$C$161,0),MATCH(E$57,'Monthly Cash Flow'!$C$7:$DT$7,0))</f>
        <v>20358.869918750002</v>
      </c>
      <c r="F111" s="209">
        <f>INDEX('Monthly Cash Flow'!$C$7:$DT$161,MATCH($B111,'Monthly Cash Flow'!$C$7:$C$161,0),MATCH(F$57,'Monthly Cash Flow'!$C$7:$DT$7,0))</f>
        <v>20358.869918750002</v>
      </c>
      <c r="G111" s="209">
        <f>INDEX('Monthly Cash Flow'!$C$7:$DT$161,MATCH($B111,'Monthly Cash Flow'!$C$7:$C$161,0),MATCH(G$57,'Monthly Cash Flow'!$C$7:$DT$7,0))</f>
        <v>20358.869918750002</v>
      </c>
      <c r="H111" s="209">
        <f>INDEX('Monthly Cash Flow'!$C$7:$DT$161,MATCH($B111,'Monthly Cash Flow'!$C$7:$C$161,0),MATCH(H$57,'Monthly Cash Flow'!$C$7:$DT$7,0))</f>
        <v>20358.869918750002</v>
      </c>
      <c r="I111" s="209">
        <f>INDEX('Monthly Cash Flow'!$C$7:$DT$161,MATCH($B111,'Monthly Cash Flow'!$C$7:$C$161,0),MATCH(I$57,'Monthly Cash Flow'!$C$7:$DT$7,0))</f>
        <v>20358.869918750002</v>
      </c>
      <c r="J111" s="209">
        <f>INDEX('Monthly Cash Flow'!$C$7:$DT$161,MATCH($B111,'Monthly Cash Flow'!$C$7:$C$161,0),MATCH(J$57,'Monthly Cash Flow'!$C$7:$DT$7,0))</f>
        <v>20358.869918750002</v>
      </c>
      <c r="K111" s="209">
        <f>INDEX('Monthly Cash Flow'!$C$7:$DT$161,MATCH($B111,'Monthly Cash Flow'!$C$7:$C$161,0),MATCH(K$57,'Monthly Cash Flow'!$C$7:$DT$7,0))</f>
        <v>20358.869918750002</v>
      </c>
      <c r="L111" s="209">
        <f>INDEX('Monthly Cash Flow'!$C$7:$DT$161,MATCH($B111,'Monthly Cash Flow'!$C$7:$C$161,0),MATCH(L$57,'Monthly Cash Flow'!$C$7:$DT$7,0))</f>
        <v>20969.636016312503</v>
      </c>
      <c r="M111" s="209">
        <f>INDEX('Monthly Cash Flow'!$C$7:$DT$161,MATCH($B111,'Monthly Cash Flow'!$C$7:$C$161,0),MATCH(M$57,'Monthly Cash Flow'!$C$7:$DT$7,0))</f>
        <v>20969.636016312503</v>
      </c>
      <c r="N111" s="209">
        <f>INDEX('Monthly Cash Flow'!$C$7:$DT$161,MATCH($B111,'Monthly Cash Flow'!$C$7:$C$161,0),MATCH(N$57,'Monthly Cash Flow'!$C$7:$DT$7,0))</f>
        <v>20969.636016312503</v>
      </c>
      <c r="O111" s="209">
        <f>INDEX('Monthly Cash Flow'!$C$7:$DT$161,MATCH($B111,'Monthly Cash Flow'!$C$7:$C$161,0),MATCH(O$57,'Monthly Cash Flow'!$C$7:$DT$7,0))</f>
        <v>20969.636016312503</v>
      </c>
      <c r="P111" s="209">
        <f>INDEX('Monthly Cash Flow'!$C$7:$DT$161,MATCH($B111,'Monthly Cash Flow'!$C$7:$C$161,0),MATCH(P$57,'Monthly Cash Flow'!$C$7:$DT$7,0))</f>
        <v>20969.636016312503</v>
      </c>
    </row>
    <row r="112" spans="2:16" ht="15.75" customHeight="1">
      <c r="B112" s="5" t="s">
        <v>30</v>
      </c>
      <c r="C112" s="5"/>
      <c r="D112" s="5"/>
      <c r="E112" s="209">
        <f>INDEX('Monthly Cash Flow'!$C$7:$DT$161,MATCH($B112,'Monthly Cash Flow'!$C$7:$C$161,0),MATCH(E$57,'Monthly Cash Flow'!$C$7:$DT$7,0))</f>
        <v>18355.846691399998</v>
      </c>
      <c r="F112" s="209">
        <f>INDEX('Monthly Cash Flow'!$C$7:$DT$161,MATCH($B112,'Monthly Cash Flow'!$C$7:$C$161,0),MATCH(F$57,'Monthly Cash Flow'!$C$7:$DT$7,0))</f>
        <v>18355.846691399998</v>
      </c>
      <c r="G112" s="209">
        <f>INDEX('Monthly Cash Flow'!$C$7:$DT$161,MATCH($B112,'Monthly Cash Flow'!$C$7:$C$161,0),MATCH(G$57,'Monthly Cash Flow'!$C$7:$DT$7,0))</f>
        <v>9033.0087665573665</v>
      </c>
      <c r="H112" s="209">
        <f>INDEX('Monthly Cash Flow'!$C$7:$DT$161,MATCH($B112,'Monthly Cash Flow'!$C$7:$C$161,0),MATCH(H$57,'Monthly Cash Flow'!$C$7:$DT$7,0))</f>
        <v>9033.0087665573665</v>
      </c>
      <c r="I112" s="209">
        <f>INDEX('Monthly Cash Flow'!$C$7:$DT$161,MATCH($B112,'Monthly Cash Flow'!$C$7:$C$161,0),MATCH(I$57,'Monthly Cash Flow'!$C$7:$DT$7,0))</f>
        <v>9033.0087665573665</v>
      </c>
      <c r="J112" s="209">
        <f>INDEX('Monthly Cash Flow'!$C$7:$DT$161,MATCH($B112,'Monthly Cash Flow'!$C$7:$C$161,0),MATCH(J$57,'Monthly Cash Flow'!$C$7:$DT$7,0))</f>
        <v>9033.0087665573665</v>
      </c>
      <c r="K112" s="209">
        <f>INDEX('Monthly Cash Flow'!$C$7:$DT$161,MATCH($B112,'Monthly Cash Flow'!$C$7:$C$161,0),MATCH(K$57,'Monthly Cash Flow'!$C$7:$DT$7,0))</f>
        <v>9033.0087665573665</v>
      </c>
      <c r="L112" s="209">
        <f>INDEX('Monthly Cash Flow'!$C$7:$DT$161,MATCH($B112,'Monthly Cash Flow'!$C$7:$C$161,0),MATCH(L$57,'Monthly Cash Flow'!$C$7:$DT$7,0))</f>
        <v>9303.9990295540902</v>
      </c>
      <c r="M112" s="209">
        <f>INDEX('Monthly Cash Flow'!$C$7:$DT$161,MATCH($B112,'Monthly Cash Flow'!$C$7:$C$161,0),MATCH(M$57,'Monthly Cash Flow'!$C$7:$DT$7,0))</f>
        <v>9303.9990295540902</v>
      </c>
      <c r="N112" s="209">
        <f>INDEX('Monthly Cash Flow'!$C$7:$DT$161,MATCH($B112,'Monthly Cash Flow'!$C$7:$C$161,0),MATCH(N$57,'Monthly Cash Flow'!$C$7:$DT$7,0))</f>
        <v>9303.9990295540902</v>
      </c>
      <c r="O112" s="209">
        <f>INDEX('Monthly Cash Flow'!$C$7:$DT$161,MATCH($B112,'Monthly Cash Flow'!$C$7:$C$161,0),MATCH(O$57,'Monthly Cash Flow'!$C$7:$DT$7,0))</f>
        <v>9303.9990295540902</v>
      </c>
      <c r="P112" s="209">
        <f>INDEX('Monthly Cash Flow'!$C$7:$DT$161,MATCH($B112,'Monthly Cash Flow'!$C$7:$C$161,0),MATCH(P$57,'Monthly Cash Flow'!$C$7:$DT$7,0))</f>
        <v>9303.9990295540902</v>
      </c>
    </row>
    <row r="113" spans="2:16" ht="15.75" customHeight="1">
      <c r="B113" s="5" t="s">
        <v>264</v>
      </c>
      <c r="C113" s="5"/>
      <c r="D113" s="5"/>
      <c r="E113" s="209">
        <f>INDEX('Monthly Cash Flow'!$C$7:$DT$161,MATCH($B113,'Monthly Cash Flow'!$C$7:$C$161,0),MATCH(E$57,'Monthly Cash Flow'!$C$7:$DT$7,0))</f>
        <v>0</v>
      </c>
      <c r="F113" s="209">
        <f>INDEX('Monthly Cash Flow'!$C$7:$DT$161,MATCH($B113,'Monthly Cash Flow'!$C$7:$C$161,0),MATCH(F$57,'Monthly Cash Flow'!$C$7:$DT$7,0))</f>
        <v>0</v>
      </c>
      <c r="G113" s="209">
        <f>INDEX('Monthly Cash Flow'!$C$7:$DT$161,MATCH($B113,'Monthly Cash Flow'!$C$7:$C$161,0),MATCH(G$57,'Monthly Cash Flow'!$C$7:$DT$7,0))</f>
        <v>0</v>
      </c>
      <c r="H113" s="209">
        <f>INDEX('Monthly Cash Flow'!$C$7:$DT$161,MATCH($B113,'Monthly Cash Flow'!$C$7:$C$161,0),MATCH(H$57,'Monthly Cash Flow'!$C$7:$DT$7,0))</f>
        <v>0</v>
      </c>
      <c r="I113" s="209">
        <f>INDEX('Monthly Cash Flow'!$C$7:$DT$161,MATCH($B113,'Monthly Cash Flow'!$C$7:$C$161,0),MATCH(I$57,'Monthly Cash Flow'!$C$7:$DT$7,0))</f>
        <v>0</v>
      </c>
      <c r="J113" s="209">
        <f>INDEX('Monthly Cash Flow'!$C$7:$DT$161,MATCH($B113,'Monthly Cash Flow'!$C$7:$C$161,0),MATCH(J$57,'Monthly Cash Flow'!$C$7:$DT$7,0))</f>
        <v>0</v>
      </c>
      <c r="K113" s="209">
        <f>INDEX('Monthly Cash Flow'!$C$7:$DT$161,MATCH($B113,'Monthly Cash Flow'!$C$7:$C$161,0),MATCH(K$57,'Monthly Cash Flow'!$C$7:$DT$7,0))</f>
        <v>0</v>
      </c>
      <c r="L113" s="209">
        <f>INDEX('Monthly Cash Flow'!$C$7:$DT$161,MATCH($B113,'Monthly Cash Flow'!$C$7:$C$161,0),MATCH(L$57,'Monthly Cash Flow'!$C$7:$DT$7,0))</f>
        <v>0</v>
      </c>
      <c r="M113" s="209">
        <f>INDEX('Monthly Cash Flow'!$C$7:$DT$161,MATCH($B113,'Monthly Cash Flow'!$C$7:$C$161,0),MATCH(M$57,'Monthly Cash Flow'!$C$7:$DT$7,0))</f>
        <v>0</v>
      </c>
      <c r="N113" s="209">
        <f>INDEX('Monthly Cash Flow'!$C$7:$DT$161,MATCH($B113,'Monthly Cash Flow'!$C$7:$C$161,0),MATCH(N$57,'Monthly Cash Flow'!$C$7:$DT$7,0))</f>
        <v>0</v>
      </c>
      <c r="O113" s="209">
        <f>INDEX('Monthly Cash Flow'!$C$7:$DT$161,MATCH($B113,'Monthly Cash Flow'!$C$7:$C$161,0),MATCH(O$57,'Monthly Cash Flow'!$C$7:$DT$7,0))</f>
        <v>0</v>
      </c>
      <c r="P113" s="209">
        <f>INDEX('Monthly Cash Flow'!$C$7:$DT$161,MATCH($B113,'Monthly Cash Flow'!$C$7:$C$161,0),MATCH(P$57,'Monthly Cash Flow'!$C$7:$DT$7,0))</f>
        <v>0</v>
      </c>
    </row>
    <row r="114" spans="2:16" ht="15.75" customHeight="1">
      <c r="B114" s="5" t="s">
        <v>270</v>
      </c>
      <c r="C114" s="5"/>
      <c r="D114" s="5"/>
      <c r="E114" s="209">
        <f>INDEX('Monthly Cash Flow'!$C$7:$DT$161,MATCH($B114,'Monthly Cash Flow'!$C$7:$C$161,0),MATCH(E$57,'Monthly Cash Flow'!$C$7:$DT$7,0))</f>
        <v>0</v>
      </c>
      <c r="F114" s="209">
        <f>INDEX('Monthly Cash Flow'!$C$7:$DT$161,MATCH($B114,'Monthly Cash Flow'!$C$7:$C$161,0),MATCH(F$57,'Monthly Cash Flow'!$C$7:$DT$7,0))</f>
        <v>0</v>
      </c>
      <c r="G114" s="209">
        <f>INDEX('Monthly Cash Flow'!$C$7:$DT$161,MATCH($B114,'Monthly Cash Flow'!$C$7:$C$161,0),MATCH(G$57,'Monthly Cash Flow'!$C$7:$DT$7,0))</f>
        <v>0</v>
      </c>
      <c r="H114" s="209">
        <f>INDEX('Monthly Cash Flow'!$C$7:$DT$161,MATCH($B114,'Monthly Cash Flow'!$C$7:$C$161,0),MATCH(H$57,'Monthly Cash Flow'!$C$7:$DT$7,0))</f>
        <v>0</v>
      </c>
      <c r="I114" s="209">
        <f>INDEX('Monthly Cash Flow'!$C$7:$DT$161,MATCH($B114,'Monthly Cash Flow'!$C$7:$C$161,0),MATCH(I$57,'Monthly Cash Flow'!$C$7:$DT$7,0))</f>
        <v>0</v>
      </c>
      <c r="J114" s="209">
        <f>INDEX('Monthly Cash Flow'!$C$7:$DT$161,MATCH($B114,'Monthly Cash Flow'!$C$7:$C$161,0),MATCH(J$57,'Monthly Cash Flow'!$C$7:$DT$7,0))</f>
        <v>0</v>
      </c>
      <c r="K114" s="209">
        <f>INDEX('Monthly Cash Flow'!$C$7:$DT$161,MATCH($B114,'Monthly Cash Flow'!$C$7:$C$161,0),MATCH(K$57,'Monthly Cash Flow'!$C$7:$DT$7,0))</f>
        <v>0</v>
      </c>
      <c r="L114" s="209">
        <f>INDEX('Monthly Cash Flow'!$C$7:$DT$161,MATCH($B114,'Monthly Cash Flow'!$C$7:$C$161,0),MATCH(L$57,'Monthly Cash Flow'!$C$7:$DT$7,0))</f>
        <v>0</v>
      </c>
      <c r="M114" s="209">
        <f>INDEX('Monthly Cash Flow'!$C$7:$DT$161,MATCH($B114,'Monthly Cash Flow'!$C$7:$C$161,0),MATCH(M$57,'Monthly Cash Flow'!$C$7:$DT$7,0))</f>
        <v>0</v>
      </c>
      <c r="N114" s="209">
        <f>INDEX('Monthly Cash Flow'!$C$7:$DT$161,MATCH($B114,'Monthly Cash Flow'!$C$7:$C$161,0),MATCH(N$57,'Monthly Cash Flow'!$C$7:$DT$7,0))</f>
        <v>0</v>
      </c>
      <c r="O114" s="209">
        <f>INDEX('Monthly Cash Flow'!$C$7:$DT$161,MATCH($B114,'Monthly Cash Flow'!$C$7:$C$161,0),MATCH(O$57,'Monthly Cash Flow'!$C$7:$DT$7,0))</f>
        <v>0</v>
      </c>
      <c r="P114" s="209">
        <f>INDEX('Monthly Cash Flow'!$C$7:$DT$161,MATCH($B114,'Monthly Cash Flow'!$C$7:$C$161,0),MATCH(P$57,'Monthly Cash Flow'!$C$7:$DT$7,0))</f>
        <v>0</v>
      </c>
    </row>
    <row r="115" spans="2:16" ht="15.75" customHeight="1">
      <c r="B115" s="5" t="s">
        <v>296</v>
      </c>
      <c r="C115" s="5"/>
      <c r="D115" s="5"/>
      <c r="E115" s="209">
        <f>INDEX('Monthly Cash Flow'!$C$7:$DT$161,MATCH($B115,'Monthly Cash Flow'!$C$7:$C$161,0),MATCH(E$57,'Monthly Cash Flow'!$C$7:$DT$7,0))</f>
        <v>2035.8869918750004</v>
      </c>
      <c r="F115" s="209">
        <f>INDEX('Monthly Cash Flow'!$C$7:$DT$161,MATCH($B115,'Monthly Cash Flow'!$C$7:$C$161,0),MATCH(F$57,'Monthly Cash Flow'!$C$7:$DT$7,0))</f>
        <v>2035.8869918750004</v>
      </c>
      <c r="G115" s="209">
        <f>INDEX('Monthly Cash Flow'!$C$7:$DT$161,MATCH($B115,'Monthly Cash Flow'!$C$7:$C$161,0),MATCH(G$57,'Monthly Cash Flow'!$C$7:$DT$7,0))</f>
        <v>2035.8869918750004</v>
      </c>
      <c r="H115" s="209">
        <f>INDEX('Monthly Cash Flow'!$C$7:$DT$161,MATCH($B115,'Monthly Cash Flow'!$C$7:$C$161,0),MATCH(H$57,'Monthly Cash Flow'!$C$7:$DT$7,0))</f>
        <v>2035.8869918750004</v>
      </c>
      <c r="I115" s="209">
        <f>INDEX('Monthly Cash Flow'!$C$7:$DT$161,MATCH($B115,'Monthly Cash Flow'!$C$7:$C$161,0),MATCH(I$57,'Monthly Cash Flow'!$C$7:$DT$7,0))</f>
        <v>2035.8869918750004</v>
      </c>
      <c r="J115" s="209">
        <f>INDEX('Monthly Cash Flow'!$C$7:$DT$161,MATCH($B115,'Monthly Cash Flow'!$C$7:$C$161,0),MATCH(J$57,'Monthly Cash Flow'!$C$7:$DT$7,0))</f>
        <v>2035.8869918750004</v>
      </c>
      <c r="K115" s="209">
        <f>INDEX('Monthly Cash Flow'!$C$7:$DT$161,MATCH($B115,'Monthly Cash Flow'!$C$7:$C$161,0),MATCH(K$57,'Monthly Cash Flow'!$C$7:$DT$7,0))</f>
        <v>2035.8869918750004</v>
      </c>
      <c r="L115" s="209">
        <f>INDEX('Monthly Cash Flow'!$C$7:$DT$161,MATCH($B115,'Monthly Cash Flow'!$C$7:$C$161,0),MATCH(L$57,'Monthly Cash Flow'!$C$7:$DT$7,0))</f>
        <v>2096.9636016312502</v>
      </c>
      <c r="M115" s="209">
        <f>INDEX('Monthly Cash Flow'!$C$7:$DT$161,MATCH($B115,'Monthly Cash Flow'!$C$7:$C$161,0),MATCH(M$57,'Monthly Cash Flow'!$C$7:$DT$7,0))</f>
        <v>2096.9636016312502</v>
      </c>
      <c r="N115" s="209">
        <f>INDEX('Monthly Cash Flow'!$C$7:$DT$161,MATCH($B115,'Monthly Cash Flow'!$C$7:$C$161,0),MATCH(N$57,'Monthly Cash Flow'!$C$7:$DT$7,0))</f>
        <v>2096.9636016312502</v>
      </c>
      <c r="O115" s="209">
        <f>INDEX('Monthly Cash Flow'!$C$7:$DT$161,MATCH($B115,'Monthly Cash Flow'!$C$7:$C$161,0),MATCH(O$57,'Monthly Cash Flow'!$C$7:$DT$7,0))</f>
        <v>2096.9636016312502</v>
      </c>
      <c r="P115" s="209">
        <f>INDEX('Monthly Cash Flow'!$C$7:$DT$161,MATCH($B115,'Monthly Cash Flow'!$C$7:$C$161,0),MATCH(P$57,'Monthly Cash Flow'!$C$7:$DT$7,0))</f>
        <v>2096.9636016312502</v>
      </c>
    </row>
    <row r="116" spans="2:16" ht="15.75" customHeight="1">
      <c r="B116" s="5" t="s">
        <v>278</v>
      </c>
      <c r="C116" s="5"/>
      <c r="D116" s="5"/>
      <c r="E116" s="209">
        <f>INDEX('Monthly Cash Flow'!$C$7:$DT$161,MATCH($B116,'Monthly Cash Flow'!$C$7:$C$161,0),MATCH(E$57,'Monthly Cash Flow'!$C$7:$DT$7,0))</f>
        <v>1628.7095935000002</v>
      </c>
      <c r="F116" s="209">
        <f>INDEX('Monthly Cash Flow'!$C$7:$DT$161,MATCH($B116,'Monthly Cash Flow'!$C$7:$C$161,0),MATCH(F$57,'Monthly Cash Flow'!$C$7:$DT$7,0))</f>
        <v>1628.7095935000002</v>
      </c>
      <c r="G116" s="209">
        <f>INDEX('Monthly Cash Flow'!$C$7:$DT$161,MATCH($B116,'Monthly Cash Flow'!$C$7:$C$161,0),MATCH(G$57,'Monthly Cash Flow'!$C$7:$DT$7,0))</f>
        <v>1628.7095935000002</v>
      </c>
      <c r="H116" s="209">
        <f>INDEX('Monthly Cash Flow'!$C$7:$DT$161,MATCH($B116,'Monthly Cash Flow'!$C$7:$C$161,0),MATCH(H$57,'Monthly Cash Flow'!$C$7:$DT$7,0))</f>
        <v>1628.7095935000002</v>
      </c>
      <c r="I116" s="209">
        <f>INDEX('Monthly Cash Flow'!$C$7:$DT$161,MATCH($B116,'Monthly Cash Flow'!$C$7:$C$161,0),MATCH(I$57,'Monthly Cash Flow'!$C$7:$DT$7,0))</f>
        <v>1628.7095935000002</v>
      </c>
      <c r="J116" s="209">
        <f>INDEX('Monthly Cash Flow'!$C$7:$DT$161,MATCH($B116,'Monthly Cash Flow'!$C$7:$C$161,0),MATCH(J$57,'Monthly Cash Flow'!$C$7:$DT$7,0))</f>
        <v>1628.7095935000002</v>
      </c>
      <c r="K116" s="209">
        <f>INDEX('Monthly Cash Flow'!$C$7:$DT$161,MATCH($B116,'Monthly Cash Flow'!$C$7:$C$161,0),MATCH(K$57,'Monthly Cash Flow'!$C$7:$DT$7,0))</f>
        <v>1628.7095935000002</v>
      </c>
      <c r="L116" s="209">
        <f>INDEX('Monthly Cash Flow'!$C$7:$DT$161,MATCH($B116,'Monthly Cash Flow'!$C$7:$C$161,0),MATCH(L$57,'Monthly Cash Flow'!$C$7:$DT$7,0))</f>
        <v>1677.5708813050003</v>
      </c>
      <c r="M116" s="209">
        <f>INDEX('Monthly Cash Flow'!$C$7:$DT$161,MATCH($B116,'Monthly Cash Flow'!$C$7:$C$161,0),MATCH(M$57,'Monthly Cash Flow'!$C$7:$DT$7,0))</f>
        <v>1677.5708813050003</v>
      </c>
      <c r="N116" s="209">
        <f>INDEX('Monthly Cash Flow'!$C$7:$DT$161,MATCH($B116,'Monthly Cash Flow'!$C$7:$C$161,0),MATCH(N$57,'Monthly Cash Flow'!$C$7:$DT$7,0))</f>
        <v>1677.5708813050003</v>
      </c>
      <c r="O116" s="209">
        <f>INDEX('Monthly Cash Flow'!$C$7:$DT$161,MATCH($B116,'Monthly Cash Flow'!$C$7:$C$161,0),MATCH(O$57,'Monthly Cash Flow'!$C$7:$DT$7,0))</f>
        <v>1677.5708813050003</v>
      </c>
      <c r="P116" s="209">
        <f>INDEX('Monthly Cash Flow'!$C$7:$DT$161,MATCH($B116,'Monthly Cash Flow'!$C$7:$C$161,0),MATCH(P$57,'Monthly Cash Flow'!$C$7:$DT$7,0))</f>
        <v>1677.5708813050003</v>
      </c>
    </row>
    <row r="117" spans="2:16" ht="15.75" customHeight="1">
      <c r="B117" s="5" t="s">
        <v>284</v>
      </c>
      <c r="C117" s="5"/>
      <c r="D117" s="5"/>
      <c r="E117" s="209">
        <f>INDEX('Monthly Cash Flow'!$C$7:$DT$161,MATCH($B117,'Monthly Cash Flow'!$C$7:$C$161,0),MATCH(E$57,'Monthly Cash Flow'!$C$7:$DT$7,0))</f>
        <v>101.79434959375001</v>
      </c>
      <c r="F117" s="209">
        <f>INDEX('Monthly Cash Flow'!$C$7:$DT$161,MATCH($B117,'Monthly Cash Flow'!$C$7:$C$161,0),MATCH(F$57,'Monthly Cash Flow'!$C$7:$DT$7,0))</f>
        <v>101.79434959375001</v>
      </c>
      <c r="G117" s="209">
        <f>INDEX('Monthly Cash Flow'!$C$7:$DT$161,MATCH($B117,'Monthly Cash Flow'!$C$7:$C$161,0),MATCH(G$57,'Monthly Cash Flow'!$C$7:$DT$7,0))</f>
        <v>101.79434959375001</v>
      </c>
      <c r="H117" s="209">
        <f>INDEX('Monthly Cash Flow'!$C$7:$DT$161,MATCH($B117,'Monthly Cash Flow'!$C$7:$C$161,0),MATCH(H$57,'Monthly Cash Flow'!$C$7:$DT$7,0))</f>
        <v>101.79434959375001</v>
      </c>
      <c r="I117" s="209">
        <f>INDEX('Monthly Cash Flow'!$C$7:$DT$161,MATCH($B117,'Monthly Cash Flow'!$C$7:$C$161,0),MATCH(I$57,'Monthly Cash Flow'!$C$7:$DT$7,0))</f>
        <v>101.79434959375001</v>
      </c>
      <c r="J117" s="209">
        <f>INDEX('Monthly Cash Flow'!$C$7:$DT$161,MATCH($B117,'Monthly Cash Flow'!$C$7:$C$161,0),MATCH(J$57,'Monthly Cash Flow'!$C$7:$DT$7,0))</f>
        <v>101.79434959375001</v>
      </c>
      <c r="K117" s="209">
        <f>INDEX('Monthly Cash Flow'!$C$7:$DT$161,MATCH($B117,'Monthly Cash Flow'!$C$7:$C$161,0),MATCH(K$57,'Monthly Cash Flow'!$C$7:$DT$7,0))</f>
        <v>101.79434959375001</v>
      </c>
      <c r="L117" s="209">
        <f>INDEX('Monthly Cash Flow'!$C$7:$DT$161,MATCH($B117,'Monthly Cash Flow'!$C$7:$C$161,0),MATCH(L$57,'Monthly Cash Flow'!$C$7:$DT$7,0))</f>
        <v>104.84818008156252</v>
      </c>
      <c r="M117" s="209">
        <f>INDEX('Monthly Cash Flow'!$C$7:$DT$161,MATCH($B117,'Monthly Cash Flow'!$C$7:$C$161,0),MATCH(M$57,'Monthly Cash Flow'!$C$7:$DT$7,0))</f>
        <v>104.84818008156252</v>
      </c>
      <c r="N117" s="209">
        <f>INDEX('Monthly Cash Flow'!$C$7:$DT$161,MATCH($B117,'Monthly Cash Flow'!$C$7:$C$161,0),MATCH(N$57,'Monthly Cash Flow'!$C$7:$DT$7,0))</f>
        <v>104.84818008156252</v>
      </c>
      <c r="O117" s="209">
        <f>INDEX('Monthly Cash Flow'!$C$7:$DT$161,MATCH($B117,'Monthly Cash Flow'!$C$7:$C$161,0),MATCH(O$57,'Monthly Cash Flow'!$C$7:$DT$7,0))</f>
        <v>104.84818008156252</v>
      </c>
      <c r="P117" s="209">
        <f>INDEX('Monthly Cash Flow'!$C$7:$DT$161,MATCH($B117,'Monthly Cash Flow'!$C$7:$C$161,0),MATCH(P$57,'Monthly Cash Flow'!$C$7:$DT$7,0))</f>
        <v>104.84818008156252</v>
      </c>
    </row>
    <row r="118" spans="2:16" ht="15.75" customHeight="1">
      <c r="B118" s="5" t="s">
        <v>304</v>
      </c>
      <c r="C118" s="5"/>
      <c r="D118" s="5"/>
      <c r="E118" s="209">
        <f>INDEX('Monthly Cash Flow'!$C$7:$DT$161,MATCH($B118,'Monthly Cash Flow'!$C$7:$C$161,0),MATCH(E$57,'Monthly Cash Flow'!$C$7:$DT$7,0))</f>
        <v>559.86892276562503</v>
      </c>
      <c r="F118" s="209">
        <f>INDEX('Monthly Cash Flow'!$C$7:$DT$161,MATCH($B118,'Monthly Cash Flow'!$C$7:$C$161,0),MATCH(F$57,'Monthly Cash Flow'!$C$7:$DT$7,0))</f>
        <v>559.86892276562503</v>
      </c>
      <c r="G118" s="209">
        <f>INDEX('Monthly Cash Flow'!$C$7:$DT$161,MATCH($B118,'Monthly Cash Flow'!$C$7:$C$161,0),MATCH(G$57,'Monthly Cash Flow'!$C$7:$DT$7,0))</f>
        <v>559.86892276562503</v>
      </c>
      <c r="H118" s="209">
        <f>INDEX('Monthly Cash Flow'!$C$7:$DT$161,MATCH($B118,'Monthly Cash Flow'!$C$7:$C$161,0),MATCH(H$57,'Monthly Cash Flow'!$C$7:$DT$7,0))</f>
        <v>559.86892276562503</v>
      </c>
      <c r="I118" s="209">
        <f>INDEX('Monthly Cash Flow'!$C$7:$DT$161,MATCH($B118,'Monthly Cash Flow'!$C$7:$C$161,0),MATCH(I$57,'Monthly Cash Flow'!$C$7:$DT$7,0))</f>
        <v>559.86892276562503</v>
      </c>
      <c r="J118" s="209">
        <f>INDEX('Monthly Cash Flow'!$C$7:$DT$161,MATCH($B118,'Monthly Cash Flow'!$C$7:$C$161,0),MATCH(J$57,'Monthly Cash Flow'!$C$7:$DT$7,0))</f>
        <v>559.86892276562503</v>
      </c>
      <c r="K118" s="209">
        <f>INDEX('Monthly Cash Flow'!$C$7:$DT$161,MATCH($B118,'Monthly Cash Flow'!$C$7:$C$161,0),MATCH(K$57,'Monthly Cash Flow'!$C$7:$DT$7,0))</f>
        <v>559.86892276562503</v>
      </c>
      <c r="L118" s="209">
        <f>INDEX('Monthly Cash Flow'!$C$7:$DT$161,MATCH($B118,'Monthly Cash Flow'!$C$7:$C$161,0),MATCH(L$57,'Monthly Cash Flow'!$C$7:$DT$7,0))</f>
        <v>576.66499044859381</v>
      </c>
      <c r="M118" s="209">
        <f>INDEX('Monthly Cash Flow'!$C$7:$DT$161,MATCH($B118,'Monthly Cash Flow'!$C$7:$C$161,0),MATCH(M$57,'Monthly Cash Flow'!$C$7:$DT$7,0))</f>
        <v>576.66499044859381</v>
      </c>
      <c r="N118" s="209">
        <f>INDEX('Monthly Cash Flow'!$C$7:$DT$161,MATCH($B118,'Monthly Cash Flow'!$C$7:$C$161,0),MATCH(N$57,'Monthly Cash Flow'!$C$7:$DT$7,0))</f>
        <v>576.66499044859381</v>
      </c>
      <c r="O118" s="209">
        <f>INDEX('Monthly Cash Flow'!$C$7:$DT$161,MATCH($B118,'Monthly Cash Flow'!$C$7:$C$161,0),MATCH(O$57,'Monthly Cash Flow'!$C$7:$DT$7,0))</f>
        <v>576.66499044859381</v>
      </c>
      <c r="P118" s="209">
        <f>INDEX('Monthly Cash Flow'!$C$7:$DT$161,MATCH($B118,'Monthly Cash Flow'!$C$7:$C$161,0),MATCH(P$57,'Monthly Cash Flow'!$C$7:$DT$7,0))</f>
        <v>576.66499044859381</v>
      </c>
    </row>
    <row r="119" spans="2:16" ht="15.75" customHeight="1">
      <c r="B119" s="5" t="s">
        <v>31</v>
      </c>
      <c r="C119" s="5"/>
      <c r="D119" s="5"/>
      <c r="E119" s="209" t="e">
        <f>INDEX('Monthly Cash Flow'!$C$7:$DT$161,MATCH($B119,'Monthly Cash Flow'!$C$7:$C$161,0),MATCH(E$57,'Monthly Cash Flow'!$C$7:$DT$7,0))</f>
        <v>#N/A</v>
      </c>
      <c r="F119" s="209" t="e">
        <f>INDEX('Monthly Cash Flow'!$C$7:$DT$161,MATCH($B119,'Monthly Cash Flow'!$C$7:$C$161,0),MATCH(F$57,'Monthly Cash Flow'!$C$7:$DT$7,0))</f>
        <v>#N/A</v>
      </c>
      <c r="G119" s="209" t="e">
        <f>INDEX('Monthly Cash Flow'!$C$7:$DT$161,MATCH($B119,'Monthly Cash Flow'!$C$7:$C$161,0),MATCH(G$57,'Monthly Cash Flow'!$C$7:$DT$7,0))</f>
        <v>#N/A</v>
      </c>
      <c r="H119" s="209" t="e">
        <f>INDEX('Monthly Cash Flow'!$C$7:$DT$161,MATCH($B119,'Monthly Cash Flow'!$C$7:$C$161,0),MATCH(H$57,'Monthly Cash Flow'!$C$7:$DT$7,0))</f>
        <v>#N/A</v>
      </c>
      <c r="I119" s="209" t="e">
        <f>INDEX('Monthly Cash Flow'!$C$7:$DT$161,MATCH($B119,'Monthly Cash Flow'!$C$7:$C$161,0),MATCH(I$57,'Monthly Cash Flow'!$C$7:$DT$7,0))</f>
        <v>#N/A</v>
      </c>
      <c r="J119" s="209" t="e">
        <f>INDEX('Monthly Cash Flow'!$C$7:$DT$161,MATCH($B119,'Monthly Cash Flow'!$C$7:$C$161,0),MATCH(J$57,'Monthly Cash Flow'!$C$7:$DT$7,0))</f>
        <v>#N/A</v>
      </c>
      <c r="K119" s="209" t="e">
        <f>INDEX('Monthly Cash Flow'!$C$7:$DT$161,MATCH($B119,'Monthly Cash Flow'!$C$7:$C$161,0),MATCH(K$57,'Monthly Cash Flow'!$C$7:$DT$7,0))</f>
        <v>#N/A</v>
      </c>
      <c r="L119" s="209" t="e">
        <f>INDEX('Monthly Cash Flow'!$C$7:$DT$161,MATCH($B119,'Monthly Cash Flow'!$C$7:$C$161,0),MATCH(L$57,'Monthly Cash Flow'!$C$7:$DT$7,0))</f>
        <v>#N/A</v>
      </c>
      <c r="M119" s="209" t="e">
        <f>INDEX('Monthly Cash Flow'!$C$7:$DT$161,MATCH($B119,'Monthly Cash Flow'!$C$7:$C$161,0),MATCH(M$57,'Monthly Cash Flow'!$C$7:$DT$7,0))</f>
        <v>#N/A</v>
      </c>
      <c r="N119" s="209" t="e">
        <f>INDEX('Monthly Cash Flow'!$C$7:$DT$161,MATCH($B119,'Monthly Cash Flow'!$C$7:$C$161,0),MATCH(N$57,'Monthly Cash Flow'!$C$7:$DT$7,0))</f>
        <v>#N/A</v>
      </c>
      <c r="O119" s="209" t="e">
        <f>INDEX('Monthly Cash Flow'!$C$7:$DT$161,MATCH($B119,'Monthly Cash Flow'!$C$7:$C$161,0),MATCH(O$57,'Monthly Cash Flow'!$C$7:$DT$7,0))</f>
        <v>#N/A</v>
      </c>
      <c r="P119" s="209" t="e">
        <f>INDEX('Monthly Cash Flow'!$C$7:$DT$161,MATCH($B119,'Monthly Cash Flow'!$C$7:$C$161,0),MATCH(P$57,'Monthly Cash Flow'!$C$7:$DT$7,0))</f>
        <v>#N/A</v>
      </c>
    </row>
    <row r="120" spans="2:16" ht="15.75" customHeight="1">
      <c r="B120" s="10" t="s">
        <v>192</v>
      </c>
      <c r="C120" s="10"/>
      <c r="D120" s="10"/>
      <c r="E120" s="21">
        <f>INDEX('Monthly Cash Flow'!$C$7:$DT$161,MATCH($B120,'Monthly Cash Flow'!$C$7:$C$161,0),MATCH(E$57,'Monthly Cash Flow'!$C$7:$DT$7,0))</f>
        <v>154211.19690338435</v>
      </c>
      <c r="F120" s="21">
        <f>INDEX('Monthly Cash Flow'!$C$7:$DT$161,MATCH($B120,'Monthly Cash Flow'!$C$7:$C$161,0),MATCH(F$57,'Monthly Cash Flow'!$C$7:$DT$7,0))</f>
        <v>154211.19690338435</v>
      </c>
      <c r="G120" s="21">
        <f>INDEX('Monthly Cash Flow'!$C$7:$DT$161,MATCH($B120,'Monthly Cash Flow'!$C$7:$C$161,0),MATCH(G$57,'Monthly Cash Flow'!$C$7:$DT$7,0))</f>
        <v>98692.909529722005</v>
      </c>
      <c r="H120" s="21">
        <f>INDEX('Monthly Cash Flow'!$C$7:$DT$161,MATCH($B120,'Monthly Cash Flow'!$C$7:$C$161,0),MATCH(H$57,'Monthly Cash Flow'!$C$7:$DT$7,0))</f>
        <v>98692.909529722005</v>
      </c>
      <c r="I120" s="21">
        <f>INDEX('Monthly Cash Flow'!$C$7:$DT$161,MATCH($B120,'Monthly Cash Flow'!$C$7:$C$161,0),MATCH(I$57,'Monthly Cash Flow'!$C$7:$DT$7,0))</f>
        <v>98692.909529722005</v>
      </c>
      <c r="J120" s="21">
        <f>INDEX('Monthly Cash Flow'!$C$7:$DT$161,MATCH($B120,'Monthly Cash Flow'!$C$7:$C$161,0),MATCH(J$57,'Monthly Cash Flow'!$C$7:$DT$7,0))</f>
        <v>98692.909529722005</v>
      </c>
      <c r="K120" s="21">
        <f>INDEX('Monthly Cash Flow'!$C$7:$DT$161,MATCH($B120,'Monthly Cash Flow'!$C$7:$C$161,0),MATCH(K$57,'Monthly Cash Flow'!$C$7:$DT$7,0))</f>
        <v>98692.909529722005</v>
      </c>
      <c r="L120" s="21">
        <f>INDEX('Monthly Cash Flow'!$C$7:$DT$161,MATCH($B120,'Monthly Cash Flow'!$C$7:$C$161,0),MATCH(L$57,'Monthly Cash Flow'!$C$7:$DT$7,0))</f>
        <v>101653.69681561369</v>
      </c>
      <c r="M120" s="21">
        <f>INDEX('Monthly Cash Flow'!$C$7:$DT$161,MATCH($B120,'Monthly Cash Flow'!$C$7:$C$161,0),MATCH(M$57,'Monthly Cash Flow'!$C$7:$DT$7,0))</f>
        <v>101653.69681561369</v>
      </c>
      <c r="N120" s="21">
        <f>INDEX('Monthly Cash Flow'!$C$7:$DT$161,MATCH($B120,'Monthly Cash Flow'!$C$7:$C$161,0),MATCH(N$57,'Monthly Cash Flow'!$C$7:$DT$7,0))</f>
        <v>101653.69681561369</v>
      </c>
      <c r="O120" s="21">
        <f>INDEX('Monthly Cash Flow'!$C$7:$DT$161,MATCH($B120,'Monthly Cash Flow'!$C$7:$C$161,0),MATCH(O$57,'Monthly Cash Flow'!$C$7:$DT$7,0))</f>
        <v>101653.69681561369</v>
      </c>
      <c r="P120" s="21">
        <f>INDEX('Monthly Cash Flow'!$C$7:$DT$161,MATCH($B120,'Monthly Cash Flow'!$C$7:$C$161,0),MATCH(P$57,'Monthly Cash Flow'!$C$7:$DT$7,0))</f>
        <v>101653.69681561369</v>
      </c>
    </row>
    <row r="121" spans="2:16" ht="15.75" customHeight="1">
      <c r="B121" s="4" t="s">
        <v>33</v>
      </c>
      <c r="C121" s="4"/>
      <c r="D121" s="4"/>
      <c r="E121" s="210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</row>
    <row r="122" spans="2:16" ht="15.75" customHeight="1">
      <c r="B122" s="5" t="s">
        <v>92</v>
      </c>
      <c r="C122" s="5"/>
      <c r="D122" s="5"/>
      <c r="E122" s="209">
        <f>INDEX('Monthly Cash Flow'!$C$7:$DT$161,MATCH($B122,'Monthly Cash Flow'!$C$7:$C$161,0),MATCH(E$57,'Monthly Cash Flow'!$C$7:$DT$7,0))</f>
        <v>36055.663801080002</v>
      </c>
      <c r="F122" s="209">
        <f>INDEX('Monthly Cash Flow'!$C$7:$DT$161,MATCH($B122,'Monthly Cash Flow'!$C$7:$C$161,0),MATCH(F$57,'Monthly Cash Flow'!$C$7:$DT$7,0))</f>
        <v>36055.663801080002</v>
      </c>
      <c r="G122" s="209">
        <f>INDEX('Monthly Cash Flow'!$C$7:$DT$161,MATCH($B122,'Monthly Cash Flow'!$C$7:$C$161,0),MATCH(G$57,'Monthly Cash Flow'!$C$7:$DT$7,0))</f>
        <v>36055.663801080002</v>
      </c>
      <c r="H122" s="209">
        <f>INDEX('Monthly Cash Flow'!$C$7:$DT$161,MATCH($B122,'Monthly Cash Flow'!$C$7:$C$161,0),MATCH(H$57,'Monthly Cash Flow'!$C$7:$DT$7,0))</f>
        <v>36055.663801080002</v>
      </c>
      <c r="I122" s="209">
        <f>INDEX('Monthly Cash Flow'!$C$7:$DT$161,MATCH($B122,'Monthly Cash Flow'!$C$7:$C$161,0),MATCH(I$57,'Monthly Cash Flow'!$C$7:$DT$7,0))</f>
        <v>36055.663801080002</v>
      </c>
      <c r="J122" s="209">
        <f>INDEX('Monthly Cash Flow'!$C$7:$DT$161,MATCH($B122,'Monthly Cash Flow'!$C$7:$C$161,0),MATCH(J$57,'Monthly Cash Flow'!$C$7:$DT$7,0))</f>
        <v>36055.663801080002</v>
      </c>
      <c r="K122" s="209">
        <f>INDEX('Monthly Cash Flow'!$C$7:$DT$161,MATCH($B122,'Monthly Cash Flow'!$C$7:$C$161,0),MATCH(K$57,'Monthly Cash Flow'!$C$7:$DT$7,0))</f>
        <v>36055.663801080002</v>
      </c>
      <c r="L122" s="209">
        <f>INDEX('Monthly Cash Flow'!$C$7:$DT$161,MATCH($B122,'Monthly Cash Flow'!$C$7:$C$161,0),MATCH(L$57,'Monthly Cash Flow'!$C$7:$DT$7,0))</f>
        <v>37137.3337151124</v>
      </c>
      <c r="M122" s="209">
        <f>INDEX('Monthly Cash Flow'!$C$7:$DT$161,MATCH($B122,'Monthly Cash Flow'!$C$7:$C$161,0),MATCH(M$57,'Monthly Cash Flow'!$C$7:$DT$7,0))</f>
        <v>37137.3337151124</v>
      </c>
      <c r="N122" s="209">
        <f>INDEX('Monthly Cash Flow'!$C$7:$DT$161,MATCH($B122,'Monthly Cash Flow'!$C$7:$C$161,0),MATCH(N$57,'Monthly Cash Flow'!$C$7:$DT$7,0))</f>
        <v>37137.3337151124</v>
      </c>
      <c r="O122" s="209">
        <f>INDEX('Monthly Cash Flow'!$C$7:$DT$161,MATCH($B122,'Monthly Cash Flow'!$C$7:$C$161,0),MATCH(O$57,'Monthly Cash Flow'!$C$7:$DT$7,0))</f>
        <v>37137.3337151124</v>
      </c>
      <c r="P122" s="209">
        <f>INDEX('Monthly Cash Flow'!$C$7:$DT$161,MATCH($B122,'Monthly Cash Flow'!$C$7:$C$161,0),MATCH(P$57,'Monthly Cash Flow'!$C$7:$DT$7,0))</f>
        <v>37137.3337151124</v>
      </c>
    </row>
    <row r="123" spans="2:16" ht="15.75" customHeight="1">
      <c r="B123" s="5" t="s">
        <v>185</v>
      </c>
      <c r="C123" s="5"/>
      <c r="D123" s="5"/>
      <c r="E123" s="209">
        <f>INDEX('Monthly Cash Flow'!$C$7:$DT$161,MATCH($B123,'Monthly Cash Flow'!$C$7:$C$161,0),MATCH(E$57,'Monthly Cash Flow'!$C$7:$DT$7,0))</f>
        <v>3394.2832437500006</v>
      </c>
      <c r="F123" s="209">
        <f>INDEX('Monthly Cash Flow'!$C$7:$DT$161,MATCH($B123,'Monthly Cash Flow'!$C$7:$C$161,0),MATCH(F$57,'Monthly Cash Flow'!$C$7:$DT$7,0))</f>
        <v>3394.2832437500006</v>
      </c>
      <c r="G123" s="209">
        <f>INDEX('Monthly Cash Flow'!$C$7:$DT$161,MATCH($B123,'Monthly Cash Flow'!$C$7:$C$161,0),MATCH(G$57,'Monthly Cash Flow'!$C$7:$DT$7,0))</f>
        <v>3394.2832437500006</v>
      </c>
      <c r="H123" s="209">
        <f>INDEX('Monthly Cash Flow'!$C$7:$DT$161,MATCH($B123,'Monthly Cash Flow'!$C$7:$C$161,0),MATCH(H$57,'Monthly Cash Flow'!$C$7:$DT$7,0))</f>
        <v>3394.2832437500006</v>
      </c>
      <c r="I123" s="209">
        <f>INDEX('Monthly Cash Flow'!$C$7:$DT$161,MATCH($B123,'Monthly Cash Flow'!$C$7:$C$161,0),MATCH(I$57,'Monthly Cash Flow'!$C$7:$DT$7,0))</f>
        <v>3394.2832437500006</v>
      </c>
      <c r="J123" s="209">
        <f>INDEX('Monthly Cash Flow'!$C$7:$DT$161,MATCH($B123,'Monthly Cash Flow'!$C$7:$C$161,0),MATCH(J$57,'Monthly Cash Flow'!$C$7:$DT$7,0))</f>
        <v>3394.2832437500006</v>
      </c>
      <c r="K123" s="209">
        <f>INDEX('Monthly Cash Flow'!$C$7:$DT$161,MATCH($B123,'Monthly Cash Flow'!$C$7:$C$161,0),MATCH(K$57,'Monthly Cash Flow'!$C$7:$DT$7,0))</f>
        <v>3394.2832437500006</v>
      </c>
      <c r="L123" s="209">
        <f>INDEX('Monthly Cash Flow'!$C$7:$DT$161,MATCH($B123,'Monthly Cash Flow'!$C$7:$C$161,0),MATCH(L$57,'Monthly Cash Flow'!$C$7:$DT$7,0))</f>
        <v>3496.1117410625006</v>
      </c>
      <c r="M123" s="209">
        <f>INDEX('Monthly Cash Flow'!$C$7:$DT$161,MATCH($B123,'Monthly Cash Flow'!$C$7:$C$161,0),MATCH(M$57,'Monthly Cash Flow'!$C$7:$DT$7,0))</f>
        <v>3496.1117410625006</v>
      </c>
      <c r="N123" s="209">
        <f>INDEX('Monthly Cash Flow'!$C$7:$DT$161,MATCH($B123,'Monthly Cash Flow'!$C$7:$C$161,0),MATCH(N$57,'Monthly Cash Flow'!$C$7:$DT$7,0))</f>
        <v>3496.1117410625006</v>
      </c>
      <c r="O123" s="209">
        <f>INDEX('Monthly Cash Flow'!$C$7:$DT$161,MATCH($B123,'Monthly Cash Flow'!$C$7:$C$161,0),MATCH(O$57,'Monthly Cash Flow'!$C$7:$DT$7,0))</f>
        <v>3496.1117410625006</v>
      </c>
      <c r="P123" s="209">
        <f>INDEX('Monthly Cash Flow'!$C$7:$DT$161,MATCH($B123,'Monthly Cash Flow'!$C$7:$C$161,0),MATCH(P$57,'Monthly Cash Flow'!$C$7:$DT$7,0))</f>
        <v>3496.1117410625006</v>
      </c>
    </row>
    <row r="124" spans="2:16" ht="15.75" customHeight="1">
      <c r="B124" s="5" t="s">
        <v>265</v>
      </c>
      <c r="C124" s="5"/>
      <c r="D124" s="5"/>
      <c r="E124" s="209">
        <f>INDEX('Monthly Cash Flow'!$C$7:$DT$161,MATCH($B124,'Monthly Cash Flow'!$C$7:$C$161,0),MATCH(E$57,'Monthly Cash Flow'!$C$7:$DT$7,0))</f>
        <v>0</v>
      </c>
      <c r="F124" s="209">
        <f>INDEX('Monthly Cash Flow'!$C$7:$DT$161,MATCH($B124,'Monthly Cash Flow'!$C$7:$C$161,0),MATCH(F$57,'Monthly Cash Flow'!$C$7:$DT$7,0))</f>
        <v>0</v>
      </c>
      <c r="G124" s="209">
        <f>INDEX('Monthly Cash Flow'!$C$7:$DT$161,MATCH($B124,'Monthly Cash Flow'!$C$7:$C$161,0),MATCH(G$57,'Monthly Cash Flow'!$C$7:$DT$7,0))</f>
        <v>0</v>
      </c>
      <c r="H124" s="209">
        <f>INDEX('Monthly Cash Flow'!$C$7:$DT$161,MATCH($B124,'Monthly Cash Flow'!$C$7:$C$161,0),MATCH(H$57,'Monthly Cash Flow'!$C$7:$DT$7,0))</f>
        <v>0</v>
      </c>
      <c r="I124" s="209">
        <f>INDEX('Monthly Cash Flow'!$C$7:$DT$161,MATCH($B124,'Monthly Cash Flow'!$C$7:$C$161,0),MATCH(I$57,'Monthly Cash Flow'!$C$7:$DT$7,0))</f>
        <v>0</v>
      </c>
      <c r="J124" s="209">
        <f>INDEX('Monthly Cash Flow'!$C$7:$DT$161,MATCH($B124,'Monthly Cash Flow'!$C$7:$C$161,0),MATCH(J$57,'Monthly Cash Flow'!$C$7:$DT$7,0))</f>
        <v>0</v>
      </c>
      <c r="K124" s="209">
        <f>INDEX('Monthly Cash Flow'!$C$7:$DT$161,MATCH($B124,'Monthly Cash Flow'!$C$7:$C$161,0),MATCH(K$57,'Monthly Cash Flow'!$C$7:$DT$7,0))</f>
        <v>0</v>
      </c>
      <c r="L124" s="209">
        <f>INDEX('Monthly Cash Flow'!$C$7:$DT$161,MATCH($B124,'Monthly Cash Flow'!$C$7:$C$161,0),MATCH(L$57,'Monthly Cash Flow'!$C$7:$DT$7,0))</f>
        <v>0</v>
      </c>
      <c r="M124" s="209">
        <f>INDEX('Monthly Cash Flow'!$C$7:$DT$161,MATCH($B124,'Monthly Cash Flow'!$C$7:$C$161,0),MATCH(M$57,'Monthly Cash Flow'!$C$7:$DT$7,0))</f>
        <v>0</v>
      </c>
      <c r="N124" s="209">
        <f>INDEX('Monthly Cash Flow'!$C$7:$DT$161,MATCH($B124,'Monthly Cash Flow'!$C$7:$C$161,0),MATCH(N$57,'Monthly Cash Flow'!$C$7:$DT$7,0))</f>
        <v>0</v>
      </c>
      <c r="O124" s="209">
        <f>INDEX('Monthly Cash Flow'!$C$7:$DT$161,MATCH($B124,'Monthly Cash Flow'!$C$7:$C$161,0),MATCH(O$57,'Monthly Cash Flow'!$C$7:$DT$7,0))</f>
        <v>0</v>
      </c>
      <c r="P124" s="209">
        <f>INDEX('Monthly Cash Flow'!$C$7:$DT$161,MATCH($B124,'Monthly Cash Flow'!$C$7:$C$161,0),MATCH(P$57,'Monthly Cash Flow'!$C$7:$DT$7,0))</f>
        <v>0</v>
      </c>
    </row>
    <row r="125" spans="2:16" ht="15.75" customHeight="1">
      <c r="B125" s="5" t="s">
        <v>271</v>
      </c>
      <c r="C125" s="5"/>
      <c r="D125" s="5"/>
      <c r="E125" s="209">
        <f>INDEX('Monthly Cash Flow'!$C$7:$DT$161,MATCH($B125,'Monthly Cash Flow'!$C$7:$C$161,0),MATCH(E$57,'Monthly Cash Flow'!$C$7:$DT$7,0))</f>
        <v>1442.2265520432002</v>
      </c>
      <c r="F125" s="209">
        <f>INDEX('Monthly Cash Flow'!$C$7:$DT$161,MATCH($B125,'Monthly Cash Flow'!$C$7:$C$161,0),MATCH(F$57,'Monthly Cash Flow'!$C$7:$DT$7,0))</f>
        <v>1442.2265520432002</v>
      </c>
      <c r="G125" s="209">
        <f>INDEX('Monthly Cash Flow'!$C$7:$DT$161,MATCH($B125,'Monthly Cash Flow'!$C$7:$C$161,0),MATCH(G$57,'Monthly Cash Flow'!$C$7:$DT$7,0))</f>
        <v>1442.2265520432002</v>
      </c>
      <c r="H125" s="209">
        <f>INDEX('Monthly Cash Flow'!$C$7:$DT$161,MATCH($B125,'Monthly Cash Flow'!$C$7:$C$161,0),MATCH(H$57,'Monthly Cash Flow'!$C$7:$DT$7,0))</f>
        <v>1442.2265520432002</v>
      </c>
      <c r="I125" s="209">
        <f>INDEX('Monthly Cash Flow'!$C$7:$DT$161,MATCH($B125,'Monthly Cash Flow'!$C$7:$C$161,0),MATCH(I$57,'Monthly Cash Flow'!$C$7:$DT$7,0))</f>
        <v>1442.2265520432002</v>
      </c>
      <c r="J125" s="209">
        <f>INDEX('Monthly Cash Flow'!$C$7:$DT$161,MATCH($B125,'Monthly Cash Flow'!$C$7:$C$161,0),MATCH(J$57,'Monthly Cash Flow'!$C$7:$DT$7,0))</f>
        <v>1442.2265520432002</v>
      </c>
      <c r="K125" s="209">
        <f>INDEX('Monthly Cash Flow'!$C$7:$DT$161,MATCH($B125,'Monthly Cash Flow'!$C$7:$C$161,0),MATCH(K$57,'Monthly Cash Flow'!$C$7:$DT$7,0))</f>
        <v>1442.2265520432002</v>
      </c>
      <c r="L125" s="209">
        <f>INDEX('Monthly Cash Flow'!$C$7:$DT$161,MATCH($B125,'Monthly Cash Flow'!$C$7:$C$161,0),MATCH(L$57,'Monthly Cash Flow'!$C$7:$DT$7,0))</f>
        <v>1485.4933486044961</v>
      </c>
      <c r="M125" s="209">
        <f>INDEX('Monthly Cash Flow'!$C$7:$DT$161,MATCH($B125,'Monthly Cash Flow'!$C$7:$C$161,0),MATCH(M$57,'Monthly Cash Flow'!$C$7:$DT$7,0))</f>
        <v>1485.4933486044961</v>
      </c>
      <c r="N125" s="209">
        <f>INDEX('Monthly Cash Flow'!$C$7:$DT$161,MATCH($B125,'Monthly Cash Flow'!$C$7:$C$161,0),MATCH(N$57,'Monthly Cash Flow'!$C$7:$DT$7,0))</f>
        <v>1485.4933486044961</v>
      </c>
      <c r="O125" s="209">
        <f>INDEX('Monthly Cash Flow'!$C$7:$DT$161,MATCH($B125,'Monthly Cash Flow'!$C$7:$C$161,0),MATCH(O$57,'Monthly Cash Flow'!$C$7:$DT$7,0))</f>
        <v>1485.4933486044961</v>
      </c>
      <c r="P125" s="209">
        <f>INDEX('Monthly Cash Flow'!$C$7:$DT$161,MATCH($B125,'Monthly Cash Flow'!$C$7:$C$161,0),MATCH(P$57,'Monthly Cash Flow'!$C$7:$DT$7,0))</f>
        <v>1485.4933486044961</v>
      </c>
    </row>
    <row r="126" spans="2:16" ht="15.75" customHeight="1">
      <c r="B126" s="5" t="s">
        <v>297</v>
      </c>
      <c r="C126" s="5"/>
      <c r="D126" s="5"/>
      <c r="E126" s="209">
        <f>INDEX('Monthly Cash Flow'!$C$7:$DT$161,MATCH($B126,'Monthly Cash Flow'!$C$7:$C$161,0),MATCH(E$57,'Monthly Cash Flow'!$C$7:$DT$7,0))</f>
        <v>3605.5663801080004</v>
      </c>
      <c r="F126" s="209">
        <f>INDEX('Monthly Cash Flow'!$C$7:$DT$161,MATCH($B126,'Monthly Cash Flow'!$C$7:$C$161,0),MATCH(F$57,'Monthly Cash Flow'!$C$7:$DT$7,0))</f>
        <v>3605.5663801080004</v>
      </c>
      <c r="G126" s="209">
        <f>INDEX('Monthly Cash Flow'!$C$7:$DT$161,MATCH($B126,'Monthly Cash Flow'!$C$7:$C$161,0),MATCH(G$57,'Monthly Cash Flow'!$C$7:$DT$7,0))</f>
        <v>3605.5663801080004</v>
      </c>
      <c r="H126" s="209">
        <f>INDEX('Monthly Cash Flow'!$C$7:$DT$161,MATCH($B126,'Monthly Cash Flow'!$C$7:$C$161,0),MATCH(H$57,'Monthly Cash Flow'!$C$7:$DT$7,0))</f>
        <v>3605.5663801080004</v>
      </c>
      <c r="I126" s="209">
        <f>INDEX('Monthly Cash Flow'!$C$7:$DT$161,MATCH($B126,'Monthly Cash Flow'!$C$7:$C$161,0),MATCH(I$57,'Monthly Cash Flow'!$C$7:$DT$7,0))</f>
        <v>3605.5663801080004</v>
      </c>
      <c r="J126" s="209">
        <f>INDEX('Monthly Cash Flow'!$C$7:$DT$161,MATCH($B126,'Monthly Cash Flow'!$C$7:$C$161,0),MATCH(J$57,'Monthly Cash Flow'!$C$7:$DT$7,0))</f>
        <v>3605.5663801080004</v>
      </c>
      <c r="K126" s="209">
        <f>INDEX('Monthly Cash Flow'!$C$7:$DT$161,MATCH($B126,'Monthly Cash Flow'!$C$7:$C$161,0),MATCH(K$57,'Monthly Cash Flow'!$C$7:$DT$7,0))</f>
        <v>3605.5663801080004</v>
      </c>
      <c r="L126" s="209">
        <f>INDEX('Monthly Cash Flow'!$C$7:$DT$161,MATCH($B126,'Monthly Cash Flow'!$C$7:$C$161,0),MATCH(L$57,'Monthly Cash Flow'!$C$7:$DT$7,0))</f>
        <v>3713.73337151124</v>
      </c>
      <c r="M126" s="209">
        <f>INDEX('Monthly Cash Flow'!$C$7:$DT$161,MATCH($B126,'Monthly Cash Flow'!$C$7:$C$161,0),MATCH(M$57,'Monthly Cash Flow'!$C$7:$DT$7,0))</f>
        <v>3713.73337151124</v>
      </c>
      <c r="N126" s="209">
        <f>INDEX('Monthly Cash Flow'!$C$7:$DT$161,MATCH($B126,'Monthly Cash Flow'!$C$7:$C$161,0),MATCH(N$57,'Monthly Cash Flow'!$C$7:$DT$7,0))</f>
        <v>3713.73337151124</v>
      </c>
      <c r="O126" s="209">
        <f>INDEX('Monthly Cash Flow'!$C$7:$DT$161,MATCH($B126,'Monthly Cash Flow'!$C$7:$C$161,0),MATCH(O$57,'Monthly Cash Flow'!$C$7:$DT$7,0))</f>
        <v>3713.73337151124</v>
      </c>
      <c r="P126" s="209">
        <f>INDEX('Monthly Cash Flow'!$C$7:$DT$161,MATCH($B126,'Monthly Cash Flow'!$C$7:$C$161,0),MATCH(P$57,'Monthly Cash Flow'!$C$7:$DT$7,0))</f>
        <v>3713.73337151124</v>
      </c>
    </row>
    <row r="127" spans="2:16" ht="15.75" customHeight="1">
      <c r="B127" s="5" t="s">
        <v>279</v>
      </c>
      <c r="C127" s="5"/>
      <c r="D127" s="5"/>
      <c r="E127" s="209">
        <f>INDEX('Monthly Cash Flow'!$C$7:$DT$161,MATCH($B127,'Monthly Cash Flow'!$C$7:$C$161,0),MATCH(E$57,'Monthly Cash Flow'!$C$7:$DT$7,0))</f>
        <v>2884.4531040864003</v>
      </c>
      <c r="F127" s="209">
        <f>INDEX('Monthly Cash Flow'!$C$7:$DT$161,MATCH($B127,'Monthly Cash Flow'!$C$7:$C$161,0),MATCH(F$57,'Monthly Cash Flow'!$C$7:$DT$7,0))</f>
        <v>2884.4531040864003</v>
      </c>
      <c r="G127" s="209">
        <f>INDEX('Monthly Cash Flow'!$C$7:$DT$161,MATCH($B127,'Monthly Cash Flow'!$C$7:$C$161,0),MATCH(G$57,'Monthly Cash Flow'!$C$7:$DT$7,0))</f>
        <v>2884.4531040864003</v>
      </c>
      <c r="H127" s="209">
        <f>INDEX('Monthly Cash Flow'!$C$7:$DT$161,MATCH($B127,'Monthly Cash Flow'!$C$7:$C$161,0),MATCH(H$57,'Monthly Cash Flow'!$C$7:$DT$7,0))</f>
        <v>2884.4531040864003</v>
      </c>
      <c r="I127" s="209">
        <f>INDEX('Monthly Cash Flow'!$C$7:$DT$161,MATCH($B127,'Monthly Cash Flow'!$C$7:$C$161,0),MATCH(I$57,'Monthly Cash Flow'!$C$7:$DT$7,0))</f>
        <v>2884.4531040864003</v>
      </c>
      <c r="J127" s="209">
        <f>INDEX('Monthly Cash Flow'!$C$7:$DT$161,MATCH($B127,'Monthly Cash Flow'!$C$7:$C$161,0),MATCH(J$57,'Monthly Cash Flow'!$C$7:$DT$7,0))</f>
        <v>2884.4531040864003</v>
      </c>
      <c r="K127" s="209">
        <f>INDEX('Monthly Cash Flow'!$C$7:$DT$161,MATCH($B127,'Monthly Cash Flow'!$C$7:$C$161,0),MATCH(K$57,'Monthly Cash Flow'!$C$7:$DT$7,0))</f>
        <v>2884.4531040864003</v>
      </c>
      <c r="L127" s="209">
        <f>INDEX('Monthly Cash Flow'!$C$7:$DT$161,MATCH($B127,'Monthly Cash Flow'!$C$7:$C$161,0),MATCH(L$57,'Monthly Cash Flow'!$C$7:$DT$7,0))</f>
        <v>2970.9866972089922</v>
      </c>
      <c r="M127" s="209">
        <f>INDEX('Monthly Cash Flow'!$C$7:$DT$161,MATCH($B127,'Monthly Cash Flow'!$C$7:$C$161,0),MATCH(M$57,'Monthly Cash Flow'!$C$7:$DT$7,0))</f>
        <v>2970.9866972089922</v>
      </c>
      <c r="N127" s="209">
        <f>INDEX('Monthly Cash Flow'!$C$7:$DT$161,MATCH($B127,'Monthly Cash Flow'!$C$7:$C$161,0),MATCH(N$57,'Monthly Cash Flow'!$C$7:$DT$7,0))</f>
        <v>2970.9866972089922</v>
      </c>
      <c r="O127" s="209">
        <f>INDEX('Monthly Cash Flow'!$C$7:$DT$161,MATCH($B127,'Monthly Cash Flow'!$C$7:$C$161,0),MATCH(O$57,'Monthly Cash Flow'!$C$7:$DT$7,0))</f>
        <v>2970.9866972089922</v>
      </c>
      <c r="P127" s="209">
        <f>INDEX('Monthly Cash Flow'!$C$7:$DT$161,MATCH($B127,'Monthly Cash Flow'!$C$7:$C$161,0),MATCH(P$57,'Monthly Cash Flow'!$C$7:$DT$7,0))</f>
        <v>2970.9866972089922</v>
      </c>
    </row>
    <row r="128" spans="2:16" ht="15.75" customHeight="1">
      <c r="B128" s="5" t="s">
        <v>285</v>
      </c>
      <c r="C128" s="5"/>
      <c r="D128" s="5"/>
      <c r="E128" s="209">
        <f>INDEX('Monthly Cash Flow'!$C$7:$DT$161,MATCH($B128,'Monthly Cash Flow'!$C$7:$C$161,0),MATCH(E$57,'Monthly Cash Flow'!$C$7:$DT$7,0))</f>
        <v>180.27831900540002</v>
      </c>
      <c r="F128" s="209">
        <f>INDEX('Monthly Cash Flow'!$C$7:$DT$161,MATCH($B128,'Monthly Cash Flow'!$C$7:$C$161,0),MATCH(F$57,'Monthly Cash Flow'!$C$7:$DT$7,0))</f>
        <v>180.27831900540002</v>
      </c>
      <c r="G128" s="209">
        <f>INDEX('Monthly Cash Flow'!$C$7:$DT$161,MATCH($B128,'Monthly Cash Flow'!$C$7:$C$161,0),MATCH(G$57,'Monthly Cash Flow'!$C$7:$DT$7,0))</f>
        <v>180.27831900540002</v>
      </c>
      <c r="H128" s="209">
        <f>INDEX('Monthly Cash Flow'!$C$7:$DT$161,MATCH($B128,'Monthly Cash Flow'!$C$7:$C$161,0),MATCH(H$57,'Monthly Cash Flow'!$C$7:$DT$7,0))</f>
        <v>180.27831900540002</v>
      </c>
      <c r="I128" s="209">
        <f>INDEX('Monthly Cash Flow'!$C$7:$DT$161,MATCH($B128,'Monthly Cash Flow'!$C$7:$C$161,0),MATCH(I$57,'Monthly Cash Flow'!$C$7:$DT$7,0))</f>
        <v>180.27831900540002</v>
      </c>
      <c r="J128" s="209">
        <f>INDEX('Monthly Cash Flow'!$C$7:$DT$161,MATCH($B128,'Monthly Cash Flow'!$C$7:$C$161,0),MATCH(J$57,'Monthly Cash Flow'!$C$7:$DT$7,0))</f>
        <v>180.27831900540002</v>
      </c>
      <c r="K128" s="209">
        <f>INDEX('Monthly Cash Flow'!$C$7:$DT$161,MATCH($B128,'Monthly Cash Flow'!$C$7:$C$161,0),MATCH(K$57,'Monthly Cash Flow'!$C$7:$DT$7,0))</f>
        <v>180.27831900540002</v>
      </c>
      <c r="L128" s="209">
        <f>INDEX('Monthly Cash Flow'!$C$7:$DT$161,MATCH($B128,'Monthly Cash Flow'!$C$7:$C$161,0),MATCH(L$57,'Monthly Cash Flow'!$C$7:$DT$7,0))</f>
        <v>185.68666857556201</v>
      </c>
      <c r="M128" s="209">
        <f>INDEX('Monthly Cash Flow'!$C$7:$DT$161,MATCH($B128,'Monthly Cash Flow'!$C$7:$C$161,0),MATCH(M$57,'Monthly Cash Flow'!$C$7:$DT$7,0))</f>
        <v>185.68666857556201</v>
      </c>
      <c r="N128" s="209">
        <f>INDEX('Monthly Cash Flow'!$C$7:$DT$161,MATCH($B128,'Monthly Cash Flow'!$C$7:$C$161,0),MATCH(N$57,'Monthly Cash Flow'!$C$7:$DT$7,0))</f>
        <v>185.68666857556201</v>
      </c>
      <c r="O128" s="209">
        <f>INDEX('Monthly Cash Flow'!$C$7:$DT$161,MATCH($B128,'Monthly Cash Flow'!$C$7:$C$161,0),MATCH(O$57,'Monthly Cash Flow'!$C$7:$DT$7,0))</f>
        <v>185.68666857556201</v>
      </c>
      <c r="P128" s="209">
        <f>INDEX('Monthly Cash Flow'!$C$7:$DT$161,MATCH($B128,'Monthly Cash Flow'!$C$7:$C$161,0),MATCH(P$57,'Monthly Cash Flow'!$C$7:$DT$7,0))</f>
        <v>185.68666857556201</v>
      </c>
    </row>
    <row r="129" spans="2:16" ht="15.75" customHeight="1">
      <c r="B129" s="5" t="s">
        <v>299</v>
      </c>
      <c r="C129" s="5"/>
      <c r="D129" s="5"/>
      <c r="E129" s="209">
        <f>INDEX('Monthly Cash Flow'!$C$7:$DT$161,MATCH($B129,'Monthly Cash Flow'!$C$7:$C$161,0),MATCH(E$57,'Monthly Cash Flow'!$C$7:$DT$7,0))</f>
        <v>991.53075452970006</v>
      </c>
      <c r="F129" s="209">
        <f>INDEX('Monthly Cash Flow'!$C$7:$DT$161,MATCH($B129,'Monthly Cash Flow'!$C$7:$C$161,0),MATCH(F$57,'Monthly Cash Flow'!$C$7:$DT$7,0))</f>
        <v>991.53075452970006</v>
      </c>
      <c r="G129" s="209">
        <f>INDEX('Monthly Cash Flow'!$C$7:$DT$161,MATCH($B129,'Monthly Cash Flow'!$C$7:$C$161,0),MATCH(G$57,'Monthly Cash Flow'!$C$7:$DT$7,0))</f>
        <v>991.53075452970006</v>
      </c>
      <c r="H129" s="209">
        <f>INDEX('Monthly Cash Flow'!$C$7:$DT$161,MATCH($B129,'Monthly Cash Flow'!$C$7:$C$161,0),MATCH(H$57,'Monthly Cash Flow'!$C$7:$DT$7,0))</f>
        <v>991.53075452970006</v>
      </c>
      <c r="I129" s="209">
        <f>INDEX('Monthly Cash Flow'!$C$7:$DT$161,MATCH($B129,'Monthly Cash Flow'!$C$7:$C$161,0),MATCH(I$57,'Monthly Cash Flow'!$C$7:$DT$7,0))</f>
        <v>991.53075452970006</v>
      </c>
      <c r="J129" s="209">
        <f>INDEX('Monthly Cash Flow'!$C$7:$DT$161,MATCH($B129,'Monthly Cash Flow'!$C$7:$C$161,0),MATCH(J$57,'Monthly Cash Flow'!$C$7:$DT$7,0))</f>
        <v>991.53075452970006</v>
      </c>
      <c r="K129" s="209">
        <f>INDEX('Monthly Cash Flow'!$C$7:$DT$161,MATCH($B129,'Monthly Cash Flow'!$C$7:$C$161,0),MATCH(K$57,'Monthly Cash Flow'!$C$7:$DT$7,0))</f>
        <v>991.53075452970006</v>
      </c>
      <c r="L129" s="209">
        <f>INDEX('Monthly Cash Flow'!$C$7:$DT$161,MATCH($B129,'Monthly Cash Flow'!$C$7:$C$161,0),MATCH(L$57,'Monthly Cash Flow'!$C$7:$DT$7,0))</f>
        <v>1021.276677165591</v>
      </c>
      <c r="M129" s="209">
        <f>INDEX('Monthly Cash Flow'!$C$7:$DT$161,MATCH($B129,'Monthly Cash Flow'!$C$7:$C$161,0),MATCH(M$57,'Monthly Cash Flow'!$C$7:$DT$7,0))</f>
        <v>1021.276677165591</v>
      </c>
      <c r="N129" s="209">
        <f>INDEX('Monthly Cash Flow'!$C$7:$DT$161,MATCH($B129,'Monthly Cash Flow'!$C$7:$C$161,0),MATCH(N$57,'Monthly Cash Flow'!$C$7:$DT$7,0))</f>
        <v>1021.276677165591</v>
      </c>
      <c r="O129" s="209">
        <f>INDEX('Monthly Cash Flow'!$C$7:$DT$161,MATCH($B129,'Monthly Cash Flow'!$C$7:$C$161,0),MATCH(O$57,'Monthly Cash Flow'!$C$7:$DT$7,0))</f>
        <v>1021.276677165591</v>
      </c>
      <c r="P129" s="209">
        <f>INDEX('Monthly Cash Flow'!$C$7:$DT$161,MATCH($B129,'Monthly Cash Flow'!$C$7:$C$161,0),MATCH(P$57,'Monthly Cash Flow'!$C$7:$DT$7,0))</f>
        <v>1021.276677165591</v>
      </c>
    </row>
    <row r="130" spans="2:16" ht="15.75" customHeight="1">
      <c r="B130" s="5" t="s">
        <v>295</v>
      </c>
      <c r="C130" s="5"/>
      <c r="D130" s="5"/>
      <c r="E130" s="209">
        <f>INDEX('Monthly Cash Flow'!$C$7:$DT$161,MATCH($B130,'Monthly Cash Flow'!$C$7:$C$161,0),MATCH(E$57,'Monthly Cash Flow'!$C$7:$DT$7,0))</f>
        <v>0</v>
      </c>
      <c r="F130" s="209">
        <f>INDEX('Monthly Cash Flow'!$C$7:$DT$161,MATCH($B130,'Monthly Cash Flow'!$C$7:$C$161,0),MATCH(F$57,'Monthly Cash Flow'!$C$7:$DT$7,0))</f>
        <v>0</v>
      </c>
      <c r="G130" s="209">
        <f>INDEX('Monthly Cash Flow'!$C$7:$DT$161,MATCH($B130,'Monthly Cash Flow'!$C$7:$C$161,0),MATCH(G$57,'Monthly Cash Flow'!$C$7:$DT$7,0))</f>
        <v>0</v>
      </c>
      <c r="H130" s="209">
        <f>INDEX('Monthly Cash Flow'!$C$7:$DT$161,MATCH($B130,'Monthly Cash Flow'!$C$7:$C$161,0),MATCH(H$57,'Monthly Cash Flow'!$C$7:$DT$7,0))</f>
        <v>0</v>
      </c>
      <c r="I130" s="209">
        <f>INDEX('Monthly Cash Flow'!$C$7:$DT$161,MATCH($B130,'Monthly Cash Flow'!$C$7:$C$161,0),MATCH(I$57,'Monthly Cash Flow'!$C$7:$DT$7,0))</f>
        <v>0</v>
      </c>
      <c r="J130" s="209">
        <f>INDEX('Monthly Cash Flow'!$C$7:$DT$161,MATCH($B130,'Monthly Cash Flow'!$C$7:$C$161,0),MATCH(J$57,'Monthly Cash Flow'!$C$7:$DT$7,0))</f>
        <v>0</v>
      </c>
      <c r="K130" s="209">
        <f>INDEX('Monthly Cash Flow'!$C$7:$DT$161,MATCH($B130,'Monthly Cash Flow'!$C$7:$C$161,0),MATCH(K$57,'Monthly Cash Flow'!$C$7:$DT$7,0))</f>
        <v>0</v>
      </c>
      <c r="L130" s="209">
        <f>INDEX('Monthly Cash Flow'!$C$7:$DT$161,MATCH($B130,'Monthly Cash Flow'!$C$7:$C$161,0),MATCH(L$57,'Monthly Cash Flow'!$C$7:$DT$7,0))</f>
        <v>0</v>
      </c>
      <c r="M130" s="209">
        <f>INDEX('Monthly Cash Flow'!$C$7:$DT$161,MATCH($B130,'Monthly Cash Flow'!$C$7:$C$161,0),MATCH(M$57,'Monthly Cash Flow'!$C$7:$DT$7,0))</f>
        <v>0</v>
      </c>
      <c r="N130" s="209">
        <f>INDEX('Monthly Cash Flow'!$C$7:$DT$161,MATCH($B130,'Monthly Cash Flow'!$C$7:$C$161,0),MATCH(N$57,'Monthly Cash Flow'!$C$7:$DT$7,0))</f>
        <v>0</v>
      </c>
      <c r="O130" s="209">
        <f>INDEX('Monthly Cash Flow'!$C$7:$DT$161,MATCH($B130,'Monthly Cash Flow'!$C$7:$C$161,0),MATCH(O$57,'Monthly Cash Flow'!$C$7:$DT$7,0))</f>
        <v>0</v>
      </c>
      <c r="P130" s="209">
        <f>INDEX('Monthly Cash Flow'!$C$7:$DT$161,MATCH($B130,'Monthly Cash Flow'!$C$7:$C$161,0),MATCH(P$57,'Monthly Cash Flow'!$C$7:$DT$7,0))</f>
        <v>0</v>
      </c>
    </row>
    <row r="131" spans="2:16" ht="15.75" customHeight="1">
      <c r="B131" s="5" t="s">
        <v>34</v>
      </c>
      <c r="C131" s="5"/>
      <c r="D131" s="5"/>
      <c r="E131" s="209">
        <f>INDEX('Monthly Cash Flow'!$C$7:$DT$161,MATCH($B131,'Monthly Cash Flow'!$C$7:$C$161,0),MATCH(E$57,'Monthly Cash Flow'!$C$7:$DT$7,0))</f>
        <v>21408.722560763887</v>
      </c>
      <c r="F131" s="209">
        <f>INDEX('Monthly Cash Flow'!$C$7:$DT$161,MATCH($B131,'Monthly Cash Flow'!$C$7:$C$161,0),MATCH(F$57,'Monthly Cash Flow'!$C$7:$DT$7,0))</f>
        <v>21408.722560763887</v>
      </c>
      <c r="G131" s="209">
        <f>INDEX('Monthly Cash Flow'!$C$7:$DT$161,MATCH($B131,'Monthly Cash Flow'!$C$7:$C$161,0),MATCH(G$57,'Monthly Cash Flow'!$C$7:$DT$7,0))</f>
        <v>21408.722560763887</v>
      </c>
      <c r="H131" s="209">
        <f>INDEX('Monthly Cash Flow'!$C$7:$DT$161,MATCH($B131,'Monthly Cash Flow'!$C$7:$C$161,0),MATCH(H$57,'Monthly Cash Flow'!$C$7:$DT$7,0))</f>
        <v>21408.722560763887</v>
      </c>
      <c r="I131" s="209">
        <f>INDEX('Monthly Cash Flow'!$C$7:$DT$161,MATCH($B131,'Monthly Cash Flow'!$C$7:$C$161,0),MATCH(I$57,'Monthly Cash Flow'!$C$7:$DT$7,0))</f>
        <v>21408.722560763887</v>
      </c>
      <c r="J131" s="209">
        <f>INDEX('Monthly Cash Flow'!$C$7:$DT$161,MATCH($B131,'Monthly Cash Flow'!$C$7:$C$161,0),MATCH(J$57,'Monthly Cash Flow'!$C$7:$DT$7,0))</f>
        <v>21408.722560763887</v>
      </c>
      <c r="K131" s="209">
        <f>INDEX('Monthly Cash Flow'!$C$7:$DT$161,MATCH($B131,'Monthly Cash Flow'!$C$7:$C$161,0),MATCH(K$57,'Monthly Cash Flow'!$C$7:$DT$7,0))</f>
        <v>21408.722560763887</v>
      </c>
      <c r="L131" s="209">
        <f>INDEX('Monthly Cash Flow'!$C$7:$DT$161,MATCH($B131,'Monthly Cash Flow'!$C$7:$C$161,0),MATCH(L$57,'Monthly Cash Flow'!$C$7:$DT$7,0))</f>
        <v>22050.984237586807</v>
      </c>
      <c r="M131" s="209">
        <f>INDEX('Monthly Cash Flow'!$C$7:$DT$161,MATCH($B131,'Monthly Cash Flow'!$C$7:$C$161,0),MATCH(M$57,'Monthly Cash Flow'!$C$7:$DT$7,0))</f>
        <v>22050.984237586807</v>
      </c>
      <c r="N131" s="209">
        <f>INDEX('Monthly Cash Flow'!$C$7:$DT$161,MATCH($B131,'Monthly Cash Flow'!$C$7:$C$161,0),MATCH(N$57,'Monthly Cash Flow'!$C$7:$DT$7,0))</f>
        <v>22050.984237586807</v>
      </c>
      <c r="O131" s="209">
        <f>INDEX('Monthly Cash Flow'!$C$7:$DT$161,MATCH($B131,'Monthly Cash Flow'!$C$7:$C$161,0),MATCH(O$57,'Monthly Cash Flow'!$C$7:$DT$7,0))</f>
        <v>22050.984237586807</v>
      </c>
      <c r="P131" s="209">
        <f>INDEX('Monthly Cash Flow'!$C$7:$DT$161,MATCH($B131,'Monthly Cash Flow'!$C$7:$C$161,0),MATCH(P$57,'Monthly Cash Flow'!$C$7:$DT$7,0))</f>
        <v>22050.984237586807</v>
      </c>
    </row>
    <row r="132" spans="2:16" ht="15.75" customHeight="1">
      <c r="B132" s="10" t="s">
        <v>193</v>
      </c>
      <c r="C132" s="10"/>
      <c r="D132" s="10"/>
      <c r="E132" s="21">
        <f>INDEX('Monthly Cash Flow'!$C$7:$DT$161,MATCH($B132,'Monthly Cash Flow'!$C$7:$C$161,0),MATCH(E$57,'Monthly Cash Flow'!$C$7:$DT$7,0))</f>
        <v>69962.724715366596</v>
      </c>
      <c r="F132" s="21">
        <f>INDEX('Monthly Cash Flow'!$C$7:$DT$161,MATCH($B132,'Monthly Cash Flow'!$C$7:$C$161,0),MATCH(F$57,'Monthly Cash Flow'!$C$7:$DT$7,0))</f>
        <v>69962.724715366596</v>
      </c>
      <c r="G132" s="21">
        <f>INDEX('Monthly Cash Flow'!$C$7:$DT$161,MATCH($B132,'Monthly Cash Flow'!$C$7:$C$161,0),MATCH(G$57,'Monthly Cash Flow'!$C$7:$DT$7,0))</f>
        <v>69962.724715366596</v>
      </c>
      <c r="H132" s="21">
        <f>INDEX('Monthly Cash Flow'!$C$7:$DT$161,MATCH($B132,'Monthly Cash Flow'!$C$7:$C$161,0),MATCH(H$57,'Monthly Cash Flow'!$C$7:$DT$7,0))</f>
        <v>69962.724715366596</v>
      </c>
      <c r="I132" s="21">
        <f>INDEX('Monthly Cash Flow'!$C$7:$DT$161,MATCH($B132,'Monthly Cash Flow'!$C$7:$C$161,0),MATCH(I$57,'Monthly Cash Flow'!$C$7:$DT$7,0))</f>
        <v>69962.724715366596</v>
      </c>
      <c r="J132" s="21">
        <f>INDEX('Monthly Cash Flow'!$C$7:$DT$161,MATCH($B132,'Monthly Cash Flow'!$C$7:$C$161,0),MATCH(J$57,'Monthly Cash Flow'!$C$7:$DT$7,0))</f>
        <v>69962.724715366596</v>
      </c>
      <c r="K132" s="21">
        <f>INDEX('Monthly Cash Flow'!$C$7:$DT$161,MATCH($B132,'Monthly Cash Flow'!$C$7:$C$161,0),MATCH(K$57,'Monthly Cash Flow'!$C$7:$DT$7,0))</f>
        <v>69962.724715366596</v>
      </c>
      <c r="L132" s="21">
        <f>INDEX('Monthly Cash Flow'!$C$7:$DT$161,MATCH($B132,'Monthly Cash Flow'!$C$7:$C$161,0),MATCH(L$57,'Monthly Cash Flow'!$C$7:$DT$7,0))</f>
        <v>72061.606456827591</v>
      </c>
      <c r="M132" s="21">
        <f>INDEX('Monthly Cash Flow'!$C$7:$DT$161,MATCH($B132,'Monthly Cash Flow'!$C$7:$C$161,0),MATCH(M$57,'Monthly Cash Flow'!$C$7:$DT$7,0))</f>
        <v>72061.606456827591</v>
      </c>
      <c r="N132" s="21">
        <f>INDEX('Monthly Cash Flow'!$C$7:$DT$161,MATCH($B132,'Monthly Cash Flow'!$C$7:$C$161,0),MATCH(N$57,'Monthly Cash Flow'!$C$7:$DT$7,0))</f>
        <v>72061.606456827591</v>
      </c>
      <c r="O132" s="21">
        <f>INDEX('Monthly Cash Flow'!$C$7:$DT$161,MATCH($B132,'Monthly Cash Flow'!$C$7:$C$161,0),MATCH(O$57,'Monthly Cash Flow'!$C$7:$DT$7,0))</f>
        <v>72061.606456827591</v>
      </c>
      <c r="P132" s="21">
        <f>INDEX('Monthly Cash Flow'!$C$7:$DT$161,MATCH($B132,'Monthly Cash Flow'!$C$7:$C$161,0),MATCH(P$57,'Monthly Cash Flow'!$C$7:$DT$7,0))</f>
        <v>72061.606456827591</v>
      </c>
    </row>
    <row r="133" spans="2:16" ht="15.75" customHeight="1">
      <c r="B133" s="4" t="s">
        <v>35</v>
      </c>
      <c r="C133" s="4"/>
      <c r="D133" s="4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</row>
    <row r="134" spans="2:16" ht="15.75" customHeight="1">
      <c r="B134" s="5" t="s">
        <v>35</v>
      </c>
      <c r="C134" s="5"/>
      <c r="D134" s="5"/>
      <c r="E134" s="209">
        <f>INDEX('Monthly Cash Flow'!$C$7:$DT$161,MATCH($B134,'Monthly Cash Flow'!$C$7:$C$161,0),MATCH(E$57,'Monthly Cash Flow'!$C$7:$DT$7,0))</f>
        <v>38297.276327833271</v>
      </c>
      <c r="F134" s="209">
        <f>INDEX('Monthly Cash Flow'!$C$7:$DT$161,MATCH($B134,'Monthly Cash Flow'!$C$7:$C$161,0),MATCH(F$57,'Monthly Cash Flow'!$C$7:$DT$7,0))</f>
        <v>38297.276327833271</v>
      </c>
      <c r="G134" s="209">
        <f>INDEX('Monthly Cash Flow'!$C$7:$DT$161,MATCH($B134,'Monthly Cash Flow'!$C$7:$C$161,0),MATCH(G$57,'Monthly Cash Flow'!$C$7:$DT$7,0))</f>
        <v>38830.607654425417</v>
      </c>
      <c r="H134" s="209">
        <f>INDEX('Monthly Cash Flow'!$C$7:$DT$161,MATCH($B134,'Monthly Cash Flow'!$C$7:$C$161,0),MATCH(H$57,'Monthly Cash Flow'!$C$7:$DT$7,0))</f>
        <v>39362.319578907911</v>
      </c>
      <c r="I134" s="209">
        <f>INDEX('Monthly Cash Flow'!$C$7:$DT$161,MATCH($B134,'Monthly Cash Flow'!$C$7:$C$161,0),MATCH(I$57,'Monthly Cash Flow'!$C$7:$DT$7,0))</f>
        <v>39632.536386666667</v>
      </c>
      <c r="J134" s="209">
        <f>INDEX('Monthly Cash Flow'!$C$7:$DT$161,MATCH($B134,'Monthly Cash Flow'!$C$7:$C$161,0),MATCH(J$57,'Monthly Cash Flow'!$C$7:$DT$7,0))</f>
        <v>39902.217166666662</v>
      </c>
      <c r="K134" s="209">
        <f>INDEX('Monthly Cash Flow'!$C$7:$DT$161,MATCH($B134,'Monthly Cash Flow'!$C$7:$C$161,0),MATCH(K$57,'Monthly Cash Flow'!$C$7:$DT$7,0))</f>
        <v>40171.897946666664</v>
      </c>
      <c r="L134" s="209">
        <f>INDEX('Monthly Cash Flow'!$C$7:$DT$161,MATCH($B134,'Monthly Cash Flow'!$C$7:$C$161,0),MATCH(L$57,'Monthly Cash Flow'!$C$7:$DT$7,0))</f>
        <v>40441.578726666667</v>
      </c>
      <c r="M134" s="209">
        <f>INDEX('Monthly Cash Flow'!$C$7:$DT$161,MATCH($B134,'Monthly Cash Flow'!$C$7:$C$161,0),MATCH(M$57,'Monthly Cash Flow'!$C$7:$DT$7,0))</f>
        <v>40711.259506666662</v>
      </c>
      <c r="N134" s="209">
        <f>INDEX('Monthly Cash Flow'!$C$7:$DT$161,MATCH($B134,'Monthly Cash Flow'!$C$7:$C$161,0),MATCH(N$57,'Monthly Cash Flow'!$C$7:$DT$7,0))</f>
        <v>40980.940286666664</v>
      </c>
      <c r="O134" s="209">
        <f>INDEX('Monthly Cash Flow'!$C$7:$DT$161,MATCH($B134,'Monthly Cash Flow'!$C$7:$C$161,0),MATCH(O$57,'Monthly Cash Flow'!$C$7:$DT$7,0))</f>
        <v>41250.621066666667</v>
      </c>
      <c r="P134" s="209">
        <f>INDEX('Monthly Cash Flow'!$C$7:$DT$161,MATCH($B134,'Monthly Cash Flow'!$C$7:$C$161,0),MATCH(P$57,'Monthly Cash Flow'!$C$7:$DT$7,0))</f>
        <v>41520.301846666662</v>
      </c>
    </row>
    <row r="135" spans="2:16" ht="15.75" customHeight="1">
      <c r="B135" s="10" t="s">
        <v>541</v>
      </c>
      <c r="C135" s="10"/>
      <c r="D135" s="10"/>
      <c r="E135" s="21">
        <f>INDEX('Monthly Cash Flow'!$C$7:$DT$161,MATCH($B135,'Monthly Cash Flow'!$C$7:$C$161,0),MATCH(E$57,'Monthly Cash Flow'!$C$7:$DT$7,0))</f>
        <v>38297.276327833271</v>
      </c>
      <c r="F135" s="21">
        <f>INDEX('Monthly Cash Flow'!$C$7:$DT$161,MATCH($B135,'Monthly Cash Flow'!$C$7:$C$161,0),MATCH(F$57,'Monthly Cash Flow'!$C$7:$DT$7,0))</f>
        <v>38297.276327833271</v>
      </c>
      <c r="G135" s="21">
        <f>INDEX('Monthly Cash Flow'!$C$7:$DT$161,MATCH($B135,'Monthly Cash Flow'!$C$7:$C$161,0),MATCH(G$57,'Monthly Cash Flow'!$C$7:$DT$7,0))</f>
        <v>38830.607654425417</v>
      </c>
      <c r="H135" s="21">
        <f>INDEX('Monthly Cash Flow'!$C$7:$DT$161,MATCH($B135,'Monthly Cash Flow'!$C$7:$C$161,0),MATCH(H$57,'Monthly Cash Flow'!$C$7:$DT$7,0))</f>
        <v>39362.319578907911</v>
      </c>
      <c r="I135" s="21">
        <f>INDEX('Monthly Cash Flow'!$C$7:$DT$161,MATCH($B135,'Monthly Cash Flow'!$C$7:$C$161,0),MATCH(I$57,'Monthly Cash Flow'!$C$7:$DT$7,0))</f>
        <v>39632.536386666667</v>
      </c>
      <c r="J135" s="21">
        <f>INDEX('Monthly Cash Flow'!$C$7:$DT$161,MATCH($B135,'Monthly Cash Flow'!$C$7:$C$161,0),MATCH(J$57,'Monthly Cash Flow'!$C$7:$DT$7,0))</f>
        <v>39902.217166666662</v>
      </c>
      <c r="K135" s="21">
        <f>INDEX('Monthly Cash Flow'!$C$7:$DT$161,MATCH($B135,'Monthly Cash Flow'!$C$7:$C$161,0),MATCH(K$57,'Monthly Cash Flow'!$C$7:$DT$7,0))</f>
        <v>40171.897946666664</v>
      </c>
      <c r="L135" s="21">
        <f>INDEX('Monthly Cash Flow'!$C$7:$DT$161,MATCH($B135,'Monthly Cash Flow'!$C$7:$C$161,0),MATCH(L$57,'Monthly Cash Flow'!$C$7:$DT$7,0))</f>
        <v>40441.578726666667</v>
      </c>
      <c r="M135" s="21">
        <f>INDEX('Monthly Cash Flow'!$C$7:$DT$161,MATCH($B135,'Monthly Cash Flow'!$C$7:$C$161,0),MATCH(M$57,'Monthly Cash Flow'!$C$7:$DT$7,0))</f>
        <v>40711.259506666662</v>
      </c>
      <c r="N135" s="21">
        <f>INDEX('Monthly Cash Flow'!$C$7:$DT$161,MATCH($B135,'Monthly Cash Flow'!$C$7:$C$161,0),MATCH(N$57,'Monthly Cash Flow'!$C$7:$DT$7,0))</f>
        <v>40980.940286666664</v>
      </c>
      <c r="O135" s="21">
        <f>INDEX('Monthly Cash Flow'!$C$7:$DT$161,MATCH($B135,'Monthly Cash Flow'!$C$7:$C$161,0),MATCH(O$57,'Monthly Cash Flow'!$C$7:$DT$7,0))</f>
        <v>41250.621066666667</v>
      </c>
      <c r="P135" s="21">
        <f>INDEX('Monthly Cash Flow'!$C$7:$DT$161,MATCH($B135,'Monthly Cash Flow'!$C$7:$C$161,0),MATCH(P$57,'Monthly Cash Flow'!$C$7:$DT$7,0))</f>
        <v>41520.301846666662</v>
      </c>
    </row>
    <row r="136" spans="2:16" ht="15.75" customHeight="1">
      <c r="B136" s="4" t="s">
        <v>36</v>
      </c>
      <c r="C136" s="4"/>
      <c r="D136" s="4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</row>
    <row r="137" spans="2:16" ht="15.75" customHeight="1">
      <c r="B137" s="5" t="s">
        <v>93</v>
      </c>
      <c r="C137" s="5"/>
      <c r="D137" s="5"/>
      <c r="E137" s="209">
        <f>INDEX('Monthly Cash Flow'!$C$7:$DT$161,MATCH($B137,'Monthly Cash Flow'!$C$7:$C$161,0),MATCH(E$57,'Monthly Cash Flow'!$C$7:$DT$7,0))</f>
        <v>20882.01297</v>
      </c>
      <c r="F137" s="209">
        <f>INDEX('Monthly Cash Flow'!$C$7:$DT$161,MATCH($B137,'Monthly Cash Flow'!$C$7:$C$161,0),MATCH(F$57,'Monthly Cash Flow'!$C$7:$DT$7,0))</f>
        <v>20882.01297</v>
      </c>
      <c r="G137" s="209">
        <f>INDEX('Monthly Cash Flow'!$C$7:$DT$161,MATCH($B137,'Monthly Cash Flow'!$C$7:$C$161,0),MATCH(G$57,'Monthly Cash Flow'!$C$7:$DT$7,0))</f>
        <v>20882.01297</v>
      </c>
      <c r="H137" s="209">
        <f>INDEX('Monthly Cash Flow'!$C$7:$DT$161,MATCH($B137,'Monthly Cash Flow'!$C$7:$C$161,0),MATCH(H$57,'Monthly Cash Flow'!$C$7:$DT$7,0))</f>
        <v>20882.01297</v>
      </c>
      <c r="I137" s="209">
        <f>INDEX('Monthly Cash Flow'!$C$7:$DT$161,MATCH($B137,'Monthly Cash Flow'!$C$7:$C$161,0),MATCH(I$57,'Monthly Cash Flow'!$C$7:$DT$7,0))</f>
        <v>20882.01297</v>
      </c>
      <c r="J137" s="209">
        <f>INDEX('Monthly Cash Flow'!$C$7:$DT$161,MATCH($B137,'Monthly Cash Flow'!$C$7:$C$161,0),MATCH(J$57,'Monthly Cash Flow'!$C$7:$DT$7,0))</f>
        <v>20882.01297</v>
      </c>
      <c r="K137" s="209">
        <f>INDEX('Monthly Cash Flow'!$C$7:$DT$161,MATCH($B137,'Monthly Cash Flow'!$C$7:$C$161,0),MATCH(K$57,'Monthly Cash Flow'!$C$7:$DT$7,0))</f>
        <v>20882.01297</v>
      </c>
      <c r="L137" s="209">
        <f>INDEX('Monthly Cash Flow'!$C$7:$DT$161,MATCH($B137,'Monthly Cash Flow'!$C$7:$C$161,0),MATCH(L$57,'Monthly Cash Flow'!$C$7:$DT$7,0))</f>
        <v>21508.473359100004</v>
      </c>
      <c r="M137" s="209">
        <f>INDEX('Monthly Cash Flow'!$C$7:$DT$161,MATCH($B137,'Monthly Cash Flow'!$C$7:$C$161,0),MATCH(M$57,'Monthly Cash Flow'!$C$7:$DT$7,0))</f>
        <v>21508.473359100004</v>
      </c>
      <c r="N137" s="209">
        <f>INDEX('Monthly Cash Flow'!$C$7:$DT$161,MATCH($B137,'Monthly Cash Flow'!$C$7:$C$161,0),MATCH(N$57,'Monthly Cash Flow'!$C$7:$DT$7,0))</f>
        <v>21508.473359100004</v>
      </c>
      <c r="O137" s="209">
        <f>INDEX('Monthly Cash Flow'!$C$7:$DT$161,MATCH($B137,'Monthly Cash Flow'!$C$7:$C$161,0),MATCH(O$57,'Monthly Cash Flow'!$C$7:$DT$7,0))</f>
        <v>21508.473359100004</v>
      </c>
      <c r="P137" s="209">
        <f>INDEX('Monthly Cash Flow'!$C$7:$DT$161,MATCH($B137,'Monthly Cash Flow'!$C$7:$C$161,0),MATCH(P$57,'Monthly Cash Flow'!$C$7:$DT$7,0))</f>
        <v>21508.473359100004</v>
      </c>
    </row>
    <row r="138" spans="2:16" ht="15.75" customHeight="1">
      <c r="B138" s="5" t="s">
        <v>184</v>
      </c>
      <c r="C138" s="5"/>
      <c r="D138" s="5"/>
      <c r="E138" s="209">
        <f>INDEX('Monthly Cash Flow'!$C$7:$DT$161,MATCH($B138,'Monthly Cash Flow'!$C$7:$C$161,0),MATCH(E$57,'Monthly Cash Flow'!$C$7:$DT$7,0))</f>
        <v>0</v>
      </c>
      <c r="F138" s="209">
        <f>INDEX('Monthly Cash Flow'!$C$7:$DT$161,MATCH($B138,'Monthly Cash Flow'!$C$7:$C$161,0),MATCH(F$57,'Monthly Cash Flow'!$C$7:$DT$7,0))</f>
        <v>0</v>
      </c>
      <c r="G138" s="209">
        <f>INDEX('Monthly Cash Flow'!$C$7:$DT$161,MATCH($B138,'Monthly Cash Flow'!$C$7:$C$161,0),MATCH(G$57,'Monthly Cash Flow'!$C$7:$DT$7,0))</f>
        <v>0</v>
      </c>
      <c r="H138" s="209">
        <f>INDEX('Monthly Cash Flow'!$C$7:$DT$161,MATCH($B138,'Monthly Cash Flow'!$C$7:$C$161,0),MATCH(H$57,'Monthly Cash Flow'!$C$7:$DT$7,0))</f>
        <v>0</v>
      </c>
      <c r="I138" s="209">
        <f>INDEX('Monthly Cash Flow'!$C$7:$DT$161,MATCH($B138,'Monthly Cash Flow'!$C$7:$C$161,0),MATCH(I$57,'Monthly Cash Flow'!$C$7:$DT$7,0))</f>
        <v>0</v>
      </c>
      <c r="J138" s="209">
        <f>INDEX('Monthly Cash Flow'!$C$7:$DT$161,MATCH($B138,'Monthly Cash Flow'!$C$7:$C$161,0),MATCH(J$57,'Monthly Cash Flow'!$C$7:$DT$7,0))</f>
        <v>0</v>
      </c>
      <c r="K138" s="209">
        <f>INDEX('Monthly Cash Flow'!$C$7:$DT$161,MATCH($B138,'Monthly Cash Flow'!$C$7:$C$161,0),MATCH(K$57,'Monthly Cash Flow'!$C$7:$DT$7,0))</f>
        <v>0</v>
      </c>
      <c r="L138" s="209">
        <f>INDEX('Monthly Cash Flow'!$C$7:$DT$161,MATCH($B138,'Monthly Cash Flow'!$C$7:$C$161,0),MATCH(L$57,'Monthly Cash Flow'!$C$7:$DT$7,0))</f>
        <v>0</v>
      </c>
      <c r="M138" s="209">
        <f>INDEX('Monthly Cash Flow'!$C$7:$DT$161,MATCH($B138,'Monthly Cash Flow'!$C$7:$C$161,0),MATCH(M$57,'Monthly Cash Flow'!$C$7:$DT$7,0))</f>
        <v>0</v>
      </c>
      <c r="N138" s="209">
        <f>INDEX('Monthly Cash Flow'!$C$7:$DT$161,MATCH($B138,'Monthly Cash Flow'!$C$7:$C$161,0),MATCH(N$57,'Monthly Cash Flow'!$C$7:$DT$7,0))</f>
        <v>0</v>
      </c>
      <c r="O138" s="209">
        <f>INDEX('Monthly Cash Flow'!$C$7:$DT$161,MATCH($B138,'Monthly Cash Flow'!$C$7:$C$161,0),MATCH(O$57,'Monthly Cash Flow'!$C$7:$DT$7,0))</f>
        <v>0</v>
      </c>
      <c r="P138" s="209">
        <f>INDEX('Monthly Cash Flow'!$C$7:$DT$161,MATCH($B138,'Monthly Cash Flow'!$C$7:$C$161,0),MATCH(P$57,'Monthly Cash Flow'!$C$7:$DT$7,0))</f>
        <v>0</v>
      </c>
    </row>
    <row r="139" spans="2:16" ht="15.75" customHeight="1">
      <c r="B139" s="5" t="s">
        <v>266</v>
      </c>
      <c r="C139" s="5"/>
      <c r="D139" s="5"/>
      <c r="E139" s="209">
        <f>INDEX('Monthly Cash Flow'!$C$7:$DT$161,MATCH($B139,'Monthly Cash Flow'!$C$7:$C$161,0),MATCH(E$57,'Monthly Cash Flow'!$C$7:$DT$7,0))</f>
        <v>208.8201297</v>
      </c>
      <c r="F139" s="209">
        <f>INDEX('Monthly Cash Flow'!$C$7:$DT$161,MATCH($B139,'Monthly Cash Flow'!$C$7:$C$161,0),MATCH(F$57,'Monthly Cash Flow'!$C$7:$DT$7,0))</f>
        <v>208.8201297</v>
      </c>
      <c r="G139" s="209">
        <f>INDEX('Monthly Cash Flow'!$C$7:$DT$161,MATCH($B139,'Monthly Cash Flow'!$C$7:$C$161,0),MATCH(G$57,'Monthly Cash Flow'!$C$7:$DT$7,0))</f>
        <v>208.8201297</v>
      </c>
      <c r="H139" s="209">
        <f>INDEX('Monthly Cash Flow'!$C$7:$DT$161,MATCH($B139,'Monthly Cash Flow'!$C$7:$C$161,0),MATCH(H$57,'Monthly Cash Flow'!$C$7:$DT$7,0))</f>
        <v>208.8201297</v>
      </c>
      <c r="I139" s="209">
        <f>INDEX('Monthly Cash Flow'!$C$7:$DT$161,MATCH($B139,'Monthly Cash Flow'!$C$7:$C$161,0),MATCH(I$57,'Monthly Cash Flow'!$C$7:$DT$7,0))</f>
        <v>208.8201297</v>
      </c>
      <c r="J139" s="209">
        <f>INDEX('Monthly Cash Flow'!$C$7:$DT$161,MATCH($B139,'Monthly Cash Flow'!$C$7:$C$161,0),MATCH(J$57,'Monthly Cash Flow'!$C$7:$DT$7,0))</f>
        <v>208.8201297</v>
      </c>
      <c r="K139" s="209">
        <f>INDEX('Monthly Cash Flow'!$C$7:$DT$161,MATCH($B139,'Monthly Cash Flow'!$C$7:$C$161,0),MATCH(K$57,'Monthly Cash Flow'!$C$7:$DT$7,0))</f>
        <v>208.8201297</v>
      </c>
      <c r="L139" s="209">
        <f>INDEX('Monthly Cash Flow'!$C$7:$DT$161,MATCH($B139,'Monthly Cash Flow'!$C$7:$C$161,0),MATCH(L$57,'Monthly Cash Flow'!$C$7:$DT$7,0))</f>
        <v>215.08473359100003</v>
      </c>
      <c r="M139" s="209">
        <f>INDEX('Monthly Cash Flow'!$C$7:$DT$161,MATCH($B139,'Monthly Cash Flow'!$C$7:$C$161,0),MATCH(M$57,'Monthly Cash Flow'!$C$7:$DT$7,0))</f>
        <v>215.08473359100003</v>
      </c>
      <c r="N139" s="209">
        <f>INDEX('Monthly Cash Flow'!$C$7:$DT$161,MATCH($B139,'Monthly Cash Flow'!$C$7:$C$161,0),MATCH(N$57,'Monthly Cash Flow'!$C$7:$DT$7,0))</f>
        <v>215.08473359100003</v>
      </c>
      <c r="O139" s="209">
        <f>INDEX('Monthly Cash Flow'!$C$7:$DT$161,MATCH($B139,'Monthly Cash Flow'!$C$7:$C$161,0),MATCH(O$57,'Monthly Cash Flow'!$C$7:$DT$7,0))</f>
        <v>215.08473359100003</v>
      </c>
      <c r="P139" s="209">
        <f>INDEX('Monthly Cash Flow'!$C$7:$DT$161,MATCH($B139,'Monthly Cash Flow'!$C$7:$C$161,0),MATCH(P$57,'Monthly Cash Flow'!$C$7:$DT$7,0))</f>
        <v>215.08473359100003</v>
      </c>
    </row>
    <row r="140" spans="2:16" ht="15.75" customHeight="1">
      <c r="B140" s="5" t="s">
        <v>272</v>
      </c>
      <c r="C140" s="5"/>
      <c r="D140" s="5"/>
      <c r="E140" s="209">
        <f>INDEX('Monthly Cash Flow'!$C$7:$DT$161,MATCH($B140,'Monthly Cash Flow'!$C$7:$C$161,0),MATCH(E$57,'Monthly Cash Flow'!$C$7:$DT$7,0))</f>
        <v>1252.9207781999999</v>
      </c>
      <c r="F140" s="209">
        <f>INDEX('Monthly Cash Flow'!$C$7:$DT$161,MATCH($B140,'Monthly Cash Flow'!$C$7:$C$161,0),MATCH(F$57,'Monthly Cash Flow'!$C$7:$DT$7,0))</f>
        <v>1252.9207781999999</v>
      </c>
      <c r="G140" s="209">
        <f>INDEX('Monthly Cash Flow'!$C$7:$DT$161,MATCH($B140,'Monthly Cash Flow'!$C$7:$C$161,0),MATCH(G$57,'Monthly Cash Flow'!$C$7:$DT$7,0))</f>
        <v>1252.9207781999999</v>
      </c>
      <c r="H140" s="209">
        <f>INDEX('Monthly Cash Flow'!$C$7:$DT$161,MATCH($B140,'Monthly Cash Flow'!$C$7:$C$161,0),MATCH(H$57,'Monthly Cash Flow'!$C$7:$DT$7,0))</f>
        <v>1252.9207781999999</v>
      </c>
      <c r="I140" s="209">
        <f>INDEX('Monthly Cash Flow'!$C$7:$DT$161,MATCH($B140,'Monthly Cash Flow'!$C$7:$C$161,0),MATCH(I$57,'Monthly Cash Flow'!$C$7:$DT$7,0))</f>
        <v>1252.9207781999999</v>
      </c>
      <c r="J140" s="209">
        <f>INDEX('Monthly Cash Flow'!$C$7:$DT$161,MATCH($B140,'Monthly Cash Flow'!$C$7:$C$161,0),MATCH(J$57,'Monthly Cash Flow'!$C$7:$DT$7,0))</f>
        <v>1252.9207781999999</v>
      </c>
      <c r="K140" s="209">
        <f>INDEX('Monthly Cash Flow'!$C$7:$DT$161,MATCH($B140,'Monthly Cash Flow'!$C$7:$C$161,0),MATCH(K$57,'Monthly Cash Flow'!$C$7:$DT$7,0))</f>
        <v>1252.9207781999999</v>
      </c>
      <c r="L140" s="209">
        <f>INDEX('Monthly Cash Flow'!$C$7:$DT$161,MATCH($B140,'Monthly Cash Flow'!$C$7:$C$161,0),MATCH(L$57,'Monthly Cash Flow'!$C$7:$DT$7,0))</f>
        <v>1290.5084015460002</v>
      </c>
      <c r="M140" s="209">
        <f>INDEX('Monthly Cash Flow'!$C$7:$DT$161,MATCH($B140,'Monthly Cash Flow'!$C$7:$C$161,0),MATCH(M$57,'Monthly Cash Flow'!$C$7:$DT$7,0))</f>
        <v>1290.5084015460002</v>
      </c>
      <c r="N140" s="209">
        <f>INDEX('Monthly Cash Flow'!$C$7:$DT$161,MATCH($B140,'Monthly Cash Flow'!$C$7:$C$161,0),MATCH(N$57,'Monthly Cash Flow'!$C$7:$DT$7,0))</f>
        <v>1290.5084015460002</v>
      </c>
      <c r="O140" s="209">
        <f>INDEX('Monthly Cash Flow'!$C$7:$DT$161,MATCH($B140,'Monthly Cash Flow'!$C$7:$C$161,0),MATCH(O$57,'Monthly Cash Flow'!$C$7:$DT$7,0))</f>
        <v>1290.5084015460002</v>
      </c>
      <c r="P140" s="209">
        <f>INDEX('Monthly Cash Flow'!$C$7:$DT$161,MATCH($B140,'Monthly Cash Flow'!$C$7:$C$161,0),MATCH(P$57,'Monthly Cash Flow'!$C$7:$DT$7,0))</f>
        <v>1290.5084015460002</v>
      </c>
    </row>
    <row r="141" spans="2:16" ht="15.75" customHeight="1">
      <c r="B141" s="5" t="s">
        <v>298</v>
      </c>
      <c r="C141" s="5"/>
      <c r="D141" s="5"/>
      <c r="E141" s="209">
        <f>INDEX('Monthly Cash Flow'!$C$7:$DT$161,MATCH($B141,'Monthly Cash Flow'!$C$7:$C$161,0),MATCH(E$57,'Monthly Cash Flow'!$C$7:$DT$7,0))</f>
        <v>2088.2012970000001</v>
      </c>
      <c r="F141" s="209">
        <f>INDEX('Monthly Cash Flow'!$C$7:$DT$161,MATCH($B141,'Monthly Cash Flow'!$C$7:$C$161,0),MATCH(F$57,'Monthly Cash Flow'!$C$7:$DT$7,0))</f>
        <v>2088.2012970000001</v>
      </c>
      <c r="G141" s="209">
        <f>INDEX('Monthly Cash Flow'!$C$7:$DT$161,MATCH($B141,'Monthly Cash Flow'!$C$7:$C$161,0),MATCH(G$57,'Monthly Cash Flow'!$C$7:$DT$7,0))</f>
        <v>2088.2012970000001</v>
      </c>
      <c r="H141" s="209">
        <f>INDEX('Monthly Cash Flow'!$C$7:$DT$161,MATCH($B141,'Monthly Cash Flow'!$C$7:$C$161,0),MATCH(H$57,'Monthly Cash Flow'!$C$7:$DT$7,0))</f>
        <v>2088.2012970000001</v>
      </c>
      <c r="I141" s="209">
        <f>INDEX('Monthly Cash Flow'!$C$7:$DT$161,MATCH($B141,'Monthly Cash Flow'!$C$7:$C$161,0),MATCH(I$57,'Monthly Cash Flow'!$C$7:$DT$7,0))</f>
        <v>2088.2012970000001</v>
      </c>
      <c r="J141" s="209">
        <f>INDEX('Monthly Cash Flow'!$C$7:$DT$161,MATCH($B141,'Monthly Cash Flow'!$C$7:$C$161,0),MATCH(J$57,'Monthly Cash Flow'!$C$7:$DT$7,0))</f>
        <v>2088.2012970000001</v>
      </c>
      <c r="K141" s="209">
        <f>INDEX('Monthly Cash Flow'!$C$7:$DT$161,MATCH($B141,'Monthly Cash Flow'!$C$7:$C$161,0),MATCH(K$57,'Monthly Cash Flow'!$C$7:$DT$7,0))</f>
        <v>2088.2012970000001</v>
      </c>
      <c r="L141" s="209">
        <f>INDEX('Monthly Cash Flow'!$C$7:$DT$161,MATCH($B141,'Monthly Cash Flow'!$C$7:$C$161,0),MATCH(L$57,'Monthly Cash Flow'!$C$7:$DT$7,0))</f>
        <v>2150.8473359100003</v>
      </c>
      <c r="M141" s="209">
        <f>INDEX('Monthly Cash Flow'!$C$7:$DT$161,MATCH($B141,'Monthly Cash Flow'!$C$7:$C$161,0),MATCH(M$57,'Monthly Cash Flow'!$C$7:$DT$7,0))</f>
        <v>2150.8473359100003</v>
      </c>
      <c r="N141" s="209">
        <f>INDEX('Monthly Cash Flow'!$C$7:$DT$161,MATCH($B141,'Monthly Cash Flow'!$C$7:$C$161,0),MATCH(N$57,'Monthly Cash Flow'!$C$7:$DT$7,0))</f>
        <v>2150.8473359100003</v>
      </c>
      <c r="O141" s="209">
        <f>INDEX('Monthly Cash Flow'!$C$7:$DT$161,MATCH($B141,'Monthly Cash Flow'!$C$7:$C$161,0),MATCH(O$57,'Monthly Cash Flow'!$C$7:$DT$7,0))</f>
        <v>2150.8473359100003</v>
      </c>
      <c r="P141" s="209">
        <f>INDEX('Monthly Cash Flow'!$C$7:$DT$161,MATCH($B141,'Monthly Cash Flow'!$C$7:$C$161,0),MATCH(P$57,'Monthly Cash Flow'!$C$7:$DT$7,0))</f>
        <v>2150.8473359100003</v>
      </c>
    </row>
    <row r="142" spans="2:16" ht="15.75" customHeight="1">
      <c r="B142" s="5" t="s">
        <v>280</v>
      </c>
      <c r="C142" s="5"/>
      <c r="D142" s="5"/>
      <c r="E142" s="209">
        <f>INDEX('Monthly Cash Flow'!$C$7:$DT$161,MATCH($B142,'Monthly Cash Flow'!$C$7:$C$161,0),MATCH(E$57,'Monthly Cash Flow'!$C$7:$DT$7,0))</f>
        <v>1670.5610376</v>
      </c>
      <c r="F142" s="209">
        <f>INDEX('Monthly Cash Flow'!$C$7:$DT$161,MATCH($B142,'Monthly Cash Flow'!$C$7:$C$161,0),MATCH(F$57,'Monthly Cash Flow'!$C$7:$DT$7,0))</f>
        <v>1670.5610376</v>
      </c>
      <c r="G142" s="209">
        <f>INDEX('Monthly Cash Flow'!$C$7:$DT$161,MATCH($B142,'Monthly Cash Flow'!$C$7:$C$161,0),MATCH(G$57,'Monthly Cash Flow'!$C$7:$DT$7,0))</f>
        <v>1670.5610376</v>
      </c>
      <c r="H142" s="209">
        <f>INDEX('Monthly Cash Flow'!$C$7:$DT$161,MATCH($B142,'Monthly Cash Flow'!$C$7:$C$161,0),MATCH(H$57,'Monthly Cash Flow'!$C$7:$DT$7,0))</f>
        <v>1670.5610376</v>
      </c>
      <c r="I142" s="209">
        <f>INDEX('Monthly Cash Flow'!$C$7:$DT$161,MATCH($B142,'Monthly Cash Flow'!$C$7:$C$161,0),MATCH(I$57,'Monthly Cash Flow'!$C$7:$DT$7,0))</f>
        <v>1670.5610376</v>
      </c>
      <c r="J142" s="209">
        <f>INDEX('Monthly Cash Flow'!$C$7:$DT$161,MATCH($B142,'Monthly Cash Flow'!$C$7:$C$161,0),MATCH(J$57,'Monthly Cash Flow'!$C$7:$DT$7,0))</f>
        <v>1670.5610376</v>
      </c>
      <c r="K142" s="209">
        <f>INDEX('Monthly Cash Flow'!$C$7:$DT$161,MATCH($B142,'Monthly Cash Flow'!$C$7:$C$161,0),MATCH(K$57,'Monthly Cash Flow'!$C$7:$DT$7,0))</f>
        <v>1670.5610376</v>
      </c>
      <c r="L142" s="209">
        <f>INDEX('Monthly Cash Flow'!$C$7:$DT$161,MATCH($B142,'Monthly Cash Flow'!$C$7:$C$161,0),MATCH(L$57,'Monthly Cash Flow'!$C$7:$DT$7,0))</f>
        <v>1720.6778687280002</v>
      </c>
      <c r="M142" s="209">
        <f>INDEX('Monthly Cash Flow'!$C$7:$DT$161,MATCH($B142,'Monthly Cash Flow'!$C$7:$C$161,0),MATCH(M$57,'Monthly Cash Flow'!$C$7:$DT$7,0))</f>
        <v>1720.6778687280002</v>
      </c>
      <c r="N142" s="209">
        <f>INDEX('Monthly Cash Flow'!$C$7:$DT$161,MATCH($B142,'Monthly Cash Flow'!$C$7:$C$161,0),MATCH(N$57,'Monthly Cash Flow'!$C$7:$DT$7,0))</f>
        <v>1720.6778687280002</v>
      </c>
      <c r="O142" s="209">
        <f>INDEX('Monthly Cash Flow'!$C$7:$DT$161,MATCH($B142,'Monthly Cash Flow'!$C$7:$C$161,0),MATCH(O$57,'Monthly Cash Flow'!$C$7:$DT$7,0))</f>
        <v>1720.6778687280002</v>
      </c>
      <c r="P142" s="209">
        <f>INDEX('Monthly Cash Flow'!$C$7:$DT$161,MATCH($B142,'Monthly Cash Flow'!$C$7:$C$161,0),MATCH(P$57,'Monthly Cash Flow'!$C$7:$DT$7,0))</f>
        <v>1720.6778687280002</v>
      </c>
    </row>
    <row r="143" spans="2:16" ht="15.75" customHeight="1">
      <c r="B143" s="5" t="s">
        <v>286</v>
      </c>
      <c r="C143" s="5"/>
      <c r="D143" s="5"/>
      <c r="E143" s="209">
        <f>INDEX('Monthly Cash Flow'!$C$7:$DT$161,MATCH($B143,'Monthly Cash Flow'!$C$7:$C$161,0),MATCH(E$57,'Monthly Cash Flow'!$C$7:$DT$7,0))</f>
        <v>104.41006485</v>
      </c>
      <c r="F143" s="209">
        <f>INDEX('Monthly Cash Flow'!$C$7:$DT$161,MATCH($B143,'Monthly Cash Flow'!$C$7:$C$161,0),MATCH(F$57,'Monthly Cash Flow'!$C$7:$DT$7,0))</f>
        <v>104.41006485</v>
      </c>
      <c r="G143" s="209">
        <f>INDEX('Monthly Cash Flow'!$C$7:$DT$161,MATCH($B143,'Monthly Cash Flow'!$C$7:$C$161,0),MATCH(G$57,'Monthly Cash Flow'!$C$7:$DT$7,0))</f>
        <v>104.41006485</v>
      </c>
      <c r="H143" s="209">
        <f>INDEX('Monthly Cash Flow'!$C$7:$DT$161,MATCH($B143,'Monthly Cash Flow'!$C$7:$C$161,0),MATCH(H$57,'Monthly Cash Flow'!$C$7:$DT$7,0))</f>
        <v>104.41006485</v>
      </c>
      <c r="I143" s="209">
        <f>INDEX('Monthly Cash Flow'!$C$7:$DT$161,MATCH($B143,'Monthly Cash Flow'!$C$7:$C$161,0),MATCH(I$57,'Monthly Cash Flow'!$C$7:$DT$7,0))</f>
        <v>104.41006485</v>
      </c>
      <c r="J143" s="209">
        <f>INDEX('Monthly Cash Flow'!$C$7:$DT$161,MATCH($B143,'Monthly Cash Flow'!$C$7:$C$161,0),MATCH(J$57,'Monthly Cash Flow'!$C$7:$DT$7,0))</f>
        <v>104.41006485</v>
      </c>
      <c r="K143" s="209">
        <f>INDEX('Monthly Cash Flow'!$C$7:$DT$161,MATCH($B143,'Monthly Cash Flow'!$C$7:$C$161,0),MATCH(K$57,'Monthly Cash Flow'!$C$7:$DT$7,0))</f>
        <v>104.41006485</v>
      </c>
      <c r="L143" s="209">
        <f>INDEX('Monthly Cash Flow'!$C$7:$DT$161,MATCH($B143,'Monthly Cash Flow'!$C$7:$C$161,0),MATCH(L$57,'Monthly Cash Flow'!$C$7:$DT$7,0))</f>
        <v>107.54236679550002</v>
      </c>
      <c r="M143" s="209">
        <f>INDEX('Monthly Cash Flow'!$C$7:$DT$161,MATCH($B143,'Monthly Cash Flow'!$C$7:$C$161,0),MATCH(M$57,'Monthly Cash Flow'!$C$7:$DT$7,0))</f>
        <v>107.54236679550002</v>
      </c>
      <c r="N143" s="209">
        <f>INDEX('Monthly Cash Flow'!$C$7:$DT$161,MATCH($B143,'Monthly Cash Flow'!$C$7:$C$161,0),MATCH(N$57,'Monthly Cash Flow'!$C$7:$DT$7,0))</f>
        <v>107.54236679550002</v>
      </c>
      <c r="O143" s="209">
        <f>INDEX('Monthly Cash Flow'!$C$7:$DT$161,MATCH($B143,'Monthly Cash Flow'!$C$7:$C$161,0),MATCH(O$57,'Monthly Cash Flow'!$C$7:$DT$7,0))</f>
        <v>107.54236679550002</v>
      </c>
      <c r="P143" s="209">
        <f>INDEX('Monthly Cash Flow'!$C$7:$DT$161,MATCH($B143,'Monthly Cash Flow'!$C$7:$C$161,0),MATCH(P$57,'Monthly Cash Flow'!$C$7:$DT$7,0))</f>
        <v>107.54236679550002</v>
      </c>
    </row>
    <row r="144" spans="2:16" ht="15.75" customHeight="1">
      <c r="B144" s="5" t="s">
        <v>300</v>
      </c>
      <c r="C144" s="5"/>
      <c r="D144" s="5"/>
      <c r="E144" s="209">
        <f>INDEX('Monthly Cash Flow'!$C$7:$DT$161,MATCH($B144,'Monthly Cash Flow'!$C$7:$C$161,0),MATCH(E$57,'Monthly Cash Flow'!$C$7:$DT$7,0))</f>
        <v>574.25535667500003</v>
      </c>
      <c r="F144" s="209">
        <f>INDEX('Monthly Cash Flow'!$C$7:$DT$161,MATCH($B144,'Monthly Cash Flow'!$C$7:$C$161,0),MATCH(F$57,'Monthly Cash Flow'!$C$7:$DT$7,0))</f>
        <v>574.25535667500003</v>
      </c>
      <c r="G144" s="209">
        <f>INDEX('Monthly Cash Flow'!$C$7:$DT$161,MATCH($B144,'Monthly Cash Flow'!$C$7:$C$161,0),MATCH(G$57,'Monthly Cash Flow'!$C$7:$DT$7,0))</f>
        <v>574.25535667500003</v>
      </c>
      <c r="H144" s="209">
        <f>INDEX('Monthly Cash Flow'!$C$7:$DT$161,MATCH($B144,'Monthly Cash Flow'!$C$7:$C$161,0),MATCH(H$57,'Monthly Cash Flow'!$C$7:$DT$7,0))</f>
        <v>574.25535667500003</v>
      </c>
      <c r="I144" s="209">
        <f>INDEX('Monthly Cash Flow'!$C$7:$DT$161,MATCH($B144,'Monthly Cash Flow'!$C$7:$C$161,0),MATCH(I$57,'Monthly Cash Flow'!$C$7:$DT$7,0))</f>
        <v>574.25535667500003</v>
      </c>
      <c r="J144" s="209">
        <f>INDEX('Monthly Cash Flow'!$C$7:$DT$161,MATCH($B144,'Monthly Cash Flow'!$C$7:$C$161,0),MATCH(J$57,'Monthly Cash Flow'!$C$7:$DT$7,0))</f>
        <v>574.25535667500003</v>
      </c>
      <c r="K144" s="209">
        <f>INDEX('Monthly Cash Flow'!$C$7:$DT$161,MATCH($B144,'Monthly Cash Flow'!$C$7:$C$161,0),MATCH(K$57,'Monthly Cash Flow'!$C$7:$DT$7,0))</f>
        <v>574.25535667500003</v>
      </c>
      <c r="L144" s="209">
        <f>INDEX('Monthly Cash Flow'!$C$7:$DT$161,MATCH($B144,'Monthly Cash Flow'!$C$7:$C$161,0),MATCH(L$57,'Monthly Cash Flow'!$C$7:$DT$7,0))</f>
        <v>591.48301737525014</v>
      </c>
      <c r="M144" s="209">
        <f>INDEX('Monthly Cash Flow'!$C$7:$DT$161,MATCH($B144,'Monthly Cash Flow'!$C$7:$C$161,0),MATCH(M$57,'Monthly Cash Flow'!$C$7:$DT$7,0))</f>
        <v>591.48301737525014</v>
      </c>
      <c r="N144" s="209">
        <f>INDEX('Monthly Cash Flow'!$C$7:$DT$161,MATCH($B144,'Monthly Cash Flow'!$C$7:$C$161,0),MATCH(N$57,'Monthly Cash Flow'!$C$7:$DT$7,0))</f>
        <v>591.48301737525014</v>
      </c>
      <c r="O144" s="209">
        <f>INDEX('Monthly Cash Flow'!$C$7:$DT$161,MATCH($B144,'Monthly Cash Flow'!$C$7:$C$161,0),MATCH(O$57,'Monthly Cash Flow'!$C$7:$DT$7,0))</f>
        <v>591.48301737525014</v>
      </c>
      <c r="P144" s="209">
        <f>INDEX('Monthly Cash Flow'!$C$7:$DT$161,MATCH($B144,'Monthly Cash Flow'!$C$7:$C$161,0),MATCH(P$57,'Monthly Cash Flow'!$C$7:$DT$7,0))</f>
        <v>591.48301737525014</v>
      </c>
    </row>
    <row r="145" spans="2:16" ht="15.75" customHeight="1">
      <c r="B145" s="5" t="s">
        <v>37</v>
      </c>
      <c r="C145" s="5"/>
      <c r="D145" s="5"/>
      <c r="E145" s="209">
        <f>INDEX('Monthly Cash Flow'!$C$7:$DT$161,MATCH($B145,'Monthly Cash Flow'!$C$7:$C$161,0),MATCH(E$57,'Monthly Cash Flow'!$C$7:$DT$7,0))</f>
        <v>2339.7510995370371</v>
      </c>
      <c r="F145" s="209">
        <f>INDEX('Monthly Cash Flow'!$C$7:$DT$161,MATCH($B145,'Monthly Cash Flow'!$C$7:$C$161,0),MATCH(F$57,'Monthly Cash Flow'!$C$7:$DT$7,0))</f>
        <v>2339.7510995370371</v>
      </c>
      <c r="G145" s="209">
        <f>INDEX('Monthly Cash Flow'!$C$7:$DT$161,MATCH($B145,'Monthly Cash Flow'!$C$7:$C$161,0),MATCH(G$57,'Monthly Cash Flow'!$C$7:$DT$7,0))</f>
        <v>2339.7510995370371</v>
      </c>
      <c r="H145" s="209">
        <f>INDEX('Monthly Cash Flow'!$C$7:$DT$161,MATCH($B145,'Monthly Cash Flow'!$C$7:$C$161,0),MATCH(H$57,'Monthly Cash Flow'!$C$7:$DT$7,0))</f>
        <v>2339.7510995370371</v>
      </c>
      <c r="I145" s="209">
        <f>INDEX('Monthly Cash Flow'!$C$7:$DT$161,MATCH($B145,'Monthly Cash Flow'!$C$7:$C$161,0),MATCH(I$57,'Monthly Cash Flow'!$C$7:$DT$7,0))</f>
        <v>2339.7510995370371</v>
      </c>
      <c r="J145" s="209">
        <f>INDEX('Monthly Cash Flow'!$C$7:$DT$161,MATCH($B145,'Monthly Cash Flow'!$C$7:$C$161,0),MATCH(J$57,'Monthly Cash Flow'!$C$7:$DT$7,0))</f>
        <v>2339.7510995370371</v>
      </c>
      <c r="K145" s="209">
        <f>INDEX('Monthly Cash Flow'!$C$7:$DT$161,MATCH($B145,'Monthly Cash Flow'!$C$7:$C$161,0),MATCH(K$57,'Monthly Cash Flow'!$C$7:$DT$7,0))</f>
        <v>2339.7510995370371</v>
      </c>
      <c r="L145" s="209">
        <f>INDEX('Monthly Cash Flow'!$C$7:$DT$161,MATCH($B145,'Monthly Cash Flow'!$C$7:$C$161,0),MATCH(L$57,'Monthly Cash Flow'!$C$7:$DT$7,0))</f>
        <v>2409.9436325231486</v>
      </c>
      <c r="M145" s="209">
        <f>INDEX('Monthly Cash Flow'!$C$7:$DT$161,MATCH($B145,'Monthly Cash Flow'!$C$7:$C$161,0),MATCH(M$57,'Monthly Cash Flow'!$C$7:$DT$7,0))</f>
        <v>2409.9436325231486</v>
      </c>
      <c r="N145" s="209">
        <f>INDEX('Monthly Cash Flow'!$C$7:$DT$161,MATCH($B145,'Monthly Cash Flow'!$C$7:$C$161,0),MATCH(N$57,'Monthly Cash Flow'!$C$7:$DT$7,0))</f>
        <v>2409.9436325231486</v>
      </c>
      <c r="O145" s="209">
        <f>INDEX('Monthly Cash Flow'!$C$7:$DT$161,MATCH($B145,'Monthly Cash Flow'!$C$7:$C$161,0),MATCH(O$57,'Monthly Cash Flow'!$C$7:$DT$7,0))</f>
        <v>2409.9436325231486</v>
      </c>
      <c r="P145" s="209">
        <f>INDEX('Monthly Cash Flow'!$C$7:$DT$161,MATCH($B145,'Monthly Cash Flow'!$C$7:$C$161,0),MATCH(P$57,'Monthly Cash Flow'!$C$7:$DT$7,0))</f>
        <v>2409.9436325231486</v>
      </c>
    </row>
    <row r="146" spans="2:16" ht="15.75" customHeight="1">
      <c r="B146" s="10" t="s">
        <v>194</v>
      </c>
      <c r="C146" s="10"/>
      <c r="D146" s="10"/>
      <c r="E146" s="21">
        <f>INDEX('Monthly Cash Flow'!$C$7:$DT$161,MATCH($B146,'Monthly Cash Flow'!$C$7:$C$161,0),MATCH(E$57,'Monthly Cash Flow'!$C$7:$DT$7,0))</f>
        <v>29120.932733562036</v>
      </c>
      <c r="F146" s="21">
        <f>INDEX('Monthly Cash Flow'!$C$7:$DT$161,MATCH($B146,'Monthly Cash Flow'!$C$7:$C$161,0),MATCH(F$57,'Monthly Cash Flow'!$C$7:$DT$7,0))</f>
        <v>29120.932733562036</v>
      </c>
      <c r="G146" s="21">
        <f>INDEX('Monthly Cash Flow'!$C$7:$DT$161,MATCH($B146,'Monthly Cash Flow'!$C$7:$C$161,0),MATCH(G$57,'Monthly Cash Flow'!$C$7:$DT$7,0))</f>
        <v>29120.932733562036</v>
      </c>
      <c r="H146" s="21">
        <f>INDEX('Monthly Cash Flow'!$C$7:$DT$161,MATCH($B146,'Monthly Cash Flow'!$C$7:$C$161,0),MATCH(H$57,'Monthly Cash Flow'!$C$7:$DT$7,0))</f>
        <v>29120.932733562036</v>
      </c>
      <c r="I146" s="21">
        <f>INDEX('Monthly Cash Flow'!$C$7:$DT$161,MATCH($B146,'Monthly Cash Flow'!$C$7:$C$161,0),MATCH(I$57,'Monthly Cash Flow'!$C$7:$DT$7,0))</f>
        <v>29120.932733562036</v>
      </c>
      <c r="J146" s="21">
        <f>INDEX('Monthly Cash Flow'!$C$7:$DT$161,MATCH($B146,'Monthly Cash Flow'!$C$7:$C$161,0),MATCH(J$57,'Monthly Cash Flow'!$C$7:$DT$7,0))</f>
        <v>29120.932733562036</v>
      </c>
      <c r="K146" s="21">
        <f>INDEX('Monthly Cash Flow'!$C$7:$DT$161,MATCH($B146,'Monthly Cash Flow'!$C$7:$C$161,0),MATCH(K$57,'Monthly Cash Flow'!$C$7:$DT$7,0))</f>
        <v>29120.932733562036</v>
      </c>
      <c r="L146" s="21">
        <f>INDEX('Monthly Cash Flow'!$C$7:$DT$161,MATCH($B146,'Monthly Cash Flow'!$C$7:$C$161,0),MATCH(L$57,'Monthly Cash Flow'!$C$7:$DT$7,0))</f>
        <v>29994.560715568899</v>
      </c>
      <c r="M146" s="21">
        <f>INDEX('Monthly Cash Flow'!$C$7:$DT$161,MATCH($B146,'Monthly Cash Flow'!$C$7:$C$161,0),MATCH(M$57,'Monthly Cash Flow'!$C$7:$DT$7,0))</f>
        <v>29994.560715568899</v>
      </c>
      <c r="N146" s="21">
        <f>INDEX('Monthly Cash Flow'!$C$7:$DT$161,MATCH($B146,'Monthly Cash Flow'!$C$7:$C$161,0),MATCH(N$57,'Monthly Cash Flow'!$C$7:$DT$7,0))</f>
        <v>29994.560715568899</v>
      </c>
      <c r="O146" s="21">
        <f>INDEX('Monthly Cash Flow'!$C$7:$DT$161,MATCH($B146,'Monthly Cash Flow'!$C$7:$C$161,0),MATCH(O$57,'Monthly Cash Flow'!$C$7:$DT$7,0))</f>
        <v>29994.560715568899</v>
      </c>
      <c r="P146" s="21">
        <f>INDEX('Monthly Cash Flow'!$C$7:$DT$161,MATCH($B146,'Monthly Cash Flow'!$C$7:$C$161,0),MATCH(P$57,'Monthly Cash Flow'!$C$7:$DT$7,0))</f>
        <v>29994.560715568899</v>
      </c>
    </row>
    <row r="147" spans="2:16" ht="15.75" customHeight="1">
      <c r="B147" s="1" t="s">
        <v>39</v>
      </c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2:16" ht="15.75" customHeight="1">
      <c r="B148" s="5" t="s">
        <v>94</v>
      </c>
      <c r="C148" s="5"/>
      <c r="D148" s="5"/>
      <c r="E148" s="209">
        <f>INDEX('Monthly Cash Flow'!$C$7:$DT$161,MATCH($B148,'Monthly Cash Flow'!$C$7:$C$161,0),MATCH(E$57,'Monthly Cash Flow'!$C$7:$DT$7,0))</f>
        <v>7649.0890000000009</v>
      </c>
      <c r="F148" s="209">
        <f>INDEX('Monthly Cash Flow'!$C$7:$DT$161,MATCH($B148,'Monthly Cash Flow'!$C$7:$C$161,0),MATCH(F$57,'Monthly Cash Flow'!$C$7:$DT$7,0))</f>
        <v>7649.0890000000009</v>
      </c>
      <c r="G148" s="209">
        <f>INDEX('Monthly Cash Flow'!$C$7:$DT$161,MATCH($B148,'Monthly Cash Flow'!$C$7:$C$161,0),MATCH(G$57,'Monthly Cash Flow'!$C$7:$DT$7,0))</f>
        <v>7649.0890000000009</v>
      </c>
      <c r="H148" s="209">
        <f>INDEX('Monthly Cash Flow'!$C$7:$DT$161,MATCH($B148,'Monthly Cash Flow'!$C$7:$C$161,0),MATCH(H$57,'Monthly Cash Flow'!$C$7:$DT$7,0))</f>
        <v>7649.0890000000009</v>
      </c>
      <c r="I148" s="209">
        <f>INDEX('Monthly Cash Flow'!$C$7:$DT$161,MATCH($B148,'Monthly Cash Flow'!$C$7:$C$161,0),MATCH(I$57,'Monthly Cash Flow'!$C$7:$DT$7,0))</f>
        <v>7649.0890000000009</v>
      </c>
      <c r="J148" s="209">
        <f>INDEX('Monthly Cash Flow'!$C$7:$DT$161,MATCH($B148,'Monthly Cash Flow'!$C$7:$C$161,0),MATCH(J$57,'Monthly Cash Flow'!$C$7:$DT$7,0))</f>
        <v>7649.0890000000009</v>
      </c>
      <c r="K148" s="209">
        <f>INDEX('Monthly Cash Flow'!$C$7:$DT$161,MATCH($B148,'Monthly Cash Flow'!$C$7:$C$161,0),MATCH(K$57,'Monthly Cash Flow'!$C$7:$DT$7,0))</f>
        <v>7649.0890000000009</v>
      </c>
      <c r="L148" s="209">
        <f>INDEX('Monthly Cash Flow'!$C$7:$DT$161,MATCH($B148,'Monthly Cash Flow'!$C$7:$C$161,0),MATCH(L$57,'Monthly Cash Flow'!$C$7:$DT$7,0))</f>
        <v>7878.561670000001</v>
      </c>
      <c r="M148" s="209">
        <f>INDEX('Monthly Cash Flow'!$C$7:$DT$161,MATCH($B148,'Monthly Cash Flow'!$C$7:$C$161,0),MATCH(M$57,'Monthly Cash Flow'!$C$7:$DT$7,0))</f>
        <v>7878.561670000001</v>
      </c>
      <c r="N148" s="209">
        <f>INDEX('Monthly Cash Flow'!$C$7:$DT$161,MATCH($B148,'Monthly Cash Flow'!$C$7:$C$161,0),MATCH(N$57,'Monthly Cash Flow'!$C$7:$DT$7,0))</f>
        <v>7878.561670000001</v>
      </c>
      <c r="O148" s="209">
        <f>INDEX('Monthly Cash Flow'!$C$7:$DT$161,MATCH($B148,'Monthly Cash Flow'!$C$7:$C$161,0),MATCH(O$57,'Monthly Cash Flow'!$C$7:$DT$7,0))</f>
        <v>7878.561670000001</v>
      </c>
      <c r="P148" s="209">
        <f>INDEX('Monthly Cash Flow'!$C$7:$DT$161,MATCH($B148,'Monthly Cash Flow'!$C$7:$C$161,0),MATCH(P$57,'Monthly Cash Flow'!$C$7:$DT$7,0))</f>
        <v>7878.561670000001</v>
      </c>
    </row>
    <row r="149" spans="2:16" ht="15.75" customHeight="1">
      <c r="B149" s="5" t="s">
        <v>290</v>
      </c>
      <c r="C149" s="5"/>
      <c r="D149" s="5"/>
      <c r="E149" s="209">
        <f>INDEX('Monthly Cash Flow'!$C$7:$DT$161,MATCH($B149,'Monthly Cash Flow'!$C$7:$C$161,0),MATCH(E$57,'Monthly Cash Flow'!$C$7:$DT$7,0))</f>
        <v>2830.1629300000004</v>
      </c>
      <c r="F149" s="209">
        <f>INDEX('Monthly Cash Flow'!$C$7:$DT$161,MATCH($B149,'Monthly Cash Flow'!$C$7:$C$161,0),MATCH(F$57,'Monthly Cash Flow'!$C$7:$DT$7,0))</f>
        <v>2830.1629300000004</v>
      </c>
      <c r="G149" s="209">
        <f>INDEX('Monthly Cash Flow'!$C$7:$DT$161,MATCH($B149,'Monthly Cash Flow'!$C$7:$C$161,0),MATCH(G$57,'Monthly Cash Flow'!$C$7:$DT$7,0))</f>
        <v>2830.1629300000004</v>
      </c>
      <c r="H149" s="209">
        <f>INDEX('Monthly Cash Flow'!$C$7:$DT$161,MATCH($B149,'Monthly Cash Flow'!$C$7:$C$161,0),MATCH(H$57,'Monthly Cash Flow'!$C$7:$DT$7,0))</f>
        <v>2830.1629300000004</v>
      </c>
      <c r="I149" s="209">
        <f>INDEX('Monthly Cash Flow'!$C$7:$DT$161,MATCH($B149,'Monthly Cash Flow'!$C$7:$C$161,0),MATCH(I$57,'Monthly Cash Flow'!$C$7:$DT$7,0))</f>
        <v>2830.1629300000004</v>
      </c>
      <c r="J149" s="209">
        <f>INDEX('Monthly Cash Flow'!$C$7:$DT$161,MATCH($B149,'Monthly Cash Flow'!$C$7:$C$161,0),MATCH(J$57,'Monthly Cash Flow'!$C$7:$DT$7,0))</f>
        <v>2830.1629300000004</v>
      </c>
      <c r="K149" s="209">
        <f>INDEX('Monthly Cash Flow'!$C$7:$DT$161,MATCH($B149,'Monthly Cash Flow'!$C$7:$C$161,0),MATCH(K$57,'Monthly Cash Flow'!$C$7:$DT$7,0))</f>
        <v>2830.1629300000004</v>
      </c>
      <c r="L149" s="209">
        <f>INDEX('Monthly Cash Flow'!$C$7:$DT$161,MATCH($B149,'Monthly Cash Flow'!$C$7:$C$161,0),MATCH(L$57,'Monthly Cash Flow'!$C$7:$DT$7,0))</f>
        <v>2915.0678179000001</v>
      </c>
      <c r="M149" s="209">
        <f>INDEX('Monthly Cash Flow'!$C$7:$DT$161,MATCH($B149,'Monthly Cash Flow'!$C$7:$C$161,0),MATCH(M$57,'Monthly Cash Flow'!$C$7:$DT$7,0))</f>
        <v>2915.0678179000001</v>
      </c>
      <c r="N149" s="209">
        <f>INDEX('Monthly Cash Flow'!$C$7:$DT$161,MATCH($B149,'Monthly Cash Flow'!$C$7:$C$161,0),MATCH(N$57,'Monthly Cash Flow'!$C$7:$DT$7,0))</f>
        <v>2915.0678179000001</v>
      </c>
      <c r="O149" s="209">
        <f>INDEX('Monthly Cash Flow'!$C$7:$DT$161,MATCH($B149,'Monthly Cash Flow'!$C$7:$C$161,0),MATCH(O$57,'Monthly Cash Flow'!$C$7:$DT$7,0))</f>
        <v>2915.0678179000001</v>
      </c>
      <c r="P149" s="209">
        <f>INDEX('Monthly Cash Flow'!$C$7:$DT$161,MATCH($B149,'Monthly Cash Flow'!$C$7:$C$161,0),MATCH(P$57,'Monthly Cash Flow'!$C$7:$DT$7,0))</f>
        <v>2915.0678179000001</v>
      </c>
    </row>
    <row r="150" spans="2:16" ht="15.75" customHeight="1">
      <c r="B150" s="5" t="s">
        <v>40</v>
      </c>
      <c r="C150" s="5"/>
      <c r="D150" s="5"/>
      <c r="E150" s="209">
        <f>INDEX('Monthly Cash Flow'!$C$7:$DT$161,MATCH($B150,'Monthly Cash Flow'!$C$7:$C$161,0),MATCH(E$57,'Monthly Cash Flow'!$C$7:$DT$7,0))</f>
        <v>0</v>
      </c>
      <c r="F150" s="209">
        <f>INDEX('Monthly Cash Flow'!$C$7:$DT$161,MATCH($B150,'Monthly Cash Flow'!$C$7:$C$161,0),MATCH(F$57,'Monthly Cash Flow'!$C$7:$DT$7,0))</f>
        <v>0</v>
      </c>
      <c r="G150" s="209">
        <f>INDEX('Monthly Cash Flow'!$C$7:$DT$161,MATCH($B150,'Monthly Cash Flow'!$C$7:$C$161,0),MATCH(G$57,'Monthly Cash Flow'!$C$7:$DT$7,0))</f>
        <v>0</v>
      </c>
      <c r="H150" s="209">
        <f>INDEX('Monthly Cash Flow'!$C$7:$DT$161,MATCH($B150,'Monthly Cash Flow'!$C$7:$C$161,0),MATCH(H$57,'Monthly Cash Flow'!$C$7:$DT$7,0))</f>
        <v>0</v>
      </c>
      <c r="I150" s="209">
        <f>INDEX('Monthly Cash Flow'!$C$7:$DT$161,MATCH($B150,'Monthly Cash Flow'!$C$7:$C$161,0),MATCH(I$57,'Monthly Cash Flow'!$C$7:$DT$7,0))</f>
        <v>0</v>
      </c>
      <c r="J150" s="209">
        <f>INDEX('Monthly Cash Flow'!$C$7:$DT$161,MATCH($B150,'Monthly Cash Flow'!$C$7:$C$161,0),MATCH(J$57,'Monthly Cash Flow'!$C$7:$DT$7,0))</f>
        <v>0</v>
      </c>
      <c r="K150" s="209">
        <f>INDEX('Monthly Cash Flow'!$C$7:$DT$161,MATCH($B150,'Monthly Cash Flow'!$C$7:$C$161,0),MATCH(K$57,'Monthly Cash Flow'!$C$7:$DT$7,0))</f>
        <v>0</v>
      </c>
      <c r="L150" s="209">
        <f>INDEX('Monthly Cash Flow'!$C$7:$DT$161,MATCH($B150,'Monthly Cash Flow'!$C$7:$C$161,0),MATCH(L$57,'Monthly Cash Flow'!$C$7:$DT$7,0))</f>
        <v>0</v>
      </c>
      <c r="M150" s="209">
        <f>INDEX('Monthly Cash Flow'!$C$7:$DT$161,MATCH($B150,'Monthly Cash Flow'!$C$7:$C$161,0),MATCH(M$57,'Monthly Cash Flow'!$C$7:$DT$7,0))</f>
        <v>0</v>
      </c>
      <c r="N150" s="209">
        <f>INDEX('Monthly Cash Flow'!$C$7:$DT$161,MATCH($B150,'Monthly Cash Flow'!$C$7:$C$161,0),MATCH(N$57,'Monthly Cash Flow'!$C$7:$DT$7,0))</f>
        <v>0</v>
      </c>
      <c r="O150" s="209">
        <f>INDEX('Monthly Cash Flow'!$C$7:$DT$161,MATCH($B150,'Monthly Cash Flow'!$C$7:$C$161,0),MATCH(O$57,'Monthly Cash Flow'!$C$7:$DT$7,0))</f>
        <v>0</v>
      </c>
      <c r="P150" s="209">
        <f>INDEX('Monthly Cash Flow'!$C$7:$DT$161,MATCH($B150,'Monthly Cash Flow'!$C$7:$C$161,0),MATCH(P$57,'Monthly Cash Flow'!$C$7:$DT$7,0))</f>
        <v>0</v>
      </c>
    </row>
    <row r="151" spans="2:16" ht="15.75" customHeight="1">
      <c r="B151" s="5" t="s">
        <v>42</v>
      </c>
      <c r="C151" s="5"/>
      <c r="D151" s="5"/>
      <c r="E151" s="209">
        <f>INDEX('Monthly Cash Flow'!$C$7:$DT$161,MATCH($B151,'Monthly Cash Flow'!$C$7:$C$161,0),MATCH(E$57,'Monthly Cash Flow'!$C$7:$DT$7,0))</f>
        <v>23631.486105324075</v>
      </c>
      <c r="F151" s="209">
        <f>INDEX('Monthly Cash Flow'!$C$7:$DT$161,MATCH($B151,'Monthly Cash Flow'!$C$7:$C$161,0),MATCH(F$57,'Monthly Cash Flow'!$C$7:$DT$7,0))</f>
        <v>23631.486105324075</v>
      </c>
      <c r="G151" s="209">
        <f>INDEX('Monthly Cash Flow'!$C$7:$DT$161,MATCH($B151,'Monthly Cash Flow'!$C$7:$C$161,0),MATCH(G$57,'Monthly Cash Flow'!$C$7:$DT$7,0))</f>
        <v>23631.486105324075</v>
      </c>
      <c r="H151" s="209">
        <f>INDEX('Monthly Cash Flow'!$C$7:$DT$161,MATCH($B151,'Monthly Cash Flow'!$C$7:$C$161,0),MATCH(H$57,'Monthly Cash Flow'!$C$7:$DT$7,0))</f>
        <v>23631.486105324075</v>
      </c>
      <c r="I151" s="209">
        <f>INDEX('Monthly Cash Flow'!$C$7:$DT$161,MATCH($B151,'Monthly Cash Flow'!$C$7:$C$161,0),MATCH(I$57,'Monthly Cash Flow'!$C$7:$DT$7,0))</f>
        <v>23631.486105324075</v>
      </c>
      <c r="J151" s="209">
        <f>INDEX('Monthly Cash Flow'!$C$7:$DT$161,MATCH($B151,'Monthly Cash Flow'!$C$7:$C$161,0),MATCH(J$57,'Monthly Cash Flow'!$C$7:$DT$7,0))</f>
        <v>23631.486105324075</v>
      </c>
      <c r="K151" s="209">
        <f>INDEX('Monthly Cash Flow'!$C$7:$DT$161,MATCH($B151,'Monthly Cash Flow'!$C$7:$C$161,0),MATCH(K$57,'Monthly Cash Flow'!$C$7:$DT$7,0))</f>
        <v>23631.486105324075</v>
      </c>
      <c r="L151" s="209">
        <f>INDEX('Monthly Cash Flow'!$C$7:$DT$161,MATCH($B151,'Monthly Cash Flow'!$C$7:$C$161,0),MATCH(L$57,'Monthly Cash Flow'!$C$7:$DT$7,0))</f>
        <v>24340.430688483801</v>
      </c>
      <c r="M151" s="209">
        <f>INDEX('Monthly Cash Flow'!$C$7:$DT$161,MATCH($B151,'Monthly Cash Flow'!$C$7:$C$161,0),MATCH(M$57,'Monthly Cash Flow'!$C$7:$DT$7,0))</f>
        <v>24340.430688483801</v>
      </c>
      <c r="N151" s="209">
        <f>INDEX('Monthly Cash Flow'!$C$7:$DT$161,MATCH($B151,'Monthly Cash Flow'!$C$7:$C$161,0),MATCH(N$57,'Monthly Cash Flow'!$C$7:$DT$7,0))</f>
        <v>24340.430688483801</v>
      </c>
      <c r="O151" s="209">
        <f>INDEX('Monthly Cash Flow'!$C$7:$DT$161,MATCH($B151,'Monthly Cash Flow'!$C$7:$C$161,0),MATCH(O$57,'Monthly Cash Flow'!$C$7:$DT$7,0))</f>
        <v>24340.430688483801</v>
      </c>
      <c r="P151" s="209">
        <f>INDEX('Monthly Cash Flow'!$C$7:$DT$161,MATCH($B151,'Monthly Cash Flow'!$C$7:$C$161,0),MATCH(P$57,'Monthly Cash Flow'!$C$7:$DT$7,0))</f>
        <v>24340.430688483801</v>
      </c>
    </row>
    <row r="152" spans="2:16" ht="15.75" customHeight="1">
      <c r="B152" s="10" t="s">
        <v>195</v>
      </c>
      <c r="C152" s="10"/>
      <c r="D152" s="10"/>
      <c r="E152" s="21">
        <f>INDEX('Monthly Cash Flow'!$C$7:$DT$161,MATCH($B152,'Monthly Cash Flow'!$C$7:$C$161,0),MATCH(E$57,'Monthly Cash Flow'!$C$7:$DT$7,0))</f>
        <v>34493.192485324078</v>
      </c>
      <c r="F152" s="21">
        <f>INDEX('Monthly Cash Flow'!$C$7:$DT$161,MATCH($B152,'Monthly Cash Flow'!$C$7:$C$161,0),MATCH(F$57,'Monthly Cash Flow'!$C$7:$DT$7,0))</f>
        <v>34493.192485324078</v>
      </c>
      <c r="G152" s="21">
        <f>INDEX('Monthly Cash Flow'!$C$7:$DT$161,MATCH($B152,'Monthly Cash Flow'!$C$7:$C$161,0),MATCH(G$57,'Monthly Cash Flow'!$C$7:$DT$7,0))</f>
        <v>34493.192485324078</v>
      </c>
      <c r="H152" s="21">
        <f>INDEX('Monthly Cash Flow'!$C$7:$DT$161,MATCH($B152,'Monthly Cash Flow'!$C$7:$C$161,0),MATCH(H$57,'Monthly Cash Flow'!$C$7:$DT$7,0))</f>
        <v>34493.192485324078</v>
      </c>
      <c r="I152" s="21">
        <f>INDEX('Monthly Cash Flow'!$C$7:$DT$161,MATCH($B152,'Monthly Cash Flow'!$C$7:$C$161,0),MATCH(I$57,'Monthly Cash Flow'!$C$7:$DT$7,0))</f>
        <v>34493.192485324078</v>
      </c>
      <c r="J152" s="21">
        <f>INDEX('Monthly Cash Flow'!$C$7:$DT$161,MATCH($B152,'Monthly Cash Flow'!$C$7:$C$161,0),MATCH(J$57,'Monthly Cash Flow'!$C$7:$DT$7,0))</f>
        <v>34493.192485324078</v>
      </c>
      <c r="K152" s="21">
        <f>INDEX('Monthly Cash Flow'!$C$7:$DT$161,MATCH($B152,'Monthly Cash Flow'!$C$7:$C$161,0),MATCH(K$57,'Monthly Cash Flow'!$C$7:$DT$7,0))</f>
        <v>34493.192485324078</v>
      </c>
      <c r="L152" s="21">
        <f>INDEX('Monthly Cash Flow'!$C$7:$DT$161,MATCH($B152,'Monthly Cash Flow'!$C$7:$C$161,0),MATCH(L$57,'Monthly Cash Flow'!$C$7:$DT$7,0))</f>
        <v>35527.988259883801</v>
      </c>
      <c r="M152" s="21">
        <f>INDEX('Monthly Cash Flow'!$C$7:$DT$161,MATCH($B152,'Monthly Cash Flow'!$C$7:$C$161,0),MATCH(M$57,'Monthly Cash Flow'!$C$7:$DT$7,0))</f>
        <v>35527.988259883801</v>
      </c>
      <c r="N152" s="21">
        <f>INDEX('Monthly Cash Flow'!$C$7:$DT$161,MATCH($B152,'Monthly Cash Flow'!$C$7:$C$161,0),MATCH(N$57,'Monthly Cash Flow'!$C$7:$DT$7,0))</f>
        <v>35527.988259883801</v>
      </c>
      <c r="O152" s="21">
        <f>INDEX('Monthly Cash Flow'!$C$7:$DT$161,MATCH($B152,'Monthly Cash Flow'!$C$7:$C$161,0),MATCH(O$57,'Monthly Cash Flow'!$C$7:$DT$7,0))</f>
        <v>35527.988259883801</v>
      </c>
      <c r="P152" s="21">
        <f>INDEX('Monthly Cash Flow'!$C$7:$DT$161,MATCH($B152,'Monthly Cash Flow'!$C$7:$C$161,0),MATCH(P$57,'Monthly Cash Flow'!$C$7:$DT$7,0))</f>
        <v>35527.988259883801</v>
      </c>
    </row>
    <row r="153" spans="2:16" ht="15.75" customHeight="1">
      <c r="B153" s="4" t="s">
        <v>43</v>
      </c>
      <c r="C153" s="4"/>
      <c r="D153" s="4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</row>
    <row r="154" spans="2:16" ht="15.75" customHeight="1">
      <c r="B154" s="5" t="s">
        <v>95</v>
      </c>
      <c r="C154" s="5"/>
      <c r="D154" s="5"/>
      <c r="E154" s="209">
        <f>INDEX('Monthly Cash Flow'!$C$7:$DT$161,MATCH($B154,'Monthly Cash Flow'!$C$7:$C$161,0),MATCH(E$57,'Monthly Cash Flow'!$C$7:$DT$7,0))</f>
        <v>22434.778037</v>
      </c>
      <c r="F154" s="209">
        <f>INDEX('Monthly Cash Flow'!$C$7:$DT$161,MATCH($B154,'Monthly Cash Flow'!$C$7:$C$161,0),MATCH(F$57,'Monthly Cash Flow'!$C$7:$DT$7,0))</f>
        <v>22434.778037</v>
      </c>
      <c r="G154" s="209">
        <f>INDEX('Monthly Cash Flow'!$C$7:$DT$161,MATCH($B154,'Monthly Cash Flow'!$C$7:$C$161,0),MATCH(G$57,'Monthly Cash Flow'!$C$7:$DT$7,0))</f>
        <v>22434.778037</v>
      </c>
      <c r="H154" s="209">
        <f>INDEX('Monthly Cash Flow'!$C$7:$DT$161,MATCH($B154,'Monthly Cash Flow'!$C$7:$C$161,0),MATCH(H$57,'Monthly Cash Flow'!$C$7:$DT$7,0))</f>
        <v>22434.778037</v>
      </c>
      <c r="I154" s="209">
        <f>INDEX('Monthly Cash Flow'!$C$7:$DT$161,MATCH($B154,'Monthly Cash Flow'!$C$7:$C$161,0),MATCH(I$57,'Monthly Cash Flow'!$C$7:$DT$7,0))</f>
        <v>22434.778037</v>
      </c>
      <c r="J154" s="209">
        <f>INDEX('Monthly Cash Flow'!$C$7:$DT$161,MATCH($B154,'Monthly Cash Flow'!$C$7:$C$161,0),MATCH(J$57,'Monthly Cash Flow'!$C$7:$DT$7,0))</f>
        <v>22434.778037</v>
      </c>
      <c r="K154" s="209">
        <f>INDEX('Monthly Cash Flow'!$C$7:$DT$161,MATCH($B154,'Monthly Cash Flow'!$C$7:$C$161,0),MATCH(K$57,'Monthly Cash Flow'!$C$7:$DT$7,0))</f>
        <v>22434.778037</v>
      </c>
      <c r="L154" s="209">
        <f>INDEX('Monthly Cash Flow'!$C$7:$DT$161,MATCH($B154,'Monthly Cash Flow'!$C$7:$C$161,0),MATCH(L$57,'Monthly Cash Flow'!$C$7:$DT$7,0))</f>
        <v>23107.821378110002</v>
      </c>
      <c r="M154" s="209">
        <f>INDEX('Monthly Cash Flow'!$C$7:$DT$161,MATCH($B154,'Monthly Cash Flow'!$C$7:$C$161,0),MATCH(M$57,'Monthly Cash Flow'!$C$7:$DT$7,0))</f>
        <v>23107.821378110002</v>
      </c>
      <c r="N154" s="209">
        <f>INDEX('Monthly Cash Flow'!$C$7:$DT$161,MATCH($B154,'Monthly Cash Flow'!$C$7:$C$161,0),MATCH(N$57,'Monthly Cash Flow'!$C$7:$DT$7,0))</f>
        <v>23107.821378110002</v>
      </c>
      <c r="O154" s="209">
        <f>INDEX('Monthly Cash Flow'!$C$7:$DT$161,MATCH($B154,'Monthly Cash Flow'!$C$7:$C$161,0),MATCH(O$57,'Monthly Cash Flow'!$C$7:$DT$7,0))</f>
        <v>23107.821378110002</v>
      </c>
      <c r="P154" s="209">
        <f>INDEX('Monthly Cash Flow'!$C$7:$DT$161,MATCH($B154,'Monthly Cash Flow'!$C$7:$C$161,0),MATCH(P$57,'Monthly Cash Flow'!$C$7:$DT$7,0))</f>
        <v>23107.821378110002</v>
      </c>
    </row>
    <row r="155" spans="2:16" ht="15.75" customHeight="1">
      <c r="B155" s="5" t="s">
        <v>183</v>
      </c>
      <c r="C155" s="5"/>
      <c r="D155" s="5"/>
      <c r="E155" s="209">
        <f>INDEX('Monthly Cash Flow'!$C$7:$DT$161,MATCH($B155,'Monthly Cash Flow'!$C$7:$C$161,0),MATCH(E$57,'Monthly Cash Flow'!$C$7:$DT$7,0))</f>
        <v>669.29528750000009</v>
      </c>
      <c r="F155" s="209">
        <f>INDEX('Monthly Cash Flow'!$C$7:$DT$161,MATCH($B155,'Monthly Cash Flow'!$C$7:$C$161,0),MATCH(F$57,'Monthly Cash Flow'!$C$7:$DT$7,0))</f>
        <v>669.29528750000009</v>
      </c>
      <c r="G155" s="209">
        <f>INDEX('Monthly Cash Flow'!$C$7:$DT$161,MATCH($B155,'Monthly Cash Flow'!$C$7:$C$161,0),MATCH(G$57,'Monthly Cash Flow'!$C$7:$DT$7,0))</f>
        <v>669.29528750000009</v>
      </c>
      <c r="H155" s="209">
        <f>INDEX('Monthly Cash Flow'!$C$7:$DT$161,MATCH($B155,'Monthly Cash Flow'!$C$7:$C$161,0),MATCH(H$57,'Monthly Cash Flow'!$C$7:$DT$7,0))</f>
        <v>669.29528750000009</v>
      </c>
      <c r="I155" s="209">
        <f>INDEX('Monthly Cash Flow'!$C$7:$DT$161,MATCH($B155,'Monthly Cash Flow'!$C$7:$C$161,0),MATCH(I$57,'Monthly Cash Flow'!$C$7:$DT$7,0))</f>
        <v>669.29528750000009</v>
      </c>
      <c r="J155" s="209">
        <f>INDEX('Monthly Cash Flow'!$C$7:$DT$161,MATCH($B155,'Monthly Cash Flow'!$C$7:$C$161,0),MATCH(J$57,'Monthly Cash Flow'!$C$7:$DT$7,0))</f>
        <v>669.29528750000009</v>
      </c>
      <c r="K155" s="209">
        <f>INDEX('Monthly Cash Flow'!$C$7:$DT$161,MATCH($B155,'Monthly Cash Flow'!$C$7:$C$161,0),MATCH(K$57,'Monthly Cash Flow'!$C$7:$DT$7,0))</f>
        <v>669.29528750000009</v>
      </c>
      <c r="L155" s="209">
        <f>INDEX('Monthly Cash Flow'!$C$7:$DT$161,MATCH($B155,'Monthly Cash Flow'!$C$7:$C$161,0),MATCH(L$57,'Monthly Cash Flow'!$C$7:$DT$7,0))</f>
        <v>689.37414612500015</v>
      </c>
      <c r="M155" s="209">
        <f>INDEX('Monthly Cash Flow'!$C$7:$DT$161,MATCH($B155,'Monthly Cash Flow'!$C$7:$C$161,0),MATCH(M$57,'Monthly Cash Flow'!$C$7:$DT$7,0))</f>
        <v>689.37414612500015</v>
      </c>
      <c r="N155" s="209">
        <f>INDEX('Monthly Cash Flow'!$C$7:$DT$161,MATCH($B155,'Monthly Cash Flow'!$C$7:$C$161,0),MATCH(N$57,'Monthly Cash Flow'!$C$7:$DT$7,0))</f>
        <v>689.37414612500015</v>
      </c>
      <c r="O155" s="209">
        <f>INDEX('Monthly Cash Flow'!$C$7:$DT$161,MATCH($B155,'Monthly Cash Flow'!$C$7:$C$161,0),MATCH(O$57,'Monthly Cash Flow'!$C$7:$DT$7,0))</f>
        <v>689.37414612500015</v>
      </c>
      <c r="P155" s="209">
        <f>INDEX('Monthly Cash Flow'!$C$7:$DT$161,MATCH($B155,'Monthly Cash Flow'!$C$7:$C$161,0),MATCH(P$57,'Monthly Cash Flow'!$C$7:$DT$7,0))</f>
        <v>689.37414612500015</v>
      </c>
    </row>
    <row r="156" spans="2:16" ht="15.75" customHeight="1">
      <c r="B156" s="5" t="s">
        <v>267</v>
      </c>
      <c r="C156" s="5"/>
      <c r="D156" s="5"/>
      <c r="E156" s="209">
        <f>INDEX('Monthly Cash Flow'!$C$7:$DT$161,MATCH($B156,'Monthly Cash Flow'!$C$7:$C$161,0),MATCH(E$57,'Monthly Cash Flow'!$C$7:$DT$7,0))</f>
        <v>0</v>
      </c>
      <c r="F156" s="209">
        <f>INDEX('Monthly Cash Flow'!$C$7:$DT$161,MATCH($B156,'Monthly Cash Flow'!$C$7:$C$161,0),MATCH(F$57,'Monthly Cash Flow'!$C$7:$DT$7,0))</f>
        <v>0</v>
      </c>
      <c r="G156" s="209">
        <f>INDEX('Monthly Cash Flow'!$C$7:$DT$161,MATCH($B156,'Monthly Cash Flow'!$C$7:$C$161,0),MATCH(G$57,'Monthly Cash Flow'!$C$7:$DT$7,0))</f>
        <v>0</v>
      </c>
      <c r="H156" s="209">
        <f>INDEX('Monthly Cash Flow'!$C$7:$DT$161,MATCH($B156,'Monthly Cash Flow'!$C$7:$C$161,0),MATCH(H$57,'Monthly Cash Flow'!$C$7:$DT$7,0))</f>
        <v>0</v>
      </c>
      <c r="I156" s="209">
        <f>INDEX('Monthly Cash Flow'!$C$7:$DT$161,MATCH($B156,'Monthly Cash Flow'!$C$7:$C$161,0),MATCH(I$57,'Monthly Cash Flow'!$C$7:$DT$7,0))</f>
        <v>0</v>
      </c>
      <c r="J156" s="209">
        <f>INDEX('Monthly Cash Flow'!$C$7:$DT$161,MATCH($B156,'Monthly Cash Flow'!$C$7:$C$161,0),MATCH(J$57,'Monthly Cash Flow'!$C$7:$DT$7,0))</f>
        <v>0</v>
      </c>
      <c r="K156" s="209">
        <f>INDEX('Monthly Cash Flow'!$C$7:$DT$161,MATCH($B156,'Monthly Cash Flow'!$C$7:$C$161,0),MATCH(K$57,'Monthly Cash Flow'!$C$7:$DT$7,0))</f>
        <v>0</v>
      </c>
      <c r="L156" s="209">
        <f>INDEX('Monthly Cash Flow'!$C$7:$DT$161,MATCH($B156,'Monthly Cash Flow'!$C$7:$C$161,0),MATCH(L$57,'Monthly Cash Flow'!$C$7:$DT$7,0))</f>
        <v>0</v>
      </c>
      <c r="M156" s="209">
        <f>INDEX('Monthly Cash Flow'!$C$7:$DT$161,MATCH($B156,'Monthly Cash Flow'!$C$7:$C$161,0),MATCH(M$57,'Monthly Cash Flow'!$C$7:$DT$7,0))</f>
        <v>0</v>
      </c>
      <c r="N156" s="209">
        <f>INDEX('Monthly Cash Flow'!$C$7:$DT$161,MATCH($B156,'Monthly Cash Flow'!$C$7:$C$161,0),MATCH(N$57,'Monthly Cash Flow'!$C$7:$DT$7,0))</f>
        <v>0</v>
      </c>
      <c r="O156" s="209">
        <f>INDEX('Monthly Cash Flow'!$C$7:$DT$161,MATCH($B156,'Monthly Cash Flow'!$C$7:$C$161,0),MATCH(O$57,'Monthly Cash Flow'!$C$7:$DT$7,0))</f>
        <v>0</v>
      </c>
      <c r="P156" s="209">
        <f>INDEX('Monthly Cash Flow'!$C$7:$DT$161,MATCH($B156,'Monthly Cash Flow'!$C$7:$C$161,0),MATCH(P$57,'Monthly Cash Flow'!$C$7:$DT$7,0))</f>
        <v>0</v>
      </c>
    </row>
    <row r="157" spans="2:16" ht="15.75" customHeight="1">
      <c r="B157" s="5" t="s">
        <v>273</v>
      </c>
      <c r="C157" s="5"/>
      <c r="D157" s="5"/>
      <c r="E157" s="209">
        <f>INDEX('Monthly Cash Flow'!$C$7:$DT$161,MATCH($B157,'Monthly Cash Flow'!$C$7:$C$161,0),MATCH(E$57,'Monthly Cash Flow'!$C$7:$DT$7,0))</f>
        <v>1346.0866822200001</v>
      </c>
      <c r="F157" s="209">
        <f>INDEX('Monthly Cash Flow'!$C$7:$DT$161,MATCH($B157,'Monthly Cash Flow'!$C$7:$C$161,0),MATCH(F$57,'Monthly Cash Flow'!$C$7:$DT$7,0))</f>
        <v>1346.0866822200001</v>
      </c>
      <c r="G157" s="209">
        <f>INDEX('Monthly Cash Flow'!$C$7:$DT$161,MATCH($B157,'Monthly Cash Flow'!$C$7:$C$161,0),MATCH(G$57,'Monthly Cash Flow'!$C$7:$DT$7,0))</f>
        <v>1346.0866822200001</v>
      </c>
      <c r="H157" s="209">
        <f>INDEX('Monthly Cash Flow'!$C$7:$DT$161,MATCH($B157,'Monthly Cash Flow'!$C$7:$C$161,0),MATCH(H$57,'Monthly Cash Flow'!$C$7:$DT$7,0))</f>
        <v>1346.0866822200001</v>
      </c>
      <c r="I157" s="209">
        <f>INDEX('Monthly Cash Flow'!$C$7:$DT$161,MATCH($B157,'Monthly Cash Flow'!$C$7:$C$161,0),MATCH(I$57,'Monthly Cash Flow'!$C$7:$DT$7,0))</f>
        <v>1346.0866822200001</v>
      </c>
      <c r="J157" s="209">
        <f>INDEX('Monthly Cash Flow'!$C$7:$DT$161,MATCH($B157,'Monthly Cash Flow'!$C$7:$C$161,0),MATCH(J$57,'Monthly Cash Flow'!$C$7:$DT$7,0))</f>
        <v>1346.0866822200001</v>
      </c>
      <c r="K157" s="209">
        <f>INDEX('Monthly Cash Flow'!$C$7:$DT$161,MATCH($B157,'Monthly Cash Flow'!$C$7:$C$161,0),MATCH(K$57,'Monthly Cash Flow'!$C$7:$DT$7,0))</f>
        <v>1346.0866822200001</v>
      </c>
      <c r="L157" s="209">
        <f>INDEX('Monthly Cash Flow'!$C$7:$DT$161,MATCH($B157,'Monthly Cash Flow'!$C$7:$C$161,0),MATCH(L$57,'Monthly Cash Flow'!$C$7:$DT$7,0))</f>
        <v>1386.4692826866001</v>
      </c>
      <c r="M157" s="209">
        <f>INDEX('Monthly Cash Flow'!$C$7:$DT$161,MATCH($B157,'Monthly Cash Flow'!$C$7:$C$161,0),MATCH(M$57,'Monthly Cash Flow'!$C$7:$DT$7,0))</f>
        <v>1386.4692826866001</v>
      </c>
      <c r="N157" s="209">
        <f>INDEX('Monthly Cash Flow'!$C$7:$DT$161,MATCH($B157,'Monthly Cash Flow'!$C$7:$C$161,0),MATCH(N$57,'Monthly Cash Flow'!$C$7:$DT$7,0))</f>
        <v>1386.4692826866001</v>
      </c>
      <c r="O157" s="209">
        <f>INDEX('Monthly Cash Flow'!$C$7:$DT$161,MATCH($B157,'Monthly Cash Flow'!$C$7:$C$161,0),MATCH(O$57,'Monthly Cash Flow'!$C$7:$DT$7,0))</f>
        <v>1386.4692826866001</v>
      </c>
      <c r="P157" s="209">
        <f>INDEX('Monthly Cash Flow'!$C$7:$DT$161,MATCH($B157,'Monthly Cash Flow'!$C$7:$C$161,0),MATCH(P$57,'Monthly Cash Flow'!$C$7:$DT$7,0))</f>
        <v>1386.4692826866001</v>
      </c>
    </row>
    <row r="158" spans="2:16" ht="15.75" customHeight="1">
      <c r="B158" s="5" t="s">
        <v>305</v>
      </c>
      <c r="C158" s="5"/>
      <c r="D158" s="5"/>
      <c r="E158" s="209">
        <f>INDEX('Monthly Cash Flow'!$C$7:$DT$161,MATCH($B158,'Monthly Cash Flow'!$C$7:$C$161,0),MATCH(E$57,'Monthly Cash Flow'!$C$7:$DT$7,0))</f>
        <v>2243.4778037000001</v>
      </c>
      <c r="F158" s="209">
        <f>INDEX('Monthly Cash Flow'!$C$7:$DT$161,MATCH($B158,'Monthly Cash Flow'!$C$7:$C$161,0),MATCH(F$57,'Monthly Cash Flow'!$C$7:$DT$7,0))</f>
        <v>2243.4778037000001</v>
      </c>
      <c r="G158" s="209">
        <f>INDEX('Monthly Cash Flow'!$C$7:$DT$161,MATCH($B158,'Monthly Cash Flow'!$C$7:$C$161,0),MATCH(G$57,'Monthly Cash Flow'!$C$7:$DT$7,0))</f>
        <v>2243.4778037000001</v>
      </c>
      <c r="H158" s="209">
        <f>INDEX('Monthly Cash Flow'!$C$7:$DT$161,MATCH($B158,'Monthly Cash Flow'!$C$7:$C$161,0),MATCH(H$57,'Monthly Cash Flow'!$C$7:$DT$7,0))</f>
        <v>2243.4778037000001</v>
      </c>
      <c r="I158" s="209">
        <f>INDEX('Monthly Cash Flow'!$C$7:$DT$161,MATCH($B158,'Monthly Cash Flow'!$C$7:$C$161,0),MATCH(I$57,'Monthly Cash Flow'!$C$7:$DT$7,0))</f>
        <v>2243.4778037000001</v>
      </c>
      <c r="J158" s="209">
        <f>INDEX('Monthly Cash Flow'!$C$7:$DT$161,MATCH($B158,'Monthly Cash Flow'!$C$7:$C$161,0),MATCH(J$57,'Monthly Cash Flow'!$C$7:$DT$7,0))</f>
        <v>2243.4778037000001</v>
      </c>
      <c r="K158" s="209">
        <f>INDEX('Monthly Cash Flow'!$C$7:$DT$161,MATCH($B158,'Monthly Cash Flow'!$C$7:$C$161,0),MATCH(K$57,'Monthly Cash Flow'!$C$7:$DT$7,0))</f>
        <v>2243.4778037000001</v>
      </c>
      <c r="L158" s="209">
        <f>INDEX('Monthly Cash Flow'!$C$7:$DT$161,MATCH($B158,'Monthly Cash Flow'!$C$7:$C$161,0),MATCH(L$57,'Monthly Cash Flow'!$C$7:$DT$7,0))</f>
        <v>2310.7821378110002</v>
      </c>
      <c r="M158" s="209">
        <f>INDEX('Monthly Cash Flow'!$C$7:$DT$161,MATCH($B158,'Monthly Cash Flow'!$C$7:$C$161,0),MATCH(M$57,'Monthly Cash Flow'!$C$7:$DT$7,0))</f>
        <v>2310.7821378110002</v>
      </c>
      <c r="N158" s="209">
        <f>INDEX('Monthly Cash Flow'!$C$7:$DT$161,MATCH($B158,'Monthly Cash Flow'!$C$7:$C$161,0),MATCH(N$57,'Monthly Cash Flow'!$C$7:$DT$7,0))</f>
        <v>2310.7821378110002</v>
      </c>
      <c r="O158" s="209">
        <f>INDEX('Monthly Cash Flow'!$C$7:$DT$161,MATCH($B158,'Monthly Cash Flow'!$C$7:$C$161,0),MATCH(O$57,'Monthly Cash Flow'!$C$7:$DT$7,0))</f>
        <v>2310.7821378110002</v>
      </c>
      <c r="P158" s="209">
        <f>INDEX('Monthly Cash Flow'!$C$7:$DT$161,MATCH($B158,'Monthly Cash Flow'!$C$7:$C$161,0),MATCH(P$57,'Monthly Cash Flow'!$C$7:$DT$7,0))</f>
        <v>2310.7821378110002</v>
      </c>
    </row>
    <row r="159" spans="2:16" ht="15.75" customHeight="1">
      <c r="B159" s="5" t="s">
        <v>281</v>
      </c>
      <c r="C159" s="5"/>
      <c r="D159" s="5"/>
      <c r="E159" s="209">
        <f>INDEX('Monthly Cash Flow'!$C$7:$DT$161,MATCH($B159,'Monthly Cash Flow'!$C$7:$C$161,0),MATCH(E$57,'Monthly Cash Flow'!$C$7:$DT$7,0))</f>
        <v>1794.7822429600001</v>
      </c>
      <c r="F159" s="209">
        <f>INDEX('Monthly Cash Flow'!$C$7:$DT$161,MATCH($B159,'Monthly Cash Flow'!$C$7:$C$161,0),MATCH(F$57,'Monthly Cash Flow'!$C$7:$DT$7,0))</f>
        <v>1794.7822429600001</v>
      </c>
      <c r="G159" s="209">
        <f>INDEX('Monthly Cash Flow'!$C$7:$DT$161,MATCH($B159,'Monthly Cash Flow'!$C$7:$C$161,0),MATCH(G$57,'Monthly Cash Flow'!$C$7:$DT$7,0))</f>
        <v>1794.7822429600001</v>
      </c>
      <c r="H159" s="209">
        <f>INDEX('Monthly Cash Flow'!$C$7:$DT$161,MATCH($B159,'Monthly Cash Flow'!$C$7:$C$161,0),MATCH(H$57,'Monthly Cash Flow'!$C$7:$DT$7,0))</f>
        <v>1794.7822429600001</v>
      </c>
      <c r="I159" s="209">
        <f>INDEX('Monthly Cash Flow'!$C$7:$DT$161,MATCH($B159,'Monthly Cash Flow'!$C$7:$C$161,0),MATCH(I$57,'Monthly Cash Flow'!$C$7:$DT$7,0))</f>
        <v>1794.7822429600001</v>
      </c>
      <c r="J159" s="209">
        <f>INDEX('Monthly Cash Flow'!$C$7:$DT$161,MATCH($B159,'Monthly Cash Flow'!$C$7:$C$161,0),MATCH(J$57,'Monthly Cash Flow'!$C$7:$DT$7,0))</f>
        <v>1794.7822429600001</v>
      </c>
      <c r="K159" s="209">
        <f>INDEX('Monthly Cash Flow'!$C$7:$DT$161,MATCH($B159,'Monthly Cash Flow'!$C$7:$C$161,0),MATCH(K$57,'Monthly Cash Flow'!$C$7:$DT$7,0))</f>
        <v>1794.7822429600001</v>
      </c>
      <c r="L159" s="209">
        <f>INDEX('Monthly Cash Flow'!$C$7:$DT$161,MATCH($B159,'Monthly Cash Flow'!$C$7:$C$161,0),MATCH(L$57,'Monthly Cash Flow'!$C$7:$DT$7,0))</f>
        <v>1848.6257102488003</v>
      </c>
      <c r="M159" s="209">
        <f>INDEX('Monthly Cash Flow'!$C$7:$DT$161,MATCH($B159,'Monthly Cash Flow'!$C$7:$C$161,0),MATCH(M$57,'Monthly Cash Flow'!$C$7:$DT$7,0))</f>
        <v>1848.6257102488003</v>
      </c>
      <c r="N159" s="209">
        <f>INDEX('Monthly Cash Flow'!$C$7:$DT$161,MATCH($B159,'Monthly Cash Flow'!$C$7:$C$161,0),MATCH(N$57,'Monthly Cash Flow'!$C$7:$DT$7,0))</f>
        <v>1848.6257102488003</v>
      </c>
      <c r="O159" s="209">
        <f>INDEX('Monthly Cash Flow'!$C$7:$DT$161,MATCH($B159,'Monthly Cash Flow'!$C$7:$C$161,0),MATCH(O$57,'Monthly Cash Flow'!$C$7:$DT$7,0))</f>
        <v>1848.6257102488003</v>
      </c>
      <c r="P159" s="209">
        <f>INDEX('Monthly Cash Flow'!$C$7:$DT$161,MATCH($B159,'Monthly Cash Flow'!$C$7:$C$161,0),MATCH(P$57,'Monthly Cash Flow'!$C$7:$DT$7,0))</f>
        <v>1848.6257102488003</v>
      </c>
    </row>
    <row r="160" spans="2:16" ht="15.75" customHeight="1">
      <c r="B160" s="5" t="s">
        <v>287</v>
      </c>
      <c r="C160" s="5"/>
      <c r="D160" s="5"/>
      <c r="E160" s="209">
        <f>INDEX('Monthly Cash Flow'!$C$7:$DT$161,MATCH($B160,'Monthly Cash Flow'!$C$7:$C$161,0),MATCH(E$57,'Monthly Cash Flow'!$C$7:$DT$7,0))</f>
        <v>112.173890185</v>
      </c>
      <c r="F160" s="209">
        <f>INDEX('Monthly Cash Flow'!$C$7:$DT$161,MATCH($B160,'Monthly Cash Flow'!$C$7:$C$161,0),MATCH(F$57,'Monthly Cash Flow'!$C$7:$DT$7,0))</f>
        <v>112.173890185</v>
      </c>
      <c r="G160" s="209">
        <f>INDEX('Monthly Cash Flow'!$C$7:$DT$161,MATCH($B160,'Monthly Cash Flow'!$C$7:$C$161,0),MATCH(G$57,'Monthly Cash Flow'!$C$7:$DT$7,0))</f>
        <v>112.173890185</v>
      </c>
      <c r="H160" s="209">
        <f>INDEX('Monthly Cash Flow'!$C$7:$DT$161,MATCH($B160,'Monthly Cash Flow'!$C$7:$C$161,0),MATCH(H$57,'Monthly Cash Flow'!$C$7:$DT$7,0))</f>
        <v>112.173890185</v>
      </c>
      <c r="I160" s="209">
        <f>INDEX('Monthly Cash Flow'!$C$7:$DT$161,MATCH($B160,'Monthly Cash Flow'!$C$7:$C$161,0),MATCH(I$57,'Monthly Cash Flow'!$C$7:$DT$7,0))</f>
        <v>112.173890185</v>
      </c>
      <c r="J160" s="209">
        <f>INDEX('Monthly Cash Flow'!$C$7:$DT$161,MATCH($B160,'Monthly Cash Flow'!$C$7:$C$161,0),MATCH(J$57,'Monthly Cash Flow'!$C$7:$DT$7,0))</f>
        <v>112.173890185</v>
      </c>
      <c r="K160" s="209">
        <f>INDEX('Monthly Cash Flow'!$C$7:$DT$161,MATCH($B160,'Monthly Cash Flow'!$C$7:$C$161,0),MATCH(K$57,'Monthly Cash Flow'!$C$7:$DT$7,0))</f>
        <v>112.173890185</v>
      </c>
      <c r="L160" s="209">
        <f>INDEX('Monthly Cash Flow'!$C$7:$DT$161,MATCH($B160,'Monthly Cash Flow'!$C$7:$C$161,0),MATCH(L$57,'Monthly Cash Flow'!$C$7:$DT$7,0))</f>
        <v>115.53910689055002</v>
      </c>
      <c r="M160" s="209">
        <f>INDEX('Monthly Cash Flow'!$C$7:$DT$161,MATCH($B160,'Monthly Cash Flow'!$C$7:$C$161,0),MATCH(M$57,'Monthly Cash Flow'!$C$7:$DT$7,0))</f>
        <v>115.53910689055002</v>
      </c>
      <c r="N160" s="209">
        <f>INDEX('Monthly Cash Flow'!$C$7:$DT$161,MATCH($B160,'Monthly Cash Flow'!$C$7:$C$161,0),MATCH(N$57,'Monthly Cash Flow'!$C$7:$DT$7,0))</f>
        <v>115.53910689055002</v>
      </c>
      <c r="O160" s="209">
        <f>INDEX('Monthly Cash Flow'!$C$7:$DT$161,MATCH($B160,'Monthly Cash Flow'!$C$7:$C$161,0),MATCH(O$57,'Monthly Cash Flow'!$C$7:$DT$7,0))</f>
        <v>115.53910689055002</v>
      </c>
      <c r="P160" s="209">
        <f>INDEX('Monthly Cash Flow'!$C$7:$DT$161,MATCH($B160,'Monthly Cash Flow'!$C$7:$C$161,0),MATCH(P$57,'Monthly Cash Flow'!$C$7:$DT$7,0))</f>
        <v>115.53910689055002</v>
      </c>
    </row>
    <row r="161" spans="2:16" ht="15.75" customHeight="1">
      <c r="B161" s="5" t="s">
        <v>301</v>
      </c>
      <c r="C161" s="5"/>
      <c r="D161" s="5"/>
      <c r="E161" s="209">
        <f>INDEX('Monthly Cash Flow'!$C$7:$DT$161,MATCH($B161,'Monthly Cash Flow'!$C$7:$C$161,0),MATCH(E$57,'Monthly Cash Flow'!$C$7:$DT$7,0))</f>
        <v>616.95639601749997</v>
      </c>
      <c r="F161" s="209">
        <f>INDEX('Monthly Cash Flow'!$C$7:$DT$161,MATCH($B161,'Monthly Cash Flow'!$C$7:$C$161,0),MATCH(F$57,'Monthly Cash Flow'!$C$7:$DT$7,0))</f>
        <v>616.95639601749997</v>
      </c>
      <c r="G161" s="209">
        <f>INDEX('Monthly Cash Flow'!$C$7:$DT$161,MATCH($B161,'Monthly Cash Flow'!$C$7:$C$161,0),MATCH(G$57,'Monthly Cash Flow'!$C$7:$DT$7,0))</f>
        <v>616.95639601749997</v>
      </c>
      <c r="H161" s="209">
        <f>INDEX('Monthly Cash Flow'!$C$7:$DT$161,MATCH($B161,'Monthly Cash Flow'!$C$7:$C$161,0),MATCH(H$57,'Monthly Cash Flow'!$C$7:$DT$7,0))</f>
        <v>616.95639601749997</v>
      </c>
      <c r="I161" s="209">
        <f>INDEX('Monthly Cash Flow'!$C$7:$DT$161,MATCH($B161,'Monthly Cash Flow'!$C$7:$C$161,0),MATCH(I$57,'Monthly Cash Flow'!$C$7:$DT$7,0))</f>
        <v>616.95639601749997</v>
      </c>
      <c r="J161" s="209">
        <f>INDEX('Monthly Cash Flow'!$C$7:$DT$161,MATCH($B161,'Monthly Cash Flow'!$C$7:$C$161,0),MATCH(J$57,'Monthly Cash Flow'!$C$7:$DT$7,0))</f>
        <v>616.95639601749997</v>
      </c>
      <c r="K161" s="209">
        <f>INDEX('Monthly Cash Flow'!$C$7:$DT$161,MATCH($B161,'Monthly Cash Flow'!$C$7:$C$161,0),MATCH(K$57,'Monthly Cash Flow'!$C$7:$DT$7,0))</f>
        <v>616.95639601749997</v>
      </c>
      <c r="L161" s="209">
        <f>INDEX('Monthly Cash Flow'!$C$7:$DT$161,MATCH($B161,'Monthly Cash Flow'!$C$7:$C$161,0),MATCH(L$57,'Monthly Cash Flow'!$C$7:$DT$7,0))</f>
        <v>635.4650878980251</v>
      </c>
      <c r="M161" s="209">
        <f>INDEX('Monthly Cash Flow'!$C$7:$DT$161,MATCH($B161,'Monthly Cash Flow'!$C$7:$C$161,0),MATCH(M$57,'Monthly Cash Flow'!$C$7:$DT$7,0))</f>
        <v>635.4650878980251</v>
      </c>
      <c r="N161" s="209">
        <f>INDEX('Monthly Cash Flow'!$C$7:$DT$161,MATCH($B161,'Monthly Cash Flow'!$C$7:$C$161,0),MATCH(N$57,'Monthly Cash Flow'!$C$7:$DT$7,0))</f>
        <v>635.4650878980251</v>
      </c>
      <c r="O161" s="209">
        <f>INDEX('Monthly Cash Flow'!$C$7:$DT$161,MATCH($B161,'Monthly Cash Flow'!$C$7:$C$161,0),MATCH(O$57,'Monthly Cash Flow'!$C$7:$DT$7,0))</f>
        <v>635.4650878980251</v>
      </c>
      <c r="P161" s="209">
        <f>INDEX('Monthly Cash Flow'!$C$7:$DT$161,MATCH($B161,'Monthly Cash Flow'!$C$7:$C$161,0),MATCH(P$57,'Monthly Cash Flow'!$C$7:$DT$7,0))</f>
        <v>635.4650878980251</v>
      </c>
    </row>
    <row r="162" spans="2:16" ht="15.75" customHeight="1">
      <c r="B162" s="5" t="s">
        <v>44</v>
      </c>
      <c r="C162" s="5"/>
      <c r="D162" s="5"/>
      <c r="E162" s="209">
        <f>INDEX('Monthly Cash Flow'!$C$7:$DT$161,MATCH($B162,'Monthly Cash Flow'!$C$7:$C$161,0),MATCH(E$57,'Monthly Cash Flow'!$C$7:$DT$7,0))</f>
        <v>11406.286610243056</v>
      </c>
      <c r="F162" s="209">
        <f>INDEX('Monthly Cash Flow'!$C$7:$DT$161,MATCH($B162,'Monthly Cash Flow'!$C$7:$C$161,0),MATCH(F$57,'Monthly Cash Flow'!$C$7:$DT$7,0))</f>
        <v>11406.286610243056</v>
      </c>
      <c r="G162" s="209">
        <f>INDEX('Monthly Cash Flow'!$C$7:$DT$161,MATCH($B162,'Monthly Cash Flow'!$C$7:$C$161,0),MATCH(G$57,'Monthly Cash Flow'!$C$7:$DT$7,0))</f>
        <v>11406.286610243056</v>
      </c>
      <c r="H162" s="209">
        <f>INDEX('Monthly Cash Flow'!$C$7:$DT$161,MATCH($B162,'Monthly Cash Flow'!$C$7:$C$161,0),MATCH(H$57,'Monthly Cash Flow'!$C$7:$DT$7,0))</f>
        <v>11406.286610243056</v>
      </c>
      <c r="I162" s="209">
        <f>INDEX('Monthly Cash Flow'!$C$7:$DT$161,MATCH($B162,'Monthly Cash Flow'!$C$7:$C$161,0),MATCH(I$57,'Monthly Cash Flow'!$C$7:$DT$7,0))</f>
        <v>11406.286610243056</v>
      </c>
      <c r="J162" s="209">
        <f>INDEX('Monthly Cash Flow'!$C$7:$DT$161,MATCH($B162,'Monthly Cash Flow'!$C$7:$C$161,0),MATCH(J$57,'Monthly Cash Flow'!$C$7:$DT$7,0))</f>
        <v>11406.286610243056</v>
      </c>
      <c r="K162" s="209">
        <f>INDEX('Monthly Cash Flow'!$C$7:$DT$161,MATCH($B162,'Monthly Cash Flow'!$C$7:$C$161,0),MATCH(K$57,'Monthly Cash Flow'!$C$7:$DT$7,0))</f>
        <v>11406.286610243056</v>
      </c>
      <c r="L162" s="209">
        <f>INDEX('Monthly Cash Flow'!$C$7:$DT$161,MATCH($B162,'Monthly Cash Flow'!$C$7:$C$161,0),MATCH(L$57,'Monthly Cash Flow'!$C$7:$DT$7,0))</f>
        <v>11748.47520855035</v>
      </c>
      <c r="M162" s="209">
        <f>INDEX('Monthly Cash Flow'!$C$7:$DT$161,MATCH($B162,'Monthly Cash Flow'!$C$7:$C$161,0),MATCH(M$57,'Monthly Cash Flow'!$C$7:$DT$7,0))</f>
        <v>11748.47520855035</v>
      </c>
      <c r="N162" s="209">
        <f>INDEX('Monthly Cash Flow'!$C$7:$DT$161,MATCH($B162,'Monthly Cash Flow'!$C$7:$C$161,0),MATCH(N$57,'Monthly Cash Flow'!$C$7:$DT$7,0))</f>
        <v>11748.47520855035</v>
      </c>
      <c r="O162" s="209">
        <f>INDEX('Monthly Cash Flow'!$C$7:$DT$161,MATCH($B162,'Monthly Cash Flow'!$C$7:$C$161,0),MATCH(O$57,'Monthly Cash Flow'!$C$7:$DT$7,0))</f>
        <v>11748.47520855035</v>
      </c>
      <c r="P162" s="209">
        <f>INDEX('Monthly Cash Flow'!$C$7:$DT$161,MATCH($B162,'Monthly Cash Flow'!$C$7:$C$161,0),MATCH(P$57,'Monthly Cash Flow'!$C$7:$DT$7,0))</f>
        <v>11748.47520855035</v>
      </c>
    </row>
    <row r="163" spans="2:16" ht="15.75" customHeight="1">
      <c r="B163" s="5" t="s">
        <v>45</v>
      </c>
      <c r="C163" s="5"/>
      <c r="D163" s="5"/>
      <c r="E163" s="209">
        <f>INDEX('Monthly Cash Flow'!$C$7:$DT$161,MATCH($B163,'Monthly Cash Flow'!$C$7:$C$161,0),MATCH(E$57,'Monthly Cash Flow'!$C$7:$DT$7,0))</f>
        <v>0</v>
      </c>
      <c r="F163" s="209">
        <f>INDEX('Monthly Cash Flow'!$C$7:$DT$161,MATCH($B163,'Monthly Cash Flow'!$C$7:$C$161,0),MATCH(F$57,'Monthly Cash Flow'!$C$7:$DT$7,0))</f>
        <v>0</v>
      </c>
      <c r="G163" s="209">
        <f>INDEX('Monthly Cash Flow'!$C$7:$DT$161,MATCH($B163,'Monthly Cash Flow'!$C$7:$C$161,0),MATCH(G$57,'Monthly Cash Flow'!$C$7:$DT$7,0))</f>
        <v>0</v>
      </c>
      <c r="H163" s="209">
        <f>INDEX('Monthly Cash Flow'!$C$7:$DT$161,MATCH($B163,'Monthly Cash Flow'!$C$7:$C$161,0),MATCH(H$57,'Monthly Cash Flow'!$C$7:$DT$7,0))</f>
        <v>0</v>
      </c>
      <c r="I163" s="209">
        <f>INDEX('Monthly Cash Flow'!$C$7:$DT$161,MATCH($B163,'Monthly Cash Flow'!$C$7:$C$161,0),MATCH(I$57,'Monthly Cash Flow'!$C$7:$DT$7,0))</f>
        <v>0</v>
      </c>
      <c r="J163" s="209">
        <f>INDEX('Monthly Cash Flow'!$C$7:$DT$161,MATCH($B163,'Monthly Cash Flow'!$C$7:$C$161,0),MATCH(J$57,'Monthly Cash Flow'!$C$7:$DT$7,0))</f>
        <v>0</v>
      </c>
      <c r="K163" s="209">
        <f>INDEX('Monthly Cash Flow'!$C$7:$DT$161,MATCH($B163,'Monthly Cash Flow'!$C$7:$C$161,0),MATCH(K$57,'Monthly Cash Flow'!$C$7:$DT$7,0))</f>
        <v>0</v>
      </c>
      <c r="L163" s="209">
        <f>INDEX('Monthly Cash Flow'!$C$7:$DT$161,MATCH($B163,'Monthly Cash Flow'!$C$7:$C$161,0),MATCH(L$57,'Monthly Cash Flow'!$C$7:$DT$7,0))</f>
        <v>0</v>
      </c>
      <c r="M163" s="209">
        <f>INDEX('Monthly Cash Flow'!$C$7:$DT$161,MATCH($B163,'Monthly Cash Flow'!$C$7:$C$161,0),MATCH(M$57,'Monthly Cash Flow'!$C$7:$DT$7,0))</f>
        <v>0</v>
      </c>
      <c r="N163" s="209">
        <f>INDEX('Monthly Cash Flow'!$C$7:$DT$161,MATCH($B163,'Monthly Cash Flow'!$C$7:$C$161,0),MATCH(N$57,'Monthly Cash Flow'!$C$7:$DT$7,0))</f>
        <v>0</v>
      </c>
      <c r="O163" s="209">
        <f>INDEX('Monthly Cash Flow'!$C$7:$DT$161,MATCH($B163,'Monthly Cash Flow'!$C$7:$C$161,0),MATCH(O$57,'Monthly Cash Flow'!$C$7:$DT$7,0))</f>
        <v>0</v>
      </c>
      <c r="P163" s="209">
        <f>INDEX('Monthly Cash Flow'!$C$7:$DT$161,MATCH($B163,'Monthly Cash Flow'!$C$7:$C$161,0),MATCH(P$57,'Monthly Cash Flow'!$C$7:$DT$7,0))</f>
        <v>0</v>
      </c>
    </row>
    <row r="164" spans="2:16" ht="15.75" customHeight="1">
      <c r="B164" s="10" t="s">
        <v>196</v>
      </c>
      <c r="C164" s="10"/>
      <c r="D164" s="10"/>
      <c r="E164" s="21">
        <f>INDEX('Monthly Cash Flow'!$C$7:$DT$161,MATCH($B164,'Monthly Cash Flow'!$C$7:$C$161,0),MATCH(E$57,'Monthly Cash Flow'!$C$7:$DT$7,0))</f>
        <v>40623.836949825563</v>
      </c>
      <c r="F164" s="21">
        <f>INDEX('Monthly Cash Flow'!$C$7:$DT$161,MATCH($B164,'Monthly Cash Flow'!$C$7:$C$161,0),MATCH(F$57,'Monthly Cash Flow'!$C$7:$DT$7,0))</f>
        <v>40623.836949825563</v>
      </c>
      <c r="G164" s="21">
        <f>INDEX('Monthly Cash Flow'!$C$7:$DT$161,MATCH($B164,'Monthly Cash Flow'!$C$7:$C$161,0),MATCH(G$57,'Monthly Cash Flow'!$C$7:$DT$7,0))</f>
        <v>40623.836949825563</v>
      </c>
      <c r="H164" s="21">
        <f>INDEX('Monthly Cash Flow'!$C$7:$DT$161,MATCH($B164,'Monthly Cash Flow'!$C$7:$C$161,0),MATCH(H$57,'Monthly Cash Flow'!$C$7:$DT$7,0))</f>
        <v>40623.836949825563</v>
      </c>
      <c r="I164" s="21">
        <f>INDEX('Monthly Cash Flow'!$C$7:$DT$161,MATCH($B164,'Monthly Cash Flow'!$C$7:$C$161,0),MATCH(I$57,'Monthly Cash Flow'!$C$7:$DT$7,0))</f>
        <v>40623.836949825563</v>
      </c>
      <c r="J164" s="21">
        <f>INDEX('Monthly Cash Flow'!$C$7:$DT$161,MATCH($B164,'Monthly Cash Flow'!$C$7:$C$161,0),MATCH(J$57,'Monthly Cash Flow'!$C$7:$DT$7,0))</f>
        <v>40623.836949825563</v>
      </c>
      <c r="K164" s="21">
        <f>INDEX('Monthly Cash Flow'!$C$7:$DT$161,MATCH($B164,'Monthly Cash Flow'!$C$7:$C$161,0),MATCH(K$57,'Monthly Cash Flow'!$C$7:$DT$7,0))</f>
        <v>40623.836949825563</v>
      </c>
      <c r="L164" s="21">
        <f>INDEX('Monthly Cash Flow'!$C$7:$DT$161,MATCH($B164,'Monthly Cash Flow'!$C$7:$C$161,0),MATCH(L$57,'Monthly Cash Flow'!$C$7:$DT$7,0))</f>
        <v>41842.552058320332</v>
      </c>
      <c r="M164" s="21">
        <f>INDEX('Monthly Cash Flow'!$C$7:$DT$161,MATCH($B164,'Monthly Cash Flow'!$C$7:$C$161,0),MATCH(M$57,'Monthly Cash Flow'!$C$7:$DT$7,0))</f>
        <v>41842.552058320332</v>
      </c>
      <c r="N164" s="21">
        <f>INDEX('Monthly Cash Flow'!$C$7:$DT$161,MATCH($B164,'Monthly Cash Flow'!$C$7:$C$161,0),MATCH(N$57,'Monthly Cash Flow'!$C$7:$DT$7,0))</f>
        <v>41842.552058320332</v>
      </c>
      <c r="O164" s="21">
        <f>INDEX('Monthly Cash Flow'!$C$7:$DT$161,MATCH($B164,'Monthly Cash Flow'!$C$7:$C$161,0),MATCH(O$57,'Monthly Cash Flow'!$C$7:$DT$7,0))</f>
        <v>41842.552058320332</v>
      </c>
      <c r="P164" s="21">
        <f>INDEX('Monthly Cash Flow'!$C$7:$DT$161,MATCH($B164,'Monthly Cash Flow'!$C$7:$C$161,0),MATCH(P$57,'Monthly Cash Flow'!$C$7:$DT$7,0))</f>
        <v>41842.552058320332</v>
      </c>
    </row>
    <row r="165" spans="2:16" ht="15.75" customHeight="1">
      <c r="B165" s="4" t="s">
        <v>46</v>
      </c>
      <c r="C165" s="4"/>
      <c r="D165" s="4"/>
      <c r="E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</row>
    <row r="166" spans="2:16" ht="15.75" customHeight="1">
      <c r="B166" s="5" t="s">
        <v>96</v>
      </c>
      <c r="C166" s="5"/>
      <c r="D166" s="5"/>
      <c r="E166" s="209">
        <f>INDEX('Monthly Cash Flow'!$C$7:$DT$161,MATCH($B166,'Monthly Cash Flow'!$C$7:$C$161,0),MATCH(E$57,'Monthly Cash Flow'!$C$7:$DT$7,0))</f>
        <v>22793.520311100001</v>
      </c>
      <c r="F166" s="209">
        <f>INDEX('Monthly Cash Flow'!$C$7:$DT$161,MATCH($B166,'Monthly Cash Flow'!$C$7:$C$161,0),MATCH(F$57,'Monthly Cash Flow'!$C$7:$DT$7,0))</f>
        <v>28580.821048500002</v>
      </c>
      <c r="G166" s="209">
        <f>INDEX('Monthly Cash Flow'!$C$7:$DT$161,MATCH($B166,'Monthly Cash Flow'!$C$7:$C$161,0),MATCH(G$57,'Monthly Cash Flow'!$C$7:$DT$7,0))</f>
        <v>34308.4588917</v>
      </c>
      <c r="H166" s="209">
        <f>INDEX('Monthly Cash Flow'!$C$7:$DT$161,MATCH($B166,'Monthly Cash Flow'!$C$7:$C$161,0),MATCH(H$57,'Monthly Cash Flow'!$C$7:$DT$7,0))</f>
        <v>38126.884120500006</v>
      </c>
      <c r="I166" s="209">
        <f>INDEX('Monthly Cash Flow'!$C$7:$DT$161,MATCH($B166,'Monthly Cash Flow'!$C$7:$C$161,0),MATCH(I$57,'Monthly Cash Flow'!$C$7:$DT$7,0))</f>
        <v>41587.331984100005</v>
      </c>
      <c r="J166" s="209">
        <f>INDEX('Monthly Cash Flow'!$C$7:$DT$161,MATCH($B166,'Monthly Cash Flow'!$C$7:$C$161,0),MATCH(J$57,'Monthly Cash Flow'!$C$7:$DT$7,0))</f>
        <v>45107.442741899999</v>
      </c>
      <c r="K166" s="209">
        <f>INDEX('Monthly Cash Flow'!$C$7:$DT$161,MATCH($B166,'Monthly Cash Flow'!$C$7:$C$161,0),MATCH(K$57,'Monthly Cash Flow'!$C$7:$DT$7,0))</f>
        <v>48269.576134500006</v>
      </c>
      <c r="L166" s="209">
        <f>INDEX('Monthly Cash Flow'!$C$7:$DT$161,MATCH($B166,'Monthly Cash Flow'!$C$7:$C$161,0),MATCH(L$57,'Monthly Cash Flow'!$C$7:$DT$7,0))</f>
        <v>52667.396907782997</v>
      </c>
      <c r="M166" s="209">
        <f>INDEX('Monthly Cash Flow'!$C$7:$DT$161,MATCH($B166,'Monthly Cash Flow'!$C$7:$C$161,0),MATCH(M$57,'Monthly Cash Flow'!$C$7:$DT$7,0))</f>
        <v>56231.65820729101</v>
      </c>
      <c r="N166" s="209">
        <f>INDEX('Monthly Cash Flow'!$C$7:$DT$161,MATCH($B166,'Monthly Cash Flow'!$C$7:$C$161,0),MATCH(N$57,'Monthly Cash Flow'!$C$7:$DT$7,0))</f>
        <v>59181.391696539009</v>
      </c>
      <c r="O166" s="209">
        <f>INDEX('Monthly Cash Flow'!$C$7:$DT$161,MATCH($B166,'Monthly Cash Flow'!$C$7:$C$161,0),MATCH(O$57,'Monthly Cash Flow'!$C$7:$DT$7,0))</f>
        <v>62131.125185787008</v>
      </c>
      <c r="P166" s="209">
        <f>INDEX('Monthly Cash Flow'!$C$7:$DT$161,MATCH($B166,'Monthly Cash Flow'!$C$7:$C$161,0),MATCH(P$57,'Monthly Cash Flow'!$C$7:$DT$7,0))</f>
        <v>65080.858675035008</v>
      </c>
    </row>
    <row r="167" spans="2:16" ht="15.75" customHeight="1">
      <c r="B167" s="5" t="s">
        <v>182</v>
      </c>
      <c r="C167" s="5"/>
      <c r="D167" s="5"/>
      <c r="E167" s="209">
        <f>INDEX('Monthly Cash Flow'!$C$7:$DT$161,MATCH($B167,'Monthly Cash Flow'!$C$7:$C$161,0),MATCH(E$57,'Monthly Cash Flow'!$C$7:$DT$7,0))</f>
        <v>693.19869062500015</v>
      </c>
      <c r="F167" s="209">
        <f>INDEX('Monthly Cash Flow'!$C$7:$DT$161,MATCH($B167,'Monthly Cash Flow'!$C$7:$C$161,0),MATCH(F$57,'Monthly Cash Flow'!$C$7:$DT$7,0))</f>
        <v>693.19869062500015</v>
      </c>
      <c r="G167" s="209">
        <f>INDEX('Monthly Cash Flow'!$C$7:$DT$161,MATCH($B167,'Monthly Cash Flow'!$C$7:$C$161,0),MATCH(G$57,'Monthly Cash Flow'!$C$7:$DT$7,0))</f>
        <v>693.19869062500015</v>
      </c>
      <c r="H167" s="209">
        <f>INDEX('Monthly Cash Flow'!$C$7:$DT$161,MATCH($B167,'Monthly Cash Flow'!$C$7:$C$161,0),MATCH(H$57,'Monthly Cash Flow'!$C$7:$DT$7,0))</f>
        <v>693.19869062500015</v>
      </c>
      <c r="I167" s="209">
        <f>INDEX('Monthly Cash Flow'!$C$7:$DT$161,MATCH($B167,'Monthly Cash Flow'!$C$7:$C$161,0),MATCH(I$57,'Monthly Cash Flow'!$C$7:$DT$7,0))</f>
        <v>693.19869062500015</v>
      </c>
      <c r="J167" s="209">
        <f>INDEX('Monthly Cash Flow'!$C$7:$DT$161,MATCH($B167,'Monthly Cash Flow'!$C$7:$C$161,0),MATCH(J$57,'Monthly Cash Flow'!$C$7:$DT$7,0))</f>
        <v>693.19869062500015</v>
      </c>
      <c r="K167" s="209">
        <f>INDEX('Monthly Cash Flow'!$C$7:$DT$161,MATCH($B167,'Monthly Cash Flow'!$C$7:$C$161,0),MATCH(K$57,'Monthly Cash Flow'!$C$7:$DT$7,0))</f>
        <v>693.19869062500015</v>
      </c>
      <c r="L167" s="209">
        <f>INDEX('Monthly Cash Flow'!$C$7:$DT$161,MATCH($B167,'Monthly Cash Flow'!$C$7:$C$161,0),MATCH(L$57,'Monthly Cash Flow'!$C$7:$DT$7,0))</f>
        <v>713.99465134375009</v>
      </c>
      <c r="M167" s="209">
        <f>INDEX('Monthly Cash Flow'!$C$7:$DT$161,MATCH($B167,'Monthly Cash Flow'!$C$7:$C$161,0),MATCH(M$57,'Monthly Cash Flow'!$C$7:$DT$7,0))</f>
        <v>713.99465134375009</v>
      </c>
      <c r="N167" s="209">
        <f>INDEX('Monthly Cash Flow'!$C$7:$DT$161,MATCH($B167,'Monthly Cash Flow'!$C$7:$C$161,0),MATCH(N$57,'Monthly Cash Flow'!$C$7:$DT$7,0))</f>
        <v>713.99465134375009</v>
      </c>
      <c r="O167" s="209">
        <f>INDEX('Monthly Cash Flow'!$C$7:$DT$161,MATCH($B167,'Monthly Cash Flow'!$C$7:$C$161,0),MATCH(O$57,'Monthly Cash Flow'!$C$7:$DT$7,0))</f>
        <v>713.99465134375009</v>
      </c>
      <c r="P167" s="209">
        <f>INDEX('Monthly Cash Flow'!$C$7:$DT$161,MATCH($B167,'Monthly Cash Flow'!$C$7:$C$161,0),MATCH(P$57,'Monthly Cash Flow'!$C$7:$DT$7,0))</f>
        <v>713.99465134375009</v>
      </c>
    </row>
    <row r="168" spans="2:16" ht="15.75" customHeight="1">
      <c r="B168" s="5" t="s">
        <v>268</v>
      </c>
      <c r="C168" s="5"/>
      <c r="D168" s="5"/>
      <c r="E168" s="209">
        <f>INDEX('Monthly Cash Flow'!$C$7:$DT$161,MATCH($B168,'Monthly Cash Flow'!$C$7:$C$161,0),MATCH(E$57,'Monthly Cash Flow'!$C$7:$DT$7,0))</f>
        <v>455.87040622200004</v>
      </c>
      <c r="F168" s="209">
        <f>INDEX('Monthly Cash Flow'!$C$7:$DT$161,MATCH($B168,'Monthly Cash Flow'!$C$7:$C$161,0),MATCH(F$57,'Monthly Cash Flow'!$C$7:$DT$7,0))</f>
        <v>571.61642097000004</v>
      </c>
      <c r="G168" s="209">
        <f>INDEX('Monthly Cash Flow'!$C$7:$DT$161,MATCH($B168,'Monthly Cash Flow'!$C$7:$C$161,0),MATCH(G$57,'Monthly Cash Flow'!$C$7:$DT$7,0))</f>
        <v>686.16917783400004</v>
      </c>
      <c r="H168" s="209">
        <f>INDEX('Monthly Cash Flow'!$C$7:$DT$161,MATCH($B168,'Monthly Cash Flow'!$C$7:$C$161,0),MATCH(H$57,'Monthly Cash Flow'!$C$7:$DT$7,0))</f>
        <v>762.53768241000012</v>
      </c>
      <c r="I168" s="209">
        <f>INDEX('Monthly Cash Flow'!$C$7:$DT$161,MATCH($B168,'Monthly Cash Flow'!$C$7:$C$161,0),MATCH(I$57,'Monthly Cash Flow'!$C$7:$DT$7,0))</f>
        <v>831.74663968200014</v>
      </c>
      <c r="J168" s="209">
        <f>INDEX('Monthly Cash Flow'!$C$7:$DT$161,MATCH($B168,'Monthly Cash Flow'!$C$7:$C$161,0),MATCH(J$57,'Monthly Cash Flow'!$C$7:$DT$7,0))</f>
        <v>902.14885483800003</v>
      </c>
      <c r="K168" s="209">
        <f>INDEX('Monthly Cash Flow'!$C$7:$DT$161,MATCH($B168,'Monthly Cash Flow'!$C$7:$C$161,0),MATCH(K$57,'Monthly Cash Flow'!$C$7:$DT$7,0))</f>
        <v>965.3915226900001</v>
      </c>
      <c r="L168" s="209">
        <f>INDEX('Monthly Cash Flow'!$C$7:$DT$161,MATCH($B168,'Monthly Cash Flow'!$C$7:$C$161,0),MATCH(L$57,'Monthly Cash Flow'!$C$7:$DT$7,0))</f>
        <v>1053.3479381556599</v>
      </c>
      <c r="M168" s="209">
        <f>INDEX('Monthly Cash Flow'!$C$7:$DT$161,MATCH($B168,'Monthly Cash Flow'!$C$7:$C$161,0),MATCH(M$57,'Monthly Cash Flow'!$C$7:$DT$7,0))</f>
        <v>1124.6331641458203</v>
      </c>
      <c r="N168" s="209">
        <f>INDEX('Monthly Cash Flow'!$C$7:$DT$161,MATCH($B168,'Monthly Cash Flow'!$C$7:$C$161,0),MATCH(N$57,'Monthly Cash Flow'!$C$7:$DT$7,0))</f>
        <v>1183.6278339307803</v>
      </c>
      <c r="O168" s="209">
        <f>INDEX('Monthly Cash Flow'!$C$7:$DT$161,MATCH($B168,'Monthly Cash Flow'!$C$7:$C$161,0),MATCH(O$57,'Monthly Cash Flow'!$C$7:$DT$7,0))</f>
        <v>1242.6225037157401</v>
      </c>
      <c r="P168" s="209">
        <f>INDEX('Monthly Cash Flow'!$C$7:$DT$161,MATCH($B168,'Monthly Cash Flow'!$C$7:$C$161,0),MATCH(P$57,'Monthly Cash Flow'!$C$7:$DT$7,0))</f>
        <v>1301.6171735007001</v>
      </c>
    </row>
    <row r="169" spans="2:16" ht="15.75" customHeight="1">
      <c r="B169" s="5" t="s">
        <v>274</v>
      </c>
      <c r="C169" s="5"/>
      <c r="D169" s="5"/>
      <c r="E169" s="209">
        <f>INDEX('Monthly Cash Flow'!$C$7:$DT$161,MATCH($B169,'Monthly Cash Flow'!$C$7:$C$161,0),MATCH(E$57,'Monthly Cash Flow'!$C$7:$DT$7,0))</f>
        <v>1367.611218666</v>
      </c>
      <c r="F169" s="209">
        <f>INDEX('Monthly Cash Flow'!$C$7:$DT$161,MATCH($B169,'Monthly Cash Flow'!$C$7:$C$161,0),MATCH(F$57,'Monthly Cash Flow'!$C$7:$DT$7,0))</f>
        <v>1714.8492629100001</v>
      </c>
      <c r="G169" s="209">
        <f>INDEX('Monthly Cash Flow'!$C$7:$DT$161,MATCH($B169,'Monthly Cash Flow'!$C$7:$C$161,0),MATCH(G$57,'Monthly Cash Flow'!$C$7:$DT$7,0))</f>
        <v>2058.5075335020001</v>
      </c>
      <c r="H169" s="209">
        <f>INDEX('Monthly Cash Flow'!$C$7:$DT$161,MATCH($B169,'Monthly Cash Flow'!$C$7:$C$161,0),MATCH(H$57,'Monthly Cash Flow'!$C$7:$DT$7,0))</f>
        <v>2287.6130472300001</v>
      </c>
      <c r="I169" s="209">
        <f>INDEX('Monthly Cash Flow'!$C$7:$DT$161,MATCH($B169,'Monthly Cash Flow'!$C$7:$C$161,0),MATCH(I$57,'Monthly Cash Flow'!$C$7:$DT$7,0))</f>
        <v>2495.2399190460001</v>
      </c>
      <c r="J169" s="209">
        <f>INDEX('Monthly Cash Flow'!$C$7:$DT$161,MATCH($B169,'Monthly Cash Flow'!$C$7:$C$161,0),MATCH(J$57,'Monthly Cash Flow'!$C$7:$DT$7,0))</f>
        <v>2706.4465645139999</v>
      </c>
      <c r="K169" s="209">
        <f>INDEX('Monthly Cash Flow'!$C$7:$DT$161,MATCH($B169,'Monthly Cash Flow'!$C$7:$C$161,0),MATCH(K$57,'Monthly Cash Flow'!$C$7:$DT$7,0))</f>
        <v>2896.1745680700001</v>
      </c>
      <c r="L169" s="209">
        <f>INDEX('Monthly Cash Flow'!$C$7:$DT$161,MATCH($B169,'Monthly Cash Flow'!$C$7:$C$161,0),MATCH(L$57,'Monthly Cash Flow'!$C$7:$DT$7,0))</f>
        <v>3160.0438144669797</v>
      </c>
      <c r="M169" s="209">
        <f>INDEX('Monthly Cash Flow'!$C$7:$DT$161,MATCH($B169,'Monthly Cash Flow'!$C$7:$C$161,0),MATCH(M$57,'Monthly Cash Flow'!$C$7:$DT$7,0))</f>
        <v>3373.8994924374606</v>
      </c>
      <c r="N169" s="209">
        <f>INDEX('Monthly Cash Flow'!$C$7:$DT$161,MATCH($B169,'Monthly Cash Flow'!$C$7:$C$161,0),MATCH(N$57,'Monthly Cash Flow'!$C$7:$DT$7,0))</f>
        <v>3550.8835017923402</v>
      </c>
      <c r="O169" s="209">
        <f>INDEX('Monthly Cash Flow'!$C$7:$DT$161,MATCH($B169,'Monthly Cash Flow'!$C$7:$C$161,0),MATCH(O$57,'Monthly Cash Flow'!$C$7:$DT$7,0))</f>
        <v>3727.8675111472203</v>
      </c>
      <c r="P169" s="209">
        <f>INDEX('Monthly Cash Flow'!$C$7:$DT$161,MATCH($B169,'Monthly Cash Flow'!$C$7:$C$161,0),MATCH(P$57,'Monthly Cash Flow'!$C$7:$DT$7,0))</f>
        <v>3904.8515205021004</v>
      </c>
    </row>
    <row r="170" spans="2:16" ht="15.75" customHeight="1">
      <c r="B170" s="5" t="s">
        <v>306</v>
      </c>
      <c r="C170" s="5"/>
      <c r="D170" s="5"/>
      <c r="E170" s="209">
        <f>INDEX('Monthly Cash Flow'!$C$7:$DT$161,MATCH($B170,'Monthly Cash Flow'!$C$7:$C$161,0),MATCH(E$57,'Monthly Cash Flow'!$C$7:$DT$7,0))</f>
        <v>2279.3520311100001</v>
      </c>
      <c r="F170" s="209">
        <f>INDEX('Monthly Cash Flow'!$C$7:$DT$161,MATCH($B170,'Monthly Cash Flow'!$C$7:$C$161,0),MATCH(F$57,'Monthly Cash Flow'!$C$7:$DT$7,0))</f>
        <v>2858.0821048500002</v>
      </c>
      <c r="G170" s="209">
        <f>INDEX('Monthly Cash Flow'!$C$7:$DT$161,MATCH($B170,'Monthly Cash Flow'!$C$7:$C$161,0),MATCH(G$57,'Monthly Cash Flow'!$C$7:$DT$7,0))</f>
        <v>3430.8458891700002</v>
      </c>
      <c r="H170" s="209">
        <f>INDEX('Monthly Cash Flow'!$C$7:$DT$161,MATCH($B170,'Monthly Cash Flow'!$C$7:$C$161,0),MATCH(H$57,'Monthly Cash Flow'!$C$7:$DT$7,0))</f>
        <v>3812.6884120500008</v>
      </c>
      <c r="I170" s="209">
        <f>INDEX('Monthly Cash Flow'!$C$7:$DT$161,MATCH($B170,'Monthly Cash Flow'!$C$7:$C$161,0),MATCH(I$57,'Monthly Cash Flow'!$C$7:$DT$7,0))</f>
        <v>4158.733198410001</v>
      </c>
      <c r="J170" s="209">
        <f>INDEX('Monthly Cash Flow'!$C$7:$DT$161,MATCH($B170,'Monthly Cash Flow'!$C$7:$C$161,0),MATCH(J$57,'Monthly Cash Flow'!$C$7:$DT$7,0))</f>
        <v>4510.7442741900004</v>
      </c>
      <c r="K170" s="209">
        <f>INDEX('Monthly Cash Flow'!$C$7:$DT$161,MATCH($B170,'Monthly Cash Flow'!$C$7:$C$161,0),MATCH(K$57,'Monthly Cash Flow'!$C$7:$DT$7,0))</f>
        <v>4826.9576134500012</v>
      </c>
      <c r="L170" s="209">
        <f>INDEX('Monthly Cash Flow'!$C$7:$DT$161,MATCH($B170,'Monthly Cash Flow'!$C$7:$C$161,0),MATCH(L$57,'Monthly Cash Flow'!$C$7:$DT$7,0))</f>
        <v>5266.7396907783004</v>
      </c>
      <c r="M170" s="209">
        <f>INDEX('Monthly Cash Flow'!$C$7:$DT$161,MATCH($B170,'Monthly Cash Flow'!$C$7:$C$161,0),MATCH(M$57,'Monthly Cash Flow'!$C$7:$DT$7,0))</f>
        <v>5623.1658207291011</v>
      </c>
      <c r="N170" s="209">
        <f>INDEX('Monthly Cash Flow'!$C$7:$DT$161,MATCH($B170,'Monthly Cash Flow'!$C$7:$C$161,0),MATCH(N$57,'Monthly Cash Flow'!$C$7:$DT$7,0))</f>
        <v>5918.1391696539013</v>
      </c>
      <c r="O170" s="209">
        <f>INDEX('Monthly Cash Flow'!$C$7:$DT$161,MATCH($B170,'Monthly Cash Flow'!$C$7:$C$161,0),MATCH(O$57,'Monthly Cash Flow'!$C$7:$DT$7,0))</f>
        <v>6213.1125185787014</v>
      </c>
      <c r="P170" s="209">
        <f>INDEX('Monthly Cash Flow'!$C$7:$DT$161,MATCH($B170,'Monthly Cash Flow'!$C$7:$C$161,0),MATCH(P$57,'Monthly Cash Flow'!$C$7:$DT$7,0))</f>
        <v>6508.0858675035015</v>
      </c>
    </row>
    <row r="171" spans="2:16" ht="15.75" customHeight="1">
      <c r="B171" s="5" t="s">
        <v>282</v>
      </c>
      <c r="C171" s="5"/>
      <c r="D171" s="5"/>
      <c r="E171" s="209">
        <f>INDEX('Monthly Cash Flow'!$C$7:$DT$161,MATCH($B171,'Monthly Cash Flow'!$C$7:$C$161,0),MATCH(E$57,'Monthly Cash Flow'!$C$7:$DT$7,0))</f>
        <v>1823.4816248880002</v>
      </c>
      <c r="F171" s="209">
        <f>INDEX('Monthly Cash Flow'!$C$7:$DT$161,MATCH($B171,'Monthly Cash Flow'!$C$7:$C$161,0),MATCH(F$57,'Monthly Cash Flow'!$C$7:$DT$7,0))</f>
        <v>2286.4656838800001</v>
      </c>
      <c r="G171" s="209">
        <f>INDEX('Monthly Cash Flow'!$C$7:$DT$161,MATCH($B171,'Monthly Cash Flow'!$C$7:$C$161,0),MATCH(G$57,'Monthly Cash Flow'!$C$7:$DT$7,0))</f>
        <v>2744.6767113360002</v>
      </c>
      <c r="H171" s="209">
        <f>INDEX('Monthly Cash Flow'!$C$7:$DT$161,MATCH($B171,'Monthly Cash Flow'!$C$7:$C$161,0),MATCH(H$57,'Monthly Cash Flow'!$C$7:$DT$7,0))</f>
        <v>3050.1507296400005</v>
      </c>
      <c r="I171" s="209">
        <f>INDEX('Monthly Cash Flow'!$C$7:$DT$161,MATCH($B171,'Monthly Cash Flow'!$C$7:$C$161,0),MATCH(I$57,'Monthly Cash Flow'!$C$7:$DT$7,0))</f>
        <v>3326.9865587280005</v>
      </c>
      <c r="J171" s="209">
        <f>INDEX('Monthly Cash Flow'!$C$7:$DT$161,MATCH($B171,'Monthly Cash Flow'!$C$7:$C$161,0),MATCH(J$57,'Monthly Cash Flow'!$C$7:$DT$7,0))</f>
        <v>3608.5954193520001</v>
      </c>
      <c r="K171" s="209">
        <f>INDEX('Monthly Cash Flow'!$C$7:$DT$161,MATCH($B171,'Monthly Cash Flow'!$C$7:$C$161,0),MATCH(K$57,'Monthly Cash Flow'!$C$7:$DT$7,0))</f>
        <v>3861.5660907600004</v>
      </c>
      <c r="L171" s="209">
        <f>INDEX('Monthly Cash Flow'!$C$7:$DT$161,MATCH($B171,'Monthly Cash Flow'!$C$7:$C$161,0),MATCH(L$57,'Monthly Cash Flow'!$C$7:$DT$7,0))</f>
        <v>4213.3917526226396</v>
      </c>
      <c r="M171" s="209">
        <f>INDEX('Monthly Cash Flow'!$C$7:$DT$161,MATCH($B171,'Monthly Cash Flow'!$C$7:$C$161,0),MATCH(M$57,'Monthly Cash Flow'!$C$7:$DT$7,0))</f>
        <v>4498.5326565832811</v>
      </c>
      <c r="N171" s="209">
        <f>INDEX('Monthly Cash Flow'!$C$7:$DT$161,MATCH($B171,'Monthly Cash Flow'!$C$7:$C$161,0),MATCH(N$57,'Monthly Cash Flow'!$C$7:$DT$7,0))</f>
        <v>4734.5113357231212</v>
      </c>
      <c r="O171" s="209">
        <f>INDEX('Monthly Cash Flow'!$C$7:$DT$161,MATCH($B171,'Monthly Cash Flow'!$C$7:$C$161,0),MATCH(O$57,'Monthly Cash Flow'!$C$7:$DT$7,0))</f>
        <v>4970.4900148629604</v>
      </c>
      <c r="P171" s="209">
        <f>INDEX('Monthly Cash Flow'!$C$7:$DT$161,MATCH($B171,'Monthly Cash Flow'!$C$7:$C$161,0),MATCH(P$57,'Monthly Cash Flow'!$C$7:$DT$7,0))</f>
        <v>5206.4686940028005</v>
      </c>
    </row>
    <row r="172" spans="2:16" ht="15.75" customHeight="1">
      <c r="B172" s="5" t="s">
        <v>288</v>
      </c>
      <c r="C172" s="5"/>
      <c r="D172" s="5"/>
      <c r="E172" s="209">
        <f>INDEX('Monthly Cash Flow'!$C$7:$DT$161,MATCH($B172,'Monthly Cash Flow'!$C$7:$C$161,0),MATCH(E$57,'Monthly Cash Flow'!$C$7:$DT$7,0))</f>
        <v>113.96760155550001</v>
      </c>
      <c r="F172" s="209">
        <f>INDEX('Monthly Cash Flow'!$C$7:$DT$161,MATCH($B172,'Monthly Cash Flow'!$C$7:$C$161,0),MATCH(F$57,'Monthly Cash Flow'!$C$7:$DT$7,0))</f>
        <v>142.90410524250001</v>
      </c>
      <c r="G172" s="209">
        <f>INDEX('Monthly Cash Flow'!$C$7:$DT$161,MATCH($B172,'Monthly Cash Flow'!$C$7:$C$161,0),MATCH(G$57,'Monthly Cash Flow'!$C$7:$DT$7,0))</f>
        <v>171.54229445850001</v>
      </c>
      <c r="H172" s="209">
        <f>INDEX('Monthly Cash Flow'!$C$7:$DT$161,MATCH($B172,'Monthly Cash Flow'!$C$7:$C$161,0),MATCH(H$57,'Monthly Cash Flow'!$C$7:$DT$7,0))</f>
        <v>190.63442060250003</v>
      </c>
      <c r="I172" s="209">
        <f>INDEX('Monthly Cash Flow'!$C$7:$DT$161,MATCH($B172,'Monthly Cash Flow'!$C$7:$C$161,0),MATCH(I$57,'Monthly Cash Flow'!$C$7:$DT$7,0))</f>
        <v>207.93665992050003</v>
      </c>
      <c r="J172" s="209">
        <f>INDEX('Monthly Cash Flow'!$C$7:$DT$161,MATCH($B172,'Monthly Cash Flow'!$C$7:$C$161,0),MATCH(J$57,'Monthly Cash Flow'!$C$7:$DT$7,0))</f>
        <v>225.53721370950001</v>
      </c>
      <c r="K172" s="209">
        <f>INDEX('Monthly Cash Flow'!$C$7:$DT$161,MATCH($B172,'Monthly Cash Flow'!$C$7:$C$161,0),MATCH(K$57,'Monthly Cash Flow'!$C$7:$DT$7,0))</f>
        <v>241.34788067250003</v>
      </c>
      <c r="L172" s="209">
        <f>INDEX('Monthly Cash Flow'!$C$7:$DT$161,MATCH($B172,'Monthly Cash Flow'!$C$7:$C$161,0),MATCH(L$57,'Monthly Cash Flow'!$C$7:$DT$7,0))</f>
        <v>263.33698453891498</v>
      </c>
      <c r="M172" s="209">
        <f>INDEX('Monthly Cash Flow'!$C$7:$DT$161,MATCH($B172,'Monthly Cash Flow'!$C$7:$C$161,0),MATCH(M$57,'Monthly Cash Flow'!$C$7:$DT$7,0))</f>
        <v>281.15829103645507</v>
      </c>
      <c r="N172" s="209">
        <f>INDEX('Monthly Cash Flow'!$C$7:$DT$161,MATCH($B172,'Monthly Cash Flow'!$C$7:$C$161,0),MATCH(N$57,'Monthly Cash Flow'!$C$7:$DT$7,0))</f>
        <v>295.90695848269507</v>
      </c>
      <c r="O172" s="209">
        <f>INDEX('Monthly Cash Flow'!$C$7:$DT$161,MATCH($B172,'Monthly Cash Flow'!$C$7:$C$161,0),MATCH(O$57,'Monthly Cash Flow'!$C$7:$DT$7,0))</f>
        <v>310.65562592893502</v>
      </c>
      <c r="P172" s="209">
        <f>INDEX('Monthly Cash Flow'!$C$7:$DT$161,MATCH($B172,'Monthly Cash Flow'!$C$7:$C$161,0),MATCH(P$57,'Monthly Cash Flow'!$C$7:$DT$7,0))</f>
        <v>325.40429337517503</v>
      </c>
    </row>
    <row r="173" spans="2:16" ht="15.75" customHeight="1">
      <c r="B173" s="5" t="s">
        <v>302</v>
      </c>
      <c r="C173" s="5"/>
      <c r="D173" s="5"/>
      <c r="E173" s="209">
        <f>INDEX('Monthly Cash Flow'!$C$7:$DT$161,MATCH($B173,'Monthly Cash Flow'!$C$7:$C$161,0),MATCH(E$57,'Monthly Cash Flow'!$C$7:$DT$7,0))</f>
        <v>626.82180855525007</v>
      </c>
      <c r="F173" s="209">
        <f>INDEX('Monthly Cash Flow'!$C$7:$DT$161,MATCH($B173,'Monthly Cash Flow'!$C$7:$C$161,0),MATCH(F$57,'Monthly Cash Flow'!$C$7:$DT$7,0))</f>
        <v>785.97257883375005</v>
      </c>
      <c r="G173" s="209">
        <f>INDEX('Monthly Cash Flow'!$C$7:$DT$161,MATCH($B173,'Monthly Cash Flow'!$C$7:$C$161,0),MATCH(G$57,'Monthly Cash Flow'!$C$7:$DT$7,0))</f>
        <v>943.48261952175005</v>
      </c>
      <c r="H173" s="209">
        <f>INDEX('Monthly Cash Flow'!$C$7:$DT$161,MATCH($B173,'Monthly Cash Flow'!$C$7:$C$161,0),MATCH(H$57,'Monthly Cash Flow'!$C$7:$DT$7,0))</f>
        <v>1048.4893133137502</v>
      </c>
      <c r="I173" s="209">
        <f>INDEX('Monthly Cash Flow'!$C$7:$DT$161,MATCH($B173,'Monthly Cash Flow'!$C$7:$C$161,0),MATCH(I$57,'Monthly Cash Flow'!$C$7:$DT$7,0))</f>
        <v>1143.65162956275</v>
      </c>
      <c r="J173" s="209">
        <f>INDEX('Monthly Cash Flow'!$C$7:$DT$161,MATCH($B173,'Monthly Cash Flow'!$C$7:$C$161,0),MATCH(J$57,'Monthly Cash Flow'!$C$7:$DT$7,0))</f>
        <v>1240.4546754022499</v>
      </c>
      <c r="K173" s="209">
        <f>INDEX('Monthly Cash Flow'!$C$7:$DT$161,MATCH($B173,'Monthly Cash Flow'!$C$7:$C$161,0),MATCH(K$57,'Monthly Cash Flow'!$C$7:$DT$7,0))</f>
        <v>1327.4133436987502</v>
      </c>
      <c r="L173" s="209">
        <f>INDEX('Monthly Cash Flow'!$C$7:$DT$161,MATCH($B173,'Monthly Cash Flow'!$C$7:$C$161,0),MATCH(L$57,'Monthly Cash Flow'!$C$7:$DT$7,0))</f>
        <v>1448.3534149640325</v>
      </c>
      <c r="M173" s="209">
        <f>INDEX('Monthly Cash Flow'!$C$7:$DT$161,MATCH($B173,'Monthly Cash Flow'!$C$7:$C$161,0),MATCH(M$57,'Monthly Cash Flow'!$C$7:$DT$7,0))</f>
        <v>1546.3706007005028</v>
      </c>
      <c r="N173" s="209">
        <f>INDEX('Monthly Cash Flow'!$C$7:$DT$161,MATCH($B173,'Monthly Cash Flow'!$C$7:$C$161,0),MATCH(N$57,'Monthly Cash Flow'!$C$7:$DT$7,0))</f>
        <v>1627.4882716548227</v>
      </c>
      <c r="O173" s="209">
        <f>INDEX('Monthly Cash Flow'!$C$7:$DT$161,MATCH($B173,'Monthly Cash Flow'!$C$7:$C$161,0),MATCH(O$57,'Monthly Cash Flow'!$C$7:$DT$7,0))</f>
        <v>1708.6059426091426</v>
      </c>
      <c r="P173" s="209">
        <f>INDEX('Monthly Cash Flow'!$C$7:$DT$161,MATCH($B173,'Monthly Cash Flow'!$C$7:$C$161,0),MATCH(P$57,'Monthly Cash Flow'!$C$7:$DT$7,0))</f>
        <v>1789.7236135634628</v>
      </c>
    </row>
    <row r="174" spans="2:16" ht="15.75" customHeight="1">
      <c r="B174" s="5" t="s">
        <v>292</v>
      </c>
      <c r="C174" s="5"/>
      <c r="D174" s="5"/>
      <c r="E174" s="209">
        <f>INDEX('Monthly Cash Flow'!$C$7:$DT$161,MATCH($B174,'Monthly Cash Flow'!$C$7:$C$161,0),MATCH(E$57,'Monthly Cash Flow'!$C$7:$DT$7,0))</f>
        <v>4689.4170876597454</v>
      </c>
      <c r="F174" s="209">
        <f>INDEX('Monthly Cash Flow'!$C$7:$DT$161,MATCH($B174,'Monthly Cash Flow'!$C$7:$C$161,0),MATCH(F$57,'Monthly Cash Flow'!$C$7:$DT$7,0))</f>
        <v>14390.970913783798</v>
      </c>
      <c r="G174" s="209">
        <f>INDEX('Monthly Cash Flow'!$C$7:$DT$161,MATCH($B174,'Monthly Cash Flow'!$C$7:$C$161,0),MATCH(G$57,'Monthly Cash Flow'!$C$7:$DT$7,0))</f>
        <v>21187.239689512295</v>
      </c>
      <c r="H174" s="209">
        <f>INDEX('Monthly Cash Flow'!$C$7:$DT$161,MATCH($B174,'Monthly Cash Flow'!$C$7:$C$161,0),MATCH(H$57,'Monthly Cash Flow'!$C$7:$DT$7,0))</f>
        <v>24500.841792540858</v>
      </c>
      <c r="I174" s="209">
        <f>INDEX('Monthly Cash Flow'!$C$7:$DT$161,MATCH($B174,'Monthly Cash Flow'!$C$7:$C$161,0),MATCH(I$57,'Monthly Cash Flow'!$C$7:$DT$7,0))</f>
        <v>29323.376628212052</v>
      </c>
      <c r="J174" s="209">
        <f>INDEX('Monthly Cash Flow'!$C$7:$DT$161,MATCH($B174,'Monthly Cash Flow'!$C$7:$C$161,0),MATCH(J$57,'Monthly Cash Flow'!$C$7:$DT$7,0))</f>
        <v>32137.425147917329</v>
      </c>
      <c r="K174" s="209">
        <f>INDEX('Monthly Cash Flow'!$C$7:$DT$161,MATCH($B174,'Monthly Cash Flow'!$C$7:$C$161,0),MATCH(K$57,'Monthly Cash Flow'!$C$7:$DT$7,0))</f>
        <v>36977.208764706789</v>
      </c>
      <c r="L174" s="209">
        <f>INDEX('Monthly Cash Flow'!$C$7:$DT$161,MATCH($B174,'Monthly Cash Flow'!$C$7:$C$161,0),MATCH(L$57,'Monthly Cash Flow'!$C$7:$DT$7,0))</f>
        <v>41851.624421351124</v>
      </c>
      <c r="M174" s="209">
        <f>INDEX('Monthly Cash Flow'!$C$7:$DT$161,MATCH($B174,'Monthly Cash Flow'!$C$7:$C$161,0),MATCH(M$57,'Monthly Cash Flow'!$C$7:$DT$7,0))</f>
        <v>41100.276453559112</v>
      </c>
      <c r="N174" s="209">
        <f>INDEX('Monthly Cash Flow'!$C$7:$DT$161,MATCH($B174,'Monthly Cash Flow'!$C$7:$C$161,0),MATCH(N$57,'Monthly Cash Flow'!$C$7:$DT$7,0))</f>
        <v>49046.811551863328</v>
      </c>
      <c r="O174" s="209">
        <f>INDEX('Monthly Cash Flow'!$C$7:$DT$161,MATCH($B174,'Monthly Cash Flow'!$C$7:$C$161,0),MATCH(O$57,'Monthly Cash Flow'!$C$7:$DT$7,0))</f>
        <v>50790.811654170953</v>
      </c>
      <c r="P174" s="209">
        <f>INDEX('Monthly Cash Flow'!$C$7:$DT$161,MATCH($B174,'Monthly Cash Flow'!$C$7:$C$161,0),MATCH(P$57,'Monthly Cash Flow'!$C$7:$DT$7,0))</f>
        <v>55818.259890272289</v>
      </c>
    </row>
    <row r="175" spans="2:16" ht="15.75" customHeight="1">
      <c r="B175" s="5" t="s">
        <v>293</v>
      </c>
      <c r="C175" s="5"/>
      <c r="D175" s="5"/>
      <c r="E175" s="209">
        <f>INDEX('Monthly Cash Flow'!$C$7:$DT$161,MATCH($B175,'Monthly Cash Flow'!$C$7:$C$161,0),MATCH(E$57,'Monthly Cash Flow'!$C$7:$DT$7,0))</f>
        <v>0</v>
      </c>
      <c r="F175" s="209">
        <f>INDEX('Monthly Cash Flow'!$C$7:$DT$161,MATCH($B175,'Monthly Cash Flow'!$C$7:$C$161,0),MATCH(F$57,'Monthly Cash Flow'!$C$7:$DT$7,0))</f>
        <v>0</v>
      </c>
      <c r="G175" s="209">
        <f>INDEX('Monthly Cash Flow'!$C$7:$DT$161,MATCH($B175,'Monthly Cash Flow'!$C$7:$C$161,0),MATCH(G$57,'Monthly Cash Flow'!$C$7:$DT$7,0))</f>
        <v>0</v>
      </c>
      <c r="H175" s="209">
        <f>INDEX('Monthly Cash Flow'!$C$7:$DT$161,MATCH($B175,'Monthly Cash Flow'!$C$7:$C$161,0),MATCH(H$57,'Monthly Cash Flow'!$C$7:$DT$7,0))</f>
        <v>0</v>
      </c>
      <c r="I175" s="209">
        <f>INDEX('Monthly Cash Flow'!$C$7:$DT$161,MATCH($B175,'Monthly Cash Flow'!$C$7:$C$161,0),MATCH(I$57,'Monthly Cash Flow'!$C$7:$DT$7,0))</f>
        <v>0</v>
      </c>
      <c r="J175" s="209">
        <f>INDEX('Monthly Cash Flow'!$C$7:$DT$161,MATCH($B175,'Monthly Cash Flow'!$C$7:$C$161,0),MATCH(J$57,'Monthly Cash Flow'!$C$7:$DT$7,0))</f>
        <v>0</v>
      </c>
      <c r="K175" s="209">
        <f>INDEX('Monthly Cash Flow'!$C$7:$DT$161,MATCH($B175,'Monthly Cash Flow'!$C$7:$C$161,0),MATCH(K$57,'Monthly Cash Flow'!$C$7:$DT$7,0))</f>
        <v>0</v>
      </c>
      <c r="L175" s="209">
        <f>INDEX('Monthly Cash Flow'!$C$7:$DT$161,MATCH($B175,'Monthly Cash Flow'!$C$7:$C$161,0),MATCH(L$57,'Monthly Cash Flow'!$C$7:$DT$7,0))</f>
        <v>0</v>
      </c>
      <c r="M175" s="209">
        <f>INDEX('Monthly Cash Flow'!$C$7:$DT$161,MATCH($B175,'Monthly Cash Flow'!$C$7:$C$161,0),MATCH(M$57,'Monthly Cash Flow'!$C$7:$DT$7,0))</f>
        <v>0</v>
      </c>
      <c r="N175" s="209">
        <f>INDEX('Monthly Cash Flow'!$C$7:$DT$161,MATCH($B175,'Monthly Cash Flow'!$C$7:$C$161,0),MATCH(N$57,'Monthly Cash Flow'!$C$7:$DT$7,0))</f>
        <v>0</v>
      </c>
      <c r="O175" s="209">
        <f>INDEX('Monthly Cash Flow'!$C$7:$DT$161,MATCH($B175,'Monthly Cash Flow'!$C$7:$C$161,0),MATCH(O$57,'Monthly Cash Flow'!$C$7:$DT$7,0))</f>
        <v>0</v>
      </c>
      <c r="P175" s="209">
        <f>INDEX('Monthly Cash Flow'!$C$7:$DT$161,MATCH($B175,'Monthly Cash Flow'!$C$7:$C$161,0),MATCH(P$57,'Monthly Cash Flow'!$C$7:$DT$7,0))</f>
        <v>0</v>
      </c>
    </row>
    <row r="176" spans="2:16" ht="15.75" customHeight="1">
      <c r="B176" s="5" t="s">
        <v>97</v>
      </c>
      <c r="C176" s="5"/>
      <c r="D176" s="5"/>
      <c r="E176" s="209">
        <f>INDEX('Monthly Cash Flow'!$C$7:$DT$161,MATCH($B176,'Monthly Cash Flow'!$C$7:$C$161,0),MATCH(E$57,'Monthly Cash Flow'!$C$7:$DT$7,0))</f>
        <v>0</v>
      </c>
      <c r="F176" s="209">
        <f>INDEX('Monthly Cash Flow'!$C$7:$DT$161,MATCH($B176,'Monthly Cash Flow'!$C$7:$C$161,0),MATCH(F$57,'Monthly Cash Flow'!$C$7:$DT$7,0))</f>
        <v>0</v>
      </c>
      <c r="G176" s="209">
        <f>INDEX('Monthly Cash Flow'!$C$7:$DT$161,MATCH($B176,'Monthly Cash Flow'!$C$7:$C$161,0),MATCH(G$57,'Monthly Cash Flow'!$C$7:$DT$7,0))</f>
        <v>0</v>
      </c>
      <c r="H176" s="209">
        <f>INDEX('Monthly Cash Flow'!$C$7:$DT$161,MATCH($B176,'Monthly Cash Flow'!$C$7:$C$161,0),MATCH(H$57,'Monthly Cash Flow'!$C$7:$DT$7,0))</f>
        <v>0</v>
      </c>
      <c r="I176" s="209">
        <f>INDEX('Monthly Cash Flow'!$C$7:$DT$161,MATCH($B176,'Monthly Cash Flow'!$C$7:$C$161,0),MATCH(I$57,'Monthly Cash Flow'!$C$7:$DT$7,0))</f>
        <v>0</v>
      </c>
      <c r="J176" s="209">
        <f>INDEX('Monthly Cash Flow'!$C$7:$DT$161,MATCH($B176,'Monthly Cash Flow'!$C$7:$C$161,0),MATCH(J$57,'Monthly Cash Flow'!$C$7:$DT$7,0))</f>
        <v>0</v>
      </c>
      <c r="K176" s="209">
        <f>INDEX('Monthly Cash Flow'!$C$7:$DT$161,MATCH($B176,'Monthly Cash Flow'!$C$7:$C$161,0),MATCH(K$57,'Monthly Cash Flow'!$C$7:$DT$7,0))</f>
        <v>0</v>
      </c>
      <c r="L176" s="209">
        <f>INDEX('Monthly Cash Flow'!$C$7:$DT$161,MATCH($B176,'Monthly Cash Flow'!$C$7:$C$161,0),MATCH(L$57,'Monthly Cash Flow'!$C$7:$DT$7,0))</f>
        <v>0</v>
      </c>
      <c r="M176" s="209">
        <f>INDEX('Monthly Cash Flow'!$C$7:$DT$161,MATCH($B176,'Monthly Cash Flow'!$C$7:$C$161,0),MATCH(M$57,'Monthly Cash Flow'!$C$7:$DT$7,0))</f>
        <v>0</v>
      </c>
      <c r="N176" s="209">
        <f>INDEX('Monthly Cash Flow'!$C$7:$DT$161,MATCH($B176,'Monthly Cash Flow'!$C$7:$C$161,0),MATCH(N$57,'Monthly Cash Flow'!$C$7:$DT$7,0))</f>
        <v>0</v>
      </c>
      <c r="O176" s="209">
        <f>INDEX('Monthly Cash Flow'!$C$7:$DT$161,MATCH($B176,'Monthly Cash Flow'!$C$7:$C$161,0),MATCH(O$57,'Monthly Cash Flow'!$C$7:$DT$7,0))</f>
        <v>0</v>
      </c>
      <c r="P176" s="209">
        <f>INDEX('Monthly Cash Flow'!$C$7:$DT$161,MATCH($B176,'Monthly Cash Flow'!$C$7:$C$161,0),MATCH(P$57,'Monthly Cash Flow'!$C$7:$DT$7,0))</f>
        <v>0</v>
      </c>
    </row>
    <row r="177" spans="2:16" ht="15.75" customHeight="1">
      <c r="B177" s="5" t="s">
        <v>47</v>
      </c>
      <c r="C177" s="5"/>
      <c r="D177" s="5"/>
      <c r="E177" s="209" t="e">
        <f>INDEX('Monthly Cash Flow'!$C$7:$DT$161,MATCH($B177,'Monthly Cash Flow'!$C$7:$C$161,0),MATCH(E$57,'Monthly Cash Flow'!$C$7:$DT$7,0))</f>
        <v>#N/A</v>
      </c>
      <c r="F177" s="209" t="e">
        <f>INDEX('Monthly Cash Flow'!$C$7:$DT$161,MATCH($B177,'Monthly Cash Flow'!$C$7:$C$161,0),MATCH(F$57,'Monthly Cash Flow'!$C$7:$DT$7,0))</f>
        <v>#N/A</v>
      </c>
      <c r="G177" s="209" t="e">
        <f>INDEX('Monthly Cash Flow'!$C$7:$DT$161,MATCH($B177,'Monthly Cash Flow'!$C$7:$C$161,0),MATCH(G$57,'Monthly Cash Flow'!$C$7:$DT$7,0))</f>
        <v>#N/A</v>
      </c>
      <c r="H177" s="209" t="e">
        <f>INDEX('Monthly Cash Flow'!$C$7:$DT$161,MATCH($B177,'Monthly Cash Flow'!$C$7:$C$161,0),MATCH(H$57,'Monthly Cash Flow'!$C$7:$DT$7,0))</f>
        <v>#N/A</v>
      </c>
      <c r="I177" s="209" t="e">
        <f>INDEX('Monthly Cash Flow'!$C$7:$DT$161,MATCH($B177,'Monthly Cash Flow'!$C$7:$C$161,0),MATCH(I$57,'Monthly Cash Flow'!$C$7:$DT$7,0))</f>
        <v>#N/A</v>
      </c>
      <c r="J177" s="209" t="e">
        <f>INDEX('Monthly Cash Flow'!$C$7:$DT$161,MATCH($B177,'Monthly Cash Flow'!$C$7:$C$161,0),MATCH(J$57,'Monthly Cash Flow'!$C$7:$DT$7,0))</f>
        <v>#N/A</v>
      </c>
      <c r="K177" s="209" t="e">
        <f>INDEX('Monthly Cash Flow'!$C$7:$DT$161,MATCH($B177,'Monthly Cash Flow'!$C$7:$C$161,0),MATCH(K$57,'Monthly Cash Flow'!$C$7:$DT$7,0))</f>
        <v>#N/A</v>
      </c>
      <c r="L177" s="209" t="e">
        <f>INDEX('Monthly Cash Flow'!$C$7:$DT$161,MATCH($B177,'Monthly Cash Flow'!$C$7:$C$161,0),MATCH(L$57,'Monthly Cash Flow'!$C$7:$DT$7,0))</f>
        <v>#N/A</v>
      </c>
      <c r="M177" s="209" t="e">
        <f>INDEX('Monthly Cash Flow'!$C$7:$DT$161,MATCH($B177,'Monthly Cash Flow'!$C$7:$C$161,0),MATCH(M$57,'Monthly Cash Flow'!$C$7:$DT$7,0))</f>
        <v>#N/A</v>
      </c>
      <c r="N177" s="209" t="e">
        <f>INDEX('Monthly Cash Flow'!$C$7:$DT$161,MATCH($B177,'Monthly Cash Flow'!$C$7:$C$161,0),MATCH(N$57,'Monthly Cash Flow'!$C$7:$DT$7,0))</f>
        <v>#N/A</v>
      </c>
      <c r="O177" s="209" t="e">
        <f>INDEX('Monthly Cash Flow'!$C$7:$DT$161,MATCH($B177,'Monthly Cash Flow'!$C$7:$C$161,0),MATCH(O$57,'Monthly Cash Flow'!$C$7:$DT$7,0))</f>
        <v>#N/A</v>
      </c>
      <c r="P177" s="209" t="e">
        <f>INDEX('Monthly Cash Flow'!$C$7:$DT$161,MATCH($B177,'Monthly Cash Flow'!$C$7:$C$161,0),MATCH(P$57,'Monthly Cash Flow'!$C$7:$DT$7,0))</f>
        <v>#N/A</v>
      </c>
    </row>
    <row r="178" spans="2:16" ht="15.75" customHeight="1">
      <c r="B178" s="5" t="s">
        <v>48</v>
      </c>
      <c r="C178" s="5"/>
      <c r="D178" s="5"/>
      <c r="E178" s="209">
        <f>INDEX('Monthly Cash Flow'!$C$7:$DT$161,MATCH($B178,'Monthly Cash Flow'!$C$7:$C$161,0),MATCH(E$57,'Monthly Cash Flow'!$C$7:$DT$7,0))</f>
        <v>7604.1910734953708</v>
      </c>
      <c r="F178" s="209">
        <f>INDEX('Monthly Cash Flow'!$C$7:$DT$161,MATCH($B178,'Monthly Cash Flow'!$C$7:$C$161,0),MATCH(F$57,'Monthly Cash Flow'!$C$7:$DT$7,0))</f>
        <v>7604.1910734953708</v>
      </c>
      <c r="G178" s="209">
        <f>INDEX('Monthly Cash Flow'!$C$7:$DT$161,MATCH($B178,'Monthly Cash Flow'!$C$7:$C$161,0),MATCH(G$57,'Monthly Cash Flow'!$C$7:$DT$7,0))</f>
        <v>7604.1910734953708</v>
      </c>
      <c r="H178" s="209">
        <f>INDEX('Monthly Cash Flow'!$C$7:$DT$161,MATCH($B178,'Monthly Cash Flow'!$C$7:$C$161,0),MATCH(H$57,'Monthly Cash Flow'!$C$7:$DT$7,0))</f>
        <v>7604.1910734953708</v>
      </c>
      <c r="I178" s="209">
        <f>INDEX('Monthly Cash Flow'!$C$7:$DT$161,MATCH($B178,'Monthly Cash Flow'!$C$7:$C$161,0),MATCH(I$57,'Monthly Cash Flow'!$C$7:$DT$7,0))</f>
        <v>7604.1910734953708</v>
      </c>
      <c r="J178" s="209">
        <f>INDEX('Monthly Cash Flow'!$C$7:$DT$161,MATCH($B178,'Monthly Cash Flow'!$C$7:$C$161,0),MATCH(J$57,'Monthly Cash Flow'!$C$7:$DT$7,0))</f>
        <v>7604.1910734953708</v>
      </c>
      <c r="K178" s="209">
        <f>INDEX('Monthly Cash Flow'!$C$7:$DT$161,MATCH($B178,'Monthly Cash Flow'!$C$7:$C$161,0),MATCH(K$57,'Monthly Cash Flow'!$C$7:$DT$7,0))</f>
        <v>7604.1910734953708</v>
      </c>
      <c r="L178" s="209">
        <f>INDEX('Monthly Cash Flow'!$C$7:$DT$161,MATCH($B178,'Monthly Cash Flow'!$C$7:$C$161,0),MATCH(L$57,'Monthly Cash Flow'!$C$7:$DT$7,0))</f>
        <v>7832.3168057002331</v>
      </c>
      <c r="M178" s="209">
        <f>INDEX('Monthly Cash Flow'!$C$7:$DT$161,MATCH($B178,'Monthly Cash Flow'!$C$7:$C$161,0),MATCH(M$57,'Monthly Cash Flow'!$C$7:$DT$7,0))</f>
        <v>7832.3168057002331</v>
      </c>
      <c r="N178" s="209">
        <f>INDEX('Monthly Cash Flow'!$C$7:$DT$161,MATCH($B178,'Monthly Cash Flow'!$C$7:$C$161,0),MATCH(N$57,'Monthly Cash Flow'!$C$7:$DT$7,0))</f>
        <v>7832.3168057002331</v>
      </c>
      <c r="O178" s="209">
        <f>INDEX('Monthly Cash Flow'!$C$7:$DT$161,MATCH($B178,'Monthly Cash Flow'!$C$7:$C$161,0),MATCH(O$57,'Monthly Cash Flow'!$C$7:$DT$7,0))</f>
        <v>7832.3168057002331</v>
      </c>
      <c r="P178" s="209">
        <f>INDEX('Monthly Cash Flow'!$C$7:$DT$161,MATCH($B178,'Monthly Cash Flow'!$C$7:$C$161,0),MATCH(P$57,'Monthly Cash Flow'!$C$7:$DT$7,0))</f>
        <v>7832.3168057002331</v>
      </c>
    </row>
    <row r="179" spans="2:16" ht="15.75" customHeight="1">
      <c r="B179" s="10" t="s">
        <v>197</v>
      </c>
      <c r="C179" s="10"/>
      <c r="D179" s="10"/>
      <c r="E179" s="21">
        <f>INDEX('Monthly Cash Flow'!$C$7:$DT$161,MATCH($B179,'Monthly Cash Flow'!$C$7:$C$161,0),MATCH(E$57,'Monthly Cash Flow'!$C$7:$DT$7,0))</f>
        <v>42447.431853876871</v>
      </c>
      <c r="F179" s="21">
        <f>INDEX('Monthly Cash Flow'!$C$7:$DT$161,MATCH($B179,'Monthly Cash Flow'!$C$7:$C$161,0),MATCH(F$57,'Monthly Cash Flow'!$C$7:$DT$7,0))</f>
        <v>59629.07188309043</v>
      </c>
      <c r="G179" s="21">
        <f>INDEX('Monthly Cash Flow'!$C$7:$DT$161,MATCH($B179,'Monthly Cash Flow'!$C$7:$C$161,0),MATCH(G$57,'Monthly Cash Flow'!$C$7:$DT$7,0))</f>
        <v>73828.312571154922</v>
      </c>
      <c r="H179" s="21">
        <f>INDEX('Monthly Cash Flow'!$C$7:$DT$161,MATCH($B179,'Monthly Cash Flow'!$C$7:$C$161,0),MATCH(H$57,'Monthly Cash Flow'!$C$7:$DT$7,0))</f>
        <v>82077.229282407498</v>
      </c>
      <c r="I179" s="21">
        <f>INDEX('Monthly Cash Flow'!$C$7:$DT$161,MATCH($B179,'Monthly Cash Flow'!$C$7:$C$161,0),MATCH(I$57,'Monthly Cash Flow'!$C$7:$DT$7,0))</f>
        <v>91372.392981781682</v>
      </c>
      <c r="J179" s="21">
        <f>INDEX('Monthly Cash Flow'!$C$7:$DT$161,MATCH($B179,'Monthly Cash Flow'!$C$7:$C$161,0),MATCH(J$57,'Monthly Cash Flow'!$C$7:$DT$7,0))</f>
        <v>98736.184655943449</v>
      </c>
      <c r="K179" s="21">
        <f>INDEX('Monthly Cash Flow'!$C$7:$DT$161,MATCH($B179,'Monthly Cash Flow'!$C$7:$C$161,0),MATCH(K$57,'Monthly Cash Flow'!$C$7:$DT$7,0))</f>
        <v>107663.02568266842</v>
      </c>
      <c r="L179" s="21">
        <f>INDEX('Monthly Cash Flow'!$C$7:$DT$161,MATCH($B179,'Monthly Cash Flow'!$C$7:$C$161,0),MATCH(L$57,'Monthly Cash Flow'!$C$7:$DT$7,0))</f>
        <v>118470.54638170464</v>
      </c>
      <c r="M179" s="21">
        <f>INDEX('Monthly Cash Flow'!$C$7:$DT$161,MATCH($B179,'Monthly Cash Flow'!$C$7:$C$161,0),MATCH(M$57,'Monthly Cash Flow'!$C$7:$DT$7,0))</f>
        <v>122326.00614352674</v>
      </c>
      <c r="N179" s="21">
        <f>INDEX('Monthly Cash Flow'!$C$7:$DT$161,MATCH($B179,'Monthly Cash Flow'!$C$7:$C$161,0),MATCH(N$57,'Monthly Cash Flow'!$C$7:$DT$7,0))</f>
        <v>134085.07177668397</v>
      </c>
      <c r="O179" s="21">
        <f>INDEX('Monthly Cash Flow'!$C$7:$DT$161,MATCH($B179,'Monthly Cash Flow'!$C$7:$C$161,0),MATCH(O$57,'Monthly Cash Flow'!$C$7:$DT$7,0))</f>
        <v>139641.60241384467</v>
      </c>
      <c r="P179" s="21">
        <f>INDEX('Monthly Cash Flow'!$C$7:$DT$161,MATCH($B179,'Monthly Cash Flow'!$C$7:$C$161,0),MATCH(P$57,'Monthly Cash Flow'!$C$7:$DT$7,0))</f>
        <v>148481.58118479903</v>
      </c>
    </row>
    <row r="180" spans="2:16" ht="15.75" customHeight="1">
      <c r="B180" s="4" t="s">
        <v>49</v>
      </c>
      <c r="C180" s="4"/>
      <c r="D180" s="4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</row>
    <row r="181" spans="2:16" ht="15.75" customHeight="1">
      <c r="B181" s="5" t="s">
        <v>98</v>
      </c>
      <c r="C181" s="5"/>
      <c r="D181" s="5"/>
      <c r="E181" s="209">
        <f>INDEX('Monthly Cash Flow'!$C$7:$DT$161,MATCH($B181,'Monthly Cash Flow'!$C$7:$C$161,0),MATCH(E$57,'Monthly Cash Flow'!$C$7:$DT$7,0))</f>
        <v>106849.61430173332</v>
      </c>
      <c r="F181" s="209">
        <f>INDEX('Monthly Cash Flow'!$C$7:$DT$161,MATCH($B181,'Monthly Cash Flow'!$C$7:$C$161,0),MATCH(F$57,'Monthly Cash Flow'!$C$7:$DT$7,0))</f>
        <v>106849.61430173332</v>
      </c>
      <c r="G181" s="209">
        <f>INDEX('Monthly Cash Flow'!$C$7:$DT$161,MATCH($B181,'Monthly Cash Flow'!$C$7:$C$161,0),MATCH(G$57,'Monthly Cash Flow'!$C$7:$DT$7,0))</f>
        <v>106849.61430173332</v>
      </c>
      <c r="H181" s="209">
        <f>INDEX('Monthly Cash Flow'!$C$7:$DT$161,MATCH($B181,'Monthly Cash Flow'!$C$7:$C$161,0),MATCH(H$57,'Monthly Cash Flow'!$C$7:$DT$7,0))</f>
        <v>106849.61430173332</v>
      </c>
      <c r="I181" s="209">
        <f>INDEX('Monthly Cash Flow'!$C$7:$DT$161,MATCH($B181,'Monthly Cash Flow'!$C$7:$C$161,0),MATCH(I$57,'Monthly Cash Flow'!$C$7:$DT$7,0))</f>
        <v>106849.61430173332</v>
      </c>
      <c r="J181" s="209">
        <f>INDEX('Monthly Cash Flow'!$C$7:$DT$161,MATCH($B181,'Monthly Cash Flow'!$C$7:$C$161,0),MATCH(J$57,'Monthly Cash Flow'!$C$7:$DT$7,0))</f>
        <v>106849.61430173332</v>
      </c>
      <c r="K181" s="209">
        <f>INDEX('Monthly Cash Flow'!$C$7:$DT$161,MATCH($B181,'Monthly Cash Flow'!$C$7:$C$161,0),MATCH(K$57,'Monthly Cash Flow'!$C$7:$DT$7,0))</f>
        <v>106849.61430173332</v>
      </c>
      <c r="L181" s="209">
        <f>INDEX('Monthly Cash Flow'!$C$7:$DT$161,MATCH($B181,'Monthly Cash Flow'!$C$7:$C$161,0),MATCH(L$57,'Monthly Cash Flow'!$C$7:$DT$7,0))</f>
        <v>125213.45538386532</v>
      </c>
      <c r="M181" s="209">
        <f>INDEX('Monthly Cash Flow'!$C$7:$DT$161,MATCH($B181,'Monthly Cash Flow'!$C$7:$C$161,0),MATCH(M$57,'Monthly Cash Flow'!$C$7:$DT$7,0))</f>
        <v>125213.45538386532</v>
      </c>
      <c r="N181" s="209">
        <f>INDEX('Monthly Cash Flow'!$C$7:$DT$161,MATCH($B181,'Monthly Cash Flow'!$C$7:$C$161,0),MATCH(N$57,'Monthly Cash Flow'!$C$7:$DT$7,0))</f>
        <v>125213.45538386532</v>
      </c>
      <c r="O181" s="209">
        <f>INDEX('Monthly Cash Flow'!$C$7:$DT$161,MATCH($B181,'Monthly Cash Flow'!$C$7:$C$161,0),MATCH(O$57,'Monthly Cash Flow'!$C$7:$DT$7,0))</f>
        <v>130266.23960155866</v>
      </c>
      <c r="P181" s="209">
        <f>INDEX('Monthly Cash Flow'!$C$7:$DT$161,MATCH($B181,'Monthly Cash Flow'!$C$7:$C$161,0),MATCH(P$57,'Monthly Cash Flow'!$C$7:$DT$7,0))</f>
        <v>130266.23960155866</v>
      </c>
    </row>
    <row r="182" spans="2:16" ht="15.75" customHeight="1">
      <c r="B182" s="5" t="s">
        <v>181</v>
      </c>
      <c r="C182" s="5"/>
      <c r="D182" s="5"/>
      <c r="E182" s="209">
        <f>INDEX('Monthly Cash Flow'!$C$7:$DT$161,MATCH($B182,'Monthly Cash Flow'!$C$7:$C$161,0),MATCH(E$57,'Monthly Cash Flow'!$C$7:$DT$7,0))</f>
        <v>1242.9769625000001</v>
      </c>
      <c r="F182" s="209">
        <f>INDEX('Monthly Cash Flow'!$C$7:$DT$161,MATCH($B182,'Monthly Cash Flow'!$C$7:$C$161,0),MATCH(F$57,'Monthly Cash Flow'!$C$7:$DT$7,0))</f>
        <v>1242.9769625000001</v>
      </c>
      <c r="G182" s="209">
        <f>INDEX('Monthly Cash Flow'!$C$7:$DT$161,MATCH($B182,'Monthly Cash Flow'!$C$7:$C$161,0),MATCH(G$57,'Monthly Cash Flow'!$C$7:$DT$7,0))</f>
        <v>1242.9769625000001</v>
      </c>
      <c r="H182" s="209">
        <f>INDEX('Monthly Cash Flow'!$C$7:$DT$161,MATCH($B182,'Monthly Cash Flow'!$C$7:$C$161,0),MATCH(H$57,'Monthly Cash Flow'!$C$7:$DT$7,0))</f>
        <v>1242.9769625000001</v>
      </c>
      <c r="I182" s="209">
        <f>INDEX('Monthly Cash Flow'!$C$7:$DT$161,MATCH($B182,'Monthly Cash Flow'!$C$7:$C$161,0),MATCH(I$57,'Monthly Cash Flow'!$C$7:$DT$7,0))</f>
        <v>1242.9769625000001</v>
      </c>
      <c r="J182" s="209">
        <f>INDEX('Monthly Cash Flow'!$C$7:$DT$161,MATCH($B182,'Monthly Cash Flow'!$C$7:$C$161,0),MATCH(J$57,'Monthly Cash Flow'!$C$7:$DT$7,0))</f>
        <v>1242.9769625000001</v>
      </c>
      <c r="K182" s="209">
        <f>INDEX('Monthly Cash Flow'!$C$7:$DT$161,MATCH($B182,'Monthly Cash Flow'!$C$7:$C$161,0),MATCH(K$57,'Monthly Cash Flow'!$C$7:$DT$7,0))</f>
        <v>1242.9769625000001</v>
      </c>
      <c r="L182" s="209">
        <f>INDEX('Monthly Cash Flow'!$C$7:$DT$161,MATCH($B182,'Monthly Cash Flow'!$C$7:$C$161,0),MATCH(L$57,'Monthly Cash Flow'!$C$7:$DT$7,0))</f>
        <v>1280.2662713750003</v>
      </c>
      <c r="M182" s="209">
        <f>INDEX('Monthly Cash Flow'!$C$7:$DT$161,MATCH($B182,'Monthly Cash Flow'!$C$7:$C$161,0),MATCH(M$57,'Monthly Cash Flow'!$C$7:$DT$7,0))</f>
        <v>1280.2662713750003</v>
      </c>
      <c r="N182" s="209">
        <f>INDEX('Monthly Cash Flow'!$C$7:$DT$161,MATCH($B182,'Monthly Cash Flow'!$C$7:$C$161,0),MATCH(N$57,'Monthly Cash Flow'!$C$7:$DT$7,0))</f>
        <v>1280.2662713750003</v>
      </c>
      <c r="O182" s="209">
        <f>INDEX('Monthly Cash Flow'!$C$7:$DT$161,MATCH($B182,'Monthly Cash Flow'!$C$7:$C$161,0),MATCH(O$57,'Monthly Cash Flow'!$C$7:$DT$7,0))</f>
        <v>1280.2662713750003</v>
      </c>
      <c r="P182" s="209">
        <f>INDEX('Monthly Cash Flow'!$C$7:$DT$161,MATCH($B182,'Monthly Cash Flow'!$C$7:$C$161,0),MATCH(P$57,'Monthly Cash Flow'!$C$7:$DT$7,0))</f>
        <v>1280.2662713750003</v>
      </c>
    </row>
    <row r="183" spans="2:16" ht="15.75" customHeight="1">
      <c r="B183" s="5" t="s">
        <v>269</v>
      </c>
      <c r="C183" s="5"/>
      <c r="D183" s="5"/>
      <c r="E183" s="209">
        <f>INDEX('Monthly Cash Flow'!$C$7:$DT$161,MATCH($B183,'Monthly Cash Flow'!$C$7:$C$161,0),MATCH(E$57,'Monthly Cash Flow'!$C$7:$DT$7,0))</f>
        <v>4273.9845720693329</v>
      </c>
      <c r="F183" s="209">
        <f>INDEX('Monthly Cash Flow'!$C$7:$DT$161,MATCH($B183,'Monthly Cash Flow'!$C$7:$C$161,0),MATCH(F$57,'Monthly Cash Flow'!$C$7:$DT$7,0))</f>
        <v>4273.9845720693329</v>
      </c>
      <c r="G183" s="209">
        <f>INDEX('Monthly Cash Flow'!$C$7:$DT$161,MATCH($B183,'Monthly Cash Flow'!$C$7:$C$161,0),MATCH(G$57,'Monthly Cash Flow'!$C$7:$DT$7,0))</f>
        <v>4273.9845720693329</v>
      </c>
      <c r="H183" s="209">
        <f>INDEX('Monthly Cash Flow'!$C$7:$DT$161,MATCH($B183,'Monthly Cash Flow'!$C$7:$C$161,0),MATCH(H$57,'Monthly Cash Flow'!$C$7:$DT$7,0))</f>
        <v>4273.9845720693329</v>
      </c>
      <c r="I183" s="209">
        <f>INDEX('Monthly Cash Flow'!$C$7:$DT$161,MATCH($B183,'Monthly Cash Flow'!$C$7:$C$161,0),MATCH(I$57,'Monthly Cash Flow'!$C$7:$DT$7,0))</f>
        <v>4273.9845720693329</v>
      </c>
      <c r="J183" s="209">
        <f>INDEX('Monthly Cash Flow'!$C$7:$DT$161,MATCH($B183,'Monthly Cash Flow'!$C$7:$C$161,0),MATCH(J$57,'Monthly Cash Flow'!$C$7:$DT$7,0))</f>
        <v>4273.9845720693329</v>
      </c>
      <c r="K183" s="209">
        <f>INDEX('Monthly Cash Flow'!$C$7:$DT$161,MATCH($B183,'Monthly Cash Flow'!$C$7:$C$161,0),MATCH(K$57,'Monthly Cash Flow'!$C$7:$DT$7,0))</f>
        <v>4273.9845720693329</v>
      </c>
      <c r="L183" s="209">
        <f>INDEX('Monthly Cash Flow'!$C$7:$DT$161,MATCH($B183,'Monthly Cash Flow'!$C$7:$C$161,0),MATCH(L$57,'Monthly Cash Flow'!$C$7:$DT$7,0))</f>
        <v>5008.5382153546134</v>
      </c>
      <c r="M183" s="209">
        <f>INDEX('Monthly Cash Flow'!$C$7:$DT$161,MATCH($B183,'Monthly Cash Flow'!$C$7:$C$161,0),MATCH(M$57,'Monthly Cash Flow'!$C$7:$DT$7,0))</f>
        <v>5008.5382153546134</v>
      </c>
      <c r="N183" s="209">
        <f>INDEX('Monthly Cash Flow'!$C$7:$DT$161,MATCH($B183,'Monthly Cash Flow'!$C$7:$C$161,0),MATCH(N$57,'Monthly Cash Flow'!$C$7:$DT$7,0))</f>
        <v>5008.5382153546134</v>
      </c>
      <c r="O183" s="209">
        <f>INDEX('Monthly Cash Flow'!$C$7:$DT$161,MATCH($B183,'Monthly Cash Flow'!$C$7:$C$161,0),MATCH(O$57,'Monthly Cash Flow'!$C$7:$DT$7,0))</f>
        <v>5210.6495840623465</v>
      </c>
      <c r="P183" s="209">
        <f>INDEX('Monthly Cash Flow'!$C$7:$DT$161,MATCH($B183,'Monthly Cash Flow'!$C$7:$C$161,0),MATCH(P$57,'Monthly Cash Flow'!$C$7:$DT$7,0))</f>
        <v>5210.6495840623465</v>
      </c>
    </row>
    <row r="184" spans="2:16" ht="15.75" customHeight="1">
      <c r="B184" s="5" t="s">
        <v>275</v>
      </c>
      <c r="C184" s="5"/>
      <c r="D184" s="5"/>
      <c r="E184" s="209">
        <f>INDEX('Monthly Cash Flow'!$C$7:$DT$161,MATCH($B184,'Monthly Cash Flow'!$C$7:$C$161,0),MATCH(E$57,'Monthly Cash Flow'!$C$7:$DT$7,0))</f>
        <v>6410.9768581039989</v>
      </c>
      <c r="F184" s="209">
        <f>INDEX('Monthly Cash Flow'!$C$7:$DT$161,MATCH($B184,'Monthly Cash Flow'!$C$7:$C$161,0),MATCH(F$57,'Monthly Cash Flow'!$C$7:$DT$7,0))</f>
        <v>6410.9768581039989</v>
      </c>
      <c r="G184" s="209">
        <f>INDEX('Monthly Cash Flow'!$C$7:$DT$161,MATCH($B184,'Monthly Cash Flow'!$C$7:$C$161,0),MATCH(G$57,'Monthly Cash Flow'!$C$7:$DT$7,0))</f>
        <v>6410.9768581039989</v>
      </c>
      <c r="H184" s="209">
        <f>INDEX('Monthly Cash Flow'!$C$7:$DT$161,MATCH($B184,'Monthly Cash Flow'!$C$7:$C$161,0),MATCH(H$57,'Monthly Cash Flow'!$C$7:$DT$7,0))</f>
        <v>6410.9768581039989</v>
      </c>
      <c r="I184" s="209">
        <f>INDEX('Monthly Cash Flow'!$C$7:$DT$161,MATCH($B184,'Monthly Cash Flow'!$C$7:$C$161,0),MATCH(I$57,'Monthly Cash Flow'!$C$7:$DT$7,0))</f>
        <v>6410.9768581039989</v>
      </c>
      <c r="J184" s="209">
        <f>INDEX('Monthly Cash Flow'!$C$7:$DT$161,MATCH($B184,'Monthly Cash Flow'!$C$7:$C$161,0),MATCH(J$57,'Monthly Cash Flow'!$C$7:$DT$7,0))</f>
        <v>6410.9768581039989</v>
      </c>
      <c r="K184" s="209">
        <f>INDEX('Monthly Cash Flow'!$C$7:$DT$161,MATCH($B184,'Monthly Cash Flow'!$C$7:$C$161,0),MATCH(K$57,'Monthly Cash Flow'!$C$7:$DT$7,0))</f>
        <v>6410.9768581039989</v>
      </c>
      <c r="L184" s="209">
        <f>INDEX('Monthly Cash Flow'!$C$7:$DT$161,MATCH($B184,'Monthly Cash Flow'!$C$7:$C$161,0),MATCH(L$57,'Monthly Cash Flow'!$C$7:$DT$7,0))</f>
        <v>7512.8073230319187</v>
      </c>
      <c r="M184" s="209">
        <f>INDEX('Monthly Cash Flow'!$C$7:$DT$161,MATCH($B184,'Monthly Cash Flow'!$C$7:$C$161,0),MATCH(M$57,'Monthly Cash Flow'!$C$7:$DT$7,0))</f>
        <v>7512.8073230319187</v>
      </c>
      <c r="N184" s="209">
        <f>INDEX('Monthly Cash Flow'!$C$7:$DT$161,MATCH($B184,'Monthly Cash Flow'!$C$7:$C$161,0),MATCH(N$57,'Monthly Cash Flow'!$C$7:$DT$7,0))</f>
        <v>7512.8073230319187</v>
      </c>
      <c r="O184" s="209">
        <f>INDEX('Monthly Cash Flow'!$C$7:$DT$161,MATCH($B184,'Monthly Cash Flow'!$C$7:$C$161,0),MATCH(O$57,'Monthly Cash Flow'!$C$7:$DT$7,0))</f>
        <v>7815.9743760935189</v>
      </c>
      <c r="P184" s="209">
        <f>INDEX('Monthly Cash Flow'!$C$7:$DT$161,MATCH($B184,'Monthly Cash Flow'!$C$7:$C$161,0),MATCH(P$57,'Monthly Cash Flow'!$C$7:$DT$7,0))</f>
        <v>7815.9743760935189</v>
      </c>
    </row>
    <row r="185" spans="2:16" ht="15.75" customHeight="1">
      <c r="B185" s="5" t="s">
        <v>307</v>
      </c>
      <c r="C185" s="5"/>
      <c r="D185" s="5"/>
      <c r="E185" s="209">
        <f>INDEX('Monthly Cash Flow'!$C$7:$DT$161,MATCH($B185,'Monthly Cash Flow'!$C$7:$C$161,0),MATCH(E$57,'Monthly Cash Flow'!$C$7:$DT$7,0))</f>
        <v>10684.961430173333</v>
      </c>
      <c r="F185" s="209">
        <f>INDEX('Monthly Cash Flow'!$C$7:$DT$161,MATCH($B185,'Monthly Cash Flow'!$C$7:$C$161,0),MATCH(F$57,'Monthly Cash Flow'!$C$7:$DT$7,0))</f>
        <v>10684.961430173333</v>
      </c>
      <c r="G185" s="209">
        <f>INDEX('Monthly Cash Flow'!$C$7:$DT$161,MATCH($B185,'Monthly Cash Flow'!$C$7:$C$161,0),MATCH(G$57,'Monthly Cash Flow'!$C$7:$DT$7,0))</f>
        <v>10684.961430173333</v>
      </c>
      <c r="H185" s="209">
        <f>INDEX('Monthly Cash Flow'!$C$7:$DT$161,MATCH($B185,'Monthly Cash Flow'!$C$7:$C$161,0),MATCH(H$57,'Monthly Cash Flow'!$C$7:$DT$7,0))</f>
        <v>10684.961430173333</v>
      </c>
      <c r="I185" s="209">
        <f>INDEX('Monthly Cash Flow'!$C$7:$DT$161,MATCH($B185,'Monthly Cash Flow'!$C$7:$C$161,0),MATCH(I$57,'Monthly Cash Flow'!$C$7:$DT$7,0))</f>
        <v>10684.961430173333</v>
      </c>
      <c r="J185" s="209">
        <f>INDEX('Monthly Cash Flow'!$C$7:$DT$161,MATCH($B185,'Monthly Cash Flow'!$C$7:$C$161,0),MATCH(J$57,'Monthly Cash Flow'!$C$7:$DT$7,0))</f>
        <v>10684.961430173333</v>
      </c>
      <c r="K185" s="209">
        <f>INDEX('Monthly Cash Flow'!$C$7:$DT$161,MATCH($B185,'Monthly Cash Flow'!$C$7:$C$161,0),MATCH(K$57,'Monthly Cash Flow'!$C$7:$DT$7,0))</f>
        <v>10684.961430173333</v>
      </c>
      <c r="L185" s="209">
        <f>INDEX('Monthly Cash Flow'!$C$7:$DT$161,MATCH($B185,'Monthly Cash Flow'!$C$7:$C$161,0),MATCH(L$57,'Monthly Cash Flow'!$C$7:$DT$7,0))</f>
        <v>12521.345538386533</v>
      </c>
      <c r="M185" s="209">
        <f>INDEX('Monthly Cash Flow'!$C$7:$DT$161,MATCH($B185,'Monthly Cash Flow'!$C$7:$C$161,0),MATCH(M$57,'Monthly Cash Flow'!$C$7:$DT$7,0))</f>
        <v>12521.345538386533</v>
      </c>
      <c r="N185" s="209">
        <f>INDEX('Monthly Cash Flow'!$C$7:$DT$161,MATCH($B185,'Monthly Cash Flow'!$C$7:$C$161,0),MATCH(N$57,'Monthly Cash Flow'!$C$7:$DT$7,0))</f>
        <v>12521.345538386533</v>
      </c>
      <c r="O185" s="209">
        <f>INDEX('Monthly Cash Flow'!$C$7:$DT$161,MATCH($B185,'Monthly Cash Flow'!$C$7:$C$161,0),MATCH(O$57,'Monthly Cash Flow'!$C$7:$DT$7,0))</f>
        <v>13026.623960155866</v>
      </c>
      <c r="P185" s="209">
        <f>INDEX('Monthly Cash Flow'!$C$7:$DT$161,MATCH($B185,'Monthly Cash Flow'!$C$7:$C$161,0),MATCH(P$57,'Monthly Cash Flow'!$C$7:$DT$7,0))</f>
        <v>13026.623960155866</v>
      </c>
    </row>
    <row r="186" spans="2:16" ht="15.75" customHeight="1">
      <c r="B186" s="5" t="s">
        <v>283</v>
      </c>
      <c r="C186" s="5"/>
      <c r="D186" s="5"/>
      <c r="E186" s="209">
        <f>INDEX('Monthly Cash Flow'!$C$7:$DT$161,MATCH($B186,'Monthly Cash Flow'!$C$7:$C$161,0),MATCH(E$57,'Monthly Cash Flow'!$C$7:$DT$7,0))</f>
        <v>8547.9691441386658</v>
      </c>
      <c r="F186" s="209">
        <f>INDEX('Monthly Cash Flow'!$C$7:$DT$161,MATCH($B186,'Monthly Cash Flow'!$C$7:$C$161,0),MATCH(F$57,'Monthly Cash Flow'!$C$7:$DT$7,0))</f>
        <v>8547.9691441386658</v>
      </c>
      <c r="G186" s="209">
        <f>INDEX('Monthly Cash Flow'!$C$7:$DT$161,MATCH($B186,'Monthly Cash Flow'!$C$7:$C$161,0),MATCH(G$57,'Monthly Cash Flow'!$C$7:$DT$7,0))</f>
        <v>8547.9691441386658</v>
      </c>
      <c r="H186" s="209">
        <f>INDEX('Monthly Cash Flow'!$C$7:$DT$161,MATCH($B186,'Monthly Cash Flow'!$C$7:$C$161,0),MATCH(H$57,'Monthly Cash Flow'!$C$7:$DT$7,0))</f>
        <v>8547.9691441386658</v>
      </c>
      <c r="I186" s="209">
        <f>INDEX('Monthly Cash Flow'!$C$7:$DT$161,MATCH($B186,'Monthly Cash Flow'!$C$7:$C$161,0),MATCH(I$57,'Monthly Cash Flow'!$C$7:$DT$7,0))</f>
        <v>8547.9691441386658</v>
      </c>
      <c r="J186" s="209">
        <f>INDEX('Monthly Cash Flow'!$C$7:$DT$161,MATCH($B186,'Monthly Cash Flow'!$C$7:$C$161,0),MATCH(J$57,'Monthly Cash Flow'!$C$7:$DT$7,0))</f>
        <v>8547.9691441386658</v>
      </c>
      <c r="K186" s="209">
        <f>INDEX('Monthly Cash Flow'!$C$7:$DT$161,MATCH($B186,'Monthly Cash Flow'!$C$7:$C$161,0),MATCH(K$57,'Monthly Cash Flow'!$C$7:$DT$7,0))</f>
        <v>8547.9691441386658</v>
      </c>
      <c r="L186" s="209">
        <f>INDEX('Monthly Cash Flow'!$C$7:$DT$161,MATCH($B186,'Monthly Cash Flow'!$C$7:$C$161,0),MATCH(L$57,'Monthly Cash Flow'!$C$7:$DT$7,0))</f>
        <v>10017.076430709227</v>
      </c>
      <c r="M186" s="209">
        <f>INDEX('Monthly Cash Flow'!$C$7:$DT$161,MATCH($B186,'Monthly Cash Flow'!$C$7:$C$161,0),MATCH(M$57,'Monthly Cash Flow'!$C$7:$DT$7,0))</f>
        <v>10017.076430709227</v>
      </c>
      <c r="N186" s="209">
        <f>INDEX('Monthly Cash Flow'!$C$7:$DT$161,MATCH($B186,'Monthly Cash Flow'!$C$7:$C$161,0),MATCH(N$57,'Monthly Cash Flow'!$C$7:$DT$7,0))</f>
        <v>10017.076430709227</v>
      </c>
      <c r="O186" s="209">
        <f>INDEX('Monthly Cash Flow'!$C$7:$DT$161,MATCH($B186,'Monthly Cash Flow'!$C$7:$C$161,0),MATCH(O$57,'Monthly Cash Flow'!$C$7:$DT$7,0))</f>
        <v>10421.299168124693</v>
      </c>
      <c r="P186" s="209">
        <f>INDEX('Monthly Cash Flow'!$C$7:$DT$161,MATCH($B186,'Monthly Cash Flow'!$C$7:$C$161,0),MATCH(P$57,'Monthly Cash Flow'!$C$7:$DT$7,0))</f>
        <v>10421.299168124693</v>
      </c>
    </row>
    <row r="187" spans="2:16" ht="15.75" customHeight="1">
      <c r="B187" s="5" t="s">
        <v>289</v>
      </c>
      <c r="C187" s="5"/>
      <c r="D187" s="5"/>
      <c r="E187" s="209">
        <f>INDEX('Monthly Cash Flow'!$C$7:$DT$161,MATCH($B187,'Monthly Cash Flow'!$C$7:$C$161,0),MATCH(E$57,'Monthly Cash Flow'!$C$7:$DT$7,0))</f>
        <v>534.24807150866661</v>
      </c>
      <c r="F187" s="209">
        <f>INDEX('Monthly Cash Flow'!$C$7:$DT$161,MATCH($B187,'Monthly Cash Flow'!$C$7:$C$161,0),MATCH(F$57,'Monthly Cash Flow'!$C$7:$DT$7,0))</f>
        <v>534.24807150866661</v>
      </c>
      <c r="G187" s="209">
        <f>INDEX('Monthly Cash Flow'!$C$7:$DT$161,MATCH($B187,'Monthly Cash Flow'!$C$7:$C$161,0),MATCH(G$57,'Monthly Cash Flow'!$C$7:$DT$7,0))</f>
        <v>534.24807150866661</v>
      </c>
      <c r="H187" s="209">
        <f>INDEX('Monthly Cash Flow'!$C$7:$DT$161,MATCH($B187,'Monthly Cash Flow'!$C$7:$C$161,0),MATCH(H$57,'Monthly Cash Flow'!$C$7:$DT$7,0))</f>
        <v>534.24807150866661</v>
      </c>
      <c r="I187" s="209">
        <f>INDEX('Monthly Cash Flow'!$C$7:$DT$161,MATCH($B187,'Monthly Cash Flow'!$C$7:$C$161,0),MATCH(I$57,'Monthly Cash Flow'!$C$7:$DT$7,0))</f>
        <v>534.24807150866661</v>
      </c>
      <c r="J187" s="209">
        <f>INDEX('Monthly Cash Flow'!$C$7:$DT$161,MATCH($B187,'Monthly Cash Flow'!$C$7:$C$161,0),MATCH(J$57,'Monthly Cash Flow'!$C$7:$DT$7,0))</f>
        <v>534.24807150866661</v>
      </c>
      <c r="K187" s="209">
        <f>INDEX('Monthly Cash Flow'!$C$7:$DT$161,MATCH($B187,'Monthly Cash Flow'!$C$7:$C$161,0),MATCH(K$57,'Monthly Cash Flow'!$C$7:$DT$7,0))</f>
        <v>534.24807150866661</v>
      </c>
      <c r="L187" s="209">
        <f>INDEX('Monthly Cash Flow'!$C$7:$DT$161,MATCH($B187,'Monthly Cash Flow'!$C$7:$C$161,0),MATCH(L$57,'Monthly Cash Flow'!$C$7:$DT$7,0))</f>
        <v>626.06727691932667</v>
      </c>
      <c r="M187" s="209">
        <f>INDEX('Monthly Cash Flow'!$C$7:$DT$161,MATCH($B187,'Monthly Cash Flow'!$C$7:$C$161,0),MATCH(M$57,'Monthly Cash Flow'!$C$7:$DT$7,0))</f>
        <v>626.06727691932667</v>
      </c>
      <c r="N187" s="209">
        <f>INDEX('Monthly Cash Flow'!$C$7:$DT$161,MATCH($B187,'Monthly Cash Flow'!$C$7:$C$161,0),MATCH(N$57,'Monthly Cash Flow'!$C$7:$DT$7,0))</f>
        <v>626.06727691932667</v>
      </c>
      <c r="O187" s="209">
        <f>INDEX('Monthly Cash Flow'!$C$7:$DT$161,MATCH($B187,'Monthly Cash Flow'!$C$7:$C$161,0),MATCH(O$57,'Monthly Cash Flow'!$C$7:$DT$7,0))</f>
        <v>651.33119800779332</v>
      </c>
      <c r="P187" s="209">
        <f>INDEX('Monthly Cash Flow'!$C$7:$DT$161,MATCH($B187,'Monthly Cash Flow'!$C$7:$C$161,0),MATCH(P$57,'Monthly Cash Flow'!$C$7:$DT$7,0))</f>
        <v>651.33119800779332</v>
      </c>
    </row>
    <row r="188" spans="2:16" ht="15.75" customHeight="1">
      <c r="B188" s="5" t="s">
        <v>303</v>
      </c>
      <c r="C188" s="5"/>
      <c r="D188" s="5"/>
      <c r="E188" s="209">
        <f>INDEX('Monthly Cash Flow'!$C$7:$DT$161,MATCH($B188,'Monthly Cash Flow'!$C$7:$C$161,0),MATCH(E$57,'Monthly Cash Flow'!$C$7:$DT$7,0))</f>
        <v>2938.3643932976665</v>
      </c>
      <c r="F188" s="209">
        <f>INDEX('Monthly Cash Flow'!$C$7:$DT$161,MATCH($B188,'Monthly Cash Flow'!$C$7:$C$161,0),MATCH(F$57,'Monthly Cash Flow'!$C$7:$DT$7,0))</f>
        <v>2938.3643932976665</v>
      </c>
      <c r="G188" s="209">
        <f>INDEX('Monthly Cash Flow'!$C$7:$DT$161,MATCH($B188,'Monthly Cash Flow'!$C$7:$C$161,0),MATCH(G$57,'Monthly Cash Flow'!$C$7:$DT$7,0))</f>
        <v>2938.3643932976665</v>
      </c>
      <c r="H188" s="209">
        <f>INDEX('Monthly Cash Flow'!$C$7:$DT$161,MATCH($B188,'Monthly Cash Flow'!$C$7:$C$161,0),MATCH(H$57,'Monthly Cash Flow'!$C$7:$DT$7,0))</f>
        <v>2938.3643932976665</v>
      </c>
      <c r="I188" s="209">
        <f>INDEX('Monthly Cash Flow'!$C$7:$DT$161,MATCH($B188,'Monthly Cash Flow'!$C$7:$C$161,0),MATCH(I$57,'Monthly Cash Flow'!$C$7:$DT$7,0))</f>
        <v>2938.3643932976665</v>
      </c>
      <c r="J188" s="209">
        <f>INDEX('Monthly Cash Flow'!$C$7:$DT$161,MATCH($B188,'Monthly Cash Flow'!$C$7:$C$161,0),MATCH(J$57,'Monthly Cash Flow'!$C$7:$DT$7,0))</f>
        <v>2938.3643932976665</v>
      </c>
      <c r="K188" s="209">
        <f>INDEX('Monthly Cash Flow'!$C$7:$DT$161,MATCH($B188,'Monthly Cash Flow'!$C$7:$C$161,0),MATCH(K$57,'Monthly Cash Flow'!$C$7:$DT$7,0))</f>
        <v>2938.3643932976665</v>
      </c>
      <c r="L188" s="209">
        <f>INDEX('Monthly Cash Flow'!$C$7:$DT$161,MATCH($B188,'Monthly Cash Flow'!$C$7:$C$161,0),MATCH(L$57,'Monthly Cash Flow'!$C$7:$DT$7,0))</f>
        <v>3443.3700230562963</v>
      </c>
      <c r="M188" s="209">
        <f>INDEX('Monthly Cash Flow'!$C$7:$DT$161,MATCH($B188,'Monthly Cash Flow'!$C$7:$C$161,0),MATCH(M$57,'Monthly Cash Flow'!$C$7:$DT$7,0))</f>
        <v>3443.3700230562963</v>
      </c>
      <c r="N188" s="209">
        <f>INDEX('Monthly Cash Flow'!$C$7:$DT$161,MATCH($B188,'Monthly Cash Flow'!$C$7:$C$161,0),MATCH(N$57,'Monthly Cash Flow'!$C$7:$DT$7,0))</f>
        <v>3443.3700230562963</v>
      </c>
      <c r="O188" s="209">
        <f>INDEX('Monthly Cash Flow'!$C$7:$DT$161,MATCH($B188,'Monthly Cash Flow'!$C$7:$C$161,0),MATCH(O$57,'Monthly Cash Flow'!$C$7:$DT$7,0))</f>
        <v>3582.3215890428633</v>
      </c>
      <c r="P188" s="209">
        <f>INDEX('Monthly Cash Flow'!$C$7:$DT$161,MATCH($B188,'Monthly Cash Flow'!$C$7:$C$161,0),MATCH(P$57,'Monthly Cash Flow'!$C$7:$DT$7,0))</f>
        <v>3582.3215890428633</v>
      </c>
    </row>
    <row r="189" spans="2:16" ht="15.75" customHeight="1">
      <c r="B189" s="5" t="s">
        <v>50</v>
      </c>
      <c r="C189" s="5"/>
      <c r="D189" s="5"/>
      <c r="E189" s="209">
        <f>INDEX('Monthly Cash Flow'!$C$7:$DT$161,MATCH($B189,'Monthly Cash Flow'!$C$7:$C$161,0),MATCH(E$57,'Monthly Cash Flow'!$C$7:$DT$7,0))</f>
        <v>0</v>
      </c>
      <c r="F189" s="209">
        <f>INDEX('Monthly Cash Flow'!$C$7:$DT$161,MATCH($B189,'Monthly Cash Flow'!$C$7:$C$161,0),MATCH(F$57,'Monthly Cash Flow'!$C$7:$DT$7,0))</f>
        <v>0</v>
      </c>
      <c r="G189" s="209">
        <f>INDEX('Monthly Cash Flow'!$C$7:$DT$161,MATCH($B189,'Monthly Cash Flow'!$C$7:$C$161,0),MATCH(G$57,'Monthly Cash Flow'!$C$7:$DT$7,0))</f>
        <v>0</v>
      </c>
      <c r="H189" s="209">
        <f>INDEX('Monthly Cash Flow'!$C$7:$DT$161,MATCH($B189,'Monthly Cash Flow'!$C$7:$C$161,0),MATCH(H$57,'Monthly Cash Flow'!$C$7:$DT$7,0))</f>
        <v>0</v>
      </c>
      <c r="I189" s="209">
        <f>INDEX('Monthly Cash Flow'!$C$7:$DT$161,MATCH($B189,'Monthly Cash Flow'!$C$7:$C$161,0),MATCH(I$57,'Monthly Cash Flow'!$C$7:$DT$7,0))</f>
        <v>0</v>
      </c>
      <c r="J189" s="209">
        <f>INDEX('Monthly Cash Flow'!$C$7:$DT$161,MATCH($B189,'Monthly Cash Flow'!$C$7:$C$161,0),MATCH(J$57,'Monthly Cash Flow'!$C$7:$DT$7,0))</f>
        <v>0</v>
      </c>
      <c r="K189" s="209">
        <f>INDEX('Monthly Cash Flow'!$C$7:$DT$161,MATCH($B189,'Monthly Cash Flow'!$C$7:$C$161,0),MATCH(K$57,'Monthly Cash Flow'!$C$7:$DT$7,0))</f>
        <v>0</v>
      </c>
      <c r="L189" s="209">
        <f>INDEX('Monthly Cash Flow'!$C$7:$DT$161,MATCH($B189,'Monthly Cash Flow'!$C$7:$C$161,0),MATCH(L$57,'Monthly Cash Flow'!$C$7:$DT$7,0))</f>
        <v>0</v>
      </c>
      <c r="M189" s="209">
        <f>INDEX('Monthly Cash Flow'!$C$7:$DT$161,MATCH($B189,'Monthly Cash Flow'!$C$7:$C$161,0),MATCH(M$57,'Monthly Cash Flow'!$C$7:$DT$7,0))</f>
        <v>0</v>
      </c>
      <c r="N189" s="209">
        <f>INDEX('Monthly Cash Flow'!$C$7:$DT$161,MATCH($B189,'Monthly Cash Flow'!$C$7:$C$161,0),MATCH(N$57,'Monthly Cash Flow'!$C$7:$DT$7,0))</f>
        <v>0</v>
      </c>
      <c r="O189" s="209">
        <f>INDEX('Monthly Cash Flow'!$C$7:$DT$161,MATCH($B189,'Monthly Cash Flow'!$C$7:$C$161,0),MATCH(O$57,'Monthly Cash Flow'!$C$7:$DT$7,0))</f>
        <v>0</v>
      </c>
      <c r="P189" s="209">
        <f>INDEX('Monthly Cash Flow'!$C$7:$DT$161,MATCH($B189,'Monthly Cash Flow'!$C$7:$C$161,0),MATCH(P$57,'Monthly Cash Flow'!$C$7:$DT$7,0))</f>
        <v>0</v>
      </c>
    </row>
    <row r="190" spans="2:16" ht="15.75" customHeight="1">
      <c r="B190" s="5" t="s">
        <v>51</v>
      </c>
      <c r="C190" s="5"/>
      <c r="D190" s="5"/>
      <c r="E190" s="209" t="e">
        <f>INDEX('Monthly Cash Flow'!$C$7:$DT$161,MATCH($B190,'Monthly Cash Flow'!$C$7:$C$161,0),MATCH(E$57,'Monthly Cash Flow'!$C$7:$DT$7,0))</f>
        <v>#N/A</v>
      </c>
      <c r="F190" s="209" t="e">
        <f>INDEX('Monthly Cash Flow'!$C$7:$DT$161,MATCH($B190,'Monthly Cash Flow'!$C$7:$C$161,0),MATCH(F$57,'Monthly Cash Flow'!$C$7:$DT$7,0))</f>
        <v>#N/A</v>
      </c>
      <c r="G190" s="209" t="e">
        <f>INDEX('Monthly Cash Flow'!$C$7:$DT$161,MATCH($B190,'Monthly Cash Flow'!$C$7:$C$161,0),MATCH(G$57,'Monthly Cash Flow'!$C$7:$DT$7,0))</f>
        <v>#N/A</v>
      </c>
      <c r="H190" s="209" t="e">
        <f>INDEX('Monthly Cash Flow'!$C$7:$DT$161,MATCH($B190,'Monthly Cash Flow'!$C$7:$C$161,0),MATCH(H$57,'Monthly Cash Flow'!$C$7:$DT$7,0))</f>
        <v>#N/A</v>
      </c>
      <c r="I190" s="209" t="e">
        <f>INDEX('Monthly Cash Flow'!$C$7:$DT$161,MATCH($B190,'Monthly Cash Flow'!$C$7:$C$161,0),MATCH(I$57,'Monthly Cash Flow'!$C$7:$DT$7,0))</f>
        <v>#N/A</v>
      </c>
      <c r="J190" s="209" t="e">
        <f>INDEX('Monthly Cash Flow'!$C$7:$DT$161,MATCH($B190,'Monthly Cash Flow'!$C$7:$C$161,0),MATCH(J$57,'Monthly Cash Flow'!$C$7:$DT$7,0))</f>
        <v>#N/A</v>
      </c>
      <c r="K190" s="209" t="e">
        <f>INDEX('Monthly Cash Flow'!$C$7:$DT$161,MATCH($B190,'Monthly Cash Flow'!$C$7:$C$161,0),MATCH(K$57,'Monthly Cash Flow'!$C$7:$DT$7,0))</f>
        <v>#N/A</v>
      </c>
      <c r="L190" s="209" t="e">
        <f>INDEX('Monthly Cash Flow'!$C$7:$DT$161,MATCH($B190,'Monthly Cash Flow'!$C$7:$C$161,0),MATCH(L$57,'Monthly Cash Flow'!$C$7:$DT$7,0))</f>
        <v>#N/A</v>
      </c>
      <c r="M190" s="209" t="e">
        <f>INDEX('Monthly Cash Flow'!$C$7:$DT$161,MATCH($B190,'Monthly Cash Flow'!$C$7:$C$161,0),MATCH(M$57,'Monthly Cash Flow'!$C$7:$DT$7,0))</f>
        <v>#N/A</v>
      </c>
      <c r="N190" s="209" t="e">
        <f>INDEX('Monthly Cash Flow'!$C$7:$DT$161,MATCH($B190,'Monthly Cash Flow'!$C$7:$C$161,0),MATCH(N$57,'Monthly Cash Flow'!$C$7:$DT$7,0))</f>
        <v>#N/A</v>
      </c>
      <c r="O190" s="209" t="e">
        <f>INDEX('Monthly Cash Flow'!$C$7:$DT$161,MATCH($B190,'Monthly Cash Flow'!$C$7:$C$161,0),MATCH(O$57,'Monthly Cash Flow'!$C$7:$DT$7,0))</f>
        <v>#N/A</v>
      </c>
      <c r="P190" s="209" t="e">
        <f>INDEX('Monthly Cash Flow'!$C$7:$DT$161,MATCH($B190,'Monthly Cash Flow'!$C$7:$C$161,0),MATCH(P$57,'Monthly Cash Flow'!$C$7:$DT$7,0))</f>
        <v>#N/A</v>
      </c>
    </row>
    <row r="191" spans="2:16" ht="15.75" customHeight="1">
      <c r="B191" s="10" t="s">
        <v>198</v>
      </c>
      <c r="C191" s="10"/>
      <c r="D191" s="10"/>
      <c r="E191" s="21">
        <f>INDEX('Monthly Cash Flow'!$C$7:$DT$161,MATCH($B191,'Monthly Cash Flow'!$C$7:$C$161,0),MATCH(E$57,'Monthly Cash Flow'!$C$7:$DT$7,0))</f>
        <v>146923.01703994858</v>
      </c>
      <c r="F191" s="21">
        <f>INDEX('Monthly Cash Flow'!$C$7:$DT$161,MATCH($B191,'Monthly Cash Flow'!$C$7:$C$161,0),MATCH(F$57,'Monthly Cash Flow'!$C$7:$DT$7,0))</f>
        <v>146923.01703994858</v>
      </c>
      <c r="G191" s="21">
        <f>INDEX('Monthly Cash Flow'!$C$7:$DT$161,MATCH($B191,'Monthly Cash Flow'!$C$7:$C$161,0),MATCH(G$57,'Monthly Cash Flow'!$C$7:$DT$7,0))</f>
        <v>146923.01703994858</v>
      </c>
      <c r="H191" s="21">
        <f>INDEX('Monthly Cash Flow'!$C$7:$DT$161,MATCH($B191,'Monthly Cash Flow'!$C$7:$C$161,0),MATCH(H$57,'Monthly Cash Flow'!$C$7:$DT$7,0))</f>
        <v>146923.01703994858</v>
      </c>
      <c r="I191" s="21">
        <f>INDEX('Monthly Cash Flow'!$C$7:$DT$161,MATCH($B191,'Monthly Cash Flow'!$C$7:$C$161,0),MATCH(I$57,'Monthly Cash Flow'!$C$7:$DT$7,0))</f>
        <v>146923.01703994858</v>
      </c>
      <c r="J191" s="21">
        <f>INDEX('Monthly Cash Flow'!$C$7:$DT$161,MATCH($B191,'Monthly Cash Flow'!$C$7:$C$161,0),MATCH(J$57,'Monthly Cash Flow'!$C$7:$DT$7,0))</f>
        <v>146923.01703994858</v>
      </c>
      <c r="K191" s="21">
        <f>INDEX('Monthly Cash Flow'!$C$7:$DT$161,MATCH($B191,'Monthly Cash Flow'!$C$7:$C$161,0),MATCH(K$57,'Monthly Cash Flow'!$C$7:$DT$7,0))</f>
        <v>146923.01703994858</v>
      </c>
      <c r="L191" s="21">
        <f>INDEX('Monthly Cash Flow'!$C$7:$DT$161,MATCH($B191,'Monthly Cash Flow'!$C$7:$C$161,0),MATCH(L$57,'Monthly Cash Flow'!$C$7:$DT$7,0))</f>
        <v>171226.04540831453</v>
      </c>
      <c r="M191" s="21">
        <f>INDEX('Monthly Cash Flow'!$C$7:$DT$161,MATCH($B191,'Monthly Cash Flow'!$C$7:$C$161,0),MATCH(M$57,'Monthly Cash Flow'!$C$7:$DT$7,0))</f>
        <v>171226.04540831453</v>
      </c>
      <c r="N191" s="21">
        <f>INDEX('Monthly Cash Flow'!$C$7:$DT$161,MATCH($B191,'Monthly Cash Flow'!$C$7:$C$161,0),MATCH(N$57,'Monthly Cash Flow'!$C$7:$DT$7,0))</f>
        <v>171226.04540831453</v>
      </c>
      <c r="O191" s="21">
        <f>INDEX('Monthly Cash Flow'!$C$7:$DT$161,MATCH($B191,'Monthly Cash Flow'!$C$7:$C$161,0),MATCH(O$57,'Monthly Cash Flow'!$C$7:$DT$7,0))</f>
        <v>177857.82469403709</v>
      </c>
      <c r="P191" s="21">
        <f>INDEX('Monthly Cash Flow'!$C$7:$DT$161,MATCH($B191,'Monthly Cash Flow'!$C$7:$C$161,0),MATCH(P$57,'Monthly Cash Flow'!$C$7:$DT$7,0))</f>
        <v>177857.82469403709</v>
      </c>
    </row>
    <row r="192" spans="2:16" ht="15.75" customHeight="1">
      <c r="B192" s="4" t="s">
        <v>54</v>
      </c>
      <c r="C192" s="4"/>
      <c r="D192" s="4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</row>
    <row r="193" spans="2:16" ht="15.75" customHeight="1">
      <c r="B193" s="5" t="s">
        <v>54</v>
      </c>
      <c r="C193" s="5"/>
      <c r="D193" s="5"/>
      <c r="E193" s="209">
        <f>INDEX('Monthly Cash Flow'!$C$7:$DT$161,MATCH($B193,'Monthly Cash Flow'!$C$7:$C$161,0),MATCH(E$57,'Monthly Cash Flow'!$C$7:$DT$7,0))</f>
        <v>10000</v>
      </c>
      <c r="F193" s="209">
        <f>INDEX('Monthly Cash Flow'!$C$7:$DT$161,MATCH($B193,'Monthly Cash Flow'!$C$7:$C$161,0),MATCH(F$57,'Monthly Cash Flow'!$C$7:$DT$7,0))</f>
        <v>17636.911387361612</v>
      </c>
      <c r="G193" s="209">
        <f>INDEX('Monthly Cash Flow'!$C$7:$DT$161,MATCH($B193,'Monthly Cash Flow'!$C$7:$C$161,0),MATCH(G$57,'Monthly Cash Flow'!$C$7:$DT$7,0))</f>
        <v>20882.953410813618</v>
      </c>
      <c r="H193" s="209">
        <f>INDEX('Monthly Cash Flow'!$C$7:$DT$161,MATCH($B193,'Monthly Cash Flow'!$C$7:$C$161,0),MATCH(H$57,'Monthly Cash Flow'!$C$7:$DT$7,0))</f>
        <v>24463.449060358329</v>
      </c>
      <c r="I193" s="209">
        <f>INDEX('Monthly Cash Flow'!$C$7:$DT$161,MATCH($B193,'Monthly Cash Flow'!$C$7:$C$161,0),MATCH(I$57,'Monthly Cash Flow'!$C$7:$DT$7,0))</f>
        <v>27936.168965593795</v>
      </c>
      <c r="J193" s="209">
        <f>INDEX('Monthly Cash Flow'!$C$7:$DT$161,MATCH($B193,'Monthly Cash Flow'!$C$7:$C$161,0),MATCH(J$57,'Monthly Cash Flow'!$C$7:$DT$7,0))</f>
        <v>31304.501164724155</v>
      </c>
      <c r="K193" s="209">
        <f>INDEX('Monthly Cash Flow'!$C$7:$DT$161,MATCH($B193,'Monthly Cash Flow'!$C$7:$C$161,0),MATCH(K$57,'Monthly Cash Flow'!$C$7:$DT$7,0))</f>
        <v>34571.722337421888</v>
      </c>
      <c r="L193" s="209">
        <f>INDEX('Monthly Cash Flow'!$C$7:$DT$161,MATCH($B193,'Monthly Cash Flow'!$C$7:$C$161,0),MATCH(L$57,'Monthly Cash Flow'!$C$7:$DT$7,0))</f>
        <v>38873.23167345547</v>
      </c>
      <c r="M193" s="209">
        <f>INDEX('Monthly Cash Flow'!$C$7:$DT$161,MATCH($B193,'Monthly Cash Flow'!$C$7:$C$161,0),MATCH(M$57,'Monthly Cash Flow'!$C$7:$DT$7,0))</f>
        <v>42039.866442082588</v>
      </c>
      <c r="N193" s="209">
        <f>INDEX('Monthly Cash Flow'!$C$7:$DT$161,MATCH($B193,'Monthly Cash Flow'!$C$7:$C$161,0),MATCH(N$57,'Monthly Cash Flow'!$C$7:$DT$7,0))</f>
        <v>45111.832246680933</v>
      </c>
      <c r="O193" s="209">
        <f>INDEX('Monthly Cash Flow'!$C$7:$DT$161,MATCH($B193,'Monthly Cash Flow'!$C$7:$C$161,0),MATCH(O$57,'Monthly Cash Flow'!$C$7:$DT$7,0))</f>
        <v>48092.083238106396</v>
      </c>
      <c r="P193" s="209">
        <f>INDEX('Monthly Cash Flow'!$C$7:$DT$161,MATCH($B193,'Monthly Cash Flow'!$C$7:$C$161,0),MATCH(P$57,'Monthly Cash Flow'!$C$7:$DT$7,0))</f>
        <v>50983.477188512967</v>
      </c>
    </row>
    <row r="194" spans="2:16" ht="15.75" customHeight="1">
      <c r="B194" s="10" t="s">
        <v>199</v>
      </c>
      <c r="C194" s="10"/>
      <c r="D194" s="10"/>
      <c r="E194" s="21">
        <f>INDEX('Monthly Cash Flow'!$C$7:$DT$161,MATCH($B194,'Monthly Cash Flow'!$C$7:$C$161,0),MATCH(E$57,'Monthly Cash Flow'!$C$7:$DT$7,0))</f>
        <v>10000</v>
      </c>
      <c r="F194" s="21">
        <f>INDEX('Monthly Cash Flow'!$C$7:$DT$161,MATCH($B194,'Monthly Cash Flow'!$C$7:$C$161,0),MATCH(F$57,'Monthly Cash Flow'!$C$7:$DT$7,0))</f>
        <v>17636.911387361612</v>
      </c>
      <c r="G194" s="21">
        <f>INDEX('Monthly Cash Flow'!$C$7:$DT$161,MATCH($B194,'Monthly Cash Flow'!$C$7:$C$161,0),MATCH(G$57,'Monthly Cash Flow'!$C$7:$DT$7,0))</f>
        <v>20882.953410813618</v>
      </c>
      <c r="H194" s="21">
        <f>INDEX('Monthly Cash Flow'!$C$7:$DT$161,MATCH($B194,'Monthly Cash Flow'!$C$7:$C$161,0),MATCH(H$57,'Monthly Cash Flow'!$C$7:$DT$7,0))</f>
        <v>24463.449060358329</v>
      </c>
      <c r="I194" s="21">
        <f>INDEX('Monthly Cash Flow'!$C$7:$DT$161,MATCH($B194,'Monthly Cash Flow'!$C$7:$C$161,0),MATCH(I$57,'Monthly Cash Flow'!$C$7:$DT$7,0))</f>
        <v>27936.168965593795</v>
      </c>
      <c r="J194" s="21">
        <f>INDEX('Monthly Cash Flow'!$C$7:$DT$161,MATCH($B194,'Monthly Cash Flow'!$C$7:$C$161,0),MATCH(J$57,'Monthly Cash Flow'!$C$7:$DT$7,0))</f>
        <v>31304.501164724155</v>
      </c>
      <c r="K194" s="21">
        <f>INDEX('Monthly Cash Flow'!$C$7:$DT$161,MATCH($B194,'Monthly Cash Flow'!$C$7:$C$161,0),MATCH(K$57,'Monthly Cash Flow'!$C$7:$DT$7,0))</f>
        <v>34571.722337421888</v>
      </c>
      <c r="L194" s="21">
        <f>INDEX('Monthly Cash Flow'!$C$7:$DT$161,MATCH($B194,'Monthly Cash Flow'!$C$7:$C$161,0),MATCH(L$57,'Monthly Cash Flow'!$C$7:$DT$7,0))</f>
        <v>38873.23167345547</v>
      </c>
      <c r="M194" s="21">
        <f>INDEX('Monthly Cash Flow'!$C$7:$DT$161,MATCH($B194,'Monthly Cash Flow'!$C$7:$C$161,0),MATCH(M$57,'Monthly Cash Flow'!$C$7:$DT$7,0))</f>
        <v>42039.866442082588</v>
      </c>
      <c r="N194" s="21">
        <f>INDEX('Monthly Cash Flow'!$C$7:$DT$161,MATCH($B194,'Monthly Cash Flow'!$C$7:$C$161,0),MATCH(N$57,'Monthly Cash Flow'!$C$7:$DT$7,0))</f>
        <v>45111.832246680933</v>
      </c>
      <c r="O194" s="21">
        <f>INDEX('Monthly Cash Flow'!$C$7:$DT$161,MATCH($B194,'Monthly Cash Flow'!$C$7:$C$161,0),MATCH(O$57,'Monthly Cash Flow'!$C$7:$DT$7,0))</f>
        <v>48092.083238106396</v>
      </c>
      <c r="P194" s="21">
        <f>INDEX('Monthly Cash Flow'!$C$7:$DT$161,MATCH($B194,'Monthly Cash Flow'!$C$7:$C$161,0),MATCH(P$57,'Monthly Cash Flow'!$C$7:$DT$7,0))</f>
        <v>50983.477188512967</v>
      </c>
    </row>
    <row r="195" spans="2:16" ht="15.75" customHeight="1">
      <c r="B195" s="4" t="s">
        <v>99</v>
      </c>
      <c r="C195" s="4"/>
      <c r="D195" s="4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</row>
    <row r="196" spans="2:16" ht="15.75" customHeight="1">
      <c r="B196" s="5" t="s">
        <v>99</v>
      </c>
      <c r="C196" s="5"/>
      <c r="D196" s="5"/>
      <c r="E196" s="209">
        <f>INDEX('Monthly Cash Flow'!$C$7:$DT$161,MATCH($B196,'Monthly Cash Flow'!$C$7:$C$161,0),MATCH(E$57,'Monthly Cash Flow'!$C$7:$DT$7,0))</f>
        <v>83333.333333333328</v>
      </c>
      <c r="F196" s="209">
        <f>INDEX('Monthly Cash Flow'!$C$7:$DT$161,MATCH($B196,'Monthly Cash Flow'!$C$7:$C$161,0),MATCH(F$57,'Monthly Cash Flow'!$C$7:$DT$7,0))</f>
        <v>83333.333333333328</v>
      </c>
      <c r="G196" s="209">
        <f>INDEX('Monthly Cash Flow'!$C$7:$DT$161,MATCH($B196,'Monthly Cash Flow'!$C$7:$C$161,0),MATCH(G$57,'Monthly Cash Flow'!$C$7:$DT$7,0))</f>
        <v>83333.333333333328</v>
      </c>
      <c r="H196" s="209">
        <f>INDEX('Monthly Cash Flow'!$C$7:$DT$161,MATCH($B196,'Monthly Cash Flow'!$C$7:$C$161,0),MATCH(H$57,'Monthly Cash Flow'!$C$7:$DT$7,0))</f>
        <v>83333.333333333328</v>
      </c>
      <c r="I196" s="209">
        <f>INDEX('Monthly Cash Flow'!$C$7:$DT$161,MATCH($B196,'Monthly Cash Flow'!$C$7:$C$161,0),MATCH(I$57,'Monthly Cash Flow'!$C$7:$DT$7,0))</f>
        <v>83333.333333333328</v>
      </c>
      <c r="J196" s="209">
        <f>INDEX('Monthly Cash Flow'!$C$7:$DT$161,MATCH($B196,'Monthly Cash Flow'!$C$7:$C$161,0),MATCH(J$57,'Monthly Cash Flow'!$C$7:$DT$7,0))</f>
        <v>83333.333333333328</v>
      </c>
      <c r="K196" s="209">
        <f>INDEX('Monthly Cash Flow'!$C$7:$DT$161,MATCH($B196,'Monthly Cash Flow'!$C$7:$C$161,0),MATCH(K$57,'Monthly Cash Flow'!$C$7:$DT$7,0))</f>
        <v>83333.333333333328</v>
      </c>
      <c r="L196" s="209">
        <f>INDEX('Monthly Cash Flow'!$C$7:$DT$161,MATCH($B196,'Monthly Cash Flow'!$C$7:$C$161,0),MATCH(L$57,'Monthly Cash Flow'!$C$7:$DT$7,0))</f>
        <v>85000</v>
      </c>
      <c r="M196" s="209">
        <f>INDEX('Monthly Cash Flow'!$C$7:$DT$161,MATCH($B196,'Monthly Cash Flow'!$C$7:$C$161,0),MATCH(M$57,'Monthly Cash Flow'!$C$7:$DT$7,0))</f>
        <v>85000</v>
      </c>
      <c r="N196" s="209">
        <f>INDEX('Monthly Cash Flow'!$C$7:$DT$161,MATCH($B196,'Monthly Cash Flow'!$C$7:$C$161,0),MATCH(N$57,'Monthly Cash Flow'!$C$7:$DT$7,0))</f>
        <v>85000</v>
      </c>
      <c r="O196" s="209">
        <f>INDEX('Monthly Cash Flow'!$C$7:$DT$161,MATCH($B196,'Monthly Cash Flow'!$C$7:$C$161,0),MATCH(O$57,'Monthly Cash Flow'!$C$7:$DT$7,0))</f>
        <v>85000</v>
      </c>
      <c r="P196" s="209">
        <f>INDEX('Monthly Cash Flow'!$C$7:$DT$161,MATCH($B196,'Monthly Cash Flow'!$C$7:$C$161,0),MATCH(P$57,'Monthly Cash Flow'!$C$7:$DT$7,0))</f>
        <v>85000</v>
      </c>
    </row>
    <row r="197" spans="2:16" ht="15.75" customHeight="1">
      <c r="B197" s="10" t="s">
        <v>200</v>
      </c>
      <c r="C197" s="10"/>
      <c r="D197" s="10"/>
      <c r="E197" s="21">
        <f>INDEX('Monthly Cash Flow'!$C$7:$DT$161,MATCH($B197,'Monthly Cash Flow'!$C$7:$C$161,0),MATCH(E$57,'Monthly Cash Flow'!$C$7:$DT$7,0))</f>
        <v>83333.333333333328</v>
      </c>
      <c r="F197" s="21">
        <f>INDEX('Monthly Cash Flow'!$C$7:$DT$161,MATCH($B197,'Monthly Cash Flow'!$C$7:$C$161,0),MATCH(F$57,'Monthly Cash Flow'!$C$7:$DT$7,0))</f>
        <v>83333.333333333328</v>
      </c>
      <c r="G197" s="21">
        <f>INDEX('Monthly Cash Flow'!$C$7:$DT$161,MATCH($B197,'Monthly Cash Flow'!$C$7:$C$161,0),MATCH(G$57,'Monthly Cash Flow'!$C$7:$DT$7,0))</f>
        <v>83333.333333333328</v>
      </c>
      <c r="H197" s="21">
        <f>INDEX('Monthly Cash Flow'!$C$7:$DT$161,MATCH($B197,'Monthly Cash Flow'!$C$7:$C$161,0),MATCH(H$57,'Monthly Cash Flow'!$C$7:$DT$7,0))</f>
        <v>83333.333333333328</v>
      </c>
      <c r="I197" s="21">
        <f>INDEX('Monthly Cash Flow'!$C$7:$DT$161,MATCH($B197,'Monthly Cash Flow'!$C$7:$C$161,0),MATCH(I$57,'Monthly Cash Flow'!$C$7:$DT$7,0))</f>
        <v>83333.333333333328</v>
      </c>
      <c r="J197" s="21">
        <f>INDEX('Monthly Cash Flow'!$C$7:$DT$161,MATCH($B197,'Monthly Cash Flow'!$C$7:$C$161,0),MATCH(J$57,'Monthly Cash Flow'!$C$7:$DT$7,0))</f>
        <v>83333.333333333328</v>
      </c>
      <c r="K197" s="21">
        <f>INDEX('Monthly Cash Flow'!$C$7:$DT$161,MATCH($B197,'Monthly Cash Flow'!$C$7:$C$161,0),MATCH(K$57,'Monthly Cash Flow'!$C$7:$DT$7,0))</f>
        <v>83333.333333333328</v>
      </c>
      <c r="L197" s="21">
        <f>INDEX('Monthly Cash Flow'!$C$7:$DT$161,MATCH($B197,'Monthly Cash Flow'!$C$7:$C$161,0),MATCH(L$57,'Monthly Cash Flow'!$C$7:$DT$7,0))</f>
        <v>85000</v>
      </c>
      <c r="M197" s="21">
        <f>INDEX('Monthly Cash Flow'!$C$7:$DT$161,MATCH($B197,'Monthly Cash Flow'!$C$7:$C$161,0),MATCH(M$57,'Monthly Cash Flow'!$C$7:$DT$7,0))</f>
        <v>85000</v>
      </c>
      <c r="N197" s="21">
        <f>INDEX('Monthly Cash Flow'!$C$7:$DT$161,MATCH($B197,'Monthly Cash Flow'!$C$7:$C$161,0),MATCH(N$57,'Monthly Cash Flow'!$C$7:$DT$7,0))</f>
        <v>85000</v>
      </c>
      <c r="O197" s="21">
        <f>INDEX('Monthly Cash Flow'!$C$7:$DT$161,MATCH($B197,'Monthly Cash Flow'!$C$7:$C$161,0),MATCH(O$57,'Monthly Cash Flow'!$C$7:$DT$7,0))</f>
        <v>85000</v>
      </c>
      <c r="P197" s="21">
        <f>INDEX('Monthly Cash Flow'!$C$7:$DT$161,MATCH($B197,'Monthly Cash Flow'!$C$7:$C$161,0),MATCH(P$57,'Monthly Cash Flow'!$C$7:$DT$7,0))</f>
        <v>85000</v>
      </c>
    </row>
    <row r="198" spans="2:16" ht="15.75" customHeight="1">
      <c r="B198" s="4" t="s">
        <v>56</v>
      </c>
      <c r="C198" s="4"/>
      <c r="D198" s="4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</row>
    <row r="199" spans="2:16" ht="15.75" customHeight="1">
      <c r="B199" s="5" t="s">
        <v>56</v>
      </c>
      <c r="C199" s="5"/>
      <c r="D199" s="5"/>
      <c r="E199" s="209">
        <f>INDEX('Monthly Cash Flow'!$C$7:$DT$161,MATCH($B199,'Monthly Cash Flow'!$C$7:$C$161,0),MATCH(E$57,'Monthly Cash Flow'!$C$7:$DT$7,0))</f>
        <v>33692.415833333333</v>
      </c>
      <c r="F199" s="209">
        <f>INDEX('Monthly Cash Flow'!$C$7:$DT$161,MATCH($B199,'Monthly Cash Flow'!$C$7:$C$161,0),MATCH(F$57,'Monthly Cash Flow'!$C$7:$DT$7,0))</f>
        <v>33692.415833333333</v>
      </c>
      <c r="G199" s="209">
        <f>INDEX('Monthly Cash Flow'!$C$7:$DT$161,MATCH($B199,'Monthly Cash Flow'!$C$7:$C$161,0),MATCH(G$57,'Monthly Cash Flow'!$C$7:$DT$7,0))</f>
        <v>33692.415833333333</v>
      </c>
      <c r="H199" s="209">
        <f>INDEX('Monthly Cash Flow'!$C$7:$DT$161,MATCH($B199,'Monthly Cash Flow'!$C$7:$C$161,0),MATCH(H$57,'Monthly Cash Flow'!$C$7:$DT$7,0))</f>
        <v>33692.415833333333</v>
      </c>
      <c r="I199" s="209">
        <f>INDEX('Monthly Cash Flow'!$C$7:$DT$161,MATCH($B199,'Monthly Cash Flow'!$C$7:$C$161,0),MATCH(I$57,'Monthly Cash Flow'!$C$7:$DT$7,0))</f>
        <v>33692.415833333333</v>
      </c>
      <c r="J199" s="209">
        <f>INDEX('Monthly Cash Flow'!$C$7:$DT$161,MATCH($B199,'Monthly Cash Flow'!$C$7:$C$161,0),MATCH(J$57,'Monthly Cash Flow'!$C$7:$DT$7,0))</f>
        <v>33692.415833333333</v>
      </c>
      <c r="K199" s="209">
        <f>INDEX('Monthly Cash Flow'!$C$7:$DT$161,MATCH($B199,'Monthly Cash Flow'!$C$7:$C$161,0),MATCH(K$57,'Monthly Cash Flow'!$C$7:$DT$7,0))</f>
        <v>33692.415833333333</v>
      </c>
      <c r="L199" s="209">
        <f>INDEX('Monthly Cash Flow'!$C$7:$DT$161,MATCH($B199,'Monthly Cash Flow'!$C$7:$C$161,0),MATCH(L$57,'Monthly Cash Flow'!$C$7:$DT$7,0))</f>
        <v>34703.188308333338</v>
      </c>
      <c r="M199" s="209">
        <f>INDEX('Monthly Cash Flow'!$C$7:$DT$161,MATCH($B199,'Monthly Cash Flow'!$C$7:$C$161,0),MATCH(M$57,'Monthly Cash Flow'!$C$7:$DT$7,0))</f>
        <v>34703.188308333338</v>
      </c>
      <c r="N199" s="209">
        <f>INDEX('Monthly Cash Flow'!$C$7:$DT$161,MATCH($B199,'Monthly Cash Flow'!$C$7:$C$161,0),MATCH(N$57,'Monthly Cash Flow'!$C$7:$DT$7,0))</f>
        <v>34703.188308333338</v>
      </c>
      <c r="O199" s="209">
        <f>INDEX('Monthly Cash Flow'!$C$7:$DT$161,MATCH($B199,'Monthly Cash Flow'!$C$7:$C$161,0),MATCH(O$57,'Monthly Cash Flow'!$C$7:$DT$7,0))</f>
        <v>34703.188308333338</v>
      </c>
      <c r="P199" s="209">
        <f>INDEX('Monthly Cash Flow'!$C$7:$DT$161,MATCH($B199,'Monthly Cash Flow'!$C$7:$C$161,0),MATCH(P$57,'Monthly Cash Flow'!$C$7:$DT$7,0))</f>
        <v>34703.188308333338</v>
      </c>
    </row>
    <row r="200" spans="2:16" ht="15.75" customHeight="1">
      <c r="B200" s="10" t="s">
        <v>201</v>
      </c>
      <c r="C200" s="10"/>
      <c r="D200" s="10"/>
      <c r="E200" s="21">
        <f>INDEX('Monthly Cash Flow'!$C$7:$DT$161,MATCH($B200,'Monthly Cash Flow'!$C$7:$C$161,0),MATCH(E$57,'Monthly Cash Flow'!$C$7:$DT$7,0))</f>
        <v>33692.415833333333</v>
      </c>
      <c r="F200" s="21">
        <f>INDEX('Monthly Cash Flow'!$C$7:$DT$161,MATCH($B200,'Monthly Cash Flow'!$C$7:$C$161,0),MATCH(F$57,'Monthly Cash Flow'!$C$7:$DT$7,0))</f>
        <v>33692.415833333333</v>
      </c>
      <c r="G200" s="21">
        <f>INDEX('Monthly Cash Flow'!$C$7:$DT$161,MATCH($B200,'Monthly Cash Flow'!$C$7:$C$161,0),MATCH(G$57,'Monthly Cash Flow'!$C$7:$DT$7,0))</f>
        <v>33692.415833333333</v>
      </c>
      <c r="H200" s="21">
        <f>INDEX('Monthly Cash Flow'!$C$7:$DT$161,MATCH($B200,'Monthly Cash Flow'!$C$7:$C$161,0),MATCH(H$57,'Monthly Cash Flow'!$C$7:$DT$7,0))</f>
        <v>33692.415833333333</v>
      </c>
      <c r="I200" s="21">
        <f>INDEX('Monthly Cash Flow'!$C$7:$DT$161,MATCH($B200,'Monthly Cash Flow'!$C$7:$C$161,0),MATCH(I$57,'Monthly Cash Flow'!$C$7:$DT$7,0))</f>
        <v>33692.415833333333</v>
      </c>
      <c r="J200" s="21">
        <f>INDEX('Monthly Cash Flow'!$C$7:$DT$161,MATCH($B200,'Monthly Cash Flow'!$C$7:$C$161,0),MATCH(J$57,'Monthly Cash Flow'!$C$7:$DT$7,0))</f>
        <v>33692.415833333333</v>
      </c>
      <c r="K200" s="21">
        <f>INDEX('Monthly Cash Flow'!$C$7:$DT$161,MATCH($B200,'Monthly Cash Flow'!$C$7:$C$161,0),MATCH(K$57,'Monthly Cash Flow'!$C$7:$DT$7,0))</f>
        <v>33692.415833333333</v>
      </c>
      <c r="L200" s="21">
        <f>INDEX('Monthly Cash Flow'!$C$7:$DT$161,MATCH($B200,'Monthly Cash Flow'!$C$7:$C$161,0),MATCH(L$57,'Monthly Cash Flow'!$C$7:$DT$7,0))</f>
        <v>34703.188308333338</v>
      </c>
      <c r="M200" s="21">
        <f>INDEX('Monthly Cash Flow'!$C$7:$DT$161,MATCH($B200,'Monthly Cash Flow'!$C$7:$C$161,0),MATCH(M$57,'Monthly Cash Flow'!$C$7:$DT$7,0))</f>
        <v>34703.188308333338</v>
      </c>
      <c r="N200" s="21">
        <f>INDEX('Monthly Cash Flow'!$C$7:$DT$161,MATCH($B200,'Monthly Cash Flow'!$C$7:$C$161,0),MATCH(N$57,'Monthly Cash Flow'!$C$7:$DT$7,0))</f>
        <v>34703.188308333338</v>
      </c>
      <c r="O200" s="21">
        <f>INDEX('Monthly Cash Flow'!$C$7:$DT$161,MATCH($B200,'Monthly Cash Flow'!$C$7:$C$161,0),MATCH(O$57,'Monthly Cash Flow'!$C$7:$DT$7,0))</f>
        <v>34703.188308333338</v>
      </c>
      <c r="P200" s="21">
        <f>INDEX('Monthly Cash Flow'!$C$7:$DT$161,MATCH($B200,'Monthly Cash Flow'!$C$7:$C$161,0),MATCH(P$57,'Monthly Cash Flow'!$C$7:$DT$7,0))</f>
        <v>34703.188308333338</v>
      </c>
    </row>
    <row r="201" spans="2:16" ht="15.75" customHeight="1"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</row>
    <row r="202" spans="2:16" ht="15.75" customHeight="1">
      <c r="B202" s="12" t="s">
        <v>100</v>
      </c>
      <c r="C202" s="217"/>
      <c r="D202" s="217"/>
      <c r="E202" s="211">
        <f>INDEX('Monthly Cash Flow'!$C$7:$DT$161,MATCH($B202,'Monthly Cash Flow'!$C$7:$C$161,0),MATCH(E$57,'Monthly Cash Flow'!$C$7:$DT$7,0))</f>
        <v>683105.35817578807</v>
      </c>
      <c r="F202" s="211">
        <f>INDEX('Monthly Cash Flow'!$C$7:$DT$161,MATCH($B202,'Monthly Cash Flow'!$C$7:$C$161,0),MATCH(F$57,'Monthly Cash Flow'!$C$7:$DT$7,0))</f>
        <v>707923.90959236305</v>
      </c>
      <c r="G202" s="211">
        <f>INDEX('Monthly Cash Flow'!$C$7:$DT$161,MATCH($B202,'Monthly Cash Flow'!$C$7:$C$161,0),MATCH(G$57,'Monthly Cash Flow'!$C$7:$DT$7,0))</f>
        <v>670384.23625680944</v>
      </c>
      <c r="H202" s="211">
        <f>INDEX('Monthly Cash Flow'!$C$7:$DT$161,MATCH($B202,'Monthly Cash Flow'!$C$7:$C$161,0),MATCH(H$57,'Monthly Cash Flow'!$C$7:$DT$7,0))</f>
        <v>682745.36054208921</v>
      </c>
      <c r="I202" s="211">
        <f>INDEX('Monthly Cash Flow'!$C$7:$DT$161,MATCH($B202,'Monthly Cash Flow'!$C$7:$C$161,0),MATCH(I$57,'Monthly Cash Flow'!$C$7:$DT$7,0))</f>
        <v>695783.46095445775</v>
      </c>
      <c r="J202" s="211">
        <f>INDEX('Monthly Cash Flow'!$C$7:$DT$161,MATCH($B202,'Monthly Cash Flow'!$C$7:$C$161,0),MATCH(J$57,'Monthly Cash Flow'!$C$7:$DT$7,0))</f>
        <v>706785.26560774981</v>
      </c>
      <c r="K202" s="211">
        <f>INDEX('Monthly Cash Flow'!$C$7:$DT$161,MATCH($B202,'Monthly Cash Flow'!$C$7:$C$161,0),MATCH(K$57,'Monthly Cash Flow'!$C$7:$DT$7,0))</f>
        <v>719249.00858717249</v>
      </c>
      <c r="L202" s="211">
        <f>INDEX('Monthly Cash Flow'!$C$7:$DT$161,MATCH($B202,'Monthly Cash Flow'!$C$7:$C$161,0),MATCH(L$57,'Monthly Cash Flow'!$C$7:$DT$7,0))</f>
        <v>769794.99480468896</v>
      </c>
      <c r="M202" s="211">
        <f>INDEX('Monthly Cash Flow'!$C$7:$DT$161,MATCH($B202,'Monthly Cash Flow'!$C$7:$C$161,0),MATCH(M$57,'Monthly Cash Flow'!$C$7:$DT$7,0))</f>
        <v>777086.77011513826</v>
      </c>
      <c r="N202" s="211">
        <f>INDEX('Monthly Cash Flow'!$C$7:$DT$161,MATCH($B202,'Monthly Cash Flow'!$C$7:$C$161,0),MATCH(N$57,'Monthly Cash Flow'!$C$7:$DT$7,0))</f>
        <v>792187.48233289376</v>
      </c>
      <c r="O202" s="211">
        <f>INDEX('Monthly Cash Flow'!$C$7:$DT$161,MATCH($B202,'Monthly Cash Flow'!$C$7:$C$161,0),MATCH(O$57,'Monthly Cash Flow'!$C$7:$DT$7,0))</f>
        <v>807625.72402720258</v>
      </c>
      <c r="P202" s="211">
        <f>INDEX('Monthly Cash Flow'!$C$7:$DT$161,MATCH($B202,'Monthly Cash Flow'!$C$7:$C$161,0),MATCH(P$57,'Monthly Cash Flow'!$C$7:$DT$7,0))</f>
        <v>819626.7775285634</v>
      </c>
    </row>
    <row r="203" spans="2:16" ht="15.75" customHeight="1"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</row>
    <row r="204" spans="2:16" ht="15.75" customHeight="1">
      <c r="B204" s="12" t="s">
        <v>101</v>
      </c>
      <c r="C204" s="217"/>
      <c r="D204" s="217"/>
      <c r="E204" s="211">
        <f>INDEX('Monthly Cash Flow'!$C$7:$DT$161,MATCH($B204,'Monthly Cash Flow'!$C$7:$C$161,0),MATCH(E$57,'Monthly Cash Flow'!$C$7:$DT$7,0))</f>
        <v>-495477.94744096801</v>
      </c>
      <c r="F204" s="211">
        <f>INDEX('Monthly Cash Flow'!$C$7:$DT$161,MATCH($B204,'Monthly Cash Flow'!$C$7:$C$161,0),MATCH(F$57,'Monthly Cash Flow'!$C$7:$DT$7,0))</f>
        <v>-355185.68184513086</v>
      </c>
      <c r="G204" s="211">
        <f>INDEX('Monthly Cash Flow'!$C$7:$DT$161,MATCH($B204,'Monthly Cash Flow'!$C$7:$C$161,0),MATCH(G$57,'Monthly Cash Flow'!$C$7:$DT$7,0))</f>
        <v>-252725.16804053704</v>
      </c>
      <c r="H204" s="211">
        <f>INDEX('Monthly Cash Flow'!$C$7:$DT$161,MATCH($B204,'Monthly Cash Flow'!$C$7:$C$161,0),MATCH(H$57,'Monthly Cash Flow'!$C$7:$DT$7,0))</f>
        <v>-193476.37933492265</v>
      </c>
      <c r="I204" s="211">
        <f>INDEX('Monthly Cash Flow'!$C$7:$DT$161,MATCH($B204,'Monthly Cash Flow'!$C$7:$C$161,0),MATCH(I$57,'Monthly Cash Flow'!$C$7:$DT$7,0))</f>
        <v>-137060.08164258185</v>
      </c>
      <c r="J204" s="211">
        <f>INDEX('Monthly Cash Flow'!$C$7:$DT$161,MATCH($B204,'Monthly Cash Flow'!$C$7:$C$161,0),MATCH(J$57,'Monthly Cash Flow'!$C$7:$DT$7,0))</f>
        <v>-80695.242313266848</v>
      </c>
      <c r="K204" s="211">
        <f>INDEX('Monthly Cash Flow'!$C$7:$DT$161,MATCH($B204,'Monthly Cash Flow'!$C$7:$C$161,0),MATCH(K$57,'Monthly Cash Flow'!$C$7:$DT$7,0))</f>
        <v>-27814.561838734895</v>
      </c>
      <c r="L204" s="211">
        <f>INDEX('Monthly Cash Flow'!$C$7:$DT$161,MATCH($B204,'Monthly Cash Flow'!$C$7:$C$161,0),MATCH(L$57,'Monthly Cash Flow'!$C$7:$DT$7,0))</f>
        <v>7669.6386644202285</v>
      </c>
      <c r="M204" s="211">
        <f>INDEX('Monthly Cash Flow'!$C$7:$DT$161,MATCH($B204,'Monthly Cash Flow'!$C$7:$C$161,0),MATCH(M$57,'Monthly Cash Flow'!$C$7:$DT$7,0))</f>
        <v>63710.558726513293</v>
      </c>
      <c r="N204" s="211">
        <f>INDEX('Monthly Cash Flow'!$C$7:$DT$161,MATCH($B204,'Monthly Cash Flow'!$C$7:$C$161,0),MATCH(N$57,'Monthly Cash Flow'!$C$7:$DT$7,0))</f>
        <v>110049.16260072484</v>
      </c>
      <c r="O204" s="211">
        <f>INDEX('Monthly Cash Flow'!$C$7:$DT$161,MATCH($B204,'Monthly Cash Flow'!$C$7:$C$161,0),MATCH(O$57,'Monthly Cash Flow'!$C$7:$DT$7,0))</f>
        <v>154215.94073492533</v>
      </c>
      <c r="P204" s="211">
        <f>INDEX('Monthly Cash Flow'!$C$7:$DT$161,MATCH($B204,'Monthly Cash Flow'!$C$7:$C$161,0),MATCH(P$57,'Monthly Cash Flow'!$C$7:$DT$7,0))</f>
        <v>200042.76624169585</v>
      </c>
    </row>
  </sheetData>
  <conditionalFormatting sqref="B11:C14">
    <cfRule type="expression" dxfId="6" priority="2">
      <formula>MOD(ROW(),2)=0</formula>
    </cfRule>
  </conditionalFormatting>
  <conditionalFormatting sqref="B4:P7">
    <cfRule type="expression" dxfId="5" priority="6">
      <formula>MOD(ROW(),2)=0</formula>
    </cfRule>
  </conditionalFormatting>
  <conditionalFormatting sqref="B22:P43">
    <cfRule type="expression" dxfId="4" priority="7">
      <formula>MOD(ROW(),2)=0</formula>
    </cfRule>
  </conditionalFormatting>
  <conditionalFormatting sqref="B58:P61 B64:P67 B70:P73 B76:P79 B82:P83 B89:P92 B95:P98 B102:P105 B111:P119 B122:P131 B134:P134 B137:P145 B148:P151 B154:P163 B166:P178 B181:P190 B193:P193 B196:P196 B199:P199">
    <cfRule type="expression" dxfId="3" priority="1">
      <formula>MOD(ROW(),2)=0</formula>
    </cfRule>
  </conditionalFormatting>
  <conditionalFormatting sqref="E11:H13">
    <cfRule type="expression" dxfId="2" priority="4">
      <formula>MOD(ROW(),2)=0</formula>
    </cfRule>
  </conditionalFormatting>
  <conditionalFormatting sqref="J11:L16">
    <cfRule type="expression" dxfId="1" priority="5">
      <formula>MOD(ROW(),2)=0</formula>
    </cfRule>
  </conditionalFormatting>
  <conditionalFormatting sqref="N11:P19">
    <cfRule type="expression" dxfId="0" priority="3">
      <formula>MOD(ROW(),2)=0</formula>
    </cfRule>
  </conditionalFormatting>
  <pageMargins left="0.7" right="0.7" top="0.75" bottom="0.75" header="0.3" footer="0.3"/>
  <pageSetup scale="3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4066-9EE4-4529-AD36-B02AF6B2BBF2}">
  <dimension ref="A2:AQ43"/>
  <sheetViews>
    <sheetView workbookViewId="0">
      <selection activeCell="E5" sqref="E5"/>
    </sheetView>
  </sheetViews>
  <sheetFormatPr defaultRowHeight="15"/>
  <cols>
    <col min="3" max="3" width="14.5703125" customWidth="1"/>
  </cols>
  <sheetData>
    <row r="2" spans="1:43" ht="15.75" thickBot="1">
      <c r="D2" t="s">
        <v>402</v>
      </c>
    </row>
    <row r="3" spans="1:43" ht="45">
      <c r="A3" t="s">
        <v>403</v>
      </c>
      <c r="C3" s="106" t="s">
        <v>404</v>
      </c>
      <c r="D3" s="107">
        <v>1</v>
      </c>
      <c r="E3" s="107">
        <v>2</v>
      </c>
      <c r="F3" s="107">
        <v>3</v>
      </c>
      <c r="G3" s="107">
        <v>4</v>
      </c>
      <c r="H3" s="107">
        <v>5</v>
      </c>
      <c r="I3" s="107">
        <v>6</v>
      </c>
      <c r="J3" s="107">
        <v>7</v>
      </c>
      <c r="K3" s="107">
        <v>8</v>
      </c>
      <c r="L3" s="107">
        <v>9</v>
      </c>
      <c r="M3" s="107">
        <v>10</v>
      </c>
      <c r="N3" s="107">
        <v>11</v>
      </c>
      <c r="O3" s="107">
        <v>12</v>
      </c>
      <c r="P3" s="107">
        <v>13</v>
      </c>
      <c r="Q3" s="107">
        <v>14</v>
      </c>
      <c r="R3" s="107">
        <v>15</v>
      </c>
      <c r="S3" s="107">
        <v>16</v>
      </c>
      <c r="T3" s="107">
        <v>17</v>
      </c>
      <c r="U3" s="107">
        <v>18</v>
      </c>
      <c r="V3" s="107">
        <v>19</v>
      </c>
      <c r="W3" s="107">
        <v>20</v>
      </c>
      <c r="X3" s="107">
        <v>21</v>
      </c>
      <c r="Y3" s="107">
        <v>22</v>
      </c>
      <c r="Z3" s="107">
        <v>23</v>
      </c>
      <c r="AA3" s="107">
        <v>24</v>
      </c>
      <c r="AB3" s="107">
        <v>25</v>
      </c>
      <c r="AC3" s="107">
        <v>26</v>
      </c>
      <c r="AD3" s="107">
        <v>27</v>
      </c>
      <c r="AE3" s="107">
        <v>28</v>
      </c>
      <c r="AF3" s="107">
        <v>29</v>
      </c>
      <c r="AG3" s="107">
        <v>30</v>
      </c>
      <c r="AH3" s="107">
        <v>31</v>
      </c>
      <c r="AI3" s="107">
        <v>32</v>
      </c>
      <c r="AJ3" s="107">
        <v>33</v>
      </c>
      <c r="AK3" s="107">
        <v>34</v>
      </c>
      <c r="AL3" s="107">
        <v>35</v>
      </c>
      <c r="AM3" s="108">
        <v>36</v>
      </c>
      <c r="AO3" s="109" t="s">
        <v>405</v>
      </c>
      <c r="AP3" s="110"/>
      <c r="AQ3" s="111"/>
    </row>
    <row r="4" spans="1:43">
      <c r="A4" t="b">
        <f t="shared" ref="A4:A39" si="0">+SUM(D4:AM4)=1</f>
        <v>1</v>
      </c>
      <c r="B4" s="112">
        <f t="shared" ref="B4:B23" si="1">+SUM(D4:AM4)</f>
        <v>1</v>
      </c>
      <c r="C4" s="113">
        <v>1</v>
      </c>
      <c r="D4" s="114">
        <v>1</v>
      </c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5"/>
      <c r="AO4" s="116" t="s">
        <v>401</v>
      </c>
      <c r="AQ4" s="117" t="s">
        <v>257</v>
      </c>
    </row>
    <row r="5" spans="1:43">
      <c r="A5" t="b">
        <f t="shared" si="0"/>
        <v>1</v>
      </c>
      <c r="B5" s="112">
        <f t="shared" si="1"/>
        <v>1</v>
      </c>
      <c r="C5" s="113">
        <v>2</v>
      </c>
      <c r="D5" s="114">
        <v>0.5</v>
      </c>
      <c r="E5" s="114">
        <v>0.5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5"/>
      <c r="AO5" s="116" t="s">
        <v>400</v>
      </c>
      <c r="AQ5" s="117" t="s">
        <v>258</v>
      </c>
    </row>
    <row r="6" spans="1:43">
      <c r="A6" t="b">
        <f t="shared" si="0"/>
        <v>1</v>
      </c>
      <c r="B6" s="112">
        <f t="shared" si="1"/>
        <v>1</v>
      </c>
      <c r="C6" s="113">
        <v>3</v>
      </c>
      <c r="D6" s="114">
        <v>0.33333333333333331</v>
      </c>
      <c r="E6" s="114">
        <v>0.33333333333333331</v>
      </c>
      <c r="F6" s="114">
        <v>0.33333333333333331</v>
      </c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5"/>
      <c r="AO6" s="116"/>
      <c r="AQ6" s="117"/>
    </row>
    <row r="7" spans="1:43">
      <c r="A7" t="b">
        <f t="shared" si="0"/>
        <v>1</v>
      </c>
      <c r="B7" s="112">
        <f t="shared" si="1"/>
        <v>1</v>
      </c>
      <c r="C7" s="113">
        <v>4</v>
      </c>
      <c r="D7" s="114">
        <v>0.2</v>
      </c>
      <c r="E7" s="114">
        <v>0.3</v>
      </c>
      <c r="F7" s="114">
        <v>0.3</v>
      </c>
      <c r="G7" s="114">
        <v>0.2</v>
      </c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5"/>
      <c r="AO7" s="118" t="b">
        <v>0</v>
      </c>
      <c r="AP7" s="119"/>
      <c r="AQ7" s="120"/>
    </row>
    <row r="8" spans="1:43">
      <c r="A8" t="b">
        <f t="shared" si="0"/>
        <v>1</v>
      </c>
      <c r="B8" s="112">
        <f t="shared" si="1"/>
        <v>0.99999999999999989</v>
      </c>
      <c r="C8" s="113">
        <v>5</v>
      </c>
      <c r="D8" s="114">
        <v>0.15</v>
      </c>
      <c r="E8" s="114">
        <v>0.2</v>
      </c>
      <c r="F8" s="114">
        <v>0.3</v>
      </c>
      <c r="G8" s="114">
        <v>0.2</v>
      </c>
      <c r="H8" s="114">
        <v>0.15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5"/>
    </row>
    <row r="9" spans="1:43">
      <c r="A9" t="b">
        <f t="shared" si="0"/>
        <v>1</v>
      </c>
      <c r="B9" s="112">
        <f t="shared" si="1"/>
        <v>1</v>
      </c>
      <c r="C9" s="113">
        <v>6</v>
      </c>
      <c r="D9" s="114">
        <v>0.1</v>
      </c>
      <c r="E9" s="114">
        <v>0.15</v>
      </c>
      <c r="F9" s="114">
        <v>0.25</v>
      </c>
      <c r="G9" s="114">
        <v>0.25</v>
      </c>
      <c r="H9" s="114">
        <v>0.15</v>
      </c>
      <c r="I9" s="114">
        <v>0.1</v>
      </c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5"/>
    </row>
    <row r="10" spans="1:43">
      <c r="A10" t="b">
        <f t="shared" si="0"/>
        <v>1</v>
      </c>
      <c r="B10" s="112">
        <f t="shared" si="1"/>
        <v>1</v>
      </c>
      <c r="C10" s="113">
        <v>7</v>
      </c>
      <c r="D10" s="114">
        <v>7.4999999999999997E-2</v>
      </c>
      <c r="E10" s="114">
        <v>0.125</v>
      </c>
      <c r="F10" s="114">
        <v>0.17499999999999999</v>
      </c>
      <c r="G10" s="114">
        <v>0.25</v>
      </c>
      <c r="H10" s="114">
        <v>0.17499999999999999</v>
      </c>
      <c r="I10" s="114">
        <v>0.125</v>
      </c>
      <c r="J10" s="114">
        <v>7.4999999999999997E-2</v>
      </c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5"/>
    </row>
    <row r="11" spans="1:43">
      <c r="A11" t="b">
        <f t="shared" si="0"/>
        <v>1</v>
      </c>
      <c r="B11" s="112">
        <f t="shared" si="1"/>
        <v>1</v>
      </c>
      <c r="C11" s="113">
        <v>8</v>
      </c>
      <c r="D11" s="114">
        <v>0.05</v>
      </c>
      <c r="E11" s="114">
        <v>0.1</v>
      </c>
      <c r="F11" s="114">
        <v>0.15</v>
      </c>
      <c r="G11" s="114">
        <v>0.2</v>
      </c>
      <c r="H11" s="114">
        <v>0.2</v>
      </c>
      <c r="I11" s="114">
        <v>0.15</v>
      </c>
      <c r="J11" s="114">
        <v>0.1</v>
      </c>
      <c r="K11" s="114">
        <v>0.05</v>
      </c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5"/>
    </row>
    <row r="12" spans="1:43">
      <c r="A12" t="b">
        <f t="shared" si="0"/>
        <v>1</v>
      </c>
      <c r="B12" s="112">
        <f t="shared" si="1"/>
        <v>1</v>
      </c>
      <c r="C12" s="113">
        <v>9</v>
      </c>
      <c r="D12" s="114">
        <v>0.05</v>
      </c>
      <c r="E12" s="114">
        <v>7.4999999999999997E-2</v>
      </c>
      <c r="F12" s="114">
        <v>0.125</v>
      </c>
      <c r="G12" s="114">
        <v>0.15</v>
      </c>
      <c r="H12" s="114">
        <v>0.2</v>
      </c>
      <c r="I12" s="114">
        <v>0.15</v>
      </c>
      <c r="J12" s="114">
        <v>0.125</v>
      </c>
      <c r="K12" s="114">
        <v>7.4999999999999997E-2</v>
      </c>
      <c r="L12" s="114">
        <v>0.05</v>
      </c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5"/>
    </row>
    <row r="13" spans="1:43">
      <c r="A13" t="b">
        <f t="shared" si="0"/>
        <v>1</v>
      </c>
      <c r="B13" s="112">
        <f t="shared" si="1"/>
        <v>1</v>
      </c>
      <c r="C13" s="113">
        <v>10</v>
      </c>
      <c r="D13" s="114">
        <v>0.04</v>
      </c>
      <c r="E13" s="114">
        <v>6.5000000000000002E-2</v>
      </c>
      <c r="F13" s="114">
        <v>0.1</v>
      </c>
      <c r="G13" s="114">
        <v>0.125</v>
      </c>
      <c r="H13" s="114">
        <v>0.17</v>
      </c>
      <c r="I13" s="114">
        <v>0.17</v>
      </c>
      <c r="J13" s="114">
        <v>0.125</v>
      </c>
      <c r="K13" s="114">
        <v>0.1</v>
      </c>
      <c r="L13" s="114">
        <v>6.5000000000000002E-2</v>
      </c>
      <c r="M13" s="114">
        <v>0.04</v>
      </c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5"/>
    </row>
    <row r="14" spans="1:43">
      <c r="A14" t="b">
        <f t="shared" si="0"/>
        <v>1</v>
      </c>
      <c r="B14" s="112">
        <f t="shared" si="1"/>
        <v>1</v>
      </c>
      <c r="C14" s="113">
        <v>11</v>
      </c>
      <c r="D14" s="114">
        <v>3.5000000000000003E-2</v>
      </c>
      <c r="E14" s="114">
        <v>0.05</v>
      </c>
      <c r="F14" s="114">
        <v>0.09</v>
      </c>
      <c r="G14" s="114">
        <v>0.12</v>
      </c>
      <c r="H14" s="114">
        <v>0.13</v>
      </c>
      <c r="I14" s="114">
        <v>0.15</v>
      </c>
      <c r="J14" s="114">
        <v>0.13</v>
      </c>
      <c r="K14" s="114">
        <v>0.12</v>
      </c>
      <c r="L14" s="114">
        <v>0.09</v>
      </c>
      <c r="M14" s="114">
        <v>0.05</v>
      </c>
      <c r="N14" s="114">
        <v>3.5000000000000003E-2</v>
      </c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5"/>
    </row>
    <row r="15" spans="1:43">
      <c r="A15" t="b">
        <f t="shared" si="0"/>
        <v>1</v>
      </c>
      <c r="B15" s="112">
        <f t="shared" si="1"/>
        <v>1</v>
      </c>
      <c r="C15" s="113">
        <v>12</v>
      </c>
      <c r="D15" s="114">
        <v>0.03</v>
      </c>
      <c r="E15" s="114">
        <v>0.05</v>
      </c>
      <c r="F15" s="114">
        <v>7.0000000000000007E-2</v>
      </c>
      <c r="G15" s="114">
        <v>0.1</v>
      </c>
      <c r="H15" s="114">
        <v>0.12</v>
      </c>
      <c r="I15" s="114">
        <v>0.13</v>
      </c>
      <c r="J15" s="114">
        <v>0.13</v>
      </c>
      <c r="K15" s="114">
        <v>0.12</v>
      </c>
      <c r="L15" s="114">
        <v>0.1</v>
      </c>
      <c r="M15" s="114">
        <v>7.0000000000000007E-2</v>
      </c>
      <c r="N15" s="114">
        <v>0.05</v>
      </c>
      <c r="O15" s="114">
        <v>0.03</v>
      </c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5"/>
    </row>
    <row r="16" spans="1:43">
      <c r="A16" t="b">
        <f t="shared" si="0"/>
        <v>1</v>
      </c>
      <c r="B16" s="112">
        <f t="shared" si="1"/>
        <v>0.99999999999999989</v>
      </c>
      <c r="C16" s="113">
        <v>13</v>
      </c>
      <c r="D16" s="114">
        <v>2.5000000000000001E-2</v>
      </c>
      <c r="E16" s="114">
        <v>0.04</v>
      </c>
      <c r="F16" s="114">
        <v>0.06</v>
      </c>
      <c r="G16" s="114">
        <v>0.09</v>
      </c>
      <c r="H16" s="114">
        <v>0.11</v>
      </c>
      <c r="I16" s="114">
        <v>0.11</v>
      </c>
      <c r="J16" s="114">
        <v>0.13</v>
      </c>
      <c r="K16" s="114">
        <v>0.11</v>
      </c>
      <c r="L16" s="114">
        <v>0.11</v>
      </c>
      <c r="M16" s="114">
        <v>0.09</v>
      </c>
      <c r="N16" s="114">
        <v>0.06</v>
      </c>
      <c r="O16" s="114">
        <v>0.04</v>
      </c>
      <c r="P16" s="114">
        <v>2.5000000000000001E-2</v>
      </c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5"/>
    </row>
    <row r="17" spans="1:39">
      <c r="A17" t="b">
        <f t="shared" si="0"/>
        <v>1</v>
      </c>
      <c r="B17" s="112">
        <f t="shared" si="1"/>
        <v>1</v>
      </c>
      <c r="C17" s="113">
        <v>14</v>
      </c>
      <c r="D17" s="114">
        <v>0.02</v>
      </c>
      <c r="E17" s="114">
        <v>0.04</v>
      </c>
      <c r="F17" s="114">
        <v>0.06</v>
      </c>
      <c r="G17" s="114">
        <v>0.08</v>
      </c>
      <c r="H17" s="114">
        <v>0.08</v>
      </c>
      <c r="I17" s="114">
        <v>0.1</v>
      </c>
      <c r="J17" s="114">
        <v>0.12</v>
      </c>
      <c r="K17" s="114">
        <v>0.12</v>
      </c>
      <c r="L17" s="114">
        <v>0.1</v>
      </c>
      <c r="M17" s="114">
        <v>0.08</v>
      </c>
      <c r="N17" s="114">
        <v>0.08</v>
      </c>
      <c r="O17" s="114">
        <v>0.06</v>
      </c>
      <c r="P17" s="114">
        <v>0.04</v>
      </c>
      <c r="Q17" s="114">
        <v>0.02</v>
      </c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5"/>
    </row>
    <row r="18" spans="1:39">
      <c r="A18" t="b">
        <f t="shared" si="0"/>
        <v>1</v>
      </c>
      <c r="B18" s="112">
        <f t="shared" si="1"/>
        <v>1</v>
      </c>
      <c r="C18" s="113">
        <v>15</v>
      </c>
      <c r="D18" s="114">
        <v>0.02</v>
      </c>
      <c r="E18" s="114">
        <v>0.03</v>
      </c>
      <c r="F18" s="114">
        <v>0.05</v>
      </c>
      <c r="G18" s="114">
        <v>7.0000000000000007E-2</v>
      </c>
      <c r="H18" s="114">
        <v>0.08</v>
      </c>
      <c r="I18" s="114">
        <v>0.09</v>
      </c>
      <c r="J18" s="114">
        <v>0.1</v>
      </c>
      <c r="K18" s="114">
        <v>0.12</v>
      </c>
      <c r="L18" s="114">
        <v>0.1</v>
      </c>
      <c r="M18" s="114">
        <v>0.09</v>
      </c>
      <c r="N18" s="114">
        <v>0.08</v>
      </c>
      <c r="O18" s="114">
        <v>7.0000000000000007E-2</v>
      </c>
      <c r="P18" s="114">
        <v>0.05</v>
      </c>
      <c r="Q18" s="114">
        <v>0.03</v>
      </c>
      <c r="R18" s="114">
        <v>0.02</v>
      </c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5"/>
    </row>
    <row r="19" spans="1:39">
      <c r="A19" t="b">
        <f t="shared" si="0"/>
        <v>1</v>
      </c>
      <c r="B19" s="112">
        <f t="shared" si="1"/>
        <v>1</v>
      </c>
      <c r="C19" s="113">
        <v>16</v>
      </c>
      <c r="D19" s="114">
        <v>0.02</v>
      </c>
      <c r="E19" s="114">
        <v>0.03</v>
      </c>
      <c r="F19" s="114">
        <v>0.05</v>
      </c>
      <c r="G19" s="114">
        <v>0.06</v>
      </c>
      <c r="H19" s="114">
        <v>7.0000000000000007E-2</v>
      </c>
      <c r="I19" s="114">
        <v>0.08</v>
      </c>
      <c r="J19" s="114">
        <v>0.09</v>
      </c>
      <c r="K19" s="114">
        <v>0.1</v>
      </c>
      <c r="L19" s="114">
        <v>0.1</v>
      </c>
      <c r="M19" s="114">
        <v>0.09</v>
      </c>
      <c r="N19" s="114">
        <v>0.08</v>
      </c>
      <c r="O19" s="114">
        <v>7.0000000000000007E-2</v>
      </c>
      <c r="P19" s="114">
        <v>0.06</v>
      </c>
      <c r="Q19" s="114">
        <v>0.05</v>
      </c>
      <c r="R19" s="114">
        <v>0.03</v>
      </c>
      <c r="S19" s="114">
        <v>0.02</v>
      </c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5"/>
    </row>
    <row r="20" spans="1:39">
      <c r="A20" t="b">
        <f t="shared" si="0"/>
        <v>1</v>
      </c>
      <c r="B20" s="112">
        <f t="shared" si="1"/>
        <v>1</v>
      </c>
      <c r="C20" s="113">
        <v>17</v>
      </c>
      <c r="D20" s="114">
        <v>0.02</v>
      </c>
      <c r="E20" s="114">
        <v>0.03</v>
      </c>
      <c r="F20" s="114">
        <v>0.04</v>
      </c>
      <c r="G20" s="114">
        <v>0.05</v>
      </c>
      <c r="H20" s="114">
        <v>0.06</v>
      </c>
      <c r="I20" s="114">
        <v>7.0000000000000007E-2</v>
      </c>
      <c r="J20" s="114">
        <v>0.09</v>
      </c>
      <c r="K20" s="114">
        <v>0.09</v>
      </c>
      <c r="L20" s="114">
        <v>0.1</v>
      </c>
      <c r="M20" s="114">
        <v>0.09</v>
      </c>
      <c r="N20" s="114">
        <v>0.09</v>
      </c>
      <c r="O20" s="114">
        <v>7.0000000000000007E-2</v>
      </c>
      <c r="P20" s="114">
        <v>0.06</v>
      </c>
      <c r="Q20" s="114">
        <v>0.05</v>
      </c>
      <c r="R20" s="114">
        <v>0.04</v>
      </c>
      <c r="S20" s="114">
        <v>0.03</v>
      </c>
      <c r="T20" s="114">
        <v>0.02</v>
      </c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5"/>
    </row>
    <row r="21" spans="1:39">
      <c r="A21" t="b">
        <f t="shared" si="0"/>
        <v>1</v>
      </c>
      <c r="B21" s="112">
        <f t="shared" si="1"/>
        <v>0.99999999999999978</v>
      </c>
      <c r="C21" s="113">
        <v>18</v>
      </c>
      <c r="D21" s="114">
        <v>1.4999999999999999E-2</v>
      </c>
      <c r="E21" s="114">
        <v>2.5000000000000001E-2</v>
      </c>
      <c r="F21" s="114">
        <v>2.5000000000000001E-2</v>
      </c>
      <c r="G21" s="114">
        <v>2.5000000000000001E-2</v>
      </c>
      <c r="H21" s="114">
        <v>0.03</v>
      </c>
      <c r="I21" s="114">
        <v>0.04</v>
      </c>
      <c r="J21" s="114">
        <v>0.05</v>
      </c>
      <c r="K21" s="114">
        <v>0.08</v>
      </c>
      <c r="L21" s="114">
        <v>0.1</v>
      </c>
      <c r="M21" s="114">
        <v>0.1</v>
      </c>
      <c r="N21" s="114">
        <v>0.08</v>
      </c>
      <c r="O21" s="114">
        <v>0.08</v>
      </c>
      <c r="P21" s="114">
        <v>0.08</v>
      </c>
      <c r="Q21" s="114">
        <v>0.08</v>
      </c>
      <c r="R21" s="114">
        <v>0.08</v>
      </c>
      <c r="S21" s="114">
        <v>0.06</v>
      </c>
      <c r="T21" s="114">
        <v>0.03</v>
      </c>
      <c r="U21" s="114">
        <v>0.02</v>
      </c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5"/>
    </row>
    <row r="22" spans="1:39">
      <c r="A22" t="b">
        <f t="shared" si="0"/>
        <v>1</v>
      </c>
      <c r="B22" s="112">
        <f t="shared" si="1"/>
        <v>0.99999999999999978</v>
      </c>
      <c r="C22" s="113">
        <v>19</v>
      </c>
      <c r="D22" s="114">
        <v>1.4999999999999999E-2</v>
      </c>
      <c r="E22" s="114">
        <v>2.5000000000000001E-2</v>
      </c>
      <c r="F22" s="114">
        <v>2.5000000000000001E-2</v>
      </c>
      <c r="G22" s="114">
        <v>2.5000000000000001E-2</v>
      </c>
      <c r="H22" s="114">
        <v>2.5000000000000001E-2</v>
      </c>
      <c r="I22" s="114">
        <v>0.03</v>
      </c>
      <c r="J22" s="114">
        <v>0.05</v>
      </c>
      <c r="K22" s="114">
        <v>6.5000000000000002E-2</v>
      </c>
      <c r="L22" s="114">
        <v>0.08</v>
      </c>
      <c r="M22" s="114">
        <v>0.08</v>
      </c>
      <c r="N22" s="114">
        <v>0.08</v>
      </c>
      <c r="O22" s="114">
        <v>0.08</v>
      </c>
      <c r="P22" s="114">
        <v>0.08</v>
      </c>
      <c r="Q22" s="114">
        <v>0.08</v>
      </c>
      <c r="R22" s="114">
        <v>0.08</v>
      </c>
      <c r="S22" s="114">
        <v>0.08</v>
      </c>
      <c r="T22" s="114">
        <v>0.06</v>
      </c>
      <c r="U22" s="114">
        <v>0.03</v>
      </c>
      <c r="V22" s="114">
        <v>0.01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5"/>
    </row>
    <row r="23" spans="1:39">
      <c r="A23" t="b">
        <f t="shared" si="0"/>
        <v>1</v>
      </c>
      <c r="B23" s="112">
        <f t="shared" si="1"/>
        <v>1</v>
      </c>
      <c r="C23" s="113">
        <v>20</v>
      </c>
      <c r="D23" s="121">
        <v>8.9999999999999993E-3</v>
      </c>
      <c r="E23" s="121">
        <v>0.03</v>
      </c>
      <c r="F23" s="121">
        <v>4.2000000000000003E-2</v>
      </c>
      <c r="G23" s="121">
        <v>4.5999999999999999E-2</v>
      </c>
      <c r="H23" s="121">
        <v>4.2000000000000003E-2</v>
      </c>
      <c r="I23" s="121">
        <v>3.0171052519534419E-2</v>
      </c>
      <c r="J23" s="121">
        <v>3.7999999999999999E-2</v>
      </c>
      <c r="K23" s="121">
        <v>5.5E-2</v>
      </c>
      <c r="L23" s="121">
        <v>0.06</v>
      </c>
      <c r="M23" s="121">
        <v>6.9164473832791257E-2</v>
      </c>
      <c r="N23" s="121">
        <v>7.2499999999999995E-2</v>
      </c>
      <c r="O23" s="121">
        <v>7.4999999999999997E-2</v>
      </c>
      <c r="P23" s="121">
        <v>7.4999999999999997E-2</v>
      </c>
      <c r="Q23" s="121">
        <v>7.4999999999999997E-2</v>
      </c>
      <c r="R23" s="121">
        <v>7.2499999999999995E-2</v>
      </c>
      <c r="S23" s="121">
        <v>0.06</v>
      </c>
      <c r="T23" s="121">
        <v>0.05</v>
      </c>
      <c r="U23" s="121">
        <v>4.2006579056977161E-2</v>
      </c>
      <c r="V23" s="121">
        <v>3.3282894636976375E-2</v>
      </c>
      <c r="W23" s="121">
        <v>2.3374999953720759E-2</v>
      </c>
      <c r="X23" s="121"/>
      <c r="Y23" s="122"/>
      <c r="Z23" s="122"/>
      <c r="AA23" s="122"/>
      <c r="AB23" s="122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5"/>
    </row>
    <row r="24" spans="1:39">
      <c r="A24" t="b">
        <f t="shared" si="0"/>
        <v>1</v>
      </c>
      <c r="B24" s="112">
        <f>+SUM(D24:AM24)</f>
        <v>1</v>
      </c>
      <c r="C24" s="113">
        <v>21</v>
      </c>
      <c r="D24" s="123">
        <v>0.01</v>
      </c>
      <c r="E24" s="123">
        <v>0.05</v>
      </c>
      <c r="F24" s="123">
        <v>0.05</v>
      </c>
      <c r="G24" s="123">
        <v>0.05</v>
      </c>
      <c r="H24" s="123">
        <v>4.1000000000000002E-2</v>
      </c>
      <c r="I24" s="123">
        <v>2.1000000000000001E-2</v>
      </c>
      <c r="J24" s="123">
        <v>0.02</v>
      </c>
      <c r="K24" s="123">
        <v>2.5999999999999999E-2</v>
      </c>
      <c r="L24" s="123">
        <v>3.5000000000000003E-2</v>
      </c>
      <c r="M24" s="123">
        <v>4.4999999999999998E-2</v>
      </c>
      <c r="N24" s="123">
        <v>4.4999999999999998E-2</v>
      </c>
      <c r="O24" s="123">
        <v>0.06</v>
      </c>
      <c r="P24" s="123">
        <v>6.7000000000000004E-2</v>
      </c>
      <c r="Q24" s="123">
        <v>7.0000000000000007E-2</v>
      </c>
      <c r="R24" s="123">
        <v>9.4E-2</v>
      </c>
      <c r="S24" s="123">
        <v>8.3000000000000004E-2</v>
      </c>
      <c r="T24" s="123">
        <v>7.5999999999999998E-2</v>
      </c>
      <c r="U24" s="123">
        <v>6.4000000000000001E-2</v>
      </c>
      <c r="V24" s="123">
        <v>4.2000000000000003E-2</v>
      </c>
      <c r="W24" s="123">
        <v>0.03</v>
      </c>
      <c r="X24" s="123">
        <v>2.1000000000000001E-2</v>
      </c>
      <c r="Y24" s="122"/>
      <c r="Z24" s="122"/>
      <c r="AA24" s="122"/>
      <c r="AB24" s="122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5"/>
    </row>
    <row r="25" spans="1:39">
      <c r="A25" t="b">
        <f t="shared" si="0"/>
        <v>1</v>
      </c>
      <c r="B25" s="112">
        <f t="shared" ref="B25:B39" si="2">+SUM(D25:AM25)</f>
        <v>1.0000000000000004</v>
      </c>
      <c r="C25" s="113">
        <v>22</v>
      </c>
      <c r="D25" s="121">
        <v>0.01</v>
      </c>
      <c r="E25" s="121">
        <v>0.01</v>
      </c>
      <c r="F25" s="121">
        <v>0.02</v>
      </c>
      <c r="G25" s="121">
        <v>0.02</v>
      </c>
      <c r="H25" s="121">
        <v>0.02</v>
      </c>
      <c r="I25" s="121">
        <v>0.03</v>
      </c>
      <c r="J25" s="121">
        <v>0.05</v>
      </c>
      <c r="K25" s="121">
        <v>7.0000000000000007E-2</v>
      </c>
      <c r="L25" s="121">
        <v>0.08</v>
      </c>
      <c r="M25" s="121">
        <v>0.08</v>
      </c>
      <c r="N25" s="121">
        <v>0.08</v>
      </c>
      <c r="O25" s="121">
        <v>0.08</v>
      </c>
      <c r="P25" s="121">
        <v>7.0000000000000007E-2</v>
      </c>
      <c r="Q25" s="121">
        <v>0.06</v>
      </c>
      <c r="R25" s="121">
        <v>0.05</v>
      </c>
      <c r="S25" s="121">
        <v>0.04</v>
      </c>
      <c r="T25" s="121">
        <v>0.04</v>
      </c>
      <c r="U25" s="121">
        <v>0.03</v>
      </c>
      <c r="V25" s="121">
        <v>0.02</v>
      </c>
      <c r="W25" s="121">
        <v>0.02</v>
      </c>
      <c r="X25" s="121">
        <v>0.02</v>
      </c>
      <c r="Y25" s="121">
        <v>0.1</v>
      </c>
      <c r="Z25" s="121"/>
      <c r="AA25" s="122"/>
      <c r="AB25" s="122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5"/>
    </row>
    <row r="26" spans="1:39">
      <c r="A26" t="b">
        <f t="shared" si="0"/>
        <v>1</v>
      </c>
      <c r="B26" s="112">
        <f t="shared" si="2"/>
        <v>1.0000000000000004</v>
      </c>
      <c r="C26" s="113">
        <v>23</v>
      </c>
      <c r="D26" s="121">
        <v>0.01</v>
      </c>
      <c r="E26" s="121">
        <v>0.01</v>
      </c>
      <c r="F26" s="121">
        <v>0.01</v>
      </c>
      <c r="G26" s="121">
        <v>0.01</v>
      </c>
      <c r="H26" s="121">
        <v>0.02</v>
      </c>
      <c r="I26" s="121">
        <v>0.02</v>
      </c>
      <c r="J26" s="121">
        <v>0.02</v>
      </c>
      <c r="K26" s="121">
        <v>0.03</v>
      </c>
      <c r="L26" s="121">
        <v>0.04</v>
      </c>
      <c r="M26" s="121">
        <v>0.06</v>
      </c>
      <c r="N26" s="121">
        <v>7.0000000000000007E-2</v>
      </c>
      <c r="O26" s="121">
        <v>7.0000000000000007E-2</v>
      </c>
      <c r="P26" s="121">
        <v>0.08</v>
      </c>
      <c r="Q26" s="121">
        <v>0.08</v>
      </c>
      <c r="R26" s="121">
        <v>7.0000000000000007E-2</v>
      </c>
      <c r="S26" s="121">
        <v>0.06</v>
      </c>
      <c r="T26" s="121">
        <v>0.06</v>
      </c>
      <c r="U26" s="121">
        <v>0.05</v>
      </c>
      <c r="V26" s="121">
        <v>0.05</v>
      </c>
      <c r="W26" s="121">
        <v>0.03</v>
      </c>
      <c r="X26" s="121">
        <v>0.03</v>
      </c>
      <c r="Y26" s="121">
        <v>0.02</v>
      </c>
      <c r="Z26" s="121">
        <v>0.1</v>
      </c>
      <c r="AA26" s="122"/>
      <c r="AB26" s="122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5"/>
    </row>
    <row r="27" spans="1:39">
      <c r="A27" t="b">
        <f t="shared" si="0"/>
        <v>1</v>
      </c>
      <c r="B27" s="112">
        <f t="shared" si="2"/>
        <v>1</v>
      </c>
      <c r="C27" s="113">
        <v>24</v>
      </c>
      <c r="D27" s="121">
        <v>0.01</v>
      </c>
      <c r="E27" s="121">
        <v>0.01</v>
      </c>
      <c r="F27" s="121">
        <v>0.01</v>
      </c>
      <c r="G27" s="121">
        <v>0.01</v>
      </c>
      <c r="H27" s="121">
        <v>0.01</v>
      </c>
      <c r="I27" s="121">
        <v>0.02</v>
      </c>
      <c r="J27" s="121">
        <v>0.02</v>
      </c>
      <c r="K27" s="121">
        <v>0.02</v>
      </c>
      <c r="L27" s="121">
        <v>0.03</v>
      </c>
      <c r="M27" s="121">
        <v>0.05</v>
      </c>
      <c r="N27" s="121">
        <v>0.06</v>
      </c>
      <c r="O27" s="121">
        <v>0.06</v>
      </c>
      <c r="P27" s="121">
        <v>0.06</v>
      </c>
      <c r="Q27" s="121">
        <v>0.06</v>
      </c>
      <c r="R27" s="121">
        <v>0.06</v>
      </c>
      <c r="S27" s="121">
        <v>0.06</v>
      </c>
      <c r="T27" s="121">
        <v>0.08</v>
      </c>
      <c r="U27" s="121">
        <v>7.0000000000000007E-2</v>
      </c>
      <c r="V27" s="121">
        <v>0.08</v>
      </c>
      <c r="W27" s="121">
        <v>0.05</v>
      </c>
      <c r="X27" s="121">
        <v>0.03</v>
      </c>
      <c r="Y27" s="121">
        <v>0.02</v>
      </c>
      <c r="Z27" s="121">
        <v>0.02</v>
      </c>
      <c r="AA27" s="121">
        <v>0.1</v>
      </c>
      <c r="AB27" s="122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5"/>
    </row>
    <row r="28" spans="1:39">
      <c r="A28" t="b">
        <f t="shared" si="0"/>
        <v>1</v>
      </c>
      <c r="B28" s="112">
        <f t="shared" si="2"/>
        <v>1</v>
      </c>
      <c r="C28" s="113">
        <v>25</v>
      </c>
      <c r="D28" s="121">
        <v>3.0999999999999999E-3</v>
      </c>
      <c r="E28" s="121">
        <v>9.6153846153846159E-3</v>
      </c>
      <c r="F28" s="121">
        <v>1.6025641025641024E-2</v>
      </c>
      <c r="G28" s="121">
        <v>2.2435897435897436E-2</v>
      </c>
      <c r="H28" s="121">
        <v>2.8846153846153844E-2</v>
      </c>
      <c r="I28" s="121">
        <v>0.03</v>
      </c>
      <c r="J28" s="121">
        <v>0.03</v>
      </c>
      <c r="K28" s="121">
        <v>4.8076923076923073E-2</v>
      </c>
      <c r="L28" s="121">
        <v>5.4487179487179488E-2</v>
      </c>
      <c r="M28" s="121">
        <v>6.0897435897435889E-2</v>
      </c>
      <c r="N28" s="121">
        <v>6.7307692307692304E-2</v>
      </c>
      <c r="O28" s="121">
        <v>7.371794871794872E-2</v>
      </c>
      <c r="P28" s="121">
        <v>7.6923076923076927E-2</v>
      </c>
      <c r="Q28" s="121">
        <v>0.05</v>
      </c>
      <c r="R28" s="121">
        <v>0.05</v>
      </c>
      <c r="S28" s="121">
        <v>0.05</v>
      </c>
      <c r="T28" s="121">
        <v>0.04</v>
      </c>
      <c r="U28" s="121">
        <v>0.04</v>
      </c>
      <c r="V28" s="121">
        <v>4.1666666666666671E-2</v>
      </c>
      <c r="W28" s="121">
        <v>0.03</v>
      </c>
      <c r="X28" s="121">
        <v>2.8846153846153844E-2</v>
      </c>
      <c r="Y28" s="121">
        <v>2.2435897435897436E-2</v>
      </c>
      <c r="Z28" s="121">
        <v>1.6025641025641024E-2</v>
      </c>
      <c r="AA28" s="121">
        <v>9.4999999999999998E-3</v>
      </c>
      <c r="AB28" s="121">
        <v>0.10009230769230759</v>
      </c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5"/>
    </row>
    <row r="29" spans="1:39">
      <c r="A29" t="b">
        <f t="shared" si="0"/>
        <v>1</v>
      </c>
      <c r="B29" s="112">
        <f t="shared" si="2"/>
        <v>1</v>
      </c>
      <c r="C29" s="113">
        <v>26</v>
      </c>
      <c r="D29" s="114">
        <v>5.4945054945054949E-3</v>
      </c>
      <c r="E29" s="114">
        <v>1.098901098901099E-2</v>
      </c>
      <c r="F29" s="114">
        <v>1.6483516483516484E-2</v>
      </c>
      <c r="G29" s="114">
        <v>2.197802197802198E-2</v>
      </c>
      <c r="H29" s="114">
        <v>2.7472527472527476E-2</v>
      </c>
      <c r="I29" s="114">
        <v>3.2967032967032968E-2</v>
      </c>
      <c r="J29" s="114">
        <v>3.8461538461538464E-2</v>
      </c>
      <c r="K29" s="114">
        <v>4.3956043956043959E-2</v>
      </c>
      <c r="L29" s="114">
        <v>4.9450549450549455E-2</v>
      </c>
      <c r="M29" s="114">
        <v>5.4945054945054951E-2</v>
      </c>
      <c r="N29" s="114">
        <v>6.0439560439560447E-2</v>
      </c>
      <c r="O29" s="114">
        <v>6.5934065934065936E-2</v>
      </c>
      <c r="P29" s="114">
        <v>7.1428571428571438E-2</v>
      </c>
      <c r="Q29" s="114">
        <v>7.1428571428571438E-2</v>
      </c>
      <c r="R29" s="114">
        <v>6.5934065934065936E-2</v>
      </c>
      <c r="S29" s="114">
        <v>6.0439560439560447E-2</v>
      </c>
      <c r="T29" s="114">
        <v>5.4945054945054951E-2</v>
      </c>
      <c r="U29" s="114">
        <v>4.9450549450549455E-2</v>
      </c>
      <c r="V29" s="114">
        <v>4.3956043956043959E-2</v>
      </c>
      <c r="W29" s="114">
        <v>3.8461538461538464E-2</v>
      </c>
      <c r="X29" s="114">
        <v>3.2967032967032968E-2</v>
      </c>
      <c r="Y29" s="114">
        <v>2.7472527472527476E-2</v>
      </c>
      <c r="Z29" s="114">
        <v>2.197802197802198E-2</v>
      </c>
      <c r="AA29" s="114">
        <v>1.6483516483516484E-2</v>
      </c>
      <c r="AB29" s="114">
        <v>1.098901098901099E-2</v>
      </c>
      <c r="AC29" s="114">
        <v>5.4945054945054949E-3</v>
      </c>
      <c r="AD29" s="114"/>
      <c r="AE29" s="114"/>
      <c r="AF29" s="114"/>
      <c r="AG29" s="114"/>
      <c r="AH29" s="114"/>
      <c r="AI29" s="114"/>
      <c r="AJ29" s="114"/>
      <c r="AK29" s="114"/>
      <c r="AL29" s="114"/>
      <c r="AM29" s="115"/>
    </row>
    <row r="30" spans="1:39">
      <c r="A30" t="b">
        <f t="shared" si="0"/>
        <v>1</v>
      </c>
      <c r="B30" s="112">
        <f t="shared" si="2"/>
        <v>0.99999999999999989</v>
      </c>
      <c r="C30" s="113">
        <v>27</v>
      </c>
      <c r="D30" s="114">
        <v>2.7472527472527475E-3</v>
      </c>
      <c r="E30" s="114">
        <v>8.241758241758242E-3</v>
      </c>
      <c r="F30" s="114">
        <v>1.3736263736263736E-2</v>
      </c>
      <c r="G30" s="114">
        <v>1.9230769230769232E-2</v>
      </c>
      <c r="H30" s="114">
        <v>2.4725274725274728E-2</v>
      </c>
      <c r="I30" s="114">
        <v>3.0219780219780223E-2</v>
      </c>
      <c r="J30" s="114">
        <v>3.5714285714285712E-2</v>
      </c>
      <c r="K30" s="114">
        <v>4.1208791208791215E-2</v>
      </c>
      <c r="L30" s="114">
        <v>4.6703296703296704E-2</v>
      </c>
      <c r="M30" s="114">
        <v>5.2197802197802207E-2</v>
      </c>
      <c r="N30" s="114">
        <v>5.7692307692307696E-2</v>
      </c>
      <c r="O30" s="114">
        <v>6.3186813186813184E-2</v>
      </c>
      <c r="P30" s="114">
        <v>6.8681318681318687E-2</v>
      </c>
      <c r="Q30" s="114">
        <v>7.1428571428571438E-2</v>
      </c>
      <c r="R30" s="114">
        <v>6.8681318681318687E-2</v>
      </c>
      <c r="S30" s="114">
        <v>6.3186813186813184E-2</v>
      </c>
      <c r="T30" s="114">
        <v>5.7692307692307696E-2</v>
      </c>
      <c r="U30" s="114">
        <v>5.2197802197802207E-2</v>
      </c>
      <c r="V30" s="114">
        <v>4.6703296703296704E-2</v>
      </c>
      <c r="W30" s="114">
        <v>4.1208791208791215E-2</v>
      </c>
      <c r="X30" s="114">
        <v>3.5714285714285712E-2</v>
      </c>
      <c r="Y30" s="114">
        <v>3.0219780219780223E-2</v>
      </c>
      <c r="Z30" s="114">
        <v>2.4725274725274728E-2</v>
      </c>
      <c r="AA30" s="114">
        <v>1.9230769230769232E-2</v>
      </c>
      <c r="AB30" s="114">
        <v>1.3736263736263736E-2</v>
      </c>
      <c r="AC30" s="114">
        <v>8.241758241758242E-3</v>
      </c>
      <c r="AD30" s="114">
        <v>2.7472527472527475E-3</v>
      </c>
      <c r="AE30" s="114"/>
      <c r="AF30" s="114"/>
      <c r="AG30" s="114"/>
      <c r="AH30" s="114"/>
      <c r="AI30" s="114"/>
      <c r="AJ30" s="114"/>
      <c r="AK30" s="114"/>
      <c r="AL30" s="114"/>
      <c r="AM30" s="115"/>
    </row>
    <row r="31" spans="1:39">
      <c r="A31" t="b">
        <f t="shared" si="0"/>
        <v>1</v>
      </c>
      <c r="B31" s="112">
        <f t="shared" si="2"/>
        <v>1</v>
      </c>
      <c r="C31" s="113">
        <v>28</v>
      </c>
      <c r="D31" s="114">
        <v>4.7619047619047623E-3</v>
      </c>
      <c r="E31" s="114">
        <v>9.5238095238095247E-3</v>
      </c>
      <c r="F31" s="114">
        <v>1.4285714285714287E-2</v>
      </c>
      <c r="G31" s="114">
        <v>1.9047619047619049E-2</v>
      </c>
      <c r="H31" s="114">
        <v>2.3809523809523812E-2</v>
      </c>
      <c r="I31" s="114">
        <v>2.8571428571428574E-2</v>
      </c>
      <c r="J31" s="114">
        <v>3.333333333333334E-2</v>
      </c>
      <c r="K31" s="114">
        <v>3.8095238095238099E-2</v>
      </c>
      <c r="L31" s="114">
        <v>4.2857142857142858E-2</v>
      </c>
      <c r="M31" s="114">
        <v>4.7619047619047623E-2</v>
      </c>
      <c r="N31" s="114">
        <v>5.2380952380952389E-2</v>
      </c>
      <c r="O31" s="114">
        <v>5.7142857142857148E-2</v>
      </c>
      <c r="P31" s="114">
        <v>6.1904761904761907E-2</v>
      </c>
      <c r="Q31" s="114">
        <v>6.666666666666668E-2</v>
      </c>
      <c r="R31" s="114">
        <v>6.666666666666668E-2</v>
      </c>
      <c r="S31" s="114">
        <v>6.1904761904761907E-2</v>
      </c>
      <c r="T31" s="114">
        <v>5.7142857142857148E-2</v>
      </c>
      <c r="U31" s="114">
        <v>5.2380952380952389E-2</v>
      </c>
      <c r="V31" s="114">
        <v>4.7619047619047623E-2</v>
      </c>
      <c r="W31" s="114">
        <v>4.2857142857142858E-2</v>
      </c>
      <c r="X31" s="114">
        <v>3.8095238095238099E-2</v>
      </c>
      <c r="Y31" s="114">
        <v>3.333333333333334E-2</v>
      </c>
      <c r="Z31" s="114">
        <v>2.8571428571428574E-2</v>
      </c>
      <c r="AA31" s="114">
        <v>2.3809523809523812E-2</v>
      </c>
      <c r="AB31" s="114">
        <v>1.9047619047619049E-2</v>
      </c>
      <c r="AC31" s="114">
        <v>1.4285714285714287E-2</v>
      </c>
      <c r="AD31" s="114">
        <v>9.5238095238095247E-3</v>
      </c>
      <c r="AE31" s="114">
        <v>4.7619047619047623E-3</v>
      </c>
      <c r="AF31" s="114"/>
      <c r="AG31" s="114"/>
      <c r="AH31" s="114"/>
      <c r="AI31" s="114"/>
      <c r="AJ31" s="114"/>
      <c r="AK31" s="114"/>
      <c r="AL31" s="114"/>
      <c r="AM31" s="115"/>
    </row>
    <row r="32" spans="1:39">
      <c r="A32" t="b">
        <f t="shared" si="0"/>
        <v>1</v>
      </c>
      <c r="B32" s="112">
        <f t="shared" si="2"/>
        <v>1.0000000000000002</v>
      </c>
      <c r="C32" s="113">
        <v>29</v>
      </c>
      <c r="D32" s="114">
        <v>2.3809523809523812E-3</v>
      </c>
      <c r="E32" s="114">
        <v>7.1428571428571435E-3</v>
      </c>
      <c r="F32" s="114">
        <v>1.1904761904761906E-2</v>
      </c>
      <c r="G32" s="114">
        <v>1.666666666666667E-2</v>
      </c>
      <c r="H32" s="114">
        <v>2.1428571428571429E-2</v>
      </c>
      <c r="I32" s="114">
        <v>2.6190476190476195E-2</v>
      </c>
      <c r="J32" s="114">
        <v>3.0952380952380957E-2</v>
      </c>
      <c r="K32" s="114">
        <v>3.5714285714285719E-2</v>
      </c>
      <c r="L32" s="114">
        <v>4.0476190476190478E-2</v>
      </c>
      <c r="M32" s="114">
        <v>4.5238095238095244E-2</v>
      </c>
      <c r="N32" s="114">
        <v>0.05</v>
      </c>
      <c r="O32" s="114">
        <v>5.4761904761904769E-2</v>
      </c>
      <c r="P32" s="114">
        <v>5.9523809523809527E-2</v>
      </c>
      <c r="Q32" s="114">
        <v>6.4285714285714293E-2</v>
      </c>
      <c r="R32" s="114">
        <v>6.666666666666668E-2</v>
      </c>
      <c r="S32" s="114">
        <v>6.4285714285714293E-2</v>
      </c>
      <c r="T32" s="114">
        <v>5.9523809523809527E-2</v>
      </c>
      <c r="U32" s="114">
        <v>5.4761904761904769E-2</v>
      </c>
      <c r="V32" s="114">
        <v>0.05</v>
      </c>
      <c r="W32" s="114">
        <v>4.5238095238095244E-2</v>
      </c>
      <c r="X32" s="114">
        <v>4.0476190476190478E-2</v>
      </c>
      <c r="Y32" s="114">
        <v>3.5714285714285719E-2</v>
      </c>
      <c r="Z32" s="114">
        <v>3.0952380952380957E-2</v>
      </c>
      <c r="AA32" s="114">
        <v>2.6190476190476195E-2</v>
      </c>
      <c r="AB32" s="114">
        <v>2.1428571428571429E-2</v>
      </c>
      <c r="AC32" s="114">
        <v>1.666666666666667E-2</v>
      </c>
      <c r="AD32" s="114">
        <v>1.1904761904761906E-2</v>
      </c>
      <c r="AE32" s="114">
        <v>7.1428571428571435E-3</v>
      </c>
      <c r="AF32" s="114">
        <v>2.3809523809523812E-3</v>
      </c>
      <c r="AG32" s="114"/>
      <c r="AH32" s="114"/>
      <c r="AI32" s="114"/>
      <c r="AJ32" s="114"/>
      <c r="AK32" s="114"/>
      <c r="AL32" s="114"/>
      <c r="AM32" s="115"/>
    </row>
    <row r="33" spans="1:39">
      <c r="A33" t="b">
        <f t="shared" si="0"/>
        <v>1</v>
      </c>
      <c r="B33" s="112">
        <f t="shared" si="2"/>
        <v>1</v>
      </c>
      <c r="C33" s="113">
        <v>30</v>
      </c>
      <c r="D33" s="114">
        <v>4.1666666666666666E-3</v>
      </c>
      <c r="E33" s="114">
        <v>8.3333333333333332E-3</v>
      </c>
      <c r="F33" s="114">
        <v>1.2500000000000001E-2</v>
      </c>
      <c r="G33" s="114">
        <v>1.6666666666666666E-2</v>
      </c>
      <c r="H33" s="114">
        <v>2.0833333333333332E-2</v>
      </c>
      <c r="I33" s="114">
        <v>2.5000000000000001E-2</v>
      </c>
      <c r="J33" s="114">
        <v>2.9166666666666667E-2</v>
      </c>
      <c r="K33" s="114">
        <v>3.3333333333333333E-2</v>
      </c>
      <c r="L33" s="114">
        <v>3.7499999999999999E-2</v>
      </c>
      <c r="M33" s="114">
        <v>4.1666666666666664E-2</v>
      </c>
      <c r="N33" s="114">
        <v>4.583333333333333E-2</v>
      </c>
      <c r="O33" s="114">
        <v>0.05</v>
      </c>
      <c r="P33" s="114">
        <v>5.4166666666666669E-2</v>
      </c>
      <c r="Q33" s="114">
        <v>5.8333333333333334E-2</v>
      </c>
      <c r="R33" s="114">
        <v>6.25E-2</v>
      </c>
      <c r="S33" s="114">
        <v>6.25E-2</v>
      </c>
      <c r="T33" s="114">
        <v>5.8333333333333334E-2</v>
      </c>
      <c r="U33" s="114">
        <v>5.4166666666666669E-2</v>
      </c>
      <c r="V33" s="114">
        <v>0.05</v>
      </c>
      <c r="W33" s="114">
        <v>4.583333333333333E-2</v>
      </c>
      <c r="X33" s="114">
        <v>4.1666666666666664E-2</v>
      </c>
      <c r="Y33" s="114">
        <v>3.7499999999999999E-2</v>
      </c>
      <c r="Z33" s="114">
        <v>3.3333333333333333E-2</v>
      </c>
      <c r="AA33" s="114">
        <v>2.9166666666666667E-2</v>
      </c>
      <c r="AB33" s="114">
        <v>2.5000000000000001E-2</v>
      </c>
      <c r="AC33" s="114">
        <v>2.0833333333333332E-2</v>
      </c>
      <c r="AD33" s="114">
        <v>1.6666666666666666E-2</v>
      </c>
      <c r="AE33" s="114">
        <v>1.2500000000000001E-2</v>
      </c>
      <c r="AF33" s="114">
        <v>8.3333333333333332E-3</v>
      </c>
      <c r="AG33" s="114">
        <v>4.1666666666666666E-3</v>
      </c>
      <c r="AH33" s="114"/>
      <c r="AI33" s="114"/>
      <c r="AJ33" s="114"/>
      <c r="AK33" s="114"/>
      <c r="AL33" s="114"/>
      <c r="AM33" s="115"/>
    </row>
    <row r="34" spans="1:39">
      <c r="A34" t="b">
        <f t="shared" si="0"/>
        <v>1</v>
      </c>
      <c r="B34" s="112">
        <f t="shared" si="2"/>
        <v>1</v>
      </c>
      <c r="C34" s="113">
        <v>31</v>
      </c>
      <c r="D34" s="114">
        <v>2.0833333333333333E-3</v>
      </c>
      <c r="E34" s="114">
        <v>6.2500000000000003E-3</v>
      </c>
      <c r="F34" s="114">
        <v>1.0416666666666668E-2</v>
      </c>
      <c r="G34" s="114">
        <v>1.4583333333333334E-2</v>
      </c>
      <c r="H34" s="114">
        <v>1.8749999999999999E-2</v>
      </c>
      <c r="I34" s="114">
        <v>2.2916666666666669E-2</v>
      </c>
      <c r="J34" s="114">
        <v>2.7083333333333334E-2</v>
      </c>
      <c r="K34" s="114">
        <v>3.125E-2</v>
      </c>
      <c r="L34" s="114">
        <v>3.5416666666666666E-2</v>
      </c>
      <c r="M34" s="114">
        <v>3.9583333333333331E-2</v>
      </c>
      <c r="N34" s="114">
        <v>4.3749999999999997E-2</v>
      </c>
      <c r="O34" s="114">
        <v>4.7916666666666663E-2</v>
      </c>
      <c r="P34" s="114">
        <v>5.2083333333333336E-2</v>
      </c>
      <c r="Q34" s="114">
        <v>5.6250000000000001E-2</v>
      </c>
      <c r="R34" s="114">
        <v>6.0416666666666667E-2</v>
      </c>
      <c r="S34" s="114">
        <v>6.25E-2</v>
      </c>
      <c r="T34" s="114">
        <v>6.0416666666666667E-2</v>
      </c>
      <c r="U34" s="114">
        <v>5.6250000000000001E-2</v>
      </c>
      <c r="V34" s="114">
        <v>5.2083333333333336E-2</v>
      </c>
      <c r="W34" s="114">
        <v>4.7916666666666663E-2</v>
      </c>
      <c r="X34" s="114">
        <v>4.3749999999999997E-2</v>
      </c>
      <c r="Y34" s="114">
        <v>3.9583333333333331E-2</v>
      </c>
      <c r="Z34" s="114">
        <v>3.5416666666666666E-2</v>
      </c>
      <c r="AA34" s="114">
        <v>3.125E-2</v>
      </c>
      <c r="AB34" s="114">
        <v>2.7083333333333334E-2</v>
      </c>
      <c r="AC34" s="114">
        <v>2.2916666666666669E-2</v>
      </c>
      <c r="AD34" s="114">
        <v>1.8749999999999999E-2</v>
      </c>
      <c r="AE34" s="114">
        <v>1.4583333333333334E-2</v>
      </c>
      <c r="AF34" s="114">
        <v>1.0416666666666668E-2</v>
      </c>
      <c r="AG34" s="114">
        <v>6.2500000000000003E-3</v>
      </c>
      <c r="AH34" s="114">
        <v>2.0833333333333333E-3</v>
      </c>
      <c r="AI34" s="114"/>
      <c r="AJ34" s="114"/>
      <c r="AK34" s="114"/>
      <c r="AL34" s="114"/>
      <c r="AM34" s="115"/>
    </row>
    <row r="35" spans="1:39">
      <c r="A35" t="b">
        <f t="shared" si="0"/>
        <v>1</v>
      </c>
      <c r="B35" s="112">
        <f t="shared" si="2"/>
        <v>1</v>
      </c>
      <c r="C35" s="113">
        <v>32</v>
      </c>
      <c r="D35" s="114">
        <v>3.6764705882352941E-3</v>
      </c>
      <c r="E35" s="114">
        <v>7.3529411764705881E-3</v>
      </c>
      <c r="F35" s="114">
        <v>1.1029411764705881E-2</v>
      </c>
      <c r="G35" s="114">
        <v>1.4705882352941176E-2</v>
      </c>
      <c r="H35" s="114">
        <v>1.8382352941176471E-2</v>
      </c>
      <c r="I35" s="114">
        <v>2.2058823529411763E-2</v>
      </c>
      <c r="J35" s="114">
        <v>2.5735294117647058E-2</v>
      </c>
      <c r="K35" s="114">
        <v>2.9411764705882353E-2</v>
      </c>
      <c r="L35" s="114">
        <v>3.3088235294117647E-2</v>
      </c>
      <c r="M35" s="114">
        <v>3.6764705882352942E-2</v>
      </c>
      <c r="N35" s="114">
        <v>4.0441176470588237E-2</v>
      </c>
      <c r="O35" s="114">
        <v>4.4117647058823525E-2</v>
      </c>
      <c r="P35" s="114">
        <v>4.779411764705882E-2</v>
      </c>
      <c r="Q35" s="114">
        <v>5.1470588235294115E-2</v>
      </c>
      <c r="R35" s="114">
        <v>5.514705882352941E-2</v>
      </c>
      <c r="S35" s="114">
        <v>5.8823529411764705E-2</v>
      </c>
      <c r="T35" s="114">
        <v>5.8823529411764705E-2</v>
      </c>
      <c r="U35" s="114">
        <v>5.514705882352941E-2</v>
      </c>
      <c r="V35" s="114">
        <v>5.1470588235294115E-2</v>
      </c>
      <c r="W35" s="114">
        <v>4.779411764705882E-2</v>
      </c>
      <c r="X35" s="114">
        <v>4.4117647058823525E-2</v>
      </c>
      <c r="Y35" s="114">
        <v>4.0441176470588237E-2</v>
      </c>
      <c r="Z35" s="114">
        <v>3.6764705882352942E-2</v>
      </c>
      <c r="AA35" s="114">
        <v>3.3088235294117647E-2</v>
      </c>
      <c r="AB35" s="114">
        <v>2.9411764705882353E-2</v>
      </c>
      <c r="AC35" s="114">
        <v>2.5735294117647058E-2</v>
      </c>
      <c r="AD35" s="114">
        <v>2.2058823529411763E-2</v>
      </c>
      <c r="AE35" s="114">
        <v>1.8382352941176471E-2</v>
      </c>
      <c r="AF35" s="114">
        <v>1.4705882352941176E-2</v>
      </c>
      <c r="AG35" s="114">
        <v>1.1029411764705881E-2</v>
      </c>
      <c r="AH35" s="114">
        <v>7.3529411764705881E-3</v>
      </c>
      <c r="AI35" s="114">
        <v>3.6764705882352941E-3</v>
      </c>
      <c r="AJ35" s="114"/>
      <c r="AK35" s="114"/>
      <c r="AL35" s="114"/>
      <c r="AM35" s="115"/>
    </row>
    <row r="36" spans="1:39">
      <c r="A36" t="b">
        <f t="shared" si="0"/>
        <v>1</v>
      </c>
      <c r="B36" s="112">
        <f t="shared" si="2"/>
        <v>0.99999999999999989</v>
      </c>
      <c r="C36" s="113">
        <v>33</v>
      </c>
      <c r="D36" s="114">
        <v>1.838235294117647E-3</v>
      </c>
      <c r="E36" s="114">
        <v>5.5147058823529407E-3</v>
      </c>
      <c r="F36" s="114">
        <v>9.1911764705882339E-3</v>
      </c>
      <c r="G36" s="114">
        <v>1.2867647058823529E-2</v>
      </c>
      <c r="H36" s="114">
        <v>1.6544117647058824E-2</v>
      </c>
      <c r="I36" s="114">
        <v>2.0220588235294115E-2</v>
      </c>
      <c r="J36" s="114">
        <v>2.389705882352941E-2</v>
      </c>
      <c r="K36" s="114">
        <v>2.7573529411764705E-2</v>
      </c>
      <c r="L36" s="114">
        <v>3.125E-2</v>
      </c>
      <c r="M36" s="114">
        <v>3.4926470588235295E-2</v>
      </c>
      <c r="N36" s="114">
        <v>3.860294117647059E-2</v>
      </c>
      <c r="O36" s="114">
        <v>4.2279411764705885E-2</v>
      </c>
      <c r="P36" s="114">
        <v>4.5955882352941173E-2</v>
      </c>
      <c r="Q36" s="114">
        <v>4.9632352941176468E-2</v>
      </c>
      <c r="R36" s="114">
        <v>5.3308823529411763E-2</v>
      </c>
      <c r="S36" s="114">
        <v>5.6985294117647058E-2</v>
      </c>
      <c r="T36" s="114">
        <v>5.8823529411764705E-2</v>
      </c>
      <c r="U36" s="114">
        <v>5.6985294117647058E-2</v>
      </c>
      <c r="V36" s="114">
        <v>5.3308823529411763E-2</v>
      </c>
      <c r="W36" s="114">
        <v>4.9632352941176468E-2</v>
      </c>
      <c r="X36" s="114">
        <v>4.5955882352941173E-2</v>
      </c>
      <c r="Y36" s="114">
        <v>4.2279411764705885E-2</v>
      </c>
      <c r="Z36" s="114">
        <v>3.860294117647059E-2</v>
      </c>
      <c r="AA36" s="114">
        <v>3.4926470588235295E-2</v>
      </c>
      <c r="AB36" s="114">
        <v>3.125E-2</v>
      </c>
      <c r="AC36" s="114">
        <v>2.7573529411764705E-2</v>
      </c>
      <c r="AD36" s="114">
        <v>2.389705882352941E-2</v>
      </c>
      <c r="AE36" s="114">
        <v>2.0220588235294115E-2</v>
      </c>
      <c r="AF36" s="114">
        <v>1.6544117647058824E-2</v>
      </c>
      <c r="AG36" s="114">
        <v>1.2867647058823529E-2</v>
      </c>
      <c r="AH36" s="114">
        <v>9.1911764705882339E-3</v>
      </c>
      <c r="AI36" s="114">
        <v>5.5147058823529407E-3</v>
      </c>
      <c r="AJ36" s="114">
        <v>1.838235294117647E-3</v>
      </c>
      <c r="AK36" s="114"/>
      <c r="AL36" s="114"/>
      <c r="AM36" s="115"/>
    </row>
    <row r="37" spans="1:39">
      <c r="A37" t="b">
        <f t="shared" si="0"/>
        <v>1</v>
      </c>
      <c r="B37" s="112">
        <f t="shared" si="2"/>
        <v>1.0000000000000002</v>
      </c>
      <c r="C37" s="113">
        <v>34</v>
      </c>
      <c r="D37" s="114">
        <v>3.2679738562091504E-3</v>
      </c>
      <c r="E37" s="114">
        <v>6.5359477124183009E-3</v>
      </c>
      <c r="F37" s="114">
        <v>9.8039215686274508E-3</v>
      </c>
      <c r="G37" s="114">
        <v>1.3071895424836602E-2</v>
      </c>
      <c r="H37" s="114">
        <v>1.6339869281045753E-2</v>
      </c>
      <c r="I37" s="114">
        <v>1.9607843137254902E-2</v>
      </c>
      <c r="J37" s="114">
        <v>2.2875816993464054E-2</v>
      </c>
      <c r="K37" s="114">
        <v>2.6143790849673203E-2</v>
      </c>
      <c r="L37" s="114">
        <v>2.9411764705882353E-2</v>
      </c>
      <c r="M37" s="114">
        <v>3.2679738562091505E-2</v>
      </c>
      <c r="N37" s="114">
        <v>3.5947712418300658E-2</v>
      </c>
      <c r="O37" s="114">
        <v>3.9215686274509803E-2</v>
      </c>
      <c r="P37" s="114">
        <v>4.2483660130718956E-2</v>
      </c>
      <c r="Q37" s="114">
        <v>4.5751633986928109E-2</v>
      </c>
      <c r="R37" s="114">
        <v>4.9019607843137254E-2</v>
      </c>
      <c r="S37" s="114">
        <v>5.2287581699346407E-2</v>
      </c>
      <c r="T37" s="114">
        <v>5.5555555555555559E-2</v>
      </c>
      <c r="U37" s="114">
        <v>5.5555555555555559E-2</v>
      </c>
      <c r="V37" s="114">
        <v>5.2287581699346407E-2</v>
      </c>
      <c r="W37" s="114">
        <v>4.9019607843137254E-2</v>
      </c>
      <c r="X37" s="114">
        <v>4.5751633986928109E-2</v>
      </c>
      <c r="Y37" s="114">
        <v>4.2483660130718956E-2</v>
      </c>
      <c r="Z37" s="114">
        <v>3.9215686274509803E-2</v>
      </c>
      <c r="AA37" s="114">
        <v>3.5947712418300658E-2</v>
      </c>
      <c r="AB37" s="114">
        <v>3.2679738562091505E-2</v>
      </c>
      <c r="AC37" s="114">
        <v>2.9411764705882353E-2</v>
      </c>
      <c r="AD37" s="114">
        <v>2.6143790849673203E-2</v>
      </c>
      <c r="AE37" s="114">
        <v>2.2875816993464054E-2</v>
      </c>
      <c r="AF37" s="114">
        <v>1.9607843137254902E-2</v>
      </c>
      <c r="AG37" s="114">
        <v>1.6339869281045753E-2</v>
      </c>
      <c r="AH37" s="114">
        <v>1.3071895424836602E-2</v>
      </c>
      <c r="AI37" s="114">
        <v>9.8039215686274508E-3</v>
      </c>
      <c r="AJ37" s="114">
        <v>6.5359477124183009E-3</v>
      </c>
      <c r="AK37" s="114">
        <v>3.2679738562091504E-3</v>
      </c>
      <c r="AL37" s="114"/>
      <c r="AM37" s="115"/>
    </row>
    <row r="38" spans="1:39">
      <c r="A38" t="b">
        <f t="shared" si="0"/>
        <v>1</v>
      </c>
      <c r="B38" s="112">
        <f t="shared" si="2"/>
        <v>0.99999999999999989</v>
      </c>
      <c r="C38" s="113">
        <v>35</v>
      </c>
      <c r="D38" s="114">
        <v>1.6339869281045752E-3</v>
      </c>
      <c r="E38" s="114">
        <v>4.9019607843137254E-3</v>
      </c>
      <c r="F38" s="114">
        <v>8.1699346405228763E-3</v>
      </c>
      <c r="G38" s="114">
        <v>1.1437908496732027E-2</v>
      </c>
      <c r="H38" s="114">
        <v>1.4705882352941176E-2</v>
      </c>
      <c r="I38" s="114">
        <v>1.7973856209150325E-2</v>
      </c>
      <c r="J38" s="114">
        <v>2.1241830065359478E-2</v>
      </c>
      <c r="K38" s="114">
        <v>2.4509803921568631E-2</v>
      </c>
      <c r="L38" s="114">
        <v>2.7777777777777776E-2</v>
      </c>
      <c r="M38" s="114">
        <v>3.1045751633986929E-2</v>
      </c>
      <c r="N38" s="114">
        <v>3.4313725490196081E-2</v>
      </c>
      <c r="O38" s="114">
        <v>3.7581699346405234E-2</v>
      </c>
      <c r="P38" s="114">
        <v>4.084967320261438E-2</v>
      </c>
      <c r="Q38" s="114">
        <v>4.4117647058823532E-2</v>
      </c>
      <c r="R38" s="114">
        <v>4.7385620915032678E-2</v>
      </c>
      <c r="S38" s="114">
        <v>5.0653594771241831E-2</v>
      </c>
      <c r="T38" s="114">
        <v>5.3921568627450983E-2</v>
      </c>
      <c r="U38" s="114">
        <v>5.5555555555555559E-2</v>
      </c>
      <c r="V38" s="114">
        <v>5.3921568627450983E-2</v>
      </c>
      <c r="W38" s="114">
        <v>5.0653594771241831E-2</v>
      </c>
      <c r="X38" s="114">
        <v>4.7385620915032678E-2</v>
      </c>
      <c r="Y38" s="114">
        <v>4.4117647058823532E-2</v>
      </c>
      <c r="Z38" s="114">
        <v>4.084967320261438E-2</v>
      </c>
      <c r="AA38" s="114">
        <v>3.7581699346405234E-2</v>
      </c>
      <c r="AB38" s="114">
        <v>3.4313725490196081E-2</v>
      </c>
      <c r="AC38" s="114">
        <v>3.1045751633986929E-2</v>
      </c>
      <c r="AD38" s="114">
        <v>2.7777777777777776E-2</v>
      </c>
      <c r="AE38" s="114">
        <v>2.4509803921568631E-2</v>
      </c>
      <c r="AF38" s="114">
        <v>2.1241830065359478E-2</v>
      </c>
      <c r="AG38" s="114">
        <v>1.7973856209150325E-2</v>
      </c>
      <c r="AH38" s="114">
        <v>1.4705882352941176E-2</v>
      </c>
      <c r="AI38" s="114">
        <v>1.1437908496732027E-2</v>
      </c>
      <c r="AJ38" s="114">
        <v>8.1699346405228763E-3</v>
      </c>
      <c r="AK38" s="114">
        <v>4.9019607843137254E-3</v>
      </c>
      <c r="AL38" s="114">
        <v>1.6339869281045752E-3</v>
      </c>
      <c r="AM38" s="115"/>
    </row>
    <row r="39" spans="1:39" ht="15.75" thickBot="1">
      <c r="A39" t="b">
        <f t="shared" si="0"/>
        <v>1</v>
      </c>
      <c r="B39" s="112">
        <f t="shared" si="2"/>
        <v>1.0000000000000002</v>
      </c>
      <c r="C39" s="124">
        <v>36</v>
      </c>
      <c r="D39" s="125">
        <v>2.9239766081871343E-3</v>
      </c>
      <c r="E39" s="125">
        <v>5.8479532163742687E-3</v>
      </c>
      <c r="F39" s="125">
        <v>8.771929824561403E-3</v>
      </c>
      <c r="G39" s="125">
        <v>1.1695906432748537E-2</v>
      </c>
      <c r="H39" s="125">
        <v>1.4619883040935672E-2</v>
      </c>
      <c r="I39" s="125">
        <v>1.7543859649122806E-2</v>
      </c>
      <c r="J39" s="125">
        <v>2.046783625730994E-2</v>
      </c>
      <c r="K39" s="125">
        <v>2.3391812865497075E-2</v>
      </c>
      <c r="L39" s="125">
        <v>2.6315789473684209E-2</v>
      </c>
      <c r="M39" s="125">
        <v>2.9239766081871343E-2</v>
      </c>
      <c r="N39" s="125">
        <v>3.2163742690058478E-2</v>
      </c>
      <c r="O39" s="125">
        <v>3.5087719298245612E-2</v>
      </c>
      <c r="P39" s="125">
        <v>3.8011695906432746E-2</v>
      </c>
      <c r="Q39" s="125">
        <v>4.0935672514619881E-2</v>
      </c>
      <c r="R39" s="125">
        <v>4.3859649122807015E-2</v>
      </c>
      <c r="S39" s="125">
        <v>4.6783625730994149E-2</v>
      </c>
      <c r="T39" s="125">
        <v>4.9707602339181284E-2</v>
      </c>
      <c r="U39" s="125">
        <v>5.2631578947368418E-2</v>
      </c>
      <c r="V39" s="125">
        <v>5.2631578947368418E-2</v>
      </c>
      <c r="W39" s="125">
        <v>4.9707602339181284E-2</v>
      </c>
      <c r="X39" s="125">
        <v>4.6783625730994149E-2</v>
      </c>
      <c r="Y39" s="125">
        <v>4.3859649122807015E-2</v>
      </c>
      <c r="Z39" s="125">
        <v>4.0935672514619881E-2</v>
      </c>
      <c r="AA39" s="125">
        <v>3.8011695906432746E-2</v>
      </c>
      <c r="AB39" s="125">
        <v>3.5087719298245612E-2</v>
      </c>
      <c r="AC39" s="125">
        <v>3.2163742690058478E-2</v>
      </c>
      <c r="AD39" s="125">
        <v>2.9239766081871343E-2</v>
      </c>
      <c r="AE39" s="125">
        <v>2.6315789473684209E-2</v>
      </c>
      <c r="AF39" s="125">
        <v>2.3391812865497075E-2</v>
      </c>
      <c r="AG39" s="125">
        <v>2.046783625730994E-2</v>
      </c>
      <c r="AH39" s="125">
        <v>1.7543859649122806E-2</v>
      </c>
      <c r="AI39" s="125">
        <v>1.4619883040935672E-2</v>
      </c>
      <c r="AJ39" s="125">
        <v>1.1695906432748537E-2</v>
      </c>
      <c r="AK39" s="125">
        <v>8.771929824561403E-3</v>
      </c>
      <c r="AL39" s="125">
        <v>5.8479532163742687E-3</v>
      </c>
      <c r="AM39" s="126">
        <v>2.9239766081871343E-3</v>
      </c>
    </row>
    <row r="43" spans="1:39">
      <c r="F43" s="127">
        <v>0.18704251646995543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8B9-B84B-4F71-B7BB-BD1D71EBF07F}">
  <dimension ref="C3:S65"/>
  <sheetViews>
    <sheetView showGridLines="0" view="pageBreakPreview" topLeftCell="A31" zoomScaleNormal="100" zoomScaleSheetLayoutView="100" workbookViewId="0">
      <selection activeCell="K18" sqref="K18"/>
    </sheetView>
  </sheetViews>
  <sheetFormatPr defaultColWidth="9.140625" defaultRowHeight="15" customHeight="1"/>
  <cols>
    <col min="1" max="2" width="3.42578125" style="1" customWidth="1"/>
    <col min="3" max="3" width="36.7109375" style="1" bestFit="1" customWidth="1"/>
    <col min="4" max="4" width="6" style="1" bestFit="1" customWidth="1"/>
    <col min="5" max="6" width="15" style="1" bestFit="1" customWidth="1"/>
    <col min="7" max="10" width="16.7109375" style="1" customWidth="1"/>
    <col min="11" max="11" width="3.42578125" style="1" customWidth="1"/>
    <col min="12" max="12" width="16.5703125" style="1" customWidth="1"/>
    <col min="13" max="14" width="18.28515625" style="1" customWidth="1"/>
    <col min="15" max="15" width="3.42578125" style="1" customWidth="1"/>
    <col min="16" max="16" width="6.28515625" style="1" customWidth="1"/>
    <col min="17" max="17" width="14" style="1" customWidth="1"/>
    <col min="18" max="18" width="8.28515625" style="1" bestFit="1" customWidth="1"/>
    <col min="19" max="21" width="6.42578125" style="1" customWidth="1"/>
    <col min="22" max="22" width="7.28515625" style="1" bestFit="1" customWidth="1"/>
    <col min="23" max="28" width="6.42578125" style="1" customWidth="1"/>
    <col min="29" max="29" width="7.42578125" style="1" customWidth="1"/>
    <col min="30" max="16384" width="9.140625" style="1"/>
  </cols>
  <sheetData>
    <row r="3" spans="3:14" ht="15" customHeight="1">
      <c r="C3" s="16" t="str">
        <f>Assumptions!$D$7&amp;" ("&amp;Assumptions!D8&amp;", "&amp;Assumptions!D9&amp;")"</f>
        <v>Ciel of Davie (Davie, Florida)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5" spans="3:14" ht="15" customHeight="1">
      <c r="C5" s="266"/>
      <c r="D5" s="267"/>
      <c r="E5" s="267"/>
      <c r="F5" s="267"/>
      <c r="G5" s="247" t="s">
        <v>228</v>
      </c>
      <c r="H5" s="247"/>
      <c r="I5" s="247" t="s">
        <v>229</v>
      </c>
      <c r="J5" s="248"/>
      <c r="L5" s="246" t="s">
        <v>453</v>
      </c>
      <c r="M5" s="355"/>
      <c r="N5" s="356"/>
    </row>
    <row r="6" spans="3:14" ht="15" customHeight="1">
      <c r="C6" s="268" t="s">
        <v>514</v>
      </c>
      <c r="D6" s="271" t="s">
        <v>571</v>
      </c>
      <c r="E6" s="271" t="s">
        <v>572</v>
      </c>
      <c r="F6" s="271" t="s">
        <v>2</v>
      </c>
      <c r="G6" s="271" t="s">
        <v>7</v>
      </c>
      <c r="H6" s="271" t="s">
        <v>454</v>
      </c>
      <c r="I6" s="271" t="s">
        <v>7</v>
      </c>
      <c r="J6" s="272" t="s">
        <v>454</v>
      </c>
      <c r="L6" s="249"/>
      <c r="M6" s="357" t="s">
        <v>455</v>
      </c>
      <c r="N6" s="358" t="s">
        <v>456</v>
      </c>
    </row>
    <row r="7" spans="3:14" ht="15" customHeight="1">
      <c r="C7" s="336" t="s">
        <v>457</v>
      </c>
      <c r="D7" s="363">
        <f>Assumptions!D56</f>
        <v>101</v>
      </c>
      <c r="E7" s="364">
        <f>Assumptions!E56</f>
        <v>101</v>
      </c>
      <c r="F7" s="364">
        <f>IFERROR(SUMIFS(Assumptions!$AB$33:$AB$52,Assumptions!$C$33:$C$52,"IL")/E7,0)</f>
        <v>1067.4158415841584</v>
      </c>
      <c r="G7" s="279">
        <f>IFERROR(SUMIFS(Assumptions!$H$33:$H$52,Assumptions!$C$33:$C$52,"IL")/E7,0)</f>
        <v>7851.4851485148511</v>
      </c>
      <c r="H7" s="365">
        <f t="shared" ref="H7:H9" si="0">IFERROR(G7/F7,0)</f>
        <v>7.3556011093693474</v>
      </c>
      <c r="I7" s="279">
        <f>IFERROR(SUMIFS(Assumptions!$K$33:$K$52,Assumptions!$C$33:$C$52,"IL")/E7,0)</f>
        <v>8579.5298118811879</v>
      </c>
      <c r="J7" s="366">
        <f>IFERROR(I7/F7,0)</f>
        <v>8.0376639334378392</v>
      </c>
      <c r="L7" s="232" t="s">
        <v>458</v>
      </c>
      <c r="M7" s="385">
        <f>XIRR('Monthly Cash Flow'!D181:DT181,'Monthly Cash Flow'!D7:DT7)</f>
        <v>0.14207963347434999</v>
      </c>
      <c r="N7" s="359">
        <f>-SUMIF('Monthly Cash Flow'!$D$181:$DT$181,"&gt;"&amp;0,'Monthly Cash Flow'!$D$181:$DT$181)/SUMIF('Monthly Cash Flow'!$D$181:$DT$181,"&lt;"&amp;0,'Monthly Cash Flow'!$D$181:$DT$181)</f>
        <v>1.679733209088603</v>
      </c>
    </row>
    <row r="8" spans="3:14" ht="15" customHeight="1">
      <c r="C8" s="336" t="s">
        <v>459</v>
      </c>
      <c r="D8" s="363">
        <f>Assumptions!D57</f>
        <v>60</v>
      </c>
      <c r="E8" s="364">
        <f>Assumptions!E57</f>
        <v>60</v>
      </c>
      <c r="F8" s="364">
        <f>IFERROR(SUMIFS(Assumptions!$AB$33:$AB$52,Assumptions!$C$33:$C$52,"AL")/E8,0)</f>
        <v>583.20000000000005</v>
      </c>
      <c r="G8" s="279">
        <f>IFERROR(SUMIFS(Assumptions!$H$33:$H$52,Assumptions!$C$33:$C$52,"AL")/E8,0)</f>
        <v>6280</v>
      </c>
      <c r="H8" s="365">
        <f t="shared" si="0"/>
        <v>10.768175582990397</v>
      </c>
      <c r="I8" s="279">
        <f>IFERROR(SUMIFS(Assumptions!$K$33:$K$52,Assumptions!$C$33:$C$52,"AL")/E8,0)</f>
        <v>6862.3255600000002</v>
      </c>
      <c r="J8" s="366">
        <f t="shared" ref="J8:J10" si="1">IFERROR(I8/F8,0)</f>
        <v>11.766676200274349</v>
      </c>
      <c r="L8" s="233" t="s">
        <v>460</v>
      </c>
      <c r="M8" s="386">
        <f ca="1">XIRR('Monthly Cash Flow'!D215:DT215,'Monthly Cash Flow'!D7:DT7)</f>
        <v>0.28919991850852966</v>
      </c>
      <c r="N8" s="360">
        <f ca="1">-SUMIF('Monthly Cash Flow'!$D$215:$DT$215,"&gt;"&amp;0,'Monthly Cash Flow'!$D$215:$DT$215)/SUMIF('Monthly Cash Flow'!$D$215:$DT$215,"&lt;"&amp;0,'Monthly Cash Flow'!$D$215:$DT$215)</f>
        <v>3.4770098466360375</v>
      </c>
    </row>
    <row r="9" spans="3:14" ht="15" customHeight="1">
      <c r="C9" s="336" t="s">
        <v>461</v>
      </c>
      <c r="D9" s="363">
        <f>Assumptions!D58</f>
        <v>24</v>
      </c>
      <c r="E9" s="364">
        <f>Assumptions!E58</f>
        <v>29</v>
      </c>
      <c r="F9" s="364">
        <f>IFERROR(SUMIFS(Assumptions!$AB$33:$AB$52,Assumptions!$C$33:$C$52,"MC")/D9,0)</f>
        <v>405.875</v>
      </c>
      <c r="G9" s="279">
        <f>IFERROR(SUMIFS(Assumptions!$H$33:$H$52,Assumptions!$C$33:$C$52,"MC")/E9,0)</f>
        <v>7499.1379310344828</v>
      </c>
      <c r="H9" s="365">
        <f t="shared" si="0"/>
        <v>18.476471650223548</v>
      </c>
      <c r="I9" s="279">
        <f>IFERROR(SUMIFS(Assumptions!$K$33:$K$52,Assumptions!$C$33:$C$52,"MC")/E9,0)</f>
        <v>8194.5104939655157</v>
      </c>
      <c r="J9" s="366">
        <f t="shared" si="1"/>
        <v>20.189739436933824</v>
      </c>
      <c r="L9" s="232"/>
      <c r="M9" s="255"/>
      <c r="N9" s="326"/>
    </row>
    <row r="10" spans="3:14" ht="15" customHeight="1">
      <c r="C10" s="336" t="s">
        <v>223</v>
      </c>
      <c r="D10" s="363">
        <f>Assumptions!D59</f>
        <v>0</v>
      </c>
      <c r="E10" s="364">
        <f>Assumptions!E59</f>
        <v>0</v>
      </c>
      <c r="F10" s="364">
        <f>IFERROR(SUMIFS(Assumptions!$AB$33:$AB$52,Assumptions!$C$33:$C$52,"Villas")/E10,0)</f>
        <v>0</v>
      </c>
      <c r="G10" s="279">
        <f>IFERROR(SUMIFS(Assumptions!$H$33:$H$52,Assumptions!$C$33:$C$52,"Villas")/E10,0)</f>
        <v>0</v>
      </c>
      <c r="H10" s="365">
        <f>IFERROR(G10/F10,0)</f>
        <v>0</v>
      </c>
      <c r="I10" s="279">
        <f>IFERROR(SUMIFS(Assumptions!$K$33:$K$52,Assumptions!$C$33:$C$52,"Villas")/E10,0)</f>
        <v>0</v>
      </c>
      <c r="J10" s="366">
        <f t="shared" si="1"/>
        <v>0</v>
      </c>
      <c r="L10" s="232" t="s">
        <v>501</v>
      </c>
      <c r="M10" s="255"/>
      <c r="N10" s="280">
        <f>'Development Costs'!F17</f>
        <v>13305000</v>
      </c>
    </row>
    <row r="11" spans="3:14" ht="15" customHeight="1">
      <c r="C11" s="337" t="s">
        <v>13</v>
      </c>
      <c r="D11" s="367">
        <f>SUM(D7:D10)</f>
        <v>185</v>
      </c>
      <c r="E11" s="368">
        <f>SUM(E7:E10)</f>
        <v>190</v>
      </c>
      <c r="F11" s="368">
        <f>SUMPRODUCT(F7:F10,E7:E10)/E11</f>
        <v>813.53355263157891</v>
      </c>
      <c r="G11" s="338">
        <f>SUMPRODUCT(G7:G10,E7:E10)/E11</f>
        <v>7301.4473684210525</v>
      </c>
      <c r="H11" s="369">
        <f>G11/F11</f>
        <v>8.9749800051917763</v>
      </c>
      <c r="I11" s="338">
        <f>SUMPRODUCT(I7:I10,E7:E10)/E11</f>
        <v>7978.4886785526305</v>
      </c>
      <c r="J11" s="370">
        <f>I11/F11</f>
        <v>9.807202976133194</v>
      </c>
      <c r="L11" s="232" t="s">
        <v>502</v>
      </c>
      <c r="M11" s="255"/>
      <c r="N11" s="280">
        <f>N10/D11</f>
        <v>71918.91891891892</v>
      </c>
    </row>
    <row r="12" spans="3:14" ht="15" customHeight="1">
      <c r="D12" s="131"/>
      <c r="E12" s="132"/>
      <c r="F12" s="132"/>
      <c r="G12" s="18"/>
      <c r="H12" s="105"/>
      <c r="I12" s="18"/>
      <c r="J12" s="105"/>
      <c r="L12" s="232" t="s">
        <v>503</v>
      </c>
      <c r="M12" s="255"/>
      <c r="N12" s="280">
        <f ca="1">'Development Costs'!F107</f>
        <v>95418476.807645306</v>
      </c>
    </row>
    <row r="13" spans="3:14" ht="15" customHeight="1">
      <c r="C13" s="173"/>
      <c r="D13" s="174"/>
      <c r="E13" s="174">
        <v>0</v>
      </c>
      <c r="F13" s="174">
        <v>1</v>
      </c>
      <c r="G13" s="174">
        <v>2</v>
      </c>
      <c r="H13" s="174">
        <v>3</v>
      </c>
      <c r="I13" s="174">
        <v>4</v>
      </c>
      <c r="J13" s="175">
        <v>5</v>
      </c>
      <c r="L13" s="232" t="s">
        <v>504</v>
      </c>
      <c r="M13" s="255"/>
      <c r="N13" s="280">
        <f ca="1">N12/D11</f>
        <v>515775.55031159625</v>
      </c>
    </row>
    <row r="14" spans="3:14" ht="15" customHeight="1">
      <c r="C14" s="336" t="s">
        <v>490</v>
      </c>
      <c r="D14" s="255"/>
      <c r="E14" s="371"/>
      <c r="F14" s="371">
        <f>IFERROR((SUMIFS('Monthly Cash Flow'!$D$30:$DT$30,'Monthly Cash Flow'!$D$4:$DT$4,F13)+SUMIFS('Monthly Cash Flow'!$D$18:$DT$18,'Monthly Cash Flow'!$D$4:$DT$4,F13))/SUMIFS('Monthly Cash Flow'!$D$18:$DT$18,'Monthly Cash Flow'!$D$4:$DT$4,F13),0)</f>
        <v>0</v>
      </c>
      <c r="G14" s="371">
        <f>IFERROR((SUMIFS('Monthly Cash Flow'!$D$30:$DT$30,'Monthly Cash Flow'!$D$4:$DT$4,G13)+SUMIFS('Monthly Cash Flow'!$D$18:$DT$18,'Monthly Cash Flow'!$D$4:$DT$4,G13))/SUMIFS('Monthly Cash Flow'!$D$18:$DT$18,'Monthly Cash Flow'!$D$4:$DT$4,G13),0)</f>
        <v>4.9999999999999968E-2</v>
      </c>
      <c r="H14" s="371">
        <f>IFERROR((SUMIFS('Monthly Cash Flow'!$D$30:$DT$30,'Monthly Cash Flow'!$D$4:$DT$4,H13)+SUMIFS('Monthly Cash Flow'!$D$18:$DT$18,'Monthly Cash Flow'!$D$4:$DT$4,H13))/SUMIFS('Monthly Cash Flow'!$D$18:$DT$18,'Monthly Cash Flow'!$D$4:$DT$4,H13),0)</f>
        <v>0.39455454205625706</v>
      </c>
      <c r="I14" s="371">
        <f>IFERROR((SUMIFS('Monthly Cash Flow'!$D$30:$DT$30,'Monthly Cash Flow'!$D$4:$DT$4,I13)+SUMIFS('Monthly Cash Flow'!$D$18:$DT$18,'Monthly Cash Flow'!$D$4:$DT$4,I13))/SUMIFS('Monthly Cash Flow'!$D$18:$DT$18,'Monthly Cash Flow'!$D$4:$DT$4,I13),0)</f>
        <v>0.77824847280616627</v>
      </c>
      <c r="J14" s="372">
        <f>IFERROR((SUMIFS('Monthly Cash Flow'!$D$30:$DT$30,'Monthly Cash Flow'!$D$4:$DT$4,J13)+SUMIFS('Monthly Cash Flow'!$D$18:$DT$18,'Monthly Cash Flow'!$D$4:$DT$4,J13))/SUMIFS('Monthly Cash Flow'!$D$18:$DT$18,'Monthly Cash Flow'!$D$4:$DT$4,J13),0)</f>
        <v>0.92372687231075945</v>
      </c>
      <c r="L14" s="232" t="s">
        <v>505</v>
      </c>
      <c r="M14" s="255"/>
      <c r="N14" s="280">
        <f ca="1">N12/'Development Costs'!E8</f>
        <v>402.66397491494763</v>
      </c>
    </row>
    <row r="15" spans="3:14" ht="15" customHeight="1">
      <c r="C15" s="336" t="s">
        <v>491</v>
      </c>
      <c r="D15" s="255"/>
      <c r="E15" s="371"/>
      <c r="F15" s="371">
        <f>IFERROR(SUMIFS('Monthly Cash Flow'!$D$36:$DT$36,'Monthly Cash Flow'!$D$4:$DT$4,F13)/SUMIFS('Monthly Cash Flow'!$D$18:$DT$18,'Monthly Cash Flow'!$D$4:$DT$4,F13),0)</f>
        <v>0</v>
      </c>
      <c r="G15" s="371">
        <f>IFERROR(SUMIFS('Monthly Cash Flow'!$D$36:$DT$36,'Monthly Cash Flow'!$D$4:$DT$4,G13)/SUMIFS('Monthly Cash Flow'!$D$18:$DT$18,'Monthly Cash Flow'!$D$4:$DT$4,G13),0)</f>
        <v>5.0000000000000024E-2</v>
      </c>
      <c r="H15" s="371">
        <f>IFERROR(SUMIFS('Monthly Cash Flow'!$D$36:$DT$36,'Monthly Cash Flow'!$D$4:$DT$4,H13)/SUMIFS('Monthly Cash Flow'!$D$18:$DT$18,'Monthly Cash Flow'!$D$4:$DT$4,H13),0)</f>
        <v>0.39455454205625679</v>
      </c>
      <c r="I15" s="371">
        <f>IFERROR(SUMIFS('Monthly Cash Flow'!$D$36:$DT$36,'Monthly Cash Flow'!$D$4:$DT$4,I13)/SUMIFS('Monthly Cash Flow'!$D$18:$DT$18,'Monthly Cash Flow'!$D$4:$DT$4,I13),0)</f>
        <v>0.77824847280616627</v>
      </c>
      <c r="J15" s="372">
        <f>IFERROR(SUMIFS('Monthly Cash Flow'!$D$36:$DT$36,'Monthly Cash Flow'!$D$4:$DT$4,J13)/SUMIFS('Monthly Cash Flow'!$D$18:$DT$18,'Monthly Cash Flow'!$D$4:$DT$4,J13),0)</f>
        <v>0.92372687231075912</v>
      </c>
      <c r="L15" s="232" t="s">
        <v>524</v>
      </c>
      <c r="M15" s="255"/>
      <c r="N15" s="280">
        <f>SUMIFS('Monthly Cash Flow'!$D$224:$DT$224,'Monthly Cash Flow'!$D$4:$DT$4,J$13)</f>
        <v>7389141.8780592987</v>
      </c>
    </row>
    <row r="16" spans="3:14" ht="15" customHeight="1">
      <c r="C16" s="232"/>
      <c r="D16" s="255"/>
      <c r="E16" s="255"/>
      <c r="F16" s="255"/>
      <c r="G16" s="255"/>
      <c r="H16" s="255"/>
      <c r="I16" s="255"/>
      <c r="J16" s="326"/>
      <c r="L16" s="232" t="s">
        <v>767</v>
      </c>
      <c r="M16" s="255"/>
      <c r="N16" s="349">
        <f>'Annual Operating Cash Flow'!G58</f>
        <v>9156022.0792898834</v>
      </c>
    </row>
    <row r="17" spans="3:19" ht="15" customHeight="1">
      <c r="C17" s="380" t="s">
        <v>204</v>
      </c>
      <c r="D17" s="373"/>
      <c r="E17" s="335"/>
      <c r="F17" s="335">
        <f>SUMIFS('Monthly Cash Flow'!$D$58:$DT$58,'Monthly Cash Flow'!$D$4:$DT$4,F$13)</f>
        <v>0</v>
      </c>
      <c r="G17" s="335">
        <f>SUMIFS('Monthly Cash Flow'!$D$58:$DT$58,'Monthly Cash Flow'!$D$4:$DT$4,G$13)</f>
        <v>187627.41073482006</v>
      </c>
      <c r="H17" s="335">
        <f>SUMIFS('Monthly Cash Flow'!$D$58:$DT$58,'Monthly Cash Flow'!$D$4:$DT$4,H$13)</f>
        <v>8712814.8886890244</v>
      </c>
      <c r="I17" s="335">
        <f>SUMIFS('Monthly Cash Flow'!$D$58:$DT$58,'Monthly Cash Flow'!$D$4:$DT$4,I$13)</f>
        <v>16899758.457698558</v>
      </c>
      <c r="J17" s="374">
        <f>SUMIFS('Monthly Cash Flow'!$D$58:$DT$58,'Monthly Cash Flow'!$D$4:$DT$4,J$13)</f>
        <v>20483637.593393054</v>
      </c>
      <c r="L17" s="232" t="s">
        <v>523</v>
      </c>
      <c r="M17" s="255"/>
      <c r="N17" s="253">
        <f ca="1">N15/N12</f>
        <v>7.7439319147329461E-2</v>
      </c>
    </row>
    <row r="18" spans="3:19" ht="15" customHeight="1">
      <c r="C18" s="336" t="s">
        <v>590</v>
      </c>
      <c r="D18" s="255"/>
      <c r="E18" s="279"/>
      <c r="F18" s="279">
        <f>IFERROR(F17/(F14*$E$11),0)/12</f>
        <v>0</v>
      </c>
      <c r="G18" s="279">
        <f t="shared" ref="G18:J18" si="2">IFERROR(G17/(G14*$E$11),0)/12</f>
        <v>1645.8544801300015</v>
      </c>
      <c r="H18" s="279">
        <f t="shared" si="2"/>
        <v>9685.3783991005821</v>
      </c>
      <c r="I18" s="279">
        <f t="shared" si="2"/>
        <v>9524.1751460456726</v>
      </c>
      <c r="J18" s="280">
        <f t="shared" si="2"/>
        <v>9725.8744390270131</v>
      </c>
      <c r="L18" s="232" t="s">
        <v>522</v>
      </c>
      <c r="M18" s="255"/>
      <c r="N18" s="253">
        <f ca="1">N16/N12</f>
        <v>9.5956489619380164E-2</v>
      </c>
    </row>
    <row r="19" spans="3:19" ht="15" customHeight="1">
      <c r="C19" s="78"/>
      <c r="D19" s="255"/>
      <c r="E19" s="255"/>
      <c r="F19" s="255"/>
      <c r="G19" s="255"/>
      <c r="H19" s="255"/>
      <c r="I19" s="255"/>
      <c r="J19" s="326"/>
      <c r="L19" s="232" t="s">
        <v>325</v>
      </c>
      <c r="M19" s="255"/>
      <c r="N19" s="253">
        <f>Assumptions!D10</f>
        <v>6.5000000000000002E-2</v>
      </c>
    </row>
    <row r="20" spans="3:19" ht="15" customHeight="1">
      <c r="C20" s="380" t="s">
        <v>462</v>
      </c>
      <c r="D20" s="373"/>
      <c r="E20" s="335"/>
      <c r="F20" s="335">
        <f>SUMIFS('Monthly Cash Flow'!$D$159:$DT$159,'Monthly Cash Flow'!$D$4:$DT$4,F$13)</f>
        <v>0</v>
      </c>
      <c r="G20" s="335">
        <f>SUMIFS('Monthly Cash Flow'!$D$159:$DT$159,'Monthly Cash Flow'!$D$4:$DT$4,G$13)</f>
        <v>683105.35817578807</v>
      </c>
      <c r="H20" s="335">
        <f>SUMIFS('Monthly Cash Flow'!$D$159:$DT$159,'Monthly Cash Flow'!$D$4:$DT$4,H$13)</f>
        <v>8976993.1138544567</v>
      </c>
      <c r="I20" s="335">
        <f>SUMIFS('Monthly Cash Flow'!$D$159:$DT$159,'Monthly Cash Flow'!$D$4:$DT$4,I$13)</f>
        <v>11117044.999815648</v>
      </c>
      <c r="J20" s="374">
        <f>SUMIFS('Monthly Cash Flow'!$D$159:$DT$159,'Monthly Cash Flow'!$D$4:$DT$4,J$13)</f>
        <v>11785467.697961088</v>
      </c>
      <c r="L20" s="232" t="s">
        <v>506</v>
      </c>
      <c r="M20" s="255"/>
      <c r="N20" s="361">
        <f ca="1">(N18-N19)*10000</f>
        <v>309.56489619380164</v>
      </c>
    </row>
    <row r="21" spans="3:19" ht="15" customHeight="1">
      <c r="C21" s="336" t="s">
        <v>591</v>
      </c>
      <c r="D21" s="255"/>
      <c r="E21" s="279"/>
      <c r="F21" s="279">
        <f>IFERROR(F20/(F14*$E$11),0)/12</f>
        <v>0</v>
      </c>
      <c r="G21" s="279">
        <f t="shared" ref="G21:I21" si="3">IFERROR(G20/(G14*$E$11),0)/12</f>
        <v>5992.1522646998992</v>
      </c>
      <c r="H21" s="279">
        <f t="shared" si="3"/>
        <v>9979.0453836765628</v>
      </c>
      <c r="I21" s="279">
        <f t="shared" si="3"/>
        <v>6265.218757400783</v>
      </c>
      <c r="J21" s="280">
        <f>IFERROR(J20/(J14*$E$11),0)/12</f>
        <v>5595.8800536751332</v>
      </c>
      <c r="L21" s="232" t="s">
        <v>507</v>
      </c>
      <c r="M21" s="255"/>
      <c r="N21" s="280">
        <f>SUM('Monthly Cash Flow'!$D$177:$DT$177)</f>
        <v>133817998.39126095</v>
      </c>
    </row>
    <row r="22" spans="3:19" ht="15" customHeight="1">
      <c r="C22" s="381" t="s">
        <v>463</v>
      </c>
      <c r="D22" s="375"/>
      <c r="E22" s="376"/>
      <c r="F22" s="376">
        <f>IFERROR(F20/F17,0)</f>
        <v>0</v>
      </c>
      <c r="G22" s="376">
        <f t="shared" ref="G22:I22" si="4">IFERROR(G20/G17,0)</f>
        <v>3.6407545971054471</v>
      </c>
      <c r="H22" s="376">
        <f t="shared" si="4"/>
        <v>1.0303206516539665</v>
      </c>
      <c r="I22" s="376">
        <f t="shared" si="4"/>
        <v>0.65782271549279825</v>
      </c>
      <c r="J22" s="377">
        <f>IFERROR(J20/J17,0)</f>
        <v>0.57536009628301865</v>
      </c>
      <c r="L22" s="232" t="s">
        <v>508</v>
      </c>
      <c r="M22" s="255"/>
      <c r="N22" s="280">
        <f>N21/D11</f>
        <v>723340.53184465377</v>
      </c>
    </row>
    <row r="23" spans="3:19" ht="15" customHeight="1">
      <c r="C23" s="78"/>
      <c r="D23" s="255"/>
      <c r="E23" s="255"/>
      <c r="F23" s="255"/>
      <c r="G23" s="255"/>
      <c r="H23" s="255"/>
      <c r="I23" s="255"/>
      <c r="J23" s="326"/>
      <c r="L23" s="232" t="s">
        <v>509</v>
      </c>
      <c r="M23" s="255"/>
      <c r="N23" s="280">
        <f>N21/'Development Costs'!E8</f>
        <v>564.70915225372607</v>
      </c>
    </row>
    <row r="24" spans="3:19" ht="15" customHeight="1">
      <c r="C24" s="380" t="s">
        <v>464</v>
      </c>
      <c r="D24" s="373"/>
      <c r="E24" s="335"/>
      <c r="F24" s="335">
        <f>SUMIFS('Monthly Cash Flow'!$D$161:$DT$161,'Monthly Cash Flow'!$D$4:$DT$4,F$13)</f>
        <v>0</v>
      </c>
      <c r="G24" s="335">
        <f>SUMIFS('Monthly Cash Flow'!$D$161:$DT$161,'Monthly Cash Flow'!$D$4:$DT$4,G$13)</f>
        <v>-495477.94744096801</v>
      </c>
      <c r="H24" s="335">
        <f>SUMIFS('Monthly Cash Flow'!$D$161:$DT$161,'Monthly Cash Flow'!$D$4:$DT$4,H$13)</f>
        <v>-264178.22516543185</v>
      </c>
      <c r="I24" s="335">
        <f>SUMIFS('Monthly Cash Flow'!$D$161:$DT$161,'Monthly Cash Flow'!$D$4:$DT$4,I$13)</f>
        <v>5782713.4578829091</v>
      </c>
      <c r="J24" s="374">
        <f>SUMIFS('Monthly Cash Flow'!$D$161:$DT$161,'Monthly Cash Flow'!$D$4:$DT$4,J$13)</f>
        <v>8698169.8954319619</v>
      </c>
      <c r="L24" s="232" t="s">
        <v>510</v>
      </c>
      <c r="M24" s="255"/>
      <c r="N24" s="349">
        <f>SUM(E39:J39)</f>
        <v>59180724.361211866</v>
      </c>
    </row>
    <row r="25" spans="3:19" ht="15" customHeight="1">
      <c r="C25" s="381" t="s">
        <v>465</v>
      </c>
      <c r="D25" s="375"/>
      <c r="E25" s="376"/>
      <c r="F25" s="376">
        <f>IFERROR(F24/F17,0)</f>
        <v>0</v>
      </c>
      <c r="G25" s="376">
        <f t="shared" ref="G25:J25" si="5">IFERROR(G24/G17,0)</f>
        <v>-2.6407545971054471</v>
      </c>
      <c r="H25" s="376">
        <f t="shared" si="5"/>
        <v>-3.0320651653966389E-2</v>
      </c>
      <c r="I25" s="376">
        <f t="shared" si="5"/>
        <v>0.34217728450720181</v>
      </c>
      <c r="J25" s="476">
        <f t="shared" si="5"/>
        <v>0.42463990371698113</v>
      </c>
      <c r="L25" s="233" t="s">
        <v>511</v>
      </c>
      <c r="M25" s="330"/>
      <c r="N25" s="362">
        <f ca="1">SUM(E57:J57)</f>
        <v>35452875.990532465</v>
      </c>
    </row>
    <row r="26" spans="3:19" ht="15" customHeight="1">
      <c r="C26" s="336"/>
      <c r="D26" s="255"/>
      <c r="E26" s="255"/>
      <c r="F26" s="255"/>
      <c r="G26" s="255"/>
      <c r="H26" s="255"/>
      <c r="I26" s="255"/>
      <c r="J26" s="326"/>
      <c r="L26" s="255"/>
      <c r="M26" s="255"/>
      <c r="N26" s="255"/>
    </row>
    <row r="27" spans="3:19" ht="15" customHeight="1">
      <c r="C27" s="336" t="s">
        <v>57</v>
      </c>
      <c r="D27" s="279"/>
      <c r="E27" s="279"/>
      <c r="F27" s="279">
        <f>SUMIFS('Monthly Cash Flow'!$D$163:$DT$163,'Monthly Cash Flow'!$D$4:$DT$4,F$13)</f>
        <v>0</v>
      </c>
      <c r="G27" s="279">
        <f>SUMIFS('Monthly Cash Flow'!$D$163:$DT$163,'Monthly Cash Flow'!$D$4:$DT$4,G$13)</f>
        <v>5053.8623749999997</v>
      </c>
      <c r="H27" s="279">
        <f>SUMIFS('Monthly Cash Flow'!$D$163:$DT$163,'Monthly Cash Flow'!$D$4:$DT$4,H$13)</f>
        <v>61556.0437275</v>
      </c>
      <c r="I27" s="279">
        <f>SUMIFS('Monthly Cash Flow'!$D$163:$DT$163,'Monthly Cash Flow'!$D$4:$DT$4,I$13)</f>
        <v>63402.725039325014</v>
      </c>
      <c r="J27" s="280">
        <f>SUMIFS('Monthly Cash Flow'!$D$163:$DT$163,'Monthly Cash Flow'!$D$4:$DT$4,J$13)</f>
        <v>65304.806790504757</v>
      </c>
      <c r="L27" s="246" t="s">
        <v>466</v>
      </c>
      <c r="M27" s="247"/>
      <c r="N27" s="346"/>
    </row>
    <row r="28" spans="3:19" ht="15" customHeight="1">
      <c r="C28" s="336" t="s">
        <v>645</v>
      </c>
      <c r="D28" s="279"/>
      <c r="E28" s="279"/>
      <c r="F28" s="279">
        <f>SUMIFS('Monthly Cash Flow'!$D$165:$DT$165,'Monthly Cash Flow'!$D$4:$DT$4,F$13)</f>
        <v>0</v>
      </c>
      <c r="G28" s="279">
        <f>SUMIFS('Monthly Cash Flow'!$D$165:$DT$165,'Monthly Cash Flow'!$D$4:$DT$4,G$13)</f>
        <v>0</v>
      </c>
      <c r="H28" s="279">
        <f>SUMIFS('Monthly Cash Flow'!$D$165:$DT$165,'Monthly Cash Flow'!$D$4:$DT$4,H$13)</f>
        <v>0</v>
      </c>
      <c r="I28" s="279">
        <f>SUMIFS('Monthly Cash Flow'!$D$165:$DT$165,'Monthly Cash Flow'!$D$4:$DT$4,I$13)</f>
        <v>0</v>
      </c>
      <c r="J28" s="280">
        <f>SUMIFS('Monthly Cash Flow'!$D$165:$DT$165,'Monthly Cash Flow'!$D$4:$DT$4,J$13)</f>
        <v>0</v>
      </c>
      <c r="L28" s="232" t="s">
        <v>422</v>
      </c>
      <c r="M28" s="255"/>
      <c r="N28" s="280">
        <f ca="1">Assumptions!L11</f>
        <v>62022009.92496945</v>
      </c>
      <c r="Q28" s="99"/>
    </row>
    <row r="29" spans="3:19" ht="15" customHeight="1">
      <c r="C29" s="85"/>
      <c r="D29" s="279"/>
      <c r="E29" s="279"/>
      <c r="F29" s="279"/>
      <c r="G29" s="279"/>
      <c r="H29" s="279"/>
      <c r="I29" s="279"/>
      <c r="J29" s="280"/>
      <c r="L29" s="232" t="s">
        <v>318</v>
      </c>
      <c r="M29" s="255"/>
      <c r="N29" s="341">
        <f>Assumptions!L6</f>
        <v>0.65</v>
      </c>
      <c r="S29" s="105"/>
    </row>
    <row r="30" spans="3:19" ht="15" customHeight="1">
      <c r="C30" s="380" t="s">
        <v>492</v>
      </c>
      <c r="D30" s="373"/>
      <c r="E30" s="335"/>
      <c r="F30" s="335">
        <f>SUMIFS('Monthly Cash Flow'!$D$167:$DT$167,'Monthly Cash Flow'!$D$4:$DT$4,F$13)</f>
        <v>0</v>
      </c>
      <c r="G30" s="335">
        <f>SUMIFS('Monthly Cash Flow'!$D$167:$DT$167,'Monthly Cash Flow'!$D$4:$DT$4,G$13)</f>
        <v>-500531.80981596804</v>
      </c>
      <c r="H30" s="335">
        <f>SUMIFS('Monthly Cash Flow'!$D$167:$DT$167,'Monthly Cash Flow'!$D$4:$DT$4,H$13)</f>
        <v>-325734.26889293181</v>
      </c>
      <c r="I30" s="335">
        <f>SUMIFS('Monthly Cash Flow'!$D$167:$DT$167,'Monthly Cash Flow'!$D$4:$DT$4,I$13)</f>
        <v>5719310.7328435834</v>
      </c>
      <c r="J30" s="374">
        <f>SUMIFS('Monthly Cash Flow'!$D$167:$DT$167,'Monthly Cash Flow'!$D$4:$DT$4,J$13)</f>
        <v>8632865.0886414535</v>
      </c>
      <c r="L30" s="232" t="s">
        <v>559</v>
      </c>
      <c r="M30" s="255"/>
      <c r="N30" s="342">
        <f>Assumptions!L7</f>
        <v>2.4E-2</v>
      </c>
    </row>
    <row r="31" spans="3:19" ht="15" customHeight="1">
      <c r="C31" s="78"/>
      <c r="D31" s="255"/>
      <c r="E31" s="255"/>
      <c r="F31" s="255"/>
      <c r="G31" s="255"/>
      <c r="H31" s="255"/>
      <c r="I31" s="255"/>
      <c r="J31" s="326"/>
      <c r="L31" s="232" t="s">
        <v>320</v>
      </c>
      <c r="M31" s="255"/>
      <c r="N31" s="343">
        <f>Assumptions!L8</f>
        <v>5</v>
      </c>
    </row>
    <row r="32" spans="3:19" ht="15" customHeight="1">
      <c r="C32" s="336" t="s">
        <v>334</v>
      </c>
      <c r="D32" s="279"/>
      <c r="E32" s="279">
        <f>SUMIFS('Monthly Cash Flow'!$D$169:$DT$169,'Monthly Cash Flow'!$D$4:$DT$4,E$13)</f>
        <v>13305000</v>
      </c>
      <c r="F32" s="279">
        <f>SUMIFS('Monthly Cash Flow'!$D$169:$DT$169,'Monthly Cash Flow'!$D$4:$DT$4,F$13)</f>
        <v>0</v>
      </c>
      <c r="G32" s="279">
        <f>SUMIFS('Monthly Cash Flow'!$D$169:$DT$169,'Monthly Cash Flow'!$D$4:$DT$4,G$13)</f>
        <v>0</v>
      </c>
      <c r="H32" s="279">
        <f>SUMIFS('Monthly Cash Flow'!$D$169:$DT$169,'Monthly Cash Flow'!$D$4:$DT$4,H$13)</f>
        <v>0</v>
      </c>
      <c r="I32" s="279">
        <f>SUMIFS('Monthly Cash Flow'!$D$169:$DT$169,'Monthly Cash Flow'!$D$4:$DT$4,I$13)</f>
        <v>0</v>
      </c>
      <c r="J32" s="280">
        <f>SUMIFS('Monthly Cash Flow'!$D$169:$DT$169,'Monthly Cash Flow'!$D$4:$DT$4,J$13)</f>
        <v>0</v>
      </c>
      <c r="L32" s="232" t="s">
        <v>321</v>
      </c>
      <c r="M32" s="255"/>
      <c r="N32" s="343">
        <f>Assumptions!L9</f>
        <v>30</v>
      </c>
    </row>
    <row r="33" spans="3:14" ht="15" customHeight="1">
      <c r="C33" s="336" t="s">
        <v>493</v>
      </c>
      <c r="D33" s="279"/>
      <c r="E33" s="279">
        <f>SUMIFS('Monthly Cash Flow'!$D$170:$DT$170,'Monthly Cash Flow'!$D$4:$DT$4,E$13)+SUMIFS('Monthly Cash Flow'!$D$171:$DT$171,'Monthly Cash Flow'!$D$4:$DT$4,E$13)+SUMIFS('Monthly Cash Flow'!$D$172:$DT$172,'Monthly Cash Flow'!$D$4:$DT$4,E$13)</f>
        <v>0</v>
      </c>
      <c r="F33" s="279">
        <f>SUMIFS('Monthly Cash Flow'!$D$170:$DT$170,'Monthly Cash Flow'!$D$4:$DT$4,F$13)+SUMIFS('Monthly Cash Flow'!$D$171:$DT$171,'Monthly Cash Flow'!$D$4:$DT$4,F$13)+SUMIFS('Monthly Cash Flow'!$D$172:$DT$172,'Monthly Cash Flow'!$D$4:$DT$4,F$13)</f>
        <v>24288161.817000002</v>
      </c>
      <c r="G33" s="279">
        <f>SUMIFS('Monthly Cash Flow'!$D$170:$DT$170,'Monthly Cash Flow'!$D$4:$DT$4,G$13)+SUMIFS('Monthly Cash Flow'!$D$171:$DT$171,'Monthly Cash Flow'!$D$4:$DT$4,G$13)+SUMIFS('Monthly Cash Flow'!$D$172:$DT$172,'Monthly Cash Flow'!$D$4:$DT$4,G$13)</f>
        <v>44456432.283000007</v>
      </c>
      <c r="H33" s="279">
        <f>SUMIFS('Monthly Cash Flow'!$D$170:$DT$170,'Monthly Cash Flow'!$D$4:$DT$4,H$13)+SUMIFS('Monthly Cash Flow'!$D$171:$DT$171,'Monthly Cash Flow'!$D$4:$DT$4,H$13)+SUMIFS('Monthly Cash Flow'!$D$172:$DT$172,'Monthly Cash Flow'!$D$4:$DT$4,H$13)</f>
        <v>0</v>
      </c>
      <c r="I33" s="279">
        <f>SUMIFS('Monthly Cash Flow'!$D$170:$DT$170,'Monthly Cash Flow'!$D$4:$DT$4,I$13)+SUMIFS('Monthly Cash Flow'!$D$171:$DT$171,'Monthly Cash Flow'!$D$4:$DT$4,I$13)+SUMIFS('Monthly Cash Flow'!$D$172:$DT$172,'Monthly Cash Flow'!$D$4:$DT$4,I$13)</f>
        <v>0</v>
      </c>
      <c r="J33" s="280">
        <f>SUMIFS('Monthly Cash Flow'!$D$170:$DT$170,'Monthly Cash Flow'!$D$4:$DT$4,J$13)+SUMIFS('Monthly Cash Flow'!$D$171:$DT$171,'Monthly Cash Flow'!$D$4:$DT$4,J$13)+SUMIFS('Monthly Cash Flow'!$D$172:$DT$172,'Monthly Cash Flow'!$D$4:$DT$4,J$13)</f>
        <v>0</v>
      </c>
      <c r="L33" s="232"/>
      <c r="M33" s="255"/>
      <c r="N33" s="344"/>
    </row>
    <row r="34" spans="3:14" ht="15" customHeight="1">
      <c r="C34" s="336" t="s">
        <v>496</v>
      </c>
      <c r="D34" s="279"/>
      <c r="E34" s="279">
        <f>SUMIFS('Monthly Cash Flow'!$D$175:$DT$175,'Monthly Cash Flow'!$D$4:$DT$4,E$13)</f>
        <v>859307.42625000002</v>
      </c>
      <c r="F34" s="279">
        <f>SUMIFS('Monthly Cash Flow'!$D$175:$DT$175,'Monthly Cash Flow'!$D$4:$DT$4,F$13)</f>
        <v>1124911.5398181819</v>
      </c>
      <c r="G34" s="279">
        <f>SUMIFS('Monthly Cash Flow'!$D$175:$DT$175,'Monthly Cash Flow'!$D$4:$DT$4,G$13)</f>
        <v>1453010.7389318184</v>
      </c>
      <c r="H34" s="279">
        <f>SUMIFS('Monthly Cash Flow'!$D$175:$DT$175,'Monthly Cash Flow'!$D$4:$DT$4,H$13)</f>
        <v>0</v>
      </c>
      <c r="I34" s="279">
        <f>SUMIFS('Monthly Cash Flow'!$D$175:$DT$175,'Monthly Cash Flow'!$D$4:$DT$4,I$13)</f>
        <v>0</v>
      </c>
      <c r="J34" s="280">
        <f>SUMIFS('Monthly Cash Flow'!$D$175:$DT$175,'Monthly Cash Flow'!$D$4:$DT$4,J$13)</f>
        <v>0</v>
      </c>
      <c r="L34" s="232" t="s">
        <v>643</v>
      </c>
      <c r="M34" s="255"/>
      <c r="N34" s="280">
        <f ca="1">Assumptions!L29</f>
        <v>19083695.361529063</v>
      </c>
    </row>
    <row r="35" spans="3:14" ht="15" customHeight="1">
      <c r="C35" s="336"/>
      <c r="D35" s="279"/>
      <c r="E35" s="279"/>
      <c r="F35" s="279"/>
      <c r="G35" s="279"/>
      <c r="H35" s="279"/>
      <c r="I35" s="279"/>
      <c r="J35" s="280"/>
      <c r="L35" s="232" t="s">
        <v>318</v>
      </c>
      <c r="M35" s="255"/>
      <c r="N35" s="341">
        <f>Assumptions!L24</f>
        <v>0.2</v>
      </c>
    </row>
    <row r="36" spans="3:14" ht="15" customHeight="1">
      <c r="C36" s="336" t="s">
        <v>467</v>
      </c>
      <c r="D36" s="279"/>
      <c r="E36" s="279">
        <f>SUMIFS('Monthly Cash Flow'!$D$177:$DT$177,'Monthly Cash Flow'!$D$4:$DT$4,E$13)</f>
        <v>0</v>
      </c>
      <c r="F36" s="279">
        <f>SUMIFS('Monthly Cash Flow'!$D$177:$DT$177,'Monthly Cash Flow'!$D$4:$DT$4,F$13)</f>
        <v>0</v>
      </c>
      <c r="G36" s="279">
        <f>SUMIFS('Monthly Cash Flow'!$D$177:$DT$177,'Monthly Cash Flow'!$D$4:$DT$4,G$13)</f>
        <v>0</v>
      </c>
      <c r="H36" s="279">
        <f>SUMIFS('Monthly Cash Flow'!$D$177:$DT$177,'Monthly Cash Flow'!$D$4:$DT$4,H$13)</f>
        <v>0</v>
      </c>
      <c r="I36" s="279">
        <f>SUMIFS('Monthly Cash Flow'!$D$177:$DT$177,'Monthly Cash Flow'!$D$4:$DT$4,I$13)</f>
        <v>0</v>
      </c>
      <c r="J36" s="280">
        <f>SUMIFS('Monthly Cash Flow'!$D$177:$DT$177,'Monthly Cash Flow'!$D$4:$DT$4,J$13)</f>
        <v>133817998.39126095</v>
      </c>
      <c r="L36" s="232" t="s">
        <v>559</v>
      </c>
      <c r="M36" s="255"/>
      <c r="N36" s="342">
        <f>Assumptions!L25</f>
        <v>7.4999999999999997E-2</v>
      </c>
    </row>
    <row r="37" spans="3:14" ht="15" customHeight="1">
      <c r="C37" s="336" t="s">
        <v>416</v>
      </c>
      <c r="D37" s="279"/>
      <c r="E37" s="279">
        <f>SUMIFS('Monthly Cash Flow'!$D$178:$DT$178,'Monthly Cash Flow'!$D$4:$DT$4,E$13)</f>
        <v>0</v>
      </c>
      <c r="F37" s="279">
        <f>SUMIFS('Monthly Cash Flow'!$D$178:$DT$178,'Monthly Cash Flow'!$D$4:$DT$4,F$13)</f>
        <v>0</v>
      </c>
      <c r="G37" s="279">
        <f>SUMIFS('Monthly Cash Flow'!$D$178:$DT$178,'Monthly Cash Flow'!$D$4:$DT$4,G$13)</f>
        <v>0</v>
      </c>
      <c r="H37" s="279">
        <f>SUMIFS('Monthly Cash Flow'!$D$178:$DT$178,'Monthly Cash Flow'!$D$4:$DT$4,H$13)</f>
        <v>0</v>
      </c>
      <c r="I37" s="279">
        <f>SUMIFS('Monthly Cash Flow'!$D$178:$DT$178,'Monthly Cash Flow'!$D$4:$DT$4,I$13)</f>
        <v>0</v>
      </c>
      <c r="J37" s="280">
        <f>SUMIFS('Monthly Cash Flow'!$D$178:$DT$178,'Monthly Cash Flow'!$D$4:$DT$4,J$13)</f>
        <v>2676359.967825219</v>
      </c>
      <c r="L37" s="232" t="s">
        <v>320</v>
      </c>
      <c r="M37" s="255"/>
      <c r="N37" s="343">
        <f>Assumptions!L26</f>
        <v>5</v>
      </c>
    </row>
    <row r="38" spans="3:14" ht="15" customHeight="1">
      <c r="C38" s="85"/>
      <c r="D38" s="255"/>
      <c r="E38" s="255"/>
      <c r="F38" s="255"/>
      <c r="G38" s="255"/>
      <c r="H38" s="255"/>
      <c r="I38" s="255"/>
      <c r="J38" s="326"/>
      <c r="L38" s="232" t="s">
        <v>321</v>
      </c>
      <c r="M38" s="255"/>
      <c r="N38" s="343">
        <f>Assumptions!L27</f>
        <v>30</v>
      </c>
    </row>
    <row r="39" spans="3:14" ht="15" customHeight="1" thickBot="1">
      <c r="C39" s="176" t="s">
        <v>468</v>
      </c>
      <c r="D39" s="378"/>
      <c r="E39" s="378">
        <f>SUMIFS('Monthly Cash Flow'!$D$181:$DT$181,'Monthly Cash Flow'!$D$4:$DT$4,E$13)</f>
        <v>-14164307.42625</v>
      </c>
      <c r="F39" s="378">
        <f>SUMIFS('Monthly Cash Flow'!$D$181:$DT$181,'Monthly Cash Flow'!$D$4:$DT$4,F$13)</f>
        <v>-25413073.356818184</v>
      </c>
      <c r="G39" s="378">
        <f>SUMIFS('Monthly Cash Flow'!$D$181:$DT$181,'Monthly Cash Flow'!$D$4:$DT$4,G$13)</f>
        <v>-46409974.831747785</v>
      </c>
      <c r="H39" s="378">
        <f>SUMIFS('Monthly Cash Flow'!$D$181:$DT$181,'Monthly Cash Flow'!$D$4:$DT$4,H$13)</f>
        <v>-325734.26889293181</v>
      </c>
      <c r="I39" s="378">
        <f>SUMIFS('Monthly Cash Flow'!$D$181:$DT$181,'Monthly Cash Flow'!$D$4:$DT$4,I$13)</f>
        <v>5719310.7328435834</v>
      </c>
      <c r="J39" s="379">
        <f>SUMIFS('Monthly Cash Flow'!$D$181:$DT$181,'Monthly Cash Flow'!$D$4:$DT$4,J$13)</f>
        <v>139774503.51207718</v>
      </c>
      <c r="L39" s="232"/>
      <c r="M39" s="255"/>
      <c r="N39" s="344"/>
    </row>
    <row r="40" spans="3:14" ht="15" customHeight="1" thickTop="1">
      <c r="C40" s="78"/>
      <c r="J40" s="79"/>
      <c r="L40" s="232" t="s">
        <v>478</v>
      </c>
      <c r="M40" s="255"/>
      <c r="N40" s="280">
        <f>Assumptions!L21</f>
        <v>0</v>
      </c>
    </row>
    <row r="41" spans="3:14" ht="15" customHeight="1">
      <c r="C41" s="336" t="s">
        <v>494</v>
      </c>
      <c r="D41" s="279"/>
      <c r="E41" s="279">
        <f ca="1">SUMIFS('Monthly Cash Flow'!$D$183:$DT$183,'Monthly Cash Flow'!$D$4:$DT$4,E$13)</f>
        <v>120000</v>
      </c>
      <c r="F41" s="279">
        <f ca="1">SUMIFS('Monthly Cash Flow'!$D$183:$DT$183,'Monthly Cash Flow'!$D$4:$DT$4,F$13)</f>
        <v>0</v>
      </c>
      <c r="G41" s="279">
        <f ca="1">SUMIFS('Monthly Cash Flow'!$D$183:$DT$183,'Monthly Cash Flow'!$D$4:$DT$4,G$13)</f>
        <v>0</v>
      </c>
      <c r="H41" s="279">
        <f ca="1">SUMIFS('Monthly Cash Flow'!$D$183:$DT$183,'Monthly Cash Flow'!$D$4:$DT$4,H$13)</f>
        <v>0</v>
      </c>
      <c r="I41" s="279">
        <f ca="1">SUMIFS('Monthly Cash Flow'!$D$183:$DT$183,'Monthly Cash Flow'!$D$4:$DT$4,I$13)</f>
        <v>0</v>
      </c>
      <c r="J41" s="280">
        <f ca="1">SUMIFS('Monthly Cash Flow'!$D$183:$DT$183,'Monthly Cash Flow'!$D$4:$DT$4,J$13)</f>
        <v>0</v>
      </c>
      <c r="L41" s="232" t="s">
        <v>318</v>
      </c>
      <c r="M41" s="255"/>
      <c r="N41" s="341">
        <f>Assumptions!L15</f>
        <v>0.65</v>
      </c>
    </row>
    <row r="42" spans="3:14" ht="15" customHeight="1">
      <c r="C42" s="336" t="s">
        <v>500</v>
      </c>
      <c r="D42" s="279"/>
      <c r="E42" s="279">
        <f>SUMIFS('Monthly Cash Flow'!$D$184:$DT$184,'Monthly Cash Flow'!$D$4:$DT$4,E$13)+SUMIFS('Monthly Cash Flow'!$D$185:$DT$185,'Monthly Cash Flow'!$D$4:$DT$4,E$13)</f>
        <v>0</v>
      </c>
      <c r="F42" s="279">
        <f ca="1">SUMIFS('Monthly Cash Flow'!$D$184:$DT$184,'Monthly Cash Flow'!$D$4:$DT$4,F$13)+SUMIFS('Monthly Cash Flow'!$D$185:$DT$185,'Monthly Cash Flow'!$D$4:$DT$4,F$13)</f>
        <v>804354.90156164742</v>
      </c>
      <c r="G42" s="279">
        <f ca="1">SUMIFS('Monthly Cash Flow'!$D$184:$DT$184,'Monthly Cash Flow'!$D$4:$DT$4,G$13)+SUMIFS('Monthly Cash Flow'!$D$185:$DT$185,'Monthly Cash Flow'!$D$4:$DT$4,G$13)</f>
        <v>4394565.5218125302</v>
      </c>
      <c r="H42" s="279">
        <f ca="1">SUMIFS('Monthly Cash Flow'!$D$184:$DT$184,'Monthly Cash Flow'!$D$4:$DT$4,H$13)+SUMIFS('Monthly Cash Flow'!$D$185:$DT$185,'Monthly Cash Flow'!$D$4:$DT$4,H$13)</f>
        <v>2995060.7190808486</v>
      </c>
      <c r="I42" s="279">
        <f ca="1">SUMIFS('Monthly Cash Flow'!$D$184:$DT$184,'Monthly Cash Flow'!$D$4:$DT$4,I$13)+SUMIFS('Monthly Cash Flow'!$D$185:$DT$185,'Monthly Cash Flow'!$D$4:$DT$4,I$13)</f>
        <v>39859.761109132727</v>
      </c>
      <c r="J42" s="280">
        <f ca="1">SUMIFS('Monthly Cash Flow'!$D$184:$DT$184,'Monthly Cash Flow'!$D$4:$DT$4,J$13)+SUMIFS('Monthly Cash Flow'!$D$185:$DT$185,'Monthly Cash Flow'!$D$4:$DT$4,J$13)</f>
        <v>0</v>
      </c>
      <c r="L42" s="232" t="s">
        <v>559</v>
      </c>
      <c r="M42" s="255"/>
      <c r="N42" s="342">
        <f>Assumptions!L17</f>
        <v>2.1999999999999999E-2</v>
      </c>
    </row>
    <row r="43" spans="3:14" ht="15" customHeight="1">
      <c r="C43" s="336" t="s">
        <v>445</v>
      </c>
      <c r="D43" s="279"/>
      <c r="E43" s="279">
        <f ca="1">SUMIFS('Monthly Cash Flow'!$D$201:$DT$201,'Monthly Cash Flow'!$D$4:$DT$4,E$13)+SUMIFS('Monthly Cash Flow'!$D$202:$DT$202,'Monthly Cash Flow'!$D$4:$DT$4,E$13)+SUMIFS('Monthly Cash Flow'!$D$195:$DT$195,'Monthly Cash Flow'!$D$4:$DT$4,E$13)</f>
        <v>0</v>
      </c>
      <c r="F43" s="279">
        <f ca="1">SUMIFS('Monthly Cash Flow'!$D$201:$DT$201,'Monthly Cash Flow'!$D$4:$DT$4,F$13)+SUMIFS('Monthly Cash Flow'!$D$202:$DT$202,'Monthly Cash Flow'!$D$4:$DT$4,F$13)+SUMIFS('Monthly Cash Flow'!$D$195:$DT$195,'Monthly Cash Flow'!$D$4:$DT$4,F$13)</f>
        <v>979765.86809303542</v>
      </c>
      <c r="G43" s="279">
        <f ca="1">SUMIFS('Monthly Cash Flow'!$D$201:$DT$201,'Monthly Cash Flow'!$D$4:$DT$4,G$13)+SUMIFS('Monthly Cash Flow'!$D$202:$DT$202,'Monthly Cash Flow'!$D$4:$DT$4,G$13)+SUMIFS('Monthly Cash Flow'!$D$195:$DT$195,'Monthly Cash Flow'!$D$4:$DT$4,G$13)</f>
        <v>4219154.5552811418</v>
      </c>
      <c r="H43" s="279">
        <f ca="1">SUMIFS('Monthly Cash Flow'!$D$201:$DT$201,'Monthly Cash Flow'!$D$4:$DT$4,H$13)+SUMIFS('Monthly Cash Flow'!$D$202:$DT$202,'Monthly Cash Flow'!$D$4:$DT$4,H$13)+SUMIFS('Monthly Cash Flow'!$D$195:$DT$195,'Monthly Cash Flow'!$D$4:$DT$4,H$13)</f>
        <v>2995060.7190808486</v>
      </c>
      <c r="I43" s="279">
        <f ca="1">SUMIFS('Monthly Cash Flow'!$D$201:$DT$201,'Monthly Cash Flow'!$D$4:$DT$4,I$13)+SUMIFS('Monthly Cash Flow'!$D$202:$DT$202,'Monthly Cash Flow'!$D$4:$DT$4,I$13)+SUMIFS('Monthly Cash Flow'!$D$195:$DT$195,'Monthly Cash Flow'!$D$4:$DT$4,I$13)</f>
        <v>39859.761109132727</v>
      </c>
      <c r="J43" s="280">
        <f ca="1">SUMIFS('Monthly Cash Flow'!$D$201:$DT$201,'Monthly Cash Flow'!$D$4:$DT$4,J$13)+SUMIFS('Monthly Cash Flow'!$D$202:$DT$202,'Monthly Cash Flow'!$D$4:$DT$4,J$13)+SUMIFS('Monthly Cash Flow'!$D$195:$DT$195,'Monthly Cash Flow'!$D$4:$DT$4,J$13)</f>
        <v>0</v>
      </c>
      <c r="L43" s="232" t="s">
        <v>320</v>
      </c>
      <c r="M43" s="255"/>
      <c r="N43" s="343">
        <f>Assumptions!L18</f>
        <v>0</v>
      </c>
    </row>
    <row r="44" spans="3:14" ht="15" customHeight="1">
      <c r="C44" s="336" t="s">
        <v>499</v>
      </c>
      <c r="D44" s="279"/>
      <c r="E44" s="279">
        <f>SUMIFS('Monthly Cash Flow'!$D$186:$DT$186,'Monthly Cash Flow'!$D$4:$DT$4,E$13)</f>
        <v>0</v>
      </c>
      <c r="F44" s="279">
        <f ca="1">SUMIFS('Monthly Cash Flow'!$D$186:$DT$186,'Monthly Cash Flow'!$D$4:$DT$4,F$13)</f>
        <v>0</v>
      </c>
      <c r="G44" s="279">
        <f ca="1">SUMIFS('Monthly Cash Flow'!$D$186:$DT$186,'Monthly Cash Flow'!$D$4:$DT$4,G$13)</f>
        <v>500531.80981596804</v>
      </c>
      <c r="H44" s="279">
        <f ca="1">SUMIFS('Monthly Cash Flow'!$D$186:$DT$186,'Monthly Cash Flow'!$D$4:$DT$4,H$13)</f>
        <v>1077280.2892651742</v>
      </c>
      <c r="I44" s="279">
        <f ca="1">SUMIFS('Monthly Cash Flow'!$D$186:$DT$186,'Monthly Cash Flow'!$D$4:$DT$4,I$13)</f>
        <v>0</v>
      </c>
      <c r="J44" s="280">
        <f ca="1">SUMIFS('Monthly Cash Flow'!$D$186:$DT$186,'Monthly Cash Flow'!$D$4:$DT$4,J$13)</f>
        <v>0</v>
      </c>
      <c r="L44" s="233" t="s">
        <v>321</v>
      </c>
      <c r="M44" s="330"/>
      <c r="N44" s="345">
        <f>Assumptions!L19</f>
        <v>30</v>
      </c>
    </row>
    <row r="45" spans="3:14" ht="15" customHeight="1">
      <c r="C45" s="336" t="s">
        <v>441</v>
      </c>
      <c r="D45" s="279"/>
      <c r="E45" s="279">
        <f ca="1">SUMIFS('Monthly Cash Flow'!$D$190:$DT$190,'Monthly Cash Flow'!$D$4:$DT$4,E$13)+SUMIFS('Monthly Cash Flow'!$D$191:$DT$191,'Monthly Cash Flow'!$D$4:$DT$4,E$13)</f>
        <v>0</v>
      </c>
      <c r="F45" s="279">
        <f ca="1">SUMIFS('Monthly Cash Flow'!$D$190:$DT$190,'Monthly Cash Flow'!$D$4:$DT$4,F$13)+SUMIFS('Monthly Cash Flow'!$D$191:$DT$191,'Monthly Cash Flow'!$D$4:$DT$4,F$13)</f>
        <v>0</v>
      </c>
      <c r="G45" s="279">
        <f ca="1">SUMIFS('Monthly Cash Flow'!$D$190:$DT$190,'Monthly Cash Flow'!$D$4:$DT$4,G$13)+SUMIFS('Monthly Cash Flow'!$D$191:$DT$191,'Monthly Cash Flow'!$D$4:$DT$4,G$13)</f>
        <v>500531.80981596804</v>
      </c>
      <c r="H45" s="279">
        <f ca="1">SUMIFS('Monthly Cash Flow'!$D$190:$DT$190,'Monthly Cash Flow'!$D$4:$DT$4,H$13)+SUMIFS('Monthly Cash Flow'!$D$191:$DT$191,'Monthly Cash Flow'!$D$4:$DT$4,H$13)</f>
        <v>1077280.2892651742</v>
      </c>
      <c r="I45" s="279">
        <f ca="1">SUMIFS('Monthly Cash Flow'!$D$190:$DT$190,'Monthly Cash Flow'!$D$4:$DT$4,I$13)+SUMIFS('Monthly Cash Flow'!$D$191:$DT$191,'Monthly Cash Flow'!$D$4:$DT$4,I$13)</f>
        <v>0</v>
      </c>
      <c r="J45" s="280">
        <f ca="1">SUMIFS('Monthly Cash Flow'!$D$190:$DT$190,'Monthly Cash Flow'!$D$4:$DT$4,J$13)+SUMIFS('Monthly Cash Flow'!$D$191:$DT$191,'Monthly Cash Flow'!$D$4:$DT$4,J$13)</f>
        <v>0</v>
      </c>
    </row>
    <row r="46" spans="3:14" ht="15" customHeight="1">
      <c r="C46" s="336" t="s">
        <v>553</v>
      </c>
      <c r="D46" s="279"/>
      <c r="E46" s="279">
        <f ca="1">SUMIFS('Monthly Cash Flow'!$D$193:$DT$193,'Monthly Cash Flow'!$D$4:$DT$4,E$13)</f>
        <v>0</v>
      </c>
      <c r="F46" s="279">
        <f ca="1">SUMIFS('Monthly Cash Flow'!$D$193:$DT$193,'Monthly Cash Flow'!$D$4:$DT$4,F$13)</f>
        <v>19083695.361529063</v>
      </c>
      <c r="G46" s="279">
        <f ca="1">SUMIFS('Monthly Cash Flow'!$D$193:$DT$193,'Monthly Cash Flow'!$D$4:$DT$4,G$13)</f>
        <v>0</v>
      </c>
      <c r="H46" s="279">
        <f ca="1">SUMIFS('Monthly Cash Flow'!$D$193:$DT$193,'Monthly Cash Flow'!$D$4:$DT$4,H$13)</f>
        <v>0</v>
      </c>
      <c r="I46" s="279">
        <f ca="1">SUMIFS('Monthly Cash Flow'!$D$193:$DT$193,'Monthly Cash Flow'!$D$4:$DT$4,I$13)</f>
        <v>0</v>
      </c>
      <c r="J46" s="280">
        <f ca="1">SUMIFS('Monthly Cash Flow'!$D$193:$DT$193,'Monthly Cash Flow'!$D$4:$DT$4,J$13)</f>
        <v>0</v>
      </c>
      <c r="L46" s="246" t="s">
        <v>469</v>
      </c>
      <c r="M46" s="247"/>
      <c r="N46" s="346"/>
    </row>
    <row r="47" spans="3:14" ht="15" customHeight="1">
      <c r="C47" s="336" t="s">
        <v>561</v>
      </c>
      <c r="D47" s="279"/>
      <c r="E47" s="279">
        <f>SUMIFS('Monthly Cash Flow'!$D$196:$DT$196,'Monthly Cash Flow'!$D$4:$DT$4,E$13)</f>
        <v>0</v>
      </c>
      <c r="F47" s="279">
        <f>SUMIFS('Monthly Cash Flow'!$D$196:$DT$196,'Monthly Cash Flow'!$D$4:$DT$4,F$13)</f>
        <v>0</v>
      </c>
      <c r="G47" s="279">
        <f>SUMIFS('Monthly Cash Flow'!$D$196:$DT$196,'Monthly Cash Flow'!$D$4:$DT$4,G$13)</f>
        <v>0</v>
      </c>
      <c r="H47" s="279">
        <f>SUMIFS('Monthly Cash Flow'!$D$196:$DT$196,'Monthly Cash Flow'!$D$4:$DT$4,H$13)</f>
        <v>0</v>
      </c>
      <c r="I47" s="279">
        <f>SUMIFS('Monthly Cash Flow'!$D$196:$DT$196,'Monthly Cash Flow'!$D$4:$DT$4,I$13)</f>
        <v>0</v>
      </c>
      <c r="J47" s="280">
        <f ca="1">SUMIFS('Monthly Cash Flow'!$D$196:$DT$196,'Monthly Cash Flow'!$D$4:$DT$4,J$13)</f>
        <v>25803064.498323448</v>
      </c>
      <c r="L47" s="347" t="s">
        <v>470</v>
      </c>
      <c r="M47" s="348"/>
      <c r="N47" s="326"/>
    </row>
    <row r="48" spans="3:14" ht="15" customHeight="1">
      <c r="C48" s="336" t="s">
        <v>442</v>
      </c>
      <c r="D48" s="279"/>
      <c r="E48" s="279">
        <f>SUMIFS('Monthly Cash Flow'!$D$198:$DT$198,'Monthly Cash Flow'!$D$4:$DT$4,E$13)</f>
        <v>0</v>
      </c>
      <c r="F48" s="279">
        <f ca="1">SUMIFS('Monthly Cash Flow'!$D$198:$DT$198,'Monthly Cash Flow'!$D$4:$DT$4,F$13)</f>
        <v>7105268.8019539751</v>
      </c>
      <c r="G48" s="279">
        <f ca="1">SUMIFS('Monthly Cash Flow'!$D$198:$DT$198,'Monthly Cash Flow'!$D$4:$DT$4,G$13)</f>
        <v>50804540.353560314</v>
      </c>
      <c r="H48" s="279">
        <f ca="1">SUMIFS('Monthly Cash Flow'!$D$198:$DT$198,'Monthly Cash Flow'!$D$4:$DT$4,H$13)</f>
        <v>4072341.0083460226</v>
      </c>
      <c r="I48" s="279">
        <f ca="1">SUMIFS('Monthly Cash Flow'!$D$198:$DT$198,'Monthly Cash Flow'!$D$4:$DT$4,I$13)</f>
        <v>39859.761109132727</v>
      </c>
      <c r="J48" s="280">
        <f ca="1">SUMIFS('Monthly Cash Flow'!$D$198:$DT$198,'Monthly Cash Flow'!$D$4:$DT$4,J$13)</f>
        <v>0</v>
      </c>
      <c r="L48" s="232" t="s">
        <v>479</v>
      </c>
      <c r="M48" s="255"/>
      <c r="N48" s="349">
        <f ca="1">Assumptions!L11</f>
        <v>62022009.92496945</v>
      </c>
    </row>
    <row r="49" spans="3:18" ht="15" customHeight="1">
      <c r="C49" s="336" t="s">
        <v>498</v>
      </c>
      <c r="D49" s="279"/>
      <c r="E49" s="279">
        <f>SUMIFS('Monthly Cash Flow'!$D$199:$DT$199,'Monthly Cash Flow'!$D$4:$DT$4,E$13)</f>
        <v>0</v>
      </c>
      <c r="F49" s="279">
        <f>SUMIFS('Monthly Cash Flow'!$D$199:$DT$199,'Monthly Cash Flow'!$D$4:$DT$4,F$13)</f>
        <v>0</v>
      </c>
      <c r="G49" s="279">
        <f>SUMIFS('Monthly Cash Flow'!$D$199:$DT$199,'Monthly Cash Flow'!$D$4:$DT$4,G$13)</f>
        <v>0</v>
      </c>
      <c r="H49" s="279">
        <f>SUMIFS('Monthly Cash Flow'!$D$199:$DT$199,'Monthly Cash Flow'!$D$4:$DT$4,H$13)</f>
        <v>0</v>
      </c>
      <c r="I49" s="279">
        <f>SUMIFS('Monthly Cash Flow'!$D$199:$DT$199,'Monthly Cash Flow'!$D$4:$DT$4,I$13)</f>
        <v>0</v>
      </c>
      <c r="J49" s="280">
        <f ca="1">SUMIFS('Monthly Cash Flow'!$D$199:$DT$199,'Monthly Cash Flow'!$D$4:$DT$4,J$13)</f>
        <v>62022009.92496945</v>
      </c>
      <c r="L49" s="232" t="s">
        <v>769</v>
      </c>
      <c r="M49" s="255"/>
      <c r="N49" s="349">
        <f ca="1">Assumptions!L29</f>
        <v>19083695.361529063</v>
      </c>
    </row>
    <row r="50" spans="3:18" ht="15" customHeight="1">
      <c r="C50" s="336" t="s">
        <v>447</v>
      </c>
      <c r="D50" s="279"/>
      <c r="E50" s="279">
        <f>SUMIFS('Monthly Cash Flow'!$D$205:$DT$205,'Monthly Cash Flow'!$D$4:$DT$4,E$13)</f>
        <v>0</v>
      </c>
      <c r="F50" s="279">
        <f>SUMIFS('Monthly Cash Flow'!$D$205:$DT$205,'Monthly Cash Flow'!$D$4:$DT$4,F$13)</f>
        <v>0</v>
      </c>
      <c r="G50" s="279">
        <f>SUMIFS('Monthly Cash Flow'!$D$205:$DT$205,'Monthly Cash Flow'!$D$4:$DT$4,G$13)</f>
        <v>0</v>
      </c>
      <c r="H50" s="279">
        <f>SUMIFS('Monthly Cash Flow'!$D$205:$DT$205,'Monthly Cash Flow'!$D$4:$DT$4,H$13)</f>
        <v>0</v>
      </c>
      <c r="I50" s="279">
        <f>SUMIFS('Monthly Cash Flow'!$D$205:$DT$205,'Monthly Cash Flow'!$D$4:$DT$4,I$13)</f>
        <v>0</v>
      </c>
      <c r="J50" s="280">
        <f ca="1">SUMIFS('Monthly Cash Flow'!$D$205:$DT$205,'Monthly Cash Flow'!$D$4:$DT$4,J$13)</f>
        <v>62022009.92496945</v>
      </c>
      <c r="L50" s="479" t="s">
        <v>771</v>
      </c>
      <c r="M50" s="480"/>
      <c r="N50" s="481">
        <f ca="1">'Development Costs'!F107-N48-N49</f>
        <v>14312771.521146793</v>
      </c>
    </row>
    <row r="51" spans="3:18" ht="15" customHeight="1">
      <c r="C51" s="336" t="s">
        <v>497</v>
      </c>
      <c r="D51" s="279"/>
      <c r="E51" s="279">
        <f>SUMIFS('Monthly Cash Flow'!$D$208:$DT$208,'Monthly Cash Flow'!$D$4:$DT$4,E$13)</f>
        <v>0</v>
      </c>
      <c r="F51" s="279">
        <f>SUMIFS('Monthly Cash Flow'!$D$208:$DT$208,'Monthly Cash Flow'!$D$4:$DT$4,F$13)</f>
        <v>0</v>
      </c>
      <c r="G51" s="279">
        <f>SUMIFS('Monthly Cash Flow'!$D$208:$DT$208,'Monthly Cash Flow'!$D$4:$DT$4,G$13)</f>
        <v>0</v>
      </c>
      <c r="H51" s="279">
        <f>SUMIFS('Monthly Cash Flow'!$D$208:$DT$208,'Monthly Cash Flow'!$D$4:$DT$4,H$13)</f>
        <v>0</v>
      </c>
      <c r="I51" s="279">
        <f>SUMIFS('Monthly Cash Flow'!$D$208:$DT$208,'Monthly Cash Flow'!$D$4:$DT$4,I$13)</f>
        <v>0</v>
      </c>
      <c r="J51" s="280">
        <f ca="1">SUMIFS('Monthly Cash Flow'!$D$208:$DT$208,'Monthly Cash Flow'!$D$4:$DT$4,J$13)</f>
        <v>62022009.92496945</v>
      </c>
      <c r="L51" s="350" t="s">
        <v>473</v>
      </c>
      <c r="M51" s="334"/>
      <c r="N51" s="351">
        <f ca="1">SUM(N48:N50)</f>
        <v>95418476.807645306</v>
      </c>
    </row>
    <row r="52" spans="3:18" ht="15" customHeight="1">
      <c r="C52" s="336" t="s">
        <v>495</v>
      </c>
      <c r="D52" s="279"/>
      <c r="E52" s="279">
        <f>SUMIFS('Monthly Cash Flow'!$D$209:$DT$209,'Monthly Cash Flow'!$D$4:$DT$4,E$13)</f>
        <v>0</v>
      </c>
      <c r="F52" s="279">
        <f>SUMIFS('Monthly Cash Flow'!$D$209:$DT$209,'Monthly Cash Flow'!$D$4:$DT$4,F$13)</f>
        <v>0</v>
      </c>
      <c r="G52" s="279">
        <f>SUMIFS('Monthly Cash Flow'!$D$209:$DT$209,'Monthly Cash Flow'!$D$4:$DT$4,G$13)</f>
        <v>0</v>
      </c>
      <c r="H52" s="279">
        <f>SUMIFS('Monthly Cash Flow'!$D$209:$DT$209,'Monthly Cash Flow'!$D$4:$DT$4,H$13)</f>
        <v>0</v>
      </c>
      <c r="I52" s="279">
        <f>SUMIFS('Monthly Cash Flow'!$D$209:$DT$209,'Monthly Cash Flow'!$D$4:$DT$4,I$13)</f>
        <v>0</v>
      </c>
      <c r="J52" s="280">
        <f>SUMIFS('Monthly Cash Flow'!$D$209:$DT$209,'Monthly Cash Flow'!$D$4:$DT$4,J$13)</f>
        <v>0</v>
      </c>
      <c r="L52" s="232"/>
      <c r="M52" s="255"/>
      <c r="N52" s="326"/>
    </row>
    <row r="53" spans="3:18" ht="15" customHeight="1">
      <c r="C53" s="85"/>
      <c r="D53" s="279"/>
      <c r="E53" s="279"/>
      <c r="F53" s="279"/>
      <c r="G53" s="279"/>
      <c r="H53" s="279"/>
      <c r="I53" s="279"/>
      <c r="J53" s="280"/>
      <c r="L53" s="347" t="s">
        <v>475</v>
      </c>
      <c r="M53" s="348"/>
      <c r="N53" s="326"/>
    </row>
    <row r="54" spans="3:18" ht="15" customHeight="1">
      <c r="C54" s="336" t="s">
        <v>471</v>
      </c>
      <c r="D54" s="279"/>
      <c r="E54" s="279">
        <f ca="1">SUMIFS('Monthly Cash Flow'!$D$206:$DT$206,'Monthly Cash Flow'!$D$4:$DT$4,E$13)+SUMIFS('Monthly Cash Flow'!$D$200:$DT$200,'Monthly Cash Flow'!$D$4:$DT$4,E$13)+SUMIFS('Monthly Cash Flow'!$D$194:$DT$194,'Monthly Cash Flow'!$D$4:$DT$4,E$13)</f>
        <v>0</v>
      </c>
      <c r="F54" s="279">
        <f ca="1">SUMIFS('Monthly Cash Flow'!$D$206:$DT$206,'Monthly Cash Flow'!$D$4:$DT$4,F$13)+SUMIFS('Monthly Cash Flow'!$D$200:$DT$200,'Monthly Cash Flow'!$D$4:$DT$4,F$13)+SUMIFS('Monthly Cash Flow'!$D$194:$DT$194,'Monthly Cash Flow'!$D$4:$DT$4,F$13)</f>
        <v>979765.86809303542</v>
      </c>
      <c r="G54" s="279">
        <f ca="1">SUMIFS('Monthly Cash Flow'!$D$206:$DT$206,'Monthly Cash Flow'!$D$4:$DT$4,G$13)+SUMIFS('Monthly Cash Flow'!$D$200:$DT$200,'Monthly Cash Flow'!$D$4:$DT$4,G$13)+SUMIFS('Monthly Cash Flow'!$D$194:$DT$194,'Monthly Cash Flow'!$D$4:$DT$4,G$13)</f>
        <v>4397110.014527401</v>
      </c>
      <c r="H54" s="279">
        <f ca="1">SUMIFS('Monthly Cash Flow'!$D$206:$DT$206,'Monthly Cash Flow'!$D$4:$DT$4,H$13)+SUMIFS('Monthly Cash Flow'!$D$200:$DT$200,'Monthly Cash Flow'!$D$4:$DT$4,H$13)+SUMIFS('Monthly Cash Flow'!$D$194:$DT$194,'Monthly Cash Flow'!$D$4:$DT$4,H$13)</f>
        <v>5897498.2374920957</v>
      </c>
      <c r="I54" s="279">
        <f ca="1">SUMIFS('Monthly Cash Flow'!$D$206:$DT$206,'Monthly Cash Flow'!$D$4:$DT$4,I$13)+SUMIFS('Monthly Cash Flow'!$D$200:$DT$200,'Monthly Cash Flow'!$D$4:$DT$4,I$13)+SUMIFS('Monthly Cash Flow'!$D$194:$DT$194,'Monthly Cash Flow'!$D$4:$DT$4,I$13)</f>
        <v>6099149.0375446891</v>
      </c>
      <c r="J54" s="280">
        <f ca="1">SUMIFS('Monthly Cash Flow'!$D$206:$DT$206,'Monthly Cash Flow'!$D$4:$DT$4,J$13)+SUMIFS('Monthly Cash Flow'!$D$200:$DT$200,'Monthly Cash Flow'!$D$4:$DT$4,J$13)+SUMIFS('Monthly Cash Flow'!$D$194:$DT$194,'Monthly Cash Flow'!$D$4:$DT$4,J$13)</f>
        <v>6234325.2130221874</v>
      </c>
      <c r="L54" s="232" t="s">
        <v>334</v>
      </c>
      <c r="M54" s="255"/>
      <c r="N54" s="349">
        <f>'Development Costs'!F17</f>
        <v>13305000</v>
      </c>
    </row>
    <row r="55" spans="3:18" ht="15" customHeight="1">
      <c r="C55" s="336" t="s">
        <v>472</v>
      </c>
      <c r="D55" s="279"/>
      <c r="E55" s="279">
        <f>SUMIFS('Monthly Cash Flow'!$D$212:$DT$212,'Monthly Cash Flow'!$D$4:$DT$4,E$13)</f>
        <v>0</v>
      </c>
      <c r="F55" s="279">
        <f>SUMIFS('Monthly Cash Flow'!$D$212:$DT$212,'Monthly Cash Flow'!$D$4:$DT$4,F$13)</f>
        <v>0</v>
      </c>
      <c r="G55" s="279">
        <f>SUMIFS('Monthly Cash Flow'!$D$212:$DT$212,'Monthly Cash Flow'!$D$4:$DT$4,G$13)</f>
        <v>0</v>
      </c>
      <c r="H55" s="279">
        <f>SUMIFS('Monthly Cash Flow'!$D$212:$DT$212,'Monthly Cash Flow'!$D$4:$DT$4,H$13)</f>
        <v>0</v>
      </c>
      <c r="I55" s="279">
        <f>SUMIFS('Monthly Cash Flow'!$D$212:$DT$212,'Monthly Cash Flow'!$D$4:$DT$4,I$13)</f>
        <v>0</v>
      </c>
      <c r="J55" s="280">
        <f>SUMIFS('Monthly Cash Flow'!$D$212:$DT$212,'Monthly Cash Flow'!$D$4:$DT$4,J$13)</f>
        <v>0</v>
      </c>
      <c r="L55" s="232" t="s">
        <v>340</v>
      </c>
      <c r="M55" s="255"/>
      <c r="N55" s="349">
        <f>'Development Costs'!F30</f>
        <v>60105848.25</v>
      </c>
    </row>
    <row r="56" spans="3:18" ht="15" customHeight="1">
      <c r="C56" s="85"/>
      <c r="J56" s="79"/>
      <c r="L56" s="232" t="s">
        <v>512</v>
      </c>
      <c r="M56" s="255"/>
      <c r="N56" s="349">
        <f>'Development Costs'!F47</f>
        <v>2590700</v>
      </c>
    </row>
    <row r="57" spans="3:18" ht="15" customHeight="1">
      <c r="C57" s="337" t="s">
        <v>474</v>
      </c>
      <c r="D57" s="338"/>
      <c r="E57" s="338">
        <f ca="1">SUMIFS('Monthly Cash Flow'!$D$215:$DT$215,'Monthly Cash Flow'!$D$4:$DT$4,E$13)</f>
        <v>-14284307.42625</v>
      </c>
      <c r="F57" s="338">
        <f ca="1">SUMIFS('Monthly Cash Flow'!$D$215:$DT$215,'Monthly Cash Flow'!$D$4:$DT$4,F$13)</f>
        <v>-28464.094896793365</v>
      </c>
      <c r="G57" s="338">
        <f ca="1">SUMIFS('Monthly Cash Flow'!$D$215:$DT$215,'Monthly Cash Flow'!$D$4:$DT$4,G$13)</f>
        <v>2.3283064365386963E-10</v>
      </c>
      <c r="H57" s="338">
        <f ca="1">SUMIFS('Monthly Cash Flow'!$D$215:$DT$215,'Monthly Cash Flow'!$D$4:$DT$4,H$13)</f>
        <v>1.4551915228366852E-11</v>
      </c>
      <c r="I57" s="338">
        <f ca="1">SUMIFS('Monthly Cash Flow'!$D$215:$DT$215,'Monthly Cash Flow'!$D$4:$DT$4,I$13)</f>
        <v>1839379.4666946467</v>
      </c>
      <c r="J57" s="339">
        <f ca="1">SUMIFS('Monthly Cash Flow'!$D$215:$DT$215,'Monthly Cash Flow'!$D$4:$DT$4,J$13)</f>
        <v>47926268.044984609</v>
      </c>
      <c r="L57" s="232" t="s">
        <v>362</v>
      </c>
      <c r="M57" s="255"/>
      <c r="N57" s="349">
        <f>'Development Costs'!F83</f>
        <v>6048045.8500000006</v>
      </c>
    </row>
    <row r="58" spans="3:18" ht="15" customHeight="1">
      <c r="C58" s="255"/>
      <c r="D58" s="255"/>
      <c r="E58" s="255"/>
      <c r="F58" s="255"/>
      <c r="G58" s="255"/>
      <c r="H58" s="255"/>
      <c r="I58" s="255"/>
      <c r="J58" s="255"/>
      <c r="L58" s="232" t="s">
        <v>383</v>
      </c>
      <c r="M58" s="255"/>
      <c r="N58" s="349">
        <f>'Development Costs'!F90</f>
        <v>3437229.7050000001</v>
      </c>
    </row>
    <row r="59" spans="3:18" ht="15" customHeight="1">
      <c r="C59" s="334" t="s">
        <v>476</v>
      </c>
      <c r="D59" s="340"/>
      <c r="E59" s="340"/>
      <c r="F59" s="340"/>
      <c r="G59" s="340"/>
      <c r="H59" s="340">
        <f ca="1">H57/-SUM($E$57:$G$57)</f>
        <v>1.0167084136616538E-18</v>
      </c>
      <c r="I59" s="340">
        <f ca="1">I57/-SUM($E$57:$G$57)</f>
        <v>0.12851315791473408</v>
      </c>
      <c r="J59" s="340">
        <f ca="1">J57/-SUM($E$57:$G$57)</f>
        <v>3.3484966887213035</v>
      </c>
      <c r="L59" s="232" t="s">
        <v>438</v>
      </c>
      <c r="M59" s="255"/>
      <c r="N59" s="349">
        <f>'Development Costs'!F88</f>
        <v>1577812.0990811421</v>
      </c>
    </row>
    <row r="60" spans="3:18" ht="15" customHeight="1">
      <c r="L60" s="232" t="s">
        <v>513</v>
      </c>
      <c r="M60" s="255"/>
      <c r="N60" s="349">
        <f ca="1">'Development Costs'!F105</f>
        <v>8353840.9035641588</v>
      </c>
    </row>
    <row r="61" spans="3:18" ht="15" customHeight="1">
      <c r="L61" s="352" t="s">
        <v>477</v>
      </c>
      <c r="M61" s="353"/>
      <c r="N61" s="354">
        <f ca="1">SUM(N54:N60)</f>
        <v>95418476.807645291</v>
      </c>
    </row>
    <row r="62" spans="3:18" ht="15" customHeight="1">
      <c r="L62" s="334"/>
      <c r="M62" s="334"/>
      <c r="N62" s="478"/>
    </row>
    <row r="64" spans="3:18" ht="15" customHeight="1">
      <c r="R64" s="99">
        <f ca="1">N61-N51</f>
        <v>0</v>
      </c>
    </row>
    <row r="65" spans="14:14" ht="15" customHeight="1">
      <c r="N65" s="105"/>
    </row>
  </sheetData>
  <conditionalFormatting sqref="N7:N8">
    <cfRule type="expression" dxfId="23" priority="2">
      <formula>N$6=""</formula>
    </cfRule>
  </conditionalFormatting>
  <pageMargins left="0.7" right="0.7" top="0.75" bottom="0.75" header="0.3" footer="0.3"/>
  <pageSetup scale="44" orientation="portrait" r:id="rId1"/>
  <ignoredErrors>
    <ignoredError sqref="E33:J3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0BC5-73D6-43C9-8E70-38792D619280}">
  <dimension ref="C2:I125"/>
  <sheetViews>
    <sheetView showGridLines="0" view="pageBreakPreview" zoomScaleNormal="100" zoomScaleSheetLayoutView="100" workbookViewId="0">
      <pane xSplit="3" ySplit="7" topLeftCell="D35" activePane="bottomRight" state="frozen"/>
      <selection pane="topRight" activeCell="D1" sqref="D1"/>
      <selection pane="bottomLeft" activeCell="A8" sqref="A8"/>
      <selection pane="bottomRight" activeCell="H12" sqref="H12"/>
    </sheetView>
  </sheetViews>
  <sheetFormatPr defaultColWidth="9.140625" defaultRowHeight="13.5"/>
  <cols>
    <col min="1" max="1" width="3.85546875" style="1" customWidth="1"/>
    <col min="2" max="2" width="3.42578125" style="1" customWidth="1"/>
    <col min="3" max="3" width="32" style="1" bestFit="1" customWidth="1"/>
    <col min="4" max="8" width="16.140625" style="7" customWidth="1"/>
    <col min="9" max="9" width="3.140625" style="1" customWidth="1"/>
    <col min="10" max="16384" width="9.140625" style="1"/>
  </cols>
  <sheetData>
    <row r="2" spans="3:8" ht="14.25" thickBot="1"/>
    <row r="3" spans="3:8" ht="14.25" thickBot="1">
      <c r="C3" s="64" t="str">
        <f>"Analysis as of "&amp;TEXT(Assumptions!$E$3,"MM/DD/YY")</f>
        <v>Analysis as of 01/21/26</v>
      </c>
    </row>
    <row r="4" spans="3:8" ht="15.75">
      <c r="C4" s="16" t="str">
        <f>Assumptions!$D$7&amp;" ("&amp;Assumptions!D8&amp;", "&amp;Assumptions!D9&amp;")"</f>
        <v>Ciel of Davie (Davie, Florida)</v>
      </c>
      <c r="D4" s="2"/>
      <c r="E4" s="2"/>
      <c r="F4" s="2"/>
      <c r="G4" s="2"/>
      <c r="H4" s="2"/>
    </row>
    <row r="6" spans="3:8">
      <c r="C6" s="60" t="s">
        <v>588</v>
      </c>
      <c r="D6" s="61">
        <v>1</v>
      </c>
      <c r="E6" s="61">
        <f>D6+1</f>
        <v>2</v>
      </c>
      <c r="F6" s="61">
        <f t="shared" ref="F6:H6" si="0">E6+1</f>
        <v>3</v>
      </c>
      <c r="G6" s="61">
        <f t="shared" si="0"/>
        <v>4</v>
      </c>
      <c r="H6" s="61">
        <f t="shared" si="0"/>
        <v>5</v>
      </c>
    </row>
    <row r="7" spans="3:8">
      <c r="C7" s="62"/>
      <c r="D7" s="63">
        <f>EOMONTH('Monthly Cash Flow'!E7,11)</f>
        <v>46568</v>
      </c>
      <c r="E7" s="63">
        <f>EOMONTH(D7,12)</f>
        <v>46934</v>
      </c>
      <c r="F7" s="63">
        <f t="shared" ref="F7:H7" si="1">EOMONTH(E7,12)</f>
        <v>47299</v>
      </c>
      <c r="G7" s="63">
        <f t="shared" si="1"/>
        <v>47664</v>
      </c>
      <c r="H7" s="63">
        <f t="shared" si="1"/>
        <v>48029</v>
      </c>
    </row>
    <row r="8" spans="3:8">
      <c r="C8" s="5" t="s">
        <v>205</v>
      </c>
      <c r="D8" s="39">
        <f>IF(D$6&gt;Assumptions!$D$15,0,AVERAGEIF('Monthly Cash Flow'!$C$4:$DS$4,'Annual Investment Cash Flow'!D$6,INDEX('Monthly Cash Flow'!$C$4:$DS$164,MATCH('Annual Investment Cash Flow'!$C8,'Monthly Cash Flow'!$C$4:$C$164,0),)))</f>
        <v>0</v>
      </c>
      <c r="E8" s="39">
        <f>IF(E$6&gt;Assumptions!$D$15,0,AVERAGEIF('Monthly Cash Flow'!$C$4:$DS$4,'Annual Investment Cash Flow'!E$6,INDEX('Monthly Cash Flow'!$C$4:$DS$164,MATCH('Annual Investment Cash Flow'!$C8,'Monthly Cash Flow'!$C$4:$C$164,0),)))</f>
        <v>4.1666666666666675E-3</v>
      </c>
      <c r="F8" s="39">
        <f>IF(F$6&gt;Assumptions!$D$15,0,AVERAGEIF('Monthly Cash Flow'!$C$4:$DS$4,'Annual Investment Cash Flow'!F$6,INDEX('Monthly Cash Flow'!$C$4:$DS$164,MATCH('Annual Investment Cash Flow'!$C8,'Monthly Cash Flow'!$C$4:$C$164,0),)))</f>
        <v>0.40118042895586686</v>
      </c>
      <c r="G8" s="39">
        <f>IF(G$6&gt;Assumptions!$D$15,0,AVERAGEIF('Monthly Cash Flow'!$C$4:$DS$4,'Annual Investment Cash Flow'!G$6,INDEX('Monthly Cash Flow'!$C$4:$DS$164,MATCH('Annual Investment Cash Flow'!$C8,'Monthly Cash Flow'!$C$4:$C$164,0),)))</f>
        <v>0.81158897546932585</v>
      </c>
      <c r="H8" s="39">
        <f>IF(H$6&gt;Assumptions!$D$15,0,AVERAGEIF('Monthly Cash Flow'!$C$4:$DS$4,'Annual Investment Cash Flow'!H$6,INDEX('Monthly Cash Flow'!$C$4:$DS$164,MATCH('Annual Investment Cash Flow'!$C8,'Monthly Cash Flow'!$C$4:$C$164,0),)))</f>
        <v>0.92999999999999983</v>
      </c>
    </row>
    <row r="9" spans="3:8">
      <c r="C9" s="5" t="s">
        <v>206</v>
      </c>
      <c r="D9" s="39">
        <f>IF(D$6&gt;Assumptions!$D$15,0,AVERAGEIF('Monthly Cash Flow'!$C$4:$DS$4,'Annual Investment Cash Flow'!D$6,INDEX('Monthly Cash Flow'!$C$4:$DS$164,MATCH('Annual Investment Cash Flow'!$C9,'Monthly Cash Flow'!$C$4:$C$164,0),)))</f>
        <v>0</v>
      </c>
      <c r="E9" s="39">
        <f>IF(E$6&gt;Assumptions!$D$15,0,AVERAGEIF('Monthly Cash Flow'!$C$4:$DS$4,'Annual Investment Cash Flow'!E$6,INDEX('Monthly Cash Flow'!$C$4:$DS$164,MATCH('Annual Investment Cash Flow'!$C9,'Monthly Cash Flow'!$C$4:$C$164,0),)))</f>
        <v>4.1666666666666666E-3</v>
      </c>
      <c r="F9" s="39">
        <f>IF(F$6&gt;Assumptions!$D$15,0,AVERAGEIF('Monthly Cash Flow'!$C$4:$DS$4,'Annual Investment Cash Flow'!F$6,INDEX('Monthly Cash Flow'!$C$4:$DS$164,MATCH('Annual Investment Cash Flow'!$C9,'Monthly Cash Flow'!$C$4:$C$164,0),)))</f>
        <v>0.37108856061823436</v>
      </c>
      <c r="G9" s="39">
        <f>IF(G$6&gt;Assumptions!$D$15,0,AVERAGEIF('Monthly Cash Flow'!$C$4:$DS$4,'Annual Investment Cash Flow'!G$6,INDEX('Monthly Cash Flow'!$C$4:$DS$164,MATCH('Annual Investment Cash Flow'!$C9,'Monthly Cash Flow'!$C$4:$C$164,0),)))</f>
        <v>0.70818537316410135</v>
      </c>
      <c r="H9" s="39">
        <f>IF(H$6&gt;Assumptions!$D$15,0,AVERAGEIF('Monthly Cash Flow'!$C$4:$DS$4,'Annual Investment Cash Flow'!H$6,INDEX('Monthly Cash Flow'!$C$4:$DS$164,MATCH('Annual Investment Cash Flow'!$C9,'Monthly Cash Flow'!$C$4:$C$164,0),)))</f>
        <v>0.90785835077524435</v>
      </c>
    </row>
    <row r="10" spans="3:8">
      <c r="C10" s="5" t="s">
        <v>207</v>
      </c>
      <c r="D10" s="39">
        <f>IF(D$6&gt;Assumptions!$D$15,0,AVERAGEIF('Monthly Cash Flow'!$C$4:$DS$4,'Annual Investment Cash Flow'!D$6,INDEX('Monthly Cash Flow'!$C$4:$DS$164,MATCH('Annual Investment Cash Flow'!$C10,'Monthly Cash Flow'!$C$4:$C$164,0),)))</f>
        <v>0</v>
      </c>
      <c r="E10" s="39">
        <f>IF(E$6&gt;Assumptions!$D$15,0,AVERAGEIF('Monthly Cash Flow'!$C$4:$DS$4,'Annual Investment Cash Flow'!E$6,INDEX('Monthly Cash Flow'!$C$4:$DS$164,MATCH('Annual Investment Cash Flow'!$C10,'Monthly Cash Flow'!$C$4:$C$164,0),)))</f>
        <v>4.1666666666666666E-3</v>
      </c>
      <c r="F10" s="39">
        <f>IF(F$6&gt;Assumptions!$D$15,0,AVERAGEIF('Monthly Cash Flow'!$C$4:$DS$4,'Annual Investment Cash Flow'!F$6,INDEX('Monthly Cash Flow'!$C$4:$DS$164,MATCH('Annual Investment Cash Flow'!$C10,'Monthly Cash Flow'!$C$4:$C$164,0),)))</f>
        <v>0.40007506796344661</v>
      </c>
      <c r="G10" s="39">
        <f>IF(G$6&gt;Assumptions!$D$15,0,AVERAGEIF('Monthly Cash Flow'!$C$4:$DS$4,'Annual Investment Cash Flow'!G$6,INDEX('Monthly Cash Flow'!$C$4:$DS$164,MATCH('Annual Investment Cash Flow'!$C10,'Monthly Cash Flow'!$C$4:$C$164,0),)))</f>
        <v>0.77080862688152296</v>
      </c>
      <c r="H10" s="39">
        <f>IF(H$6&gt;Assumptions!$D$15,0,AVERAGEIF('Monthly Cash Flow'!$C$4:$DS$4,'Annual Investment Cash Flow'!H$6,INDEX('Monthly Cash Flow'!$C$4:$DS$164,MATCH('Annual Investment Cash Flow'!$C10,'Monthly Cash Flow'!$C$4:$C$164,0),)))</f>
        <v>0.92774632447210126</v>
      </c>
    </row>
    <row r="11" spans="3:8">
      <c r="C11" s="5" t="s">
        <v>539</v>
      </c>
      <c r="D11" s="39">
        <f>IF(D$6&gt;Assumptions!$D$15,0,AVERAGEIF('Monthly Cash Flow'!$C$4:$DS$4,'Annual Investment Cash Flow'!D$6,INDEX('Monthly Cash Flow'!$C$4:$DS$164,MATCH('Annual Investment Cash Flow'!$C11,'Monthly Cash Flow'!$C$4:$C$164,0),)))</f>
        <v>0</v>
      </c>
      <c r="E11" s="39">
        <f>IF(E$6&gt;Assumptions!$D$15,0,AVERAGEIF('Monthly Cash Flow'!$C$4:$DS$4,'Annual Investment Cash Flow'!E$6,INDEX('Monthly Cash Flow'!$C$4:$DS$164,MATCH('Annual Investment Cash Flow'!$C11,'Monthly Cash Flow'!$C$4:$C$164,0),)))</f>
        <v>0</v>
      </c>
      <c r="F11" s="39">
        <f>IF(F$6&gt;Assumptions!$D$15,0,AVERAGEIF('Monthly Cash Flow'!$C$4:$DS$4,'Annual Investment Cash Flow'!F$6,INDEX('Monthly Cash Flow'!$C$4:$DS$164,MATCH('Annual Investment Cash Flow'!$C11,'Monthly Cash Flow'!$C$4:$C$164,0),)))</f>
        <v>0</v>
      </c>
      <c r="G11" s="39">
        <f>IF(G$6&gt;Assumptions!$D$15,0,AVERAGEIF('Monthly Cash Flow'!$C$4:$DS$4,'Annual Investment Cash Flow'!G$6,INDEX('Monthly Cash Flow'!$C$4:$DS$164,MATCH('Annual Investment Cash Flow'!$C11,'Monthly Cash Flow'!$C$4:$C$164,0),)))</f>
        <v>0</v>
      </c>
      <c r="H11" s="39">
        <f>IF(H$6&gt;Assumptions!$D$15,0,AVERAGEIF('Monthly Cash Flow'!$C$4:$DS$4,'Annual Investment Cash Flow'!H$6,INDEX('Monthly Cash Flow'!$C$4:$DS$164,MATCH('Annual Investment Cash Flow'!$C11,'Monthly Cash Flow'!$C$4:$C$164,0),)))</f>
        <v>0</v>
      </c>
    </row>
    <row r="12" spans="3:8">
      <c r="C12" s="17" t="s">
        <v>208</v>
      </c>
      <c r="D12" s="40">
        <f>IF(D$6&gt;Assumptions!$D$15,0,AVERAGEIF('Monthly Cash Flow'!$C$4:$DS$4,'Annual Investment Cash Flow'!D$6,INDEX('Monthly Cash Flow'!$C$4:$DS$164,MATCH('Annual Investment Cash Flow'!$C12,'Monthly Cash Flow'!$C$4:$C$164,0),)))</f>
        <v>0</v>
      </c>
      <c r="E12" s="40">
        <f>IF(E$6&gt;Assumptions!$D$15,0,AVERAGEIF('Monthly Cash Flow'!$C$4:$DS$4,'Annual Investment Cash Flow'!E$6,INDEX('Monthly Cash Flow'!$C$4:$DS$164,MATCH('Annual Investment Cash Flow'!$C12,'Monthly Cash Flow'!$C$4:$C$164,0),)))</f>
        <v>4.1666666666666666E-3</v>
      </c>
      <c r="F12" s="40">
        <f>IF(F$6&gt;Assumptions!$D$15,0,AVERAGEIF('Monthly Cash Flow'!$C$4:$DS$4,'Annual Investment Cash Flow'!F$6,INDEX('Monthly Cash Flow'!$C$4:$DS$164,MATCH('Annual Investment Cash Flow'!$C12,'Monthly Cash Flow'!$C$4:$C$164,0),)))</f>
        <v>0.39150902069777144</v>
      </c>
      <c r="G12" s="40">
        <f>IF(G$6&gt;Assumptions!$D$15,0,AVERAGEIF('Monthly Cash Flow'!$C$4:$DS$4,'Annual Investment Cash Flow'!G$6,INDEX('Monthly Cash Flow'!$C$4:$DS$164,MATCH('Annual Investment Cash Flow'!$C12,'Monthly Cash Flow'!$C$4:$C$164,0),)))</f>
        <v>0.7727108373253273</v>
      </c>
      <c r="H12" s="40">
        <f>IF(H$6&gt;Assumptions!$D$15,0,AVERAGEIF('Monthly Cash Flow'!$C$4:$DS$4,'Annual Investment Cash Flow'!H$6,INDEX('Monthly Cash Flow'!$C$4:$DS$164,MATCH('Annual Investment Cash Flow'!$C12,'Monthly Cash Flow'!$C$4:$C$164,0),)))</f>
        <v>0.92266391819055571</v>
      </c>
    </row>
    <row r="13" spans="3:8">
      <c r="C13" s="17"/>
      <c r="D13" s="40"/>
      <c r="E13" s="40"/>
      <c r="F13" s="40"/>
      <c r="G13" s="40"/>
      <c r="H13" s="40"/>
    </row>
    <row r="14" spans="3:8">
      <c r="C14" s="5" t="s">
        <v>83</v>
      </c>
      <c r="D14" s="20">
        <f>IF(D$6&gt;Assumptions!$D$15,0,SUMIF('Monthly Cash Flow'!$C$4:$DS$4,'Annual Investment Cash Flow'!D$6,INDEX('Monthly Cash Flow'!$C$4:$DS$164,MATCH('Annual Investment Cash Flow'!$C14,'Monthly Cash Flow'!$C$4:$C$164,0),)))</f>
        <v>0</v>
      </c>
      <c r="E14" s="20">
        <f>IF(E$6&gt;Assumptions!$D$15,0,SUMIF('Monthly Cash Flow'!$C$4:$DS$4,'Annual Investment Cash Flow'!E$6,INDEX('Monthly Cash Flow'!$C$4:$DS$164,MATCH('Annual Investment Cash Flow'!$C14,'Monthly Cash Flow'!$C$4:$C$164,0),)))</f>
        <v>43326.625549999997</v>
      </c>
      <c r="F14" s="20">
        <f>IF(F$6&gt;Assumptions!$D$15,0,SUMIF('Monthly Cash Flow'!$C$4:$DS$4,'Annual Investment Cash Flow'!F$6,INDEX('Monthly Cash Flow'!$C$4:$DS$164,MATCH('Annual Investment Cash Flow'!$C14,'Monthly Cash Flow'!$C$4:$C$164,0),)))</f>
        <v>4253186.7131732581</v>
      </c>
      <c r="G14" s="20">
        <f>IF(G$6&gt;Assumptions!$D$15,0,SUMIF('Monthly Cash Flow'!$C$4:$DS$4,'Annual Investment Cash Flow'!G$6,INDEX('Monthly Cash Flow'!$C$4:$DS$164,MATCH('Annual Investment Cash Flow'!$C14,'Monthly Cash Flow'!$C$4:$C$164,0),)))</f>
        <v>8836168.6350197922</v>
      </c>
      <c r="H14" s="20">
        <f>IF(H$6&gt;Assumptions!$D$15,0,SUMIF('Monthly Cash Flow'!$C$4:$DS$4,'Annual Investment Cash Flow'!H$6,INDEX('Monthly Cash Flow'!$C$4:$DS$164,MATCH('Annual Investment Cash Flow'!$C14,'Monthly Cash Flow'!$C$4:$C$164,0),)))</f>
        <v>10413327.991336077</v>
      </c>
    </row>
    <row r="15" spans="3:8">
      <c r="C15" s="5" t="s">
        <v>84</v>
      </c>
      <c r="D15" s="20">
        <f>IF(D$6&gt;Assumptions!$D$15,0,SUMIF('Monthly Cash Flow'!$C$4:$DS$4,'Annual Investment Cash Flow'!D$6,INDEX('Monthly Cash Flow'!$C$4:$DS$164,MATCH('Annual Investment Cash Flow'!$C15,'Monthly Cash Flow'!$C$4:$C$164,0),)))</f>
        <v>0</v>
      </c>
      <c r="E15" s="20">
        <f>IF(E$6&gt;Assumptions!$D$15,0,SUMIF('Monthly Cash Flow'!$C$4:$DS$4,'Annual Investment Cash Flow'!E$6,INDEX('Monthly Cash Flow'!$C$4:$DS$164,MATCH('Annual Investment Cash Flow'!$C15,'Monthly Cash Flow'!$C$4:$C$164,0),)))</f>
        <v>20586.976680000022</v>
      </c>
      <c r="F15" s="20">
        <f>IF(F$6&gt;Assumptions!$D$15,0,SUMIF('Monthly Cash Flow'!$C$4:$DS$4,'Annual Investment Cash Flow'!F$6,INDEX('Monthly Cash Flow'!$C$4:$DS$164,MATCH('Annual Investment Cash Flow'!$C15,'Monthly Cash Flow'!$C$4:$C$164,0),)))</f>
        <v>1868701.1472770008</v>
      </c>
      <c r="G15" s="20">
        <f>IF(G$6&gt;Assumptions!$D$15,0,SUMIF('Monthly Cash Flow'!$C$4:$DS$4,'Annual Investment Cash Flow'!G$6,INDEX('Monthly Cash Flow'!$C$4:$DS$164,MATCH('Annual Investment Cash Flow'!$C15,'Monthly Cash Flow'!$C$4:$C$164,0),)))</f>
        <v>3663246.2564682998</v>
      </c>
      <c r="H15" s="20">
        <f>IF(H$6&gt;Assumptions!$D$15,0,SUMIF('Monthly Cash Flow'!$C$4:$DS$4,'Annual Investment Cash Flow'!H$6,INDEX('Monthly Cash Flow'!$C$4:$DS$164,MATCH('Annual Investment Cash Flow'!$C15,'Monthly Cash Flow'!$C$4:$C$164,0),)))</f>
        <v>4831910.7274579993</v>
      </c>
    </row>
    <row r="16" spans="3:8">
      <c r="C16" s="5" t="s">
        <v>85</v>
      </c>
      <c r="D16" s="20">
        <f>IF(D$6&gt;Assumptions!$D$15,0,SUMIF('Monthly Cash Flow'!$C$4:$DS$4,'Annual Investment Cash Flow'!D$6,INDEX('Monthly Cash Flow'!$C$4:$DS$164,MATCH('Annual Investment Cash Flow'!$C16,'Monthly Cash Flow'!$C$4:$C$164,0),)))</f>
        <v>0</v>
      </c>
      <c r="E16" s="20">
        <f>IF(E$6&gt;Assumptions!$D$15,0,SUMIF('Monthly Cash Flow'!$C$4:$DS$4,'Annual Investment Cash Flow'!E$6,INDEX('Monthly Cash Flow'!$C$4:$DS$164,MATCH('Annual Investment Cash Flow'!$C16,'Monthly Cash Flow'!$C$4:$C$164,0),)))</f>
        <v>11882.040216250025</v>
      </c>
      <c r="F16" s="20">
        <f>IF(F$6&gt;Assumptions!$D$15,0,SUMIF('Monthly Cash Flow'!$C$4:$DS$4,'Annual Investment Cash Flow'!F$6,INDEX('Monthly Cash Flow'!$C$4:$DS$164,MATCH('Annual Investment Cash Flow'!$C16,'Monthly Cash Flow'!$C$4:$C$164,0),)))</f>
        <v>1163095.5923901964</v>
      </c>
      <c r="G16" s="20">
        <f>IF(G$6&gt;Assumptions!$D$15,0,SUMIF('Monthly Cash Flow'!$C$4:$DS$4,'Annual Investment Cash Flow'!G$6,INDEX('Monthly Cash Flow'!$C$4:$DS$164,MATCH('Annual Investment Cash Flow'!$C16,'Monthly Cash Flow'!$C$4:$C$164,0),)))</f>
        <v>2301106.8147260551</v>
      </c>
      <c r="H16" s="20">
        <f>IF(H$6&gt;Assumptions!$D$15,0,SUMIF('Monthly Cash Flow'!$C$4:$DS$4,'Annual Investment Cash Flow'!H$6,INDEX('Monthly Cash Flow'!$C$4:$DS$164,MATCH('Annual Investment Cash Flow'!$C16,'Monthly Cash Flow'!$C$4:$C$164,0),)))</f>
        <v>2848968.0866504749</v>
      </c>
    </row>
    <row r="17" spans="3:9">
      <c r="C17" s="5" t="s">
        <v>246</v>
      </c>
      <c r="D17" s="20">
        <f>IF(D$6&gt;Assumptions!$D$15,0,SUMIF('Monthly Cash Flow'!$C$4:$DS$4,'Annual Investment Cash Flow'!D$6,INDEX('Monthly Cash Flow'!$C$4:$DS$164,MATCH('Annual Investment Cash Flow'!$C17,'Monthly Cash Flow'!$C$4:$C$164,0),)))</f>
        <v>0</v>
      </c>
      <c r="E17" s="20">
        <f>IF(E$6&gt;Assumptions!$D$15,0,SUMIF('Monthly Cash Flow'!$C$4:$DS$4,'Annual Investment Cash Flow'!E$6,INDEX('Monthly Cash Flow'!$C$4:$DS$164,MATCH('Annual Investment Cash Flow'!$C17,'Monthly Cash Flow'!$C$4:$C$164,0),)))</f>
        <v>0</v>
      </c>
      <c r="F17" s="20">
        <f>IF(F$6&gt;Assumptions!$D$15,0,SUMIF('Monthly Cash Flow'!$C$4:$DS$4,'Annual Investment Cash Flow'!F$6,INDEX('Monthly Cash Flow'!$C$4:$DS$164,MATCH('Annual Investment Cash Flow'!$C17,'Monthly Cash Flow'!$C$4:$C$164,0),)))</f>
        <v>0</v>
      </c>
      <c r="G17" s="20">
        <f>IF(G$6&gt;Assumptions!$D$15,0,SUMIF('Monthly Cash Flow'!$C$4:$DS$4,'Annual Investment Cash Flow'!G$6,INDEX('Monthly Cash Flow'!$C$4:$DS$164,MATCH('Annual Investment Cash Flow'!$C17,'Monthly Cash Flow'!$C$4:$C$164,0),)))</f>
        <v>0</v>
      </c>
      <c r="H17" s="20">
        <f>IF(H$6&gt;Assumptions!$D$15,0,SUMIF('Monthly Cash Flow'!$C$4:$DS$4,'Annual Investment Cash Flow'!H$6,INDEX('Monthly Cash Flow'!$C$4:$DS$164,MATCH('Annual Investment Cash Flow'!$C17,'Monthly Cash Flow'!$C$4:$C$164,0),)))</f>
        <v>0</v>
      </c>
    </row>
    <row r="18" spans="3:9">
      <c r="C18" s="10" t="s">
        <v>191</v>
      </c>
      <c r="D18" s="24">
        <f>SUM(D14:D17)</f>
        <v>0</v>
      </c>
      <c r="E18" s="24">
        <f t="shared" ref="E18:H18" si="2">SUM(E14:E17)</f>
        <v>75795.642446250044</v>
      </c>
      <c r="F18" s="24">
        <f t="shared" si="2"/>
        <v>7284983.4528404549</v>
      </c>
      <c r="G18" s="24">
        <f t="shared" si="2"/>
        <v>14800521.706214147</v>
      </c>
      <c r="H18" s="24">
        <f t="shared" si="2"/>
        <v>18094206.805444553</v>
      </c>
    </row>
    <row r="19" spans="3:9">
      <c r="C19" s="54" t="s">
        <v>582</v>
      </c>
      <c r="D19" s="55">
        <f>IFERROR(D14/(D8*Assumptions!$E56)/12,0)</f>
        <v>0</v>
      </c>
      <c r="E19" s="55">
        <f>IFERROR(E14/(E8*Assumptions!$E56)/12,0)</f>
        <v>8579.5298118811861</v>
      </c>
      <c r="F19" s="55">
        <f>IFERROR(F14/(F8*Assumptions!$E56)/12,0)</f>
        <v>8747.2611026848444</v>
      </c>
      <c r="G19" s="55">
        <f>IFERROR(G14/(G8*Assumptions!$E56)/12,0)</f>
        <v>8983.0793678455375</v>
      </c>
      <c r="H19" s="55">
        <f>IFERROR(H14/(H8*Assumptions!$E56)/12,0)</f>
        <v>9238.5535250861267</v>
      </c>
    </row>
    <row r="20" spans="3:9">
      <c r="C20" s="54" t="s">
        <v>583</v>
      </c>
      <c r="D20" s="55">
        <f>IFERROR(D15/(D9*Assumptions!$E57)/12,0)</f>
        <v>0</v>
      </c>
      <c r="E20" s="55">
        <f>IFERROR(E15/(E9*Assumptions!$E57)/12,0)</f>
        <v>6862.3255600000075</v>
      </c>
      <c r="F20" s="55">
        <f>IFERROR(F15/(F9*Assumptions!$E57)/12,0)</f>
        <v>6994.0670113435272</v>
      </c>
      <c r="G20" s="55">
        <f>IFERROR(G15/(G9*Assumptions!$E57)/12,0)</f>
        <v>7184.3364967291964</v>
      </c>
      <c r="H20" s="55">
        <f>IFERROR(H15/(H9*Assumptions!$E57)/12,0)</f>
        <v>7392.1081584354579</v>
      </c>
    </row>
    <row r="21" spans="3:9">
      <c r="C21" s="389" t="s">
        <v>584</v>
      </c>
      <c r="D21" s="55">
        <f>IFERROR((D15+D26)/(D9*Assumptions!$E$57)/12,0)</f>
        <v>0</v>
      </c>
      <c r="E21" s="55">
        <f>IFERROR((E15+E26)/(E9*Assumptions!$E$57)/12,0)</f>
        <v>7948.4961980000071</v>
      </c>
      <c r="F21" s="55">
        <f>IFERROR((F15+F26)/(F9*Assumptions!$E$57)/12,0)</f>
        <v>8101.0897198268822</v>
      </c>
      <c r="G21" s="55">
        <f>IFERROR((G15+G26)/(G9*Assumptions!$E$57)/12,0)</f>
        <v>8321.4751078356967</v>
      </c>
      <c r="H21" s="55">
        <f>IFERROR((H15+H26)/(H9*Assumptions!$E$57)/12,0)</f>
        <v>8559.6865733006362</v>
      </c>
      <c r="I21" s="55"/>
    </row>
    <row r="22" spans="3:9">
      <c r="C22" s="54" t="s">
        <v>585</v>
      </c>
      <c r="D22" s="55">
        <f>IFERROR(D16/(D10*Assumptions!$E58)/12,0)</f>
        <v>0</v>
      </c>
      <c r="E22" s="55">
        <f>IFERROR(E16/(E10*Assumptions!$E58)/12,0)</f>
        <v>8194.5104939655339</v>
      </c>
      <c r="F22" s="55">
        <f>IFERROR(F16/(F10*Assumptions!$E58)/12,0)</f>
        <v>8354.0039892470868</v>
      </c>
      <c r="G22" s="55">
        <f>IFERROR(G16/(G10*Assumptions!$E58)/12,0)</f>
        <v>8578.4923439908125</v>
      </c>
      <c r="H22" s="55">
        <f>IFERROR(H16/(H10*Assumptions!$E58)/12,0)</f>
        <v>8824.2763007725789</v>
      </c>
    </row>
    <row r="23" spans="3:9">
      <c r="C23" s="389" t="s">
        <v>641</v>
      </c>
      <c r="D23" s="55">
        <f>IFERROR((D16+D27)/(D10*Assumptions!$E$58)/12,0)</f>
        <v>0</v>
      </c>
      <c r="E23" s="55">
        <f>IFERROR((E16+E27)/(E10*Assumptions!$E$58)/12,0)</f>
        <v>8735.4103589655333</v>
      </c>
      <c r="F23" s="55">
        <f>IFERROR((F16+F27)/(F10*Assumptions!$E$58)/12,0)</f>
        <v>8899.0777333552378</v>
      </c>
      <c r="G23" s="55">
        <f>IFERROR((G16+G27)/(G10*Assumptions!$E$58)/12,0)</f>
        <v>9093.2610534474406</v>
      </c>
      <c r="H23" s="55">
        <f>IFERROR((H16+H27)/(H10*Assumptions!$E$58)/12,0)</f>
        <v>9353.7937428927416</v>
      </c>
      <c r="I23" s="55"/>
    </row>
    <row r="24" spans="3:9">
      <c r="C24" s="54" t="s">
        <v>586</v>
      </c>
      <c r="D24" s="55">
        <f>IFERROR(D17/(D11*Assumptions!$E59)/12,0)</f>
        <v>0</v>
      </c>
      <c r="E24" s="55">
        <f>IFERROR(E17/(E11*Assumptions!$E59)/12,0)</f>
        <v>0</v>
      </c>
      <c r="F24" s="55">
        <f>IFERROR(F17/(F11*Assumptions!$E59)/12,0)</f>
        <v>0</v>
      </c>
      <c r="G24" s="55">
        <f>IFERROR(G17/(G11*Assumptions!$E59)/12,0)</f>
        <v>0</v>
      </c>
      <c r="H24" s="55">
        <f>IFERROR(H17/(H11*Assumptions!$E59)/12,0)</f>
        <v>0</v>
      </c>
    </row>
    <row r="25" spans="3:9">
      <c r="D25" s="41"/>
      <c r="E25" s="41"/>
      <c r="F25" s="41"/>
      <c r="G25" s="41"/>
      <c r="H25" s="41"/>
    </row>
    <row r="26" spans="3:9">
      <c r="C26" s="5" t="s">
        <v>635</v>
      </c>
      <c r="D26" s="20">
        <f>IF(D$6&gt;Assumptions!$D$15,0,SUMIF('Monthly Cash Flow'!$C$4:$DS$4,'Annual Investment Cash Flow'!D$6,INDEX('Monthly Cash Flow'!$C$4:$DS$164,MATCH('Annual Investment Cash Flow'!$C26,'Monthly Cash Flow'!$C$4:$C$164,0),)))</f>
        <v>0</v>
      </c>
      <c r="E26" s="20">
        <f>IF(E$6&gt;Assumptions!$D$15,0,SUMIF('Monthly Cash Flow'!$C$4:$DS$4,'Annual Investment Cash Flow'!E$6,INDEX('Monthly Cash Flow'!$C$4:$DS$164,MATCH('Annual Investment Cash Flow'!$C26,'Monthly Cash Flow'!$C$4:$C$164,0),)))</f>
        <v>3258.5119140000002</v>
      </c>
      <c r="F26" s="20">
        <f>IF(F$6&gt;Assumptions!$D$15,0,SUMIF('Monthly Cash Flow'!$C$4:$DS$4,'Annual Investment Cash Flow'!F$6,INDEX('Monthly Cash Flow'!$C$4:$DS$164,MATCH('Annual Investment Cash Flow'!$C26,'Monthly Cash Flow'!$C$4:$C$164,0),)))</f>
        <v>295778.49369320675</v>
      </c>
      <c r="G26" s="20">
        <f>IF(G$6&gt;Assumptions!$D$15,0,SUMIF('Monthly Cash Flow'!$C$4:$DS$4,'Annual Investment Cash Flow'!G$6,INDEX('Monthly Cash Flow'!$C$4:$DS$164,MATCH('Annual Investment Cash Flow'!$C26,'Monthly Cash Flow'!$C$4:$C$164,0),)))</f>
        <v>579819.55078495061</v>
      </c>
      <c r="H26" s="20">
        <f>IF(H$6&gt;Assumptions!$D$15,0,SUMIF('Monthly Cash Flow'!$C$4:$DS$4,'Annual Investment Cash Flow'!H$6,INDEX('Monthly Cash Flow'!$C$4:$DS$164,MATCH('Annual Investment Cash Flow'!$C26,'Monthly Cash Flow'!$C$4:$C$164,0),)))</f>
        <v>763196.98616659816</v>
      </c>
    </row>
    <row r="27" spans="3:9">
      <c r="C27" s="5" t="s">
        <v>636</v>
      </c>
      <c r="D27" s="20">
        <f>IF(D$6&gt;Assumptions!$D$15,0,SUMIF('Monthly Cash Flow'!$C$4:$DS$4,'Annual Investment Cash Flow'!D$6,INDEX('Monthly Cash Flow'!$C$4:$DS$164,MATCH('Annual Investment Cash Flow'!$C27,'Monthly Cash Flow'!$C$4:$C$164,0),)))</f>
        <v>0</v>
      </c>
      <c r="E27" s="20">
        <f>IF(E$6&gt;Assumptions!$D$15,0,SUMIF('Monthly Cash Flow'!$C$4:$DS$4,'Annual Investment Cash Flow'!E$6,INDEX('Monthly Cash Flow'!$C$4:$DS$164,MATCH('Annual Investment Cash Flow'!$C27,'Monthly Cash Flow'!$C$4:$C$164,0),)))</f>
        <v>784.30480425000007</v>
      </c>
      <c r="F27" s="20">
        <f>IF(F$6&gt;Assumptions!$D$15,0,SUMIF('Monthly Cash Flow'!$C$4:$DS$4,'Annual Investment Cash Flow'!F$6,INDEX('Monthly Cash Flow'!$C$4:$DS$164,MATCH('Annual Investment Cash Flow'!$C27,'Monthly Cash Flow'!$C$4:$C$164,0),)))</f>
        <v>75888.504496267298</v>
      </c>
      <c r="G27" s="20">
        <f>IF(G$6&gt;Assumptions!$D$15,0,SUMIF('Monthly Cash Flow'!$C$4:$DS$4,'Annual Investment Cash Flow'!G$6,INDEX('Monthly Cash Flow'!$C$4:$DS$164,MATCH('Annual Investment Cash Flow'!$C27,'Monthly Cash Flow'!$C$4:$C$164,0),)))</f>
        <v>138082.28041004721</v>
      </c>
      <c r="H27" s="20">
        <f>IF(H$6&gt;Assumptions!$D$15,0,SUMIF('Monthly Cash Flow'!$C$4:$DS$4,'Annual Investment Cash Flow'!H$6,INDEX('Monthly Cash Flow'!$C$4:$DS$164,MATCH('Annual Investment Cash Flow'!$C27,'Monthly Cash Flow'!$C$4:$C$164,0),)))</f>
        <v>170957.73551345529</v>
      </c>
    </row>
    <row r="28" spans="3:9">
      <c r="C28" s="5" t="s">
        <v>87</v>
      </c>
      <c r="D28" s="20">
        <f>IF(D$6&gt;Assumptions!$D$15,0,SUMIF('Monthly Cash Flow'!$C$4:$DS$4,'Annual Investment Cash Flow'!D$6,INDEX('Monthly Cash Flow'!$C$4:$DS$164,MATCH('Annual Investment Cash Flow'!$C28,'Monthly Cash Flow'!$C$4:$C$164,0),)))</f>
        <v>0</v>
      </c>
      <c r="E28" s="20">
        <f>IF(E$6&gt;Assumptions!$D$15,0,SUMIF('Monthly Cash Flow'!$C$4:$DS$4,'Annual Investment Cash Flow'!E$6,INDEX('Monthly Cash Flow'!$C$4:$DS$164,MATCH('Annual Investment Cash Flow'!$C28,'Monthly Cash Flow'!$C$4:$C$164,0),)))</f>
        <v>2682.2732578199998</v>
      </c>
      <c r="F28" s="20">
        <f>IF(F$6&gt;Assumptions!$D$15,0,SUMIF('Monthly Cash Flow'!$C$4:$DS$4,'Annual Investment Cash Flow'!F$6,INDEX('Monthly Cash Flow'!$C$4:$DS$164,MATCH('Annual Investment Cash Flow'!$C28,'Monthly Cash Flow'!$C$4:$C$164,0),)))</f>
        <v>256929.48326072632</v>
      </c>
      <c r="G28" s="20">
        <f>IF(G$6&gt;Assumptions!$D$15,0,SUMIF('Monthly Cash Flow'!$C$4:$DS$4,'Annual Investment Cash Flow'!G$6,INDEX('Monthly Cash Flow'!$C$4:$DS$164,MATCH('Annual Investment Cash Flow'!$C28,'Monthly Cash Flow'!$C$4:$C$164,0),)))</f>
        <v>520796.85067366512</v>
      </c>
      <c r="H28" s="20">
        <f>IF(H$6&gt;Assumptions!$D$15,0,SUMIF('Monthly Cash Flow'!$C$4:$DS$4,'Annual Investment Cash Flow'!H$6,INDEX('Monthly Cash Flow'!$C$4:$DS$164,MATCH('Annual Investment Cash Flow'!$C28,'Monthly Cash Flow'!$C$4:$C$164,0),)))</f>
        <v>639660.18302964233</v>
      </c>
    </row>
    <row r="29" spans="3:9">
      <c r="C29" s="5" t="s">
        <v>22</v>
      </c>
      <c r="D29" s="20">
        <f>IF(D$6&gt;Assumptions!$D$15,0,SUMIF('Monthly Cash Flow'!$C$4:$DS$4,'Annual Investment Cash Flow'!D$6,INDEX('Monthly Cash Flow'!$C$4:$DS$164,MATCH('Annual Investment Cash Flow'!$C29,'Monthly Cash Flow'!$C$4:$C$164,0),)))</f>
        <v>0</v>
      </c>
      <c r="E29" s="20">
        <f>IF(E$6&gt;Assumptions!$D$15,0,SUMIF('Monthly Cash Flow'!$C$4:$DS$4,'Annual Investment Cash Flow'!E$6,INDEX('Monthly Cash Flow'!$C$4:$DS$164,MATCH('Annual Investment Cash Flow'!$C29,'Monthly Cash Flow'!$C$4:$C$164,0),)))</f>
        <v>103809.065</v>
      </c>
      <c r="F29" s="20">
        <f>IF(F$6&gt;Assumptions!$D$15,0,SUMIF('Monthly Cash Flow'!$C$4:$DS$4,'Annual Investment Cash Flow'!F$6,INDEX('Monthly Cash Flow'!$C$4:$DS$164,MATCH('Annual Investment Cash Flow'!$C29,'Monthly Cash Flow'!$C$4:$C$164,0),)))</f>
        <v>674939.22245500016</v>
      </c>
      <c r="G29" s="20">
        <f>IF(G$6&gt;Assumptions!$D$15,0,SUMIF('Monthly Cash Flow'!$C$4:$DS$4,'Annual Investment Cash Flow'!G$6,INDEX('Monthly Cash Flow'!$C$4:$DS$164,MATCH('Annual Investment Cash Flow'!$C29,'Monthly Cash Flow'!$C$4:$C$164,0),)))</f>
        <v>608590.2397024479</v>
      </c>
      <c r="H29" s="20">
        <f>IF(H$6&gt;Assumptions!$D$15,0,SUMIF('Monthly Cash Flow'!$C$4:$DS$4,'Annual Investment Cash Flow'!H$6,INDEX('Monthly Cash Flow'!$C$4:$DS$164,MATCH('Annual Investment Cash Flow'!$C29,'Monthly Cash Flow'!$C$4:$C$164,0),)))</f>
        <v>506165.09683754964</v>
      </c>
    </row>
    <row r="30" spans="3:9">
      <c r="C30" s="5" t="s">
        <v>594</v>
      </c>
      <c r="D30" s="20">
        <f>IF(D$6&gt;Assumptions!$D$15,0,SUMIF('Monthly Cash Flow'!$C$4:$DS$4,'Annual Investment Cash Flow'!D$6,INDEX('Monthly Cash Flow'!$C$4:$DS$164,MATCH('Annual Investment Cash Flow'!$C30,'Monthly Cash Flow'!$C$4:$C$164,0),)))</f>
        <v>0</v>
      </c>
      <c r="E30" s="20">
        <f>IF(E$6&gt;Assumptions!$D$15,0,SUMIF('Monthly Cash Flow'!$C$4:$DS$4,'Annual Investment Cash Flow'!E$6,INDEX('Monthly Cash Flow'!$C$4:$DS$164,MATCH('Annual Investment Cash Flow'!$C30,'Monthly Cash Flow'!$C$4:$C$164,0),)))</f>
        <v>0</v>
      </c>
      <c r="F30" s="20">
        <f>IF(F$6&gt;Assumptions!$D$15,0,SUMIF('Monthly Cash Flow'!$C$4:$DS$4,'Annual Investment Cash Flow'!F$6,INDEX('Monthly Cash Flow'!$C$4:$DS$164,MATCH('Annual Investment Cash Flow'!$C30,'Monthly Cash Flow'!$C$4:$C$164,0),)))</f>
        <v>0</v>
      </c>
      <c r="G30" s="20">
        <f>IF(G$6&gt;Assumptions!$D$15,0,SUMIF('Monthly Cash Flow'!$C$4:$DS$4,'Annual Investment Cash Flow'!G$6,INDEX('Monthly Cash Flow'!$C$4:$DS$164,MATCH('Annual Investment Cash Flow'!$C30,'Monthly Cash Flow'!$C$4:$C$164,0),)))</f>
        <v>0</v>
      </c>
      <c r="H30" s="20">
        <f>IF(H$6&gt;Assumptions!$D$15,0,SUMIF('Monthly Cash Flow'!$C$4:$DS$4,'Annual Investment Cash Flow'!H$6,INDEX('Monthly Cash Flow'!$C$4:$DS$164,MATCH('Annual Investment Cash Flow'!$C30,'Monthly Cash Flow'!$C$4:$C$164,0),)))</f>
        <v>0</v>
      </c>
    </row>
    <row r="31" spans="3:9">
      <c r="C31" s="5" t="s">
        <v>23</v>
      </c>
      <c r="D31" s="20">
        <f>IF(D$6&gt;Assumptions!$D$15,0,SUMIF('Monthly Cash Flow'!$C$4:$DS$4,'Annual Investment Cash Flow'!D$6,INDEX('Monthly Cash Flow'!$C$4:$DS$164,MATCH('Annual Investment Cash Flow'!$C31,'Monthly Cash Flow'!$C$4:$C$164,0),)))</f>
        <v>0</v>
      </c>
      <c r="E31" s="20">
        <f>IF(E$6&gt;Assumptions!$D$15,0,SUMIF('Monthly Cash Flow'!$C$4:$DS$4,'Annual Investment Cash Flow'!E$6,INDEX('Monthly Cash Flow'!$C$4:$DS$164,MATCH('Annual Investment Cash Flow'!$C31,'Monthly Cash Flow'!$C$4:$C$164,0),)))</f>
        <v>1297.6133124999999</v>
      </c>
      <c r="F31" s="20">
        <f>IF(F$6&gt;Assumptions!$D$15,0,SUMIF('Monthly Cash Flow'!$C$4:$DS$4,'Annual Investment Cash Flow'!F$6,INDEX('Monthly Cash Flow'!$C$4:$DS$164,MATCH('Annual Investment Cash Flow'!$C31,'Monthly Cash Flow'!$C$4:$C$164,0),)))</f>
        <v>124295.73194336997</v>
      </c>
      <c r="G31" s="20">
        <f>IF(G$6&gt;Assumptions!$D$15,0,SUMIF('Monthly Cash Flow'!$C$4:$DS$4,'Annual Investment Cash Flow'!G$6,INDEX('Monthly Cash Flow'!$C$4:$DS$164,MATCH('Annual Investment Cash Flow'!$C31,'Monthly Cash Flow'!$C$4:$C$164,0),)))</f>
        <v>251947.82991329851</v>
      </c>
      <c r="H31" s="20">
        <f>IF(H$6&gt;Assumptions!$D$15,0,SUMIF('Monthly Cash Flow'!$C$4:$DS$4,'Annual Investment Cash Flow'!H$6,INDEX('Monthly Cash Flow'!$C$4:$DS$164,MATCH('Annual Investment Cash Flow'!$C31,'Monthly Cash Flow'!$C$4:$C$164,0),)))</f>
        <v>309450.78640125302</v>
      </c>
    </row>
    <row r="32" spans="3:9">
      <c r="C32" s="10" t="s">
        <v>190</v>
      </c>
      <c r="D32" s="24">
        <f>SUM(D26:D31)</f>
        <v>0</v>
      </c>
      <c r="E32" s="24">
        <f t="shared" ref="E32:H32" si="3">SUM(E26:E31)</f>
        <v>111831.76828857001</v>
      </c>
      <c r="F32" s="24">
        <f t="shared" si="3"/>
        <v>1427831.4358485707</v>
      </c>
      <c r="G32" s="24">
        <f t="shared" si="3"/>
        <v>2099236.7514844094</v>
      </c>
      <c r="H32" s="24">
        <f t="shared" si="3"/>
        <v>2389430.7879484985</v>
      </c>
    </row>
    <row r="34" spans="3:8" ht="14.25" thickBot="1">
      <c r="C34" s="56" t="s">
        <v>204</v>
      </c>
      <c r="D34" s="57">
        <f>D32+D18</f>
        <v>0</v>
      </c>
      <c r="E34" s="57">
        <f t="shared" ref="E34:H34" si="4">E32+E18</f>
        <v>187627.41073482006</v>
      </c>
      <c r="F34" s="57">
        <f t="shared" si="4"/>
        <v>8712814.8886890262</v>
      </c>
      <c r="G34" s="57">
        <f t="shared" si="4"/>
        <v>16899758.457698558</v>
      </c>
      <c r="H34" s="57">
        <f t="shared" si="4"/>
        <v>20483637.59339305</v>
      </c>
    </row>
    <row r="35" spans="3:8" ht="14.25" thickTop="1">
      <c r="C35" s="54" t="s">
        <v>581</v>
      </c>
      <c r="D35" s="55">
        <f>IFERROR(D34/(D12*Assumptions!$E$60),0)</f>
        <v>0</v>
      </c>
      <c r="E35" s="55">
        <f>IFERROR(E34/(E12*Assumptions!$E$60),0)</f>
        <v>237003.0451387201</v>
      </c>
      <c r="F35" s="55">
        <f>IFERROR(F34/(F12*Assumptions!$E$60),0)</f>
        <v>117128.64338363221</v>
      </c>
      <c r="G35" s="55">
        <f>IFERROR(G34/(G12*Assumptions!$E$60),0)</f>
        <v>115109.162249699</v>
      </c>
      <c r="H35" s="55">
        <f>IFERROR(H34/(H12*Assumptions!$E$60),0)</f>
        <v>116844.9494849863</v>
      </c>
    </row>
    <row r="36" spans="3:8">
      <c r="D36" s="42"/>
    </row>
    <row r="37" spans="3:8">
      <c r="C37" s="5" t="s">
        <v>192</v>
      </c>
      <c r="D37" s="20">
        <f>IF(D$6&gt;Assumptions!$D$15,0,SUMIF('Monthly Cash Flow'!$C$4:$DS$4,'Annual Investment Cash Flow'!D$6,INDEX('Monthly Cash Flow'!$C$4:$DS$164,MATCH('Annual Investment Cash Flow'!$C37,'Monthly Cash Flow'!$C$4:$C$164,0),)))-D70</f>
        <v>0</v>
      </c>
      <c r="E37" s="20">
        <f>IF(E$6&gt;Assumptions!$D$15,0,SUMIF('Monthly Cash Flow'!$C$4:$DS$4,'Annual Investment Cash Flow'!E$6,INDEX('Monthly Cash Flow'!$C$4:$DS$164,MATCH('Annual Investment Cash Flow'!$C37,'Monthly Cash Flow'!$C$4:$C$164,0),)))-E70</f>
        <v>111170.22043549997</v>
      </c>
      <c r="F37" s="20">
        <f>IF(F$6&gt;Assumptions!$D$15,0,SUMIF('Monthly Cash Flow'!$C$4:$DS$4,'Annual Investment Cash Flow'!F$6,INDEX('Monthly Cash Flow'!$C$4:$DS$164,MATCH('Annual Investment Cash Flow'!$C37,'Monthly Cash Flow'!$C$4:$C$164,0),)))-F70</f>
        <v>837588.16006658529</v>
      </c>
      <c r="G37" s="20">
        <f>IF(G$6&gt;Assumptions!$D$15,0,SUMIF('Monthly Cash Flow'!$C$4:$DS$4,'Annual Investment Cash Flow'!G$6,INDEX('Monthly Cash Flow'!$C$4:$DS$164,MATCH('Annual Investment Cash Flow'!$C37,'Monthly Cash Flow'!$C$4:$C$164,0),)))-G70</f>
        <v>767823.73812044482</v>
      </c>
      <c r="H37" s="20">
        <f>IF(H$6&gt;Assumptions!$D$15,0,SUMIF('Monthly Cash Flow'!$C$4:$DS$4,'Annual Investment Cash Flow'!H$6,INDEX('Monthly Cash Flow'!$C$4:$DS$164,MATCH('Annual Investment Cash Flow'!$C37,'Monthly Cash Flow'!$C$4:$C$164,0),)))-H70</f>
        <v>311342.37140213989</v>
      </c>
    </row>
    <row r="38" spans="3:8">
      <c r="C38" s="5" t="s">
        <v>193</v>
      </c>
      <c r="D38" s="20">
        <f>IF(D$6&gt;Assumptions!$D$15,0,SUMIF('Monthly Cash Flow'!$C$4:$DS$4,'Annual Investment Cash Flow'!D$6,INDEX('Monthly Cash Flow'!$C$4:$DS$164,MATCH('Annual Investment Cash Flow'!$C38,'Monthly Cash Flow'!$C$4:$C$164,0),)))-D80</f>
        <v>0</v>
      </c>
      <c r="E38" s="20">
        <f>IF(E$6&gt;Assumptions!$D$15,0,SUMIF('Monthly Cash Flow'!$C$4:$DS$4,'Annual Investment Cash Flow'!E$6,INDEX('Monthly Cash Flow'!$C$4:$DS$164,MATCH('Annual Investment Cash Flow'!$C38,'Monthly Cash Flow'!$C$4:$C$164,0),)))-E80</f>
        <v>21408.722560763883</v>
      </c>
      <c r="F38" s="20">
        <f>IF(F$6&gt;Assumptions!$D$15,0,SUMIF('Monthly Cash Flow'!$C$4:$DS$4,'Annual Investment Cash Flow'!F$6,INDEX('Monthly Cash Flow'!$C$4:$DS$164,MATCH('Annual Investment Cash Flow'!$C38,'Monthly Cash Flow'!$C$4:$C$164,0),)))-F80</f>
        <v>260758.24079010438</v>
      </c>
      <c r="G38" s="20">
        <f>IF(G$6&gt;Assumptions!$D$15,0,SUMIF('Monthly Cash Flow'!$C$4:$DS$4,'Annual Investment Cash Flow'!G$6,INDEX('Monthly Cash Flow'!$C$4:$DS$164,MATCH('Annual Investment Cash Flow'!$C38,'Monthly Cash Flow'!$C$4:$C$164,0),)))-G80</f>
        <v>268580.98801380768</v>
      </c>
      <c r="H38" s="20">
        <f>IF(H$6&gt;Assumptions!$D$15,0,SUMIF('Monthly Cash Flow'!$C$4:$DS$4,'Annual Investment Cash Flow'!H$6,INDEX('Monthly Cash Flow'!$C$4:$DS$164,MATCH('Annual Investment Cash Flow'!$C38,'Monthly Cash Flow'!$C$4:$C$164,0),)))-H80</f>
        <v>276638.41765422141</v>
      </c>
    </row>
    <row r="39" spans="3:8">
      <c r="C39" s="5" t="s">
        <v>194</v>
      </c>
      <c r="D39" s="20">
        <f>IF(D$6&gt;Assumptions!$D$15,0,SUMIF('Monthly Cash Flow'!$C$4:$DS$4,'Annual Investment Cash Flow'!D$6,INDEX('Monthly Cash Flow'!$C$4:$DS$164,MATCH('Annual Investment Cash Flow'!$C39,'Monthly Cash Flow'!$C$4:$C$164,0),)))-D90</f>
        <v>0</v>
      </c>
      <c r="E39" s="20">
        <f>IF(E$6&gt;Assumptions!$D$15,0,SUMIF('Monthly Cash Flow'!$C$4:$DS$4,'Annual Investment Cash Flow'!E$6,INDEX('Monthly Cash Flow'!$C$4:$DS$164,MATCH('Annual Investment Cash Flow'!$C39,'Monthly Cash Flow'!$C$4:$C$164,0),)))-E90</f>
        <v>2339.7510995370358</v>
      </c>
      <c r="F39" s="20">
        <f>IF(F$6&gt;Assumptions!$D$15,0,SUMIF('Monthly Cash Flow'!$C$4:$DS$4,'Annual Investment Cash Flow'!F$6,INDEX('Monthly Cash Flow'!$C$4:$DS$164,MATCH('Annual Investment Cash Flow'!$C39,'Monthly Cash Flow'!$C$4:$C$164,0),)))-F90</f>
        <v>28498.168392361084</v>
      </c>
      <c r="G39" s="20">
        <f>IF(G$6&gt;Assumptions!$D$15,0,SUMIF('Monthly Cash Flow'!$C$4:$DS$4,'Annual Investment Cash Flow'!G$6,INDEX('Monthly Cash Flow'!$C$4:$DS$164,MATCH('Annual Investment Cash Flow'!$C39,'Monthly Cash Flow'!$C$4:$C$164,0),)))-G90</f>
        <v>29353.113444132032</v>
      </c>
      <c r="H39" s="20">
        <f>IF(H$6&gt;Assumptions!$D$15,0,SUMIF('Monthly Cash Flow'!$C$4:$DS$4,'Annual Investment Cash Flow'!H$6,INDEX('Monthly Cash Flow'!$C$4:$DS$164,MATCH('Annual Investment Cash Flow'!$C39,'Monthly Cash Flow'!$C$4:$C$164,0),)))-H90</f>
        <v>30233.706847455935</v>
      </c>
    </row>
    <row r="40" spans="3:8">
      <c r="C40" s="5" t="s">
        <v>195</v>
      </c>
      <c r="D40" s="20">
        <f>IF(D$6&gt;Assumptions!$D$15,0,SUMIF('Monthly Cash Flow'!$C$4:$DS$4,'Annual Investment Cash Flow'!D$6,INDEX('Monthly Cash Flow'!$C$4:$DS$164,MATCH('Annual Investment Cash Flow'!$C40,'Monthly Cash Flow'!$C$4:$C$164,0),)))-D95</f>
        <v>0</v>
      </c>
      <c r="E40" s="20">
        <f>IF(E$6&gt;Assumptions!$D$15,0,SUMIF('Monthly Cash Flow'!$C$4:$DS$4,'Annual Investment Cash Flow'!E$6,INDEX('Monthly Cash Flow'!$C$4:$DS$164,MATCH('Annual Investment Cash Flow'!$C40,'Monthly Cash Flow'!$C$4:$C$164,0),)))-E95</f>
        <v>23631.486105324075</v>
      </c>
      <c r="F40" s="20">
        <f>IF(F$6&gt;Assumptions!$D$15,0,SUMIF('Monthly Cash Flow'!$C$4:$DS$4,'Annual Investment Cash Flow'!F$6,INDEX('Monthly Cash Flow'!$C$4:$DS$164,MATCH('Annual Investment Cash Flow'!$C40,'Monthly Cash Flow'!$C$4:$C$164,0),)))-F95</f>
        <v>287831.50076284737</v>
      </c>
      <c r="G40" s="20">
        <f>IF(G$6&gt;Assumptions!$D$15,0,SUMIF('Monthly Cash Flow'!$C$4:$DS$4,'Annual Investment Cash Flow'!G$6,INDEX('Monthly Cash Flow'!$C$4:$DS$164,MATCH('Annual Investment Cash Flow'!$C40,'Monthly Cash Flow'!$C$4:$C$164,0),)))-G95</f>
        <v>296466.44578573259</v>
      </c>
      <c r="H40" s="20">
        <f>IF(H$6&gt;Assumptions!$D$15,0,SUMIF('Monthly Cash Flow'!$C$4:$DS$4,'Annual Investment Cash Flow'!H$6,INDEX('Monthly Cash Flow'!$C$4:$DS$164,MATCH('Annual Investment Cash Flow'!$C40,'Monthly Cash Flow'!$C$4:$C$164,0),)))-H95</f>
        <v>305360.43915930449</v>
      </c>
    </row>
    <row r="41" spans="3:8">
      <c r="C41" s="5" t="s">
        <v>196</v>
      </c>
      <c r="D41" s="20">
        <f>IF(D$6&gt;Assumptions!$D$15,0,SUMIF('Monthly Cash Flow'!$C$4:$DS$4,'Annual Investment Cash Flow'!D$6,INDEX('Monthly Cash Flow'!$C$4:$DS$164,MATCH('Annual Investment Cash Flow'!$C41,'Monthly Cash Flow'!$C$4:$C$164,0),)))-D105</f>
        <v>0</v>
      </c>
      <c r="E41" s="20">
        <f>IF(E$6&gt;Assumptions!$D$15,0,SUMIF('Monthly Cash Flow'!$C$4:$DS$4,'Annual Investment Cash Flow'!E$6,INDEX('Monthly Cash Flow'!$C$4:$DS$164,MATCH('Annual Investment Cash Flow'!$C41,'Monthly Cash Flow'!$C$4:$C$164,0),)))-E105</f>
        <v>11406.28661024306</v>
      </c>
      <c r="F41" s="20">
        <f>IF(F$6&gt;Assumptions!$D$15,0,SUMIF('Monthly Cash Flow'!$C$4:$DS$4,'Annual Investment Cash Flow'!F$6,INDEX('Monthly Cash Flow'!$C$4:$DS$164,MATCH('Annual Investment Cash Flow'!$C41,'Monthly Cash Flow'!$C$4:$C$164,0),)))-F105</f>
        <v>138928.57091276045</v>
      </c>
      <c r="G41" s="20">
        <f>IF(G$6&gt;Assumptions!$D$15,0,SUMIF('Monthly Cash Flow'!$C$4:$DS$4,'Annual Investment Cash Flow'!G$6,INDEX('Monthly Cash Flow'!$C$4:$DS$164,MATCH('Annual Investment Cash Flow'!$C41,'Monthly Cash Flow'!$C$4:$C$164,0),)))-G105</f>
        <v>143096.42804014339</v>
      </c>
      <c r="H41" s="20">
        <f>IF(H$6&gt;Assumptions!$D$15,0,SUMIF('Monthly Cash Flow'!$C$4:$DS$4,'Annual Investment Cash Flow'!H$6,INDEX('Monthly Cash Flow'!$C$4:$DS$164,MATCH('Annual Investment Cash Flow'!$C41,'Monthly Cash Flow'!$C$4:$C$164,0),)))-H105</f>
        <v>147389.32088134746</v>
      </c>
    </row>
    <row r="42" spans="3:8">
      <c r="C42" s="5" t="s">
        <v>197</v>
      </c>
      <c r="D42" s="20">
        <f>IF(D$6&gt;Assumptions!$D$15,0,SUMIF('Monthly Cash Flow'!$C$4:$DS$4,'Annual Investment Cash Flow'!D$6,INDEX('Monthly Cash Flow'!$C$4:$DS$164,MATCH('Annual Investment Cash Flow'!$C42,'Monthly Cash Flow'!$C$4:$C$164,0),)))-D115</f>
        <v>0</v>
      </c>
      <c r="E42" s="20">
        <f>IF(E$6&gt;Assumptions!$D$15,0,SUMIF('Monthly Cash Flow'!$C$4:$DS$4,'Annual Investment Cash Flow'!E$6,INDEX('Monthly Cash Flow'!$C$4:$DS$164,MATCH('Annual Investment Cash Flow'!$C42,'Monthly Cash Flow'!$C$4:$C$164,0),)))-E115</f>
        <v>12293.60816115512</v>
      </c>
      <c r="F42" s="20">
        <f>IF(F$6&gt;Assumptions!$D$15,0,SUMIF('Monthly Cash Flow'!$C$4:$DS$4,'Annual Investment Cash Flow'!F$6,INDEX('Monthly Cash Flow'!$C$4:$DS$164,MATCH('Annual Investment Cash Flow'!$C42,'Monthly Cash Flow'!$C$4:$C$164,0),)))-F115</f>
        <v>546892.21860442066</v>
      </c>
      <c r="G42" s="20">
        <f>IF(G$6&gt;Assumptions!$D$15,0,SUMIF('Monthly Cash Flow'!$C$4:$DS$4,'Annual Investment Cash Flow'!G$6,INDEX('Monthly Cash Flow'!$C$4:$DS$164,MATCH('Annual Investment Cash Flow'!$C42,'Monthly Cash Flow'!$C$4:$C$164,0),)))-G115</f>
        <v>1017701.7700182025</v>
      </c>
      <c r="H42" s="20">
        <f>IF(H$6&gt;Assumptions!$D$15,0,SUMIF('Monthly Cash Flow'!$C$4:$DS$4,'Annual Investment Cash Flow'!H$6,INDEX('Monthly Cash Flow'!$C$4:$DS$164,MATCH('Annual Investment Cash Flow'!$C42,'Monthly Cash Flow'!$C$4:$C$164,0),)))-H115</f>
        <v>1231873.9296075306</v>
      </c>
    </row>
    <row r="43" spans="3:8">
      <c r="C43" s="5" t="s">
        <v>198</v>
      </c>
      <c r="D43" s="20">
        <f>IF(D$6&gt;Assumptions!$D$15,0,SUMIF('Monthly Cash Flow'!$C$4:$DS$4,'Annual Investment Cash Flow'!D$6,INDEX('Monthly Cash Flow'!$C$4:$DS$164,MATCH('Annual Investment Cash Flow'!$C43,'Monthly Cash Flow'!$C$4:$C$164,0),)))-D125</f>
        <v>0</v>
      </c>
      <c r="E43" s="20">
        <f>IF(E$6&gt;Assumptions!$D$15,0,SUMIF('Monthly Cash Flow'!$C$4:$DS$4,'Annual Investment Cash Flow'!E$6,INDEX('Monthly Cash Flow'!$C$4:$DS$164,MATCH('Annual Investment Cash Flow'!$C43,'Monthly Cash Flow'!$C$4:$C$164,0),)))-E125</f>
        <v>5439.9213064236101</v>
      </c>
      <c r="F43" s="20">
        <f>IF(F$6&gt;Assumptions!$D$15,0,SUMIF('Monthly Cash Flow'!$C$4:$DS$4,'Annual Investment Cash Flow'!F$6,INDEX('Monthly Cash Flow'!$C$4:$DS$164,MATCH('Annual Investment Cash Flow'!$C43,'Monthly Cash Flow'!$C$4:$C$164,0),)))-F125</f>
        <v>66258.241512239911</v>
      </c>
      <c r="G43" s="20">
        <f>IF(G$6&gt;Assumptions!$D$15,0,SUMIF('Monthly Cash Flow'!$C$4:$DS$4,'Annual Investment Cash Flow'!G$6,INDEX('Monthly Cash Flow'!$C$4:$DS$164,MATCH('Annual Investment Cash Flow'!$C43,'Monthly Cash Flow'!$C$4:$C$164,0),)))-G125</f>
        <v>68245.988757607527</v>
      </c>
      <c r="H43" s="20">
        <f>IF(H$6&gt;Assumptions!$D$15,0,SUMIF('Monthly Cash Flow'!$C$4:$DS$4,'Annual Investment Cash Flow'!H$6,INDEX('Monthly Cash Flow'!$C$4:$DS$164,MATCH('Annual Investment Cash Flow'!$C43,'Monthly Cash Flow'!$C$4:$C$164,0),)))-H125</f>
        <v>70293.368420335464</v>
      </c>
    </row>
    <row r="44" spans="3:8">
      <c r="C44" s="5" t="s">
        <v>642</v>
      </c>
      <c r="D44" s="20">
        <f>SUM(D70,D80,D90,D95,D105,D115,D125)</f>
        <v>0</v>
      </c>
      <c r="E44" s="20">
        <f t="shared" ref="E44:H44" si="5">SUM(E70,E80,E90,E95,E105,E115,E125)</f>
        <v>330092.33640234132</v>
      </c>
      <c r="F44" s="20">
        <f t="shared" si="5"/>
        <v>4471332.1044075191</v>
      </c>
      <c r="G44" s="20">
        <f t="shared" si="5"/>
        <v>5689713.4320243495</v>
      </c>
      <c r="H44" s="20">
        <f t="shared" si="5"/>
        <v>6321407.4859549841</v>
      </c>
    </row>
    <row r="45" spans="3:8">
      <c r="C45" s="391" t="s">
        <v>577</v>
      </c>
      <c r="D45" s="24">
        <f>SUM(D37:D44)</f>
        <v>0</v>
      </c>
      <c r="E45" s="24">
        <f>SUM(E37:E44)</f>
        <v>517782.33268128807</v>
      </c>
      <c r="F45" s="24">
        <f>SUM(F37:F44)</f>
        <v>6638087.205448838</v>
      </c>
      <c r="G45" s="24">
        <f>SUM(G37:G44)</f>
        <v>8280981.9042044198</v>
      </c>
      <c r="H45" s="24">
        <f>SUM(H37:H44)</f>
        <v>8694539.0399273187</v>
      </c>
    </row>
    <row r="46" spans="3:8">
      <c r="C46" s="54" t="s">
        <v>578</v>
      </c>
      <c r="D46" s="55">
        <f>IFERROR(D45/(D12*Assumptions!$E$60),0)</f>
        <v>0</v>
      </c>
      <c r="E46" s="55">
        <f>IFERROR(E45/(E12*Assumptions!$E$60),0)</f>
        <v>654040.84128162707</v>
      </c>
      <c r="F46" s="55">
        <f>IFERROR(F45/(F12*Assumptions!$E$60),0)</f>
        <v>89237.537921967334</v>
      </c>
      <c r="G46" s="55">
        <f>IFERROR(G45/(G12*Assumptions!$E$60),0)</f>
        <v>56404.172401863958</v>
      </c>
      <c r="H46" s="55">
        <f>IFERROR(H45/(H12*Assumptions!$E$60),0)</f>
        <v>49596.31658603593</v>
      </c>
    </row>
    <row r="47" spans="3:8">
      <c r="C47" s="54" t="s">
        <v>587</v>
      </c>
      <c r="D47" s="390">
        <f>IFERROR(D46/D35,0)</f>
        <v>0</v>
      </c>
      <c r="E47" s="390">
        <f>IFERROR(E46/E35,0)</f>
        <v>2.7596305393410065</v>
      </c>
      <c r="F47" s="390">
        <f>IFERROR(F46/F35,0)</f>
        <v>0.76187630407096107</v>
      </c>
      <c r="G47" s="390">
        <f>IFERROR(G46/G35,0)</f>
        <v>0.49000593262515424</v>
      </c>
      <c r="H47" s="390">
        <f>IFERROR(H46/H35,0)</f>
        <v>0.42446264733426659</v>
      </c>
    </row>
    <row r="48" spans="3:8">
      <c r="C48" s="5"/>
      <c r="D48" s="20"/>
      <c r="E48" s="20"/>
      <c r="F48" s="20"/>
      <c r="G48" s="20"/>
      <c r="H48" s="20"/>
    </row>
    <row r="49" spans="3:8">
      <c r="C49" s="5" t="s">
        <v>541</v>
      </c>
      <c r="D49" s="20">
        <f>IF(D$6&gt;Assumptions!$D$15,0,SUMIF('Monthly Cash Flow'!$C$4:$DS$4,'Annual Investment Cash Flow'!D$6,INDEX('Monthly Cash Flow'!$C$4:$DS$164,MATCH('Annual Investment Cash Flow'!$C49,'Monthly Cash Flow'!$C$4:$C$164,0),)))</f>
        <v>0</v>
      </c>
      <c r="E49" s="20">
        <f>IF(E$6&gt;Assumptions!$D$15,0,SUMIF('Monthly Cash Flow'!$C$4:$DS$4,'Annual Investment Cash Flow'!E$6,INDEX('Monthly Cash Flow'!$C$4:$DS$164,MATCH('Annual Investment Cash Flow'!$C49,'Monthly Cash Flow'!$C$4:$C$164,0),)))</f>
        <v>38297.276327833271</v>
      </c>
      <c r="F49" s="20">
        <f>IF(F$6&gt;Assumptions!$D$15,0,SUMIF('Monthly Cash Flow'!$C$4:$DS$4,'Annual Investment Cash Flow'!F$6,INDEX('Monthly Cash Flow'!$C$4:$DS$164,MATCH('Annual Investment Cash Flow'!$C49,'Monthly Cash Flow'!$C$4:$C$164,0),)))</f>
        <v>482891.53912116663</v>
      </c>
      <c r="G49" s="20">
        <f>IF(G$6&gt;Assumptions!$D$15,0,SUMIF('Monthly Cash Flow'!$C$4:$DS$4,'Annual Investment Cash Flow'!G$6,INDEX('Monthly Cash Flow'!$C$4:$DS$164,MATCH('Annual Investment Cash Flow'!$C49,'Monthly Cash Flow'!$C$4:$C$164,0),)))</f>
        <v>538190.33913079998</v>
      </c>
      <c r="H49" s="20">
        <f>IF(H$6&gt;Assumptions!$D$15,0,SUMIF('Monthly Cash Flow'!$C$4:$DS$4,'Annual Investment Cash Flow'!H$6,INDEX('Monthly Cash Flow'!$C$4:$DS$164,MATCH('Annual Investment Cash Flow'!$C49,'Monthly Cash Flow'!$C$4:$C$164,0),)))</f>
        <v>580577.39976075501</v>
      </c>
    </row>
    <row r="50" spans="3:8">
      <c r="C50" s="5" t="s">
        <v>199</v>
      </c>
      <c r="D50" s="20">
        <f>IF(D$6&gt;Assumptions!$D$15,0,SUMIF('Monthly Cash Flow'!$C$4:$DS$4,'Annual Investment Cash Flow'!D$6,INDEX('Monthly Cash Flow'!$C$4:$DS$164,MATCH('Annual Investment Cash Flow'!$C50,'Monthly Cash Flow'!$C$4:$C$164,0),)))</f>
        <v>0</v>
      </c>
      <c r="E50" s="20">
        <f>IF(E$6&gt;Assumptions!$D$15,0,SUMIF('Monthly Cash Flow'!$C$4:$DS$4,'Annual Investment Cash Flow'!E$6,INDEX('Monthly Cash Flow'!$C$4:$DS$164,MATCH('Annual Investment Cash Flow'!$C50,'Monthly Cash Flow'!$C$4:$C$164,0),)))</f>
        <v>10000</v>
      </c>
      <c r="F50" s="20">
        <f>IF(F$6&gt;Assumptions!$D$15,0,SUMIF('Monthly Cash Flow'!$C$4:$DS$4,'Annual Investment Cash Flow'!F$6,INDEX('Monthly Cash Flow'!$C$4:$DS$164,MATCH('Annual Investment Cash Flow'!$C50,'Monthly Cash Flow'!$C$4:$C$164,0),)))</f>
        <v>435640.74443445128</v>
      </c>
      <c r="G50" s="20">
        <f>IF(G$6&gt;Assumptions!$D$15,0,SUMIF('Monthly Cash Flow'!$C$4:$DS$4,'Annual Investment Cash Flow'!G$6,INDEX('Monthly Cash Flow'!$C$4:$DS$164,MATCH('Annual Investment Cash Flow'!$C50,'Monthly Cash Flow'!$C$4:$C$164,0),)))</f>
        <v>844987.92288492806</v>
      </c>
      <c r="H50" s="20">
        <f>IF(H$6&gt;Assumptions!$D$15,0,SUMIF('Monthly Cash Flow'!$C$4:$DS$4,'Annual Investment Cash Flow'!H$6,INDEX('Monthly Cash Flow'!$C$4:$DS$164,MATCH('Annual Investment Cash Flow'!$C50,'Monthly Cash Flow'!$C$4:$C$164,0),)))</f>
        <v>1024181.8796696523</v>
      </c>
    </row>
    <row r="51" spans="3:8">
      <c r="C51" s="5" t="s">
        <v>200</v>
      </c>
      <c r="D51" s="20">
        <f>IF(D$6&gt;Assumptions!$D$15,0,SUMIF('Monthly Cash Flow'!$C$4:$DS$4,'Annual Investment Cash Flow'!D$6,INDEX('Monthly Cash Flow'!$C$4:$DS$164,MATCH('Annual Investment Cash Flow'!$C51,'Monthly Cash Flow'!$C$4:$C$164,0),)))</f>
        <v>0</v>
      </c>
      <c r="E51" s="20">
        <f>IF(E$6&gt;Assumptions!$D$15,0,SUMIF('Monthly Cash Flow'!$C$4:$DS$4,'Annual Investment Cash Flow'!E$6,INDEX('Monthly Cash Flow'!$C$4:$DS$164,MATCH('Annual Investment Cash Flow'!$C51,'Monthly Cash Flow'!$C$4:$C$164,0),)))</f>
        <v>83333.333333333328</v>
      </c>
      <c r="F51" s="20">
        <f>IF(F$6&gt;Assumptions!$D$15,0,SUMIF('Monthly Cash Flow'!$C$4:$DS$4,'Annual Investment Cash Flow'!F$6,INDEX('Monthly Cash Flow'!$C$4:$DS$164,MATCH('Annual Investment Cash Flow'!$C51,'Monthly Cash Flow'!$C$4:$C$164,0),)))</f>
        <v>1010000</v>
      </c>
      <c r="G51" s="20">
        <f>IF(G$6&gt;Assumptions!$D$15,0,SUMIF('Monthly Cash Flow'!$C$4:$DS$4,'Annual Investment Cash Flow'!G$6,INDEX('Monthly Cash Flow'!$C$4:$DS$164,MATCH('Annual Investment Cash Flow'!$C51,'Monthly Cash Flow'!$C$4:$C$164,0),)))</f>
        <v>1030200</v>
      </c>
      <c r="H51" s="20">
        <f>IF(H$6&gt;Assumptions!$D$15,0,SUMIF('Monthly Cash Flow'!$C$4:$DS$4,'Annual Investment Cash Flow'!H$6,INDEX('Monthly Cash Flow'!$C$4:$DS$164,MATCH('Annual Investment Cash Flow'!$C51,'Monthly Cash Flow'!$C$4:$C$164,0),)))</f>
        <v>1050804</v>
      </c>
    </row>
    <row r="52" spans="3:8">
      <c r="C52" s="5" t="s">
        <v>201</v>
      </c>
      <c r="D52" s="20">
        <f>IF(D$6&gt;Assumptions!$D$15,0,SUMIF('Monthly Cash Flow'!$C$4:$DS$4,'Annual Investment Cash Flow'!D$6,INDEX('Monthly Cash Flow'!$C$4:$DS$164,MATCH('Annual Investment Cash Flow'!$C52,'Monthly Cash Flow'!$C$4:$C$164,0),)))</f>
        <v>0</v>
      </c>
      <c r="E52" s="20">
        <f>IF(E$6&gt;Assumptions!$D$15,0,SUMIF('Monthly Cash Flow'!$C$4:$DS$4,'Annual Investment Cash Flow'!E$6,INDEX('Monthly Cash Flow'!$C$4:$DS$164,MATCH('Annual Investment Cash Flow'!$C52,'Monthly Cash Flow'!$C$4:$C$164,0),)))</f>
        <v>33692.415833333333</v>
      </c>
      <c r="F52" s="20">
        <f>IF(F$6&gt;Assumptions!$D$15,0,SUMIF('Monthly Cash Flow'!$C$4:$DS$4,'Annual Investment Cash Flow'!F$6,INDEX('Monthly Cash Flow'!$C$4:$DS$164,MATCH('Annual Investment Cash Flow'!$C52,'Monthly Cash Flow'!$C$4:$C$164,0),)))</f>
        <v>410373.62485000002</v>
      </c>
      <c r="G52" s="20">
        <f>IF(G$6&gt;Assumptions!$D$15,0,SUMIF('Monthly Cash Flow'!$C$4:$DS$4,'Annual Investment Cash Flow'!G$6,INDEX('Monthly Cash Flow'!$C$4:$DS$164,MATCH('Annual Investment Cash Flow'!$C52,'Monthly Cash Flow'!$C$4:$C$164,0),)))</f>
        <v>422684.83359550009</v>
      </c>
      <c r="H52" s="20">
        <f>IF(H$6&gt;Assumptions!$D$15,0,SUMIF('Monthly Cash Flow'!$C$4:$DS$4,'Annual Investment Cash Flow'!H$6,INDEX('Monthly Cash Flow'!$C$4:$DS$164,MATCH('Annual Investment Cash Flow'!$C52,'Monthly Cash Flow'!$C$4:$C$164,0),)))</f>
        <v>435365.37860336492</v>
      </c>
    </row>
    <row r="53" spans="3:8">
      <c r="C53" s="391" t="s">
        <v>579</v>
      </c>
      <c r="D53" s="24">
        <f>SUM(D49:D52)</f>
        <v>0</v>
      </c>
      <c r="E53" s="24">
        <f t="shared" ref="E53:H53" si="6">SUM(E49:E52)</f>
        <v>165323.02549449995</v>
      </c>
      <c r="F53" s="24">
        <f t="shared" si="6"/>
        <v>2338905.9084056178</v>
      </c>
      <c r="G53" s="24">
        <f t="shared" si="6"/>
        <v>2836063.0956112286</v>
      </c>
      <c r="H53" s="24">
        <f t="shared" si="6"/>
        <v>3090928.6580337719</v>
      </c>
    </row>
    <row r="55" spans="3:8" ht="14.25" thickBot="1">
      <c r="C55" s="56" t="s">
        <v>203</v>
      </c>
      <c r="D55" s="57">
        <f>D53+D45</f>
        <v>0</v>
      </c>
      <c r="E55" s="57">
        <f>E53+E45</f>
        <v>683105.35817578807</v>
      </c>
      <c r="F55" s="57">
        <f t="shared" ref="F55:H55" si="7">F53+F45</f>
        <v>8976993.1138544567</v>
      </c>
      <c r="G55" s="57">
        <f t="shared" si="7"/>
        <v>11117044.999815648</v>
      </c>
      <c r="H55" s="57">
        <f t="shared" si="7"/>
        <v>11785467.69796109</v>
      </c>
    </row>
    <row r="56" spans="3:8" ht="14.25" thickTop="1">
      <c r="C56" s="54" t="s">
        <v>580</v>
      </c>
      <c r="D56" s="55">
        <f>IFERROR(D55/Assumptions!$D$60,0)</f>
        <v>0</v>
      </c>
      <c r="E56" s="55">
        <f>IFERROR(E55/Assumptions!$D$60,0)</f>
        <v>3692.4613955448003</v>
      </c>
      <c r="F56" s="55">
        <f>IFERROR(F55/Assumptions!$D$60,0)</f>
        <v>48524.287101915979</v>
      </c>
      <c r="G56" s="55">
        <f>IFERROR(G55/Assumptions!$D$60,0)</f>
        <v>60092.13513413864</v>
      </c>
      <c r="H56" s="55">
        <f>IFERROR(H55/Assumptions!$D$60,0)</f>
        <v>63705.230799789679</v>
      </c>
    </row>
    <row r="58" spans="3:8" ht="14.25" thickBot="1">
      <c r="C58" s="58" t="s">
        <v>202</v>
      </c>
      <c r="D58" s="59">
        <f>D34-D55</f>
        <v>0</v>
      </c>
      <c r="E58" s="59">
        <f>E34-E55</f>
        <v>-495477.94744096801</v>
      </c>
      <c r="F58" s="59">
        <f>F34-F55</f>
        <v>-264178.22516543046</v>
      </c>
      <c r="G58" s="59">
        <f>G34-G55</f>
        <v>5782713.4578829091</v>
      </c>
      <c r="H58" s="59">
        <f>H34-H55</f>
        <v>8698169.89543196</v>
      </c>
    </row>
    <row r="59" spans="3:8">
      <c r="C59" s="54" t="s">
        <v>465</v>
      </c>
      <c r="D59" s="390">
        <f>IFERROR(D58/D34,0)</f>
        <v>0</v>
      </c>
      <c r="E59" s="390">
        <f>IFERROR(E58/E34,0)</f>
        <v>-2.6407545971054471</v>
      </c>
      <c r="F59" s="390">
        <f>IFERROR(F58/F34,0)</f>
        <v>-3.0320651653966222E-2</v>
      </c>
      <c r="G59" s="390">
        <f>IFERROR(G58/G34,0)</f>
        <v>0.34217728450720181</v>
      </c>
      <c r="H59" s="390">
        <f>IFERROR(H58/H34,0)</f>
        <v>0.42463990371698113</v>
      </c>
    </row>
    <row r="62" spans="3:8">
      <c r="C62" s="5" t="s">
        <v>91</v>
      </c>
      <c r="D62" s="20">
        <f>IF(D$6&gt;Assumptions!$D$15,0,SUMIF('Monthly Cash Flow'!$C$4:$DS$4,'Annual Investment Cash Flow'!D$6,INDEX('Monthly Cash Flow'!$C$4:$DS$164,MATCH('Annual Investment Cash Flow'!$C62,'Monthly Cash Flow'!$C$4:$C$164,0),)))</f>
        <v>0</v>
      </c>
      <c r="E62" s="20">
        <f>IF(E$6&gt;Assumptions!$D$15,0,SUMIF('Monthly Cash Flow'!$C$4:$DS$4,'Annual Investment Cash Flow'!E$6,INDEX('Monthly Cash Flow'!$C$4:$DS$164,MATCH('Annual Investment Cash Flow'!$C62,'Monthly Cash Flow'!$C$4:$C$164,0),)))</f>
        <v>20358.869918750002</v>
      </c>
      <c r="F62" s="20">
        <f>IF(F$6&gt;Assumptions!$D$15,0,SUMIF('Monthly Cash Flow'!$C$4:$DS$4,'Annual Investment Cash Flow'!F$6,INDEX('Monthly Cash Flow'!$C$4:$DS$164,MATCH('Annual Investment Cash Flow'!$C62,'Monthly Cash Flow'!$C$4:$C$164,0),)))</f>
        <v>247971.03561037497</v>
      </c>
      <c r="G62" s="20">
        <f>IF(G$6&gt;Assumptions!$D$15,0,SUMIF('Monthly Cash Flow'!$C$4:$DS$4,'Annual Investment Cash Flow'!G$6,INDEX('Monthly Cash Flow'!$C$4:$DS$164,MATCH('Annual Investment Cash Flow'!$C62,'Monthly Cash Flow'!$C$4:$C$164,0),)))</f>
        <v>255410.16667868628</v>
      </c>
      <c r="H62" s="20">
        <f>IF(H$6&gt;Assumptions!$D$15,0,SUMIF('Monthly Cash Flow'!$C$4:$DS$4,'Annual Investment Cash Flow'!H$6,INDEX('Monthly Cash Flow'!$C$4:$DS$164,MATCH('Annual Investment Cash Flow'!$C62,'Monthly Cash Flow'!$C$4:$C$164,0),)))</f>
        <v>179742.54703502927</v>
      </c>
    </row>
    <row r="63" spans="3:8">
      <c r="C63" s="5" t="s">
        <v>30</v>
      </c>
      <c r="D63" s="20">
        <f>IF(D$6&gt;Assumptions!$D$15,0,SUMIF('Monthly Cash Flow'!$C$4:$DS$4,'Annual Investment Cash Flow'!D$6,INDEX('Monthly Cash Flow'!$C$4:$DS$164,MATCH('Annual Investment Cash Flow'!$C63,'Monthly Cash Flow'!$C$4:$C$164,0),)))</f>
        <v>0</v>
      </c>
      <c r="E63" s="20">
        <f>IF(E$6&gt;Assumptions!$D$15,0,SUMIF('Monthly Cash Flow'!$C$4:$DS$4,'Annual Investment Cash Flow'!E$6,INDEX('Monthly Cash Flow'!$C$4:$DS$164,MATCH('Annual Investment Cash Flow'!$C63,'Monthly Cash Flow'!$C$4:$C$164,0),)))</f>
        <v>18355.846691399998</v>
      </c>
      <c r="F63" s="20">
        <f>IF(F$6&gt;Assumptions!$D$15,0,SUMIF('Monthly Cash Flow'!$C$4:$DS$4,'Annual Investment Cash Flow'!F$6,INDEX('Monthly Cash Flow'!$C$4:$DS$164,MATCH('Annual Investment Cash Flow'!$C63,'Monthly Cash Flow'!$C$4:$C$164,0),)))</f>
        <v>119344.88470151139</v>
      </c>
      <c r="G63" s="20">
        <f>IF(G$6&gt;Assumptions!$D$15,0,SUMIF('Monthly Cash Flow'!$C$4:$DS$4,'Annual Investment Cash Flow'!G$6,INDEX('Monthly Cash Flow'!$C$4:$DS$164,MATCH('Annual Investment Cash Flow'!$C63,'Monthly Cash Flow'!$C$4:$C$164,0),)))</f>
        <v>107612.84804810167</v>
      </c>
      <c r="H63" s="20">
        <f>IF(H$6&gt;Assumptions!$D$15,0,SUMIF('Monthly Cash Flow'!$C$4:$DS$4,'Annual Investment Cash Flow'!H$6,INDEX('Monthly Cash Flow'!$C$4:$DS$164,MATCH('Annual Investment Cash Flow'!$C63,'Monthly Cash Flow'!$C$4:$C$164,0),)))</f>
        <v>78345.063900351772</v>
      </c>
    </row>
    <row r="64" spans="3:8">
      <c r="C64" s="5" t="s">
        <v>264</v>
      </c>
      <c r="D64" s="20">
        <f>IF(D$6&gt;Assumptions!$D$15,0,SUMIF('Monthly Cash Flow'!$C$4:$DS$4,'Annual Investment Cash Flow'!D$6,INDEX('Monthly Cash Flow'!$C$4:$DS$164,MATCH('Annual Investment Cash Flow'!$C64,'Monthly Cash Flow'!$C$4:$C$164,0),)))</f>
        <v>0</v>
      </c>
      <c r="E64" s="20">
        <f>IF(E$6&gt;Assumptions!$D$15,0,SUMIF('Monthly Cash Flow'!$C$4:$DS$4,'Annual Investment Cash Flow'!E$6,INDEX('Monthly Cash Flow'!$C$4:$DS$164,MATCH('Annual Investment Cash Flow'!$C64,'Monthly Cash Flow'!$C$4:$C$164,0),)))</f>
        <v>0</v>
      </c>
      <c r="F64" s="20">
        <f>IF(F$6&gt;Assumptions!$D$15,0,SUMIF('Monthly Cash Flow'!$C$4:$DS$4,'Annual Investment Cash Flow'!F$6,INDEX('Monthly Cash Flow'!$C$4:$DS$164,MATCH('Annual Investment Cash Flow'!$C64,'Monthly Cash Flow'!$C$4:$C$164,0),)))</f>
        <v>0</v>
      </c>
      <c r="G64" s="20">
        <f>IF(G$6&gt;Assumptions!$D$15,0,SUMIF('Monthly Cash Flow'!$C$4:$DS$4,'Annual Investment Cash Flow'!G$6,INDEX('Monthly Cash Flow'!$C$4:$DS$164,MATCH('Annual Investment Cash Flow'!$C64,'Monthly Cash Flow'!$C$4:$C$164,0),)))</f>
        <v>0</v>
      </c>
      <c r="H64" s="20">
        <f>IF(H$6&gt;Assumptions!$D$15,0,SUMIF('Monthly Cash Flow'!$C$4:$DS$4,'Annual Investment Cash Flow'!H$6,INDEX('Monthly Cash Flow'!$C$4:$DS$164,MATCH('Annual Investment Cash Flow'!$C64,'Monthly Cash Flow'!$C$4:$C$164,0),)))</f>
        <v>0</v>
      </c>
    </row>
    <row r="65" spans="3:8">
      <c r="C65" s="5" t="s">
        <v>270</v>
      </c>
      <c r="D65" s="20">
        <f>IF(D$6&gt;Assumptions!$D$15,0,SUMIF('Monthly Cash Flow'!$C$4:$DS$4,'Annual Investment Cash Flow'!D$6,INDEX('Monthly Cash Flow'!$C$4:$DS$164,MATCH('Annual Investment Cash Flow'!$C65,'Monthly Cash Flow'!$C$4:$C$164,0),)))</f>
        <v>0</v>
      </c>
      <c r="E65" s="20">
        <f>IF(E$6&gt;Assumptions!$D$15,0,SUMIF('Monthly Cash Flow'!$C$4:$DS$4,'Annual Investment Cash Flow'!E$6,INDEX('Monthly Cash Flow'!$C$4:$DS$164,MATCH('Annual Investment Cash Flow'!$C65,'Monthly Cash Flow'!$C$4:$C$164,0),)))</f>
        <v>0</v>
      </c>
      <c r="F65" s="20">
        <f>IF(F$6&gt;Assumptions!$D$15,0,SUMIF('Monthly Cash Flow'!$C$4:$DS$4,'Annual Investment Cash Flow'!F$6,INDEX('Monthly Cash Flow'!$C$4:$DS$164,MATCH('Annual Investment Cash Flow'!$C65,'Monthly Cash Flow'!$C$4:$C$164,0),)))</f>
        <v>0</v>
      </c>
      <c r="G65" s="20">
        <f>IF(G$6&gt;Assumptions!$D$15,0,SUMIF('Monthly Cash Flow'!$C$4:$DS$4,'Annual Investment Cash Flow'!G$6,INDEX('Monthly Cash Flow'!$C$4:$DS$164,MATCH('Annual Investment Cash Flow'!$C65,'Monthly Cash Flow'!$C$4:$C$164,0),)))</f>
        <v>0</v>
      </c>
      <c r="H65" s="20">
        <f>IF(H$6&gt;Assumptions!$D$15,0,SUMIF('Monthly Cash Flow'!$C$4:$DS$4,'Annual Investment Cash Flow'!H$6,INDEX('Monthly Cash Flow'!$C$4:$DS$164,MATCH('Annual Investment Cash Flow'!$C65,'Monthly Cash Flow'!$C$4:$C$164,0),)))</f>
        <v>0</v>
      </c>
    </row>
    <row r="66" spans="3:8">
      <c r="C66" s="5" t="s">
        <v>296</v>
      </c>
      <c r="D66" s="20">
        <f>IF(D$6&gt;Assumptions!$D$15,0,SUMIF('Monthly Cash Flow'!$C$4:$DS$4,'Annual Investment Cash Flow'!D$6,INDEX('Monthly Cash Flow'!$C$4:$DS$164,MATCH('Annual Investment Cash Flow'!$C66,'Monthly Cash Flow'!$C$4:$C$164,0),)))</f>
        <v>0</v>
      </c>
      <c r="E66" s="20">
        <f>IF(E$6&gt;Assumptions!$D$15,0,SUMIF('Monthly Cash Flow'!$C$4:$DS$4,'Annual Investment Cash Flow'!E$6,INDEX('Monthly Cash Flow'!$C$4:$DS$164,MATCH('Annual Investment Cash Flow'!$C66,'Monthly Cash Flow'!$C$4:$C$164,0),)))</f>
        <v>2035.8869918750004</v>
      </c>
      <c r="F66" s="20">
        <f>IF(F$6&gt;Assumptions!$D$15,0,SUMIF('Monthly Cash Flow'!$C$4:$DS$4,'Annual Investment Cash Flow'!F$6,INDEX('Monthly Cash Flow'!$C$4:$DS$164,MATCH('Annual Investment Cash Flow'!$C66,'Monthly Cash Flow'!$C$4:$C$164,0),)))</f>
        <v>24797.103561037504</v>
      </c>
      <c r="G66" s="20">
        <f>IF(G$6&gt;Assumptions!$D$15,0,SUMIF('Monthly Cash Flow'!$C$4:$DS$4,'Annual Investment Cash Flow'!G$6,INDEX('Monthly Cash Flow'!$C$4:$DS$164,MATCH('Annual Investment Cash Flow'!$C66,'Monthly Cash Flow'!$C$4:$C$164,0),)))</f>
        <v>25541.016667868622</v>
      </c>
      <c r="H66" s="20">
        <f>IF(H$6&gt;Assumptions!$D$15,0,SUMIF('Monthly Cash Flow'!$C$4:$DS$4,'Annual Investment Cash Flow'!H$6,INDEX('Monthly Cash Flow'!$C$4:$DS$164,MATCH('Annual Investment Cash Flow'!$C66,'Monthly Cash Flow'!$C$4:$C$164,0),)))</f>
        <v>17974.254703502927</v>
      </c>
    </row>
    <row r="67" spans="3:8">
      <c r="C67" s="5" t="s">
        <v>278</v>
      </c>
      <c r="D67" s="20">
        <f>IF(D$6&gt;Assumptions!$D$15,0,SUMIF('Monthly Cash Flow'!$C$4:$DS$4,'Annual Investment Cash Flow'!D$6,INDEX('Monthly Cash Flow'!$C$4:$DS$164,MATCH('Annual Investment Cash Flow'!$C67,'Monthly Cash Flow'!$C$4:$C$164,0),)))</f>
        <v>0</v>
      </c>
      <c r="E67" s="20">
        <f>IF(E$6&gt;Assumptions!$D$15,0,SUMIF('Monthly Cash Flow'!$C$4:$DS$4,'Annual Investment Cash Flow'!E$6,INDEX('Monthly Cash Flow'!$C$4:$DS$164,MATCH('Annual Investment Cash Flow'!$C67,'Monthly Cash Flow'!$C$4:$C$164,0),)))</f>
        <v>1628.7095935000002</v>
      </c>
      <c r="F67" s="20">
        <f>IF(F$6&gt;Assumptions!$D$15,0,SUMIF('Monthly Cash Flow'!$C$4:$DS$4,'Annual Investment Cash Flow'!F$6,INDEX('Monthly Cash Flow'!$C$4:$DS$164,MATCH('Annual Investment Cash Flow'!$C67,'Monthly Cash Flow'!$C$4:$C$164,0),)))</f>
        <v>19837.682848830002</v>
      </c>
      <c r="G67" s="20">
        <f>IF(G$6&gt;Assumptions!$D$15,0,SUMIF('Monthly Cash Flow'!$C$4:$DS$4,'Annual Investment Cash Flow'!G$6,INDEX('Monthly Cash Flow'!$C$4:$DS$164,MATCH('Annual Investment Cash Flow'!$C67,'Monthly Cash Flow'!$C$4:$C$164,0),)))</f>
        <v>20432.813334294908</v>
      </c>
      <c r="H67" s="20">
        <f>IF(H$6&gt;Assumptions!$D$15,0,SUMIF('Monthly Cash Flow'!$C$4:$DS$4,'Annual Investment Cash Flow'!H$6,INDEX('Monthly Cash Flow'!$C$4:$DS$164,MATCH('Annual Investment Cash Flow'!$C67,'Monthly Cash Flow'!$C$4:$C$164,0),)))</f>
        <v>14379.40376280234</v>
      </c>
    </row>
    <row r="68" spans="3:8">
      <c r="C68" s="5" t="s">
        <v>284</v>
      </c>
      <c r="D68" s="20">
        <f>IF(D$6&gt;Assumptions!$D$15,0,SUMIF('Monthly Cash Flow'!$C$4:$DS$4,'Annual Investment Cash Flow'!D$6,INDEX('Monthly Cash Flow'!$C$4:$DS$164,MATCH('Annual Investment Cash Flow'!$C68,'Monthly Cash Flow'!$C$4:$C$164,0),)))</f>
        <v>0</v>
      </c>
      <c r="E68" s="20">
        <f>IF(E$6&gt;Assumptions!$D$15,0,SUMIF('Monthly Cash Flow'!$C$4:$DS$4,'Annual Investment Cash Flow'!E$6,INDEX('Monthly Cash Flow'!$C$4:$DS$164,MATCH('Annual Investment Cash Flow'!$C68,'Monthly Cash Flow'!$C$4:$C$164,0),)))</f>
        <v>101.79434959375001</v>
      </c>
      <c r="F68" s="20">
        <f>IF(F$6&gt;Assumptions!$D$15,0,SUMIF('Monthly Cash Flow'!$C$4:$DS$4,'Annual Investment Cash Flow'!F$6,INDEX('Monthly Cash Flow'!$C$4:$DS$164,MATCH('Annual Investment Cash Flow'!$C68,'Monthly Cash Flow'!$C$4:$C$164,0),)))</f>
        <v>1239.8551780518751</v>
      </c>
      <c r="G68" s="20">
        <f>IF(G$6&gt;Assumptions!$D$15,0,SUMIF('Monthly Cash Flow'!$C$4:$DS$4,'Annual Investment Cash Flow'!G$6,INDEX('Monthly Cash Flow'!$C$4:$DS$164,MATCH('Annual Investment Cash Flow'!$C68,'Monthly Cash Flow'!$C$4:$C$164,0),)))</f>
        <v>1277.0508333934317</v>
      </c>
      <c r="H68" s="20">
        <f>IF(H$6&gt;Assumptions!$D$15,0,SUMIF('Monthly Cash Flow'!$C$4:$DS$4,'Annual Investment Cash Flow'!H$6,INDEX('Monthly Cash Flow'!$C$4:$DS$164,MATCH('Annual Investment Cash Flow'!$C68,'Monthly Cash Flow'!$C$4:$C$164,0),)))</f>
        <v>898.71273517514624</v>
      </c>
    </row>
    <row r="69" spans="3:8">
      <c r="C69" s="5" t="s">
        <v>304</v>
      </c>
      <c r="D69" s="20">
        <f>IF(D$6&gt;Assumptions!$D$15,0,SUMIF('Monthly Cash Flow'!$C$4:$DS$4,'Annual Investment Cash Flow'!D$6,INDEX('Monthly Cash Flow'!$C$4:$DS$164,MATCH('Annual Investment Cash Flow'!$C69,'Monthly Cash Flow'!$C$4:$C$164,0),)))</f>
        <v>0</v>
      </c>
      <c r="E69" s="20">
        <f>IF(E$6&gt;Assumptions!$D$15,0,SUMIF('Monthly Cash Flow'!$C$4:$DS$4,'Annual Investment Cash Flow'!E$6,INDEX('Monthly Cash Flow'!$C$4:$DS$164,MATCH('Annual Investment Cash Flow'!$C69,'Monthly Cash Flow'!$C$4:$C$164,0),)))</f>
        <v>559.86892276562503</v>
      </c>
      <c r="F69" s="20">
        <f>IF(F$6&gt;Assumptions!$D$15,0,SUMIF('Monthly Cash Flow'!$C$4:$DS$4,'Annual Investment Cash Flow'!F$6,INDEX('Monthly Cash Flow'!$C$4:$DS$164,MATCH('Annual Investment Cash Flow'!$C69,'Monthly Cash Flow'!$C$4:$C$164,0),)))</f>
        <v>6819.2034792853137</v>
      </c>
      <c r="G69" s="20">
        <f>IF(G$6&gt;Assumptions!$D$15,0,SUMIF('Monthly Cash Flow'!$C$4:$DS$4,'Annual Investment Cash Flow'!G$6,INDEX('Monthly Cash Flow'!$C$4:$DS$164,MATCH('Annual Investment Cash Flow'!$C69,'Monthly Cash Flow'!$C$4:$C$164,0),)))</f>
        <v>7023.7795836638734</v>
      </c>
      <c r="H69" s="20">
        <f>IF(H$6&gt;Assumptions!$D$15,0,SUMIF('Monthly Cash Flow'!$C$4:$DS$4,'Annual Investment Cash Flow'!H$6,INDEX('Monthly Cash Flow'!$C$4:$DS$164,MATCH('Annual Investment Cash Flow'!$C69,'Monthly Cash Flow'!$C$4:$C$164,0),)))</f>
        <v>4942.9200434633049</v>
      </c>
    </row>
    <row r="70" spans="3:8">
      <c r="C70" s="10" t="s">
        <v>192</v>
      </c>
      <c r="D70" s="407">
        <f>SUM(D62:D69)</f>
        <v>0</v>
      </c>
      <c r="E70" s="407">
        <f t="shared" ref="E70:H70" si="8">SUM(E62:E69)</f>
        <v>43040.976467884379</v>
      </c>
      <c r="F70" s="407">
        <f t="shared" si="8"/>
        <v>420009.76537909103</v>
      </c>
      <c r="G70" s="407">
        <f t="shared" si="8"/>
        <v>417297.67514600867</v>
      </c>
      <c r="H70" s="407">
        <f t="shared" si="8"/>
        <v>296282.90218032477</v>
      </c>
    </row>
    <row r="71" spans="3:8">
      <c r="C71" s="17"/>
      <c r="D71" s="42"/>
      <c r="E71" s="42"/>
      <c r="F71" s="42"/>
      <c r="G71" s="42"/>
      <c r="H71" s="42"/>
    </row>
    <row r="72" spans="3:8">
      <c r="C72" s="5" t="s">
        <v>92</v>
      </c>
      <c r="D72" s="20">
        <f>IF(D$6&gt;Assumptions!$D$15,0,SUMIF('Monthly Cash Flow'!$C$4:$DS$4,'Annual Investment Cash Flow'!D$6,INDEX('Monthly Cash Flow'!$C$4:$DS$164,MATCH('Annual Investment Cash Flow'!$C72,'Monthly Cash Flow'!$C$4:$C$164,0),)))</f>
        <v>0</v>
      </c>
      <c r="E72" s="20">
        <f>IF(E$6&gt;Assumptions!$D$15,0,SUMIF('Monthly Cash Flow'!$C$4:$DS$4,'Annual Investment Cash Flow'!E$6,INDEX('Monthly Cash Flow'!$C$4:$DS$164,MATCH('Annual Investment Cash Flow'!$C72,'Monthly Cash Flow'!$C$4:$C$164,0),)))</f>
        <v>36055.663801080002</v>
      </c>
      <c r="F72" s="20">
        <f>IF(F$6&gt;Assumptions!$D$15,0,SUMIF('Monthly Cash Flow'!$C$4:$DS$4,'Annual Investment Cash Flow'!F$6,INDEX('Monthly Cash Flow'!$C$4:$DS$164,MATCH('Annual Investment Cash Flow'!$C72,'Monthly Cash Flow'!$C$4:$C$164,0),)))</f>
        <v>439157.98509715445</v>
      </c>
      <c r="G72" s="20">
        <f>IF(G$6&gt;Assumptions!$D$15,0,SUMIF('Monthly Cash Flow'!$C$4:$DS$4,'Annual Investment Cash Flow'!G$6,INDEX('Monthly Cash Flow'!$C$4:$DS$164,MATCH('Annual Investment Cash Flow'!$C72,'Monthly Cash Flow'!$C$4:$C$164,0),)))</f>
        <v>452332.72465006897</v>
      </c>
      <c r="H72" s="20">
        <f>IF(H$6&gt;Assumptions!$D$15,0,SUMIF('Monthly Cash Flow'!$C$4:$DS$4,'Annual Investment Cash Flow'!H$6,INDEX('Monthly Cash Flow'!$C$4:$DS$164,MATCH('Annual Investment Cash Flow'!$C72,'Monthly Cash Flow'!$C$4:$C$164,0),)))</f>
        <v>465902.70638957102</v>
      </c>
    </row>
    <row r="73" spans="3:8">
      <c r="C73" s="5" t="s">
        <v>185</v>
      </c>
      <c r="D73" s="20">
        <f>IF(D$6&gt;Assumptions!$D$15,0,SUMIF('Monthly Cash Flow'!$C$4:$DS$4,'Annual Investment Cash Flow'!D$6,INDEX('Monthly Cash Flow'!$C$4:$DS$164,MATCH('Annual Investment Cash Flow'!$C73,'Monthly Cash Flow'!$C$4:$C$164,0),)))</f>
        <v>0</v>
      </c>
      <c r="E73" s="20">
        <f>IF(E$6&gt;Assumptions!$D$15,0,SUMIF('Monthly Cash Flow'!$C$4:$DS$4,'Annual Investment Cash Flow'!E$6,INDEX('Monthly Cash Flow'!$C$4:$DS$164,MATCH('Annual Investment Cash Flow'!$C73,'Monthly Cash Flow'!$C$4:$C$164,0),)))</f>
        <v>3394.2832437500006</v>
      </c>
      <c r="F73" s="20">
        <f>IF(F$6&gt;Assumptions!$D$15,0,SUMIF('Monthly Cash Flow'!$C$4:$DS$4,'Annual Investment Cash Flow'!F$6,INDEX('Monthly Cash Flow'!$C$4:$DS$164,MATCH('Annual Investment Cash Flow'!$C73,'Monthly Cash Flow'!$C$4:$C$164,0),)))</f>
        <v>41342.369908875007</v>
      </c>
      <c r="G73" s="20">
        <f>IF(G$6&gt;Assumptions!$D$15,0,SUMIF('Monthly Cash Flow'!$C$4:$DS$4,'Annual Investment Cash Flow'!G$6,INDEX('Monthly Cash Flow'!$C$4:$DS$164,MATCH('Annual Investment Cash Flow'!$C73,'Monthly Cash Flow'!$C$4:$C$164,0),)))</f>
        <v>42582.641006141261</v>
      </c>
      <c r="H73" s="20">
        <f>IF(H$6&gt;Assumptions!$D$15,0,SUMIF('Monthly Cash Flow'!$C$4:$DS$4,'Annual Investment Cash Flow'!H$6,INDEX('Monthly Cash Flow'!$C$4:$DS$164,MATCH('Annual Investment Cash Flow'!$C73,'Monthly Cash Flow'!$C$4:$C$164,0),)))</f>
        <v>43860.1202363255</v>
      </c>
    </row>
    <row r="74" spans="3:8">
      <c r="C74" s="5" t="s">
        <v>265</v>
      </c>
      <c r="D74" s="20">
        <f>IF(D$6&gt;Assumptions!$D$15,0,SUMIF('Monthly Cash Flow'!$C$4:$DS$4,'Annual Investment Cash Flow'!D$6,INDEX('Monthly Cash Flow'!$C$4:$DS$164,MATCH('Annual Investment Cash Flow'!$C74,'Monthly Cash Flow'!$C$4:$C$164,0),)))</f>
        <v>0</v>
      </c>
      <c r="E74" s="20">
        <f>IF(E$6&gt;Assumptions!$D$15,0,SUMIF('Monthly Cash Flow'!$C$4:$DS$4,'Annual Investment Cash Flow'!E$6,INDEX('Monthly Cash Flow'!$C$4:$DS$164,MATCH('Annual Investment Cash Flow'!$C74,'Monthly Cash Flow'!$C$4:$C$164,0),)))</f>
        <v>0</v>
      </c>
      <c r="F74" s="20">
        <f>IF(F$6&gt;Assumptions!$D$15,0,SUMIF('Monthly Cash Flow'!$C$4:$DS$4,'Annual Investment Cash Flow'!F$6,INDEX('Monthly Cash Flow'!$C$4:$DS$164,MATCH('Annual Investment Cash Flow'!$C74,'Monthly Cash Flow'!$C$4:$C$164,0),)))</f>
        <v>0</v>
      </c>
      <c r="G74" s="20">
        <f>IF(G$6&gt;Assumptions!$D$15,0,SUMIF('Monthly Cash Flow'!$C$4:$DS$4,'Annual Investment Cash Flow'!G$6,INDEX('Monthly Cash Flow'!$C$4:$DS$164,MATCH('Annual Investment Cash Flow'!$C74,'Monthly Cash Flow'!$C$4:$C$164,0),)))</f>
        <v>0</v>
      </c>
      <c r="H74" s="20">
        <f>IF(H$6&gt;Assumptions!$D$15,0,SUMIF('Monthly Cash Flow'!$C$4:$DS$4,'Annual Investment Cash Flow'!H$6,INDEX('Monthly Cash Flow'!$C$4:$DS$164,MATCH('Annual Investment Cash Flow'!$C74,'Monthly Cash Flow'!$C$4:$C$164,0),)))</f>
        <v>0</v>
      </c>
    </row>
    <row r="75" spans="3:8">
      <c r="C75" s="5" t="s">
        <v>271</v>
      </c>
      <c r="D75" s="20">
        <f>IF(D$6&gt;Assumptions!$D$15,0,SUMIF('Monthly Cash Flow'!$C$4:$DS$4,'Annual Investment Cash Flow'!D$6,INDEX('Monthly Cash Flow'!$C$4:$DS$164,MATCH('Annual Investment Cash Flow'!$C75,'Monthly Cash Flow'!$C$4:$C$164,0),)))</f>
        <v>0</v>
      </c>
      <c r="E75" s="20">
        <f>IF(E$6&gt;Assumptions!$D$15,0,SUMIF('Monthly Cash Flow'!$C$4:$DS$4,'Annual Investment Cash Flow'!E$6,INDEX('Monthly Cash Flow'!$C$4:$DS$164,MATCH('Annual Investment Cash Flow'!$C75,'Monthly Cash Flow'!$C$4:$C$164,0),)))</f>
        <v>1442.2265520432002</v>
      </c>
      <c r="F75" s="20">
        <f>IF(F$6&gt;Assumptions!$D$15,0,SUMIF('Monthly Cash Flow'!$C$4:$DS$4,'Annual Investment Cash Flow'!F$6,INDEX('Monthly Cash Flow'!$C$4:$DS$164,MATCH('Annual Investment Cash Flow'!$C75,'Monthly Cash Flow'!$C$4:$C$164,0),)))</f>
        <v>17566.319403886177</v>
      </c>
      <c r="G75" s="20">
        <f>IF(G$6&gt;Assumptions!$D$15,0,SUMIF('Monthly Cash Flow'!$C$4:$DS$4,'Annual Investment Cash Flow'!G$6,INDEX('Monthly Cash Flow'!$C$4:$DS$164,MATCH('Annual Investment Cash Flow'!$C75,'Monthly Cash Flow'!$C$4:$C$164,0),)))</f>
        <v>18093.308986002765</v>
      </c>
      <c r="H75" s="20">
        <f>IF(H$6&gt;Assumptions!$D$15,0,SUMIF('Monthly Cash Flow'!$C$4:$DS$4,'Annual Investment Cash Flow'!H$6,INDEX('Monthly Cash Flow'!$C$4:$DS$164,MATCH('Annual Investment Cash Flow'!$C75,'Monthly Cash Flow'!$C$4:$C$164,0),)))</f>
        <v>18636.108255582843</v>
      </c>
    </row>
    <row r="76" spans="3:8">
      <c r="C76" s="5" t="s">
        <v>297</v>
      </c>
      <c r="D76" s="20">
        <f>IF(D$6&gt;Assumptions!$D$15,0,SUMIF('Monthly Cash Flow'!$C$4:$DS$4,'Annual Investment Cash Flow'!D$6,INDEX('Monthly Cash Flow'!$C$4:$DS$164,MATCH('Annual Investment Cash Flow'!$C76,'Monthly Cash Flow'!$C$4:$C$164,0),)))</f>
        <v>0</v>
      </c>
      <c r="E76" s="20">
        <f>IF(E$6&gt;Assumptions!$D$15,0,SUMIF('Monthly Cash Flow'!$C$4:$DS$4,'Annual Investment Cash Flow'!E$6,INDEX('Monthly Cash Flow'!$C$4:$DS$164,MATCH('Annual Investment Cash Flow'!$C76,'Monthly Cash Flow'!$C$4:$C$164,0),)))</f>
        <v>3605.5663801080004</v>
      </c>
      <c r="F76" s="20">
        <f>IF(F$6&gt;Assumptions!$D$15,0,SUMIF('Monthly Cash Flow'!$C$4:$DS$4,'Annual Investment Cash Flow'!F$6,INDEX('Monthly Cash Flow'!$C$4:$DS$164,MATCH('Annual Investment Cash Flow'!$C76,'Monthly Cash Flow'!$C$4:$C$164,0),)))</f>
        <v>43915.798509715438</v>
      </c>
      <c r="G76" s="20">
        <f>IF(G$6&gt;Assumptions!$D$15,0,SUMIF('Monthly Cash Flow'!$C$4:$DS$4,'Annual Investment Cash Flow'!G$6,INDEX('Monthly Cash Flow'!$C$4:$DS$164,MATCH('Annual Investment Cash Flow'!$C76,'Monthly Cash Flow'!$C$4:$C$164,0),)))</f>
        <v>45233.272465006892</v>
      </c>
      <c r="H76" s="20">
        <f>IF(H$6&gt;Assumptions!$D$15,0,SUMIF('Monthly Cash Flow'!$C$4:$DS$4,'Annual Investment Cash Flow'!H$6,INDEX('Monthly Cash Flow'!$C$4:$DS$164,MATCH('Annual Investment Cash Flow'!$C76,'Monthly Cash Flow'!$C$4:$C$164,0),)))</f>
        <v>46590.270638957118</v>
      </c>
    </row>
    <row r="77" spans="3:8">
      <c r="C77" s="5" t="s">
        <v>279</v>
      </c>
      <c r="D77" s="20">
        <f>IF(D$6&gt;Assumptions!$D$15,0,SUMIF('Monthly Cash Flow'!$C$4:$DS$4,'Annual Investment Cash Flow'!D$6,INDEX('Monthly Cash Flow'!$C$4:$DS$164,MATCH('Annual Investment Cash Flow'!$C77,'Monthly Cash Flow'!$C$4:$C$164,0),)))</f>
        <v>0</v>
      </c>
      <c r="E77" s="20">
        <f>IF(E$6&gt;Assumptions!$D$15,0,SUMIF('Monthly Cash Flow'!$C$4:$DS$4,'Annual Investment Cash Flow'!E$6,INDEX('Monthly Cash Flow'!$C$4:$DS$164,MATCH('Annual Investment Cash Flow'!$C77,'Monthly Cash Flow'!$C$4:$C$164,0),)))</f>
        <v>2884.4531040864003</v>
      </c>
      <c r="F77" s="20">
        <f>IF(F$6&gt;Assumptions!$D$15,0,SUMIF('Monthly Cash Flow'!$C$4:$DS$4,'Annual Investment Cash Flow'!F$6,INDEX('Monthly Cash Flow'!$C$4:$DS$164,MATCH('Annual Investment Cash Flow'!$C77,'Monthly Cash Flow'!$C$4:$C$164,0),)))</f>
        <v>35132.638807772353</v>
      </c>
      <c r="G77" s="20">
        <f>IF(G$6&gt;Assumptions!$D$15,0,SUMIF('Monthly Cash Flow'!$C$4:$DS$4,'Annual Investment Cash Flow'!G$6,INDEX('Monthly Cash Flow'!$C$4:$DS$164,MATCH('Annual Investment Cash Flow'!$C77,'Monthly Cash Flow'!$C$4:$C$164,0),)))</f>
        <v>36186.61797200553</v>
      </c>
      <c r="H77" s="20">
        <f>IF(H$6&gt;Assumptions!$D$15,0,SUMIF('Monthly Cash Flow'!$C$4:$DS$4,'Annual Investment Cash Flow'!H$6,INDEX('Monthly Cash Flow'!$C$4:$DS$164,MATCH('Annual Investment Cash Flow'!$C77,'Monthly Cash Flow'!$C$4:$C$164,0),)))</f>
        <v>37272.216511165687</v>
      </c>
    </row>
    <row r="78" spans="3:8">
      <c r="C78" s="5" t="s">
        <v>285</v>
      </c>
      <c r="D78" s="20">
        <f>IF(D$6&gt;Assumptions!$D$15,0,SUMIF('Monthly Cash Flow'!$C$4:$DS$4,'Annual Investment Cash Flow'!D$6,INDEX('Monthly Cash Flow'!$C$4:$DS$164,MATCH('Annual Investment Cash Flow'!$C78,'Monthly Cash Flow'!$C$4:$C$164,0),)))</f>
        <v>0</v>
      </c>
      <c r="E78" s="20">
        <f>IF(E$6&gt;Assumptions!$D$15,0,SUMIF('Monthly Cash Flow'!$C$4:$DS$4,'Annual Investment Cash Flow'!E$6,INDEX('Monthly Cash Flow'!$C$4:$DS$164,MATCH('Annual Investment Cash Flow'!$C78,'Monthly Cash Flow'!$C$4:$C$164,0),)))</f>
        <v>180.27831900540002</v>
      </c>
      <c r="F78" s="20">
        <f>IF(F$6&gt;Assumptions!$D$15,0,SUMIF('Monthly Cash Flow'!$C$4:$DS$4,'Annual Investment Cash Flow'!F$6,INDEX('Monthly Cash Flow'!$C$4:$DS$164,MATCH('Annual Investment Cash Flow'!$C78,'Monthly Cash Flow'!$C$4:$C$164,0),)))</f>
        <v>2195.7899254857721</v>
      </c>
      <c r="G78" s="20">
        <f>IF(G$6&gt;Assumptions!$D$15,0,SUMIF('Monthly Cash Flow'!$C$4:$DS$4,'Annual Investment Cash Flow'!G$6,INDEX('Monthly Cash Flow'!$C$4:$DS$164,MATCH('Annual Investment Cash Flow'!$C78,'Monthly Cash Flow'!$C$4:$C$164,0),)))</f>
        <v>2261.6636232503456</v>
      </c>
      <c r="H78" s="20">
        <f>IF(H$6&gt;Assumptions!$D$15,0,SUMIF('Monthly Cash Flow'!$C$4:$DS$4,'Annual Investment Cash Flow'!H$6,INDEX('Monthly Cash Flow'!$C$4:$DS$164,MATCH('Annual Investment Cash Flow'!$C78,'Monthly Cash Flow'!$C$4:$C$164,0),)))</f>
        <v>2329.5135319478554</v>
      </c>
    </row>
    <row r="79" spans="3:8">
      <c r="C79" s="5" t="s">
        <v>299</v>
      </c>
      <c r="D79" s="20">
        <f>IF(D$6&gt;Assumptions!$D$15,0,SUMIF('Monthly Cash Flow'!$C$4:$DS$4,'Annual Investment Cash Flow'!D$6,INDEX('Monthly Cash Flow'!$C$4:$DS$164,MATCH('Annual Investment Cash Flow'!$C79,'Monthly Cash Flow'!$C$4:$C$164,0),)))</f>
        <v>0</v>
      </c>
      <c r="E79" s="20">
        <f>IF(E$6&gt;Assumptions!$D$15,0,SUMIF('Monthly Cash Flow'!$C$4:$DS$4,'Annual Investment Cash Flow'!E$6,INDEX('Monthly Cash Flow'!$C$4:$DS$164,MATCH('Annual Investment Cash Flow'!$C79,'Monthly Cash Flow'!$C$4:$C$164,0),)))</f>
        <v>991.53075452970006</v>
      </c>
      <c r="F79" s="20">
        <f>IF(F$6&gt;Assumptions!$D$15,0,SUMIF('Monthly Cash Flow'!$C$4:$DS$4,'Annual Investment Cash Flow'!F$6,INDEX('Monthly Cash Flow'!$C$4:$DS$164,MATCH('Annual Investment Cash Flow'!$C79,'Monthly Cash Flow'!$C$4:$C$164,0),)))</f>
        <v>12076.844590171748</v>
      </c>
      <c r="G79" s="20">
        <f>IF(G$6&gt;Assumptions!$D$15,0,SUMIF('Monthly Cash Flow'!$C$4:$DS$4,'Annual Investment Cash Flow'!G$6,INDEX('Monthly Cash Flow'!$C$4:$DS$164,MATCH('Annual Investment Cash Flow'!$C79,'Monthly Cash Flow'!$C$4:$C$164,0),)))</f>
        <v>12439.149927876901</v>
      </c>
      <c r="H79" s="20">
        <f>IF(H$6&gt;Assumptions!$D$15,0,SUMIF('Monthly Cash Flow'!$C$4:$DS$4,'Annual Investment Cash Flow'!H$6,INDEX('Monthly Cash Flow'!$C$4:$DS$164,MATCH('Annual Investment Cash Flow'!$C79,'Monthly Cash Flow'!$C$4:$C$164,0),)))</f>
        <v>12812.324425713208</v>
      </c>
    </row>
    <row r="80" spans="3:8">
      <c r="C80" s="10" t="s">
        <v>193</v>
      </c>
      <c r="D80" s="407">
        <f>SUM(D72:D79)</f>
        <v>0</v>
      </c>
      <c r="E80" s="407">
        <f t="shared" ref="E80:H80" si="9">SUM(E72:E79)</f>
        <v>48554.002154602713</v>
      </c>
      <c r="F80" s="407">
        <f t="shared" si="9"/>
        <v>591387.7462430608</v>
      </c>
      <c r="G80" s="407">
        <f t="shared" si="9"/>
        <v>609129.37863035256</v>
      </c>
      <c r="H80" s="407">
        <f t="shared" si="9"/>
        <v>627403.25998926326</v>
      </c>
    </row>
    <row r="81" spans="3:8">
      <c r="C81" s="17"/>
    </row>
    <row r="82" spans="3:8">
      <c r="C82" s="5" t="s">
        <v>93</v>
      </c>
      <c r="D82" s="20">
        <f>IF(D$6&gt;Assumptions!$D$15,0,SUMIF('Monthly Cash Flow'!$C$4:$DS$4,'Annual Investment Cash Flow'!D$6,INDEX('Monthly Cash Flow'!$C$4:$DS$164,MATCH('Annual Investment Cash Flow'!$C82,'Monthly Cash Flow'!$C$4:$C$164,0),)))</f>
        <v>0</v>
      </c>
      <c r="E82" s="20">
        <f>IF(E$6&gt;Assumptions!$D$15,0,SUMIF('Monthly Cash Flow'!$C$4:$DS$4,'Annual Investment Cash Flow'!E$6,INDEX('Monthly Cash Flow'!$C$4:$DS$164,MATCH('Annual Investment Cash Flow'!$C82,'Monthly Cash Flow'!$C$4:$C$164,0),)))</f>
        <v>20882.01297</v>
      </c>
      <c r="F82" s="20">
        <f>IF(F$6&gt;Assumptions!$D$15,0,SUMIF('Monthly Cash Flow'!$C$4:$DS$4,'Annual Investment Cash Flow'!F$6,INDEX('Monthly Cash Flow'!$C$4:$DS$164,MATCH('Annual Investment Cash Flow'!$C82,'Monthly Cash Flow'!$C$4:$C$164,0),)))</f>
        <v>254342.91797459999</v>
      </c>
      <c r="G82" s="20">
        <f>IF(G$6&gt;Assumptions!$D$15,0,SUMIF('Monthly Cash Flow'!$C$4:$DS$4,'Annual Investment Cash Flow'!G$6,INDEX('Monthly Cash Flow'!$C$4:$DS$164,MATCH('Annual Investment Cash Flow'!$C82,'Monthly Cash Flow'!$C$4:$C$164,0),)))</f>
        <v>261973.20551383795</v>
      </c>
      <c r="H82" s="20">
        <f>IF(H$6&gt;Assumptions!$D$15,0,SUMIF('Monthly Cash Flow'!$C$4:$DS$4,'Annual Investment Cash Flow'!H$6,INDEX('Monthly Cash Flow'!$C$4:$DS$164,MATCH('Annual Investment Cash Flow'!$C82,'Monthly Cash Flow'!$C$4:$C$164,0),)))</f>
        <v>269832.40167925315</v>
      </c>
    </row>
    <row r="83" spans="3:8">
      <c r="C83" s="5" t="s">
        <v>184</v>
      </c>
      <c r="D83" s="20">
        <f>IF(D$6&gt;Assumptions!$D$15,0,SUMIF('Monthly Cash Flow'!$C$4:$DS$4,'Annual Investment Cash Flow'!D$6,INDEX('Monthly Cash Flow'!$C$4:$DS$164,MATCH('Annual Investment Cash Flow'!$C83,'Monthly Cash Flow'!$C$4:$C$164,0),)))</f>
        <v>0</v>
      </c>
      <c r="E83" s="20">
        <f>IF(E$6&gt;Assumptions!$D$15,0,SUMIF('Monthly Cash Flow'!$C$4:$DS$4,'Annual Investment Cash Flow'!E$6,INDEX('Monthly Cash Flow'!$C$4:$DS$164,MATCH('Annual Investment Cash Flow'!$C83,'Monthly Cash Flow'!$C$4:$C$164,0),)))</f>
        <v>0</v>
      </c>
      <c r="F83" s="20">
        <f>IF(F$6&gt;Assumptions!$D$15,0,SUMIF('Monthly Cash Flow'!$C$4:$DS$4,'Annual Investment Cash Flow'!F$6,INDEX('Monthly Cash Flow'!$C$4:$DS$164,MATCH('Annual Investment Cash Flow'!$C83,'Monthly Cash Flow'!$C$4:$C$164,0),)))</f>
        <v>0</v>
      </c>
      <c r="G83" s="20">
        <f>IF(G$6&gt;Assumptions!$D$15,0,SUMIF('Monthly Cash Flow'!$C$4:$DS$4,'Annual Investment Cash Flow'!G$6,INDEX('Monthly Cash Flow'!$C$4:$DS$164,MATCH('Annual Investment Cash Flow'!$C83,'Monthly Cash Flow'!$C$4:$C$164,0),)))</f>
        <v>0</v>
      </c>
      <c r="H83" s="20">
        <f>IF(H$6&gt;Assumptions!$D$15,0,SUMIF('Monthly Cash Flow'!$C$4:$DS$4,'Annual Investment Cash Flow'!H$6,INDEX('Monthly Cash Flow'!$C$4:$DS$164,MATCH('Annual Investment Cash Flow'!$C83,'Monthly Cash Flow'!$C$4:$C$164,0),)))</f>
        <v>0</v>
      </c>
    </row>
    <row r="84" spans="3:8">
      <c r="C84" s="5" t="s">
        <v>266</v>
      </c>
      <c r="D84" s="20">
        <f>IF(D$6&gt;Assumptions!$D$15,0,SUMIF('Monthly Cash Flow'!$C$4:$DS$4,'Annual Investment Cash Flow'!D$6,INDEX('Monthly Cash Flow'!$C$4:$DS$164,MATCH('Annual Investment Cash Flow'!$C84,'Monthly Cash Flow'!$C$4:$C$164,0),)))</f>
        <v>0</v>
      </c>
      <c r="E84" s="20">
        <f>IF(E$6&gt;Assumptions!$D$15,0,SUMIF('Monthly Cash Flow'!$C$4:$DS$4,'Annual Investment Cash Flow'!E$6,INDEX('Monthly Cash Flow'!$C$4:$DS$164,MATCH('Annual Investment Cash Flow'!$C84,'Monthly Cash Flow'!$C$4:$C$164,0),)))</f>
        <v>208.8201297</v>
      </c>
      <c r="F84" s="20">
        <f>IF(F$6&gt;Assumptions!$D$15,0,SUMIF('Monthly Cash Flow'!$C$4:$DS$4,'Annual Investment Cash Flow'!F$6,INDEX('Monthly Cash Flow'!$C$4:$DS$164,MATCH('Annual Investment Cash Flow'!$C84,'Monthly Cash Flow'!$C$4:$C$164,0),)))</f>
        <v>2543.429179746001</v>
      </c>
      <c r="G84" s="20">
        <f>IF(G$6&gt;Assumptions!$D$15,0,SUMIF('Monthly Cash Flow'!$C$4:$DS$4,'Annual Investment Cash Flow'!G$6,INDEX('Monthly Cash Flow'!$C$4:$DS$164,MATCH('Annual Investment Cash Flow'!$C84,'Monthly Cash Flow'!$C$4:$C$164,0),)))</f>
        <v>2619.7320551383805</v>
      </c>
      <c r="H84" s="20">
        <f>IF(H$6&gt;Assumptions!$D$15,0,SUMIF('Monthly Cash Flow'!$C$4:$DS$4,'Annual Investment Cash Flow'!H$6,INDEX('Monthly Cash Flow'!$C$4:$DS$164,MATCH('Annual Investment Cash Flow'!$C84,'Monthly Cash Flow'!$C$4:$C$164,0),)))</f>
        <v>2698.3240167925314</v>
      </c>
    </row>
    <row r="85" spans="3:8">
      <c r="C85" s="5" t="s">
        <v>272</v>
      </c>
      <c r="D85" s="20">
        <f>IF(D$6&gt;Assumptions!$D$15,0,SUMIF('Monthly Cash Flow'!$C$4:$DS$4,'Annual Investment Cash Flow'!D$6,INDEX('Monthly Cash Flow'!$C$4:$DS$164,MATCH('Annual Investment Cash Flow'!$C85,'Monthly Cash Flow'!$C$4:$C$164,0),)))</f>
        <v>0</v>
      </c>
      <c r="E85" s="20">
        <f>IF(E$6&gt;Assumptions!$D$15,0,SUMIF('Monthly Cash Flow'!$C$4:$DS$4,'Annual Investment Cash Flow'!E$6,INDEX('Monthly Cash Flow'!$C$4:$DS$164,MATCH('Annual Investment Cash Flow'!$C85,'Monthly Cash Flow'!$C$4:$C$164,0),)))</f>
        <v>1252.9207781999999</v>
      </c>
      <c r="F85" s="20">
        <f>IF(F$6&gt;Assumptions!$D$15,0,SUMIF('Monthly Cash Flow'!$C$4:$DS$4,'Annual Investment Cash Flow'!F$6,INDEX('Monthly Cash Flow'!$C$4:$DS$164,MATCH('Annual Investment Cash Flow'!$C85,'Monthly Cash Flow'!$C$4:$C$164,0),)))</f>
        <v>15260.575078475997</v>
      </c>
      <c r="G85" s="20">
        <f>IF(G$6&gt;Assumptions!$D$15,0,SUMIF('Monthly Cash Flow'!$C$4:$DS$4,'Annual Investment Cash Flow'!G$6,INDEX('Monthly Cash Flow'!$C$4:$DS$164,MATCH('Annual Investment Cash Flow'!$C85,'Monthly Cash Flow'!$C$4:$C$164,0),)))</f>
        <v>15718.392330830282</v>
      </c>
      <c r="H85" s="20">
        <f>IF(H$6&gt;Assumptions!$D$15,0,SUMIF('Monthly Cash Flow'!$C$4:$DS$4,'Annual Investment Cash Flow'!H$6,INDEX('Monthly Cash Flow'!$C$4:$DS$164,MATCH('Annual Investment Cash Flow'!$C85,'Monthly Cash Flow'!$C$4:$C$164,0),)))</f>
        <v>16189.944100755192</v>
      </c>
    </row>
    <row r="86" spans="3:8">
      <c r="C86" s="5" t="s">
        <v>298</v>
      </c>
      <c r="D86" s="20">
        <f>IF(D$6&gt;Assumptions!$D$15,0,SUMIF('Monthly Cash Flow'!$C$4:$DS$4,'Annual Investment Cash Flow'!D$6,INDEX('Monthly Cash Flow'!$C$4:$DS$164,MATCH('Annual Investment Cash Flow'!$C86,'Monthly Cash Flow'!$C$4:$C$164,0),)))</f>
        <v>0</v>
      </c>
      <c r="E86" s="20">
        <f>IF(E$6&gt;Assumptions!$D$15,0,SUMIF('Monthly Cash Flow'!$C$4:$DS$4,'Annual Investment Cash Flow'!E$6,INDEX('Monthly Cash Flow'!$C$4:$DS$164,MATCH('Annual Investment Cash Flow'!$C86,'Monthly Cash Flow'!$C$4:$C$164,0),)))</f>
        <v>2088.2012970000001</v>
      </c>
      <c r="F86" s="20">
        <f>IF(F$6&gt;Assumptions!$D$15,0,SUMIF('Monthly Cash Flow'!$C$4:$DS$4,'Annual Investment Cash Flow'!F$6,INDEX('Monthly Cash Flow'!$C$4:$DS$164,MATCH('Annual Investment Cash Flow'!$C86,'Monthly Cash Flow'!$C$4:$C$164,0),)))</f>
        <v>25434.291797459995</v>
      </c>
      <c r="G86" s="20">
        <f>IF(G$6&gt;Assumptions!$D$15,0,SUMIF('Monthly Cash Flow'!$C$4:$DS$4,'Annual Investment Cash Flow'!G$6,INDEX('Monthly Cash Flow'!$C$4:$DS$164,MATCH('Annual Investment Cash Flow'!$C86,'Monthly Cash Flow'!$C$4:$C$164,0),)))</f>
        <v>26197.320551383804</v>
      </c>
      <c r="H86" s="20">
        <f>IF(H$6&gt;Assumptions!$D$15,0,SUMIF('Monthly Cash Flow'!$C$4:$DS$4,'Annual Investment Cash Flow'!H$6,INDEX('Monthly Cash Flow'!$C$4:$DS$164,MATCH('Annual Investment Cash Flow'!$C86,'Monthly Cash Flow'!$C$4:$C$164,0),)))</f>
        <v>26983.240167925309</v>
      </c>
    </row>
    <row r="87" spans="3:8">
      <c r="C87" s="5" t="s">
        <v>280</v>
      </c>
      <c r="D87" s="20">
        <f>IF(D$6&gt;Assumptions!$D$15,0,SUMIF('Monthly Cash Flow'!$C$4:$DS$4,'Annual Investment Cash Flow'!D$6,INDEX('Monthly Cash Flow'!$C$4:$DS$164,MATCH('Annual Investment Cash Flow'!$C87,'Monthly Cash Flow'!$C$4:$C$164,0),)))</f>
        <v>0</v>
      </c>
      <c r="E87" s="20">
        <f>IF(E$6&gt;Assumptions!$D$15,0,SUMIF('Monthly Cash Flow'!$C$4:$DS$4,'Annual Investment Cash Flow'!E$6,INDEX('Monthly Cash Flow'!$C$4:$DS$164,MATCH('Annual Investment Cash Flow'!$C87,'Monthly Cash Flow'!$C$4:$C$164,0),)))</f>
        <v>1670.5610376</v>
      </c>
      <c r="F87" s="20">
        <f>IF(F$6&gt;Assumptions!$D$15,0,SUMIF('Monthly Cash Flow'!$C$4:$DS$4,'Annual Investment Cash Flow'!F$6,INDEX('Monthly Cash Flow'!$C$4:$DS$164,MATCH('Annual Investment Cash Flow'!$C87,'Monthly Cash Flow'!$C$4:$C$164,0),)))</f>
        <v>20347.433437968008</v>
      </c>
      <c r="G87" s="20">
        <f>IF(G$6&gt;Assumptions!$D$15,0,SUMIF('Monthly Cash Flow'!$C$4:$DS$4,'Annual Investment Cash Flow'!G$6,INDEX('Monthly Cash Flow'!$C$4:$DS$164,MATCH('Annual Investment Cash Flow'!$C87,'Monthly Cash Flow'!$C$4:$C$164,0),)))</f>
        <v>20957.856441107044</v>
      </c>
      <c r="H87" s="20">
        <f>IF(H$6&gt;Assumptions!$D$15,0,SUMIF('Monthly Cash Flow'!$C$4:$DS$4,'Annual Investment Cash Flow'!H$6,INDEX('Monthly Cash Flow'!$C$4:$DS$164,MATCH('Annual Investment Cash Flow'!$C87,'Monthly Cash Flow'!$C$4:$C$164,0),)))</f>
        <v>21586.592134340252</v>
      </c>
    </row>
    <row r="88" spans="3:8">
      <c r="C88" s="5" t="s">
        <v>286</v>
      </c>
      <c r="D88" s="20">
        <f>IF(D$6&gt;Assumptions!$D$15,0,SUMIF('Monthly Cash Flow'!$C$4:$DS$4,'Annual Investment Cash Flow'!D$6,INDEX('Monthly Cash Flow'!$C$4:$DS$164,MATCH('Annual Investment Cash Flow'!$C88,'Monthly Cash Flow'!$C$4:$C$164,0),)))</f>
        <v>0</v>
      </c>
      <c r="E88" s="20">
        <f>IF(E$6&gt;Assumptions!$D$15,0,SUMIF('Monthly Cash Flow'!$C$4:$DS$4,'Annual Investment Cash Flow'!E$6,INDEX('Monthly Cash Flow'!$C$4:$DS$164,MATCH('Annual Investment Cash Flow'!$C88,'Monthly Cash Flow'!$C$4:$C$164,0),)))</f>
        <v>104.41006485</v>
      </c>
      <c r="F88" s="20">
        <f>IF(F$6&gt;Assumptions!$D$15,0,SUMIF('Monthly Cash Flow'!$C$4:$DS$4,'Annual Investment Cash Flow'!F$6,INDEX('Monthly Cash Flow'!$C$4:$DS$164,MATCH('Annual Investment Cash Flow'!$C88,'Monthly Cash Flow'!$C$4:$C$164,0),)))</f>
        <v>1271.7145898730005</v>
      </c>
      <c r="G88" s="20">
        <f>IF(G$6&gt;Assumptions!$D$15,0,SUMIF('Monthly Cash Flow'!$C$4:$DS$4,'Annual Investment Cash Flow'!G$6,INDEX('Monthly Cash Flow'!$C$4:$DS$164,MATCH('Annual Investment Cash Flow'!$C88,'Monthly Cash Flow'!$C$4:$C$164,0),)))</f>
        <v>1309.8660275691902</v>
      </c>
      <c r="H88" s="20">
        <f>IF(H$6&gt;Assumptions!$D$15,0,SUMIF('Monthly Cash Flow'!$C$4:$DS$4,'Annual Investment Cash Flow'!H$6,INDEX('Monthly Cash Flow'!$C$4:$DS$164,MATCH('Annual Investment Cash Flow'!$C88,'Monthly Cash Flow'!$C$4:$C$164,0),)))</f>
        <v>1349.1620083962657</v>
      </c>
    </row>
    <row r="89" spans="3:8">
      <c r="C89" s="5" t="s">
        <v>300</v>
      </c>
      <c r="D89" s="20">
        <f>IF(D$6&gt;Assumptions!$D$15,0,SUMIF('Monthly Cash Flow'!$C$4:$DS$4,'Annual Investment Cash Flow'!D$6,INDEX('Monthly Cash Flow'!$C$4:$DS$164,MATCH('Annual Investment Cash Flow'!$C89,'Monthly Cash Flow'!$C$4:$C$164,0),)))</f>
        <v>0</v>
      </c>
      <c r="E89" s="20">
        <f>IF(E$6&gt;Assumptions!$D$15,0,SUMIF('Monthly Cash Flow'!$C$4:$DS$4,'Annual Investment Cash Flow'!E$6,INDEX('Monthly Cash Flow'!$C$4:$DS$164,MATCH('Annual Investment Cash Flow'!$C89,'Monthly Cash Flow'!$C$4:$C$164,0),)))</f>
        <v>574.25535667500003</v>
      </c>
      <c r="F89" s="20">
        <f>IF(F$6&gt;Assumptions!$D$15,0,SUMIF('Monthly Cash Flow'!$C$4:$DS$4,'Annual Investment Cash Flow'!F$6,INDEX('Monthly Cash Flow'!$C$4:$DS$164,MATCH('Annual Investment Cash Flow'!$C89,'Monthly Cash Flow'!$C$4:$C$164,0),)))</f>
        <v>6994.4302443015004</v>
      </c>
      <c r="G89" s="20">
        <f>IF(G$6&gt;Assumptions!$D$15,0,SUMIF('Monthly Cash Flow'!$C$4:$DS$4,'Annual Investment Cash Flow'!G$6,INDEX('Monthly Cash Flow'!$C$4:$DS$164,MATCH('Annual Investment Cash Flow'!$C89,'Monthly Cash Flow'!$C$4:$C$164,0),)))</f>
        <v>7204.2631516305464</v>
      </c>
      <c r="H89" s="20">
        <f>IF(H$6&gt;Assumptions!$D$15,0,SUMIF('Monthly Cash Flow'!$C$4:$DS$4,'Annual Investment Cash Flow'!H$6,INDEX('Monthly Cash Flow'!$C$4:$DS$164,MATCH('Annual Investment Cash Flow'!$C89,'Monthly Cash Flow'!$C$4:$C$164,0),)))</f>
        <v>7420.3910461794621</v>
      </c>
    </row>
    <row r="90" spans="3:8">
      <c r="C90" s="10" t="s">
        <v>194</v>
      </c>
      <c r="D90" s="407">
        <f>SUM(D82:D89)</f>
        <v>0</v>
      </c>
      <c r="E90" s="407">
        <f t="shared" ref="E90:H90" si="10">SUM(E82:E89)</f>
        <v>26781.181634025001</v>
      </c>
      <c r="F90" s="407">
        <f t="shared" si="10"/>
        <v>326194.7923024245</v>
      </c>
      <c r="G90" s="407">
        <f t="shared" si="10"/>
        <v>335980.63607149717</v>
      </c>
      <c r="H90" s="407">
        <f t="shared" si="10"/>
        <v>346060.0551536422</v>
      </c>
    </row>
    <row r="91" spans="3:8">
      <c r="C91" s="17"/>
    </row>
    <row r="92" spans="3:8">
      <c r="C92" s="5" t="s">
        <v>94</v>
      </c>
      <c r="D92" s="20">
        <f>IF(D$6&gt;Assumptions!$D$15,0,SUMIF('Monthly Cash Flow'!$C$4:$DS$4,'Annual Investment Cash Flow'!D$6,INDEX('Monthly Cash Flow'!$C$4:$DS$164,MATCH('Annual Investment Cash Flow'!$C92,'Monthly Cash Flow'!$C$4:$C$164,0),)))</f>
        <v>0</v>
      </c>
      <c r="E92" s="20">
        <f>IF(E$6&gt;Assumptions!$D$15,0,SUMIF('Monthly Cash Flow'!$C$4:$DS$4,'Annual Investment Cash Flow'!E$6,INDEX('Monthly Cash Flow'!$C$4:$DS$164,MATCH('Annual Investment Cash Flow'!$C92,'Monthly Cash Flow'!$C$4:$C$164,0),)))</f>
        <v>7649.0890000000009</v>
      </c>
      <c r="F92" s="20">
        <f>IF(F$6&gt;Assumptions!$D$15,0,SUMIF('Monthly Cash Flow'!$C$4:$DS$4,'Annual Investment Cash Flow'!F$6,INDEX('Monthly Cash Flow'!$C$4:$DS$164,MATCH('Annual Investment Cash Flow'!$C92,'Monthly Cash Flow'!$C$4:$C$164,0),)))</f>
        <v>93165.904020000002</v>
      </c>
      <c r="G92" s="20">
        <f>IF(G$6&gt;Assumptions!$D$15,0,SUMIF('Monthly Cash Flow'!$C$4:$DS$4,'Annual Investment Cash Flow'!G$6,INDEX('Monthly Cash Flow'!$C$4:$DS$164,MATCH('Annual Investment Cash Flow'!$C92,'Monthly Cash Flow'!$C$4:$C$164,0),)))</f>
        <v>95960.881140600031</v>
      </c>
      <c r="H92" s="20">
        <f>IF(H$6&gt;Assumptions!$D$15,0,SUMIF('Monthly Cash Flow'!$C$4:$DS$4,'Annual Investment Cash Flow'!H$6,INDEX('Monthly Cash Flow'!$C$4:$DS$164,MATCH('Annual Investment Cash Flow'!$C92,'Monthly Cash Flow'!$C$4:$C$164,0),)))</f>
        <v>128829.5250544404</v>
      </c>
    </row>
    <row r="93" spans="3:8">
      <c r="C93" s="5" t="s">
        <v>608</v>
      </c>
      <c r="D93" s="20">
        <f>IF(D$6&gt;Assumptions!$D$15,0,SUMIF('Monthly Cash Flow'!$C$4:$DS$4,'Annual Investment Cash Flow'!D$6,INDEX('Monthly Cash Flow'!$C$4:$DS$164,MATCH('Annual Investment Cash Flow'!$C93,'Monthly Cash Flow'!$C$4:$C$164,0),)))</f>
        <v>0</v>
      </c>
      <c r="E93" s="20">
        <f>IF(E$6&gt;Assumptions!$D$15,0,SUMIF('Monthly Cash Flow'!$C$4:$DS$4,'Annual Investment Cash Flow'!E$6,INDEX('Monthly Cash Flow'!$C$4:$DS$164,MATCH('Annual Investment Cash Flow'!$C93,'Monthly Cash Flow'!$C$4:$C$164,0),)))</f>
        <v>382.45445000000007</v>
      </c>
      <c r="F93" s="20">
        <f>IF(F$6&gt;Assumptions!$D$15,0,SUMIF('Monthly Cash Flow'!$C$4:$DS$4,'Annual Investment Cash Flow'!F$6,INDEX('Monthly Cash Flow'!$C$4:$DS$164,MATCH('Annual Investment Cash Flow'!$C93,'Monthly Cash Flow'!$C$4:$C$164,0),)))</f>
        <v>4658.2952010000008</v>
      </c>
      <c r="G93" s="20">
        <f>IF(G$6&gt;Assumptions!$D$15,0,SUMIF('Monthly Cash Flow'!$C$4:$DS$4,'Annual Investment Cash Flow'!G$6,INDEX('Monthly Cash Flow'!$C$4:$DS$164,MATCH('Annual Investment Cash Flow'!$C93,'Monthly Cash Flow'!$C$4:$C$164,0),)))</f>
        <v>4798.0440570300007</v>
      </c>
      <c r="H93" s="20">
        <f>IF(H$6&gt;Assumptions!$D$15,0,SUMIF('Monthly Cash Flow'!$C$4:$DS$4,'Annual Investment Cash Flow'!H$6,INDEX('Monthly Cash Flow'!$C$4:$DS$164,MATCH('Annual Investment Cash Flow'!$C93,'Monthly Cash Flow'!$C$4:$C$164,0),)))</f>
        <v>4941.9853787409002</v>
      </c>
    </row>
    <row r="94" spans="3:8">
      <c r="C94" s="5" t="s">
        <v>290</v>
      </c>
      <c r="D94" s="20">
        <f>IF(D$6&gt;Assumptions!$D$15,0,SUMIF('Monthly Cash Flow'!$C$4:$DS$4,'Annual Investment Cash Flow'!D$6,INDEX('Monthly Cash Flow'!$C$4:$DS$164,MATCH('Annual Investment Cash Flow'!$C94,'Monthly Cash Flow'!$C$4:$C$164,0),)))</f>
        <v>0</v>
      </c>
      <c r="E94" s="20">
        <f>IF(E$6&gt;Assumptions!$D$15,0,SUMIF('Monthly Cash Flow'!$C$4:$DS$4,'Annual Investment Cash Flow'!E$6,INDEX('Monthly Cash Flow'!$C$4:$DS$164,MATCH('Annual Investment Cash Flow'!$C94,'Monthly Cash Flow'!$C$4:$C$164,0),)))</f>
        <v>2830.1629300000004</v>
      </c>
      <c r="F94" s="20">
        <f>IF(F$6&gt;Assumptions!$D$15,0,SUMIF('Monthly Cash Flow'!$C$4:$DS$4,'Annual Investment Cash Flow'!F$6,INDEX('Monthly Cash Flow'!$C$4:$DS$164,MATCH('Annual Investment Cash Flow'!$C94,'Monthly Cash Flow'!$C$4:$C$164,0),)))</f>
        <v>34471.384487399999</v>
      </c>
      <c r="G94" s="20">
        <f>IF(G$6&gt;Assumptions!$D$15,0,SUMIF('Monthly Cash Flow'!$C$4:$DS$4,'Annual Investment Cash Flow'!G$6,INDEX('Monthly Cash Flow'!$C$4:$DS$164,MATCH('Annual Investment Cash Flow'!$C94,'Monthly Cash Flow'!$C$4:$C$164,0),)))</f>
        <v>35505.526022021993</v>
      </c>
      <c r="H94" s="20">
        <f>IF(H$6&gt;Assumptions!$D$15,0,SUMIF('Monthly Cash Flow'!$C$4:$DS$4,'Annual Investment Cash Flow'!H$6,INDEX('Monthly Cash Flow'!$C$4:$DS$164,MATCH('Annual Investment Cash Flow'!$C94,'Monthly Cash Flow'!$C$4:$C$164,0),)))</f>
        <v>47666.924270142939</v>
      </c>
    </row>
    <row r="95" spans="3:8">
      <c r="C95" s="10" t="s">
        <v>195</v>
      </c>
      <c r="D95" s="407">
        <f>SUM(D92:D94)</f>
        <v>0</v>
      </c>
      <c r="E95" s="407">
        <f t="shared" ref="E95:H95" si="11">SUM(E92:E94)</f>
        <v>10861.706380000001</v>
      </c>
      <c r="F95" s="407">
        <f t="shared" si="11"/>
        <v>132295.58370839999</v>
      </c>
      <c r="G95" s="407">
        <f t="shared" si="11"/>
        <v>136264.45121965202</v>
      </c>
      <c r="H95" s="407">
        <f t="shared" si="11"/>
        <v>181438.43470332425</v>
      </c>
    </row>
    <row r="96" spans="3:8">
      <c r="C96" s="17"/>
    </row>
    <row r="97" spans="3:8">
      <c r="C97" s="5" t="s">
        <v>95</v>
      </c>
      <c r="D97" s="20">
        <f>IF(D$6&gt;Assumptions!$D$15,0,SUMIF('Monthly Cash Flow'!$C$4:$DS$4,'Annual Investment Cash Flow'!D$6,INDEX('Monthly Cash Flow'!$C$4:$DS$164,MATCH('Annual Investment Cash Flow'!$C97,'Monthly Cash Flow'!$C$4:$C$164,0),)))</f>
        <v>0</v>
      </c>
      <c r="E97" s="20">
        <f>IF(E$6&gt;Assumptions!$D$15,0,SUMIF('Monthly Cash Flow'!$C$4:$DS$4,'Annual Investment Cash Flow'!E$6,INDEX('Monthly Cash Flow'!$C$4:$DS$164,MATCH('Annual Investment Cash Flow'!$C97,'Monthly Cash Flow'!$C$4:$C$164,0),)))</f>
        <v>22434.778037</v>
      </c>
      <c r="F97" s="20">
        <f>IF(F$6&gt;Assumptions!$D$15,0,SUMIF('Monthly Cash Flow'!$C$4:$DS$4,'Annual Investment Cash Flow'!F$6,INDEX('Monthly Cash Flow'!$C$4:$DS$164,MATCH('Annual Investment Cash Flow'!$C97,'Monthly Cash Flow'!$C$4:$C$164,0),)))</f>
        <v>273255.59649066004</v>
      </c>
      <c r="G97" s="20">
        <f>IF(G$6&gt;Assumptions!$D$15,0,SUMIF('Monthly Cash Flow'!$C$4:$DS$4,'Annual Investment Cash Flow'!G$6,INDEX('Monthly Cash Flow'!$C$4:$DS$164,MATCH('Annual Investment Cash Flow'!$C97,'Monthly Cash Flow'!$C$4:$C$164,0),)))</f>
        <v>281453.26438537985</v>
      </c>
      <c r="H97" s="20">
        <f>IF(H$6&gt;Assumptions!$D$15,0,SUMIF('Monthly Cash Flow'!$C$4:$DS$4,'Annual Investment Cash Flow'!H$6,INDEX('Monthly Cash Flow'!$C$4:$DS$164,MATCH('Annual Investment Cash Flow'!$C97,'Monthly Cash Flow'!$C$4:$C$164,0),)))</f>
        <v>289896.8623169412</v>
      </c>
    </row>
    <row r="98" spans="3:8">
      <c r="C98" s="5" t="s">
        <v>183</v>
      </c>
      <c r="D98" s="20">
        <f>IF(D$6&gt;Assumptions!$D$15,0,SUMIF('Monthly Cash Flow'!$C$4:$DS$4,'Annual Investment Cash Flow'!D$6,INDEX('Monthly Cash Flow'!$C$4:$DS$164,MATCH('Annual Investment Cash Flow'!$C98,'Monthly Cash Flow'!$C$4:$C$164,0),)))</f>
        <v>0</v>
      </c>
      <c r="E98" s="20">
        <f>IF(E$6&gt;Assumptions!$D$15,0,SUMIF('Monthly Cash Flow'!$C$4:$DS$4,'Annual Investment Cash Flow'!E$6,INDEX('Monthly Cash Flow'!$C$4:$DS$164,MATCH('Annual Investment Cash Flow'!$C98,'Monthly Cash Flow'!$C$4:$C$164,0),)))</f>
        <v>669.29528750000009</v>
      </c>
      <c r="F98" s="20">
        <f>IF(F$6&gt;Assumptions!$D$15,0,SUMIF('Monthly Cash Flow'!$C$4:$DS$4,'Annual Investment Cash Flow'!F$6,INDEX('Monthly Cash Flow'!$C$4:$DS$164,MATCH('Annual Investment Cash Flow'!$C98,'Monthly Cash Flow'!$C$4:$C$164,0),)))</f>
        <v>8152.0166017500014</v>
      </c>
      <c r="G98" s="20">
        <f>IF(G$6&gt;Assumptions!$D$15,0,SUMIF('Monthly Cash Flow'!$C$4:$DS$4,'Annual Investment Cash Flow'!G$6,INDEX('Monthly Cash Flow'!$C$4:$DS$164,MATCH('Annual Investment Cash Flow'!$C98,'Monthly Cash Flow'!$C$4:$C$164,0),)))</f>
        <v>8396.5770998024982</v>
      </c>
      <c r="H98" s="20">
        <f>IF(H$6&gt;Assumptions!$D$15,0,SUMIF('Monthly Cash Flow'!$C$4:$DS$4,'Annual Investment Cash Flow'!H$6,INDEX('Monthly Cash Flow'!$C$4:$DS$164,MATCH('Annual Investment Cash Flow'!$C98,'Monthly Cash Flow'!$C$4:$C$164,0),)))</f>
        <v>8648.4744127965769</v>
      </c>
    </row>
    <row r="99" spans="3:8">
      <c r="C99" s="5" t="s">
        <v>267</v>
      </c>
      <c r="D99" s="20">
        <f>IF(D$6&gt;Assumptions!$D$15,0,SUMIF('Monthly Cash Flow'!$C$4:$DS$4,'Annual Investment Cash Flow'!D$6,INDEX('Monthly Cash Flow'!$C$4:$DS$164,MATCH('Annual Investment Cash Flow'!$C99,'Monthly Cash Flow'!$C$4:$C$164,0),)))</f>
        <v>0</v>
      </c>
      <c r="E99" s="20">
        <f>IF(E$6&gt;Assumptions!$D$15,0,SUMIF('Monthly Cash Flow'!$C$4:$DS$4,'Annual Investment Cash Flow'!E$6,INDEX('Monthly Cash Flow'!$C$4:$DS$164,MATCH('Annual Investment Cash Flow'!$C99,'Monthly Cash Flow'!$C$4:$C$164,0),)))</f>
        <v>0</v>
      </c>
      <c r="F99" s="20">
        <f>IF(F$6&gt;Assumptions!$D$15,0,SUMIF('Monthly Cash Flow'!$C$4:$DS$4,'Annual Investment Cash Flow'!F$6,INDEX('Monthly Cash Flow'!$C$4:$DS$164,MATCH('Annual Investment Cash Flow'!$C99,'Monthly Cash Flow'!$C$4:$C$164,0),)))</f>
        <v>0</v>
      </c>
      <c r="G99" s="20">
        <f>IF(G$6&gt;Assumptions!$D$15,0,SUMIF('Monthly Cash Flow'!$C$4:$DS$4,'Annual Investment Cash Flow'!G$6,INDEX('Monthly Cash Flow'!$C$4:$DS$164,MATCH('Annual Investment Cash Flow'!$C99,'Monthly Cash Flow'!$C$4:$C$164,0),)))</f>
        <v>0</v>
      </c>
      <c r="H99" s="20">
        <f>IF(H$6&gt;Assumptions!$D$15,0,SUMIF('Monthly Cash Flow'!$C$4:$DS$4,'Annual Investment Cash Flow'!H$6,INDEX('Monthly Cash Flow'!$C$4:$DS$164,MATCH('Annual Investment Cash Flow'!$C99,'Monthly Cash Flow'!$C$4:$C$164,0),)))</f>
        <v>0</v>
      </c>
    </row>
    <row r="100" spans="3:8">
      <c r="C100" s="5" t="s">
        <v>273</v>
      </c>
      <c r="D100" s="20">
        <f>IF(D$6&gt;Assumptions!$D$15,0,SUMIF('Monthly Cash Flow'!$C$4:$DS$4,'Annual Investment Cash Flow'!D$6,INDEX('Monthly Cash Flow'!$C$4:$DS$164,MATCH('Annual Investment Cash Flow'!$C100,'Monthly Cash Flow'!$C$4:$C$164,0),)))</f>
        <v>0</v>
      </c>
      <c r="E100" s="20">
        <f>IF(E$6&gt;Assumptions!$D$15,0,SUMIF('Monthly Cash Flow'!$C$4:$DS$4,'Annual Investment Cash Flow'!E$6,INDEX('Monthly Cash Flow'!$C$4:$DS$164,MATCH('Annual Investment Cash Flow'!$C100,'Monthly Cash Flow'!$C$4:$C$164,0),)))</f>
        <v>1346.0866822200001</v>
      </c>
      <c r="F100" s="20">
        <f>IF(F$6&gt;Assumptions!$D$15,0,SUMIF('Monthly Cash Flow'!$C$4:$DS$4,'Annual Investment Cash Flow'!F$6,INDEX('Monthly Cash Flow'!$C$4:$DS$164,MATCH('Annual Investment Cash Flow'!$C100,'Monthly Cash Flow'!$C$4:$C$164,0),)))</f>
        <v>16395.335789439599</v>
      </c>
      <c r="G100" s="20">
        <f>IF(G$6&gt;Assumptions!$D$15,0,SUMIF('Monthly Cash Flow'!$C$4:$DS$4,'Annual Investment Cash Flow'!G$6,INDEX('Monthly Cash Flow'!$C$4:$DS$164,MATCH('Annual Investment Cash Flow'!$C100,'Monthly Cash Flow'!$C$4:$C$164,0),)))</f>
        <v>16887.19586312279</v>
      </c>
      <c r="H100" s="20">
        <f>IF(H$6&gt;Assumptions!$D$15,0,SUMIF('Monthly Cash Flow'!$C$4:$DS$4,'Annual Investment Cash Flow'!H$6,INDEX('Monthly Cash Flow'!$C$4:$DS$164,MATCH('Annual Investment Cash Flow'!$C100,'Monthly Cash Flow'!$C$4:$C$164,0),)))</f>
        <v>17393.81173901647</v>
      </c>
    </row>
    <row r="101" spans="3:8">
      <c r="C101" s="5" t="s">
        <v>305</v>
      </c>
      <c r="D101" s="20">
        <f>IF(D$6&gt;Assumptions!$D$15,0,SUMIF('Monthly Cash Flow'!$C$4:$DS$4,'Annual Investment Cash Flow'!D$6,INDEX('Monthly Cash Flow'!$C$4:$DS$164,MATCH('Annual Investment Cash Flow'!$C101,'Monthly Cash Flow'!$C$4:$C$164,0),)))</f>
        <v>0</v>
      </c>
      <c r="E101" s="20">
        <f>IF(E$6&gt;Assumptions!$D$15,0,SUMIF('Monthly Cash Flow'!$C$4:$DS$4,'Annual Investment Cash Flow'!E$6,INDEX('Monthly Cash Flow'!$C$4:$DS$164,MATCH('Annual Investment Cash Flow'!$C101,'Monthly Cash Flow'!$C$4:$C$164,0),)))</f>
        <v>2243.4778037000001</v>
      </c>
      <c r="F101" s="20">
        <f>IF(F$6&gt;Assumptions!$D$15,0,SUMIF('Monthly Cash Flow'!$C$4:$DS$4,'Annual Investment Cash Flow'!F$6,INDEX('Monthly Cash Flow'!$C$4:$DS$164,MATCH('Annual Investment Cash Flow'!$C101,'Monthly Cash Flow'!$C$4:$C$164,0),)))</f>
        <v>27325.55964906601</v>
      </c>
      <c r="G101" s="20">
        <f>IF(G$6&gt;Assumptions!$D$15,0,SUMIF('Monthly Cash Flow'!$C$4:$DS$4,'Annual Investment Cash Flow'!G$6,INDEX('Monthly Cash Flow'!$C$4:$DS$164,MATCH('Annual Investment Cash Flow'!$C101,'Monthly Cash Flow'!$C$4:$C$164,0),)))</f>
        <v>28145.326438537988</v>
      </c>
      <c r="H101" s="20">
        <f>IF(H$6&gt;Assumptions!$D$15,0,SUMIF('Monthly Cash Flow'!$C$4:$DS$4,'Annual Investment Cash Flow'!H$6,INDEX('Monthly Cash Flow'!$C$4:$DS$164,MATCH('Annual Investment Cash Flow'!$C101,'Monthly Cash Flow'!$C$4:$C$164,0),)))</f>
        <v>28989.686231694119</v>
      </c>
    </row>
    <row r="102" spans="3:8">
      <c r="C102" s="5" t="s">
        <v>281</v>
      </c>
      <c r="D102" s="20">
        <f>IF(D$6&gt;Assumptions!$D$15,0,SUMIF('Monthly Cash Flow'!$C$4:$DS$4,'Annual Investment Cash Flow'!D$6,INDEX('Monthly Cash Flow'!$C$4:$DS$164,MATCH('Annual Investment Cash Flow'!$C102,'Monthly Cash Flow'!$C$4:$C$164,0),)))</f>
        <v>0</v>
      </c>
      <c r="E102" s="20">
        <f>IF(E$6&gt;Assumptions!$D$15,0,SUMIF('Monthly Cash Flow'!$C$4:$DS$4,'Annual Investment Cash Flow'!E$6,INDEX('Monthly Cash Flow'!$C$4:$DS$164,MATCH('Annual Investment Cash Flow'!$C102,'Monthly Cash Flow'!$C$4:$C$164,0),)))</f>
        <v>1794.7822429600001</v>
      </c>
      <c r="F102" s="20">
        <f>IF(F$6&gt;Assumptions!$D$15,0,SUMIF('Monthly Cash Flow'!$C$4:$DS$4,'Annual Investment Cash Flow'!F$6,INDEX('Monthly Cash Flow'!$C$4:$DS$164,MATCH('Annual Investment Cash Flow'!$C102,'Monthly Cash Flow'!$C$4:$C$164,0),)))</f>
        <v>21860.447719252803</v>
      </c>
      <c r="G102" s="20">
        <f>IF(G$6&gt;Assumptions!$D$15,0,SUMIF('Monthly Cash Flow'!$C$4:$DS$4,'Annual Investment Cash Flow'!G$6,INDEX('Monthly Cash Flow'!$C$4:$DS$164,MATCH('Annual Investment Cash Flow'!$C102,'Monthly Cash Flow'!$C$4:$C$164,0),)))</f>
        <v>22516.261150830385</v>
      </c>
      <c r="H102" s="20">
        <f>IF(H$6&gt;Assumptions!$D$15,0,SUMIF('Monthly Cash Flow'!$C$4:$DS$4,'Annual Investment Cash Flow'!H$6,INDEX('Monthly Cash Flow'!$C$4:$DS$164,MATCH('Annual Investment Cash Flow'!$C102,'Monthly Cash Flow'!$C$4:$C$164,0),)))</f>
        <v>23191.748985355294</v>
      </c>
    </row>
    <row r="103" spans="3:8">
      <c r="C103" s="5" t="s">
        <v>287</v>
      </c>
      <c r="D103" s="20">
        <f>IF(D$6&gt;Assumptions!$D$15,0,SUMIF('Monthly Cash Flow'!$C$4:$DS$4,'Annual Investment Cash Flow'!D$6,INDEX('Monthly Cash Flow'!$C$4:$DS$164,MATCH('Annual Investment Cash Flow'!$C103,'Monthly Cash Flow'!$C$4:$C$164,0),)))</f>
        <v>0</v>
      </c>
      <c r="E103" s="20">
        <f>IF(E$6&gt;Assumptions!$D$15,0,SUMIF('Monthly Cash Flow'!$C$4:$DS$4,'Annual Investment Cash Flow'!E$6,INDEX('Monthly Cash Flow'!$C$4:$DS$164,MATCH('Annual Investment Cash Flow'!$C103,'Monthly Cash Flow'!$C$4:$C$164,0),)))</f>
        <v>112.173890185</v>
      </c>
      <c r="F103" s="20">
        <f>IF(F$6&gt;Assumptions!$D$15,0,SUMIF('Monthly Cash Flow'!$C$4:$DS$4,'Annual Investment Cash Flow'!F$6,INDEX('Monthly Cash Flow'!$C$4:$DS$164,MATCH('Annual Investment Cash Flow'!$C103,'Monthly Cash Flow'!$C$4:$C$164,0),)))</f>
        <v>1366.2779824533002</v>
      </c>
      <c r="G103" s="20">
        <f>IF(G$6&gt;Assumptions!$D$15,0,SUMIF('Monthly Cash Flow'!$C$4:$DS$4,'Annual Investment Cash Flow'!G$6,INDEX('Monthly Cash Flow'!$C$4:$DS$164,MATCH('Annual Investment Cash Flow'!$C103,'Monthly Cash Flow'!$C$4:$C$164,0),)))</f>
        <v>1407.2663219268991</v>
      </c>
      <c r="H103" s="20">
        <f>IF(H$6&gt;Assumptions!$D$15,0,SUMIF('Monthly Cash Flow'!$C$4:$DS$4,'Annual Investment Cash Flow'!H$6,INDEX('Monthly Cash Flow'!$C$4:$DS$164,MATCH('Annual Investment Cash Flow'!$C103,'Monthly Cash Flow'!$C$4:$C$164,0),)))</f>
        <v>1449.4843115847059</v>
      </c>
    </row>
    <row r="104" spans="3:8">
      <c r="C104" s="5" t="s">
        <v>301</v>
      </c>
      <c r="D104" s="20">
        <f>IF(D$6&gt;Assumptions!$D$15,0,SUMIF('Monthly Cash Flow'!$C$4:$DS$4,'Annual Investment Cash Flow'!D$6,INDEX('Monthly Cash Flow'!$C$4:$DS$164,MATCH('Annual Investment Cash Flow'!$C104,'Monthly Cash Flow'!$C$4:$C$164,0),)))</f>
        <v>0</v>
      </c>
      <c r="E104" s="20">
        <f>IF(E$6&gt;Assumptions!$D$15,0,SUMIF('Monthly Cash Flow'!$C$4:$DS$4,'Annual Investment Cash Flow'!E$6,INDEX('Monthly Cash Flow'!$C$4:$DS$164,MATCH('Annual Investment Cash Flow'!$C104,'Monthly Cash Flow'!$C$4:$C$164,0),)))</f>
        <v>616.95639601749997</v>
      </c>
      <c r="F104" s="20">
        <f>IF(F$6&gt;Assumptions!$D$15,0,SUMIF('Monthly Cash Flow'!$C$4:$DS$4,'Annual Investment Cash Flow'!F$6,INDEX('Monthly Cash Flow'!$C$4:$DS$164,MATCH('Annual Investment Cash Flow'!$C104,'Monthly Cash Flow'!$C$4:$C$164,0),)))</f>
        <v>7514.5289034931484</v>
      </c>
      <c r="G104" s="20">
        <f>IF(G$6&gt;Assumptions!$D$15,0,SUMIF('Monthly Cash Flow'!$C$4:$DS$4,'Annual Investment Cash Flow'!G$6,INDEX('Monthly Cash Flow'!$C$4:$DS$164,MATCH('Annual Investment Cash Flow'!$C104,'Monthly Cash Flow'!$C$4:$C$164,0),)))</f>
        <v>7739.9647705979469</v>
      </c>
      <c r="H104" s="20">
        <f>IF(H$6&gt;Assumptions!$D$15,0,SUMIF('Monthly Cash Flow'!$C$4:$DS$4,'Annual Investment Cash Flow'!H$6,INDEX('Monthly Cash Flow'!$C$4:$DS$164,MATCH('Annual Investment Cash Flow'!$C104,'Monthly Cash Flow'!$C$4:$C$164,0),)))</f>
        <v>7972.1637137158859</v>
      </c>
    </row>
    <row r="105" spans="3:8">
      <c r="C105" s="10" t="s">
        <v>196</v>
      </c>
      <c r="D105" s="407">
        <f>SUM(D97:D104)</f>
        <v>0</v>
      </c>
      <c r="E105" s="407">
        <f t="shared" ref="E105:H105" si="12">SUM(E97:E104)</f>
        <v>29217.550339582504</v>
      </c>
      <c r="F105" s="407">
        <f t="shared" si="12"/>
        <v>355869.76313611487</v>
      </c>
      <c r="G105" s="407">
        <f t="shared" si="12"/>
        <v>366545.85603019828</v>
      </c>
      <c r="H105" s="407">
        <f t="shared" si="12"/>
        <v>377542.23171110434</v>
      </c>
    </row>
    <row r="106" spans="3:8">
      <c r="C106" s="17"/>
    </row>
    <row r="107" spans="3:8">
      <c r="C107" s="5" t="s">
        <v>96</v>
      </c>
      <c r="D107" s="20">
        <f>IF(D$6&gt;Assumptions!$D$15,0,SUMIF('Monthly Cash Flow'!$C$4:$DS$4,'Annual Investment Cash Flow'!D$6,INDEX('Monthly Cash Flow'!$C$4:$DS$164,MATCH('Annual Investment Cash Flow'!$C107,'Monthly Cash Flow'!$C$4:$C$164,0),)))</f>
        <v>0</v>
      </c>
      <c r="E107" s="20">
        <f>IF(E$6&gt;Assumptions!$D$15,0,SUMIF('Monthly Cash Flow'!$C$4:$DS$4,'Annual Investment Cash Flow'!E$6,INDEX('Monthly Cash Flow'!$C$4:$DS$164,MATCH('Annual Investment Cash Flow'!$C107,'Monthly Cash Flow'!$C$4:$C$164,0),)))</f>
        <v>22793.520311100001</v>
      </c>
      <c r="F107" s="20">
        <f>IF(F$6&gt;Assumptions!$D$15,0,SUMIF('Monthly Cash Flow'!$C$4:$DS$4,'Annual Investment Cash Flow'!F$6,INDEX('Monthly Cash Flow'!$C$4:$DS$164,MATCH('Annual Investment Cash Flow'!$C107,'Monthly Cash Flow'!$C$4:$C$164,0),)))</f>
        <v>599303.53775791812</v>
      </c>
      <c r="G107" s="20">
        <f>IF(G$6&gt;Assumptions!$D$15,0,SUMIF('Monthly Cash Flow'!$C$4:$DS$4,'Annual Investment Cash Flow'!G$6,INDEX('Monthly Cash Flow'!$C$4:$DS$164,MATCH('Annual Investment Cash Flow'!$C107,'Monthly Cash Flow'!$C$4:$C$164,0),)))</f>
        <v>1021494.4563672732</v>
      </c>
      <c r="H107" s="20">
        <f>IF(H$6&gt;Assumptions!$D$15,0,SUMIF('Monthly Cash Flow'!$C$4:$DS$4,'Annual Investment Cash Flow'!H$6,INDEX('Monthly Cash Flow'!$C$4:$DS$164,MATCH('Annual Investment Cash Flow'!$C107,'Monthly Cash Flow'!$C$4:$C$164,0),)))</f>
        <v>1214527.3789994498</v>
      </c>
    </row>
    <row r="108" spans="3:8">
      <c r="C108" s="5" t="s">
        <v>182</v>
      </c>
      <c r="D108" s="20">
        <f>IF(D$6&gt;Assumptions!$D$15,0,SUMIF('Monthly Cash Flow'!$C$4:$DS$4,'Annual Investment Cash Flow'!D$6,INDEX('Monthly Cash Flow'!$C$4:$DS$164,MATCH('Annual Investment Cash Flow'!$C108,'Monthly Cash Flow'!$C$4:$C$164,0),)))</f>
        <v>0</v>
      </c>
      <c r="E108" s="20">
        <f>IF(E$6&gt;Assumptions!$D$15,0,SUMIF('Monthly Cash Flow'!$C$4:$DS$4,'Annual Investment Cash Flow'!E$6,INDEX('Monthly Cash Flow'!$C$4:$DS$164,MATCH('Annual Investment Cash Flow'!$C108,'Monthly Cash Flow'!$C$4:$C$164,0),)))</f>
        <v>693.19869062500015</v>
      </c>
      <c r="F108" s="20">
        <f>IF(F$6&gt;Assumptions!$D$15,0,SUMIF('Monthly Cash Flow'!$C$4:$DS$4,'Annual Investment Cash Flow'!F$6,INDEX('Monthly Cash Flow'!$C$4:$DS$164,MATCH('Annual Investment Cash Flow'!$C108,'Monthly Cash Flow'!$C$4:$C$164,0),)))</f>
        <v>8443.1600518125015</v>
      </c>
      <c r="G108" s="20">
        <f>IF(G$6&gt;Assumptions!$D$15,0,SUMIF('Monthly Cash Flow'!$C$4:$DS$4,'Annual Investment Cash Flow'!G$6,INDEX('Monthly Cash Flow'!$C$4:$DS$164,MATCH('Annual Investment Cash Flow'!$C108,'Monthly Cash Flow'!$C$4:$C$164,0),)))</f>
        <v>8696.4548533668749</v>
      </c>
      <c r="H108" s="20">
        <f>IF(H$6&gt;Assumptions!$D$15,0,SUMIF('Monthly Cash Flow'!$C$4:$DS$4,'Annual Investment Cash Flow'!H$6,INDEX('Monthly Cash Flow'!$C$4:$DS$164,MATCH('Annual Investment Cash Flow'!$C108,'Monthly Cash Flow'!$C$4:$C$164,0),)))</f>
        <v>8957.3484989678836</v>
      </c>
    </row>
    <row r="109" spans="3:8">
      <c r="C109" s="5" t="s">
        <v>268</v>
      </c>
      <c r="D109" s="20">
        <f>IF(D$6&gt;Assumptions!$D$15,0,SUMIF('Monthly Cash Flow'!$C$4:$DS$4,'Annual Investment Cash Flow'!D$6,INDEX('Monthly Cash Flow'!$C$4:$DS$164,MATCH('Annual Investment Cash Flow'!$C109,'Monthly Cash Flow'!$C$4:$C$164,0),)))</f>
        <v>0</v>
      </c>
      <c r="E109" s="20">
        <f>IF(E$6&gt;Assumptions!$D$15,0,SUMIF('Monthly Cash Flow'!$C$4:$DS$4,'Annual Investment Cash Flow'!E$6,INDEX('Monthly Cash Flow'!$C$4:$DS$164,MATCH('Annual Investment Cash Flow'!$C109,'Monthly Cash Flow'!$C$4:$C$164,0),)))</f>
        <v>455.87040622200004</v>
      </c>
      <c r="F109" s="20">
        <f>IF(F$6&gt;Assumptions!$D$15,0,SUMIF('Monthly Cash Flow'!$C$4:$DS$4,'Annual Investment Cash Flow'!F$6,INDEX('Monthly Cash Flow'!$C$4:$DS$164,MATCH('Annual Investment Cash Flow'!$C109,'Monthly Cash Flow'!$C$4:$C$164,0),)))</f>
        <v>11986.070755158362</v>
      </c>
      <c r="G109" s="20">
        <f>IF(G$6&gt;Assumptions!$D$15,0,SUMIF('Monthly Cash Flow'!$C$4:$DS$4,'Annual Investment Cash Flow'!G$6,INDEX('Monthly Cash Flow'!$C$4:$DS$164,MATCH('Annual Investment Cash Flow'!$C109,'Monthly Cash Flow'!$C$4:$C$164,0),)))</f>
        <v>20429.889127345468</v>
      </c>
      <c r="H109" s="20">
        <f>IF(H$6&gt;Assumptions!$D$15,0,SUMIF('Monthly Cash Flow'!$C$4:$DS$4,'Annual Investment Cash Flow'!H$6,INDEX('Monthly Cash Flow'!$C$4:$DS$164,MATCH('Annual Investment Cash Flow'!$C109,'Monthly Cash Flow'!$C$4:$C$164,0),)))</f>
        <v>24290.547579989005</v>
      </c>
    </row>
    <row r="110" spans="3:8">
      <c r="C110" s="5" t="s">
        <v>274</v>
      </c>
      <c r="D110" s="20">
        <f>IF(D$6&gt;Assumptions!$D$15,0,SUMIF('Monthly Cash Flow'!$C$4:$DS$4,'Annual Investment Cash Flow'!D$6,INDEX('Monthly Cash Flow'!$C$4:$DS$164,MATCH('Annual Investment Cash Flow'!$C110,'Monthly Cash Flow'!$C$4:$C$164,0),)))</f>
        <v>0</v>
      </c>
      <c r="E110" s="20">
        <f>IF(E$6&gt;Assumptions!$D$15,0,SUMIF('Monthly Cash Flow'!$C$4:$DS$4,'Annual Investment Cash Flow'!E$6,INDEX('Monthly Cash Flow'!$C$4:$DS$164,MATCH('Annual Investment Cash Flow'!$C110,'Monthly Cash Flow'!$C$4:$C$164,0),)))</f>
        <v>1367.611218666</v>
      </c>
      <c r="F110" s="20">
        <f>IF(F$6&gt;Assumptions!$D$15,0,SUMIF('Monthly Cash Flow'!$C$4:$DS$4,'Annual Investment Cash Flow'!F$6,INDEX('Monthly Cash Flow'!$C$4:$DS$164,MATCH('Annual Investment Cash Flow'!$C110,'Monthly Cash Flow'!$C$4:$C$164,0),)))</f>
        <v>35958.212265475086</v>
      </c>
      <c r="G110" s="20">
        <f>IF(G$6&gt;Assumptions!$D$15,0,SUMIF('Monthly Cash Flow'!$C$4:$DS$4,'Annual Investment Cash Flow'!G$6,INDEX('Monthly Cash Flow'!$C$4:$DS$164,MATCH('Annual Investment Cash Flow'!$C110,'Monthly Cash Flow'!$C$4:$C$164,0),)))</f>
        <v>61289.667382036394</v>
      </c>
      <c r="H110" s="20">
        <f>IF(H$6&gt;Assumptions!$D$15,0,SUMIF('Monthly Cash Flow'!$C$4:$DS$4,'Annual Investment Cash Flow'!H$6,INDEX('Monthly Cash Flow'!$C$4:$DS$164,MATCH('Annual Investment Cash Flow'!$C110,'Monthly Cash Flow'!$C$4:$C$164,0),)))</f>
        <v>72871.642739966992</v>
      </c>
    </row>
    <row r="111" spans="3:8">
      <c r="C111" s="5" t="s">
        <v>306</v>
      </c>
      <c r="D111" s="20">
        <f>IF(D$6&gt;Assumptions!$D$15,0,SUMIF('Monthly Cash Flow'!$C$4:$DS$4,'Annual Investment Cash Flow'!D$6,INDEX('Monthly Cash Flow'!$C$4:$DS$164,MATCH('Annual Investment Cash Flow'!$C111,'Monthly Cash Flow'!$C$4:$C$164,0),)))</f>
        <v>0</v>
      </c>
      <c r="E111" s="20">
        <f>IF(E$6&gt;Assumptions!$D$15,0,SUMIF('Monthly Cash Flow'!$C$4:$DS$4,'Annual Investment Cash Flow'!E$6,INDEX('Monthly Cash Flow'!$C$4:$DS$164,MATCH('Annual Investment Cash Flow'!$C111,'Monthly Cash Flow'!$C$4:$C$164,0),)))</f>
        <v>2279.3520311100001</v>
      </c>
      <c r="F111" s="20">
        <f>IF(F$6&gt;Assumptions!$D$15,0,SUMIF('Monthly Cash Flow'!$C$4:$DS$4,'Annual Investment Cash Flow'!F$6,INDEX('Monthly Cash Flow'!$C$4:$DS$164,MATCH('Annual Investment Cash Flow'!$C111,'Monthly Cash Flow'!$C$4:$C$164,0),)))</f>
        <v>59930.353775791809</v>
      </c>
      <c r="G111" s="20">
        <f>IF(G$6&gt;Assumptions!$D$15,0,SUMIF('Monthly Cash Flow'!$C$4:$DS$4,'Annual Investment Cash Flow'!G$6,INDEX('Monthly Cash Flow'!$C$4:$DS$164,MATCH('Annual Investment Cash Flow'!$C111,'Monthly Cash Flow'!$C$4:$C$164,0),)))</f>
        <v>102149.44563672732</v>
      </c>
      <c r="H111" s="20">
        <f>IF(H$6&gt;Assumptions!$D$15,0,SUMIF('Monthly Cash Flow'!$C$4:$DS$4,'Annual Investment Cash Flow'!H$6,INDEX('Monthly Cash Flow'!$C$4:$DS$164,MATCH('Annual Investment Cash Flow'!$C111,'Monthly Cash Flow'!$C$4:$C$164,0),)))</f>
        <v>121452.73789994499</v>
      </c>
    </row>
    <row r="112" spans="3:8">
      <c r="C112" s="5" t="s">
        <v>282</v>
      </c>
      <c r="D112" s="20">
        <f>IF(D$6&gt;Assumptions!$D$15,0,SUMIF('Monthly Cash Flow'!$C$4:$DS$4,'Annual Investment Cash Flow'!D$6,INDEX('Monthly Cash Flow'!$C$4:$DS$164,MATCH('Annual Investment Cash Flow'!$C112,'Monthly Cash Flow'!$C$4:$C$164,0),)))</f>
        <v>0</v>
      </c>
      <c r="E112" s="20">
        <f>IF(E$6&gt;Assumptions!$D$15,0,SUMIF('Monthly Cash Flow'!$C$4:$DS$4,'Annual Investment Cash Flow'!E$6,INDEX('Monthly Cash Flow'!$C$4:$DS$164,MATCH('Annual Investment Cash Flow'!$C112,'Monthly Cash Flow'!$C$4:$C$164,0),)))</f>
        <v>1823.4816248880002</v>
      </c>
      <c r="F112" s="20">
        <f>IF(F$6&gt;Assumptions!$D$15,0,SUMIF('Monthly Cash Flow'!$C$4:$DS$4,'Annual Investment Cash Flow'!F$6,INDEX('Monthly Cash Flow'!$C$4:$DS$164,MATCH('Annual Investment Cash Flow'!$C112,'Monthly Cash Flow'!$C$4:$C$164,0),)))</f>
        <v>47944.283020633447</v>
      </c>
      <c r="G112" s="20">
        <f>IF(G$6&gt;Assumptions!$D$15,0,SUMIF('Monthly Cash Flow'!$C$4:$DS$4,'Annual Investment Cash Flow'!G$6,INDEX('Monthly Cash Flow'!$C$4:$DS$164,MATCH('Annual Investment Cash Flow'!$C112,'Monthly Cash Flow'!$C$4:$C$164,0),)))</f>
        <v>81719.556509381873</v>
      </c>
      <c r="H112" s="20">
        <f>IF(H$6&gt;Assumptions!$D$15,0,SUMIF('Monthly Cash Flow'!$C$4:$DS$4,'Annual Investment Cash Flow'!H$6,INDEX('Monthly Cash Flow'!$C$4:$DS$164,MATCH('Annual Investment Cash Flow'!$C112,'Monthly Cash Flow'!$C$4:$C$164,0),)))</f>
        <v>97162.190319956018</v>
      </c>
    </row>
    <row r="113" spans="3:8">
      <c r="C113" s="5" t="s">
        <v>288</v>
      </c>
      <c r="D113" s="20">
        <f>IF(D$6&gt;Assumptions!$D$15,0,SUMIF('Monthly Cash Flow'!$C$4:$DS$4,'Annual Investment Cash Flow'!D$6,INDEX('Monthly Cash Flow'!$C$4:$DS$164,MATCH('Annual Investment Cash Flow'!$C113,'Monthly Cash Flow'!$C$4:$C$164,0),)))</f>
        <v>0</v>
      </c>
      <c r="E113" s="20">
        <f>IF(E$6&gt;Assumptions!$D$15,0,SUMIF('Monthly Cash Flow'!$C$4:$DS$4,'Annual Investment Cash Flow'!E$6,INDEX('Monthly Cash Flow'!$C$4:$DS$164,MATCH('Annual Investment Cash Flow'!$C113,'Monthly Cash Flow'!$C$4:$C$164,0),)))</f>
        <v>113.96760155550001</v>
      </c>
      <c r="F113" s="20">
        <f>IF(F$6&gt;Assumptions!$D$15,0,SUMIF('Monthly Cash Flow'!$C$4:$DS$4,'Annual Investment Cash Flow'!F$6,INDEX('Monthly Cash Flow'!$C$4:$DS$164,MATCH('Annual Investment Cash Flow'!$C113,'Monthly Cash Flow'!$C$4:$C$164,0),)))</f>
        <v>2996.5176887895905</v>
      </c>
      <c r="G113" s="20">
        <f>IF(G$6&gt;Assumptions!$D$15,0,SUMIF('Monthly Cash Flow'!$C$4:$DS$4,'Annual Investment Cash Flow'!G$6,INDEX('Monthly Cash Flow'!$C$4:$DS$164,MATCH('Annual Investment Cash Flow'!$C113,'Monthly Cash Flow'!$C$4:$C$164,0),)))</f>
        <v>5107.4722818363671</v>
      </c>
      <c r="H113" s="20">
        <f>IF(H$6&gt;Assumptions!$D$15,0,SUMIF('Monthly Cash Flow'!$C$4:$DS$4,'Annual Investment Cash Flow'!H$6,INDEX('Monthly Cash Flow'!$C$4:$DS$164,MATCH('Annual Investment Cash Flow'!$C113,'Monthly Cash Flow'!$C$4:$C$164,0),)))</f>
        <v>6072.6368949972511</v>
      </c>
    </row>
    <row r="114" spans="3:8">
      <c r="C114" s="5" t="s">
        <v>302</v>
      </c>
      <c r="D114" s="20">
        <f>IF(D$6&gt;Assumptions!$D$15,0,SUMIF('Monthly Cash Flow'!$C$4:$DS$4,'Annual Investment Cash Flow'!D$6,INDEX('Monthly Cash Flow'!$C$4:$DS$164,MATCH('Annual Investment Cash Flow'!$C114,'Monthly Cash Flow'!$C$4:$C$164,0),)))</f>
        <v>0</v>
      </c>
      <c r="E114" s="20">
        <f>IF(E$6&gt;Assumptions!$D$15,0,SUMIF('Monthly Cash Flow'!$C$4:$DS$4,'Annual Investment Cash Flow'!E$6,INDEX('Monthly Cash Flow'!$C$4:$DS$164,MATCH('Annual Investment Cash Flow'!$C114,'Monthly Cash Flow'!$C$4:$C$164,0),)))</f>
        <v>626.82180855525007</v>
      </c>
      <c r="F114" s="20">
        <f>IF(F$6&gt;Assumptions!$D$15,0,SUMIF('Monthly Cash Flow'!$C$4:$DS$4,'Annual Investment Cash Flow'!F$6,INDEX('Monthly Cash Flow'!$C$4:$DS$164,MATCH('Annual Investment Cash Flow'!$C114,'Monthly Cash Flow'!$C$4:$C$164,0),)))</f>
        <v>16480.847288342746</v>
      </c>
      <c r="G114" s="20">
        <f>IF(G$6&gt;Assumptions!$D$15,0,SUMIF('Monthly Cash Flow'!$C$4:$DS$4,'Annual Investment Cash Flow'!G$6,INDEX('Monthly Cash Flow'!$C$4:$DS$164,MATCH('Annual Investment Cash Flow'!$C114,'Monthly Cash Flow'!$C$4:$C$164,0),)))</f>
        <v>28091.097550100014</v>
      </c>
      <c r="H114" s="20">
        <f>IF(H$6&gt;Assumptions!$D$15,0,SUMIF('Monthly Cash Flow'!$C$4:$DS$4,'Annual Investment Cash Flow'!H$6,INDEX('Monthly Cash Flow'!$C$4:$DS$164,MATCH('Annual Investment Cash Flow'!$C114,'Monthly Cash Flow'!$C$4:$C$164,0),)))</f>
        <v>33399.502922484869</v>
      </c>
    </row>
    <row r="115" spans="3:8">
      <c r="C115" s="10" t="s">
        <v>197</v>
      </c>
      <c r="D115" s="407">
        <f>SUM(D107:D114)</f>
        <v>0</v>
      </c>
      <c r="E115" s="407">
        <f t="shared" ref="E115:H115" si="13">SUM(E107:E114)</f>
        <v>30153.823692721751</v>
      </c>
      <c r="F115" s="407">
        <f t="shared" si="13"/>
        <v>783042.98260392167</v>
      </c>
      <c r="G115" s="407">
        <f t="shared" si="13"/>
        <v>1328978.0397080674</v>
      </c>
      <c r="H115" s="407">
        <f t="shared" si="13"/>
        <v>1578733.9858557568</v>
      </c>
    </row>
    <row r="116" spans="3:8">
      <c r="C116" s="17"/>
    </row>
    <row r="117" spans="3:8">
      <c r="C117" s="5" t="s">
        <v>98</v>
      </c>
      <c r="D117" s="20">
        <f>IF(D$6&gt;Assumptions!$D$15,0,SUMIF('Monthly Cash Flow'!$C$4:$DS$4,'Annual Investment Cash Flow'!D$6,INDEX('Monthly Cash Flow'!$C$4:$DS$164,MATCH('Annual Investment Cash Flow'!$C117,'Monthly Cash Flow'!$C$4:$C$164,0),)))</f>
        <v>0</v>
      </c>
      <c r="E117" s="20">
        <f>IF(E$6&gt;Assumptions!$D$15,0,SUMIF('Monthly Cash Flow'!$C$4:$DS$4,'Annual Investment Cash Flow'!E$6,INDEX('Monthly Cash Flow'!$C$4:$DS$164,MATCH('Annual Investment Cash Flow'!$C117,'Monthly Cash Flow'!$C$4:$C$164,0),)))</f>
        <v>106849.61430173332</v>
      </c>
      <c r="F117" s="20">
        <f>IF(F$6&gt;Assumptions!$D$15,0,SUMIF('Monthly Cash Flow'!$C$4:$DS$4,'Annual Investment Cash Flow'!F$6,INDEX('Monthly Cash Flow'!$C$4:$DS$164,MATCH('Annual Investment Cash Flow'!$C117,'Monthly Cash Flow'!$C$4:$C$164,0),)))</f>
        <v>1407536.7707666717</v>
      </c>
      <c r="G117" s="20">
        <f>IF(G$6&gt;Assumptions!$D$15,0,SUMIF('Monthly Cash Flow'!$C$4:$DS$4,'Annual Investment Cash Flow'!G$6,INDEX('Monthly Cash Flow'!$C$4:$DS$164,MATCH('Annual Investment Cash Flow'!$C117,'Monthly Cash Flow'!$C$4:$C$164,0),)))</f>
        <v>1889465.7158348388</v>
      </c>
      <c r="H117" s="20">
        <f>IF(H$6&gt;Assumptions!$D$15,0,SUMIF('Monthly Cash Flow'!$C$4:$DS$4,'Annual Investment Cash Flow'!H$6,INDEX('Monthly Cash Flow'!$C$4:$DS$164,MATCH('Annual Investment Cash Flow'!$C117,'Monthly Cash Flow'!$C$4:$C$164,0),)))</f>
        <v>2207912.5058138361</v>
      </c>
    </row>
    <row r="118" spans="3:8">
      <c r="C118" s="5" t="s">
        <v>181</v>
      </c>
      <c r="D118" s="20">
        <f>IF(D$6&gt;Assumptions!$D$15,0,SUMIF('Monthly Cash Flow'!$C$4:$DS$4,'Annual Investment Cash Flow'!D$6,INDEX('Monthly Cash Flow'!$C$4:$DS$164,MATCH('Annual Investment Cash Flow'!$C118,'Monthly Cash Flow'!$C$4:$C$164,0),)))</f>
        <v>0</v>
      </c>
      <c r="E118" s="20">
        <f>IF(E$6&gt;Assumptions!$D$15,0,SUMIF('Monthly Cash Flow'!$C$4:$DS$4,'Annual Investment Cash Flow'!E$6,INDEX('Monthly Cash Flow'!$C$4:$DS$164,MATCH('Annual Investment Cash Flow'!$C118,'Monthly Cash Flow'!$C$4:$C$164,0),)))</f>
        <v>1242.9769625000001</v>
      </c>
      <c r="F118" s="20">
        <f>IF(F$6&gt;Assumptions!$D$15,0,SUMIF('Monthly Cash Flow'!$C$4:$DS$4,'Annual Investment Cash Flow'!F$6,INDEX('Monthly Cash Flow'!$C$4:$DS$164,MATCH('Annual Investment Cash Flow'!$C118,'Monthly Cash Flow'!$C$4:$C$164,0),)))</f>
        <v>15139.459403249999</v>
      </c>
      <c r="G118" s="20">
        <f>IF(G$6&gt;Assumptions!$D$15,0,SUMIF('Monthly Cash Flow'!$C$4:$DS$4,'Annual Investment Cash Flow'!G$6,INDEX('Monthly Cash Flow'!$C$4:$DS$164,MATCH('Annual Investment Cash Flow'!$C118,'Monthly Cash Flow'!$C$4:$C$164,0),)))</f>
        <v>15593.643185347504</v>
      </c>
      <c r="H118" s="20">
        <f>IF(H$6&gt;Assumptions!$D$15,0,SUMIF('Monthly Cash Flow'!$C$4:$DS$4,'Annual Investment Cash Flow'!H$6,INDEX('Monthly Cash Flow'!$C$4:$DS$164,MATCH('Annual Investment Cash Flow'!$C118,'Monthly Cash Flow'!$C$4:$C$164,0),)))</f>
        <v>16061.452480907927</v>
      </c>
    </row>
    <row r="119" spans="3:8">
      <c r="C119" s="5" t="s">
        <v>269</v>
      </c>
      <c r="D119" s="20">
        <f>IF(D$6&gt;Assumptions!$D$15,0,SUMIF('Monthly Cash Flow'!$C$4:$DS$4,'Annual Investment Cash Flow'!D$6,INDEX('Monthly Cash Flow'!$C$4:$DS$164,MATCH('Annual Investment Cash Flow'!$C119,'Monthly Cash Flow'!$C$4:$C$164,0),)))</f>
        <v>0</v>
      </c>
      <c r="E119" s="20">
        <f>IF(E$6&gt;Assumptions!$D$15,0,SUMIF('Monthly Cash Flow'!$C$4:$DS$4,'Annual Investment Cash Flow'!E$6,INDEX('Monthly Cash Flow'!$C$4:$DS$164,MATCH('Annual Investment Cash Flow'!$C119,'Monthly Cash Flow'!$C$4:$C$164,0),)))</f>
        <v>4273.9845720693329</v>
      </c>
      <c r="F119" s="20">
        <f>IF(F$6&gt;Assumptions!$D$15,0,SUMIF('Monthly Cash Flow'!$C$4:$DS$4,'Annual Investment Cash Flow'!F$6,INDEX('Monthly Cash Flow'!$C$4:$DS$164,MATCH('Annual Investment Cash Flow'!$C119,'Monthly Cash Flow'!$C$4:$C$164,0),)))</f>
        <v>56301.470830666884</v>
      </c>
      <c r="G119" s="20">
        <f>IF(G$6&gt;Assumptions!$D$15,0,SUMIF('Monthly Cash Flow'!$C$4:$DS$4,'Annual Investment Cash Flow'!G$6,INDEX('Monthly Cash Flow'!$C$4:$DS$164,MATCH('Annual Investment Cash Flow'!$C119,'Monthly Cash Flow'!$C$4:$C$164,0),)))</f>
        <v>75578.628633393557</v>
      </c>
      <c r="H119" s="20">
        <f>IF(H$6&gt;Assumptions!$D$15,0,SUMIF('Monthly Cash Flow'!$C$4:$DS$4,'Annual Investment Cash Flow'!H$6,INDEX('Monthly Cash Flow'!$C$4:$DS$164,MATCH('Annual Investment Cash Flow'!$C119,'Monthly Cash Flow'!$C$4:$C$164,0),)))</f>
        <v>88316.500232553473</v>
      </c>
    </row>
    <row r="120" spans="3:8">
      <c r="C120" s="5" t="s">
        <v>275</v>
      </c>
      <c r="D120" s="20">
        <f>IF(D$6&gt;Assumptions!$D$15,0,SUMIF('Monthly Cash Flow'!$C$4:$DS$4,'Annual Investment Cash Flow'!D$6,INDEX('Monthly Cash Flow'!$C$4:$DS$164,MATCH('Annual Investment Cash Flow'!$C120,'Monthly Cash Flow'!$C$4:$C$164,0),)))</f>
        <v>0</v>
      </c>
      <c r="E120" s="20">
        <f>IF(E$6&gt;Assumptions!$D$15,0,SUMIF('Monthly Cash Flow'!$C$4:$DS$4,'Annual Investment Cash Flow'!E$6,INDEX('Monthly Cash Flow'!$C$4:$DS$164,MATCH('Annual Investment Cash Flow'!$C120,'Monthly Cash Flow'!$C$4:$C$164,0),)))</f>
        <v>6410.9768581039989</v>
      </c>
      <c r="F120" s="20">
        <f>IF(F$6&gt;Assumptions!$D$15,0,SUMIF('Monthly Cash Flow'!$C$4:$DS$4,'Annual Investment Cash Flow'!F$6,INDEX('Monthly Cash Flow'!$C$4:$DS$164,MATCH('Annual Investment Cash Flow'!$C120,'Monthly Cash Flow'!$C$4:$C$164,0),)))</f>
        <v>84452.206246000322</v>
      </c>
      <c r="G120" s="20">
        <f>IF(G$6&gt;Assumptions!$D$15,0,SUMIF('Monthly Cash Flow'!$C$4:$DS$4,'Annual Investment Cash Flow'!G$6,INDEX('Monthly Cash Flow'!$C$4:$DS$164,MATCH('Annual Investment Cash Flow'!$C120,'Monthly Cash Flow'!$C$4:$C$164,0),)))</f>
        <v>113367.94295009036</v>
      </c>
      <c r="H120" s="20">
        <f>IF(H$6&gt;Assumptions!$D$15,0,SUMIF('Monthly Cash Flow'!$C$4:$DS$4,'Annual Investment Cash Flow'!H$6,INDEX('Monthly Cash Flow'!$C$4:$DS$164,MATCH('Annual Investment Cash Flow'!$C120,'Monthly Cash Flow'!$C$4:$C$164,0),)))</f>
        <v>132474.75034883016</v>
      </c>
    </row>
    <row r="121" spans="3:8">
      <c r="C121" s="5" t="s">
        <v>307</v>
      </c>
      <c r="D121" s="20">
        <f>IF(D$6&gt;Assumptions!$D$15,0,SUMIF('Monthly Cash Flow'!$C$4:$DS$4,'Annual Investment Cash Flow'!D$6,INDEX('Monthly Cash Flow'!$C$4:$DS$164,MATCH('Annual Investment Cash Flow'!$C121,'Monthly Cash Flow'!$C$4:$C$164,0),)))</f>
        <v>0</v>
      </c>
      <c r="E121" s="20">
        <f>IF(E$6&gt;Assumptions!$D$15,0,SUMIF('Monthly Cash Flow'!$C$4:$DS$4,'Annual Investment Cash Flow'!E$6,INDEX('Monthly Cash Flow'!$C$4:$DS$164,MATCH('Annual Investment Cash Flow'!$C121,'Monthly Cash Flow'!$C$4:$C$164,0),)))</f>
        <v>10684.961430173333</v>
      </c>
      <c r="F121" s="20">
        <f>IF(F$6&gt;Assumptions!$D$15,0,SUMIF('Monthly Cash Flow'!$C$4:$DS$4,'Annual Investment Cash Flow'!F$6,INDEX('Monthly Cash Flow'!$C$4:$DS$164,MATCH('Annual Investment Cash Flow'!$C121,'Monthly Cash Flow'!$C$4:$C$164,0),)))</f>
        <v>140753.6770766672</v>
      </c>
      <c r="G121" s="20">
        <f>IF(G$6&gt;Assumptions!$D$15,0,SUMIF('Monthly Cash Flow'!$C$4:$DS$4,'Annual Investment Cash Flow'!G$6,INDEX('Monthly Cash Flow'!$C$4:$DS$164,MATCH('Annual Investment Cash Flow'!$C121,'Monthly Cash Flow'!$C$4:$C$164,0),)))</f>
        <v>188946.57158348389</v>
      </c>
      <c r="H121" s="20">
        <f>IF(H$6&gt;Assumptions!$D$15,0,SUMIF('Monthly Cash Flow'!$C$4:$DS$4,'Annual Investment Cash Flow'!H$6,INDEX('Monthly Cash Flow'!$C$4:$DS$164,MATCH('Annual Investment Cash Flow'!$C121,'Monthly Cash Flow'!$C$4:$C$164,0),)))</f>
        <v>220791.25058138368</v>
      </c>
    </row>
    <row r="122" spans="3:8">
      <c r="C122" s="5" t="s">
        <v>283</v>
      </c>
      <c r="D122" s="20">
        <f>IF(D$6&gt;Assumptions!$D$15,0,SUMIF('Monthly Cash Flow'!$C$4:$DS$4,'Annual Investment Cash Flow'!D$6,INDEX('Monthly Cash Flow'!$C$4:$DS$164,MATCH('Annual Investment Cash Flow'!$C122,'Monthly Cash Flow'!$C$4:$C$164,0),)))</f>
        <v>0</v>
      </c>
      <c r="E122" s="20">
        <f>IF(E$6&gt;Assumptions!$D$15,0,SUMIF('Monthly Cash Flow'!$C$4:$DS$4,'Annual Investment Cash Flow'!E$6,INDEX('Monthly Cash Flow'!$C$4:$DS$164,MATCH('Annual Investment Cash Flow'!$C122,'Monthly Cash Flow'!$C$4:$C$164,0),)))</f>
        <v>8547.9691441386658</v>
      </c>
      <c r="F122" s="20">
        <f>IF(F$6&gt;Assumptions!$D$15,0,SUMIF('Monthly Cash Flow'!$C$4:$DS$4,'Annual Investment Cash Flow'!F$6,INDEX('Monthly Cash Flow'!$C$4:$DS$164,MATCH('Annual Investment Cash Flow'!$C122,'Monthly Cash Flow'!$C$4:$C$164,0),)))</f>
        <v>112602.94166133377</v>
      </c>
      <c r="G122" s="20">
        <f>IF(G$6&gt;Assumptions!$D$15,0,SUMIF('Monthly Cash Flow'!$C$4:$DS$4,'Annual Investment Cash Flow'!G$6,INDEX('Monthly Cash Flow'!$C$4:$DS$164,MATCH('Annual Investment Cash Flow'!$C122,'Monthly Cash Flow'!$C$4:$C$164,0),)))</f>
        <v>151157.25726678711</v>
      </c>
      <c r="H122" s="20">
        <f>IF(H$6&gt;Assumptions!$D$15,0,SUMIF('Monthly Cash Flow'!$C$4:$DS$4,'Annual Investment Cash Flow'!H$6,INDEX('Monthly Cash Flow'!$C$4:$DS$164,MATCH('Annual Investment Cash Flow'!$C122,'Monthly Cash Flow'!$C$4:$C$164,0),)))</f>
        <v>176633.00046510695</v>
      </c>
    </row>
    <row r="123" spans="3:8">
      <c r="C123" s="5" t="s">
        <v>289</v>
      </c>
      <c r="D123" s="20">
        <f>IF(D$6&gt;Assumptions!$D$15,0,SUMIF('Monthly Cash Flow'!$C$4:$DS$4,'Annual Investment Cash Flow'!D$6,INDEX('Monthly Cash Flow'!$C$4:$DS$164,MATCH('Annual Investment Cash Flow'!$C123,'Monthly Cash Flow'!$C$4:$C$164,0),)))</f>
        <v>0</v>
      </c>
      <c r="E123" s="20">
        <f>IF(E$6&gt;Assumptions!$D$15,0,SUMIF('Monthly Cash Flow'!$C$4:$DS$4,'Annual Investment Cash Flow'!E$6,INDEX('Monthly Cash Flow'!$C$4:$DS$164,MATCH('Annual Investment Cash Flow'!$C123,'Monthly Cash Flow'!$C$4:$C$164,0),)))</f>
        <v>534.24807150866661</v>
      </c>
      <c r="F123" s="20">
        <f>IF(F$6&gt;Assumptions!$D$15,0,SUMIF('Monthly Cash Flow'!$C$4:$DS$4,'Annual Investment Cash Flow'!F$6,INDEX('Monthly Cash Flow'!$C$4:$DS$164,MATCH('Annual Investment Cash Flow'!$C123,'Monthly Cash Flow'!$C$4:$C$164,0),)))</f>
        <v>7037.6838538333604</v>
      </c>
      <c r="G123" s="20">
        <f>IF(G$6&gt;Assumptions!$D$15,0,SUMIF('Monthly Cash Flow'!$C$4:$DS$4,'Annual Investment Cash Flow'!G$6,INDEX('Monthly Cash Flow'!$C$4:$DS$164,MATCH('Annual Investment Cash Flow'!$C123,'Monthly Cash Flow'!$C$4:$C$164,0),)))</f>
        <v>9447.3285791741946</v>
      </c>
      <c r="H123" s="20">
        <f>IF(H$6&gt;Assumptions!$D$15,0,SUMIF('Monthly Cash Flow'!$C$4:$DS$4,'Annual Investment Cash Flow'!H$6,INDEX('Monthly Cash Flow'!$C$4:$DS$164,MATCH('Annual Investment Cash Flow'!$C123,'Monthly Cash Flow'!$C$4:$C$164,0),)))</f>
        <v>11039.562529069184</v>
      </c>
    </row>
    <row r="124" spans="3:8">
      <c r="C124" s="5" t="s">
        <v>303</v>
      </c>
      <c r="D124" s="20">
        <f>IF(D$6&gt;Assumptions!$D$15,0,SUMIF('Monthly Cash Flow'!$C$4:$DS$4,'Annual Investment Cash Flow'!D$6,INDEX('Monthly Cash Flow'!$C$4:$DS$164,MATCH('Annual Investment Cash Flow'!$C124,'Monthly Cash Flow'!$C$4:$C$164,0),)))</f>
        <v>0</v>
      </c>
      <c r="E124" s="20">
        <f>IF(E$6&gt;Assumptions!$D$15,0,SUMIF('Monthly Cash Flow'!$C$4:$DS$4,'Annual Investment Cash Flow'!E$6,INDEX('Monthly Cash Flow'!$C$4:$DS$164,MATCH('Annual Investment Cash Flow'!$C124,'Monthly Cash Flow'!$C$4:$C$164,0),)))</f>
        <v>2938.3643932976665</v>
      </c>
      <c r="F124" s="20">
        <f>IF(F$6&gt;Assumptions!$D$15,0,SUMIF('Monthly Cash Flow'!$C$4:$DS$4,'Annual Investment Cash Flow'!F$6,INDEX('Monthly Cash Flow'!$C$4:$DS$164,MATCH('Annual Investment Cash Flow'!$C124,'Monthly Cash Flow'!$C$4:$C$164,0),)))</f>
        <v>38707.261196083477</v>
      </c>
      <c r="G124" s="20">
        <f>IF(G$6&gt;Assumptions!$D$15,0,SUMIF('Monthly Cash Flow'!$C$4:$DS$4,'Annual Investment Cash Flow'!G$6,INDEX('Monthly Cash Flow'!$C$4:$DS$164,MATCH('Annual Investment Cash Flow'!$C124,'Monthly Cash Flow'!$C$4:$C$164,0),)))</f>
        <v>51960.307185458063</v>
      </c>
      <c r="H124" s="20">
        <f>IF(H$6&gt;Assumptions!$D$15,0,SUMIF('Monthly Cash Flow'!$C$4:$DS$4,'Annual Investment Cash Flow'!H$6,INDEX('Monthly Cash Flow'!$C$4:$DS$164,MATCH('Annual Investment Cash Flow'!$C124,'Monthly Cash Flow'!$C$4:$C$164,0),)))</f>
        <v>60717.593909880481</v>
      </c>
    </row>
    <row r="125" spans="3:8">
      <c r="C125" s="10" t="s">
        <v>198</v>
      </c>
      <c r="D125" s="407">
        <f>SUM(D117:D124)</f>
        <v>0</v>
      </c>
      <c r="E125" s="407">
        <f t="shared" ref="E125:H125" si="14">SUM(E117:E124)</f>
        <v>141483.09573352497</v>
      </c>
      <c r="F125" s="407">
        <f t="shared" si="14"/>
        <v>1862531.4710345063</v>
      </c>
      <c r="G125" s="407">
        <f t="shared" si="14"/>
        <v>2495517.3952185735</v>
      </c>
      <c r="H125" s="407">
        <f t="shared" si="14"/>
        <v>2913946.6163615687</v>
      </c>
    </row>
  </sheetData>
  <pageMargins left="0.7" right="0.7" top="0.75" bottom="0.75" header="0.3" footer="0.3"/>
  <pageSetup scale="2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C73CF-7720-4AD1-B6AA-13E2A93B6D05}">
  <dimension ref="C2:I125"/>
  <sheetViews>
    <sheetView showGridLines="0" view="pageBreakPreview" zoomScaleNormal="100" zoomScaleSheetLayoutView="100" workbookViewId="0">
      <pane xSplit="3" ySplit="7" topLeftCell="D37" activePane="bottomRight" state="frozen"/>
      <selection pane="topRight" activeCell="D1" sqref="D1"/>
      <selection pane="bottomLeft" activeCell="A8" sqref="A8"/>
      <selection pane="bottomRight" activeCell="D55" sqref="D55"/>
    </sheetView>
  </sheetViews>
  <sheetFormatPr defaultColWidth="9.140625" defaultRowHeight="13.5"/>
  <cols>
    <col min="1" max="1" width="3.85546875" style="1" customWidth="1"/>
    <col min="2" max="2" width="3.42578125" style="1" customWidth="1"/>
    <col min="3" max="3" width="32" style="1" bestFit="1" customWidth="1"/>
    <col min="4" max="8" width="16.140625" style="7" customWidth="1"/>
    <col min="9" max="9" width="3.140625" style="1" customWidth="1"/>
    <col min="10" max="16384" width="9.140625" style="1"/>
  </cols>
  <sheetData>
    <row r="2" spans="3:8" ht="14.25" thickBot="1"/>
    <row r="3" spans="3:8" ht="14.25" thickBot="1">
      <c r="C3" s="64" t="str">
        <f>"Analysis as of "&amp;TEXT(Assumptions!$E$3,"MM/DD/YY")</f>
        <v>Analysis as of 01/21/26</v>
      </c>
    </row>
    <row r="4" spans="3:8" ht="15.75">
      <c r="C4" s="16" t="str">
        <f>Assumptions!$D$7&amp;" ("&amp;Assumptions!D8&amp;", "&amp;Assumptions!D9&amp;")"</f>
        <v>Ciel of Davie (Davie, Florida)</v>
      </c>
      <c r="D4" s="2"/>
      <c r="E4" s="2"/>
      <c r="F4" s="2"/>
      <c r="G4" s="2"/>
      <c r="H4" s="2"/>
    </row>
    <row r="6" spans="3:8">
      <c r="C6" s="60" t="s">
        <v>588</v>
      </c>
      <c r="D6" s="61">
        <v>1</v>
      </c>
      <c r="E6" s="61">
        <f>D6+1</f>
        <v>2</v>
      </c>
      <c r="F6" s="61">
        <f t="shared" ref="F6:H6" si="0">E6+1</f>
        <v>3</v>
      </c>
      <c r="G6" s="61">
        <f t="shared" si="0"/>
        <v>4</v>
      </c>
      <c r="H6" s="61">
        <f t="shared" si="0"/>
        <v>5</v>
      </c>
    </row>
    <row r="7" spans="3:8">
      <c r="C7" s="62"/>
      <c r="D7" s="63">
        <f>EOMONTH('Monthly Cash Flow'!AA7,11)</f>
        <v>47238</v>
      </c>
      <c r="E7" s="63">
        <f>EOMONTH(D7,12)</f>
        <v>47603</v>
      </c>
      <c r="F7" s="63">
        <f t="shared" ref="F7:H7" si="1">EOMONTH(E7,12)</f>
        <v>47968</v>
      </c>
      <c r="G7" s="63">
        <f t="shared" si="1"/>
        <v>48334</v>
      </c>
      <c r="H7" s="63">
        <f t="shared" si="1"/>
        <v>48699</v>
      </c>
    </row>
    <row r="8" spans="3:8">
      <c r="C8" s="5" t="s">
        <v>205</v>
      </c>
      <c r="D8" s="39">
        <f>IF(D$6&gt;Assumptions!$D$15,0,AVERAGEIF('Monthly Cash Flow'!$C$2:$DS$2,'Annual Operating Cash Flow'!D$6,INDEX('Monthly Cash Flow'!$C$4:$DS$164,MATCH('Annual Operating Cash Flow'!$C8,'Monthly Cash Flow'!$C$4:$C$164,0),)))</f>
        <v>0.35421907412584464</v>
      </c>
      <c r="E8" s="39">
        <f>IF(E$6&gt;Assumptions!$D$15,0,AVERAGEIF('Monthly Cash Flow'!$C$2:$DS$2,'Annual Operating Cash Flow'!E$6,INDEX('Monthly Cash Flow'!$C$4:$DS$164,MATCH('Annual Operating Cash Flow'!$C8,'Monthly Cash Flow'!$C$4:$C$164,0),)))</f>
        <v>0.78521699696601488</v>
      </c>
      <c r="F8" s="39">
        <f>IF(F$6&gt;Assumptions!$D$15,0,AVERAGEIF('Monthly Cash Flow'!$C$2:$DS$2,'Annual Operating Cash Flow'!F$6,INDEX('Monthly Cash Flow'!$C$4:$DS$164,MATCH('Annual Operating Cash Flow'!$C8,'Monthly Cash Flow'!$C$4:$C$164,0),)))</f>
        <v>0.92999999999999983</v>
      </c>
      <c r="G8" s="39">
        <f>IF(G$6&gt;Assumptions!$D$15,0,AVERAGEIF('Monthly Cash Flow'!$C$2:$DS$2,'Annual Operating Cash Flow'!G$6,INDEX('Monthly Cash Flow'!$C$4:$DS$164,MATCH('Annual Operating Cash Flow'!$C8,'Monthly Cash Flow'!$C$4:$C$164,0),)))</f>
        <v>0.92999999999999983</v>
      </c>
      <c r="H8" s="39">
        <f>IF(H$6&gt;Assumptions!$D$15,0,AVERAGEIF('Monthly Cash Flow'!$C$2:$DS$2,'Annual Operating Cash Flow'!H$6,INDEX('Monthly Cash Flow'!$C$4:$DS$164,MATCH('Annual Operating Cash Flow'!$C8,'Monthly Cash Flow'!$C$4:$C$164,0),)))</f>
        <v>0.92999999999999983</v>
      </c>
    </row>
    <row r="9" spans="3:8">
      <c r="C9" s="5" t="s">
        <v>206</v>
      </c>
      <c r="D9" s="39">
        <f>IF(D$6&gt;Assumptions!$D$15,0,AVERAGEIF('Monthly Cash Flow'!$C$2:$DS$2,'Annual Operating Cash Flow'!D$6,INDEX('Monthly Cash Flow'!$C$4:$DS$164,MATCH('Annual Operating Cash Flow'!$C9,'Monthly Cash Flow'!$C$4:$C$164,0),)))</f>
        <v>0.32946661443265618</v>
      </c>
      <c r="E9" s="39">
        <f>IF(E$6&gt;Assumptions!$D$15,0,AVERAGEIF('Monthly Cash Flow'!$C$2:$DS$2,'Annual Operating Cash Flow'!E$6,INDEX('Monthly Cash Flow'!$C$4:$DS$164,MATCH('Annual Operating Cash Flow'!$C9,'Monthly Cash Flow'!$C$4:$C$164,0),)))</f>
        <v>0.68519176534217385</v>
      </c>
      <c r="F9" s="39">
        <f>IF(F$6&gt;Assumptions!$D$15,0,AVERAGEIF('Monthly Cash Flow'!$C$2:$DS$2,'Annual Operating Cash Flow'!F$6,INDEX('Monthly Cash Flow'!$C$4:$DS$164,MATCH('Annual Operating Cash Flow'!$C9,'Monthly Cash Flow'!$C$4:$C$164,0),)))</f>
        <v>0.89914057144941661</v>
      </c>
      <c r="G9" s="39">
        <f>IF(G$6&gt;Assumptions!$D$15,0,AVERAGEIF('Monthly Cash Flow'!$C$2:$DS$2,'Annual Operating Cash Flow'!G$6,INDEX('Monthly Cash Flow'!$C$4:$DS$164,MATCH('Annual Operating Cash Flow'!$C9,'Monthly Cash Flow'!$C$4:$C$164,0),)))</f>
        <v>0.92999999999999983</v>
      </c>
      <c r="H9" s="39">
        <f>IF(H$6&gt;Assumptions!$D$15,0,AVERAGEIF('Monthly Cash Flow'!$C$2:$DS$2,'Annual Operating Cash Flow'!H$6,INDEX('Monthly Cash Flow'!$C$4:$DS$164,MATCH('Annual Operating Cash Flow'!$C9,'Monthly Cash Flow'!$C$4:$C$164,0),)))</f>
        <v>0.92999999999999983</v>
      </c>
    </row>
    <row r="10" spans="3:8">
      <c r="C10" s="5" t="s">
        <v>207</v>
      </c>
      <c r="D10" s="39">
        <f>IF(D$6&gt;Assumptions!$D$15,0,AVERAGEIF('Monthly Cash Flow'!$C$2:$DS$2,'Annual Operating Cash Flow'!D$6,INDEX('Monthly Cash Flow'!$C$4:$DS$164,MATCH('Annual Operating Cash Flow'!$C10,'Monthly Cash Flow'!$C$4:$C$164,0),)))</f>
        <v>0.35405134528119775</v>
      </c>
      <c r="E10" s="39">
        <f>IF(E$6&gt;Assumptions!$D$15,0,AVERAGEIF('Monthly Cash Flow'!$C$2:$DS$2,'Annual Operating Cash Flow'!E$6,INDEX('Monthly Cash Flow'!$C$4:$DS$164,MATCH('Annual Operating Cash Flow'!$C10,'Monthly Cash Flow'!$C$4:$C$164,0),)))</f>
        <v>0.74675083104878548</v>
      </c>
      <c r="F10" s="39">
        <f>IF(F$6&gt;Assumptions!$D$15,0,AVERAGEIF('Monthly Cash Flow'!$C$2:$DS$2,'Annual Operating Cash Flow'!F$6,INDEX('Monthly Cash Flow'!$C$4:$DS$164,MATCH('Annual Operating Cash Flow'!$C10,'Monthly Cash Flow'!$C$4:$C$164,0),)))</f>
        <v>0.92449450965375413</v>
      </c>
      <c r="G10" s="39">
        <f>IF(G$6&gt;Assumptions!$D$15,0,AVERAGEIF('Monthly Cash Flow'!$C$2:$DS$2,'Annual Operating Cash Flow'!G$6,INDEX('Monthly Cash Flow'!$C$4:$DS$164,MATCH('Annual Operating Cash Flow'!$C10,'Monthly Cash Flow'!$C$4:$C$164,0),)))</f>
        <v>0.92999999999999983</v>
      </c>
      <c r="H10" s="39">
        <f>IF(H$6&gt;Assumptions!$D$15,0,AVERAGEIF('Monthly Cash Flow'!$C$2:$DS$2,'Annual Operating Cash Flow'!H$6,INDEX('Monthly Cash Flow'!$C$4:$DS$164,MATCH('Annual Operating Cash Flow'!$C10,'Monthly Cash Flow'!$C$4:$C$164,0),)))</f>
        <v>0.92999999999999983</v>
      </c>
    </row>
    <row r="11" spans="3:8">
      <c r="C11" s="5" t="s">
        <v>539</v>
      </c>
      <c r="D11" s="39">
        <f>IF(D$6&gt;Assumptions!$D$15,0,AVERAGEIF('Monthly Cash Flow'!$C$2:$DS$2,'Annual Operating Cash Flow'!D$6,INDEX('Monthly Cash Flow'!$C$4:$DS$164,MATCH('Annual Operating Cash Flow'!$C11,'Monthly Cash Flow'!$C$4:$C$164,0),)))</f>
        <v>0</v>
      </c>
      <c r="E11" s="39">
        <f>IF(E$6&gt;Assumptions!$D$15,0,AVERAGEIF('Monthly Cash Flow'!$C$2:$DS$2,'Annual Operating Cash Flow'!E$6,INDEX('Monthly Cash Flow'!$C$4:$DS$164,MATCH('Annual Operating Cash Flow'!$C11,'Monthly Cash Flow'!$C$4:$C$164,0),)))</f>
        <v>0</v>
      </c>
      <c r="F11" s="39">
        <f>IF(F$6&gt;Assumptions!$D$15,0,AVERAGEIF('Monthly Cash Flow'!$C$2:$DS$2,'Annual Operating Cash Flow'!F$6,INDEX('Monthly Cash Flow'!$C$4:$DS$164,MATCH('Annual Operating Cash Flow'!$C11,'Monthly Cash Flow'!$C$4:$C$164,0),)))</f>
        <v>0</v>
      </c>
      <c r="G11" s="39">
        <f>IF(G$6&gt;Assumptions!$D$15,0,AVERAGEIF('Monthly Cash Flow'!$C$2:$DS$2,'Annual Operating Cash Flow'!G$6,INDEX('Monthly Cash Flow'!$C$4:$DS$164,MATCH('Annual Operating Cash Flow'!$C11,'Monthly Cash Flow'!$C$4:$C$164,0),)))</f>
        <v>0</v>
      </c>
      <c r="H11" s="39">
        <f>IF(H$6&gt;Assumptions!$D$15,0,AVERAGEIF('Monthly Cash Flow'!$C$2:$DS$2,'Annual Operating Cash Flow'!H$6,INDEX('Monthly Cash Flow'!$C$4:$DS$164,MATCH('Annual Operating Cash Flow'!$C11,'Monthly Cash Flow'!$C$4:$C$164,0),)))</f>
        <v>0</v>
      </c>
    </row>
    <row r="12" spans="3:8">
      <c r="C12" s="17" t="s">
        <v>208</v>
      </c>
      <c r="D12" s="40">
        <f>IF(D$6&gt;Assumptions!$D$15,0,AVERAGEIF('Monthly Cash Flow'!$C$2:$DS$2,'Annual Operating Cash Flow'!D$6,INDEX('Monthly Cash Flow'!$C$4:$DS$164,MATCH('Annual Operating Cash Flow'!$C12,'Monthly Cash Flow'!$C$4:$C$164,0),)))</f>
        <v>0.34637690718854958</v>
      </c>
      <c r="E12" s="40">
        <f>IF(E$6&gt;Assumptions!$D$15,0,AVERAGEIF('Monthly Cash Flow'!$C$2:$DS$2,'Annual Operating Cash Flow'!E$6,INDEX('Monthly Cash Flow'!$C$4:$DS$164,MATCH('Annual Operating Cash Flow'!$C12,'Monthly Cash Flow'!$C$4:$C$164,0),)))</f>
        <v>0.74775893007638272</v>
      </c>
      <c r="F12" s="40">
        <f>IF(F$6&gt;Assumptions!$D$15,0,AVERAGEIF('Monthly Cash Flow'!$C$2:$DS$2,'Annual Operating Cash Flow'!F$6,INDEX('Monthly Cash Flow'!$C$4:$DS$164,MATCH('Annual Operating Cash Flow'!$C12,'Monthly Cash Flow'!$C$4:$C$164,0),)))</f>
        <v>0.91941460561538879</v>
      </c>
      <c r="G12" s="40">
        <f>IF(G$6&gt;Assumptions!$D$15,0,AVERAGEIF('Monthly Cash Flow'!$C$2:$DS$2,'Annual Operating Cash Flow'!G$6,INDEX('Monthly Cash Flow'!$C$4:$DS$164,MATCH('Annual Operating Cash Flow'!$C12,'Monthly Cash Flow'!$C$4:$C$164,0),)))</f>
        <v>0.92999999999999983</v>
      </c>
      <c r="H12" s="40">
        <f>IF(H$6&gt;Assumptions!$D$15,0,AVERAGEIF('Monthly Cash Flow'!$C$2:$DS$2,'Annual Operating Cash Flow'!H$6,INDEX('Monthly Cash Flow'!$C$4:$DS$164,MATCH('Annual Operating Cash Flow'!$C12,'Monthly Cash Flow'!$C$4:$C$164,0),)))</f>
        <v>0.92999999999999983</v>
      </c>
    </row>
    <row r="13" spans="3:8">
      <c r="C13" s="17"/>
      <c r="D13" s="40"/>
      <c r="E13" s="40"/>
      <c r="F13" s="40"/>
      <c r="G13" s="40"/>
      <c r="H13" s="40"/>
    </row>
    <row r="14" spans="3:8">
      <c r="C14" s="5" t="s">
        <v>83</v>
      </c>
      <c r="D14" s="20">
        <f>IF(D$6&gt;Assumptions!$D$15,0,SUMIF('Monthly Cash Flow'!$C$2:$DS$2,'Annual Operating Cash Flow'!D$6,INDEX('Monthly Cash Flow'!$C$4:$DS$164,MATCH('Annual Operating Cash Flow'!$C14,'Monthly Cash Flow'!$C$4:$C$164,0),)))</f>
        <v>3748914.7510974091</v>
      </c>
      <c r="E14" s="20">
        <f>IF(E$6&gt;Assumptions!$D$15,0,SUMIF('Monthly Cash Flow'!$C$2:$DS$2,'Annual Operating Cash Flow'!E$6,INDEX('Monthly Cash Flow'!$C$4:$DS$164,MATCH('Annual Operating Cash Flow'!$C14,'Monthly Cash Flow'!$C$4:$C$164,0),)))</f>
        <v>8528814.1855901349</v>
      </c>
      <c r="F14" s="20">
        <f>IF(F$6&gt;Assumptions!$D$15,0,SUMIF('Monthly Cash Flow'!$C$2:$DS$2,'Annual Operating Cash Flow'!F$6,INDEX('Monthly Cash Flow'!$C$4:$DS$164,MATCH('Annual Operating Cash Flow'!$C14,'Monthly Cash Flow'!$C$4:$C$164,0),)))</f>
        <v>10387679.400224412</v>
      </c>
      <c r="G14" s="20">
        <f>IF(G$6&gt;Assumptions!$D$15,0,SUMIF('Monthly Cash Flow'!$C$2:$DS$2,'Annual Operating Cash Flow'!G$6,INDEX('Monthly Cash Flow'!$C$4:$DS$164,MATCH('Annual Operating Cash Flow'!$C14,'Monthly Cash Flow'!$C$4:$C$164,0),)))</f>
        <v>10699309.782231145</v>
      </c>
      <c r="H14" s="20">
        <f>IF(H$6&gt;Assumptions!$D$15,0,SUMIF('Monthly Cash Flow'!$C$2:$DS$2,'Annual Operating Cash Flow'!H$6,INDEX('Monthly Cash Flow'!$C$4:$DS$164,MATCH('Annual Operating Cash Flow'!$C14,'Monthly Cash Flow'!$C$4:$C$164,0),)))</f>
        <v>11020289.07569808</v>
      </c>
    </row>
    <row r="15" spans="3:8">
      <c r="C15" s="5" t="s">
        <v>84</v>
      </c>
      <c r="D15" s="20">
        <f>IF(D$6&gt;Assumptions!$D$15,0,SUMIF('Monthly Cash Flow'!$C$2:$DS$2,'Annual Operating Cash Flow'!D$6,INDEX('Monthly Cash Flow'!$C$4:$DS$164,MATCH('Annual Operating Cash Flow'!$C15,'Monthly Cash Flow'!$C$4:$C$164,0),)))</f>
        <v>1656265.2652013192</v>
      </c>
      <c r="E15" s="20">
        <f>IF(E$6&gt;Assumptions!$D$15,0,SUMIF('Monthly Cash Flow'!$C$2:$DS$2,'Annual Operating Cash Flow'!E$6,INDEX('Monthly Cash Flow'!$C$4:$DS$164,MATCH('Annual Operating Cash Flow'!$C15,'Monthly Cash Flow'!$C$4:$C$164,0),)))</f>
        <v>3535728.2830060814</v>
      </c>
      <c r="F15" s="20">
        <f>IF(F$6&gt;Assumptions!$D$15,0,SUMIF('Monthly Cash Flow'!$C$2:$DS$2,'Annual Operating Cash Flow'!F$6,INDEX('Monthly Cash Flow'!$C$4:$DS$164,MATCH('Annual Operating Cash Flow'!$C15,'Monthly Cash Flow'!$C$4:$C$164,0),)))</f>
        <v>4774026.9777170205</v>
      </c>
      <c r="G15" s="20">
        <f>IF(G$6&gt;Assumptions!$D$15,0,SUMIF('Monthly Cash Flow'!$C$2:$DS$2,'Annual Operating Cash Flow'!G$6,INDEX('Monthly Cash Flow'!$C$4:$DS$164,MATCH('Annual Operating Cash Flow'!$C15,'Monthly Cash Flow'!$C$4:$C$164,0),)))</f>
        <v>5083858.6708003711</v>
      </c>
      <c r="H15" s="20">
        <f>IF(H$6&gt;Assumptions!$D$15,0,SUMIF('Monthly Cash Flow'!$C$2:$DS$2,'Annual Operating Cash Flow'!H$6,INDEX('Monthly Cash Flow'!$C$4:$DS$164,MATCH('Annual Operating Cash Flow'!$C15,'Monthly Cash Flow'!$C$4:$C$164,0),)))</f>
        <v>5236374.4309243821</v>
      </c>
    </row>
    <row r="16" spans="3:8">
      <c r="C16" s="5" t="s">
        <v>85</v>
      </c>
      <c r="D16" s="20">
        <f>IF(D$6&gt;Assumptions!$D$15,0,SUMIF('Monthly Cash Flow'!$C$2:$DS$2,'Annual Operating Cash Flow'!D$6,INDEX('Monthly Cash Flow'!$C$4:$DS$164,MATCH('Annual Operating Cash Flow'!$C16,'Monthly Cash Flow'!$C$4:$C$164,0),)))</f>
        <v>1027556.3962573775</v>
      </c>
      <c r="E16" s="20">
        <f>IF(E$6&gt;Assumptions!$D$15,0,SUMIF('Monthly Cash Flow'!$C$2:$DS$2,'Annual Operating Cash Flow'!E$6,INDEX('Monthly Cash Flow'!$C$4:$DS$164,MATCH('Annual Operating Cash Flow'!$C16,'Monthly Cash Flow'!$C$4:$C$164,0),)))</f>
        <v>2223900.7433357369</v>
      </c>
      <c r="F16" s="20">
        <f>IF(F$6&gt;Assumptions!$D$15,0,SUMIF('Monthly Cash Flow'!$C$2:$DS$2,'Annual Operating Cash Flow'!F$6,INDEX('Monthly Cash Flow'!$C$4:$DS$164,MATCH('Annual Operating Cash Flow'!$C16,'Monthly Cash Flow'!$C$4:$C$164,0),)))</f>
        <v>2832096.2278253525</v>
      </c>
      <c r="G16" s="20">
        <f>IF(G$6&gt;Assumptions!$D$15,0,SUMIF('Monthly Cash Flow'!$C$2:$DS$2,'Annual Operating Cash Flow'!G$6,INDEX('Monthly Cash Flow'!$C$4:$DS$164,MATCH('Annual Operating Cash Flow'!$C16,'Monthly Cash Flow'!$C$4:$C$164,0),)))</f>
        <v>2934214.8737587868</v>
      </c>
      <c r="H16" s="20">
        <f>IF(H$6&gt;Assumptions!$D$15,0,SUMIF('Monthly Cash Flow'!$C$2:$DS$2,'Annual Operating Cash Flow'!H$6,INDEX('Monthly Cash Flow'!$C$4:$DS$164,MATCH('Annual Operating Cash Flow'!$C16,'Monthly Cash Flow'!$C$4:$C$164,0),)))</f>
        <v>3022241.3199715498</v>
      </c>
    </row>
    <row r="17" spans="3:9">
      <c r="C17" s="5" t="s">
        <v>246</v>
      </c>
      <c r="D17" s="20">
        <f>IF(D$6&gt;Assumptions!$D$15,0,SUMIF('Monthly Cash Flow'!$C$2:$DS$2,'Annual Operating Cash Flow'!D$6,INDEX('Monthly Cash Flow'!$C$4:$DS$164,MATCH('Annual Operating Cash Flow'!$C17,'Monthly Cash Flow'!$C$4:$C$164,0),)))</f>
        <v>0</v>
      </c>
      <c r="E17" s="20">
        <f>IF(E$6&gt;Assumptions!$D$15,0,SUMIF('Monthly Cash Flow'!$C$2:$DS$2,'Annual Operating Cash Flow'!E$6,INDEX('Monthly Cash Flow'!$C$4:$DS$164,MATCH('Annual Operating Cash Flow'!$C17,'Monthly Cash Flow'!$C$4:$C$164,0),)))</f>
        <v>0</v>
      </c>
      <c r="F17" s="20">
        <f>IF(F$6&gt;Assumptions!$D$15,0,SUMIF('Monthly Cash Flow'!$C$2:$DS$2,'Annual Operating Cash Flow'!F$6,INDEX('Monthly Cash Flow'!$C$4:$DS$164,MATCH('Annual Operating Cash Flow'!$C17,'Monthly Cash Flow'!$C$4:$C$164,0),)))</f>
        <v>0</v>
      </c>
      <c r="G17" s="20">
        <f>IF(G$6&gt;Assumptions!$D$15,0,SUMIF('Monthly Cash Flow'!$C$2:$DS$2,'Annual Operating Cash Flow'!G$6,INDEX('Monthly Cash Flow'!$C$4:$DS$164,MATCH('Annual Operating Cash Flow'!$C17,'Monthly Cash Flow'!$C$4:$C$164,0),)))</f>
        <v>0</v>
      </c>
      <c r="H17" s="20">
        <f>IF(H$6&gt;Assumptions!$D$15,0,SUMIF('Monthly Cash Flow'!$C$2:$DS$2,'Annual Operating Cash Flow'!H$6,INDEX('Monthly Cash Flow'!$C$4:$DS$164,MATCH('Annual Operating Cash Flow'!$C17,'Monthly Cash Flow'!$C$4:$C$164,0),)))</f>
        <v>0</v>
      </c>
    </row>
    <row r="18" spans="3:9">
      <c r="C18" s="10" t="s">
        <v>191</v>
      </c>
      <c r="D18" s="24">
        <f>SUM(D14:D17)</f>
        <v>6432736.4125561053</v>
      </c>
      <c r="E18" s="24">
        <f t="shared" ref="E18:H18" si="2">SUM(E14:E17)</f>
        <v>14288443.211931953</v>
      </c>
      <c r="F18" s="24">
        <f t="shared" si="2"/>
        <v>17993802.605766784</v>
      </c>
      <c r="G18" s="24">
        <f t="shared" si="2"/>
        <v>18717383.326790303</v>
      </c>
      <c r="H18" s="24">
        <f t="shared" si="2"/>
        <v>19278904.82659401</v>
      </c>
    </row>
    <row r="19" spans="3:9">
      <c r="C19" s="54" t="s">
        <v>582</v>
      </c>
      <c r="D19" s="55">
        <f>IFERROR(D14/(D8*Assumptions!$E56)/12,0)</f>
        <v>8732.3473296501488</v>
      </c>
      <c r="E19" s="55">
        <f>IFERROR(E14/(E8*Assumptions!$E56)/12,0)</f>
        <v>8961.8225634976861</v>
      </c>
      <c r="F19" s="55">
        <f>IFERROR(F14/(F8*Assumptions!$E56)/12,0)</f>
        <v>9215.7984671425656</v>
      </c>
      <c r="G19" s="55">
        <f>IFERROR(G14/(G8*Assumptions!$E56)/12,0)</f>
        <v>9492.2724211568438</v>
      </c>
      <c r="H19" s="55">
        <f>IFERROR(H14/(H8*Assumptions!$E56)/12,0)</f>
        <v>9777.0405937915493</v>
      </c>
    </row>
    <row r="20" spans="3:9">
      <c r="C20" s="54" t="s">
        <v>583</v>
      </c>
      <c r="D20" s="55">
        <f>IFERROR(D15/(D9*Assumptions!$E57)/12,0)</f>
        <v>6982.0987108268055</v>
      </c>
      <c r="E20" s="55">
        <f>IFERROR(E15/(E9*Assumptions!$E57)/12,0)</f>
        <v>7166.9479622905164</v>
      </c>
      <c r="F20" s="55">
        <f>IFERROR(F15/(F9*Assumptions!$E57)/12,0)</f>
        <v>7374.3675184386821</v>
      </c>
      <c r="G20" s="55">
        <f>IFERROR(G15/(G9*Assumptions!$E57)/12,0)</f>
        <v>7592.381527479647</v>
      </c>
      <c r="H20" s="55">
        <f>IFERROR(H15/(H9*Assumptions!$E57)/12,0)</f>
        <v>7820.152973304037</v>
      </c>
    </row>
    <row r="21" spans="3:9">
      <c r="C21" s="389" t="s">
        <v>584</v>
      </c>
      <c r="D21" s="55">
        <f>IFERROR((D15+D26)/(D9*Assumptions!$E$57)/12,0)</f>
        <v>8087.2270736551254</v>
      </c>
      <c r="E21" s="55">
        <f>IFERROR((E15+E26)/(E9*Assumptions!$E$57)/12,0)</f>
        <v>8301.3343117358618</v>
      </c>
      <c r="F21" s="55">
        <f>IFERROR((F15+F26)/(F9*Assumptions!$E$57)/12,0)</f>
        <v>8541.5842880769069</v>
      </c>
      <c r="G21" s="55">
        <f>IFERROR((G15+G26)/(G9*Assumptions!$E$57)/12,0)</f>
        <v>8765.0901392081923</v>
      </c>
      <c r="H21" s="55">
        <f>IFERROR((H15+H26)/(H9*Assumptions!$E$57)/12,0)</f>
        <v>8972.0067153910168</v>
      </c>
      <c r="I21" s="55"/>
    </row>
    <row r="22" spans="3:9">
      <c r="C22" s="54" t="s">
        <v>585</v>
      </c>
      <c r="D22" s="55">
        <f>IFERROR(D16/(D10*Assumptions!$E58)/12,0)</f>
        <v>8339.8871504421168</v>
      </c>
      <c r="E22" s="55">
        <f>IFERROR(E16/(E10*Assumptions!$E58)/12,0)</f>
        <v>8557.7666762369463</v>
      </c>
      <c r="F22" s="55">
        <f>IFERROR(F16/(F10*Assumptions!$E58)/12,0)</f>
        <v>8802.8727766812099</v>
      </c>
      <c r="G22" s="55">
        <f>IFERROR(G16/(G10*Assumptions!$E58)/12,0)</f>
        <v>9066.292404396203</v>
      </c>
      <c r="H22" s="55">
        <f>IFERROR(H16/(H10*Assumptions!$E58)/12,0)</f>
        <v>9338.2811765280876</v>
      </c>
    </row>
    <row r="23" spans="3:9">
      <c r="C23" s="389" t="s">
        <v>641</v>
      </c>
      <c r="D23" s="55">
        <f>IFERROR((D16+D27)/(D10*Assumptions!$E$58)/12,0)</f>
        <v>8890.3829777537449</v>
      </c>
      <c r="E23" s="55">
        <f>IFERROR((E16+E27)/(E10*Assumptions!$E$58)/12,0)</f>
        <v>9071.2917026762716</v>
      </c>
      <c r="F23" s="55">
        <f>IFERROR((F16+F27)/(F10*Assumptions!$E$58)/12,0)</f>
        <v>9331.10585972841</v>
      </c>
      <c r="G23" s="55">
        <f>IFERROR((G16+G27)/(G10*Assumptions!$E$58)/12,0)</f>
        <v>9610.3324820022299</v>
      </c>
      <c r="H23" s="55">
        <f>IFERROR((H16+H27)/(H10*Assumptions!$E$58)/12,0)</f>
        <v>9898.6424564622939</v>
      </c>
      <c r="I23" s="55"/>
    </row>
    <row r="24" spans="3:9">
      <c r="C24" s="54" t="s">
        <v>586</v>
      </c>
      <c r="D24" s="55">
        <f>IFERROR(D17/(D11*Assumptions!$E59)/12,0)</f>
        <v>0</v>
      </c>
      <c r="E24" s="55">
        <f>IFERROR(E17/(E11*Assumptions!$E59)/12,0)</f>
        <v>0</v>
      </c>
      <c r="F24" s="55">
        <f>IFERROR(F17/(F11*Assumptions!$E59)/12,0)</f>
        <v>0</v>
      </c>
      <c r="G24" s="55">
        <f>IFERROR(G17/(G11*Assumptions!$E59)/12,0)</f>
        <v>0</v>
      </c>
      <c r="H24" s="55">
        <f>IFERROR(H17/(H11*Assumptions!$E59)/12,0)</f>
        <v>0</v>
      </c>
    </row>
    <row r="25" spans="3:9">
      <c r="D25" s="41"/>
      <c r="E25" s="41"/>
      <c r="F25" s="41"/>
      <c r="G25" s="41"/>
      <c r="H25" s="41"/>
    </row>
    <row r="26" spans="3:9">
      <c r="C26" s="5" t="s">
        <v>635</v>
      </c>
      <c r="D26" s="41">
        <f>IF(D$6&gt;Assumptions!$D$15,0,SUMIF('Monthly Cash Flow'!$C$2:$DS$2,'Annual Operating Cash Flow'!D$6,INDEX('Monthly Cash Flow'!$C$4:$DS$164,MATCH('Annual Operating Cash Flow'!$C26,'Monthly Cash Flow'!$C$4:$C$164,0),)))</f>
        <v>262154.08815447625</v>
      </c>
      <c r="E26" s="41">
        <f>IF(E$6&gt;Assumptions!$D$15,0,SUMIF('Monthly Cash Flow'!$C$2:$DS$2,'Annual Operating Cash Flow'!E$6,INDEX('Monthly Cash Flow'!$C$4:$DS$164,MATCH('Annual Operating Cash Flow'!$C26,'Monthly Cash Flow'!$C$4:$C$164,0),)))</f>
        <v>559635.97345669498</v>
      </c>
      <c r="F26" s="41">
        <f>IF(F$6&gt;Assumptions!$D$15,0,SUMIF('Monthly Cash Flow'!$C$2:$DS$2,'Annual Operating Cash Flow'!F$6,INDEX('Monthly Cash Flow'!$C$4:$DS$164,MATCH('Annual Operating Cash Flow'!$C26,'Monthly Cash Flow'!$C$4:$C$164,0),)))</f>
        <v>755634.20634565561</v>
      </c>
      <c r="G26" s="41">
        <f>IF(G$6&gt;Assumptions!$D$15,0,SUMIF('Monthly Cash Flow'!$C$2:$DS$2,'Annual Operating Cash Flow'!G$6,INDEX('Monthly Cash Flow'!$C$4:$DS$164,MATCH('Annual Operating Cash Flow'!$C26,'Monthly Cash Flow'!$C$4:$C$164,0),)))</f>
        <v>785245.68641343317</v>
      </c>
      <c r="H26" s="41">
        <f>IF(H$6&gt;Assumptions!$D$15,0,SUMIF('Monthly Cash Flow'!$C$2:$DS$2,'Annual Operating Cash Flow'!H$6,INDEX('Monthly Cash Flow'!$C$4:$DS$164,MATCH('Annual Operating Cash Flow'!$C26,'Monthly Cash Flow'!$C$4:$C$164,0),)))</f>
        <v>771281.26570144191</v>
      </c>
    </row>
    <row r="27" spans="3:9">
      <c r="C27" s="5" t="s">
        <v>636</v>
      </c>
      <c r="D27" s="41">
        <f>IF(D$6&gt;Assumptions!$D$15,0,SUMIF('Monthly Cash Flow'!$C$2:$DS$2,'Annual Operating Cash Flow'!D$6,INDEX('Monthly Cash Flow'!$C$4:$DS$164,MATCH('Annual Operating Cash Flow'!$C27,'Monthly Cash Flow'!$C$4:$C$164,0),)))</f>
        <v>67826.518304516168</v>
      </c>
      <c r="E27" s="41">
        <f>IF(E$6&gt;Assumptions!$D$15,0,SUMIF('Monthly Cash Flow'!$C$2:$DS$2,'Annual Operating Cash Flow'!E$6,INDEX('Monthly Cash Flow'!$C$4:$DS$164,MATCH('Annual Operating Cash Flow'!$C27,'Monthly Cash Flow'!$C$4:$C$164,0),)))</f>
        <v>133449.38360975453</v>
      </c>
      <c r="F27" s="41">
        <f>IF(F$6&gt;Assumptions!$D$15,0,SUMIF('Monthly Cash Flow'!$C$2:$DS$2,'Annual Operating Cash Flow'!F$6,INDEX('Monthly Cash Flow'!$C$4:$DS$164,MATCH('Annual Operating Cash Flow'!$C27,'Monthly Cash Flow'!$C$4:$C$164,0),)))</f>
        <v>169945.30761292489</v>
      </c>
      <c r="G27" s="41">
        <f>IF(G$6&gt;Assumptions!$D$15,0,SUMIF('Monthly Cash Flow'!$C$2:$DS$2,'Annual Operating Cash Flow'!G$6,INDEX('Monthly Cash Flow'!$C$4:$DS$164,MATCH('Annual Operating Cash Flow'!$C27,'Monthly Cash Flow'!$C$4:$C$164,0),)))</f>
        <v>176073.13071641413</v>
      </c>
      <c r="H27" s="41">
        <f>IF(H$6&gt;Assumptions!$D$15,0,SUMIF('Monthly Cash Flow'!$C$2:$DS$2,'Annual Operating Cash Flow'!H$6,INDEX('Monthly Cash Flow'!$C$4:$DS$164,MATCH('Annual Operating Cash Flow'!$C27,'Monthly Cash Flow'!$C$4:$C$164,0),)))</f>
        <v>181355.3246379066</v>
      </c>
    </row>
    <row r="28" spans="3:9">
      <c r="C28" s="5" t="s">
        <v>87</v>
      </c>
      <c r="D28" s="41">
        <f>IF(D$6&gt;Assumptions!$D$15,0,SUMIF('Monthly Cash Flow'!$C$2:$DS$2,'Annual Operating Cash Flow'!D$6,INDEX('Monthly Cash Flow'!$C$4:$DS$164,MATCH('Annual Operating Cash Flow'!$C28,'Monthly Cash Flow'!$C$4:$C$164,0),)))</f>
        <v>226923.8084304982</v>
      </c>
      <c r="E28" s="41">
        <f>IF(E$6&gt;Assumptions!$D$15,0,SUMIF('Monthly Cash Flow'!$C$2:$DS$2,'Annual Operating Cash Flow'!E$6,INDEX('Monthly Cash Flow'!$C$4:$DS$164,MATCH('Annual Operating Cash Flow'!$C28,'Monthly Cash Flow'!$C$4:$C$164,0),)))</f>
        <v>502775.31496501568</v>
      </c>
      <c r="F28" s="41">
        <f>IF(F$6&gt;Assumptions!$D$15,0,SUMIF('Monthly Cash Flow'!$C$2:$DS$2,'Annual Operating Cash Flow'!F$6,INDEX('Monthly Cash Flow'!$C$4:$DS$164,MATCH('Annual Operating Cash Flow'!$C28,'Monthly Cash Flow'!$C$4:$C$164,0),)))</f>
        <v>635853.20799665933</v>
      </c>
      <c r="G28" s="41">
        <f>IF(G$6&gt;Assumptions!$D$15,0,SUMIF('Monthly Cash Flow'!$C$2:$DS$2,'Annual Operating Cash Flow'!G$6,INDEX('Monthly Cash Flow'!$C$4:$DS$164,MATCH('Annual Operating Cash Flow'!$C28,'Monthly Cash Flow'!$C$4:$C$164,0),)))</f>
        <v>662374.97478061833</v>
      </c>
      <c r="H28" s="41">
        <f>IF(H$6&gt;Assumptions!$D$15,0,SUMIF('Monthly Cash Flow'!$C$2:$DS$2,'Annual Operating Cash Flow'!H$6,INDEX('Monthly Cash Flow'!$C$4:$DS$164,MATCH('Annual Operating Cash Flow'!$C28,'Monthly Cash Flow'!$C$4:$C$164,0),)))</f>
        <v>682246.22402403702</v>
      </c>
    </row>
    <row r="29" spans="3:9">
      <c r="C29" s="5" t="s">
        <v>22</v>
      </c>
      <c r="D29" s="41">
        <f>IF(D$6&gt;Assumptions!$D$15,0,SUMIF('Monthly Cash Flow'!$C$2:$DS$2,'Annual Operating Cash Flow'!D$6,INDEX('Monthly Cash Flow'!$C$4:$DS$164,MATCH('Annual Operating Cash Flow'!$C29,'Monthly Cash Flow'!$C$4:$C$164,0),)))</f>
        <v>726130.75058750017</v>
      </c>
      <c r="E29" s="41">
        <f>IF(E$6&gt;Assumptions!$D$15,0,SUMIF('Monthly Cash Flow'!$C$2:$DS$2,'Annual Operating Cash Flow'!E$6,INDEX('Monthly Cash Flow'!$C$4:$DS$164,MATCH('Annual Operating Cash Flow'!$C29,'Monthly Cash Flow'!$C$4:$C$164,0),)))</f>
        <v>622382.23872904794</v>
      </c>
      <c r="F29" s="41">
        <f>IF(F$6&gt;Assumptions!$D$15,0,SUMIF('Monthly Cash Flow'!$C$2:$DS$2,'Annual Operating Cash Flow'!F$6,INDEX('Monthly Cash Flow'!$C$4:$DS$164,MATCH('Annual Operating Cash Flow'!$C29,'Monthly Cash Flow'!$C$4:$C$164,0),)))</f>
        <v>497240.48334025481</v>
      </c>
      <c r="G29" s="41">
        <f>IF(G$6&gt;Assumptions!$D$15,0,SUMIF('Monthly Cash Flow'!$C$2:$DS$2,'Annual Operating Cash Flow'!G$6,INDEX('Monthly Cash Flow'!$C$4:$DS$164,MATCH('Annual Operating Cash Flow'!$C29,'Monthly Cash Flow'!$C$4:$C$164,0),)))</f>
        <v>580164.33875906665</v>
      </c>
      <c r="H29" s="41">
        <f>IF(H$6&gt;Assumptions!$D$15,0,SUMIF('Monthly Cash Flow'!$C$2:$DS$2,'Annual Operating Cash Flow'!H$6,INDEX('Monthly Cash Flow'!$C$4:$DS$164,MATCH('Annual Operating Cash Flow'!$C29,'Monthly Cash Flow'!$C$4:$C$164,0),)))</f>
        <v>597569.26892183872</v>
      </c>
    </row>
    <row r="30" spans="3:9">
      <c r="C30" s="5" t="s">
        <v>594</v>
      </c>
      <c r="D30" s="41">
        <f>IF(D$6&gt;Assumptions!$D$15,0,SUMIF('Monthly Cash Flow'!$C$2:$DS$2,'Annual Operating Cash Flow'!D$6,INDEX('Monthly Cash Flow'!$C$4:$DS$164,MATCH('Annual Operating Cash Flow'!$C30,'Monthly Cash Flow'!$C$4:$C$164,0),)))</f>
        <v>0</v>
      </c>
      <c r="E30" s="41">
        <f>IF(E$6&gt;Assumptions!$D$15,0,SUMIF('Monthly Cash Flow'!$C$2:$DS$2,'Annual Operating Cash Flow'!E$6,INDEX('Monthly Cash Flow'!$C$4:$DS$164,MATCH('Annual Operating Cash Flow'!$C30,'Monthly Cash Flow'!$C$4:$C$164,0),)))</f>
        <v>0</v>
      </c>
      <c r="F30" s="41">
        <f>IF(F$6&gt;Assumptions!$D$15,0,SUMIF('Monthly Cash Flow'!$C$2:$DS$2,'Annual Operating Cash Flow'!F$6,INDEX('Monthly Cash Flow'!$C$4:$DS$164,MATCH('Annual Operating Cash Flow'!$C30,'Monthly Cash Flow'!$C$4:$C$164,0),)))</f>
        <v>0</v>
      </c>
      <c r="G30" s="41">
        <f>IF(G$6&gt;Assumptions!$D$15,0,SUMIF('Monthly Cash Flow'!$C$2:$DS$2,'Annual Operating Cash Flow'!G$6,INDEX('Monthly Cash Flow'!$C$4:$DS$164,MATCH('Annual Operating Cash Flow'!$C30,'Monthly Cash Flow'!$C$4:$C$164,0),)))</f>
        <v>0</v>
      </c>
      <c r="H30" s="41">
        <f>IF(H$6&gt;Assumptions!$D$15,0,SUMIF('Monthly Cash Flow'!$C$2:$DS$2,'Annual Operating Cash Flow'!H$6,INDEX('Monthly Cash Flow'!$C$4:$DS$164,MATCH('Annual Operating Cash Flow'!$C30,'Monthly Cash Flow'!$C$4:$C$164,0),)))</f>
        <v>0</v>
      </c>
    </row>
    <row r="31" spans="3:9">
      <c r="C31" s="5" t="s">
        <v>23</v>
      </c>
      <c r="D31" s="41">
        <f>IF(D$6&gt;Assumptions!$D$15,0,SUMIF('Monthly Cash Flow'!$C$2:$DS$2,'Annual Operating Cash Flow'!D$6,INDEX('Monthly Cash Flow'!$C$4:$DS$164,MATCH('Annual Operating Cash Flow'!$C31,'Monthly Cash Flow'!$C$4:$C$164,0),)))</f>
        <v>109779.77500395844</v>
      </c>
      <c r="E31" s="41">
        <f>IF(E$6&gt;Assumptions!$D$15,0,SUMIF('Monthly Cash Flow'!$C$2:$DS$2,'Annual Operating Cash Flow'!E$6,INDEX('Monthly Cash Flow'!$C$4:$DS$164,MATCH('Annual Operating Cash Flow'!$C31,'Monthly Cash Flow'!$C$4:$C$164,0),)))</f>
        <v>243229.48453999989</v>
      </c>
      <c r="F31" s="41">
        <f>IF(F$6&gt;Assumptions!$D$15,0,SUMIF('Monthly Cash Flow'!$C$2:$DS$2,'Annual Operating Cash Flow'!F$6,INDEX('Monthly Cash Flow'!$C$4:$DS$164,MATCH('Annual Operating Cash Flow'!$C31,'Monthly Cash Flow'!$C$4:$C$164,0),)))</f>
        <v>307609.07192687888</v>
      </c>
      <c r="G31" s="41">
        <f>IF(G$6&gt;Assumptions!$D$15,0,SUMIF('Monthly Cash Flow'!$C$2:$DS$2,'Annual Operating Cash Flow'!G$6,INDEX('Monthly Cash Flow'!$C$4:$DS$164,MATCH('Annual Operating Cash Flow'!$C31,'Monthly Cash Flow'!$C$4:$C$164,0),)))</f>
        <v>320439.60570994916</v>
      </c>
      <c r="H31" s="41">
        <f>IF(H$6&gt;Assumptions!$D$15,0,SUMIF('Monthly Cash Flow'!$C$2:$DS$2,'Annual Operating Cash Flow'!H$6,INDEX('Monthly Cash Flow'!$C$4:$DS$164,MATCH('Annual Operating Cash Flow'!$C31,'Monthly Cash Flow'!$C$4:$C$164,0),)))</f>
        <v>330052.79388124763</v>
      </c>
    </row>
    <row r="32" spans="3:9">
      <c r="C32" s="10" t="s">
        <v>190</v>
      </c>
      <c r="D32" s="24">
        <f>SUM(D26:D31)</f>
        <v>1392814.9404809494</v>
      </c>
      <c r="E32" s="24">
        <f t="shared" ref="E32:H32" si="3">SUM(E26:E31)</f>
        <v>2061472.3953005129</v>
      </c>
      <c r="F32" s="24">
        <f t="shared" si="3"/>
        <v>2366282.2772223735</v>
      </c>
      <c r="G32" s="24">
        <f t="shared" si="3"/>
        <v>2524297.7363794814</v>
      </c>
      <c r="H32" s="24">
        <f t="shared" si="3"/>
        <v>2562504.8771664719</v>
      </c>
    </row>
    <row r="34" spans="3:8" ht="14.25" thickBot="1">
      <c r="C34" s="56" t="s">
        <v>204</v>
      </c>
      <c r="D34" s="57">
        <f>D32+D18</f>
        <v>7825551.3530370547</v>
      </c>
      <c r="E34" s="57">
        <f t="shared" ref="E34:H34" si="4">E32+E18</f>
        <v>16349915.607232466</v>
      </c>
      <c r="F34" s="57">
        <f t="shared" si="4"/>
        <v>20360084.882989157</v>
      </c>
      <c r="G34" s="57">
        <f t="shared" si="4"/>
        <v>21241681.063169785</v>
      </c>
      <c r="H34" s="57">
        <f t="shared" si="4"/>
        <v>21841409.703760482</v>
      </c>
    </row>
    <row r="35" spans="3:8" ht="14.25" thickTop="1">
      <c r="C35" s="54" t="s">
        <v>581</v>
      </c>
      <c r="D35" s="55">
        <f>IFERROR(D34/(D12*Assumptions!$E$60),0)</f>
        <v>118908.36695410941</v>
      </c>
      <c r="E35" s="55">
        <f>IFERROR(E34/(E12*Assumptions!$E$60),0)</f>
        <v>115080.12000297547</v>
      </c>
      <c r="F35" s="55">
        <f>IFERROR(F34/(F12*Assumptions!$E$60),0)</f>
        <v>116550.61909495408</v>
      </c>
      <c r="G35" s="55">
        <f>IFERROR(G34/(G12*Assumptions!$E$60),0)</f>
        <v>120213.24880118726</v>
      </c>
      <c r="H35" s="55">
        <f>IFERROR(H34/(H12*Assumptions!$E$60),0)</f>
        <v>123607.29883282675</v>
      </c>
    </row>
    <row r="36" spans="3:8">
      <c r="D36" s="42"/>
    </row>
    <row r="37" spans="3:8">
      <c r="C37" s="5" t="s">
        <v>192</v>
      </c>
      <c r="D37" s="20">
        <f>IF(D$6&gt;Assumptions!$D$15,0,SUMIF('Monthly Cash Flow'!$C$2:$DS$2,'Annual Operating Cash Flow'!D$6,INDEX('Monthly Cash Flow'!$C$4:$DS$164,MATCH('Annual Operating Cash Flow'!$C37,'Monthly Cash Flow'!$C$4:$C$164,0),)))-D70</f>
        <v>881834.36638580472</v>
      </c>
      <c r="E37" s="20">
        <f>IF(E$6&gt;Assumptions!$D$15,0,SUMIF('Monthly Cash Flow'!$C$2:$DS$2,'Annual Operating Cash Flow'!E$6,INDEX('Monthly Cash Flow'!$C$4:$DS$164,MATCH('Annual Operating Cash Flow'!$C37,'Monthly Cash Flow'!$C$4:$C$164,0),)))-E70</f>
        <v>798301.18186217535</v>
      </c>
      <c r="F37" s="20">
        <f>IF(F$6&gt;Assumptions!$D$15,0,SUMIF('Monthly Cash Flow'!$C$2:$DS$2,'Annual Operating Cash Flow'!F$6,INDEX('Monthly Cash Flow'!$C$4:$DS$164,MATCH('Annual Operating Cash Flow'!$C37,'Monthly Cash Flow'!$C$4:$C$164,0),)))-F70</f>
        <v>322664.37334570446</v>
      </c>
      <c r="G37" s="20">
        <f>IF(G$6&gt;Assumptions!$D$15,0,SUMIF('Monthly Cash Flow'!$C$2:$DS$2,'Annual Operating Cash Flow'!G$6,INDEX('Monthly Cash Flow'!$C$4:$DS$164,MATCH('Annual Operating Cash Flow'!$C37,'Monthly Cash Flow'!$C$4:$C$164,0),)))-G70</f>
        <v>303013.50643647369</v>
      </c>
      <c r="H37" s="20">
        <f>IF(H$6&gt;Assumptions!$D$15,0,SUMIF('Monthly Cash Flow'!$C$2:$DS$2,'Annual Operating Cash Flow'!H$6,INDEX('Monthly Cash Flow'!$C$4:$DS$164,MATCH('Annual Operating Cash Flow'!$C37,'Monthly Cash Flow'!$C$4:$C$164,0),)))-H70</f>
        <v>306703.91162956791</v>
      </c>
    </row>
    <row r="38" spans="3:8">
      <c r="C38" s="5" t="s">
        <v>193</v>
      </c>
      <c r="D38" s="20">
        <f>IF(D$6&gt;Assumptions!$D$15,0,SUMIF('Monthly Cash Flow'!$C$2:$DS$2,'Annual Operating Cash Flow'!D$6,INDEX('Monthly Cash Flow'!$C$4:$DS$164,MATCH('Annual Operating Cash Flow'!$C38,'Monthly Cash Flow'!$C$4:$C$164,0),)))-D80</f>
        <v>260115.97911328124</v>
      </c>
      <c r="E38" s="20">
        <f>IF(E$6&gt;Assumptions!$D$15,0,SUMIF('Monthly Cash Flow'!$C$2:$DS$2,'Annual Operating Cash Flow'!E$6,INDEX('Monthly Cash Flow'!$C$4:$DS$164,MATCH('Annual Operating Cash Flow'!$C38,'Monthly Cash Flow'!$C$4:$C$164,0),)))-E80</f>
        <v>267919.45848668006</v>
      </c>
      <c r="F38" s="20">
        <f>IF(F$6&gt;Assumptions!$D$15,0,SUMIF('Monthly Cash Flow'!$C$2:$DS$2,'Annual Operating Cash Flow'!F$6,INDEX('Monthly Cash Flow'!$C$4:$DS$164,MATCH('Annual Operating Cash Flow'!$C38,'Monthly Cash Flow'!$C$4:$C$164,0),)))-F80</f>
        <v>275957.04224128008</v>
      </c>
      <c r="G38" s="20">
        <f>IF(G$6&gt;Assumptions!$D$15,0,SUMIF('Monthly Cash Flow'!$C$2:$DS$2,'Annual Operating Cash Flow'!G$6,INDEX('Monthly Cash Flow'!$C$4:$DS$164,MATCH('Annual Operating Cash Flow'!$C38,'Monthly Cash Flow'!$C$4:$C$164,0),)))-G80</f>
        <v>284235.75350851857</v>
      </c>
      <c r="H38" s="20">
        <f>IF(H$6&gt;Assumptions!$D$15,0,SUMIF('Monthly Cash Flow'!$C$2:$DS$2,'Annual Operating Cash Flow'!H$6,INDEX('Monthly Cash Flow'!$C$4:$DS$164,MATCH('Annual Operating Cash Flow'!$C38,'Monthly Cash Flow'!$C$4:$C$164,0),)))-H80</f>
        <v>292762.82611377409</v>
      </c>
    </row>
    <row r="39" spans="3:8">
      <c r="C39" s="5" t="s">
        <v>194</v>
      </c>
      <c r="D39" s="20">
        <f>IF(D$6&gt;Assumptions!$D$15,0,SUMIF('Monthly Cash Flow'!$C$2:$DS$2,'Annual Operating Cash Flow'!D$6,INDEX('Monthly Cash Flow'!$C$4:$DS$164,MATCH('Annual Operating Cash Flow'!$C39,'Monthly Cash Flow'!$C$4:$C$164,0),)))-D90</f>
        <v>28427.975859375088</v>
      </c>
      <c r="E39" s="20">
        <f>IF(E$6&gt;Assumptions!$D$15,0,SUMIF('Monthly Cash Flow'!$C$2:$DS$2,'Annual Operating Cash Flow'!E$6,INDEX('Monthly Cash Flow'!$C$4:$DS$164,MATCH('Annual Operating Cash Flow'!$C39,'Monthly Cash Flow'!$C$4:$C$164,0),)))-E90</f>
        <v>29280.815135156328</v>
      </c>
      <c r="F39" s="20">
        <f>IF(F$6&gt;Assumptions!$D$15,0,SUMIF('Monthly Cash Flow'!$C$2:$DS$2,'Annual Operating Cash Flow'!F$6,INDEX('Monthly Cash Flow'!$C$4:$DS$164,MATCH('Annual Operating Cash Flow'!$C39,'Monthly Cash Flow'!$C$4:$C$164,0),)))-F90</f>
        <v>30159.239589211007</v>
      </c>
      <c r="G39" s="20">
        <f>IF(G$6&gt;Assumptions!$D$15,0,SUMIF('Monthly Cash Flow'!$C$2:$DS$2,'Annual Operating Cash Flow'!G$6,INDEX('Monthly Cash Flow'!$C$4:$DS$164,MATCH('Annual Operating Cash Flow'!$C39,'Monthly Cash Flow'!$C$4:$C$164,0),)))-G90</f>
        <v>31064.016776887118</v>
      </c>
      <c r="H39" s="20">
        <f>IF(H$6&gt;Assumptions!$D$15,0,SUMIF('Monthly Cash Flow'!$C$2:$DS$2,'Annual Operating Cash Flow'!H$6,INDEX('Monthly Cash Flow'!$C$4:$DS$164,MATCH('Annual Operating Cash Flow'!$C39,'Monthly Cash Flow'!$C$4:$C$164,0),)))-H90</f>
        <v>31995.937280193961</v>
      </c>
    </row>
    <row r="40" spans="3:8">
      <c r="C40" s="5" t="s">
        <v>195</v>
      </c>
      <c r="D40" s="20">
        <f>IF(D$6&gt;Assumptions!$D$15,0,SUMIF('Monthly Cash Flow'!$C$2:$DS$2,'Annual Operating Cash Flow'!D$6,INDEX('Monthly Cash Flow'!$C$4:$DS$164,MATCH('Annual Operating Cash Flow'!$C40,'Monthly Cash Flow'!$C$4:$C$164,0),)))-D95</f>
        <v>287122.55617968767</v>
      </c>
      <c r="E40" s="20">
        <f>IF(E$6&gt;Assumptions!$D$15,0,SUMIF('Monthly Cash Flow'!$C$2:$DS$2,'Annual Operating Cash Flow'!E$6,INDEX('Monthly Cash Flow'!$C$4:$DS$164,MATCH('Annual Operating Cash Flow'!$C40,'Monthly Cash Flow'!$C$4:$C$164,0),)))-E95</f>
        <v>295736.23286507814</v>
      </c>
      <c r="F40" s="20">
        <f>IF(F$6&gt;Assumptions!$D$15,0,SUMIF('Monthly Cash Flow'!$C$2:$DS$2,'Annual Operating Cash Flow'!F$6,INDEX('Monthly Cash Flow'!$C$4:$DS$164,MATCH('Annual Operating Cash Flow'!$C40,'Monthly Cash Flow'!$C$4:$C$164,0),)))-F95</f>
        <v>304608.31985103036</v>
      </c>
      <c r="G40" s="20">
        <f>IF(G$6&gt;Assumptions!$D$15,0,SUMIF('Monthly Cash Flow'!$C$2:$DS$2,'Annual Operating Cash Flow'!G$6,INDEX('Monthly Cash Flow'!$C$4:$DS$164,MATCH('Annual Operating Cash Flow'!$C40,'Monthly Cash Flow'!$C$4:$C$164,0),)))-G95</f>
        <v>313746.56944656128</v>
      </c>
      <c r="H40" s="20">
        <f>IF(H$6&gt;Assumptions!$D$15,0,SUMIF('Monthly Cash Flow'!$C$2:$DS$2,'Annual Operating Cash Flow'!H$6,INDEX('Monthly Cash Flow'!$C$4:$DS$164,MATCH('Annual Operating Cash Flow'!$C40,'Monthly Cash Flow'!$C$4:$C$164,0),)))-H95</f>
        <v>323158.96652995818</v>
      </c>
    </row>
    <row r="41" spans="3:8">
      <c r="C41" s="5" t="s">
        <v>196</v>
      </c>
      <c r="D41" s="20">
        <f>IF(D$6&gt;Assumptions!$D$15,0,SUMIF('Monthly Cash Flow'!$C$2:$DS$2,'Annual Operating Cash Flow'!D$6,INDEX('Monthly Cash Flow'!$C$4:$DS$164,MATCH('Annual Operating Cash Flow'!$C41,'Monthly Cash Flow'!$C$4:$C$164,0),)))-D105</f>
        <v>138586.38231445308</v>
      </c>
      <c r="E41" s="20">
        <f>IF(E$6&gt;Assumptions!$D$15,0,SUMIF('Monthly Cash Flow'!$C$2:$DS$2,'Annual Operating Cash Flow'!E$6,INDEX('Monthly Cash Flow'!$C$4:$DS$164,MATCH('Annual Operating Cash Flow'!$C41,'Monthly Cash Flow'!$C$4:$C$164,0),)))-E105</f>
        <v>142743.97378388682</v>
      </c>
      <c r="F41" s="20">
        <f>IF(F$6&gt;Assumptions!$D$15,0,SUMIF('Monthly Cash Flow'!$C$2:$DS$2,'Annual Operating Cash Flow'!F$6,INDEX('Monthly Cash Flow'!$C$4:$DS$164,MATCH('Annual Operating Cash Flow'!$C41,'Monthly Cash Flow'!$C$4:$C$164,0),)))-F105</f>
        <v>147026.29299740336</v>
      </c>
      <c r="G41" s="20">
        <f>IF(G$6&gt;Assumptions!$D$15,0,SUMIF('Monthly Cash Flow'!$C$2:$DS$2,'Annual Operating Cash Flow'!G$6,INDEX('Monthly Cash Flow'!$C$4:$DS$164,MATCH('Annual Operating Cash Flow'!$C41,'Monthly Cash Flow'!$C$4:$C$164,0),)))-G105</f>
        <v>151437.08178732527</v>
      </c>
      <c r="H41" s="20">
        <f>IF(H$6&gt;Assumptions!$D$15,0,SUMIF('Monthly Cash Flow'!$C$2:$DS$2,'Annual Operating Cash Flow'!H$6,INDEX('Monthly Cash Flow'!$C$4:$DS$164,MATCH('Annual Operating Cash Flow'!$C41,'Monthly Cash Flow'!$C$4:$C$164,0),)))-H105</f>
        <v>155980.19424094527</v>
      </c>
    </row>
    <row r="42" spans="3:8">
      <c r="C42" s="5" t="s">
        <v>197</v>
      </c>
      <c r="D42" s="20">
        <f>IF(D$6&gt;Assumptions!$D$15,0,SUMIF('Monthly Cash Flow'!$C$2:$DS$2,'Annual Operating Cash Flow'!D$6,INDEX('Monthly Cash Flow'!$C$4:$DS$164,MATCH('Annual Operating Cash Flow'!$C42,'Monthly Cash Flow'!$C$4:$C$164,0),)))-D115</f>
        <v>494205.18553851871</v>
      </c>
      <c r="E42" s="20">
        <f>IF(E$6&gt;Assumptions!$D$15,0,SUMIF('Monthly Cash Flow'!$C$2:$DS$2,'Annual Operating Cash Flow'!E$6,INDEX('Monthly Cash Flow'!$C$4:$DS$164,MATCH('Annual Operating Cash Flow'!$C42,'Monthly Cash Flow'!$C$4:$C$164,0),)))-E115</f>
        <v>985959.7580262369</v>
      </c>
      <c r="F42" s="20">
        <f>IF(F$6&gt;Assumptions!$D$15,0,SUMIF('Monthly Cash Flow'!$C$2:$DS$2,'Annual Operating Cash Flow'!F$6,INDEX('Monthly Cash Flow'!$C$4:$DS$164,MATCH('Annual Operating Cash Flow'!$C42,'Monthly Cash Flow'!$C$4:$C$164,0),)))-F115</f>
        <v>1224976.1783407694</v>
      </c>
      <c r="G42" s="20">
        <f>IF(G$6&gt;Assumptions!$D$15,0,SUMIF('Monthly Cash Flow'!$C$2:$DS$2,'Annual Operating Cash Flow'!G$6,INDEX('Monthly Cash Flow'!$C$4:$DS$164,MATCH('Annual Operating Cash Flow'!$C42,'Monthly Cash Flow'!$C$4:$C$164,0),)))-G115</f>
        <v>1278240.7566187815</v>
      </c>
      <c r="H42" s="20">
        <f>IF(H$6&gt;Assumptions!$D$15,0,SUMIF('Monthly Cash Flow'!$C$2:$DS$2,'Annual Operating Cash Flow'!H$6,INDEX('Monthly Cash Flow'!$C$4:$DS$164,MATCH('Annual Operating Cash Flow'!$C42,'Monthly Cash Flow'!$C$4:$C$164,0),)))-H115</f>
        <v>1313217.4611322978</v>
      </c>
    </row>
    <row r="43" spans="3:8">
      <c r="C43" s="5" t="s">
        <v>198</v>
      </c>
      <c r="D43" s="20">
        <f>IF(D$6&gt;Assumptions!$D$15,0,SUMIF('Monthly Cash Flow'!$C$2:$DS$2,'Annual Operating Cash Flow'!D$6,INDEX('Monthly Cash Flow'!$C$4:$DS$164,MATCH('Annual Operating Cash Flow'!$C43,'Monthly Cash Flow'!$C$4:$C$164,0),)))-D125</f>
        <v>66095.043873046758</v>
      </c>
      <c r="E43" s="20">
        <f>IF(E$6&gt;Assumptions!$D$15,0,SUMIF('Monthly Cash Flow'!$C$2:$DS$2,'Annual Operating Cash Flow'!E$6,INDEX('Monthly Cash Flow'!$C$4:$DS$164,MATCH('Annual Operating Cash Flow'!$C43,'Monthly Cash Flow'!$C$4:$C$164,0),)))-E125</f>
        <v>68077.895189238712</v>
      </c>
      <c r="F43" s="20">
        <f>IF(F$6&gt;Assumptions!$D$15,0,SUMIF('Monthly Cash Flow'!$C$2:$DS$2,'Annual Operating Cash Flow'!F$6,INDEX('Monthly Cash Flow'!$C$4:$DS$164,MATCH('Annual Operating Cash Flow'!$C43,'Monthly Cash Flow'!$C$4:$C$164,0),)))-F125</f>
        <v>70120.2320449166</v>
      </c>
      <c r="G43" s="20">
        <f>IF(G$6&gt;Assumptions!$D$15,0,SUMIF('Monthly Cash Flow'!$C$2:$DS$2,'Annual Operating Cash Flow'!G$6,INDEX('Monthly Cash Flow'!$C$4:$DS$164,MATCH('Annual Operating Cash Flow'!$C43,'Monthly Cash Flow'!$C$4:$C$164,0),)))-G125</f>
        <v>72223.839006263297</v>
      </c>
      <c r="H43" s="20">
        <f>IF(H$6&gt;Assumptions!$D$15,0,SUMIF('Monthly Cash Flow'!$C$2:$DS$2,'Annual Operating Cash Flow'!H$6,INDEX('Monthly Cash Flow'!$C$4:$DS$164,MATCH('Annual Operating Cash Flow'!$C43,'Monthly Cash Flow'!$C$4:$C$164,0),)))-H125</f>
        <v>74390.554176450707</v>
      </c>
    </row>
    <row r="44" spans="3:8">
      <c r="C44" s="5" t="s">
        <v>642</v>
      </c>
      <c r="D44" s="20">
        <f>SUM(D70,D80,D90,D95,D105,D115,D125)</f>
        <v>4386919.6436149711</v>
      </c>
      <c r="E44" s="20">
        <f t="shared" ref="E44:H44" si="5">SUM(E70,E80,E90,E95,E105,E115,E125)</f>
        <v>5594826.9385015778</v>
      </c>
      <c r="F44" s="20">
        <f t="shared" si="5"/>
        <v>6297983.3694834113</v>
      </c>
      <c r="G44" s="20">
        <f t="shared" si="5"/>
        <v>6473707.1973491861</v>
      </c>
      <c r="H44" s="20">
        <f t="shared" si="5"/>
        <v>6667918.4132696614</v>
      </c>
    </row>
    <row r="45" spans="3:8">
      <c r="C45" s="391" t="s">
        <v>577</v>
      </c>
      <c r="D45" s="24">
        <f>SUM(D37:D44)</f>
        <v>6543307.132879138</v>
      </c>
      <c r="E45" s="24">
        <f>SUM(E37:E44)</f>
        <v>8182846.2538500298</v>
      </c>
      <c r="F45" s="24">
        <f>SUM(F37:F44)</f>
        <v>8673495.0478937253</v>
      </c>
      <c r="G45" s="24">
        <f>SUM(G37:G44)</f>
        <v>8907668.720929997</v>
      </c>
      <c r="H45" s="24">
        <f>SUM(H37:H44)</f>
        <v>9166128.2643728498</v>
      </c>
    </row>
    <row r="46" spans="3:8">
      <c r="C46" s="54" t="s">
        <v>578</v>
      </c>
      <c r="D46" s="55">
        <f>IFERROR(D45/(D12*Assumptions!$E$60),0)</f>
        <v>99424.811179326745</v>
      </c>
      <c r="E46" s="55">
        <f>IFERROR(E45/(E12*Assumptions!$E$60),0)</f>
        <v>57595.583456247419</v>
      </c>
      <c r="F46" s="55">
        <f>IFERROR(F45/(F12*Assumptions!$E$60),0)</f>
        <v>49651.129813984204</v>
      </c>
      <c r="G46" s="55">
        <f>IFERROR(G45/(G12*Assumptions!$E$60),0)</f>
        <v>50411.254787379738</v>
      </c>
      <c r="H46" s="55">
        <f>IFERROR(H45/(H12*Assumptions!$E$60),0)</f>
        <v>51873.957353553211</v>
      </c>
    </row>
    <row r="47" spans="3:8">
      <c r="C47" s="54" t="s">
        <v>587</v>
      </c>
      <c r="D47" s="390">
        <f>IFERROR(D46/D35,0)</f>
        <v>0.83614646913533008</v>
      </c>
      <c r="E47" s="390">
        <f>IFERROR(E46/E35,0)</f>
        <v>0.50048247651078437</v>
      </c>
      <c r="F47" s="390">
        <f>IFERROR(F46/F35,0)</f>
        <v>0.4260048569414574</v>
      </c>
      <c r="G47" s="390">
        <f>IFERROR(G46/G35,0)</f>
        <v>0.41934857671762599</v>
      </c>
      <c r="H47" s="390">
        <f>IFERROR(H46/H35,0)</f>
        <v>0.41966742937818241</v>
      </c>
    </row>
    <row r="48" spans="3:8">
      <c r="C48" s="5"/>
      <c r="D48" s="20"/>
      <c r="E48" s="20"/>
      <c r="F48" s="20"/>
      <c r="G48" s="20"/>
      <c r="H48" s="20"/>
    </row>
    <row r="49" spans="3:8">
      <c r="C49" s="5" t="s">
        <v>541</v>
      </c>
      <c r="D49" s="20">
        <f>IF(D$6&gt;Assumptions!$D$15,0,SUMIF('Monthly Cash Flow'!$C$2:$DS$2,'Annual Operating Cash Flow'!D$6,INDEX('Monthly Cash Flow'!$C$4:$DS$164,MATCH('Annual Operating Cash Flow'!$C49,'Monthly Cash Flow'!$C$4:$C$164,0),)))</f>
        <v>479398.83282233326</v>
      </c>
      <c r="E49" s="20">
        <f>IF(E$6&gt;Assumptions!$D$15,0,SUMIF('Monthly Cash Flow'!$C$2:$DS$2,'Annual Operating Cash Flow'!E$6,INDEX('Monthly Cash Flow'!$C$4:$DS$164,MATCH('Annual Operating Cash Flow'!$C49,'Monthly Cash Flow'!$C$4:$C$164,0),)))</f>
        <v>533603.38521119999</v>
      </c>
      <c r="F49" s="20">
        <f>IF(F$6&gt;Assumptions!$D$15,0,SUMIF('Monthly Cash Flow'!$C$2:$DS$2,'Annual Operating Cash Flow'!F$6,INDEX('Monthly Cash Flow'!$C$4:$DS$164,MATCH('Annual Operating Cash Flow'!$C49,'Monthly Cash Flow'!$C$4:$C$164,0),)))</f>
        <v>578411.51650132495</v>
      </c>
      <c r="G49" s="20">
        <f>IF(G$6&gt;Assumptions!$D$15,0,SUMIF('Monthly Cash Flow'!$C$2:$DS$2,'Annual Operating Cash Flow'!G$6,INDEX('Monthly Cash Flow'!$C$4:$DS$164,MATCH('Annual Operating Cash Flow'!$C49,'Monthly Cash Flow'!$C$4:$C$164,0),)))</f>
        <v>598532.96820424008</v>
      </c>
      <c r="H49" s="20">
        <f>IF(H$6&gt;Assumptions!$D$15,0,SUMIF('Monthly Cash Flow'!$C$2:$DS$2,'Annual Operating Cash Flow'!H$6,INDEX('Monthly Cash Flow'!$C$4:$DS$164,MATCH('Annual Operating Cash Flow'!$C49,'Monthly Cash Flow'!$C$4:$C$164,0),)))</f>
        <v>616488.95725036704</v>
      </c>
    </row>
    <row r="50" spans="3:8">
      <c r="C50" s="5" t="s">
        <v>199</v>
      </c>
      <c r="D50" s="20">
        <f>IF(D$6&gt;Assumptions!$D$15,0,SUMIF('Monthly Cash Flow'!$C$2:$DS$2,'Annual Operating Cash Flow'!D$6,INDEX('Monthly Cash Flow'!$C$4:$DS$164,MATCH('Annual Operating Cash Flow'!$C50,'Monthly Cash Flow'!$C$4:$C$164,0),)))</f>
        <v>391896.19711511175</v>
      </c>
      <c r="E50" s="20">
        <f>IF(E$6&gt;Assumptions!$D$15,0,SUMIF('Monthly Cash Flow'!$C$2:$DS$2,'Annual Operating Cash Flow'!E$6,INDEX('Monthly Cash Flow'!$C$4:$DS$164,MATCH('Annual Operating Cash Flow'!$C50,'Monthly Cash Flow'!$C$4:$C$164,0),)))</f>
        <v>817495.7803616235</v>
      </c>
      <c r="F50" s="20">
        <f>IF(F$6&gt;Assumptions!$D$15,0,SUMIF('Monthly Cash Flow'!$C$2:$DS$2,'Annual Operating Cash Flow'!F$6,INDEX('Monthly Cash Flow'!$C$4:$DS$164,MATCH('Annual Operating Cash Flow'!$C50,'Monthly Cash Flow'!$C$4:$C$164,0),)))</f>
        <v>1018004.2441494578</v>
      </c>
      <c r="G50" s="20">
        <f>IF(G$6&gt;Assumptions!$D$15,0,SUMIF('Monthly Cash Flow'!$C$2:$DS$2,'Annual Operating Cash Flow'!G$6,INDEX('Monthly Cash Flow'!$C$4:$DS$164,MATCH('Annual Operating Cash Flow'!$C50,'Monthly Cash Flow'!$C$4:$C$164,0),)))</f>
        <v>1062084.0531584893</v>
      </c>
      <c r="H50" s="20">
        <f>IF(H$6&gt;Assumptions!$D$15,0,SUMIF('Monthly Cash Flow'!$C$2:$DS$2,'Annual Operating Cash Flow'!H$6,INDEX('Monthly Cash Flow'!$C$4:$DS$164,MATCH('Annual Operating Cash Flow'!$C50,'Monthly Cash Flow'!$C$4:$C$164,0),)))</f>
        <v>1092070.4851880246</v>
      </c>
    </row>
    <row r="51" spans="3:8">
      <c r="C51" s="5" t="s">
        <v>200</v>
      </c>
      <c r="D51" s="20">
        <f>IF(D$6&gt;Assumptions!$D$15,0,SUMIF('Monthly Cash Flow'!$C$2:$DS$2,'Annual Operating Cash Flow'!D$6,INDEX('Monthly Cash Flow'!$C$4:$DS$164,MATCH('Annual Operating Cash Flow'!$C51,'Monthly Cash Flow'!$C$4:$C$164,0),)))</f>
        <v>1008333.3333333333</v>
      </c>
      <c r="E51" s="20">
        <f>IF(E$6&gt;Assumptions!$D$15,0,SUMIF('Monthly Cash Flow'!$C$2:$DS$2,'Annual Operating Cash Flow'!E$6,INDEX('Monthly Cash Flow'!$C$4:$DS$164,MATCH('Annual Operating Cash Flow'!$C51,'Monthly Cash Flow'!$C$4:$C$164,0),)))</f>
        <v>1028500</v>
      </c>
      <c r="F51" s="20">
        <f>IF(F$6&gt;Assumptions!$D$15,0,SUMIF('Monthly Cash Flow'!$C$2:$DS$2,'Annual Operating Cash Flow'!F$6,INDEX('Monthly Cash Flow'!$C$4:$DS$164,MATCH('Annual Operating Cash Flow'!$C51,'Monthly Cash Flow'!$C$4:$C$164,0),)))</f>
        <v>1049070</v>
      </c>
      <c r="G51" s="20">
        <f>IF(G$6&gt;Assumptions!$D$15,0,SUMIF('Monthly Cash Flow'!$C$2:$DS$2,'Annual Operating Cash Flow'!G$6,INDEX('Monthly Cash Flow'!$C$4:$DS$164,MATCH('Annual Operating Cash Flow'!$C51,'Monthly Cash Flow'!$C$4:$C$164,0),)))</f>
        <v>1070051.3999999997</v>
      </c>
      <c r="H51" s="20">
        <f>IF(H$6&gt;Assumptions!$D$15,0,SUMIF('Monthly Cash Flow'!$C$2:$DS$2,'Annual Operating Cash Flow'!H$6,INDEX('Monthly Cash Flow'!$C$4:$DS$164,MATCH('Annual Operating Cash Flow'!$C51,'Monthly Cash Flow'!$C$4:$C$164,0),)))</f>
        <v>1091452.4280000001</v>
      </c>
    </row>
    <row r="52" spans="3:8">
      <c r="C52" s="5" t="s">
        <v>201</v>
      </c>
      <c r="D52" s="20">
        <f>IF(D$6&gt;Assumptions!$D$15,0,SUMIF('Monthly Cash Flow'!$C$2:$DS$2,'Annual Operating Cash Flow'!D$6,INDEX('Monthly Cash Flow'!$C$4:$DS$164,MATCH('Annual Operating Cash Flow'!$C52,'Monthly Cash Flow'!$C$4:$C$164,0),)))</f>
        <v>409362.85237500002</v>
      </c>
      <c r="E52" s="20">
        <f>IF(E$6&gt;Assumptions!$D$15,0,SUMIF('Monthly Cash Flow'!$C$2:$DS$2,'Annual Operating Cash Flow'!E$6,INDEX('Monthly Cash Flow'!$C$4:$DS$164,MATCH('Annual Operating Cash Flow'!$C52,'Monthly Cash Flow'!$C$4:$C$164,0),)))</f>
        <v>421643.73794625013</v>
      </c>
      <c r="F52" s="20">
        <f>IF(F$6&gt;Assumptions!$D$15,0,SUMIF('Monthly Cash Flow'!$C$2:$DS$2,'Annual Operating Cash Flow'!F$6,INDEX('Monthly Cash Flow'!$C$4:$DS$164,MATCH('Annual Operating Cash Flow'!$C52,'Monthly Cash Flow'!$C$4:$C$164,0),)))</f>
        <v>434293.05008463748</v>
      </c>
      <c r="G52" s="20">
        <f>IF(G$6&gt;Assumptions!$D$15,0,SUMIF('Monthly Cash Flow'!$C$2:$DS$2,'Annual Operating Cash Flow'!G$6,INDEX('Monthly Cash Flow'!$C$4:$DS$164,MATCH('Annual Operating Cash Flow'!$C52,'Monthly Cash Flow'!$C$4:$C$164,0),)))</f>
        <v>447321.84158717672</v>
      </c>
      <c r="H52" s="20">
        <f>IF(H$6&gt;Assumptions!$D$15,0,SUMIF('Monthly Cash Flow'!$C$2:$DS$2,'Annual Operating Cash Flow'!H$6,INDEX('Monthly Cash Flow'!$C$4:$DS$164,MATCH('Annual Operating Cash Flow'!$C52,'Monthly Cash Flow'!$C$4:$C$164,0),)))</f>
        <v>460741.49683479202</v>
      </c>
    </row>
    <row r="53" spans="3:8">
      <c r="C53" s="391" t="s">
        <v>579</v>
      </c>
      <c r="D53" s="24">
        <f>SUM(D49:D52)</f>
        <v>2288991.215645778</v>
      </c>
      <c r="E53" s="24">
        <f t="shared" ref="E53:H53" si="6">SUM(E49:E52)</f>
        <v>2801242.9035190735</v>
      </c>
      <c r="F53" s="24">
        <f t="shared" si="6"/>
        <v>3079778.8107354203</v>
      </c>
      <c r="G53" s="24">
        <f t="shared" si="6"/>
        <v>3177990.2629499054</v>
      </c>
      <c r="H53" s="24">
        <f t="shared" si="6"/>
        <v>3260753.3672731835</v>
      </c>
    </row>
    <row r="55" spans="3:8" ht="14.25" thickBot="1">
      <c r="C55" s="56" t="s">
        <v>203</v>
      </c>
      <c r="D55" s="57">
        <f>D53+D45</f>
        <v>8832298.3485249169</v>
      </c>
      <c r="E55" s="57">
        <f t="shared" ref="E55:H55" si="7">E53+E45</f>
        <v>10984089.157369103</v>
      </c>
      <c r="F55" s="57">
        <f t="shared" si="7"/>
        <v>11753273.858629145</v>
      </c>
      <c r="G55" s="57">
        <f t="shared" si="7"/>
        <v>12085658.983879901</v>
      </c>
      <c r="H55" s="57">
        <f t="shared" si="7"/>
        <v>12426881.631646033</v>
      </c>
    </row>
    <row r="56" spans="3:8" ht="14.25" thickTop="1">
      <c r="C56" s="54" t="s">
        <v>580</v>
      </c>
      <c r="D56" s="55">
        <f>IFERROR(D55/Assumptions!$D$60,0)</f>
        <v>47742.15323526982</v>
      </c>
      <c r="E56" s="55">
        <f>IFERROR(E55/Assumptions!$D$60,0)</f>
        <v>59373.454904697857</v>
      </c>
      <c r="F56" s="55">
        <f>IFERROR(F55/Assumptions!$D$60,0)</f>
        <v>63531.210046644024</v>
      </c>
      <c r="G56" s="55">
        <f>IFERROR(G55/Assumptions!$D$60,0)</f>
        <v>65327.88639935082</v>
      </c>
      <c r="H56" s="55">
        <f>IFERROR(H55/Assumptions!$D$60,0)</f>
        <v>67172.333144032615</v>
      </c>
    </row>
    <row r="58" spans="3:8" ht="14.25" thickBot="1">
      <c r="C58" s="58" t="s">
        <v>202</v>
      </c>
      <c r="D58" s="59">
        <f>D34-D55</f>
        <v>-1006746.9954878623</v>
      </c>
      <c r="E58" s="59">
        <f>E34-E55</f>
        <v>5365826.4498633631</v>
      </c>
      <c r="F58" s="59">
        <f>F34-F55</f>
        <v>8606811.0243600123</v>
      </c>
      <c r="G58" s="59">
        <f>G34-G55</f>
        <v>9156022.0792898834</v>
      </c>
      <c r="H58" s="59">
        <f>H34-H55</f>
        <v>9414528.072114449</v>
      </c>
    </row>
    <row r="59" spans="3:8">
      <c r="C59" s="54" t="s">
        <v>465</v>
      </c>
      <c r="D59" s="390">
        <f>IFERROR(D58/D34,0)</f>
        <v>-0.12864869835620582</v>
      </c>
      <c r="E59" s="390">
        <f>IFERROR(E58/E34,0)</f>
        <v>0.32818679794834921</v>
      </c>
      <c r="F59" s="390">
        <f>IFERROR(F58/F34,0)</f>
        <v>0.42272962386080226</v>
      </c>
      <c r="G59" s="390">
        <f>IFERROR(G58/G34,0)</f>
        <v>0.43104037067787415</v>
      </c>
      <c r="H59" s="390">
        <f>IFERROR(H58/H34,0)</f>
        <v>0.4310403128646742</v>
      </c>
    </row>
    <row r="62" spans="3:8">
      <c r="C62" s="5" t="s">
        <v>91</v>
      </c>
      <c r="D62" s="20">
        <f>IF(D$6&gt;Assumptions!$D$15,0,SUMIF('Monthly Cash Flow'!$C$2:$DS$2,'Annual Operating Cash Flow'!D$6,INDEX('Monthly Cash Flow'!$C$4:$DS$164,MATCH('Annual Operating Cash Flow'!$C62,'Monthly Cash Flow'!$C$4:$C$164,0),)))</f>
        <v>247360.26951281246</v>
      </c>
      <c r="E62" s="20">
        <f>IF(E$6&gt;Assumptions!$D$15,0,SUMIF('Monthly Cash Flow'!$C$2:$DS$2,'Annual Operating Cash Flow'!E$6,INDEX('Monthly Cash Flow'!$C$4:$DS$164,MATCH('Annual Operating Cash Flow'!$C62,'Monthly Cash Flow'!$C$4:$C$164,0),)))</f>
        <v>254781.07759819692</v>
      </c>
      <c r="F62" s="20">
        <f>IF(F$6&gt;Assumptions!$D$15,0,SUMIF('Monthly Cash Flow'!$C$2:$DS$2,'Annual Operating Cash Flow'!F$6,INDEX('Monthly Cash Flow'!$C$4:$DS$164,MATCH('Annual Operating Cash Flow'!$C62,'Monthly Cash Flow'!$C$4:$C$164,0),)))</f>
        <v>192982.90605612815</v>
      </c>
      <c r="G62" s="20">
        <f>IF(G$6&gt;Assumptions!$D$15,0,SUMIF('Monthly Cash Flow'!$C$2:$DS$2,'Annual Operating Cash Flow'!G$6,INDEX('Monthly Cash Flow'!$C$4:$DS$164,MATCH('Annual Operating Cash Flow'!$C62,'Monthly Cash Flow'!$C$4:$C$164,0),)))</f>
        <v>101554.14781979144</v>
      </c>
      <c r="H62" s="20">
        <f>IF(H$6&gt;Assumptions!$D$15,0,SUMIF('Monthly Cash Flow'!$C$2:$DS$2,'Annual Operating Cash Flow'!H$6,INDEX('Monthly Cash Flow'!$C$4:$DS$164,MATCH('Annual Operating Cash Flow'!$C62,'Monthly Cash Flow'!$C$4:$C$164,0),)))</f>
        <v>104600.77225438523</v>
      </c>
    </row>
    <row r="63" spans="3:8">
      <c r="C63" s="5" t="s">
        <v>30</v>
      </c>
      <c r="D63" s="20">
        <f>IF(D$6&gt;Assumptions!$D$15,0,SUMIF('Monthly Cash Flow'!$C$2:$DS$2,'Annual Operating Cash Flow'!D$6,INDEX('Monthly Cash Flow'!$C$4:$DS$164,MATCH('Annual Operating Cash Flow'!$C63,'Monthly Cash Flow'!$C$4:$C$164,0),)))</f>
        <v>128396.7323633573</v>
      </c>
      <c r="E63" s="20">
        <f>IF(E$6&gt;Assumptions!$D$15,0,SUMIF('Monthly Cash Flow'!$C$2:$DS$2,'Annual Operating Cash Flow'!E$6,INDEX('Monthly Cash Flow'!$C$4:$DS$164,MATCH('Annual Operating Cash Flow'!$C63,'Monthly Cash Flow'!$C$4:$C$164,0),)))</f>
        <v>110051.59286966624</v>
      </c>
      <c r="F63" s="20">
        <f>IF(F$6&gt;Assumptions!$D$15,0,SUMIF('Monthly Cash Flow'!$C$2:$DS$2,'Annual Operating Cash Flow'!F$6,INDEX('Monthly Cash Flow'!$C$4:$DS$164,MATCH('Annual Operating Cash Flow'!$C63,'Monthly Cash Flow'!$C$4:$C$164,0),)))</f>
        <v>78626.42671519662</v>
      </c>
      <c r="G63" s="20">
        <f>IF(G$6&gt;Assumptions!$D$15,0,SUMIF('Monthly Cash Flow'!$C$2:$DS$2,'Annual Operating Cash Flow'!G$6,INDEX('Monthly Cash Flow'!$C$4:$DS$164,MATCH('Annual Operating Cash Flow'!$C63,'Monthly Cash Flow'!$C$4:$C$164,0),)))</f>
        <v>79994.280426708021</v>
      </c>
      <c r="H63" s="20">
        <f>IF(H$6&gt;Assumptions!$D$15,0,SUMIF('Monthly Cash Flow'!$C$2:$DS$2,'Annual Operating Cash Flow'!H$6,INDEX('Monthly Cash Flow'!$C$4:$DS$164,MATCH('Annual Operating Cash Flow'!$C63,'Monthly Cash Flow'!$C$4:$C$164,0),)))</f>
        <v>82394.108839509267</v>
      </c>
    </row>
    <row r="64" spans="3:8">
      <c r="C64" s="5" t="s">
        <v>264</v>
      </c>
      <c r="D64" s="20">
        <f>IF(D$6&gt;Assumptions!$D$15,0,SUMIF('Monthly Cash Flow'!$C$2:$DS$2,'Annual Operating Cash Flow'!D$6,INDEX('Monthly Cash Flow'!$C$4:$DS$164,MATCH('Annual Operating Cash Flow'!$C64,'Monthly Cash Flow'!$C$4:$C$164,0),)))</f>
        <v>0</v>
      </c>
      <c r="E64" s="20">
        <f>IF(E$6&gt;Assumptions!$D$15,0,SUMIF('Monthly Cash Flow'!$C$2:$DS$2,'Annual Operating Cash Flow'!E$6,INDEX('Monthly Cash Flow'!$C$4:$DS$164,MATCH('Annual Operating Cash Flow'!$C64,'Monthly Cash Flow'!$C$4:$C$164,0),)))</f>
        <v>0</v>
      </c>
      <c r="F64" s="20">
        <f>IF(F$6&gt;Assumptions!$D$15,0,SUMIF('Monthly Cash Flow'!$C$2:$DS$2,'Annual Operating Cash Flow'!F$6,INDEX('Monthly Cash Flow'!$C$4:$DS$164,MATCH('Annual Operating Cash Flow'!$C64,'Monthly Cash Flow'!$C$4:$C$164,0),)))</f>
        <v>0</v>
      </c>
      <c r="G64" s="20">
        <f>IF(G$6&gt;Assumptions!$D$15,0,SUMIF('Monthly Cash Flow'!$C$2:$DS$2,'Annual Operating Cash Flow'!G$6,INDEX('Monthly Cash Flow'!$C$4:$DS$164,MATCH('Annual Operating Cash Flow'!$C64,'Monthly Cash Flow'!$C$4:$C$164,0),)))</f>
        <v>0</v>
      </c>
      <c r="H64" s="20">
        <f>IF(H$6&gt;Assumptions!$D$15,0,SUMIF('Monthly Cash Flow'!$C$2:$DS$2,'Annual Operating Cash Flow'!H$6,INDEX('Monthly Cash Flow'!$C$4:$DS$164,MATCH('Annual Operating Cash Flow'!$C64,'Monthly Cash Flow'!$C$4:$C$164,0),)))</f>
        <v>0</v>
      </c>
    </row>
    <row r="65" spans="3:8">
      <c r="C65" s="5" t="s">
        <v>270</v>
      </c>
      <c r="D65" s="20">
        <f>IF(D$6&gt;Assumptions!$D$15,0,SUMIF('Monthly Cash Flow'!$C$2:$DS$2,'Annual Operating Cash Flow'!D$6,INDEX('Monthly Cash Flow'!$C$4:$DS$164,MATCH('Annual Operating Cash Flow'!$C65,'Monthly Cash Flow'!$C$4:$C$164,0),)))</f>
        <v>0</v>
      </c>
      <c r="E65" s="20">
        <f>IF(E$6&gt;Assumptions!$D$15,0,SUMIF('Monthly Cash Flow'!$C$2:$DS$2,'Annual Operating Cash Flow'!E$6,INDEX('Monthly Cash Flow'!$C$4:$DS$164,MATCH('Annual Operating Cash Flow'!$C65,'Monthly Cash Flow'!$C$4:$C$164,0),)))</f>
        <v>0</v>
      </c>
      <c r="F65" s="20">
        <f>IF(F$6&gt;Assumptions!$D$15,0,SUMIF('Monthly Cash Flow'!$C$2:$DS$2,'Annual Operating Cash Flow'!F$6,INDEX('Monthly Cash Flow'!$C$4:$DS$164,MATCH('Annual Operating Cash Flow'!$C65,'Monthly Cash Flow'!$C$4:$C$164,0),)))</f>
        <v>0</v>
      </c>
      <c r="G65" s="20">
        <f>IF(G$6&gt;Assumptions!$D$15,0,SUMIF('Monthly Cash Flow'!$C$2:$DS$2,'Annual Operating Cash Flow'!G$6,INDEX('Monthly Cash Flow'!$C$4:$DS$164,MATCH('Annual Operating Cash Flow'!$C65,'Monthly Cash Flow'!$C$4:$C$164,0),)))</f>
        <v>0</v>
      </c>
      <c r="H65" s="20">
        <f>IF(H$6&gt;Assumptions!$D$15,0,SUMIF('Monthly Cash Flow'!$C$2:$DS$2,'Annual Operating Cash Flow'!H$6,INDEX('Monthly Cash Flow'!$C$4:$DS$164,MATCH('Annual Operating Cash Flow'!$C65,'Monthly Cash Flow'!$C$4:$C$164,0),)))</f>
        <v>0</v>
      </c>
    </row>
    <row r="66" spans="3:8">
      <c r="C66" s="5" t="s">
        <v>296</v>
      </c>
      <c r="D66" s="20">
        <f>IF(D$6&gt;Assumptions!$D$15,0,SUMIF('Monthly Cash Flow'!$C$2:$DS$2,'Annual Operating Cash Flow'!D$6,INDEX('Monthly Cash Flow'!$C$4:$DS$164,MATCH('Annual Operating Cash Flow'!$C66,'Monthly Cash Flow'!$C$4:$C$164,0),)))</f>
        <v>24736.026951281256</v>
      </c>
      <c r="E66" s="20">
        <f>IF(E$6&gt;Assumptions!$D$15,0,SUMIF('Monthly Cash Flow'!$C$2:$DS$2,'Annual Operating Cash Flow'!E$6,INDEX('Monthly Cash Flow'!$C$4:$DS$164,MATCH('Annual Operating Cash Flow'!$C66,'Monthly Cash Flow'!$C$4:$C$164,0),)))</f>
        <v>25478.107759819686</v>
      </c>
      <c r="F66" s="20">
        <f>IF(F$6&gt;Assumptions!$D$15,0,SUMIF('Monthly Cash Flow'!$C$2:$DS$2,'Annual Operating Cash Flow'!F$6,INDEX('Monthly Cash Flow'!$C$4:$DS$164,MATCH('Annual Operating Cash Flow'!$C66,'Monthly Cash Flow'!$C$4:$C$164,0),)))</f>
        <v>19298.290605612819</v>
      </c>
      <c r="G66" s="20">
        <f>IF(G$6&gt;Assumptions!$D$15,0,SUMIF('Monthly Cash Flow'!$C$2:$DS$2,'Annual Operating Cash Flow'!G$6,INDEX('Monthly Cash Flow'!$C$4:$DS$164,MATCH('Annual Operating Cash Flow'!$C66,'Monthly Cash Flow'!$C$4:$C$164,0),)))</f>
        <v>10155.414781979145</v>
      </c>
      <c r="H66" s="20">
        <f>IF(H$6&gt;Assumptions!$D$15,0,SUMIF('Monthly Cash Flow'!$C$2:$DS$2,'Annual Operating Cash Flow'!H$6,INDEX('Monthly Cash Flow'!$C$4:$DS$164,MATCH('Annual Operating Cash Flow'!$C66,'Monthly Cash Flow'!$C$4:$C$164,0),)))</f>
        <v>10460.077225438523</v>
      </c>
    </row>
    <row r="67" spans="3:8">
      <c r="C67" s="5" t="s">
        <v>278</v>
      </c>
      <c r="D67" s="20">
        <f>IF(D$6&gt;Assumptions!$D$15,0,SUMIF('Monthly Cash Flow'!$C$2:$DS$2,'Annual Operating Cash Flow'!D$6,INDEX('Monthly Cash Flow'!$C$4:$DS$164,MATCH('Annual Operating Cash Flow'!$C67,'Monthly Cash Flow'!$C$4:$C$164,0),)))</f>
        <v>19788.821561025001</v>
      </c>
      <c r="E67" s="20">
        <f>IF(E$6&gt;Assumptions!$D$15,0,SUMIF('Monthly Cash Flow'!$C$2:$DS$2,'Annual Operating Cash Flow'!E$6,INDEX('Monthly Cash Flow'!$C$4:$DS$164,MATCH('Annual Operating Cash Flow'!$C67,'Monthly Cash Flow'!$C$4:$C$164,0),)))</f>
        <v>20382.486207855756</v>
      </c>
      <c r="F67" s="20">
        <f>IF(F$6&gt;Assumptions!$D$15,0,SUMIF('Monthly Cash Flow'!$C$2:$DS$2,'Annual Operating Cash Flow'!F$6,INDEX('Monthly Cash Flow'!$C$4:$DS$164,MATCH('Annual Operating Cash Flow'!$C67,'Monthly Cash Flow'!$C$4:$C$164,0),)))</f>
        <v>15438.63248449025</v>
      </c>
      <c r="G67" s="20">
        <f>IF(G$6&gt;Assumptions!$D$15,0,SUMIF('Monthly Cash Flow'!$C$2:$DS$2,'Annual Operating Cash Flow'!G$6,INDEX('Monthly Cash Flow'!$C$4:$DS$164,MATCH('Annual Operating Cash Flow'!$C67,'Monthly Cash Flow'!$C$4:$C$164,0),)))</f>
        <v>8124.3318255833192</v>
      </c>
      <c r="H67" s="20">
        <f>IF(H$6&gt;Assumptions!$D$15,0,SUMIF('Monthly Cash Flow'!$C$2:$DS$2,'Annual Operating Cash Flow'!H$6,INDEX('Monthly Cash Flow'!$C$4:$DS$164,MATCH('Annual Operating Cash Flow'!$C67,'Monthly Cash Flow'!$C$4:$C$164,0),)))</f>
        <v>8368.0617803508176</v>
      </c>
    </row>
    <row r="68" spans="3:8">
      <c r="C68" s="5" t="s">
        <v>284</v>
      </c>
      <c r="D68" s="20">
        <f>IF(D$6&gt;Assumptions!$D$15,0,SUMIF('Monthly Cash Flow'!$C$2:$DS$2,'Annual Operating Cash Flow'!D$6,INDEX('Monthly Cash Flow'!$C$4:$DS$164,MATCH('Annual Operating Cash Flow'!$C68,'Monthly Cash Flow'!$C$4:$C$164,0),)))</f>
        <v>1236.8013475640626</v>
      </c>
      <c r="E68" s="20">
        <f>IF(E$6&gt;Assumptions!$D$15,0,SUMIF('Monthly Cash Flow'!$C$2:$DS$2,'Annual Operating Cash Flow'!E$6,INDEX('Monthly Cash Flow'!$C$4:$DS$164,MATCH('Annual Operating Cash Flow'!$C68,'Monthly Cash Flow'!$C$4:$C$164,0),)))</f>
        <v>1273.9053879909848</v>
      </c>
      <c r="F68" s="20">
        <f>IF(F$6&gt;Assumptions!$D$15,0,SUMIF('Monthly Cash Flow'!$C$2:$DS$2,'Annual Operating Cash Flow'!F$6,INDEX('Monthly Cash Flow'!$C$4:$DS$164,MATCH('Annual Operating Cash Flow'!$C68,'Monthly Cash Flow'!$C$4:$C$164,0),)))</f>
        <v>964.91453028064063</v>
      </c>
      <c r="G68" s="20">
        <f>IF(G$6&gt;Assumptions!$D$15,0,SUMIF('Monthly Cash Flow'!$C$2:$DS$2,'Annual Operating Cash Flow'!G$6,INDEX('Monthly Cash Flow'!$C$4:$DS$164,MATCH('Annual Operating Cash Flow'!$C68,'Monthly Cash Flow'!$C$4:$C$164,0),)))</f>
        <v>507.77073909895745</v>
      </c>
      <c r="H68" s="20">
        <f>IF(H$6&gt;Assumptions!$D$15,0,SUMIF('Monthly Cash Flow'!$C$2:$DS$2,'Annual Operating Cash Flow'!H$6,INDEX('Monthly Cash Flow'!$C$4:$DS$164,MATCH('Annual Operating Cash Flow'!$C68,'Monthly Cash Flow'!$C$4:$C$164,0),)))</f>
        <v>523.0038612719261</v>
      </c>
    </row>
    <row r="69" spans="3:8">
      <c r="C69" s="5" t="s">
        <v>304</v>
      </c>
      <c r="D69" s="20">
        <f>IF(D$6&gt;Assumptions!$D$15,0,SUMIF('Monthly Cash Flow'!$C$2:$DS$2,'Annual Operating Cash Flow'!D$6,INDEX('Monthly Cash Flow'!$C$4:$DS$164,MATCH('Annual Operating Cash Flow'!$C69,'Monthly Cash Flow'!$C$4:$C$164,0),)))</f>
        <v>6802.4074116023448</v>
      </c>
      <c r="E69" s="20">
        <f>IF(E$6&gt;Assumptions!$D$15,0,SUMIF('Monthly Cash Flow'!$C$2:$DS$2,'Annual Operating Cash Flow'!E$6,INDEX('Monthly Cash Flow'!$C$4:$DS$164,MATCH('Annual Operating Cash Flow'!$C69,'Monthly Cash Flow'!$C$4:$C$164,0),)))</f>
        <v>7006.4796339504155</v>
      </c>
      <c r="F69" s="20">
        <f>IF(F$6&gt;Assumptions!$D$15,0,SUMIF('Monthly Cash Flow'!$C$2:$DS$2,'Annual Operating Cash Flow'!F$6,INDEX('Monthly Cash Flow'!$C$4:$DS$164,MATCH('Annual Operating Cash Flow'!$C69,'Monthly Cash Flow'!$C$4:$C$164,0),)))</f>
        <v>5307.0299165435226</v>
      </c>
      <c r="G69" s="20">
        <f>IF(G$6&gt;Assumptions!$D$15,0,SUMIF('Monthly Cash Flow'!$C$2:$DS$2,'Annual Operating Cash Flow'!G$6,INDEX('Monthly Cash Flow'!$C$4:$DS$164,MATCH('Annual Operating Cash Flow'!$C69,'Monthly Cash Flow'!$C$4:$C$164,0),)))</f>
        <v>2792.7390650442653</v>
      </c>
      <c r="H69" s="20">
        <f>IF(H$6&gt;Assumptions!$D$15,0,SUMIF('Monthly Cash Flow'!$C$2:$DS$2,'Annual Operating Cash Flow'!H$6,INDEX('Monthly Cash Flow'!$C$4:$DS$164,MATCH('Annual Operating Cash Flow'!$C69,'Monthly Cash Flow'!$C$4:$C$164,0),)))</f>
        <v>2876.521236995593</v>
      </c>
    </row>
    <row r="70" spans="3:8">
      <c r="C70" s="10" t="s">
        <v>192</v>
      </c>
      <c r="D70" s="407">
        <f>SUM(D62:D69)</f>
        <v>428321.0591476424</v>
      </c>
      <c r="E70" s="407">
        <f t="shared" ref="E70" si="8">SUM(E62:E69)</f>
        <v>418973.64945747994</v>
      </c>
      <c r="F70" s="407">
        <f t="shared" ref="F70" si="9">SUM(F62:F69)</f>
        <v>312618.20030825195</v>
      </c>
      <c r="G70" s="407">
        <f t="shared" ref="G70" si="10">SUM(G62:G69)</f>
        <v>203128.68465820514</v>
      </c>
      <c r="H70" s="407">
        <f t="shared" ref="H70" si="11">SUM(H62:H69)</f>
        <v>209222.54519795132</v>
      </c>
    </row>
    <row r="71" spans="3:8">
      <c r="C71" s="17"/>
      <c r="D71" s="42"/>
      <c r="E71" s="42"/>
      <c r="F71" s="42"/>
      <c r="G71" s="42"/>
      <c r="H71" s="42"/>
    </row>
    <row r="72" spans="3:8">
      <c r="C72" s="5" t="s">
        <v>92</v>
      </c>
      <c r="D72" s="20">
        <f>IF(D$6&gt;Assumptions!$D$15,0,SUMIF('Monthly Cash Flow'!$C$2:$DS$2,'Annual Operating Cash Flow'!D$6,INDEX('Monthly Cash Flow'!$C$4:$DS$164,MATCH('Annual Operating Cash Flow'!$C72,'Monthly Cash Flow'!$C$4:$C$164,0),)))</f>
        <v>438076.31518312206</v>
      </c>
      <c r="E72" s="20">
        <f>IF(E$6&gt;Assumptions!$D$15,0,SUMIF('Monthly Cash Flow'!$C$2:$DS$2,'Annual Operating Cash Flow'!E$6,INDEX('Monthly Cash Flow'!$C$4:$DS$164,MATCH('Annual Operating Cash Flow'!$C72,'Monthly Cash Flow'!$C$4:$C$164,0),)))</f>
        <v>451218.60463861562</v>
      </c>
      <c r="F72" s="20">
        <f>IF(F$6&gt;Assumptions!$D$15,0,SUMIF('Monthly Cash Flow'!$C$2:$DS$2,'Annual Operating Cash Flow'!F$6,INDEX('Monthly Cash Flow'!$C$4:$DS$164,MATCH('Annual Operating Cash Flow'!$C72,'Monthly Cash Flow'!$C$4:$C$164,0),)))</f>
        <v>464755.16277777404</v>
      </c>
      <c r="G72" s="20">
        <f>IF(G$6&gt;Assumptions!$D$15,0,SUMIF('Monthly Cash Flow'!$C$2:$DS$2,'Annual Operating Cash Flow'!G$6,INDEX('Monthly Cash Flow'!$C$4:$DS$164,MATCH('Annual Operating Cash Flow'!$C72,'Monthly Cash Flow'!$C$4:$C$164,0),)))</f>
        <v>478697.81766110728</v>
      </c>
      <c r="H72" s="20">
        <f>IF(H$6&gt;Assumptions!$D$15,0,SUMIF('Monthly Cash Flow'!$C$2:$DS$2,'Annual Operating Cash Flow'!H$6,INDEX('Monthly Cash Flow'!$C$4:$DS$164,MATCH('Annual Operating Cash Flow'!$C72,'Monthly Cash Flow'!$C$4:$C$164,0),)))</f>
        <v>493058.75219094072</v>
      </c>
    </row>
    <row r="73" spans="3:8">
      <c r="C73" s="5" t="s">
        <v>185</v>
      </c>
      <c r="D73" s="20">
        <f>IF(D$6&gt;Assumptions!$D$15,0,SUMIF('Monthly Cash Flow'!$C$2:$DS$2,'Annual Operating Cash Flow'!D$6,INDEX('Monthly Cash Flow'!$C$4:$DS$164,MATCH('Annual Operating Cash Flow'!$C73,'Monthly Cash Flow'!$C$4:$C$164,0),)))</f>
        <v>41240.54141156251</v>
      </c>
      <c r="E73" s="20">
        <f>IF(E$6&gt;Assumptions!$D$15,0,SUMIF('Monthly Cash Flow'!$C$2:$DS$2,'Annual Operating Cash Flow'!E$6,INDEX('Monthly Cash Flow'!$C$4:$DS$164,MATCH('Annual Operating Cash Flow'!$C73,'Monthly Cash Flow'!$C$4:$C$164,0),)))</f>
        <v>42477.757653909386</v>
      </c>
      <c r="F73" s="20">
        <f>IF(F$6&gt;Assumptions!$D$15,0,SUMIF('Monthly Cash Flow'!$C$2:$DS$2,'Annual Operating Cash Flow'!F$6,INDEX('Monthly Cash Flow'!$C$4:$DS$164,MATCH('Annual Operating Cash Flow'!$C73,'Monthly Cash Flow'!$C$4:$C$164,0),)))</f>
        <v>43752.090383526673</v>
      </c>
      <c r="G73" s="20">
        <f>IF(G$6&gt;Assumptions!$D$15,0,SUMIF('Monthly Cash Flow'!$C$2:$DS$2,'Annual Operating Cash Flow'!G$6,INDEX('Monthly Cash Flow'!$C$4:$DS$164,MATCH('Annual Operating Cash Flow'!$C73,'Monthly Cash Flow'!$C$4:$C$164,0),)))</f>
        <v>45064.65309503246</v>
      </c>
      <c r="H73" s="20">
        <f>IF(H$6&gt;Assumptions!$D$15,0,SUMIF('Monthly Cash Flow'!$C$2:$DS$2,'Annual Operating Cash Flow'!H$6,INDEX('Monthly Cash Flow'!$C$4:$DS$164,MATCH('Annual Operating Cash Flow'!$C73,'Monthly Cash Flow'!$C$4:$C$164,0),)))</f>
        <v>46416.592687883443</v>
      </c>
    </row>
    <row r="74" spans="3:8">
      <c r="C74" s="5" t="s">
        <v>265</v>
      </c>
      <c r="D74" s="20">
        <f>IF(D$6&gt;Assumptions!$D$15,0,SUMIF('Monthly Cash Flow'!$C$2:$DS$2,'Annual Operating Cash Flow'!D$6,INDEX('Monthly Cash Flow'!$C$4:$DS$164,MATCH('Annual Operating Cash Flow'!$C74,'Monthly Cash Flow'!$C$4:$C$164,0),)))</f>
        <v>0</v>
      </c>
      <c r="E74" s="20">
        <f>IF(E$6&gt;Assumptions!$D$15,0,SUMIF('Monthly Cash Flow'!$C$2:$DS$2,'Annual Operating Cash Flow'!E$6,INDEX('Monthly Cash Flow'!$C$4:$DS$164,MATCH('Annual Operating Cash Flow'!$C74,'Monthly Cash Flow'!$C$4:$C$164,0),)))</f>
        <v>0</v>
      </c>
      <c r="F74" s="20">
        <f>IF(F$6&gt;Assumptions!$D$15,0,SUMIF('Monthly Cash Flow'!$C$2:$DS$2,'Annual Operating Cash Flow'!F$6,INDEX('Monthly Cash Flow'!$C$4:$DS$164,MATCH('Annual Operating Cash Flow'!$C74,'Monthly Cash Flow'!$C$4:$C$164,0),)))</f>
        <v>0</v>
      </c>
      <c r="G74" s="20">
        <f>IF(G$6&gt;Assumptions!$D$15,0,SUMIF('Monthly Cash Flow'!$C$2:$DS$2,'Annual Operating Cash Flow'!G$6,INDEX('Monthly Cash Flow'!$C$4:$DS$164,MATCH('Annual Operating Cash Flow'!$C74,'Monthly Cash Flow'!$C$4:$C$164,0),)))</f>
        <v>0</v>
      </c>
      <c r="H74" s="20">
        <f>IF(H$6&gt;Assumptions!$D$15,0,SUMIF('Monthly Cash Flow'!$C$2:$DS$2,'Annual Operating Cash Flow'!H$6,INDEX('Monthly Cash Flow'!$C$4:$DS$164,MATCH('Annual Operating Cash Flow'!$C74,'Monthly Cash Flow'!$C$4:$C$164,0),)))</f>
        <v>0</v>
      </c>
    </row>
    <row r="75" spans="3:8">
      <c r="C75" s="5" t="s">
        <v>271</v>
      </c>
      <c r="D75" s="20">
        <f>IF(D$6&gt;Assumptions!$D$15,0,SUMIF('Monthly Cash Flow'!$C$2:$DS$2,'Annual Operating Cash Flow'!D$6,INDEX('Monthly Cash Flow'!$C$4:$DS$164,MATCH('Annual Operating Cash Flow'!$C75,'Monthly Cash Flow'!$C$4:$C$164,0),)))</f>
        <v>17523.05260732488</v>
      </c>
      <c r="E75" s="20">
        <f>IF(E$6&gt;Assumptions!$D$15,0,SUMIF('Monthly Cash Flow'!$C$2:$DS$2,'Annual Operating Cash Flow'!E$6,INDEX('Monthly Cash Flow'!$C$4:$DS$164,MATCH('Annual Operating Cash Flow'!$C75,'Monthly Cash Flow'!$C$4:$C$164,0),)))</f>
        <v>18048.74418554463</v>
      </c>
      <c r="F75" s="20">
        <f>IF(F$6&gt;Assumptions!$D$15,0,SUMIF('Monthly Cash Flow'!$C$2:$DS$2,'Annual Operating Cash Flow'!F$6,INDEX('Monthly Cash Flow'!$C$4:$DS$164,MATCH('Annual Operating Cash Flow'!$C75,'Monthly Cash Flow'!$C$4:$C$164,0),)))</f>
        <v>18590.206511110962</v>
      </c>
      <c r="G75" s="20">
        <f>IF(G$6&gt;Assumptions!$D$15,0,SUMIF('Monthly Cash Flow'!$C$2:$DS$2,'Annual Operating Cash Flow'!G$6,INDEX('Monthly Cash Flow'!$C$4:$DS$164,MATCH('Annual Operating Cash Flow'!$C75,'Monthly Cash Flow'!$C$4:$C$164,0),)))</f>
        <v>19147.912706444298</v>
      </c>
      <c r="H75" s="20">
        <f>IF(H$6&gt;Assumptions!$D$15,0,SUMIF('Monthly Cash Flow'!$C$2:$DS$2,'Annual Operating Cash Flow'!H$6,INDEX('Monthly Cash Flow'!$C$4:$DS$164,MATCH('Annual Operating Cash Flow'!$C75,'Monthly Cash Flow'!$C$4:$C$164,0),)))</f>
        <v>19722.350087637631</v>
      </c>
    </row>
    <row r="76" spans="3:8">
      <c r="C76" s="5" t="s">
        <v>297</v>
      </c>
      <c r="D76" s="20">
        <f>IF(D$6&gt;Assumptions!$D$15,0,SUMIF('Monthly Cash Flow'!$C$2:$DS$2,'Annual Operating Cash Flow'!D$6,INDEX('Monthly Cash Flow'!$C$4:$DS$164,MATCH('Annual Operating Cash Flow'!$C76,'Monthly Cash Flow'!$C$4:$C$164,0),)))</f>
        <v>43807.631518312206</v>
      </c>
      <c r="E76" s="20">
        <f>IF(E$6&gt;Assumptions!$D$15,0,SUMIF('Monthly Cash Flow'!$C$2:$DS$2,'Annual Operating Cash Flow'!E$6,INDEX('Monthly Cash Flow'!$C$4:$DS$164,MATCH('Annual Operating Cash Flow'!$C76,'Monthly Cash Flow'!$C$4:$C$164,0),)))</f>
        <v>45121.860463861558</v>
      </c>
      <c r="F76" s="20">
        <f>IF(F$6&gt;Assumptions!$D$15,0,SUMIF('Monthly Cash Flow'!$C$2:$DS$2,'Annual Operating Cash Flow'!F$6,INDEX('Monthly Cash Flow'!$C$4:$DS$164,MATCH('Annual Operating Cash Flow'!$C76,'Monthly Cash Flow'!$C$4:$C$164,0),)))</f>
        <v>46475.516277777417</v>
      </c>
      <c r="G76" s="20">
        <f>IF(G$6&gt;Assumptions!$D$15,0,SUMIF('Monthly Cash Flow'!$C$2:$DS$2,'Annual Operating Cash Flow'!G$6,INDEX('Monthly Cash Flow'!$C$4:$DS$164,MATCH('Annual Operating Cash Flow'!$C76,'Monthly Cash Flow'!$C$4:$C$164,0),)))</f>
        <v>47869.78176611074</v>
      </c>
      <c r="H76" s="20">
        <f>IF(H$6&gt;Assumptions!$D$15,0,SUMIF('Monthly Cash Flow'!$C$2:$DS$2,'Annual Operating Cash Flow'!H$6,INDEX('Monthly Cash Flow'!$C$4:$DS$164,MATCH('Annual Operating Cash Flow'!$C76,'Monthly Cash Flow'!$C$4:$C$164,0),)))</f>
        <v>49305.875219094072</v>
      </c>
    </row>
    <row r="77" spans="3:8">
      <c r="C77" s="5" t="s">
        <v>279</v>
      </c>
      <c r="D77" s="20">
        <f>IF(D$6&gt;Assumptions!$D$15,0,SUMIF('Monthly Cash Flow'!$C$2:$DS$2,'Annual Operating Cash Flow'!D$6,INDEX('Monthly Cash Flow'!$C$4:$DS$164,MATCH('Annual Operating Cash Flow'!$C77,'Monthly Cash Flow'!$C$4:$C$164,0),)))</f>
        <v>35046.10521464976</v>
      </c>
      <c r="E77" s="20">
        <f>IF(E$6&gt;Assumptions!$D$15,0,SUMIF('Monthly Cash Flow'!$C$2:$DS$2,'Annual Operating Cash Flow'!E$6,INDEX('Monthly Cash Flow'!$C$4:$DS$164,MATCH('Annual Operating Cash Flow'!$C77,'Monthly Cash Flow'!$C$4:$C$164,0),)))</f>
        <v>36097.488371089261</v>
      </c>
      <c r="F77" s="20">
        <f>IF(F$6&gt;Assumptions!$D$15,0,SUMIF('Monthly Cash Flow'!$C$2:$DS$2,'Annual Operating Cash Flow'!F$6,INDEX('Monthly Cash Flow'!$C$4:$DS$164,MATCH('Annual Operating Cash Flow'!$C77,'Monthly Cash Flow'!$C$4:$C$164,0),)))</f>
        <v>37180.413022221925</v>
      </c>
      <c r="G77" s="20">
        <f>IF(G$6&gt;Assumptions!$D$15,0,SUMIF('Monthly Cash Flow'!$C$2:$DS$2,'Annual Operating Cash Flow'!G$6,INDEX('Monthly Cash Flow'!$C$4:$DS$164,MATCH('Annual Operating Cash Flow'!$C77,'Monthly Cash Flow'!$C$4:$C$164,0),)))</f>
        <v>38295.825412888596</v>
      </c>
      <c r="H77" s="20">
        <f>IF(H$6&gt;Assumptions!$D$15,0,SUMIF('Monthly Cash Flow'!$C$2:$DS$2,'Annual Operating Cash Flow'!H$6,INDEX('Monthly Cash Flow'!$C$4:$DS$164,MATCH('Annual Operating Cash Flow'!$C77,'Monthly Cash Flow'!$C$4:$C$164,0),)))</f>
        <v>39444.700175275262</v>
      </c>
    </row>
    <row r="78" spans="3:8">
      <c r="C78" s="5" t="s">
        <v>285</v>
      </c>
      <c r="D78" s="20">
        <f>IF(D$6&gt;Assumptions!$D$15,0,SUMIF('Monthly Cash Flow'!$C$2:$DS$2,'Annual Operating Cash Flow'!D$6,INDEX('Monthly Cash Flow'!$C$4:$DS$164,MATCH('Annual Operating Cash Flow'!$C78,'Monthly Cash Flow'!$C$4:$C$164,0),)))</f>
        <v>2190.38157591561</v>
      </c>
      <c r="E78" s="20">
        <f>IF(E$6&gt;Assumptions!$D$15,0,SUMIF('Monthly Cash Flow'!$C$2:$DS$2,'Annual Operating Cash Flow'!E$6,INDEX('Monthly Cash Flow'!$C$4:$DS$164,MATCH('Annual Operating Cash Flow'!$C78,'Monthly Cash Flow'!$C$4:$C$164,0),)))</f>
        <v>2256.0930231930788</v>
      </c>
      <c r="F78" s="20">
        <f>IF(F$6&gt;Assumptions!$D$15,0,SUMIF('Monthly Cash Flow'!$C$2:$DS$2,'Annual Operating Cash Flow'!F$6,INDEX('Monthly Cash Flow'!$C$4:$DS$164,MATCH('Annual Operating Cash Flow'!$C78,'Monthly Cash Flow'!$C$4:$C$164,0),)))</f>
        <v>2323.7758138888703</v>
      </c>
      <c r="G78" s="20">
        <f>IF(G$6&gt;Assumptions!$D$15,0,SUMIF('Monthly Cash Flow'!$C$2:$DS$2,'Annual Operating Cash Flow'!G$6,INDEX('Monthly Cash Flow'!$C$4:$DS$164,MATCH('Annual Operating Cash Flow'!$C78,'Monthly Cash Flow'!$C$4:$C$164,0),)))</f>
        <v>2393.4890883055373</v>
      </c>
      <c r="H78" s="20">
        <f>IF(H$6&gt;Assumptions!$D$15,0,SUMIF('Monthly Cash Flow'!$C$2:$DS$2,'Annual Operating Cash Flow'!H$6,INDEX('Monthly Cash Flow'!$C$4:$DS$164,MATCH('Annual Operating Cash Flow'!$C78,'Monthly Cash Flow'!$C$4:$C$164,0),)))</f>
        <v>2465.2937609547039</v>
      </c>
    </row>
    <row r="79" spans="3:8">
      <c r="C79" s="5" t="s">
        <v>299</v>
      </c>
      <c r="D79" s="20">
        <f>IF(D$6&gt;Assumptions!$D$15,0,SUMIF('Monthly Cash Flow'!$C$2:$DS$2,'Annual Operating Cash Flow'!D$6,INDEX('Monthly Cash Flow'!$C$4:$DS$164,MATCH('Annual Operating Cash Flow'!$C79,'Monthly Cash Flow'!$C$4:$C$164,0),)))</f>
        <v>12047.098667535856</v>
      </c>
      <c r="E79" s="20">
        <f>IF(E$6&gt;Assumptions!$D$15,0,SUMIF('Monthly Cash Flow'!$C$2:$DS$2,'Annual Operating Cash Flow'!E$6,INDEX('Monthly Cash Flow'!$C$4:$DS$164,MATCH('Annual Operating Cash Flow'!$C79,'Monthly Cash Flow'!$C$4:$C$164,0),)))</f>
        <v>12408.511627561931</v>
      </c>
      <c r="F79" s="20">
        <f>IF(F$6&gt;Assumptions!$D$15,0,SUMIF('Monthly Cash Flow'!$C$2:$DS$2,'Annual Operating Cash Flow'!F$6,INDEX('Monthly Cash Flow'!$C$4:$DS$164,MATCH('Annual Operating Cash Flow'!$C79,'Monthly Cash Flow'!$C$4:$C$164,0),)))</f>
        <v>12780.766976388792</v>
      </c>
      <c r="G79" s="20">
        <f>IF(G$6&gt;Assumptions!$D$15,0,SUMIF('Monthly Cash Flow'!$C$2:$DS$2,'Annual Operating Cash Flow'!G$6,INDEX('Monthly Cash Flow'!$C$4:$DS$164,MATCH('Annual Operating Cash Flow'!$C79,'Monthly Cash Flow'!$C$4:$C$164,0),)))</f>
        <v>13164.189985680454</v>
      </c>
      <c r="H79" s="20">
        <f>IF(H$6&gt;Assumptions!$D$15,0,SUMIF('Monthly Cash Flow'!$C$2:$DS$2,'Annual Operating Cash Flow'!H$6,INDEX('Monthly Cash Flow'!$C$4:$DS$164,MATCH('Annual Operating Cash Flow'!$C79,'Monthly Cash Flow'!$C$4:$C$164,0),)))</f>
        <v>13559.115685250872</v>
      </c>
    </row>
    <row r="80" spans="3:8">
      <c r="C80" s="10" t="s">
        <v>193</v>
      </c>
      <c r="D80" s="407">
        <f>SUM(D72:D79)</f>
        <v>589931.12617842294</v>
      </c>
      <c r="E80" s="407">
        <f t="shared" ref="E80" si="12">SUM(E72:E79)</f>
        <v>607629.05996377533</v>
      </c>
      <c r="F80" s="407">
        <f t="shared" ref="F80" si="13">SUM(F72:F79)</f>
        <v>625857.93176268856</v>
      </c>
      <c r="G80" s="407">
        <f t="shared" ref="G80" si="14">SUM(G72:G79)</f>
        <v>644633.66971556924</v>
      </c>
      <c r="H80" s="407">
        <f t="shared" ref="H80" si="15">SUM(H72:H79)</f>
        <v>663972.67980703677</v>
      </c>
    </row>
    <row r="81" spans="3:8">
      <c r="C81" s="17"/>
    </row>
    <row r="82" spans="3:8">
      <c r="C82" s="5" t="s">
        <v>93</v>
      </c>
      <c r="D82" s="20">
        <f>IF(D$6&gt;Assumptions!$D$15,0,SUMIF('Monthly Cash Flow'!$C$2:$DS$2,'Annual Operating Cash Flow'!D$6,INDEX('Monthly Cash Flow'!$C$4:$DS$164,MATCH('Annual Operating Cash Flow'!$C82,'Monthly Cash Flow'!$C$4:$C$164,0),)))</f>
        <v>253716.45758549997</v>
      </c>
      <c r="E82" s="20">
        <f>IF(E$6&gt;Assumptions!$D$15,0,SUMIF('Monthly Cash Flow'!$C$2:$DS$2,'Annual Operating Cash Flow'!E$6,INDEX('Monthly Cash Flow'!$C$4:$DS$164,MATCH('Annual Operating Cash Flow'!$C82,'Monthly Cash Flow'!$C$4:$C$164,0),)))</f>
        <v>261327.95131306496</v>
      </c>
      <c r="F82" s="20">
        <f>IF(F$6&gt;Assumptions!$D$15,0,SUMIF('Monthly Cash Flow'!$C$2:$DS$2,'Annual Operating Cash Flow'!F$6,INDEX('Monthly Cash Flow'!$C$4:$DS$164,MATCH('Annual Operating Cash Flow'!$C82,'Monthly Cash Flow'!$C$4:$C$164,0),)))</f>
        <v>269167.78985245695</v>
      </c>
      <c r="G82" s="20">
        <f>IF(G$6&gt;Assumptions!$D$15,0,SUMIF('Monthly Cash Flow'!$C$2:$DS$2,'Annual Operating Cash Flow'!G$6,INDEX('Monthly Cash Flow'!$C$4:$DS$164,MATCH('Annual Operating Cash Flow'!$C82,'Monthly Cash Flow'!$C$4:$C$164,0),)))</f>
        <v>277242.82354803075</v>
      </c>
      <c r="H82" s="20">
        <f>IF(H$6&gt;Assumptions!$D$15,0,SUMIF('Monthly Cash Flow'!$C$2:$DS$2,'Annual Operating Cash Flow'!H$6,INDEX('Monthly Cash Flow'!$C$4:$DS$164,MATCH('Annual Operating Cash Flow'!$C82,'Monthly Cash Flow'!$C$4:$C$164,0),)))</f>
        <v>285560.10825447162</v>
      </c>
    </row>
    <row r="83" spans="3:8">
      <c r="C83" s="5" t="s">
        <v>184</v>
      </c>
      <c r="D83" s="20">
        <f>IF(D$6&gt;Assumptions!$D$15,0,SUMIF('Monthly Cash Flow'!$C$2:$DS$2,'Annual Operating Cash Flow'!D$6,INDEX('Monthly Cash Flow'!$C$4:$DS$164,MATCH('Annual Operating Cash Flow'!$C83,'Monthly Cash Flow'!$C$4:$C$164,0),)))</f>
        <v>0</v>
      </c>
      <c r="E83" s="20">
        <f>IF(E$6&gt;Assumptions!$D$15,0,SUMIF('Monthly Cash Flow'!$C$2:$DS$2,'Annual Operating Cash Flow'!E$6,INDEX('Monthly Cash Flow'!$C$4:$DS$164,MATCH('Annual Operating Cash Flow'!$C83,'Monthly Cash Flow'!$C$4:$C$164,0),)))</f>
        <v>0</v>
      </c>
      <c r="F83" s="20">
        <f>IF(F$6&gt;Assumptions!$D$15,0,SUMIF('Monthly Cash Flow'!$C$2:$DS$2,'Annual Operating Cash Flow'!F$6,INDEX('Monthly Cash Flow'!$C$4:$DS$164,MATCH('Annual Operating Cash Flow'!$C83,'Monthly Cash Flow'!$C$4:$C$164,0),)))</f>
        <v>0</v>
      </c>
      <c r="G83" s="20">
        <f>IF(G$6&gt;Assumptions!$D$15,0,SUMIF('Monthly Cash Flow'!$C$2:$DS$2,'Annual Operating Cash Flow'!G$6,INDEX('Monthly Cash Flow'!$C$4:$DS$164,MATCH('Annual Operating Cash Flow'!$C83,'Monthly Cash Flow'!$C$4:$C$164,0),)))</f>
        <v>0</v>
      </c>
      <c r="H83" s="20">
        <f>IF(H$6&gt;Assumptions!$D$15,0,SUMIF('Monthly Cash Flow'!$C$2:$DS$2,'Annual Operating Cash Flow'!H$6,INDEX('Monthly Cash Flow'!$C$4:$DS$164,MATCH('Annual Operating Cash Flow'!$C83,'Monthly Cash Flow'!$C$4:$C$164,0),)))</f>
        <v>0</v>
      </c>
    </row>
    <row r="84" spans="3:8">
      <c r="C84" s="5" t="s">
        <v>266</v>
      </c>
      <c r="D84" s="20">
        <f>IF(D$6&gt;Assumptions!$D$15,0,SUMIF('Monthly Cash Flow'!$C$2:$DS$2,'Annual Operating Cash Flow'!D$6,INDEX('Monthly Cash Flow'!$C$4:$DS$164,MATCH('Annual Operating Cash Flow'!$C84,'Monthly Cash Flow'!$C$4:$C$164,0),)))</f>
        <v>2537.1645758550003</v>
      </c>
      <c r="E84" s="20">
        <f>IF(E$6&gt;Assumptions!$D$15,0,SUMIF('Monthly Cash Flow'!$C$2:$DS$2,'Annual Operating Cash Flow'!E$6,INDEX('Monthly Cash Flow'!$C$4:$DS$164,MATCH('Annual Operating Cash Flow'!$C84,'Monthly Cash Flow'!$C$4:$C$164,0),)))</f>
        <v>2613.2795131306502</v>
      </c>
      <c r="F84" s="20">
        <f>IF(F$6&gt;Assumptions!$D$15,0,SUMIF('Monthly Cash Flow'!$C$2:$DS$2,'Annual Operating Cash Flow'!F$6,INDEX('Monthly Cash Flow'!$C$4:$DS$164,MATCH('Annual Operating Cash Flow'!$C84,'Monthly Cash Flow'!$C$4:$C$164,0),)))</f>
        <v>2691.6778985245696</v>
      </c>
      <c r="G84" s="20">
        <f>IF(G$6&gt;Assumptions!$D$15,0,SUMIF('Monthly Cash Flow'!$C$2:$DS$2,'Annual Operating Cash Flow'!G$6,INDEX('Monthly Cash Flow'!$C$4:$DS$164,MATCH('Annual Operating Cash Flow'!$C84,'Monthly Cash Flow'!$C$4:$C$164,0),)))</f>
        <v>2772.4282354803067</v>
      </c>
      <c r="H84" s="20">
        <f>IF(H$6&gt;Assumptions!$D$15,0,SUMIF('Monthly Cash Flow'!$C$2:$DS$2,'Annual Operating Cash Flow'!H$6,INDEX('Monthly Cash Flow'!$C$4:$DS$164,MATCH('Annual Operating Cash Flow'!$C84,'Monthly Cash Flow'!$C$4:$C$164,0),)))</f>
        <v>2855.6010825447174</v>
      </c>
    </row>
    <row r="85" spans="3:8">
      <c r="C85" s="5" t="s">
        <v>272</v>
      </c>
      <c r="D85" s="20">
        <f>IF(D$6&gt;Assumptions!$D$15,0,SUMIF('Monthly Cash Flow'!$C$2:$DS$2,'Annual Operating Cash Flow'!D$6,INDEX('Monthly Cash Flow'!$C$4:$DS$164,MATCH('Annual Operating Cash Flow'!$C85,'Monthly Cash Flow'!$C$4:$C$164,0),)))</f>
        <v>15222.987455129996</v>
      </c>
      <c r="E85" s="20">
        <f>IF(E$6&gt;Assumptions!$D$15,0,SUMIF('Monthly Cash Flow'!$C$2:$DS$2,'Annual Operating Cash Flow'!E$6,INDEX('Monthly Cash Flow'!$C$4:$DS$164,MATCH('Annual Operating Cash Flow'!$C85,'Monthly Cash Flow'!$C$4:$C$164,0),)))</f>
        <v>15679.677078783901</v>
      </c>
      <c r="F85" s="20">
        <f>IF(F$6&gt;Assumptions!$D$15,0,SUMIF('Monthly Cash Flow'!$C$2:$DS$2,'Annual Operating Cash Flow'!F$6,INDEX('Monthly Cash Flow'!$C$4:$DS$164,MATCH('Annual Operating Cash Flow'!$C85,'Monthly Cash Flow'!$C$4:$C$164,0),)))</f>
        <v>16150.06739114742</v>
      </c>
      <c r="G85" s="20">
        <f>IF(G$6&gt;Assumptions!$D$15,0,SUMIF('Monthly Cash Flow'!$C$2:$DS$2,'Annual Operating Cash Flow'!G$6,INDEX('Monthly Cash Flow'!$C$4:$DS$164,MATCH('Annual Operating Cash Flow'!$C85,'Monthly Cash Flow'!$C$4:$C$164,0),)))</f>
        <v>16634.569412881847</v>
      </c>
      <c r="H85" s="20">
        <f>IF(H$6&gt;Assumptions!$D$15,0,SUMIF('Monthly Cash Flow'!$C$2:$DS$2,'Annual Operating Cash Flow'!H$6,INDEX('Monthly Cash Flow'!$C$4:$DS$164,MATCH('Annual Operating Cash Flow'!$C85,'Monthly Cash Flow'!$C$4:$C$164,0),)))</f>
        <v>17133.606495268301</v>
      </c>
    </row>
    <row r="86" spans="3:8">
      <c r="C86" s="5" t="s">
        <v>298</v>
      </c>
      <c r="D86" s="20">
        <f>IF(D$6&gt;Assumptions!$D$15,0,SUMIF('Monthly Cash Flow'!$C$2:$DS$2,'Annual Operating Cash Flow'!D$6,INDEX('Monthly Cash Flow'!$C$4:$DS$164,MATCH('Annual Operating Cash Flow'!$C86,'Monthly Cash Flow'!$C$4:$C$164,0),)))</f>
        <v>25371.645758549996</v>
      </c>
      <c r="E86" s="20">
        <f>IF(E$6&gt;Assumptions!$D$15,0,SUMIF('Monthly Cash Flow'!$C$2:$DS$2,'Annual Operating Cash Flow'!E$6,INDEX('Monthly Cash Flow'!$C$4:$DS$164,MATCH('Annual Operating Cash Flow'!$C86,'Monthly Cash Flow'!$C$4:$C$164,0),)))</f>
        <v>26132.795131306506</v>
      </c>
      <c r="F86" s="20">
        <f>IF(F$6&gt;Assumptions!$D$15,0,SUMIF('Monthly Cash Flow'!$C$2:$DS$2,'Annual Operating Cash Flow'!F$6,INDEX('Monthly Cash Flow'!$C$4:$DS$164,MATCH('Annual Operating Cash Flow'!$C86,'Monthly Cash Flow'!$C$4:$C$164,0),)))</f>
        <v>26916.778985245692</v>
      </c>
      <c r="G86" s="20">
        <f>IF(G$6&gt;Assumptions!$D$15,0,SUMIF('Monthly Cash Flow'!$C$2:$DS$2,'Annual Operating Cash Flow'!G$6,INDEX('Monthly Cash Flow'!$C$4:$DS$164,MATCH('Annual Operating Cash Flow'!$C86,'Monthly Cash Flow'!$C$4:$C$164,0),)))</f>
        <v>27724.282354803072</v>
      </c>
      <c r="H86" s="20">
        <f>IF(H$6&gt;Assumptions!$D$15,0,SUMIF('Monthly Cash Flow'!$C$2:$DS$2,'Annual Operating Cash Flow'!H$6,INDEX('Monthly Cash Flow'!$C$4:$DS$164,MATCH('Annual Operating Cash Flow'!$C86,'Monthly Cash Flow'!$C$4:$C$164,0),)))</f>
        <v>28556.01082544716</v>
      </c>
    </row>
    <row r="87" spans="3:8">
      <c r="C87" s="5" t="s">
        <v>280</v>
      </c>
      <c r="D87" s="20">
        <f>IF(D$6&gt;Assumptions!$D$15,0,SUMIF('Monthly Cash Flow'!$C$2:$DS$2,'Annual Operating Cash Flow'!D$6,INDEX('Monthly Cash Flow'!$C$4:$DS$164,MATCH('Annual Operating Cash Flow'!$C87,'Monthly Cash Flow'!$C$4:$C$164,0),)))</f>
        <v>20297.316606840002</v>
      </c>
      <c r="E87" s="20">
        <f>IF(E$6&gt;Assumptions!$D$15,0,SUMIF('Monthly Cash Flow'!$C$2:$DS$2,'Annual Operating Cash Flow'!E$6,INDEX('Monthly Cash Flow'!$C$4:$DS$164,MATCH('Annual Operating Cash Flow'!$C87,'Monthly Cash Flow'!$C$4:$C$164,0),)))</f>
        <v>20906.236105045202</v>
      </c>
      <c r="F87" s="20">
        <f>IF(F$6&gt;Assumptions!$D$15,0,SUMIF('Monthly Cash Flow'!$C$2:$DS$2,'Annual Operating Cash Flow'!F$6,INDEX('Monthly Cash Flow'!$C$4:$DS$164,MATCH('Annual Operating Cash Flow'!$C87,'Monthly Cash Flow'!$C$4:$C$164,0),)))</f>
        <v>21533.423188196557</v>
      </c>
      <c r="G87" s="20">
        <f>IF(G$6&gt;Assumptions!$D$15,0,SUMIF('Monthly Cash Flow'!$C$2:$DS$2,'Annual Operating Cash Flow'!G$6,INDEX('Monthly Cash Flow'!$C$4:$DS$164,MATCH('Annual Operating Cash Flow'!$C87,'Monthly Cash Flow'!$C$4:$C$164,0),)))</f>
        <v>22179.425883842454</v>
      </c>
      <c r="H87" s="20">
        <f>IF(H$6&gt;Assumptions!$D$15,0,SUMIF('Monthly Cash Flow'!$C$2:$DS$2,'Annual Operating Cash Flow'!H$6,INDEX('Monthly Cash Flow'!$C$4:$DS$164,MATCH('Annual Operating Cash Flow'!$C87,'Monthly Cash Flow'!$C$4:$C$164,0),)))</f>
        <v>22844.808660357739</v>
      </c>
    </row>
    <row r="88" spans="3:8">
      <c r="C88" s="5" t="s">
        <v>286</v>
      </c>
      <c r="D88" s="20">
        <f>IF(D$6&gt;Assumptions!$D$15,0,SUMIF('Monthly Cash Flow'!$C$2:$DS$2,'Annual Operating Cash Flow'!D$6,INDEX('Monthly Cash Flow'!$C$4:$DS$164,MATCH('Annual Operating Cash Flow'!$C88,'Monthly Cash Flow'!$C$4:$C$164,0),)))</f>
        <v>1268.5822879275001</v>
      </c>
      <c r="E88" s="20">
        <f>IF(E$6&gt;Assumptions!$D$15,0,SUMIF('Monthly Cash Flow'!$C$2:$DS$2,'Annual Operating Cash Flow'!E$6,INDEX('Monthly Cash Flow'!$C$4:$DS$164,MATCH('Annual Operating Cash Flow'!$C88,'Monthly Cash Flow'!$C$4:$C$164,0),)))</f>
        <v>1306.6397565653251</v>
      </c>
      <c r="F88" s="20">
        <f>IF(F$6&gt;Assumptions!$D$15,0,SUMIF('Monthly Cash Flow'!$C$2:$DS$2,'Annual Operating Cash Flow'!F$6,INDEX('Monthly Cash Flow'!$C$4:$DS$164,MATCH('Annual Operating Cash Flow'!$C88,'Monthly Cash Flow'!$C$4:$C$164,0),)))</f>
        <v>1345.8389492622848</v>
      </c>
      <c r="G88" s="20">
        <f>IF(G$6&gt;Assumptions!$D$15,0,SUMIF('Monthly Cash Flow'!$C$2:$DS$2,'Annual Operating Cash Flow'!G$6,INDEX('Monthly Cash Flow'!$C$4:$DS$164,MATCH('Annual Operating Cash Flow'!$C88,'Monthly Cash Flow'!$C$4:$C$164,0),)))</f>
        <v>1386.2141177401534</v>
      </c>
      <c r="H88" s="20">
        <f>IF(H$6&gt;Assumptions!$D$15,0,SUMIF('Monthly Cash Flow'!$C$2:$DS$2,'Annual Operating Cash Flow'!H$6,INDEX('Monthly Cash Flow'!$C$4:$DS$164,MATCH('Annual Operating Cash Flow'!$C88,'Monthly Cash Flow'!$C$4:$C$164,0),)))</f>
        <v>1427.8005412723587</v>
      </c>
    </row>
    <row r="89" spans="3:8">
      <c r="C89" s="5" t="s">
        <v>300</v>
      </c>
      <c r="D89" s="20">
        <f>IF(D$6&gt;Assumptions!$D$15,0,SUMIF('Monthly Cash Flow'!$C$2:$DS$2,'Annual Operating Cash Flow'!D$6,INDEX('Monthly Cash Flow'!$C$4:$DS$164,MATCH('Annual Operating Cash Flow'!$C89,'Monthly Cash Flow'!$C$4:$C$164,0),)))</f>
        <v>6977.2025836012499</v>
      </c>
      <c r="E89" s="20">
        <f>IF(E$6&gt;Assumptions!$D$15,0,SUMIF('Monthly Cash Flow'!$C$2:$DS$2,'Annual Operating Cash Flow'!E$6,INDEX('Monthly Cash Flow'!$C$4:$DS$164,MATCH('Annual Operating Cash Flow'!$C89,'Monthly Cash Flow'!$C$4:$C$164,0),)))</f>
        <v>7186.5186611092895</v>
      </c>
      <c r="F89" s="20">
        <f>IF(F$6&gt;Assumptions!$D$15,0,SUMIF('Monthly Cash Flow'!$C$2:$DS$2,'Annual Operating Cash Flow'!F$6,INDEX('Monthly Cash Flow'!$C$4:$DS$164,MATCH('Annual Operating Cash Flow'!$C89,'Monthly Cash Flow'!$C$4:$C$164,0),)))</f>
        <v>7402.1142209425661</v>
      </c>
      <c r="G89" s="20">
        <f>IF(G$6&gt;Assumptions!$D$15,0,SUMIF('Monthly Cash Flow'!$C$2:$DS$2,'Annual Operating Cash Flow'!G$6,INDEX('Monthly Cash Flow'!$C$4:$DS$164,MATCH('Annual Operating Cash Flow'!$C89,'Monthly Cash Flow'!$C$4:$C$164,0),)))</f>
        <v>7624.1776475708439</v>
      </c>
      <c r="H89" s="20">
        <f>IF(H$6&gt;Assumptions!$D$15,0,SUMIF('Monthly Cash Flow'!$C$2:$DS$2,'Annual Operating Cash Flow'!H$6,INDEX('Monthly Cash Flow'!$C$4:$DS$164,MATCH('Annual Operating Cash Flow'!$C89,'Monthly Cash Flow'!$C$4:$C$164,0),)))</f>
        <v>7852.9029769979688</v>
      </c>
    </row>
    <row r="90" spans="3:8">
      <c r="C90" s="10" t="s">
        <v>194</v>
      </c>
      <c r="D90" s="407">
        <f>SUM(D82:D89)</f>
        <v>325391.35685340367</v>
      </c>
      <c r="E90" s="407">
        <f t="shared" ref="E90" si="16">SUM(E82:E89)</f>
        <v>335153.09755900584</v>
      </c>
      <c r="F90" s="407">
        <f t="shared" ref="F90" si="17">SUM(F82:F89)</f>
        <v>345207.69048577599</v>
      </c>
      <c r="G90" s="407">
        <f t="shared" ref="G90" si="18">SUM(G82:G89)</f>
        <v>355563.92120034946</v>
      </c>
      <c r="H90" s="407">
        <f t="shared" ref="H90" si="19">SUM(H82:H89)</f>
        <v>366230.83883635985</v>
      </c>
    </row>
    <row r="91" spans="3:8">
      <c r="C91" s="17"/>
    </row>
    <row r="92" spans="3:8">
      <c r="C92" s="5" t="s">
        <v>94</v>
      </c>
      <c r="D92" s="20">
        <f>IF(D$6&gt;Assumptions!$D$15,0,SUMIF('Monthly Cash Flow'!$C$2:$DS$2,'Annual Operating Cash Flow'!D$6,INDEX('Monthly Cash Flow'!$C$4:$DS$164,MATCH('Annual Operating Cash Flow'!$C92,'Monthly Cash Flow'!$C$4:$C$164,0),)))</f>
        <v>92936.431349999999</v>
      </c>
      <c r="E92" s="20">
        <f>IF(E$6&gt;Assumptions!$D$15,0,SUMIF('Monthly Cash Flow'!$C$2:$DS$2,'Annual Operating Cash Flow'!E$6,INDEX('Monthly Cash Flow'!$C$4:$DS$164,MATCH('Annual Operating Cash Flow'!$C92,'Monthly Cash Flow'!$C$4:$C$164,0),)))</f>
        <v>95724.524290500034</v>
      </c>
      <c r="F92" s="20">
        <f>IF(F$6&gt;Assumptions!$D$15,0,SUMIF('Monthly Cash Flow'!$C$2:$DS$2,'Annual Operating Cash Flow'!F$6,INDEX('Monthly Cash Flow'!$C$4:$DS$164,MATCH('Annual Operating Cash Flow'!$C92,'Monthly Cash Flow'!$C$4:$C$164,0),)))</f>
        <v>123587.77458556699</v>
      </c>
      <c r="G92" s="20">
        <f>IF(G$6&gt;Assumptions!$D$15,0,SUMIF('Monthly Cash Flow'!$C$2:$DS$2,'Annual Operating Cash Flow'!G$6,INDEX('Monthly Cash Flow'!$C$4:$DS$164,MATCH('Annual Operating Cash Flow'!$C92,'Monthly Cash Flow'!$C$4:$C$164,0),)))</f>
        <v>162283.52821602675</v>
      </c>
      <c r="H92" s="20">
        <f>IF(H$6&gt;Assumptions!$D$15,0,SUMIF('Monthly Cash Flow'!$C$2:$DS$2,'Annual Operating Cash Flow'!H$6,INDEX('Monthly Cash Flow'!$C$4:$DS$164,MATCH('Annual Operating Cash Flow'!$C92,'Monthly Cash Flow'!$C$4:$C$164,0),)))</f>
        <v>167152.03406250759</v>
      </c>
    </row>
    <row r="93" spans="3:8">
      <c r="C93" s="5" t="s">
        <v>608</v>
      </c>
      <c r="D93" s="20">
        <f>IF(D$6&gt;Assumptions!$D$15,0,SUMIF('Monthly Cash Flow'!$C$2:$DS$2,'Annual Operating Cash Flow'!D$6,INDEX('Monthly Cash Flow'!$C$4:$DS$164,MATCH('Annual Operating Cash Flow'!$C93,'Monthly Cash Flow'!$C$4:$C$164,0),)))</f>
        <v>4646.821567500001</v>
      </c>
      <c r="E93" s="20">
        <f>IF(E$6&gt;Assumptions!$D$15,0,SUMIF('Monthly Cash Flow'!$C$2:$DS$2,'Annual Operating Cash Flow'!E$6,INDEX('Monthly Cash Flow'!$C$4:$DS$164,MATCH('Annual Operating Cash Flow'!$C93,'Monthly Cash Flow'!$C$4:$C$164,0),)))</f>
        <v>4786.2262145250006</v>
      </c>
      <c r="F93" s="20">
        <f>IF(F$6&gt;Assumptions!$D$15,0,SUMIF('Monthly Cash Flow'!$C$2:$DS$2,'Annual Operating Cash Flow'!F$6,INDEX('Monthly Cash Flow'!$C$4:$DS$164,MATCH('Annual Operating Cash Flow'!$C93,'Monthly Cash Flow'!$C$4:$C$164,0),)))</f>
        <v>4929.8130009607503</v>
      </c>
      <c r="G93" s="20">
        <f>IF(G$6&gt;Assumptions!$D$15,0,SUMIF('Monthly Cash Flow'!$C$2:$DS$2,'Annual Operating Cash Flow'!G$6,INDEX('Monthly Cash Flow'!$C$4:$DS$164,MATCH('Annual Operating Cash Flow'!$C93,'Monthly Cash Flow'!$C$4:$C$164,0),)))</f>
        <v>5077.7073909895726</v>
      </c>
      <c r="H93" s="20">
        <f>IF(H$6&gt;Assumptions!$D$15,0,SUMIF('Monthly Cash Flow'!$C$2:$DS$2,'Annual Operating Cash Flow'!H$6,INDEX('Monthly Cash Flow'!$C$4:$DS$164,MATCH('Annual Operating Cash Flow'!$C93,'Monthly Cash Flow'!$C$4:$C$164,0),)))</f>
        <v>5230.0386127192614</v>
      </c>
    </row>
    <row r="94" spans="3:8">
      <c r="C94" s="5" t="s">
        <v>290</v>
      </c>
      <c r="D94" s="20">
        <f>IF(D$6&gt;Assumptions!$D$15,0,SUMIF('Monthly Cash Flow'!$C$2:$DS$2,'Annual Operating Cash Flow'!D$6,INDEX('Monthly Cash Flow'!$C$4:$DS$164,MATCH('Annual Operating Cash Flow'!$C94,'Monthly Cash Flow'!$C$4:$C$164,0),)))</f>
        <v>34386.479599500002</v>
      </c>
      <c r="E94" s="20">
        <f>IF(E$6&gt;Assumptions!$D$15,0,SUMIF('Monthly Cash Flow'!$C$2:$DS$2,'Annual Operating Cash Flow'!E$6,INDEX('Monthly Cash Flow'!$C$4:$DS$164,MATCH('Annual Operating Cash Flow'!$C94,'Monthly Cash Flow'!$C$4:$C$164,0),)))</f>
        <v>35418.073987484997</v>
      </c>
      <c r="F94" s="20">
        <f>IF(F$6&gt;Assumptions!$D$15,0,SUMIF('Monthly Cash Flow'!$C$2:$DS$2,'Annual Operating Cash Flow'!F$6,INDEX('Monthly Cash Flow'!$C$4:$DS$164,MATCH('Annual Operating Cash Flow'!$C94,'Monthly Cash Flow'!$C$4:$C$164,0),)))</f>
        <v>45727.476596659784</v>
      </c>
      <c r="G94" s="20">
        <f>IF(G$6&gt;Assumptions!$D$15,0,SUMIF('Monthly Cash Flow'!$C$2:$DS$2,'Annual Operating Cash Flow'!G$6,INDEX('Monthly Cash Flow'!$C$4:$DS$164,MATCH('Annual Operating Cash Flow'!$C94,'Monthly Cash Flow'!$C$4:$C$164,0),)))</f>
        <v>60044.90543992992</v>
      </c>
      <c r="H94" s="20">
        <f>IF(H$6&gt;Assumptions!$D$15,0,SUMIF('Monthly Cash Flow'!$C$2:$DS$2,'Annual Operating Cash Flow'!H$6,INDEX('Monthly Cash Flow'!$C$4:$DS$164,MATCH('Annual Operating Cash Flow'!$C94,'Monthly Cash Flow'!$C$4:$C$164,0),)))</f>
        <v>61846.252603127818</v>
      </c>
    </row>
    <row r="95" spans="3:8">
      <c r="C95" s="10" t="s">
        <v>195</v>
      </c>
      <c r="D95" s="407">
        <f>SUM(D92:D94)</f>
        <v>131969.732517</v>
      </c>
      <c r="E95" s="407">
        <f t="shared" ref="E95:H95" si="20">SUM(E92:E94)</f>
        <v>135928.82449251003</v>
      </c>
      <c r="F95" s="407">
        <f t="shared" si="20"/>
        <v>174245.06418318753</v>
      </c>
      <c r="G95" s="407">
        <f t="shared" si="20"/>
        <v>227406.14104694626</v>
      </c>
      <c r="H95" s="407">
        <f t="shared" si="20"/>
        <v>234228.32527835466</v>
      </c>
    </row>
    <row r="96" spans="3:8">
      <c r="C96" s="17"/>
    </row>
    <row r="97" spans="3:8">
      <c r="C97" s="5" t="s">
        <v>95</v>
      </c>
      <c r="D97" s="20">
        <f>IF(D$6&gt;Assumptions!$D$15,0,SUMIF('Monthly Cash Flow'!$C$2:$DS$2,'Annual Operating Cash Flow'!D$6,INDEX('Monthly Cash Flow'!$C$4:$DS$164,MATCH('Annual Operating Cash Flow'!$C97,'Monthly Cash Flow'!$C$4:$C$164,0),)))</f>
        <v>272582.55314955005</v>
      </c>
      <c r="E97" s="20">
        <f>IF(E$6&gt;Assumptions!$D$15,0,SUMIF('Monthly Cash Flow'!$C$2:$DS$2,'Annual Operating Cash Flow'!E$6,INDEX('Monthly Cash Flow'!$C$4:$DS$164,MATCH('Annual Operating Cash Flow'!$C97,'Monthly Cash Flow'!$C$4:$C$164,0),)))</f>
        <v>280760.0297440365</v>
      </c>
      <c r="F97" s="20">
        <f>IF(F$6&gt;Assumptions!$D$15,0,SUMIF('Monthly Cash Flow'!$C$2:$DS$2,'Annual Operating Cash Flow'!F$6,INDEX('Monthly Cash Flow'!$C$4:$DS$164,MATCH('Annual Operating Cash Flow'!$C97,'Monthly Cash Flow'!$C$4:$C$164,0),)))</f>
        <v>289182.8306363576</v>
      </c>
      <c r="G97" s="20">
        <f>IF(G$6&gt;Assumptions!$D$15,0,SUMIF('Monthly Cash Flow'!$C$2:$DS$2,'Annual Operating Cash Flow'!G$6,INDEX('Monthly Cash Flow'!$C$4:$DS$164,MATCH('Annual Operating Cash Flow'!$C97,'Monthly Cash Flow'!$C$4:$C$164,0),)))</f>
        <v>297858.31555544835</v>
      </c>
      <c r="H97" s="20">
        <f>IF(H$6&gt;Assumptions!$D$15,0,SUMIF('Monthly Cash Flow'!$C$2:$DS$2,'Annual Operating Cash Flow'!H$6,INDEX('Monthly Cash Flow'!$C$4:$DS$164,MATCH('Annual Operating Cash Flow'!$C97,'Monthly Cash Flow'!$C$4:$C$164,0),)))</f>
        <v>306794.06502211187</v>
      </c>
    </row>
    <row r="98" spans="3:8">
      <c r="C98" s="5" t="s">
        <v>183</v>
      </c>
      <c r="D98" s="20">
        <f>IF(D$6&gt;Assumptions!$D$15,0,SUMIF('Monthly Cash Flow'!$C$2:$DS$2,'Annual Operating Cash Flow'!D$6,INDEX('Monthly Cash Flow'!$C$4:$DS$164,MATCH('Annual Operating Cash Flow'!$C98,'Monthly Cash Flow'!$C$4:$C$164,0),)))</f>
        <v>8131.9377431250014</v>
      </c>
      <c r="E98" s="20">
        <f>IF(E$6&gt;Assumptions!$D$15,0,SUMIF('Monthly Cash Flow'!$C$2:$DS$2,'Annual Operating Cash Flow'!E$6,INDEX('Monthly Cash Flow'!$C$4:$DS$164,MATCH('Annual Operating Cash Flow'!$C98,'Monthly Cash Flow'!$C$4:$C$164,0),)))</f>
        <v>8375.8958754187497</v>
      </c>
      <c r="F98" s="20">
        <f>IF(F$6&gt;Assumptions!$D$15,0,SUMIF('Monthly Cash Flow'!$C$2:$DS$2,'Annual Operating Cash Flow'!F$6,INDEX('Monthly Cash Flow'!$C$4:$DS$164,MATCH('Annual Operating Cash Flow'!$C98,'Monthly Cash Flow'!$C$4:$C$164,0),)))</f>
        <v>8627.1727516813153</v>
      </c>
      <c r="G98" s="20">
        <f>IF(G$6&gt;Assumptions!$D$15,0,SUMIF('Monthly Cash Flow'!$C$2:$DS$2,'Annual Operating Cash Flow'!G$6,INDEX('Monthly Cash Flow'!$C$4:$DS$164,MATCH('Annual Operating Cash Flow'!$C98,'Monthly Cash Flow'!$C$4:$C$164,0),)))</f>
        <v>8885.9879342317527</v>
      </c>
      <c r="H98" s="20">
        <f>IF(H$6&gt;Assumptions!$D$15,0,SUMIF('Monthly Cash Flow'!$C$2:$DS$2,'Annual Operating Cash Flow'!H$6,INDEX('Monthly Cash Flow'!$C$4:$DS$164,MATCH('Annual Operating Cash Flow'!$C98,'Monthly Cash Flow'!$C$4:$C$164,0),)))</f>
        <v>9152.5675722587075</v>
      </c>
    </row>
    <row r="99" spans="3:8">
      <c r="C99" s="5" t="s">
        <v>267</v>
      </c>
      <c r="D99" s="20">
        <f>IF(D$6&gt;Assumptions!$D$15,0,SUMIF('Monthly Cash Flow'!$C$2:$DS$2,'Annual Operating Cash Flow'!D$6,INDEX('Monthly Cash Flow'!$C$4:$DS$164,MATCH('Annual Operating Cash Flow'!$C99,'Monthly Cash Flow'!$C$4:$C$164,0),)))</f>
        <v>0</v>
      </c>
      <c r="E99" s="20">
        <f>IF(E$6&gt;Assumptions!$D$15,0,SUMIF('Monthly Cash Flow'!$C$2:$DS$2,'Annual Operating Cash Flow'!E$6,INDEX('Monthly Cash Flow'!$C$4:$DS$164,MATCH('Annual Operating Cash Flow'!$C99,'Monthly Cash Flow'!$C$4:$C$164,0),)))</f>
        <v>0</v>
      </c>
      <c r="F99" s="20">
        <f>IF(F$6&gt;Assumptions!$D$15,0,SUMIF('Monthly Cash Flow'!$C$2:$DS$2,'Annual Operating Cash Flow'!F$6,INDEX('Monthly Cash Flow'!$C$4:$DS$164,MATCH('Annual Operating Cash Flow'!$C99,'Monthly Cash Flow'!$C$4:$C$164,0),)))</f>
        <v>0</v>
      </c>
      <c r="G99" s="20">
        <f>IF(G$6&gt;Assumptions!$D$15,0,SUMIF('Monthly Cash Flow'!$C$2:$DS$2,'Annual Operating Cash Flow'!G$6,INDEX('Monthly Cash Flow'!$C$4:$DS$164,MATCH('Annual Operating Cash Flow'!$C99,'Monthly Cash Flow'!$C$4:$C$164,0),)))</f>
        <v>0</v>
      </c>
      <c r="H99" s="20">
        <f>IF(H$6&gt;Assumptions!$D$15,0,SUMIF('Monthly Cash Flow'!$C$2:$DS$2,'Annual Operating Cash Flow'!H$6,INDEX('Monthly Cash Flow'!$C$4:$DS$164,MATCH('Annual Operating Cash Flow'!$C99,'Monthly Cash Flow'!$C$4:$C$164,0),)))</f>
        <v>0</v>
      </c>
    </row>
    <row r="100" spans="3:8">
      <c r="C100" s="5" t="s">
        <v>273</v>
      </c>
      <c r="D100" s="20">
        <f>IF(D$6&gt;Assumptions!$D$15,0,SUMIF('Monthly Cash Flow'!$C$2:$DS$2,'Annual Operating Cash Flow'!D$6,INDEX('Monthly Cash Flow'!$C$4:$DS$164,MATCH('Annual Operating Cash Flow'!$C100,'Monthly Cash Flow'!$C$4:$C$164,0),)))</f>
        <v>16354.953188972999</v>
      </c>
      <c r="E100" s="20">
        <f>IF(E$6&gt;Assumptions!$D$15,0,SUMIF('Monthly Cash Flow'!$C$2:$DS$2,'Annual Operating Cash Flow'!E$6,INDEX('Monthly Cash Flow'!$C$4:$DS$164,MATCH('Annual Operating Cash Flow'!$C100,'Monthly Cash Flow'!$C$4:$C$164,0),)))</f>
        <v>16845.601784642189</v>
      </c>
      <c r="F100" s="20">
        <f>IF(F$6&gt;Assumptions!$D$15,0,SUMIF('Monthly Cash Flow'!$C$2:$DS$2,'Annual Operating Cash Flow'!F$6,INDEX('Monthly Cash Flow'!$C$4:$DS$164,MATCH('Annual Operating Cash Flow'!$C100,'Monthly Cash Flow'!$C$4:$C$164,0),)))</f>
        <v>17350.969838181456</v>
      </c>
      <c r="G100" s="20">
        <f>IF(G$6&gt;Assumptions!$D$15,0,SUMIF('Monthly Cash Flow'!$C$2:$DS$2,'Annual Operating Cash Flow'!G$6,INDEX('Monthly Cash Flow'!$C$4:$DS$164,MATCH('Annual Operating Cash Flow'!$C100,'Monthly Cash Flow'!$C$4:$C$164,0),)))</f>
        <v>17871.4989333269</v>
      </c>
      <c r="H100" s="20">
        <f>IF(H$6&gt;Assumptions!$D$15,0,SUMIF('Monthly Cash Flow'!$C$2:$DS$2,'Annual Operating Cash Flow'!H$6,INDEX('Monthly Cash Flow'!$C$4:$DS$164,MATCH('Annual Operating Cash Flow'!$C100,'Monthly Cash Flow'!$C$4:$C$164,0),)))</f>
        <v>18407.643901326708</v>
      </c>
    </row>
    <row r="101" spans="3:8">
      <c r="C101" s="5" t="s">
        <v>305</v>
      </c>
      <c r="D101" s="20">
        <f>IF(D$6&gt;Assumptions!$D$15,0,SUMIF('Monthly Cash Flow'!$C$2:$DS$2,'Annual Operating Cash Flow'!D$6,INDEX('Monthly Cash Flow'!$C$4:$DS$164,MATCH('Annual Operating Cash Flow'!$C101,'Monthly Cash Flow'!$C$4:$C$164,0),)))</f>
        <v>27258.255314955008</v>
      </c>
      <c r="E101" s="20">
        <f>IF(E$6&gt;Assumptions!$D$15,0,SUMIF('Monthly Cash Flow'!$C$2:$DS$2,'Annual Operating Cash Flow'!E$6,INDEX('Monthly Cash Flow'!$C$4:$DS$164,MATCH('Annual Operating Cash Flow'!$C101,'Monthly Cash Flow'!$C$4:$C$164,0),)))</f>
        <v>28076.002974403658</v>
      </c>
      <c r="F101" s="20">
        <f>IF(F$6&gt;Assumptions!$D$15,0,SUMIF('Monthly Cash Flow'!$C$2:$DS$2,'Annual Operating Cash Flow'!F$6,INDEX('Monthly Cash Flow'!$C$4:$DS$164,MATCH('Annual Operating Cash Flow'!$C101,'Monthly Cash Flow'!$C$4:$C$164,0),)))</f>
        <v>28918.283063635758</v>
      </c>
      <c r="G101" s="20">
        <f>IF(G$6&gt;Assumptions!$D$15,0,SUMIF('Monthly Cash Flow'!$C$2:$DS$2,'Annual Operating Cash Flow'!G$6,INDEX('Monthly Cash Flow'!$C$4:$DS$164,MATCH('Annual Operating Cash Flow'!$C101,'Monthly Cash Flow'!$C$4:$C$164,0),)))</f>
        <v>29785.831555544828</v>
      </c>
      <c r="H101" s="20">
        <f>IF(H$6&gt;Assumptions!$D$15,0,SUMIF('Monthly Cash Flow'!$C$2:$DS$2,'Annual Operating Cash Flow'!H$6,INDEX('Monthly Cash Flow'!$C$4:$DS$164,MATCH('Annual Operating Cash Flow'!$C101,'Monthly Cash Flow'!$C$4:$C$164,0),)))</f>
        <v>30679.406502211186</v>
      </c>
    </row>
    <row r="102" spans="3:8">
      <c r="C102" s="5" t="s">
        <v>281</v>
      </c>
      <c r="D102" s="20">
        <f>IF(D$6&gt;Assumptions!$D$15,0,SUMIF('Monthly Cash Flow'!$C$2:$DS$2,'Annual Operating Cash Flow'!D$6,INDEX('Monthly Cash Flow'!$C$4:$DS$164,MATCH('Annual Operating Cash Flow'!$C102,'Monthly Cash Flow'!$C$4:$C$164,0),)))</f>
        <v>21806.604251964003</v>
      </c>
      <c r="E102" s="20">
        <f>IF(E$6&gt;Assumptions!$D$15,0,SUMIF('Monthly Cash Flow'!$C$2:$DS$2,'Annual Operating Cash Flow'!E$6,INDEX('Monthly Cash Flow'!$C$4:$DS$164,MATCH('Annual Operating Cash Flow'!$C102,'Monthly Cash Flow'!$C$4:$C$164,0),)))</f>
        <v>22460.80237952292</v>
      </c>
      <c r="F102" s="20">
        <f>IF(F$6&gt;Assumptions!$D$15,0,SUMIF('Monthly Cash Flow'!$C$2:$DS$2,'Annual Operating Cash Flow'!F$6,INDEX('Monthly Cash Flow'!$C$4:$DS$164,MATCH('Annual Operating Cash Flow'!$C102,'Monthly Cash Flow'!$C$4:$C$164,0),)))</f>
        <v>23134.626450908607</v>
      </c>
      <c r="G102" s="20">
        <f>IF(G$6&gt;Assumptions!$D$15,0,SUMIF('Monthly Cash Flow'!$C$2:$DS$2,'Annual Operating Cash Flow'!G$6,INDEX('Monthly Cash Flow'!$C$4:$DS$164,MATCH('Annual Operating Cash Flow'!$C102,'Monthly Cash Flow'!$C$4:$C$164,0),)))</f>
        <v>23828.665244435873</v>
      </c>
      <c r="H102" s="20">
        <f>IF(H$6&gt;Assumptions!$D$15,0,SUMIF('Monthly Cash Flow'!$C$2:$DS$2,'Annual Operating Cash Flow'!H$6,INDEX('Monthly Cash Flow'!$C$4:$DS$164,MATCH('Annual Operating Cash Flow'!$C102,'Monthly Cash Flow'!$C$4:$C$164,0),)))</f>
        <v>24543.525201768953</v>
      </c>
    </row>
    <row r="103" spans="3:8">
      <c r="C103" s="5" t="s">
        <v>287</v>
      </c>
      <c r="D103" s="20">
        <f>IF(D$6&gt;Assumptions!$D$15,0,SUMIF('Monthly Cash Flow'!$C$2:$DS$2,'Annual Operating Cash Flow'!D$6,INDEX('Monthly Cash Flow'!$C$4:$DS$164,MATCH('Annual Operating Cash Flow'!$C103,'Monthly Cash Flow'!$C$4:$C$164,0),)))</f>
        <v>1362.9127657477502</v>
      </c>
      <c r="E103" s="20">
        <f>IF(E$6&gt;Assumptions!$D$15,0,SUMIF('Monthly Cash Flow'!$C$2:$DS$2,'Annual Operating Cash Flow'!E$6,INDEX('Monthly Cash Flow'!$C$4:$DS$164,MATCH('Annual Operating Cash Flow'!$C103,'Monthly Cash Flow'!$C$4:$C$164,0),)))</f>
        <v>1403.8001487201825</v>
      </c>
      <c r="F103" s="20">
        <f>IF(F$6&gt;Assumptions!$D$15,0,SUMIF('Monthly Cash Flow'!$C$2:$DS$2,'Annual Operating Cash Flow'!F$6,INDEX('Monthly Cash Flow'!$C$4:$DS$164,MATCH('Annual Operating Cash Flow'!$C103,'Monthly Cash Flow'!$C$4:$C$164,0),)))</f>
        <v>1445.9141531817879</v>
      </c>
      <c r="G103" s="20">
        <f>IF(G$6&gt;Assumptions!$D$15,0,SUMIF('Monthly Cash Flow'!$C$2:$DS$2,'Annual Operating Cash Flow'!G$6,INDEX('Monthly Cash Flow'!$C$4:$DS$164,MATCH('Annual Operating Cash Flow'!$C103,'Monthly Cash Flow'!$C$4:$C$164,0),)))</f>
        <v>1489.2915777772421</v>
      </c>
      <c r="H103" s="20">
        <f>IF(H$6&gt;Assumptions!$D$15,0,SUMIF('Monthly Cash Flow'!$C$2:$DS$2,'Annual Operating Cash Flow'!H$6,INDEX('Monthly Cash Flow'!$C$4:$DS$164,MATCH('Annual Operating Cash Flow'!$C103,'Monthly Cash Flow'!$C$4:$C$164,0),)))</f>
        <v>1533.9703251105595</v>
      </c>
    </row>
    <row r="104" spans="3:8">
      <c r="C104" s="5" t="s">
        <v>301</v>
      </c>
      <c r="D104" s="20">
        <f>IF(D$6&gt;Assumptions!$D$15,0,SUMIF('Monthly Cash Flow'!$C$2:$DS$2,'Annual Operating Cash Flow'!D$6,INDEX('Monthly Cash Flow'!$C$4:$DS$164,MATCH('Annual Operating Cash Flow'!$C104,'Monthly Cash Flow'!$C$4:$C$164,0),)))</f>
        <v>7496.0202116126238</v>
      </c>
      <c r="E104" s="20">
        <f>IF(E$6&gt;Assumptions!$D$15,0,SUMIF('Monthly Cash Flow'!$C$2:$DS$2,'Annual Operating Cash Flow'!E$6,INDEX('Monthly Cash Flow'!$C$4:$DS$164,MATCH('Annual Operating Cash Flow'!$C104,'Monthly Cash Flow'!$C$4:$C$164,0),)))</f>
        <v>7720.9008179610064</v>
      </c>
      <c r="F104" s="20">
        <f>IF(F$6&gt;Assumptions!$D$15,0,SUMIF('Monthly Cash Flow'!$C$2:$DS$2,'Annual Operating Cash Flow'!F$6,INDEX('Monthly Cash Flow'!$C$4:$DS$164,MATCH('Annual Operating Cash Flow'!$C104,'Monthly Cash Flow'!$C$4:$C$164,0),)))</f>
        <v>7952.5278424998369</v>
      </c>
      <c r="G104" s="20">
        <f>IF(G$6&gt;Assumptions!$D$15,0,SUMIF('Monthly Cash Flow'!$C$2:$DS$2,'Annual Operating Cash Flow'!G$6,INDEX('Monthly Cash Flow'!$C$4:$DS$164,MATCH('Annual Operating Cash Flow'!$C104,'Monthly Cash Flow'!$C$4:$C$164,0),)))</f>
        <v>8191.1036777748277</v>
      </c>
      <c r="H104" s="20">
        <f>IF(H$6&gt;Assumptions!$D$15,0,SUMIF('Monthly Cash Flow'!$C$2:$DS$2,'Annual Operating Cash Flow'!H$6,INDEX('Monthly Cash Flow'!$C$4:$DS$164,MATCH('Annual Operating Cash Flow'!$C104,'Monthly Cash Flow'!$C$4:$C$164,0),)))</f>
        <v>8436.836788108074</v>
      </c>
    </row>
    <row r="105" spans="3:8">
      <c r="C105" s="10" t="s">
        <v>196</v>
      </c>
      <c r="D105" s="407">
        <f>SUM(D97:D104)</f>
        <v>354993.2366259275</v>
      </c>
      <c r="E105" s="407">
        <f t="shared" ref="E105" si="21">SUM(E97:E104)</f>
        <v>365643.03372470522</v>
      </c>
      <c r="F105" s="407">
        <f t="shared" ref="F105" si="22">SUM(F97:F104)</f>
        <v>376612.32473644632</v>
      </c>
      <c r="G105" s="407">
        <f t="shared" ref="G105" si="23">SUM(G97:G104)</f>
        <v>387910.69447853981</v>
      </c>
      <c r="H105" s="407">
        <f t="shared" ref="H105" si="24">SUM(H97:H104)</f>
        <v>399548.01531289599</v>
      </c>
    </row>
    <row r="106" spans="3:8">
      <c r="C106" s="17"/>
    </row>
    <row r="107" spans="3:8">
      <c r="C107" s="5" t="s">
        <v>96</v>
      </c>
      <c r="D107" s="20">
        <f>IF(D$6&gt;Assumptions!$D$15,0,SUMIF('Monthly Cash Flow'!$C$2:$DS$2,'Annual Operating Cash Flow'!D$6,INDEX('Monthly Cash Flow'!$C$4:$DS$164,MATCH('Annual Operating Cash Flow'!$C107,'Monthly Cash Flow'!$C$4:$C$164,0),)))</f>
        <v>554066.46590473503</v>
      </c>
      <c r="E107" s="20">
        <f>IF(E$6&gt;Assumptions!$D$15,0,SUMIF('Monthly Cash Flow'!$C$2:$DS$2,'Annual Operating Cash Flow'!E$6,INDEX('Monthly Cash Flow'!$C$4:$DS$164,MATCH('Annual Operating Cash Flow'!$C107,'Monthly Cash Flow'!$C$4:$C$164,0),)))</f>
        <v>992552.58370821329</v>
      </c>
      <c r="F107" s="20">
        <f>IF(F$6&gt;Assumptions!$D$15,0,SUMIF('Monthly Cash Flow'!$C$2:$DS$2,'Annual Operating Cash Flow'!F$6,INDEX('Monthly Cash Flow'!$C$4:$DS$164,MATCH('Annual Operating Cash Flow'!$C107,'Monthly Cash Flow'!$C$4:$C$164,0),)))</f>
        <v>1208097.6612636633</v>
      </c>
      <c r="G107" s="20">
        <f>IF(G$6&gt;Assumptions!$D$15,0,SUMIF('Monthly Cash Flow'!$C$2:$DS$2,'Annual Operating Cash Flow'!G$6,INDEX('Monthly Cash Flow'!$C$4:$DS$164,MATCH('Annual Operating Cash Flow'!$C107,'Monthly Cash Flow'!$C$4:$C$164,0),)))</f>
        <v>1256336.5180934225</v>
      </c>
      <c r="H107" s="20">
        <f>IF(H$6&gt;Assumptions!$D$15,0,SUMIF('Monthly Cash Flow'!$C$2:$DS$2,'Annual Operating Cash Flow'!H$6,INDEX('Monthly Cash Flow'!$C$4:$DS$164,MATCH('Annual Operating Cash Flow'!$C107,'Monthly Cash Flow'!$C$4:$C$164,0),)))</f>
        <v>1294026.613636225</v>
      </c>
    </row>
    <row r="108" spans="3:8">
      <c r="C108" s="5" t="s">
        <v>182</v>
      </c>
      <c r="D108" s="20">
        <f>IF(D$6&gt;Assumptions!$D$15,0,SUMIF('Monthly Cash Flow'!$C$2:$DS$2,'Annual Operating Cash Flow'!D$6,INDEX('Monthly Cash Flow'!$C$4:$DS$164,MATCH('Annual Operating Cash Flow'!$C108,'Monthly Cash Flow'!$C$4:$C$164,0),)))</f>
        <v>8422.364091093752</v>
      </c>
      <c r="E108" s="20">
        <f>IF(E$6&gt;Assumptions!$D$15,0,SUMIF('Monthly Cash Flow'!$C$2:$DS$2,'Annual Operating Cash Flow'!E$6,INDEX('Monthly Cash Flow'!$C$4:$DS$164,MATCH('Annual Operating Cash Flow'!$C108,'Monthly Cash Flow'!$C$4:$C$164,0),)))</f>
        <v>8675.035013826564</v>
      </c>
      <c r="F108" s="20">
        <f>IF(F$6&gt;Assumptions!$D$15,0,SUMIF('Monthly Cash Flow'!$C$2:$DS$2,'Annual Operating Cash Flow'!F$6,INDEX('Monthly Cash Flow'!$C$4:$DS$164,MATCH('Annual Operating Cash Flow'!$C108,'Monthly Cash Flow'!$C$4:$C$164,0),)))</f>
        <v>8935.2860642413616</v>
      </c>
      <c r="G108" s="20">
        <f>IF(G$6&gt;Assumptions!$D$15,0,SUMIF('Monthly Cash Flow'!$C$2:$DS$2,'Annual Operating Cash Flow'!G$6,INDEX('Monthly Cash Flow'!$C$4:$DS$164,MATCH('Annual Operating Cash Flow'!$C108,'Monthly Cash Flow'!$C$4:$C$164,0),)))</f>
        <v>9203.3446461686035</v>
      </c>
      <c r="H108" s="20">
        <f>IF(H$6&gt;Assumptions!$D$15,0,SUMIF('Monthly Cash Flow'!$C$2:$DS$2,'Annual Operating Cash Flow'!H$6,INDEX('Monthly Cash Flow'!$C$4:$DS$164,MATCH('Annual Operating Cash Flow'!$C108,'Monthly Cash Flow'!$C$4:$C$164,0),)))</f>
        <v>9479.4449855536604</v>
      </c>
    </row>
    <row r="109" spans="3:8">
      <c r="C109" s="5" t="s">
        <v>268</v>
      </c>
      <c r="D109" s="20">
        <f>IF(D$6&gt;Assumptions!$D$15,0,SUMIF('Monthly Cash Flow'!$C$2:$DS$2,'Annual Operating Cash Flow'!D$6,INDEX('Monthly Cash Flow'!$C$4:$DS$164,MATCH('Annual Operating Cash Flow'!$C109,'Monthly Cash Flow'!$C$4:$C$164,0),)))</f>
        <v>11081.3293180947</v>
      </c>
      <c r="E109" s="20">
        <f>IF(E$6&gt;Assumptions!$D$15,0,SUMIF('Monthly Cash Flow'!$C$2:$DS$2,'Annual Operating Cash Flow'!E$6,INDEX('Monthly Cash Flow'!$C$4:$DS$164,MATCH('Annual Operating Cash Flow'!$C109,'Monthly Cash Flow'!$C$4:$C$164,0),)))</f>
        <v>19851.051674164268</v>
      </c>
      <c r="F109" s="20">
        <f>IF(F$6&gt;Assumptions!$D$15,0,SUMIF('Monthly Cash Flow'!$C$2:$DS$2,'Annual Operating Cash Flow'!F$6,INDEX('Monthly Cash Flow'!$C$4:$DS$164,MATCH('Annual Operating Cash Flow'!$C109,'Monthly Cash Flow'!$C$4:$C$164,0),)))</f>
        <v>24161.953225273275</v>
      </c>
      <c r="G109" s="20">
        <f>IF(G$6&gt;Assumptions!$D$15,0,SUMIF('Monthly Cash Flow'!$C$2:$DS$2,'Annual Operating Cash Flow'!G$6,INDEX('Monthly Cash Flow'!$C$4:$DS$164,MATCH('Annual Operating Cash Flow'!$C109,'Monthly Cash Flow'!$C$4:$C$164,0),)))</f>
        <v>25126.730361868442</v>
      </c>
      <c r="H109" s="20">
        <f>IF(H$6&gt;Assumptions!$D$15,0,SUMIF('Monthly Cash Flow'!$C$2:$DS$2,'Annual Operating Cash Flow'!H$6,INDEX('Monthly Cash Flow'!$C$4:$DS$164,MATCH('Annual Operating Cash Flow'!$C109,'Monthly Cash Flow'!$C$4:$C$164,0),)))</f>
        <v>25880.532272724507</v>
      </c>
    </row>
    <row r="110" spans="3:8">
      <c r="C110" s="5" t="s">
        <v>274</v>
      </c>
      <c r="D110" s="20">
        <f>IF(D$6&gt;Assumptions!$D$15,0,SUMIF('Monthly Cash Flow'!$C$2:$DS$2,'Annual Operating Cash Flow'!D$6,INDEX('Monthly Cash Flow'!$C$4:$DS$164,MATCH('Annual Operating Cash Flow'!$C110,'Monthly Cash Flow'!$C$4:$C$164,0),)))</f>
        <v>33243.987954284108</v>
      </c>
      <c r="E110" s="20">
        <f>IF(E$6&gt;Assumptions!$D$15,0,SUMIF('Monthly Cash Flow'!$C$2:$DS$2,'Annual Operating Cash Flow'!E$6,INDEX('Monthly Cash Flow'!$C$4:$DS$164,MATCH('Annual Operating Cash Flow'!$C110,'Monthly Cash Flow'!$C$4:$C$164,0),)))</f>
        <v>59553.155022492792</v>
      </c>
      <c r="F110" s="20">
        <f>IF(F$6&gt;Assumptions!$D$15,0,SUMIF('Monthly Cash Flow'!$C$2:$DS$2,'Annual Operating Cash Flow'!F$6,INDEX('Monthly Cash Flow'!$C$4:$DS$164,MATCH('Annual Operating Cash Flow'!$C110,'Monthly Cash Flow'!$C$4:$C$164,0),)))</f>
        <v>72485.859675819796</v>
      </c>
      <c r="G110" s="20">
        <f>IF(G$6&gt;Assumptions!$D$15,0,SUMIF('Monthly Cash Flow'!$C$2:$DS$2,'Annual Operating Cash Flow'!G$6,INDEX('Monthly Cash Flow'!$C$4:$DS$164,MATCH('Annual Operating Cash Flow'!$C110,'Monthly Cash Flow'!$C$4:$C$164,0),)))</f>
        <v>75380.191085605344</v>
      </c>
      <c r="H110" s="20">
        <f>IF(H$6&gt;Assumptions!$D$15,0,SUMIF('Monthly Cash Flow'!$C$2:$DS$2,'Annual Operating Cash Flow'!H$6,INDEX('Monthly Cash Flow'!$C$4:$DS$164,MATCH('Annual Operating Cash Flow'!$C110,'Monthly Cash Flow'!$C$4:$C$164,0),)))</f>
        <v>77641.596818173508</v>
      </c>
    </row>
    <row r="111" spans="3:8">
      <c r="C111" s="5" t="s">
        <v>306</v>
      </c>
      <c r="D111" s="20">
        <f>IF(D$6&gt;Assumptions!$D$15,0,SUMIF('Monthly Cash Flow'!$C$2:$DS$2,'Annual Operating Cash Flow'!D$6,INDEX('Monthly Cash Flow'!$C$4:$DS$164,MATCH('Annual Operating Cash Flow'!$C111,'Monthly Cash Flow'!$C$4:$C$164,0),)))</f>
        <v>55406.646590473509</v>
      </c>
      <c r="E111" s="20">
        <f>IF(E$6&gt;Assumptions!$D$15,0,SUMIF('Monthly Cash Flow'!$C$2:$DS$2,'Annual Operating Cash Flow'!E$6,INDEX('Monthly Cash Flow'!$C$4:$DS$164,MATCH('Annual Operating Cash Flow'!$C111,'Monthly Cash Flow'!$C$4:$C$164,0),)))</f>
        <v>99255.258370821321</v>
      </c>
      <c r="F111" s="20">
        <f>IF(F$6&gt;Assumptions!$D$15,0,SUMIF('Monthly Cash Flow'!$C$2:$DS$2,'Annual Operating Cash Flow'!F$6,INDEX('Monthly Cash Flow'!$C$4:$DS$164,MATCH('Annual Operating Cash Flow'!$C111,'Monthly Cash Flow'!$C$4:$C$164,0),)))</f>
        <v>120809.76612636636</v>
      </c>
      <c r="G111" s="20">
        <f>IF(G$6&gt;Assumptions!$D$15,0,SUMIF('Monthly Cash Flow'!$C$2:$DS$2,'Annual Operating Cash Flow'!G$6,INDEX('Monthly Cash Flow'!$C$4:$DS$164,MATCH('Annual Operating Cash Flow'!$C111,'Monthly Cash Flow'!$C$4:$C$164,0),)))</f>
        <v>125633.65180934223</v>
      </c>
      <c r="H111" s="20">
        <f>IF(H$6&gt;Assumptions!$D$15,0,SUMIF('Monthly Cash Flow'!$C$2:$DS$2,'Annual Operating Cash Flow'!H$6,INDEX('Monthly Cash Flow'!$C$4:$DS$164,MATCH('Annual Operating Cash Flow'!$C111,'Monthly Cash Flow'!$C$4:$C$164,0),)))</f>
        <v>129402.66136362249</v>
      </c>
    </row>
    <row r="112" spans="3:8">
      <c r="C112" s="5" t="s">
        <v>282</v>
      </c>
      <c r="D112" s="20">
        <f>IF(D$6&gt;Assumptions!$D$15,0,SUMIF('Monthly Cash Flow'!$C$2:$DS$2,'Annual Operating Cash Flow'!D$6,INDEX('Monthly Cash Flow'!$C$4:$DS$164,MATCH('Annual Operating Cash Flow'!$C112,'Monthly Cash Flow'!$C$4:$C$164,0),)))</f>
        <v>44325.317272378801</v>
      </c>
      <c r="E112" s="20">
        <f>IF(E$6&gt;Assumptions!$D$15,0,SUMIF('Monthly Cash Flow'!$C$2:$DS$2,'Annual Operating Cash Flow'!E$6,INDEX('Monthly Cash Flow'!$C$4:$DS$164,MATCH('Annual Operating Cash Flow'!$C112,'Monthly Cash Flow'!$C$4:$C$164,0),)))</f>
        <v>79404.206696657071</v>
      </c>
      <c r="F112" s="20">
        <f>IF(F$6&gt;Assumptions!$D$15,0,SUMIF('Monthly Cash Flow'!$C$2:$DS$2,'Annual Operating Cash Flow'!F$6,INDEX('Monthly Cash Flow'!$C$4:$DS$164,MATCH('Annual Operating Cash Flow'!$C112,'Monthly Cash Flow'!$C$4:$C$164,0),)))</f>
        <v>96647.812901093101</v>
      </c>
      <c r="G112" s="20">
        <f>IF(G$6&gt;Assumptions!$D$15,0,SUMIF('Monthly Cash Flow'!$C$2:$DS$2,'Annual Operating Cash Flow'!G$6,INDEX('Monthly Cash Flow'!$C$4:$DS$164,MATCH('Annual Operating Cash Flow'!$C112,'Monthly Cash Flow'!$C$4:$C$164,0),)))</f>
        <v>100506.92144747377</v>
      </c>
      <c r="H112" s="20">
        <f>IF(H$6&gt;Assumptions!$D$15,0,SUMIF('Monthly Cash Flow'!$C$2:$DS$2,'Annual Operating Cash Flow'!H$6,INDEX('Monthly Cash Flow'!$C$4:$DS$164,MATCH('Annual Operating Cash Flow'!$C112,'Monthly Cash Flow'!$C$4:$C$164,0),)))</f>
        <v>103522.12909089803</v>
      </c>
    </row>
    <row r="113" spans="3:8">
      <c r="C113" s="5" t="s">
        <v>288</v>
      </c>
      <c r="D113" s="20">
        <f>IF(D$6&gt;Assumptions!$D$15,0,SUMIF('Monthly Cash Flow'!$C$2:$DS$2,'Annual Operating Cash Flow'!D$6,INDEX('Monthly Cash Flow'!$C$4:$DS$164,MATCH('Annual Operating Cash Flow'!$C113,'Monthly Cash Flow'!$C$4:$C$164,0),)))</f>
        <v>2770.3323295236751</v>
      </c>
      <c r="E113" s="20">
        <f>IF(E$6&gt;Assumptions!$D$15,0,SUMIF('Monthly Cash Flow'!$C$2:$DS$2,'Annual Operating Cash Flow'!E$6,INDEX('Monthly Cash Flow'!$C$4:$DS$164,MATCH('Annual Operating Cash Flow'!$C113,'Monthly Cash Flow'!$C$4:$C$164,0),)))</f>
        <v>4962.7629185410669</v>
      </c>
      <c r="F113" s="20">
        <f>IF(F$6&gt;Assumptions!$D$15,0,SUMIF('Monthly Cash Flow'!$C$2:$DS$2,'Annual Operating Cash Flow'!F$6,INDEX('Monthly Cash Flow'!$C$4:$DS$164,MATCH('Annual Operating Cash Flow'!$C113,'Monthly Cash Flow'!$C$4:$C$164,0),)))</f>
        <v>6040.4883063183188</v>
      </c>
      <c r="G113" s="20">
        <f>IF(G$6&gt;Assumptions!$D$15,0,SUMIF('Monthly Cash Flow'!$C$2:$DS$2,'Annual Operating Cash Flow'!G$6,INDEX('Monthly Cash Flow'!$C$4:$DS$164,MATCH('Annual Operating Cash Flow'!$C113,'Monthly Cash Flow'!$C$4:$C$164,0),)))</f>
        <v>6281.6825904671105</v>
      </c>
      <c r="H113" s="20">
        <f>IF(H$6&gt;Assumptions!$D$15,0,SUMIF('Monthly Cash Flow'!$C$2:$DS$2,'Annual Operating Cash Flow'!H$6,INDEX('Monthly Cash Flow'!$C$4:$DS$164,MATCH('Annual Operating Cash Flow'!$C113,'Monthly Cash Flow'!$C$4:$C$164,0),)))</f>
        <v>6470.1330681811269</v>
      </c>
    </row>
    <row r="114" spans="3:8">
      <c r="C114" s="5" t="s">
        <v>302</v>
      </c>
      <c r="D114" s="20">
        <f>IF(D$6&gt;Assumptions!$D$15,0,SUMIF('Monthly Cash Flow'!$C$2:$DS$2,'Annual Operating Cash Flow'!D$6,INDEX('Monthly Cash Flow'!$C$4:$DS$164,MATCH('Annual Operating Cash Flow'!$C114,'Monthly Cash Flow'!$C$4:$C$164,0),)))</f>
        <v>15236.827812380214</v>
      </c>
      <c r="E114" s="20">
        <f>IF(E$6&gt;Assumptions!$D$15,0,SUMIF('Monthly Cash Flow'!$C$2:$DS$2,'Annual Operating Cash Flow'!E$6,INDEX('Monthly Cash Flow'!$C$4:$DS$164,MATCH('Annual Operating Cash Flow'!$C114,'Monthly Cash Flow'!$C$4:$C$164,0),)))</f>
        <v>27295.196051975865</v>
      </c>
      <c r="F114" s="20">
        <f>IF(F$6&gt;Assumptions!$D$15,0,SUMIF('Monthly Cash Flow'!$C$2:$DS$2,'Annual Operating Cash Flow'!F$6,INDEX('Monthly Cash Flow'!$C$4:$DS$164,MATCH('Annual Operating Cash Flow'!$C114,'Monthly Cash Flow'!$C$4:$C$164,0),)))</f>
        <v>33222.685684750744</v>
      </c>
      <c r="G114" s="20">
        <f>IF(G$6&gt;Assumptions!$D$15,0,SUMIF('Monthly Cash Flow'!$C$2:$DS$2,'Annual Operating Cash Flow'!G$6,INDEX('Monthly Cash Flow'!$C$4:$DS$164,MATCH('Annual Operating Cash Flow'!$C114,'Monthly Cash Flow'!$C$4:$C$164,0),)))</f>
        <v>34549.254247569108</v>
      </c>
      <c r="H114" s="20">
        <f>IF(H$6&gt;Assumptions!$D$15,0,SUMIF('Monthly Cash Flow'!$C$2:$DS$2,'Annual Operating Cash Flow'!H$6,INDEX('Monthly Cash Flow'!$C$4:$DS$164,MATCH('Annual Operating Cash Flow'!$C114,'Monthly Cash Flow'!$C$4:$C$164,0),)))</f>
        <v>35585.731874996185</v>
      </c>
    </row>
    <row r="115" spans="3:8">
      <c r="C115" s="10" t="s">
        <v>197</v>
      </c>
      <c r="D115" s="407">
        <f>SUM(D107:D114)</f>
        <v>724553.27127296361</v>
      </c>
      <c r="E115" s="407">
        <f t="shared" ref="E115" si="25">SUM(E107:E114)</f>
        <v>1291549.2494566923</v>
      </c>
      <c r="F115" s="407">
        <f t="shared" ref="F115" si="26">SUM(F107:F114)</f>
        <v>1570401.5132475263</v>
      </c>
      <c r="G115" s="407">
        <f t="shared" ref="G115" si="27">SUM(G107:G114)</f>
        <v>1633018.2942819172</v>
      </c>
      <c r="H115" s="407">
        <f t="shared" ref="H115" si="28">SUM(H107:H114)</f>
        <v>1682008.8431103742</v>
      </c>
    </row>
    <row r="116" spans="3:8">
      <c r="C116" s="17"/>
    </row>
    <row r="117" spans="3:8">
      <c r="C117" s="5" t="s">
        <v>98</v>
      </c>
      <c r="D117" s="20">
        <f>IF(D$6&gt;Assumptions!$D$15,0,SUMIF('Monthly Cash Flow'!$C$2:$DS$2,'Annual Operating Cash Flow'!D$6,INDEX('Monthly Cash Flow'!$C$4:$DS$164,MATCH('Annual Operating Cash Flow'!$C117,'Monthly Cash Flow'!$C$4:$C$164,0),)))</f>
        <v>1384120.1454668464</v>
      </c>
      <c r="E117" s="20">
        <f>IF(E$6&gt;Assumptions!$D$15,0,SUMIF('Monthly Cash Flow'!$C$2:$DS$2,'Annual Operating Cash Flow'!E$6,INDEX('Monthly Cash Flow'!$C$4:$DS$164,MATCH('Annual Operating Cash Flow'!$C117,'Monthly Cash Flow'!$C$4:$C$164,0),)))</f>
        <v>1847157.9342096788</v>
      </c>
      <c r="F117" s="20">
        <f>IF(F$6&gt;Assumptions!$D$15,0,SUMIF('Monthly Cash Flow'!$C$2:$DS$2,'Annual Operating Cash Flow'!F$6,INDEX('Monthly Cash Flow'!$C$4:$DS$164,MATCH('Annual Operating Cash Flow'!$C117,'Monthly Cash Flow'!$C$4:$C$164,0),)))</f>
        <v>2192014.2876239326</v>
      </c>
      <c r="G117" s="20">
        <f>IF(G$6&gt;Assumptions!$D$15,0,SUMIF('Monthly Cash Flow'!$C$2:$DS$2,'Annual Operating Cash Flow'!G$6,INDEX('Monthly Cash Flow'!$C$4:$DS$164,MATCH('Annual Operating Cash Flow'!$C117,'Monthly Cash Flow'!$C$4:$C$164,0),)))</f>
        <v>2289937.7089119568</v>
      </c>
      <c r="H117" s="20">
        <f>IF(H$6&gt;Assumptions!$D$15,0,SUMIF('Monthly Cash Flow'!$C$2:$DS$2,'Annual Operating Cash Flow'!H$6,INDEX('Monthly Cash Flow'!$C$4:$DS$164,MATCH('Annual Operating Cash Flow'!$C117,'Monthly Cash Flow'!$C$4:$C$164,0),)))</f>
        <v>2358635.8401793148</v>
      </c>
    </row>
    <row r="118" spans="3:8">
      <c r="C118" s="5" t="s">
        <v>181</v>
      </c>
      <c r="D118" s="20">
        <f>IF(D$6&gt;Assumptions!$D$15,0,SUMIF('Monthly Cash Flow'!$C$2:$DS$2,'Annual Operating Cash Flow'!D$6,INDEX('Monthly Cash Flow'!$C$4:$DS$164,MATCH('Annual Operating Cash Flow'!$C118,'Monthly Cash Flow'!$C$4:$C$164,0),)))</f>
        <v>15102.170094374998</v>
      </c>
      <c r="E118" s="20">
        <f>IF(E$6&gt;Assumptions!$D$15,0,SUMIF('Monthly Cash Flow'!$C$2:$DS$2,'Annual Operating Cash Flow'!E$6,INDEX('Monthly Cash Flow'!$C$4:$DS$164,MATCH('Annual Operating Cash Flow'!$C118,'Monthly Cash Flow'!$C$4:$C$164,0),)))</f>
        <v>15555.235197206255</v>
      </c>
      <c r="F118" s="20">
        <f>IF(F$6&gt;Assumptions!$D$15,0,SUMIF('Monthly Cash Flow'!$C$2:$DS$2,'Annual Operating Cash Flow'!F$6,INDEX('Monthly Cash Flow'!$C$4:$DS$164,MATCH('Annual Operating Cash Flow'!$C118,'Monthly Cash Flow'!$C$4:$C$164,0),)))</f>
        <v>16021.892253122438</v>
      </c>
      <c r="G118" s="20">
        <f>IF(G$6&gt;Assumptions!$D$15,0,SUMIF('Monthly Cash Flow'!$C$2:$DS$2,'Annual Operating Cash Flow'!G$6,INDEX('Monthly Cash Flow'!$C$4:$DS$164,MATCH('Annual Operating Cash Flow'!$C118,'Monthly Cash Flow'!$C$4:$C$164,0),)))</f>
        <v>16502.549020716113</v>
      </c>
      <c r="H118" s="20">
        <f>IF(H$6&gt;Assumptions!$D$15,0,SUMIF('Monthly Cash Flow'!$C$2:$DS$2,'Annual Operating Cash Flow'!H$6,INDEX('Monthly Cash Flow'!$C$4:$DS$164,MATCH('Annual Operating Cash Flow'!$C118,'Monthly Cash Flow'!$C$4:$C$164,0),)))</f>
        <v>16997.6254913376</v>
      </c>
    </row>
    <row r="119" spans="3:8">
      <c r="C119" s="5" t="s">
        <v>269</v>
      </c>
      <c r="D119" s="20">
        <f>IF(D$6&gt;Assumptions!$D$15,0,SUMIF('Monthly Cash Flow'!$C$2:$DS$2,'Annual Operating Cash Flow'!D$6,INDEX('Monthly Cash Flow'!$C$4:$DS$164,MATCH('Annual Operating Cash Flow'!$C119,'Monthly Cash Flow'!$C$4:$C$164,0),)))</f>
        <v>55364.805818673871</v>
      </c>
      <c r="E119" s="20">
        <f>IF(E$6&gt;Assumptions!$D$15,0,SUMIF('Monthly Cash Flow'!$C$2:$DS$2,'Annual Operating Cash Flow'!E$6,INDEX('Monthly Cash Flow'!$C$4:$DS$164,MATCH('Annual Operating Cash Flow'!$C119,'Monthly Cash Flow'!$C$4:$C$164,0),)))</f>
        <v>73886.317368387157</v>
      </c>
      <c r="F119" s="20">
        <f>IF(F$6&gt;Assumptions!$D$15,0,SUMIF('Monthly Cash Flow'!$C$2:$DS$2,'Annual Operating Cash Flow'!F$6,INDEX('Monthly Cash Flow'!$C$4:$DS$164,MATCH('Annual Operating Cash Flow'!$C119,'Monthly Cash Flow'!$C$4:$C$164,0),)))</f>
        <v>87680.571504957334</v>
      </c>
      <c r="G119" s="20">
        <f>IF(G$6&gt;Assumptions!$D$15,0,SUMIF('Monthly Cash Flow'!$C$2:$DS$2,'Annual Operating Cash Flow'!G$6,INDEX('Monthly Cash Flow'!$C$4:$DS$164,MATCH('Annual Operating Cash Flow'!$C119,'Monthly Cash Flow'!$C$4:$C$164,0),)))</f>
        <v>91597.508356478269</v>
      </c>
      <c r="H119" s="20">
        <f>IF(H$6&gt;Assumptions!$D$15,0,SUMIF('Monthly Cash Flow'!$C$2:$DS$2,'Annual Operating Cash Flow'!H$6,INDEX('Monthly Cash Flow'!$C$4:$DS$164,MATCH('Annual Operating Cash Flow'!$C119,'Monthly Cash Flow'!$C$4:$C$164,0),)))</f>
        <v>94345.433607172628</v>
      </c>
    </row>
    <row r="120" spans="3:8">
      <c r="C120" s="5" t="s">
        <v>275</v>
      </c>
      <c r="D120" s="20">
        <f>IF(D$6&gt;Assumptions!$D$15,0,SUMIF('Monthly Cash Flow'!$C$2:$DS$2,'Annual Operating Cash Flow'!D$6,INDEX('Monthly Cash Flow'!$C$4:$DS$164,MATCH('Annual Operating Cash Flow'!$C120,'Monthly Cash Flow'!$C$4:$C$164,0),)))</f>
        <v>83047.208728010795</v>
      </c>
      <c r="E120" s="20">
        <f>IF(E$6&gt;Assumptions!$D$15,0,SUMIF('Monthly Cash Flow'!$C$2:$DS$2,'Annual Operating Cash Flow'!E$6,INDEX('Monthly Cash Flow'!$C$4:$DS$164,MATCH('Annual Operating Cash Flow'!$C120,'Monthly Cash Flow'!$C$4:$C$164,0),)))</f>
        <v>110829.47605258075</v>
      </c>
      <c r="F120" s="20">
        <f>IF(F$6&gt;Assumptions!$D$15,0,SUMIF('Monthly Cash Flow'!$C$2:$DS$2,'Annual Operating Cash Flow'!F$6,INDEX('Monthly Cash Flow'!$C$4:$DS$164,MATCH('Annual Operating Cash Flow'!$C120,'Monthly Cash Flow'!$C$4:$C$164,0),)))</f>
        <v>131520.85725743597</v>
      </c>
      <c r="G120" s="20">
        <f>IF(G$6&gt;Assumptions!$D$15,0,SUMIF('Monthly Cash Flow'!$C$2:$DS$2,'Annual Operating Cash Flow'!G$6,INDEX('Monthly Cash Flow'!$C$4:$DS$164,MATCH('Annual Operating Cash Flow'!$C120,'Monthly Cash Flow'!$C$4:$C$164,0),)))</f>
        <v>137396.26253471739</v>
      </c>
      <c r="H120" s="20">
        <f>IF(H$6&gt;Assumptions!$D$15,0,SUMIF('Monthly Cash Flow'!$C$2:$DS$2,'Annual Operating Cash Flow'!H$6,INDEX('Monthly Cash Flow'!$C$4:$DS$164,MATCH('Annual Operating Cash Flow'!$C120,'Monthly Cash Flow'!$C$4:$C$164,0),)))</f>
        <v>141518.15041075888</v>
      </c>
    </row>
    <row r="121" spans="3:8">
      <c r="C121" s="5" t="s">
        <v>307</v>
      </c>
      <c r="D121" s="20">
        <f>IF(D$6&gt;Assumptions!$D$15,0,SUMIF('Monthly Cash Flow'!$C$2:$DS$2,'Annual Operating Cash Flow'!D$6,INDEX('Monthly Cash Flow'!$C$4:$DS$164,MATCH('Annual Operating Cash Flow'!$C121,'Monthly Cash Flow'!$C$4:$C$164,0),)))</f>
        <v>138412.01454668466</v>
      </c>
      <c r="E121" s="20">
        <f>IF(E$6&gt;Assumptions!$D$15,0,SUMIF('Monthly Cash Flow'!$C$2:$DS$2,'Annual Operating Cash Flow'!E$6,INDEX('Monthly Cash Flow'!$C$4:$DS$164,MATCH('Annual Operating Cash Flow'!$C121,'Monthly Cash Flow'!$C$4:$C$164,0),)))</f>
        <v>184715.79342096791</v>
      </c>
      <c r="F121" s="20">
        <f>IF(F$6&gt;Assumptions!$D$15,0,SUMIF('Monthly Cash Flow'!$C$2:$DS$2,'Annual Operating Cash Flow'!F$6,INDEX('Monthly Cash Flow'!$C$4:$DS$164,MATCH('Annual Operating Cash Flow'!$C121,'Monthly Cash Flow'!$C$4:$C$164,0),)))</f>
        <v>219201.42876239336</v>
      </c>
      <c r="G121" s="20">
        <f>IF(G$6&gt;Assumptions!$D$15,0,SUMIF('Monthly Cash Flow'!$C$2:$DS$2,'Annual Operating Cash Flow'!G$6,INDEX('Monthly Cash Flow'!$C$4:$DS$164,MATCH('Annual Operating Cash Flow'!$C121,'Monthly Cash Flow'!$C$4:$C$164,0),)))</f>
        <v>228993.7708911956</v>
      </c>
      <c r="H121" s="20">
        <f>IF(H$6&gt;Assumptions!$D$15,0,SUMIF('Monthly Cash Flow'!$C$2:$DS$2,'Annual Operating Cash Flow'!H$6,INDEX('Monthly Cash Flow'!$C$4:$DS$164,MATCH('Annual Operating Cash Flow'!$C121,'Monthly Cash Flow'!$C$4:$C$164,0),)))</f>
        <v>235863.58401793143</v>
      </c>
    </row>
    <row r="122" spans="3:8">
      <c r="C122" s="5" t="s">
        <v>283</v>
      </c>
      <c r="D122" s="20">
        <f>IF(D$6&gt;Assumptions!$D$15,0,SUMIF('Monthly Cash Flow'!$C$2:$DS$2,'Annual Operating Cash Flow'!D$6,INDEX('Monthly Cash Flow'!$C$4:$DS$164,MATCH('Annual Operating Cash Flow'!$C122,'Monthly Cash Flow'!$C$4:$C$164,0),)))</f>
        <v>110729.61163734774</v>
      </c>
      <c r="E122" s="20">
        <f>IF(E$6&gt;Assumptions!$D$15,0,SUMIF('Monthly Cash Flow'!$C$2:$DS$2,'Annual Operating Cash Flow'!E$6,INDEX('Monthly Cash Flow'!$C$4:$DS$164,MATCH('Annual Operating Cash Flow'!$C122,'Monthly Cash Flow'!$C$4:$C$164,0),)))</f>
        <v>147772.63473677431</v>
      </c>
      <c r="F122" s="20">
        <f>IF(F$6&gt;Assumptions!$D$15,0,SUMIF('Monthly Cash Flow'!$C$2:$DS$2,'Annual Operating Cash Flow'!F$6,INDEX('Monthly Cash Flow'!$C$4:$DS$164,MATCH('Annual Operating Cash Flow'!$C122,'Monthly Cash Flow'!$C$4:$C$164,0),)))</f>
        <v>175361.14300991467</v>
      </c>
      <c r="G122" s="20">
        <f>IF(G$6&gt;Assumptions!$D$15,0,SUMIF('Monthly Cash Flow'!$C$2:$DS$2,'Annual Operating Cash Flow'!G$6,INDEX('Monthly Cash Flow'!$C$4:$DS$164,MATCH('Annual Operating Cash Flow'!$C122,'Monthly Cash Flow'!$C$4:$C$164,0),)))</f>
        <v>183195.01671295654</v>
      </c>
      <c r="H122" s="20">
        <f>IF(H$6&gt;Assumptions!$D$15,0,SUMIF('Monthly Cash Flow'!$C$2:$DS$2,'Annual Operating Cash Flow'!H$6,INDEX('Monthly Cash Flow'!$C$4:$DS$164,MATCH('Annual Operating Cash Flow'!$C122,'Monthly Cash Flow'!$C$4:$C$164,0),)))</f>
        <v>188690.86721434526</v>
      </c>
    </row>
    <row r="123" spans="3:8">
      <c r="C123" s="5" t="s">
        <v>289</v>
      </c>
      <c r="D123" s="20">
        <f>IF(D$6&gt;Assumptions!$D$15,0,SUMIF('Monthly Cash Flow'!$C$2:$DS$2,'Annual Operating Cash Flow'!D$6,INDEX('Monthly Cash Flow'!$C$4:$DS$164,MATCH('Annual Operating Cash Flow'!$C123,'Monthly Cash Flow'!$C$4:$C$164,0),)))</f>
        <v>6920.6007273342339</v>
      </c>
      <c r="E123" s="20">
        <f>IF(E$6&gt;Assumptions!$D$15,0,SUMIF('Monthly Cash Flow'!$C$2:$DS$2,'Annual Operating Cash Flow'!E$6,INDEX('Monthly Cash Flow'!$C$4:$DS$164,MATCH('Annual Operating Cash Flow'!$C123,'Monthly Cash Flow'!$C$4:$C$164,0),)))</f>
        <v>9235.7896710483947</v>
      </c>
      <c r="F123" s="20">
        <f>IF(F$6&gt;Assumptions!$D$15,0,SUMIF('Monthly Cash Flow'!$C$2:$DS$2,'Annual Operating Cash Flow'!F$6,INDEX('Monthly Cash Flow'!$C$4:$DS$164,MATCH('Annual Operating Cash Flow'!$C123,'Monthly Cash Flow'!$C$4:$C$164,0),)))</f>
        <v>10960.071438119667</v>
      </c>
      <c r="G123" s="20">
        <f>IF(G$6&gt;Assumptions!$D$15,0,SUMIF('Monthly Cash Flow'!$C$2:$DS$2,'Annual Operating Cash Flow'!G$6,INDEX('Monthly Cash Flow'!$C$4:$DS$164,MATCH('Annual Operating Cash Flow'!$C123,'Monthly Cash Flow'!$C$4:$C$164,0),)))</f>
        <v>11449.688544559784</v>
      </c>
      <c r="H123" s="20">
        <f>IF(H$6&gt;Assumptions!$D$15,0,SUMIF('Monthly Cash Flow'!$C$2:$DS$2,'Annual Operating Cash Flow'!H$6,INDEX('Monthly Cash Flow'!$C$4:$DS$164,MATCH('Annual Operating Cash Flow'!$C123,'Monthly Cash Flow'!$C$4:$C$164,0),)))</f>
        <v>11793.179200896579</v>
      </c>
    </row>
    <row r="124" spans="3:8">
      <c r="C124" s="5" t="s">
        <v>303</v>
      </c>
      <c r="D124" s="20">
        <f>IF(D$6&gt;Assumptions!$D$15,0,SUMIF('Monthly Cash Flow'!$C$2:$DS$2,'Annual Operating Cash Flow'!D$6,INDEX('Monthly Cash Flow'!$C$4:$DS$164,MATCH('Annual Operating Cash Flow'!$C124,'Monthly Cash Flow'!$C$4:$C$164,0),)))</f>
        <v>38063.304000338285</v>
      </c>
      <c r="E124" s="20">
        <f>IF(E$6&gt;Assumptions!$D$15,0,SUMIF('Monthly Cash Flow'!$C$2:$DS$2,'Annual Operating Cash Flow'!E$6,INDEX('Monthly Cash Flow'!$C$4:$DS$164,MATCH('Annual Operating Cash Flow'!$C124,'Monthly Cash Flow'!$C$4:$C$164,0),)))</f>
        <v>50796.843190766165</v>
      </c>
      <c r="F124" s="20">
        <f>IF(F$6&gt;Assumptions!$D$15,0,SUMIF('Monthly Cash Flow'!$C$2:$DS$2,'Annual Operating Cash Flow'!F$6,INDEX('Monthly Cash Flow'!$C$4:$DS$164,MATCH('Annual Operating Cash Flow'!$C124,'Monthly Cash Flow'!$C$4:$C$164,0),)))</f>
        <v>60280.392909658141</v>
      </c>
      <c r="G124" s="20">
        <f>IF(G$6&gt;Assumptions!$D$15,0,SUMIF('Monthly Cash Flow'!$C$2:$DS$2,'Annual Operating Cash Flow'!G$6,INDEX('Monthly Cash Flow'!$C$4:$DS$164,MATCH('Annual Operating Cash Flow'!$C124,'Monthly Cash Flow'!$C$4:$C$164,0),)))</f>
        <v>62973.286995078808</v>
      </c>
      <c r="H124" s="20">
        <f>IF(H$6&gt;Assumptions!$D$15,0,SUMIF('Monthly Cash Flow'!$C$2:$DS$2,'Annual Operating Cash Flow'!H$6,INDEX('Monthly Cash Flow'!$C$4:$DS$164,MATCH('Annual Operating Cash Flow'!$C124,'Monthly Cash Flow'!$C$4:$C$164,0),)))</f>
        <v>64862.485604931164</v>
      </c>
    </row>
    <row r="125" spans="3:8">
      <c r="C125" s="10" t="s">
        <v>198</v>
      </c>
      <c r="D125" s="407">
        <f>SUM(D117:D124)</f>
        <v>1831759.8610196111</v>
      </c>
      <c r="E125" s="407">
        <f t="shared" ref="E125:H125" si="29">SUM(E117:E124)</f>
        <v>2439950.02384741</v>
      </c>
      <c r="F125" s="407">
        <f t="shared" si="29"/>
        <v>2893040.6447595344</v>
      </c>
      <c r="G125" s="407">
        <f t="shared" si="29"/>
        <v>3022045.7919676593</v>
      </c>
      <c r="H125" s="407">
        <f t="shared" si="29"/>
        <v>3112707.1657266882</v>
      </c>
    </row>
  </sheetData>
  <pageMargins left="0.7" right="0.7" top="0.75" bottom="0.75" header="0.3" footer="0.3"/>
  <pageSetup scale="2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0B498-85F3-4C0C-98FF-D0CEFF870DBC}">
  <dimension ref="A1"/>
  <sheetViews>
    <sheetView showGridLines="0" workbookViewId="0">
      <selection sqref="A1:XFD1048576"/>
    </sheetView>
  </sheetViews>
  <sheetFormatPr defaultColWidth="9.140625" defaultRowHeight="15"/>
  <cols>
    <col min="1" max="16384" width="9.140625" style="43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5320D-D2DF-417E-9561-1E0C837F9466}">
  <sheetPr>
    <pageSetUpPr fitToPage="1"/>
  </sheetPr>
  <dimension ref="B1:EG119"/>
  <sheetViews>
    <sheetView showGridLines="0" zoomScaleNormal="100" zoomScaleSheetLayoutView="90" workbookViewId="0">
      <pane xSplit="16" ySplit="12" topLeftCell="Q13" activePane="bottomRight" state="frozen"/>
      <selection pane="topRight" activeCell="Q1" sqref="Q1"/>
      <selection pane="bottomLeft" activeCell="A13" sqref="A13"/>
      <selection pane="bottomRight" activeCell="L9" sqref="L9"/>
    </sheetView>
  </sheetViews>
  <sheetFormatPr defaultColWidth="9.140625" defaultRowHeight="13.5"/>
  <cols>
    <col min="1" max="1" width="3.7109375" style="1" customWidth="1"/>
    <col min="2" max="2" width="50.140625" style="1" customWidth="1"/>
    <col min="3" max="3" width="10.140625" style="1" bestFit="1" customWidth="1"/>
    <col min="4" max="5" width="9.5703125" style="1" bestFit="1" customWidth="1"/>
    <col min="6" max="6" width="14.28515625" style="1" bestFit="1" customWidth="1"/>
    <col min="7" max="7" width="11.28515625" style="1" bestFit="1" customWidth="1"/>
    <col min="8" max="8" width="11" style="1" bestFit="1" customWidth="1"/>
    <col min="9" max="9" width="6.5703125" style="1" bestFit="1" customWidth="1"/>
    <col min="10" max="10" width="3.7109375" style="1" customWidth="1"/>
    <col min="11" max="11" width="10.7109375" style="3" bestFit="1" customWidth="1"/>
    <col min="12" max="12" width="9.5703125" style="1" bestFit="1" customWidth="1"/>
    <col min="13" max="13" width="9.5703125" style="3" bestFit="1" customWidth="1"/>
    <col min="14" max="15" width="12" style="1" bestFit="1" customWidth="1"/>
    <col min="16" max="16" width="6.85546875" style="1" bestFit="1" customWidth="1"/>
    <col min="17" max="17" width="14.28515625" style="1" bestFit="1" customWidth="1"/>
    <col min="18" max="18" width="18.28515625" style="1" bestFit="1" customWidth="1"/>
    <col min="19" max="19" width="12.7109375" style="1" customWidth="1"/>
    <col min="20" max="21" width="12.85546875" style="1" bestFit="1" customWidth="1"/>
    <col min="22" max="22" width="17.7109375" style="1" customWidth="1"/>
    <col min="23" max="23" width="16.28515625" style="1" customWidth="1"/>
    <col min="24" max="24" width="16" style="1" customWidth="1"/>
    <col min="25" max="25" width="12.85546875" style="1" bestFit="1" customWidth="1"/>
    <col min="26" max="28" width="13.7109375" style="1" bestFit="1" customWidth="1"/>
    <col min="29" max="35" width="12.85546875" style="1" bestFit="1" customWidth="1"/>
    <col min="36" max="37" width="12.28515625" style="1" bestFit="1" customWidth="1"/>
    <col min="38" max="40" width="13.7109375" style="1" bestFit="1" customWidth="1"/>
    <col min="41" max="49" width="12.28515625" style="1" bestFit="1" customWidth="1"/>
    <col min="50" max="52" width="13.7109375" style="1" bestFit="1" customWidth="1"/>
    <col min="53" max="61" width="12.28515625" style="1" bestFit="1" customWidth="1"/>
    <col min="62" max="64" width="13.7109375" style="1" bestFit="1" customWidth="1"/>
    <col min="65" max="73" width="12.28515625" style="1" bestFit="1" customWidth="1"/>
    <col min="74" max="76" width="13.7109375" style="1" bestFit="1" customWidth="1"/>
    <col min="77" max="85" width="12.28515625" style="1" bestFit="1" customWidth="1"/>
    <col min="86" max="88" width="13.7109375" style="1" bestFit="1" customWidth="1"/>
    <col min="89" max="97" width="12.28515625" style="1" bestFit="1" customWidth="1"/>
    <col min="98" max="100" width="13.7109375" style="1" bestFit="1" customWidth="1"/>
    <col min="101" max="109" width="12.28515625" style="1" bestFit="1" customWidth="1"/>
    <col min="110" max="112" width="13.7109375" style="1" bestFit="1" customWidth="1"/>
    <col min="113" max="121" width="12.28515625" style="1" bestFit="1" customWidth="1"/>
    <col min="122" max="124" width="13.7109375" style="1" bestFit="1" customWidth="1"/>
    <col min="125" max="133" width="12.28515625" style="1" bestFit="1" customWidth="1"/>
    <col min="134" max="136" width="13.7109375" style="1" bestFit="1" customWidth="1"/>
    <col min="137" max="137" width="12.28515625" style="1" bestFit="1" customWidth="1"/>
    <col min="138" max="16384" width="9.140625" style="1"/>
  </cols>
  <sheetData>
    <row r="1" spans="2:137" ht="14.25" thickBot="1"/>
    <row r="2" spans="2:137">
      <c r="B2" s="101" t="str">
        <f>Assumptions!$D$7&amp;" ("&amp;Assumptions!$D$8&amp;", "&amp;Assumptions!$D$9&amp;")"</f>
        <v>Ciel of Davie (Davie, Florida)</v>
      </c>
    </row>
    <row r="3" spans="2:137" ht="14.25" thickBot="1">
      <c r="B3" s="102" t="str">
        <f>"Analysis as of "&amp;TEXT(Assumptions!$E$3,"MM/DD/YY")</f>
        <v>Analysis as of 01/21/26</v>
      </c>
    </row>
    <row r="5" spans="2:137" ht="15.75">
      <c r="B5" s="65" t="s">
        <v>756</v>
      </c>
      <c r="C5" s="67" t="s">
        <v>406</v>
      </c>
      <c r="D5" s="66" t="s">
        <v>408</v>
      </c>
      <c r="E5" s="66" t="s">
        <v>409</v>
      </c>
      <c r="G5" s="75" t="s">
        <v>568</v>
      </c>
      <c r="H5" s="77"/>
    </row>
    <row r="6" spans="2:137">
      <c r="B6" s="5" t="s">
        <v>407</v>
      </c>
      <c r="C6" s="32">
        <f>D6/E6</f>
        <v>0.64372404712872622</v>
      </c>
      <c r="D6" s="103">
        <f>Assumptions!AB53-'Development Costs'!D7</f>
        <v>152542</v>
      </c>
      <c r="E6" s="154">
        <v>236968</v>
      </c>
      <c r="G6" s="78" t="s">
        <v>458</v>
      </c>
      <c r="H6" s="133">
        <f>'Investment Summary'!$M$7</f>
        <v>0.14207963347434999</v>
      </c>
    </row>
    <row r="7" spans="2:137">
      <c r="B7" s="5" t="s">
        <v>223</v>
      </c>
      <c r="C7" s="32">
        <f>IFERROR(D7/E7,0)</f>
        <v>0</v>
      </c>
      <c r="D7" s="103">
        <f>-Assumptions!AC53</f>
        <v>0</v>
      </c>
      <c r="E7" s="154">
        <v>0</v>
      </c>
      <c r="G7" s="84" t="s">
        <v>460</v>
      </c>
      <c r="H7" s="224">
        <f ca="1">'Investment Summary'!$M$8</f>
        <v>0.28919991850852966</v>
      </c>
    </row>
    <row r="8" spans="2:137">
      <c r="B8" s="10" t="s">
        <v>410</v>
      </c>
      <c r="C8" s="10"/>
      <c r="D8" s="150">
        <f>SUM(D6:D7)</f>
        <v>152542</v>
      </c>
      <c r="E8" s="150">
        <f>SUM(E6:E7)</f>
        <v>236968</v>
      </c>
      <c r="Q8" s="32">
        <f>SUM($Q30:Q30)/$F$30</f>
        <v>0</v>
      </c>
      <c r="R8" s="32">
        <f>SUM($Q30:R30)/$F$30</f>
        <v>0.01</v>
      </c>
      <c r="S8" s="32">
        <f>SUM($Q30:S30)/$F$30</f>
        <v>0.02</v>
      </c>
      <c r="T8" s="32">
        <f>SUM($Q30:T30)/$F$30</f>
        <v>3.0000000000000002E-2</v>
      </c>
      <c r="U8" s="32">
        <f>SUM($Q30:U30)/$F$30</f>
        <v>0.04</v>
      </c>
      <c r="V8" s="32">
        <f>SUM($Q30:V30)/$F$30</f>
        <v>6.0000000000000005E-2</v>
      </c>
      <c r="W8" s="32">
        <f>SUM($Q30:W30)/$F$30</f>
        <v>0.08</v>
      </c>
      <c r="X8" s="32">
        <f>SUM($Q30:X30)/$F$30</f>
        <v>0.1</v>
      </c>
      <c r="Y8" s="32">
        <f>SUM($Q30:Y30)/$F$30</f>
        <v>0.13</v>
      </c>
      <c r="Z8" s="32">
        <f>SUM($Q30:Z30)/$F$30</f>
        <v>0.17</v>
      </c>
      <c r="AA8" s="32">
        <f>SUM($Q30:AA30)/$F$30</f>
        <v>0.23</v>
      </c>
      <c r="AB8" s="32">
        <f>SUM($Q30:AB30)/$F$30</f>
        <v>0.30000000000000004</v>
      </c>
      <c r="AC8" s="32">
        <f>SUM($Q30:AC30)/$F$30</f>
        <v>0.37000000000000005</v>
      </c>
      <c r="AD8" s="32">
        <f>SUM($Q30:AD30)/$F$30</f>
        <v>0.45</v>
      </c>
      <c r="AE8" s="32">
        <f>SUM($Q30:AE30)/$F$30</f>
        <v>0.53</v>
      </c>
      <c r="AF8" s="32">
        <f>SUM($Q30:AF30)/$F$30</f>
        <v>0.60000000000000009</v>
      </c>
      <c r="AG8" s="32">
        <f>SUM($Q30:AG30)/$F$30</f>
        <v>0.66000000000000014</v>
      </c>
      <c r="AH8" s="32">
        <f>SUM($Q30:AH30)/$F$30</f>
        <v>0.7200000000000002</v>
      </c>
      <c r="AI8" s="32">
        <f>SUM($Q30:AI30)/$F$30</f>
        <v>0.77000000000000013</v>
      </c>
      <c r="AJ8" s="32">
        <f>SUM($Q30:AJ30)/$F$30</f>
        <v>0.82000000000000017</v>
      </c>
      <c r="AK8" s="32">
        <f>SUM($Q30:AK30)/$F$30</f>
        <v>0.8500000000000002</v>
      </c>
      <c r="AL8" s="32">
        <f>SUM($Q30:AL30)/$F$30</f>
        <v>0.88000000000000012</v>
      </c>
      <c r="AM8" s="32">
        <f>SUM($Q30:AM30)/$F$30</f>
        <v>0.90000000000000024</v>
      </c>
      <c r="AN8" s="32">
        <f>SUM($Q30:AN30)/$F$30</f>
        <v>1.0000000000000002</v>
      </c>
      <c r="AO8" s="32">
        <f>SUM($Q30:AO30)/$F$30</f>
        <v>1.0000000000000002</v>
      </c>
      <c r="AP8" s="32">
        <f>SUM($Q30:AP30)/$F$30</f>
        <v>1.0000000000000002</v>
      </c>
      <c r="AQ8" s="32">
        <f>SUM($Q30:AQ30)/$F$30</f>
        <v>1.0000000000000002</v>
      </c>
      <c r="AR8" s="32">
        <f>SUM($Q30:AR30)/$F$30</f>
        <v>1.0000000000000002</v>
      </c>
      <c r="AS8" s="32">
        <f>SUM($Q30:AS30)/$F$30</f>
        <v>1.0000000000000002</v>
      </c>
      <c r="AT8" s="32">
        <f>SUM($Q30:AT30)/$F$30</f>
        <v>1.0000000000000002</v>
      </c>
      <c r="AU8" s="32">
        <f>SUM($Q30:AU30)/$F$30</f>
        <v>1.0000000000000002</v>
      </c>
      <c r="AV8" s="32">
        <f>SUM($Q30:AV30)/$F$30</f>
        <v>1.0000000000000002</v>
      </c>
      <c r="AW8" s="32">
        <f>SUM($Q30:AW30)/$F$30</f>
        <v>1.0000000000000002</v>
      </c>
      <c r="AX8" s="32">
        <f>SUM($Q30:AX30)/$F$30</f>
        <v>1.0000000000000002</v>
      </c>
      <c r="AY8" s="32">
        <f>SUM($Q30:AY30)/$F$30</f>
        <v>1.0000000000000002</v>
      </c>
      <c r="AZ8" s="32">
        <f>SUM($Q30:AZ30)/$F$30</f>
        <v>1.0000000000000002</v>
      </c>
      <c r="BA8" s="32">
        <f>SUM($Q30:BA30)/$F$30</f>
        <v>1.0000000000000002</v>
      </c>
      <c r="BB8" s="32">
        <f>SUM($Q30:BB30)/$F$30</f>
        <v>1.0000000000000002</v>
      </c>
      <c r="BC8" s="32">
        <f>SUM($Q30:BC30)/$F$30</f>
        <v>1.0000000000000002</v>
      </c>
      <c r="BD8" s="32">
        <f>SUM($Q30:BD30)/$F$30</f>
        <v>1.0000000000000002</v>
      </c>
      <c r="BE8" s="32">
        <f>SUM($Q30:BE30)/$F$30</f>
        <v>1.0000000000000002</v>
      </c>
      <c r="BF8" s="32">
        <f>SUM($Q30:BF30)/$F$30</f>
        <v>1.0000000000000002</v>
      </c>
      <c r="BG8" s="32">
        <f>SUM($Q30:BG30)/$F$30</f>
        <v>1.0000000000000002</v>
      </c>
      <c r="BH8" s="32">
        <f>SUM($Q30:BH30)/$F$30</f>
        <v>1.0000000000000002</v>
      </c>
      <c r="BI8" s="32">
        <f>SUM($Q30:BI30)/$F$30</f>
        <v>1.0000000000000002</v>
      </c>
      <c r="BJ8" s="32">
        <f>SUM($Q30:BJ30)/$F$30</f>
        <v>1.0000000000000002</v>
      </c>
      <c r="BK8" s="32">
        <f>SUM($Q30:BK30)/$F$30</f>
        <v>1.0000000000000002</v>
      </c>
      <c r="BL8" s="32">
        <f>SUM($Q30:BL30)/$F$30</f>
        <v>1.0000000000000002</v>
      </c>
      <c r="BM8" s="32">
        <f>SUM($Q30:BM30)/$F$30</f>
        <v>1.0000000000000002</v>
      </c>
      <c r="BN8" s="32">
        <f>SUM($Q30:BN30)/$F$30</f>
        <v>1.0000000000000002</v>
      </c>
      <c r="BO8" s="32">
        <f>SUM($Q30:BO30)/$F$30</f>
        <v>1.0000000000000002</v>
      </c>
      <c r="BP8" s="32">
        <f>SUM($Q30:BP30)/$F$30</f>
        <v>1.0000000000000002</v>
      </c>
      <c r="BQ8" s="32">
        <f>SUM($Q30:BQ30)/$F$30</f>
        <v>1.0000000000000002</v>
      </c>
      <c r="BR8" s="32">
        <f>SUM($Q30:BR30)/$F$30</f>
        <v>1.0000000000000002</v>
      </c>
      <c r="BS8" s="32">
        <f>SUM($Q30:BS30)/$F$30</f>
        <v>1.0000000000000002</v>
      </c>
      <c r="BT8" s="32">
        <f>SUM($Q30:BT30)/$F$30</f>
        <v>1.0000000000000002</v>
      </c>
      <c r="BU8" s="32">
        <f>SUM($Q30:BU30)/$F$30</f>
        <v>1.0000000000000002</v>
      </c>
      <c r="BV8" s="32">
        <f>SUM($Q30:BV30)/$F$30</f>
        <v>1.0000000000000002</v>
      </c>
      <c r="BW8" s="32">
        <f>SUM($Q30:BW30)/$F$30</f>
        <v>1.0000000000000002</v>
      </c>
      <c r="BX8" s="32">
        <f>SUM($Q30:BX30)/$F$30</f>
        <v>1.0000000000000002</v>
      </c>
      <c r="BY8" s="32">
        <f>SUM($Q30:BY30)/$F$30</f>
        <v>1.0000000000000002</v>
      </c>
      <c r="BZ8" s="32">
        <f>SUM($Q30:BZ30)/$F$30</f>
        <v>1.0000000000000002</v>
      </c>
      <c r="CA8" s="32">
        <f>SUM($Q30:CA30)/$F$30</f>
        <v>1.0000000000000002</v>
      </c>
      <c r="CB8" s="32">
        <f>SUM($Q30:CB30)/$F$30</f>
        <v>1.0000000000000002</v>
      </c>
      <c r="CC8" s="32">
        <f>SUM($Q30:CC30)/$F$30</f>
        <v>1.0000000000000002</v>
      </c>
      <c r="CD8" s="32">
        <f>SUM($Q30:CD30)/$F$30</f>
        <v>1.0000000000000002</v>
      </c>
      <c r="CE8" s="32">
        <f>SUM($Q30:CE30)/$F$30</f>
        <v>1.0000000000000002</v>
      </c>
      <c r="CF8" s="32">
        <f>SUM($Q30:CF30)/$F$30</f>
        <v>1.0000000000000002</v>
      </c>
      <c r="CG8" s="32">
        <f>SUM($Q30:CG30)/$F$30</f>
        <v>1.0000000000000002</v>
      </c>
      <c r="CH8" s="32">
        <f>SUM($Q30:CH30)/$F$30</f>
        <v>1.0000000000000002</v>
      </c>
      <c r="CI8" s="32">
        <f>SUM($Q30:CI30)/$F$30</f>
        <v>1.0000000000000002</v>
      </c>
      <c r="CJ8" s="32">
        <f>SUM($Q30:CJ30)/$F$30</f>
        <v>1.0000000000000002</v>
      </c>
      <c r="CK8" s="32">
        <f>SUM($Q30:CK30)/$F$30</f>
        <v>1.0000000000000002</v>
      </c>
      <c r="CL8" s="32">
        <f>SUM($Q30:CL30)/$F$30</f>
        <v>1.0000000000000002</v>
      </c>
      <c r="CM8" s="32">
        <f>SUM($Q30:CM30)/$F$30</f>
        <v>1.0000000000000002</v>
      </c>
      <c r="CN8" s="32">
        <f>SUM($Q30:CN30)/$F$30</f>
        <v>1.0000000000000002</v>
      </c>
      <c r="CO8" s="32">
        <f>SUM($Q30:CO30)/$F$30</f>
        <v>1.0000000000000002</v>
      </c>
      <c r="CP8" s="32">
        <f>SUM($Q30:CP30)/$F$30</f>
        <v>1.0000000000000002</v>
      </c>
      <c r="CQ8" s="32">
        <f>SUM($Q30:CQ30)/$F$30</f>
        <v>1.0000000000000002</v>
      </c>
      <c r="CR8" s="32">
        <f>SUM($Q30:CR30)/$F$30</f>
        <v>1.0000000000000002</v>
      </c>
      <c r="CS8" s="32">
        <f>SUM($Q30:CS30)/$F$30</f>
        <v>1.0000000000000002</v>
      </c>
      <c r="CT8" s="32">
        <f>SUM($Q30:CT30)/$F$30</f>
        <v>1.0000000000000002</v>
      </c>
      <c r="CU8" s="32">
        <f>SUM($Q30:CU30)/$F$30</f>
        <v>1.0000000000000002</v>
      </c>
      <c r="CV8" s="32">
        <f>SUM($Q30:CV30)/$F$30</f>
        <v>1.0000000000000002</v>
      </c>
      <c r="CW8" s="32">
        <f>SUM($Q30:CW30)/$F$30</f>
        <v>1.0000000000000002</v>
      </c>
      <c r="CX8" s="32">
        <f>SUM($Q30:CX30)/$F$30</f>
        <v>1.0000000000000002</v>
      </c>
      <c r="CY8" s="32">
        <f>SUM($Q30:CY30)/$F$30</f>
        <v>1.0000000000000002</v>
      </c>
      <c r="CZ8" s="32">
        <f>SUM($Q30:CZ30)/$F$30</f>
        <v>1.0000000000000002</v>
      </c>
      <c r="DA8" s="32">
        <f>SUM($Q30:DA30)/$F$30</f>
        <v>1.0000000000000002</v>
      </c>
      <c r="DB8" s="32">
        <f>SUM($Q30:DB30)/$F$30</f>
        <v>1.0000000000000002</v>
      </c>
      <c r="DC8" s="32">
        <f>SUM($Q30:DC30)/$F$30</f>
        <v>1.0000000000000002</v>
      </c>
      <c r="DD8" s="32">
        <f>SUM($Q30:DD30)/$F$30</f>
        <v>1.0000000000000002</v>
      </c>
      <c r="DE8" s="32">
        <f>SUM($Q30:DE30)/$F$30</f>
        <v>1.0000000000000002</v>
      </c>
      <c r="DF8" s="32">
        <f>SUM($Q30:DF30)/$F$30</f>
        <v>1.0000000000000002</v>
      </c>
      <c r="DG8" s="32">
        <f>SUM($Q30:DG30)/$F$30</f>
        <v>1.0000000000000002</v>
      </c>
      <c r="DH8" s="32">
        <f>SUM($Q30:DH30)/$F$30</f>
        <v>1.0000000000000002</v>
      </c>
      <c r="DI8" s="32">
        <f>SUM($Q30:DI30)/$F$30</f>
        <v>1.0000000000000002</v>
      </c>
      <c r="DJ8" s="32">
        <f>SUM($Q30:DJ30)/$F$30</f>
        <v>1.0000000000000002</v>
      </c>
      <c r="DK8" s="32">
        <f>SUM($Q30:DK30)/$F$30</f>
        <v>1.0000000000000002</v>
      </c>
      <c r="DL8" s="32">
        <f>SUM($Q30:DL30)/$F$30</f>
        <v>1.0000000000000002</v>
      </c>
      <c r="DM8" s="32">
        <f>SUM($Q30:DM30)/$F$30</f>
        <v>1.0000000000000002</v>
      </c>
      <c r="DN8" s="32">
        <f>SUM($Q30:DN30)/$F$30</f>
        <v>1.0000000000000002</v>
      </c>
      <c r="DO8" s="32">
        <f>SUM($Q30:DO30)/$F$30</f>
        <v>1.0000000000000002</v>
      </c>
      <c r="DP8" s="32">
        <f>SUM($Q30:DP30)/$F$30</f>
        <v>1.0000000000000002</v>
      </c>
      <c r="DQ8" s="32">
        <f>SUM($Q30:DQ30)/$F$30</f>
        <v>1.0000000000000002</v>
      </c>
      <c r="DR8" s="32">
        <f>SUM($Q30:DR30)/$F$30</f>
        <v>1.0000000000000002</v>
      </c>
      <c r="DS8" s="32">
        <f>SUM($Q30:DS30)/$F$30</f>
        <v>1.0000000000000002</v>
      </c>
      <c r="DT8" s="32">
        <f>SUM($Q30:DT30)/$F$30</f>
        <v>1.0000000000000002</v>
      </c>
      <c r="DU8" s="32">
        <f>SUM($Q30:DU30)/$F$30</f>
        <v>1.0000000000000002</v>
      </c>
      <c r="DV8" s="32">
        <f>SUM($Q30:DV30)/$F$30</f>
        <v>1.0000000000000002</v>
      </c>
      <c r="DW8" s="32">
        <f>SUM($Q30:DW30)/$F$30</f>
        <v>1.0000000000000002</v>
      </c>
      <c r="DX8" s="32">
        <f>SUM($Q30:DX30)/$F$30</f>
        <v>1.0000000000000002</v>
      </c>
      <c r="DY8" s="32">
        <f>SUM($Q30:DY30)/$F$30</f>
        <v>1.0000000000000002</v>
      </c>
      <c r="DZ8" s="32">
        <f>SUM($Q30:DZ30)/$F$30</f>
        <v>1.0000000000000002</v>
      </c>
      <c r="EA8" s="32">
        <f>SUM($Q30:EA30)/$F$30</f>
        <v>1.0000000000000002</v>
      </c>
      <c r="EB8" s="32">
        <f>SUM($Q30:EB30)/$F$30</f>
        <v>1.0000000000000002</v>
      </c>
      <c r="EC8" s="32">
        <f>SUM($Q30:EC30)/$F$30</f>
        <v>1.0000000000000002</v>
      </c>
      <c r="ED8" s="32">
        <f>SUM($Q30:ED30)/$F$30</f>
        <v>1.0000000000000002</v>
      </c>
      <c r="EE8" s="32">
        <f>SUM($Q30:EE30)/$F$30</f>
        <v>1.0000000000000002</v>
      </c>
      <c r="EF8" s="32">
        <f>SUM($Q30:EF30)/$F$30</f>
        <v>1.0000000000000002</v>
      </c>
      <c r="EG8" s="32">
        <f>SUM($Q30:EG30)/$F$30</f>
        <v>1.0000000000000002</v>
      </c>
    </row>
    <row r="9" spans="2:137">
      <c r="D9" s="103"/>
      <c r="E9" s="103"/>
      <c r="P9" s="164" t="s">
        <v>105</v>
      </c>
      <c r="Q9" s="164">
        <v>0</v>
      </c>
      <c r="R9" s="164">
        <f t="shared" ref="R9:AW9" si="0">ROUNDUP(R10/12,0)</f>
        <v>1</v>
      </c>
      <c r="S9" s="164">
        <f t="shared" si="0"/>
        <v>1</v>
      </c>
      <c r="T9" s="164">
        <f t="shared" si="0"/>
        <v>1</v>
      </c>
      <c r="U9" s="164">
        <f t="shared" si="0"/>
        <v>1</v>
      </c>
      <c r="V9" s="164">
        <f t="shared" si="0"/>
        <v>1</v>
      </c>
      <c r="W9" s="164">
        <f t="shared" si="0"/>
        <v>1</v>
      </c>
      <c r="X9" s="164">
        <f t="shared" si="0"/>
        <v>1</v>
      </c>
      <c r="Y9" s="164">
        <f t="shared" si="0"/>
        <v>1</v>
      </c>
      <c r="Z9" s="164">
        <f t="shared" si="0"/>
        <v>1</v>
      </c>
      <c r="AA9" s="164">
        <f t="shared" si="0"/>
        <v>1</v>
      </c>
      <c r="AB9" s="164">
        <f t="shared" si="0"/>
        <v>1</v>
      </c>
      <c r="AC9" s="164">
        <f t="shared" si="0"/>
        <v>1</v>
      </c>
      <c r="AD9" s="164">
        <f t="shared" si="0"/>
        <v>2</v>
      </c>
      <c r="AE9" s="164">
        <f t="shared" si="0"/>
        <v>2</v>
      </c>
      <c r="AF9" s="164">
        <f t="shared" si="0"/>
        <v>2</v>
      </c>
      <c r="AG9" s="164">
        <f t="shared" si="0"/>
        <v>2</v>
      </c>
      <c r="AH9" s="164">
        <f t="shared" si="0"/>
        <v>2</v>
      </c>
      <c r="AI9" s="164">
        <f t="shared" si="0"/>
        <v>2</v>
      </c>
      <c r="AJ9" s="164">
        <f t="shared" si="0"/>
        <v>2</v>
      </c>
      <c r="AK9" s="164">
        <f t="shared" si="0"/>
        <v>2</v>
      </c>
      <c r="AL9" s="164">
        <f t="shared" si="0"/>
        <v>2</v>
      </c>
      <c r="AM9" s="164">
        <f t="shared" si="0"/>
        <v>2</v>
      </c>
      <c r="AN9" s="164">
        <f t="shared" si="0"/>
        <v>2</v>
      </c>
      <c r="AO9" s="164">
        <f t="shared" si="0"/>
        <v>2</v>
      </c>
      <c r="AP9" s="164">
        <f t="shared" si="0"/>
        <v>3</v>
      </c>
      <c r="AQ9" s="164">
        <f t="shared" si="0"/>
        <v>3</v>
      </c>
      <c r="AR9" s="164">
        <f t="shared" si="0"/>
        <v>3</v>
      </c>
      <c r="AS9" s="164">
        <f t="shared" si="0"/>
        <v>3</v>
      </c>
      <c r="AT9" s="164">
        <f t="shared" si="0"/>
        <v>3</v>
      </c>
      <c r="AU9" s="164">
        <f t="shared" si="0"/>
        <v>3</v>
      </c>
      <c r="AV9" s="164">
        <f t="shared" si="0"/>
        <v>3</v>
      </c>
      <c r="AW9" s="164">
        <f t="shared" si="0"/>
        <v>3</v>
      </c>
      <c r="AX9" s="164">
        <f t="shared" ref="AX9:CC9" si="1">ROUNDUP(AX10/12,0)</f>
        <v>3</v>
      </c>
      <c r="AY9" s="164">
        <f t="shared" si="1"/>
        <v>3</v>
      </c>
      <c r="AZ9" s="164">
        <f t="shared" si="1"/>
        <v>3</v>
      </c>
      <c r="BA9" s="164">
        <f t="shared" si="1"/>
        <v>3</v>
      </c>
      <c r="BB9" s="164">
        <f t="shared" si="1"/>
        <v>4</v>
      </c>
      <c r="BC9" s="164">
        <f t="shared" si="1"/>
        <v>4</v>
      </c>
      <c r="BD9" s="164">
        <f t="shared" si="1"/>
        <v>4</v>
      </c>
      <c r="BE9" s="164">
        <f t="shared" si="1"/>
        <v>4</v>
      </c>
      <c r="BF9" s="164">
        <f t="shared" si="1"/>
        <v>4</v>
      </c>
      <c r="BG9" s="164">
        <f t="shared" si="1"/>
        <v>4</v>
      </c>
      <c r="BH9" s="164">
        <f t="shared" si="1"/>
        <v>4</v>
      </c>
      <c r="BI9" s="164">
        <f t="shared" si="1"/>
        <v>4</v>
      </c>
      <c r="BJ9" s="164">
        <f t="shared" si="1"/>
        <v>4</v>
      </c>
      <c r="BK9" s="164">
        <f t="shared" si="1"/>
        <v>4</v>
      </c>
      <c r="BL9" s="164">
        <f t="shared" si="1"/>
        <v>4</v>
      </c>
      <c r="BM9" s="164">
        <f t="shared" si="1"/>
        <v>4</v>
      </c>
      <c r="BN9" s="164">
        <f t="shared" si="1"/>
        <v>5</v>
      </c>
      <c r="BO9" s="164">
        <f t="shared" si="1"/>
        <v>5</v>
      </c>
      <c r="BP9" s="164">
        <f t="shared" si="1"/>
        <v>5</v>
      </c>
      <c r="BQ9" s="164">
        <f t="shared" si="1"/>
        <v>5</v>
      </c>
      <c r="BR9" s="164">
        <f t="shared" si="1"/>
        <v>5</v>
      </c>
      <c r="BS9" s="164">
        <f t="shared" si="1"/>
        <v>5</v>
      </c>
      <c r="BT9" s="164">
        <f t="shared" si="1"/>
        <v>5</v>
      </c>
      <c r="BU9" s="164">
        <f t="shared" si="1"/>
        <v>5</v>
      </c>
      <c r="BV9" s="164">
        <f t="shared" si="1"/>
        <v>5</v>
      </c>
      <c r="BW9" s="164">
        <f t="shared" si="1"/>
        <v>5</v>
      </c>
      <c r="BX9" s="164">
        <f t="shared" si="1"/>
        <v>5</v>
      </c>
      <c r="BY9" s="164">
        <f t="shared" si="1"/>
        <v>5</v>
      </c>
      <c r="BZ9" s="164">
        <f t="shared" si="1"/>
        <v>6</v>
      </c>
      <c r="CA9" s="164">
        <f t="shared" si="1"/>
        <v>6</v>
      </c>
      <c r="CB9" s="164">
        <f t="shared" si="1"/>
        <v>6</v>
      </c>
      <c r="CC9" s="164">
        <f t="shared" si="1"/>
        <v>6</v>
      </c>
      <c r="CD9" s="164">
        <f t="shared" ref="CD9:DI9" si="2">ROUNDUP(CD10/12,0)</f>
        <v>6</v>
      </c>
      <c r="CE9" s="164">
        <f t="shared" si="2"/>
        <v>6</v>
      </c>
      <c r="CF9" s="164">
        <f t="shared" si="2"/>
        <v>6</v>
      </c>
      <c r="CG9" s="164">
        <f t="shared" si="2"/>
        <v>6</v>
      </c>
      <c r="CH9" s="164">
        <f t="shared" si="2"/>
        <v>6</v>
      </c>
      <c r="CI9" s="164">
        <f t="shared" si="2"/>
        <v>6</v>
      </c>
      <c r="CJ9" s="164">
        <f t="shared" si="2"/>
        <v>6</v>
      </c>
      <c r="CK9" s="164">
        <f t="shared" si="2"/>
        <v>6</v>
      </c>
      <c r="CL9" s="164">
        <f t="shared" si="2"/>
        <v>7</v>
      </c>
      <c r="CM9" s="164">
        <f t="shared" si="2"/>
        <v>7</v>
      </c>
      <c r="CN9" s="164">
        <f t="shared" si="2"/>
        <v>7</v>
      </c>
      <c r="CO9" s="164">
        <f t="shared" si="2"/>
        <v>7</v>
      </c>
      <c r="CP9" s="164">
        <f t="shared" si="2"/>
        <v>7</v>
      </c>
      <c r="CQ9" s="164">
        <f t="shared" si="2"/>
        <v>7</v>
      </c>
      <c r="CR9" s="164">
        <f t="shared" si="2"/>
        <v>7</v>
      </c>
      <c r="CS9" s="164">
        <f t="shared" si="2"/>
        <v>7</v>
      </c>
      <c r="CT9" s="164">
        <f t="shared" si="2"/>
        <v>7</v>
      </c>
      <c r="CU9" s="164">
        <f t="shared" si="2"/>
        <v>7</v>
      </c>
      <c r="CV9" s="164">
        <f t="shared" si="2"/>
        <v>7</v>
      </c>
      <c r="CW9" s="164">
        <f t="shared" si="2"/>
        <v>7</v>
      </c>
      <c r="CX9" s="164">
        <f t="shared" si="2"/>
        <v>8</v>
      </c>
      <c r="CY9" s="164">
        <f t="shared" si="2"/>
        <v>8</v>
      </c>
      <c r="CZ9" s="164">
        <f t="shared" si="2"/>
        <v>8</v>
      </c>
      <c r="DA9" s="164">
        <f t="shared" si="2"/>
        <v>8</v>
      </c>
      <c r="DB9" s="164">
        <f t="shared" si="2"/>
        <v>8</v>
      </c>
      <c r="DC9" s="164">
        <f t="shared" si="2"/>
        <v>8</v>
      </c>
      <c r="DD9" s="164">
        <f t="shared" si="2"/>
        <v>8</v>
      </c>
      <c r="DE9" s="164">
        <f t="shared" si="2"/>
        <v>8</v>
      </c>
      <c r="DF9" s="164">
        <f t="shared" si="2"/>
        <v>8</v>
      </c>
      <c r="DG9" s="164">
        <f t="shared" si="2"/>
        <v>8</v>
      </c>
      <c r="DH9" s="164">
        <f t="shared" si="2"/>
        <v>8</v>
      </c>
      <c r="DI9" s="164">
        <f t="shared" si="2"/>
        <v>8</v>
      </c>
      <c r="DJ9" s="164">
        <f t="shared" ref="DJ9:EG9" si="3">ROUNDUP(DJ10/12,0)</f>
        <v>9</v>
      </c>
      <c r="DK9" s="164">
        <f t="shared" si="3"/>
        <v>9</v>
      </c>
      <c r="DL9" s="164">
        <f t="shared" si="3"/>
        <v>9</v>
      </c>
      <c r="DM9" s="164">
        <f t="shared" si="3"/>
        <v>9</v>
      </c>
      <c r="DN9" s="164">
        <f t="shared" si="3"/>
        <v>9</v>
      </c>
      <c r="DO9" s="164">
        <f t="shared" si="3"/>
        <v>9</v>
      </c>
      <c r="DP9" s="164">
        <f t="shared" si="3"/>
        <v>9</v>
      </c>
      <c r="DQ9" s="164">
        <f t="shared" si="3"/>
        <v>9</v>
      </c>
      <c r="DR9" s="164">
        <f t="shared" si="3"/>
        <v>9</v>
      </c>
      <c r="DS9" s="164">
        <f t="shared" si="3"/>
        <v>9</v>
      </c>
      <c r="DT9" s="164">
        <f t="shared" si="3"/>
        <v>9</v>
      </c>
      <c r="DU9" s="164">
        <f t="shared" si="3"/>
        <v>9</v>
      </c>
      <c r="DV9" s="164">
        <f t="shared" si="3"/>
        <v>10</v>
      </c>
      <c r="DW9" s="164">
        <f t="shared" si="3"/>
        <v>10</v>
      </c>
      <c r="DX9" s="164">
        <f t="shared" si="3"/>
        <v>10</v>
      </c>
      <c r="DY9" s="164">
        <f t="shared" si="3"/>
        <v>10</v>
      </c>
      <c r="DZ9" s="164">
        <f t="shared" si="3"/>
        <v>10</v>
      </c>
      <c r="EA9" s="164">
        <f t="shared" si="3"/>
        <v>10</v>
      </c>
      <c r="EB9" s="164">
        <f t="shared" si="3"/>
        <v>10</v>
      </c>
      <c r="EC9" s="164">
        <f t="shared" si="3"/>
        <v>10</v>
      </c>
      <c r="ED9" s="164">
        <f t="shared" si="3"/>
        <v>10</v>
      </c>
      <c r="EE9" s="164">
        <f t="shared" si="3"/>
        <v>10</v>
      </c>
      <c r="EF9" s="164">
        <f t="shared" si="3"/>
        <v>10</v>
      </c>
      <c r="EG9" s="164">
        <f t="shared" si="3"/>
        <v>10</v>
      </c>
    </row>
    <row r="10" spans="2:137">
      <c r="P10" s="164" t="s">
        <v>102</v>
      </c>
      <c r="Q10" s="164">
        <v>0</v>
      </c>
      <c r="R10" s="164">
        <v>1</v>
      </c>
      <c r="S10" s="164">
        <f>R10+1</f>
        <v>2</v>
      </c>
      <c r="T10" s="164">
        <f t="shared" ref="T10:CE10" si="4">S10+1</f>
        <v>3</v>
      </c>
      <c r="U10" s="164">
        <f t="shared" si="4"/>
        <v>4</v>
      </c>
      <c r="V10" s="164">
        <f t="shared" si="4"/>
        <v>5</v>
      </c>
      <c r="W10" s="164">
        <f t="shared" si="4"/>
        <v>6</v>
      </c>
      <c r="X10" s="164">
        <f t="shared" si="4"/>
        <v>7</v>
      </c>
      <c r="Y10" s="164">
        <f t="shared" si="4"/>
        <v>8</v>
      </c>
      <c r="Z10" s="164">
        <f t="shared" si="4"/>
        <v>9</v>
      </c>
      <c r="AA10" s="164">
        <f t="shared" si="4"/>
        <v>10</v>
      </c>
      <c r="AB10" s="164">
        <f t="shared" si="4"/>
        <v>11</v>
      </c>
      <c r="AC10" s="164">
        <f t="shared" si="4"/>
        <v>12</v>
      </c>
      <c r="AD10" s="164">
        <f t="shared" si="4"/>
        <v>13</v>
      </c>
      <c r="AE10" s="164">
        <f t="shared" si="4"/>
        <v>14</v>
      </c>
      <c r="AF10" s="164">
        <f t="shared" si="4"/>
        <v>15</v>
      </c>
      <c r="AG10" s="164">
        <f t="shared" si="4"/>
        <v>16</v>
      </c>
      <c r="AH10" s="164">
        <f t="shared" si="4"/>
        <v>17</v>
      </c>
      <c r="AI10" s="164">
        <f t="shared" si="4"/>
        <v>18</v>
      </c>
      <c r="AJ10" s="164">
        <f t="shared" si="4"/>
        <v>19</v>
      </c>
      <c r="AK10" s="164">
        <f t="shared" si="4"/>
        <v>20</v>
      </c>
      <c r="AL10" s="164">
        <f t="shared" si="4"/>
        <v>21</v>
      </c>
      <c r="AM10" s="164">
        <f t="shared" si="4"/>
        <v>22</v>
      </c>
      <c r="AN10" s="164">
        <f t="shared" si="4"/>
        <v>23</v>
      </c>
      <c r="AO10" s="164">
        <f t="shared" si="4"/>
        <v>24</v>
      </c>
      <c r="AP10" s="164">
        <f t="shared" si="4"/>
        <v>25</v>
      </c>
      <c r="AQ10" s="164">
        <f t="shared" si="4"/>
        <v>26</v>
      </c>
      <c r="AR10" s="164">
        <f t="shared" si="4"/>
        <v>27</v>
      </c>
      <c r="AS10" s="164">
        <f t="shared" si="4"/>
        <v>28</v>
      </c>
      <c r="AT10" s="164">
        <f t="shared" si="4"/>
        <v>29</v>
      </c>
      <c r="AU10" s="164">
        <f t="shared" si="4"/>
        <v>30</v>
      </c>
      <c r="AV10" s="164">
        <f t="shared" si="4"/>
        <v>31</v>
      </c>
      <c r="AW10" s="164">
        <f t="shared" si="4"/>
        <v>32</v>
      </c>
      <c r="AX10" s="164">
        <f t="shared" si="4"/>
        <v>33</v>
      </c>
      <c r="AY10" s="164">
        <f t="shared" si="4"/>
        <v>34</v>
      </c>
      <c r="AZ10" s="164">
        <f t="shared" si="4"/>
        <v>35</v>
      </c>
      <c r="BA10" s="164">
        <f t="shared" si="4"/>
        <v>36</v>
      </c>
      <c r="BB10" s="164">
        <f t="shared" si="4"/>
        <v>37</v>
      </c>
      <c r="BC10" s="164">
        <f t="shared" si="4"/>
        <v>38</v>
      </c>
      <c r="BD10" s="164">
        <f t="shared" si="4"/>
        <v>39</v>
      </c>
      <c r="BE10" s="164">
        <f t="shared" si="4"/>
        <v>40</v>
      </c>
      <c r="BF10" s="164">
        <f t="shared" si="4"/>
        <v>41</v>
      </c>
      <c r="BG10" s="164">
        <f t="shared" si="4"/>
        <v>42</v>
      </c>
      <c r="BH10" s="164">
        <f t="shared" si="4"/>
        <v>43</v>
      </c>
      <c r="BI10" s="164">
        <f t="shared" si="4"/>
        <v>44</v>
      </c>
      <c r="BJ10" s="164">
        <f t="shared" si="4"/>
        <v>45</v>
      </c>
      <c r="BK10" s="164">
        <f t="shared" si="4"/>
        <v>46</v>
      </c>
      <c r="BL10" s="164">
        <f t="shared" si="4"/>
        <v>47</v>
      </c>
      <c r="BM10" s="164">
        <f t="shared" si="4"/>
        <v>48</v>
      </c>
      <c r="BN10" s="164">
        <f t="shared" si="4"/>
        <v>49</v>
      </c>
      <c r="BO10" s="164">
        <f t="shared" si="4"/>
        <v>50</v>
      </c>
      <c r="BP10" s="164">
        <f t="shared" si="4"/>
        <v>51</v>
      </c>
      <c r="BQ10" s="164">
        <f t="shared" si="4"/>
        <v>52</v>
      </c>
      <c r="BR10" s="164">
        <f t="shared" si="4"/>
        <v>53</v>
      </c>
      <c r="BS10" s="164">
        <f t="shared" si="4"/>
        <v>54</v>
      </c>
      <c r="BT10" s="164">
        <f t="shared" si="4"/>
        <v>55</v>
      </c>
      <c r="BU10" s="164">
        <f t="shared" si="4"/>
        <v>56</v>
      </c>
      <c r="BV10" s="164">
        <f t="shared" si="4"/>
        <v>57</v>
      </c>
      <c r="BW10" s="164">
        <f t="shared" si="4"/>
        <v>58</v>
      </c>
      <c r="BX10" s="164">
        <f t="shared" si="4"/>
        <v>59</v>
      </c>
      <c r="BY10" s="164">
        <f t="shared" si="4"/>
        <v>60</v>
      </c>
      <c r="BZ10" s="163">
        <f t="shared" si="4"/>
        <v>61</v>
      </c>
      <c r="CA10" s="163">
        <f t="shared" si="4"/>
        <v>62</v>
      </c>
      <c r="CB10" s="163">
        <f t="shared" si="4"/>
        <v>63</v>
      </c>
      <c r="CC10" s="163">
        <f t="shared" si="4"/>
        <v>64</v>
      </c>
      <c r="CD10" s="163">
        <f t="shared" si="4"/>
        <v>65</v>
      </c>
      <c r="CE10" s="163">
        <f t="shared" si="4"/>
        <v>66</v>
      </c>
      <c r="CF10" s="163">
        <f t="shared" ref="CF10:EG10" si="5">CE10+1</f>
        <v>67</v>
      </c>
      <c r="CG10" s="163">
        <f t="shared" si="5"/>
        <v>68</v>
      </c>
      <c r="CH10" s="163">
        <f t="shared" si="5"/>
        <v>69</v>
      </c>
      <c r="CI10" s="163">
        <f t="shared" si="5"/>
        <v>70</v>
      </c>
      <c r="CJ10" s="163">
        <f t="shared" si="5"/>
        <v>71</v>
      </c>
      <c r="CK10" s="163">
        <f t="shared" si="5"/>
        <v>72</v>
      </c>
      <c r="CL10" s="163">
        <f t="shared" si="5"/>
        <v>73</v>
      </c>
      <c r="CM10" s="163">
        <f t="shared" si="5"/>
        <v>74</v>
      </c>
      <c r="CN10" s="163">
        <f t="shared" si="5"/>
        <v>75</v>
      </c>
      <c r="CO10" s="163">
        <f t="shared" si="5"/>
        <v>76</v>
      </c>
      <c r="CP10" s="163">
        <f t="shared" si="5"/>
        <v>77</v>
      </c>
      <c r="CQ10" s="163">
        <f t="shared" si="5"/>
        <v>78</v>
      </c>
      <c r="CR10" s="163">
        <f t="shared" si="5"/>
        <v>79</v>
      </c>
      <c r="CS10" s="163">
        <f t="shared" si="5"/>
        <v>80</v>
      </c>
      <c r="CT10" s="163">
        <f t="shared" si="5"/>
        <v>81</v>
      </c>
      <c r="CU10" s="163">
        <f t="shared" si="5"/>
        <v>82</v>
      </c>
      <c r="CV10" s="163">
        <f t="shared" si="5"/>
        <v>83</v>
      </c>
      <c r="CW10" s="163">
        <f t="shared" si="5"/>
        <v>84</v>
      </c>
      <c r="CX10" s="163">
        <f t="shared" si="5"/>
        <v>85</v>
      </c>
      <c r="CY10" s="163">
        <f t="shared" si="5"/>
        <v>86</v>
      </c>
      <c r="CZ10" s="163">
        <f t="shared" si="5"/>
        <v>87</v>
      </c>
      <c r="DA10" s="163">
        <f t="shared" si="5"/>
        <v>88</v>
      </c>
      <c r="DB10" s="163">
        <f t="shared" si="5"/>
        <v>89</v>
      </c>
      <c r="DC10" s="163">
        <f t="shared" si="5"/>
        <v>90</v>
      </c>
      <c r="DD10" s="163">
        <f t="shared" si="5"/>
        <v>91</v>
      </c>
      <c r="DE10" s="163">
        <f t="shared" si="5"/>
        <v>92</v>
      </c>
      <c r="DF10" s="163">
        <f t="shared" si="5"/>
        <v>93</v>
      </c>
      <c r="DG10" s="163">
        <f t="shared" si="5"/>
        <v>94</v>
      </c>
      <c r="DH10" s="163">
        <f t="shared" si="5"/>
        <v>95</v>
      </c>
      <c r="DI10" s="163">
        <f t="shared" si="5"/>
        <v>96</v>
      </c>
      <c r="DJ10" s="163">
        <f t="shared" si="5"/>
        <v>97</v>
      </c>
      <c r="DK10" s="163">
        <f t="shared" si="5"/>
        <v>98</v>
      </c>
      <c r="DL10" s="163">
        <f t="shared" si="5"/>
        <v>99</v>
      </c>
      <c r="DM10" s="163">
        <f t="shared" si="5"/>
        <v>100</v>
      </c>
      <c r="DN10" s="163">
        <f t="shared" si="5"/>
        <v>101</v>
      </c>
      <c r="DO10" s="163">
        <f t="shared" si="5"/>
        <v>102</v>
      </c>
      <c r="DP10" s="163">
        <f t="shared" si="5"/>
        <v>103</v>
      </c>
      <c r="DQ10" s="163">
        <f t="shared" si="5"/>
        <v>104</v>
      </c>
      <c r="DR10" s="163">
        <f t="shared" si="5"/>
        <v>105</v>
      </c>
      <c r="DS10" s="163">
        <f t="shared" si="5"/>
        <v>106</v>
      </c>
      <c r="DT10" s="163">
        <f t="shared" si="5"/>
        <v>107</v>
      </c>
      <c r="DU10" s="163">
        <f t="shared" si="5"/>
        <v>108</v>
      </c>
      <c r="DV10" s="163">
        <f t="shared" si="5"/>
        <v>109</v>
      </c>
      <c r="DW10" s="163">
        <f t="shared" si="5"/>
        <v>110</v>
      </c>
      <c r="DX10" s="163">
        <f t="shared" si="5"/>
        <v>111</v>
      </c>
      <c r="DY10" s="163">
        <f t="shared" si="5"/>
        <v>112</v>
      </c>
      <c r="DZ10" s="163">
        <f t="shared" si="5"/>
        <v>113</v>
      </c>
      <c r="EA10" s="163">
        <f t="shared" si="5"/>
        <v>114</v>
      </c>
      <c r="EB10" s="163">
        <f t="shared" si="5"/>
        <v>115</v>
      </c>
      <c r="EC10" s="163">
        <f t="shared" si="5"/>
        <v>116</v>
      </c>
      <c r="ED10" s="163">
        <f t="shared" si="5"/>
        <v>117</v>
      </c>
      <c r="EE10" s="163">
        <f t="shared" si="5"/>
        <v>118</v>
      </c>
      <c r="EF10" s="163">
        <f t="shared" si="5"/>
        <v>119</v>
      </c>
      <c r="EG10" s="163">
        <f t="shared" si="5"/>
        <v>120</v>
      </c>
    </row>
    <row r="11" spans="2:137" ht="27" customHeight="1">
      <c r="B11" s="65"/>
      <c r="C11" s="65"/>
      <c r="D11" s="65"/>
      <c r="E11" s="65"/>
      <c r="F11" s="146" t="s">
        <v>13</v>
      </c>
      <c r="G11" s="147" t="s">
        <v>327</v>
      </c>
      <c r="H11" s="147" t="s">
        <v>32</v>
      </c>
      <c r="I11" s="147" t="s">
        <v>328</v>
      </c>
      <c r="J11" s="147"/>
      <c r="K11" s="148" t="s">
        <v>329</v>
      </c>
      <c r="L11" s="147" t="s">
        <v>330</v>
      </c>
      <c r="M11" s="148" t="s">
        <v>331</v>
      </c>
      <c r="N11" s="147" t="s">
        <v>332</v>
      </c>
      <c r="O11" s="147" t="s">
        <v>333</v>
      </c>
      <c r="P11" s="147"/>
      <c r="Q11" s="145">
        <f>EOMONTH(Assumptions!$D$14,0)</f>
        <v>46203</v>
      </c>
      <c r="R11" s="145">
        <f>EOMONTH(Q11,1)</f>
        <v>46234</v>
      </c>
      <c r="S11" s="145">
        <f t="shared" ref="S11:CD11" si="6">EOMONTH(R11,1)</f>
        <v>46265</v>
      </c>
      <c r="T11" s="145">
        <f t="shared" si="6"/>
        <v>46295</v>
      </c>
      <c r="U11" s="145">
        <f t="shared" si="6"/>
        <v>46326</v>
      </c>
      <c r="V11" s="145">
        <f t="shared" si="6"/>
        <v>46356</v>
      </c>
      <c r="W11" s="145">
        <f t="shared" si="6"/>
        <v>46387</v>
      </c>
      <c r="X11" s="145">
        <f t="shared" si="6"/>
        <v>46418</v>
      </c>
      <c r="Y11" s="145">
        <f t="shared" si="6"/>
        <v>46446</v>
      </c>
      <c r="Z11" s="145">
        <f t="shared" si="6"/>
        <v>46477</v>
      </c>
      <c r="AA11" s="145">
        <f t="shared" si="6"/>
        <v>46507</v>
      </c>
      <c r="AB11" s="145">
        <f t="shared" si="6"/>
        <v>46538</v>
      </c>
      <c r="AC11" s="145">
        <f t="shared" si="6"/>
        <v>46568</v>
      </c>
      <c r="AD11" s="145">
        <f t="shared" si="6"/>
        <v>46599</v>
      </c>
      <c r="AE11" s="145">
        <f t="shared" si="6"/>
        <v>46630</v>
      </c>
      <c r="AF11" s="145">
        <f t="shared" si="6"/>
        <v>46660</v>
      </c>
      <c r="AG11" s="145">
        <f t="shared" si="6"/>
        <v>46691</v>
      </c>
      <c r="AH11" s="145">
        <f t="shared" si="6"/>
        <v>46721</v>
      </c>
      <c r="AI11" s="145">
        <f t="shared" si="6"/>
        <v>46752</v>
      </c>
      <c r="AJ11" s="145">
        <f t="shared" si="6"/>
        <v>46783</v>
      </c>
      <c r="AK11" s="145">
        <f t="shared" si="6"/>
        <v>46812</v>
      </c>
      <c r="AL11" s="145">
        <f t="shared" si="6"/>
        <v>46843</v>
      </c>
      <c r="AM11" s="145">
        <f t="shared" si="6"/>
        <v>46873</v>
      </c>
      <c r="AN11" s="145">
        <f t="shared" si="6"/>
        <v>46904</v>
      </c>
      <c r="AO11" s="145">
        <f t="shared" si="6"/>
        <v>46934</v>
      </c>
      <c r="AP11" s="145">
        <f t="shared" si="6"/>
        <v>46965</v>
      </c>
      <c r="AQ11" s="145">
        <f t="shared" si="6"/>
        <v>46996</v>
      </c>
      <c r="AR11" s="145">
        <f t="shared" si="6"/>
        <v>47026</v>
      </c>
      <c r="AS11" s="145">
        <f t="shared" si="6"/>
        <v>47057</v>
      </c>
      <c r="AT11" s="145">
        <f t="shared" si="6"/>
        <v>47087</v>
      </c>
      <c r="AU11" s="145">
        <f t="shared" si="6"/>
        <v>47118</v>
      </c>
      <c r="AV11" s="145">
        <f t="shared" si="6"/>
        <v>47149</v>
      </c>
      <c r="AW11" s="145">
        <f t="shared" si="6"/>
        <v>47177</v>
      </c>
      <c r="AX11" s="145">
        <f t="shared" si="6"/>
        <v>47208</v>
      </c>
      <c r="AY11" s="145">
        <f t="shared" si="6"/>
        <v>47238</v>
      </c>
      <c r="AZ11" s="145">
        <f t="shared" si="6"/>
        <v>47269</v>
      </c>
      <c r="BA11" s="145">
        <f t="shared" si="6"/>
        <v>47299</v>
      </c>
      <c r="BB11" s="145">
        <f t="shared" si="6"/>
        <v>47330</v>
      </c>
      <c r="BC11" s="145">
        <f t="shared" si="6"/>
        <v>47361</v>
      </c>
      <c r="BD11" s="145">
        <f t="shared" si="6"/>
        <v>47391</v>
      </c>
      <c r="BE11" s="145">
        <f t="shared" si="6"/>
        <v>47422</v>
      </c>
      <c r="BF11" s="145">
        <f t="shared" si="6"/>
        <v>47452</v>
      </c>
      <c r="BG11" s="145">
        <f t="shared" si="6"/>
        <v>47483</v>
      </c>
      <c r="BH11" s="145">
        <f t="shared" si="6"/>
        <v>47514</v>
      </c>
      <c r="BI11" s="145">
        <f t="shared" si="6"/>
        <v>47542</v>
      </c>
      <c r="BJ11" s="145">
        <f t="shared" si="6"/>
        <v>47573</v>
      </c>
      <c r="BK11" s="145">
        <f t="shared" si="6"/>
        <v>47603</v>
      </c>
      <c r="BL11" s="145">
        <f t="shared" si="6"/>
        <v>47634</v>
      </c>
      <c r="BM11" s="145">
        <f t="shared" si="6"/>
        <v>47664</v>
      </c>
      <c r="BN11" s="145">
        <f t="shared" si="6"/>
        <v>47695</v>
      </c>
      <c r="BO11" s="145">
        <f t="shared" si="6"/>
        <v>47726</v>
      </c>
      <c r="BP11" s="145">
        <f t="shared" si="6"/>
        <v>47756</v>
      </c>
      <c r="BQ11" s="145">
        <f t="shared" si="6"/>
        <v>47787</v>
      </c>
      <c r="BR11" s="145">
        <f t="shared" si="6"/>
        <v>47817</v>
      </c>
      <c r="BS11" s="145">
        <f t="shared" si="6"/>
        <v>47848</v>
      </c>
      <c r="BT11" s="145">
        <f t="shared" si="6"/>
        <v>47879</v>
      </c>
      <c r="BU11" s="145">
        <f t="shared" si="6"/>
        <v>47907</v>
      </c>
      <c r="BV11" s="145">
        <f t="shared" si="6"/>
        <v>47938</v>
      </c>
      <c r="BW11" s="145">
        <f t="shared" si="6"/>
        <v>47968</v>
      </c>
      <c r="BX11" s="145">
        <f t="shared" si="6"/>
        <v>47999</v>
      </c>
      <c r="BY11" s="145">
        <f t="shared" si="6"/>
        <v>48029</v>
      </c>
      <c r="BZ11" s="145">
        <f t="shared" si="6"/>
        <v>48060</v>
      </c>
      <c r="CA11" s="145">
        <f t="shared" si="6"/>
        <v>48091</v>
      </c>
      <c r="CB11" s="145">
        <f t="shared" si="6"/>
        <v>48121</v>
      </c>
      <c r="CC11" s="145">
        <f t="shared" si="6"/>
        <v>48152</v>
      </c>
      <c r="CD11" s="145">
        <f t="shared" si="6"/>
        <v>48182</v>
      </c>
      <c r="CE11" s="145">
        <f t="shared" ref="CE11:EG11" si="7">EOMONTH(CD11,1)</f>
        <v>48213</v>
      </c>
      <c r="CF11" s="145">
        <f t="shared" si="7"/>
        <v>48244</v>
      </c>
      <c r="CG11" s="145">
        <f t="shared" si="7"/>
        <v>48273</v>
      </c>
      <c r="CH11" s="145">
        <f t="shared" si="7"/>
        <v>48304</v>
      </c>
      <c r="CI11" s="145">
        <f t="shared" si="7"/>
        <v>48334</v>
      </c>
      <c r="CJ11" s="145">
        <f t="shared" si="7"/>
        <v>48365</v>
      </c>
      <c r="CK11" s="145">
        <f t="shared" si="7"/>
        <v>48395</v>
      </c>
      <c r="CL11" s="145">
        <f t="shared" si="7"/>
        <v>48426</v>
      </c>
      <c r="CM11" s="145">
        <f t="shared" si="7"/>
        <v>48457</v>
      </c>
      <c r="CN11" s="145">
        <f t="shared" si="7"/>
        <v>48487</v>
      </c>
      <c r="CO11" s="145">
        <f t="shared" si="7"/>
        <v>48518</v>
      </c>
      <c r="CP11" s="145">
        <f t="shared" si="7"/>
        <v>48548</v>
      </c>
      <c r="CQ11" s="145">
        <f t="shared" si="7"/>
        <v>48579</v>
      </c>
      <c r="CR11" s="145">
        <f t="shared" si="7"/>
        <v>48610</v>
      </c>
      <c r="CS11" s="145">
        <f t="shared" si="7"/>
        <v>48638</v>
      </c>
      <c r="CT11" s="145">
        <f t="shared" si="7"/>
        <v>48669</v>
      </c>
      <c r="CU11" s="145">
        <f t="shared" si="7"/>
        <v>48699</v>
      </c>
      <c r="CV11" s="145">
        <f t="shared" si="7"/>
        <v>48730</v>
      </c>
      <c r="CW11" s="145">
        <f t="shared" si="7"/>
        <v>48760</v>
      </c>
      <c r="CX11" s="145">
        <f t="shared" si="7"/>
        <v>48791</v>
      </c>
      <c r="CY11" s="145">
        <f t="shared" si="7"/>
        <v>48822</v>
      </c>
      <c r="CZ11" s="145">
        <f t="shared" si="7"/>
        <v>48852</v>
      </c>
      <c r="DA11" s="145">
        <f t="shared" si="7"/>
        <v>48883</v>
      </c>
      <c r="DB11" s="145">
        <f t="shared" si="7"/>
        <v>48913</v>
      </c>
      <c r="DC11" s="145">
        <f t="shared" si="7"/>
        <v>48944</v>
      </c>
      <c r="DD11" s="145">
        <f t="shared" si="7"/>
        <v>48975</v>
      </c>
      <c r="DE11" s="145">
        <f t="shared" si="7"/>
        <v>49003</v>
      </c>
      <c r="DF11" s="145">
        <f t="shared" si="7"/>
        <v>49034</v>
      </c>
      <c r="DG11" s="145">
        <f t="shared" si="7"/>
        <v>49064</v>
      </c>
      <c r="DH11" s="145">
        <f t="shared" si="7"/>
        <v>49095</v>
      </c>
      <c r="DI11" s="145">
        <f t="shared" si="7"/>
        <v>49125</v>
      </c>
      <c r="DJ11" s="145">
        <f t="shared" si="7"/>
        <v>49156</v>
      </c>
      <c r="DK11" s="145">
        <f t="shared" si="7"/>
        <v>49187</v>
      </c>
      <c r="DL11" s="145">
        <f t="shared" si="7"/>
        <v>49217</v>
      </c>
      <c r="DM11" s="145">
        <f t="shared" si="7"/>
        <v>49248</v>
      </c>
      <c r="DN11" s="145">
        <f t="shared" si="7"/>
        <v>49278</v>
      </c>
      <c r="DO11" s="145">
        <f t="shared" si="7"/>
        <v>49309</v>
      </c>
      <c r="DP11" s="145">
        <f t="shared" si="7"/>
        <v>49340</v>
      </c>
      <c r="DQ11" s="145">
        <f t="shared" si="7"/>
        <v>49368</v>
      </c>
      <c r="DR11" s="145">
        <f t="shared" si="7"/>
        <v>49399</v>
      </c>
      <c r="DS11" s="145">
        <f t="shared" si="7"/>
        <v>49429</v>
      </c>
      <c r="DT11" s="145">
        <f t="shared" si="7"/>
        <v>49460</v>
      </c>
      <c r="DU11" s="145">
        <f t="shared" si="7"/>
        <v>49490</v>
      </c>
      <c r="DV11" s="145">
        <f t="shared" si="7"/>
        <v>49521</v>
      </c>
      <c r="DW11" s="145">
        <f t="shared" si="7"/>
        <v>49552</v>
      </c>
      <c r="DX11" s="145">
        <f t="shared" si="7"/>
        <v>49582</v>
      </c>
      <c r="DY11" s="145">
        <f t="shared" si="7"/>
        <v>49613</v>
      </c>
      <c r="DZ11" s="145">
        <f t="shared" si="7"/>
        <v>49643</v>
      </c>
      <c r="EA11" s="145">
        <f t="shared" si="7"/>
        <v>49674</v>
      </c>
      <c r="EB11" s="145">
        <f t="shared" si="7"/>
        <v>49705</v>
      </c>
      <c r="EC11" s="145">
        <f t="shared" si="7"/>
        <v>49734</v>
      </c>
      <c r="ED11" s="145">
        <f t="shared" si="7"/>
        <v>49765</v>
      </c>
      <c r="EE11" s="145">
        <f t="shared" si="7"/>
        <v>49795</v>
      </c>
      <c r="EF11" s="145">
        <f t="shared" si="7"/>
        <v>49826</v>
      </c>
      <c r="EG11" s="145">
        <f t="shared" si="7"/>
        <v>49856</v>
      </c>
    </row>
    <row r="12" spans="2:137" s="17" customFormat="1">
      <c r="B12" s="17" t="s">
        <v>334</v>
      </c>
      <c r="K12" s="151"/>
      <c r="M12" s="151"/>
      <c r="Q12" s="17" t="s">
        <v>656</v>
      </c>
      <c r="R12" s="13" t="s">
        <v>220</v>
      </c>
    </row>
    <row r="13" spans="2:137">
      <c r="B13" s="5" t="s">
        <v>335</v>
      </c>
      <c r="D13" s="1">
        <v>1</v>
      </c>
      <c r="F13" s="71">
        <f>10175000+3000000</f>
        <v>13175000</v>
      </c>
      <c r="G13" s="104">
        <f>F13/$E$8</f>
        <v>55.598224232807809</v>
      </c>
      <c r="H13" s="99">
        <f>F13/Assumptions!$D$60</f>
        <v>71216.216216216213</v>
      </c>
      <c r="I13" s="32">
        <f ca="1">F13/$F$107</f>
        <v>0.13807598319306191</v>
      </c>
      <c r="K13" s="1"/>
      <c r="M13" s="1"/>
      <c r="O13" s="71">
        <f>F13</f>
        <v>13175000</v>
      </c>
      <c r="P13" s="1" t="str">
        <f>IF(SUM(Q13:EG13)&lt;&gt;F13,"X","")</f>
        <v/>
      </c>
      <c r="Q13" s="99">
        <f>O13</f>
        <v>13175000</v>
      </c>
      <c r="R13" s="99">
        <f>IF($N13="Equal",IF(AND(R$11&gt;$K13,EOMONTH($M13,0)&gt;=R$11),($F13-$O13)/$L13,0),IFERROR(($F13-$O13)*INDEX('S-Curve'!$C$3:$AM$39,MATCH('Development Costs'!$L13,'S-Curve'!$C$3:$C$39,0),MATCH(DATEDIF('Development Costs'!$K13,'Development Costs'!R$11,"m")+1,'S-Curve'!$C$3:$AM$3,0)),0))</f>
        <v>0</v>
      </c>
      <c r="S13" s="99">
        <f>IF($N13="Equal",IF(AND(S$11&gt;$K13,EOMONTH($M13,0)&gt;=S$11),($F13-$O13)/$L13,0),IFERROR(($F13-$O13)*INDEX('S-Curve'!$C$3:$AM$39,MATCH('Development Costs'!$L13,'S-Curve'!$C$3:$C$39,0),MATCH(DATEDIF('Development Costs'!$K13,'Development Costs'!S$11,"m")+1,'S-Curve'!$C$3:$AM$3,0)),0))</f>
        <v>0</v>
      </c>
      <c r="T13" s="99">
        <f>IF($N13="Equal",IF(AND(T$11&gt;$K13,EOMONTH($M13,0)&gt;=T$11),($F13-$O13)/$L13,0),IFERROR(($F13-$O13)*INDEX('S-Curve'!$C$3:$AM$39,MATCH('Development Costs'!$L13,'S-Curve'!$C$3:$C$39,0),MATCH(DATEDIF('Development Costs'!$K13,'Development Costs'!T$11,"m")+1,'S-Curve'!$C$3:$AM$3,0)),0))</f>
        <v>0</v>
      </c>
      <c r="U13" s="99">
        <f>IF($N13="Equal",IF(AND(U$11&gt;$K13,EOMONTH($M13,0)&gt;=U$11),($F13-$O13)/$L13,0),IFERROR(($F13-$O13)*INDEX('S-Curve'!$C$3:$AM$39,MATCH('Development Costs'!$L13,'S-Curve'!$C$3:$C$39,0),MATCH(DATEDIF('Development Costs'!$K13,'Development Costs'!U$11,"m")+1,'S-Curve'!$C$3:$AM$3,0)),0))</f>
        <v>0</v>
      </c>
      <c r="V13" s="99">
        <f>IF($N13="Equal",IF(AND(V$11&gt;$K13,EOMONTH($M13,0)&gt;=V$11),($F13-$O13)/$L13,0),IFERROR(($F13-$O13)*INDEX('S-Curve'!$C$3:$AM$39,MATCH('Development Costs'!$L13,'S-Curve'!$C$3:$C$39,0),MATCH(DATEDIF('Development Costs'!$K13,'Development Costs'!V$11,"m")+1,'S-Curve'!$C$3:$AM$3,0)),0))</f>
        <v>0</v>
      </c>
      <c r="W13" s="99">
        <f>IF($N13="Equal",IF(AND(W$11&gt;$K13,EOMONTH($M13,0)&gt;=W$11),($F13-$O13)/$L13,0),IFERROR(($F13-$O13)*INDEX('S-Curve'!$C$3:$AM$39,MATCH('Development Costs'!$L13,'S-Curve'!$C$3:$C$39,0),MATCH(DATEDIF('Development Costs'!$K13,'Development Costs'!W$11,"m")+1,'S-Curve'!$C$3:$AM$3,0)),0))</f>
        <v>0</v>
      </c>
      <c r="X13" s="99">
        <f>IF($N13="Equal",IF(AND(X$11&gt;$K13,EOMONTH($M13,0)&gt;=X$11),($F13-$O13)/$L13,0),IFERROR(($F13-$O13)*INDEX('S-Curve'!$C$3:$AM$39,MATCH('Development Costs'!$L13,'S-Curve'!$C$3:$C$39,0),MATCH(DATEDIF('Development Costs'!$K13,'Development Costs'!X$11,"m")+1,'S-Curve'!$C$3:$AM$3,0)),0))</f>
        <v>0</v>
      </c>
      <c r="Y13" s="99">
        <f>IF($N13="Equal",IF(AND(Y$11&gt;$K13,EOMONTH($M13,0)&gt;=Y$11),($F13-$O13)/$L13,0),IFERROR(($F13-$O13)*INDEX('S-Curve'!$C$3:$AM$39,MATCH('Development Costs'!$L13,'S-Curve'!$C$3:$C$39,0),MATCH(DATEDIF('Development Costs'!$K13,'Development Costs'!Y$11,"m")+1,'S-Curve'!$C$3:$AM$3,0)),0))</f>
        <v>0</v>
      </c>
      <c r="Z13" s="99">
        <f>IF($N13="Equal",IF(AND(Z$11&gt;$K13,EOMONTH($M13,0)&gt;=Z$11),($F13-$O13)/$L13,0),IFERROR(($F13-$O13)*INDEX('S-Curve'!$C$3:$AM$39,MATCH('Development Costs'!$L13,'S-Curve'!$C$3:$C$39,0),MATCH(DATEDIF('Development Costs'!$K13,'Development Costs'!Z$11,"m")+1,'S-Curve'!$C$3:$AM$3,0)),0))</f>
        <v>0</v>
      </c>
      <c r="AA13" s="99">
        <f>IF($N13="Equal",IF(AND(AA$11&gt;$K13,EOMONTH($M13,0)&gt;=AA$11),($F13-$O13)/$L13,0),IFERROR(($F13-$O13)*INDEX('S-Curve'!$C$3:$AM$39,MATCH('Development Costs'!$L13,'S-Curve'!$C$3:$C$39,0),MATCH(DATEDIF('Development Costs'!$K13,'Development Costs'!AA$11,"m")+1,'S-Curve'!$C$3:$AM$3,0)),0))</f>
        <v>0</v>
      </c>
      <c r="AB13" s="99">
        <f>IF($N13="Equal",IF(AND(AB$11&gt;$K13,EOMONTH($M13,0)&gt;=AB$11),($F13-$O13)/$L13,0),IFERROR(($F13-$O13)*INDEX('S-Curve'!$C$3:$AM$39,MATCH('Development Costs'!$L13,'S-Curve'!$C$3:$C$39,0),MATCH(DATEDIF('Development Costs'!$K13,'Development Costs'!AB$11,"m")+1,'S-Curve'!$C$3:$AM$3,0)),0))</f>
        <v>0</v>
      </c>
      <c r="AC13" s="99">
        <f>IF($N13="Equal",IF(AND(AC$11&gt;$K13,EOMONTH($M13,0)&gt;=AC$11),($F13-$O13)/$L13,0),IFERROR(($F13-$O13)*INDEX('S-Curve'!$C$3:$AM$39,MATCH('Development Costs'!$L13,'S-Curve'!$C$3:$C$39,0),MATCH(DATEDIF('Development Costs'!$K13,'Development Costs'!AC$11,"m")+1,'S-Curve'!$C$3:$AM$3,0)),0))</f>
        <v>0</v>
      </c>
      <c r="AD13" s="99">
        <f>IF($N13="Equal",IF(AND(AD$11&gt;$K13,EOMONTH($M13,0)&gt;=AD$11),($F13-$O13)/$L13,0),IFERROR(($F13-$O13)*INDEX('S-Curve'!$C$3:$AM$39,MATCH('Development Costs'!$L13,'S-Curve'!$C$3:$C$39,0),MATCH(DATEDIF('Development Costs'!$K13,'Development Costs'!AD$11,"m")+1,'S-Curve'!$C$3:$AM$3,0)),0))</f>
        <v>0</v>
      </c>
      <c r="AE13" s="99">
        <f>IF($N13="Equal",IF(AND(AE$11&gt;$K13,EOMONTH($M13,0)&gt;=AE$11),($F13-$O13)/$L13,0),IFERROR(($F13-$O13)*INDEX('S-Curve'!$C$3:$AM$39,MATCH('Development Costs'!$L13,'S-Curve'!$C$3:$C$39,0),MATCH(DATEDIF('Development Costs'!$K13,'Development Costs'!AE$11,"m")+1,'S-Curve'!$C$3:$AM$3,0)),0))</f>
        <v>0</v>
      </c>
      <c r="AF13" s="99">
        <f>IF($N13="Equal",IF(AND(AF$11&gt;$K13,EOMONTH($M13,0)&gt;=AF$11),($F13-$O13)/$L13,0),IFERROR(($F13-$O13)*INDEX('S-Curve'!$C$3:$AM$39,MATCH('Development Costs'!$L13,'S-Curve'!$C$3:$C$39,0),MATCH(DATEDIF('Development Costs'!$K13,'Development Costs'!AF$11,"m")+1,'S-Curve'!$C$3:$AM$3,0)),0))</f>
        <v>0</v>
      </c>
      <c r="AG13" s="99">
        <f>IF($N13="Equal",IF(AND(AG$11&gt;$K13,EOMONTH($M13,0)&gt;=AG$11),($F13-$O13)/$L13,0),IFERROR(($F13-$O13)*INDEX('S-Curve'!$C$3:$AM$39,MATCH('Development Costs'!$L13,'S-Curve'!$C$3:$C$39,0),MATCH(DATEDIF('Development Costs'!$K13,'Development Costs'!AG$11,"m")+1,'S-Curve'!$C$3:$AM$3,0)),0))</f>
        <v>0</v>
      </c>
      <c r="AH13" s="99">
        <f>IF($N13="Equal",IF(AND(AH$11&gt;$K13,EOMONTH($M13,0)&gt;=AH$11),($F13-$O13)/$L13,0),IFERROR(($F13-$O13)*INDEX('S-Curve'!$C$3:$AM$39,MATCH('Development Costs'!$L13,'S-Curve'!$C$3:$C$39,0),MATCH(DATEDIF('Development Costs'!$K13,'Development Costs'!AH$11,"m")+1,'S-Curve'!$C$3:$AM$3,0)),0))</f>
        <v>0</v>
      </c>
      <c r="AI13" s="99">
        <f>IF($N13="Equal",IF(AND(AI$11&gt;$K13,EOMONTH($M13,0)&gt;=AI$11),($F13-$O13)/$L13,0),IFERROR(($F13-$O13)*INDEX('S-Curve'!$C$3:$AM$39,MATCH('Development Costs'!$L13,'S-Curve'!$C$3:$C$39,0),MATCH(DATEDIF('Development Costs'!$K13,'Development Costs'!AI$11,"m")+1,'S-Curve'!$C$3:$AM$3,0)),0))</f>
        <v>0</v>
      </c>
      <c r="AJ13" s="99">
        <f>IF($N13="Equal",IF(AND(AJ$11&gt;$K13,EOMONTH($M13,0)&gt;=AJ$11),($F13-$O13)/$L13,0),IFERROR(($F13-$O13)*INDEX('S-Curve'!$C$3:$AM$39,MATCH('Development Costs'!$L13,'S-Curve'!$C$3:$C$39,0),MATCH(DATEDIF('Development Costs'!$K13,'Development Costs'!AJ$11,"m")+1,'S-Curve'!$C$3:$AM$3,0)),0))</f>
        <v>0</v>
      </c>
      <c r="AK13" s="99">
        <f>IF($N13="Equal",IF(AND(AK$11&gt;$K13,EOMONTH($M13,0)&gt;=AK$11),($F13-$O13)/$L13,0),IFERROR(($F13-$O13)*INDEX('S-Curve'!$C$3:$AM$39,MATCH('Development Costs'!$L13,'S-Curve'!$C$3:$C$39,0),MATCH(DATEDIF('Development Costs'!$K13,'Development Costs'!AK$11,"m")+1,'S-Curve'!$C$3:$AM$3,0)),0))</f>
        <v>0</v>
      </c>
      <c r="AL13" s="99">
        <f>IF($N13="Equal",IF(AND(AL$11&gt;$K13,EOMONTH($M13,0)&gt;=AL$11),($F13-$O13)/$L13,0),IFERROR(($F13-$O13)*INDEX('S-Curve'!$C$3:$AM$39,MATCH('Development Costs'!$L13,'S-Curve'!$C$3:$C$39,0),MATCH(DATEDIF('Development Costs'!$K13,'Development Costs'!AL$11,"m")+1,'S-Curve'!$C$3:$AM$3,0)),0))</f>
        <v>0</v>
      </c>
      <c r="AM13" s="99">
        <f>IF($N13="Equal",IF(AND(AM$11&gt;$K13,EOMONTH($M13,0)&gt;=AM$11),($F13-$O13)/$L13,0),IFERROR(($F13-$O13)*INDEX('S-Curve'!$C$3:$AM$39,MATCH('Development Costs'!$L13,'S-Curve'!$C$3:$C$39,0),MATCH(DATEDIF('Development Costs'!$K13,'Development Costs'!AM$11,"m")+1,'S-Curve'!$C$3:$AM$3,0)),0))</f>
        <v>0</v>
      </c>
      <c r="AN13" s="99">
        <f>IF($N13="Equal",IF(AND(AN$11&gt;$K13,EOMONTH($M13,0)&gt;=AN$11),($F13-$O13)/$L13,0),IFERROR(($F13-$O13)*INDEX('S-Curve'!$C$3:$AM$39,MATCH('Development Costs'!$L13,'S-Curve'!$C$3:$C$39,0),MATCH(DATEDIF('Development Costs'!$K13,'Development Costs'!AN$11,"m")+1,'S-Curve'!$C$3:$AM$3,0)),0))</f>
        <v>0</v>
      </c>
      <c r="AO13" s="99">
        <f>IF($N13="Equal",IF(AND(AO$11&gt;$K13,EOMONTH($M13,0)&gt;=AO$11),($F13-$O13)/$L13,0),IFERROR(($F13-$O13)*INDEX('S-Curve'!$C$3:$AM$39,MATCH('Development Costs'!$L13,'S-Curve'!$C$3:$C$39,0),MATCH(DATEDIF('Development Costs'!$K13,'Development Costs'!AO$11,"m")+1,'S-Curve'!$C$3:$AM$3,0)),0))</f>
        <v>0</v>
      </c>
      <c r="AP13" s="99">
        <f>IF($N13="Equal",IF(AND(AP$11&gt;$K13,EOMONTH($M13,0)&gt;=AP$11),($F13-$O13)/$L13,0),IFERROR(($F13-$O13)*INDEX('S-Curve'!$C$3:$AM$39,MATCH('Development Costs'!$L13,'S-Curve'!$C$3:$C$39,0),MATCH(DATEDIF('Development Costs'!$K13,'Development Costs'!AP$11,"m")+1,'S-Curve'!$C$3:$AM$3,0)),0))</f>
        <v>0</v>
      </c>
      <c r="AQ13" s="99">
        <f>IF($N13="Equal",IF(AND(AQ$11&gt;$K13,EOMONTH($M13,0)&gt;=AQ$11),($F13-$O13)/$L13,0),IFERROR(($F13-$O13)*INDEX('S-Curve'!$C$3:$AM$39,MATCH('Development Costs'!$L13,'S-Curve'!$C$3:$C$39,0),MATCH(DATEDIF('Development Costs'!$K13,'Development Costs'!AQ$11,"m")+1,'S-Curve'!$C$3:$AM$3,0)),0))</f>
        <v>0</v>
      </c>
      <c r="AR13" s="99">
        <f>IF($N13="Equal",IF(AND(AR$11&gt;$K13,EOMONTH($M13,0)&gt;=AR$11),($F13-$O13)/$L13,0),IFERROR(($F13-$O13)*INDEX('S-Curve'!$C$3:$AM$39,MATCH('Development Costs'!$L13,'S-Curve'!$C$3:$C$39,0),MATCH(DATEDIF('Development Costs'!$K13,'Development Costs'!AR$11,"m")+1,'S-Curve'!$C$3:$AM$3,0)),0))</f>
        <v>0</v>
      </c>
      <c r="AS13" s="99">
        <f>IF($N13="Equal",IF(AND(AS$11&gt;$K13,EOMONTH($M13,0)&gt;=AS$11),($F13-$O13)/$L13,0),IFERROR(($F13-$O13)*INDEX('S-Curve'!$C$3:$AM$39,MATCH('Development Costs'!$L13,'S-Curve'!$C$3:$C$39,0),MATCH(DATEDIF('Development Costs'!$K13,'Development Costs'!AS$11,"m")+1,'S-Curve'!$C$3:$AM$3,0)),0))</f>
        <v>0</v>
      </c>
      <c r="AT13" s="99">
        <f>IF($N13="Equal",IF(AND(AT$11&gt;$K13,EOMONTH($M13,0)&gt;=AT$11),($F13-$O13)/$L13,0),IFERROR(($F13-$O13)*INDEX('S-Curve'!$C$3:$AM$39,MATCH('Development Costs'!$L13,'S-Curve'!$C$3:$C$39,0),MATCH(DATEDIF('Development Costs'!$K13,'Development Costs'!AT$11,"m")+1,'S-Curve'!$C$3:$AM$3,0)),0))</f>
        <v>0</v>
      </c>
      <c r="AU13" s="99">
        <f>IF($N13="Equal",IF(AND(AU$11&gt;$K13,EOMONTH($M13,0)&gt;=AU$11),($F13-$O13)/$L13,0),IFERROR(($F13-$O13)*INDEX('S-Curve'!$C$3:$AM$39,MATCH('Development Costs'!$L13,'S-Curve'!$C$3:$C$39,0),MATCH(DATEDIF('Development Costs'!$K13,'Development Costs'!AU$11,"m")+1,'S-Curve'!$C$3:$AM$3,0)),0))</f>
        <v>0</v>
      </c>
      <c r="AV13" s="99">
        <f>IF($N13="Equal",IF(AND(AV$11&gt;$K13,EOMONTH($M13,0)&gt;=AV$11),($F13-$O13)/$L13,0),IFERROR(($F13-$O13)*INDEX('S-Curve'!$C$3:$AM$39,MATCH('Development Costs'!$L13,'S-Curve'!$C$3:$C$39,0),MATCH(DATEDIF('Development Costs'!$K13,'Development Costs'!AV$11,"m")+1,'S-Curve'!$C$3:$AM$3,0)),0))</f>
        <v>0</v>
      </c>
      <c r="AW13" s="99">
        <f>IF($N13="Equal",IF(AND(AW$11&gt;$K13,EOMONTH($M13,0)&gt;=AW$11),($F13-$O13)/$L13,0),IFERROR(($F13-$O13)*INDEX('S-Curve'!$C$3:$AM$39,MATCH('Development Costs'!$L13,'S-Curve'!$C$3:$C$39,0),MATCH(DATEDIF('Development Costs'!$K13,'Development Costs'!AW$11,"m")+1,'S-Curve'!$C$3:$AM$3,0)),0))</f>
        <v>0</v>
      </c>
      <c r="AX13" s="99">
        <f>IF($N13="Equal",IF(AND(AX$11&gt;$K13,EOMONTH($M13,0)&gt;=AX$11),($F13-$O13)/$L13,0),IFERROR(($F13-$O13)*INDEX('S-Curve'!$C$3:$AM$39,MATCH('Development Costs'!$L13,'S-Curve'!$C$3:$C$39,0),MATCH(DATEDIF('Development Costs'!$K13,'Development Costs'!AX$11,"m")+1,'S-Curve'!$C$3:$AM$3,0)),0))</f>
        <v>0</v>
      </c>
      <c r="AY13" s="99">
        <f>IF($N13="Equal",IF(AND(AY$11&gt;$K13,EOMONTH($M13,0)&gt;=AY$11),($F13-$O13)/$L13,0),IFERROR(($F13-$O13)*INDEX('S-Curve'!$C$3:$AM$39,MATCH('Development Costs'!$L13,'S-Curve'!$C$3:$C$39,0),MATCH(DATEDIF('Development Costs'!$K13,'Development Costs'!AY$11,"m")+1,'S-Curve'!$C$3:$AM$3,0)),0))</f>
        <v>0</v>
      </c>
      <c r="AZ13" s="99">
        <f>IF($N13="Equal",IF(AND(AZ$11&gt;$K13,EOMONTH($M13,0)&gt;=AZ$11),($F13-$O13)/$L13,0),IFERROR(($F13-$O13)*INDEX('S-Curve'!$C$3:$AM$39,MATCH('Development Costs'!$L13,'S-Curve'!$C$3:$C$39,0),MATCH(DATEDIF('Development Costs'!$K13,'Development Costs'!AZ$11,"m")+1,'S-Curve'!$C$3:$AM$3,0)),0))</f>
        <v>0</v>
      </c>
      <c r="BA13" s="99">
        <f>IF($N13="Equal",IF(AND(BA$11&gt;$K13,EOMONTH($M13,0)&gt;=BA$11),($F13-$O13)/$L13,0),IFERROR(($F13-$O13)*INDEX('S-Curve'!$C$3:$AM$39,MATCH('Development Costs'!$L13,'S-Curve'!$C$3:$C$39,0),MATCH(DATEDIF('Development Costs'!$K13,'Development Costs'!BA$11,"m")+1,'S-Curve'!$C$3:$AM$3,0)),0))</f>
        <v>0</v>
      </c>
      <c r="BB13" s="99">
        <f>IF($N13="Equal",IF(AND(BB$11&gt;$K13,EOMONTH($M13,0)&gt;=BB$11),($F13-$O13)/$L13,0),IFERROR(($F13-$O13)*INDEX('S-Curve'!$C$3:$AM$39,MATCH('Development Costs'!$L13,'S-Curve'!$C$3:$C$39,0),MATCH(DATEDIF('Development Costs'!$K13,'Development Costs'!BB$11,"m")+1,'S-Curve'!$C$3:$AM$3,0)),0))</f>
        <v>0</v>
      </c>
      <c r="BC13" s="99">
        <f>IF($N13="Equal",IF(AND(BC$11&gt;$K13,EOMONTH($M13,0)&gt;=BC$11),($F13-$O13)/$L13,0),IFERROR(($F13-$O13)*INDEX('S-Curve'!$C$3:$AM$39,MATCH('Development Costs'!$L13,'S-Curve'!$C$3:$C$39,0),MATCH(DATEDIF('Development Costs'!$K13,'Development Costs'!BC$11,"m")+1,'S-Curve'!$C$3:$AM$3,0)),0))</f>
        <v>0</v>
      </c>
      <c r="BD13" s="99">
        <f>IF($N13="Equal",IF(AND(BD$11&gt;$K13,EOMONTH($M13,0)&gt;=BD$11),($F13-$O13)/$L13,0),IFERROR(($F13-$O13)*INDEX('S-Curve'!$C$3:$AM$39,MATCH('Development Costs'!$L13,'S-Curve'!$C$3:$C$39,0),MATCH(DATEDIF('Development Costs'!$K13,'Development Costs'!BD$11,"m")+1,'S-Curve'!$C$3:$AM$3,0)),0))</f>
        <v>0</v>
      </c>
      <c r="BE13" s="99">
        <f>IF($N13="Equal",IF(AND(BE$11&gt;$K13,EOMONTH($M13,0)&gt;=BE$11),($F13-$O13)/$L13,0),IFERROR(($F13-$O13)*INDEX('S-Curve'!$C$3:$AM$39,MATCH('Development Costs'!$L13,'S-Curve'!$C$3:$C$39,0),MATCH(DATEDIF('Development Costs'!$K13,'Development Costs'!BE$11,"m")+1,'S-Curve'!$C$3:$AM$3,0)),0))</f>
        <v>0</v>
      </c>
      <c r="BF13" s="99">
        <f>IF($N13="Equal",IF(AND(BF$11&gt;$K13,EOMONTH($M13,0)&gt;=BF$11),($F13-$O13)/$L13,0),IFERROR(($F13-$O13)*INDEX('S-Curve'!$C$3:$AM$39,MATCH('Development Costs'!$L13,'S-Curve'!$C$3:$C$39,0),MATCH(DATEDIF('Development Costs'!$K13,'Development Costs'!BF$11,"m")+1,'S-Curve'!$C$3:$AM$3,0)),0))</f>
        <v>0</v>
      </c>
      <c r="BG13" s="99">
        <f>IF($N13="Equal",IF(AND(BG$11&gt;$K13,EOMONTH($M13,0)&gt;=BG$11),($F13-$O13)/$L13,0),IFERROR(($F13-$O13)*INDEX('S-Curve'!$C$3:$AM$39,MATCH('Development Costs'!$L13,'S-Curve'!$C$3:$C$39,0),MATCH(DATEDIF('Development Costs'!$K13,'Development Costs'!BG$11,"m")+1,'S-Curve'!$C$3:$AM$3,0)),0))</f>
        <v>0</v>
      </c>
      <c r="BH13" s="99">
        <f>IF($N13="Equal",IF(AND(BH$11&gt;$K13,EOMONTH($M13,0)&gt;=BH$11),($F13-$O13)/$L13,0),IFERROR(($F13-$O13)*INDEX('S-Curve'!$C$3:$AM$39,MATCH('Development Costs'!$L13,'S-Curve'!$C$3:$C$39,0),MATCH(DATEDIF('Development Costs'!$K13,'Development Costs'!BH$11,"m")+1,'S-Curve'!$C$3:$AM$3,0)),0))</f>
        <v>0</v>
      </c>
      <c r="BI13" s="99">
        <f>IF($N13="Equal",IF(AND(BI$11&gt;$K13,EOMONTH($M13,0)&gt;=BI$11),($F13-$O13)/$L13,0),IFERROR(($F13-$O13)*INDEX('S-Curve'!$C$3:$AM$39,MATCH('Development Costs'!$L13,'S-Curve'!$C$3:$C$39,0),MATCH(DATEDIF('Development Costs'!$K13,'Development Costs'!BI$11,"m")+1,'S-Curve'!$C$3:$AM$3,0)),0))</f>
        <v>0</v>
      </c>
      <c r="BJ13" s="99">
        <f>IF($N13="Equal",IF(AND(BJ$11&gt;$K13,EOMONTH($M13,0)&gt;=BJ$11),($F13-$O13)/$L13,0),IFERROR(($F13-$O13)*INDEX('S-Curve'!$C$3:$AM$39,MATCH('Development Costs'!$L13,'S-Curve'!$C$3:$C$39,0),MATCH(DATEDIF('Development Costs'!$K13,'Development Costs'!BJ$11,"m")+1,'S-Curve'!$C$3:$AM$3,0)),0))</f>
        <v>0</v>
      </c>
      <c r="BK13" s="99">
        <f>IF($N13="Equal",IF(AND(BK$11&gt;$K13,EOMONTH($M13,0)&gt;=BK$11),($F13-$O13)/$L13,0),IFERROR(($F13-$O13)*INDEX('S-Curve'!$C$3:$AM$39,MATCH('Development Costs'!$L13,'S-Curve'!$C$3:$C$39,0),MATCH(DATEDIF('Development Costs'!$K13,'Development Costs'!BK$11,"m")+1,'S-Curve'!$C$3:$AM$3,0)),0))</f>
        <v>0</v>
      </c>
      <c r="BL13" s="99">
        <f>IF($N13="Equal",IF(AND(BL$11&gt;$K13,EOMONTH($M13,0)&gt;=BL$11),($F13-$O13)/$L13,0),IFERROR(($F13-$O13)*INDEX('S-Curve'!$C$3:$AM$39,MATCH('Development Costs'!$L13,'S-Curve'!$C$3:$C$39,0),MATCH(DATEDIF('Development Costs'!$K13,'Development Costs'!BL$11,"m")+1,'S-Curve'!$C$3:$AM$3,0)),0))</f>
        <v>0</v>
      </c>
      <c r="BM13" s="99">
        <f>IF($N13="Equal",IF(AND(BM$11&gt;$K13,EOMONTH($M13,0)&gt;=BM$11),($F13-$O13)/$L13,0),IFERROR(($F13-$O13)*INDEX('S-Curve'!$C$3:$AM$39,MATCH('Development Costs'!$L13,'S-Curve'!$C$3:$C$39,0),MATCH(DATEDIF('Development Costs'!$K13,'Development Costs'!BM$11,"m")+1,'S-Curve'!$C$3:$AM$3,0)),0))</f>
        <v>0</v>
      </c>
      <c r="BN13" s="99">
        <f>IF($N13="Equal",IF(AND(BN$11&gt;$K13,EOMONTH($M13,0)&gt;=BN$11),($F13-$O13)/$L13,0),IFERROR(($F13-$O13)*INDEX('S-Curve'!$C$3:$AM$39,MATCH('Development Costs'!$L13,'S-Curve'!$C$3:$C$39,0),MATCH(DATEDIF('Development Costs'!$K13,'Development Costs'!BN$11,"m")+1,'S-Curve'!$C$3:$AM$3,0)),0))</f>
        <v>0</v>
      </c>
      <c r="BO13" s="99">
        <f>IF($N13="Equal",IF(AND(BO$11&gt;$K13,EOMONTH($M13,0)&gt;=BO$11),($F13-$O13)/$L13,0),IFERROR(($F13-$O13)*INDEX('S-Curve'!$C$3:$AM$39,MATCH('Development Costs'!$L13,'S-Curve'!$C$3:$C$39,0),MATCH(DATEDIF('Development Costs'!$K13,'Development Costs'!BO$11,"m")+1,'S-Curve'!$C$3:$AM$3,0)),0))</f>
        <v>0</v>
      </c>
      <c r="BP13" s="99">
        <f>IF($N13="Equal",IF(AND(BP$11&gt;$K13,EOMONTH($M13,0)&gt;=BP$11),($F13-$O13)/$L13,0),IFERROR(($F13-$O13)*INDEX('S-Curve'!$C$3:$AM$39,MATCH('Development Costs'!$L13,'S-Curve'!$C$3:$C$39,0),MATCH(DATEDIF('Development Costs'!$K13,'Development Costs'!BP$11,"m")+1,'S-Curve'!$C$3:$AM$3,0)),0))</f>
        <v>0</v>
      </c>
      <c r="BQ13" s="99">
        <f>IF($N13="Equal",IF(AND(BQ$11&gt;$K13,EOMONTH($M13,0)&gt;=BQ$11),($F13-$O13)/$L13,0),IFERROR(($F13-$O13)*INDEX('S-Curve'!$C$3:$AM$39,MATCH('Development Costs'!$L13,'S-Curve'!$C$3:$C$39,0),MATCH(DATEDIF('Development Costs'!$K13,'Development Costs'!BQ$11,"m")+1,'S-Curve'!$C$3:$AM$3,0)),0))</f>
        <v>0</v>
      </c>
      <c r="BR13" s="99">
        <f>IF($N13="Equal",IF(AND(BR$11&gt;$K13,EOMONTH($M13,0)&gt;=BR$11),($F13-$O13)/$L13,0),IFERROR(($F13-$O13)*INDEX('S-Curve'!$C$3:$AM$39,MATCH('Development Costs'!$L13,'S-Curve'!$C$3:$C$39,0),MATCH(DATEDIF('Development Costs'!$K13,'Development Costs'!BR$11,"m")+1,'S-Curve'!$C$3:$AM$3,0)),0))</f>
        <v>0</v>
      </c>
      <c r="BS13" s="99">
        <f>IF($N13="Equal",IF(AND(BS$11&gt;$K13,EOMONTH($M13,0)&gt;=BS$11),($F13-$O13)/$L13,0),IFERROR(($F13-$O13)*INDEX('S-Curve'!$C$3:$AM$39,MATCH('Development Costs'!$L13,'S-Curve'!$C$3:$C$39,0),MATCH(DATEDIF('Development Costs'!$K13,'Development Costs'!BS$11,"m")+1,'S-Curve'!$C$3:$AM$3,0)),0))</f>
        <v>0</v>
      </c>
      <c r="BT13" s="99">
        <f>IF($N13="Equal",IF(AND(BT$11&gt;$K13,EOMONTH($M13,0)&gt;=BT$11),($F13-$O13)/$L13,0),IFERROR(($F13-$O13)*INDEX('S-Curve'!$C$3:$AM$39,MATCH('Development Costs'!$L13,'S-Curve'!$C$3:$C$39,0),MATCH(DATEDIF('Development Costs'!$K13,'Development Costs'!BT$11,"m")+1,'S-Curve'!$C$3:$AM$3,0)),0))</f>
        <v>0</v>
      </c>
      <c r="BU13" s="99">
        <f>IF($N13="Equal",IF(AND(BU$11&gt;$K13,EOMONTH($M13,0)&gt;=BU$11),($F13-$O13)/$L13,0),IFERROR(($F13-$O13)*INDEX('S-Curve'!$C$3:$AM$39,MATCH('Development Costs'!$L13,'S-Curve'!$C$3:$C$39,0),MATCH(DATEDIF('Development Costs'!$K13,'Development Costs'!BU$11,"m")+1,'S-Curve'!$C$3:$AM$3,0)),0))</f>
        <v>0</v>
      </c>
      <c r="BV13" s="99">
        <f>IF($N13="Equal",IF(AND(BV$11&gt;$K13,EOMONTH($M13,0)&gt;=BV$11),($F13-$O13)/$L13,0),IFERROR(($F13-$O13)*INDEX('S-Curve'!$C$3:$AM$39,MATCH('Development Costs'!$L13,'S-Curve'!$C$3:$C$39,0),MATCH(DATEDIF('Development Costs'!$K13,'Development Costs'!BV$11,"m")+1,'S-Curve'!$C$3:$AM$3,0)),0))</f>
        <v>0</v>
      </c>
      <c r="BW13" s="99">
        <f>IF($N13="Equal",IF(AND(BW$11&gt;$K13,EOMONTH($M13,0)&gt;=BW$11),($F13-$O13)/$L13,0),IFERROR(($F13-$O13)*INDEX('S-Curve'!$C$3:$AM$39,MATCH('Development Costs'!$L13,'S-Curve'!$C$3:$C$39,0),MATCH(DATEDIF('Development Costs'!$K13,'Development Costs'!BW$11,"m")+1,'S-Curve'!$C$3:$AM$3,0)),0))</f>
        <v>0</v>
      </c>
      <c r="BX13" s="99">
        <f>IF($N13="Equal",IF(AND(BX$11&gt;$K13,EOMONTH($M13,0)&gt;=BX$11),($F13-$O13)/$L13,0),IFERROR(($F13-$O13)*INDEX('S-Curve'!$C$3:$AM$39,MATCH('Development Costs'!$L13,'S-Curve'!$C$3:$C$39,0),MATCH(DATEDIF('Development Costs'!$K13,'Development Costs'!BX$11,"m")+1,'S-Curve'!$C$3:$AM$3,0)),0))</f>
        <v>0</v>
      </c>
      <c r="BY13" s="99">
        <f>IF($N13="Equal",IF(AND(BY$11&gt;$K13,EOMONTH($M13,0)&gt;=BY$11),($F13-$O13)/$L13,0),IFERROR(($F13-$O13)*INDEX('S-Curve'!$C$3:$AM$39,MATCH('Development Costs'!$L13,'S-Curve'!$C$3:$C$39,0),MATCH(DATEDIF('Development Costs'!$K13,'Development Costs'!BY$11,"m")+1,'S-Curve'!$C$3:$AM$3,0)),0))</f>
        <v>0</v>
      </c>
      <c r="BZ13" s="99">
        <f>IF($N13="Equal",IF(AND(BZ$11&gt;$K13,EOMONTH($M13,0)&gt;=BZ$11),($F13-$O13)/$L13,0),IFERROR(($F13-$O13)*INDEX('S-Curve'!$C$3:$AM$39,MATCH('Development Costs'!$L13,'S-Curve'!$C$3:$C$39,0),MATCH(DATEDIF('Development Costs'!$K13,'Development Costs'!BZ$11,"m")+1,'S-Curve'!$C$3:$AM$3,0)),0))</f>
        <v>0</v>
      </c>
      <c r="CA13" s="99">
        <f>IF($N13="Equal",IF(AND(CA$11&gt;$K13,EOMONTH($M13,0)&gt;=CA$11),($F13-$O13)/$L13,0),IFERROR(($F13-$O13)*INDEX('S-Curve'!$C$3:$AM$39,MATCH('Development Costs'!$L13,'S-Curve'!$C$3:$C$39,0),MATCH(DATEDIF('Development Costs'!$K13,'Development Costs'!CA$11,"m")+1,'S-Curve'!$C$3:$AM$3,0)),0))</f>
        <v>0</v>
      </c>
      <c r="CB13" s="99">
        <f>IF($N13="Equal",IF(AND(CB$11&gt;$K13,EOMONTH($M13,0)&gt;=CB$11),($F13-$O13)/$L13,0),IFERROR(($F13-$O13)*INDEX('S-Curve'!$C$3:$AM$39,MATCH('Development Costs'!$L13,'S-Curve'!$C$3:$C$39,0),MATCH(DATEDIF('Development Costs'!$K13,'Development Costs'!CB$11,"m")+1,'S-Curve'!$C$3:$AM$3,0)),0))</f>
        <v>0</v>
      </c>
      <c r="CC13" s="99">
        <f>IF($N13="Equal",IF(AND(CC$11&gt;$K13,EOMONTH($M13,0)&gt;=CC$11),($F13-$O13)/$L13,0),IFERROR(($F13-$O13)*INDEX('S-Curve'!$C$3:$AM$39,MATCH('Development Costs'!$L13,'S-Curve'!$C$3:$C$39,0),MATCH(DATEDIF('Development Costs'!$K13,'Development Costs'!CC$11,"m")+1,'S-Curve'!$C$3:$AM$3,0)),0))</f>
        <v>0</v>
      </c>
      <c r="CD13" s="99">
        <f>IF($N13="Equal",IF(AND(CD$11&gt;$K13,EOMONTH($M13,0)&gt;=CD$11),($F13-$O13)/$L13,0),IFERROR(($F13-$O13)*INDEX('S-Curve'!$C$3:$AM$39,MATCH('Development Costs'!$L13,'S-Curve'!$C$3:$C$39,0),MATCH(DATEDIF('Development Costs'!$K13,'Development Costs'!CD$11,"m")+1,'S-Curve'!$C$3:$AM$3,0)),0))</f>
        <v>0</v>
      </c>
      <c r="CE13" s="99">
        <f>IF($N13="Equal",IF(AND(CE$11&gt;$K13,EOMONTH($M13,0)&gt;=CE$11),($F13-$O13)/$L13,0),IFERROR(($F13-$O13)*INDEX('S-Curve'!$C$3:$AM$39,MATCH('Development Costs'!$L13,'S-Curve'!$C$3:$C$39,0),MATCH(DATEDIF('Development Costs'!$K13,'Development Costs'!CE$11,"m")+1,'S-Curve'!$C$3:$AM$3,0)),0))</f>
        <v>0</v>
      </c>
      <c r="CF13" s="99">
        <f>IF($N13="Equal",IF(AND(CF$11&gt;$K13,EOMONTH($M13,0)&gt;=CF$11),($F13-$O13)/$L13,0),IFERROR(($F13-$O13)*INDEX('S-Curve'!$C$3:$AM$39,MATCH('Development Costs'!$L13,'S-Curve'!$C$3:$C$39,0),MATCH(DATEDIF('Development Costs'!$K13,'Development Costs'!CF$11,"m")+1,'S-Curve'!$C$3:$AM$3,0)),0))</f>
        <v>0</v>
      </c>
      <c r="CG13" s="99">
        <f>IF($N13="Equal",IF(AND(CG$11&gt;$K13,EOMONTH($M13,0)&gt;=CG$11),($F13-$O13)/$L13,0),IFERROR(($F13-$O13)*INDEX('S-Curve'!$C$3:$AM$39,MATCH('Development Costs'!$L13,'S-Curve'!$C$3:$C$39,0),MATCH(DATEDIF('Development Costs'!$K13,'Development Costs'!CG$11,"m")+1,'S-Curve'!$C$3:$AM$3,0)),0))</f>
        <v>0</v>
      </c>
      <c r="CH13" s="99">
        <f>IF($N13="Equal",IF(AND(CH$11&gt;$K13,EOMONTH($M13,0)&gt;=CH$11),($F13-$O13)/$L13,0),IFERROR(($F13-$O13)*INDEX('S-Curve'!$C$3:$AM$39,MATCH('Development Costs'!$L13,'S-Curve'!$C$3:$C$39,0),MATCH(DATEDIF('Development Costs'!$K13,'Development Costs'!CH$11,"m")+1,'S-Curve'!$C$3:$AM$3,0)),0))</f>
        <v>0</v>
      </c>
      <c r="CI13" s="99">
        <f>IF($N13="Equal",IF(AND(CI$11&gt;$K13,EOMONTH($M13,0)&gt;=CI$11),($F13-$O13)/$L13,0),IFERROR(($F13-$O13)*INDEX('S-Curve'!$C$3:$AM$39,MATCH('Development Costs'!$L13,'S-Curve'!$C$3:$C$39,0),MATCH(DATEDIF('Development Costs'!$K13,'Development Costs'!CI$11,"m")+1,'S-Curve'!$C$3:$AM$3,0)),0))</f>
        <v>0</v>
      </c>
      <c r="CJ13" s="99">
        <f>IF($N13="Equal",IF(AND(CJ$11&gt;$K13,EOMONTH($M13,0)&gt;=CJ$11),($F13-$O13)/$L13,0),IFERROR(($F13-$O13)*INDEX('S-Curve'!$C$3:$AM$39,MATCH('Development Costs'!$L13,'S-Curve'!$C$3:$C$39,0),MATCH(DATEDIF('Development Costs'!$K13,'Development Costs'!CJ$11,"m")+1,'S-Curve'!$C$3:$AM$3,0)),0))</f>
        <v>0</v>
      </c>
      <c r="CK13" s="99">
        <f>IF($N13="Equal",IF(AND(CK$11&gt;$K13,EOMONTH($M13,0)&gt;=CK$11),($F13-$O13)/$L13,0),IFERROR(($F13-$O13)*INDEX('S-Curve'!$C$3:$AM$39,MATCH('Development Costs'!$L13,'S-Curve'!$C$3:$C$39,0),MATCH(DATEDIF('Development Costs'!$K13,'Development Costs'!CK$11,"m")+1,'S-Curve'!$C$3:$AM$3,0)),0))</f>
        <v>0</v>
      </c>
      <c r="CL13" s="99">
        <f>IF($N13="Equal",IF(AND(CL$11&gt;$K13,EOMONTH($M13,0)&gt;=CL$11),($F13-$O13)/$L13,0),IFERROR(($F13-$O13)*INDEX('S-Curve'!$C$3:$AM$39,MATCH('Development Costs'!$L13,'S-Curve'!$C$3:$C$39,0),MATCH(DATEDIF('Development Costs'!$K13,'Development Costs'!CL$11,"m")+1,'S-Curve'!$C$3:$AM$3,0)),0))</f>
        <v>0</v>
      </c>
      <c r="CM13" s="99">
        <f>IF($N13="Equal",IF(AND(CM$11&gt;$K13,EOMONTH($M13,0)&gt;=CM$11),($F13-$O13)/$L13,0),IFERROR(($F13-$O13)*INDEX('S-Curve'!$C$3:$AM$39,MATCH('Development Costs'!$L13,'S-Curve'!$C$3:$C$39,0),MATCH(DATEDIF('Development Costs'!$K13,'Development Costs'!CM$11,"m")+1,'S-Curve'!$C$3:$AM$3,0)),0))</f>
        <v>0</v>
      </c>
      <c r="CN13" s="99">
        <f>IF($N13="Equal",IF(AND(CN$11&gt;$K13,EOMONTH($M13,0)&gt;=CN$11),($F13-$O13)/$L13,0),IFERROR(($F13-$O13)*INDEX('S-Curve'!$C$3:$AM$39,MATCH('Development Costs'!$L13,'S-Curve'!$C$3:$C$39,0),MATCH(DATEDIF('Development Costs'!$K13,'Development Costs'!CN$11,"m")+1,'S-Curve'!$C$3:$AM$3,0)),0))</f>
        <v>0</v>
      </c>
      <c r="CO13" s="99">
        <f>IF($N13="Equal",IF(AND(CO$11&gt;$K13,EOMONTH($M13,0)&gt;=CO$11),($F13-$O13)/$L13,0),IFERROR(($F13-$O13)*INDEX('S-Curve'!$C$3:$AM$39,MATCH('Development Costs'!$L13,'S-Curve'!$C$3:$C$39,0),MATCH(DATEDIF('Development Costs'!$K13,'Development Costs'!CO$11,"m")+1,'S-Curve'!$C$3:$AM$3,0)),0))</f>
        <v>0</v>
      </c>
      <c r="CP13" s="99">
        <f>IF($N13="Equal",IF(AND(CP$11&gt;$K13,EOMONTH($M13,0)&gt;=CP$11),($F13-$O13)/$L13,0),IFERROR(($F13-$O13)*INDEX('S-Curve'!$C$3:$AM$39,MATCH('Development Costs'!$L13,'S-Curve'!$C$3:$C$39,0),MATCH(DATEDIF('Development Costs'!$K13,'Development Costs'!CP$11,"m")+1,'S-Curve'!$C$3:$AM$3,0)),0))</f>
        <v>0</v>
      </c>
      <c r="CQ13" s="99">
        <f>IF($N13="Equal",IF(AND(CQ$11&gt;$K13,EOMONTH($M13,0)&gt;=CQ$11),($F13-$O13)/$L13,0),IFERROR(($F13-$O13)*INDEX('S-Curve'!$C$3:$AM$39,MATCH('Development Costs'!$L13,'S-Curve'!$C$3:$C$39,0),MATCH(DATEDIF('Development Costs'!$K13,'Development Costs'!CQ$11,"m")+1,'S-Curve'!$C$3:$AM$3,0)),0))</f>
        <v>0</v>
      </c>
      <c r="CR13" s="99">
        <f>IF($N13="Equal",IF(AND(CR$11&gt;$K13,EOMONTH($M13,0)&gt;=CR$11),($F13-$O13)/$L13,0),IFERROR(($F13-$O13)*INDEX('S-Curve'!$C$3:$AM$39,MATCH('Development Costs'!$L13,'S-Curve'!$C$3:$C$39,0),MATCH(DATEDIF('Development Costs'!$K13,'Development Costs'!CR$11,"m")+1,'S-Curve'!$C$3:$AM$3,0)),0))</f>
        <v>0</v>
      </c>
      <c r="CS13" s="99">
        <f>IF($N13="Equal",IF(AND(CS$11&gt;$K13,EOMONTH($M13,0)&gt;=CS$11),($F13-$O13)/$L13,0),IFERROR(($F13-$O13)*INDEX('S-Curve'!$C$3:$AM$39,MATCH('Development Costs'!$L13,'S-Curve'!$C$3:$C$39,0),MATCH(DATEDIF('Development Costs'!$K13,'Development Costs'!CS$11,"m")+1,'S-Curve'!$C$3:$AM$3,0)),0))</f>
        <v>0</v>
      </c>
      <c r="CT13" s="99">
        <f>IF($N13="Equal",IF(AND(CT$11&gt;$K13,EOMONTH($M13,0)&gt;=CT$11),($F13-$O13)/$L13,0),IFERROR(($F13-$O13)*INDEX('S-Curve'!$C$3:$AM$39,MATCH('Development Costs'!$L13,'S-Curve'!$C$3:$C$39,0),MATCH(DATEDIF('Development Costs'!$K13,'Development Costs'!CT$11,"m")+1,'S-Curve'!$C$3:$AM$3,0)),0))</f>
        <v>0</v>
      </c>
      <c r="CU13" s="99">
        <f>IF($N13="Equal",IF(AND(CU$11&gt;$K13,EOMONTH($M13,0)&gt;=CU$11),($F13-$O13)/$L13,0),IFERROR(($F13-$O13)*INDEX('S-Curve'!$C$3:$AM$39,MATCH('Development Costs'!$L13,'S-Curve'!$C$3:$C$39,0),MATCH(DATEDIF('Development Costs'!$K13,'Development Costs'!CU$11,"m")+1,'S-Curve'!$C$3:$AM$3,0)),0))</f>
        <v>0</v>
      </c>
      <c r="CV13" s="99">
        <f>IF($N13="Equal",IF(AND(CV$11&gt;$K13,EOMONTH($M13,0)&gt;=CV$11),($F13-$O13)/$L13,0),IFERROR(($F13-$O13)*INDEX('S-Curve'!$C$3:$AM$39,MATCH('Development Costs'!$L13,'S-Curve'!$C$3:$C$39,0),MATCH(DATEDIF('Development Costs'!$K13,'Development Costs'!CV$11,"m")+1,'S-Curve'!$C$3:$AM$3,0)),0))</f>
        <v>0</v>
      </c>
      <c r="CW13" s="99">
        <f>IF($N13="Equal",IF(AND(CW$11&gt;$K13,EOMONTH($M13,0)&gt;=CW$11),($F13-$O13)/$L13,0),IFERROR(($F13-$O13)*INDEX('S-Curve'!$C$3:$AM$39,MATCH('Development Costs'!$L13,'S-Curve'!$C$3:$C$39,0),MATCH(DATEDIF('Development Costs'!$K13,'Development Costs'!CW$11,"m")+1,'S-Curve'!$C$3:$AM$3,0)),0))</f>
        <v>0</v>
      </c>
      <c r="CX13" s="99">
        <f>IF($N13="Equal",IF(AND(CX$11&gt;$K13,EOMONTH($M13,0)&gt;=CX$11),($F13-$O13)/$L13,0),IFERROR(($F13-$O13)*INDEX('S-Curve'!$C$3:$AM$39,MATCH('Development Costs'!$L13,'S-Curve'!$C$3:$C$39,0),MATCH(DATEDIF('Development Costs'!$K13,'Development Costs'!CX$11,"m")+1,'S-Curve'!$C$3:$AM$3,0)),0))</f>
        <v>0</v>
      </c>
      <c r="CY13" s="99">
        <f>IF($N13="Equal",IF(AND(CY$11&gt;$K13,EOMONTH($M13,0)&gt;=CY$11),($F13-$O13)/$L13,0),IFERROR(($F13-$O13)*INDEX('S-Curve'!$C$3:$AM$39,MATCH('Development Costs'!$L13,'S-Curve'!$C$3:$C$39,0),MATCH(DATEDIF('Development Costs'!$K13,'Development Costs'!CY$11,"m")+1,'S-Curve'!$C$3:$AM$3,0)),0))</f>
        <v>0</v>
      </c>
      <c r="CZ13" s="99">
        <f>IF($N13="Equal",IF(AND(CZ$11&gt;$K13,EOMONTH($M13,0)&gt;=CZ$11),($F13-$O13)/$L13,0),IFERROR(($F13-$O13)*INDEX('S-Curve'!$C$3:$AM$39,MATCH('Development Costs'!$L13,'S-Curve'!$C$3:$C$39,0),MATCH(DATEDIF('Development Costs'!$K13,'Development Costs'!CZ$11,"m")+1,'S-Curve'!$C$3:$AM$3,0)),0))</f>
        <v>0</v>
      </c>
      <c r="DA13" s="99">
        <f>IF($N13="Equal",IF(AND(DA$11&gt;$K13,EOMONTH($M13,0)&gt;=DA$11),($F13-$O13)/$L13,0),IFERROR(($F13-$O13)*INDEX('S-Curve'!$C$3:$AM$39,MATCH('Development Costs'!$L13,'S-Curve'!$C$3:$C$39,0),MATCH(DATEDIF('Development Costs'!$K13,'Development Costs'!DA$11,"m")+1,'S-Curve'!$C$3:$AM$3,0)),0))</f>
        <v>0</v>
      </c>
      <c r="DB13" s="99">
        <f>IF($N13="Equal",IF(AND(DB$11&gt;$K13,EOMONTH($M13,0)&gt;=DB$11),($F13-$O13)/$L13,0),IFERROR(($F13-$O13)*INDEX('S-Curve'!$C$3:$AM$39,MATCH('Development Costs'!$L13,'S-Curve'!$C$3:$C$39,0),MATCH(DATEDIF('Development Costs'!$K13,'Development Costs'!DB$11,"m")+1,'S-Curve'!$C$3:$AM$3,0)),0))</f>
        <v>0</v>
      </c>
      <c r="DC13" s="99">
        <f>IF($N13="Equal",IF(AND(DC$11&gt;$K13,EOMONTH($M13,0)&gt;=DC$11),($F13-$O13)/$L13,0),IFERROR(($F13-$O13)*INDEX('S-Curve'!$C$3:$AM$39,MATCH('Development Costs'!$L13,'S-Curve'!$C$3:$C$39,0),MATCH(DATEDIF('Development Costs'!$K13,'Development Costs'!DC$11,"m")+1,'S-Curve'!$C$3:$AM$3,0)),0))</f>
        <v>0</v>
      </c>
      <c r="DD13" s="99">
        <f>IF($N13="Equal",IF(AND(DD$11&gt;$K13,EOMONTH($M13,0)&gt;=DD$11),($F13-$O13)/$L13,0),IFERROR(($F13-$O13)*INDEX('S-Curve'!$C$3:$AM$39,MATCH('Development Costs'!$L13,'S-Curve'!$C$3:$C$39,0),MATCH(DATEDIF('Development Costs'!$K13,'Development Costs'!DD$11,"m")+1,'S-Curve'!$C$3:$AM$3,0)),0))</f>
        <v>0</v>
      </c>
      <c r="DE13" s="99">
        <f>IF($N13="Equal",IF(AND(DE$11&gt;$K13,EOMONTH($M13,0)&gt;=DE$11),($F13-$O13)/$L13,0),IFERROR(($F13-$O13)*INDEX('S-Curve'!$C$3:$AM$39,MATCH('Development Costs'!$L13,'S-Curve'!$C$3:$C$39,0),MATCH(DATEDIF('Development Costs'!$K13,'Development Costs'!DE$11,"m")+1,'S-Curve'!$C$3:$AM$3,0)),0))</f>
        <v>0</v>
      </c>
      <c r="DF13" s="99">
        <f>IF($N13="Equal",IF(AND(DF$11&gt;$K13,EOMONTH($M13,0)&gt;=DF$11),($F13-$O13)/$L13,0),IFERROR(($F13-$O13)*INDEX('S-Curve'!$C$3:$AM$39,MATCH('Development Costs'!$L13,'S-Curve'!$C$3:$C$39,0),MATCH(DATEDIF('Development Costs'!$K13,'Development Costs'!DF$11,"m")+1,'S-Curve'!$C$3:$AM$3,0)),0))</f>
        <v>0</v>
      </c>
      <c r="DG13" s="99">
        <f>IF($N13="Equal",IF(AND(DG$11&gt;$K13,EOMONTH($M13,0)&gt;=DG$11),($F13-$O13)/$L13,0),IFERROR(($F13-$O13)*INDEX('S-Curve'!$C$3:$AM$39,MATCH('Development Costs'!$L13,'S-Curve'!$C$3:$C$39,0),MATCH(DATEDIF('Development Costs'!$K13,'Development Costs'!DG$11,"m")+1,'S-Curve'!$C$3:$AM$3,0)),0))</f>
        <v>0</v>
      </c>
      <c r="DH13" s="99">
        <f>IF($N13="Equal",IF(AND(DH$11&gt;$K13,EOMONTH($M13,0)&gt;=DH$11),($F13-$O13)/$L13,0),IFERROR(($F13-$O13)*INDEX('S-Curve'!$C$3:$AM$39,MATCH('Development Costs'!$L13,'S-Curve'!$C$3:$C$39,0),MATCH(DATEDIF('Development Costs'!$K13,'Development Costs'!DH$11,"m")+1,'S-Curve'!$C$3:$AM$3,0)),0))</f>
        <v>0</v>
      </c>
      <c r="DI13" s="99">
        <f>IF($N13="Equal",IF(AND(DI$11&gt;$K13,EOMONTH($M13,0)&gt;=DI$11),($F13-$O13)/$L13,0),IFERROR(($F13-$O13)*INDEX('S-Curve'!$C$3:$AM$39,MATCH('Development Costs'!$L13,'S-Curve'!$C$3:$C$39,0),MATCH(DATEDIF('Development Costs'!$K13,'Development Costs'!DI$11,"m")+1,'S-Curve'!$C$3:$AM$3,0)),0))</f>
        <v>0</v>
      </c>
      <c r="DJ13" s="99">
        <f>IF($N13="Equal",IF(AND(DJ$11&gt;$K13,EOMONTH($M13,0)&gt;=DJ$11),($F13-$O13)/$L13,0),IFERROR(($F13-$O13)*INDEX('S-Curve'!$C$3:$AM$39,MATCH('Development Costs'!$L13,'S-Curve'!$C$3:$C$39,0),MATCH(DATEDIF('Development Costs'!$K13,'Development Costs'!DJ$11,"m")+1,'S-Curve'!$C$3:$AM$3,0)),0))</f>
        <v>0</v>
      </c>
      <c r="DK13" s="99">
        <f>IF($N13="Equal",IF(AND(DK$11&gt;$K13,EOMONTH($M13,0)&gt;=DK$11),($F13-$O13)/$L13,0),IFERROR(($F13-$O13)*INDEX('S-Curve'!$C$3:$AM$39,MATCH('Development Costs'!$L13,'S-Curve'!$C$3:$C$39,0),MATCH(DATEDIF('Development Costs'!$K13,'Development Costs'!DK$11,"m")+1,'S-Curve'!$C$3:$AM$3,0)),0))</f>
        <v>0</v>
      </c>
      <c r="DL13" s="99">
        <f>IF($N13="Equal",IF(AND(DL$11&gt;$K13,EOMONTH($M13,0)&gt;=DL$11),($F13-$O13)/$L13,0),IFERROR(($F13-$O13)*INDEX('S-Curve'!$C$3:$AM$39,MATCH('Development Costs'!$L13,'S-Curve'!$C$3:$C$39,0),MATCH(DATEDIF('Development Costs'!$K13,'Development Costs'!DL$11,"m")+1,'S-Curve'!$C$3:$AM$3,0)),0))</f>
        <v>0</v>
      </c>
      <c r="DM13" s="99">
        <f>IF($N13="Equal",IF(AND(DM$11&gt;$K13,EOMONTH($M13,0)&gt;=DM$11),($F13-$O13)/$L13,0),IFERROR(($F13-$O13)*INDEX('S-Curve'!$C$3:$AM$39,MATCH('Development Costs'!$L13,'S-Curve'!$C$3:$C$39,0),MATCH(DATEDIF('Development Costs'!$K13,'Development Costs'!DM$11,"m")+1,'S-Curve'!$C$3:$AM$3,0)),0))</f>
        <v>0</v>
      </c>
      <c r="DN13" s="99">
        <f>IF($N13="Equal",IF(AND(DN$11&gt;$K13,EOMONTH($M13,0)&gt;=DN$11),($F13-$O13)/$L13,0),IFERROR(($F13-$O13)*INDEX('S-Curve'!$C$3:$AM$39,MATCH('Development Costs'!$L13,'S-Curve'!$C$3:$C$39,0),MATCH(DATEDIF('Development Costs'!$K13,'Development Costs'!DN$11,"m")+1,'S-Curve'!$C$3:$AM$3,0)),0))</f>
        <v>0</v>
      </c>
      <c r="DO13" s="99">
        <f>IF($N13="Equal",IF(AND(DO$11&gt;$K13,EOMONTH($M13,0)&gt;=DO$11),($F13-$O13)/$L13,0),IFERROR(($F13-$O13)*INDEX('S-Curve'!$C$3:$AM$39,MATCH('Development Costs'!$L13,'S-Curve'!$C$3:$C$39,0),MATCH(DATEDIF('Development Costs'!$K13,'Development Costs'!DO$11,"m")+1,'S-Curve'!$C$3:$AM$3,0)),0))</f>
        <v>0</v>
      </c>
      <c r="DP13" s="99">
        <f>IF($N13="Equal",IF(AND(DP$11&gt;$K13,EOMONTH($M13,0)&gt;=DP$11),($F13-$O13)/$L13,0),IFERROR(($F13-$O13)*INDEX('S-Curve'!$C$3:$AM$39,MATCH('Development Costs'!$L13,'S-Curve'!$C$3:$C$39,0),MATCH(DATEDIF('Development Costs'!$K13,'Development Costs'!DP$11,"m")+1,'S-Curve'!$C$3:$AM$3,0)),0))</f>
        <v>0</v>
      </c>
      <c r="DQ13" s="99">
        <f>IF($N13="Equal",IF(AND(DQ$11&gt;$K13,EOMONTH($M13,0)&gt;=DQ$11),($F13-$O13)/$L13,0),IFERROR(($F13-$O13)*INDEX('S-Curve'!$C$3:$AM$39,MATCH('Development Costs'!$L13,'S-Curve'!$C$3:$C$39,0),MATCH(DATEDIF('Development Costs'!$K13,'Development Costs'!DQ$11,"m")+1,'S-Curve'!$C$3:$AM$3,0)),0))</f>
        <v>0</v>
      </c>
      <c r="DR13" s="99">
        <f>IF($N13="Equal",IF(AND(DR$11&gt;$K13,EOMONTH($M13,0)&gt;=DR$11),($F13-$O13)/$L13,0),IFERROR(($F13-$O13)*INDEX('S-Curve'!$C$3:$AM$39,MATCH('Development Costs'!$L13,'S-Curve'!$C$3:$C$39,0),MATCH(DATEDIF('Development Costs'!$K13,'Development Costs'!DR$11,"m")+1,'S-Curve'!$C$3:$AM$3,0)),0))</f>
        <v>0</v>
      </c>
      <c r="DS13" s="99">
        <f>IF($N13="Equal",IF(AND(DS$11&gt;$K13,EOMONTH($M13,0)&gt;=DS$11),($F13-$O13)/$L13,0),IFERROR(($F13-$O13)*INDEX('S-Curve'!$C$3:$AM$39,MATCH('Development Costs'!$L13,'S-Curve'!$C$3:$C$39,0),MATCH(DATEDIF('Development Costs'!$K13,'Development Costs'!DS$11,"m")+1,'S-Curve'!$C$3:$AM$3,0)),0))</f>
        <v>0</v>
      </c>
      <c r="DT13" s="99">
        <f>IF($N13="Equal",IF(AND(DT$11&gt;$K13,EOMONTH($M13,0)&gt;=DT$11),($F13-$O13)/$L13,0),IFERROR(($F13-$O13)*INDEX('S-Curve'!$C$3:$AM$39,MATCH('Development Costs'!$L13,'S-Curve'!$C$3:$C$39,0),MATCH(DATEDIF('Development Costs'!$K13,'Development Costs'!DT$11,"m")+1,'S-Curve'!$C$3:$AM$3,0)),0))</f>
        <v>0</v>
      </c>
      <c r="DU13" s="99">
        <f>IF($N13="Equal",IF(AND(DU$11&gt;$K13,EOMONTH($M13,0)&gt;=DU$11),($F13-$O13)/$L13,0),IFERROR(($F13-$O13)*INDEX('S-Curve'!$C$3:$AM$39,MATCH('Development Costs'!$L13,'S-Curve'!$C$3:$C$39,0),MATCH(DATEDIF('Development Costs'!$K13,'Development Costs'!DU$11,"m")+1,'S-Curve'!$C$3:$AM$3,0)),0))</f>
        <v>0</v>
      </c>
      <c r="DV13" s="99">
        <f>IF($N13="Equal",IF(AND(DV$11&gt;$K13,EOMONTH($M13,0)&gt;=DV$11),($F13-$O13)/$L13,0),IFERROR(($F13-$O13)*INDEX('S-Curve'!$C$3:$AM$39,MATCH('Development Costs'!$L13,'S-Curve'!$C$3:$C$39,0),MATCH(DATEDIF('Development Costs'!$K13,'Development Costs'!DV$11,"m")+1,'S-Curve'!$C$3:$AM$3,0)),0))</f>
        <v>0</v>
      </c>
      <c r="DW13" s="99">
        <f>IF($N13="Equal",IF(AND(DW$11&gt;$K13,EOMONTH($M13,0)&gt;=DW$11),($F13-$O13)/$L13,0),IFERROR(($F13-$O13)*INDEX('S-Curve'!$C$3:$AM$39,MATCH('Development Costs'!$L13,'S-Curve'!$C$3:$C$39,0),MATCH(DATEDIF('Development Costs'!$K13,'Development Costs'!DW$11,"m")+1,'S-Curve'!$C$3:$AM$3,0)),0))</f>
        <v>0</v>
      </c>
      <c r="DX13" s="99">
        <f>IF($N13="Equal",IF(AND(DX$11&gt;$K13,EOMONTH($M13,0)&gt;=DX$11),($F13-$O13)/$L13,0),IFERROR(($F13-$O13)*INDEX('S-Curve'!$C$3:$AM$39,MATCH('Development Costs'!$L13,'S-Curve'!$C$3:$C$39,0),MATCH(DATEDIF('Development Costs'!$K13,'Development Costs'!DX$11,"m")+1,'S-Curve'!$C$3:$AM$3,0)),0))</f>
        <v>0</v>
      </c>
      <c r="DY13" s="99">
        <f>IF($N13="Equal",IF(AND(DY$11&gt;$K13,EOMONTH($M13,0)&gt;=DY$11),($F13-$O13)/$L13,0),IFERROR(($F13-$O13)*INDEX('S-Curve'!$C$3:$AM$39,MATCH('Development Costs'!$L13,'S-Curve'!$C$3:$C$39,0),MATCH(DATEDIF('Development Costs'!$K13,'Development Costs'!DY$11,"m")+1,'S-Curve'!$C$3:$AM$3,0)),0))</f>
        <v>0</v>
      </c>
      <c r="DZ13" s="99">
        <f>IF($N13="Equal",IF(AND(DZ$11&gt;$K13,EOMONTH($M13,0)&gt;=DZ$11),($F13-$O13)/$L13,0),IFERROR(($F13-$O13)*INDEX('S-Curve'!$C$3:$AM$39,MATCH('Development Costs'!$L13,'S-Curve'!$C$3:$C$39,0),MATCH(DATEDIF('Development Costs'!$K13,'Development Costs'!DZ$11,"m")+1,'S-Curve'!$C$3:$AM$3,0)),0))</f>
        <v>0</v>
      </c>
      <c r="EA13" s="99">
        <f>IF($N13="Equal",IF(AND(EA$11&gt;$K13,EOMONTH($M13,0)&gt;=EA$11),($F13-$O13)/$L13,0),IFERROR(($F13-$O13)*INDEX('S-Curve'!$C$3:$AM$39,MATCH('Development Costs'!$L13,'S-Curve'!$C$3:$C$39,0),MATCH(DATEDIF('Development Costs'!$K13,'Development Costs'!EA$11,"m")+1,'S-Curve'!$C$3:$AM$3,0)),0))</f>
        <v>0</v>
      </c>
      <c r="EB13" s="99">
        <f>IF($N13="Equal",IF(AND(EB$11&gt;$K13,EOMONTH($M13,0)&gt;=EB$11),($F13-$O13)/$L13,0),IFERROR(($F13-$O13)*INDEX('S-Curve'!$C$3:$AM$39,MATCH('Development Costs'!$L13,'S-Curve'!$C$3:$C$39,0),MATCH(DATEDIF('Development Costs'!$K13,'Development Costs'!EB$11,"m")+1,'S-Curve'!$C$3:$AM$3,0)),0))</f>
        <v>0</v>
      </c>
      <c r="EC13" s="99">
        <f>IF($N13="Equal",IF(AND(EC$11&gt;$K13,EOMONTH($M13,0)&gt;=EC$11),($F13-$O13)/$L13,0),IFERROR(($F13-$O13)*INDEX('S-Curve'!$C$3:$AM$39,MATCH('Development Costs'!$L13,'S-Curve'!$C$3:$C$39,0),MATCH(DATEDIF('Development Costs'!$K13,'Development Costs'!EC$11,"m")+1,'S-Curve'!$C$3:$AM$3,0)),0))</f>
        <v>0</v>
      </c>
      <c r="ED13" s="99">
        <f>IF($N13="Equal",IF(AND(ED$11&gt;$K13,EOMONTH($M13,0)&gt;=ED$11),($F13-$O13)/$L13,0),IFERROR(($F13-$O13)*INDEX('S-Curve'!$C$3:$AM$39,MATCH('Development Costs'!$L13,'S-Curve'!$C$3:$C$39,0),MATCH(DATEDIF('Development Costs'!$K13,'Development Costs'!ED$11,"m")+1,'S-Curve'!$C$3:$AM$3,0)),0))</f>
        <v>0</v>
      </c>
      <c r="EE13" s="99">
        <f>IF($N13="Equal",IF(AND(EE$11&gt;$K13,EOMONTH($M13,0)&gt;=EE$11),($F13-$O13)/$L13,0),IFERROR(($F13-$O13)*INDEX('S-Curve'!$C$3:$AM$39,MATCH('Development Costs'!$L13,'S-Curve'!$C$3:$C$39,0),MATCH(DATEDIF('Development Costs'!$K13,'Development Costs'!EE$11,"m")+1,'S-Curve'!$C$3:$AM$3,0)),0))</f>
        <v>0</v>
      </c>
      <c r="EF13" s="99">
        <f>IF($N13="Equal",IF(AND(EF$11&gt;$K13,EOMONTH($M13,0)&gt;=EF$11),($F13-$O13)/$L13,0),IFERROR(($F13-$O13)*INDEX('S-Curve'!$C$3:$AM$39,MATCH('Development Costs'!$L13,'S-Curve'!$C$3:$C$39,0),MATCH(DATEDIF('Development Costs'!$K13,'Development Costs'!EF$11,"m")+1,'S-Curve'!$C$3:$AM$3,0)),0))</f>
        <v>0</v>
      </c>
      <c r="EG13" s="99">
        <f>IF(EC13="Equal",IF(AND(EG$11&gt;$K13,EOMONTH($M13,0)&gt;=EG$11),($F13-$O13)/$L13,0),IFERROR(($F13-$O13)*INDEX('S-Curve'!$C$3:$AM$39,MATCH('Development Costs'!$L13,'S-Curve'!$C$3:$C$39,0),MATCH(DATEDIF('Development Costs'!$K13,'Development Costs'!EG$11,"m")+1,'S-Curve'!$C$3:$AM$3,0)),0))</f>
        <v>0</v>
      </c>
    </row>
    <row r="14" spans="2:137">
      <c r="B14" s="5" t="s">
        <v>336</v>
      </c>
      <c r="D14" s="1">
        <v>1</v>
      </c>
      <c r="F14" s="71">
        <v>130000</v>
      </c>
      <c r="G14" s="105">
        <f>F14/$E$8</f>
        <v>0.54859727895749633</v>
      </c>
      <c r="H14" s="99">
        <f>F14/Assumptions!$D$60</f>
        <v>702.70270270270271</v>
      </c>
      <c r="I14" s="32">
        <f ca="1">F14/$F$107</f>
        <v>1.3624195685083907E-3</v>
      </c>
      <c r="K14" s="1"/>
      <c r="M14" s="1"/>
      <c r="O14" s="71">
        <f>F14</f>
        <v>130000</v>
      </c>
      <c r="P14" s="1" t="str">
        <f t="shared" ref="P14:P76" si="8">IF(SUM(Q14:EG14)&lt;&gt;F14,"X","")</f>
        <v/>
      </c>
      <c r="Q14" s="99">
        <f>O14</f>
        <v>130000</v>
      </c>
      <c r="R14" s="99">
        <f>IF($N14="Equal",IF(AND(R$11&gt;$K14,EOMONTH($M14,0)&gt;=R$11),($F14-$O14)/$L14,0),IFERROR(($F14-$O14)*INDEX('S-Curve'!$C$3:$AM$39,MATCH('Development Costs'!$L14,'S-Curve'!$C$3:$C$39,0),MATCH(DATEDIF('Development Costs'!$K14,'Development Costs'!R$11,"m")+1,'S-Curve'!$C$3:$AM$3,0)),0))</f>
        <v>0</v>
      </c>
      <c r="S14" s="99">
        <f>IF($N14="Equal",IF(AND(S$11&gt;$K14,EOMONTH($M14,0)&gt;=S$11),($F14-$O14)/$L14,0),IFERROR(($F14-$O14)*INDEX('S-Curve'!$C$3:$AM$39,MATCH('Development Costs'!$L14,'S-Curve'!$C$3:$C$39,0),MATCH(DATEDIF('Development Costs'!$K14,'Development Costs'!S$11,"m")+1,'S-Curve'!$C$3:$AM$3,0)),0))</f>
        <v>0</v>
      </c>
      <c r="T14" s="99">
        <f>IF($N14="Equal",IF(AND(T$11&gt;$K14,EOMONTH($M14,0)&gt;=T$11),($F14-$O14)/$L14,0),IFERROR(($F14-$O14)*INDEX('S-Curve'!$C$3:$AM$39,MATCH('Development Costs'!$L14,'S-Curve'!$C$3:$C$39,0),MATCH(DATEDIF('Development Costs'!$K14,'Development Costs'!T$11,"m")+1,'S-Curve'!$C$3:$AM$3,0)),0))</f>
        <v>0</v>
      </c>
      <c r="U14" s="99">
        <f>IF($N14="Equal",IF(AND(U$11&gt;$K14,EOMONTH($M14,0)&gt;=U$11),($F14-$O14)/$L14,0),IFERROR(($F14-$O14)*INDEX('S-Curve'!$C$3:$AM$39,MATCH('Development Costs'!$L14,'S-Curve'!$C$3:$C$39,0),MATCH(DATEDIF('Development Costs'!$K14,'Development Costs'!U$11,"m")+1,'S-Curve'!$C$3:$AM$3,0)),0))</f>
        <v>0</v>
      </c>
      <c r="V14" s="99">
        <f>IF($N14="Equal",IF(AND(V$11&gt;$K14,EOMONTH($M14,0)&gt;=V$11),($F14-$O14)/$L14,0),IFERROR(($F14-$O14)*INDEX('S-Curve'!$C$3:$AM$39,MATCH('Development Costs'!$L14,'S-Curve'!$C$3:$C$39,0),MATCH(DATEDIF('Development Costs'!$K14,'Development Costs'!V$11,"m")+1,'S-Curve'!$C$3:$AM$3,0)),0))</f>
        <v>0</v>
      </c>
      <c r="W14" s="99">
        <f>IF($N14="Equal",IF(AND(W$11&gt;$K14,EOMONTH($M14,0)&gt;=W$11),($F14-$O14)/$L14,0),IFERROR(($F14-$O14)*INDEX('S-Curve'!$C$3:$AM$39,MATCH('Development Costs'!$L14,'S-Curve'!$C$3:$C$39,0),MATCH(DATEDIF('Development Costs'!$K14,'Development Costs'!W$11,"m")+1,'S-Curve'!$C$3:$AM$3,0)),0))</f>
        <v>0</v>
      </c>
      <c r="X14" s="99">
        <f>IF($N14="Equal",IF(AND(X$11&gt;$K14,EOMONTH($M14,0)&gt;=X$11),($F14-$O14)/$L14,0),IFERROR(($F14-$O14)*INDEX('S-Curve'!$C$3:$AM$39,MATCH('Development Costs'!$L14,'S-Curve'!$C$3:$C$39,0),MATCH(DATEDIF('Development Costs'!$K14,'Development Costs'!X$11,"m")+1,'S-Curve'!$C$3:$AM$3,0)),0))</f>
        <v>0</v>
      </c>
      <c r="Y14" s="99">
        <f>IF($N14="Equal",IF(AND(Y$11&gt;$K14,EOMONTH($M14,0)&gt;=Y$11),($F14-$O14)/$L14,0),IFERROR(($F14-$O14)*INDEX('S-Curve'!$C$3:$AM$39,MATCH('Development Costs'!$L14,'S-Curve'!$C$3:$C$39,0),MATCH(DATEDIF('Development Costs'!$K14,'Development Costs'!Y$11,"m")+1,'S-Curve'!$C$3:$AM$3,0)),0))</f>
        <v>0</v>
      </c>
      <c r="Z14" s="99">
        <f>IF($N14="Equal",IF(AND(Z$11&gt;$K14,EOMONTH($M14,0)&gt;=Z$11),($F14-$O14)/$L14,0),IFERROR(($F14-$O14)*INDEX('S-Curve'!$C$3:$AM$39,MATCH('Development Costs'!$L14,'S-Curve'!$C$3:$C$39,0),MATCH(DATEDIF('Development Costs'!$K14,'Development Costs'!Z$11,"m")+1,'S-Curve'!$C$3:$AM$3,0)),0))</f>
        <v>0</v>
      </c>
      <c r="AA14" s="99">
        <f>IF($N14="Equal",IF(AND(AA$11&gt;$K14,EOMONTH($M14,0)&gt;=AA$11),($F14-$O14)/$L14,0),IFERROR(($F14-$O14)*INDEX('S-Curve'!$C$3:$AM$39,MATCH('Development Costs'!$L14,'S-Curve'!$C$3:$C$39,0),MATCH(DATEDIF('Development Costs'!$K14,'Development Costs'!AA$11,"m")+1,'S-Curve'!$C$3:$AM$3,0)),0))</f>
        <v>0</v>
      </c>
      <c r="AB14" s="99">
        <f>IF($N14="Equal",IF(AND(AB$11&gt;$K14,EOMONTH($M14,0)&gt;=AB$11),($F14-$O14)/$L14,0),IFERROR(($F14-$O14)*INDEX('S-Curve'!$C$3:$AM$39,MATCH('Development Costs'!$L14,'S-Curve'!$C$3:$C$39,0),MATCH(DATEDIF('Development Costs'!$K14,'Development Costs'!AB$11,"m")+1,'S-Curve'!$C$3:$AM$3,0)),0))</f>
        <v>0</v>
      </c>
      <c r="AC14" s="99">
        <f>IF($N14="Equal",IF(AND(AC$11&gt;$K14,EOMONTH($M14,0)&gt;=AC$11),($F14-$O14)/$L14,0),IFERROR(($F14-$O14)*INDEX('S-Curve'!$C$3:$AM$39,MATCH('Development Costs'!$L14,'S-Curve'!$C$3:$C$39,0),MATCH(DATEDIF('Development Costs'!$K14,'Development Costs'!AC$11,"m")+1,'S-Curve'!$C$3:$AM$3,0)),0))</f>
        <v>0</v>
      </c>
      <c r="AD14" s="99">
        <f>IF($N14="Equal",IF(AND(AD$11&gt;$K14,EOMONTH($M14,0)&gt;=AD$11),($F14-$O14)/$L14,0),IFERROR(($F14-$O14)*INDEX('S-Curve'!$C$3:$AM$39,MATCH('Development Costs'!$L14,'S-Curve'!$C$3:$C$39,0),MATCH(DATEDIF('Development Costs'!$K14,'Development Costs'!AD$11,"m")+1,'S-Curve'!$C$3:$AM$3,0)),0))</f>
        <v>0</v>
      </c>
      <c r="AE14" s="99">
        <f>IF($N14="Equal",IF(AND(AE$11&gt;$K14,EOMONTH($M14,0)&gt;=AE$11),($F14-$O14)/$L14,0),IFERROR(($F14-$O14)*INDEX('S-Curve'!$C$3:$AM$39,MATCH('Development Costs'!$L14,'S-Curve'!$C$3:$C$39,0),MATCH(DATEDIF('Development Costs'!$K14,'Development Costs'!AE$11,"m")+1,'S-Curve'!$C$3:$AM$3,0)),0))</f>
        <v>0</v>
      </c>
      <c r="AF14" s="99">
        <f>IF($N14="Equal",IF(AND(AF$11&gt;$K14,EOMONTH($M14,0)&gt;=AF$11),($F14-$O14)/$L14,0),IFERROR(($F14-$O14)*INDEX('S-Curve'!$C$3:$AM$39,MATCH('Development Costs'!$L14,'S-Curve'!$C$3:$C$39,0),MATCH(DATEDIF('Development Costs'!$K14,'Development Costs'!AF$11,"m")+1,'S-Curve'!$C$3:$AM$3,0)),0))</f>
        <v>0</v>
      </c>
      <c r="AG14" s="99">
        <f>IF($N14="Equal",IF(AND(AG$11&gt;$K14,EOMONTH($M14,0)&gt;=AG$11),($F14-$O14)/$L14,0),IFERROR(($F14-$O14)*INDEX('S-Curve'!$C$3:$AM$39,MATCH('Development Costs'!$L14,'S-Curve'!$C$3:$C$39,0),MATCH(DATEDIF('Development Costs'!$K14,'Development Costs'!AG$11,"m")+1,'S-Curve'!$C$3:$AM$3,0)),0))</f>
        <v>0</v>
      </c>
      <c r="AH14" s="99">
        <f>IF($N14="Equal",IF(AND(AH$11&gt;$K14,EOMONTH($M14,0)&gt;=AH$11),($F14-$O14)/$L14,0),IFERROR(($F14-$O14)*INDEX('S-Curve'!$C$3:$AM$39,MATCH('Development Costs'!$L14,'S-Curve'!$C$3:$C$39,0),MATCH(DATEDIF('Development Costs'!$K14,'Development Costs'!AH$11,"m")+1,'S-Curve'!$C$3:$AM$3,0)),0))</f>
        <v>0</v>
      </c>
      <c r="AI14" s="99">
        <f>IF($N14="Equal",IF(AND(AI$11&gt;$K14,EOMONTH($M14,0)&gt;=AI$11),($F14-$O14)/$L14,0),IFERROR(($F14-$O14)*INDEX('S-Curve'!$C$3:$AM$39,MATCH('Development Costs'!$L14,'S-Curve'!$C$3:$C$39,0),MATCH(DATEDIF('Development Costs'!$K14,'Development Costs'!AI$11,"m")+1,'S-Curve'!$C$3:$AM$3,0)),0))</f>
        <v>0</v>
      </c>
      <c r="AJ14" s="99">
        <f>IF($N14="Equal",IF(AND(AJ$11&gt;$K14,EOMONTH($M14,0)&gt;=AJ$11),($F14-$O14)/$L14,0),IFERROR(($F14-$O14)*INDEX('S-Curve'!$C$3:$AM$39,MATCH('Development Costs'!$L14,'S-Curve'!$C$3:$C$39,0),MATCH(DATEDIF('Development Costs'!$K14,'Development Costs'!AJ$11,"m")+1,'S-Curve'!$C$3:$AM$3,0)),0))</f>
        <v>0</v>
      </c>
      <c r="AK14" s="99">
        <f>IF($N14="Equal",IF(AND(AK$11&gt;$K14,EOMONTH($M14,0)&gt;=AK$11),($F14-$O14)/$L14,0),IFERROR(($F14-$O14)*INDEX('S-Curve'!$C$3:$AM$39,MATCH('Development Costs'!$L14,'S-Curve'!$C$3:$C$39,0),MATCH(DATEDIF('Development Costs'!$K14,'Development Costs'!AK$11,"m")+1,'S-Curve'!$C$3:$AM$3,0)),0))</f>
        <v>0</v>
      </c>
      <c r="AL14" s="99">
        <f>IF($N14="Equal",IF(AND(AL$11&gt;$K14,EOMONTH($M14,0)&gt;=AL$11),($F14-$O14)/$L14,0),IFERROR(($F14-$O14)*INDEX('S-Curve'!$C$3:$AM$39,MATCH('Development Costs'!$L14,'S-Curve'!$C$3:$C$39,0),MATCH(DATEDIF('Development Costs'!$K14,'Development Costs'!AL$11,"m")+1,'S-Curve'!$C$3:$AM$3,0)),0))</f>
        <v>0</v>
      </c>
      <c r="AM14" s="99">
        <f>IF($N14="Equal",IF(AND(AM$11&gt;$K14,EOMONTH($M14,0)&gt;=AM$11),($F14-$O14)/$L14,0),IFERROR(($F14-$O14)*INDEX('S-Curve'!$C$3:$AM$39,MATCH('Development Costs'!$L14,'S-Curve'!$C$3:$C$39,0),MATCH(DATEDIF('Development Costs'!$K14,'Development Costs'!AM$11,"m")+1,'S-Curve'!$C$3:$AM$3,0)),0))</f>
        <v>0</v>
      </c>
      <c r="AN14" s="99">
        <f>IF($N14="Equal",IF(AND(AN$11&gt;$K14,EOMONTH($M14,0)&gt;=AN$11),($F14-$O14)/$L14,0),IFERROR(($F14-$O14)*INDEX('S-Curve'!$C$3:$AM$39,MATCH('Development Costs'!$L14,'S-Curve'!$C$3:$C$39,0),MATCH(DATEDIF('Development Costs'!$K14,'Development Costs'!AN$11,"m")+1,'S-Curve'!$C$3:$AM$3,0)),0))</f>
        <v>0</v>
      </c>
      <c r="AO14" s="99">
        <f>IF($N14="Equal",IF(AND(AO$11&gt;$K14,EOMONTH($M14,0)&gt;=AO$11),($F14-$O14)/$L14,0),IFERROR(($F14-$O14)*INDEX('S-Curve'!$C$3:$AM$39,MATCH('Development Costs'!$L14,'S-Curve'!$C$3:$C$39,0),MATCH(DATEDIF('Development Costs'!$K14,'Development Costs'!AO$11,"m")+1,'S-Curve'!$C$3:$AM$3,0)),0))</f>
        <v>0</v>
      </c>
      <c r="AP14" s="99">
        <f>IF($N14="Equal",IF(AND(AP$11&gt;$K14,EOMONTH($M14,0)&gt;=AP$11),($F14-$O14)/$L14,0),IFERROR(($F14-$O14)*INDEX('S-Curve'!$C$3:$AM$39,MATCH('Development Costs'!$L14,'S-Curve'!$C$3:$C$39,0),MATCH(DATEDIF('Development Costs'!$K14,'Development Costs'!AP$11,"m")+1,'S-Curve'!$C$3:$AM$3,0)),0))</f>
        <v>0</v>
      </c>
      <c r="AQ14" s="99">
        <f>IF($N14="Equal",IF(AND(AQ$11&gt;$K14,EOMONTH($M14,0)&gt;=AQ$11),($F14-$O14)/$L14,0),IFERROR(($F14-$O14)*INDEX('S-Curve'!$C$3:$AM$39,MATCH('Development Costs'!$L14,'S-Curve'!$C$3:$C$39,0),MATCH(DATEDIF('Development Costs'!$K14,'Development Costs'!AQ$11,"m")+1,'S-Curve'!$C$3:$AM$3,0)),0))</f>
        <v>0</v>
      </c>
      <c r="AR14" s="99">
        <f>IF($N14="Equal",IF(AND(AR$11&gt;$K14,EOMONTH($M14,0)&gt;=AR$11),($F14-$O14)/$L14,0),IFERROR(($F14-$O14)*INDEX('S-Curve'!$C$3:$AM$39,MATCH('Development Costs'!$L14,'S-Curve'!$C$3:$C$39,0),MATCH(DATEDIF('Development Costs'!$K14,'Development Costs'!AR$11,"m")+1,'S-Curve'!$C$3:$AM$3,0)),0))</f>
        <v>0</v>
      </c>
      <c r="AS14" s="99">
        <f>IF($N14="Equal",IF(AND(AS$11&gt;$K14,EOMONTH($M14,0)&gt;=AS$11),($F14-$O14)/$L14,0),IFERROR(($F14-$O14)*INDEX('S-Curve'!$C$3:$AM$39,MATCH('Development Costs'!$L14,'S-Curve'!$C$3:$C$39,0),MATCH(DATEDIF('Development Costs'!$K14,'Development Costs'!AS$11,"m")+1,'S-Curve'!$C$3:$AM$3,0)),0))</f>
        <v>0</v>
      </c>
      <c r="AT14" s="99">
        <f>IF($N14="Equal",IF(AND(AT$11&gt;$K14,EOMONTH($M14,0)&gt;=AT$11),($F14-$O14)/$L14,0),IFERROR(($F14-$O14)*INDEX('S-Curve'!$C$3:$AM$39,MATCH('Development Costs'!$L14,'S-Curve'!$C$3:$C$39,0),MATCH(DATEDIF('Development Costs'!$K14,'Development Costs'!AT$11,"m")+1,'S-Curve'!$C$3:$AM$3,0)),0))</f>
        <v>0</v>
      </c>
      <c r="AU14" s="99">
        <f>IF($N14="Equal",IF(AND(AU$11&gt;$K14,EOMONTH($M14,0)&gt;=AU$11),($F14-$O14)/$L14,0),IFERROR(($F14-$O14)*INDEX('S-Curve'!$C$3:$AM$39,MATCH('Development Costs'!$L14,'S-Curve'!$C$3:$C$39,0),MATCH(DATEDIF('Development Costs'!$K14,'Development Costs'!AU$11,"m")+1,'S-Curve'!$C$3:$AM$3,0)),0))</f>
        <v>0</v>
      </c>
      <c r="AV14" s="99">
        <f>IF($N14="Equal",IF(AND(AV$11&gt;$K14,EOMONTH($M14,0)&gt;=AV$11),($F14-$O14)/$L14,0),IFERROR(($F14-$O14)*INDEX('S-Curve'!$C$3:$AM$39,MATCH('Development Costs'!$L14,'S-Curve'!$C$3:$C$39,0),MATCH(DATEDIF('Development Costs'!$K14,'Development Costs'!AV$11,"m")+1,'S-Curve'!$C$3:$AM$3,0)),0))</f>
        <v>0</v>
      </c>
      <c r="AW14" s="99">
        <f>IF($N14="Equal",IF(AND(AW$11&gt;$K14,EOMONTH($M14,0)&gt;=AW$11),($F14-$O14)/$L14,0),IFERROR(($F14-$O14)*INDEX('S-Curve'!$C$3:$AM$39,MATCH('Development Costs'!$L14,'S-Curve'!$C$3:$C$39,0),MATCH(DATEDIF('Development Costs'!$K14,'Development Costs'!AW$11,"m")+1,'S-Curve'!$C$3:$AM$3,0)),0))</f>
        <v>0</v>
      </c>
      <c r="AX14" s="99">
        <f>IF($N14="Equal",IF(AND(AX$11&gt;$K14,EOMONTH($M14,0)&gt;=AX$11),($F14-$O14)/$L14,0),IFERROR(($F14-$O14)*INDEX('S-Curve'!$C$3:$AM$39,MATCH('Development Costs'!$L14,'S-Curve'!$C$3:$C$39,0),MATCH(DATEDIF('Development Costs'!$K14,'Development Costs'!AX$11,"m")+1,'S-Curve'!$C$3:$AM$3,0)),0))</f>
        <v>0</v>
      </c>
      <c r="AY14" s="99">
        <f>IF($N14="Equal",IF(AND(AY$11&gt;$K14,EOMONTH($M14,0)&gt;=AY$11),($F14-$O14)/$L14,0),IFERROR(($F14-$O14)*INDEX('S-Curve'!$C$3:$AM$39,MATCH('Development Costs'!$L14,'S-Curve'!$C$3:$C$39,0),MATCH(DATEDIF('Development Costs'!$K14,'Development Costs'!AY$11,"m")+1,'S-Curve'!$C$3:$AM$3,0)),0))</f>
        <v>0</v>
      </c>
      <c r="AZ14" s="99">
        <f>IF($N14="Equal",IF(AND(AZ$11&gt;$K14,EOMONTH($M14,0)&gt;=AZ$11),($F14-$O14)/$L14,0),IFERROR(($F14-$O14)*INDEX('S-Curve'!$C$3:$AM$39,MATCH('Development Costs'!$L14,'S-Curve'!$C$3:$C$39,0),MATCH(DATEDIF('Development Costs'!$K14,'Development Costs'!AZ$11,"m")+1,'S-Curve'!$C$3:$AM$3,0)),0))</f>
        <v>0</v>
      </c>
      <c r="BA14" s="99">
        <f>IF($N14="Equal",IF(AND(BA$11&gt;$K14,EOMONTH($M14,0)&gt;=BA$11),($F14-$O14)/$L14,0),IFERROR(($F14-$O14)*INDEX('S-Curve'!$C$3:$AM$39,MATCH('Development Costs'!$L14,'S-Curve'!$C$3:$C$39,0),MATCH(DATEDIF('Development Costs'!$K14,'Development Costs'!BA$11,"m")+1,'S-Curve'!$C$3:$AM$3,0)),0))</f>
        <v>0</v>
      </c>
      <c r="BB14" s="99">
        <f>IF($N14="Equal",IF(AND(BB$11&gt;$K14,EOMONTH($M14,0)&gt;=BB$11),($F14-$O14)/$L14,0),IFERROR(($F14-$O14)*INDEX('S-Curve'!$C$3:$AM$39,MATCH('Development Costs'!$L14,'S-Curve'!$C$3:$C$39,0),MATCH(DATEDIF('Development Costs'!$K14,'Development Costs'!BB$11,"m")+1,'S-Curve'!$C$3:$AM$3,0)),0))</f>
        <v>0</v>
      </c>
      <c r="BC14" s="99">
        <f>IF($N14="Equal",IF(AND(BC$11&gt;$K14,EOMONTH($M14,0)&gt;=BC$11),($F14-$O14)/$L14,0),IFERROR(($F14-$O14)*INDEX('S-Curve'!$C$3:$AM$39,MATCH('Development Costs'!$L14,'S-Curve'!$C$3:$C$39,0),MATCH(DATEDIF('Development Costs'!$K14,'Development Costs'!BC$11,"m")+1,'S-Curve'!$C$3:$AM$3,0)),0))</f>
        <v>0</v>
      </c>
      <c r="BD14" s="99">
        <f>IF($N14="Equal",IF(AND(BD$11&gt;$K14,EOMONTH($M14,0)&gt;=BD$11),($F14-$O14)/$L14,0),IFERROR(($F14-$O14)*INDEX('S-Curve'!$C$3:$AM$39,MATCH('Development Costs'!$L14,'S-Curve'!$C$3:$C$39,0),MATCH(DATEDIF('Development Costs'!$K14,'Development Costs'!BD$11,"m")+1,'S-Curve'!$C$3:$AM$3,0)),0))</f>
        <v>0</v>
      </c>
      <c r="BE14" s="99">
        <f>IF($N14="Equal",IF(AND(BE$11&gt;$K14,EOMONTH($M14,0)&gt;=BE$11),($F14-$O14)/$L14,0),IFERROR(($F14-$O14)*INDEX('S-Curve'!$C$3:$AM$39,MATCH('Development Costs'!$L14,'S-Curve'!$C$3:$C$39,0),MATCH(DATEDIF('Development Costs'!$K14,'Development Costs'!BE$11,"m")+1,'S-Curve'!$C$3:$AM$3,0)),0))</f>
        <v>0</v>
      </c>
      <c r="BF14" s="99">
        <f>IF($N14="Equal",IF(AND(BF$11&gt;$K14,EOMONTH($M14,0)&gt;=BF$11),($F14-$O14)/$L14,0),IFERROR(($F14-$O14)*INDEX('S-Curve'!$C$3:$AM$39,MATCH('Development Costs'!$L14,'S-Curve'!$C$3:$C$39,0),MATCH(DATEDIF('Development Costs'!$K14,'Development Costs'!BF$11,"m")+1,'S-Curve'!$C$3:$AM$3,0)),0))</f>
        <v>0</v>
      </c>
      <c r="BG14" s="99">
        <f>IF($N14="Equal",IF(AND(BG$11&gt;$K14,EOMONTH($M14,0)&gt;=BG$11),($F14-$O14)/$L14,0),IFERROR(($F14-$O14)*INDEX('S-Curve'!$C$3:$AM$39,MATCH('Development Costs'!$L14,'S-Curve'!$C$3:$C$39,0),MATCH(DATEDIF('Development Costs'!$K14,'Development Costs'!BG$11,"m")+1,'S-Curve'!$C$3:$AM$3,0)),0))</f>
        <v>0</v>
      </c>
      <c r="BH14" s="99">
        <f>IF($N14="Equal",IF(AND(BH$11&gt;$K14,EOMONTH($M14,0)&gt;=BH$11),($F14-$O14)/$L14,0),IFERROR(($F14-$O14)*INDEX('S-Curve'!$C$3:$AM$39,MATCH('Development Costs'!$L14,'S-Curve'!$C$3:$C$39,0),MATCH(DATEDIF('Development Costs'!$K14,'Development Costs'!BH$11,"m")+1,'S-Curve'!$C$3:$AM$3,0)),0))</f>
        <v>0</v>
      </c>
      <c r="BI14" s="99">
        <f>IF($N14="Equal",IF(AND(BI$11&gt;$K14,EOMONTH($M14,0)&gt;=BI$11),($F14-$O14)/$L14,0),IFERROR(($F14-$O14)*INDEX('S-Curve'!$C$3:$AM$39,MATCH('Development Costs'!$L14,'S-Curve'!$C$3:$C$39,0),MATCH(DATEDIF('Development Costs'!$K14,'Development Costs'!BI$11,"m")+1,'S-Curve'!$C$3:$AM$3,0)),0))</f>
        <v>0</v>
      </c>
      <c r="BJ14" s="99">
        <f>IF($N14="Equal",IF(AND(BJ$11&gt;$K14,EOMONTH($M14,0)&gt;=BJ$11),($F14-$O14)/$L14,0),IFERROR(($F14-$O14)*INDEX('S-Curve'!$C$3:$AM$39,MATCH('Development Costs'!$L14,'S-Curve'!$C$3:$C$39,0),MATCH(DATEDIF('Development Costs'!$K14,'Development Costs'!BJ$11,"m")+1,'S-Curve'!$C$3:$AM$3,0)),0))</f>
        <v>0</v>
      </c>
      <c r="BK14" s="99">
        <f>IF($N14="Equal",IF(AND(BK$11&gt;$K14,EOMONTH($M14,0)&gt;=BK$11),($F14-$O14)/$L14,0),IFERROR(($F14-$O14)*INDEX('S-Curve'!$C$3:$AM$39,MATCH('Development Costs'!$L14,'S-Curve'!$C$3:$C$39,0),MATCH(DATEDIF('Development Costs'!$K14,'Development Costs'!BK$11,"m")+1,'S-Curve'!$C$3:$AM$3,0)),0))</f>
        <v>0</v>
      </c>
      <c r="BL14" s="99">
        <f>IF($N14="Equal",IF(AND(BL$11&gt;$K14,EOMONTH($M14,0)&gt;=BL$11),($F14-$O14)/$L14,0),IFERROR(($F14-$O14)*INDEX('S-Curve'!$C$3:$AM$39,MATCH('Development Costs'!$L14,'S-Curve'!$C$3:$C$39,0),MATCH(DATEDIF('Development Costs'!$K14,'Development Costs'!BL$11,"m")+1,'S-Curve'!$C$3:$AM$3,0)),0))</f>
        <v>0</v>
      </c>
      <c r="BM14" s="99">
        <f>IF($N14="Equal",IF(AND(BM$11&gt;$K14,EOMONTH($M14,0)&gt;=BM$11),($F14-$O14)/$L14,0),IFERROR(($F14-$O14)*INDEX('S-Curve'!$C$3:$AM$39,MATCH('Development Costs'!$L14,'S-Curve'!$C$3:$C$39,0),MATCH(DATEDIF('Development Costs'!$K14,'Development Costs'!BM$11,"m")+1,'S-Curve'!$C$3:$AM$3,0)),0))</f>
        <v>0</v>
      </c>
      <c r="BN14" s="99">
        <f>IF($N14="Equal",IF(AND(BN$11&gt;$K14,EOMONTH($M14,0)&gt;=BN$11),($F14-$O14)/$L14,0),IFERROR(($F14-$O14)*INDEX('S-Curve'!$C$3:$AM$39,MATCH('Development Costs'!$L14,'S-Curve'!$C$3:$C$39,0),MATCH(DATEDIF('Development Costs'!$K14,'Development Costs'!BN$11,"m")+1,'S-Curve'!$C$3:$AM$3,0)),0))</f>
        <v>0</v>
      </c>
      <c r="BO14" s="99">
        <f>IF($N14="Equal",IF(AND(BO$11&gt;$K14,EOMONTH($M14,0)&gt;=BO$11),($F14-$O14)/$L14,0),IFERROR(($F14-$O14)*INDEX('S-Curve'!$C$3:$AM$39,MATCH('Development Costs'!$L14,'S-Curve'!$C$3:$C$39,0),MATCH(DATEDIF('Development Costs'!$K14,'Development Costs'!BO$11,"m")+1,'S-Curve'!$C$3:$AM$3,0)),0))</f>
        <v>0</v>
      </c>
      <c r="BP14" s="99">
        <f>IF($N14="Equal",IF(AND(BP$11&gt;$K14,EOMONTH($M14,0)&gt;=BP$11),($F14-$O14)/$L14,0),IFERROR(($F14-$O14)*INDEX('S-Curve'!$C$3:$AM$39,MATCH('Development Costs'!$L14,'S-Curve'!$C$3:$C$39,0),MATCH(DATEDIF('Development Costs'!$K14,'Development Costs'!BP$11,"m")+1,'S-Curve'!$C$3:$AM$3,0)),0))</f>
        <v>0</v>
      </c>
      <c r="BQ14" s="99">
        <f>IF($N14="Equal",IF(AND(BQ$11&gt;$K14,EOMONTH($M14,0)&gt;=BQ$11),($F14-$O14)/$L14,0),IFERROR(($F14-$O14)*INDEX('S-Curve'!$C$3:$AM$39,MATCH('Development Costs'!$L14,'S-Curve'!$C$3:$C$39,0),MATCH(DATEDIF('Development Costs'!$K14,'Development Costs'!BQ$11,"m")+1,'S-Curve'!$C$3:$AM$3,0)),0))</f>
        <v>0</v>
      </c>
      <c r="BR14" s="99">
        <f>IF($N14="Equal",IF(AND(BR$11&gt;$K14,EOMONTH($M14,0)&gt;=BR$11),($F14-$O14)/$L14,0),IFERROR(($F14-$O14)*INDEX('S-Curve'!$C$3:$AM$39,MATCH('Development Costs'!$L14,'S-Curve'!$C$3:$C$39,0),MATCH(DATEDIF('Development Costs'!$K14,'Development Costs'!BR$11,"m")+1,'S-Curve'!$C$3:$AM$3,0)),0))</f>
        <v>0</v>
      </c>
      <c r="BS14" s="99">
        <f>IF($N14="Equal",IF(AND(BS$11&gt;$K14,EOMONTH($M14,0)&gt;=BS$11),($F14-$O14)/$L14,0),IFERROR(($F14-$O14)*INDEX('S-Curve'!$C$3:$AM$39,MATCH('Development Costs'!$L14,'S-Curve'!$C$3:$C$39,0),MATCH(DATEDIF('Development Costs'!$K14,'Development Costs'!BS$11,"m")+1,'S-Curve'!$C$3:$AM$3,0)),0))</f>
        <v>0</v>
      </c>
      <c r="BT14" s="99">
        <f>IF($N14="Equal",IF(AND(BT$11&gt;$K14,EOMONTH($M14,0)&gt;=BT$11),($F14-$O14)/$L14,0),IFERROR(($F14-$O14)*INDEX('S-Curve'!$C$3:$AM$39,MATCH('Development Costs'!$L14,'S-Curve'!$C$3:$C$39,0),MATCH(DATEDIF('Development Costs'!$K14,'Development Costs'!BT$11,"m")+1,'S-Curve'!$C$3:$AM$3,0)),0))</f>
        <v>0</v>
      </c>
      <c r="BU14" s="99">
        <f>IF($N14="Equal",IF(AND(BU$11&gt;$K14,EOMONTH($M14,0)&gt;=BU$11),($F14-$O14)/$L14,0),IFERROR(($F14-$O14)*INDEX('S-Curve'!$C$3:$AM$39,MATCH('Development Costs'!$L14,'S-Curve'!$C$3:$C$39,0),MATCH(DATEDIF('Development Costs'!$K14,'Development Costs'!BU$11,"m")+1,'S-Curve'!$C$3:$AM$3,0)),0))</f>
        <v>0</v>
      </c>
      <c r="BV14" s="99">
        <f>IF($N14="Equal",IF(AND(BV$11&gt;$K14,EOMONTH($M14,0)&gt;=BV$11),($F14-$O14)/$L14,0),IFERROR(($F14-$O14)*INDEX('S-Curve'!$C$3:$AM$39,MATCH('Development Costs'!$L14,'S-Curve'!$C$3:$C$39,0),MATCH(DATEDIF('Development Costs'!$K14,'Development Costs'!BV$11,"m")+1,'S-Curve'!$C$3:$AM$3,0)),0))</f>
        <v>0</v>
      </c>
      <c r="BW14" s="99">
        <f>IF($N14="Equal",IF(AND(BW$11&gt;$K14,EOMONTH($M14,0)&gt;=BW$11),($F14-$O14)/$L14,0),IFERROR(($F14-$O14)*INDEX('S-Curve'!$C$3:$AM$39,MATCH('Development Costs'!$L14,'S-Curve'!$C$3:$C$39,0),MATCH(DATEDIF('Development Costs'!$K14,'Development Costs'!BW$11,"m")+1,'S-Curve'!$C$3:$AM$3,0)),0))</f>
        <v>0</v>
      </c>
      <c r="BX14" s="99">
        <f>IF($N14="Equal",IF(AND(BX$11&gt;$K14,EOMONTH($M14,0)&gt;=BX$11),($F14-$O14)/$L14,0),IFERROR(($F14-$O14)*INDEX('S-Curve'!$C$3:$AM$39,MATCH('Development Costs'!$L14,'S-Curve'!$C$3:$C$39,0),MATCH(DATEDIF('Development Costs'!$K14,'Development Costs'!BX$11,"m")+1,'S-Curve'!$C$3:$AM$3,0)),0))</f>
        <v>0</v>
      </c>
      <c r="BY14" s="99">
        <f>IF($N14="Equal",IF(AND(BY$11&gt;$K14,EOMONTH($M14,0)&gt;=BY$11),($F14-$O14)/$L14,0),IFERROR(($F14-$O14)*INDEX('S-Curve'!$C$3:$AM$39,MATCH('Development Costs'!$L14,'S-Curve'!$C$3:$C$39,0),MATCH(DATEDIF('Development Costs'!$K14,'Development Costs'!BY$11,"m")+1,'S-Curve'!$C$3:$AM$3,0)),0))</f>
        <v>0</v>
      </c>
      <c r="BZ14" s="99">
        <f>IF($N14="Equal",IF(AND(BZ$11&gt;$K14,EOMONTH($M14,0)&gt;=BZ$11),($F14-$O14)/$L14,0),IFERROR(($F14-$O14)*INDEX('S-Curve'!$C$3:$AM$39,MATCH('Development Costs'!$L14,'S-Curve'!$C$3:$C$39,0),MATCH(DATEDIF('Development Costs'!$K14,'Development Costs'!BZ$11,"m")+1,'S-Curve'!$C$3:$AM$3,0)),0))</f>
        <v>0</v>
      </c>
      <c r="CA14" s="99">
        <f>IF($N14="Equal",IF(AND(CA$11&gt;$K14,EOMONTH($M14,0)&gt;=CA$11),($F14-$O14)/$L14,0),IFERROR(($F14-$O14)*INDEX('S-Curve'!$C$3:$AM$39,MATCH('Development Costs'!$L14,'S-Curve'!$C$3:$C$39,0),MATCH(DATEDIF('Development Costs'!$K14,'Development Costs'!CA$11,"m")+1,'S-Curve'!$C$3:$AM$3,0)),0))</f>
        <v>0</v>
      </c>
      <c r="CB14" s="99">
        <f>IF($N14="Equal",IF(AND(CB$11&gt;$K14,EOMONTH($M14,0)&gt;=CB$11),($F14-$O14)/$L14,0),IFERROR(($F14-$O14)*INDEX('S-Curve'!$C$3:$AM$39,MATCH('Development Costs'!$L14,'S-Curve'!$C$3:$C$39,0),MATCH(DATEDIF('Development Costs'!$K14,'Development Costs'!CB$11,"m")+1,'S-Curve'!$C$3:$AM$3,0)),0))</f>
        <v>0</v>
      </c>
      <c r="CC14" s="99">
        <f>IF($N14="Equal",IF(AND(CC$11&gt;$K14,EOMONTH($M14,0)&gt;=CC$11),($F14-$O14)/$L14,0),IFERROR(($F14-$O14)*INDEX('S-Curve'!$C$3:$AM$39,MATCH('Development Costs'!$L14,'S-Curve'!$C$3:$C$39,0),MATCH(DATEDIF('Development Costs'!$K14,'Development Costs'!CC$11,"m")+1,'S-Curve'!$C$3:$AM$3,0)),0))</f>
        <v>0</v>
      </c>
      <c r="CD14" s="99">
        <f>IF($N14="Equal",IF(AND(CD$11&gt;$K14,EOMONTH($M14,0)&gt;=CD$11),($F14-$O14)/$L14,0),IFERROR(($F14-$O14)*INDEX('S-Curve'!$C$3:$AM$39,MATCH('Development Costs'!$L14,'S-Curve'!$C$3:$C$39,0),MATCH(DATEDIF('Development Costs'!$K14,'Development Costs'!CD$11,"m")+1,'S-Curve'!$C$3:$AM$3,0)),0))</f>
        <v>0</v>
      </c>
      <c r="CE14" s="99">
        <f>IF($N14="Equal",IF(AND(CE$11&gt;$K14,EOMONTH($M14,0)&gt;=CE$11),($F14-$O14)/$L14,0),IFERROR(($F14-$O14)*INDEX('S-Curve'!$C$3:$AM$39,MATCH('Development Costs'!$L14,'S-Curve'!$C$3:$C$39,0),MATCH(DATEDIF('Development Costs'!$K14,'Development Costs'!CE$11,"m")+1,'S-Curve'!$C$3:$AM$3,0)),0))</f>
        <v>0</v>
      </c>
      <c r="CF14" s="99">
        <f>IF($N14="Equal",IF(AND(CF$11&gt;$K14,EOMONTH($M14,0)&gt;=CF$11),($F14-$O14)/$L14,0),IFERROR(($F14-$O14)*INDEX('S-Curve'!$C$3:$AM$39,MATCH('Development Costs'!$L14,'S-Curve'!$C$3:$C$39,0),MATCH(DATEDIF('Development Costs'!$K14,'Development Costs'!CF$11,"m")+1,'S-Curve'!$C$3:$AM$3,0)),0))</f>
        <v>0</v>
      </c>
      <c r="CG14" s="99">
        <f>IF($N14="Equal",IF(AND(CG$11&gt;$K14,EOMONTH($M14,0)&gt;=CG$11),($F14-$O14)/$L14,0),IFERROR(($F14-$O14)*INDEX('S-Curve'!$C$3:$AM$39,MATCH('Development Costs'!$L14,'S-Curve'!$C$3:$C$39,0),MATCH(DATEDIF('Development Costs'!$K14,'Development Costs'!CG$11,"m")+1,'S-Curve'!$C$3:$AM$3,0)),0))</f>
        <v>0</v>
      </c>
      <c r="CH14" s="99">
        <f>IF($N14="Equal",IF(AND(CH$11&gt;$K14,EOMONTH($M14,0)&gt;=CH$11),($F14-$O14)/$L14,0),IFERROR(($F14-$O14)*INDEX('S-Curve'!$C$3:$AM$39,MATCH('Development Costs'!$L14,'S-Curve'!$C$3:$C$39,0),MATCH(DATEDIF('Development Costs'!$K14,'Development Costs'!CH$11,"m")+1,'S-Curve'!$C$3:$AM$3,0)),0))</f>
        <v>0</v>
      </c>
      <c r="CI14" s="99">
        <f>IF($N14="Equal",IF(AND(CI$11&gt;$K14,EOMONTH($M14,0)&gt;=CI$11),($F14-$O14)/$L14,0),IFERROR(($F14-$O14)*INDEX('S-Curve'!$C$3:$AM$39,MATCH('Development Costs'!$L14,'S-Curve'!$C$3:$C$39,0),MATCH(DATEDIF('Development Costs'!$K14,'Development Costs'!CI$11,"m")+1,'S-Curve'!$C$3:$AM$3,0)),0))</f>
        <v>0</v>
      </c>
      <c r="CJ14" s="99">
        <f>IF($N14="Equal",IF(AND(CJ$11&gt;$K14,EOMONTH($M14,0)&gt;=CJ$11),($F14-$O14)/$L14,0),IFERROR(($F14-$O14)*INDEX('S-Curve'!$C$3:$AM$39,MATCH('Development Costs'!$L14,'S-Curve'!$C$3:$C$39,0),MATCH(DATEDIF('Development Costs'!$K14,'Development Costs'!CJ$11,"m")+1,'S-Curve'!$C$3:$AM$3,0)),0))</f>
        <v>0</v>
      </c>
      <c r="CK14" s="99">
        <f>IF($N14="Equal",IF(AND(CK$11&gt;$K14,EOMONTH($M14,0)&gt;=CK$11),($F14-$O14)/$L14,0),IFERROR(($F14-$O14)*INDEX('S-Curve'!$C$3:$AM$39,MATCH('Development Costs'!$L14,'S-Curve'!$C$3:$C$39,0),MATCH(DATEDIF('Development Costs'!$K14,'Development Costs'!CK$11,"m")+1,'S-Curve'!$C$3:$AM$3,0)),0))</f>
        <v>0</v>
      </c>
      <c r="CL14" s="99">
        <f>IF($N14="Equal",IF(AND(CL$11&gt;$K14,EOMONTH($M14,0)&gt;=CL$11),($F14-$O14)/$L14,0),IFERROR(($F14-$O14)*INDEX('S-Curve'!$C$3:$AM$39,MATCH('Development Costs'!$L14,'S-Curve'!$C$3:$C$39,0),MATCH(DATEDIF('Development Costs'!$K14,'Development Costs'!CL$11,"m")+1,'S-Curve'!$C$3:$AM$3,0)),0))</f>
        <v>0</v>
      </c>
      <c r="CM14" s="99">
        <f>IF($N14="Equal",IF(AND(CM$11&gt;$K14,EOMONTH($M14,0)&gt;=CM$11),($F14-$O14)/$L14,0),IFERROR(($F14-$O14)*INDEX('S-Curve'!$C$3:$AM$39,MATCH('Development Costs'!$L14,'S-Curve'!$C$3:$C$39,0),MATCH(DATEDIF('Development Costs'!$K14,'Development Costs'!CM$11,"m")+1,'S-Curve'!$C$3:$AM$3,0)),0))</f>
        <v>0</v>
      </c>
      <c r="CN14" s="99">
        <f>IF($N14="Equal",IF(AND(CN$11&gt;$K14,EOMONTH($M14,0)&gt;=CN$11),($F14-$O14)/$L14,0),IFERROR(($F14-$O14)*INDEX('S-Curve'!$C$3:$AM$39,MATCH('Development Costs'!$L14,'S-Curve'!$C$3:$C$39,0),MATCH(DATEDIF('Development Costs'!$K14,'Development Costs'!CN$11,"m")+1,'S-Curve'!$C$3:$AM$3,0)),0))</f>
        <v>0</v>
      </c>
      <c r="CO14" s="99">
        <f>IF($N14="Equal",IF(AND(CO$11&gt;$K14,EOMONTH($M14,0)&gt;=CO$11),($F14-$O14)/$L14,0),IFERROR(($F14-$O14)*INDEX('S-Curve'!$C$3:$AM$39,MATCH('Development Costs'!$L14,'S-Curve'!$C$3:$C$39,0),MATCH(DATEDIF('Development Costs'!$K14,'Development Costs'!CO$11,"m")+1,'S-Curve'!$C$3:$AM$3,0)),0))</f>
        <v>0</v>
      </c>
      <c r="CP14" s="99">
        <f>IF($N14="Equal",IF(AND(CP$11&gt;$K14,EOMONTH($M14,0)&gt;=CP$11),($F14-$O14)/$L14,0),IFERROR(($F14-$O14)*INDEX('S-Curve'!$C$3:$AM$39,MATCH('Development Costs'!$L14,'S-Curve'!$C$3:$C$39,0),MATCH(DATEDIF('Development Costs'!$K14,'Development Costs'!CP$11,"m")+1,'S-Curve'!$C$3:$AM$3,0)),0))</f>
        <v>0</v>
      </c>
      <c r="CQ14" s="99">
        <f>IF($N14="Equal",IF(AND(CQ$11&gt;$K14,EOMONTH($M14,0)&gt;=CQ$11),($F14-$O14)/$L14,0),IFERROR(($F14-$O14)*INDEX('S-Curve'!$C$3:$AM$39,MATCH('Development Costs'!$L14,'S-Curve'!$C$3:$C$39,0),MATCH(DATEDIF('Development Costs'!$K14,'Development Costs'!CQ$11,"m")+1,'S-Curve'!$C$3:$AM$3,0)),0))</f>
        <v>0</v>
      </c>
      <c r="CR14" s="99">
        <f>IF($N14="Equal",IF(AND(CR$11&gt;$K14,EOMONTH($M14,0)&gt;=CR$11),($F14-$O14)/$L14,0),IFERROR(($F14-$O14)*INDEX('S-Curve'!$C$3:$AM$39,MATCH('Development Costs'!$L14,'S-Curve'!$C$3:$C$39,0),MATCH(DATEDIF('Development Costs'!$K14,'Development Costs'!CR$11,"m")+1,'S-Curve'!$C$3:$AM$3,0)),0))</f>
        <v>0</v>
      </c>
      <c r="CS14" s="99">
        <f>IF($N14="Equal",IF(AND(CS$11&gt;$K14,EOMONTH($M14,0)&gt;=CS$11),($F14-$O14)/$L14,0),IFERROR(($F14-$O14)*INDEX('S-Curve'!$C$3:$AM$39,MATCH('Development Costs'!$L14,'S-Curve'!$C$3:$C$39,0),MATCH(DATEDIF('Development Costs'!$K14,'Development Costs'!CS$11,"m")+1,'S-Curve'!$C$3:$AM$3,0)),0))</f>
        <v>0</v>
      </c>
      <c r="CT14" s="99">
        <f>IF($N14="Equal",IF(AND(CT$11&gt;$K14,EOMONTH($M14,0)&gt;=CT$11),($F14-$O14)/$L14,0),IFERROR(($F14-$O14)*INDEX('S-Curve'!$C$3:$AM$39,MATCH('Development Costs'!$L14,'S-Curve'!$C$3:$C$39,0),MATCH(DATEDIF('Development Costs'!$K14,'Development Costs'!CT$11,"m")+1,'S-Curve'!$C$3:$AM$3,0)),0))</f>
        <v>0</v>
      </c>
      <c r="CU14" s="99">
        <f>IF($N14="Equal",IF(AND(CU$11&gt;$K14,EOMONTH($M14,0)&gt;=CU$11),($F14-$O14)/$L14,0),IFERROR(($F14-$O14)*INDEX('S-Curve'!$C$3:$AM$39,MATCH('Development Costs'!$L14,'S-Curve'!$C$3:$C$39,0),MATCH(DATEDIF('Development Costs'!$K14,'Development Costs'!CU$11,"m")+1,'S-Curve'!$C$3:$AM$3,0)),0))</f>
        <v>0</v>
      </c>
      <c r="CV14" s="99">
        <f>IF($N14="Equal",IF(AND(CV$11&gt;$K14,EOMONTH($M14,0)&gt;=CV$11),($F14-$O14)/$L14,0),IFERROR(($F14-$O14)*INDEX('S-Curve'!$C$3:$AM$39,MATCH('Development Costs'!$L14,'S-Curve'!$C$3:$C$39,0),MATCH(DATEDIF('Development Costs'!$K14,'Development Costs'!CV$11,"m")+1,'S-Curve'!$C$3:$AM$3,0)),0))</f>
        <v>0</v>
      </c>
      <c r="CW14" s="99">
        <f>IF($N14="Equal",IF(AND(CW$11&gt;$K14,EOMONTH($M14,0)&gt;=CW$11),($F14-$O14)/$L14,0),IFERROR(($F14-$O14)*INDEX('S-Curve'!$C$3:$AM$39,MATCH('Development Costs'!$L14,'S-Curve'!$C$3:$C$39,0),MATCH(DATEDIF('Development Costs'!$K14,'Development Costs'!CW$11,"m")+1,'S-Curve'!$C$3:$AM$3,0)),0))</f>
        <v>0</v>
      </c>
      <c r="CX14" s="99">
        <f>IF($N14="Equal",IF(AND(CX$11&gt;$K14,EOMONTH($M14,0)&gt;=CX$11),($F14-$O14)/$L14,0),IFERROR(($F14-$O14)*INDEX('S-Curve'!$C$3:$AM$39,MATCH('Development Costs'!$L14,'S-Curve'!$C$3:$C$39,0),MATCH(DATEDIF('Development Costs'!$K14,'Development Costs'!CX$11,"m")+1,'S-Curve'!$C$3:$AM$3,0)),0))</f>
        <v>0</v>
      </c>
      <c r="CY14" s="99">
        <f>IF($N14="Equal",IF(AND(CY$11&gt;$K14,EOMONTH($M14,0)&gt;=CY$11),($F14-$O14)/$L14,0),IFERROR(($F14-$O14)*INDEX('S-Curve'!$C$3:$AM$39,MATCH('Development Costs'!$L14,'S-Curve'!$C$3:$C$39,0),MATCH(DATEDIF('Development Costs'!$K14,'Development Costs'!CY$11,"m")+1,'S-Curve'!$C$3:$AM$3,0)),0))</f>
        <v>0</v>
      </c>
      <c r="CZ14" s="99">
        <f>IF($N14="Equal",IF(AND(CZ$11&gt;$K14,EOMONTH($M14,0)&gt;=CZ$11),($F14-$O14)/$L14,0),IFERROR(($F14-$O14)*INDEX('S-Curve'!$C$3:$AM$39,MATCH('Development Costs'!$L14,'S-Curve'!$C$3:$C$39,0),MATCH(DATEDIF('Development Costs'!$K14,'Development Costs'!CZ$11,"m")+1,'S-Curve'!$C$3:$AM$3,0)),0))</f>
        <v>0</v>
      </c>
      <c r="DA14" s="99">
        <f>IF($N14="Equal",IF(AND(DA$11&gt;$K14,EOMONTH($M14,0)&gt;=DA$11),($F14-$O14)/$L14,0),IFERROR(($F14-$O14)*INDEX('S-Curve'!$C$3:$AM$39,MATCH('Development Costs'!$L14,'S-Curve'!$C$3:$C$39,0),MATCH(DATEDIF('Development Costs'!$K14,'Development Costs'!DA$11,"m")+1,'S-Curve'!$C$3:$AM$3,0)),0))</f>
        <v>0</v>
      </c>
      <c r="DB14" s="99">
        <f>IF($N14="Equal",IF(AND(DB$11&gt;$K14,EOMONTH($M14,0)&gt;=DB$11),($F14-$O14)/$L14,0),IFERROR(($F14-$O14)*INDEX('S-Curve'!$C$3:$AM$39,MATCH('Development Costs'!$L14,'S-Curve'!$C$3:$C$39,0),MATCH(DATEDIF('Development Costs'!$K14,'Development Costs'!DB$11,"m")+1,'S-Curve'!$C$3:$AM$3,0)),0))</f>
        <v>0</v>
      </c>
      <c r="DC14" s="99">
        <f>IF($N14="Equal",IF(AND(DC$11&gt;$K14,EOMONTH($M14,0)&gt;=DC$11),($F14-$O14)/$L14,0),IFERROR(($F14-$O14)*INDEX('S-Curve'!$C$3:$AM$39,MATCH('Development Costs'!$L14,'S-Curve'!$C$3:$C$39,0),MATCH(DATEDIF('Development Costs'!$K14,'Development Costs'!DC$11,"m")+1,'S-Curve'!$C$3:$AM$3,0)),0))</f>
        <v>0</v>
      </c>
      <c r="DD14" s="99">
        <f>IF($N14="Equal",IF(AND(DD$11&gt;$K14,EOMONTH($M14,0)&gt;=DD$11),($F14-$O14)/$L14,0),IFERROR(($F14-$O14)*INDEX('S-Curve'!$C$3:$AM$39,MATCH('Development Costs'!$L14,'S-Curve'!$C$3:$C$39,0),MATCH(DATEDIF('Development Costs'!$K14,'Development Costs'!DD$11,"m")+1,'S-Curve'!$C$3:$AM$3,0)),0))</f>
        <v>0</v>
      </c>
      <c r="DE14" s="99">
        <f>IF($N14="Equal",IF(AND(DE$11&gt;$K14,EOMONTH($M14,0)&gt;=DE$11),($F14-$O14)/$L14,0),IFERROR(($F14-$O14)*INDEX('S-Curve'!$C$3:$AM$39,MATCH('Development Costs'!$L14,'S-Curve'!$C$3:$C$39,0),MATCH(DATEDIF('Development Costs'!$K14,'Development Costs'!DE$11,"m")+1,'S-Curve'!$C$3:$AM$3,0)),0))</f>
        <v>0</v>
      </c>
      <c r="DF14" s="99">
        <f>IF($N14="Equal",IF(AND(DF$11&gt;$K14,EOMONTH($M14,0)&gt;=DF$11),($F14-$O14)/$L14,0),IFERROR(($F14-$O14)*INDEX('S-Curve'!$C$3:$AM$39,MATCH('Development Costs'!$L14,'S-Curve'!$C$3:$C$39,0),MATCH(DATEDIF('Development Costs'!$K14,'Development Costs'!DF$11,"m")+1,'S-Curve'!$C$3:$AM$3,0)),0))</f>
        <v>0</v>
      </c>
      <c r="DG14" s="99">
        <f>IF($N14="Equal",IF(AND(DG$11&gt;$K14,EOMONTH($M14,0)&gt;=DG$11),($F14-$O14)/$L14,0),IFERROR(($F14-$O14)*INDEX('S-Curve'!$C$3:$AM$39,MATCH('Development Costs'!$L14,'S-Curve'!$C$3:$C$39,0),MATCH(DATEDIF('Development Costs'!$K14,'Development Costs'!DG$11,"m")+1,'S-Curve'!$C$3:$AM$3,0)),0))</f>
        <v>0</v>
      </c>
      <c r="DH14" s="99">
        <f>IF($N14="Equal",IF(AND(DH$11&gt;$K14,EOMONTH($M14,0)&gt;=DH$11),($F14-$O14)/$L14,0),IFERROR(($F14-$O14)*INDEX('S-Curve'!$C$3:$AM$39,MATCH('Development Costs'!$L14,'S-Curve'!$C$3:$C$39,0),MATCH(DATEDIF('Development Costs'!$K14,'Development Costs'!DH$11,"m")+1,'S-Curve'!$C$3:$AM$3,0)),0))</f>
        <v>0</v>
      </c>
      <c r="DI14" s="99">
        <f>IF($N14="Equal",IF(AND(DI$11&gt;$K14,EOMONTH($M14,0)&gt;=DI$11),($F14-$O14)/$L14,0),IFERROR(($F14-$O14)*INDEX('S-Curve'!$C$3:$AM$39,MATCH('Development Costs'!$L14,'S-Curve'!$C$3:$C$39,0),MATCH(DATEDIF('Development Costs'!$K14,'Development Costs'!DI$11,"m")+1,'S-Curve'!$C$3:$AM$3,0)),0))</f>
        <v>0</v>
      </c>
      <c r="DJ14" s="99">
        <f>IF($N14="Equal",IF(AND(DJ$11&gt;$K14,EOMONTH($M14,0)&gt;=DJ$11),($F14-$O14)/$L14,0),IFERROR(($F14-$O14)*INDEX('S-Curve'!$C$3:$AM$39,MATCH('Development Costs'!$L14,'S-Curve'!$C$3:$C$39,0),MATCH(DATEDIF('Development Costs'!$K14,'Development Costs'!DJ$11,"m")+1,'S-Curve'!$C$3:$AM$3,0)),0))</f>
        <v>0</v>
      </c>
      <c r="DK14" s="99">
        <f>IF($N14="Equal",IF(AND(DK$11&gt;$K14,EOMONTH($M14,0)&gt;=DK$11),($F14-$O14)/$L14,0),IFERROR(($F14-$O14)*INDEX('S-Curve'!$C$3:$AM$39,MATCH('Development Costs'!$L14,'S-Curve'!$C$3:$C$39,0),MATCH(DATEDIF('Development Costs'!$K14,'Development Costs'!DK$11,"m")+1,'S-Curve'!$C$3:$AM$3,0)),0))</f>
        <v>0</v>
      </c>
      <c r="DL14" s="99">
        <f>IF($N14="Equal",IF(AND(DL$11&gt;$K14,EOMONTH($M14,0)&gt;=DL$11),($F14-$O14)/$L14,0),IFERROR(($F14-$O14)*INDEX('S-Curve'!$C$3:$AM$39,MATCH('Development Costs'!$L14,'S-Curve'!$C$3:$C$39,0),MATCH(DATEDIF('Development Costs'!$K14,'Development Costs'!DL$11,"m")+1,'S-Curve'!$C$3:$AM$3,0)),0))</f>
        <v>0</v>
      </c>
      <c r="DM14" s="99">
        <f>IF($N14="Equal",IF(AND(DM$11&gt;$K14,EOMONTH($M14,0)&gt;=DM$11),($F14-$O14)/$L14,0),IFERROR(($F14-$O14)*INDEX('S-Curve'!$C$3:$AM$39,MATCH('Development Costs'!$L14,'S-Curve'!$C$3:$C$39,0),MATCH(DATEDIF('Development Costs'!$K14,'Development Costs'!DM$11,"m")+1,'S-Curve'!$C$3:$AM$3,0)),0))</f>
        <v>0</v>
      </c>
      <c r="DN14" s="99">
        <f>IF($N14="Equal",IF(AND(DN$11&gt;$K14,EOMONTH($M14,0)&gt;=DN$11),($F14-$O14)/$L14,0),IFERROR(($F14-$O14)*INDEX('S-Curve'!$C$3:$AM$39,MATCH('Development Costs'!$L14,'S-Curve'!$C$3:$C$39,0),MATCH(DATEDIF('Development Costs'!$K14,'Development Costs'!DN$11,"m")+1,'S-Curve'!$C$3:$AM$3,0)),0))</f>
        <v>0</v>
      </c>
      <c r="DO14" s="99">
        <f>IF($N14="Equal",IF(AND(DO$11&gt;$K14,EOMONTH($M14,0)&gt;=DO$11),($F14-$O14)/$L14,0),IFERROR(($F14-$O14)*INDEX('S-Curve'!$C$3:$AM$39,MATCH('Development Costs'!$L14,'S-Curve'!$C$3:$C$39,0),MATCH(DATEDIF('Development Costs'!$K14,'Development Costs'!DO$11,"m")+1,'S-Curve'!$C$3:$AM$3,0)),0))</f>
        <v>0</v>
      </c>
      <c r="DP14" s="99">
        <f>IF($N14="Equal",IF(AND(DP$11&gt;$K14,EOMONTH($M14,0)&gt;=DP$11),($F14-$O14)/$L14,0),IFERROR(($F14-$O14)*INDEX('S-Curve'!$C$3:$AM$39,MATCH('Development Costs'!$L14,'S-Curve'!$C$3:$C$39,0),MATCH(DATEDIF('Development Costs'!$K14,'Development Costs'!DP$11,"m")+1,'S-Curve'!$C$3:$AM$3,0)),0))</f>
        <v>0</v>
      </c>
      <c r="DQ14" s="99">
        <f>IF($N14="Equal",IF(AND(DQ$11&gt;$K14,EOMONTH($M14,0)&gt;=DQ$11),($F14-$O14)/$L14,0),IFERROR(($F14-$O14)*INDEX('S-Curve'!$C$3:$AM$39,MATCH('Development Costs'!$L14,'S-Curve'!$C$3:$C$39,0),MATCH(DATEDIF('Development Costs'!$K14,'Development Costs'!DQ$11,"m")+1,'S-Curve'!$C$3:$AM$3,0)),0))</f>
        <v>0</v>
      </c>
      <c r="DR14" s="99">
        <f>IF($N14="Equal",IF(AND(DR$11&gt;$K14,EOMONTH($M14,0)&gt;=DR$11),($F14-$O14)/$L14,0),IFERROR(($F14-$O14)*INDEX('S-Curve'!$C$3:$AM$39,MATCH('Development Costs'!$L14,'S-Curve'!$C$3:$C$39,0),MATCH(DATEDIF('Development Costs'!$K14,'Development Costs'!DR$11,"m")+1,'S-Curve'!$C$3:$AM$3,0)),0))</f>
        <v>0</v>
      </c>
      <c r="DS14" s="99">
        <f>IF($N14="Equal",IF(AND(DS$11&gt;$K14,EOMONTH($M14,0)&gt;=DS$11),($F14-$O14)/$L14,0),IFERROR(($F14-$O14)*INDEX('S-Curve'!$C$3:$AM$39,MATCH('Development Costs'!$L14,'S-Curve'!$C$3:$C$39,0),MATCH(DATEDIF('Development Costs'!$K14,'Development Costs'!DS$11,"m")+1,'S-Curve'!$C$3:$AM$3,0)),0))</f>
        <v>0</v>
      </c>
      <c r="DT14" s="99">
        <f>IF($N14="Equal",IF(AND(DT$11&gt;$K14,EOMONTH($M14,0)&gt;=DT$11),($F14-$O14)/$L14,0),IFERROR(($F14-$O14)*INDEX('S-Curve'!$C$3:$AM$39,MATCH('Development Costs'!$L14,'S-Curve'!$C$3:$C$39,0),MATCH(DATEDIF('Development Costs'!$K14,'Development Costs'!DT$11,"m")+1,'S-Curve'!$C$3:$AM$3,0)),0))</f>
        <v>0</v>
      </c>
      <c r="DU14" s="99">
        <f>IF($N14="Equal",IF(AND(DU$11&gt;$K14,EOMONTH($M14,0)&gt;=DU$11),($F14-$O14)/$L14,0),IFERROR(($F14-$O14)*INDEX('S-Curve'!$C$3:$AM$39,MATCH('Development Costs'!$L14,'S-Curve'!$C$3:$C$39,0),MATCH(DATEDIF('Development Costs'!$K14,'Development Costs'!DU$11,"m")+1,'S-Curve'!$C$3:$AM$3,0)),0))</f>
        <v>0</v>
      </c>
      <c r="DV14" s="99">
        <f>IF($N14="Equal",IF(AND(DV$11&gt;$K14,EOMONTH($M14,0)&gt;=DV$11),($F14-$O14)/$L14,0),IFERROR(($F14-$O14)*INDEX('S-Curve'!$C$3:$AM$39,MATCH('Development Costs'!$L14,'S-Curve'!$C$3:$C$39,0),MATCH(DATEDIF('Development Costs'!$K14,'Development Costs'!DV$11,"m")+1,'S-Curve'!$C$3:$AM$3,0)),0))</f>
        <v>0</v>
      </c>
      <c r="DW14" s="99">
        <f>IF($N14="Equal",IF(AND(DW$11&gt;$K14,EOMONTH($M14,0)&gt;=DW$11),($F14-$O14)/$L14,0),IFERROR(($F14-$O14)*INDEX('S-Curve'!$C$3:$AM$39,MATCH('Development Costs'!$L14,'S-Curve'!$C$3:$C$39,0),MATCH(DATEDIF('Development Costs'!$K14,'Development Costs'!DW$11,"m")+1,'S-Curve'!$C$3:$AM$3,0)),0))</f>
        <v>0</v>
      </c>
      <c r="DX14" s="99">
        <f>IF($N14="Equal",IF(AND(DX$11&gt;$K14,EOMONTH($M14,0)&gt;=DX$11),($F14-$O14)/$L14,0),IFERROR(($F14-$O14)*INDEX('S-Curve'!$C$3:$AM$39,MATCH('Development Costs'!$L14,'S-Curve'!$C$3:$C$39,0),MATCH(DATEDIF('Development Costs'!$K14,'Development Costs'!DX$11,"m")+1,'S-Curve'!$C$3:$AM$3,0)),0))</f>
        <v>0</v>
      </c>
      <c r="DY14" s="99">
        <f>IF($N14="Equal",IF(AND(DY$11&gt;$K14,EOMONTH($M14,0)&gt;=DY$11),($F14-$O14)/$L14,0),IFERROR(($F14-$O14)*INDEX('S-Curve'!$C$3:$AM$39,MATCH('Development Costs'!$L14,'S-Curve'!$C$3:$C$39,0),MATCH(DATEDIF('Development Costs'!$K14,'Development Costs'!DY$11,"m")+1,'S-Curve'!$C$3:$AM$3,0)),0))</f>
        <v>0</v>
      </c>
      <c r="DZ14" s="99">
        <f>IF($N14="Equal",IF(AND(DZ$11&gt;$K14,EOMONTH($M14,0)&gt;=DZ$11),($F14-$O14)/$L14,0),IFERROR(($F14-$O14)*INDEX('S-Curve'!$C$3:$AM$39,MATCH('Development Costs'!$L14,'S-Curve'!$C$3:$C$39,0),MATCH(DATEDIF('Development Costs'!$K14,'Development Costs'!DZ$11,"m")+1,'S-Curve'!$C$3:$AM$3,0)),0))</f>
        <v>0</v>
      </c>
      <c r="EA14" s="99">
        <f>IF($N14="Equal",IF(AND(EA$11&gt;$K14,EOMONTH($M14,0)&gt;=EA$11),($F14-$O14)/$L14,0),IFERROR(($F14-$O14)*INDEX('S-Curve'!$C$3:$AM$39,MATCH('Development Costs'!$L14,'S-Curve'!$C$3:$C$39,0),MATCH(DATEDIF('Development Costs'!$K14,'Development Costs'!EA$11,"m")+1,'S-Curve'!$C$3:$AM$3,0)),0))</f>
        <v>0</v>
      </c>
      <c r="EB14" s="99">
        <f>IF($N14="Equal",IF(AND(EB$11&gt;$K14,EOMONTH($M14,0)&gt;=EB$11),($F14-$O14)/$L14,0),IFERROR(($F14-$O14)*INDEX('S-Curve'!$C$3:$AM$39,MATCH('Development Costs'!$L14,'S-Curve'!$C$3:$C$39,0),MATCH(DATEDIF('Development Costs'!$K14,'Development Costs'!EB$11,"m")+1,'S-Curve'!$C$3:$AM$3,0)),0))</f>
        <v>0</v>
      </c>
      <c r="EC14" s="99">
        <f>IF($N14="Equal",IF(AND(EC$11&gt;$K14,EOMONTH($M14,0)&gt;=EC$11),($F14-$O14)/$L14,0),IFERROR(($F14-$O14)*INDEX('S-Curve'!$C$3:$AM$39,MATCH('Development Costs'!$L14,'S-Curve'!$C$3:$C$39,0),MATCH(DATEDIF('Development Costs'!$K14,'Development Costs'!EC$11,"m")+1,'S-Curve'!$C$3:$AM$3,0)),0))</f>
        <v>0</v>
      </c>
      <c r="ED14" s="99">
        <f>IF($N14="Equal",IF(AND(ED$11&gt;$K14,EOMONTH($M14,0)&gt;=ED$11),($F14-$O14)/$L14,0),IFERROR(($F14-$O14)*INDEX('S-Curve'!$C$3:$AM$39,MATCH('Development Costs'!$L14,'S-Curve'!$C$3:$C$39,0),MATCH(DATEDIF('Development Costs'!$K14,'Development Costs'!ED$11,"m")+1,'S-Curve'!$C$3:$AM$3,0)),0))</f>
        <v>0</v>
      </c>
      <c r="EE14" s="99">
        <f>IF($N14="Equal",IF(AND(EE$11&gt;$K14,EOMONTH($M14,0)&gt;=EE$11),($F14-$O14)/$L14,0),IFERROR(($F14-$O14)*INDEX('S-Curve'!$C$3:$AM$39,MATCH('Development Costs'!$L14,'S-Curve'!$C$3:$C$39,0),MATCH(DATEDIF('Development Costs'!$K14,'Development Costs'!EE$11,"m")+1,'S-Curve'!$C$3:$AM$3,0)),0))</f>
        <v>0</v>
      </c>
      <c r="EF14" s="99">
        <f>IF($N14="Equal",IF(AND(EF$11&gt;$K14,EOMONTH($M14,0)&gt;=EF$11),($F14-$O14)/$L14,0),IFERROR(($F14-$O14)*INDEX('S-Curve'!$C$3:$AM$39,MATCH('Development Costs'!$L14,'S-Curve'!$C$3:$C$39,0),MATCH(DATEDIF('Development Costs'!$K14,'Development Costs'!EF$11,"m")+1,'S-Curve'!$C$3:$AM$3,0)),0))</f>
        <v>0</v>
      </c>
      <c r="EG14" s="99">
        <f>IF(EC14="Equal",IF(AND(EG$11&gt;$K14,EOMONTH($M14,0)&gt;=EG$11),($F14-$O14)/$L14,0),IFERROR(($F14-$O14)*INDEX('S-Curve'!$C$3:$AM$39,MATCH('Development Costs'!$L14,'S-Curve'!$C$3:$C$39,0),MATCH(DATEDIF('Development Costs'!$K14,'Development Costs'!EG$11,"m")+1,'S-Curve'!$C$3:$AM$3,0)),0))</f>
        <v>0</v>
      </c>
    </row>
    <row r="15" spans="2:137">
      <c r="B15" s="5" t="s">
        <v>337</v>
      </c>
      <c r="F15" s="71">
        <v>0</v>
      </c>
      <c r="G15" s="105">
        <f>F15/$E$8</f>
        <v>0</v>
      </c>
      <c r="H15" s="99">
        <f>F15/Assumptions!$D$60</f>
        <v>0</v>
      </c>
      <c r="I15" s="32">
        <f ca="1">F15/$F$107</f>
        <v>0</v>
      </c>
      <c r="K15" s="1"/>
      <c r="M15" s="1"/>
      <c r="O15" s="71">
        <v>0</v>
      </c>
      <c r="P15" s="1" t="str">
        <f t="shared" si="8"/>
        <v/>
      </c>
      <c r="Q15" s="99">
        <f>O15</f>
        <v>0</v>
      </c>
      <c r="R15" s="99">
        <f>IF($N15="Equal",IF(AND(R$11&gt;$K15,EOMONTH($M15,0)&gt;=R$11),($F15-$O15)/$L15,0),IFERROR(($F15-$O15)*INDEX('S-Curve'!$C$3:$AM$39,MATCH('Development Costs'!$L15,'S-Curve'!$C$3:$C$39,0),MATCH(DATEDIF('Development Costs'!$K15,'Development Costs'!R$11,"m")+1,'S-Curve'!$C$3:$AM$3,0)),0))</f>
        <v>0</v>
      </c>
      <c r="S15" s="99">
        <f>IF($N15="Equal",IF(AND(S$11&gt;$K15,EOMONTH($M15,0)&gt;=S$11),($F15-$O15)/$L15,0),IFERROR(($F15-$O15)*INDEX('S-Curve'!$C$3:$AM$39,MATCH('Development Costs'!$L15,'S-Curve'!$C$3:$C$39,0),MATCH(DATEDIF('Development Costs'!$K15,'Development Costs'!S$11,"m")+1,'S-Curve'!$C$3:$AM$3,0)),0))</f>
        <v>0</v>
      </c>
      <c r="T15" s="99">
        <f>IF($N15="Equal",IF(AND(T$11&gt;$K15,EOMONTH($M15,0)&gt;=T$11),($F15-$O15)/$L15,0),IFERROR(($F15-$O15)*INDEX('S-Curve'!$C$3:$AM$39,MATCH('Development Costs'!$L15,'S-Curve'!$C$3:$C$39,0),MATCH(DATEDIF('Development Costs'!$K15,'Development Costs'!T$11,"m")+1,'S-Curve'!$C$3:$AM$3,0)),0))</f>
        <v>0</v>
      </c>
      <c r="U15" s="99">
        <f>IF($N15="Equal",IF(AND(U$11&gt;$K15,EOMONTH($M15,0)&gt;=U$11),($F15-$O15)/$L15,0),IFERROR(($F15-$O15)*INDEX('S-Curve'!$C$3:$AM$39,MATCH('Development Costs'!$L15,'S-Curve'!$C$3:$C$39,0),MATCH(DATEDIF('Development Costs'!$K15,'Development Costs'!U$11,"m")+1,'S-Curve'!$C$3:$AM$3,0)),0))</f>
        <v>0</v>
      </c>
      <c r="V15" s="99">
        <f>IF($N15="Equal",IF(AND(V$11&gt;$K15,EOMONTH($M15,0)&gt;=V$11),($F15-$O15)/$L15,0),IFERROR(($F15-$O15)*INDEX('S-Curve'!$C$3:$AM$39,MATCH('Development Costs'!$L15,'S-Curve'!$C$3:$C$39,0),MATCH(DATEDIF('Development Costs'!$K15,'Development Costs'!V$11,"m")+1,'S-Curve'!$C$3:$AM$3,0)),0))</f>
        <v>0</v>
      </c>
      <c r="W15" s="99">
        <f>IF($N15="Equal",IF(AND(W$11&gt;$K15,EOMONTH($M15,0)&gt;=W$11),($F15-$O15)/$L15,0),IFERROR(($F15-$O15)*INDEX('S-Curve'!$C$3:$AM$39,MATCH('Development Costs'!$L15,'S-Curve'!$C$3:$C$39,0),MATCH(DATEDIF('Development Costs'!$K15,'Development Costs'!W$11,"m")+1,'S-Curve'!$C$3:$AM$3,0)),0))</f>
        <v>0</v>
      </c>
      <c r="X15" s="99">
        <f>IF($N15="Equal",IF(AND(X$11&gt;$K15,EOMONTH($M15,0)&gt;=X$11),($F15-$O15)/$L15,0),IFERROR(($F15-$O15)*INDEX('S-Curve'!$C$3:$AM$39,MATCH('Development Costs'!$L15,'S-Curve'!$C$3:$C$39,0),MATCH(DATEDIF('Development Costs'!$K15,'Development Costs'!X$11,"m")+1,'S-Curve'!$C$3:$AM$3,0)),0))</f>
        <v>0</v>
      </c>
      <c r="Y15" s="99">
        <f>IF($N15="Equal",IF(AND(Y$11&gt;$K15,EOMONTH($M15,0)&gt;=Y$11),($F15-$O15)/$L15,0),IFERROR(($F15-$O15)*INDEX('S-Curve'!$C$3:$AM$39,MATCH('Development Costs'!$L15,'S-Curve'!$C$3:$C$39,0),MATCH(DATEDIF('Development Costs'!$K15,'Development Costs'!Y$11,"m")+1,'S-Curve'!$C$3:$AM$3,0)),0))</f>
        <v>0</v>
      </c>
      <c r="Z15" s="99">
        <f>IF($N15="Equal",IF(AND(Z$11&gt;$K15,EOMONTH($M15,0)&gt;=Z$11),($F15-$O15)/$L15,0),IFERROR(($F15-$O15)*INDEX('S-Curve'!$C$3:$AM$39,MATCH('Development Costs'!$L15,'S-Curve'!$C$3:$C$39,0),MATCH(DATEDIF('Development Costs'!$K15,'Development Costs'!Z$11,"m")+1,'S-Curve'!$C$3:$AM$3,0)),0))</f>
        <v>0</v>
      </c>
      <c r="AA15" s="99">
        <f>IF($N15="Equal",IF(AND(AA$11&gt;$K15,EOMONTH($M15,0)&gt;=AA$11),($F15-$O15)/$L15,0),IFERROR(($F15-$O15)*INDEX('S-Curve'!$C$3:$AM$39,MATCH('Development Costs'!$L15,'S-Curve'!$C$3:$C$39,0),MATCH(DATEDIF('Development Costs'!$K15,'Development Costs'!AA$11,"m")+1,'S-Curve'!$C$3:$AM$3,0)),0))</f>
        <v>0</v>
      </c>
      <c r="AB15" s="99">
        <f>IF($N15="Equal",IF(AND(AB$11&gt;$K15,EOMONTH($M15,0)&gt;=AB$11),($F15-$O15)/$L15,0),IFERROR(($F15-$O15)*INDEX('S-Curve'!$C$3:$AM$39,MATCH('Development Costs'!$L15,'S-Curve'!$C$3:$C$39,0),MATCH(DATEDIF('Development Costs'!$K15,'Development Costs'!AB$11,"m")+1,'S-Curve'!$C$3:$AM$3,0)),0))</f>
        <v>0</v>
      </c>
      <c r="AC15" s="99">
        <f>IF($N15="Equal",IF(AND(AC$11&gt;$K15,EOMONTH($M15,0)&gt;=AC$11),($F15-$O15)/$L15,0),IFERROR(($F15-$O15)*INDEX('S-Curve'!$C$3:$AM$39,MATCH('Development Costs'!$L15,'S-Curve'!$C$3:$C$39,0),MATCH(DATEDIF('Development Costs'!$K15,'Development Costs'!AC$11,"m")+1,'S-Curve'!$C$3:$AM$3,0)),0))</f>
        <v>0</v>
      </c>
      <c r="AD15" s="99">
        <f>IF($N15="Equal",IF(AND(AD$11&gt;$K15,EOMONTH($M15,0)&gt;=AD$11),($F15-$O15)/$L15,0),IFERROR(($F15-$O15)*INDEX('S-Curve'!$C$3:$AM$39,MATCH('Development Costs'!$L15,'S-Curve'!$C$3:$C$39,0),MATCH(DATEDIF('Development Costs'!$K15,'Development Costs'!AD$11,"m")+1,'S-Curve'!$C$3:$AM$3,0)),0))</f>
        <v>0</v>
      </c>
      <c r="AE15" s="99">
        <f>IF($N15="Equal",IF(AND(AE$11&gt;$K15,EOMONTH($M15,0)&gt;=AE$11),($F15-$O15)/$L15,0),IFERROR(($F15-$O15)*INDEX('S-Curve'!$C$3:$AM$39,MATCH('Development Costs'!$L15,'S-Curve'!$C$3:$C$39,0),MATCH(DATEDIF('Development Costs'!$K15,'Development Costs'!AE$11,"m")+1,'S-Curve'!$C$3:$AM$3,0)),0))</f>
        <v>0</v>
      </c>
      <c r="AF15" s="99">
        <f>IF($N15="Equal",IF(AND(AF$11&gt;$K15,EOMONTH($M15,0)&gt;=AF$11),($F15-$O15)/$L15,0),IFERROR(($F15-$O15)*INDEX('S-Curve'!$C$3:$AM$39,MATCH('Development Costs'!$L15,'S-Curve'!$C$3:$C$39,0),MATCH(DATEDIF('Development Costs'!$K15,'Development Costs'!AF$11,"m")+1,'S-Curve'!$C$3:$AM$3,0)),0))</f>
        <v>0</v>
      </c>
      <c r="AG15" s="99">
        <f>IF($N15="Equal",IF(AND(AG$11&gt;$K15,EOMONTH($M15,0)&gt;=AG$11),($F15-$O15)/$L15,0),IFERROR(($F15-$O15)*INDEX('S-Curve'!$C$3:$AM$39,MATCH('Development Costs'!$L15,'S-Curve'!$C$3:$C$39,0),MATCH(DATEDIF('Development Costs'!$K15,'Development Costs'!AG$11,"m")+1,'S-Curve'!$C$3:$AM$3,0)),0))</f>
        <v>0</v>
      </c>
      <c r="AH15" s="99">
        <f>IF($N15="Equal",IF(AND(AH$11&gt;$K15,EOMONTH($M15,0)&gt;=AH$11),($F15-$O15)/$L15,0),IFERROR(($F15-$O15)*INDEX('S-Curve'!$C$3:$AM$39,MATCH('Development Costs'!$L15,'S-Curve'!$C$3:$C$39,0),MATCH(DATEDIF('Development Costs'!$K15,'Development Costs'!AH$11,"m")+1,'S-Curve'!$C$3:$AM$3,0)),0))</f>
        <v>0</v>
      </c>
      <c r="AI15" s="99">
        <f>IF($N15="Equal",IF(AND(AI$11&gt;$K15,EOMONTH($M15,0)&gt;=AI$11),($F15-$O15)/$L15,0),IFERROR(($F15-$O15)*INDEX('S-Curve'!$C$3:$AM$39,MATCH('Development Costs'!$L15,'S-Curve'!$C$3:$C$39,0),MATCH(DATEDIF('Development Costs'!$K15,'Development Costs'!AI$11,"m")+1,'S-Curve'!$C$3:$AM$3,0)),0))</f>
        <v>0</v>
      </c>
      <c r="AJ15" s="99">
        <f>IF($N15="Equal",IF(AND(AJ$11&gt;$K15,EOMONTH($M15,0)&gt;=AJ$11),($F15-$O15)/$L15,0),IFERROR(($F15-$O15)*INDEX('S-Curve'!$C$3:$AM$39,MATCH('Development Costs'!$L15,'S-Curve'!$C$3:$C$39,0),MATCH(DATEDIF('Development Costs'!$K15,'Development Costs'!AJ$11,"m")+1,'S-Curve'!$C$3:$AM$3,0)),0))</f>
        <v>0</v>
      </c>
      <c r="AK15" s="99">
        <f>IF($N15="Equal",IF(AND(AK$11&gt;$K15,EOMONTH($M15,0)&gt;=AK$11),($F15-$O15)/$L15,0),IFERROR(($F15-$O15)*INDEX('S-Curve'!$C$3:$AM$39,MATCH('Development Costs'!$L15,'S-Curve'!$C$3:$C$39,0),MATCH(DATEDIF('Development Costs'!$K15,'Development Costs'!AK$11,"m")+1,'S-Curve'!$C$3:$AM$3,0)),0))</f>
        <v>0</v>
      </c>
      <c r="AL15" s="99">
        <f>IF($N15="Equal",IF(AND(AL$11&gt;$K15,EOMONTH($M15,0)&gt;=AL$11),($F15-$O15)/$L15,0),IFERROR(($F15-$O15)*INDEX('S-Curve'!$C$3:$AM$39,MATCH('Development Costs'!$L15,'S-Curve'!$C$3:$C$39,0),MATCH(DATEDIF('Development Costs'!$K15,'Development Costs'!AL$11,"m")+1,'S-Curve'!$C$3:$AM$3,0)),0))</f>
        <v>0</v>
      </c>
      <c r="AM15" s="99">
        <f>IF($N15="Equal",IF(AND(AM$11&gt;$K15,EOMONTH($M15,0)&gt;=AM$11),($F15-$O15)/$L15,0),IFERROR(($F15-$O15)*INDEX('S-Curve'!$C$3:$AM$39,MATCH('Development Costs'!$L15,'S-Curve'!$C$3:$C$39,0),MATCH(DATEDIF('Development Costs'!$K15,'Development Costs'!AM$11,"m")+1,'S-Curve'!$C$3:$AM$3,0)),0))</f>
        <v>0</v>
      </c>
      <c r="AN15" s="99">
        <f>IF($N15="Equal",IF(AND(AN$11&gt;$K15,EOMONTH($M15,0)&gt;=AN$11),($F15-$O15)/$L15,0),IFERROR(($F15-$O15)*INDEX('S-Curve'!$C$3:$AM$39,MATCH('Development Costs'!$L15,'S-Curve'!$C$3:$C$39,0),MATCH(DATEDIF('Development Costs'!$K15,'Development Costs'!AN$11,"m")+1,'S-Curve'!$C$3:$AM$3,0)),0))</f>
        <v>0</v>
      </c>
      <c r="AO15" s="99">
        <f>IF($N15="Equal",IF(AND(AO$11&gt;$K15,EOMONTH($M15,0)&gt;=AO$11),($F15-$O15)/$L15,0),IFERROR(($F15-$O15)*INDEX('S-Curve'!$C$3:$AM$39,MATCH('Development Costs'!$L15,'S-Curve'!$C$3:$C$39,0),MATCH(DATEDIF('Development Costs'!$K15,'Development Costs'!AO$11,"m")+1,'S-Curve'!$C$3:$AM$3,0)),0))</f>
        <v>0</v>
      </c>
      <c r="AP15" s="99">
        <f>IF($N15="Equal",IF(AND(AP$11&gt;$K15,EOMONTH($M15,0)&gt;=AP$11),($F15-$O15)/$L15,0),IFERROR(($F15-$O15)*INDEX('S-Curve'!$C$3:$AM$39,MATCH('Development Costs'!$L15,'S-Curve'!$C$3:$C$39,0),MATCH(DATEDIF('Development Costs'!$K15,'Development Costs'!AP$11,"m")+1,'S-Curve'!$C$3:$AM$3,0)),0))</f>
        <v>0</v>
      </c>
      <c r="AQ15" s="99">
        <f>IF($N15="Equal",IF(AND(AQ$11&gt;$K15,EOMONTH($M15,0)&gt;=AQ$11),($F15-$O15)/$L15,0),IFERROR(($F15-$O15)*INDEX('S-Curve'!$C$3:$AM$39,MATCH('Development Costs'!$L15,'S-Curve'!$C$3:$C$39,0),MATCH(DATEDIF('Development Costs'!$K15,'Development Costs'!AQ$11,"m")+1,'S-Curve'!$C$3:$AM$3,0)),0))</f>
        <v>0</v>
      </c>
      <c r="AR15" s="99">
        <f>IF($N15="Equal",IF(AND(AR$11&gt;$K15,EOMONTH($M15,0)&gt;=AR$11),($F15-$O15)/$L15,0),IFERROR(($F15-$O15)*INDEX('S-Curve'!$C$3:$AM$39,MATCH('Development Costs'!$L15,'S-Curve'!$C$3:$C$39,0),MATCH(DATEDIF('Development Costs'!$K15,'Development Costs'!AR$11,"m")+1,'S-Curve'!$C$3:$AM$3,0)),0))</f>
        <v>0</v>
      </c>
      <c r="AS15" s="99">
        <f>IF($N15="Equal",IF(AND(AS$11&gt;$K15,EOMONTH($M15,0)&gt;=AS$11),($F15-$O15)/$L15,0),IFERROR(($F15-$O15)*INDEX('S-Curve'!$C$3:$AM$39,MATCH('Development Costs'!$L15,'S-Curve'!$C$3:$C$39,0),MATCH(DATEDIF('Development Costs'!$K15,'Development Costs'!AS$11,"m")+1,'S-Curve'!$C$3:$AM$3,0)),0))</f>
        <v>0</v>
      </c>
      <c r="AT15" s="99">
        <f>IF($N15="Equal",IF(AND(AT$11&gt;$K15,EOMONTH($M15,0)&gt;=AT$11),($F15-$O15)/$L15,0),IFERROR(($F15-$O15)*INDEX('S-Curve'!$C$3:$AM$39,MATCH('Development Costs'!$L15,'S-Curve'!$C$3:$C$39,0),MATCH(DATEDIF('Development Costs'!$K15,'Development Costs'!AT$11,"m")+1,'S-Curve'!$C$3:$AM$3,0)),0))</f>
        <v>0</v>
      </c>
      <c r="AU15" s="99">
        <f>IF($N15="Equal",IF(AND(AU$11&gt;$K15,EOMONTH($M15,0)&gt;=AU$11),($F15-$O15)/$L15,0),IFERROR(($F15-$O15)*INDEX('S-Curve'!$C$3:$AM$39,MATCH('Development Costs'!$L15,'S-Curve'!$C$3:$C$39,0),MATCH(DATEDIF('Development Costs'!$K15,'Development Costs'!AU$11,"m")+1,'S-Curve'!$C$3:$AM$3,0)),0))</f>
        <v>0</v>
      </c>
      <c r="AV15" s="99">
        <f>IF($N15="Equal",IF(AND(AV$11&gt;$K15,EOMONTH($M15,0)&gt;=AV$11),($F15-$O15)/$L15,0),IFERROR(($F15-$O15)*INDEX('S-Curve'!$C$3:$AM$39,MATCH('Development Costs'!$L15,'S-Curve'!$C$3:$C$39,0),MATCH(DATEDIF('Development Costs'!$K15,'Development Costs'!AV$11,"m")+1,'S-Curve'!$C$3:$AM$3,0)),0))</f>
        <v>0</v>
      </c>
      <c r="AW15" s="99">
        <f>IF($N15="Equal",IF(AND(AW$11&gt;$K15,EOMONTH($M15,0)&gt;=AW$11),($F15-$O15)/$L15,0),IFERROR(($F15-$O15)*INDEX('S-Curve'!$C$3:$AM$39,MATCH('Development Costs'!$L15,'S-Curve'!$C$3:$C$39,0),MATCH(DATEDIF('Development Costs'!$K15,'Development Costs'!AW$11,"m")+1,'S-Curve'!$C$3:$AM$3,0)),0))</f>
        <v>0</v>
      </c>
      <c r="AX15" s="99">
        <f>IF($N15="Equal",IF(AND(AX$11&gt;$K15,EOMONTH($M15,0)&gt;=AX$11),($F15-$O15)/$L15,0),IFERROR(($F15-$O15)*INDEX('S-Curve'!$C$3:$AM$39,MATCH('Development Costs'!$L15,'S-Curve'!$C$3:$C$39,0),MATCH(DATEDIF('Development Costs'!$K15,'Development Costs'!AX$11,"m")+1,'S-Curve'!$C$3:$AM$3,0)),0))</f>
        <v>0</v>
      </c>
      <c r="AY15" s="99">
        <f>IF($N15="Equal",IF(AND(AY$11&gt;$K15,EOMONTH($M15,0)&gt;=AY$11),($F15-$O15)/$L15,0),IFERROR(($F15-$O15)*INDEX('S-Curve'!$C$3:$AM$39,MATCH('Development Costs'!$L15,'S-Curve'!$C$3:$C$39,0),MATCH(DATEDIF('Development Costs'!$K15,'Development Costs'!AY$11,"m")+1,'S-Curve'!$C$3:$AM$3,0)),0))</f>
        <v>0</v>
      </c>
      <c r="AZ15" s="99">
        <f>IF($N15="Equal",IF(AND(AZ$11&gt;$K15,EOMONTH($M15,0)&gt;=AZ$11),($F15-$O15)/$L15,0),IFERROR(($F15-$O15)*INDEX('S-Curve'!$C$3:$AM$39,MATCH('Development Costs'!$L15,'S-Curve'!$C$3:$C$39,0),MATCH(DATEDIF('Development Costs'!$K15,'Development Costs'!AZ$11,"m")+1,'S-Curve'!$C$3:$AM$3,0)),0))</f>
        <v>0</v>
      </c>
      <c r="BA15" s="99">
        <f>IF($N15="Equal",IF(AND(BA$11&gt;$K15,EOMONTH($M15,0)&gt;=BA$11),($F15-$O15)/$L15,0),IFERROR(($F15-$O15)*INDEX('S-Curve'!$C$3:$AM$39,MATCH('Development Costs'!$L15,'S-Curve'!$C$3:$C$39,0),MATCH(DATEDIF('Development Costs'!$K15,'Development Costs'!BA$11,"m")+1,'S-Curve'!$C$3:$AM$3,0)),0))</f>
        <v>0</v>
      </c>
      <c r="BB15" s="99">
        <f>IF($N15="Equal",IF(AND(BB$11&gt;$K15,EOMONTH($M15,0)&gt;=BB$11),($F15-$O15)/$L15,0),IFERROR(($F15-$O15)*INDEX('S-Curve'!$C$3:$AM$39,MATCH('Development Costs'!$L15,'S-Curve'!$C$3:$C$39,0),MATCH(DATEDIF('Development Costs'!$K15,'Development Costs'!BB$11,"m")+1,'S-Curve'!$C$3:$AM$3,0)),0))</f>
        <v>0</v>
      </c>
      <c r="BC15" s="99">
        <f>IF($N15="Equal",IF(AND(BC$11&gt;$K15,EOMONTH($M15,0)&gt;=BC$11),($F15-$O15)/$L15,0),IFERROR(($F15-$O15)*INDEX('S-Curve'!$C$3:$AM$39,MATCH('Development Costs'!$L15,'S-Curve'!$C$3:$C$39,0),MATCH(DATEDIF('Development Costs'!$K15,'Development Costs'!BC$11,"m")+1,'S-Curve'!$C$3:$AM$3,0)),0))</f>
        <v>0</v>
      </c>
      <c r="BD15" s="99">
        <f>IF($N15="Equal",IF(AND(BD$11&gt;$K15,EOMONTH($M15,0)&gt;=BD$11),($F15-$O15)/$L15,0),IFERROR(($F15-$O15)*INDEX('S-Curve'!$C$3:$AM$39,MATCH('Development Costs'!$L15,'S-Curve'!$C$3:$C$39,0),MATCH(DATEDIF('Development Costs'!$K15,'Development Costs'!BD$11,"m")+1,'S-Curve'!$C$3:$AM$3,0)),0))</f>
        <v>0</v>
      </c>
      <c r="BE15" s="99">
        <f>IF($N15="Equal",IF(AND(BE$11&gt;$K15,EOMONTH($M15,0)&gt;=BE$11),($F15-$O15)/$L15,0),IFERROR(($F15-$O15)*INDEX('S-Curve'!$C$3:$AM$39,MATCH('Development Costs'!$L15,'S-Curve'!$C$3:$C$39,0),MATCH(DATEDIF('Development Costs'!$K15,'Development Costs'!BE$11,"m")+1,'S-Curve'!$C$3:$AM$3,0)),0))</f>
        <v>0</v>
      </c>
      <c r="BF15" s="99">
        <f>IF($N15="Equal",IF(AND(BF$11&gt;$K15,EOMONTH($M15,0)&gt;=BF$11),($F15-$O15)/$L15,0),IFERROR(($F15-$O15)*INDEX('S-Curve'!$C$3:$AM$39,MATCH('Development Costs'!$L15,'S-Curve'!$C$3:$C$39,0),MATCH(DATEDIF('Development Costs'!$K15,'Development Costs'!BF$11,"m")+1,'S-Curve'!$C$3:$AM$3,0)),0))</f>
        <v>0</v>
      </c>
      <c r="BG15" s="99">
        <f>IF($N15="Equal",IF(AND(BG$11&gt;$K15,EOMONTH($M15,0)&gt;=BG$11),($F15-$O15)/$L15,0),IFERROR(($F15-$O15)*INDEX('S-Curve'!$C$3:$AM$39,MATCH('Development Costs'!$L15,'S-Curve'!$C$3:$C$39,0),MATCH(DATEDIF('Development Costs'!$K15,'Development Costs'!BG$11,"m")+1,'S-Curve'!$C$3:$AM$3,0)),0))</f>
        <v>0</v>
      </c>
      <c r="BH15" s="99">
        <f>IF($N15="Equal",IF(AND(BH$11&gt;$K15,EOMONTH($M15,0)&gt;=BH$11),($F15-$O15)/$L15,0),IFERROR(($F15-$O15)*INDEX('S-Curve'!$C$3:$AM$39,MATCH('Development Costs'!$L15,'S-Curve'!$C$3:$C$39,0),MATCH(DATEDIF('Development Costs'!$K15,'Development Costs'!BH$11,"m")+1,'S-Curve'!$C$3:$AM$3,0)),0))</f>
        <v>0</v>
      </c>
      <c r="BI15" s="99">
        <f>IF($N15="Equal",IF(AND(BI$11&gt;$K15,EOMONTH($M15,0)&gt;=BI$11),($F15-$O15)/$L15,0),IFERROR(($F15-$O15)*INDEX('S-Curve'!$C$3:$AM$39,MATCH('Development Costs'!$L15,'S-Curve'!$C$3:$C$39,0),MATCH(DATEDIF('Development Costs'!$K15,'Development Costs'!BI$11,"m")+1,'S-Curve'!$C$3:$AM$3,0)),0))</f>
        <v>0</v>
      </c>
      <c r="BJ15" s="99">
        <f>IF($N15="Equal",IF(AND(BJ$11&gt;$K15,EOMONTH($M15,0)&gt;=BJ$11),($F15-$O15)/$L15,0),IFERROR(($F15-$O15)*INDEX('S-Curve'!$C$3:$AM$39,MATCH('Development Costs'!$L15,'S-Curve'!$C$3:$C$39,0),MATCH(DATEDIF('Development Costs'!$K15,'Development Costs'!BJ$11,"m")+1,'S-Curve'!$C$3:$AM$3,0)),0))</f>
        <v>0</v>
      </c>
      <c r="BK15" s="99">
        <f>IF($N15="Equal",IF(AND(BK$11&gt;$K15,EOMONTH($M15,0)&gt;=BK$11),($F15-$O15)/$L15,0),IFERROR(($F15-$O15)*INDEX('S-Curve'!$C$3:$AM$39,MATCH('Development Costs'!$L15,'S-Curve'!$C$3:$C$39,0),MATCH(DATEDIF('Development Costs'!$K15,'Development Costs'!BK$11,"m")+1,'S-Curve'!$C$3:$AM$3,0)),0))</f>
        <v>0</v>
      </c>
      <c r="BL15" s="99">
        <f>IF($N15="Equal",IF(AND(BL$11&gt;$K15,EOMONTH($M15,0)&gt;=BL$11),($F15-$O15)/$L15,0),IFERROR(($F15-$O15)*INDEX('S-Curve'!$C$3:$AM$39,MATCH('Development Costs'!$L15,'S-Curve'!$C$3:$C$39,0),MATCH(DATEDIF('Development Costs'!$K15,'Development Costs'!BL$11,"m")+1,'S-Curve'!$C$3:$AM$3,0)),0))</f>
        <v>0</v>
      </c>
      <c r="BM15" s="99">
        <f>IF($N15="Equal",IF(AND(BM$11&gt;$K15,EOMONTH($M15,0)&gt;=BM$11),($F15-$O15)/$L15,0),IFERROR(($F15-$O15)*INDEX('S-Curve'!$C$3:$AM$39,MATCH('Development Costs'!$L15,'S-Curve'!$C$3:$C$39,0),MATCH(DATEDIF('Development Costs'!$K15,'Development Costs'!BM$11,"m")+1,'S-Curve'!$C$3:$AM$3,0)),0))</f>
        <v>0</v>
      </c>
      <c r="BN15" s="99">
        <f>IF($N15="Equal",IF(AND(BN$11&gt;$K15,EOMONTH($M15,0)&gt;=BN$11),($F15-$O15)/$L15,0),IFERROR(($F15-$O15)*INDEX('S-Curve'!$C$3:$AM$39,MATCH('Development Costs'!$L15,'S-Curve'!$C$3:$C$39,0),MATCH(DATEDIF('Development Costs'!$K15,'Development Costs'!BN$11,"m")+1,'S-Curve'!$C$3:$AM$3,0)),0))</f>
        <v>0</v>
      </c>
      <c r="BO15" s="99">
        <f>IF($N15="Equal",IF(AND(BO$11&gt;$K15,EOMONTH($M15,0)&gt;=BO$11),($F15-$O15)/$L15,0),IFERROR(($F15-$O15)*INDEX('S-Curve'!$C$3:$AM$39,MATCH('Development Costs'!$L15,'S-Curve'!$C$3:$C$39,0),MATCH(DATEDIF('Development Costs'!$K15,'Development Costs'!BO$11,"m")+1,'S-Curve'!$C$3:$AM$3,0)),0))</f>
        <v>0</v>
      </c>
      <c r="BP15" s="99">
        <f>IF($N15="Equal",IF(AND(BP$11&gt;$K15,EOMONTH($M15,0)&gt;=BP$11),($F15-$O15)/$L15,0),IFERROR(($F15-$O15)*INDEX('S-Curve'!$C$3:$AM$39,MATCH('Development Costs'!$L15,'S-Curve'!$C$3:$C$39,0),MATCH(DATEDIF('Development Costs'!$K15,'Development Costs'!BP$11,"m")+1,'S-Curve'!$C$3:$AM$3,0)),0))</f>
        <v>0</v>
      </c>
      <c r="BQ15" s="99">
        <f>IF($N15="Equal",IF(AND(BQ$11&gt;$K15,EOMONTH($M15,0)&gt;=BQ$11),($F15-$O15)/$L15,0),IFERROR(($F15-$O15)*INDEX('S-Curve'!$C$3:$AM$39,MATCH('Development Costs'!$L15,'S-Curve'!$C$3:$C$39,0),MATCH(DATEDIF('Development Costs'!$K15,'Development Costs'!BQ$11,"m")+1,'S-Curve'!$C$3:$AM$3,0)),0))</f>
        <v>0</v>
      </c>
      <c r="BR15" s="99">
        <f>IF($N15="Equal",IF(AND(BR$11&gt;$K15,EOMONTH($M15,0)&gt;=BR$11),($F15-$O15)/$L15,0),IFERROR(($F15-$O15)*INDEX('S-Curve'!$C$3:$AM$39,MATCH('Development Costs'!$L15,'S-Curve'!$C$3:$C$39,0),MATCH(DATEDIF('Development Costs'!$K15,'Development Costs'!BR$11,"m")+1,'S-Curve'!$C$3:$AM$3,0)),0))</f>
        <v>0</v>
      </c>
      <c r="BS15" s="99">
        <f>IF($N15="Equal",IF(AND(BS$11&gt;$K15,EOMONTH($M15,0)&gt;=BS$11),($F15-$O15)/$L15,0),IFERROR(($F15-$O15)*INDEX('S-Curve'!$C$3:$AM$39,MATCH('Development Costs'!$L15,'S-Curve'!$C$3:$C$39,0),MATCH(DATEDIF('Development Costs'!$K15,'Development Costs'!BS$11,"m")+1,'S-Curve'!$C$3:$AM$3,0)),0))</f>
        <v>0</v>
      </c>
      <c r="BT15" s="99">
        <f>IF($N15="Equal",IF(AND(BT$11&gt;$K15,EOMONTH($M15,0)&gt;=BT$11),($F15-$O15)/$L15,0),IFERROR(($F15-$O15)*INDEX('S-Curve'!$C$3:$AM$39,MATCH('Development Costs'!$L15,'S-Curve'!$C$3:$C$39,0),MATCH(DATEDIF('Development Costs'!$K15,'Development Costs'!BT$11,"m")+1,'S-Curve'!$C$3:$AM$3,0)),0))</f>
        <v>0</v>
      </c>
      <c r="BU15" s="99">
        <f>IF($N15="Equal",IF(AND(BU$11&gt;$K15,EOMONTH($M15,0)&gt;=BU$11),($F15-$O15)/$L15,0),IFERROR(($F15-$O15)*INDEX('S-Curve'!$C$3:$AM$39,MATCH('Development Costs'!$L15,'S-Curve'!$C$3:$C$39,0),MATCH(DATEDIF('Development Costs'!$K15,'Development Costs'!BU$11,"m")+1,'S-Curve'!$C$3:$AM$3,0)),0))</f>
        <v>0</v>
      </c>
      <c r="BV15" s="99">
        <f>IF($N15="Equal",IF(AND(BV$11&gt;$K15,EOMONTH($M15,0)&gt;=BV$11),($F15-$O15)/$L15,0),IFERROR(($F15-$O15)*INDEX('S-Curve'!$C$3:$AM$39,MATCH('Development Costs'!$L15,'S-Curve'!$C$3:$C$39,0),MATCH(DATEDIF('Development Costs'!$K15,'Development Costs'!BV$11,"m")+1,'S-Curve'!$C$3:$AM$3,0)),0))</f>
        <v>0</v>
      </c>
      <c r="BW15" s="99">
        <f>IF($N15="Equal",IF(AND(BW$11&gt;$K15,EOMONTH($M15,0)&gt;=BW$11),($F15-$O15)/$L15,0),IFERROR(($F15-$O15)*INDEX('S-Curve'!$C$3:$AM$39,MATCH('Development Costs'!$L15,'S-Curve'!$C$3:$C$39,0),MATCH(DATEDIF('Development Costs'!$K15,'Development Costs'!BW$11,"m")+1,'S-Curve'!$C$3:$AM$3,0)),0))</f>
        <v>0</v>
      </c>
      <c r="BX15" s="99">
        <f>IF($N15="Equal",IF(AND(BX$11&gt;$K15,EOMONTH($M15,0)&gt;=BX$11),($F15-$O15)/$L15,0),IFERROR(($F15-$O15)*INDEX('S-Curve'!$C$3:$AM$39,MATCH('Development Costs'!$L15,'S-Curve'!$C$3:$C$39,0),MATCH(DATEDIF('Development Costs'!$K15,'Development Costs'!BX$11,"m")+1,'S-Curve'!$C$3:$AM$3,0)),0))</f>
        <v>0</v>
      </c>
      <c r="BY15" s="99">
        <f>IF($N15="Equal",IF(AND(BY$11&gt;$K15,EOMONTH($M15,0)&gt;=BY$11),($F15-$O15)/$L15,0),IFERROR(($F15-$O15)*INDEX('S-Curve'!$C$3:$AM$39,MATCH('Development Costs'!$L15,'S-Curve'!$C$3:$C$39,0),MATCH(DATEDIF('Development Costs'!$K15,'Development Costs'!BY$11,"m")+1,'S-Curve'!$C$3:$AM$3,0)),0))</f>
        <v>0</v>
      </c>
      <c r="BZ15" s="99">
        <f>IF($N15="Equal",IF(AND(BZ$11&gt;$K15,EOMONTH($M15,0)&gt;=BZ$11),($F15-$O15)/$L15,0),IFERROR(($F15-$O15)*INDEX('S-Curve'!$C$3:$AM$39,MATCH('Development Costs'!$L15,'S-Curve'!$C$3:$C$39,0),MATCH(DATEDIF('Development Costs'!$K15,'Development Costs'!BZ$11,"m")+1,'S-Curve'!$C$3:$AM$3,0)),0))</f>
        <v>0</v>
      </c>
      <c r="CA15" s="99">
        <f>IF($N15="Equal",IF(AND(CA$11&gt;$K15,EOMONTH($M15,0)&gt;=CA$11),($F15-$O15)/$L15,0),IFERROR(($F15-$O15)*INDEX('S-Curve'!$C$3:$AM$39,MATCH('Development Costs'!$L15,'S-Curve'!$C$3:$C$39,0),MATCH(DATEDIF('Development Costs'!$K15,'Development Costs'!CA$11,"m")+1,'S-Curve'!$C$3:$AM$3,0)),0))</f>
        <v>0</v>
      </c>
      <c r="CB15" s="99">
        <f>IF($N15="Equal",IF(AND(CB$11&gt;$K15,EOMONTH($M15,0)&gt;=CB$11),($F15-$O15)/$L15,0),IFERROR(($F15-$O15)*INDEX('S-Curve'!$C$3:$AM$39,MATCH('Development Costs'!$L15,'S-Curve'!$C$3:$C$39,0),MATCH(DATEDIF('Development Costs'!$K15,'Development Costs'!CB$11,"m")+1,'S-Curve'!$C$3:$AM$3,0)),0))</f>
        <v>0</v>
      </c>
      <c r="CC15" s="99">
        <f>IF($N15="Equal",IF(AND(CC$11&gt;$K15,EOMONTH($M15,0)&gt;=CC$11),($F15-$O15)/$L15,0),IFERROR(($F15-$O15)*INDEX('S-Curve'!$C$3:$AM$39,MATCH('Development Costs'!$L15,'S-Curve'!$C$3:$C$39,0),MATCH(DATEDIF('Development Costs'!$K15,'Development Costs'!CC$11,"m")+1,'S-Curve'!$C$3:$AM$3,0)),0))</f>
        <v>0</v>
      </c>
      <c r="CD15" s="99">
        <f>IF($N15="Equal",IF(AND(CD$11&gt;$K15,EOMONTH($M15,0)&gt;=CD$11),($F15-$O15)/$L15,0),IFERROR(($F15-$O15)*INDEX('S-Curve'!$C$3:$AM$39,MATCH('Development Costs'!$L15,'S-Curve'!$C$3:$C$39,0),MATCH(DATEDIF('Development Costs'!$K15,'Development Costs'!CD$11,"m")+1,'S-Curve'!$C$3:$AM$3,0)),0))</f>
        <v>0</v>
      </c>
      <c r="CE15" s="99">
        <f>IF($N15="Equal",IF(AND(CE$11&gt;$K15,EOMONTH($M15,0)&gt;=CE$11),($F15-$O15)/$L15,0),IFERROR(($F15-$O15)*INDEX('S-Curve'!$C$3:$AM$39,MATCH('Development Costs'!$L15,'S-Curve'!$C$3:$C$39,0),MATCH(DATEDIF('Development Costs'!$K15,'Development Costs'!CE$11,"m")+1,'S-Curve'!$C$3:$AM$3,0)),0))</f>
        <v>0</v>
      </c>
      <c r="CF15" s="99">
        <f>IF($N15="Equal",IF(AND(CF$11&gt;$K15,EOMONTH($M15,0)&gt;=CF$11),($F15-$O15)/$L15,0),IFERROR(($F15-$O15)*INDEX('S-Curve'!$C$3:$AM$39,MATCH('Development Costs'!$L15,'S-Curve'!$C$3:$C$39,0),MATCH(DATEDIF('Development Costs'!$K15,'Development Costs'!CF$11,"m")+1,'S-Curve'!$C$3:$AM$3,0)),0))</f>
        <v>0</v>
      </c>
      <c r="CG15" s="99">
        <f>IF($N15="Equal",IF(AND(CG$11&gt;$K15,EOMONTH($M15,0)&gt;=CG$11),($F15-$O15)/$L15,0),IFERROR(($F15-$O15)*INDEX('S-Curve'!$C$3:$AM$39,MATCH('Development Costs'!$L15,'S-Curve'!$C$3:$C$39,0),MATCH(DATEDIF('Development Costs'!$K15,'Development Costs'!CG$11,"m")+1,'S-Curve'!$C$3:$AM$3,0)),0))</f>
        <v>0</v>
      </c>
      <c r="CH15" s="99">
        <f>IF($N15="Equal",IF(AND(CH$11&gt;$K15,EOMONTH($M15,0)&gt;=CH$11),($F15-$O15)/$L15,0),IFERROR(($F15-$O15)*INDEX('S-Curve'!$C$3:$AM$39,MATCH('Development Costs'!$L15,'S-Curve'!$C$3:$C$39,0),MATCH(DATEDIF('Development Costs'!$K15,'Development Costs'!CH$11,"m")+1,'S-Curve'!$C$3:$AM$3,0)),0))</f>
        <v>0</v>
      </c>
      <c r="CI15" s="99">
        <f>IF($N15="Equal",IF(AND(CI$11&gt;$K15,EOMONTH($M15,0)&gt;=CI$11),($F15-$O15)/$L15,0),IFERROR(($F15-$O15)*INDEX('S-Curve'!$C$3:$AM$39,MATCH('Development Costs'!$L15,'S-Curve'!$C$3:$C$39,0),MATCH(DATEDIF('Development Costs'!$K15,'Development Costs'!CI$11,"m")+1,'S-Curve'!$C$3:$AM$3,0)),0))</f>
        <v>0</v>
      </c>
      <c r="CJ15" s="99">
        <f>IF($N15="Equal",IF(AND(CJ$11&gt;$K15,EOMONTH($M15,0)&gt;=CJ$11),($F15-$O15)/$L15,0),IFERROR(($F15-$O15)*INDEX('S-Curve'!$C$3:$AM$39,MATCH('Development Costs'!$L15,'S-Curve'!$C$3:$C$39,0),MATCH(DATEDIF('Development Costs'!$K15,'Development Costs'!CJ$11,"m")+1,'S-Curve'!$C$3:$AM$3,0)),0))</f>
        <v>0</v>
      </c>
      <c r="CK15" s="99">
        <f>IF($N15="Equal",IF(AND(CK$11&gt;$K15,EOMONTH($M15,0)&gt;=CK$11),($F15-$O15)/$L15,0),IFERROR(($F15-$O15)*INDEX('S-Curve'!$C$3:$AM$39,MATCH('Development Costs'!$L15,'S-Curve'!$C$3:$C$39,0),MATCH(DATEDIF('Development Costs'!$K15,'Development Costs'!CK$11,"m")+1,'S-Curve'!$C$3:$AM$3,0)),0))</f>
        <v>0</v>
      </c>
      <c r="CL15" s="99">
        <f>IF($N15="Equal",IF(AND(CL$11&gt;$K15,EOMONTH($M15,0)&gt;=CL$11),($F15-$O15)/$L15,0),IFERROR(($F15-$O15)*INDEX('S-Curve'!$C$3:$AM$39,MATCH('Development Costs'!$L15,'S-Curve'!$C$3:$C$39,0),MATCH(DATEDIF('Development Costs'!$K15,'Development Costs'!CL$11,"m")+1,'S-Curve'!$C$3:$AM$3,0)),0))</f>
        <v>0</v>
      </c>
      <c r="CM15" s="99">
        <f>IF($N15="Equal",IF(AND(CM$11&gt;$K15,EOMONTH($M15,0)&gt;=CM$11),($F15-$O15)/$L15,0),IFERROR(($F15-$O15)*INDEX('S-Curve'!$C$3:$AM$39,MATCH('Development Costs'!$L15,'S-Curve'!$C$3:$C$39,0),MATCH(DATEDIF('Development Costs'!$K15,'Development Costs'!CM$11,"m")+1,'S-Curve'!$C$3:$AM$3,0)),0))</f>
        <v>0</v>
      </c>
      <c r="CN15" s="99">
        <f>IF($N15="Equal",IF(AND(CN$11&gt;$K15,EOMONTH($M15,0)&gt;=CN$11),($F15-$O15)/$L15,0),IFERROR(($F15-$O15)*INDEX('S-Curve'!$C$3:$AM$39,MATCH('Development Costs'!$L15,'S-Curve'!$C$3:$C$39,0),MATCH(DATEDIF('Development Costs'!$K15,'Development Costs'!CN$11,"m")+1,'S-Curve'!$C$3:$AM$3,0)),0))</f>
        <v>0</v>
      </c>
      <c r="CO15" s="99">
        <f>IF($N15="Equal",IF(AND(CO$11&gt;$K15,EOMONTH($M15,0)&gt;=CO$11),($F15-$O15)/$L15,0),IFERROR(($F15-$O15)*INDEX('S-Curve'!$C$3:$AM$39,MATCH('Development Costs'!$L15,'S-Curve'!$C$3:$C$39,0),MATCH(DATEDIF('Development Costs'!$K15,'Development Costs'!CO$11,"m")+1,'S-Curve'!$C$3:$AM$3,0)),0))</f>
        <v>0</v>
      </c>
      <c r="CP15" s="99">
        <f>IF($N15="Equal",IF(AND(CP$11&gt;$K15,EOMONTH($M15,0)&gt;=CP$11),($F15-$O15)/$L15,0),IFERROR(($F15-$O15)*INDEX('S-Curve'!$C$3:$AM$39,MATCH('Development Costs'!$L15,'S-Curve'!$C$3:$C$39,0),MATCH(DATEDIF('Development Costs'!$K15,'Development Costs'!CP$11,"m")+1,'S-Curve'!$C$3:$AM$3,0)),0))</f>
        <v>0</v>
      </c>
      <c r="CQ15" s="99">
        <f>IF($N15="Equal",IF(AND(CQ$11&gt;$K15,EOMONTH($M15,0)&gt;=CQ$11),($F15-$O15)/$L15,0),IFERROR(($F15-$O15)*INDEX('S-Curve'!$C$3:$AM$39,MATCH('Development Costs'!$L15,'S-Curve'!$C$3:$C$39,0),MATCH(DATEDIF('Development Costs'!$K15,'Development Costs'!CQ$11,"m")+1,'S-Curve'!$C$3:$AM$3,0)),0))</f>
        <v>0</v>
      </c>
      <c r="CR15" s="99">
        <f>IF($N15="Equal",IF(AND(CR$11&gt;$K15,EOMONTH($M15,0)&gt;=CR$11),($F15-$O15)/$L15,0),IFERROR(($F15-$O15)*INDEX('S-Curve'!$C$3:$AM$39,MATCH('Development Costs'!$L15,'S-Curve'!$C$3:$C$39,0),MATCH(DATEDIF('Development Costs'!$K15,'Development Costs'!CR$11,"m")+1,'S-Curve'!$C$3:$AM$3,0)),0))</f>
        <v>0</v>
      </c>
      <c r="CS15" s="99">
        <f>IF($N15="Equal",IF(AND(CS$11&gt;$K15,EOMONTH($M15,0)&gt;=CS$11),($F15-$O15)/$L15,0),IFERROR(($F15-$O15)*INDEX('S-Curve'!$C$3:$AM$39,MATCH('Development Costs'!$L15,'S-Curve'!$C$3:$C$39,0),MATCH(DATEDIF('Development Costs'!$K15,'Development Costs'!CS$11,"m")+1,'S-Curve'!$C$3:$AM$3,0)),0))</f>
        <v>0</v>
      </c>
      <c r="CT15" s="99">
        <f>IF($N15="Equal",IF(AND(CT$11&gt;$K15,EOMONTH($M15,0)&gt;=CT$11),($F15-$O15)/$L15,0),IFERROR(($F15-$O15)*INDEX('S-Curve'!$C$3:$AM$39,MATCH('Development Costs'!$L15,'S-Curve'!$C$3:$C$39,0),MATCH(DATEDIF('Development Costs'!$K15,'Development Costs'!CT$11,"m")+1,'S-Curve'!$C$3:$AM$3,0)),0))</f>
        <v>0</v>
      </c>
      <c r="CU15" s="99">
        <f>IF($N15="Equal",IF(AND(CU$11&gt;$K15,EOMONTH($M15,0)&gt;=CU$11),($F15-$O15)/$L15,0),IFERROR(($F15-$O15)*INDEX('S-Curve'!$C$3:$AM$39,MATCH('Development Costs'!$L15,'S-Curve'!$C$3:$C$39,0),MATCH(DATEDIF('Development Costs'!$K15,'Development Costs'!CU$11,"m")+1,'S-Curve'!$C$3:$AM$3,0)),0))</f>
        <v>0</v>
      </c>
      <c r="CV15" s="99">
        <f>IF($N15="Equal",IF(AND(CV$11&gt;$K15,EOMONTH($M15,0)&gt;=CV$11),($F15-$O15)/$L15,0),IFERROR(($F15-$O15)*INDEX('S-Curve'!$C$3:$AM$39,MATCH('Development Costs'!$L15,'S-Curve'!$C$3:$C$39,0),MATCH(DATEDIF('Development Costs'!$K15,'Development Costs'!CV$11,"m")+1,'S-Curve'!$C$3:$AM$3,0)),0))</f>
        <v>0</v>
      </c>
      <c r="CW15" s="99">
        <f>IF($N15="Equal",IF(AND(CW$11&gt;$K15,EOMONTH($M15,0)&gt;=CW$11),($F15-$O15)/$L15,0),IFERROR(($F15-$O15)*INDEX('S-Curve'!$C$3:$AM$39,MATCH('Development Costs'!$L15,'S-Curve'!$C$3:$C$39,0),MATCH(DATEDIF('Development Costs'!$K15,'Development Costs'!CW$11,"m")+1,'S-Curve'!$C$3:$AM$3,0)),0))</f>
        <v>0</v>
      </c>
      <c r="CX15" s="99">
        <f>IF($N15="Equal",IF(AND(CX$11&gt;$K15,EOMONTH($M15,0)&gt;=CX$11),($F15-$O15)/$L15,0),IFERROR(($F15-$O15)*INDEX('S-Curve'!$C$3:$AM$39,MATCH('Development Costs'!$L15,'S-Curve'!$C$3:$C$39,0),MATCH(DATEDIF('Development Costs'!$K15,'Development Costs'!CX$11,"m")+1,'S-Curve'!$C$3:$AM$3,0)),0))</f>
        <v>0</v>
      </c>
      <c r="CY15" s="99">
        <f>IF($N15="Equal",IF(AND(CY$11&gt;$K15,EOMONTH($M15,0)&gt;=CY$11),($F15-$O15)/$L15,0),IFERROR(($F15-$O15)*INDEX('S-Curve'!$C$3:$AM$39,MATCH('Development Costs'!$L15,'S-Curve'!$C$3:$C$39,0),MATCH(DATEDIF('Development Costs'!$K15,'Development Costs'!CY$11,"m")+1,'S-Curve'!$C$3:$AM$3,0)),0))</f>
        <v>0</v>
      </c>
      <c r="CZ15" s="99">
        <f>IF($N15="Equal",IF(AND(CZ$11&gt;$K15,EOMONTH($M15,0)&gt;=CZ$11),($F15-$O15)/$L15,0),IFERROR(($F15-$O15)*INDEX('S-Curve'!$C$3:$AM$39,MATCH('Development Costs'!$L15,'S-Curve'!$C$3:$C$39,0),MATCH(DATEDIF('Development Costs'!$K15,'Development Costs'!CZ$11,"m")+1,'S-Curve'!$C$3:$AM$3,0)),0))</f>
        <v>0</v>
      </c>
      <c r="DA15" s="99">
        <f>IF($N15="Equal",IF(AND(DA$11&gt;$K15,EOMONTH($M15,0)&gt;=DA$11),($F15-$O15)/$L15,0),IFERROR(($F15-$O15)*INDEX('S-Curve'!$C$3:$AM$39,MATCH('Development Costs'!$L15,'S-Curve'!$C$3:$C$39,0),MATCH(DATEDIF('Development Costs'!$K15,'Development Costs'!DA$11,"m")+1,'S-Curve'!$C$3:$AM$3,0)),0))</f>
        <v>0</v>
      </c>
      <c r="DB15" s="99">
        <f>IF($N15="Equal",IF(AND(DB$11&gt;$K15,EOMONTH($M15,0)&gt;=DB$11),($F15-$O15)/$L15,0),IFERROR(($F15-$O15)*INDEX('S-Curve'!$C$3:$AM$39,MATCH('Development Costs'!$L15,'S-Curve'!$C$3:$C$39,0),MATCH(DATEDIF('Development Costs'!$K15,'Development Costs'!DB$11,"m")+1,'S-Curve'!$C$3:$AM$3,0)),0))</f>
        <v>0</v>
      </c>
      <c r="DC15" s="99">
        <f>IF($N15="Equal",IF(AND(DC$11&gt;$K15,EOMONTH($M15,0)&gt;=DC$11),($F15-$O15)/$L15,0),IFERROR(($F15-$O15)*INDEX('S-Curve'!$C$3:$AM$39,MATCH('Development Costs'!$L15,'S-Curve'!$C$3:$C$39,0),MATCH(DATEDIF('Development Costs'!$K15,'Development Costs'!DC$11,"m")+1,'S-Curve'!$C$3:$AM$3,0)),0))</f>
        <v>0</v>
      </c>
      <c r="DD15" s="99">
        <f>IF($N15="Equal",IF(AND(DD$11&gt;$K15,EOMONTH($M15,0)&gt;=DD$11),($F15-$O15)/$L15,0),IFERROR(($F15-$O15)*INDEX('S-Curve'!$C$3:$AM$39,MATCH('Development Costs'!$L15,'S-Curve'!$C$3:$C$39,0),MATCH(DATEDIF('Development Costs'!$K15,'Development Costs'!DD$11,"m")+1,'S-Curve'!$C$3:$AM$3,0)),0))</f>
        <v>0</v>
      </c>
      <c r="DE15" s="99">
        <f>IF($N15="Equal",IF(AND(DE$11&gt;$K15,EOMONTH($M15,0)&gt;=DE$11),($F15-$O15)/$L15,0),IFERROR(($F15-$O15)*INDEX('S-Curve'!$C$3:$AM$39,MATCH('Development Costs'!$L15,'S-Curve'!$C$3:$C$39,0),MATCH(DATEDIF('Development Costs'!$K15,'Development Costs'!DE$11,"m")+1,'S-Curve'!$C$3:$AM$3,0)),0))</f>
        <v>0</v>
      </c>
      <c r="DF15" s="99">
        <f>IF($N15="Equal",IF(AND(DF$11&gt;$K15,EOMONTH($M15,0)&gt;=DF$11),($F15-$O15)/$L15,0),IFERROR(($F15-$O15)*INDEX('S-Curve'!$C$3:$AM$39,MATCH('Development Costs'!$L15,'S-Curve'!$C$3:$C$39,0),MATCH(DATEDIF('Development Costs'!$K15,'Development Costs'!DF$11,"m")+1,'S-Curve'!$C$3:$AM$3,0)),0))</f>
        <v>0</v>
      </c>
      <c r="DG15" s="99">
        <f>IF($N15="Equal",IF(AND(DG$11&gt;$K15,EOMONTH($M15,0)&gt;=DG$11),($F15-$O15)/$L15,0),IFERROR(($F15-$O15)*INDEX('S-Curve'!$C$3:$AM$39,MATCH('Development Costs'!$L15,'S-Curve'!$C$3:$C$39,0),MATCH(DATEDIF('Development Costs'!$K15,'Development Costs'!DG$11,"m")+1,'S-Curve'!$C$3:$AM$3,0)),0))</f>
        <v>0</v>
      </c>
      <c r="DH15" s="99">
        <f>IF($N15="Equal",IF(AND(DH$11&gt;$K15,EOMONTH($M15,0)&gt;=DH$11),($F15-$O15)/$L15,0),IFERROR(($F15-$O15)*INDEX('S-Curve'!$C$3:$AM$39,MATCH('Development Costs'!$L15,'S-Curve'!$C$3:$C$39,0),MATCH(DATEDIF('Development Costs'!$K15,'Development Costs'!DH$11,"m")+1,'S-Curve'!$C$3:$AM$3,0)),0))</f>
        <v>0</v>
      </c>
      <c r="DI15" s="99">
        <f>IF($N15="Equal",IF(AND(DI$11&gt;$K15,EOMONTH($M15,0)&gt;=DI$11),($F15-$O15)/$L15,0),IFERROR(($F15-$O15)*INDEX('S-Curve'!$C$3:$AM$39,MATCH('Development Costs'!$L15,'S-Curve'!$C$3:$C$39,0),MATCH(DATEDIF('Development Costs'!$K15,'Development Costs'!DI$11,"m")+1,'S-Curve'!$C$3:$AM$3,0)),0))</f>
        <v>0</v>
      </c>
      <c r="DJ15" s="99">
        <f>IF($N15="Equal",IF(AND(DJ$11&gt;$K15,EOMONTH($M15,0)&gt;=DJ$11),($F15-$O15)/$L15,0),IFERROR(($F15-$O15)*INDEX('S-Curve'!$C$3:$AM$39,MATCH('Development Costs'!$L15,'S-Curve'!$C$3:$C$39,0),MATCH(DATEDIF('Development Costs'!$K15,'Development Costs'!DJ$11,"m")+1,'S-Curve'!$C$3:$AM$3,0)),0))</f>
        <v>0</v>
      </c>
      <c r="DK15" s="99">
        <f>IF($N15="Equal",IF(AND(DK$11&gt;$K15,EOMONTH($M15,0)&gt;=DK$11),($F15-$O15)/$L15,0),IFERROR(($F15-$O15)*INDEX('S-Curve'!$C$3:$AM$39,MATCH('Development Costs'!$L15,'S-Curve'!$C$3:$C$39,0),MATCH(DATEDIF('Development Costs'!$K15,'Development Costs'!DK$11,"m")+1,'S-Curve'!$C$3:$AM$3,0)),0))</f>
        <v>0</v>
      </c>
      <c r="DL15" s="99">
        <f>IF($N15="Equal",IF(AND(DL$11&gt;$K15,EOMONTH($M15,0)&gt;=DL$11),($F15-$O15)/$L15,0),IFERROR(($F15-$O15)*INDEX('S-Curve'!$C$3:$AM$39,MATCH('Development Costs'!$L15,'S-Curve'!$C$3:$C$39,0),MATCH(DATEDIF('Development Costs'!$K15,'Development Costs'!DL$11,"m")+1,'S-Curve'!$C$3:$AM$3,0)),0))</f>
        <v>0</v>
      </c>
      <c r="DM15" s="99">
        <f>IF($N15="Equal",IF(AND(DM$11&gt;$K15,EOMONTH($M15,0)&gt;=DM$11),($F15-$O15)/$L15,0),IFERROR(($F15-$O15)*INDEX('S-Curve'!$C$3:$AM$39,MATCH('Development Costs'!$L15,'S-Curve'!$C$3:$C$39,0),MATCH(DATEDIF('Development Costs'!$K15,'Development Costs'!DM$11,"m")+1,'S-Curve'!$C$3:$AM$3,0)),0))</f>
        <v>0</v>
      </c>
      <c r="DN15" s="99">
        <f>IF($N15="Equal",IF(AND(DN$11&gt;$K15,EOMONTH($M15,0)&gt;=DN$11),($F15-$O15)/$L15,0),IFERROR(($F15-$O15)*INDEX('S-Curve'!$C$3:$AM$39,MATCH('Development Costs'!$L15,'S-Curve'!$C$3:$C$39,0),MATCH(DATEDIF('Development Costs'!$K15,'Development Costs'!DN$11,"m")+1,'S-Curve'!$C$3:$AM$3,0)),0))</f>
        <v>0</v>
      </c>
      <c r="DO15" s="99">
        <f>IF($N15="Equal",IF(AND(DO$11&gt;$K15,EOMONTH($M15,0)&gt;=DO$11),($F15-$O15)/$L15,0),IFERROR(($F15-$O15)*INDEX('S-Curve'!$C$3:$AM$39,MATCH('Development Costs'!$L15,'S-Curve'!$C$3:$C$39,0),MATCH(DATEDIF('Development Costs'!$K15,'Development Costs'!DO$11,"m")+1,'S-Curve'!$C$3:$AM$3,0)),0))</f>
        <v>0</v>
      </c>
      <c r="DP15" s="99">
        <f>IF($N15="Equal",IF(AND(DP$11&gt;$K15,EOMONTH($M15,0)&gt;=DP$11),($F15-$O15)/$L15,0),IFERROR(($F15-$O15)*INDEX('S-Curve'!$C$3:$AM$39,MATCH('Development Costs'!$L15,'S-Curve'!$C$3:$C$39,0),MATCH(DATEDIF('Development Costs'!$K15,'Development Costs'!DP$11,"m")+1,'S-Curve'!$C$3:$AM$3,0)),0))</f>
        <v>0</v>
      </c>
      <c r="DQ15" s="99">
        <f>IF($N15="Equal",IF(AND(DQ$11&gt;$K15,EOMONTH($M15,0)&gt;=DQ$11),($F15-$O15)/$L15,0),IFERROR(($F15-$O15)*INDEX('S-Curve'!$C$3:$AM$39,MATCH('Development Costs'!$L15,'S-Curve'!$C$3:$C$39,0),MATCH(DATEDIF('Development Costs'!$K15,'Development Costs'!DQ$11,"m")+1,'S-Curve'!$C$3:$AM$3,0)),0))</f>
        <v>0</v>
      </c>
      <c r="DR15" s="99">
        <f>IF($N15="Equal",IF(AND(DR$11&gt;$K15,EOMONTH($M15,0)&gt;=DR$11),($F15-$O15)/$L15,0),IFERROR(($F15-$O15)*INDEX('S-Curve'!$C$3:$AM$39,MATCH('Development Costs'!$L15,'S-Curve'!$C$3:$C$39,0),MATCH(DATEDIF('Development Costs'!$K15,'Development Costs'!DR$11,"m")+1,'S-Curve'!$C$3:$AM$3,0)),0))</f>
        <v>0</v>
      </c>
      <c r="DS15" s="99">
        <f>IF($N15="Equal",IF(AND(DS$11&gt;$K15,EOMONTH($M15,0)&gt;=DS$11),($F15-$O15)/$L15,0),IFERROR(($F15-$O15)*INDEX('S-Curve'!$C$3:$AM$39,MATCH('Development Costs'!$L15,'S-Curve'!$C$3:$C$39,0),MATCH(DATEDIF('Development Costs'!$K15,'Development Costs'!DS$11,"m")+1,'S-Curve'!$C$3:$AM$3,0)),0))</f>
        <v>0</v>
      </c>
      <c r="DT15" s="99">
        <f>IF($N15="Equal",IF(AND(DT$11&gt;$K15,EOMONTH($M15,0)&gt;=DT$11),($F15-$O15)/$L15,0),IFERROR(($F15-$O15)*INDEX('S-Curve'!$C$3:$AM$39,MATCH('Development Costs'!$L15,'S-Curve'!$C$3:$C$39,0),MATCH(DATEDIF('Development Costs'!$K15,'Development Costs'!DT$11,"m")+1,'S-Curve'!$C$3:$AM$3,0)),0))</f>
        <v>0</v>
      </c>
      <c r="DU15" s="99">
        <f>IF($N15="Equal",IF(AND(DU$11&gt;$K15,EOMONTH($M15,0)&gt;=DU$11),($F15-$O15)/$L15,0),IFERROR(($F15-$O15)*INDEX('S-Curve'!$C$3:$AM$39,MATCH('Development Costs'!$L15,'S-Curve'!$C$3:$C$39,0),MATCH(DATEDIF('Development Costs'!$K15,'Development Costs'!DU$11,"m")+1,'S-Curve'!$C$3:$AM$3,0)),0))</f>
        <v>0</v>
      </c>
      <c r="DV15" s="99">
        <f>IF($N15="Equal",IF(AND(DV$11&gt;$K15,EOMONTH($M15,0)&gt;=DV$11),($F15-$O15)/$L15,0),IFERROR(($F15-$O15)*INDEX('S-Curve'!$C$3:$AM$39,MATCH('Development Costs'!$L15,'S-Curve'!$C$3:$C$39,0),MATCH(DATEDIF('Development Costs'!$K15,'Development Costs'!DV$11,"m")+1,'S-Curve'!$C$3:$AM$3,0)),0))</f>
        <v>0</v>
      </c>
      <c r="DW15" s="99">
        <f>IF($N15="Equal",IF(AND(DW$11&gt;$K15,EOMONTH($M15,0)&gt;=DW$11),($F15-$O15)/$L15,0),IFERROR(($F15-$O15)*INDEX('S-Curve'!$C$3:$AM$39,MATCH('Development Costs'!$L15,'S-Curve'!$C$3:$C$39,0),MATCH(DATEDIF('Development Costs'!$K15,'Development Costs'!DW$11,"m")+1,'S-Curve'!$C$3:$AM$3,0)),0))</f>
        <v>0</v>
      </c>
      <c r="DX15" s="99">
        <f>IF($N15="Equal",IF(AND(DX$11&gt;$K15,EOMONTH($M15,0)&gt;=DX$11),($F15-$O15)/$L15,0),IFERROR(($F15-$O15)*INDEX('S-Curve'!$C$3:$AM$39,MATCH('Development Costs'!$L15,'S-Curve'!$C$3:$C$39,0),MATCH(DATEDIF('Development Costs'!$K15,'Development Costs'!DX$11,"m")+1,'S-Curve'!$C$3:$AM$3,0)),0))</f>
        <v>0</v>
      </c>
      <c r="DY15" s="99">
        <f>IF($N15="Equal",IF(AND(DY$11&gt;$K15,EOMONTH($M15,0)&gt;=DY$11),($F15-$O15)/$L15,0),IFERROR(($F15-$O15)*INDEX('S-Curve'!$C$3:$AM$39,MATCH('Development Costs'!$L15,'S-Curve'!$C$3:$C$39,0),MATCH(DATEDIF('Development Costs'!$K15,'Development Costs'!DY$11,"m")+1,'S-Curve'!$C$3:$AM$3,0)),0))</f>
        <v>0</v>
      </c>
      <c r="DZ15" s="99">
        <f>IF($N15="Equal",IF(AND(DZ$11&gt;$K15,EOMONTH($M15,0)&gt;=DZ$11),($F15-$O15)/$L15,0),IFERROR(($F15-$O15)*INDEX('S-Curve'!$C$3:$AM$39,MATCH('Development Costs'!$L15,'S-Curve'!$C$3:$C$39,0),MATCH(DATEDIF('Development Costs'!$K15,'Development Costs'!DZ$11,"m")+1,'S-Curve'!$C$3:$AM$3,0)),0))</f>
        <v>0</v>
      </c>
      <c r="EA15" s="99">
        <f>IF($N15="Equal",IF(AND(EA$11&gt;$K15,EOMONTH($M15,0)&gt;=EA$11),($F15-$O15)/$L15,0),IFERROR(($F15-$O15)*INDEX('S-Curve'!$C$3:$AM$39,MATCH('Development Costs'!$L15,'S-Curve'!$C$3:$C$39,0),MATCH(DATEDIF('Development Costs'!$K15,'Development Costs'!EA$11,"m")+1,'S-Curve'!$C$3:$AM$3,0)),0))</f>
        <v>0</v>
      </c>
      <c r="EB15" s="99">
        <f>IF($N15="Equal",IF(AND(EB$11&gt;$K15,EOMONTH($M15,0)&gt;=EB$11),($F15-$O15)/$L15,0),IFERROR(($F15-$O15)*INDEX('S-Curve'!$C$3:$AM$39,MATCH('Development Costs'!$L15,'S-Curve'!$C$3:$C$39,0),MATCH(DATEDIF('Development Costs'!$K15,'Development Costs'!EB$11,"m")+1,'S-Curve'!$C$3:$AM$3,0)),0))</f>
        <v>0</v>
      </c>
      <c r="EC15" s="99">
        <f>IF($N15="Equal",IF(AND(EC$11&gt;$K15,EOMONTH($M15,0)&gt;=EC$11),($F15-$O15)/$L15,0),IFERROR(($F15-$O15)*INDEX('S-Curve'!$C$3:$AM$39,MATCH('Development Costs'!$L15,'S-Curve'!$C$3:$C$39,0),MATCH(DATEDIF('Development Costs'!$K15,'Development Costs'!EC$11,"m")+1,'S-Curve'!$C$3:$AM$3,0)),0))</f>
        <v>0</v>
      </c>
      <c r="ED15" s="99">
        <f>IF($N15="Equal",IF(AND(ED$11&gt;$K15,EOMONTH($M15,0)&gt;=ED$11),($F15-$O15)/$L15,0),IFERROR(($F15-$O15)*INDEX('S-Curve'!$C$3:$AM$39,MATCH('Development Costs'!$L15,'S-Curve'!$C$3:$C$39,0),MATCH(DATEDIF('Development Costs'!$K15,'Development Costs'!ED$11,"m")+1,'S-Curve'!$C$3:$AM$3,0)),0))</f>
        <v>0</v>
      </c>
      <c r="EE15" s="99">
        <f>IF($N15="Equal",IF(AND(EE$11&gt;$K15,EOMONTH($M15,0)&gt;=EE$11),($F15-$O15)/$L15,0),IFERROR(($F15-$O15)*INDEX('S-Curve'!$C$3:$AM$39,MATCH('Development Costs'!$L15,'S-Curve'!$C$3:$C$39,0),MATCH(DATEDIF('Development Costs'!$K15,'Development Costs'!EE$11,"m")+1,'S-Curve'!$C$3:$AM$3,0)),0))</f>
        <v>0</v>
      </c>
      <c r="EF15" s="99">
        <f>IF($N15="Equal",IF(AND(EF$11&gt;$K15,EOMONTH($M15,0)&gt;=EF$11),($F15-$O15)/$L15,0),IFERROR(($F15-$O15)*INDEX('S-Curve'!$C$3:$AM$39,MATCH('Development Costs'!$L15,'S-Curve'!$C$3:$C$39,0),MATCH(DATEDIF('Development Costs'!$K15,'Development Costs'!EF$11,"m")+1,'S-Curve'!$C$3:$AM$3,0)),0))</f>
        <v>0</v>
      </c>
      <c r="EG15" s="99">
        <f>IF(EC15="Equal",IF(AND(EG$11&gt;$K15,EOMONTH($M15,0)&gt;=EG$11),($F15-$O15)/$L15,0),IFERROR(($F15-$O15)*INDEX('S-Curve'!$C$3:$AM$39,MATCH('Development Costs'!$L15,'S-Curve'!$C$3:$C$39,0),MATCH(DATEDIF('Development Costs'!$K15,'Development Costs'!EG$11,"m")+1,'S-Curve'!$C$3:$AM$3,0)),0))</f>
        <v>0</v>
      </c>
    </row>
    <row r="16" spans="2:137">
      <c r="B16" s="5" t="s">
        <v>338</v>
      </c>
      <c r="E16" s="69">
        <v>0</v>
      </c>
      <c r="F16" s="18">
        <f>E16*SUM(F13:F15)</f>
        <v>0</v>
      </c>
      <c r="G16" s="105">
        <f>F16/$E$8</f>
        <v>0</v>
      </c>
      <c r="H16" s="99">
        <f>F16/Assumptions!$D$60</f>
        <v>0</v>
      </c>
      <c r="I16" s="32">
        <f ca="1">F16/$F$107</f>
        <v>0</v>
      </c>
      <c r="K16" s="1"/>
      <c r="M16" s="1"/>
      <c r="O16" s="71">
        <f>F16</f>
        <v>0</v>
      </c>
      <c r="P16" s="1" t="str">
        <f t="shared" si="8"/>
        <v/>
      </c>
      <c r="Q16" s="99">
        <f>O16</f>
        <v>0</v>
      </c>
      <c r="R16" s="99">
        <f>IF($N16="Equal",IF(AND(R$11&gt;$K16,EOMONTH($M16,0)&gt;=R$11),($F16-$O16)/$L16,0),IFERROR(($F16-$O16)*INDEX('S-Curve'!$C$3:$AM$39,MATCH('Development Costs'!$L16,'S-Curve'!$C$3:$C$39,0),MATCH(DATEDIF('Development Costs'!$K16,'Development Costs'!R$11,"m")+1,'S-Curve'!$C$3:$AM$3,0)),0))</f>
        <v>0</v>
      </c>
      <c r="S16" s="99">
        <f>IF($N16="Equal",IF(AND(S$11&gt;$K16,EOMONTH($M16,0)&gt;=S$11),($F16-$O16)/$L16,0),IFERROR(($F16-$O16)*INDEX('S-Curve'!$C$3:$AM$39,MATCH('Development Costs'!$L16,'S-Curve'!$C$3:$C$39,0),MATCH(DATEDIF('Development Costs'!$K16,'Development Costs'!S$11,"m")+1,'S-Curve'!$C$3:$AM$3,0)),0))</f>
        <v>0</v>
      </c>
      <c r="T16" s="99">
        <f>IF($N16="Equal",IF(AND(T$11&gt;$K16,EOMONTH($M16,0)&gt;=T$11),($F16-$O16)/$L16,0),IFERROR(($F16-$O16)*INDEX('S-Curve'!$C$3:$AM$39,MATCH('Development Costs'!$L16,'S-Curve'!$C$3:$C$39,0),MATCH(DATEDIF('Development Costs'!$K16,'Development Costs'!T$11,"m")+1,'S-Curve'!$C$3:$AM$3,0)),0))</f>
        <v>0</v>
      </c>
      <c r="U16" s="99">
        <f>IF($N16="Equal",IF(AND(U$11&gt;$K16,EOMONTH($M16,0)&gt;=U$11),($F16-$O16)/$L16,0),IFERROR(($F16-$O16)*INDEX('S-Curve'!$C$3:$AM$39,MATCH('Development Costs'!$L16,'S-Curve'!$C$3:$C$39,0),MATCH(DATEDIF('Development Costs'!$K16,'Development Costs'!U$11,"m")+1,'S-Curve'!$C$3:$AM$3,0)),0))</f>
        <v>0</v>
      </c>
      <c r="V16" s="99">
        <f>IF($N16="Equal",IF(AND(V$11&gt;$K16,EOMONTH($M16,0)&gt;=V$11),($F16-$O16)/$L16,0),IFERROR(($F16-$O16)*INDEX('S-Curve'!$C$3:$AM$39,MATCH('Development Costs'!$L16,'S-Curve'!$C$3:$C$39,0),MATCH(DATEDIF('Development Costs'!$K16,'Development Costs'!V$11,"m")+1,'S-Curve'!$C$3:$AM$3,0)),0))</f>
        <v>0</v>
      </c>
      <c r="W16" s="99">
        <f>IF($N16="Equal",IF(AND(W$11&gt;$K16,EOMONTH($M16,0)&gt;=W$11),($F16-$O16)/$L16,0),IFERROR(($F16-$O16)*INDEX('S-Curve'!$C$3:$AM$39,MATCH('Development Costs'!$L16,'S-Curve'!$C$3:$C$39,0),MATCH(DATEDIF('Development Costs'!$K16,'Development Costs'!W$11,"m")+1,'S-Curve'!$C$3:$AM$3,0)),0))</f>
        <v>0</v>
      </c>
      <c r="X16" s="99">
        <f>IF($N16="Equal",IF(AND(X$11&gt;$K16,EOMONTH($M16,0)&gt;=X$11),($F16-$O16)/$L16,0),IFERROR(($F16-$O16)*INDEX('S-Curve'!$C$3:$AM$39,MATCH('Development Costs'!$L16,'S-Curve'!$C$3:$C$39,0),MATCH(DATEDIF('Development Costs'!$K16,'Development Costs'!X$11,"m")+1,'S-Curve'!$C$3:$AM$3,0)),0))</f>
        <v>0</v>
      </c>
      <c r="Y16" s="99">
        <f>IF($N16="Equal",IF(AND(Y$11&gt;$K16,EOMONTH($M16,0)&gt;=Y$11),($F16-$O16)/$L16,0),IFERROR(($F16-$O16)*INDEX('S-Curve'!$C$3:$AM$39,MATCH('Development Costs'!$L16,'S-Curve'!$C$3:$C$39,0),MATCH(DATEDIF('Development Costs'!$K16,'Development Costs'!Y$11,"m")+1,'S-Curve'!$C$3:$AM$3,0)),0))</f>
        <v>0</v>
      </c>
      <c r="Z16" s="99">
        <f>IF($N16="Equal",IF(AND(Z$11&gt;$K16,EOMONTH($M16,0)&gt;=Z$11),($F16-$O16)/$L16,0),IFERROR(($F16-$O16)*INDEX('S-Curve'!$C$3:$AM$39,MATCH('Development Costs'!$L16,'S-Curve'!$C$3:$C$39,0),MATCH(DATEDIF('Development Costs'!$K16,'Development Costs'!Z$11,"m")+1,'S-Curve'!$C$3:$AM$3,0)),0))</f>
        <v>0</v>
      </c>
      <c r="AA16" s="99">
        <f>IF($N16="Equal",IF(AND(AA$11&gt;$K16,EOMONTH($M16,0)&gt;=AA$11),($F16-$O16)/$L16,0),IFERROR(($F16-$O16)*INDEX('S-Curve'!$C$3:$AM$39,MATCH('Development Costs'!$L16,'S-Curve'!$C$3:$C$39,0),MATCH(DATEDIF('Development Costs'!$K16,'Development Costs'!AA$11,"m")+1,'S-Curve'!$C$3:$AM$3,0)),0))</f>
        <v>0</v>
      </c>
      <c r="AB16" s="99">
        <f>IF($N16="Equal",IF(AND(AB$11&gt;$K16,EOMONTH($M16,0)&gt;=AB$11),($F16-$O16)/$L16,0),IFERROR(($F16-$O16)*INDEX('S-Curve'!$C$3:$AM$39,MATCH('Development Costs'!$L16,'S-Curve'!$C$3:$C$39,0),MATCH(DATEDIF('Development Costs'!$K16,'Development Costs'!AB$11,"m")+1,'S-Curve'!$C$3:$AM$3,0)),0))</f>
        <v>0</v>
      </c>
      <c r="AC16" s="99">
        <f>IF($N16="Equal",IF(AND(AC$11&gt;$K16,EOMONTH($M16,0)&gt;=AC$11),($F16-$O16)/$L16,0),IFERROR(($F16-$O16)*INDEX('S-Curve'!$C$3:$AM$39,MATCH('Development Costs'!$L16,'S-Curve'!$C$3:$C$39,0),MATCH(DATEDIF('Development Costs'!$K16,'Development Costs'!AC$11,"m")+1,'S-Curve'!$C$3:$AM$3,0)),0))</f>
        <v>0</v>
      </c>
      <c r="AD16" s="99">
        <f>IF($N16="Equal",IF(AND(AD$11&gt;$K16,EOMONTH($M16,0)&gt;=AD$11),($F16-$O16)/$L16,0),IFERROR(($F16-$O16)*INDEX('S-Curve'!$C$3:$AM$39,MATCH('Development Costs'!$L16,'S-Curve'!$C$3:$C$39,0),MATCH(DATEDIF('Development Costs'!$K16,'Development Costs'!AD$11,"m")+1,'S-Curve'!$C$3:$AM$3,0)),0))</f>
        <v>0</v>
      </c>
      <c r="AE16" s="99">
        <f>IF($N16="Equal",IF(AND(AE$11&gt;$K16,EOMONTH($M16,0)&gt;=AE$11),($F16-$O16)/$L16,0),IFERROR(($F16-$O16)*INDEX('S-Curve'!$C$3:$AM$39,MATCH('Development Costs'!$L16,'S-Curve'!$C$3:$C$39,0),MATCH(DATEDIF('Development Costs'!$K16,'Development Costs'!AE$11,"m")+1,'S-Curve'!$C$3:$AM$3,0)),0))</f>
        <v>0</v>
      </c>
      <c r="AF16" s="99">
        <f>IF($N16="Equal",IF(AND(AF$11&gt;$K16,EOMONTH($M16,0)&gt;=AF$11),($F16-$O16)/$L16,0),IFERROR(($F16-$O16)*INDEX('S-Curve'!$C$3:$AM$39,MATCH('Development Costs'!$L16,'S-Curve'!$C$3:$C$39,0),MATCH(DATEDIF('Development Costs'!$K16,'Development Costs'!AF$11,"m")+1,'S-Curve'!$C$3:$AM$3,0)),0))</f>
        <v>0</v>
      </c>
      <c r="AG16" s="99">
        <f>IF($N16="Equal",IF(AND(AG$11&gt;$K16,EOMONTH($M16,0)&gt;=AG$11),($F16-$O16)/$L16,0),IFERROR(($F16-$O16)*INDEX('S-Curve'!$C$3:$AM$39,MATCH('Development Costs'!$L16,'S-Curve'!$C$3:$C$39,0),MATCH(DATEDIF('Development Costs'!$K16,'Development Costs'!AG$11,"m")+1,'S-Curve'!$C$3:$AM$3,0)),0))</f>
        <v>0</v>
      </c>
      <c r="AH16" s="99">
        <f>IF($N16="Equal",IF(AND(AH$11&gt;$K16,EOMONTH($M16,0)&gt;=AH$11),($F16-$O16)/$L16,0),IFERROR(($F16-$O16)*INDEX('S-Curve'!$C$3:$AM$39,MATCH('Development Costs'!$L16,'S-Curve'!$C$3:$C$39,0),MATCH(DATEDIF('Development Costs'!$K16,'Development Costs'!AH$11,"m")+1,'S-Curve'!$C$3:$AM$3,0)),0))</f>
        <v>0</v>
      </c>
      <c r="AI16" s="99">
        <f>IF($N16="Equal",IF(AND(AI$11&gt;$K16,EOMONTH($M16,0)&gt;=AI$11),($F16-$O16)/$L16,0),IFERROR(($F16-$O16)*INDEX('S-Curve'!$C$3:$AM$39,MATCH('Development Costs'!$L16,'S-Curve'!$C$3:$C$39,0),MATCH(DATEDIF('Development Costs'!$K16,'Development Costs'!AI$11,"m")+1,'S-Curve'!$C$3:$AM$3,0)),0))</f>
        <v>0</v>
      </c>
      <c r="AJ16" s="99">
        <f>IF($N16="Equal",IF(AND(AJ$11&gt;$K16,EOMONTH($M16,0)&gt;=AJ$11),($F16-$O16)/$L16,0),IFERROR(($F16-$O16)*INDEX('S-Curve'!$C$3:$AM$39,MATCH('Development Costs'!$L16,'S-Curve'!$C$3:$C$39,0),MATCH(DATEDIF('Development Costs'!$K16,'Development Costs'!AJ$11,"m")+1,'S-Curve'!$C$3:$AM$3,0)),0))</f>
        <v>0</v>
      </c>
      <c r="AK16" s="99">
        <f>IF($N16="Equal",IF(AND(AK$11&gt;$K16,EOMONTH($M16,0)&gt;=AK$11),($F16-$O16)/$L16,0),IFERROR(($F16-$O16)*INDEX('S-Curve'!$C$3:$AM$39,MATCH('Development Costs'!$L16,'S-Curve'!$C$3:$C$39,0),MATCH(DATEDIF('Development Costs'!$K16,'Development Costs'!AK$11,"m")+1,'S-Curve'!$C$3:$AM$3,0)),0))</f>
        <v>0</v>
      </c>
      <c r="AL16" s="99">
        <f>IF($N16="Equal",IF(AND(AL$11&gt;$K16,EOMONTH($M16,0)&gt;=AL$11),($F16-$O16)/$L16,0),IFERROR(($F16-$O16)*INDEX('S-Curve'!$C$3:$AM$39,MATCH('Development Costs'!$L16,'S-Curve'!$C$3:$C$39,0),MATCH(DATEDIF('Development Costs'!$K16,'Development Costs'!AL$11,"m")+1,'S-Curve'!$C$3:$AM$3,0)),0))</f>
        <v>0</v>
      </c>
      <c r="AM16" s="99">
        <f>IF($N16="Equal",IF(AND(AM$11&gt;$K16,EOMONTH($M16,0)&gt;=AM$11),($F16-$O16)/$L16,0),IFERROR(($F16-$O16)*INDEX('S-Curve'!$C$3:$AM$39,MATCH('Development Costs'!$L16,'S-Curve'!$C$3:$C$39,0),MATCH(DATEDIF('Development Costs'!$K16,'Development Costs'!AM$11,"m")+1,'S-Curve'!$C$3:$AM$3,0)),0))</f>
        <v>0</v>
      </c>
      <c r="AN16" s="99">
        <f>IF($N16="Equal",IF(AND(AN$11&gt;$K16,EOMONTH($M16,0)&gt;=AN$11),($F16-$O16)/$L16,0),IFERROR(($F16-$O16)*INDEX('S-Curve'!$C$3:$AM$39,MATCH('Development Costs'!$L16,'S-Curve'!$C$3:$C$39,0),MATCH(DATEDIF('Development Costs'!$K16,'Development Costs'!AN$11,"m")+1,'S-Curve'!$C$3:$AM$3,0)),0))</f>
        <v>0</v>
      </c>
      <c r="AO16" s="99">
        <f>IF($N16="Equal",IF(AND(AO$11&gt;$K16,EOMONTH($M16,0)&gt;=AO$11),($F16-$O16)/$L16,0),IFERROR(($F16-$O16)*INDEX('S-Curve'!$C$3:$AM$39,MATCH('Development Costs'!$L16,'S-Curve'!$C$3:$C$39,0),MATCH(DATEDIF('Development Costs'!$K16,'Development Costs'!AO$11,"m")+1,'S-Curve'!$C$3:$AM$3,0)),0))</f>
        <v>0</v>
      </c>
      <c r="AP16" s="99">
        <f>IF($N16="Equal",IF(AND(AP$11&gt;$K16,EOMONTH($M16,0)&gt;=AP$11),($F16-$O16)/$L16,0),IFERROR(($F16-$O16)*INDEX('S-Curve'!$C$3:$AM$39,MATCH('Development Costs'!$L16,'S-Curve'!$C$3:$C$39,0),MATCH(DATEDIF('Development Costs'!$K16,'Development Costs'!AP$11,"m")+1,'S-Curve'!$C$3:$AM$3,0)),0))</f>
        <v>0</v>
      </c>
      <c r="AQ16" s="99">
        <f>IF($N16="Equal",IF(AND(AQ$11&gt;$K16,EOMONTH($M16,0)&gt;=AQ$11),($F16-$O16)/$L16,0),IFERROR(($F16-$O16)*INDEX('S-Curve'!$C$3:$AM$39,MATCH('Development Costs'!$L16,'S-Curve'!$C$3:$C$39,0),MATCH(DATEDIF('Development Costs'!$K16,'Development Costs'!AQ$11,"m")+1,'S-Curve'!$C$3:$AM$3,0)),0))</f>
        <v>0</v>
      </c>
      <c r="AR16" s="99">
        <f>IF($N16="Equal",IF(AND(AR$11&gt;$K16,EOMONTH($M16,0)&gt;=AR$11),($F16-$O16)/$L16,0),IFERROR(($F16-$O16)*INDEX('S-Curve'!$C$3:$AM$39,MATCH('Development Costs'!$L16,'S-Curve'!$C$3:$C$39,0),MATCH(DATEDIF('Development Costs'!$K16,'Development Costs'!AR$11,"m")+1,'S-Curve'!$C$3:$AM$3,0)),0))</f>
        <v>0</v>
      </c>
      <c r="AS16" s="99">
        <f>IF($N16="Equal",IF(AND(AS$11&gt;$K16,EOMONTH($M16,0)&gt;=AS$11),($F16-$O16)/$L16,0),IFERROR(($F16-$O16)*INDEX('S-Curve'!$C$3:$AM$39,MATCH('Development Costs'!$L16,'S-Curve'!$C$3:$C$39,0),MATCH(DATEDIF('Development Costs'!$K16,'Development Costs'!AS$11,"m")+1,'S-Curve'!$C$3:$AM$3,0)),0))</f>
        <v>0</v>
      </c>
      <c r="AT16" s="99">
        <f>IF($N16="Equal",IF(AND(AT$11&gt;$K16,EOMONTH($M16,0)&gt;=AT$11),($F16-$O16)/$L16,0),IFERROR(($F16-$O16)*INDEX('S-Curve'!$C$3:$AM$39,MATCH('Development Costs'!$L16,'S-Curve'!$C$3:$C$39,0),MATCH(DATEDIF('Development Costs'!$K16,'Development Costs'!AT$11,"m")+1,'S-Curve'!$C$3:$AM$3,0)),0))</f>
        <v>0</v>
      </c>
      <c r="AU16" s="99">
        <f>IF($N16="Equal",IF(AND(AU$11&gt;$K16,EOMONTH($M16,0)&gt;=AU$11),($F16-$O16)/$L16,0),IFERROR(($F16-$O16)*INDEX('S-Curve'!$C$3:$AM$39,MATCH('Development Costs'!$L16,'S-Curve'!$C$3:$C$39,0),MATCH(DATEDIF('Development Costs'!$K16,'Development Costs'!AU$11,"m")+1,'S-Curve'!$C$3:$AM$3,0)),0))</f>
        <v>0</v>
      </c>
      <c r="AV16" s="99">
        <f>IF($N16="Equal",IF(AND(AV$11&gt;$K16,EOMONTH($M16,0)&gt;=AV$11),($F16-$O16)/$L16,0),IFERROR(($F16-$O16)*INDEX('S-Curve'!$C$3:$AM$39,MATCH('Development Costs'!$L16,'S-Curve'!$C$3:$C$39,0),MATCH(DATEDIF('Development Costs'!$K16,'Development Costs'!AV$11,"m")+1,'S-Curve'!$C$3:$AM$3,0)),0))</f>
        <v>0</v>
      </c>
      <c r="AW16" s="99">
        <f>IF($N16="Equal",IF(AND(AW$11&gt;$K16,EOMONTH($M16,0)&gt;=AW$11),($F16-$O16)/$L16,0),IFERROR(($F16-$O16)*INDEX('S-Curve'!$C$3:$AM$39,MATCH('Development Costs'!$L16,'S-Curve'!$C$3:$C$39,0),MATCH(DATEDIF('Development Costs'!$K16,'Development Costs'!AW$11,"m")+1,'S-Curve'!$C$3:$AM$3,0)),0))</f>
        <v>0</v>
      </c>
      <c r="AX16" s="99">
        <f>IF($N16="Equal",IF(AND(AX$11&gt;$K16,EOMONTH($M16,0)&gt;=AX$11),($F16-$O16)/$L16,0),IFERROR(($F16-$O16)*INDEX('S-Curve'!$C$3:$AM$39,MATCH('Development Costs'!$L16,'S-Curve'!$C$3:$C$39,0),MATCH(DATEDIF('Development Costs'!$K16,'Development Costs'!AX$11,"m")+1,'S-Curve'!$C$3:$AM$3,0)),0))</f>
        <v>0</v>
      </c>
      <c r="AY16" s="99">
        <f>IF($N16="Equal",IF(AND(AY$11&gt;$K16,EOMONTH($M16,0)&gt;=AY$11),($F16-$O16)/$L16,0),IFERROR(($F16-$O16)*INDEX('S-Curve'!$C$3:$AM$39,MATCH('Development Costs'!$L16,'S-Curve'!$C$3:$C$39,0),MATCH(DATEDIF('Development Costs'!$K16,'Development Costs'!AY$11,"m")+1,'S-Curve'!$C$3:$AM$3,0)),0))</f>
        <v>0</v>
      </c>
      <c r="AZ16" s="99">
        <f>IF($N16="Equal",IF(AND(AZ$11&gt;$K16,EOMONTH($M16,0)&gt;=AZ$11),($F16-$O16)/$L16,0),IFERROR(($F16-$O16)*INDEX('S-Curve'!$C$3:$AM$39,MATCH('Development Costs'!$L16,'S-Curve'!$C$3:$C$39,0),MATCH(DATEDIF('Development Costs'!$K16,'Development Costs'!AZ$11,"m")+1,'S-Curve'!$C$3:$AM$3,0)),0))</f>
        <v>0</v>
      </c>
      <c r="BA16" s="99">
        <f>IF($N16="Equal",IF(AND(BA$11&gt;$K16,EOMONTH($M16,0)&gt;=BA$11),($F16-$O16)/$L16,0),IFERROR(($F16-$O16)*INDEX('S-Curve'!$C$3:$AM$39,MATCH('Development Costs'!$L16,'S-Curve'!$C$3:$C$39,0),MATCH(DATEDIF('Development Costs'!$K16,'Development Costs'!BA$11,"m")+1,'S-Curve'!$C$3:$AM$3,0)),0))</f>
        <v>0</v>
      </c>
      <c r="BB16" s="99">
        <f>IF($N16="Equal",IF(AND(BB$11&gt;$K16,EOMONTH($M16,0)&gt;=BB$11),($F16-$O16)/$L16,0),IFERROR(($F16-$O16)*INDEX('S-Curve'!$C$3:$AM$39,MATCH('Development Costs'!$L16,'S-Curve'!$C$3:$C$39,0),MATCH(DATEDIF('Development Costs'!$K16,'Development Costs'!BB$11,"m")+1,'S-Curve'!$C$3:$AM$3,0)),0))</f>
        <v>0</v>
      </c>
      <c r="BC16" s="99">
        <f>IF($N16="Equal",IF(AND(BC$11&gt;$K16,EOMONTH($M16,0)&gt;=BC$11),($F16-$O16)/$L16,0),IFERROR(($F16-$O16)*INDEX('S-Curve'!$C$3:$AM$39,MATCH('Development Costs'!$L16,'S-Curve'!$C$3:$C$39,0),MATCH(DATEDIF('Development Costs'!$K16,'Development Costs'!BC$11,"m")+1,'S-Curve'!$C$3:$AM$3,0)),0))</f>
        <v>0</v>
      </c>
      <c r="BD16" s="99">
        <f>IF($N16="Equal",IF(AND(BD$11&gt;$K16,EOMONTH($M16,0)&gt;=BD$11),($F16-$O16)/$L16,0),IFERROR(($F16-$O16)*INDEX('S-Curve'!$C$3:$AM$39,MATCH('Development Costs'!$L16,'S-Curve'!$C$3:$C$39,0),MATCH(DATEDIF('Development Costs'!$K16,'Development Costs'!BD$11,"m")+1,'S-Curve'!$C$3:$AM$3,0)),0))</f>
        <v>0</v>
      </c>
      <c r="BE16" s="99">
        <f>IF($N16="Equal",IF(AND(BE$11&gt;$K16,EOMONTH($M16,0)&gt;=BE$11),($F16-$O16)/$L16,0),IFERROR(($F16-$O16)*INDEX('S-Curve'!$C$3:$AM$39,MATCH('Development Costs'!$L16,'S-Curve'!$C$3:$C$39,0),MATCH(DATEDIF('Development Costs'!$K16,'Development Costs'!BE$11,"m")+1,'S-Curve'!$C$3:$AM$3,0)),0))</f>
        <v>0</v>
      </c>
      <c r="BF16" s="99">
        <f>IF($N16="Equal",IF(AND(BF$11&gt;$K16,EOMONTH($M16,0)&gt;=BF$11),($F16-$O16)/$L16,0),IFERROR(($F16-$O16)*INDEX('S-Curve'!$C$3:$AM$39,MATCH('Development Costs'!$L16,'S-Curve'!$C$3:$C$39,0),MATCH(DATEDIF('Development Costs'!$K16,'Development Costs'!BF$11,"m")+1,'S-Curve'!$C$3:$AM$3,0)),0))</f>
        <v>0</v>
      </c>
      <c r="BG16" s="99">
        <f>IF($N16="Equal",IF(AND(BG$11&gt;$K16,EOMONTH($M16,0)&gt;=BG$11),($F16-$O16)/$L16,0),IFERROR(($F16-$O16)*INDEX('S-Curve'!$C$3:$AM$39,MATCH('Development Costs'!$L16,'S-Curve'!$C$3:$C$39,0),MATCH(DATEDIF('Development Costs'!$K16,'Development Costs'!BG$11,"m")+1,'S-Curve'!$C$3:$AM$3,0)),0))</f>
        <v>0</v>
      </c>
      <c r="BH16" s="99">
        <f>IF($N16="Equal",IF(AND(BH$11&gt;$K16,EOMONTH($M16,0)&gt;=BH$11),($F16-$O16)/$L16,0),IFERROR(($F16-$O16)*INDEX('S-Curve'!$C$3:$AM$39,MATCH('Development Costs'!$L16,'S-Curve'!$C$3:$C$39,0),MATCH(DATEDIF('Development Costs'!$K16,'Development Costs'!BH$11,"m")+1,'S-Curve'!$C$3:$AM$3,0)),0))</f>
        <v>0</v>
      </c>
      <c r="BI16" s="99">
        <f>IF($N16="Equal",IF(AND(BI$11&gt;$K16,EOMONTH($M16,0)&gt;=BI$11),($F16-$O16)/$L16,0),IFERROR(($F16-$O16)*INDEX('S-Curve'!$C$3:$AM$39,MATCH('Development Costs'!$L16,'S-Curve'!$C$3:$C$39,0),MATCH(DATEDIF('Development Costs'!$K16,'Development Costs'!BI$11,"m")+1,'S-Curve'!$C$3:$AM$3,0)),0))</f>
        <v>0</v>
      </c>
      <c r="BJ16" s="99">
        <f>IF($N16="Equal",IF(AND(BJ$11&gt;$K16,EOMONTH($M16,0)&gt;=BJ$11),($F16-$O16)/$L16,0),IFERROR(($F16-$O16)*INDEX('S-Curve'!$C$3:$AM$39,MATCH('Development Costs'!$L16,'S-Curve'!$C$3:$C$39,0),MATCH(DATEDIF('Development Costs'!$K16,'Development Costs'!BJ$11,"m")+1,'S-Curve'!$C$3:$AM$3,0)),0))</f>
        <v>0</v>
      </c>
      <c r="BK16" s="99">
        <f>IF($N16="Equal",IF(AND(BK$11&gt;$K16,EOMONTH($M16,0)&gt;=BK$11),($F16-$O16)/$L16,0),IFERROR(($F16-$O16)*INDEX('S-Curve'!$C$3:$AM$39,MATCH('Development Costs'!$L16,'S-Curve'!$C$3:$C$39,0),MATCH(DATEDIF('Development Costs'!$K16,'Development Costs'!BK$11,"m")+1,'S-Curve'!$C$3:$AM$3,0)),0))</f>
        <v>0</v>
      </c>
      <c r="BL16" s="99">
        <f>IF($N16="Equal",IF(AND(BL$11&gt;$K16,EOMONTH($M16,0)&gt;=BL$11),($F16-$O16)/$L16,0),IFERROR(($F16-$O16)*INDEX('S-Curve'!$C$3:$AM$39,MATCH('Development Costs'!$L16,'S-Curve'!$C$3:$C$39,0),MATCH(DATEDIF('Development Costs'!$K16,'Development Costs'!BL$11,"m")+1,'S-Curve'!$C$3:$AM$3,0)),0))</f>
        <v>0</v>
      </c>
      <c r="BM16" s="99">
        <f>IF($N16="Equal",IF(AND(BM$11&gt;$K16,EOMONTH($M16,0)&gt;=BM$11),($F16-$O16)/$L16,0),IFERROR(($F16-$O16)*INDEX('S-Curve'!$C$3:$AM$39,MATCH('Development Costs'!$L16,'S-Curve'!$C$3:$C$39,0),MATCH(DATEDIF('Development Costs'!$K16,'Development Costs'!BM$11,"m")+1,'S-Curve'!$C$3:$AM$3,0)),0))</f>
        <v>0</v>
      </c>
      <c r="BN16" s="99">
        <f>IF($N16="Equal",IF(AND(BN$11&gt;$K16,EOMONTH($M16,0)&gt;=BN$11),($F16-$O16)/$L16,0),IFERROR(($F16-$O16)*INDEX('S-Curve'!$C$3:$AM$39,MATCH('Development Costs'!$L16,'S-Curve'!$C$3:$C$39,0),MATCH(DATEDIF('Development Costs'!$K16,'Development Costs'!BN$11,"m")+1,'S-Curve'!$C$3:$AM$3,0)),0))</f>
        <v>0</v>
      </c>
      <c r="BO16" s="99">
        <f>IF($N16="Equal",IF(AND(BO$11&gt;$K16,EOMONTH($M16,0)&gt;=BO$11),($F16-$O16)/$L16,0),IFERROR(($F16-$O16)*INDEX('S-Curve'!$C$3:$AM$39,MATCH('Development Costs'!$L16,'S-Curve'!$C$3:$C$39,0),MATCH(DATEDIF('Development Costs'!$K16,'Development Costs'!BO$11,"m")+1,'S-Curve'!$C$3:$AM$3,0)),0))</f>
        <v>0</v>
      </c>
      <c r="BP16" s="99">
        <f>IF($N16="Equal",IF(AND(BP$11&gt;$K16,EOMONTH($M16,0)&gt;=BP$11),($F16-$O16)/$L16,0),IFERROR(($F16-$O16)*INDEX('S-Curve'!$C$3:$AM$39,MATCH('Development Costs'!$L16,'S-Curve'!$C$3:$C$39,0),MATCH(DATEDIF('Development Costs'!$K16,'Development Costs'!BP$11,"m")+1,'S-Curve'!$C$3:$AM$3,0)),0))</f>
        <v>0</v>
      </c>
      <c r="BQ16" s="99">
        <f>IF($N16="Equal",IF(AND(BQ$11&gt;$K16,EOMONTH($M16,0)&gt;=BQ$11),($F16-$O16)/$L16,0),IFERROR(($F16-$O16)*INDEX('S-Curve'!$C$3:$AM$39,MATCH('Development Costs'!$L16,'S-Curve'!$C$3:$C$39,0),MATCH(DATEDIF('Development Costs'!$K16,'Development Costs'!BQ$11,"m")+1,'S-Curve'!$C$3:$AM$3,0)),0))</f>
        <v>0</v>
      </c>
      <c r="BR16" s="99">
        <f>IF($N16="Equal",IF(AND(BR$11&gt;$K16,EOMONTH($M16,0)&gt;=BR$11),($F16-$O16)/$L16,0),IFERROR(($F16-$O16)*INDEX('S-Curve'!$C$3:$AM$39,MATCH('Development Costs'!$L16,'S-Curve'!$C$3:$C$39,0),MATCH(DATEDIF('Development Costs'!$K16,'Development Costs'!BR$11,"m")+1,'S-Curve'!$C$3:$AM$3,0)),0))</f>
        <v>0</v>
      </c>
      <c r="BS16" s="99">
        <f>IF($N16="Equal",IF(AND(BS$11&gt;$K16,EOMONTH($M16,0)&gt;=BS$11),($F16-$O16)/$L16,0),IFERROR(($F16-$O16)*INDEX('S-Curve'!$C$3:$AM$39,MATCH('Development Costs'!$L16,'S-Curve'!$C$3:$C$39,0),MATCH(DATEDIF('Development Costs'!$K16,'Development Costs'!BS$11,"m")+1,'S-Curve'!$C$3:$AM$3,0)),0))</f>
        <v>0</v>
      </c>
      <c r="BT16" s="99">
        <f>IF($N16="Equal",IF(AND(BT$11&gt;$K16,EOMONTH($M16,0)&gt;=BT$11),($F16-$O16)/$L16,0),IFERROR(($F16-$O16)*INDEX('S-Curve'!$C$3:$AM$39,MATCH('Development Costs'!$L16,'S-Curve'!$C$3:$C$39,0),MATCH(DATEDIF('Development Costs'!$K16,'Development Costs'!BT$11,"m")+1,'S-Curve'!$C$3:$AM$3,0)),0))</f>
        <v>0</v>
      </c>
      <c r="BU16" s="99">
        <f>IF($N16="Equal",IF(AND(BU$11&gt;$K16,EOMONTH($M16,0)&gt;=BU$11),($F16-$O16)/$L16,0),IFERROR(($F16-$O16)*INDEX('S-Curve'!$C$3:$AM$39,MATCH('Development Costs'!$L16,'S-Curve'!$C$3:$C$39,0),MATCH(DATEDIF('Development Costs'!$K16,'Development Costs'!BU$11,"m")+1,'S-Curve'!$C$3:$AM$3,0)),0))</f>
        <v>0</v>
      </c>
      <c r="BV16" s="99">
        <f>IF($N16="Equal",IF(AND(BV$11&gt;$K16,EOMONTH($M16,0)&gt;=BV$11),($F16-$O16)/$L16,0),IFERROR(($F16-$O16)*INDEX('S-Curve'!$C$3:$AM$39,MATCH('Development Costs'!$L16,'S-Curve'!$C$3:$C$39,0),MATCH(DATEDIF('Development Costs'!$K16,'Development Costs'!BV$11,"m")+1,'S-Curve'!$C$3:$AM$3,0)),0))</f>
        <v>0</v>
      </c>
      <c r="BW16" s="99">
        <f>IF($N16="Equal",IF(AND(BW$11&gt;$K16,EOMONTH($M16,0)&gt;=BW$11),($F16-$O16)/$L16,0),IFERROR(($F16-$O16)*INDEX('S-Curve'!$C$3:$AM$39,MATCH('Development Costs'!$L16,'S-Curve'!$C$3:$C$39,0),MATCH(DATEDIF('Development Costs'!$K16,'Development Costs'!BW$11,"m")+1,'S-Curve'!$C$3:$AM$3,0)),0))</f>
        <v>0</v>
      </c>
      <c r="BX16" s="99">
        <f>IF($N16="Equal",IF(AND(BX$11&gt;$K16,EOMONTH($M16,0)&gt;=BX$11),($F16-$O16)/$L16,0),IFERROR(($F16-$O16)*INDEX('S-Curve'!$C$3:$AM$39,MATCH('Development Costs'!$L16,'S-Curve'!$C$3:$C$39,0),MATCH(DATEDIF('Development Costs'!$K16,'Development Costs'!BX$11,"m")+1,'S-Curve'!$C$3:$AM$3,0)),0))</f>
        <v>0</v>
      </c>
      <c r="BY16" s="99">
        <f>IF($N16="Equal",IF(AND(BY$11&gt;$K16,EOMONTH($M16,0)&gt;=BY$11),($F16-$O16)/$L16,0),IFERROR(($F16-$O16)*INDEX('S-Curve'!$C$3:$AM$39,MATCH('Development Costs'!$L16,'S-Curve'!$C$3:$C$39,0),MATCH(DATEDIF('Development Costs'!$K16,'Development Costs'!BY$11,"m")+1,'S-Curve'!$C$3:$AM$3,0)),0))</f>
        <v>0</v>
      </c>
      <c r="BZ16" s="99">
        <f>IF($N16="Equal",IF(AND(BZ$11&gt;$K16,EOMONTH($M16,0)&gt;=BZ$11),($F16-$O16)/$L16,0),IFERROR(($F16-$O16)*INDEX('S-Curve'!$C$3:$AM$39,MATCH('Development Costs'!$L16,'S-Curve'!$C$3:$C$39,0),MATCH(DATEDIF('Development Costs'!$K16,'Development Costs'!BZ$11,"m")+1,'S-Curve'!$C$3:$AM$3,0)),0))</f>
        <v>0</v>
      </c>
      <c r="CA16" s="99">
        <f>IF($N16="Equal",IF(AND(CA$11&gt;$K16,EOMONTH($M16,0)&gt;=CA$11),($F16-$O16)/$L16,0),IFERROR(($F16-$O16)*INDEX('S-Curve'!$C$3:$AM$39,MATCH('Development Costs'!$L16,'S-Curve'!$C$3:$C$39,0),MATCH(DATEDIF('Development Costs'!$K16,'Development Costs'!CA$11,"m")+1,'S-Curve'!$C$3:$AM$3,0)),0))</f>
        <v>0</v>
      </c>
      <c r="CB16" s="99">
        <f>IF($N16="Equal",IF(AND(CB$11&gt;$K16,EOMONTH($M16,0)&gt;=CB$11),($F16-$O16)/$L16,0),IFERROR(($F16-$O16)*INDEX('S-Curve'!$C$3:$AM$39,MATCH('Development Costs'!$L16,'S-Curve'!$C$3:$C$39,0),MATCH(DATEDIF('Development Costs'!$K16,'Development Costs'!CB$11,"m")+1,'S-Curve'!$C$3:$AM$3,0)),0))</f>
        <v>0</v>
      </c>
      <c r="CC16" s="99">
        <f>IF($N16="Equal",IF(AND(CC$11&gt;$K16,EOMONTH($M16,0)&gt;=CC$11),($F16-$O16)/$L16,0),IFERROR(($F16-$O16)*INDEX('S-Curve'!$C$3:$AM$39,MATCH('Development Costs'!$L16,'S-Curve'!$C$3:$C$39,0),MATCH(DATEDIF('Development Costs'!$K16,'Development Costs'!CC$11,"m")+1,'S-Curve'!$C$3:$AM$3,0)),0))</f>
        <v>0</v>
      </c>
      <c r="CD16" s="99">
        <f>IF($N16="Equal",IF(AND(CD$11&gt;$K16,EOMONTH($M16,0)&gt;=CD$11),($F16-$O16)/$L16,0),IFERROR(($F16-$O16)*INDEX('S-Curve'!$C$3:$AM$39,MATCH('Development Costs'!$L16,'S-Curve'!$C$3:$C$39,0),MATCH(DATEDIF('Development Costs'!$K16,'Development Costs'!CD$11,"m")+1,'S-Curve'!$C$3:$AM$3,0)),0))</f>
        <v>0</v>
      </c>
      <c r="CE16" s="99">
        <f>IF($N16="Equal",IF(AND(CE$11&gt;$K16,EOMONTH($M16,0)&gt;=CE$11),($F16-$O16)/$L16,0),IFERROR(($F16-$O16)*INDEX('S-Curve'!$C$3:$AM$39,MATCH('Development Costs'!$L16,'S-Curve'!$C$3:$C$39,0),MATCH(DATEDIF('Development Costs'!$K16,'Development Costs'!CE$11,"m")+1,'S-Curve'!$C$3:$AM$3,0)),0))</f>
        <v>0</v>
      </c>
      <c r="CF16" s="99">
        <f>IF($N16="Equal",IF(AND(CF$11&gt;$K16,EOMONTH($M16,0)&gt;=CF$11),($F16-$O16)/$L16,0),IFERROR(($F16-$O16)*INDEX('S-Curve'!$C$3:$AM$39,MATCH('Development Costs'!$L16,'S-Curve'!$C$3:$C$39,0),MATCH(DATEDIF('Development Costs'!$K16,'Development Costs'!CF$11,"m")+1,'S-Curve'!$C$3:$AM$3,0)),0))</f>
        <v>0</v>
      </c>
      <c r="CG16" s="99">
        <f>IF($N16="Equal",IF(AND(CG$11&gt;$K16,EOMONTH($M16,0)&gt;=CG$11),($F16-$O16)/$L16,0),IFERROR(($F16-$O16)*INDEX('S-Curve'!$C$3:$AM$39,MATCH('Development Costs'!$L16,'S-Curve'!$C$3:$C$39,0),MATCH(DATEDIF('Development Costs'!$K16,'Development Costs'!CG$11,"m")+1,'S-Curve'!$C$3:$AM$3,0)),0))</f>
        <v>0</v>
      </c>
      <c r="CH16" s="99">
        <f>IF($N16="Equal",IF(AND(CH$11&gt;$K16,EOMONTH($M16,0)&gt;=CH$11),($F16-$O16)/$L16,0),IFERROR(($F16-$O16)*INDEX('S-Curve'!$C$3:$AM$39,MATCH('Development Costs'!$L16,'S-Curve'!$C$3:$C$39,0),MATCH(DATEDIF('Development Costs'!$K16,'Development Costs'!CH$11,"m")+1,'S-Curve'!$C$3:$AM$3,0)),0))</f>
        <v>0</v>
      </c>
      <c r="CI16" s="99">
        <f>IF($N16="Equal",IF(AND(CI$11&gt;$K16,EOMONTH($M16,0)&gt;=CI$11),($F16-$O16)/$L16,0),IFERROR(($F16-$O16)*INDEX('S-Curve'!$C$3:$AM$39,MATCH('Development Costs'!$L16,'S-Curve'!$C$3:$C$39,0),MATCH(DATEDIF('Development Costs'!$K16,'Development Costs'!CI$11,"m")+1,'S-Curve'!$C$3:$AM$3,0)),0))</f>
        <v>0</v>
      </c>
      <c r="CJ16" s="99">
        <f>IF($N16="Equal",IF(AND(CJ$11&gt;$K16,EOMONTH($M16,0)&gt;=CJ$11),($F16-$O16)/$L16,0),IFERROR(($F16-$O16)*INDEX('S-Curve'!$C$3:$AM$39,MATCH('Development Costs'!$L16,'S-Curve'!$C$3:$C$39,0),MATCH(DATEDIF('Development Costs'!$K16,'Development Costs'!CJ$11,"m")+1,'S-Curve'!$C$3:$AM$3,0)),0))</f>
        <v>0</v>
      </c>
      <c r="CK16" s="99">
        <f>IF($N16="Equal",IF(AND(CK$11&gt;$K16,EOMONTH($M16,0)&gt;=CK$11),($F16-$O16)/$L16,0),IFERROR(($F16-$O16)*INDEX('S-Curve'!$C$3:$AM$39,MATCH('Development Costs'!$L16,'S-Curve'!$C$3:$C$39,0),MATCH(DATEDIF('Development Costs'!$K16,'Development Costs'!CK$11,"m")+1,'S-Curve'!$C$3:$AM$3,0)),0))</f>
        <v>0</v>
      </c>
      <c r="CL16" s="99">
        <f>IF($N16="Equal",IF(AND(CL$11&gt;$K16,EOMONTH($M16,0)&gt;=CL$11),($F16-$O16)/$L16,0),IFERROR(($F16-$O16)*INDEX('S-Curve'!$C$3:$AM$39,MATCH('Development Costs'!$L16,'S-Curve'!$C$3:$C$39,0),MATCH(DATEDIF('Development Costs'!$K16,'Development Costs'!CL$11,"m")+1,'S-Curve'!$C$3:$AM$3,0)),0))</f>
        <v>0</v>
      </c>
      <c r="CM16" s="99">
        <f>IF($N16="Equal",IF(AND(CM$11&gt;$K16,EOMONTH($M16,0)&gt;=CM$11),($F16-$O16)/$L16,0),IFERROR(($F16-$O16)*INDEX('S-Curve'!$C$3:$AM$39,MATCH('Development Costs'!$L16,'S-Curve'!$C$3:$C$39,0),MATCH(DATEDIF('Development Costs'!$K16,'Development Costs'!CM$11,"m")+1,'S-Curve'!$C$3:$AM$3,0)),0))</f>
        <v>0</v>
      </c>
      <c r="CN16" s="99">
        <f>IF($N16="Equal",IF(AND(CN$11&gt;$K16,EOMONTH($M16,0)&gt;=CN$11),($F16-$O16)/$L16,0),IFERROR(($F16-$O16)*INDEX('S-Curve'!$C$3:$AM$39,MATCH('Development Costs'!$L16,'S-Curve'!$C$3:$C$39,0),MATCH(DATEDIF('Development Costs'!$K16,'Development Costs'!CN$11,"m")+1,'S-Curve'!$C$3:$AM$3,0)),0))</f>
        <v>0</v>
      </c>
      <c r="CO16" s="99">
        <f>IF($N16="Equal",IF(AND(CO$11&gt;$K16,EOMONTH($M16,0)&gt;=CO$11),($F16-$O16)/$L16,0),IFERROR(($F16-$O16)*INDEX('S-Curve'!$C$3:$AM$39,MATCH('Development Costs'!$L16,'S-Curve'!$C$3:$C$39,0),MATCH(DATEDIF('Development Costs'!$K16,'Development Costs'!CO$11,"m")+1,'S-Curve'!$C$3:$AM$3,0)),0))</f>
        <v>0</v>
      </c>
      <c r="CP16" s="99">
        <f>IF($N16="Equal",IF(AND(CP$11&gt;$K16,EOMONTH($M16,0)&gt;=CP$11),($F16-$O16)/$L16,0),IFERROR(($F16-$O16)*INDEX('S-Curve'!$C$3:$AM$39,MATCH('Development Costs'!$L16,'S-Curve'!$C$3:$C$39,0),MATCH(DATEDIF('Development Costs'!$K16,'Development Costs'!CP$11,"m")+1,'S-Curve'!$C$3:$AM$3,0)),0))</f>
        <v>0</v>
      </c>
      <c r="CQ16" s="99">
        <f>IF($N16="Equal",IF(AND(CQ$11&gt;$K16,EOMONTH($M16,0)&gt;=CQ$11),($F16-$O16)/$L16,0),IFERROR(($F16-$O16)*INDEX('S-Curve'!$C$3:$AM$39,MATCH('Development Costs'!$L16,'S-Curve'!$C$3:$C$39,0),MATCH(DATEDIF('Development Costs'!$K16,'Development Costs'!CQ$11,"m")+1,'S-Curve'!$C$3:$AM$3,0)),0))</f>
        <v>0</v>
      </c>
      <c r="CR16" s="99">
        <f>IF($N16="Equal",IF(AND(CR$11&gt;$K16,EOMONTH($M16,0)&gt;=CR$11),($F16-$O16)/$L16,0),IFERROR(($F16-$O16)*INDEX('S-Curve'!$C$3:$AM$39,MATCH('Development Costs'!$L16,'S-Curve'!$C$3:$C$39,0),MATCH(DATEDIF('Development Costs'!$K16,'Development Costs'!CR$11,"m")+1,'S-Curve'!$C$3:$AM$3,0)),0))</f>
        <v>0</v>
      </c>
      <c r="CS16" s="99">
        <f>IF($N16="Equal",IF(AND(CS$11&gt;$K16,EOMONTH($M16,0)&gt;=CS$11),($F16-$O16)/$L16,0),IFERROR(($F16-$O16)*INDEX('S-Curve'!$C$3:$AM$39,MATCH('Development Costs'!$L16,'S-Curve'!$C$3:$C$39,0),MATCH(DATEDIF('Development Costs'!$K16,'Development Costs'!CS$11,"m")+1,'S-Curve'!$C$3:$AM$3,0)),0))</f>
        <v>0</v>
      </c>
      <c r="CT16" s="99">
        <f>IF($N16="Equal",IF(AND(CT$11&gt;$K16,EOMONTH($M16,0)&gt;=CT$11),($F16-$O16)/$L16,0),IFERROR(($F16-$O16)*INDEX('S-Curve'!$C$3:$AM$39,MATCH('Development Costs'!$L16,'S-Curve'!$C$3:$C$39,0),MATCH(DATEDIF('Development Costs'!$K16,'Development Costs'!CT$11,"m")+1,'S-Curve'!$C$3:$AM$3,0)),0))</f>
        <v>0</v>
      </c>
      <c r="CU16" s="99">
        <f>IF($N16="Equal",IF(AND(CU$11&gt;$K16,EOMONTH($M16,0)&gt;=CU$11),($F16-$O16)/$L16,0),IFERROR(($F16-$O16)*INDEX('S-Curve'!$C$3:$AM$39,MATCH('Development Costs'!$L16,'S-Curve'!$C$3:$C$39,0),MATCH(DATEDIF('Development Costs'!$K16,'Development Costs'!CU$11,"m")+1,'S-Curve'!$C$3:$AM$3,0)),0))</f>
        <v>0</v>
      </c>
      <c r="CV16" s="99">
        <f>IF($N16="Equal",IF(AND(CV$11&gt;$K16,EOMONTH($M16,0)&gt;=CV$11),($F16-$O16)/$L16,0),IFERROR(($F16-$O16)*INDEX('S-Curve'!$C$3:$AM$39,MATCH('Development Costs'!$L16,'S-Curve'!$C$3:$C$39,0),MATCH(DATEDIF('Development Costs'!$K16,'Development Costs'!CV$11,"m")+1,'S-Curve'!$C$3:$AM$3,0)),0))</f>
        <v>0</v>
      </c>
      <c r="CW16" s="99">
        <f>IF($N16="Equal",IF(AND(CW$11&gt;$K16,EOMONTH($M16,0)&gt;=CW$11),($F16-$O16)/$L16,0),IFERROR(($F16-$O16)*INDEX('S-Curve'!$C$3:$AM$39,MATCH('Development Costs'!$L16,'S-Curve'!$C$3:$C$39,0),MATCH(DATEDIF('Development Costs'!$K16,'Development Costs'!CW$11,"m")+1,'S-Curve'!$C$3:$AM$3,0)),0))</f>
        <v>0</v>
      </c>
      <c r="CX16" s="99">
        <f>IF($N16="Equal",IF(AND(CX$11&gt;$K16,EOMONTH($M16,0)&gt;=CX$11),($F16-$O16)/$L16,0),IFERROR(($F16-$O16)*INDEX('S-Curve'!$C$3:$AM$39,MATCH('Development Costs'!$L16,'S-Curve'!$C$3:$C$39,0),MATCH(DATEDIF('Development Costs'!$K16,'Development Costs'!CX$11,"m")+1,'S-Curve'!$C$3:$AM$3,0)),0))</f>
        <v>0</v>
      </c>
      <c r="CY16" s="99">
        <f>IF($N16="Equal",IF(AND(CY$11&gt;$K16,EOMONTH($M16,0)&gt;=CY$11),($F16-$O16)/$L16,0),IFERROR(($F16-$O16)*INDEX('S-Curve'!$C$3:$AM$39,MATCH('Development Costs'!$L16,'S-Curve'!$C$3:$C$39,0),MATCH(DATEDIF('Development Costs'!$K16,'Development Costs'!CY$11,"m")+1,'S-Curve'!$C$3:$AM$3,0)),0))</f>
        <v>0</v>
      </c>
      <c r="CZ16" s="99">
        <f>IF($N16="Equal",IF(AND(CZ$11&gt;$K16,EOMONTH($M16,0)&gt;=CZ$11),($F16-$O16)/$L16,0),IFERROR(($F16-$O16)*INDEX('S-Curve'!$C$3:$AM$39,MATCH('Development Costs'!$L16,'S-Curve'!$C$3:$C$39,0),MATCH(DATEDIF('Development Costs'!$K16,'Development Costs'!CZ$11,"m")+1,'S-Curve'!$C$3:$AM$3,0)),0))</f>
        <v>0</v>
      </c>
      <c r="DA16" s="99">
        <f>IF($N16="Equal",IF(AND(DA$11&gt;$K16,EOMONTH($M16,0)&gt;=DA$11),($F16-$O16)/$L16,0),IFERROR(($F16-$O16)*INDEX('S-Curve'!$C$3:$AM$39,MATCH('Development Costs'!$L16,'S-Curve'!$C$3:$C$39,0),MATCH(DATEDIF('Development Costs'!$K16,'Development Costs'!DA$11,"m")+1,'S-Curve'!$C$3:$AM$3,0)),0))</f>
        <v>0</v>
      </c>
      <c r="DB16" s="99">
        <f>IF($N16="Equal",IF(AND(DB$11&gt;$K16,EOMONTH($M16,0)&gt;=DB$11),($F16-$O16)/$L16,0),IFERROR(($F16-$O16)*INDEX('S-Curve'!$C$3:$AM$39,MATCH('Development Costs'!$L16,'S-Curve'!$C$3:$C$39,0),MATCH(DATEDIF('Development Costs'!$K16,'Development Costs'!DB$11,"m")+1,'S-Curve'!$C$3:$AM$3,0)),0))</f>
        <v>0</v>
      </c>
      <c r="DC16" s="99">
        <f>IF($N16="Equal",IF(AND(DC$11&gt;$K16,EOMONTH($M16,0)&gt;=DC$11),($F16-$O16)/$L16,0),IFERROR(($F16-$O16)*INDEX('S-Curve'!$C$3:$AM$39,MATCH('Development Costs'!$L16,'S-Curve'!$C$3:$C$39,0),MATCH(DATEDIF('Development Costs'!$K16,'Development Costs'!DC$11,"m")+1,'S-Curve'!$C$3:$AM$3,0)),0))</f>
        <v>0</v>
      </c>
      <c r="DD16" s="99">
        <f>IF($N16="Equal",IF(AND(DD$11&gt;$K16,EOMONTH($M16,0)&gt;=DD$11),($F16-$O16)/$L16,0),IFERROR(($F16-$O16)*INDEX('S-Curve'!$C$3:$AM$39,MATCH('Development Costs'!$L16,'S-Curve'!$C$3:$C$39,0),MATCH(DATEDIF('Development Costs'!$K16,'Development Costs'!DD$11,"m")+1,'S-Curve'!$C$3:$AM$3,0)),0))</f>
        <v>0</v>
      </c>
      <c r="DE16" s="99">
        <f>IF($N16="Equal",IF(AND(DE$11&gt;$K16,EOMONTH($M16,0)&gt;=DE$11),($F16-$O16)/$L16,0),IFERROR(($F16-$O16)*INDEX('S-Curve'!$C$3:$AM$39,MATCH('Development Costs'!$L16,'S-Curve'!$C$3:$C$39,0),MATCH(DATEDIF('Development Costs'!$K16,'Development Costs'!DE$11,"m")+1,'S-Curve'!$C$3:$AM$3,0)),0))</f>
        <v>0</v>
      </c>
      <c r="DF16" s="99">
        <f>IF($N16="Equal",IF(AND(DF$11&gt;$K16,EOMONTH($M16,0)&gt;=DF$11),($F16-$O16)/$L16,0),IFERROR(($F16-$O16)*INDEX('S-Curve'!$C$3:$AM$39,MATCH('Development Costs'!$L16,'S-Curve'!$C$3:$C$39,0),MATCH(DATEDIF('Development Costs'!$K16,'Development Costs'!DF$11,"m")+1,'S-Curve'!$C$3:$AM$3,0)),0))</f>
        <v>0</v>
      </c>
      <c r="DG16" s="99">
        <f>IF($N16="Equal",IF(AND(DG$11&gt;$K16,EOMONTH($M16,0)&gt;=DG$11),($F16-$O16)/$L16,0),IFERROR(($F16-$O16)*INDEX('S-Curve'!$C$3:$AM$39,MATCH('Development Costs'!$L16,'S-Curve'!$C$3:$C$39,0),MATCH(DATEDIF('Development Costs'!$K16,'Development Costs'!DG$11,"m")+1,'S-Curve'!$C$3:$AM$3,0)),0))</f>
        <v>0</v>
      </c>
      <c r="DH16" s="99">
        <f>IF($N16="Equal",IF(AND(DH$11&gt;$K16,EOMONTH($M16,0)&gt;=DH$11),($F16-$O16)/$L16,0),IFERROR(($F16-$O16)*INDEX('S-Curve'!$C$3:$AM$39,MATCH('Development Costs'!$L16,'S-Curve'!$C$3:$C$39,0),MATCH(DATEDIF('Development Costs'!$K16,'Development Costs'!DH$11,"m")+1,'S-Curve'!$C$3:$AM$3,0)),0))</f>
        <v>0</v>
      </c>
      <c r="DI16" s="99">
        <f>IF($N16="Equal",IF(AND(DI$11&gt;$K16,EOMONTH($M16,0)&gt;=DI$11),($F16-$O16)/$L16,0),IFERROR(($F16-$O16)*INDEX('S-Curve'!$C$3:$AM$39,MATCH('Development Costs'!$L16,'S-Curve'!$C$3:$C$39,0),MATCH(DATEDIF('Development Costs'!$K16,'Development Costs'!DI$11,"m")+1,'S-Curve'!$C$3:$AM$3,0)),0))</f>
        <v>0</v>
      </c>
      <c r="DJ16" s="99">
        <f>IF($N16="Equal",IF(AND(DJ$11&gt;$K16,EOMONTH($M16,0)&gt;=DJ$11),($F16-$O16)/$L16,0),IFERROR(($F16-$O16)*INDEX('S-Curve'!$C$3:$AM$39,MATCH('Development Costs'!$L16,'S-Curve'!$C$3:$C$39,0),MATCH(DATEDIF('Development Costs'!$K16,'Development Costs'!DJ$11,"m")+1,'S-Curve'!$C$3:$AM$3,0)),0))</f>
        <v>0</v>
      </c>
      <c r="DK16" s="99">
        <f>IF($N16="Equal",IF(AND(DK$11&gt;$K16,EOMONTH($M16,0)&gt;=DK$11),($F16-$O16)/$L16,0),IFERROR(($F16-$O16)*INDEX('S-Curve'!$C$3:$AM$39,MATCH('Development Costs'!$L16,'S-Curve'!$C$3:$C$39,0),MATCH(DATEDIF('Development Costs'!$K16,'Development Costs'!DK$11,"m")+1,'S-Curve'!$C$3:$AM$3,0)),0))</f>
        <v>0</v>
      </c>
      <c r="DL16" s="99">
        <f>IF($N16="Equal",IF(AND(DL$11&gt;$K16,EOMONTH($M16,0)&gt;=DL$11),($F16-$O16)/$L16,0),IFERROR(($F16-$O16)*INDEX('S-Curve'!$C$3:$AM$39,MATCH('Development Costs'!$L16,'S-Curve'!$C$3:$C$39,0),MATCH(DATEDIF('Development Costs'!$K16,'Development Costs'!DL$11,"m")+1,'S-Curve'!$C$3:$AM$3,0)),0))</f>
        <v>0</v>
      </c>
      <c r="DM16" s="99">
        <f>IF($N16="Equal",IF(AND(DM$11&gt;$K16,EOMONTH($M16,0)&gt;=DM$11),($F16-$O16)/$L16,0),IFERROR(($F16-$O16)*INDEX('S-Curve'!$C$3:$AM$39,MATCH('Development Costs'!$L16,'S-Curve'!$C$3:$C$39,0),MATCH(DATEDIF('Development Costs'!$K16,'Development Costs'!DM$11,"m")+1,'S-Curve'!$C$3:$AM$3,0)),0))</f>
        <v>0</v>
      </c>
      <c r="DN16" s="99">
        <f>IF($N16="Equal",IF(AND(DN$11&gt;$K16,EOMONTH($M16,0)&gt;=DN$11),($F16-$O16)/$L16,0),IFERROR(($F16-$O16)*INDEX('S-Curve'!$C$3:$AM$39,MATCH('Development Costs'!$L16,'S-Curve'!$C$3:$C$39,0),MATCH(DATEDIF('Development Costs'!$K16,'Development Costs'!DN$11,"m")+1,'S-Curve'!$C$3:$AM$3,0)),0))</f>
        <v>0</v>
      </c>
      <c r="DO16" s="99">
        <f>IF($N16="Equal",IF(AND(DO$11&gt;$K16,EOMONTH($M16,0)&gt;=DO$11),($F16-$O16)/$L16,0),IFERROR(($F16-$O16)*INDEX('S-Curve'!$C$3:$AM$39,MATCH('Development Costs'!$L16,'S-Curve'!$C$3:$C$39,0),MATCH(DATEDIF('Development Costs'!$K16,'Development Costs'!DO$11,"m")+1,'S-Curve'!$C$3:$AM$3,0)),0))</f>
        <v>0</v>
      </c>
      <c r="DP16" s="99">
        <f>IF($N16="Equal",IF(AND(DP$11&gt;$K16,EOMONTH($M16,0)&gt;=DP$11),($F16-$O16)/$L16,0),IFERROR(($F16-$O16)*INDEX('S-Curve'!$C$3:$AM$39,MATCH('Development Costs'!$L16,'S-Curve'!$C$3:$C$39,0),MATCH(DATEDIF('Development Costs'!$K16,'Development Costs'!DP$11,"m")+1,'S-Curve'!$C$3:$AM$3,0)),0))</f>
        <v>0</v>
      </c>
      <c r="DQ16" s="99">
        <f>IF($N16="Equal",IF(AND(DQ$11&gt;$K16,EOMONTH($M16,0)&gt;=DQ$11),($F16-$O16)/$L16,0),IFERROR(($F16-$O16)*INDEX('S-Curve'!$C$3:$AM$39,MATCH('Development Costs'!$L16,'S-Curve'!$C$3:$C$39,0),MATCH(DATEDIF('Development Costs'!$K16,'Development Costs'!DQ$11,"m")+1,'S-Curve'!$C$3:$AM$3,0)),0))</f>
        <v>0</v>
      </c>
      <c r="DR16" s="99">
        <f>IF($N16="Equal",IF(AND(DR$11&gt;$K16,EOMONTH($M16,0)&gt;=DR$11),($F16-$O16)/$L16,0),IFERROR(($F16-$O16)*INDEX('S-Curve'!$C$3:$AM$39,MATCH('Development Costs'!$L16,'S-Curve'!$C$3:$C$39,0),MATCH(DATEDIF('Development Costs'!$K16,'Development Costs'!DR$11,"m")+1,'S-Curve'!$C$3:$AM$3,0)),0))</f>
        <v>0</v>
      </c>
      <c r="DS16" s="99">
        <f>IF($N16="Equal",IF(AND(DS$11&gt;$K16,EOMONTH($M16,0)&gt;=DS$11),($F16-$O16)/$L16,0),IFERROR(($F16-$O16)*INDEX('S-Curve'!$C$3:$AM$39,MATCH('Development Costs'!$L16,'S-Curve'!$C$3:$C$39,0),MATCH(DATEDIF('Development Costs'!$K16,'Development Costs'!DS$11,"m")+1,'S-Curve'!$C$3:$AM$3,0)),0))</f>
        <v>0</v>
      </c>
      <c r="DT16" s="99">
        <f>IF($N16="Equal",IF(AND(DT$11&gt;$K16,EOMONTH($M16,0)&gt;=DT$11),($F16-$O16)/$L16,0),IFERROR(($F16-$O16)*INDEX('S-Curve'!$C$3:$AM$39,MATCH('Development Costs'!$L16,'S-Curve'!$C$3:$C$39,0),MATCH(DATEDIF('Development Costs'!$K16,'Development Costs'!DT$11,"m")+1,'S-Curve'!$C$3:$AM$3,0)),0))</f>
        <v>0</v>
      </c>
      <c r="DU16" s="99">
        <f>IF($N16="Equal",IF(AND(DU$11&gt;$K16,EOMONTH($M16,0)&gt;=DU$11),($F16-$O16)/$L16,0),IFERROR(($F16-$O16)*INDEX('S-Curve'!$C$3:$AM$39,MATCH('Development Costs'!$L16,'S-Curve'!$C$3:$C$39,0),MATCH(DATEDIF('Development Costs'!$K16,'Development Costs'!DU$11,"m")+1,'S-Curve'!$C$3:$AM$3,0)),0))</f>
        <v>0</v>
      </c>
      <c r="DV16" s="99">
        <f>IF($N16="Equal",IF(AND(DV$11&gt;$K16,EOMONTH($M16,0)&gt;=DV$11),($F16-$O16)/$L16,0),IFERROR(($F16-$O16)*INDEX('S-Curve'!$C$3:$AM$39,MATCH('Development Costs'!$L16,'S-Curve'!$C$3:$C$39,0),MATCH(DATEDIF('Development Costs'!$K16,'Development Costs'!DV$11,"m")+1,'S-Curve'!$C$3:$AM$3,0)),0))</f>
        <v>0</v>
      </c>
      <c r="DW16" s="99">
        <f>IF($N16="Equal",IF(AND(DW$11&gt;$K16,EOMONTH($M16,0)&gt;=DW$11),($F16-$O16)/$L16,0),IFERROR(($F16-$O16)*INDEX('S-Curve'!$C$3:$AM$39,MATCH('Development Costs'!$L16,'S-Curve'!$C$3:$C$39,0),MATCH(DATEDIF('Development Costs'!$K16,'Development Costs'!DW$11,"m")+1,'S-Curve'!$C$3:$AM$3,0)),0))</f>
        <v>0</v>
      </c>
      <c r="DX16" s="99">
        <f>IF($N16="Equal",IF(AND(DX$11&gt;$K16,EOMONTH($M16,0)&gt;=DX$11),($F16-$O16)/$L16,0),IFERROR(($F16-$O16)*INDEX('S-Curve'!$C$3:$AM$39,MATCH('Development Costs'!$L16,'S-Curve'!$C$3:$C$39,0),MATCH(DATEDIF('Development Costs'!$K16,'Development Costs'!DX$11,"m")+1,'S-Curve'!$C$3:$AM$3,0)),0))</f>
        <v>0</v>
      </c>
      <c r="DY16" s="99">
        <f>IF($N16="Equal",IF(AND(DY$11&gt;$K16,EOMONTH($M16,0)&gt;=DY$11),($F16-$O16)/$L16,0),IFERROR(($F16-$O16)*INDEX('S-Curve'!$C$3:$AM$39,MATCH('Development Costs'!$L16,'S-Curve'!$C$3:$C$39,0),MATCH(DATEDIF('Development Costs'!$K16,'Development Costs'!DY$11,"m")+1,'S-Curve'!$C$3:$AM$3,0)),0))</f>
        <v>0</v>
      </c>
      <c r="DZ16" s="99">
        <f>IF($N16="Equal",IF(AND(DZ$11&gt;$K16,EOMONTH($M16,0)&gt;=DZ$11),($F16-$O16)/$L16,0),IFERROR(($F16-$O16)*INDEX('S-Curve'!$C$3:$AM$39,MATCH('Development Costs'!$L16,'S-Curve'!$C$3:$C$39,0),MATCH(DATEDIF('Development Costs'!$K16,'Development Costs'!DZ$11,"m")+1,'S-Curve'!$C$3:$AM$3,0)),0))</f>
        <v>0</v>
      </c>
      <c r="EA16" s="99">
        <f>IF($N16="Equal",IF(AND(EA$11&gt;$K16,EOMONTH($M16,0)&gt;=EA$11),($F16-$O16)/$L16,0),IFERROR(($F16-$O16)*INDEX('S-Curve'!$C$3:$AM$39,MATCH('Development Costs'!$L16,'S-Curve'!$C$3:$C$39,0),MATCH(DATEDIF('Development Costs'!$K16,'Development Costs'!EA$11,"m")+1,'S-Curve'!$C$3:$AM$3,0)),0))</f>
        <v>0</v>
      </c>
      <c r="EB16" s="99">
        <f>IF($N16="Equal",IF(AND(EB$11&gt;$K16,EOMONTH($M16,0)&gt;=EB$11),($F16-$O16)/$L16,0),IFERROR(($F16-$O16)*INDEX('S-Curve'!$C$3:$AM$39,MATCH('Development Costs'!$L16,'S-Curve'!$C$3:$C$39,0),MATCH(DATEDIF('Development Costs'!$K16,'Development Costs'!EB$11,"m")+1,'S-Curve'!$C$3:$AM$3,0)),0))</f>
        <v>0</v>
      </c>
      <c r="EC16" s="99">
        <f>IF($N16="Equal",IF(AND(EC$11&gt;$K16,EOMONTH($M16,0)&gt;=EC$11),($F16-$O16)/$L16,0),IFERROR(($F16-$O16)*INDEX('S-Curve'!$C$3:$AM$39,MATCH('Development Costs'!$L16,'S-Curve'!$C$3:$C$39,0),MATCH(DATEDIF('Development Costs'!$K16,'Development Costs'!EC$11,"m")+1,'S-Curve'!$C$3:$AM$3,0)),0))</f>
        <v>0</v>
      </c>
      <c r="ED16" s="99">
        <f>IF($N16="Equal",IF(AND(ED$11&gt;$K16,EOMONTH($M16,0)&gt;=ED$11),($F16-$O16)/$L16,0),IFERROR(($F16-$O16)*INDEX('S-Curve'!$C$3:$AM$39,MATCH('Development Costs'!$L16,'S-Curve'!$C$3:$C$39,0),MATCH(DATEDIF('Development Costs'!$K16,'Development Costs'!ED$11,"m")+1,'S-Curve'!$C$3:$AM$3,0)),0))</f>
        <v>0</v>
      </c>
      <c r="EE16" s="99">
        <f>IF($N16="Equal",IF(AND(EE$11&gt;$K16,EOMONTH($M16,0)&gt;=EE$11),($F16-$O16)/$L16,0),IFERROR(($F16-$O16)*INDEX('S-Curve'!$C$3:$AM$39,MATCH('Development Costs'!$L16,'S-Curve'!$C$3:$C$39,0),MATCH(DATEDIF('Development Costs'!$K16,'Development Costs'!EE$11,"m")+1,'S-Curve'!$C$3:$AM$3,0)),0))</f>
        <v>0</v>
      </c>
      <c r="EF16" s="99">
        <f>IF($N16="Equal",IF(AND(EF$11&gt;$K16,EOMONTH($M16,0)&gt;=EF$11),($F16-$O16)/$L16,0),IFERROR(($F16-$O16)*INDEX('S-Curve'!$C$3:$AM$39,MATCH('Development Costs'!$L16,'S-Curve'!$C$3:$C$39,0),MATCH(DATEDIF('Development Costs'!$K16,'Development Costs'!EF$11,"m")+1,'S-Curve'!$C$3:$AM$3,0)),0))</f>
        <v>0</v>
      </c>
      <c r="EG16" s="99">
        <f>IF(EC16="Equal",IF(AND(EG$11&gt;$K16,EOMONTH($M16,0)&gt;=EG$11),($F16-$O16)/$L16,0),IFERROR(($F16-$O16)*INDEX('S-Curve'!$C$3:$AM$39,MATCH('Development Costs'!$L16,'S-Curve'!$C$3:$C$39,0),MATCH(DATEDIF('Development Costs'!$K16,'Development Costs'!EG$11,"m")+1,'S-Curve'!$C$3:$AM$3,0)),0))</f>
        <v>0</v>
      </c>
    </row>
    <row r="17" spans="2:137" s="17" customFormat="1">
      <c r="B17" s="10" t="s">
        <v>339</v>
      </c>
      <c r="C17" s="10"/>
      <c r="D17" s="10"/>
      <c r="E17" s="10"/>
      <c r="F17" s="141">
        <f>SUM(F13:F16)</f>
        <v>13305000</v>
      </c>
      <c r="G17" s="136">
        <f>F17/$E$8</f>
        <v>56.146821511765303</v>
      </c>
      <c r="H17" s="141">
        <f>F17/Assumptions!$D$60</f>
        <v>71918.91891891892</v>
      </c>
      <c r="I17" s="153">
        <f ca="1">F17/$F$107</f>
        <v>0.1394384027615703</v>
      </c>
      <c r="J17" s="10"/>
      <c r="K17" s="152"/>
      <c r="L17" s="10"/>
      <c r="M17" s="152"/>
      <c r="N17" s="10"/>
      <c r="O17" s="10"/>
      <c r="P17" s="10" t="str">
        <f>IF(SUM(Q17:EG17)&lt;&gt;F17,"X","")</f>
        <v/>
      </c>
      <c r="Q17" s="141">
        <f>SUM(Q13:Q16)</f>
        <v>13305000</v>
      </c>
      <c r="R17" s="141">
        <f>SUM(R13:R16)</f>
        <v>0</v>
      </c>
      <c r="S17" s="141">
        <f t="shared" ref="S17:CC17" si="9">SUM(S13:S16)</f>
        <v>0</v>
      </c>
      <c r="T17" s="141">
        <f t="shared" si="9"/>
        <v>0</v>
      </c>
      <c r="U17" s="141">
        <f t="shared" si="9"/>
        <v>0</v>
      </c>
      <c r="V17" s="141">
        <f t="shared" si="9"/>
        <v>0</v>
      </c>
      <c r="W17" s="141">
        <f t="shared" si="9"/>
        <v>0</v>
      </c>
      <c r="X17" s="141">
        <f t="shared" si="9"/>
        <v>0</v>
      </c>
      <c r="Y17" s="141">
        <f t="shared" si="9"/>
        <v>0</v>
      </c>
      <c r="Z17" s="141">
        <f t="shared" si="9"/>
        <v>0</v>
      </c>
      <c r="AA17" s="141">
        <f t="shared" si="9"/>
        <v>0</v>
      </c>
      <c r="AB17" s="141">
        <f t="shared" si="9"/>
        <v>0</v>
      </c>
      <c r="AC17" s="141">
        <f t="shared" si="9"/>
        <v>0</v>
      </c>
      <c r="AD17" s="141">
        <f t="shared" si="9"/>
        <v>0</v>
      </c>
      <c r="AE17" s="141">
        <f t="shared" si="9"/>
        <v>0</v>
      </c>
      <c r="AF17" s="141">
        <f t="shared" si="9"/>
        <v>0</v>
      </c>
      <c r="AG17" s="141">
        <f t="shared" si="9"/>
        <v>0</v>
      </c>
      <c r="AH17" s="141">
        <f t="shared" si="9"/>
        <v>0</v>
      </c>
      <c r="AI17" s="141">
        <f t="shared" si="9"/>
        <v>0</v>
      </c>
      <c r="AJ17" s="141">
        <f t="shared" si="9"/>
        <v>0</v>
      </c>
      <c r="AK17" s="141">
        <f t="shared" si="9"/>
        <v>0</v>
      </c>
      <c r="AL17" s="141">
        <f t="shared" si="9"/>
        <v>0</v>
      </c>
      <c r="AM17" s="141">
        <f t="shared" si="9"/>
        <v>0</v>
      </c>
      <c r="AN17" s="141">
        <f t="shared" si="9"/>
        <v>0</v>
      </c>
      <c r="AO17" s="141">
        <f t="shared" si="9"/>
        <v>0</v>
      </c>
      <c r="AP17" s="141">
        <f t="shared" si="9"/>
        <v>0</v>
      </c>
      <c r="AQ17" s="141">
        <f t="shared" si="9"/>
        <v>0</v>
      </c>
      <c r="AR17" s="141">
        <f t="shared" si="9"/>
        <v>0</v>
      </c>
      <c r="AS17" s="141">
        <f t="shared" si="9"/>
        <v>0</v>
      </c>
      <c r="AT17" s="141">
        <f t="shared" si="9"/>
        <v>0</v>
      </c>
      <c r="AU17" s="141">
        <f t="shared" si="9"/>
        <v>0</v>
      </c>
      <c r="AV17" s="141">
        <f t="shared" si="9"/>
        <v>0</v>
      </c>
      <c r="AW17" s="141">
        <f t="shared" si="9"/>
        <v>0</v>
      </c>
      <c r="AX17" s="141">
        <f t="shared" si="9"/>
        <v>0</v>
      </c>
      <c r="AY17" s="141">
        <f t="shared" si="9"/>
        <v>0</v>
      </c>
      <c r="AZ17" s="141">
        <f t="shared" si="9"/>
        <v>0</v>
      </c>
      <c r="BA17" s="141">
        <f t="shared" si="9"/>
        <v>0</v>
      </c>
      <c r="BB17" s="141">
        <f t="shared" si="9"/>
        <v>0</v>
      </c>
      <c r="BC17" s="141">
        <f t="shared" si="9"/>
        <v>0</v>
      </c>
      <c r="BD17" s="141">
        <f t="shared" si="9"/>
        <v>0</v>
      </c>
      <c r="BE17" s="141">
        <f t="shared" si="9"/>
        <v>0</v>
      </c>
      <c r="BF17" s="141">
        <f t="shared" si="9"/>
        <v>0</v>
      </c>
      <c r="BG17" s="141">
        <f t="shared" si="9"/>
        <v>0</v>
      </c>
      <c r="BH17" s="141">
        <f t="shared" si="9"/>
        <v>0</v>
      </c>
      <c r="BI17" s="141">
        <f t="shared" si="9"/>
        <v>0</v>
      </c>
      <c r="BJ17" s="141">
        <f t="shared" si="9"/>
        <v>0</v>
      </c>
      <c r="BK17" s="141">
        <f t="shared" si="9"/>
        <v>0</v>
      </c>
      <c r="BL17" s="141">
        <f t="shared" si="9"/>
        <v>0</v>
      </c>
      <c r="BM17" s="141">
        <f t="shared" si="9"/>
        <v>0</v>
      </c>
      <c r="BN17" s="141">
        <f t="shared" si="9"/>
        <v>0</v>
      </c>
      <c r="BO17" s="141">
        <f t="shared" si="9"/>
        <v>0</v>
      </c>
      <c r="BP17" s="141">
        <f t="shared" si="9"/>
        <v>0</v>
      </c>
      <c r="BQ17" s="141">
        <f t="shared" si="9"/>
        <v>0</v>
      </c>
      <c r="BR17" s="141">
        <f t="shared" si="9"/>
        <v>0</v>
      </c>
      <c r="BS17" s="141">
        <f t="shared" si="9"/>
        <v>0</v>
      </c>
      <c r="BT17" s="141">
        <f t="shared" si="9"/>
        <v>0</v>
      </c>
      <c r="BU17" s="141">
        <f t="shared" si="9"/>
        <v>0</v>
      </c>
      <c r="BV17" s="141">
        <f t="shared" si="9"/>
        <v>0</v>
      </c>
      <c r="BW17" s="141">
        <f t="shared" si="9"/>
        <v>0</v>
      </c>
      <c r="BX17" s="141">
        <f t="shared" si="9"/>
        <v>0</v>
      </c>
      <c r="BY17" s="141">
        <f t="shared" si="9"/>
        <v>0</v>
      </c>
      <c r="BZ17" s="141">
        <f t="shared" si="9"/>
        <v>0</v>
      </c>
      <c r="CA17" s="141">
        <f t="shared" si="9"/>
        <v>0</v>
      </c>
      <c r="CB17" s="141">
        <f t="shared" si="9"/>
        <v>0</v>
      </c>
      <c r="CC17" s="141">
        <f t="shared" si="9"/>
        <v>0</v>
      </c>
      <c r="CD17" s="141">
        <f t="shared" ref="CD17:EG17" si="10">SUM(CD13:CD16)</f>
        <v>0</v>
      </c>
      <c r="CE17" s="141">
        <f t="shared" si="10"/>
        <v>0</v>
      </c>
      <c r="CF17" s="141">
        <f t="shared" si="10"/>
        <v>0</v>
      </c>
      <c r="CG17" s="141">
        <f t="shared" si="10"/>
        <v>0</v>
      </c>
      <c r="CH17" s="141">
        <f t="shared" si="10"/>
        <v>0</v>
      </c>
      <c r="CI17" s="141">
        <f t="shared" si="10"/>
        <v>0</v>
      </c>
      <c r="CJ17" s="141">
        <f t="shared" si="10"/>
        <v>0</v>
      </c>
      <c r="CK17" s="141">
        <f t="shared" si="10"/>
        <v>0</v>
      </c>
      <c r="CL17" s="141">
        <f t="shared" si="10"/>
        <v>0</v>
      </c>
      <c r="CM17" s="141">
        <f t="shared" si="10"/>
        <v>0</v>
      </c>
      <c r="CN17" s="141">
        <f t="shared" si="10"/>
        <v>0</v>
      </c>
      <c r="CO17" s="141">
        <f t="shared" si="10"/>
        <v>0</v>
      </c>
      <c r="CP17" s="141">
        <f t="shared" si="10"/>
        <v>0</v>
      </c>
      <c r="CQ17" s="141">
        <f t="shared" si="10"/>
        <v>0</v>
      </c>
      <c r="CR17" s="141">
        <f t="shared" si="10"/>
        <v>0</v>
      </c>
      <c r="CS17" s="141">
        <f t="shared" si="10"/>
        <v>0</v>
      </c>
      <c r="CT17" s="141">
        <f t="shared" si="10"/>
        <v>0</v>
      </c>
      <c r="CU17" s="141">
        <f t="shared" si="10"/>
        <v>0</v>
      </c>
      <c r="CV17" s="141">
        <f t="shared" si="10"/>
        <v>0</v>
      </c>
      <c r="CW17" s="141">
        <f t="shared" si="10"/>
        <v>0</v>
      </c>
      <c r="CX17" s="141">
        <f t="shared" si="10"/>
        <v>0</v>
      </c>
      <c r="CY17" s="141">
        <f t="shared" si="10"/>
        <v>0</v>
      </c>
      <c r="CZ17" s="141">
        <f t="shared" si="10"/>
        <v>0</v>
      </c>
      <c r="DA17" s="141">
        <f t="shared" si="10"/>
        <v>0</v>
      </c>
      <c r="DB17" s="141">
        <f t="shared" si="10"/>
        <v>0</v>
      </c>
      <c r="DC17" s="141">
        <f t="shared" si="10"/>
        <v>0</v>
      </c>
      <c r="DD17" s="141">
        <f t="shared" si="10"/>
        <v>0</v>
      </c>
      <c r="DE17" s="141">
        <f t="shared" si="10"/>
        <v>0</v>
      </c>
      <c r="DF17" s="141">
        <f t="shared" si="10"/>
        <v>0</v>
      </c>
      <c r="DG17" s="141">
        <f t="shared" si="10"/>
        <v>0</v>
      </c>
      <c r="DH17" s="141">
        <f t="shared" si="10"/>
        <v>0</v>
      </c>
      <c r="DI17" s="141">
        <f t="shared" si="10"/>
        <v>0</v>
      </c>
      <c r="DJ17" s="141">
        <f t="shared" si="10"/>
        <v>0</v>
      </c>
      <c r="DK17" s="141">
        <f t="shared" si="10"/>
        <v>0</v>
      </c>
      <c r="DL17" s="141">
        <f t="shared" si="10"/>
        <v>0</v>
      </c>
      <c r="DM17" s="141">
        <f t="shared" si="10"/>
        <v>0</v>
      </c>
      <c r="DN17" s="141">
        <f t="shared" si="10"/>
        <v>0</v>
      </c>
      <c r="DO17" s="141">
        <f t="shared" si="10"/>
        <v>0</v>
      </c>
      <c r="DP17" s="141">
        <f t="shared" si="10"/>
        <v>0</v>
      </c>
      <c r="DQ17" s="141">
        <f t="shared" si="10"/>
        <v>0</v>
      </c>
      <c r="DR17" s="141">
        <f t="shared" si="10"/>
        <v>0</v>
      </c>
      <c r="DS17" s="141">
        <f t="shared" si="10"/>
        <v>0</v>
      </c>
      <c r="DT17" s="141">
        <f t="shared" si="10"/>
        <v>0</v>
      </c>
      <c r="DU17" s="141">
        <f t="shared" si="10"/>
        <v>0</v>
      </c>
      <c r="DV17" s="141">
        <f t="shared" si="10"/>
        <v>0</v>
      </c>
      <c r="DW17" s="141">
        <f t="shared" si="10"/>
        <v>0</v>
      </c>
      <c r="DX17" s="141">
        <f t="shared" si="10"/>
        <v>0</v>
      </c>
      <c r="DY17" s="141">
        <f t="shared" si="10"/>
        <v>0</v>
      </c>
      <c r="DZ17" s="141">
        <f t="shared" si="10"/>
        <v>0</v>
      </c>
      <c r="EA17" s="141">
        <f t="shared" si="10"/>
        <v>0</v>
      </c>
      <c r="EB17" s="141">
        <f t="shared" si="10"/>
        <v>0</v>
      </c>
      <c r="EC17" s="141">
        <f t="shared" si="10"/>
        <v>0</v>
      </c>
      <c r="ED17" s="141">
        <f t="shared" si="10"/>
        <v>0</v>
      </c>
      <c r="EE17" s="141">
        <f t="shared" si="10"/>
        <v>0</v>
      </c>
      <c r="EF17" s="141">
        <f t="shared" si="10"/>
        <v>0</v>
      </c>
      <c r="EG17" s="141">
        <f t="shared" si="10"/>
        <v>0</v>
      </c>
    </row>
    <row r="18" spans="2:137">
      <c r="P18" s="1" t="str">
        <f t="shared" si="8"/>
        <v/>
      </c>
    </row>
    <row r="19" spans="2:137" s="17" customFormat="1">
      <c r="B19" s="17" t="s">
        <v>340</v>
      </c>
      <c r="K19" s="151"/>
      <c r="M19" s="151"/>
      <c r="P19" s="17" t="str">
        <f t="shared" si="8"/>
        <v/>
      </c>
    </row>
    <row r="20" spans="2:137">
      <c r="B20" s="5" t="s">
        <v>753</v>
      </c>
      <c r="F20" s="71">
        <v>56723165</v>
      </c>
      <c r="G20" s="105">
        <f>F20/$E$8</f>
        <v>239.37056902197764</v>
      </c>
      <c r="H20" s="99">
        <f>F20/Assumptions!$D$60</f>
        <v>306611.70270270272</v>
      </c>
      <c r="I20" s="32">
        <f t="shared" ref="I20:I30" ca="1" si="11">F20/$F$107</f>
        <v>0.59446730756715571</v>
      </c>
      <c r="K20" s="73">
        <f>Assumptions!$D$16</f>
        <v>46204</v>
      </c>
      <c r="L20" s="155">
        <f>Assumptions!$D$17</f>
        <v>23</v>
      </c>
      <c r="M20" s="149">
        <f t="shared" ref="M20:M29" si="12">EDATE(K20,L20-1)</f>
        <v>46874</v>
      </c>
      <c r="N20" s="70" t="s">
        <v>400</v>
      </c>
      <c r="O20" s="71">
        <v>0</v>
      </c>
      <c r="P20" s="1" t="str">
        <f t="shared" si="8"/>
        <v/>
      </c>
      <c r="Q20" s="99">
        <f>O20</f>
        <v>0</v>
      </c>
      <c r="R20" s="99">
        <f>IF($N20="Equal",IF(AND(R$11&gt;$K20,EOMONTH($M20,0)&gt;=R$11),($F20-$O20)/$L20,0),IFERROR(($F20-$O20)*INDEX('S-Curve'!$C$3:$AM$39,MATCH('Development Costs'!$L20,'S-Curve'!$C$3:$C$39,0),MATCH(DATEDIF('Development Costs'!$K20,'Development Costs'!R$11,"m")+1,'S-Curve'!$C$3:$AM$3,0)),0))</f>
        <v>567231.65</v>
      </c>
      <c r="S20" s="99">
        <f>IF($N20="Equal",IF(AND(S$11&gt;$K20,EOMONTH($M20,0)&gt;=S$11),($F20-$O20)/$L20,0),IFERROR(($F20-$O20)*INDEX('S-Curve'!$C$3:$AM$39,MATCH('Development Costs'!$L20,'S-Curve'!$C$3:$C$39,0),MATCH(DATEDIF('Development Costs'!$K20,'Development Costs'!S$11,"m")+1,'S-Curve'!$C$3:$AM$3,0)),0))</f>
        <v>567231.65</v>
      </c>
      <c r="T20" s="99">
        <f>IF($N20="Equal",IF(AND(T$11&gt;$K20,EOMONTH($M20,0)&gt;=T$11),($F20-$O20)/$L20,0),IFERROR(($F20-$O20)*INDEX('S-Curve'!$C$3:$AM$39,MATCH('Development Costs'!$L20,'S-Curve'!$C$3:$C$39,0),MATCH(DATEDIF('Development Costs'!$K20,'Development Costs'!T$11,"m")+1,'S-Curve'!$C$3:$AM$3,0)),0))</f>
        <v>567231.65</v>
      </c>
      <c r="U20" s="99">
        <f>IF($N20="Equal",IF(AND(U$11&gt;$K20,EOMONTH($M20,0)&gt;=U$11),($F20-$O20)/$L20,0),IFERROR(($F20-$O20)*INDEX('S-Curve'!$C$3:$AM$39,MATCH('Development Costs'!$L20,'S-Curve'!$C$3:$C$39,0),MATCH(DATEDIF('Development Costs'!$K20,'Development Costs'!U$11,"m")+1,'S-Curve'!$C$3:$AM$3,0)),0))</f>
        <v>567231.65</v>
      </c>
      <c r="V20" s="99">
        <f>IF($N20="Equal",IF(AND(V$11&gt;$K20,EOMONTH($M20,0)&gt;=V$11),($F20-$O20)/$L20,0),IFERROR(($F20-$O20)*INDEX('S-Curve'!$C$3:$AM$39,MATCH('Development Costs'!$L20,'S-Curve'!$C$3:$C$39,0),MATCH(DATEDIF('Development Costs'!$K20,'Development Costs'!V$11,"m")+1,'S-Curve'!$C$3:$AM$3,0)),0))</f>
        <v>1134463.3</v>
      </c>
      <c r="W20" s="99">
        <f>IF($N20="Equal",IF(AND(W$11&gt;$K20,EOMONTH($M20,0)&gt;=W$11),($F20-$O20)/$L20,0),IFERROR(($F20-$O20)*INDEX('S-Curve'!$C$3:$AM$39,MATCH('Development Costs'!$L20,'S-Curve'!$C$3:$C$39,0),MATCH(DATEDIF('Development Costs'!$K20,'Development Costs'!W$11,"m")+1,'S-Curve'!$C$3:$AM$3,0)),0))</f>
        <v>1134463.3</v>
      </c>
      <c r="X20" s="99">
        <f>IF($N20="Equal",IF(AND(X$11&gt;$K20,EOMONTH($M20,0)&gt;=X$11),($F20-$O20)/$L20,0),IFERROR(($F20-$O20)*INDEX('S-Curve'!$C$3:$AM$39,MATCH('Development Costs'!$L20,'S-Curve'!$C$3:$C$39,0),MATCH(DATEDIF('Development Costs'!$K20,'Development Costs'!X$11,"m")+1,'S-Curve'!$C$3:$AM$3,0)),0))</f>
        <v>1134463.3</v>
      </c>
      <c r="Y20" s="99">
        <f>IF($N20="Equal",IF(AND(Y$11&gt;$K20,EOMONTH($M20,0)&gt;=Y$11),($F20-$O20)/$L20,0),IFERROR(($F20-$O20)*INDEX('S-Curve'!$C$3:$AM$39,MATCH('Development Costs'!$L20,'S-Curve'!$C$3:$C$39,0),MATCH(DATEDIF('Development Costs'!$K20,'Development Costs'!Y$11,"m")+1,'S-Curve'!$C$3:$AM$3,0)),0))</f>
        <v>1701694.95</v>
      </c>
      <c r="Z20" s="99">
        <f>IF($N20="Equal",IF(AND(Z$11&gt;$K20,EOMONTH($M20,0)&gt;=Z$11),($F20-$O20)/$L20,0),IFERROR(($F20-$O20)*INDEX('S-Curve'!$C$3:$AM$39,MATCH('Development Costs'!$L20,'S-Curve'!$C$3:$C$39,0),MATCH(DATEDIF('Development Costs'!$K20,'Development Costs'!Z$11,"m")+1,'S-Curve'!$C$3:$AM$3,0)),0))</f>
        <v>2268926.6</v>
      </c>
      <c r="AA20" s="99">
        <f>IF($N20="Equal",IF(AND(AA$11&gt;$K20,EOMONTH($M20,0)&gt;=AA$11),($F20-$O20)/$L20,0),IFERROR(($F20-$O20)*INDEX('S-Curve'!$C$3:$AM$39,MATCH('Development Costs'!$L20,'S-Curve'!$C$3:$C$39,0),MATCH(DATEDIF('Development Costs'!$K20,'Development Costs'!AA$11,"m")+1,'S-Curve'!$C$3:$AM$3,0)),0))</f>
        <v>3403389.9</v>
      </c>
      <c r="AB20" s="99">
        <f>IF($N20="Equal",IF(AND(AB$11&gt;$K20,EOMONTH($M20,0)&gt;=AB$11),($F20-$O20)/$L20,0),IFERROR(($F20-$O20)*INDEX('S-Curve'!$C$3:$AM$39,MATCH('Development Costs'!$L20,'S-Curve'!$C$3:$C$39,0),MATCH(DATEDIF('Development Costs'!$K20,'Development Costs'!AB$11,"m")+1,'S-Curve'!$C$3:$AM$3,0)),0))</f>
        <v>3970621.5500000003</v>
      </c>
      <c r="AC20" s="99">
        <f>IF($N20="Equal",IF(AND(AC$11&gt;$K20,EOMONTH($M20,0)&gt;=AC$11),($F20-$O20)/$L20,0),IFERROR(($F20-$O20)*INDEX('S-Curve'!$C$3:$AM$39,MATCH('Development Costs'!$L20,'S-Curve'!$C$3:$C$39,0),MATCH(DATEDIF('Development Costs'!$K20,'Development Costs'!AC$11,"m")+1,'S-Curve'!$C$3:$AM$3,0)),0))</f>
        <v>3970621.5500000003</v>
      </c>
      <c r="AD20" s="99">
        <f>IF($N20="Equal",IF(AND(AD$11&gt;$K20,EOMONTH($M20,0)&gt;=AD$11),($F20-$O20)/$L20,0),IFERROR(($F20-$O20)*INDEX('S-Curve'!$C$3:$AM$39,MATCH('Development Costs'!$L20,'S-Curve'!$C$3:$C$39,0),MATCH(DATEDIF('Development Costs'!$K20,'Development Costs'!AD$11,"m")+1,'S-Curve'!$C$3:$AM$3,0)),0))</f>
        <v>4537853.2</v>
      </c>
      <c r="AE20" s="99">
        <f>IF($N20="Equal",IF(AND(AE$11&gt;$K20,EOMONTH($M20,0)&gt;=AE$11),($F20-$O20)/$L20,0),IFERROR(($F20-$O20)*INDEX('S-Curve'!$C$3:$AM$39,MATCH('Development Costs'!$L20,'S-Curve'!$C$3:$C$39,0),MATCH(DATEDIF('Development Costs'!$K20,'Development Costs'!AE$11,"m")+1,'S-Curve'!$C$3:$AM$3,0)),0))</f>
        <v>4537853.2</v>
      </c>
      <c r="AF20" s="99">
        <f>IF($N20="Equal",IF(AND(AF$11&gt;$K20,EOMONTH($M20,0)&gt;=AF$11),($F20-$O20)/$L20,0),IFERROR(($F20-$O20)*INDEX('S-Curve'!$C$3:$AM$39,MATCH('Development Costs'!$L20,'S-Curve'!$C$3:$C$39,0),MATCH(DATEDIF('Development Costs'!$K20,'Development Costs'!AF$11,"m")+1,'S-Curve'!$C$3:$AM$3,0)),0))</f>
        <v>3970621.5500000003</v>
      </c>
      <c r="AG20" s="99">
        <f>IF($N20="Equal",IF(AND(AG$11&gt;$K20,EOMONTH($M20,0)&gt;=AG$11),($F20-$O20)/$L20,0),IFERROR(($F20-$O20)*INDEX('S-Curve'!$C$3:$AM$39,MATCH('Development Costs'!$L20,'S-Curve'!$C$3:$C$39,0),MATCH(DATEDIF('Development Costs'!$K20,'Development Costs'!AG$11,"m")+1,'S-Curve'!$C$3:$AM$3,0)),0))</f>
        <v>3403389.9</v>
      </c>
      <c r="AH20" s="99">
        <f>IF($N20="Equal",IF(AND(AH$11&gt;$K20,EOMONTH($M20,0)&gt;=AH$11),($F20-$O20)/$L20,0),IFERROR(($F20-$O20)*INDEX('S-Curve'!$C$3:$AM$39,MATCH('Development Costs'!$L20,'S-Curve'!$C$3:$C$39,0),MATCH(DATEDIF('Development Costs'!$K20,'Development Costs'!AH$11,"m")+1,'S-Curve'!$C$3:$AM$3,0)),0))</f>
        <v>3403389.9</v>
      </c>
      <c r="AI20" s="99">
        <f>IF($N20="Equal",IF(AND(AI$11&gt;$K20,EOMONTH($M20,0)&gt;=AI$11),($F20-$O20)/$L20,0),IFERROR(($F20-$O20)*INDEX('S-Curve'!$C$3:$AM$39,MATCH('Development Costs'!$L20,'S-Curve'!$C$3:$C$39,0),MATCH(DATEDIF('Development Costs'!$K20,'Development Costs'!AI$11,"m")+1,'S-Curve'!$C$3:$AM$3,0)),0))</f>
        <v>2836158.25</v>
      </c>
      <c r="AJ20" s="99">
        <f>IF($N20="Equal",IF(AND(AJ$11&gt;$K20,EOMONTH($M20,0)&gt;=AJ$11),($F20-$O20)/$L20,0),IFERROR(($F20-$O20)*INDEX('S-Curve'!$C$3:$AM$39,MATCH('Development Costs'!$L20,'S-Curve'!$C$3:$C$39,0),MATCH(DATEDIF('Development Costs'!$K20,'Development Costs'!AJ$11,"m")+1,'S-Curve'!$C$3:$AM$3,0)),0))</f>
        <v>2836158.25</v>
      </c>
      <c r="AK20" s="99">
        <f>IF($N20="Equal",IF(AND(AK$11&gt;$K20,EOMONTH($M20,0)&gt;=AK$11),($F20-$O20)/$L20,0),IFERROR(($F20-$O20)*INDEX('S-Curve'!$C$3:$AM$39,MATCH('Development Costs'!$L20,'S-Curve'!$C$3:$C$39,0),MATCH(DATEDIF('Development Costs'!$K20,'Development Costs'!AK$11,"m")+1,'S-Curve'!$C$3:$AM$3,0)),0))</f>
        <v>1701694.95</v>
      </c>
      <c r="AL20" s="99">
        <f>IF($N20="Equal",IF(AND(AL$11&gt;$K20,EOMONTH($M20,0)&gt;=AL$11),($F20-$O20)/$L20,0),IFERROR(($F20-$O20)*INDEX('S-Curve'!$C$3:$AM$39,MATCH('Development Costs'!$L20,'S-Curve'!$C$3:$C$39,0),MATCH(DATEDIF('Development Costs'!$K20,'Development Costs'!AL$11,"m")+1,'S-Curve'!$C$3:$AM$3,0)),0))</f>
        <v>1701694.95</v>
      </c>
      <c r="AM20" s="99">
        <f>IF($N20="Equal",IF(AND(AM$11&gt;$K20,EOMONTH($M20,0)&gt;=AM$11),($F20-$O20)/$L20,0),IFERROR(($F20-$O20)*INDEX('S-Curve'!$C$3:$AM$39,MATCH('Development Costs'!$L20,'S-Curve'!$C$3:$C$39,0),MATCH(DATEDIF('Development Costs'!$K20,'Development Costs'!AM$11,"m")+1,'S-Curve'!$C$3:$AM$3,0)),0))</f>
        <v>1134463.3</v>
      </c>
      <c r="AN20" s="99">
        <f>IF($N20="Equal",IF(AND(AN$11&gt;$K20,EOMONTH($M20,0)&gt;=AN$11),($F20-$O20)/$L20,0),IFERROR(($F20-$O20)*INDEX('S-Curve'!$C$3:$AM$39,MATCH('Development Costs'!$L20,'S-Curve'!$C$3:$C$39,0),MATCH(DATEDIF('Development Costs'!$K20,'Development Costs'!AN$11,"m")+1,'S-Curve'!$C$3:$AM$3,0)),0))</f>
        <v>5672316.5</v>
      </c>
      <c r="AO20" s="99">
        <f>IF($N20="Equal",IF(AND(AO$11&gt;$K20,EOMONTH($M20,0)&gt;=AO$11),($F20-$O20)/$L20,0),IFERROR(($F20-$O20)*INDEX('S-Curve'!$C$3:$AM$39,MATCH('Development Costs'!$L20,'S-Curve'!$C$3:$C$39,0),MATCH(DATEDIF('Development Costs'!$K20,'Development Costs'!AO$11,"m")+1,'S-Curve'!$C$3:$AM$3,0)),0))</f>
        <v>0</v>
      </c>
      <c r="AP20" s="99">
        <f>IF($N20="Equal",IF(AND(AP$11&gt;$K20,EOMONTH($M20,0)&gt;=AP$11),($F20-$O20)/$L20,0),IFERROR(($F20-$O20)*INDEX('S-Curve'!$C$3:$AM$39,MATCH('Development Costs'!$L20,'S-Curve'!$C$3:$C$39,0),MATCH(DATEDIF('Development Costs'!$K20,'Development Costs'!AP$11,"m")+1,'S-Curve'!$C$3:$AM$3,0)),0))</f>
        <v>0</v>
      </c>
      <c r="AQ20" s="99">
        <f>IF($N20="Equal",IF(AND(AQ$11&gt;$K20,EOMONTH($M20,0)&gt;=AQ$11),($F20-$O20)/$L20,0),IFERROR(($F20-$O20)*INDEX('S-Curve'!$C$3:$AM$39,MATCH('Development Costs'!$L20,'S-Curve'!$C$3:$C$39,0),MATCH(DATEDIF('Development Costs'!$K20,'Development Costs'!AQ$11,"m")+1,'S-Curve'!$C$3:$AM$3,0)),0))</f>
        <v>0</v>
      </c>
      <c r="AR20" s="99">
        <f>IF($N20="Equal",IF(AND(AR$11&gt;$K20,EOMONTH($M20,0)&gt;=AR$11),($F20-$O20)/$L20,0),IFERROR(($F20-$O20)*INDEX('S-Curve'!$C$3:$AM$39,MATCH('Development Costs'!$L20,'S-Curve'!$C$3:$C$39,0),MATCH(DATEDIF('Development Costs'!$K20,'Development Costs'!AR$11,"m")+1,'S-Curve'!$C$3:$AM$3,0)),0))</f>
        <v>0</v>
      </c>
      <c r="AS20" s="99">
        <f>IF($N20="Equal",IF(AND(AS$11&gt;$K20,EOMONTH($M20,0)&gt;=AS$11),($F20-$O20)/$L20,0),IFERROR(($F20-$O20)*INDEX('S-Curve'!$C$3:$AM$39,MATCH('Development Costs'!$L20,'S-Curve'!$C$3:$C$39,0),MATCH(DATEDIF('Development Costs'!$K20,'Development Costs'!AS$11,"m")+1,'S-Curve'!$C$3:$AM$3,0)),0))</f>
        <v>0</v>
      </c>
      <c r="AT20" s="99">
        <f>IF($N20="Equal",IF(AND(AT$11&gt;$K20,EOMONTH($M20,0)&gt;=AT$11),($F20-$O20)/$L20,0),IFERROR(($F20-$O20)*INDEX('S-Curve'!$C$3:$AM$39,MATCH('Development Costs'!$L20,'S-Curve'!$C$3:$C$39,0),MATCH(DATEDIF('Development Costs'!$K20,'Development Costs'!AT$11,"m")+1,'S-Curve'!$C$3:$AM$3,0)),0))</f>
        <v>0</v>
      </c>
      <c r="AU20" s="99">
        <f>IF($N20="Equal",IF(AND(AU$11&gt;$K20,EOMONTH($M20,0)&gt;=AU$11),($F20-$O20)/$L20,0),IFERROR(($F20-$O20)*INDEX('S-Curve'!$C$3:$AM$39,MATCH('Development Costs'!$L20,'S-Curve'!$C$3:$C$39,0),MATCH(DATEDIF('Development Costs'!$K20,'Development Costs'!AU$11,"m")+1,'S-Curve'!$C$3:$AM$3,0)),0))</f>
        <v>0</v>
      </c>
      <c r="AV20" s="99">
        <f>IF($N20="Equal",IF(AND(AV$11&gt;$K20,EOMONTH($M20,0)&gt;=AV$11),($F20-$O20)/$L20,0),IFERROR(($F20-$O20)*INDEX('S-Curve'!$C$3:$AM$39,MATCH('Development Costs'!$L20,'S-Curve'!$C$3:$C$39,0),MATCH(DATEDIF('Development Costs'!$K20,'Development Costs'!AV$11,"m")+1,'S-Curve'!$C$3:$AM$3,0)),0))</f>
        <v>0</v>
      </c>
      <c r="AW20" s="99">
        <f>IF($N20="Equal",IF(AND(AW$11&gt;$K20,EOMONTH($M20,0)&gt;=AW$11),($F20-$O20)/$L20,0),IFERROR(($F20-$O20)*INDEX('S-Curve'!$C$3:$AM$39,MATCH('Development Costs'!$L20,'S-Curve'!$C$3:$C$39,0),MATCH(DATEDIF('Development Costs'!$K20,'Development Costs'!AW$11,"m")+1,'S-Curve'!$C$3:$AM$3,0)),0))</f>
        <v>0</v>
      </c>
      <c r="AX20" s="99">
        <f>IF($N20="Equal",IF(AND(AX$11&gt;$K20,EOMONTH($M20,0)&gt;=AX$11),($F20-$O20)/$L20,0),IFERROR(($F20-$O20)*INDEX('S-Curve'!$C$3:$AM$39,MATCH('Development Costs'!$L20,'S-Curve'!$C$3:$C$39,0),MATCH(DATEDIF('Development Costs'!$K20,'Development Costs'!AX$11,"m")+1,'S-Curve'!$C$3:$AM$3,0)),0))</f>
        <v>0</v>
      </c>
      <c r="AY20" s="99">
        <f>IF($N20="Equal",IF(AND(AY$11&gt;$K20,EOMONTH($M20,0)&gt;=AY$11),($F20-$O20)/$L20,0),IFERROR(($F20-$O20)*INDEX('S-Curve'!$C$3:$AM$39,MATCH('Development Costs'!$L20,'S-Curve'!$C$3:$C$39,0),MATCH(DATEDIF('Development Costs'!$K20,'Development Costs'!AY$11,"m")+1,'S-Curve'!$C$3:$AM$3,0)),0))</f>
        <v>0</v>
      </c>
      <c r="AZ20" s="99">
        <f>IF($N20="Equal",IF(AND(AZ$11&gt;$K20,EOMONTH($M20,0)&gt;=AZ$11),($F20-$O20)/$L20,0),IFERROR(($F20-$O20)*INDEX('S-Curve'!$C$3:$AM$39,MATCH('Development Costs'!$L20,'S-Curve'!$C$3:$C$39,0),MATCH(DATEDIF('Development Costs'!$K20,'Development Costs'!AZ$11,"m")+1,'S-Curve'!$C$3:$AM$3,0)),0))</f>
        <v>0</v>
      </c>
      <c r="BA20" s="99">
        <f>IF($N20="Equal",IF(AND(BA$11&gt;$K20,EOMONTH($M20,0)&gt;=BA$11),($F20-$O20)/$L20,0),IFERROR(($F20-$O20)*INDEX('S-Curve'!$C$3:$AM$39,MATCH('Development Costs'!$L20,'S-Curve'!$C$3:$C$39,0),MATCH(DATEDIF('Development Costs'!$K20,'Development Costs'!BA$11,"m")+1,'S-Curve'!$C$3:$AM$3,0)),0))</f>
        <v>0</v>
      </c>
      <c r="BB20" s="99">
        <f>IF($N20="Equal",IF(AND(BB$11&gt;$K20,EOMONTH($M20,0)&gt;=BB$11),($F20-$O20)/$L20,0),IFERROR(($F20-$O20)*INDEX('S-Curve'!$C$3:$AM$39,MATCH('Development Costs'!$L20,'S-Curve'!$C$3:$C$39,0),MATCH(DATEDIF('Development Costs'!$K20,'Development Costs'!BB$11,"m")+1,'S-Curve'!$C$3:$AM$3,0)),0))</f>
        <v>0</v>
      </c>
      <c r="BC20" s="99">
        <f>IF($N20="Equal",IF(AND(BC$11&gt;$K20,EOMONTH($M20,0)&gt;=BC$11),($F20-$O20)/$L20,0),IFERROR(($F20-$O20)*INDEX('S-Curve'!$C$3:$AM$39,MATCH('Development Costs'!$L20,'S-Curve'!$C$3:$C$39,0),MATCH(DATEDIF('Development Costs'!$K20,'Development Costs'!BC$11,"m")+1,'S-Curve'!$C$3:$AM$3,0)),0))</f>
        <v>0</v>
      </c>
      <c r="BD20" s="99">
        <f>IF($N20="Equal",IF(AND(BD$11&gt;$K20,EOMONTH($M20,0)&gt;=BD$11),($F20-$O20)/$L20,0),IFERROR(($F20-$O20)*INDEX('S-Curve'!$C$3:$AM$39,MATCH('Development Costs'!$L20,'S-Curve'!$C$3:$C$39,0),MATCH(DATEDIF('Development Costs'!$K20,'Development Costs'!BD$11,"m")+1,'S-Curve'!$C$3:$AM$3,0)),0))</f>
        <v>0</v>
      </c>
      <c r="BE20" s="99">
        <f>IF($N20="Equal",IF(AND(BE$11&gt;$K20,EOMONTH($M20,0)&gt;=BE$11),($F20-$O20)/$L20,0),IFERROR(($F20-$O20)*INDEX('S-Curve'!$C$3:$AM$39,MATCH('Development Costs'!$L20,'S-Curve'!$C$3:$C$39,0),MATCH(DATEDIF('Development Costs'!$K20,'Development Costs'!BE$11,"m")+1,'S-Curve'!$C$3:$AM$3,0)),0))</f>
        <v>0</v>
      </c>
      <c r="BF20" s="99">
        <f>IF($N20="Equal",IF(AND(BF$11&gt;$K20,EOMONTH($M20,0)&gt;=BF$11),($F20-$O20)/$L20,0),IFERROR(($F20-$O20)*INDEX('S-Curve'!$C$3:$AM$39,MATCH('Development Costs'!$L20,'S-Curve'!$C$3:$C$39,0),MATCH(DATEDIF('Development Costs'!$K20,'Development Costs'!BF$11,"m")+1,'S-Curve'!$C$3:$AM$3,0)),0))</f>
        <v>0</v>
      </c>
      <c r="BG20" s="99">
        <f>IF($N20="Equal",IF(AND(BG$11&gt;$K20,EOMONTH($M20,0)&gt;=BG$11),($F20-$O20)/$L20,0),IFERROR(($F20-$O20)*INDEX('S-Curve'!$C$3:$AM$39,MATCH('Development Costs'!$L20,'S-Curve'!$C$3:$C$39,0),MATCH(DATEDIF('Development Costs'!$K20,'Development Costs'!BG$11,"m")+1,'S-Curve'!$C$3:$AM$3,0)),0))</f>
        <v>0</v>
      </c>
      <c r="BH20" s="99">
        <f>IF($N20="Equal",IF(AND(BH$11&gt;$K20,EOMONTH($M20,0)&gt;=BH$11),($F20-$O20)/$L20,0),IFERROR(($F20-$O20)*INDEX('S-Curve'!$C$3:$AM$39,MATCH('Development Costs'!$L20,'S-Curve'!$C$3:$C$39,0),MATCH(DATEDIF('Development Costs'!$K20,'Development Costs'!BH$11,"m")+1,'S-Curve'!$C$3:$AM$3,0)),0))</f>
        <v>0</v>
      </c>
      <c r="BI20" s="99">
        <f>IF($N20="Equal",IF(AND(BI$11&gt;$K20,EOMONTH($M20,0)&gt;=BI$11),($F20-$O20)/$L20,0),IFERROR(($F20-$O20)*INDEX('S-Curve'!$C$3:$AM$39,MATCH('Development Costs'!$L20,'S-Curve'!$C$3:$C$39,0),MATCH(DATEDIF('Development Costs'!$K20,'Development Costs'!BI$11,"m")+1,'S-Curve'!$C$3:$AM$3,0)),0))</f>
        <v>0</v>
      </c>
      <c r="BJ20" s="99">
        <f>IF($N20="Equal",IF(AND(BJ$11&gt;$K20,EOMONTH($M20,0)&gt;=BJ$11),($F20-$O20)/$L20,0),IFERROR(($F20-$O20)*INDEX('S-Curve'!$C$3:$AM$39,MATCH('Development Costs'!$L20,'S-Curve'!$C$3:$C$39,0),MATCH(DATEDIF('Development Costs'!$K20,'Development Costs'!BJ$11,"m")+1,'S-Curve'!$C$3:$AM$3,0)),0))</f>
        <v>0</v>
      </c>
      <c r="BK20" s="99">
        <f>IF($N20="Equal",IF(AND(BK$11&gt;$K20,EOMONTH($M20,0)&gt;=BK$11),($F20-$O20)/$L20,0),IFERROR(($F20-$O20)*INDEX('S-Curve'!$C$3:$AM$39,MATCH('Development Costs'!$L20,'S-Curve'!$C$3:$C$39,0),MATCH(DATEDIF('Development Costs'!$K20,'Development Costs'!BK$11,"m")+1,'S-Curve'!$C$3:$AM$3,0)),0))</f>
        <v>0</v>
      </c>
      <c r="BL20" s="99">
        <f>IF($N20="Equal",IF(AND(BL$11&gt;$K20,EOMONTH($M20,0)&gt;=BL$11),($F20-$O20)/$L20,0),IFERROR(($F20-$O20)*INDEX('S-Curve'!$C$3:$AM$39,MATCH('Development Costs'!$L20,'S-Curve'!$C$3:$C$39,0),MATCH(DATEDIF('Development Costs'!$K20,'Development Costs'!BL$11,"m")+1,'S-Curve'!$C$3:$AM$3,0)),0))</f>
        <v>0</v>
      </c>
      <c r="BM20" s="99">
        <f>IF($N20="Equal",IF(AND(BM$11&gt;$K20,EOMONTH($M20,0)&gt;=BM$11),($F20-$O20)/$L20,0),IFERROR(($F20-$O20)*INDEX('S-Curve'!$C$3:$AM$39,MATCH('Development Costs'!$L20,'S-Curve'!$C$3:$C$39,0),MATCH(DATEDIF('Development Costs'!$K20,'Development Costs'!BM$11,"m")+1,'S-Curve'!$C$3:$AM$3,0)),0))</f>
        <v>0</v>
      </c>
      <c r="BN20" s="99">
        <f>IF($N20="Equal",IF(AND(BN$11&gt;$K20,EOMONTH($M20,0)&gt;=BN$11),($F20-$O20)/$L20,0),IFERROR(($F20-$O20)*INDEX('S-Curve'!$C$3:$AM$39,MATCH('Development Costs'!$L20,'S-Curve'!$C$3:$C$39,0),MATCH(DATEDIF('Development Costs'!$K20,'Development Costs'!BN$11,"m")+1,'S-Curve'!$C$3:$AM$3,0)),0))</f>
        <v>0</v>
      </c>
      <c r="BO20" s="99">
        <f>IF($N20="Equal",IF(AND(BO$11&gt;$K20,EOMONTH($M20,0)&gt;=BO$11),($F20-$O20)/$L20,0),IFERROR(($F20-$O20)*INDEX('S-Curve'!$C$3:$AM$39,MATCH('Development Costs'!$L20,'S-Curve'!$C$3:$C$39,0),MATCH(DATEDIF('Development Costs'!$K20,'Development Costs'!BO$11,"m")+1,'S-Curve'!$C$3:$AM$3,0)),0))</f>
        <v>0</v>
      </c>
      <c r="BP20" s="99">
        <f>IF($N20="Equal",IF(AND(BP$11&gt;$K20,EOMONTH($M20,0)&gt;=BP$11),($F20-$O20)/$L20,0),IFERROR(($F20-$O20)*INDEX('S-Curve'!$C$3:$AM$39,MATCH('Development Costs'!$L20,'S-Curve'!$C$3:$C$39,0),MATCH(DATEDIF('Development Costs'!$K20,'Development Costs'!BP$11,"m")+1,'S-Curve'!$C$3:$AM$3,0)),0))</f>
        <v>0</v>
      </c>
      <c r="BQ20" s="99">
        <f>IF($N20="Equal",IF(AND(BQ$11&gt;$K20,EOMONTH($M20,0)&gt;=BQ$11),($F20-$O20)/$L20,0),IFERROR(($F20-$O20)*INDEX('S-Curve'!$C$3:$AM$39,MATCH('Development Costs'!$L20,'S-Curve'!$C$3:$C$39,0),MATCH(DATEDIF('Development Costs'!$K20,'Development Costs'!BQ$11,"m")+1,'S-Curve'!$C$3:$AM$3,0)),0))</f>
        <v>0</v>
      </c>
      <c r="BR20" s="99">
        <f>IF($N20="Equal",IF(AND(BR$11&gt;$K20,EOMONTH($M20,0)&gt;=BR$11),($F20-$O20)/$L20,0),IFERROR(($F20-$O20)*INDEX('S-Curve'!$C$3:$AM$39,MATCH('Development Costs'!$L20,'S-Curve'!$C$3:$C$39,0),MATCH(DATEDIF('Development Costs'!$K20,'Development Costs'!BR$11,"m")+1,'S-Curve'!$C$3:$AM$3,0)),0))</f>
        <v>0</v>
      </c>
      <c r="BS20" s="99">
        <f>IF($N20="Equal",IF(AND(BS$11&gt;$K20,EOMONTH($M20,0)&gt;=BS$11),($F20-$O20)/$L20,0),IFERROR(($F20-$O20)*INDEX('S-Curve'!$C$3:$AM$39,MATCH('Development Costs'!$L20,'S-Curve'!$C$3:$C$39,0),MATCH(DATEDIF('Development Costs'!$K20,'Development Costs'!BS$11,"m")+1,'S-Curve'!$C$3:$AM$3,0)),0))</f>
        <v>0</v>
      </c>
      <c r="BT20" s="99">
        <f>IF($N20="Equal",IF(AND(BT$11&gt;$K20,EOMONTH($M20,0)&gt;=BT$11),($F20-$O20)/$L20,0),IFERROR(($F20-$O20)*INDEX('S-Curve'!$C$3:$AM$39,MATCH('Development Costs'!$L20,'S-Curve'!$C$3:$C$39,0),MATCH(DATEDIF('Development Costs'!$K20,'Development Costs'!BT$11,"m")+1,'S-Curve'!$C$3:$AM$3,0)),0))</f>
        <v>0</v>
      </c>
      <c r="BU20" s="99">
        <f>IF($N20="Equal",IF(AND(BU$11&gt;$K20,EOMONTH($M20,0)&gt;=BU$11),($F20-$O20)/$L20,0),IFERROR(($F20-$O20)*INDEX('S-Curve'!$C$3:$AM$39,MATCH('Development Costs'!$L20,'S-Curve'!$C$3:$C$39,0),MATCH(DATEDIF('Development Costs'!$K20,'Development Costs'!BU$11,"m")+1,'S-Curve'!$C$3:$AM$3,0)),0))</f>
        <v>0</v>
      </c>
      <c r="BV20" s="99">
        <f>IF($N20="Equal",IF(AND(BV$11&gt;$K20,EOMONTH($M20,0)&gt;=BV$11),($F20-$O20)/$L20,0),IFERROR(($F20-$O20)*INDEX('S-Curve'!$C$3:$AM$39,MATCH('Development Costs'!$L20,'S-Curve'!$C$3:$C$39,0),MATCH(DATEDIF('Development Costs'!$K20,'Development Costs'!BV$11,"m")+1,'S-Curve'!$C$3:$AM$3,0)),0))</f>
        <v>0</v>
      </c>
      <c r="BW20" s="99">
        <f>IF($N20="Equal",IF(AND(BW$11&gt;$K20,EOMONTH($M20,0)&gt;=BW$11),($F20-$O20)/$L20,0),IFERROR(($F20-$O20)*INDEX('S-Curve'!$C$3:$AM$39,MATCH('Development Costs'!$L20,'S-Curve'!$C$3:$C$39,0),MATCH(DATEDIF('Development Costs'!$K20,'Development Costs'!BW$11,"m")+1,'S-Curve'!$C$3:$AM$3,0)),0))</f>
        <v>0</v>
      </c>
      <c r="BX20" s="99">
        <f>IF($N20="Equal",IF(AND(BX$11&gt;$K20,EOMONTH($M20,0)&gt;=BX$11),($F20-$O20)/$L20,0),IFERROR(($F20-$O20)*INDEX('S-Curve'!$C$3:$AM$39,MATCH('Development Costs'!$L20,'S-Curve'!$C$3:$C$39,0),MATCH(DATEDIF('Development Costs'!$K20,'Development Costs'!BX$11,"m")+1,'S-Curve'!$C$3:$AM$3,0)),0))</f>
        <v>0</v>
      </c>
      <c r="BY20" s="99">
        <f>IF($N20="Equal",IF(AND(BY$11&gt;$K20,EOMONTH($M20,0)&gt;=BY$11),($F20-$O20)/$L20,0),IFERROR(($F20-$O20)*INDEX('S-Curve'!$C$3:$AM$39,MATCH('Development Costs'!$L20,'S-Curve'!$C$3:$C$39,0),MATCH(DATEDIF('Development Costs'!$K20,'Development Costs'!BY$11,"m")+1,'S-Curve'!$C$3:$AM$3,0)),0))</f>
        <v>0</v>
      </c>
      <c r="BZ20" s="99">
        <f>IF($N20="Equal",IF(AND(BZ$11&gt;$K20,EOMONTH($M20,0)&gt;=BZ$11),($F20-$O20)/$L20,0),IFERROR(($F20-$O20)*INDEX('S-Curve'!$C$3:$AM$39,MATCH('Development Costs'!$L20,'S-Curve'!$C$3:$C$39,0),MATCH(DATEDIF('Development Costs'!$K20,'Development Costs'!BZ$11,"m")+1,'S-Curve'!$C$3:$AM$3,0)),0))</f>
        <v>0</v>
      </c>
      <c r="CA20" s="99">
        <f>IF($N20="Equal",IF(AND(CA$11&gt;$K20,EOMONTH($M20,0)&gt;=CA$11),($F20-$O20)/$L20,0),IFERROR(($F20-$O20)*INDEX('S-Curve'!$C$3:$AM$39,MATCH('Development Costs'!$L20,'S-Curve'!$C$3:$C$39,0),MATCH(DATEDIF('Development Costs'!$K20,'Development Costs'!CA$11,"m")+1,'S-Curve'!$C$3:$AM$3,0)),0))</f>
        <v>0</v>
      </c>
      <c r="CB20" s="99">
        <f>IF($N20="Equal",IF(AND(CB$11&gt;$K20,EOMONTH($M20,0)&gt;=CB$11),($F20-$O20)/$L20,0),IFERROR(($F20-$O20)*INDEX('S-Curve'!$C$3:$AM$39,MATCH('Development Costs'!$L20,'S-Curve'!$C$3:$C$39,0),MATCH(DATEDIF('Development Costs'!$K20,'Development Costs'!CB$11,"m")+1,'S-Curve'!$C$3:$AM$3,0)),0))</f>
        <v>0</v>
      </c>
      <c r="CC20" s="99">
        <f>IF($N20="Equal",IF(AND(CC$11&gt;$K20,EOMONTH($M20,0)&gt;=CC$11),($F20-$O20)/$L20,0),IFERROR(($F20-$O20)*INDEX('S-Curve'!$C$3:$AM$39,MATCH('Development Costs'!$L20,'S-Curve'!$C$3:$C$39,0),MATCH(DATEDIF('Development Costs'!$K20,'Development Costs'!CC$11,"m")+1,'S-Curve'!$C$3:$AM$3,0)),0))</f>
        <v>0</v>
      </c>
      <c r="CD20" s="99">
        <f>IF($N20="Equal",IF(AND(CD$11&gt;$K20,EOMONTH($M20,0)&gt;=CD$11),($F20-$O20)/$L20,0),IFERROR(($F20-$O20)*INDEX('S-Curve'!$C$3:$AM$39,MATCH('Development Costs'!$L20,'S-Curve'!$C$3:$C$39,0),MATCH(DATEDIF('Development Costs'!$K20,'Development Costs'!CD$11,"m")+1,'S-Curve'!$C$3:$AM$3,0)),0))</f>
        <v>0</v>
      </c>
      <c r="CE20" s="99">
        <f>IF($N20="Equal",IF(AND(CE$11&gt;$K20,EOMONTH($M20,0)&gt;=CE$11),($F20-$O20)/$L20,0),IFERROR(($F20-$O20)*INDEX('S-Curve'!$C$3:$AM$39,MATCH('Development Costs'!$L20,'S-Curve'!$C$3:$C$39,0),MATCH(DATEDIF('Development Costs'!$K20,'Development Costs'!CE$11,"m")+1,'S-Curve'!$C$3:$AM$3,0)),0))</f>
        <v>0</v>
      </c>
      <c r="CF20" s="99">
        <f>IF($N20="Equal",IF(AND(CF$11&gt;$K20,EOMONTH($M20,0)&gt;=CF$11),($F20-$O20)/$L20,0),IFERROR(($F20-$O20)*INDEX('S-Curve'!$C$3:$AM$39,MATCH('Development Costs'!$L20,'S-Curve'!$C$3:$C$39,0),MATCH(DATEDIF('Development Costs'!$K20,'Development Costs'!CF$11,"m")+1,'S-Curve'!$C$3:$AM$3,0)),0))</f>
        <v>0</v>
      </c>
      <c r="CG20" s="99">
        <f>IF($N20="Equal",IF(AND(CG$11&gt;$K20,EOMONTH($M20,0)&gt;=CG$11),($F20-$O20)/$L20,0),IFERROR(($F20-$O20)*INDEX('S-Curve'!$C$3:$AM$39,MATCH('Development Costs'!$L20,'S-Curve'!$C$3:$C$39,0),MATCH(DATEDIF('Development Costs'!$K20,'Development Costs'!CG$11,"m")+1,'S-Curve'!$C$3:$AM$3,0)),0))</f>
        <v>0</v>
      </c>
      <c r="CH20" s="99">
        <f>IF($N20="Equal",IF(AND(CH$11&gt;$K20,EOMONTH($M20,0)&gt;=CH$11),($F20-$O20)/$L20,0),IFERROR(($F20-$O20)*INDEX('S-Curve'!$C$3:$AM$39,MATCH('Development Costs'!$L20,'S-Curve'!$C$3:$C$39,0),MATCH(DATEDIF('Development Costs'!$K20,'Development Costs'!CH$11,"m")+1,'S-Curve'!$C$3:$AM$3,0)),0))</f>
        <v>0</v>
      </c>
      <c r="CI20" s="99">
        <f>IF($N20="Equal",IF(AND(CI$11&gt;$K20,EOMONTH($M20,0)&gt;=CI$11),($F20-$O20)/$L20,0),IFERROR(($F20-$O20)*INDEX('S-Curve'!$C$3:$AM$39,MATCH('Development Costs'!$L20,'S-Curve'!$C$3:$C$39,0),MATCH(DATEDIF('Development Costs'!$K20,'Development Costs'!CI$11,"m")+1,'S-Curve'!$C$3:$AM$3,0)),0))</f>
        <v>0</v>
      </c>
      <c r="CJ20" s="99">
        <f>IF($N20="Equal",IF(AND(CJ$11&gt;$K20,EOMONTH($M20,0)&gt;=CJ$11),($F20-$O20)/$L20,0),IFERROR(($F20-$O20)*INDEX('S-Curve'!$C$3:$AM$39,MATCH('Development Costs'!$L20,'S-Curve'!$C$3:$C$39,0),MATCH(DATEDIF('Development Costs'!$K20,'Development Costs'!CJ$11,"m")+1,'S-Curve'!$C$3:$AM$3,0)),0))</f>
        <v>0</v>
      </c>
      <c r="CK20" s="99">
        <f>IF($N20="Equal",IF(AND(CK$11&gt;$K20,EOMONTH($M20,0)&gt;=CK$11),($F20-$O20)/$L20,0),IFERROR(($F20-$O20)*INDEX('S-Curve'!$C$3:$AM$39,MATCH('Development Costs'!$L20,'S-Curve'!$C$3:$C$39,0),MATCH(DATEDIF('Development Costs'!$K20,'Development Costs'!CK$11,"m")+1,'S-Curve'!$C$3:$AM$3,0)),0))</f>
        <v>0</v>
      </c>
      <c r="CL20" s="99">
        <f>IF($N20="Equal",IF(AND(CL$11&gt;$K20,EOMONTH($M20,0)&gt;=CL$11),($F20-$O20)/$L20,0),IFERROR(($F20-$O20)*INDEX('S-Curve'!$C$3:$AM$39,MATCH('Development Costs'!$L20,'S-Curve'!$C$3:$C$39,0),MATCH(DATEDIF('Development Costs'!$K20,'Development Costs'!CL$11,"m")+1,'S-Curve'!$C$3:$AM$3,0)),0))</f>
        <v>0</v>
      </c>
      <c r="CM20" s="99">
        <f>IF($N20="Equal",IF(AND(CM$11&gt;$K20,EOMONTH($M20,0)&gt;=CM$11),($F20-$O20)/$L20,0),IFERROR(($F20-$O20)*INDEX('S-Curve'!$C$3:$AM$39,MATCH('Development Costs'!$L20,'S-Curve'!$C$3:$C$39,0),MATCH(DATEDIF('Development Costs'!$K20,'Development Costs'!CM$11,"m")+1,'S-Curve'!$C$3:$AM$3,0)),0))</f>
        <v>0</v>
      </c>
      <c r="CN20" s="99">
        <f>IF($N20="Equal",IF(AND(CN$11&gt;$K20,EOMONTH($M20,0)&gt;=CN$11),($F20-$O20)/$L20,0),IFERROR(($F20-$O20)*INDEX('S-Curve'!$C$3:$AM$39,MATCH('Development Costs'!$L20,'S-Curve'!$C$3:$C$39,0),MATCH(DATEDIF('Development Costs'!$K20,'Development Costs'!CN$11,"m")+1,'S-Curve'!$C$3:$AM$3,0)),0))</f>
        <v>0</v>
      </c>
      <c r="CO20" s="99">
        <f>IF($N20="Equal",IF(AND(CO$11&gt;$K20,EOMONTH($M20,0)&gt;=CO$11),($F20-$O20)/$L20,0),IFERROR(($F20-$O20)*INDEX('S-Curve'!$C$3:$AM$39,MATCH('Development Costs'!$L20,'S-Curve'!$C$3:$C$39,0),MATCH(DATEDIF('Development Costs'!$K20,'Development Costs'!CO$11,"m")+1,'S-Curve'!$C$3:$AM$3,0)),0))</f>
        <v>0</v>
      </c>
      <c r="CP20" s="99">
        <f>IF($N20="Equal",IF(AND(CP$11&gt;$K20,EOMONTH($M20,0)&gt;=CP$11),($F20-$O20)/$L20,0),IFERROR(($F20-$O20)*INDEX('S-Curve'!$C$3:$AM$39,MATCH('Development Costs'!$L20,'S-Curve'!$C$3:$C$39,0),MATCH(DATEDIF('Development Costs'!$K20,'Development Costs'!CP$11,"m")+1,'S-Curve'!$C$3:$AM$3,0)),0))</f>
        <v>0</v>
      </c>
      <c r="CQ20" s="99">
        <f>IF($N20="Equal",IF(AND(CQ$11&gt;$K20,EOMONTH($M20,0)&gt;=CQ$11),($F20-$O20)/$L20,0),IFERROR(($F20-$O20)*INDEX('S-Curve'!$C$3:$AM$39,MATCH('Development Costs'!$L20,'S-Curve'!$C$3:$C$39,0),MATCH(DATEDIF('Development Costs'!$K20,'Development Costs'!CQ$11,"m")+1,'S-Curve'!$C$3:$AM$3,0)),0))</f>
        <v>0</v>
      </c>
      <c r="CR20" s="99">
        <f>IF($N20="Equal",IF(AND(CR$11&gt;$K20,EOMONTH($M20,0)&gt;=CR$11),($F20-$O20)/$L20,0),IFERROR(($F20-$O20)*INDEX('S-Curve'!$C$3:$AM$39,MATCH('Development Costs'!$L20,'S-Curve'!$C$3:$C$39,0),MATCH(DATEDIF('Development Costs'!$K20,'Development Costs'!CR$11,"m")+1,'S-Curve'!$C$3:$AM$3,0)),0))</f>
        <v>0</v>
      </c>
      <c r="CS20" s="99">
        <f>IF($N20="Equal",IF(AND(CS$11&gt;$K20,EOMONTH($M20,0)&gt;=CS$11),($F20-$O20)/$L20,0),IFERROR(($F20-$O20)*INDEX('S-Curve'!$C$3:$AM$39,MATCH('Development Costs'!$L20,'S-Curve'!$C$3:$C$39,0),MATCH(DATEDIF('Development Costs'!$K20,'Development Costs'!CS$11,"m")+1,'S-Curve'!$C$3:$AM$3,0)),0))</f>
        <v>0</v>
      </c>
      <c r="CT20" s="99">
        <f>IF($N20="Equal",IF(AND(CT$11&gt;$K20,EOMONTH($M20,0)&gt;=CT$11),($F20-$O20)/$L20,0),IFERROR(($F20-$O20)*INDEX('S-Curve'!$C$3:$AM$39,MATCH('Development Costs'!$L20,'S-Curve'!$C$3:$C$39,0),MATCH(DATEDIF('Development Costs'!$K20,'Development Costs'!CT$11,"m")+1,'S-Curve'!$C$3:$AM$3,0)),0))</f>
        <v>0</v>
      </c>
      <c r="CU20" s="99">
        <f>IF($N20="Equal",IF(AND(CU$11&gt;$K20,EOMONTH($M20,0)&gt;=CU$11),($F20-$O20)/$L20,0),IFERROR(($F20-$O20)*INDEX('S-Curve'!$C$3:$AM$39,MATCH('Development Costs'!$L20,'S-Curve'!$C$3:$C$39,0),MATCH(DATEDIF('Development Costs'!$K20,'Development Costs'!CU$11,"m")+1,'S-Curve'!$C$3:$AM$3,0)),0))</f>
        <v>0</v>
      </c>
      <c r="CV20" s="99">
        <f>IF($N20="Equal",IF(AND(CV$11&gt;$K20,EOMONTH($M20,0)&gt;=CV$11),($F20-$O20)/$L20,0),IFERROR(($F20-$O20)*INDEX('S-Curve'!$C$3:$AM$39,MATCH('Development Costs'!$L20,'S-Curve'!$C$3:$C$39,0),MATCH(DATEDIF('Development Costs'!$K20,'Development Costs'!CV$11,"m")+1,'S-Curve'!$C$3:$AM$3,0)),0))</f>
        <v>0</v>
      </c>
      <c r="CW20" s="99">
        <f>IF($N20="Equal",IF(AND(CW$11&gt;$K20,EOMONTH($M20,0)&gt;=CW$11),($F20-$O20)/$L20,0),IFERROR(($F20-$O20)*INDEX('S-Curve'!$C$3:$AM$39,MATCH('Development Costs'!$L20,'S-Curve'!$C$3:$C$39,0),MATCH(DATEDIF('Development Costs'!$K20,'Development Costs'!CW$11,"m")+1,'S-Curve'!$C$3:$AM$3,0)),0))</f>
        <v>0</v>
      </c>
      <c r="CX20" s="99">
        <f>IF($N20="Equal",IF(AND(CX$11&gt;$K20,EOMONTH($M20,0)&gt;=CX$11),($F20-$O20)/$L20,0),IFERROR(($F20-$O20)*INDEX('S-Curve'!$C$3:$AM$39,MATCH('Development Costs'!$L20,'S-Curve'!$C$3:$C$39,0),MATCH(DATEDIF('Development Costs'!$K20,'Development Costs'!CX$11,"m")+1,'S-Curve'!$C$3:$AM$3,0)),0))</f>
        <v>0</v>
      </c>
      <c r="CY20" s="99">
        <f>IF($N20="Equal",IF(AND(CY$11&gt;$K20,EOMONTH($M20,0)&gt;=CY$11),($F20-$O20)/$L20,0),IFERROR(($F20-$O20)*INDEX('S-Curve'!$C$3:$AM$39,MATCH('Development Costs'!$L20,'S-Curve'!$C$3:$C$39,0),MATCH(DATEDIF('Development Costs'!$K20,'Development Costs'!CY$11,"m")+1,'S-Curve'!$C$3:$AM$3,0)),0))</f>
        <v>0</v>
      </c>
      <c r="CZ20" s="99">
        <f>IF($N20="Equal",IF(AND(CZ$11&gt;$K20,EOMONTH($M20,0)&gt;=CZ$11),($F20-$O20)/$L20,0),IFERROR(($F20-$O20)*INDEX('S-Curve'!$C$3:$AM$39,MATCH('Development Costs'!$L20,'S-Curve'!$C$3:$C$39,0),MATCH(DATEDIF('Development Costs'!$K20,'Development Costs'!CZ$11,"m")+1,'S-Curve'!$C$3:$AM$3,0)),0))</f>
        <v>0</v>
      </c>
      <c r="DA20" s="99">
        <f>IF($N20="Equal",IF(AND(DA$11&gt;$K20,EOMONTH($M20,0)&gt;=DA$11),($F20-$O20)/$L20,0),IFERROR(($F20-$O20)*INDEX('S-Curve'!$C$3:$AM$39,MATCH('Development Costs'!$L20,'S-Curve'!$C$3:$C$39,0),MATCH(DATEDIF('Development Costs'!$K20,'Development Costs'!DA$11,"m")+1,'S-Curve'!$C$3:$AM$3,0)),0))</f>
        <v>0</v>
      </c>
      <c r="DB20" s="99">
        <f>IF($N20="Equal",IF(AND(DB$11&gt;$K20,EOMONTH($M20,0)&gt;=DB$11),($F20-$O20)/$L20,0),IFERROR(($F20-$O20)*INDEX('S-Curve'!$C$3:$AM$39,MATCH('Development Costs'!$L20,'S-Curve'!$C$3:$C$39,0),MATCH(DATEDIF('Development Costs'!$K20,'Development Costs'!DB$11,"m")+1,'S-Curve'!$C$3:$AM$3,0)),0))</f>
        <v>0</v>
      </c>
      <c r="DC20" s="99">
        <f>IF($N20="Equal",IF(AND(DC$11&gt;$K20,EOMONTH($M20,0)&gt;=DC$11),($F20-$O20)/$L20,0),IFERROR(($F20-$O20)*INDEX('S-Curve'!$C$3:$AM$39,MATCH('Development Costs'!$L20,'S-Curve'!$C$3:$C$39,0),MATCH(DATEDIF('Development Costs'!$K20,'Development Costs'!DC$11,"m")+1,'S-Curve'!$C$3:$AM$3,0)),0))</f>
        <v>0</v>
      </c>
      <c r="DD20" s="99">
        <f>IF($N20="Equal",IF(AND(DD$11&gt;$K20,EOMONTH($M20,0)&gt;=DD$11),($F20-$O20)/$L20,0),IFERROR(($F20-$O20)*INDEX('S-Curve'!$C$3:$AM$39,MATCH('Development Costs'!$L20,'S-Curve'!$C$3:$C$39,0),MATCH(DATEDIF('Development Costs'!$K20,'Development Costs'!DD$11,"m")+1,'S-Curve'!$C$3:$AM$3,0)),0))</f>
        <v>0</v>
      </c>
      <c r="DE20" s="99">
        <f>IF($N20="Equal",IF(AND(DE$11&gt;$K20,EOMONTH($M20,0)&gt;=DE$11),($F20-$O20)/$L20,0),IFERROR(($F20-$O20)*INDEX('S-Curve'!$C$3:$AM$39,MATCH('Development Costs'!$L20,'S-Curve'!$C$3:$C$39,0),MATCH(DATEDIF('Development Costs'!$K20,'Development Costs'!DE$11,"m")+1,'S-Curve'!$C$3:$AM$3,0)),0))</f>
        <v>0</v>
      </c>
      <c r="DF20" s="99">
        <f>IF($N20="Equal",IF(AND(DF$11&gt;$K20,EOMONTH($M20,0)&gt;=DF$11),($F20-$O20)/$L20,0),IFERROR(($F20-$O20)*INDEX('S-Curve'!$C$3:$AM$39,MATCH('Development Costs'!$L20,'S-Curve'!$C$3:$C$39,0),MATCH(DATEDIF('Development Costs'!$K20,'Development Costs'!DF$11,"m")+1,'S-Curve'!$C$3:$AM$3,0)),0))</f>
        <v>0</v>
      </c>
      <c r="DG20" s="99">
        <f>IF($N20="Equal",IF(AND(DG$11&gt;$K20,EOMONTH($M20,0)&gt;=DG$11),($F20-$O20)/$L20,0),IFERROR(($F20-$O20)*INDEX('S-Curve'!$C$3:$AM$39,MATCH('Development Costs'!$L20,'S-Curve'!$C$3:$C$39,0),MATCH(DATEDIF('Development Costs'!$K20,'Development Costs'!DG$11,"m")+1,'S-Curve'!$C$3:$AM$3,0)),0))</f>
        <v>0</v>
      </c>
      <c r="DH20" s="99">
        <f>IF($N20="Equal",IF(AND(DH$11&gt;$K20,EOMONTH($M20,0)&gt;=DH$11),($F20-$O20)/$L20,0),IFERROR(($F20-$O20)*INDEX('S-Curve'!$C$3:$AM$39,MATCH('Development Costs'!$L20,'S-Curve'!$C$3:$C$39,0),MATCH(DATEDIF('Development Costs'!$K20,'Development Costs'!DH$11,"m")+1,'S-Curve'!$C$3:$AM$3,0)),0))</f>
        <v>0</v>
      </c>
      <c r="DI20" s="99">
        <f>IF($N20="Equal",IF(AND(DI$11&gt;$K20,EOMONTH($M20,0)&gt;=DI$11),($F20-$O20)/$L20,0),IFERROR(($F20-$O20)*INDEX('S-Curve'!$C$3:$AM$39,MATCH('Development Costs'!$L20,'S-Curve'!$C$3:$C$39,0),MATCH(DATEDIF('Development Costs'!$K20,'Development Costs'!DI$11,"m")+1,'S-Curve'!$C$3:$AM$3,0)),0))</f>
        <v>0</v>
      </c>
      <c r="DJ20" s="99">
        <f>IF($N20="Equal",IF(AND(DJ$11&gt;$K20,EOMONTH($M20,0)&gt;=DJ$11),($F20-$O20)/$L20,0),IFERROR(($F20-$O20)*INDEX('S-Curve'!$C$3:$AM$39,MATCH('Development Costs'!$L20,'S-Curve'!$C$3:$C$39,0),MATCH(DATEDIF('Development Costs'!$K20,'Development Costs'!DJ$11,"m")+1,'S-Curve'!$C$3:$AM$3,0)),0))</f>
        <v>0</v>
      </c>
      <c r="DK20" s="99">
        <f>IF($N20="Equal",IF(AND(DK$11&gt;$K20,EOMONTH($M20,0)&gt;=DK$11),($F20-$O20)/$L20,0),IFERROR(($F20-$O20)*INDEX('S-Curve'!$C$3:$AM$39,MATCH('Development Costs'!$L20,'S-Curve'!$C$3:$C$39,0),MATCH(DATEDIF('Development Costs'!$K20,'Development Costs'!DK$11,"m")+1,'S-Curve'!$C$3:$AM$3,0)),0))</f>
        <v>0</v>
      </c>
      <c r="DL20" s="99">
        <f>IF($N20="Equal",IF(AND(DL$11&gt;$K20,EOMONTH($M20,0)&gt;=DL$11),($F20-$O20)/$L20,0),IFERROR(($F20-$O20)*INDEX('S-Curve'!$C$3:$AM$39,MATCH('Development Costs'!$L20,'S-Curve'!$C$3:$C$39,0),MATCH(DATEDIF('Development Costs'!$K20,'Development Costs'!DL$11,"m")+1,'S-Curve'!$C$3:$AM$3,0)),0))</f>
        <v>0</v>
      </c>
      <c r="DM20" s="99">
        <f>IF($N20="Equal",IF(AND(DM$11&gt;$K20,EOMONTH($M20,0)&gt;=DM$11),($F20-$O20)/$L20,0),IFERROR(($F20-$O20)*INDEX('S-Curve'!$C$3:$AM$39,MATCH('Development Costs'!$L20,'S-Curve'!$C$3:$C$39,0),MATCH(DATEDIF('Development Costs'!$K20,'Development Costs'!DM$11,"m")+1,'S-Curve'!$C$3:$AM$3,0)),0))</f>
        <v>0</v>
      </c>
      <c r="DN20" s="99">
        <f>IF($N20="Equal",IF(AND(DN$11&gt;$K20,EOMONTH($M20,0)&gt;=DN$11),($F20-$O20)/$L20,0),IFERROR(($F20-$O20)*INDEX('S-Curve'!$C$3:$AM$39,MATCH('Development Costs'!$L20,'S-Curve'!$C$3:$C$39,0),MATCH(DATEDIF('Development Costs'!$K20,'Development Costs'!DN$11,"m")+1,'S-Curve'!$C$3:$AM$3,0)),0))</f>
        <v>0</v>
      </c>
      <c r="DO20" s="99">
        <f>IF($N20="Equal",IF(AND(DO$11&gt;$K20,EOMONTH($M20,0)&gt;=DO$11),($F20-$O20)/$L20,0),IFERROR(($F20-$O20)*INDEX('S-Curve'!$C$3:$AM$39,MATCH('Development Costs'!$L20,'S-Curve'!$C$3:$C$39,0),MATCH(DATEDIF('Development Costs'!$K20,'Development Costs'!DO$11,"m")+1,'S-Curve'!$C$3:$AM$3,0)),0))</f>
        <v>0</v>
      </c>
      <c r="DP20" s="99">
        <f>IF($N20="Equal",IF(AND(DP$11&gt;$K20,EOMONTH($M20,0)&gt;=DP$11),($F20-$O20)/$L20,0),IFERROR(($F20-$O20)*INDEX('S-Curve'!$C$3:$AM$39,MATCH('Development Costs'!$L20,'S-Curve'!$C$3:$C$39,0),MATCH(DATEDIF('Development Costs'!$K20,'Development Costs'!DP$11,"m")+1,'S-Curve'!$C$3:$AM$3,0)),0))</f>
        <v>0</v>
      </c>
      <c r="DQ20" s="99">
        <f>IF($N20="Equal",IF(AND(DQ$11&gt;$K20,EOMONTH($M20,0)&gt;=DQ$11),($F20-$O20)/$L20,0),IFERROR(($F20-$O20)*INDEX('S-Curve'!$C$3:$AM$39,MATCH('Development Costs'!$L20,'S-Curve'!$C$3:$C$39,0),MATCH(DATEDIF('Development Costs'!$K20,'Development Costs'!DQ$11,"m")+1,'S-Curve'!$C$3:$AM$3,0)),0))</f>
        <v>0</v>
      </c>
      <c r="DR20" s="99">
        <f>IF($N20="Equal",IF(AND(DR$11&gt;$K20,EOMONTH($M20,0)&gt;=DR$11),($F20-$O20)/$L20,0),IFERROR(($F20-$O20)*INDEX('S-Curve'!$C$3:$AM$39,MATCH('Development Costs'!$L20,'S-Curve'!$C$3:$C$39,0),MATCH(DATEDIF('Development Costs'!$K20,'Development Costs'!DR$11,"m")+1,'S-Curve'!$C$3:$AM$3,0)),0))</f>
        <v>0</v>
      </c>
      <c r="DS20" s="99">
        <f>IF($N20="Equal",IF(AND(DS$11&gt;$K20,EOMONTH($M20,0)&gt;=DS$11),($F20-$O20)/$L20,0),IFERROR(($F20-$O20)*INDEX('S-Curve'!$C$3:$AM$39,MATCH('Development Costs'!$L20,'S-Curve'!$C$3:$C$39,0),MATCH(DATEDIF('Development Costs'!$K20,'Development Costs'!DS$11,"m")+1,'S-Curve'!$C$3:$AM$3,0)),0))</f>
        <v>0</v>
      </c>
      <c r="DT20" s="99">
        <f>IF($N20="Equal",IF(AND(DT$11&gt;$K20,EOMONTH($M20,0)&gt;=DT$11),($F20-$O20)/$L20,0),IFERROR(($F20-$O20)*INDEX('S-Curve'!$C$3:$AM$39,MATCH('Development Costs'!$L20,'S-Curve'!$C$3:$C$39,0),MATCH(DATEDIF('Development Costs'!$K20,'Development Costs'!DT$11,"m")+1,'S-Curve'!$C$3:$AM$3,0)),0))</f>
        <v>0</v>
      </c>
      <c r="DU20" s="99">
        <f>IF($N20="Equal",IF(AND(DU$11&gt;$K20,EOMONTH($M20,0)&gt;=DU$11),($F20-$O20)/$L20,0),IFERROR(($F20-$O20)*INDEX('S-Curve'!$C$3:$AM$39,MATCH('Development Costs'!$L20,'S-Curve'!$C$3:$C$39,0),MATCH(DATEDIF('Development Costs'!$K20,'Development Costs'!DU$11,"m")+1,'S-Curve'!$C$3:$AM$3,0)),0))</f>
        <v>0</v>
      </c>
      <c r="DV20" s="99">
        <f>IF($N20="Equal",IF(AND(DV$11&gt;$K20,EOMONTH($M20,0)&gt;=DV$11),($F20-$O20)/$L20,0),IFERROR(($F20-$O20)*INDEX('S-Curve'!$C$3:$AM$39,MATCH('Development Costs'!$L20,'S-Curve'!$C$3:$C$39,0),MATCH(DATEDIF('Development Costs'!$K20,'Development Costs'!DV$11,"m")+1,'S-Curve'!$C$3:$AM$3,0)),0))</f>
        <v>0</v>
      </c>
      <c r="DW20" s="99">
        <f>IF($N20="Equal",IF(AND(DW$11&gt;$K20,EOMONTH($M20,0)&gt;=DW$11),($F20-$O20)/$L20,0),IFERROR(($F20-$O20)*INDEX('S-Curve'!$C$3:$AM$39,MATCH('Development Costs'!$L20,'S-Curve'!$C$3:$C$39,0),MATCH(DATEDIF('Development Costs'!$K20,'Development Costs'!DW$11,"m")+1,'S-Curve'!$C$3:$AM$3,0)),0))</f>
        <v>0</v>
      </c>
      <c r="DX20" s="99">
        <f>IF($N20="Equal",IF(AND(DX$11&gt;$K20,EOMONTH($M20,0)&gt;=DX$11),($F20-$O20)/$L20,0),IFERROR(($F20-$O20)*INDEX('S-Curve'!$C$3:$AM$39,MATCH('Development Costs'!$L20,'S-Curve'!$C$3:$C$39,0),MATCH(DATEDIF('Development Costs'!$K20,'Development Costs'!DX$11,"m")+1,'S-Curve'!$C$3:$AM$3,0)),0))</f>
        <v>0</v>
      </c>
      <c r="DY20" s="99">
        <f>IF($N20="Equal",IF(AND(DY$11&gt;$K20,EOMONTH($M20,0)&gt;=DY$11),($F20-$O20)/$L20,0),IFERROR(($F20-$O20)*INDEX('S-Curve'!$C$3:$AM$39,MATCH('Development Costs'!$L20,'S-Curve'!$C$3:$C$39,0),MATCH(DATEDIF('Development Costs'!$K20,'Development Costs'!DY$11,"m")+1,'S-Curve'!$C$3:$AM$3,0)),0))</f>
        <v>0</v>
      </c>
      <c r="DZ20" s="99">
        <f>IF($N20="Equal",IF(AND(DZ$11&gt;$K20,EOMONTH($M20,0)&gt;=DZ$11),($F20-$O20)/$L20,0),IFERROR(($F20-$O20)*INDEX('S-Curve'!$C$3:$AM$39,MATCH('Development Costs'!$L20,'S-Curve'!$C$3:$C$39,0),MATCH(DATEDIF('Development Costs'!$K20,'Development Costs'!DZ$11,"m")+1,'S-Curve'!$C$3:$AM$3,0)),0))</f>
        <v>0</v>
      </c>
      <c r="EA20" s="99">
        <f>IF($N20="Equal",IF(AND(EA$11&gt;$K20,EOMONTH($M20,0)&gt;=EA$11),($F20-$O20)/$L20,0),IFERROR(($F20-$O20)*INDEX('S-Curve'!$C$3:$AM$39,MATCH('Development Costs'!$L20,'S-Curve'!$C$3:$C$39,0),MATCH(DATEDIF('Development Costs'!$K20,'Development Costs'!EA$11,"m")+1,'S-Curve'!$C$3:$AM$3,0)),0))</f>
        <v>0</v>
      </c>
      <c r="EB20" s="99">
        <f>IF($N20="Equal",IF(AND(EB$11&gt;$K20,EOMONTH($M20,0)&gt;=EB$11),($F20-$O20)/$L20,0),IFERROR(($F20-$O20)*INDEX('S-Curve'!$C$3:$AM$39,MATCH('Development Costs'!$L20,'S-Curve'!$C$3:$C$39,0),MATCH(DATEDIF('Development Costs'!$K20,'Development Costs'!EB$11,"m")+1,'S-Curve'!$C$3:$AM$3,0)),0))</f>
        <v>0</v>
      </c>
      <c r="EC20" s="99">
        <f>IF($N20="Equal",IF(AND(EC$11&gt;$K20,EOMONTH($M20,0)&gt;=EC$11),($F20-$O20)/$L20,0),IFERROR(($F20-$O20)*INDEX('S-Curve'!$C$3:$AM$39,MATCH('Development Costs'!$L20,'S-Curve'!$C$3:$C$39,0),MATCH(DATEDIF('Development Costs'!$K20,'Development Costs'!EC$11,"m")+1,'S-Curve'!$C$3:$AM$3,0)),0))</f>
        <v>0</v>
      </c>
      <c r="ED20" s="99">
        <f>IF($N20="Equal",IF(AND(ED$11&gt;$K20,EOMONTH($M20,0)&gt;=ED$11),($F20-$O20)/$L20,0),IFERROR(($F20-$O20)*INDEX('S-Curve'!$C$3:$AM$39,MATCH('Development Costs'!$L20,'S-Curve'!$C$3:$C$39,0),MATCH(DATEDIF('Development Costs'!$K20,'Development Costs'!ED$11,"m")+1,'S-Curve'!$C$3:$AM$3,0)),0))</f>
        <v>0</v>
      </c>
      <c r="EE20" s="99">
        <f>IF($N20="Equal",IF(AND(EE$11&gt;$K20,EOMONTH($M20,0)&gt;=EE$11),($F20-$O20)/$L20,0),IFERROR(($F20-$O20)*INDEX('S-Curve'!$C$3:$AM$39,MATCH('Development Costs'!$L20,'S-Curve'!$C$3:$C$39,0),MATCH(DATEDIF('Development Costs'!$K20,'Development Costs'!EE$11,"m")+1,'S-Curve'!$C$3:$AM$3,0)),0))</f>
        <v>0</v>
      </c>
      <c r="EF20" s="99">
        <f>IF($N20="Equal",IF(AND(EF$11&gt;$K20,EOMONTH($M20,0)&gt;=EF$11),($F20-$O20)/$L20,0),IFERROR(($F20-$O20)*INDEX('S-Curve'!$C$3:$AM$39,MATCH('Development Costs'!$L20,'S-Curve'!$C$3:$C$39,0),MATCH(DATEDIF('Development Costs'!$K20,'Development Costs'!EF$11,"m")+1,'S-Curve'!$C$3:$AM$3,0)),0))</f>
        <v>0</v>
      </c>
    </row>
    <row r="21" spans="2:137">
      <c r="B21" s="5" t="s">
        <v>342</v>
      </c>
      <c r="F21" s="18">
        <f>G21*$E$7</f>
        <v>0</v>
      </c>
      <c r="G21" s="156">
        <v>0</v>
      </c>
      <c r="H21" s="99">
        <f>F21/Assumptions!$D$60</f>
        <v>0</v>
      </c>
      <c r="I21" s="32">
        <f t="shared" ca="1" si="11"/>
        <v>0</v>
      </c>
      <c r="K21" s="73">
        <f>Assumptions!$D$16</f>
        <v>46204</v>
      </c>
      <c r="L21" s="155">
        <f>Assumptions!$D$17</f>
        <v>23</v>
      </c>
      <c r="M21" s="149">
        <f t="shared" si="12"/>
        <v>46874</v>
      </c>
      <c r="N21" s="70" t="s">
        <v>400</v>
      </c>
      <c r="O21" s="71">
        <v>0</v>
      </c>
      <c r="P21" s="1" t="str">
        <f t="shared" si="8"/>
        <v/>
      </c>
      <c r="Q21" s="99">
        <f t="shared" ref="Q21:Q29" si="13">O21</f>
        <v>0</v>
      </c>
      <c r="R21" s="99">
        <f>IF($N21="Equal",IF(AND(R$11&gt;$K21,EOMONTH($M21,0)&gt;=R$11),($F21-$O21)/$L21,0),IFERROR(($F21-$O21)*INDEX('S-Curve'!$C$3:$AM$39,MATCH('Development Costs'!$L21,'S-Curve'!$C$3:$C$39,0),MATCH(DATEDIF('Development Costs'!$K21,'Development Costs'!R$11,"m")+1,'S-Curve'!$C$3:$AM$3,0)),0))</f>
        <v>0</v>
      </c>
      <c r="S21" s="99">
        <f>IF($N21="Equal",IF(AND(S$11&gt;$K21,EOMONTH($M21,0)&gt;=S$11),($F21-$O21)/$L21,0),IFERROR(($F21-$O21)*INDEX('S-Curve'!$C$3:$AM$39,MATCH('Development Costs'!$L21,'S-Curve'!$C$3:$C$39,0),MATCH(DATEDIF('Development Costs'!$K21,'Development Costs'!S$11,"m")+1,'S-Curve'!$C$3:$AM$3,0)),0))</f>
        <v>0</v>
      </c>
      <c r="T21" s="99">
        <f>IF($N21="Equal",IF(AND(T$11&gt;$K21,EOMONTH($M21,0)&gt;=T$11),($F21-$O21)/$L21,0),IFERROR(($F21-$O21)*INDEX('S-Curve'!$C$3:$AM$39,MATCH('Development Costs'!$L21,'S-Curve'!$C$3:$C$39,0),MATCH(DATEDIF('Development Costs'!$K21,'Development Costs'!T$11,"m")+1,'S-Curve'!$C$3:$AM$3,0)),0))</f>
        <v>0</v>
      </c>
      <c r="U21" s="99">
        <f>IF($N21="Equal",IF(AND(U$11&gt;$K21,EOMONTH($M21,0)&gt;=U$11),($F21-$O21)/$L21,0),IFERROR(($F21-$O21)*INDEX('S-Curve'!$C$3:$AM$39,MATCH('Development Costs'!$L21,'S-Curve'!$C$3:$C$39,0),MATCH(DATEDIF('Development Costs'!$K21,'Development Costs'!U$11,"m")+1,'S-Curve'!$C$3:$AM$3,0)),0))</f>
        <v>0</v>
      </c>
      <c r="V21" s="99">
        <f>IF($N21="Equal",IF(AND(V$11&gt;$K21,EOMONTH($M21,0)&gt;=V$11),($F21-$O21)/$L21,0),IFERROR(($F21-$O21)*INDEX('S-Curve'!$C$3:$AM$39,MATCH('Development Costs'!$L21,'S-Curve'!$C$3:$C$39,0),MATCH(DATEDIF('Development Costs'!$K21,'Development Costs'!V$11,"m")+1,'S-Curve'!$C$3:$AM$3,0)),0))</f>
        <v>0</v>
      </c>
      <c r="W21" s="99">
        <f>IF($N21="Equal",IF(AND(W$11&gt;$K21,EOMONTH($M21,0)&gt;=W$11),($F21-$O21)/$L21,0),IFERROR(($F21-$O21)*INDEX('S-Curve'!$C$3:$AM$39,MATCH('Development Costs'!$L21,'S-Curve'!$C$3:$C$39,0),MATCH(DATEDIF('Development Costs'!$K21,'Development Costs'!W$11,"m")+1,'S-Curve'!$C$3:$AM$3,0)),0))</f>
        <v>0</v>
      </c>
      <c r="X21" s="99">
        <f>IF($N21="Equal",IF(AND(X$11&gt;$K21,EOMONTH($M21,0)&gt;=X$11),($F21-$O21)/$L21,0),IFERROR(($F21-$O21)*INDEX('S-Curve'!$C$3:$AM$39,MATCH('Development Costs'!$L21,'S-Curve'!$C$3:$C$39,0),MATCH(DATEDIF('Development Costs'!$K21,'Development Costs'!X$11,"m")+1,'S-Curve'!$C$3:$AM$3,0)),0))</f>
        <v>0</v>
      </c>
      <c r="Y21" s="99">
        <f>IF($N21="Equal",IF(AND(Y$11&gt;$K21,EOMONTH($M21,0)&gt;=Y$11),($F21-$O21)/$L21,0),IFERROR(($F21-$O21)*INDEX('S-Curve'!$C$3:$AM$39,MATCH('Development Costs'!$L21,'S-Curve'!$C$3:$C$39,0),MATCH(DATEDIF('Development Costs'!$K21,'Development Costs'!Y$11,"m")+1,'S-Curve'!$C$3:$AM$3,0)),0))</f>
        <v>0</v>
      </c>
      <c r="Z21" s="99">
        <f>IF($N21="Equal",IF(AND(Z$11&gt;$K21,EOMONTH($M21,0)&gt;=Z$11),($F21-$O21)/$L21,0),IFERROR(($F21-$O21)*INDEX('S-Curve'!$C$3:$AM$39,MATCH('Development Costs'!$L21,'S-Curve'!$C$3:$C$39,0),MATCH(DATEDIF('Development Costs'!$K21,'Development Costs'!Z$11,"m")+1,'S-Curve'!$C$3:$AM$3,0)),0))</f>
        <v>0</v>
      </c>
      <c r="AA21" s="99">
        <f>IF($N21="Equal",IF(AND(AA$11&gt;$K21,EOMONTH($M21,0)&gt;=AA$11),($F21-$O21)/$L21,0),IFERROR(($F21-$O21)*INDEX('S-Curve'!$C$3:$AM$39,MATCH('Development Costs'!$L21,'S-Curve'!$C$3:$C$39,0),MATCH(DATEDIF('Development Costs'!$K21,'Development Costs'!AA$11,"m")+1,'S-Curve'!$C$3:$AM$3,0)),0))</f>
        <v>0</v>
      </c>
      <c r="AB21" s="99">
        <f>IF($N21="Equal",IF(AND(AB$11&gt;$K21,EOMONTH($M21,0)&gt;=AB$11),($F21-$O21)/$L21,0),IFERROR(($F21-$O21)*INDEX('S-Curve'!$C$3:$AM$39,MATCH('Development Costs'!$L21,'S-Curve'!$C$3:$C$39,0),MATCH(DATEDIF('Development Costs'!$K21,'Development Costs'!AB$11,"m")+1,'S-Curve'!$C$3:$AM$3,0)),0))</f>
        <v>0</v>
      </c>
      <c r="AC21" s="99">
        <f>IF($N21="Equal",IF(AND(AC$11&gt;$K21,EOMONTH($M21,0)&gt;=AC$11),($F21-$O21)/$L21,0),IFERROR(($F21-$O21)*INDEX('S-Curve'!$C$3:$AM$39,MATCH('Development Costs'!$L21,'S-Curve'!$C$3:$C$39,0),MATCH(DATEDIF('Development Costs'!$K21,'Development Costs'!AC$11,"m")+1,'S-Curve'!$C$3:$AM$3,0)),0))</f>
        <v>0</v>
      </c>
      <c r="AD21" s="99">
        <f>IF($N21="Equal",IF(AND(AD$11&gt;$K21,EOMONTH($M21,0)&gt;=AD$11),($F21-$O21)/$L21,0),IFERROR(($F21-$O21)*INDEX('S-Curve'!$C$3:$AM$39,MATCH('Development Costs'!$L21,'S-Curve'!$C$3:$C$39,0),MATCH(DATEDIF('Development Costs'!$K21,'Development Costs'!AD$11,"m")+1,'S-Curve'!$C$3:$AM$3,0)),0))</f>
        <v>0</v>
      </c>
      <c r="AE21" s="99">
        <f>IF($N21="Equal",IF(AND(AE$11&gt;$K21,EOMONTH($M21,0)&gt;=AE$11),($F21-$O21)/$L21,0),IFERROR(($F21-$O21)*INDEX('S-Curve'!$C$3:$AM$39,MATCH('Development Costs'!$L21,'S-Curve'!$C$3:$C$39,0),MATCH(DATEDIF('Development Costs'!$K21,'Development Costs'!AE$11,"m")+1,'S-Curve'!$C$3:$AM$3,0)),0))</f>
        <v>0</v>
      </c>
      <c r="AF21" s="99">
        <f>IF($N21="Equal",IF(AND(AF$11&gt;$K21,EOMONTH($M21,0)&gt;=AF$11),($F21-$O21)/$L21,0),IFERROR(($F21-$O21)*INDEX('S-Curve'!$C$3:$AM$39,MATCH('Development Costs'!$L21,'S-Curve'!$C$3:$C$39,0),MATCH(DATEDIF('Development Costs'!$K21,'Development Costs'!AF$11,"m")+1,'S-Curve'!$C$3:$AM$3,0)),0))</f>
        <v>0</v>
      </c>
      <c r="AG21" s="99">
        <f>IF($N21="Equal",IF(AND(AG$11&gt;$K21,EOMONTH($M21,0)&gt;=AG$11),($F21-$O21)/$L21,0),IFERROR(($F21-$O21)*INDEX('S-Curve'!$C$3:$AM$39,MATCH('Development Costs'!$L21,'S-Curve'!$C$3:$C$39,0),MATCH(DATEDIF('Development Costs'!$K21,'Development Costs'!AG$11,"m")+1,'S-Curve'!$C$3:$AM$3,0)),0))</f>
        <v>0</v>
      </c>
      <c r="AH21" s="99">
        <f>IF($N21="Equal",IF(AND(AH$11&gt;$K21,EOMONTH($M21,0)&gt;=AH$11),($F21-$O21)/$L21,0),IFERROR(($F21-$O21)*INDEX('S-Curve'!$C$3:$AM$39,MATCH('Development Costs'!$L21,'S-Curve'!$C$3:$C$39,0),MATCH(DATEDIF('Development Costs'!$K21,'Development Costs'!AH$11,"m")+1,'S-Curve'!$C$3:$AM$3,0)),0))</f>
        <v>0</v>
      </c>
      <c r="AI21" s="99">
        <f>IF($N21="Equal",IF(AND(AI$11&gt;$K21,EOMONTH($M21,0)&gt;=AI$11),($F21-$O21)/$L21,0),IFERROR(($F21-$O21)*INDEX('S-Curve'!$C$3:$AM$39,MATCH('Development Costs'!$L21,'S-Curve'!$C$3:$C$39,0),MATCH(DATEDIF('Development Costs'!$K21,'Development Costs'!AI$11,"m")+1,'S-Curve'!$C$3:$AM$3,0)),0))</f>
        <v>0</v>
      </c>
      <c r="AJ21" s="99">
        <f>IF($N21="Equal",IF(AND(AJ$11&gt;$K21,EOMONTH($M21,0)&gt;=AJ$11),($F21-$O21)/$L21,0),IFERROR(($F21-$O21)*INDEX('S-Curve'!$C$3:$AM$39,MATCH('Development Costs'!$L21,'S-Curve'!$C$3:$C$39,0),MATCH(DATEDIF('Development Costs'!$K21,'Development Costs'!AJ$11,"m")+1,'S-Curve'!$C$3:$AM$3,0)),0))</f>
        <v>0</v>
      </c>
      <c r="AK21" s="99">
        <f>IF($N21="Equal",IF(AND(AK$11&gt;$K21,EOMONTH($M21,0)&gt;=AK$11),($F21-$O21)/$L21,0),IFERROR(($F21-$O21)*INDEX('S-Curve'!$C$3:$AM$39,MATCH('Development Costs'!$L21,'S-Curve'!$C$3:$C$39,0),MATCH(DATEDIF('Development Costs'!$K21,'Development Costs'!AK$11,"m")+1,'S-Curve'!$C$3:$AM$3,0)),0))</f>
        <v>0</v>
      </c>
      <c r="AL21" s="99">
        <f>IF($N21="Equal",IF(AND(AL$11&gt;$K21,EOMONTH($M21,0)&gt;=AL$11),($F21-$O21)/$L21,0),IFERROR(($F21-$O21)*INDEX('S-Curve'!$C$3:$AM$39,MATCH('Development Costs'!$L21,'S-Curve'!$C$3:$C$39,0),MATCH(DATEDIF('Development Costs'!$K21,'Development Costs'!AL$11,"m")+1,'S-Curve'!$C$3:$AM$3,0)),0))</f>
        <v>0</v>
      </c>
      <c r="AM21" s="99">
        <f>IF($N21="Equal",IF(AND(AM$11&gt;$K21,EOMONTH($M21,0)&gt;=AM$11),($F21-$O21)/$L21,0),IFERROR(($F21-$O21)*INDEX('S-Curve'!$C$3:$AM$39,MATCH('Development Costs'!$L21,'S-Curve'!$C$3:$C$39,0),MATCH(DATEDIF('Development Costs'!$K21,'Development Costs'!AM$11,"m")+1,'S-Curve'!$C$3:$AM$3,0)),0))</f>
        <v>0</v>
      </c>
      <c r="AN21" s="99">
        <f>IF($N21="Equal",IF(AND(AN$11&gt;$K21,EOMONTH($M21,0)&gt;=AN$11),($F21-$O21)/$L21,0),IFERROR(($F21-$O21)*INDEX('S-Curve'!$C$3:$AM$39,MATCH('Development Costs'!$L21,'S-Curve'!$C$3:$C$39,0),MATCH(DATEDIF('Development Costs'!$K21,'Development Costs'!AN$11,"m")+1,'S-Curve'!$C$3:$AM$3,0)),0))</f>
        <v>0</v>
      </c>
      <c r="AO21" s="99">
        <f>IF($N21="Equal",IF(AND(AO$11&gt;$K21,EOMONTH($M21,0)&gt;=AO$11),($F21-$O21)/$L21,0),IFERROR(($F21-$O21)*INDEX('S-Curve'!$C$3:$AM$39,MATCH('Development Costs'!$L21,'S-Curve'!$C$3:$C$39,0),MATCH(DATEDIF('Development Costs'!$K21,'Development Costs'!AO$11,"m")+1,'S-Curve'!$C$3:$AM$3,0)),0))</f>
        <v>0</v>
      </c>
      <c r="AP21" s="99">
        <f>IF($N21="Equal",IF(AND(AP$11&gt;$K21,EOMONTH($M21,0)&gt;=AP$11),($F21-$O21)/$L21,0),IFERROR(($F21-$O21)*INDEX('S-Curve'!$C$3:$AM$39,MATCH('Development Costs'!$L21,'S-Curve'!$C$3:$C$39,0),MATCH(DATEDIF('Development Costs'!$K21,'Development Costs'!AP$11,"m")+1,'S-Curve'!$C$3:$AM$3,0)),0))</f>
        <v>0</v>
      </c>
      <c r="AQ21" s="99">
        <f>IF($N21="Equal",IF(AND(AQ$11&gt;$K21,EOMONTH($M21,0)&gt;=AQ$11),($F21-$O21)/$L21,0),IFERROR(($F21-$O21)*INDEX('S-Curve'!$C$3:$AM$39,MATCH('Development Costs'!$L21,'S-Curve'!$C$3:$C$39,0),MATCH(DATEDIF('Development Costs'!$K21,'Development Costs'!AQ$11,"m")+1,'S-Curve'!$C$3:$AM$3,0)),0))</f>
        <v>0</v>
      </c>
      <c r="AR21" s="99">
        <f>IF($N21="Equal",IF(AND(AR$11&gt;$K21,EOMONTH($M21,0)&gt;=AR$11),($F21-$O21)/$L21,0),IFERROR(($F21-$O21)*INDEX('S-Curve'!$C$3:$AM$39,MATCH('Development Costs'!$L21,'S-Curve'!$C$3:$C$39,0),MATCH(DATEDIF('Development Costs'!$K21,'Development Costs'!AR$11,"m")+1,'S-Curve'!$C$3:$AM$3,0)),0))</f>
        <v>0</v>
      </c>
      <c r="AS21" s="99">
        <f>IF($N21="Equal",IF(AND(AS$11&gt;$K21,EOMONTH($M21,0)&gt;=AS$11),($F21-$O21)/$L21,0),IFERROR(($F21-$O21)*INDEX('S-Curve'!$C$3:$AM$39,MATCH('Development Costs'!$L21,'S-Curve'!$C$3:$C$39,0),MATCH(DATEDIF('Development Costs'!$K21,'Development Costs'!AS$11,"m")+1,'S-Curve'!$C$3:$AM$3,0)),0))</f>
        <v>0</v>
      </c>
      <c r="AT21" s="99">
        <f>IF($N21="Equal",IF(AND(AT$11&gt;$K21,EOMONTH($M21,0)&gt;=AT$11),($F21-$O21)/$L21,0),IFERROR(($F21-$O21)*INDEX('S-Curve'!$C$3:$AM$39,MATCH('Development Costs'!$L21,'S-Curve'!$C$3:$C$39,0),MATCH(DATEDIF('Development Costs'!$K21,'Development Costs'!AT$11,"m")+1,'S-Curve'!$C$3:$AM$3,0)),0))</f>
        <v>0</v>
      </c>
      <c r="AU21" s="99">
        <f>IF($N21="Equal",IF(AND(AU$11&gt;$K21,EOMONTH($M21,0)&gt;=AU$11),($F21-$O21)/$L21,0),IFERROR(($F21-$O21)*INDEX('S-Curve'!$C$3:$AM$39,MATCH('Development Costs'!$L21,'S-Curve'!$C$3:$C$39,0),MATCH(DATEDIF('Development Costs'!$K21,'Development Costs'!AU$11,"m")+1,'S-Curve'!$C$3:$AM$3,0)),0))</f>
        <v>0</v>
      </c>
      <c r="AV21" s="99">
        <f>IF($N21="Equal",IF(AND(AV$11&gt;$K21,EOMONTH($M21,0)&gt;=AV$11),($F21-$O21)/$L21,0),IFERROR(($F21-$O21)*INDEX('S-Curve'!$C$3:$AM$39,MATCH('Development Costs'!$L21,'S-Curve'!$C$3:$C$39,0),MATCH(DATEDIF('Development Costs'!$K21,'Development Costs'!AV$11,"m")+1,'S-Curve'!$C$3:$AM$3,0)),0))</f>
        <v>0</v>
      </c>
      <c r="AW21" s="99">
        <f>IF($N21="Equal",IF(AND(AW$11&gt;$K21,EOMONTH($M21,0)&gt;=AW$11),($F21-$O21)/$L21,0),IFERROR(($F21-$O21)*INDEX('S-Curve'!$C$3:$AM$39,MATCH('Development Costs'!$L21,'S-Curve'!$C$3:$C$39,0),MATCH(DATEDIF('Development Costs'!$K21,'Development Costs'!AW$11,"m")+1,'S-Curve'!$C$3:$AM$3,0)),0))</f>
        <v>0</v>
      </c>
      <c r="AX21" s="99">
        <f>IF($N21="Equal",IF(AND(AX$11&gt;$K21,EOMONTH($M21,0)&gt;=AX$11),($F21-$O21)/$L21,0),IFERROR(($F21-$O21)*INDEX('S-Curve'!$C$3:$AM$39,MATCH('Development Costs'!$L21,'S-Curve'!$C$3:$C$39,0),MATCH(DATEDIF('Development Costs'!$K21,'Development Costs'!AX$11,"m")+1,'S-Curve'!$C$3:$AM$3,0)),0))</f>
        <v>0</v>
      </c>
      <c r="AY21" s="99">
        <f>IF($N21="Equal",IF(AND(AY$11&gt;$K21,EOMONTH($M21,0)&gt;=AY$11),($F21-$O21)/$L21,0),IFERROR(($F21-$O21)*INDEX('S-Curve'!$C$3:$AM$39,MATCH('Development Costs'!$L21,'S-Curve'!$C$3:$C$39,0),MATCH(DATEDIF('Development Costs'!$K21,'Development Costs'!AY$11,"m")+1,'S-Curve'!$C$3:$AM$3,0)),0))</f>
        <v>0</v>
      </c>
      <c r="AZ21" s="99">
        <f>IF($N21="Equal",IF(AND(AZ$11&gt;$K21,EOMONTH($M21,0)&gt;=AZ$11),($F21-$O21)/$L21,0),IFERROR(($F21-$O21)*INDEX('S-Curve'!$C$3:$AM$39,MATCH('Development Costs'!$L21,'S-Curve'!$C$3:$C$39,0),MATCH(DATEDIF('Development Costs'!$K21,'Development Costs'!AZ$11,"m")+1,'S-Curve'!$C$3:$AM$3,0)),0))</f>
        <v>0</v>
      </c>
      <c r="BA21" s="99">
        <f>IF($N21="Equal",IF(AND(BA$11&gt;$K21,EOMONTH($M21,0)&gt;=BA$11),($F21-$O21)/$L21,0),IFERROR(($F21-$O21)*INDEX('S-Curve'!$C$3:$AM$39,MATCH('Development Costs'!$L21,'S-Curve'!$C$3:$C$39,0),MATCH(DATEDIF('Development Costs'!$K21,'Development Costs'!BA$11,"m")+1,'S-Curve'!$C$3:$AM$3,0)),0))</f>
        <v>0</v>
      </c>
      <c r="BB21" s="99">
        <f>IF($N21="Equal",IF(AND(BB$11&gt;$K21,EOMONTH($M21,0)&gt;=BB$11),($F21-$O21)/$L21,0),IFERROR(($F21-$O21)*INDEX('S-Curve'!$C$3:$AM$39,MATCH('Development Costs'!$L21,'S-Curve'!$C$3:$C$39,0),MATCH(DATEDIF('Development Costs'!$K21,'Development Costs'!BB$11,"m")+1,'S-Curve'!$C$3:$AM$3,0)),0))</f>
        <v>0</v>
      </c>
      <c r="BC21" s="99">
        <f>IF($N21="Equal",IF(AND(BC$11&gt;$K21,EOMONTH($M21,0)&gt;=BC$11),($F21-$O21)/$L21,0),IFERROR(($F21-$O21)*INDEX('S-Curve'!$C$3:$AM$39,MATCH('Development Costs'!$L21,'S-Curve'!$C$3:$C$39,0),MATCH(DATEDIF('Development Costs'!$K21,'Development Costs'!BC$11,"m")+1,'S-Curve'!$C$3:$AM$3,0)),0))</f>
        <v>0</v>
      </c>
      <c r="BD21" s="99">
        <f>IF($N21="Equal",IF(AND(BD$11&gt;$K21,EOMONTH($M21,0)&gt;=BD$11),($F21-$O21)/$L21,0),IFERROR(($F21-$O21)*INDEX('S-Curve'!$C$3:$AM$39,MATCH('Development Costs'!$L21,'S-Curve'!$C$3:$C$39,0),MATCH(DATEDIF('Development Costs'!$K21,'Development Costs'!BD$11,"m")+1,'S-Curve'!$C$3:$AM$3,0)),0))</f>
        <v>0</v>
      </c>
      <c r="BE21" s="99">
        <f>IF($N21="Equal",IF(AND(BE$11&gt;$K21,EOMONTH($M21,0)&gt;=BE$11),($F21-$O21)/$L21,0),IFERROR(($F21-$O21)*INDEX('S-Curve'!$C$3:$AM$39,MATCH('Development Costs'!$L21,'S-Curve'!$C$3:$C$39,0),MATCH(DATEDIF('Development Costs'!$K21,'Development Costs'!BE$11,"m")+1,'S-Curve'!$C$3:$AM$3,0)),0))</f>
        <v>0</v>
      </c>
      <c r="BF21" s="99">
        <f>IF($N21="Equal",IF(AND(BF$11&gt;$K21,EOMONTH($M21,0)&gt;=BF$11),($F21-$O21)/$L21,0),IFERROR(($F21-$O21)*INDEX('S-Curve'!$C$3:$AM$39,MATCH('Development Costs'!$L21,'S-Curve'!$C$3:$C$39,0),MATCH(DATEDIF('Development Costs'!$K21,'Development Costs'!BF$11,"m")+1,'S-Curve'!$C$3:$AM$3,0)),0))</f>
        <v>0</v>
      </c>
      <c r="BG21" s="99">
        <f>IF($N21="Equal",IF(AND(BG$11&gt;$K21,EOMONTH($M21,0)&gt;=BG$11),($F21-$O21)/$L21,0),IFERROR(($F21-$O21)*INDEX('S-Curve'!$C$3:$AM$39,MATCH('Development Costs'!$L21,'S-Curve'!$C$3:$C$39,0),MATCH(DATEDIF('Development Costs'!$K21,'Development Costs'!BG$11,"m")+1,'S-Curve'!$C$3:$AM$3,0)),0))</f>
        <v>0</v>
      </c>
      <c r="BH21" s="99">
        <f>IF($N21="Equal",IF(AND(BH$11&gt;$K21,EOMONTH($M21,0)&gt;=BH$11),($F21-$O21)/$L21,0),IFERROR(($F21-$O21)*INDEX('S-Curve'!$C$3:$AM$39,MATCH('Development Costs'!$L21,'S-Curve'!$C$3:$C$39,0),MATCH(DATEDIF('Development Costs'!$K21,'Development Costs'!BH$11,"m")+1,'S-Curve'!$C$3:$AM$3,0)),0))</f>
        <v>0</v>
      </c>
      <c r="BI21" s="99">
        <f>IF($N21="Equal",IF(AND(BI$11&gt;$K21,EOMONTH($M21,0)&gt;=BI$11),($F21-$O21)/$L21,0),IFERROR(($F21-$O21)*INDEX('S-Curve'!$C$3:$AM$39,MATCH('Development Costs'!$L21,'S-Curve'!$C$3:$C$39,0),MATCH(DATEDIF('Development Costs'!$K21,'Development Costs'!BI$11,"m")+1,'S-Curve'!$C$3:$AM$3,0)),0))</f>
        <v>0</v>
      </c>
      <c r="BJ21" s="99">
        <f>IF($N21="Equal",IF(AND(BJ$11&gt;$K21,EOMONTH($M21,0)&gt;=BJ$11),($F21-$O21)/$L21,0),IFERROR(($F21-$O21)*INDEX('S-Curve'!$C$3:$AM$39,MATCH('Development Costs'!$L21,'S-Curve'!$C$3:$C$39,0),MATCH(DATEDIF('Development Costs'!$K21,'Development Costs'!BJ$11,"m")+1,'S-Curve'!$C$3:$AM$3,0)),0))</f>
        <v>0</v>
      </c>
      <c r="BK21" s="99">
        <f>IF($N21="Equal",IF(AND(BK$11&gt;$K21,EOMONTH($M21,0)&gt;=BK$11),($F21-$O21)/$L21,0),IFERROR(($F21-$O21)*INDEX('S-Curve'!$C$3:$AM$39,MATCH('Development Costs'!$L21,'S-Curve'!$C$3:$C$39,0),MATCH(DATEDIF('Development Costs'!$K21,'Development Costs'!BK$11,"m")+1,'S-Curve'!$C$3:$AM$3,0)),0))</f>
        <v>0</v>
      </c>
      <c r="BL21" s="99">
        <f>IF($N21="Equal",IF(AND(BL$11&gt;$K21,EOMONTH($M21,0)&gt;=BL$11),($F21-$O21)/$L21,0),IFERROR(($F21-$O21)*INDEX('S-Curve'!$C$3:$AM$39,MATCH('Development Costs'!$L21,'S-Curve'!$C$3:$C$39,0),MATCH(DATEDIF('Development Costs'!$K21,'Development Costs'!BL$11,"m")+1,'S-Curve'!$C$3:$AM$3,0)),0))</f>
        <v>0</v>
      </c>
      <c r="BM21" s="99">
        <f>IF($N21="Equal",IF(AND(BM$11&gt;$K21,EOMONTH($M21,0)&gt;=BM$11),($F21-$O21)/$L21,0),IFERROR(($F21-$O21)*INDEX('S-Curve'!$C$3:$AM$39,MATCH('Development Costs'!$L21,'S-Curve'!$C$3:$C$39,0),MATCH(DATEDIF('Development Costs'!$K21,'Development Costs'!BM$11,"m")+1,'S-Curve'!$C$3:$AM$3,0)),0))</f>
        <v>0</v>
      </c>
      <c r="BN21" s="99">
        <f>IF($N21="Equal",IF(AND(BN$11&gt;$K21,EOMONTH($M21,0)&gt;=BN$11),($F21-$O21)/$L21,0),IFERROR(($F21-$O21)*INDEX('S-Curve'!$C$3:$AM$39,MATCH('Development Costs'!$L21,'S-Curve'!$C$3:$C$39,0),MATCH(DATEDIF('Development Costs'!$K21,'Development Costs'!BN$11,"m")+1,'S-Curve'!$C$3:$AM$3,0)),0))</f>
        <v>0</v>
      </c>
      <c r="BO21" s="99">
        <f>IF($N21="Equal",IF(AND(BO$11&gt;$K21,EOMONTH($M21,0)&gt;=BO$11),($F21-$O21)/$L21,0),IFERROR(($F21-$O21)*INDEX('S-Curve'!$C$3:$AM$39,MATCH('Development Costs'!$L21,'S-Curve'!$C$3:$C$39,0),MATCH(DATEDIF('Development Costs'!$K21,'Development Costs'!BO$11,"m")+1,'S-Curve'!$C$3:$AM$3,0)),0))</f>
        <v>0</v>
      </c>
      <c r="BP21" s="99">
        <f>IF($N21="Equal",IF(AND(BP$11&gt;$K21,EOMONTH($M21,0)&gt;=BP$11),($F21-$O21)/$L21,0),IFERROR(($F21-$O21)*INDEX('S-Curve'!$C$3:$AM$39,MATCH('Development Costs'!$L21,'S-Curve'!$C$3:$C$39,0),MATCH(DATEDIF('Development Costs'!$K21,'Development Costs'!BP$11,"m")+1,'S-Curve'!$C$3:$AM$3,0)),0))</f>
        <v>0</v>
      </c>
      <c r="BQ21" s="99">
        <f>IF($N21="Equal",IF(AND(BQ$11&gt;$K21,EOMONTH($M21,0)&gt;=BQ$11),($F21-$O21)/$L21,0),IFERROR(($F21-$O21)*INDEX('S-Curve'!$C$3:$AM$39,MATCH('Development Costs'!$L21,'S-Curve'!$C$3:$C$39,0),MATCH(DATEDIF('Development Costs'!$K21,'Development Costs'!BQ$11,"m")+1,'S-Curve'!$C$3:$AM$3,0)),0))</f>
        <v>0</v>
      </c>
      <c r="BR21" s="99">
        <f>IF($N21="Equal",IF(AND(BR$11&gt;$K21,EOMONTH($M21,0)&gt;=BR$11),($F21-$O21)/$L21,0),IFERROR(($F21-$O21)*INDEX('S-Curve'!$C$3:$AM$39,MATCH('Development Costs'!$L21,'S-Curve'!$C$3:$C$39,0),MATCH(DATEDIF('Development Costs'!$K21,'Development Costs'!BR$11,"m")+1,'S-Curve'!$C$3:$AM$3,0)),0))</f>
        <v>0</v>
      </c>
      <c r="BS21" s="99">
        <f>IF($N21="Equal",IF(AND(BS$11&gt;$K21,EOMONTH($M21,0)&gt;=BS$11),($F21-$O21)/$L21,0),IFERROR(($F21-$O21)*INDEX('S-Curve'!$C$3:$AM$39,MATCH('Development Costs'!$L21,'S-Curve'!$C$3:$C$39,0),MATCH(DATEDIF('Development Costs'!$K21,'Development Costs'!BS$11,"m")+1,'S-Curve'!$C$3:$AM$3,0)),0))</f>
        <v>0</v>
      </c>
      <c r="BT21" s="99">
        <f>IF($N21="Equal",IF(AND(BT$11&gt;$K21,EOMONTH($M21,0)&gt;=BT$11),($F21-$O21)/$L21,0),IFERROR(($F21-$O21)*INDEX('S-Curve'!$C$3:$AM$39,MATCH('Development Costs'!$L21,'S-Curve'!$C$3:$C$39,0),MATCH(DATEDIF('Development Costs'!$K21,'Development Costs'!BT$11,"m")+1,'S-Curve'!$C$3:$AM$3,0)),0))</f>
        <v>0</v>
      </c>
      <c r="BU21" s="99">
        <f>IF($N21="Equal",IF(AND(BU$11&gt;$K21,EOMONTH($M21,0)&gt;=BU$11),($F21-$O21)/$L21,0),IFERROR(($F21-$O21)*INDEX('S-Curve'!$C$3:$AM$39,MATCH('Development Costs'!$L21,'S-Curve'!$C$3:$C$39,0),MATCH(DATEDIF('Development Costs'!$K21,'Development Costs'!BU$11,"m")+1,'S-Curve'!$C$3:$AM$3,0)),0))</f>
        <v>0</v>
      </c>
      <c r="BV21" s="99">
        <f>IF($N21="Equal",IF(AND(BV$11&gt;$K21,EOMONTH($M21,0)&gt;=BV$11),($F21-$O21)/$L21,0),IFERROR(($F21-$O21)*INDEX('S-Curve'!$C$3:$AM$39,MATCH('Development Costs'!$L21,'S-Curve'!$C$3:$C$39,0),MATCH(DATEDIF('Development Costs'!$K21,'Development Costs'!BV$11,"m")+1,'S-Curve'!$C$3:$AM$3,0)),0))</f>
        <v>0</v>
      </c>
      <c r="BW21" s="99">
        <f>IF($N21="Equal",IF(AND(BW$11&gt;$K21,EOMONTH($M21,0)&gt;=BW$11),($F21-$O21)/$L21,0),IFERROR(($F21-$O21)*INDEX('S-Curve'!$C$3:$AM$39,MATCH('Development Costs'!$L21,'S-Curve'!$C$3:$C$39,0),MATCH(DATEDIF('Development Costs'!$K21,'Development Costs'!BW$11,"m")+1,'S-Curve'!$C$3:$AM$3,0)),0))</f>
        <v>0</v>
      </c>
      <c r="BX21" s="99">
        <f>IF($N21="Equal",IF(AND(BX$11&gt;$K21,EOMONTH($M21,0)&gt;=BX$11),($F21-$O21)/$L21,0),IFERROR(($F21-$O21)*INDEX('S-Curve'!$C$3:$AM$39,MATCH('Development Costs'!$L21,'S-Curve'!$C$3:$C$39,0),MATCH(DATEDIF('Development Costs'!$K21,'Development Costs'!BX$11,"m")+1,'S-Curve'!$C$3:$AM$3,0)),0))</f>
        <v>0</v>
      </c>
      <c r="BY21" s="99">
        <f>IF($N21="Equal",IF(AND(BY$11&gt;$K21,EOMONTH($M21,0)&gt;=BY$11),($F21-$O21)/$L21,0),IFERROR(($F21-$O21)*INDEX('S-Curve'!$C$3:$AM$39,MATCH('Development Costs'!$L21,'S-Curve'!$C$3:$C$39,0),MATCH(DATEDIF('Development Costs'!$K21,'Development Costs'!BY$11,"m")+1,'S-Curve'!$C$3:$AM$3,0)),0))</f>
        <v>0</v>
      </c>
      <c r="BZ21" s="99">
        <f>IF($N21="Equal",IF(AND(BZ$11&gt;$K21,EOMONTH($M21,0)&gt;=BZ$11),($F21-$O21)/$L21,0),IFERROR(($F21-$O21)*INDEX('S-Curve'!$C$3:$AM$39,MATCH('Development Costs'!$L21,'S-Curve'!$C$3:$C$39,0),MATCH(DATEDIF('Development Costs'!$K21,'Development Costs'!BZ$11,"m")+1,'S-Curve'!$C$3:$AM$3,0)),0))</f>
        <v>0</v>
      </c>
      <c r="CA21" s="99">
        <f>IF($N21="Equal",IF(AND(CA$11&gt;$K21,EOMONTH($M21,0)&gt;=CA$11),($F21-$O21)/$L21,0),IFERROR(($F21-$O21)*INDEX('S-Curve'!$C$3:$AM$39,MATCH('Development Costs'!$L21,'S-Curve'!$C$3:$C$39,0),MATCH(DATEDIF('Development Costs'!$K21,'Development Costs'!CA$11,"m")+1,'S-Curve'!$C$3:$AM$3,0)),0))</f>
        <v>0</v>
      </c>
      <c r="CB21" s="99">
        <f>IF($N21="Equal",IF(AND(CB$11&gt;$K21,EOMONTH($M21,0)&gt;=CB$11),($F21-$O21)/$L21,0),IFERROR(($F21-$O21)*INDEX('S-Curve'!$C$3:$AM$39,MATCH('Development Costs'!$L21,'S-Curve'!$C$3:$C$39,0),MATCH(DATEDIF('Development Costs'!$K21,'Development Costs'!CB$11,"m")+1,'S-Curve'!$C$3:$AM$3,0)),0))</f>
        <v>0</v>
      </c>
      <c r="CC21" s="99">
        <f>IF($N21="Equal",IF(AND(CC$11&gt;$K21,EOMONTH($M21,0)&gt;=CC$11),($F21-$O21)/$L21,0),IFERROR(($F21-$O21)*INDEX('S-Curve'!$C$3:$AM$39,MATCH('Development Costs'!$L21,'S-Curve'!$C$3:$C$39,0),MATCH(DATEDIF('Development Costs'!$K21,'Development Costs'!CC$11,"m")+1,'S-Curve'!$C$3:$AM$3,0)),0))</f>
        <v>0</v>
      </c>
      <c r="CD21" s="99">
        <f>IF($N21="Equal",IF(AND(CD$11&gt;$K21,EOMONTH($M21,0)&gt;=CD$11),($F21-$O21)/$L21,0),IFERROR(($F21-$O21)*INDEX('S-Curve'!$C$3:$AM$39,MATCH('Development Costs'!$L21,'S-Curve'!$C$3:$C$39,0),MATCH(DATEDIF('Development Costs'!$K21,'Development Costs'!CD$11,"m")+1,'S-Curve'!$C$3:$AM$3,0)),0))</f>
        <v>0</v>
      </c>
      <c r="CE21" s="99">
        <f>IF($N21="Equal",IF(AND(CE$11&gt;$K21,EOMONTH($M21,0)&gt;=CE$11),($F21-$O21)/$L21,0),IFERROR(($F21-$O21)*INDEX('S-Curve'!$C$3:$AM$39,MATCH('Development Costs'!$L21,'S-Curve'!$C$3:$C$39,0),MATCH(DATEDIF('Development Costs'!$K21,'Development Costs'!CE$11,"m")+1,'S-Curve'!$C$3:$AM$3,0)),0))</f>
        <v>0</v>
      </c>
      <c r="CF21" s="99">
        <f>IF($N21="Equal",IF(AND(CF$11&gt;$K21,EOMONTH($M21,0)&gt;=CF$11),($F21-$O21)/$L21,0),IFERROR(($F21-$O21)*INDEX('S-Curve'!$C$3:$AM$39,MATCH('Development Costs'!$L21,'S-Curve'!$C$3:$C$39,0),MATCH(DATEDIF('Development Costs'!$K21,'Development Costs'!CF$11,"m")+1,'S-Curve'!$C$3:$AM$3,0)),0))</f>
        <v>0</v>
      </c>
      <c r="CG21" s="99">
        <f>IF($N21="Equal",IF(AND(CG$11&gt;$K21,EOMONTH($M21,0)&gt;=CG$11),($F21-$O21)/$L21,0),IFERROR(($F21-$O21)*INDEX('S-Curve'!$C$3:$AM$39,MATCH('Development Costs'!$L21,'S-Curve'!$C$3:$C$39,0),MATCH(DATEDIF('Development Costs'!$K21,'Development Costs'!CG$11,"m")+1,'S-Curve'!$C$3:$AM$3,0)),0))</f>
        <v>0</v>
      </c>
      <c r="CH21" s="99">
        <f>IF($N21="Equal",IF(AND(CH$11&gt;$K21,EOMONTH($M21,0)&gt;=CH$11),($F21-$O21)/$L21,0),IFERROR(($F21-$O21)*INDEX('S-Curve'!$C$3:$AM$39,MATCH('Development Costs'!$L21,'S-Curve'!$C$3:$C$39,0),MATCH(DATEDIF('Development Costs'!$K21,'Development Costs'!CH$11,"m")+1,'S-Curve'!$C$3:$AM$3,0)),0))</f>
        <v>0</v>
      </c>
      <c r="CI21" s="99">
        <f>IF($N21="Equal",IF(AND(CI$11&gt;$K21,EOMONTH($M21,0)&gt;=CI$11),($F21-$O21)/$L21,0),IFERROR(($F21-$O21)*INDEX('S-Curve'!$C$3:$AM$39,MATCH('Development Costs'!$L21,'S-Curve'!$C$3:$C$39,0),MATCH(DATEDIF('Development Costs'!$K21,'Development Costs'!CI$11,"m")+1,'S-Curve'!$C$3:$AM$3,0)),0))</f>
        <v>0</v>
      </c>
      <c r="CJ21" s="99">
        <f>IF($N21="Equal",IF(AND(CJ$11&gt;$K21,EOMONTH($M21,0)&gt;=CJ$11),($F21-$O21)/$L21,0),IFERROR(($F21-$O21)*INDEX('S-Curve'!$C$3:$AM$39,MATCH('Development Costs'!$L21,'S-Curve'!$C$3:$C$39,0),MATCH(DATEDIF('Development Costs'!$K21,'Development Costs'!CJ$11,"m")+1,'S-Curve'!$C$3:$AM$3,0)),0))</f>
        <v>0</v>
      </c>
      <c r="CK21" s="99">
        <f>IF($N21="Equal",IF(AND(CK$11&gt;$K21,EOMONTH($M21,0)&gt;=CK$11),($F21-$O21)/$L21,0),IFERROR(($F21-$O21)*INDEX('S-Curve'!$C$3:$AM$39,MATCH('Development Costs'!$L21,'S-Curve'!$C$3:$C$39,0),MATCH(DATEDIF('Development Costs'!$K21,'Development Costs'!CK$11,"m")+1,'S-Curve'!$C$3:$AM$3,0)),0))</f>
        <v>0</v>
      </c>
      <c r="CL21" s="99">
        <f>IF($N21="Equal",IF(AND(CL$11&gt;$K21,EOMONTH($M21,0)&gt;=CL$11),($F21-$O21)/$L21,0),IFERROR(($F21-$O21)*INDEX('S-Curve'!$C$3:$AM$39,MATCH('Development Costs'!$L21,'S-Curve'!$C$3:$C$39,0),MATCH(DATEDIF('Development Costs'!$K21,'Development Costs'!CL$11,"m")+1,'S-Curve'!$C$3:$AM$3,0)),0))</f>
        <v>0</v>
      </c>
      <c r="CM21" s="99">
        <f>IF($N21="Equal",IF(AND(CM$11&gt;$K21,EOMONTH($M21,0)&gt;=CM$11),($F21-$O21)/$L21,0),IFERROR(($F21-$O21)*INDEX('S-Curve'!$C$3:$AM$39,MATCH('Development Costs'!$L21,'S-Curve'!$C$3:$C$39,0),MATCH(DATEDIF('Development Costs'!$K21,'Development Costs'!CM$11,"m")+1,'S-Curve'!$C$3:$AM$3,0)),0))</f>
        <v>0</v>
      </c>
      <c r="CN21" s="99">
        <f>IF($N21="Equal",IF(AND(CN$11&gt;$K21,EOMONTH($M21,0)&gt;=CN$11),($F21-$O21)/$L21,0),IFERROR(($F21-$O21)*INDEX('S-Curve'!$C$3:$AM$39,MATCH('Development Costs'!$L21,'S-Curve'!$C$3:$C$39,0),MATCH(DATEDIF('Development Costs'!$K21,'Development Costs'!CN$11,"m")+1,'S-Curve'!$C$3:$AM$3,0)),0))</f>
        <v>0</v>
      </c>
      <c r="CO21" s="99">
        <f>IF($N21="Equal",IF(AND(CO$11&gt;$K21,EOMONTH($M21,0)&gt;=CO$11),($F21-$O21)/$L21,0),IFERROR(($F21-$O21)*INDEX('S-Curve'!$C$3:$AM$39,MATCH('Development Costs'!$L21,'S-Curve'!$C$3:$C$39,0),MATCH(DATEDIF('Development Costs'!$K21,'Development Costs'!CO$11,"m")+1,'S-Curve'!$C$3:$AM$3,0)),0))</f>
        <v>0</v>
      </c>
      <c r="CP21" s="99">
        <f>IF($N21="Equal",IF(AND(CP$11&gt;$K21,EOMONTH($M21,0)&gt;=CP$11),($F21-$O21)/$L21,0),IFERROR(($F21-$O21)*INDEX('S-Curve'!$C$3:$AM$39,MATCH('Development Costs'!$L21,'S-Curve'!$C$3:$C$39,0),MATCH(DATEDIF('Development Costs'!$K21,'Development Costs'!CP$11,"m")+1,'S-Curve'!$C$3:$AM$3,0)),0))</f>
        <v>0</v>
      </c>
      <c r="CQ21" s="99">
        <f>IF($N21="Equal",IF(AND(CQ$11&gt;$K21,EOMONTH($M21,0)&gt;=CQ$11),($F21-$O21)/$L21,0),IFERROR(($F21-$O21)*INDEX('S-Curve'!$C$3:$AM$39,MATCH('Development Costs'!$L21,'S-Curve'!$C$3:$C$39,0),MATCH(DATEDIF('Development Costs'!$K21,'Development Costs'!CQ$11,"m")+1,'S-Curve'!$C$3:$AM$3,0)),0))</f>
        <v>0</v>
      </c>
      <c r="CR21" s="99">
        <f>IF($N21="Equal",IF(AND(CR$11&gt;$K21,EOMONTH($M21,0)&gt;=CR$11),($F21-$O21)/$L21,0),IFERROR(($F21-$O21)*INDEX('S-Curve'!$C$3:$AM$39,MATCH('Development Costs'!$L21,'S-Curve'!$C$3:$C$39,0),MATCH(DATEDIF('Development Costs'!$K21,'Development Costs'!CR$11,"m")+1,'S-Curve'!$C$3:$AM$3,0)),0))</f>
        <v>0</v>
      </c>
      <c r="CS21" s="99">
        <f>IF($N21="Equal",IF(AND(CS$11&gt;$K21,EOMONTH($M21,0)&gt;=CS$11),($F21-$O21)/$L21,0),IFERROR(($F21-$O21)*INDEX('S-Curve'!$C$3:$AM$39,MATCH('Development Costs'!$L21,'S-Curve'!$C$3:$C$39,0),MATCH(DATEDIF('Development Costs'!$K21,'Development Costs'!CS$11,"m")+1,'S-Curve'!$C$3:$AM$3,0)),0))</f>
        <v>0</v>
      </c>
      <c r="CT21" s="99">
        <f>IF($N21="Equal",IF(AND(CT$11&gt;$K21,EOMONTH($M21,0)&gt;=CT$11),($F21-$O21)/$L21,0),IFERROR(($F21-$O21)*INDEX('S-Curve'!$C$3:$AM$39,MATCH('Development Costs'!$L21,'S-Curve'!$C$3:$C$39,0),MATCH(DATEDIF('Development Costs'!$K21,'Development Costs'!CT$11,"m")+1,'S-Curve'!$C$3:$AM$3,0)),0))</f>
        <v>0</v>
      </c>
      <c r="CU21" s="99">
        <f>IF($N21="Equal",IF(AND(CU$11&gt;$K21,EOMONTH($M21,0)&gt;=CU$11),($F21-$O21)/$L21,0),IFERROR(($F21-$O21)*INDEX('S-Curve'!$C$3:$AM$39,MATCH('Development Costs'!$L21,'S-Curve'!$C$3:$C$39,0),MATCH(DATEDIF('Development Costs'!$K21,'Development Costs'!CU$11,"m")+1,'S-Curve'!$C$3:$AM$3,0)),0))</f>
        <v>0</v>
      </c>
      <c r="CV21" s="99">
        <f>IF($N21="Equal",IF(AND(CV$11&gt;$K21,EOMONTH($M21,0)&gt;=CV$11),($F21-$O21)/$L21,0),IFERROR(($F21-$O21)*INDEX('S-Curve'!$C$3:$AM$39,MATCH('Development Costs'!$L21,'S-Curve'!$C$3:$C$39,0),MATCH(DATEDIF('Development Costs'!$K21,'Development Costs'!CV$11,"m")+1,'S-Curve'!$C$3:$AM$3,0)),0))</f>
        <v>0</v>
      </c>
      <c r="CW21" s="99">
        <f>IF($N21="Equal",IF(AND(CW$11&gt;$K21,EOMONTH($M21,0)&gt;=CW$11),($F21-$O21)/$L21,0),IFERROR(($F21-$O21)*INDEX('S-Curve'!$C$3:$AM$39,MATCH('Development Costs'!$L21,'S-Curve'!$C$3:$C$39,0),MATCH(DATEDIF('Development Costs'!$K21,'Development Costs'!CW$11,"m")+1,'S-Curve'!$C$3:$AM$3,0)),0))</f>
        <v>0</v>
      </c>
      <c r="CX21" s="99">
        <f>IF($N21="Equal",IF(AND(CX$11&gt;$K21,EOMONTH($M21,0)&gt;=CX$11),($F21-$O21)/$L21,0),IFERROR(($F21-$O21)*INDEX('S-Curve'!$C$3:$AM$39,MATCH('Development Costs'!$L21,'S-Curve'!$C$3:$C$39,0),MATCH(DATEDIF('Development Costs'!$K21,'Development Costs'!CX$11,"m")+1,'S-Curve'!$C$3:$AM$3,0)),0))</f>
        <v>0</v>
      </c>
      <c r="CY21" s="99">
        <f>IF($N21="Equal",IF(AND(CY$11&gt;$K21,EOMONTH($M21,0)&gt;=CY$11),($F21-$O21)/$L21,0),IFERROR(($F21-$O21)*INDEX('S-Curve'!$C$3:$AM$39,MATCH('Development Costs'!$L21,'S-Curve'!$C$3:$C$39,0),MATCH(DATEDIF('Development Costs'!$K21,'Development Costs'!CY$11,"m")+1,'S-Curve'!$C$3:$AM$3,0)),0))</f>
        <v>0</v>
      </c>
      <c r="CZ21" s="99">
        <f>IF($N21="Equal",IF(AND(CZ$11&gt;$K21,EOMONTH($M21,0)&gt;=CZ$11),($F21-$O21)/$L21,0),IFERROR(($F21-$O21)*INDEX('S-Curve'!$C$3:$AM$39,MATCH('Development Costs'!$L21,'S-Curve'!$C$3:$C$39,0),MATCH(DATEDIF('Development Costs'!$K21,'Development Costs'!CZ$11,"m")+1,'S-Curve'!$C$3:$AM$3,0)),0))</f>
        <v>0</v>
      </c>
      <c r="DA21" s="99">
        <f>IF($N21="Equal",IF(AND(DA$11&gt;$K21,EOMONTH($M21,0)&gt;=DA$11),($F21-$O21)/$L21,0),IFERROR(($F21-$O21)*INDEX('S-Curve'!$C$3:$AM$39,MATCH('Development Costs'!$L21,'S-Curve'!$C$3:$C$39,0),MATCH(DATEDIF('Development Costs'!$K21,'Development Costs'!DA$11,"m")+1,'S-Curve'!$C$3:$AM$3,0)),0))</f>
        <v>0</v>
      </c>
      <c r="DB21" s="99">
        <f>IF($N21="Equal",IF(AND(DB$11&gt;$K21,EOMONTH($M21,0)&gt;=DB$11),($F21-$O21)/$L21,0),IFERROR(($F21-$O21)*INDEX('S-Curve'!$C$3:$AM$39,MATCH('Development Costs'!$L21,'S-Curve'!$C$3:$C$39,0),MATCH(DATEDIF('Development Costs'!$K21,'Development Costs'!DB$11,"m")+1,'S-Curve'!$C$3:$AM$3,0)),0))</f>
        <v>0</v>
      </c>
      <c r="DC21" s="99">
        <f>IF($N21="Equal",IF(AND(DC$11&gt;$K21,EOMONTH($M21,0)&gt;=DC$11),($F21-$O21)/$L21,0),IFERROR(($F21-$O21)*INDEX('S-Curve'!$C$3:$AM$39,MATCH('Development Costs'!$L21,'S-Curve'!$C$3:$C$39,0),MATCH(DATEDIF('Development Costs'!$K21,'Development Costs'!DC$11,"m")+1,'S-Curve'!$C$3:$AM$3,0)),0))</f>
        <v>0</v>
      </c>
      <c r="DD21" s="99">
        <f>IF($N21="Equal",IF(AND(DD$11&gt;$K21,EOMONTH($M21,0)&gt;=DD$11),($F21-$O21)/$L21,0),IFERROR(($F21-$O21)*INDEX('S-Curve'!$C$3:$AM$39,MATCH('Development Costs'!$L21,'S-Curve'!$C$3:$C$39,0),MATCH(DATEDIF('Development Costs'!$K21,'Development Costs'!DD$11,"m")+1,'S-Curve'!$C$3:$AM$3,0)),0))</f>
        <v>0</v>
      </c>
      <c r="DE21" s="99">
        <f>IF($N21="Equal",IF(AND(DE$11&gt;$K21,EOMONTH($M21,0)&gt;=DE$11),($F21-$O21)/$L21,0),IFERROR(($F21-$O21)*INDEX('S-Curve'!$C$3:$AM$39,MATCH('Development Costs'!$L21,'S-Curve'!$C$3:$C$39,0),MATCH(DATEDIF('Development Costs'!$K21,'Development Costs'!DE$11,"m")+1,'S-Curve'!$C$3:$AM$3,0)),0))</f>
        <v>0</v>
      </c>
      <c r="DF21" s="99">
        <f>IF($N21="Equal",IF(AND(DF$11&gt;$K21,EOMONTH($M21,0)&gt;=DF$11),($F21-$O21)/$L21,0),IFERROR(($F21-$O21)*INDEX('S-Curve'!$C$3:$AM$39,MATCH('Development Costs'!$L21,'S-Curve'!$C$3:$C$39,0),MATCH(DATEDIF('Development Costs'!$K21,'Development Costs'!DF$11,"m")+1,'S-Curve'!$C$3:$AM$3,0)),0))</f>
        <v>0</v>
      </c>
      <c r="DG21" s="99">
        <f>IF($N21="Equal",IF(AND(DG$11&gt;$K21,EOMONTH($M21,0)&gt;=DG$11),($F21-$O21)/$L21,0),IFERROR(($F21-$O21)*INDEX('S-Curve'!$C$3:$AM$39,MATCH('Development Costs'!$L21,'S-Curve'!$C$3:$C$39,0),MATCH(DATEDIF('Development Costs'!$K21,'Development Costs'!DG$11,"m")+1,'S-Curve'!$C$3:$AM$3,0)),0))</f>
        <v>0</v>
      </c>
      <c r="DH21" s="99">
        <f>IF($N21="Equal",IF(AND(DH$11&gt;$K21,EOMONTH($M21,0)&gt;=DH$11),($F21-$O21)/$L21,0),IFERROR(($F21-$O21)*INDEX('S-Curve'!$C$3:$AM$39,MATCH('Development Costs'!$L21,'S-Curve'!$C$3:$C$39,0),MATCH(DATEDIF('Development Costs'!$K21,'Development Costs'!DH$11,"m")+1,'S-Curve'!$C$3:$AM$3,0)),0))</f>
        <v>0</v>
      </c>
      <c r="DI21" s="99">
        <f>IF($N21="Equal",IF(AND(DI$11&gt;$K21,EOMONTH($M21,0)&gt;=DI$11),($F21-$O21)/$L21,0),IFERROR(($F21-$O21)*INDEX('S-Curve'!$C$3:$AM$39,MATCH('Development Costs'!$L21,'S-Curve'!$C$3:$C$39,0),MATCH(DATEDIF('Development Costs'!$K21,'Development Costs'!DI$11,"m")+1,'S-Curve'!$C$3:$AM$3,0)),0))</f>
        <v>0</v>
      </c>
      <c r="DJ21" s="99">
        <f>IF($N21="Equal",IF(AND(DJ$11&gt;$K21,EOMONTH($M21,0)&gt;=DJ$11),($F21-$O21)/$L21,0),IFERROR(($F21-$O21)*INDEX('S-Curve'!$C$3:$AM$39,MATCH('Development Costs'!$L21,'S-Curve'!$C$3:$C$39,0),MATCH(DATEDIF('Development Costs'!$K21,'Development Costs'!DJ$11,"m")+1,'S-Curve'!$C$3:$AM$3,0)),0))</f>
        <v>0</v>
      </c>
      <c r="DK21" s="99">
        <f>IF($N21="Equal",IF(AND(DK$11&gt;$K21,EOMONTH($M21,0)&gt;=DK$11),($F21-$O21)/$L21,0),IFERROR(($F21-$O21)*INDEX('S-Curve'!$C$3:$AM$39,MATCH('Development Costs'!$L21,'S-Curve'!$C$3:$C$39,0),MATCH(DATEDIF('Development Costs'!$K21,'Development Costs'!DK$11,"m")+1,'S-Curve'!$C$3:$AM$3,0)),0))</f>
        <v>0</v>
      </c>
      <c r="DL21" s="99">
        <f>IF($N21="Equal",IF(AND(DL$11&gt;$K21,EOMONTH($M21,0)&gt;=DL$11),($F21-$O21)/$L21,0),IFERROR(($F21-$O21)*INDEX('S-Curve'!$C$3:$AM$39,MATCH('Development Costs'!$L21,'S-Curve'!$C$3:$C$39,0),MATCH(DATEDIF('Development Costs'!$K21,'Development Costs'!DL$11,"m")+1,'S-Curve'!$C$3:$AM$3,0)),0))</f>
        <v>0</v>
      </c>
      <c r="DM21" s="99">
        <f>IF($N21="Equal",IF(AND(DM$11&gt;$K21,EOMONTH($M21,0)&gt;=DM$11),($F21-$O21)/$L21,0),IFERROR(($F21-$O21)*INDEX('S-Curve'!$C$3:$AM$39,MATCH('Development Costs'!$L21,'S-Curve'!$C$3:$C$39,0),MATCH(DATEDIF('Development Costs'!$K21,'Development Costs'!DM$11,"m")+1,'S-Curve'!$C$3:$AM$3,0)),0))</f>
        <v>0</v>
      </c>
      <c r="DN21" s="99">
        <f>IF($N21="Equal",IF(AND(DN$11&gt;$K21,EOMONTH($M21,0)&gt;=DN$11),($F21-$O21)/$L21,0),IFERROR(($F21-$O21)*INDEX('S-Curve'!$C$3:$AM$39,MATCH('Development Costs'!$L21,'S-Curve'!$C$3:$C$39,0),MATCH(DATEDIF('Development Costs'!$K21,'Development Costs'!DN$11,"m")+1,'S-Curve'!$C$3:$AM$3,0)),0))</f>
        <v>0</v>
      </c>
      <c r="DO21" s="99">
        <f>IF($N21="Equal",IF(AND(DO$11&gt;$K21,EOMONTH($M21,0)&gt;=DO$11),($F21-$O21)/$L21,0),IFERROR(($F21-$O21)*INDEX('S-Curve'!$C$3:$AM$39,MATCH('Development Costs'!$L21,'S-Curve'!$C$3:$C$39,0),MATCH(DATEDIF('Development Costs'!$K21,'Development Costs'!DO$11,"m")+1,'S-Curve'!$C$3:$AM$3,0)),0))</f>
        <v>0</v>
      </c>
      <c r="DP21" s="99">
        <f>IF($N21="Equal",IF(AND(DP$11&gt;$K21,EOMONTH($M21,0)&gt;=DP$11),($F21-$O21)/$L21,0),IFERROR(($F21-$O21)*INDEX('S-Curve'!$C$3:$AM$39,MATCH('Development Costs'!$L21,'S-Curve'!$C$3:$C$39,0),MATCH(DATEDIF('Development Costs'!$K21,'Development Costs'!DP$11,"m")+1,'S-Curve'!$C$3:$AM$3,0)),0))</f>
        <v>0</v>
      </c>
      <c r="DQ21" s="99">
        <f>IF($N21="Equal",IF(AND(DQ$11&gt;$K21,EOMONTH($M21,0)&gt;=DQ$11),($F21-$O21)/$L21,0),IFERROR(($F21-$O21)*INDEX('S-Curve'!$C$3:$AM$39,MATCH('Development Costs'!$L21,'S-Curve'!$C$3:$C$39,0),MATCH(DATEDIF('Development Costs'!$K21,'Development Costs'!DQ$11,"m")+1,'S-Curve'!$C$3:$AM$3,0)),0))</f>
        <v>0</v>
      </c>
      <c r="DR21" s="99">
        <f>IF($N21="Equal",IF(AND(DR$11&gt;$K21,EOMONTH($M21,0)&gt;=DR$11),($F21-$O21)/$L21,0),IFERROR(($F21-$O21)*INDEX('S-Curve'!$C$3:$AM$39,MATCH('Development Costs'!$L21,'S-Curve'!$C$3:$C$39,0),MATCH(DATEDIF('Development Costs'!$K21,'Development Costs'!DR$11,"m")+1,'S-Curve'!$C$3:$AM$3,0)),0))</f>
        <v>0</v>
      </c>
      <c r="DS21" s="99">
        <f>IF($N21="Equal",IF(AND(DS$11&gt;$K21,EOMONTH($M21,0)&gt;=DS$11),($F21-$O21)/$L21,0),IFERROR(($F21-$O21)*INDEX('S-Curve'!$C$3:$AM$39,MATCH('Development Costs'!$L21,'S-Curve'!$C$3:$C$39,0),MATCH(DATEDIF('Development Costs'!$K21,'Development Costs'!DS$11,"m")+1,'S-Curve'!$C$3:$AM$3,0)),0))</f>
        <v>0</v>
      </c>
      <c r="DT21" s="99">
        <f>IF($N21="Equal",IF(AND(DT$11&gt;$K21,EOMONTH($M21,0)&gt;=DT$11),($F21-$O21)/$L21,0),IFERROR(($F21-$O21)*INDEX('S-Curve'!$C$3:$AM$39,MATCH('Development Costs'!$L21,'S-Curve'!$C$3:$C$39,0),MATCH(DATEDIF('Development Costs'!$K21,'Development Costs'!DT$11,"m")+1,'S-Curve'!$C$3:$AM$3,0)),0))</f>
        <v>0</v>
      </c>
      <c r="DU21" s="99">
        <f>IF($N21="Equal",IF(AND(DU$11&gt;$K21,EOMONTH($M21,0)&gt;=DU$11),($F21-$O21)/$L21,0),IFERROR(($F21-$O21)*INDEX('S-Curve'!$C$3:$AM$39,MATCH('Development Costs'!$L21,'S-Curve'!$C$3:$C$39,0),MATCH(DATEDIF('Development Costs'!$K21,'Development Costs'!DU$11,"m")+1,'S-Curve'!$C$3:$AM$3,0)),0))</f>
        <v>0</v>
      </c>
      <c r="DV21" s="99">
        <f>IF($N21="Equal",IF(AND(DV$11&gt;$K21,EOMONTH($M21,0)&gt;=DV$11),($F21-$O21)/$L21,0),IFERROR(($F21-$O21)*INDEX('S-Curve'!$C$3:$AM$39,MATCH('Development Costs'!$L21,'S-Curve'!$C$3:$C$39,0),MATCH(DATEDIF('Development Costs'!$K21,'Development Costs'!DV$11,"m")+1,'S-Curve'!$C$3:$AM$3,0)),0))</f>
        <v>0</v>
      </c>
      <c r="DW21" s="99">
        <f>IF($N21="Equal",IF(AND(DW$11&gt;$K21,EOMONTH($M21,0)&gt;=DW$11),($F21-$O21)/$L21,0),IFERROR(($F21-$O21)*INDEX('S-Curve'!$C$3:$AM$39,MATCH('Development Costs'!$L21,'S-Curve'!$C$3:$C$39,0),MATCH(DATEDIF('Development Costs'!$K21,'Development Costs'!DW$11,"m")+1,'S-Curve'!$C$3:$AM$3,0)),0))</f>
        <v>0</v>
      </c>
      <c r="DX21" s="99">
        <f>IF($N21="Equal",IF(AND(DX$11&gt;$K21,EOMONTH($M21,0)&gt;=DX$11),($F21-$O21)/$L21,0),IFERROR(($F21-$O21)*INDEX('S-Curve'!$C$3:$AM$39,MATCH('Development Costs'!$L21,'S-Curve'!$C$3:$C$39,0),MATCH(DATEDIF('Development Costs'!$K21,'Development Costs'!DX$11,"m")+1,'S-Curve'!$C$3:$AM$3,0)),0))</f>
        <v>0</v>
      </c>
      <c r="DY21" s="99">
        <f>IF($N21="Equal",IF(AND(DY$11&gt;$K21,EOMONTH($M21,0)&gt;=DY$11),($F21-$O21)/$L21,0),IFERROR(($F21-$O21)*INDEX('S-Curve'!$C$3:$AM$39,MATCH('Development Costs'!$L21,'S-Curve'!$C$3:$C$39,0),MATCH(DATEDIF('Development Costs'!$K21,'Development Costs'!DY$11,"m")+1,'S-Curve'!$C$3:$AM$3,0)),0))</f>
        <v>0</v>
      </c>
      <c r="DZ21" s="99">
        <f>IF($N21="Equal",IF(AND(DZ$11&gt;$K21,EOMONTH($M21,0)&gt;=DZ$11),($F21-$O21)/$L21,0),IFERROR(($F21-$O21)*INDEX('S-Curve'!$C$3:$AM$39,MATCH('Development Costs'!$L21,'S-Curve'!$C$3:$C$39,0),MATCH(DATEDIF('Development Costs'!$K21,'Development Costs'!DZ$11,"m")+1,'S-Curve'!$C$3:$AM$3,0)),0))</f>
        <v>0</v>
      </c>
      <c r="EA21" s="99">
        <f>IF($N21="Equal",IF(AND(EA$11&gt;$K21,EOMONTH($M21,0)&gt;=EA$11),($F21-$O21)/$L21,0),IFERROR(($F21-$O21)*INDEX('S-Curve'!$C$3:$AM$39,MATCH('Development Costs'!$L21,'S-Curve'!$C$3:$C$39,0),MATCH(DATEDIF('Development Costs'!$K21,'Development Costs'!EA$11,"m")+1,'S-Curve'!$C$3:$AM$3,0)),0))</f>
        <v>0</v>
      </c>
      <c r="EB21" s="99">
        <f>IF($N21="Equal",IF(AND(EB$11&gt;$K21,EOMONTH($M21,0)&gt;=EB$11),($F21-$O21)/$L21,0),IFERROR(($F21-$O21)*INDEX('S-Curve'!$C$3:$AM$39,MATCH('Development Costs'!$L21,'S-Curve'!$C$3:$C$39,0),MATCH(DATEDIF('Development Costs'!$K21,'Development Costs'!EB$11,"m")+1,'S-Curve'!$C$3:$AM$3,0)),0))</f>
        <v>0</v>
      </c>
      <c r="EC21" s="99">
        <f>IF($N21="Equal",IF(AND(EC$11&gt;$K21,EOMONTH($M21,0)&gt;=EC$11),($F21-$O21)/$L21,0),IFERROR(($F21-$O21)*INDEX('S-Curve'!$C$3:$AM$39,MATCH('Development Costs'!$L21,'S-Curve'!$C$3:$C$39,0),MATCH(DATEDIF('Development Costs'!$K21,'Development Costs'!EC$11,"m")+1,'S-Curve'!$C$3:$AM$3,0)),0))</f>
        <v>0</v>
      </c>
      <c r="ED21" s="99">
        <f>IF($N21="Equal",IF(AND(ED$11&gt;$K21,EOMONTH($M21,0)&gt;=ED$11),($F21-$O21)/$L21,0),IFERROR(($F21-$O21)*INDEX('S-Curve'!$C$3:$AM$39,MATCH('Development Costs'!$L21,'S-Curve'!$C$3:$C$39,0),MATCH(DATEDIF('Development Costs'!$K21,'Development Costs'!ED$11,"m")+1,'S-Curve'!$C$3:$AM$3,0)),0))</f>
        <v>0</v>
      </c>
      <c r="EE21" s="99">
        <f>IF($N21="Equal",IF(AND(EE$11&gt;$K21,EOMONTH($M21,0)&gt;=EE$11),($F21-$O21)/$L21,0),IFERROR(($F21-$O21)*INDEX('S-Curve'!$C$3:$AM$39,MATCH('Development Costs'!$L21,'S-Curve'!$C$3:$C$39,0),MATCH(DATEDIF('Development Costs'!$K21,'Development Costs'!EE$11,"m")+1,'S-Curve'!$C$3:$AM$3,0)),0))</f>
        <v>0</v>
      </c>
      <c r="EF21" s="99">
        <f>IF($N21="Equal",IF(AND(EF$11&gt;$K21,EOMONTH($M21,0)&gt;=EF$11),($F21-$O21)/$L21,0),IFERROR(($F21-$O21)*INDEX('S-Curve'!$C$3:$AM$39,MATCH('Development Costs'!$L21,'S-Curve'!$C$3:$C$39,0),MATCH(DATEDIF('Development Costs'!$K21,'Development Costs'!EF$11,"m")+1,'S-Curve'!$C$3:$AM$3,0)),0))</f>
        <v>0</v>
      </c>
      <c r="EG21" s="99">
        <f>IF(EC21="Equal",IF(AND(EG$11&gt;$K21,EOMONTH($M21,0)&gt;=EG$11),($F21-$O21)/$L21,0),IFERROR(($F21-$O21)*INDEX('S-Curve'!$C$3:$AM$39,MATCH('Development Costs'!$L21,'S-Curve'!$C$3:$C$39,0),MATCH(DATEDIF('Development Costs'!$K21,'Development Costs'!EG$11,"m")+1,'S-Curve'!$C$3:$AM$3,0)),0))</f>
        <v>0</v>
      </c>
    </row>
    <row r="22" spans="2:137">
      <c r="B22" s="5" t="s">
        <v>343</v>
      </c>
      <c r="F22" s="18">
        <f>G22*$E$8</f>
        <v>0</v>
      </c>
      <c r="G22" s="156">
        <v>0</v>
      </c>
      <c r="H22" s="99">
        <f>F22/Assumptions!$D$60</f>
        <v>0</v>
      </c>
      <c r="I22" s="32">
        <f t="shared" ca="1" si="11"/>
        <v>0</v>
      </c>
      <c r="K22" s="73">
        <f>Assumptions!$D$16</f>
        <v>46204</v>
      </c>
      <c r="L22" s="155">
        <f>Assumptions!$D$17</f>
        <v>23</v>
      </c>
      <c r="M22" s="149">
        <f t="shared" si="12"/>
        <v>46874</v>
      </c>
      <c r="N22" s="70" t="s">
        <v>400</v>
      </c>
      <c r="O22" s="71">
        <v>0</v>
      </c>
      <c r="P22" s="1" t="str">
        <f t="shared" si="8"/>
        <v/>
      </c>
      <c r="Q22" s="99">
        <f t="shared" si="13"/>
        <v>0</v>
      </c>
      <c r="R22" s="99">
        <f>IF($N22="Equal",IF(AND(R$11&gt;$K22,EOMONTH($M22,0)&gt;=R$11),($F22-$O22)/$L22,0),IFERROR(($F22-$O22)*INDEX('S-Curve'!$C$3:$AM$39,MATCH('Development Costs'!$L22,'S-Curve'!$C$3:$C$39,0),MATCH(DATEDIF('Development Costs'!$K22,'Development Costs'!R$11,"m")+1,'S-Curve'!$C$3:$AM$3,0)),0))</f>
        <v>0</v>
      </c>
      <c r="S22" s="99">
        <f>IF($N22="Equal",IF(AND(S$11&gt;$K22,EOMONTH($M22,0)&gt;=S$11),($F22-$O22)/$L22,0),IFERROR(($F22-$O22)*INDEX('S-Curve'!$C$3:$AM$39,MATCH('Development Costs'!$L22,'S-Curve'!$C$3:$C$39,0),MATCH(DATEDIF('Development Costs'!$K22,'Development Costs'!S$11,"m")+1,'S-Curve'!$C$3:$AM$3,0)),0))</f>
        <v>0</v>
      </c>
      <c r="T22" s="99">
        <f>IF($N22="Equal",IF(AND(T$11&gt;$K22,EOMONTH($M22,0)&gt;=T$11),($F22-$O22)/$L22,0),IFERROR(($F22-$O22)*INDEX('S-Curve'!$C$3:$AM$39,MATCH('Development Costs'!$L22,'S-Curve'!$C$3:$C$39,0),MATCH(DATEDIF('Development Costs'!$K22,'Development Costs'!T$11,"m")+1,'S-Curve'!$C$3:$AM$3,0)),0))</f>
        <v>0</v>
      </c>
      <c r="U22" s="99">
        <f>IF($N22="Equal",IF(AND(U$11&gt;$K22,EOMONTH($M22,0)&gt;=U$11),($F22-$O22)/$L22,0),IFERROR(($F22-$O22)*INDEX('S-Curve'!$C$3:$AM$39,MATCH('Development Costs'!$L22,'S-Curve'!$C$3:$C$39,0),MATCH(DATEDIF('Development Costs'!$K22,'Development Costs'!U$11,"m")+1,'S-Curve'!$C$3:$AM$3,0)),0))</f>
        <v>0</v>
      </c>
      <c r="V22" s="99">
        <f>IF($N22="Equal",IF(AND(V$11&gt;$K22,EOMONTH($M22,0)&gt;=V$11),($F22-$O22)/$L22,0),IFERROR(($F22-$O22)*INDEX('S-Curve'!$C$3:$AM$39,MATCH('Development Costs'!$L22,'S-Curve'!$C$3:$C$39,0),MATCH(DATEDIF('Development Costs'!$K22,'Development Costs'!V$11,"m")+1,'S-Curve'!$C$3:$AM$3,0)),0))</f>
        <v>0</v>
      </c>
      <c r="W22" s="99">
        <f>IF($N22="Equal",IF(AND(W$11&gt;$K22,EOMONTH($M22,0)&gt;=W$11),($F22-$O22)/$L22,0),IFERROR(($F22-$O22)*INDEX('S-Curve'!$C$3:$AM$39,MATCH('Development Costs'!$L22,'S-Curve'!$C$3:$C$39,0),MATCH(DATEDIF('Development Costs'!$K22,'Development Costs'!W$11,"m")+1,'S-Curve'!$C$3:$AM$3,0)),0))</f>
        <v>0</v>
      </c>
      <c r="X22" s="99">
        <f>IF($N22="Equal",IF(AND(X$11&gt;$K22,EOMONTH($M22,0)&gt;=X$11),($F22-$O22)/$L22,0),IFERROR(($F22-$O22)*INDEX('S-Curve'!$C$3:$AM$39,MATCH('Development Costs'!$L22,'S-Curve'!$C$3:$C$39,0),MATCH(DATEDIF('Development Costs'!$K22,'Development Costs'!X$11,"m")+1,'S-Curve'!$C$3:$AM$3,0)),0))</f>
        <v>0</v>
      </c>
      <c r="Y22" s="99">
        <f>IF($N22="Equal",IF(AND(Y$11&gt;$K22,EOMONTH($M22,0)&gt;=Y$11),($F22-$O22)/$L22,0),IFERROR(($F22-$O22)*INDEX('S-Curve'!$C$3:$AM$39,MATCH('Development Costs'!$L22,'S-Curve'!$C$3:$C$39,0),MATCH(DATEDIF('Development Costs'!$K22,'Development Costs'!Y$11,"m")+1,'S-Curve'!$C$3:$AM$3,0)),0))</f>
        <v>0</v>
      </c>
      <c r="Z22" s="99">
        <f>IF($N22="Equal",IF(AND(Z$11&gt;$K22,EOMONTH($M22,0)&gt;=Z$11),($F22-$O22)/$L22,0),IFERROR(($F22-$O22)*INDEX('S-Curve'!$C$3:$AM$39,MATCH('Development Costs'!$L22,'S-Curve'!$C$3:$C$39,0),MATCH(DATEDIF('Development Costs'!$K22,'Development Costs'!Z$11,"m")+1,'S-Curve'!$C$3:$AM$3,0)),0))</f>
        <v>0</v>
      </c>
      <c r="AA22" s="99">
        <f>IF($N22="Equal",IF(AND(AA$11&gt;$K22,EOMONTH($M22,0)&gt;=AA$11),($F22-$O22)/$L22,0),IFERROR(($F22-$O22)*INDEX('S-Curve'!$C$3:$AM$39,MATCH('Development Costs'!$L22,'S-Curve'!$C$3:$C$39,0),MATCH(DATEDIF('Development Costs'!$K22,'Development Costs'!AA$11,"m")+1,'S-Curve'!$C$3:$AM$3,0)),0))</f>
        <v>0</v>
      </c>
      <c r="AB22" s="99">
        <f>IF($N22="Equal",IF(AND(AB$11&gt;$K22,EOMONTH($M22,0)&gt;=AB$11),($F22-$O22)/$L22,0),IFERROR(($F22-$O22)*INDEX('S-Curve'!$C$3:$AM$39,MATCH('Development Costs'!$L22,'S-Curve'!$C$3:$C$39,0),MATCH(DATEDIF('Development Costs'!$K22,'Development Costs'!AB$11,"m")+1,'S-Curve'!$C$3:$AM$3,0)),0))</f>
        <v>0</v>
      </c>
      <c r="AC22" s="99">
        <f>IF($N22="Equal",IF(AND(AC$11&gt;$K22,EOMONTH($M22,0)&gt;=AC$11),($F22-$O22)/$L22,0),IFERROR(($F22-$O22)*INDEX('S-Curve'!$C$3:$AM$39,MATCH('Development Costs'!$L22,'S-Curve'!$C$3:$C$39,0),MATCH(DATEDIF('Development Costs'!$K22,'Development Costs'!AC$11,"m")+1,'S-Curve'!$C$3:$AM$3,0)),0))</f>
        <v>0</v>
      </c>
      <c r="AD22" s="99">
        <f>IF($N22="Equal",IF(AND(AD$11&gt;$K22,EOMONTH($M22,0)&gt;=AD$11),($F22-$O22)/$L22,0),IFERROR(($F22-$O22)*INDEX('S-Curve'!$C$3:$AM$39,MATCH('Development Costs'!$L22,'S-Curve'!$C$3:$C$39,0),MATCH(DATEDIF('Development Costs'!$K22,'Development Costs'!AD$11,"m")+1,'S-Curve'!$C$3:$AM$3,0)),0))</f>
        <v>0</v>
      </c>
      <c r="AE22" s="99">
        <f>IF($N22="Equal",IF(AND(AE$11&gt;$K22,EOMONTH($M22,0)&gt;=AE$11),($F22-$O22)/$L22,0),IFERROR(($F22-$O22)*INDEX('S-Curve'!$C$3:$AM$39,MATCH('Development Costs'!$L22,'S-Curve'!$C$3:$C$39,0),MATCH(DATEDIF('Development Costs'!$K22,'Development Costs'!AE$11,"m")+1,'S-Curve'!$C$3:$AM$3,0)),0))</f>
        <v>0</v>
      </c>
      <c r="AF22" s="99">
        <f>IF($N22="Equal",IF(AND(AF$11&gt;$K22,EOMONTH($M22,0)&gt;=AF$11),($F22-$O22)/$L22,0),IFERROR(($F22-$O22)*INDEX('S-Curve'!$C$3:$AM$39,MATCH('Development Costs'!$L22,'S-Curve'!$C$3:$C$39,0),MATCH(DATEDIF('Development Costs'!$K22,'Development Costs'!AF$11,"m")+1,'S-Curve'!$C$3:$AM$3,0)),0))</f>
        <v>0</v>
      </c>
      <c r="AG22" s="99">
        <f>IF($N22="Equal",IF(AND(AG$11&gt;$K22,EOMONTH($M22,0)&gt;=AG$11),($F22-$O22)/$L22,0),IFERROR(($F22-$O22)*INDEX('S-Curve'!$C$3:$AM$39,MATCH('Development Costs'!$L22,'S-Curve'!$C$3:$C$39,0),MATCH(DATEDIF('Development Costs'!$K22,'Development Costs'!AG$11,"m")+1,'S-Curve'!$C$3:$AM$3,0)),0))</f>
        <v>0</v>
      </c>
      <c r="AH22" s="99">
        <f>IF($N22="Equal",IF(AND(AH$11&gt;$K22,EOMONTH($M22,0)&gt;=AH$11),($F22-$O22)/$L22,0),IFERROR(($F22-$O22)*INDEX('S-Curve'!$C$3:$AM$39,MATCH('Development Costs'!$L22,'S-Curve'!$C$3:$C$39,0),MATCH(DATEDIF('Development Costs'!$K22,'Development Costs'!AH$11,"m")+1,'S-Curve'!$C$3:$AM$3,0)),0))</f>
        <v>0</v>
      </c>
      <c r="AI22" s="99">
        <f>IF($N22="Equal",IF(AND(AI$11&gt;$K22,EOMONTH($M22,0)&gt;=AI$11),($F22-$O22)/$L22,0),IFERROR(($F22-$O22)*INDEX('S-Curve'!$C$3:$AM$39,MATCH('Development Costs'!$L22,'S-Curve'!$C$3:$C$39,0),MATCH(DATEDIF('Development Costs'!$K22,'Development Costs'!AI$11,"m")+1,'S-Curve'!$C$3:$AM$3,0)),0))</f>
        <v>0</v>
      </c>
      <c r="AJ22" s="99">
        <f>IF($N22="Equal",IF(AND(AJ$11&gt;$K22,EOMONTH($M22,0)&gt;=AJ$11),($F22-$O22)/$L22,0),IFERROR(($F22-$O22)*INDEX('S-Curve'!$C$3:$AM$39,MATCH('Development Costs'!$L22,'S-Curve'!$C$3:$C$39,0),MATCH(DATEDIF('Development Costs'!$K22,'Development Costs'!AJ$11,"m")+1,'S-Curve'!$C$3:$AM$3,0)),0))</f>
        <v>0</v>
      </c>
      <c r="AK22" s="99">
        <f>IF($N22="Equal",IF(AND(AK$11&gt;$K22,EOMONTH($M22,0)&gt;=AK$11),($F22-$O22)/$L22,0),IFERROR(($F22-$O22)*INDEX('S-Curve'!$C$3:$AM$39,MATCH('Development Costs'!$L22,'S-Curve'!$C$3:$C$39,0),MATCH(DATEDIF('Development Costs'!$K22,'Development Costs'!AK$11,"m")+1,'S-Curve'!$C$3:$AM$3,0)),0))</f>
        <v>0</v>
      </c>
      <c r="AL22" s="99">
        <f>IF($N22="Equal",IF(AND(AL$11&gt;$K22,EOMONTH($M22,0)&gt;=AL$11),($F22-$O22)/$L22,0),IFERROR(($F22-$O22)*INDEX('S-Curve'!$C$3:$AM$39,MATCH('Development Costs'!$L22,'S-Curve'!$C$3:$C$39,0),MATCH(DATEDIF('Development Costs'!$K22,'Development Costs'!AL$11,"m")+1,'S-Curve'!$C$3:$AM$3,0)),0))</f>
        <v>0</v>
      </c>
      <c r="AM22" s="99">
        <f>IF($N22="Equal",IF(AND(AM$11&gt;$K22,EOMONTH($M22,0)&gt;=AM$11),($F22-$O22)/$L22,0),IFERROR(($F22-$O22)*INDEX('S-Curve'!$C$3:$AM$39,MATCH('Development Costs'!$L22,'S-Curve'!$C$3:$C$39,0),MATCH(DATEDIF('Development Costs'!$K22,'Development Costs'!AM$11,"m")+1,'S-Curve'!$C$3:$AM$3,0)),0))</f>
        <v>0</v>
      </c>
      <c r="AN22" s="99">
        <f>IF($N22="Equal",IF(AND(AN$11&gt;$K22,EOMONTH($M22,0)&gt;=AN$11),($F22-$O22)/$L22,0),IFERROR(($F22-$O22)*INDEX('S-Curve'!$C$3:$AM$39,MATCH('Development Costs'!$L22,'S-Curve'!$C$3:$C$39,0),MATCH(DATEDIF('Development Costs'!$K22,'Development Costs'!AN$11,"m")+1,'S-Curve'!$C$3:$AM$3,0)),0))</f>
        <v>0</v>
      </c>
      <c r="AO22" s="99">
        <f>IF($N22="Equal",IF(AND(AO$11&gt;$K22,EOMONTH($M22,0)&gt;=AO$11),($F22-$O22)/$L22,0),IFERROR(($F22-$O22)*INDEX('S-Curve'!$C$3:$AM$39,MATCH('Development Costs'!$L22,'S-Curve'!$C$3:$C$39,0),MATCH(DATEDIF('Development Costs'!$K22,'Development Costs'!AO$11,"m")+1,'S-Curve'!$C$3:$AM$3,0)),0))</f>
        <v>0</v>
      </c>
      <c r="AP22" s="99">
        <f>IF($N22="Equal",IF(AND(AP$11&gt;$K22,EOMONTH($M22,0)&gt;=AP$11),($F22-$O22)/$L22,0),IFERROR(($F22-$O22)*INDEX('S-Curve'!$C$3:$AM$39,MATCH('Development Costs'!$L22,'S-Curve'!$C$3:$C$39,0),MATCH(DATEDIF('Development Costs'!$K22,'Development Costs'!AP$11,"m")+1,'S-Curve'!$C$3:$AM$3,0)),0))</f>
        <v>0</v>
      </c>
      <c r="AQ22" s="99">
        <f>IF($N22="Equal",IF(AND(AQ$11&gt;$K22,EOMONTH($M22,0)&gt;=AQ$11),($F22-$O22)/$L22,0),IFERROR(($F22-$O22)*INDEX('S-Curve'!$C$3:$AM$39,MATCH('Development Costs'!$L22,'S-Curve'!$C$3:$C$39,0),MATCH(DATEDIF('Development Costs'!$K22,'Development Costs'!AQ$11,"m")+1,'S-Curve'!$C$3:$AM$3,0)),0))</f>
        <v>0</v>
      </c>
      <c r="AR22" s="99">
        <f>IF($N22="Equal",IF(AND(AR$11&gt;$K22,EOMONTH($M22,0)&gt;=AR$11),($F22-$O22)/$L22,0),IFERROR(($F22-$O22)*INDEX('S-Curve'!$C$3:$AM$39,MATCH('Development Costs'!$L22,'S-Curve'!$C$3:$C$39,0),MATCH(DATEDIF('Development Costs'!$K22,'Development Costs'!AR$11,"m")+1,'S-Curve'!$C$3:$AM$3,0)),0))</f>
        <v>0</v>
      </c>
      <c r="AS22" s="99">
        <f>IF($N22="Equal",IF(AND(AS$11&gt;$K22,EOMONTH($M22,0)&gt;=AS$11),($F22-$O22)/$L22,0),IFERROR(($F22-$O22)*INDEX('S-Curve'!$C$3:$AM$39,MATCH('Development Costs'!$L22,'S-Curve'!$C$3:$C$39,0),MATCH(DATEDIF('Development Costs'!$K22,'Development Costs'!AS$11,"m")+1,'S-Curve'!$C$3:$AM$3,0)),0))</f>
        <v>0</v>
      </c>
      <c r="AT22" s="99">
        <f>IF($N22="Equal",IF(AND(AT$11&gt;$K22,EOMONTH($M22,0)&gt;=AT$11),($F22-$O22)/$L22,0),IFERROR(($F22-$O22)*INDEX('S-Curve'!$C$3:$AM$39,MATCH('Development Costs'!$L22,'S-Curve'!$C$3:$C$39,0),MATCH(DATEDIF('Development Costs'!$K22,'Development Costs'!AT$11,"m")+1,'S-Curve'!$C$3:$AM$3,0)),0))</f>
        <v>0</v>
      </c>
      <c r="AU22" s="99">
        <f>IF($N22="Equal",IF(AND(AU$11&gt;$K22,EOMONTH($M22,0)&gt;=AU$11),($F22-$O22)/$L22,0),IFERROR(($F22-$O22)*INDEX('S-Curve'!$C$3:$AM$39,MATCH('Development Costs'!$L22,'S-Curve'!$C$3:$C$39,0),MATCH(DATEDIF('Development Costs'!$K22,'Development Costs'!AU$11,"m")+1,'S-Curve'!$C$3:$AM$3,0)),0))</f>
        <v>0</v>
      </c>
      <c r="AV22" s="99">
        <f>IF($N22="Equal",IF(AND(AV$11&gt;$K22,EOMONTH($M22,0)&gt;=AV$11),($F22-$O22)/$L22,0),IFERROR(($F22-$O22)*INDEX('S-Curve'!$C$3:$AM$39,MATCH('Development Costs'!$L22,'S-Curve'!$C$3:$C$39,0),MATCH(DATEDIF('Development Costs'!$K22,'Development Costs'!AV$11,"m")+1,'S-Curve'!$C$3:$AM$3,0)),0))</f>
        <v>0</v>
      </c>
      <c r="AW22" s="99">
        <f>IF($N22="Equal",IF(AND(AW$11&gt;$K22,EOMONTH($M22,0)&gt;=AW$11),($F22-$O22)/$L22,0),IFERROR(($F22-$O22)*INDEX('S-Curve'!$C$3:$AM$39,MATCH('Development Costs'!$L22,'S-Curve'!$C$3:$C$39,0),MATCH(DATEDIF('Development Costs'!$K22,'Development Costs'!AW$11,"m")+1,'S-Curve'!$C$3:$AM$3,0)),0))</f>
        <v>0</v>
      </c>
      <c r="AX22" s="99">
        <f>IF($N22="Equal",IF(AND(AX$11&gt;$K22,EOMONTH($M22,0)&gt;=AX$11),($F22-$O22)/$L22,0),IFERROR(($F22-$O22)*INDEX('S-Curve'!$C$3:$AM$39,MATCH('Development Costs'!$L22,'S-Curve'!$C$3:$C$39,0),MATCH(DATEDIF('Development Costs'!$K22,'Development Costs'!AX$11,"m")+1,'S-Curve'!$C$3:$AM$3,0)),0))</f>
        <v>0</v>
      </c>
      <c r="AY22" s="99">
        <f>IF($N22="Equal",IF(AND(AY$11&gt;$K22,EOMONTH($M22,0)&gt;=AY$11),($F22-$O22)/$L22,0),IFERROR(($F22-$O22)*INDEX('S-Curve'!$C$3:$AM$39,MATCH('Development Costs'!$L22,'S-Curve'!$C$3:$C$39,0),MATCH(DATEDIF('Development Costs'!$K22,'Development Costs'!AY$11,"m")+1,'S-Curve'!$C$3:$AM$3,0)),0))</f>
        <v>0</v>
      </c>
      <c r="AZ22" s="99">
        <f>IF($N22="Equal",IF(AND(AZ$11&gt;$K22,EOMONTH($M22,0)&gt;=AZ$11),($F22-$O22)/$L22,0),IFERROR(($F22-$O22)*INDEX('S-Curve'!$C$3:$AM$39,MATCH('Development Costs'!$L22,'S-Curve'!$C$3:$C$39,0),MATCH(DATEDIF('Development Costs'!$K22,'Development Costs'!AZ$11,"m")+1,'S-Curve'!$C$3:$AM$3,0)),0))</f>
        <v>0</v>
      </c>
      <c r="BA22" s="99">
        <f>IF($N22="Equal",IF(AND(BA$11&gt;$K22,EOMONTH($M22,0)&gt;=BA$11),($F22-$O22)/$L22,0),IFERROR(($F22-$O22)*INDEX('S-Curve'!$C$3:$AM$39,MATCH('Development Costs'!$L22,'S-Curve'!$C$3:$C$39,0),MATCH(DATEDIF('Development Costs'!$K22,'Development Costs'!BA$11,"m")+1,'S-Curve'!$C$3:$AM$3,0)),0))</f>
        <v>0</v>
      </c>
      <c r="BB22" s="99">
        <f>IF($N22="Equal",IF(AND(BB$11&gt;$K22,EOMONTH($M22,0)&gt;=BB$11),($F22-$O22)/$L22,0),IFERROR(($F22-$O22)*INDEX('S-Curve'!$C$3:$AM$39,MATCH('Development Costs'!$L22,'S-Curve'!$C$3:$C$39,0),MATCH(DATEDIF('Development Costs'!$K22,'Development Costs'!BB$11,"m")+1,'S-Curve'!$C$3:$AM$3,0)),0))</f>
        <v>0</v>
      </c>
      <c r="BC22" s="99">
        <f>IF($N22="Equal",IF(AND(BC$11&gt;$K22,EOMONTH($M22,0)&gt;=BC$11),($F22-$O22)/$L22,0),IFERROR(($F22-$O22)*INDEX('S-Curve'!$C$3:$AM$39,MATCH('Development Costs'!$L22,'S-Curve'!$C$3:$C$39,0),MATCH(DATEDIF('Development Costs'!$K22,'Development Costs'!BC$11,"m")+1,'S-Curve'!$C$3:$AM$3,0)),0))</f>
        <v>0</v>
      </c>
      <c r="BD22" s="99">
        <f>IF($N22="Equal",IF(AND(BD$11&gt;$K22,EOMONTH($M22,0)&gt;=BD$11),($F22-$O22)/$L22,0),IFERROR(($F22-$O22)*INDEX('S-Curve'!$C$3:$AM$39,MATCH('Development Costs'!$L22,'S-Curve'!$C$3:$C$39,0),MATCH(DATEDIF('Development Costs'!$K22,'Development Costs'!BD$11,"m")+1,'S-Curve'!$C$3:$AM$3,0)),0))</f>
        <v>0</v>
      </c>
      <c r="BE22" s="99">
        <f>IF($N22="Equal",IF(AND(BE$11&gt;$K22,EOMONTH($M22,0)&gt;=BE$11),($F22-$O22)/$L22,0),IFERROR(($F22-$O22)*INDEX('S-Curve'!$C$3:$AM$39,MATCH('Development Costs'!$L22,'S-Curve'!$C$3:$C$39,0),MATCH(DATEDIF('Development Costs'!$K22,'Development Costs'!BE$11,"m")+1,'S-Curve'!$C$3:$AM$3,0)),0))</f>
        <v>0</v>
      </c>
      <c r="BF22" s="99">
        <f>IF($N22="Equal",IF(AND(BF$11&gt;$K22,EOMONTH($M22,0)&gt;=BF$11),($F22-$O22)/$L22,0),IFERROR(($F22-$O22)*INDEX('S-Curve'!$C$3:$AM$39,MATCH('Development Costs'!$L22,'S-Curve'!$C$3:$C$39,0),MATCH(DATEDIF('Development Costs'!$K22,'Development Costs'!BF$11,"m")+1,'S-Curve'!$C$3:$AM$3,0)),0))</f>
        <v>0</v>
      </c>
      <c r="BG22" s="99">
        <f>IF($N22="Equal",IF(AND(BG$11&gt;$K22,EOMONTH($M22,0)&gt;=BG$11),($F22-$O22)/$L22,0),IFERROR(($F22-$O22)*INDEX('S-Curve'!$C$3:$AM$39,MATCH('Development Costs'!$L22,'S-Curve'!$C$3:$C$39,0),MATCH(DATEDIF('Development Costs'!$K22,'Development Costs'!BG$11,"m")+1,'S-Curve'!$C$3:$AM$3,0)),0))</f>
        <v>0</v>
      </c>
      <c r="BH22" s="99">
        <f>IF($N22="Equal",IF(AND(BH$11&gt;$K22,EOMONTH($M22,0)&gt;=BH$11),($F22-$O22)/$L22,0),IFERROR(($F22-$O22)*INDEX('S-Curve'!$C$3:$AM$39,MATCH('Development Costs'!$L22,'S-Curve'!$C$3:$C$39,0),MATCH(DATEDIF('Development Costs'!$K22,'Development Costs'!BH$11,"m")+1,'S-Curve'!$C$3:$AM$3,0)),0))</f>
        <v>0</v>
      </c>
      <c r="BI22" s="99">
        <f>IF($N22="Equal",IF(AND(BI$11&gt;$K22,EOMONTH($M22,0)&gt;=BI$11),($F22-$O22)/$L22,0),IFERROR(($F22-$O22)*INDEX('S-Curve'!$C$3:$AM$39,MATCH('Development Costs'!$L22,'S-Curve'!$C$3:$C$39,0),MATCH(DATEDIF('Development Costs'!$K22,'Development Costs'!BI$11,"m")+1,'S-Curve'!$C$3:$AM$3,0)),0))</f>
        <v>0</v>
      </c>
      <c r="BJ22" s="99">
        <f>IF($N22="Equal",IF(AND(BJ$11&gt;$K22,EOMONTH($M22,0)&gt;=BJ$11),($F22-$O22)/$L22,0),IFERROR(($F22-$O22)*INDEX('S-Curve'!$C$3:$AM$39,MATCH('Development Costs'!$L22,'S-Curve'!$C$3:$C$39,0),MATCH(DATEDIF('Development Costs'!$K22,'Development Costs'!BJ$11,"m")+1,'S-Curve'!$C$3:$AM$3,0)),0))</f>
        <v>0</v>
      </c>
      <c r="BK22" s="99">
        <f>IF($N22="Equal",IF(AND(BK$11&gt;$K22,EOMONTH($M22,0)&gt;=BK$11),($F22-$O22)/$L22,0),IFERROR(($F22-$O22)*INDEX('S-Curve'!$C$3:$AM$39,MATCH('Development Costs'!$L22,'S-Curve'!$C$3:$C$39,0),MATCH(DATEDIF('Development Costs'!$K22,'Development Costs'!BK$11,"m")+1,'S-Curve'!$C$3:$AM$3,0)),0))</f>
        <v>0</v>
      </c>
      <c r="BL22" s="99">
        <f>IF($N22="Equal",IF(AND(BL$11&gt;$K22,EOMONTH($M22,0)&gt;=BL$11),($F22-$O22)/$L22,0),IFERROR(($F22-$O22)*INDEX('S-Curve'!$C$3:$AM$39,MATCH('Development Costs'!$L22,'S-Curve'!$C$3:$C$39,0),MATCH(DATEDIF('Development Costs'!$K22,'Development Costs'!BL$11,"m")+1,'S-Curve'!$C$3:$AM$3,0)),0))</f>
        <v>0</v>
      </c>
      <c r="BM22" s="99">
        <f>IF($N22="Equal",IF(AND(BM$11&gt;$K22,EOMONTH($M22,0)&gt;=BM$11),($F22-$O22)/$L22,0),IFERROR(($F22-$O22)*INDEX('S-Curve'!$C$3:$AM$39,MATCH('Development Costs'!$L22,'S-Curve'!$C$3:$C$39,0),MATCH(DATEDIF('Development Costs'!$K22,'Development Costs'!BM$11,"m")+1,'S-Curve'!$C$3:$AM$3,0)),0))</f>
        <v>0</v>
      </c>
      <c r="BN22" s="99">
        <f>IF($N22="Equal",IF(AND(BN$11&gt;$K22,EOMONTH($M22,0)&gt;=BN$11),($F22-$O22)/$L22,0),IFERROR(($F22-$O22)*INDEX('S-Curve'!$C$3:$AM$39,MATCH('Development Costs'!$L22,'S-Curve'!$C$3:$C$39,0),MATCH(DATEDIF('Development Costs'!$K22,'Development Costs'!BN$11,"m")+1,'S-Curve'!$C$3:$AM$3,0)),0))</f>
        <v>0</v>
      </c>
      <c r="BO22" s="99">
        <f>IF($N22="Equal",IF(AND(BO$11&gt;$K22,EOMONTH($M22,0)&gt;=BO$11),($F22-$O22)/$L22,0),IFERROR(($F22-$O22)*INDEX('S-Curve'!$C$3:$AM$39,MATCH('Development Costs'!$L22,'S-Curve'!$C$3:$C$39,0),MATCH(DATEDIF('Development Costs'!$K22,'Development Costs'!BO$11,"m")+1,'S-Curve'!$C$3:$AM$3,0)),0))</f>
        <v>0</v>
      </c>
      <c r="BP22" s="99">
        <f>IF($N22="Equal",IF(AND(BP$11&gt;$K22,EOMONTH($M22,0)&gt;=BP$11),($F22-$O22)/$L22,0),IFERROR(($F22-$O22)*INDEX('S-Curve'!$C$3:$AM$39,MATCH('Development Costs'!$L22,'S-Curve'!$C$3:$C$39,0),MATCH(DATEDIF('Development Costs'!$K22,'Development Costs'!BP$11,"m")+1,'S-Curve'!$C$3:$AM$3,0)),0))</f>
        <v>0</v>
      </c>
      <c r="BQ22" s="99">
        <f>IF($N22="Equal",IF(AND(BQ$11&gt;$K22,EOMONTH($M22,0)&gt;=BQ$11),($F22-$O22)/$L22,0),IFERROR(($F22-$O22)*INDEX('S-Curve'!$C$3:$AM$39,MATCH('Development Costs'!$L22,'S-Curve'!$C$3:$C$39,0),MATCH(DATEDIF('Development Costs'!$K22,'Development Costs'!BQ$11,"m")+1,'S-Curve'!$C$3:$AM$3,0)),0))</f>
        <v>0</v>
      </c>
      <c r="BR22" s="99">
        <f>IF($N22="Equal",IF(AND(BR$11&gt;$K22,EOMONTH($M22,0)&gt;=BR$11),($F22-$O22)/$L22,0),IFERROR(($F22-$O22)*INDEX('S-Curve'!$C$3:$AM$39,MATCH('Development Costs'!$L22,'S-Curve'!$C$3:$C$39,0),MATCH(DATEDIF('Development Costs'!$K22,'Development Costs'!BR$11,"m")+1,'S-Curve'!$C$3:$AM$3,0)),0))</f>
        <v>0</v>
      </c>
      <c r="BS22" s="99">
        <f>IF($N22="Equal",IF(AND(BS$11&gt;$K22,EOMONTH($M22,0)&gt;=BS$11),($F22-$O22)/$L22,0),IFERROR(($F22-$O22)*INDEX('S-Curve'!$C$3:$AM$39,MATCH('Development Costs'!$L22,'S-Curve'!$C$3:$C$39,0),MATCH(DATEDIF('Development Costs'!$K22,'Development Costs'!BS$11,"m")+1,'S-Curve'!$C$3:$AM$3,0)),0))</f>
        <v>0</v>
      </c>
      <c r="BT22" s="99">
        <f>IF($N22="Equal",IF(AND(BT$11&gt;$K22,EOMONTH($M22,0)&gt;=BT$11),($F22-$O22)/$L22,0),IFERROR(($F22-$O22)*INDEX('S-Curve'!$C$3:$AM$39,MATCH('Development Costs'!$L22,'S-Curve'!$C$3:$C$39,0),MATCH(DATEDIF('Development Costs'!$K22,'Development Costs'!BT$11,"m")+1,'S-Curve'!$C$3:$AM$3,0)),0))</f>
        <v>0</v>
      </c>
      <c r="BU22" s="99">
        <f>IF($N22="Equal",IF(AND(BU$11&gt;$K22,EOMONTH($M22,0)&gt;=BU$11),($F22-$O22)/$L22,0),IFERROR(($F22-$O22)*INDEX('S-Curve'!$C$3:$AM$39,MATCH('Development Costs'!$L22,'S-Curve'!$C$3:$C$39,0),MATCH(DATEDIF('Development Costs'!$K22,'Development Costs'!BU$11,"m")+1,'S-Curve'!$C$3:$AM$3,0)),0))</f>
        <v>0</v>
      </c>
      <c r="BV22" s="99">
        <f>IF($N22="Equal",IF(AND(BV$11&gt;$K22,EOMONTH($M22,0)&gt;=BV$11),($F22-$O22)/$L22,0),IFERROR(($F22-$O22)*INDEX('S-Curve'!$C$3:$AM$39,MATCH('Development Costs'!$L22,'S-Curve'!$C$3:$C$39,0),MATCH(DATEDIF('Development Costs'!$K22,'Development Costs'!BV$11,"m")+1,'S-Curve'!$C$3:$AM$3,0)),0))</f>
        <v>0</v>
      </c>
      <c r="BW22" s="99">
        <f>IF($N22="Equal",IF(AND(BW$11&gt;$K22,EOMONTH($M22,0)&gt;=BW$11),($F22-$O22)/$L22,0),IFERROR(($F22-$O22)*INDEX('S-Curve'!$C$3:$AM$39,MATCH('Development Costs'!$L22,'S-Curve'!$C$3:$C$39,0),MATCH(DATEDIF('Development Costs'!$K22,'Development Costs'!BW$11,"m")+1,'S-Curve'!$C$3:$AM$3,0)),0))</f>
        <v>0</v>
      </c>
      <c r="BX22" s="99">
        <f>IF($N22="Equal",IF(AND(BX$11&gt;$K22,EOMONTH($M22,0)&gt;=BX$11),($F22-$O22)/$L22,0),IFERROR(($F22-$O22)*INDEX('S-Curve'!$C$3:$AM$39,MATCH('Development Costs'!$L22,'S-Curve'!$C$3:$C$39,0),MATCH(DATEDIF('Development Costs'!$K22,'Development Costs'!BX$11,"m")+1,'S-Curve'!$C$3:$AM$3,0)),0))</f>
        <v>0</v>
      </c>
      <c r="BY22" s="99">
        <f>IF($N22="Equal",IF(AND(BY$11&gt;$K22,EOMONTH($M22,0)&gt;=BY$11),($F22-$O22)/$L22,0),IFERROR(($F22-$O22)*INDEX('S-Curve'!$C$3:$AM$39,MATCH('Development Costs'!$L22,'S-Curve'!$C$3:$C$39,0),MATCH(DATEDIF('Development Costs'!$K22,'Development Costs'!BY$11,"m")+1,'S-Curve'!$C$3:$AM$3,0)),0))</f>
        <v>0</v>
      </c>
      <c r="BZ22" s="99">
        <f>IF($N22="Equal",IF(AND(BZ$11&gt;$K22,EOMONTH($M22,0)&gt;=BZ$11),($F22-$O22)/$L22,0),IFERROR(($F22-$O22)*INDEX('S-Curve'!$C$3:$AM$39,MATCH('Development Costs'!$L22,'S-Curve'!$C$3:$C$39,0),MATCH(DATEDIF('Development Costs'!$K22,'Development Costs'!BZ$11,"m")+1,'S-Curve'!$C$3:$AM$3,0)),0))</f>
        <v>0</v>
      </c>
      <c r="CA22" s="99">
        <f>IF($N22="Equal",IF(AND(CA$11&gt;$K22,EOMONTH($M22,0)&gt;=CA$11),($F22-$O22)/$L22,0),IFERROR(($F22-$O22)*INDEX('S-Curve'!$C$3:$AM$39,MATCH('Development Costs'!$L22,'S-Curve'!$C$3:$C$39,0),MATCH(DATEDIF('Development Costs'!$K22,'Development Costs'!CA$11,"m")+1,'S-Curve'!$C$3:$AM$3,0)),0))</f>
        <v>0</v>
      </c>
      <c r="CB22" s="99">
        <f>IF($N22="Equal",IF(AND(CB$11&gt;$K22,EOMONTH($M22,0)&gt;=CB$11),($F22-$O22)/$L22,0),IFERROR(($F22-$O22)*INDEX('S-Curve'!$C$3:$AM$39,MATCH('Development Costs'!$L22,'S-Curve'!$C$3:$C$39,0),MATCH(DATEDIF('Development Costs'!$K22,'Development Costs'!CB$11,"m")+1,'S-Curve'!$C$3:$AM$3,0)),0))</f>
        <v>0</v>
      </c>
      <c r="CC22" s="99">
        <f>IF($N22="Equal",IF(AND(CC$11&gt;$K22,EOMONTH($M22,0)&gt;=CC$11),($F22-$O22)/$L22,0),IFERROR(($F22-$O22)*INDEX('S-Curve'!$C$3:$AM$39,MATCH('Development Costs'!$L22,'S-Curve'!$C$3:$C$39,0),MATCH(DATEDIF('Development Costs'!$K22,'Development Costs'!CC$11,"m")+1,'S-Curve'!$C$3:$AM$3,0)),0))</f>
        <v>0</v>
      </c>
      <c r="CD22" s="99">
        <f>IF($N22="Equal",IF(AND(CD$11&gt;$K22,EOMONTH($M22,0)&gt;=CD$11),($F22-$O22)/$L22,0),IFERROR(($F22-$O22)*INDEX('S-Curve'!$C$3:$AM$39,MATCH('Development Costs'!$L22,'S-Curve'!$C$3:$C$39,0),MATCH(DATEDIF('Development Costs'!$K22,'Development Costs'!CD$11,"m")+1,'S-Curve'!$C$3:$AM$3,0)),0))</f>
        <v>0</v>
      </c>
      <c r="CE22" s="99">
        <f>IF($N22="Equal",IF(AND(CE$11&gt;$K22,EOMONTH($M22,0)&gt;=CE$11),($F22-$O22)/$L22,0),IFERROR(($F22-$O22)*INDEX('S-Curve'!$C$3:$AM$39,MATCH('Development Costs'!$L22,'S-Curve'!$C$3:$C$39,0),MATCH(DATEDIF('Development Costs'!$K22,'Development Costs'!CE$11,"m")+1,'S-Curve'!$C$3:$AM$3,0)),0))</f>
        <v>0</v>
      </c>
      <c r="CF22" s="99">
        <f>IF($N22="Equal",IF(AND(CF$11&gt;$K22,EOMONTH($M22,0)&gt;=CF$11),($F22-$O22)/$L22,0),IFERROR(($F22-$O22)*INDEX('S-Curve'!$C$3:$AM$39,MATCH('Development Costs'!$L22,'S-Curve'!$C$3:$C$39,0),MATCH(DATEDIF('Development Costs'!$K22,'Development Costs'!CF$11,"m")+1,'S-Curve'!$C$3:$AM$3,0)),0))</f>
        <v>0</v>
      </c>
      <c r="CG22" s="99">
        <f>IF($N22="Equal",IF(AND(CG$11&gt;$K22,EOMONTH($M22,0)&gt;=CG$11),($F22-$O22)/$L22,0),IFERROR(($F22-$O22)*INDEX('S-Curve'!$C$3:$AM$39,MATCH('Development Costs'!$L22,'S-Curve'!$C$3:$C$39,0),MATCH(DATEDIF('Development Costs'!$K22,'Development Costs'!CG$11,"m")+1,'S-Curve'!$C$3:$AM$3,0)),0))</f>
        <v>0</v>
      </c>
      <c r="CH22" s="99">
        <f>IF($N22="Equal",IF(AND(CH$11&gt;$K22,EOMONTH($M22,0)&gt;=CH$11),($F22-$O22)/$L22,0),IFERROR(($F22-$O22)*INDEX('S-Curve'!$C$3:$AM$39,MATCH('Development Costs'!$L22,'S-Curve'!$C$3:$C$39,0),MATCH(DATEDIF('Development Costs'!$K22,'Development Costs'!CH$11,"m")+1,'S-Curve'!$C$3:$AM$3,0)),0))</f>
        <v>0</v>
      </c>
      <c r="CI22" s="99">
        <f>IF($N22="Equal",IF(AND(CI$11&gt;$K22,EOMONTH($M22,0)&gt;=CI$11),($F22-$O22)/$L22,0),IFERROR(($F22-$O22)*INDEX('S-Curve'!$C$3:$AM$39,MATCH('Development Costs'!$L22,'S-Curve'!$C$3:$C$39,0),MATCH(DATEDIF('Development Costs'!$K22,'Development Costs'!CI$11,"m")+1,'S-Curve'!$C$3:$AM$3,0)),0))</f>
        <v>0</v>
      </c>
      <c r="CJ22" s="99">
        <f>IF($N22="Equal",IF(AND(CJ$11&gt;$K22,EOMONTH($M22,0)&gt;=CJ$11),($F22-$O22)/$L22,0),IFERROR(($F22-$O22)*INDEX('S-Curve'!$C$3:$AM$39,MATCH('Development Costs'!$L22,'S-Curve'!$C$3:$C$39,0),MATCH(DATEDIF('Development Costs'!$K22,'Development Costs'!CJ$11,"m")+1,'S-Curve'!$C$3:$AM$3,0)),0))</f>
        <v>0</v>
      </c>
      <c r="CK22" s="99">
        <f>IF($N22="Equal",IF(AND(CK$11&gt;$K22,EOMONTH($M22,0)&gt;=CK$11),($F22-$O22)/$L22,0),IFERROR(($F22-$O22)*INDEX('S-Curve'!$C$3:$AM$39,MATCH('Development Costs'!$L22,'S-Curve'!$C$3:$C$39,0),MATCH(DATEDIF('Development Costs'!$K22,'Development Costs'!CK$11,"m")+1,'S-Curve'!$C$3:$AM$3,0)),0))</f>
        <v>0</v>
      </c>
      <c r="CL22" s="99">
        <f>IF($N22="Equal",IF(AND(CL$11&gt;$K22,EOMONTH($M22,0)&gt;=CL$11),($F22-$O22)/$L22,0),IFERROR(($F22-$O22)*INDEX('S-Curve'!$C$3:$AM$39,MATCH('Development Costs'!$L22,'S-Curve'!$C$3:$C$39,0),MATCH(DATEDIF('Development Costs'!$K22,'Development Costs'!CL$11,"m")+1,'S-Curve'!$C$3:$AM$3,0)),0))</f>
        <v>0</v>
      </c>
      <c r="CM22" s="99">
        <f>IF($N22="Equal",IF(AND(CM$11&gt;$K22,EOMONTH($M22,0)&gt;=CM$11),($F22-$O22)/$L22,0),IFERROR(($F22-$O22)*INDEX('S-Curve'!$C$3:$AM$39,MATCH('Development Costs'!$L22,'S-Curve'!$C$3:$C$39,0),MATCH(DATEDIF('Development Costs'!$K22,'Development Costs'!CM$11,"m")+1,'S-Curve'!$C$3:$AM$3,0)),0))</f>
        <v>0</v>
      </c>
      <c r="CN22" s="99">
        <f>IF($N22="Equal",IF(AND(CN$11&gt;$K22,EOMONTH($M22,0)&gt;=CN$11),($F22-$O22)/$L22,0),IFERROR(($F22-$O22)*INDEX('S-Curve'!$C$3:$AM$39,MATCH('Development Costs'!$L22,'S-Curve'!$C$3:$C$39,0),MATCH(DATEDIF('Development Costs'!$K22,'Development Costs'!CN$11,"m")+1,'S-Curve'!$C$3:$AM$3,0)),0))</f>
        <v>0</v>
      </c>
      <c r="CO22" s="99">
        <f>IF($N22="Equal",IF(AND(CO$11&gt;$K22,EOMONTH($M22,0)&gt;=CO$11),($F22-$O22)/$L22,0),IFERROR(($F22-$O22)*INDEX('S-Curve'!$C$3:$AM$39,MATCH('Development Costs'!$L22,'S-Curve'!$C$3:$C$39,0),MATCH(DATEDIF('Development Costs'!$K22,'Development Costs'!CO$11,"m")+1,'S-Curve'!$C$3:$AM$3,0)),0))</f>
        <v>0</v>
      </c>
      <c r="CP22" s="99">
        <f>IF($N22="Equal",IF(AND(CP$11&gt;$K22,EOMONTH($M22,0)&gt;=CP$11),($F22-$O22)/$L22,0),IFERROR(($F22-$O22)*INDEX('S-Curve'!$C$3:$AM$39,MATCH('Development Costs'!$L22,'S-Curve'!$C$3:$C$39,0),MATCH(DATEDIF('Development Costs'!$K22,'Development Costs'!CP$11,"m")+1,'S-Curve'!$C$3:$AM$3,0)),0))</f>
        <v>0</v>
      </c>
      <c r="CQ22" s="99">
        <f>IF($N22="Equal",IF(AND(CQ$11&gt;$K22,EOMONTH($M22,0)&gt;=CQ$11),($F22-$O22)/$L22,0),IFERROR(($F22-$O22)*INDEX('S-Curve'!$C$3:$AM$39,MATCH('Development Costs'!$L22,'S-Curve'!$C$3:$C$39,0),MATCH(DATEDIF('Development Costs'!$K22,'Development Costs'!CQ$11,"m")+1,'S-Curve'!$C$3:$AM$3,0)),0))</f>
        <v>0</v>
      </c>
      <c r="CR22" s="99">
        <f>IF($N22="Equal",IF(AND(CR$11&gt;$K22,EOMONTH($M22,0)&gt;=CR$11),($F22-$O22)/$L22,0),IFERROR(($F22-$O22)*INDEX('S-Curve'!$C$3:$AM$39,MATCH('Development Costs'!$L22,'S-Curve'!$C$3:$C$39,0),MATCH(DATEDIF('Development Costs'!$K22,'Development Costs'!CR$11,"m")+1,'S-Curve'!$C$3:$AM$3,0)),0))</f>
        <v>0</v>
      </c>
      <c r="CS22" s="99">
        <f>IF($N22="Equal",IF(AND(CS$11&gt;$K22,EOMONTH($M22,0)&gt;=CS$11),($F22-$O22)/$L22,0),IFERROR(($F22-$O22)*INDEX('S-Curve'!$C$3:$AM$39,MATCH('Development Costs'!$L22,'S-Curve'!$C$3:$C$39,0),MATCH(DATEDIF('Development Costs'!$K22,'Development Costs'!CS$11,"m")+1,'S-Curve'!$C$3:$AM$3,0)),0))</f>
        <v>0</v>
      </c>
      <c r="CT22" s="99">
        <f>IF($N22="Equal",IF(AND(CT$11&gt;$K22,EOMONTH($M22,0)&gt;=CT$11),($F22-$O22)/$L22,0),IFERROR(($F22-$O22)*INDEX('S-Curve'!$C$3:$AM$39,MATCH('Development Costs'!$L22,'S-Curve'!$C$3:$C$39,0),MATCH(DATEDIF('Development Costs'!$K22,'Development Costs'!CT$11,"m")+1,'S-Curve'!$C$3:$AM$3,0)),0))</f>
        <v>0</v>
      </c>
      <c r="CU22" s="99">
        <f>IF($N22="Equal",IF(AND(CU$11&gt;$K22,EOMONTH($M22,0)&gt;=CU$11),($F22-$O22)/$L22,0),IFERROR(($F22-$O22)*INDEX('S-Curve'!$C$3:$AM$39,MATCH('Development Costs'!$L22,'S-Curve'!$C$3:$C$39,0),MATCH(DATEDIF('Development Costs'!$K22,'Development Costs'!CU$11,"m")+1,'S-Curve'!$C$3:$AM$3,0)),0))</f>
        <v>0</v>
      </c>
      <c r="CV22" s="99">
        <f>IF($N22="Equal",IF(AND(CV$11&gt;$K22,EOMONTH($M22,0)&gt;=CV$11),($F22-$O22)/$L22,0),IFERROR(($F22-$O22)*INDEX('S-Curve'!$C$3:$AM$39,MATCH('Development Costs'!$L22,'S-Curve'!$C$3:$C$39,0),MATCH(DATEDIF('Development Costs'!$K22,'Development Costs'!CV$11,"m")+1,'S-Curve'!$C$3:$AM$3,0)),0))</f>
        <v>0</v>
      </c>
      <c r="CW22" s="99">
        <f>IF($N22="Equal",IF(AND(CW$11&gt;$K22,EOMONTH($M22,0)&gt;=CW$11),($F22-$O22)/$L22,0),IFERROR(($F22-$O22)*INDEX('S-Curve'!$C$3:$AM$39,MATCH('Development Costs'!$L22,'S-Curve'!$C$3:$C$39,0),MATCH(DATEDIF('Development Costs'!$K22,'Development Costs'!CW$11,"m")+1,'S-Curve'!$C$3:$AM$3,0)),0))</f>
        <v>0</v>
      </c>
      <c r="CX22" s="99">
        <f>IF($N22="Equal",IF(AND(CX$11&gt;$K22,EOMONTH($M22,0)&gt;=CX$11),($F22-$O22)/$L22,0),IFERROR(($F22-$O22)*INDEX('S-Curve'!$C$3:$AM$39,MATCH('Development Costs'!$L22,'S-Curve'!$C$3:$C$39,0),MATCH(DATEDIF('Development Costs'!$K22,'Development Costs'!CX$11,"m")+1,'S-Curve'!$C$3:$AM$3,0)),0))</f>
        <v>0</v>
      </c>
      <c r="CY22" s="99">
        <f>IF($N22="Equal",IF(AND(CY$11&gt;$K22,EOMONTH($M22,0)&gt;=CY$11),($F22-$O22)/$L22,0),IFERROR(($F22-$O22)*INDEX('S-Curve'!$C$3:$AM$39,MATCH('Development Costs'!$L22,'S-Curve'!$C$3:$C$39,0),MATCH(DATEDIF('Development Costs'!$K22,'Development Costs'!CY$11,"m")+1,'S-Curve'!$C$3:$AM$3,0)),0))</f>
        <v>0</v>
      </c>
      <c r="CZ22" s="99">
        <f>IF($N22="Equal",IF(AND(CZ$11&gt;$K22,EOMONTH($M22,0)&gt;=CZ$11),($F22-$O22)/$L22,0),IFERROR(($F22-$O22)*INDEX('S-Curve'!$C$3:$AM$39,MATCH('Development Costs'!$L22,'S-Curve'!$C$3:$C$39,0),MATCH(DATEDIF('Development Costs'!$K22,'Development Costs'!CZ$11,"m")+1,'S-Curve'!$C$3:$AM$3,0)),0))</f>
        <v>0</v>
      </c>
      <c r="DA22" s="99">
        <f>IF($N22="Equal",IF(AND(DA$11&gt;$K22,EOMONTH($M22,0)&gt;=DA$11),($F22-$O22)/$L22,0),IFERROR(($F22-$O22)*INDEX('S-Curve'!$C$3:$AM$39,MATCH('Development Costs'!$L22,'S-Curve'!$C$3:$C$39,0),MATCH(DATEDIF('Development Costs'!$K22,'Development Costs'!DA$11,"m")+1,'S-Curve'!$C$3:$AM$3,0)),0))</f>
        <v>0</v>
      </c>
      <c r="DB22" s="99">
        <f>IF($N22="Equal",IF(AND(DB$11&gt;$K22,EOMONTH($M22,0)&gt;=DB$11),($F22-$O22)/$L22,0),IFERROR(($F22-$O22)*INDEX('S-Curve'!$C$3:$AM$39,MATCH('Development Costs'!$L22,'S-Curve'!$C$3:$C$39,0),MATCH(DATEDIF('Development Costs'!$K22,'Development Costs'!DB$11,"m")+1,'S-Curve'!$C$3:$AM$3,0)),0))</f>
        <v>0</v>
      </c>
      <c r="DC22" s="99">
        <f>IF($N22="Equal",IF(AND(DC$11&gt;$K22,EOMONTH($M22,0)&gt;=DC$11),($F22-$O22)/$L22,0),IFERROR(($F22-$O22)*INDEX('S-Curve'!$C$3:$AM$39,MATCH('Development Costs'!$L22,'S-Curve'!$C$3:$C$39,0),MATCH(DATEDIF('Development Costs'!$K22,'Development Costs'!DC$11,"m")+1,'S-Curve'!$C$3:$AM$3,0)),0))</f>
        <v>0</v>
      </c>
      <c r="DD22" s="99">
        <f>IF($N22="Equal",IF(AND(DD$11&gt;$K22,EOMONTH($M22,0)&gt;=DD$11),($F22-$O22)/$L22,0),IFERROR(($F22-$O22)*INDEX('S-Curve'!$C$3:$AM$39,MATCH('Development Costs'!$L22,'S-Curve'!$C$3:$C$39,0),MATCH(DATEDIF('Development Costs'!$K22,'Development Costs'!DD$11,"m")+1,'S-Curve'!$C$3:$AM$3,0)),0))</f>
        <v>0</v>
      </c>
      <c r="DE22" s="99">
        <f>IF($N22="Equal",IF(AND(DE$11&gt;$K22,EOMONTH($M22,0)&gt;=DE$11),($F22-$O22)/$L22,0),IFERROR(($F22-$O22)*INDEX('S-Curve'!$C$3:$AM$39,MATCH('Development Costs'!$L22,'S-Curve'!$C$3:$C$39,0),MATCH(DATEDIF('Development Costs'!$K22,'Development Costs'!DE$11,"m")+1,'S-Curve'!$C$3:$AM$3,0)),0))</f>
        <v>0</v>
      </c>
      <c r="DF22" s="99">
        <f>IF($N22="Equal",IF(AND(DF$11&gt;$K22,EOMONTH($M22,0)&gt;=DF$11),($F22-$O22)/$L22,0),IFERROR(($F22-$O22)*INDEX('S-Curve'!$C$3:$AM$39,MATCH('Development Costs'!$L22,'S-Curve'!$C$3:$C$39,0),MATCH(DATEDIF('Development Costs'!$K22,'Development Costs'!DF$11,"m")+1,'S-Curve'!$C$3:$AM$3,0)),0))</f>
        <v>0</v>
      </c>
      <c r="DG22" s="99">
        <f>IF($N22="Equal",IF(AND(DG$11&gt;$K22,EOMONTH($M22,0)&gt;=DG$11),($F22-$O22)/$L22,0),IFERROR(($F22-$O22)*INDEX('S-Curve'!$C$3:$AM$39,MATCH('Development Costs'!$L22,'S-Curve'!$C$3:$C$39,0),MATCH(DATEDIF('Development Costs'!$K22,'Development Costs'!DG$11,"m")+1,'S-Curve'!$C$3:$AM$3,0)),0))</f>
        <v>0</v>
      </c>
      <c r="DH22" s="99">
        <f>IF($N22="Equal",IF(AND(DH$11&gt;$K22,EOMONTH($M22,0)&gt;=DH$11),($F22-$O22)/$L22,0),IFERROR(($F22-$O22)*INDEX('S-Curve'!$C$3:$AM$39,MATCH('Development Costs'!$L22,'S-Curve'!$C$3:$C$39,0),MATCH(DATEDIF('Development Costs'!$K22,'Development Costs'!DH$11,"m")+1,'S-Curve'!$C$3:$AM$3,0)),0))</f>
        <v>0</v>
      </c>
      <c r="DI22" s="99">
        <f>IF($N22="Equal",IF(AND(DI$11&gt;$K22,EOMONTH($M22,0)&gt;=DI$11),($F22-$O22)/$L22,0),IFERROR(($F22-$O22)*INDEX('S-Curve'!$C$3:$AM$39,MATCH('Development Costs'!$L22,'S-Curve'!$C$3:$C$39,0),MATCH(DATEDIF('Development Costs'!$K22,'Development Costs'!DI$11,"m")+1,'S-Curve'!$C$3:$AM$3,0)),0))</f>
        <v>0</v>
      </c>
      <c r="DJ22" s="99">
        <f>IF($N22="Equal",IF(AND(DJ$11&gt;$K22,EOMONTH($M22,0)&gt;=DJ$11),($F22-$O22)/$L22,0),IFERROR(($F22-$O22)*INDEX('S-Curve'!$C$3:$AM$39,MATCH('Development Costs'!$L22,'S-Curve'!$C$3:$C$39,0),MATCH(DATEDIF('Development Costs'!$K22,'Development Costs'!DJ$11,"m")+1,'S-Curve'!$C$3:$AM$3,0)),0))</f>
        <v>0</v>
      </c>
      <c r="DK22" s="99">
        <f>IF($N22="Equal",IF(AND(DK$11&gt;$K22,EOMONTH($M22,0)&gt;=DK$11),($F22-$O22)/$L22,0),IFERROR(($F22-$O22)*INDEX('S-Curve'!$C$3:$AM$39,MATCH('Development Costs'!$L22,'S-Curve'!$C$3:$C$39,0),MATCH(DATEDIF('Development Costs'!$K22,'Development Costs'!DK$11,"m")+1,'S-Curve'!$C$3:$AM$3,0)),0))</f>
        <v>0</v>
      </c>
      <c r="DL22" s="99">
        <f>IF($N22="Equal",IF(AND(DL$11&gt;$K22,EOMONTH($M22,0)&gt;=DL$11),($F22-$O22)/$L22,0),IFERROR(($F22-$O22)*INDEX('S-Curve'!$C$3:$AM$39,MATCH('Development Costs'!$L22,'S-Curve'!$C$3:$C$39,0),MATCH(DATEDIF('Development Costs'!$K22,'Development Costs'!DL$11,"m")+1,'S-Curve'!$C$3:$AM$3,0)),0))</f>
        <v>0</v>
      </c>
      <c r="DM22" s="99">
        <f>IF($N22="Equal",IF(AND(DM$11&gt;$K22,EOMONTH($M22,0)&gt;=DM$11),($F22-$O22)/$L22,0),IFERROR(($F22-$O22)*INDEX('S-Curve'!$C$3:$AM$39,MATCH('Development Costs'!$L22,'S-Curve'!$C$3:$C$39,0),MATCH(DATEDIF('Development Costs'!$K22,'Development Costs'!DM$11,"m")+1,'S-Curve'!$C$3:$AM$3,0)),0))</f>
        <v>0</v>
      </c>
      <c r="DN22" s="99">
        <f>IF($N22="Equal",IF(AND(DN$11&gt;$K22,EOMONTH($M22,0)&gt;=DN$11),($F22-$O22)/$L22,0),IFERROR(($F22-$O22)*INDEX('S-Curve'!$C$3:$AM$39,MATCH('Development Costs'!$L22,'S-Curve'!$C$3:$C$39,0),MATCH(DATEDIF('Development Costs'!$K22,'Development Costs'!DN$11,"m")+1,'S-Curve'!$C$3:$AM$3,0)),0))</f>
        <v>0</v>
      </c>
      <c r="DO22" s="99">
        <f>IF($N22="Equal",IF(AND(DO$11&gt;$K22,EOMONTH($M22,0)&gt;=DO$11),($F22-$O22)/$L22,0),IFERROR(($F22-$O22)*INDEX('S-Curve'!$C$3:$AM$39,MATCH('Development Costs'!$L22,'S-Curve'!$C$3:$C$39,0),MATCH(DATEDIF('Development Costs'!$K22,'Development Costs'!DO$11,"m")+1,'S-Curve'!$C$3:$AM$3,0)),0))</f>
        <v>0</v>
      </c>
      <c r="DP22" s="99">
        <f>IF($N22="Equal",IF(AND(DP$11&gt;$K22,EOMONTH($M22,0)&gt;=DP$11),($F22-$O22)/$L22,0),IFERROR(($F22-$O22)*INDEX('S-Curve'!$C$3:$AM$39,MATCH('Development Costs'!$L22,'S-Curve'!$C$3:$C$39,0),MATCH(DATEDIF('Development Costs'!$K22,'Development Costs'!DP$11,"m")+1,'S-Curve'!$C$3:$AM$3,0)),0))</f>
        <v>0</v>
      </c>
      <c r="DQ22" s="99">
        <f>IF($N22="Equal",IF(AND(DQ$11&gt;$K22,EOMONTH($M22,0)&gt;=DQ$11),($F22-$O22)/$L22,0),IFERROR(($F22-$O22)*INDEX('S-Curve'!$C$3:$AM$39,MATCH('Development Costs'!$L22,'S-Curve'!$C$3:$C$39,0),MATCH(DATEDIF('Development Costs'!$K22,'Development Costs'!DQ$11,"m")+1,'S-Curve'!$C$3:$AM$3,0)),0))</f>
        <v>0</v>
      </c>
      <c r="DR22" s="99">
        <f>IF($N22="Equal",IF(AND(DR$11&gt;$K22,EOMONTH($M22,0)&gt;=DR$11),($F22-$O22)/$L22,0),IFERROR(($F22-$O22)*INDEX('S-Curve'!$C$3:$AM$39,MATCH('Development Costs'!$L22,'S-Curve'!$C$3:$C$39,0),MATCH(DATEDIF('Development Costs'!$K22,'Development Costs'!DR$11,"m")+1,'S-Curve'!$C$3:$AM$3,0)),0))</f>
        <v>0</v>
      </c>
      <c r="DS22" s="99">
        <f>IF($N22="Equal",IF(AND(DS$11&gt;$K22,EOMONTH($M22,0)&gt;=DS$11),($F22-$O22)/$L22,0),IFERROR(($F22-$O22)*INDEX('S-Curve'!$C$3:$AM$39,MATCH('Development Costs'!$L22,'S-Curve'!$C$3:$C$39,0),MATCH(DATEDIF('Development Costs'!$K22,'Development Costs'!DS$11,"m")+1,'S-Curve'!$C$3:$AM$3,0)),0))</f>
        <v>0</v>
      </c>
      <c r="DT22" s="99">
        <f>IF($N22="Equal",IF(AND(DT$11&gt;$K22,EOMONTH($M22,0)&gt;=DT$11),($F22-$O22)/$L22,0),IFERROR(($F22-$O22)*INDEX('S-Curve'!$C$3:$AM$39,MATCH('Development Costs'!$L22,'S-Curve'!$C$3:$C$39,0),MATCH(DATEDIF('Development Costs'!$K22,'Development Costs'!DT$11,"m")+1,'S-Curve'!$C$3:$AM$3,0)),0))</f>
        <v>0</v>
      </c>
      <c r="DU22" s="99">
        <f>IF($N22="Equal",IF(AND(DU$11&gt;$K22,EOMONTH($M22,0)&gt;=DU$11),($F22-$O22)/$L22,0),IFERROR(($F22-$O22)*INDEX('S-Curve'!$C$3:$AM$39,MATCH('Development Costs'!$L22,'S-Curve'!$C$3:$C$39,0),MATCH(DATEDIF('Development Costs'!$K22,'Development Costs'!DU$11,"m")+1,'S-Curve'!$C$3:$AM$3,0)),0))</f>
        <v>0</v>
      </c>
      <c r="DV22" s="99">
        <f>IF($N22="Equal",IF(AND(DV$11&gt;$K22,EOMONTH($M22,0)&gt;=DV$11),($F22-$O22)/$L22,0),IFERROR(($F22-$O22)*INDEX('S-Curve'!$C$3:$AM$39,MATCH('Development Costs'!$L22,'S-Curve'!$C$3:$C$39,0),MATCH(DATEDIF('Development Costs'!$K22,'Development Costs'!DV$11,"m")+1,'S-Curve'!$C$3:$AM$3,0)),0))</f>
        <v>0</v>
      </c>
      <c r="DW22" s="99">
        <f>IF($N22="Equal",IF(AND(DW$11&gt;$K22,EOMONTH($M22,0)&gt;=DW$11),($F22-$O22)/$L22,0),IFERROR(($F22-$O22)*INDEX('S-Curve'!$C$3:$AM$39,MATCH('Development Costs'!$L22,'S-Curve'!$C$3:$C$39,0),MATCH(DATEDIF('Development Costs'!$K22,'Development Costs'!DW$11,"m")+1,'S-Curve'!$C$3:$AM$3,0)),0))</f>
        <v>0</v>
      </c>
      <c r="DX22" s="99">
        <f>IF($N22="Equal",IF(AND(DX$11&gt;$K22,EOMONTH($M22,0)&gt;=DX$11),($F22-$O22)/$L22,0),IFERROR(($F22-$O22)*INDEX('S-Curve'!$C$3:$AM$39,MATCH('Development Costs'!$L22,'S-Curve'!$C$3:$C$39,0),MATCH(DATEDIF('Development Costs'!$K22,'Development Costs'!DX$11,"m")+1,'S-Curve'!$C$3:$AM$3,0)),0))</f>
        <v>0</v>
      </c>
      <c r="DY22" s="99">
        <f>IF($N22="Equal",IF(AND(DY$11&gt;$K22,EOMONTH($M22,0)&gt;=DY$11),($F22-$O22)/$L22,0),IFERROR(($F22-$O22)*INDEX('S-Curve'!$C$3:$AM$39,MATCH('Development Costs'!$L22,'S-Curve'!$C$3:$C$39,0),MATCH(DATEDIF('Development Costs'!$K22,'Development Costs'!DY$11,"m")+1,'S-Curve'!$C$3:$AM$3,0)),0))</f>
        <v>0</v>
      </c>
      <c r="DZ22" s="99">
        <f>IF($N22="Equal",IF(AND(DZ$11&gt;$K22,EOMONTH($M22,0)&gt;=DZ$11),($F22-$O22)/$L22,0),IFERROR(($F22-$O22)*INDEX('S-Curve'!$C$3:$AM$39,MATCH('Development Costs'!$L22,'S-Curve'!$C$3:$C$39,0),MATCH(DATEDIF('Development Costs'!$K22,'Development Costs'!DZ$11,"m")+1,'S-Curve'!$C$3:$AM$3,0)),0))</f>
        <v>0</v>
      </c>
      <c r="EA22" s="99">
        <f>IF($N22="Equal",IF(AND(EA$11&gt;$K22,EOMONTH($M22,0)&gt;=EA$11),($F22-$O22)/$L22,0),IFERROR(($F22-$O22)*INDEX('S-Curve'!$C$3:$AM$39,MATCH('Development Costs'!$L22,'S-Curve'!$C$3:$C$39,0),MATCH(DATEDIF('Development Costs'!$K22,'Development Costs'!EA$11,"m")+1,'S-Curve'!$C$3:$AM$3,0)),0))</f>
        <v>0</v>
      </c>
      <c r="EB22" s="99">
        <f>IF($N22="Equal",IF(AND(EB$11&gt;$K22,EOMONTH($M22,0)&gt;=EB$11),($F22-$O22)/$L22,0),IFERROR(($F22-$O22)*INDEX('S-Curve'!$C$3:$AM$39,MATCH('Development Costs'!$L22,'S-Curve'!$C$3:$C$39,0),MATCH(DATEDIF('Development Costs'!$K22,'Development Costs'!EB$11,"m")+1,'S-Curve'!$C$3:$AM$3,0)),0))</f>
        <v>0</v>
      </c>
      <c r="EC22" s="99">
        <f>IF($N22="Equal",IF(AND(EC$11&gt;$K22,EOMONTH($M22,0)&gt;=EC$11),($F22-$O22)/$L22,0),IFERROR(($F22-$O22)*INDEX('S-Curve'!$C$3:$AM$39,MATCH('Development Costs'!$L22,'S-Curve'!$C$3:$C$39,0),MATCH(DATEDIF('Development Costs'!$K22,'Development Costs'!EC$11,"m")+1,'S-Curve'!$C$3:$AM$3,0)),0))</f>
        <v>0</v>
      </c>
      <c r="ED22" s="99">
        <f>IF($N22="Equal",IF(AND(ED$11&gt;$K22,EOMONTH($M22,0)&gt;=ED$11),($F22-$O22)/$L22,0),IFERROR(($F22-$O22)*INDEX('S-Curve'!$C$3:$AM$39,MATCH('Development Costs'!$L22,'S-Curve'!$C$3:$C$39,0),MATCH(DATEDIF('Development Costs'!$K22,'Development Costs'!ED$11,"m")+1,'S-Curve'!$C$3:$AM$3,0)),0))</f>
        <v>0</v>
      </c>
      <c r="EE22" s="99">
        <f>IF($N22="Equal",IF(AND(EE$11&gt;$K22,EOMONTH($M22,0)&gt;=EE$11),($F22-$O22)/$L22,0),IFERROR(($F22-$O22)*INDEX('S-Curve'!$C$3:$AM$39,MATCH('Development Costs'!$L22,'S-Curve'!$C$3:$C$39,0),MATCH(DATEDIF('Development Costs'!$K22,'Development Costs'!EE$11,"m")+1,'S-Curve'!$C$3:$AM$3,0)),0))</f>
        <v>0</v>
      </c>
      <c r="EF22" s="99">
        <f>IF($N22="Equal",IF(AND(EF$11&gt;$K22,EOMONTH($M22,0)&gt;=EF$11),($F22-$O22)/$L22,0),IFERROR(($F22-$O22)*INDEX('S-Curve'!$C$3:$AM$39,MATCH('Development Costs'!$L22,'S-Curve'!$C$3:$C$39,0),MATCH(DATEDIF('Development Costs'!$K22,'Development Costs'!EF$11,"m")+1,'S-Curve'!$C$3:$AM$3,0)),0))</f>
        <v>0</v>
      </c>
      <c r="EG22" s="99">
        <f>IF(EC22="Equal",IF(AND(EG$11&gt;$K22,EOMONTH($M22,0)&gt;=EG$11),($F22-$O22)/$L22,0),IFERROR(($F22-$O22)*INDEX('S-Curve'!$C$3:$AM$39,MATCH('Development Costs'!$L22,'S-Curve'!$C$3:$C$39,0),MATCH(DATEDIF('Development Costs'!$K22,'Development Costs'!EG$11,"m")+1,'S-Curve'!$C$3:$AM$3,0)),0))</f>
        <v>0</v>
      </c>
    </row>
    <row r="23" spans="2:137">
      <c r="B23" s="157" t="s">
        <v>741</v>
      </c>
      <c r="E23" s="445">
        <v>0</v>
      </c>
      <c r="F23" s="71">
        <v>520500</v>
      </c>
      <c r="G23" s="105">
        <f>F23/$E$8</f>
        <v>2.1964991053644374</v>
      </c>
      <c r="H23" s="99">
        <f>F23/Assumptions!$D$60</f>
        <v>2813.5135135135133</v>
      </c>
      <c r="I23" s="32">
        <f t="shared" ca="1" si="11"/>
        <v>5.4549183492970561E-3</v>
      </c>
      <c r="K23" s="73">
        <f>Assumptions!$D$16</f>
        <v>46204</v>
      </c>
      <c r="L23" s="155">
        <f>Assumptions!$D$17</f>
        <v>23</v>
      </c>
      <c r="M23" s="149">
        <f t="shared" si="12"/>
        <v>46874</v>
      </c>
      <c r="N23" s="70" t="s">
        <v>400</v>
      </c>
      <c r="O23" s="71">
        <v>0</v>
      </c>
      <c r="P23" s="1" t="str">
        <f t="shared" si="8"/>
        <v/>
      </c>
      <c r="Q23" s="99">
        <f t="shared" si="13"/>
        <v>0</v>
      </c>
      <c r="R23" s="99">
        <f>IF($N23="Equal",IF(AND(R$11&gt;$K23,EOMONTH($M23,0)&gt;=R$11),($F23-$O23)/$L23,0),IFERROR(($F23-$O23)*INDEX('S-Curve'!$C$3:$AM$39,MATCH('Development Costs'!$L23,'S-Curve'!$C$3:$C$39,0),MATCH(DATEDIF('Development Costs'!$K23,'Development Costs'!R$11,"m")+1,'S-Curve'!$C$3:$AM$3,0)),0))</f>
        <v>5205</v>
      </c>
      <c r="S23" s="99">
        <f>IF($N23="Equal",IF(AND(S$11&gt;$K23,EOMONTH($M23,0)&gt;=S$11),($F23-$O23)/$L23,0),IFERROR(($F23-$O23)*INDEX('S-Curve'!$C$3:$AM$39,MATCH('Development Costs'!$L23,'S-Curve'!$C$3:$C$39,0),MATCH(DATEDIF('Development Costs'!$K23,'Development Costs'!S$11,"m")+1,'S-Curve'!$C$3:$AM$3,0)),0))</f>
        <v>5205</v>
      </c>
      <c r="T23" s="99">
        <f>IF($N23="Equal",IF(AND(T$11&gt;$K23,EOMONTH($M23,0)&gt;=T$11),($F23-$O23)/$L23,0),IFERROR(($F23-$O23)*INDEX('S-Curve'!$C$3:$AM$39,MATCH('Development Costs'!$L23,'S-Curve'!$C$3:$C$39,0),MATCH(DATEDIF('Development Costs'!$K23,'Development Costs'!T$11,"m")+1,'S-Curve'!$C$3:$AM$3,0)),0))</f>
        <v>5205</v>
      </c>
      <c r="U23" s="99">
        <f>IF($N23="Equal",IF(AND(U$11&gt;$K23,EOMONTH($M23,0)&gt;=U$11),($F23-$O23)/$L23,0),IFERROR(($F23-$O23)*INDEX('S-Curve'!$C$3:$AM$39,MATCH('Development Costs'!$L23,'S-Curve'!$C$3:$C$39,0),MATCH(DATEDIF('Development Costs'!$K23,'Development Costs'!U$11,"m")+1,'S-Curve'!$C$3:$AM$3,0)),0))</f>
        <v>5205</v>
      </c>
      <c r="V23" s="99">
        <f>IF($N23="Equal",IF(AND(V$11&gt;$K23,EOMONTH($M23,0)&gt;=V$11),($F23-$O23)/$L23,0),IFERROR(($F23-$O23)*INDEX('S-Curve'!$C$3:$AM$39,MATCH('Development Costs'!$L23,'S-Curve'!$C$3:$C$39,0),MATCH(DATEDIF('Development Costs'!$K23,'Development Costs'!V$11,"m")+1,'S-Curve'!$C$3:$AM$3,0)),0))</f>
        <v>10410</v>
      </c>
      <c r="W23" s="99">
        <f>IF($N23="Equal",IF(AND(W$11&gt;$K23,EOMONTH($M23,0)&gt;=W$11),($F23-$O23)/$L23,0),IFERROR(($F23-$O23)*INDEX('S-Curve'!$C$3:$AM$39,MATCH('Development Costs'!$L23,'S-Curve'!$C$3:$C$39,0),MATCH(DATEDIF('Development Costs'!$K23,'Development Costs'!W$11,"m")+1,'S-Curve'!$C$3:$AM$3,0)),0))</f>
        <v>10410</v>
      </c>
      <c r="X23" s="99">
        <f>IF($N23="Equal",IF(AND(X$11&gt;$K23,EOMONTH($M23,0)&gt;=X$11),($F23-$O23)/$L23,0),IFERROR(($F23-$O23)*INDEX('S-Curve'!$C$3:$AM$39,MATCH('Development Costs'!$L23,'S-Curve'!$C$3:$C$39,0),MATCH(DATEDIF('Development Costs'!$K23,'Development Costs'!X$11,"m")+1,'S-Curve'!$C$3:$AM$3,0)),0))</f>
        <v>10410</v>
      </c>
      <c r="Y23" s="99">
        <f>IF($N23="Equal",IF(AND(Y$11&gt;$K23,EOMONTH($M23,0)&gt;=Y$11),($F23-$O23)/$L23,0),IFERROR(($F23-$O23)*INDEX('S-Curve'!$C$3:$AM$39,MATCH('Development Costs'!$L23,'S-Curve'!$C$3:$C$39,0),MATCH(DATEDIF('Development Costs'!$K23,'Development Costs'!Y$11,"m")+1,'S-Curve'!$C$3:$AM$3,0)),0))</f>
        <v>15615</v>
      </c>
      <c r="Z23" s="99">
        <f>IF($N23="Equal",IF(AND(Z$11&gt;$K23,EOMONTH($M23,0)&gt;=Z$11),($F23-$O23)/$L23,0),IFERROR(($F23-$O23)*INDEX('S-Curve'!$C$3:$AM$39,MATCH('Development Costs'!$L23,'S-Curve'!$C$3:$C$39,0),MATCH(DATEDIF('Development Costs'!$K23,'Development Costs'!Z$11,"m")+1,'S-Curve'!$C$3:$AM$3,0)),0))</f>
        <v>20820</v>
      </c>
      <c r="AA23" s="99">
        <f>IF($N23="Equal",IF(AND(AA$11&gt;$K23,EOMONTH($M23,0)&gt;=AA$11),($F23-$O23)/$L23,0),IFERROR(($F23-$O23)*INDEX('S-Curve'!$C$3:$AM$39,MATCH('Development Costs'!$L23,'S-Curve'!$C$3:$C$39,0),MATCH(DATEDIF('Development Costs'!$K23,'Development Costs'!AA$11,"m")+1,'S-Curve'!$C$3:$AM$3,0)),0))</f>
        <v>31230</v>
      </c>
      <c r="AB23" s="99">
        <f>IF($N23="Equal",IF(AND(AB$11&gt;$K23,EOMONTH($M23,0)&gt;=AB$11),($F23-$O23)/$L23,0),IFERROR(($F23-$O23)*INDEX('S-Curve'!$C$3:$AM$39,MATCH('Development Costs'!$L23,'S-Curve'!$C$3:$C$39,0),MATCH(DATEDIF('Development Costs'!$K23,'Development Costs'!AB$11,"m")+1,'S-Curve'!$C$3:$AM$3,0)),0))</f>
        <v>36435</v>
      </c>
      <c r="AC23" s="99">
        <f>IF($N23="Equal",IF(AND(AC$11&gt;$K23,EOMONTH($M23,0)&gt;=AC$11),($F23-$O23)/$L23,0),IFERROR(($F23-$O23)*INDEX('S-Curve'!$C$3:$AM$39,MATCH('Development Costs'!$L23,'S-Curve'!$C$3:$C$39,0),MATCH(DATEDIF('Development Costs'!$K23,'Development Costs'!AC$11,"m")+1,'S-Curve'!$C$3:$AM$3,0)),0))</f>
        <v>36435</v>
      </c>
      <c r="AD23" s="99">
        <f>IF($N23="Equal",IF(AND(AD$11&gt;$K23,EOMONTH($M23,0)&gt;=AD$11),($F23-$O23)/$L23,0),IFERROR(($F23-$O23)*INDEX('S-Curve'!$C$3:$AM$39,MATCH('Development Costs'!$L23,'S-Curve'!$C$3:$C$39,0),MATCH(DATEDIF('Development Costs'!$K23,'Development Costs'!AD$11,"m")+1,'S-Curve'!$C$3:$AM$3,0)),0))</f>
        <v>41640</v>
      </c>
      <c r="AE23" s="99">
        <f>IF($N23="Equal",IF(AND(AE$11&gt;$K23,EOMONTH($M23,0)&gt;=AE$11),($F23-$O23)/$L23,0),IFERROR(($F23-$O23)*INDEX('S-Curve'!$C$3:$AM$39,MATCH('Development Costs'!$L23,'S-Curve'!$C$3:$C$39,0),MATCH(DATEDIF('Development Costs'!$K23,'Development Costs'!AE$11,"m")+1,'S-Curve'!$C$3:$AM$3,0)),0))</f>
        <v>41640</v>
      </c>
      <c r="AF23" s="99">
        <f>IF($N23="Equal",IF(AND(AF$11&gt;$K23,EOMONTH($M23,0)&gt;=AF$11),($F23-$O23)/$L23,0),IFERROR(($F23-$O23)*INDEX('S-Curve'!$C$3:$AM$39,MATCH('Development Costs'!$L23,'S-Curve'!$C$3:$C$39,0),MATCH(DATEDIF('Development Costs'!$K23,'Development Costs'!AF$11,"m")+1,'S-Curve'!$C$3:$AM$3,0)),0))</f>
        <v>36435</v>
      </c>
      <c r="AG23" s="99">
        <f>IF($N23="Equal",IF(AND(AG$11&gt;$K23,EOMONTH($M23,0)&gt;=AG$11),($F23-$O23)/$L23,0),IFERROR(($F23-$O23)*INDEX('S-Curve'!$C$3:$AM$39,MATCH('Development Costs'!$L23,'S-Curve'!$C$3:$C$39,0),MATCH(DATEDIF('Development Costs'!$K23,'Development Costs'!AG$11,"m")+1,'S-Curve'!$C$3:$AM$3,0)),0))</f>
        <v>31230</v>
      </c>
      <c r="AH23" s="99">
        <f>IF($N23="Equal",IF(AND(AH$11&gt;$K23,EOMONTH($M23,0)&gt;=AH$11),($F23-$O23)/$L23,0),IFERROR(($F23-$O23)*INDEX('S-Curve'!$C$3:$AM$39,MATCH('Development Costs'!$L23,'S-Curve'!$C$3:$C$39,0),MATCH(DATEDIF('Development Costs'!$K23,'Development Costs'!AH$11,"m")+1,'S-Curve'!$C$3:$AM$3,0)),0))</f>
        <v>31230</v>
      </c>
      <c r="AI23" s="99">
        <f>IF($N23="Equal",IF(AND(AI$11&gt;$K23,EOMONTH($M23,0)&gt;=AI$11),($F23-$O23)/$L23,0),IFERROR(($F23-$O23)*INDEX('S-Curve'!$C$3:$AM$39,MATCH('Development Costs'!$L23,'S-Curve'!$C$3:$C$39,0),MATCH(DATEDIF('Development Costs'!$K23,'Development Costs'!AI$11,"m")+1,'S-Curve'!$C$3:$AM$3,0)),0))</f>
        <v>26025</v>
      </c>
      <c r="AJ23" s="99">
        <f>IF($N23="Equal",IF(AND(AJ$11&gt;$K23,EOMONTH($M23,0)&gt;=AJ$11),($F23-$O23)/$L23,0),IFERROR(($F23-$O23)*INDEX('S-Curve'!$C$3:$AM$39,MATCH('Development Costs'!$L23,'S-Curve'!$C$3:$C$39,0),MATCH(DATEDIF('Development Costs'!$K23,'Development Costs'!AJ$11,"m")+1,'S-Curve'!$C$3:$AM$3,0)),0))</f>
        <v>26025</v>
      </c>
      <c r="AK23" s="99">
        <f>IF($N23="Equal",IF(AND(AK$11&gt;$K23,EOMONTH($M23,0)&gt;=AK$11),($F23-$O23)/$L23,0),IFERROR(($F23-$O23)*INDEX('S-Curve'!$C$3:$AM$39,MATCH('Development Costs'!$L23,'S-Curve'!$C$3:$C$39,0),MATCH(DATEDIF('Development Costs'!$K23,'Development Costs'!AK$11,"m")+1,'S-Curve'!$C$3:$AM$3,0)),0))</f>
        <v>15615</v>
      </c>
      <c r="AL23" s="99">
        <f>IF($N23="Equal",IF(AND(AL$11&gt;$K23,EOMONTH($M23,0)&gt;=AL$11),($F23-$O23)/$L23,0),IFERROR(($F23-$O23)*INDEX('S-Curve'!$C$3:$AM$39,MATCH('Development Costs'!$L23,'S-Curve'!$C$3:$C$39,0),MATCH(DATEDIF('Development Costs'!$K23,'Development Costs'!AL$11,"m")+1,'S-Curve'!$C$3:$AM$3,0)),0))</f>
        <v>15615</v>
      </c>
      <c r="AM23" s="99">
        <f>IF($N23="Equal",IF(AND(AM$11&gt;$K23,EOMONTH($M23,0)&gt;=AM$11),($F23-$O23)/$L23,0),IFERROR(($F23-$O23)*INDEX('S-Curve'!$C$3:$AM$39,MATCH('Development Costs'!$L23,'S-Curve'!$C$3:$C$39,0),MATCH(DATEDIF('Development Costs'!$K23,'Development Costs'!AM$11,"m")+1,'S-Curve'!$C$3:$AM$3,0)),0))</f>
        <v>10410</v>
      </c>
      <c r="AN23" s="99">
        <f>IF($N23="Equal",IF(AND(AN$11&gt;$K23,EOMONTH($M23,0)&gt;=AN$11),($F23-$O23)/$L23,0),IFERROR(($F23-$O23)*INDEX('S-Curve'!$C$3:$AM$39,MATCH('Development Costs'!$L23,'S-Curve'!$C$3:$C$39,0),MATCH(DATEDIF('Development Costs'!$K23,'Development Costs'!AN$11,"m")+1,'S-Curve'!$C$3:$AM$3,0)),0))</f>
        <v>52050</v>
      </c>
      <c r="AO23" s="99">
        <f>IF($N23="Equal",IF(AND(AO$11&gt;$K23,EOMONTH($M23,0)&gt;=AO$11),($F23-$O23)/$L23,0),IFERROR(($F23-$O23)*INDEX('S-Curve'!$C$3:$AM$39,MATCH('Development Costs'!$L23,'S-Curve'!$C$3:$C$39,0),MATCH(DATEDIF('Development Costs'!$K23,'Development Costs'!AO$11,"m")+1,'S-Curve'!$C$3:$AM$3,0)),0))</f>
        <v>0</v>
      </c>
      <c r="AP23" s="99">
        <f>IF($N23="Equal",IF(AND(AP$11&gt;$K23,EOMONTH($M23,0)&gt;=AP$11),($F23-$O23)/$L23,0),IFERROR(($F23-$O23)*INDEX('S-Curve'!$C$3:$AM$39,MATCH('Development Costs'!$L23,'S-Curve'!$C$3:$C$39,0),MATCH(DATEDIF('Development Costs'!$K23,'Development Costs'!AP$11,"m")+1,'S-Curve'!$C$3:$AM$3,0)),0))</f>
        <v>0</v>
      </c>
      <c r="AQ23" s="99">
        <f>IF($N23="Equal",IF(AND(AQ$11&gt;$K23,EOMONTH($M23,0)&gt;=AQ$11),($F23-$O23)/$L23,0),IFERROR(($F23-$O23)*INDEX('S-Curve'!$C$3:$AM$39,MATCH('Development Costs'!$L23,'S-Curve'!$C$3:$C$39,0),MATCH(DATEDIF('Development Costs'!$K23,'Development Costs'!AQ$11,"m")+1,'S-Curve'!$C$3:$AM$3,0)),0))</f>
        <v>0</v>
      </c>
      <c r="AR23" s="99">
        <f>IF($N23="Equal",IF(AND(AR$11&gt;$K23,EOMONTH($M23,0)&gt;=AR$11),($F23-$O23)/$L23,0),IFERROR(($F23-$O23)*INDEX('S-Curve'!$C$3:$AM$39,MATCH('Development Costs'!$L23,'S-Curve'!$C$3:$C$39,0),MATCH(DATEDIF('Development Costs'!$K23,'Development Costs'!AR$11,"m")+1,'S-Curve'!$C$3:$AM$3,0)),0))</f>
        <v>0</v>
      </c>
      <c r="AS23" s="99">
        <f>IF($N23="Equal",IF(AND(AS$11&gt;$K23,EOMONTH($M23,0)&gt;=AS$11),($F23-$O23)/$L23,0),IFERROR(($F23-$O23)*INDEX('S-Curve'!$C$3:$AM$39,MATCH('Development Costs'!$L23,'S-Curve'!$C$3:$C$39,0),MATCH(DATEDIF('Development Costs'!$K23,'Development Costs'!AS$11,"m")+1,'S-Curve'!$C$3:$AM$3,0)),0))</f>
        <v>0</v>
      </c>
      <c r="AT23" s="99">
        <f>IF($N23="Equal",IF(AND(AT$11&gt;$K23,EOMONTH($M23,0)&gt;=AT$11),($F23-$O23)/$L23,0),IFERROR(($F23-$O23)*INDEX('S-Curve'!$C$3:$AM$39,MATCH('Development Costs'!$L23,'S-Curve'!$C$3:$C$39,0),MATCH(DATEDIF('Development Costs'!$K23,'Development Costs'!AT$11,"m")+1,'S-Curve'!$C$3:$AM$3,0)),0))</f>
        <v>0</v>
      </c>
      <c r="AU23" s="99">
        <f>IF($N23="Equal",IF(AND(AU$11&gt;$K23,EOMONTH($M23,0)&gt;=AU$11),($F23-$O23)/$L23,0),IFERROR(($F23-$O23)*INDEX('S-Curve'!$C$3:$AM$39,MATCH('Development Costs'!$L23,'S-Curve'!$C$3:$C$39,0),MATCH(DATEDIF('Development Costs'!$K23,'Development Costs'!AU$11,"m")+1,'S-Curve'!$C$3:$AM$3,0)),0))</f>
        <v>0</v>
      </c>
      <c r="AV23" s="99">
        <f>IF($N23="Equal",IF(AND(AV$11&gt;$K23,EOMONTH($M23,0)&gt;=AV$11),($F23-$O23)/$L23,0),IFERROR(($F23-$O23)*INDEX('S-Curve'!$C$3:$AM$39,MATCH('Development Costs'!$L23,'S-Curve'!$C$3:$C$39,0),MATCH(DATEDIF('Development Costs'!$K23,'Development Costs'!AV$11,"m")+1,'S-Curve'!$C$3:$AM$3,0)),0))</f>
        <v>0</v>
      </c>
      <c r="AW23" s="99">
        <f>IF($N23="Equal",IF(AND(AW$11&gt;$K23,EOMONTH($M23,0)&gt;=AW$11),($F23-$O23)/$L23,0),IFERROR(($F23-$O23)*INDEX('S-Curve'!$C$3:$AM$39,MATCH('Development Costs'!$L23,'S-Curve'!$C$3:$C$39,0),MATCH(DATEDIF('Development Costs'!$K23,'Development Costs'!AW$11,"m")+1,'S-Curve'!$C$3:$AM$3,0)),0))</f>
        <v>0</v>
      </c>
      <c r="AX23" s="99">
        <f>IF($N23="Equal",IF(AND(AX$11&gt;$K23,EOMONTH($M23,0)&gt;=AX$11),($F23-$O23)/$L23,0),IFERROR(($F23-$O23)*INDEX('S-Curve'!$C$3:$AM$39,MATCH('Development Costs'!$L23,'S-Curve'!$C$3:$C$39,0),MATCH(DATEDIF('Development Costs'!$K23,'Development Costs'!AX$11,"m")+1,'S-Curve'!$C$3:$AM$3,0)),0))</f>
        <v>0</v>
      </c>
      <c r="AY23" s="99">
        <f>IF($N23="Equal",IF(AND(AY$11&gt;$K23,EOMONTH($M23,0)&gt;=AY$11),($F23-$O23)/$L23,0),IFERROR(($F23-$O23)*INDEX('S-Curve'!$C$3:$AM$39,MATCH('Development Costs'!$L23,'S-Curve'!$C$3:$C$39,0),MATCH(DATEDIF('Development Costs'!$K23,'Development Costs'!AY$11,"m")+1,'S-Curve'!$C$3:$AM$3,0)),0))</f>
        <v>0</v>
      </c>
      <c r="AZ23" s="99">
        <f>IF($N23="Equal",IF(AND(AZ$11&gt;$K23,EOMONTH($M23,0)&gt;=AZ$11),($F23-$O23)/$L23,0),IFERROR(($F23-$O23)*INDEX('S-Curve'!$C$3:$AM$39,MATCH('Development Costs'!$L23,'S-Curve'!$C$3:$C$39,0),MATCH(DATEDIF('Development Costs'!$K23,'Development Costs'!AZ$11,"m")+1,'S-Curve'!$C$3:$AM$3,0)),0))</f>
        <v>0</v>
      </c>
      <c r="BA23" s="99">
        <f>IF($N23="Equal",IF(AND(BA$11&gt;$K23,EOMONTH($M23,0)&gt;=BA$11),($F23-$O23)/$L23,0),IFERROR(($F23-$O23)*INDEX('S-Curve'!$C$3:$AM$39,MATCH('Development Costs'!$L23,'S-Curve'!$C$3:$C$39,0),MATCH(DATEDIF('Development Costs'!$K23,'Development Costs'!BA$11,"m")+1,'S-Curve'!$C$3:$AM$3,0)),0))</f>
        <v>0</v>
      </c>
      <c r="BB23" s="99">
        <f>IF($N23="Equal",IF(AND(BB$11&gt;$K23,EOMONTH($M23,0)&gt;=BB$11),($F23-$O23)/$L23,0),IFERROR(($F23-$O23)*INDEX('S-Curve'!$C$3:$AM$39,MATCH('Development Costs'!$L23,'S-Curve'!$C$3:$C$39,0),MATCH(DATEDIF('Development Costs'!$K23,'Development Costs'!BB$11,"m")+1,'S-Curve'!$C$3:$AM$3,0)),0))</f>
        <v>0</v>
      </c>
      <c r="BC23" s="99">
        <f>IF($N23="Equal",IF(AND(BC$11&gt;$K23,EOMONTH($M23,0)&gt;=BC$11),($F23-$O23)/$L23,0),IFERROR(($F23-$O23)*INDEX('S-Curve'!$C$3:$AM$39,MATCH('Development Costs'!$L23,'S-Curve'!$C$3:$C$39,0),MATCH(DATEDIF('Development Costs'!$K23,'Development Costs'!BC$11,"m")+1,'S-Curve'!$C$3:$AM$3,0)),0))</f>
        <v>0</v>
      </c>
      <c r="BD23" s="99">
        <f>IF($N23="Equal",IF(AND(BD$11&gt;$K23,EOMONTH($M23,0)&gt;=BD$11),($F23-$O23)/$L23,0),IFERROR(($F23-$O23)*INDEX('S-Curve'!$C$3:$AM$39,MATCH('Development Costs'!$L23,'S-Curve'!$C$3:$C$39,0),MATCH(DATEDIF('Development Costs'!$K23,'Development Costs'!BD$11,"m")+1,'S-Curve'!$C$3:$AM$3,0)),0))</f>
        <v>0</v>
      </c>
      <c r="BE23" s="99">
        <f>IF($N23="Equal",IF(AND(BE$11&gt;$K23,EOMONTH($M23,0)&gt;=BE$11),($F23-$O23)/$L23,0),IFERROR(($F23-$O23)*INDEX('S-Curve'!$C$3:$AM$39,MATCH('Development Costs'!$L23,'S-Curve'!$C$3:$C$39,0),MATCH(DATEDIF('Development Costs'!$K23,'Development Costs'!BE$11,"m")+1,'S-Curve'!$C$3:$AM$3,0)),0))</f>
        <v>0</v>
      </c>
      <c r="BF23" s="99">
        <f>IF($N23="Equal",IF(AND(BF$11&gt;$K23,EOMONTH($M23,0)&gt;=BF$11),($F23-$O23)/$L23,0),IFERROR(($F23-$O23)*INDEX('S-Curve'!$C$3:$AM$39,MATCH('Development Costs'!$L23,'S-Curve'!$C$3:$C$39,0),MATCH(DATEDIF('Development Costs'!$K23,'Development Costs'!BF$11,"m")+1,'S-Curve'!$C$3:$AM$3,0)),0))</f>
        <v>0</v>
      </c>
      <c r="BG23" s="99">
        <f>IF($N23="Equal",IF(AND(BG$11&gt;$K23,EOMONTH($M23,0)&gt;=BG$11),($F23-$O23)/$L23,0),IFERROR(($F23-$O23)*INDEX('S-Curve'!$C$3:$AM$39,MATCH('Development Costs'!$L23,'S-Curve'!$C$3:$C$39,0),MATCH(DATEDIF('Development Costs'!$K23,'Development Costs'!BG$11,"m")+1,'S-Curve'!$C$3:$AM$3,0)),0))</f>
        <v>0</v>
      </c>
      <c r="BH23" s="99">
        <f>IF($N23="Equal",IF(AND(BH$11&gt;$K23,EOMONTH($M23,0)&gt;=BH$11),($F23-$O23)/$L23,0),IFERROR(($F23-$O23)*INDEX('S-Curve'!$C$3:$AM$39,MATCH('Development Costs'!$L23,'S-Curve'!$C$3:$C$39,0),MATCH(DATEDIF('Development Costs'!$K23,'Development Costs'!BH$11,"m")+1,'S-Curve'!$C$3:$AM$3,0)),0))</f>
        <v>0</v>
      </c>
      <c r="BI23" s="99">
        <f>IF($N23="Equal",IF(AND(BI$11&gt;$K23,EOMONTH($M23,0)&gt;=BI$11),($F23-$O23)/$L23,0),IFERROR(($F23-$O23)*INDEX('S-Curve'!$C$3:$AM$39,MATCH('Development Costs'!$L23,'S-Curve'!$C$3:$C$39,0),MATCH(DATEDIF('Development Costs'!$K23,'Development Costs'!BI$11,"m")+1,'S-Curve'!$C$3:$AM$3,0)),0))</f>
        <v>0</v>
      </c>
      <c r="BJ23" s="99">
        <f>IF($N23="Equal",IF(AND(BJ$11&gt;$K23,EOMONTH($M23,0)&gt;=BJ$11),($F23-$O23)/$L23,0),IFERROR(($F23-$O23)*INDEX('S-Curve'!$C$3:$AM$39,MATCH('Development Costs'!$L23,'S-Curve'!$C$3:$C$39,0),MATCH(DATEDIF('Development Costs'!$K23,'Development Costs'!BJ$11,"m")+1,'S-Curve'!$C$3:$AM$3,0)),0))</f>
        <v>0</v>
      </c>
      <c r="BK23" s="99">
        <f>IF($N23="Equal",IF(AND(BK$11&gt;$K23,EOMONTH($M23,0)&gt;=BK$11),($F23-$O23)/$L23,0),IFERROR(($F23-$O23)*INDEX('S-Curve'!$C$3:$AM$39,MATCH('Development Costs'!$L23,'S-Curve'!$C$3:$C$39,0),MATCH(DATEDIF('Development Costs'!$K23,'Development Costs'!BK$11,"m")+1,'S-Curve'!$C$3:$AM$3,0)),0))</f>
        <v>0</v>
      </c>
      <c r="BL23" s="99">
        <f>IF($N23="Equal",IF(AND(BL$11&gt;$K23,EOMONTH($M23,0)&gt;=BL$11),($F23-$O23)/$L23,0),IFERROR(($F23-$O23)*INDEX('S-Curve'!$C$3:$AM$39,MATCH('Development Costs'!$L23,'S-Curve'!$C$3:$C$39,0),MATCH(DATEDIF('Development Costs'!$K23,'Development Costs'!BL$11,"m")+1,'S-Curve'!$C$3:$AM$3,0)),0))</f>
        <v>0</v>
      </c>
      <c r="BM23" s="99">
        <f>IF($N23="Equal",IF(AND(BM$11&gt;$K23,EOMONTH($M23,0)&gt;=BM$11),($F23-$O23)/$L23,0),IFERROR(($F23-$O23)*INDEX('S-Curve'!$C$3:$AM$39,MATCH('Development Costs'!$L23,'S-Curve'!$C$3:$C$39,0),MATCH(DATEDIF('Development Costs'!$K23,'Development Costs'!BM$11,"m")+1,'S-Curve'!$C$3:$AM$3,0)),0))</f>
        <v>0</v>
      </c>
      <c r="BN23" s="99">
        <f>IF($N23="Equal",IF(AND(BN$11&gt;$K23,EOMONTH($M23,0)&gt;=BN$11),($F23-$O23)/$L23,0),IFERROR(($F23-$O23)*INDEX('S-Curve'!$C$3:$AM$39,MATCH('Development Costs'!$L23,'S-Curve'!$C$3:$C$39,0),MATCH(DATEDIF('Development Costs'!$K23,'Development Costs'!BN$11,"m")+1,'S-Curve'!$C$3:$AM$3,0)),0))</f>
        <v>0</v>
      </c>
      <c r="BO23" s="99">
        <f>IF($N23="Equal",IF(AND(BO$11&gt;$K23,EOMONTH($M23,0)&gt;=BO$11),($F23-$O23)/$L23,0),IFERROR(($F23-$O23)*INDEX('S-Curve'!$C$3:$AM$39,MATCH('Development Costs'!$L23,'S-Curve'!$C$3:$C$39,0),MATCH(DATEDIF('Development Costs'!$K23,'Development Costs'!BO$11,"m")+1,'S-Curve'!$C$3:$AM$3,0)),0))</f>
        <v>0</v>
      </c>
      <c r="BP23" s="99">
        <f>IF($N23="Equal",IF(AND(BP$11&gt;$K23,EOMONTH($M23,0)&gt;=BP$11),($F23-$O23)/$L23,0),IFERROR(($F23-$O23)*INDEX('S-Curve'!$C$3:$AM$39,MATCH('Development Costs'!$L23,'S-Curve'!$C$3:$C$39,0),MATCH(DATEDIF('Development Costs'!$K23,'Development Costs'!BP$11,"m")+1,'S-Curve'!$C$3:$AM$3,0)),0))</f>
        <v>0</v>
      </c>
      <c r="BQ23" s="99">
        <f>IF($N23="Equal",IF(AND(BQ$11&gt;$K23,EOMONTH($M23,0)&gt;=BQ$11),($F23-$O23)/$L23,0),IFERROR(($F23-$O23)*INDEX('S-Curve'!$C$3:$AM$39,MATCH('Development Costs'!$L23,'S-Curve'!$C$3:$C$39,0),MATCH(DATEDIF('Development Costs'!$K23,'Development Costs'!BQ$11,"m")+1,'S-Curve'!$C$3:$AM$3,0)),0))</f>
        <v>0</v>
      </c>
      <c r="BR23" s="99">
        <f>IF($N23="Equal",IF(AND(BR$11&gt;$K23,EOMONTH($M23,0)&gt;=BR$11),($F23-$O23)/$L23,0),IFERROR(($F23-$O23)*INDEX('S-Curve'!$C$3:$AM$39,MATCH('Development Costs'!$L23,'S-Curve'!$C$3:$C$39,0),MATCH(DATEDIF('Development Costs'!$K23,'Development Costs'!BR$11,"m")+1,'S-Curve'!$C$3:$AM$3,0)),0))</f>
        <v>0</v>
      </c>
      <c r="BS23" s="99">
        <f>IF($N23="Equal",IF(AND(BS$11&gt;$K23,EOMONTH($M23,0)&gt;=BS$11),($F23-$O23)/$L23,0),IFERROR(($F23-$O23)*INDEX('S-Curve'!$C$3:$AM$39,MATCH('Development Costs'!$L23,'S-Curve'!$C$3:$C$39,0),MATCH(DATEDIF('Development Costs'!$K23,'Development Costs'!BS$11,"m")+1,'S-Curve'!$C$3:$AM$3,0)),0))</f>
        <v>0</v>
      </c>
      <c r="BT23" s="99">
        <f>IF($N23="Equal",IF(AND(BT$11&gt;$K23,EOMONTH($M23,0)&gt;=BT$11),($F23-$O23)/$L23,0),IFERROR(($F23-$O23)*INDEX('S-Curve'!$C$3:$AM$39,MATCH('Development Costs'!$L23,'S-Curve'!$C$3:$C$39,0),MATCH(DATEDIF('Development Costs'!$K23,'Development Costs'!BT$11,"m")+1,'S-Curve'!$C$3:$AM$3,0)),0))</f>
        <v>0</v>
      </c>
      <c r="BU23" s="99">
        <f>IF($N23="Equal",IF(AND(BU$11&gt;$K23,EOMONTH($M23,0)&gt;=BU$11),($F23-$O23)/$L23,0),IFERROR(($F23-$O23)*INDEX('S-Curve'!$C$3:$AM$39,MATCH('Development Costs'!$L23,'S-Curve'!$C$3:$C$39,0),MATCH(DATEDIF('Development Costs'!$K23,'Development Costs'!BU$11,"m")+1,'S-Curve'!$C$3:$AM$3,0)),0))</f>
        <v>0</v>
      </c>
      <c r="BV23" s="99">
        <f>IF($N23="Equal",IF(AND(BV$11&gt;$K23,EOMONTH($M23,0)&gt;=BV$11),($F23-$O23)/$L23,0),IFERROR(($F23-$O23)*INDEX('S-Curve'!$C$3:$AM$39,MATCH('Development Costs'!$L23,'S-Curve'!$C$3:$C$39,0),MATCH(DATEDIF('Development Costs'!$K23,'Development Costs'!BV$11,"m")+1,'S-Curve'!$C$3:$AM$3,0)),0))</f>
        <v>0</v>
      </c>
      <c r="BW23" s="99">
        <f>IF($N23="Equal",IF(AND(BW$11&gt;$K23,EOMONTH($M23,0)&gt;=BW$11),($F23-$O23)/$L23,0),IFERROR(($F23-$O23)*INDEX('S-Curve'!$C$3:$AM$39,MATCH('Development Costs'!$L23,'S-Curve'!$C$3:$C$39,0),MATCH(DATEDIF('Development Costs'!$K23,'Development Costs'!BW$11,"m")+1,'S-Curve'!$C$3:$AM$3,0)),0))</f>
        <v>0</v>
      </c>
      <c r="BX23" s="99">
        <f>IF($N23="Equal",IF(AND(BX$11&gt;$K23,EOMONTH($M23,0)&gt;=BX$11),($F23-$O23)/$L23,0),IFERROR(($F23-$O23)*INDEX('S-Curve'!$C$3:$AM$39,MATCH('Development Costs'!$L23,'S-Curve'!$C$3:$C$39,0),MATCH(DATEDIF('Development Costs'!$K23,'Development Costs'!BX$11,"m")+1,'S-Curve'!$C$3:$AM$3,0)),0))</f>
        <v>0</v>
      </c>
      <c r="BY23" s="99">
        <f>IF($N23="Equal",IF(AND(BY$11&gt;$K23,EOMONTH($M23,0)&gt;=BY$11),($F23-$O23)/$L23,0),IFERROR(($F23-$O23)*INDEX('S-Curve'!$C$3:$AM$39,MATCH('Development Costs'!$L23,'S-Curve'!$C$3:$C$39,0),MATCH(DATEDIF('Development Costs'!$K23,'Development Costs'!BY$11,"m")+1,'S-Curve'!$C$3:$AM$3,0)),0))</f>
        <v>0</v>
      </c>
      <c r="BZ23" s="99">
        <f>IF($N23="Equal",IF(AND(BZ$11&gt;$K23,EOMONTH($M23,0)&gt;=BZ$11),($F23-$O23)/$L23,0),IFERROR(($F23-$O23)*INDEX('S-Curve'!$C$3:$AM$39,MATCH('Development Costs'!$L23,'S-Curve'!$C$3:$C$39,0),MATCH(DATEDIF('Development Costs'!$K23,'Development Costs'!BZ$11,"m")+1,'S-Curve'!$C$3:$AM$3,0)),0))</f>
        <v>0</v>
      </c>
      <c r="CA23" s="99">
        <f>IF($N23="Equal",IF(AND(CA$11&gt;$K23,EOMONTH($M23,0)&gt;=CA$11),($F23-$O23)/$L23,0),IFERROR(($F23-$O23)*INDEX('S-Curve'!$C$3:$AM$39,MATCH('Development Costs'!$L23,'S-Curve'!$C$3:$C$39,0),MATCH(DATEDIF('Development Costs'!$K23,'Development Costs'!CA$11,"m")+1,'S-Curve'!$C$3:$AM$3,0)),0))</f>
        <v>0</v>
      </c>
      <c r="CB23" s="99">
        <f>IF($N23="Equal",IF(AND(CB$11&gt;$K23,EOMONTH($M23,0)&gt;=CB$11),($F23-$O23)/$L23,0),IFERROR(($F23-$O23)*INDEX('S-Curve'!$C$3:$AM$39,MATCH('Development Costs'!$L23,'S-Curve'!$C$3:$C$39,0),MATCH(DATEDIF('Development Costs'!$K23,'Development Costs'!CB$11,"m")+1,'S-Curve'!$C$3:$AM$3,0)),0))</f>
        <v>0</v>
      </c>
      <c r="CC23" s="99">
        <f>IF($N23="Equal",IF(AND(CC$11&gt;$K23,EOMONTH($M23,0)&gt;=CC$11),($F23-$O23)/$L23,0),IFERROR(($F23-$O23)*INDEX('S-Curve'!$C$3:$AM$39,MATCH('Development Costs'!$L23,'S-Curve'!$C$3:$C$39,0),MATCH(DATEDIF('Development Costs'!$K23,'Development Costs'!CC$11,"m")+1,'S-Curve'!$C$3:$AM$3,0)),0))</f>
        <v>0</v>
      </c>
      <c r="CD23" s="99">
        <f>IF($N23="Equal",IF(AND(CD$11&gt;$K23,EOMONTH($M23,0)&gt;=CD$11),($F23-$O23)/$L23,0),IFERROR(($F23-$O23)*INDEX('S-Curve'!$C$3:$AM$39,MATCH('Development Costs'!$L23,'S-Curve'!$C$3:$C$39,0),MATCH(DATEDIF('Development Costs'!$K23,'Development Costs'!CD$11,"m")+1,'S-Curve'!$C$3:$AM$3,0)),0))</f>
        <v>0</v>
      </c>
      <c r="CE23" s="99">
        <f>IF($N23="Equal",IF(AND(CE$11&gt;$K23,EOMONTH($M23,0)&gt;=CE$11),($F23-$O23)/$L23,0),IFERROR(($F23-$O23)*INDEX('S-Curve'!$C$3:$AM$39,MATCH('Development Costs'!$L23,'S-Curve'!$C$3:$C$39,0),MATCH(DATEDIF('Development Costs'!$K23,'Development Costs'!CE$11,"m")+1,'S-Curve'!$C$3:$AM$3,0)),0))</f>
        <v>0</v>
      </c>
      <c r="CF23" s="99">
        <f>IF($N23="Equal",IF(AND(CF$11&gt;$K23,EOMONTH($M23,0)&gt;=CF$11),($F23-$O23)/$L23,0),IFERROR(($F23-$O23)*INDEX('S-Curve'!$C$3:$AM$39,MATCH('Development Costs'!$L23,'S-Curve'!$C$3:$C$39,0),MATCH(DATEDIF('Development Costs'!$K23,'Development Costs'!CF$11,"m")+1,'S-Curve'!$C$3:$AM$3,0)),0))</f>
        <v>0</v>
      </c>
      <c r="CG23" s="99">
        <f>IF($N23="Equal",IF(AND(CG$11&gt;$K23,EOMONTH($M23,0)&gt;=CG$11),($F23-$O23)/$L23,0),IFERROR(($F23-$O23)*INDEX('S-Curve'!$C$3:$AM$39,MATCH('Development Costs'!$L23,'S-Curve'!$C$3:$C$39,0),MATCH(DATEDIF('Development Costs'!$K23,'Development Costs'!CG$11,"m")+1,'S-Curve'!$C$3:$AM$3,0)),0))</f>
        <v>0</v>
      </c>
      <c r="CH23" s="99">
        <f>IF($N23="Equal",IF(AND(CH$11&gt;$K23,EOMONTH($M23,0)&gt;=CH$11),($F23-$O23)/$L23,0),IFERROR(($F23-$O23)*INDEX('S-Curve'!$C$3:$AM$39,MATCH('Development Costs'!$L23,'S-Curve'!$C$3:$C$39,0),MATCH(DATEDIF('Development Costs'!$K23,'Development Costs'!CH$11,"m")+1,'S-Curve'!$C$3:$AM$3,0)),0))</f>
        <v>0</v>
      </c>
      <c r="CI23" s="99">
        <f>IF($N23="Equal",IF(AND(CI$11&gt;$K23,EOMONTH($M23,0)&gt;=CI$11),($F23-$O23)/$L23,0),IFERROR(($F23-$O23)*INDEX('S-Curve'!$C$3:$AM$39,MATCH('Development Costs'!$L23,'S-Curve'!$C$3:$C$39,0),MATCH(DATEDIF('Development Costs'!$K23,'Development Costs'!CI$11,"m")+1,'S-Curve'!$C$3:$AM$3,0)),0))</f>
        <v>0</v>
      </c>
      <c r="CJ23" s="99">
        <f>IF($N23="Equal",IF(AND(CJ$11&gt;$K23,EOMONTH($M23,0)&gt;=CJ$11),($F23-$O23)/$L23,0),IFERROR(($F23-$O23)*INDEX('S-Curve'!$C$3:$AM$39,MATCH('Development Costs'!$L23,'S-Curve'!$C$3:$C$39,0),MATCH(DATEDIF('Development Costs'!$K23,'Development Costs'!CJ$11,"m")+1,'S-Curve'!$C$3:$AM$3,0)),0))</f>
        <v>0</v>
      </c>
      <c r="CK23" s="99">
        <f>IF($N23="Equal",IF(AND(CK$11&gt;$K23,EOMONTH($M23,0)&gt;=CK$11),($F23-$O23)/$L23,0),IFERROR(($F23-$O23)*INDEX('S-Curve'!$C$3:$AM$39,MATCH('Development Costs'!$L23,'S-Curve'!$C$3:$C$39,0),MATCH(DATEDIF('Development Costs'!$K23,'Development Costs'!CK$11,"m")+1,'S-Curve'!$C$3:$AM$3,0)),0))</f>
        <v>0</v>
      </c>
      <c r="CL23" s="99">
        <f>IF($N23="Equal",IF(AND(CL$11&gt;$K23,EOMONTH($M23,0)&gt;=CL$11),($F23-$O23)/$L23,0),IFERROR(($F23-$O23)*INDEX('S-Curve'!$C$3:$AM$39,MATCH('Development Costs'!$L23,'S-Curve'!$C$3:$C$39,0),MATCH(DATEDIF('Development Costs'!$K23,'Development Costs'!CL$11,"m")+1,'S-Curve'!$C$3:$AM$3,0)),0))</f>
        <v>0</v>
      </c>
      <c r="CM23" s="99">
        <f>IF($N23="Equal",IF(AND(CM$11&gt;$K23,EOMONTH($M23,0)&gt;=CM$11),($F23-$O23)/$L23,0),IFERROR(($F23-$O23)*INDEX('S-Curve'!$C$3:$AM$39,MATCH('Development Costs'!$L23,'S-Curve'!$C$3:$C$39,0),MATCH(DATEDIF('Development Costs'!$K23,'Development Costs'!CM$11,"m")+1,'S-Curve'!$C$3:$AM$3,0)),0))</f>
        <v>0</v>
      </c>
      <c r="CN23" s="99">
        <f>IF($N23="Equal",IF(AND(CN$11&gt;$K23,EOMONTH($M23,0)&gt;=CN$11),($F23-$O23)/$L23,0),IFERROR(($F23-$O23)*INDEX('S-Curve'!$C$3:$AM$39,MATCH('Development Costs'!$L23,'S-Curve'!$C$3:$C$39,0),MATCH(DATEDIF('Development Costs'!$K23,'Development Costs'!CN$11,"m")+1,'S-Curve'!$C$3:$AM$3,0)),0))</f>
        <v>0</v>
      </c>
      <c r="CO23" s="99">
        <f>IF($N23="Equal",IF(AND(CO$11&gt;$K23,EOMONTH($M23,0)&gt;=CO$11),($F23-$O23)/$L23,0),IFERROR(($F23-$O23)*INDEX('S-Curve'!$C$3:$AM$39,MATCH('Development Costs'!$L23,'S-Curve'!$C$3:$C$39,0),MATCH(DATEDIF('Development Costs'!$K23,'Development Costs'!CO$11,"m")+1,'S-Curve'!$C$3:$AM$3,0)),0))</f>
        <v>0</v>
      </c>
      <c r="CP23" s="99">
        <f>IF($N23="Equal",IF(AND(CP$11&gt;$K23,EOMONTH($M23,0)&gt;=CP$11),($F23-$O23)/$L23,0),IFERROR(($F23-$O23)*INDEX('S-Curve'!$C$3:$AM$39,MATCH('Development Costs'!$L23,'S-Curve'!$C$3:$C$39,0),MATCH(DATEDIF('Development Costs'!$K23,'Development Costs'!CP$11,"m")+1,'S-Curve'!$C$3:$AM$3,0)),0))</f>
        <v>0</v>
      </c>
      <c r="CQ23" s="99">
        <f>IF($N23="Equal",IF(AND(CQ$11&gt;$K23,EOMONTH($M23,0)&gt;=CQ$11),($F23-$O23)/$L23,0),IFERROR(($F23-$O23)*INDEX('S-Curve'!$C$3:$AM$39,MATCH('Development Costs'!$L23,'S-Curve'!$C$3:$C$39,0),MATCH(DATEDIF('Development Costs'!$K23,'Development Costs'!CQ$11,"m")+1,'S-Curve'!$C$3:$AM$3,0)),0))</f>
        <v>0</v>
      </c>
      <c r="CR23" s="99">
        <f>IF($N23="Equal",IF(AND(CR$11&gt;$K23,EOMONTH($M23,0)&gt;=CR$11),($F23-$O23)/$L23,0),IFERROR(($F23-$O23)*INDEX('S-Curve'!$C$3:$AM$39,MATCH('Development Costs'!$L23,'S-Curve'!$C$3:$C$39,0),MATCH(DATEDIF('Development Costs'!$K23,'Development Costs'!CR$11,"m")+1,'S-Curve'!$C$3:$AM$3,0)),0))</f>
        <v>0</v>
      </c>
      <c r="CS23" s="99">
        <f>IF($N23="Equal",IF(AND(CS$11&gt;$K23,EOMONTH($M23,0)&gt;=CS$11),($F23-$O23)/$L23,0),IFERROR(($F23-$O23)*INDEX('S-Curve'!$C$3:$AM$39,MATCH('Development Costs'!$L23,'S-Curve'!$C$3:$C$39,0),MATCH(DATEDIF('Development Costs'!$K23,'Development Costs'!CS$11,"m")+1,'S-Curve'!$C$3:$AM$3,0)),0))</f>
        <v>0</v>
      </c>
      <c r="CT23" s="99">
        <f>IF($N23="Equal",IF(AND(CT$11&gt;$K23,EOMONTH($M23,0)&gt;=CT$11),($F23-$O23)/$L23,0),IFERROR(($F23-$O23)*INDEX('S-Curve'!$C$3:$AM$39,MATCH('Development Costs'!$L23,'S-Curve'!$C$3:$C$39,0),MATCH(DATEDIF('Development Costs'!$K23,'Development Costs'!CT$11,"m")+1,'S-Curve'!$C$3:$AM$3,0)),0))</f>
        <v>0</v>
      </c>
      <c r="CU23" s="99">
        <f>IF($N23="Equal",IF(AND(CU$11&gt;$K23,EOMONTH($M23,0)&gt;=CU$11),($F23-$O23)/$L23,0),IFERROR(($F23-$O23)*INDEX('S-Curve'!$C$3:$AM$39,MATCH('Development Costs'!$L23,'S-Curve'!$C$3:$C$39,0),MATCH(DATEDIF('Development Costs'!$K23,'Development Costs'!CU$11,"m")+1,'S-Curve'!$C$3:$AM$3,0)),0))</f>
        <v>0</v>
      </c>
      <c r="CV23" s="99">
        <f>IF($N23="Equal",IF(AND(CV$11&gt;$K23,EOMONTH($M23,0)&gt;=CV$11),($F23-$O23)/$L23,0),IFERROR(($F23-$O23)*INDEX('S-Curve'!$C$3:$AM$39,MATCH('Development Costs'!$L23,'S-Curve'!$C$3:$C$39,0),MATCH(DATEDIF('Development Costs'!$K23,'Development Costs'!CV$11,"m")+1,'S-Curve'!$C$3:$AM$3,0)),0))</f>
        <v>0</v>
      </c>
      <c r="CW23" s="99">
        <f>IF($N23="Equal",IF(AND(CW$11&gt;$K23,EOMONTH($M23,0)&gt;=CW$11),($F23-$O23)/$L23,0),IFERROR(($F23-$O23)*INDEX('S-Curve'!$C$3:$AM$39,MATCH('Development Costs'!$L23,'S-Curve'!$C$3:$C$39,0),MATCH(DATEDIF('Development Costs'!$K23,'Development Costs'!CW$11,"m")+1,'S-Curve'!$C$3:$AM$3,0)),0))</f>
        <v>0</v>
      </c>
      <c r="CX23" s="99">
        <f>IF($N23="Equal",IF(AND(CX$11&gt;$K23,EOMONTH($M23,0)&gt;=CX$11),($F23-$O23)/$L23,0),IFERROR(($F23-$O23)*INDEX('S-Curve'!$C$3:$AM$39,MATCH('Development Costs'!$L23,'S-Curve'!$C$3:$C$39,0),MATCH(DATEDIF('Development Costs'!$K23,'Development Costs'!CX$11,"m")+1,'S-Curve'!$C$3:$AM$3,0)),0))</f>
        <v>0</v>
      </c>
      <c r="CY23" s="99">
        <f>IF($N23="Equal",IF(AND(CY$11&gt;$K23,EOMONTH($M23,0)&gt;=CY$11),($F23-$O23)/$L23,0),IFERROR(($F23-$O23)*INDEX('S-Curve'!$C$3:$AM$39,MATCH('Development Costs'!$L23,'S-Curve'!$C$3:$C$39,0),MATCH(DATEDIF('Development Costs'!$K23,'Development Costs'!CY$11,"m")+1,'S-Curve'!$C$3:$AM$3,0)),0))</f>
        <v>0</v>
      </c>
      <c r="CZ23" s="99">
        <f>IF($N23="Equal",IF(AND(CZ$11&gt;$K23,EOMONTH($M23,0)&gt;=CZ$11),($F23-$O23)/$L23,0),IFERROR(($F23-$O23)*INDEX('S-Curve'!$C$3:$AM$39,MATCH('Development Costs'!$L23,'S-Curve'!$C$3:$C$39,0),MATCH(DATEDIF('Development Costs'!$K23,'Development Costs'!CZ$11,"m")+1,'S-Curve'!$C$3:$AM$3,0)),0))</f>
        <v>0</v>
      </c>
      <c r="DA23" s="99">
        <f>IF($N23="Equal",IF(AND(DA$11&gt;$K23,EOMONTH($M23,0)&gt;=DA$11),($F23-$O23)/$L23,0),IFERROR(($F23-$O23)*INDEX('S-Curve'!$C$3:$AM$39,MATCH('Development Costs'!$L23,'S-Curve'!$C$3:$C$39,0),MATCH(DATEDIF('Development Costs'!$K23,'Development Costs'!DA$11,"m")+1,'S-Curve'!$C$3:$AM$3,0)),0))</f>
        <v>0</v>
      </c>
      <c r="DB23" s="99">
        <f>IF($N23="Equal",IF(AND(DB$11&gt;$K23,EOMONTH($M23,0)&gt;=DB$11),($F23-$O23)/$L23,0),IFERROR(($F23-$O23)*INDEX('S-Curve'!$C$3:$AM$39,MATCH('Development Costs'!$L23,'S-Curve'!$C$3:$C$39,0),MATCH(DATEDIF('Development Costs'!$K23,'Development Costs'!DB$11,"m")+1,'S-Curve'!$C$3:$AM$3,0)),0))</f>
        <v>0</v>
      </c>
      <c r="DC23" s="99">
        <f>IF($N23="Equal",IF(AND(DC$11&gt;$K23,EOMONTH($M23,0)&gt;=DC$11),($F23-$O23)/$L23,0),IFERROR(($F23-$O23)*INDEX('S-Curve'!$C$3:$AM$39,MATCH('Development Costs'!$L23,'S-Curve'!$C$3:$C$39,0),MATCH(DATEDIF('Development Costs'!$K23,'Development Costs'!DC$11,"m")+1,'S-Curve'!$C$3:$AM$3,0)),0))</f>
        <v>0</v>
      </c>
      <c r="DD23" s="99">
        <f>IF($N23="Equal",IF(AND(DD$11&gt;$K23,EOMONTH($M23,0)&gt;=DD$11),($F23-$O23)/$L23,0),IFERROR(($F23-$O23)*INDEX('S-Curve'!$C$3:$AM$39,MATCH('Development Costs'!$L23,'S-Curve'!$C$3:$C$39,0),MATCH(DATEDIF('Development Costs'!$K23,'Development Costs'!DD$11,"m")+1,'S-Curve'!$C$3:$AM$3,0)),0))</f>
        <v>0</v>
      </c>
      <c r="DE23" s="99">
        <f>IF($N23="Equal",IF(AND(DE$11&gt;$K23,EOMONTH($M23,0)&gt;=DE$11),($F23-$O23)/$L23,0),IFERROR(($F23-$O23)*INDEX('S-Curve'!$C$3:$AM$39,MATCH('Development Costs'!$L23,'S-Curve'!$C$3:$C$39,0),MATCH(DATEDIF('Development Costs'!$K23,'Development Costs'!DE$11,"m")+1,'S-Curve'!$C$3:$AM$3,0)),0))</f>
        <v>0</v>
      </c>
      <c r="DF23" s="99">
        <f>IF($N23="Equal",IF(AND(DF$11&gt;$K23,EOMONTH($M23,0)&gt;=DF$11),($F23-$O23)/$L23,0),IFERROR(($F23-$O23)*INDEX('S-Curve'!$C$3:$AM$39,MATCH('Development Costs'!$L23,'S-Curve'!$C$3:$C$39,0),MATCH(DATEDIF('Development Costs'!$K23,'Development Costs'!DF$11,"m")+1,'S-Curve'!$C$3:$AM$3,0)),0))</f>
        <v>0</v>
      </c>
      <c r="DG23" s="99">
        <f>IF($N23="Equal",IF(AND(DG$11&gt;$K23,EOMONTH($M23,0)&gt;=DG$11),($F23-$O23)/$L23,0),IFERROR(($F23-$O23)*INDEX('S-Curve'!$C$3:$AM$39,MATCH('Development Costs'!$L23,'S-Curve'!$C$3:$C$39,0),MATCH(DATEDIF('Development Costs'!$K23,'Development Costs'!DG$11,"m")+1,'S-Curve'!$C$3:$AM$3,0)),0))</f>
        <v>0</v>
      </c>
      <c r="DH23" s="99">
        <f>IF($N23="Equal",IF(AND(DH$11&gt;$K23,EOMONTH($M23,0)&gt;=DH$11),($F23-$O23)/$L23,0),IFERROR(($F23-$O23)*INDEX('S-Curve'!$C$3:$AM$39,MATCH('Development Costs'!$L23,'S-Curve'!$C$3:$C$39,0),MATCH(DATEDIF('Development Costs'!$K23,'Development Costs'!DH$11,"m")+1,'S-Curve'!$C$3:$AM$3,0)),0))</f>
        <v>0</v>
      </c>
      <c r="DI23" s="99">
        <f>IF($N23="Equal",IF(AND(DI$11&gt;$K23,EOMONTH($M23,0)&gt;=DI$11),($F23-$O23)/$L23,0),IFERROR(($F23-$O23)*INDEX('S-Curve'!$C$3:$AM$39,MATCH('Development Costs'!$L23,'S-Curve'!$C$3:$C$39,0),MATCH(DATEDIF('Development Costs'!$K23,'Development Costs'!DI$11,"m")+1,'S-Curve'!$C$3:$AM$3,0)),0))</f>
        <v>0</v>
      </c>
      <c r="DJ23" s="99">
        <f>IF($N23="Equal",IF(AND(DJ$11&gt;$K23,EOMONTH($M23,0)&gt;=DJ$11),($F23-$O23)/$L23,0),IFERROR(($F23-$O23)*INDEX('S-Curve'!$C$3:$AM$39,MATCH('Development Costs'!$L23,'S-Curve'!$C$3:$C$39,0),MATCH(DATEDIF('Development Costs'!$K23,'Development Costs'!DJ$11,"m")+1,'S-Curve'!$C$3:$AM$3,0)),0))</f>
        <v>0</v>
      </c>
      <c r="DK23" s="99">
        <f>IF($N23="Equal",IF(AND(DK$11&gt;$K23,EOMONTH($M23,0)&gt;=DK$11),($F23-$O23)/$L23,0),IFERROR(($F23-$O23)*INDEX('S-Curve'!$C$3:$AM$39,MATCH('Development Costs'!$L23,'S-Curve'!$C$3:$C$39,0),MATCH(DATEDIF('Development Costs'!$K23,'Development Costs'!DK$11,"m")+1,'S-Curve'!$C$3:$AM$3,0)),0))</f>
        <v>0</v>
      </c>
      <c r="DL23" s="99">
        <f>IF($N23="Equal",IF(AND(DL$11&gt;$K23,EOMONTH($M23,0)&gt;=DL$11),($F23-$O23)/$L23,0),IFERROR(($F23-$O23)*INDEX('S-Curve'!$C$3:$AM$39,MATCH('Development Costs'!$L23,'S-Curve'!$C$3:$C$39,0),MATCH(DATEDIF('Development Costs'!$K23,'Development Costs'!DL$11,"m")+1,'S-Curve'!$C$3:$AM$3,0)),0))</f>
        <v>0</v>
      </c>
      <c r="DM23" s="99">
        <f>IF($N23="Equal",IF(AND(DM$11&gt;$K23,EOMONTH($M23,0)&gt;=DM$11),($F23-$O23)/$L23,0),IFERROR(($F23-$O23)*INDEX('S-Curve'!$C$3:$AM$39,MATCH('Development Costs'!$L23,'S-Curve'!$C$3:$C$39,0),MATCH(DATEDIF('Development Costs'!$K23,'Development Costs'!DM$11,"m")+1,'S-Curve'!$C$3:$AM$3,0)),0))</f>
        <v>0</v>
      </c>
      <c r="DN23" s="99">
        <f>IF($N23="Equal",IF(AND(DN$11&gt;$K23,EOMONTH($M23,0)&gt;=DN$11),($F23-$O23)/$L23,0),IFERROR(($F23-$O23)*INDEX('S-Curve'!$C$3:$AM$39,MATCH('Development Costs'!$L23,'S-Curve'!$C$3:$C$39,0),MATCH(DATEDIF('Development Costs'!$K23,'Development Costs'!DN$11,"m")+1,'S-Curve'!$C$3:$AM$3,0)),0))</f>
        <v>0</v>
      </c>
      <c r="DO23" s="99">
        <f>IF($N23="Equal",IF(AND(DO$11&gt;$K23,EOMONTH($M23,0)&gt;=DO$11),($F23-$O23)/$L23,0),IFERROR(($F23-$O23)*INDEX('S-Curve'!$C$3:$AM$39,MATCH('Development Costs'!$L23,'S-Curve'!$C$3:$C$39,0),MATCH(DATEDIF('Development Costs'!$K23,'Development Costs'!DO$11,"m")+1,'S-Curve'!$C$3:$AM$3,0)),0))</f>
        <v>0</v>
      </c>
      <c r="DP23" s="99">
        <f>IF($N23="Equal",IF(AND(DP$11&gt;$K23,EOMONTH($M23,0)&gt;=DP$11),($F23-$O23)/$L23,0),IFERROR(($F23-$O23)*INDEX('S-Curve'!$C$3:$AM$39,MATCH('Development Costs'!$L23,'S-Curve'!$C$3:$C$39,0),MATCH(DATEDIF('Development Costs'!$K23,'Development Costs'!DP$11,"m")+1,'S-Curve'!$C$3:$AM$3,0)),0))</f>
        <v>0</v>
      </c>
      <c r="DQ23" s="99">
        <f>IF($N23="Equal",IF(AND(DQ$11&gt;$K23,EOMONTH($M23,0)&gt;=DQ$11),($F23-$O23)/$L23,0),IFERROR(($F23-$O23)*INDEX('S-Curve'!$C$3:$AM$39,MATCH('Development Costs'!$L23,'S-Curve'!$C$3:$C$39,0),MATCH(DATEDIF('Development Costs'!$K23,'Development Costs'!DQ$11,"m")+1,'S-Curve'!$C$3:$AM$3,0)),0))</f>
        <v>0</v>
      </c>
      <c r="DR23" s="99">
        <f>IF($N23="Equal",IF(AND(DR$11&gt;$K23,EOMONTH($M23,0)&gt;=DR$11),($F23-$O23)/$L23,0),IFERROR(($F23-$O23)*INDEX('S-Curve'!$C$3:$AM$39,MATCH('Development Costs'!$L23,'S-Curve'!$C$3:$C$39,0),MATCH(DATEDIF('Development Costs'!$K23,'Development Costs'!DR$11,"m")+1,'S-Curve'!$C$3:$AM$3,0)),0))</f>
        <v>0</v>
      </c>
      <c r="DS23" s="99">
        <f>IF($N23="Equal",IF(AND(DS$11&gt;$K23,EOMONTH($M23,0)&gt;=DS$11),($F23-$O23)/$L23,0),IFERROR(($F23-$O23)*INDEX('S-Curve'!$C$3:$AM$39,MATCH('Development Costs'!$L23,'S-Curve'!$C$3:$C$39,0),MATCH(DATEDIF('Development Costs'!$K23,'Development Costs'!DS$11,"m")+1,'S-Curve'!$C$3:$AM$3,0)),0))</f>
        <v>0</v>
      </c>
      <c r="DT23" s="99">
        <f>IF($N23="Equal",IF(AND(DT$11&gt;$K23,EOMONTH($M23,0)&gt;=DT$11),($F23-$O23)/$L23,0),IFERROR(($F23-$O23)*INDEX('S-Curve'!$C$3:$AM$39,MATCH('Development Costs'!$L23,'S-Curve'!$C$3:$C$39,0),MATCH(DATEDIF('Development Costs'!$K23,'Development Costs'!DT$11,"m")+1,'S-Curve'!$C$3:$AM$3,0)),0))</f>
        <v>0</v>
      </c>
      <c r="DU23" s="99">
        <f>IF($N23="Equal",IF(AND(DU$11&gt;$K23,EOMONTH($M23,0)&gt;=DU$11),($F23-$O23)/$L23,0),IFERROR(($F23-$O23)*INDEX('S-Curve'!$C$3:$AM$39,MATCH('Development Costs'!$L23,'S-Curve'!$C$3:$C$39,0),MATCH(DATEDIF('Development Costs'!$K23,'Development Costs'!DU$11,"m")+1,'S-Curve'!$C$3:$AM$3,0)),0))</f>
        <v>0</v>
      </c>
      <c r="DV23" s="99">
        <f>IF($N23="Equal",IF(AND(DV$11&gt;$K23,EOMONTH($M23,0)&gt;=DV$11),($F23-$O23)/$L23,0),IFERROR(($F23-$O23)*INDEX('S-Curve'!$C$3:$AM$39,MATCH('Development Costs'!$L23,'S-Curve'!$C$3:$C$39,0),MATCH(DATEDIF('Development Costs'!$K23,'Development Costs'!DV$11,"m")+1,'S-Curve'!$C$3:$AM$3,0)),0))</f>
        <v>0</v>
      </c>
      <c r="DW23" s="99">
        <f>IF($N23="Equal",IF(AND(DW$11&gt;$K23,EOMONTH($M23,0)&gt;=DW$11),($F23-$O23)/$L23,0),IFERROR(($F23-$O23)*INDEX('S-Curve'!$C$3:$AM$39,MATCH('Development Costs'!$L23,'S-Curve'!$C$3:$C$39,0),MATCH(DATEDIF('Development Costs'!$K23,'Development Costs'!DW$11,"m")+1,'S-Curve'!$C$3:$AM$3,0)),0))</f>
        <v>0</v>
      </c>
      <c r="DX23" s="99">
        <f>IF($N23="Equal",IF(AND(DX$11&gt;$K23,EOMONTH($M23,0)&gt;=DX$11),($F23-$O23)/$L23,0),IFERROR(($F23-$O23)*INDEX('S-Curve'!$C$3:$AM$39,MATCH('Development Costs'!$L23,'S-Curve'!$C$3:$C$39,0),MATCH(DATEDIF('Development Costs'!$K23,'Development Costs'!DX$11,"m")+1,'S-Curve'!$C$3:$AM$3,0)),0))</f>
        <v>0</v>
      </c>
      <c r="DY23" s="99">
        <f>IF($N23="Equal",IF(AND(DY$11&gt;$K23,EOMONTH($M23,0)&gt;=DY$11),($F23-$O23)/$L23,0),IFERROR(($F23-$O23)*INDEX('S-Curve'!$C$3:$AM$39,MATCH('Development Costs'!$L23,'S-Curve'!$C$3:$C$39,0),MATCH(DATEDIF('Development Costs'!$K23,'Development Costs'!DY$11,"m")+1,'S-Curve'!$C$3:$AM$3,0)),0))</f>
        <v>0</v>
      </c>
      <c r="DZ23" s="99">
        <f>IF($N23="Equal",IF(AND(DZ$11&gt;$K23,EOMONTH($M23,0)&gt;=DZ$11),($F23-$O23)/$L23,0),IFERROR(($F23-$O23)*INDEX('S-Curve'!$C$3:$AM$39,MATCH('Development Costs'!$L23,'S-Curve'!$C$3:$C$39,0),MATCH(DATEDIF('Development Costs'!$K23,'Development Costs'!DZ$11,"m")+1,'S-Curve'!$C$3:$AM$3,0)),0))</f>
        <v>0</v>
      </c>
      <c r="EA23" s="99">
        <f>IF($N23="Equal",IF(AND(EA$11&gt;$K23,EOMONTH($M23,0)&gt;=EA$11),($F23-$O23)/$L23,0),IFERROR(($F23-$O23)*INDEX('S-Curve'!$C$3:$AM$39,MATCH('Development Costs'!$L23,'S-Curve'!$C$3:$C$39,0),MATCH(DATEDIF('Development Costs'!$K23,'Development Costs'!EA$11,"m")+1,'S-Curve'!$C$3:$AM$3,0)),0))</f>
        <v>0</v>
      </c>
      <c r="EB23" s="99">
        <f>IF($N23="Equal",IF(AND(EB$11&gt;$K23,EOMONTH($M23,0)&gt;=EB$11),($F23-$O23)/$L23,0),IFERROR(($F23-$O23)*INDEX('S-Curve'!$C$3:$AM$39,MATCH('Development Costs'!$L23,'S-Curve'!$C$3:$C$39,0),MATCH(DATEDIF('Development Costs'!$K23,'Development Costs'!EB$11,"m")+1,'S-Curve'!$C$3:$AM$3,0)),0))</f>
        <v>0</v>
      </c>
      <c r="EC23" s="99">
        <f>IF($N23="Equal",IF(AND(EC$11&gt;$K23,EOMONTH($M23,0)&gt;=EC$11),($F23-$O23)/$L23,0),IFERROR(($F23-$O23)*INDEX('S-Curve'!$C$3:$AM$39,MATCH('Development Costs'!$L23,'S-Curve'!$C$3:$C$39,0),MATCH(DATEDIF('Development Costs'!$K23,'Development Costs'!EC$11,"m")+1,'S-Curve'!$C$3:$AM$3,0)),0))</f>
        <v>0</v>
      </c>
      <c r="ED23" s="99">
        <f>IF($N23="Equal",IF(AND(ED$11&gt;$K23,EOMONTH($M23,0)&gt;=ED$11),($F23-$O23)/$L23,0),IFERROR(($F23-$O23)*INDEX('S-Curve'!$C$3:$AM$39,MATCH('Development Costs'!$L23,'S-Curve'!$C$3:$C$39,0),MATCH(DATEDIF('Development Costs'!$K23,'Development Costs'!ED$11,"m")+1,'S-Curve'!$C$3:$AM$3,0)),0))</f>
        <v>0</v>
      </c>
      <c r="EE23" s="99">
        <f>IF($N23="Equal",IF(AND(EE$11&gt;$K23,EOMONTH($M23,0)&gt;=EE$11),($F23-$O23)/$L23,0),IFERROR(($F23-$O23)*INDEX('S-Curve'!$C$3:$AM$39,MATCH('Development Costs'!$L23,'S-Curve'!$C$3:$C$39,0),MATCH(DATEDIF('Development Costs'!$K23,'Development Costs'!EE$11,"m")+1,'S-Curve'!$C$3:$AM$3,0)),0))</f>
        <v>0</v>
      </c>
      <c r="EF23" s="99">
        <f>IF($N23="Equal",IF(AND(EF$11&gt;$K23,EOMONTH($M23,0)&gt;=EF$11),($F23-$O23)/$L23,0),IFERROR(($F23-$O23)*INDEX('S-Curve'!$C$3:$AM$39,MATCH('Development Costs'!$L23,'S-Curve'!$C$3:$C$39,0),MATCH(DATEDIF('Development Costs'!$K23,'Development Costs'!EF$11,"m")+1,'S-Curve'!$C$3:$AM$3,0)),0))</f>
        <v>0</v>
      </c>
      <c r="EG23" s="99">
        <f>IF(EC23="Equal",IF(AND(EG$11&gt;$K23,EOMONTH($M23,0)&gt;=EG$11),($F23-$O23)/$L23,0),IFERROR(($F23-$O23)*INDEX('S-Curve'!$C$3:$AM$39,MATCH('Development Costs'!$L23,'S-Curve'!$C$3:$C$39,0),MATCH(DATEDIF('Development Costs'!$K23,'Development Costs'!EG$11,"m")+1,'S-Curve'!$C$3:$AM$3,0)),0))</f>
        <v>0</v>
      </c>
    </row>
    <row r="24" spans="2:137">
      <c r="B24" s="157" t="s">
        <v>758</v>
      </c>
      <c r="E24" s="445">
        <v>0</v>
      </c>
      <c r="F24" s="71">
        <f>E24*(F20+F23)</f>
        <v>0</v>
      </c>
      <c r="G24" s="105">
        <f t="shared" ref="G24" si="14">F24/$E$8</f>
        <v>0</v>
      </c>
      <c r="H24" s="99">
        <f>F24/Assumptions!$D$60</f>
        <v>0</v>
      </c>
      <c r="I24" s="32">
        <f t="shared" ca="1" si="11"/>
        <v>0</v>
      </c>
      <c r="K24" s="73">
        <f>Assumptions!$D$16</f>
        <v>46204</v>
      </c>
      <c r="L24" s="155">
        <f>Assumptions!$D$17</f>
        <v>23</v>
      </c>
      <c r="M24" s="149">
        <f t="shared" si="12"/>
        <v>46874</v>
      </c>
      <c r="N24" s="70" t="s">
        <v>400</v>
      </c>
      <c r="O24" s="71">
        <v>0</v>
      </c>
      <c r="P24" s="1" t="str">
        <f t="shared" si="8"/>
        <v/>
      </c>
      <c r="Q24" s="99">
        <f t="shared" si="13"/>
        <v>0</v>
      </c>
      <c r="R24" s="99">
        <f>IF($N24="Equal",IF(AND(R$11&gt;$K24,EOMONTH($M24,0)&gt;=R$11),($F24-$O24)/$L24,0),IFERROR(($F24-$O24)*INDEX('S-Curve'!$C$3:$AM$39,MATCH('Development Costs'!$L24,'S-Curve'!$C$3:$C$39,0),MATCH(DATEDIF('Development Costs'!$K24,'Development Costs'!R$11,"m")+1,'S-Curve'!$C$3:$AM$3,0)),0))</f>
        <v>0</v>
      </c>
      <c r="S24" s="99">
        <f>IF($N24="Equal",IF(AND(S$11&gt;$K24,EOMONTH($M24,0)&gt;=S$11),($F24-$O24)/$L24,0),IFERROR(($F24-$O24)*INDEX('S-Curve'!$C$3:$AM$39,MATCH('Development Costs'!$L24,'S-Curve'!$C$3:$C$39,0),MATCH(DATEDIF('Development Costs'!$K24,'Development Costs'!S$11,"m")+1,'S-Curve'!$C$3:$AM$3,0)),0))</f>
        <v>0</v>
      </c>
      <c r="T24" s="99">
        <f>IF($N24="Equal",IF(AND(T$11&gt;$K24,EOMONTH($M24,0)&gt;=T$11),($F24-$O24)/$L24,0),IFERROR(($F24-$O24)*INDEX('S-Curve'!$C$3:$AM$39,MATCH('Development Costs'!$L24,'S-Curve'!$C$3:$C$39,0),MATCH(DATEDIF('Development Costs'!$K24,'Development Costs'!T$11,"m")+1,'S-Curve'!$C$3:$AM$3,0)),0))</f>
        <v>0</v>
      </c>
      <c r="U24" s="99">
        <f>IF($N24="Equal",IF(AND(U$11&gt;$K24,EOMONTH($M24,0)&gt;=U$11),($F24-$O24)/$L24,0),IFERROR(($F24-$O24)*INDEX('S-Curve'!$C$3:$AM$39,MATCH('Development Costs'!$L24,'S-Curve'!$C$3:$C$39,0),MATCH(DATEDIF('Development Costs'!$K24,'Development Costs'!U$11,"m")+1,'S-Curve'!$C$3:$AM$3,0)),0))</f>
        <v>0</v>
      </c>
      <c r="V24" s="99">
        <f>IF($N24="Equal",IF(AND(V$11&gt;$K24,EOMONTH($M24,0)&gt;=V$11),($F24-$O24)/$L24,0),IFERROR(($F24-$O24)*INDEX('S-Curve'!$C$3:$AM$39,MATCH('Development Costs'!$L24,'S-Curve'!$C$3:$C$39,0),MATCH(DATEDIF('Development Costs'!$K24,'Development Costs'!V$11,"m")+1,'S-Curve'!$C$3:$AM$3,0)),0))</f>
        <v>0</v>
      </c>
      <c r="W24" s="99">
        <f>IF($N24="Equal",IF(AND(W$11&gt;$K24,EOMONTH($M24,0)&gt;=W$11),($F24-$O24)/$L24,0),IFERROR(($F24-$O24)*INDEX('S-Curve'!$C$3:$AM$39,MATCH('Development Costs'!$L24,'S-Curve'!$C$3:$C$39,0),MATCH(DATEDIF('Development Costs'!$K24,'Development Costs'!W$11,"m")+1,'S-Curve'!$C$3:$AM$3,0)),0))</f>
        <v>0</v>
      </c>
      <c r="X24" s="99">
        <f>IF($N24="Equal",IF(AND(X$11&gt;$K24,EOMONTH($M24,0)&gt;=X$11),($F24-$O24)/$L24,0),IFERROR(($F24-$O24)*INDEX('S-Curve'!$C$3:$AM$39,MATCH('Development Costs'!$L24,'S-Curve'!$C$3:$C$39,0),MATCH(DATEDIF('Development Costs'!$K24,'Development Costs'!X$11,"m")+1,'S-Curve'!$C$3:$AM$3,0)),0))</f>
        <v>0</v>
      </c>
      <c r="Y24" s="99">
        <f>IF($N24="Equal",IF(AND(Y$11&gt;$K24,EOMONTH($M24,0)&gt;=Y$11),($F24-$O24)/$L24,0),IFERROR(($F24-$O24)*INDEX('S-Curve'!$C$3:$AM$39,MATCH('Development Costs'!$L24,'S-Curve'!$C$3:$C$39,0),MATCH(DATEDIF('Development Costs'!$K24,'Development Costs'!Y$11,"m")+1,'S-Curve'!$C$3:$AM$3,0)),0))</f>
        <v>0</v>
      </c>
      <c r="Z24" s="99">
        <f>IF($N24="Equal",IF(AND(Z$11&gt;$K24,EOMONTH($M24,0)&gt;=Z$11),($F24-$O24)/$L24,0),IFERROR(($F24-$O24)*INDEX('S-Curve'!$C$3:$AM$39,MATCH('Development Costs'!$L24,'S-Curve'!$C$3:$C$39,0),MATCH(DATEDIF('Development Costs'!$K24,'Development Costs'!Z$11,"m")+1,'S-Curve'!$C$3:$AM$3,0)),0))</f>
        <v>0</v>
      </c>
      <c r="AA24" s="99">
        <f>IF($N24="Equal",IF(AND(AA$11&gt;$K24,EOMONTH($M24,0)&gt;=AA$11),($F24-$O24)/$L24,0),IFERROR(($F24-$O24)*INDEX('S-Curve'!$C$3:$AM$39,MATCH('Development Costs'!$L24,'S-Curve'!$C$3:$C$39,0),MATCH(DATEDIF('Development Costs'!$K24,'Development Costs'!AA$11,"m")+1,'S-Curve'!$C$3:$AM$3,0)),0))</f>
        <v>0</v>
      </c>
      <c r="AB24" s="99">
        <f>IF($N24="Equal",IF(AND(AB$11&gt;$K24,EOMONTH($M24,0)&gt;=AB$11),($F24-$O24)/$L24,0),IFERROR(($F24-$O24)*INDEX('S-Curve'!$C$3:$AM$39,MATCH('Development Costs'!$L24,'S-Curve'!$C$3:$C$39,0),MATCH(DATEDIF('Development Costs'!$K24,'Development Costs'!AB$11,"m")+1,'S-Curve'!$C$3:$AM$3,0)),0))</f>
        <v>0</v>
      </c>
      <c r="AC24" s="99">
        <f>IF($N24="Equal",IF(AND(AC$11&gt;$K24,EOMONTH($M24,0)&gt;=AC$11),($F24-$O24)/$L24,0),IFERROR(($F24-$O24)*INDEX('S-Curve'!$C$3:$AM$39,MATCH('Development Costs'!$L24,'S-Curve'!$C$3:$C$39,0),MATCH(DATEDIF('Development Costs'!$K24,'Development Costs'!AC$11,"m")+1,'S-Curve'!$C$3:$AM$3,0)),0))</f>
        <v>0</v>
      </c>
      <c r="AD24" s="99">
        <f>IF($N24="Equal",IF(AND(AD$11&gt;$K24,EOMONTH($M24,0)&gt;=AD$11),($F24-$O24)/$L24,0),IFERROR(($F24-$O24)*INDEX('S-Curve'!$C$3:$AM$39,MATCH('Development Costs'!$L24,'S-Curve'!$C$3:$C$39,0),MATCH(DATEDIF('Development Costs'!$K24,'Development Costs'!AD$11,"m")+1,'S-Curve'!$C$3:$AM$3,0)),0))</f>
        <v>0</v>
      </c>
      <c r="AE24" s="99">
        <f>IF($N24="Equal",IF(AND(AE$11&gt;$K24,EOMONTH($M24,0)&gt;=AE$11),($F24-$O24)/$L24,0),IFERROR(($F24-$O24)*INDEX('S-Curve'!$C$3:$AM$39,MATCH('Development Costs'!$L24,'S-Curve'!$C$3:$C$39,0),MATCH(DATEDIF('Development Costs'!$K24,'Development Costs'!AE$11,"m")+1,'S-Curve'!$C$3:$AM$3,0)),0))</f>
        <v>0</v>
      </c>
      <c r="AF24" s="99">
        <f>IF($N24="Equal",IF(AND(AF$11&gt;$K24,EOMONTH($M24,0)&gt;=AF$11),($F24-$O24)/$L24,0),IFERROR(($F24-$O24)*INDEX('S-Curve'!$C$3:$AM$39,MATCH('Development Costs'!$L24,'S-Curve'!$C$3:$C$39,0),MATCH(DATEDIF('Development Costs'!$K24,'Development Costs'!AF$11,"m")+1,'S-Curve'!$C$3:$AM$3,0)),0))</f>
        <v>0</v>
      </c>
      <c r="AG24" s="99">
        <f>IF($N24="Equal",IF(AND(AG$11&gt;$K24,EOMONTH($M24,0)&gt;=AG$11),($F24-$O24)/$L24,0),IFERROR(($F24-$O24)*INDEX('S-Curve'!$C$3:$AM$39,MATCH('Development Costs'!$L24,'S-Curve'!$C$3:$C$39,0),MATCH(DATEDIF('Development Costs'!$K24,'Development Costs'!AG$11,"m")+1,'S-Curve'!$C$3:$AM$3,0)),0))</f>
        <v>0</v>
      </c>
      <c r="AH24" s="99">
        <f>IF($N24="Equal",IF(AND(AH$11&gt;$K24,EOMONTH($M24,0)&gt;=AH$11),($F24-$O24)/$L24,0),IFERROR(($F24-$O24)*INDEX('S-Curve'!$C$3:$AM$39,MATCH('Development Costs'!$L24,'S-Curve'!$C$3:$C$39,0),MATCH(DATEDIF('Development Costs'!$K24,'Development Costs'!AH$11,"m")+1,'S-Curve'!$C$3:$AM$3,0)),0))</f>
        <v>0</v>
      </c>
      <c r="AI24" s="99">
        <f>IF($N24="Equal",IF(AND(AI$11&gt;$K24,EOMONTH($M24,0)&gt;=AI$11),($F24-$O24)/$L24,0),IFERROR(($F24-$O24)*INDEX('S-Curve'!$C$3:$AM$39,MATCH('Development Costs'!$L24,'S-Curve'!$C$3:$C$39,0),MATCH(DATEDIF('Development Costs'!$K24,'Development Costs'!AI$11,"m")+1,'S-Curve'!$C$3:$AM$3,0)),0))</f>
        <v>0</v>
      </c>
      <c r="AJ24" s="99">
        <f>IF($N24="Equal",IF(AND(AJ$11&gt;$K24,EOMONTH($M24,0)&gt;=AJ$11),($F24-$O24)/$L24,0),IFERROR(($F24-$O24)*INDEX('S-Curve'!$C$3:$AM$39,MATCH('Development Costs'!$L24,'S-Curve'!$C$3:$C$39,0),MATCH(DATEDIF('Development Costs'!$K24,'Development Costs'!AJ$11,"m")+1,'S-Curve'!$C$3:$AM$3,0)),0))</f>
        <v>0</v>
      </c>
      <c r="AK24" s="99">
        <f>IF($N24="Equal",IF(AND(AK$11&gt;$K24,EOMONTH($M24,0)&gt;=AK$11),($F24-$O24)/$L24,0),IFERROR(($F24-$O24)*INDEX('S-Curve'!$C$3:$AM$39,MATCH('Development Costs'!$L24,'S-Curve'!$C$3:$C$39,0),MATCH(DATEDIF('Development Costs'!$K24,'Development Costs'!AK$11,"m")+1,'S-Curve'!$C$3:$AM$3,0)),0))</f>
        <v>0</v>
      </c>
      <c r="AL24" s="99">
        <f>IF($N24="Equal",IF(AND(AL$11&gt;$K24,EOMONTH($M24,0)&gt;=AL$11),($F24-$O24)/$L24,0),IFERROR(($F24-$O24)*INDEX('S-Curve'!$C$3:$AM$39,MATCH('Development Costs'!$L24,'S-Curve'!$C$3:$C$39,0),MATCH(DATEDIF('Development Costs'!$K24,'Development Costs'!AL$11,"m")+1,'S-Curve'!$C$3:$AM$3,0)),0))</f>
        <v>0</v>
      </c>
      <c r="AM24" s="99">
        <f>IF($N24="Equal",IF(AND(AM$11&gt;$K24,EOMONTH($M24,0)&gt;=AM$11),($F24-$O24)/$L24,0),IFERROR(($F24-$O24)*INDEX('S-Curve'!$C$3:$AM$39,MATCH('Development Costs'!$L24,'S-Curve'!$C$3:$C$39,0),MATCH(DATEDIF('Development Costs'!$K24,'Development Costs'!AM$11,"m")+1,'S-Curve'!$C$3:$AM$3,0)),0))</f>
        <v>0</v>
      </c>
      <c r="AN24" s="99">
        <f>IF($N24="Equal",IF(AND(AN$11&gt;$K24,EOMONTH($M24,0)&gt;=AN$11),($F24-$O24)/$L24,0),IFERROR(($F24-$O24)*INDEX('S-Curve'!$C$3:$AM$39,MATCH('Development Costs'!$L24,'S-Curve'!$C$3:$C$39,0),MATCH(DATEDIF('Development Costs'!$K24,'Development Costs'!AN$11,"m")+1,'S-Curve'!$C$3:$AM$3,0)),0))</f>
        <v>0</v>
      </c>
      <c r="AO24" s="99">
        <f>IF($N24="Equal",IF(AND(AO$11&gt;$K24,EOMONTH($M24,0)&gt;=AO$11),($F24-$O24)/$L24,0),IFERROR(($F24-$O24)*INDEX('S-Curve'!$C$3:$AM$39,MATCH('Development Costs'!$L24,'S-Curve'!$C$3:$C$39,0),MATCH(DATEDIF('Development Costs'!$K24,'Development Costs'!AO$11,"m")+1,'S-Curve'!$C$3:$AM$3,0)),0))</f>
        <v>0</v>
      </c>
      <c r="AP24" s="99">
        <f>IF($N24="Equal",IF(AND(AP$11&gt;$K24,EOMONTH($M24,0)&gt;=AP$11),($F24-$O24)/$L24,0),IFERROR(($F24-$O24)*INDEX('S-Curve'!$C$3:$AM$39,MATCH('Development Costs'!$L24,'S-Curve'!$C$3:$C$39,0),MATCH(DATEDIF('Development Costs'!$K24,'Development Costs'!AP$11,"m")+1,'S-Curve'!$C$3:$AM$3,0)),0))</f>
        <v>0</v>
      </c>
      <c r="AQ24" s="99">
        <f>IF($N24="Equal",IF(AND(AQ$11&gt;$K24,EOMONTH($M24,0)&gt;=AQ$11),($F24-$O24)/$L24,0),IFERROR(($F24-$O24)*INDEX('S-Curve'!$C$3:$AM$39,MATCH('Development Costs'!$L24,'S-Curve'!$C$3:$C$39,0),MATCH(DATEDIF('Development Costs'!$K24,'Development Costs'!AQ$11,"m")+1,'S-Curve'!$C$3:$AM$3,0)),0))</f>
        <v>0</v>
      </c>
      <c r="AR24" s="99">
        <f>IF($N24="Equal",IF(AND(AR$11&gt;$K24,EOMONTH($M24,0)&gt;=AR$11),($F24-$O24)/$L24,0),IFERROR(($F24-$O24)*INDEX('S-Curve'!$C$3:$AM$39,MATCH('Development Costs'!$L24,'S-Curve'!$C$3:$C$39,0),MATCH(DATEDIF('Development Costs'!$K24,'Development Costs'!AR$11,"m")+1,'S-Curve'!$C$3:$AM$3,0)),0))</f>
        <v>0</v>
      </c>
      <c r="AS24" s="99">
        <f>IF($N24="Equal",IF(AND(AS$11&gt;$K24,EOMONTH($M24,0)&gt;=AS$11),($F24-$O24)/$L24,0),IFERROR(($F24-$O24)*INDEX('S-Curve'!$C$3:$AM$39,MATCH('Development Costs'!$L24,'S-Curve'!$C$3:$C$39,0),MATCH(DATEDIF('Development Costs'!$K24,'Development Costs'!AS$11,"m")+1,'S-Curve'!$C$3:$AM$3,0)),0))</f>
        <v>0</v>
      </c>
      <c r="AT24" s="99">
        <f>IF($N24="Equal",IF(AND(AT$11&gt;$K24,EOMONTH($M24,0)&gt;=AT$11),($F24-$O24)/$L24,0),IFERROR(($F24-$O24)*INDEX('S-Curve'!$C$3:$AM$39,MATCH('Development Costs'!$L24,'S-Curve'!$C$3:$C$39,0),MATCH(DATEDIF('Development Costs'!$K24,'Development Costs'!AT$11,"m")+1,'S-Curve'!$C$3:$AM$3,0)),0))</f>
        <v>0</v>
      </c>
      <c r="AU24" s="99">
        <f>IF($N24="Equal",IF(AND(AU$11&gt;$K24,EOMONTH($M24,0)&gt;=AU$11),($F24-$O24)/$L24,0),IFERROR(($F24-$O24)*INDEX('S-Curve'!$C$3:$AM$39,MATCH('Development Costs'!$L24,'S-Curve'!$C$3:$C$39,0),MATCH(DATEDIF('Development Costs'!$K24,'Development Costs'!AU$11,"m")+1,'S-Curve'!$C$3:$AM$3,0)),0))</f>
        <v>0</v>
      </c>
      <c r="AV24" s="99">
        <f>IF($N24="Equal",IF(AND(AV$11&gt;$K24,EOMONTH($M24,0)&gt;=AV$11),($F24-$O24)/$L24,0),IFERROR(($F24-$O24)*INDEX('S-Curve'!$C$3:$AM$39,MATCH('Development Costs'!$L24,'S-Curve'!$C$3:$C$39,0),MATCH(DATEDIF('Development Costs'!$K24,'Development Costs'!AV$11,"m")+1,'S-Curve'!$C$3:$AM$3,0)),0))</f>
        <v>0</v>
      </c>
      <c r="AW24" s="99">
        <f>IF($N24="Equal",IF(AND(AW$11&gt;$K24,EOMONTH($M24,0)&gt;=AW$11),($F24-$O24)/$L24,0),IFERROR(($F24-$O24)*INDEX('S-Curve'!$C$3:$AM$39,MATCH('Development Costs'!$L24,'S-Curve'!$C$3:$C$39,0),MATCH(DATEDIF('Development Costs'!$K24,'Development Costs'!AW$11,"m")+1,'S-Curve'!$C$3:$AM$3,0)),0))</f>
        <v>0</v>
      </c>
      <c r="AX24" s="99">
        <f>IF($N24="Equal",IF(AND(AX$11&gt;$K24,EOMONTH($M24,0)&gt;=AX$11),($F24-$O24)/$L24,0),IFERROR(($F24-$O24)*INDEX('S-Curve'!$C$3:$AM$39,MATCH('Development Costs'!$L24,'S-Curve'!$C$3:$C$39,0),MATCH(DATEDIF('Development Costs'!$K24,'Development Costs'!AX$11,"m")+1,'S-Curve'!$C$3:$AM$3,0)),0))</f>
        <v>0</v>
      </c>
      <c r="AY24" s="99">
        <f>IF($N24="Equal",IF(AND(AY$11&gt;$K24,EOMONTH($M24,0)&gt;=AY$11),($F24-$O24)/$L24,0),IFERROR(($F24-$O24)*INDEX('S-Curve'!$C$3:$AM$39,MATCH('Development Costs'!$L24,'S-Curve'!$C$3:$C$39,0),MATCH(DATEDIF('Development Costs'!$K24,'Development Costs'!AY$11,"m")+1,'S-Curve'!$C$3:$AM$3,0)),0))</f>
        <v>0</v>
      </c>
      <c r="AZ24" s="99">
        <f>IF($N24="Equal",IF(AND(AZ$11&gt;$K24,EOMONTH($M24,0)&gt;=AZ$11),($F24-$O24)/$L24,0),IFERROR(($F24-$O24)*INDEX('S-Curve'!$C$3:$AM$39,MATCH('Development Costs'!$L24,'S-Curve'!$C$3:$C$39,0),MATCH(DATEDIF('Development Costs'!$K24,'Development Costs'!AZ$11,"m")+1,'S-Curve'!$C$3:$AM$3,0)),0))</f>
        <v>0</v>
      </c>
      <c r="BA24" s="99">
        <f>IF($N24="Equal",IF(AND(BA$11&gt;$K24,EOMONTH($M24,0)&gt;=BA$11),($F24-$O24)/$L24,0),IFERROR(($F24-$O24)*INDEX('S-Curve'!$C$3:$AM$39,MATCH('Development Costs'!$L24,'S-Curve'!$C$3:$C$39,0),MATCH(DATEDIF('Development Costs'!$K24,'Development Costs'!BA$11,"m")+1,'S-Curve'!$C$3:$AM$3,0)),0))</f>
        <v>0</v>
      </c>
      <c r="BB24" s="99">
        <f>IF($N24="Equal",IF(AND(BB$11&gt;$K24,EOMONTH($M24,0)&gt;=BB$11),($F24-$O24)/$L24,0),IFERROR(($F24-$O24)*INDEX('S-Curve'!$C$3:$AM$39,MATCH('Development Costs'!$L24,'S-Curve'!$C$3:$C$39,0),MATCH(DATEDIF('Development Costs'!$K24,'Development Costs'!BB$11,"m")+1,'S-Curve'!$C$3:$AM$3,0)),0))</f>
        <v>0</v>
      </c>
      <c r="BC24" s="99">
        <f>IF($N24="Equal",IF(AND(BC$11&gt;$K24,EOMONTH($M24,0)&gt;=BC$11),($F24-$O24)/$L24,0),IFERROR(($F24-$O24)*INDEX('S-Curve'!$C$3:$AM$39,MATCH('Development Costs'!$L24,'S-Curve'!$C$3:$C$39,0),MATCH(DATEDIF('Development Costs'!$K24,'Development Costs'!BC$11,"m")+1,'S-Curve'!$C$3:$AM$3,0)),0))</f>
        <v>0</v>
      </c>
      <c r="BD24" s="99">
        <f>IF($N24="Equal",IF(AND(BD$11&gt;$K24,EOMONTH($M24,0)&gt;=BD$11),($F24-$O24)/$L24,0),IFERROR(($F24-$O24)*INDEX('S-Curve'!$C$3:$AM$39,MATCH('Development Costs'!$L24,'S-Curve'!$C$3:$C$39,0),MATCH(DATEDIF('Development Costs'!$K24,'Development Costs'!BD$11,"m")+1,'S-Curve'!$C$3:$AM$3,0)),0))</f>
        <v>0</v>
      </c>
      <c r="BE24" s="99">
        <f>IF($N24="Equal",IF(AND(BE$11&gt;$K24,EOMONTH($M24,0)&gt;=BE$11),($F24-$O24)/$L24,0),IFERROR(($F24-$O24)*INDEX('S-Curve'!$C$3:$AM$39,MATCH('Development Costs'!$L24,'S-Curve'!$C$3:$C$39,0),MATCH(DATEDIF('Development Costs'!$K24,'Development Costs'!BE$11,"m")+1,'S-Curve'!$C$3:$AM$3,0)),0))</f>
        <v>0</v>
      </c>
      <c r="BF24" s="99">
        <f>IF($N24="Equal",IF(AND(BF$11&gt;$K24,EOMONTH($M24,0)&gt;=BF$11),($F24-$O24)/$L24,0),IFERROR(($F24-$O24)*INDEX('S-Curve'!$C$3:$AM$39,MATCH('Development Costs'!$L24,'S-Curve'!$C$3:$C$39,0),MATCH(DATEDIF('Development Costs'!$K24,'Development Costs'!BF$11,"m")+1,'S-Curve'!$C$3:$AM$3,0)),0))</f>
        <v>0</v>
      </c>
      <c r="BG24" s="99">
        <f>IF($N24="Equal",IF(AND(BG$11&gt;$K24,EOMONTH($M24,0)&gt;=BG$11),($F24-$O24)/$L24,0),IFERROR(($F24-$O24)*INDEX('S-Curve'!$C$3:$AM$39,MATCH('Development Costs'!$L24,'S-Curve'!$C$3:$C$39,0),MATCH(DATEDIF('Development Costs'!$K24,'Development Costs'!BG$11,"m")+1,'S-Curve'!$C$3:$AM$3,0)),0))</f>
        <v>0</v>
      </c>
      <c r="BH24" s="99">
        <f>IF($N24="Equal",IF(AND(BH$11&gt;$K24,EOMONTH($M24,0)&gt;=BH$11),($F24-$O24)/$L24,0),IFERROR(($F24-$O24)*INDEX('S-Curve'!$C$3:$AM$39,MATCH('Development Costs'!$L24,'S-Curve'!$C$3:$C$39,0),MATCH(DATEDIF('Development Costs'!$K24,'Development Costs'!BH$11,"m")+1,'S-Curve'!$C$3:$AM$3,0)),0))</f>
        <v>0</v>
      </c>
      <c r="BI24" s="99">
        <f>IF($N24="Equal",IF(AND(BI$11&gt;$K24,EOMONTH($M24,0)&gt;=BI$11),($F24-$O24)/$L24,0),IFERROR(($F24-$O24)*INDEX('S-Curve'!$C$3:$AM$39,MATCH('Development Costs'!$L24,'S-Curve'!$C$3:$C$39,0),MATCH(DATEDIF('Development Costs'!$K24,'Development Costs'!BI$11,"m")+1,'S-Curve'!$C$3:$AM$3,0)),0))</f>
        <v>0</v>
      </c>
      <c r="BJ24" s="99">
        <f>IF($N24="Equal",IF(AND(BJ$11&gt;$K24,EOMONTH($M24,0)&gt;=BJ$11),($F24-$O24)/$L24,0),IFERROR(($F24-$O24)*INDEX('S-Curve'!$C$3:$AM$39,MATCH('Development Costs'!$L24,'S-Curve'!$C$3:$C$39,0),MATCH(DATEDIF('Development Costs'!$K24,'Development Costs'!BJ$11,"m")+1,'S-Curve'!$C$3:$AM$3,0)),0))</f>
        <v>0</v>
      </c>
      <c r="BK24" s="99">
        <f>IF($N24="Equal",IF(AND(BK$11&gt;$K24,EOMONTH($M24,0)&gt;=BK$11),($F24-$O24)/$L24,0),IFERROR(($F24-$O24)*INDEX('S-Curve'!$C$3:$AM$39,MATCH('Development Costs'!$L24,'S-Curve'!$C$3:$C$39,0),MATCH(DATEDIF('Development Costs'!$K24,'Development Costs'!BK$11,"m")+1,'S-Curve'!$C$3:$AM$3,0)),0))</f>
        <v>0</v>
      </c>
      <c r="BL24" s="99">
        <f>IF($N24="Equal",IF(AND(BL$11&gt;$K24,EOMONTH($M24,0)&gt;=BL$11),($F24-$O24)/$L24,0),IFERROR(($F24-$O24)*INDEX('S-Curve'!$C$3:$AM$39,MATCH('Development Costs'!$L24,'S-Curve'!$C$3:$C$39,0),MATCH(DATEDIF('Development Costs'!$K24,'Development Costs'!BL$11,"m")+1,'S-Curve'!$C$3:$AM$3,0)),0))</f>
        <v>0</v>
      </c>
      <c r="BM24" s="99">
        <f>IF($N24="Equal",IF(AND(BM$11&gt;$K24,EOMONTH($M24,0)&gt;=BM$11),($F24-$O24)/$L24,0),IFERROR(($F24-$O24)*INDEX('S-Curve'!$C$3:$AM$39,MATCH('Development Costs'!$L24,'S-Curve'!$C$3:$C$39,0),MATCH(DATEDIF('Development Costs'!$K24,'Development Costs'!BM$11,"m")+1,'S-Curve'!$C$3:$AM$3,0)),0))</f>
        <v>0</v>
      </c>
      <c r="BN24" s="99">
        <f>IF($N24="Equal",IF(AND(BN$11&gt;$K24,EOMONTH($M24,0)&gt;=BN$11),($F24-$O24)/$L24,0),IFERROR(($F24-$O24)*INDEX('S-Curve'!$C$3:$AM$39,MATCH('Development Costs'!$L24,'S-Curve'!$C$3:$C$39,0),MATCH(DATEDIF('Development Costs'!$K24,'Development Costs'!BN$11,"m")+1,'S-Curve'!$C$3:$AM$3,0)),0))</f>
        <v>0</v>
      </c>
      <c r="BO24" s="99">
        <f>IF($N24="Equal",IF(AND(BO$11&gt;$K24,EOMONTH($M24,0)&gt;=BO$11),($F24-$O24)/$L24,0),IFERROR(($F24-$O24)*INDEX('S-Curve'!$C$3:$AM$39,MATCH('Development Costs'!$L24,'S-Curve'!$C$3:$C$39,0),MATCH(DATEDIF('Development Costs'!$K24,'Development Costs'!BO$11,"m")+1,'S-Curve'!$C$3:$AM$3,0)),0))</f>
        <v>0</v>
      </c>
      <c r="BP24" s="99">
        <f>IF($N24="Equal",IF(AND(BP$11&gt;$K24,EOMONTH($M24,0)&gt;=BP$11),($F24-$O24)/$L24,0),IFERROR(($F24-$O24)*INDEX('S-Curve'!$C$3:$AM$39,MATCH('Development Costs'!$L24,'S-Curve'!$C$3:$C$39,0),MATCH(DATEDIF('Development Costs'!$K24,'Development Costs'!BP$11,"m")+1,'S-Curve'!$C$3:$AM$3,0)),0))</f>
        <v>0</v>
      </c>
      <c r="BQ24" s="99">
        <f>IF($N24="Equal",IF(AND(BQ$11&gt;$K24,EOMONTH($M24,0)&gt;=BQ$11),($F24-$O24)/$L24,0),IFERROR(($F24-$O24)*INDEX('S-Curve'!$C$3:$AM$39,MATCH('Development Costs'!$L24,'S-Curve'!$C$3:$C$39,0),MATCH(DATEDIF('Development Costs'!$K24,'Development Costs'!BQ$11,"m")+1,'S-Curve'!$C$3:$AM$3,0)),0))</f>
        <v>0</v>
      </c>
      <c r="BR24" s="99">
        <f>IF($N24="Equal",IF(AND(BR$11&gt;$K24,EOMONTH($M24,0)&gt;=BR$11),($F24-$O24)/$L24,0),IFERROR(($F24-$O24)*INDEX('S-Curve'!$C$3:$AM$39,MATCH('Development Costs'!$L24,'S-Curve'!$C$3:$C$39,0),MATCH(DATEDIF('Development Costs'!$K24,'Development Costs'!BR$11,"m")+1,'S-Curve'!$C$3:$AM$3,0)),0))</f>
        <v>0</v>
      </c>
      <c r="BS24" s="99">
        <f>IF($N24="Equal",IF(AND(BS$11&gt;$K24,EOMONTH($M24,0)&gt;=BS$11),($F24-$O24)/$L24,0),IFERROR(($F24-$O24)*INDEX('S-Curve'!$C$3:$AM$39,MATCH('Development Costs'!$L24,'S-Curve'!$C$3:$C$39,0),MATCH(DATEDIF('Development Costs'!$K24,'Development Costs'!BS$11,"m")+1,'S-Curve'!$C$3:$AM$3,0)),0))</f>
        <v>0</v>
      </c>
      <c r="BT24" s="99">
        <f>IF($N24="Equal",IF(AND(BT$11&gt;$K24,EOMONTH($M24,0)&gt;=BT$11),($F24-$O24)/$L24,0),IFERROR(($F24-$O24)*INDEX('S-Curve'!$C$3:$AM$39,MATCH('Development Costs'!$L24,'S-Curve'!$C$3:$C$39,0),MATCH(DATEDIF('Development Costs'!$K24,'Development Costs'!BT$11,"m")+1,'S-Curve'!$C$3:$AM$3,0)),0))</f>
        <v>0</v>
      </c>
      <c r="BU24" s="99">
        <f>IF($N24="Equal",IF(AND(BU$11&gt;$K24,EOMONTH($M24,0)&gt;=BU$11),($F24-$O24)/$L24,0),IFERROR(($F24-$O24)*INDEX('S-Curve'!$C$3:$AM$39,MATCH('Development Costs'!$L24,'S-Curve'!$C$3:$C$39,0),MATCH(DATEDIF('Development Costs'!$K24,'Development Costs'!BU$11,"m")+1,'S-Curve'!$C$3:$AM$3,0)),0))</f>
        <v>0</v>
      </c>
      <c r="BV24" s="99">
        <f>IF($N24="Equal",IF(AND(BV$11&gt;$K24,EOMONTH($M24,0)&gt;=BV$11),($F24-$O24)/$L24,0),IFERROR(($F24-$O24)*INDEX('S-Curve'!$C$3:$AM$39,MATCH('Development Costs'!$L24,'S-Curve'!$C$3:$C$39,0),MATCH(DATEDIF('Development Costs'!$K24,'Development Costs'!BV$11,"m")+1,'S-Curve'!$C$3:$AM$3,0)),0))</f>
        <v>0</v>
      </c>
      <c r="BW24" s="99">
        <f>IF($N24="Equal",IF(AND(BW$11&gt;$K24,EOMONTH($M24,0)&gt;=BW$11),($F24-$O24)/$L24,0),IFERROR(($F24-$O24)*INDEX('S-Curve'!$C$3:$AM$39,MATCH('Development Costs'!$L24,'S-Curve'!$C$3:$C$39,0),MATCH(DATEDIF('Development Costs'!$K24,'Development Costs'!BW$11,"m")+1,'S-Curve'!$C$3:$AM$3,0)),0))</f>
        <v>0</v>
      </c>
      <c r="BX24" s="99">
        <f>IF($N24="Equal",IF(AND(BX$11&gt;$K24,EOMONTH($M24,0)&gt;=BX$11),($F24-$O24)/$L24,0),IFERROR(($F24-$O24)*INDEX('S-Curve'!$C$3:$AM$39,MATCH('Development Costs'!$L24,'S-Curve'!$C$3:$C$39,0),MATCH(DATEDIF('Development Costs'!$K24,'Development Costs'!BX$11,"m")+1,'S-Curve'!$C$3:$AM$3,0)),0))</f>
        <v>0</v>
      </c>
      <c r="BY24" s="99">
        <f>IF($N24="Equal",IF(AND(BY$11&gt;$K24,EOMONTH($M24,0)&gt;=BY$11),($F24-$O24)/$L24,0),IFERROR(($F24-$O24)*INDEX('S-Curve'!$C$3:$AM$39,MATCH('Development Costs'!$L24,'S-Curve'!$C$3:$C$39,0),MATCH(DATEDIF('Development Costs'!$K24,'Development Costs'!BY$11,"m")+1,'S-Curve'!$C$3:$AM$3,0)),0))</f>
        <v>0</v>
      </c>
      <c r="BZ24" s="99">
        <f>IF($N24="Equal",IF(AND(BZ$11&gt;$K24,EOMONTH($M24,0)&gt;=BZ$11),($F24-$O24)/$L24,0),IFERROR(($F24-$O24)*INDEX('S-Curve'!$C$3:$AM$39,MATCH('Development Costs'!$L24,'S-Curve'!$C$3:$C$39,0),MATCH(DATEDIF('Development Costs'!$K24,'Development Costs'!BZ$11,"m")+1,'S-Curve'!$C$3:$AM$3,0)),0))</f>
        <v>0</v>
      </c>
      <c r="CA24" s="99">
        <f>IF($N24="Equal",IF(AND(CA$11&gt;$K24,EOMONTH($M24,0)&gt;=CA$11),($F24-$O24)/$L24,0),IFERROR(($F24-$O24)*INDEX('S-Curve'!$C$3:$AM$39,MATCH('Development Costs'!$L24,'S-Curve'!$C$3:$C$39,0),MATCH(DATEDIF('Development Costs'!$K24,'Development Costs'!CA$11,"m")+1,'S-Curve'!$C$3:$AM$3,0)),0))</f>
        <v>0</v>
      </c>
      <c r="CB24" s="99">
        <f>IF($N24="Equal",IF(AND(CB$11&gt;$K24,EOMONTH($M24,0)&gt;=CB$11),($F24-$O24)/$L24,0),IFERROR(($F24-$O24)*INDEX('S-Curve'!$C$3:$AM$39,MATCH('Development Costs'!$L24,'S-Curve'!$C$3:$C$39,0),MATCH(DATEDIF('Development Costs'!$K24,'Development Costs'!CB$11,"m")+1,'S-Curve'!$C$3:$AM$3,0)),0))</f>
        <v>0</v>
      </c>
      <c r="CC24" s="99">
        <f>IF($N24="Equal",IF(AND(CC$11&gt;$K24,EOMONTH($M24,0)&gt;=CC$11),($F24-$O24)/$L24,0),IFERROR(($F24-$O24)*INDEX('S-Curve'!$C$3:$AM$39,MATCH('Development Costs'!$L24,'S-Curve'!$C$3:$C$39,0),MATCH(DATEDIF('Development Costs'!$K24,'Development Costs'!CC$11,"m")+1,'S-Curve'!$C$3:$AM$3,0)),0))</f>
        <v>0</v>
      </c>
      <c r="CD24" s="99">
        <f>IF($N24="Equal",IF(AND(CD$11&gt;$K24,EOMONTH($M24,0)&gt;=CD$11),($F24-$O24)/$L24,0),IFERROR(($F24-$O24)*INDEX('S-Curve'!$C$3:$AM$39,MATCH('Development Costs'!$L24,'S-Curve'!$C$3:$C$39,0),MATCH(DATEDIF('Development Costs'!$K24,'Development Costs'!CD$11,"m")+1,'S-Curve'!$C$3:$AM$3,0)),0))</f>
        <v>0</v>
      </c>
      <c r="CE24" s="99">
        <f>IF($N24="Equal",IF(AND(CE$11&gt;$K24,EOMONTH($M24,0)&gt;=CE$11),($F24-$O24)/$L24,0),IFERROR(($F24-$O24)*INDEX('S-Curve'!$C$3:$AM$39,MATCH('Development Costs'!$L24,'S-Curve'!$C$3:$C$39,0),MATCH(DATEDIF('Development Costs'!$K24,'Development Costs'!CE$11,"m")+1,'S-Curve'!$C$3:$AM$3,0)),0))</f>
        <v>0</v>
      </c>
      <c r="CF24" s="99">
        <f>IF($N24="Equal",IF(AND(CF$11&gt;$K24,EOMONTH($M24,0)&gt;=CF$11),($F24-$O24)/$L24,0),IFERROR(($F24-$O24)*INDEX('S-Curve'!$C$3:$AM$39,MATCH('Development Costs'!$L24,'S-Curve'!$C$3:$C$39,0),MATCH(DATEDIF('Development Costs'!$K24,'Development Costs'!CF$11,"m")+1,'S-Curve'!$C$3:$AM$3,0)),0))</f>
        <v>0</v>
      </c>
      <c r="CG24" s="99">
        <f>IF($N24="Equal",IF(AND(CG$11&gt;$K24,EOMONTH($M24,0)&gt;=CG$11),($F24-$O24)/$L24,0),IFERROR(($F24-$O24)*INDEX('S-Curve'!$C$3:$AM$39,MATCH('Development Costs'!$L24,'S-Curve'!$C$3:$C$39,0),MATCH(DATEDIF('Development Costs'!$K24,'Development Costs'!CG$11,"m")+1,'S-Curve'!$C$3:$AM$3,0)),0))</f>
        <v>0</v>
      </c>
      <c r="CH24" s="99">
        <f>IF($N24="Equal",IF(AND(CH$11&gt;$K24,EOMONTH($M24,0)&gt;=CH$11),($F24-$O24)/$L24,0),IFERROR(($F24-$O24)*INDEX('S-Curve'!$C$3:$AM$39,MATCH('Development Costs'!$L24,'S-Curve'!$C$3:$C$39,0),MATCH(DATEDIF('Development Costs'!$K24,'Development Costs'!CH$11,"m")+1,'S-Curve'!$C$3:$AM$3,0)),0))</f>
        <v>0</v>
      </c>
      <c r="CI24" s="99">
        <f>IF($N24="Equal",IF(AND(CI$11&gt;$K24,EOMONTH($M24,0)&gt;=CI$11),($F24-$O24)/$L24,0),IFERROR(($F24-$O24)*INDEX('S-Curve'!$C$3:$AM$39,MATCH('Development Costs'!$L24,'S-Curve'!$C$3:$C$39,0),MATCH(DATEDIF('Development Costs'!$K24,'Development Costs'!CI$11,"m")+1,'S-Curve'!$C$3:$AM$3,0)),0))</f>
        <v>0</v>
      </c>
      <c r="CJ24" s="99">
        <f>IF($N24="Equal",IF(AND(CJ$11&gt;$K24,EOMONTH($M24,0)&gt;=CJ$11),($F24-$O24)/$L24,0),IFERROR(($F24-$O24)*INDEX('S-Curve'!$C$3:$AM$39,MATCH('Development Costs'!$L24,'S-Curve'!$C$3:$C$39,0),MATCH(DATEDIF('Development Costs'!$K24,'Development Costs'!CJ$11,"m")+1,'S-Curve'!$C$3:$AM$3,0)),0))</f>
        <v>0</v>
      </c>
      <c r="CK24" s="99">
        <f>IF($N24="Equal",IF(AND(CK$11&gt;$K24,EOMONTH($M24,0)&gt;=CK$11),($F24-$O24)/$L24,0),IFERROR(($F24-$O24)*INDEX('S-Curve'!$C$3:$AM$39,MATCH('Development Costs'!$L24,'S-Curve'!$C$3:$C$39,0),MATCH(DATEDIF('Development Costs'!$K24,'Development Costs'!CK$11,"m")+1,'S-Curve'!$C$3:$AM$3,0)),0))</f>
        <v>0</v>
      </c>
      <c r="CL24" s="99">
        <f>IF($N24="Equal",IF(AND(CL$11&gt;$K24,EOMONTH($M24,0)&gt;=CL$11),($F24-$O24)/$L24,0),IFERROR(($F24-$O24)*INDEX('S-Curve'!$C$3:$AM$39,MATCH('Development Costs'!$L24,'S-Curve'!$C$3:$C$39,0),MATCH(DATEDIF('Development Costs'!$K24,'Development Costs'!CL$11,"m")+1,'S-Curve'!$C$3:$AM$3,0)),0))</f>
        <v>0</v>
      </c>
      <c r="CM24" s="99">
        <f>IF($N24="Equal",IF(AND(CM$11&gt;$K24,EOMONTH($M24,0)&gt;=CM$11),($F24-$O24)/$L24,0),IFERROR(($F24-$O24)*INDEX('S-Curve'!$C$3:$AM$39,MATCH('Development Costs'!$L24,'S-Curve'!$C$3:$C$39,0),MATCH(DATEDIF('Development Costs'!$K24,'Development Costs'!CM$11,"m")+1,'S-Curve'!$C$3:$AM$3,0)),0))</f>
        <v>0</v>
      </c>
      <c r="CN24" s="99">
        <f>IF($N24="Equal",IF(AND(CN$11&gt;$K24,EOMONTH($M24,0)&gt;=CN$11),($F24-$O24)/$L24,0),IFERROR(($F24-$O24)*INDEX('S-Curve'!$C$3:$AM$39,MATCH('Development Costs'!$L24,'S-Curve'!$C$3:$C$39,0),MATCH(DATEDIF('Development Costs'!$K24,'Development Costs'!CN$11,"m")+1,'S-Curve'!$C$3:$AM$3,0)),0))</f>
        <v>0</v>
      </c>
      <c r="CO24" s="99">
        <f>IF($N24="Equal",IF(AND(CO$11&gt;$K24,EOMONTH($M24,0)&gt;=CO$11),($F24-$O24)/$L24,0),IFERROR(($F24-$O24)*INDEX('S-Curve'!$C$3:$AM$39,MATCH('Development Costs'!$L24,'S-Curve'!$C$3:$C$39,0),MATCH(DATEDIF('Development Costs'!$K24,'Development Costs'!CO$11,"m")+1,'S-Curve'!$C$3:$AM$3,0)),0))</f>
        <v>0</v>
      </c>
      <c r="CP24" s="99">
        <f>IF($N24="Equal",IF(AND(CP$11&gt;$K24,EOMONTH($M24,0)&gt;=CP$11),($F24-$O24)/$L24,0),IFERROR(($F24-$O24)*INDEX('S-Curve'!$C$3:$AM$39,MATCH('Development Costs'!$L24,'S-Curve'!$C$3:$C$39,0),MATCH(DATEDIF('Development Costs'!$K24,'Development Costs'!CP$11,"m")+1,'S-Curve'!$C$3:$AM$3,0)),0))</f>
        <v>0</v>
      </c>
      <c r="CQ24" s="99">
        <f>IF($N24="Equal",IF(AND(CQ$11&gt;$K24,EOMONTH($M24,0)&gt;=CQ$11),($F24-$O24)/$L24,0),IFERROR(($F24-$O24)*INDEX('S-Curve'!$C$3:$AM$39,MATCH('Development Costs'!$L24,'S-Curve'!$C$3:$C$39,0),MATCH(DATEDIF('Development Costs'!$K24,'Development Costs'!CQ$11,"m")+1,'S-Curve'!$C$3:$AM$3,0)),0))</f>
        <v>0</v>
      </c>
      <c r="CR24" s="99">
        <f>IF($N24="Equal",IF(AND(CR$11&gt;$K24,EOMONTH($M24,0)&gt;=CR$11),($F24-$O24)/$L24,0),IFERROR(($F24-$O24)*INDEX('S-Curve'!$C$3:$AM$39,MATCH('Development Costs'!$L24,'S-Curve'!$C$3:$C$39,0),MATCH(DATEDIF('Development Costs'!$K24,'Development Costs'!CR$11,"m")+1,'S-Curve'!$C$3:$AM$3,0)),0))</f>
        <v>0</v>
      </c>
      <c r="CS24" s="99">
        <f>IF($N24="Equal",IF(AND(CS$11&gt;$K24,EOMONTH($M24,0)&gt;=CS$11),($F24-$O24)/$L24,0),IFERROR(($F24-$O24)*INDEX('S-Curve'!$C$3:$AM$39,MATCH('Development Costs'!$L24,'S-Curve'!$C$3:$C$39,0),MATCH(DATEDIF('Development Costs'!$K24,'Development Costs'!CS$11,"m")+1,'S-Curve'!$C$3:$AM$3,0)),0))</f>
        <v>0</v>
      </c>
      <c r="CT24" s="99">
        <f>IF($N24="Equal",IF(AND(CT$11&gt;$K24,EOMONTH($M24,0)&gt;=CT$11),($F24-$O24)/$L24,0),IFERROR(($F24-$O24)*INDEX('S-Curve'!$C$3:$AM$39,MATCH('Development Costs'!$L24,'S-Curve'!$C$3:$C$39,0),MATCH(DATEDIF('Development Costs'!$K24,'Development Costs'!CT$11,"m")+1,'S-Curve'!$C$3:$AM$3,0)),0))</f>
        <v>0</v>
      </c>
      <c r="CU24" s="99">
        <f>IF($N24="Equal",IF(AND(CU$11&gt;$K24,EOMONTH($M24,0)&gt;=CU$11),($F24-$O24)/$L24,0),IFERROR(($F24-$O24)*INDEX('S-Curve'!$C$3:$AM$39,MATCH('Development Costs'!$L24,'S-Curve'!$C$3:$C$39,0),MATCH(DATEDIF('Development Costs'!$K24,'Development Costs'!CU$11,"m")+1,'S-Curve'!$C$3:$AM$3,0)),0))</f>
        <v>0</v>
      </c>
      <c r="CV24" s="99">
        <f>IF($N24="Equal",IF(AND(CV$11&gt;$K24,EOMONTH($M24,0)&gt;=CV$11),($F24-$O24)/$L24,0),IFERROR(($F24-$O24)*INDEX('S-Curve'!$C$3:$AM$39,MATCH('Development Costs'!$L24,'S-Curve'!$C$3:$C$39,0),MATCH(DATEDIF('Development Costs'!$K24,'Development Costs'!CV$11,"m")+1,'S-Curve'!$C$3:$AM$3,0)),0))</f>
        <v>0</v>
      </c>
      <c r="CW24" s="99">
        <f>IF($N24="Equal",IF(AND(CW$11&gt;$K24,EOMONTH($M24,0)&gt;=CW$11),($F24-$O24)/$L24,0),IFERROR(($F24-$O24)*INDEX('S-Curve'!$C$3:$AM$39,MATCH('Development Costs'!$L24,'S-Curve'!$C$3:$C$39,0),MATCH(DATEDIF('Development Costs'!$K24,'Development Costs'!CW$11,"m")+1,'S-Curve'!$C$3:$AM$3,0)),0))</f>
        <v>0</v>
      </c>
      <c r="CX24" s="99">
        <f>IF($N24="Equal",IF(AND(CX$11&gt;$K24,EOMONTH($M24,0)&gt;=CX$11),($F24-$O24)/$L24,0),IFERROR(($F24-$O24)*INDEX('S-Curve'!$C$3:$AM$39,MATCH('Development Costs'!$L24,'S-Curve'!$C$3:$C$39,0),MATCH(DATEDIF('Development Costs'!$K24,'Development Costs'!CX$11,"m")+1,'S-Curve'!$C$3:$AM$3,0)),0))</f>
        <v>0</v>
      </c>
      <c r="CY24" s="99">
        <f>IF($N24="Equal",IF(AND(CY$11&gt;$K24,EOMONTH($M24,0)&gt;=CY$11),($F24-$O24)/$L24,0),IFERROR(($F24-$O24)*INDEX('S-Curve'!$C$3:$AM$39,MATCH('Development Costs'!$L24,'S-Curve'!$C$3:$C$39,0),MATCH(DATEDIF('Development Costs'!$K24,'Development Costs'!CY$11,"m")+1,'S-Curve'!$C$3:$AM$3,0)),0))</f>
        <v>0</v>
      </c>
      <c r="CZ24" s="99">
        <f>IF($N24="Equal",IF(AND(CZ$11&gt;$K24,EOMONTH($M24,0)&gt;=CZ$11),($F24-$O24)/$L24,0),IFERROR(($F24-$O24)*INDEX('S-Curve'!$C$3:$AM$39,MATCH('Development Costs'!$L24,'S-Curve'!$C$3:$C$39,0),MATCH(DATEDIF('Development Costs'!$K24,'Development Costs'!CZ$11,"m")+1,'S-Curve'!$C$3:$AM$3,0)),0))</f>
        <v>0</v>
      </c>
      <c r="DA24" s="99">
        <f>IF($N24="Equal",IF(AND(DA$11&gt;$K24,EOMONTH($M24,0)&gt;=DA$11),($F24-$O24)/$L24,0),IFERROR(($F24-$O24)*INDEX('S-Curve'!$C$3:$AM$39,MATCH('Development Costs'!$L24,'S-Curve'!$C$3:$C$39,0),MATCH(DATEDIF('Development Costs'!$K24,'Development Costs'!DA$11,"m")+1,'S-Curve'!$C$3:$AM$3,0)),0))</f>
        <v>0</v>
      </c>
      <c r="DB24" s="99">
        <f>IF($N24="Equal",IF(AND(DB$11&gt;$K24,EOMONTH($M24,0)&gt;=DB$11),($F24-$O24)/$L24,0),IFERROR(($F24-$O24)*INDEX('S-Curve'!$C$3:$AM$39,MATCH('Development Costs'!$L24,'S-Curve'!$C$3:$C$39,0),MATCH(DATEDIF('Development Costs'!$K24,'Development Costs'!DB$11,"m")+1,'S-Curve'!$C$3:$AM$3,0)),0))</f>
        <v>0</v>
      </c>
      <c r="DC24" s="99">
        <f>IF($N24="Equal",IF(AND(DC$11&gt;$K24,EOMONTH($M24,0)&gt;=DC$11),($F24-$O24)/$L24,0),IFERROR(($F24-$O24)*INDEX('S-Curve'!$C$3:$AM$39,MATCH('Development Costs'!$L24,'S-Curve'!$C$3:$C$39,0),MATCH(DATEDIF('Development Costs'!$K24,'Development Costs'!DC$11,"m")+1,'S-Curve'!$C$3:$AM$3,0)),0))</f>
        <v>0</v>
      </c>
      <c r="DD24" s="99">
        <f>IF($N24="Equal",IF(AND(DD$11&gt;$K24,EOMONTH($M24,0)&gt;=DD$11),($F24-$O24)/$L24,0),IFERROR(($F24-$O24)*INDEX('S-Curve'!$C$3:$AM$39,MATCH('Development Costs'!$L24,'S-Curve'!$C$3:$C$39,0),MATCH(DATEDIF('Development Costs'!$K24,'Development Costs'!DD$11,"m")+1,'S-Curve'!$C$3:$AM$3,0)),0))</f>
        <v>0</v>
      </c>
      <c r="DE24" s="99">
        <f>IF($N24="Equal",IF(AND(DE$11&gt;$K24,EOMONTH($M24,0)&gt;=DE$11),($F24-$O24)/$L24,0),IFERROR(($F24-$O24)*INDEX('S-Curve'!$C$3:$AM$39,MATCH('Development Costs'!$L24,'S-Curve'!$C$3:$C$39,0),MATCH(DATEDIF('Development Costs'!$K24,'Development Costs'!DE$11,"m")+1,'S-Curve'!$C$3:$AM$3,0)),0))</f>
        <v>0</v>
      </c>
      <c r="DF24" s="99">
        <f>IF($N24="Equal",IF(AND(DF$11&gt;$K24,EOMONTH($M24,0)&gt;=DF$11),($F24-$O24)/$L24,0),IFERROR(($F24-$O24)*INDEX('S-Curve'!$C$3:$AM$39,MATCH('Development Costs'!$L24,'S-Curve'!$C$3:$C$39,0),MATCH(DATEDIF('Development Costs'!$K24,'Development Costs'!DF$11,"m")+1,'S-Curve'!$C$3:$AM$3,0)),0))</f>
        <v>0</v>
      </c>
      <c r="DG24" s="99">
        <f>IF($N24="Equal",IF(AND(DG$11&gt;$K24,EOMONTH($M24,0)&gt;=DG$11),($F24-$O24)/$L24,0),IFERROR(($F24-$O24)*INDEX('S-Curve'!$C$3:$AM$39,MATCH('Development Costs'!$L24,'S-Curve'!$C$3:$C$39,0),MATCH(DATEDIF('Development Costs'!$K24,'Development Costs'!DG$11,"m")+1,'S-Curve'!$C$3:$AM$3,0)),0))</f>
        <v>0</v>
      </c>
      <c r="DH24" s="99">
        <f>IF($N24="Equal",IF(AND(DH$11&gt;$K24,EOMONTH($M24,0)&gt;=DH$11),($F24-$O24)/$L24,0),IFERROR(($F24-$O24)*INDEX('S-Curve'!$C$3:$AM$39,MATCH('Development Costs'!$L24,'S-Curve'!$C$3:$C$39,0),MATCH(DATEDIF('Development Costs'!$K24,'Development Costs'!DH$11,"m")+1,'S-Curve'!$C$3:$AM$3,0)),0))</f>
        <v>0</v>
      </c>
      <c r="DI24" s="99">
        <f>IF($N24="Equal",IF(AND(DI$11&gt;$K24,EOMONTH($M24,0)&gt;=DI$11),($F24-$O24)/$L24,0),IFERROR(($F24-$O24)*INDEX('S-Curve'!$C$3:$AM$39,MATCH('Development Costs'!$L24,'S-Curve'!$C$3:$C$39,0),MATCH(DATEDIF('Development Costs'!$K24,'Development Costs'!DI$11,"m")+1,'S-Curve'!$C$3:$AM$3,0)),0))</f>
        <v>0</v>
      </c>
      <c r="DJ24" s="99">
        <f>IF($N24="Equal",IF(AND(DJ$11&gt;$K24,EOMONTH($M24,0)&gt;=DJ$11),($F24-$O24)/$L24,0),IFERROR(($F24-$O24)*INDEX('S-Curve'!$C$3:$AM$39,MATCH('Development Costs'!$L24,'S-Curve'!$C$3:$C$39,0),MATCH(DATEDIF('Development Costs'!$K24,'Development Costs'!DJ$11,"m")+1,'S-Curve'!$C$3:$AM$3,0)),0))</f>
        <v>0</v>
      </c>
      <c r="DK24" s="99">
        <f>IF($N24="Equal",IF(AND(DK$11&gt;$K24,EOMONTH($M24,0)&gt;=DK$11),($F24-$O24)/$L24,0),IFERROR(($F24-$O24)*INDEX('S-Curve'!$C$3:$AM$39,MATCH('Development Costs'!$L24,'S-Curve'!$C$3:$C$39,0),MATCH(DATEDIF('Development Costs'!$K24,'Development Costs'!DK$11,"m")+1,'S-Curve'!$C$3:$AM$3,0)),0))</f>
        <v>0</v>
      </c>
      <c r="DL24" s="99">
        <f>IF($N24="Equal",IF(AND(DL$11&gt;$K24,EOMONTH($M24,0)&gt;=DL$11),($F24-$O24)/$L24,0),IFERROR(($F24-$O24)*INDEX('S-Curve'!$C$3:$AM$39,MATCH('Development Costs'!$L24,'S-Curve'!$C$3:$C$39,0),MATCH(DATEDIF('Development Costs'!$K24,'Development Costs'!DL$11,"m")+1,'S-Curve'!$C$3:$AM$3,0)),0))</f>
        <v>0</v>
      </c>
      <c r="DM24" s="99">
        <f>IF($N24="Equal",IF(AND(DM$11&gt;$K24,EOMONTH($M24,0)&gt;=DM$11),($F24-$O24)/$L24,0),IFERROR(($F24-$O24)*INDEX('S-Curve'!$C$3:$AM$39,MATCH('Development Costs'!$L24,'S-Curve'!$C$3:$C$39,0),MATCH(DATEDIF('Development Costs'!$K24,'Development Costs'!DM$11,"m")+1,'S-Curve'!$C$3:$AM$3,0)),0))</f>
        <v>0</v>
      </c>
      <c r="DN24" s="99">
        <f>IF($N24="Equal",IF(AND(DN$11&gt;$K24,EOMONTH($M24,0)&gt;=DN$11),($F24-$O24)/$L24,0),IFERROR(($F24-$O24)*INDEX('S-Curve'!$C$3:$AM$39,MATCH('Development Costs'!$L24,'S-Curve'!$C$3:$C$39,0),MATCH(DATEDIF('Development Costs'!$K24,'Development Costs'!DN$11,"m")+1,'S-Curve'!$C$3:$AM$3,0)),0))</f>
        <v>0</v>
      </c>
      <c r="DO24" s="99">
        <f>IF($N24="Equal",IF(AND(DO$11&gt;$K24,EOMONTH($M24,0)&gt;=DO$11),($F24-$O24)/$L24,0),IFERROR(($F24-$O24)*INDEX('S-Curve'!$C$3:$AM$39,MATCH('Development Costs'!$L24,'S-Curve'!$C$3:$C$39,0),MATCH(DATEDIF('Development Costs'!$K24,'Development Costs'!DO$11,"m")+1,'S-Curve'!$C$3:$AM$3,0)),0))</f>
        <v>0</v>
      </c>
      <c r="DP24" s="99">
        <f>IF($N24="Equal",IF(AND(DP$11&gt;$K24,EOMONTH($M24,0)&gt;=DP$11),($F24-$O24)/$L24,0),IFERROR(($F24-$O24)*INDEX('S-Curve'!$C$3:$AM$39,MATCH('Development Costs'!$L24,'S-Curve'!$C$3:$C$39,0),MATCH(DATEDIF('Development Costs'!$K24,'Development Costs'!DP$11,"m")+1,'S-Curve'!$C$3:$AM$3,0)),0))</f>
        <v>0</v>
      </c>
      <c r="DQ24" s="99">
        <f>IF($N24="Equal",IF(AND(DQ$11&gt;$K24,EOMONTH($M24,0)&gt;=DQ$11),($F24-$O24)/$L24,0),IFERROR(($F24-$O24)*INDEX('S-Curve'!$C$3:$AM$39,MATCH('Development Costs'!$L24,'S-Curve'!$C$3:$C$39,0),MATCH(DATEDIF('Development Costs'!$K24,'Development Costs'!DQ$11,"m")+1,'S-Curve'!$C$3:$AM$3,0)),0))</f>
        <v>0</v>
      </c>
      <c r="DR24" s="99">
        <f>IF($N24="Equal",IF(AND(DR$11&gt;$K24,EOMONTH($M24,0)&gt;=DR$11),($F24-$O24)/$L24,0),IFERROR(($F24-$O24)*INDEX('S-Curve'!$C$3:$AM$39,MATCH('Development Costs'!$L24,'S-Curve'!$C$3:$C$39,0),MATCH(DATEDIF('Development Costs'!$K24,'Development Costs'!DR$11,"m")+1,'S-Curve'!$C$3:$AM$3,0)),0))</f>
        <v>0</v>
      </c>
      <c r="DS24" s="99">
        <f>IF($N24="Equal",IF(AND(DS$11&gt;$K24,EOMONTH($M24,0)&gt;=DS$11),($F24-$O24)/$L24,0),IFERROR(($F24-$O24)*INDEX('S-Curve'!$C$3:$AM$39,MATCH('Development Costs'!$L24,'S-Curve'!$C$3:$C$39,0),MATCH(DATEDIF('Development Costs'!$K24,'Development Costs'!DS$11,"m")+1,'S-Curve'!$C$3:$AM$3,0)),0))</f>
        <v>0</v>
      </c>
      <c r="DT24" s="99">
        <f>IF($N24="Equal",IF(AND(DT$11&gt;$K24,EOMONTH($M24,0)&gt;=DT$11),($F24-$O24)/$L24,0),IFERROR(($F24-$O24)*INDEX('S-Curve'!$C$3:$AM$39,MATCH('Development Costs'!$L24,'S-Curve'!$C$3:$C$39,0),MATCH(DATEDIF('Development Costs'!$K24,'Development Costs'!DT$11,"m")+1,'S-Curve'!$C$3:$AM$3,0)),0))</f>
        <v>0</v>
      </c>
      <c r="DU24" s="99">
        <f>IF($N24="Equal",IF(AND(DU$11&gt;$K24,EOMONTH($M24,0)&gt;=DU$11),($F24-$O24)/$L24,0),IFERROR(($F24-$O24)*INDEX('S-Curve'!$C$3:$AM$39,MATCH('Development Costs'!$L24,'S-Curve'!$C$3:$C$39,0),MATCH(DATEDIF('Development Costs'!$K24,'Development Costs'!DU$11,"m")+1,'S-Curve'!$C$3:$AM$3,0)),0))</f>
        <v>0</v>
      </c>
      <c r="DV24" s="99">
        <f>IF($N24="Equal",IF(AND(DV$11&gt;$K24,EOMONTH($M24,0)&gt;=DV$11),($F24-$O24)/$L24,0),IFERROR(($F24-$O24)*INDEX('S-Curve'!$C$3:$AM$39,MATCH('Development Costs'!$L24,'S-Curve'!$C$3:$C$39,0),MATCH(DATEDIF('Development Costs'!$K24,'Development Costs'!DV$11,"m")+1,'S-Curve'!$C$3:$AM$3,0)),0))</f>
        <v>0</v>
      </c>
      <c r="DW24" s="99">
        <f>IF($N24="Equal",IF(AND(DW$11&gt;$K24,EOMONTH($M24,0)&gt;=DW$11),($F24-$O24)/$L24,0),IFERROR(($F24-$O24)*INDEX('S-Curve'!$C$3:$AM$39,MATCH('Development Costs'!$L24,'S-Curve'!$C$3:$C$39,0),MATCH(DATEDIF('Development Costs'!$K24,'Development Costs'!DW$11,"m")+1,'S-Curve'!$C$3:$AM$3,0)),0))</f>
        <v>0</v>
      </c>
      <c r="DX24" s="99">
        <f>IF($N24="Equal",IF(AND(DX$11&gt;$K24,EOMONTH($M24,0)&gt;=DX$11),($F24-$O24)/$L24,0),IFERROR(($F24-$O24)*INDEX('S-Curve'!$C$3:$AM$39,MATCH('Development Costs'!$L24,'S-Curve'!$C$3:$C$39,0),MATCH(DATEDIF('Development Costs'!$K24,'Development Costs'!DX$11,"m")+1,'S-Curve'!$C$3:$AM$3,0)),0))</f>
        <v>0</v>
      </c>
      <c r="DY24" s="99">
        <f>IF($N24="Equal",IF(AND(DY$11&gt;$K24,EOMONTH($M24,0)&gt;=DY$11),($F24-$O24)/$L24,0),IFERROR(($F24-$O24)*INDEX('S-Curve'!$C$3:$AM$39,MATCH('Development Costs'!$L24,'S-Curve'!$C$3:$C$39,0),MATCH(DATEDIF('Development Costs'!$K24,'Development Costs'!DY$11,"m")+1,'S-Curve'!$C$3:$AM$3,0)),0))</f>
        <v>0</v>
      </c>
      <c r="DZ24" s="99">
        <f>IF($N24="Equal",IF(AND(DZ$11&gt;$K24,EOMONTH($M24,0)&gt;=DZ$11),($F24-$O24)/$L24,0),IFERROR(($F24-$O24)*INDEX('S-Curve'!$C$3:$AM$39,MATCH('Development Costs'!$L24,'S-Curve'!$C$3:$C$39,0),MATCH(DATEDIF('Development Costs'!$K24,'Development Costs'!DZ$11,"m")+1,'S-Curve'!$C$3:$AM$3,0)),0))</f>
        <v>0</v>
      </c>
      <c r="EA24" s="99">
        <f>IF($N24="Equal",IF(AND(EA$11&gt;$K24,EOMONTH($M24,0)&gt;=EA$11),($F24-$O24)/$L24,0),IFERROR(($F24-$O24)*INDEX('S-Curve'!$C$3:$AM$39,MATCH('Development Costs'!$L24,'S-Curve'!$C$3:$C$39,0),MATCH(DATEDIF('Development Costs'!$K24,'Development Costs'!EA$11,"m")+1,'S-Curve'!$C$3:$AM$3,0)),0))</f>
        <v>0</v>
      </c>
      <c r="EB24" s="99">
        <f>IF($N24="Equal",IF(AND(EB$11&gt;$K24,EOMONTH($M24,0)&gt;=EB$11),($F24-$O24)/$L24,0),IFERROR(($F24-$O24)*INDEX('S-Curve'!$C$3:$AM$39,MATCH('Development Costs'!$L24,'S-Curve'!$C$3:$C$39,0),MATCH(DATEDIF('Development Costs'!$K24,'Development Costs'!EB$11,"m")+1,'S-Curve'!$C$3:$AM$3,0)),0))</f>
        <v>0</v>
      </c>
      <c r="EC24" s="99">
        <f>IF($N24="Equal",IF(AND(EC$11&gt;$K24,EOMONTH($M24,0)&gt;=EC$11),($F24-$O24)/$L24,0),IFERROR(($F24-$O24)*INDEX('S-Curve'!$C$3:$AM$39,MATCH('Development Costs'!$L24,'S-Curve'!$C$3:$C$39,0),MATCH(DATEDIF('Development Costs'!$K24,'Development Costs'!EC$11,"m")+1,'S-Curve'!$C$3:$AM$3,0)),0))</f>
        <v>0</v>
      </c>
      <c r="ED24" s="99">
        <f>IF($N24="Equal",IF(AND(ED$11&gt;$K24,EOMONTH($M24,0)&gt;=ED$11),($F24-$O24)/$L24,0),IFERROR(($F24-$O24)*INDEX('S-Curve'!$C$3:$AM$39,MATCH('Development Costs'!$L24,'S-Curve'!$C$3:$C$39,0),MATCH(DATEDIF('Development Costs'!$K24,'Development Costs'!ED$11,"m")+1,'S-Curve'!$C$3:$AM$3,0)),0))</f>
        <v>0</v>
      </c>
      <c r="EE24" s="99">
        <f>IF($N24="Equal",IF(AND(EE$11&gt;$K24,EOMONTH($M24,0)&gt;=EE$11),($F24-$O24)/$L24,0),IFERROR(($F24-$O24)*INDEX('S-Curve'!$C$3:$AM$39,MATCH('Development Costs'!$L24,'S-Curve'!$C$3:$C$39,0),MATCH(DATEDIF('Development Costs'!$K24,'Development Costs'!EE$11,"m")+1,'S-Curve'!$C$3:$AM$3,0)),0))</f>
        <v>0</v>
      </c>
      <c r="EF24" s="99">
        <f>IF($N24="Equal",IF(AND(EF$11&gt;$K24,EOMONTH($M24,0)&gt;=EF$11),($F24-$O24)/$L24,0),IFERROR(($F24-$O24)*INDEX('S-Curve'!$C$3:$AM$39,MATCH('Development Costs'!$L24,'S-Curve'!$C$3:$C$39,0),MATCH(DATEDIF('Development Costs'!$K24,'Development Costs'!EF$11,"m")+1,'S-Curve'!$C$3:$AM$3,0)),0))</f>
        <v>0</v>
      </c>
      <c r="EG24" s="99">
        <f>IF(EC24="Equal",IF(AND(EG$11&gt;$K24,EOMONTH($M24,0)&gt;=EG$11),($F24-$O24)/$L24,0),IFERROR(($F24-$O24)*INDEX('S-Curve'!$C$3:$AM$39,MATCH('Development Costs'!$L24,'S-Curve'!$C$3:$C$39,0),MATCH(DATEDIF('Development Costs'!$K24,'Development Costs'!EG$11,"m")+1,'S-Curve'!$C$3:$AM$3,0)),0))</f>
        <v>0</v>
      </c>
    </row>
    <row r="25" spans="2:137">
      <c r="B25" s="157" t="s">
        <v>647</v>
      </c>
      <c r="F25" s="71">
        <v>0</v>
      </c>
      <c r="G25" s="105">
        <f t="shared" ref="G25:G30" si="15">F25/$E$8</f>
        <v>0</v>
      </c>
      <c r="H25" s="99">
        <f>F25/Assumptions!$D$60</f>
        <v>0</v>
      </c>
      <c r="I25" s="32">
        <f t="shared" ca="1" si="11"/>
        <v>0</v>
      </c>
      <c r="K25" s="73">
        <f>Assumptions!$D$16</f>
        <v>46204</v>
      </c>
      <c r="L25" s="155">
        <f>Assumptions!$D$17</f>
        <v>23</v>
      </c>
      <c r="M25" s="149">
        <f t="shared" si="12"/>
        <v>46874</v>
      </c>
      <c r="N25" s="70" t="s">
        <v>400</v>
      </c>
      <c r="O25" s="71">
        <v>0</v>
      </c>
      <c r="P25" s="1" t="str">
        <f t="shared" si="8"/>
        <v/>
      </c>
      <c r="Q25" s="99">
        <f t="shared" si="13"/>
        <v>0</v>
      </c>
      <c r="R25" s="99">
        <f>IF($N25="Equal",IF(AND(R$11&gt;$K25,EOMONTH($M25,0)&gt;=R$11),($F25-$O25)/$L25,0),IFERROR(($F25-$O25)*INDEX('S-Curve'!$C$3:$AM$39,MATCH('Development Costs'!$L25,'S-Curve'!$C$3:$C$39,0),MATCH(DATEDIF('Development Costs'!$K25,'Development Costs'!R$11,"m")+1,'S-Curve'!$C$3:$AM$3,0)),0))</f>
        <v>0</v>
      </c>
      <c r="S25" s="99">
        <f>IF($N25="Equal",IF(AND(S$11&gt;$K25,EOMONTH($M25,0)&gt;=S$11),($F25-$O25)/$L25,0),IFERROR(($F25-$O25)*INDEX('S-Curve'!$C$3:$AM$39,MATCH('Development Costs'!$L25,'S-Curve'!$C$3:$C$39,0),MATCH(DATEDIF('Development Costs'!$K25,'Development Costs'!S$11,"m")+1,'S-Curve'!$C$3:$AM$3,0)),0))</f>
        <v>0</v>
      </c>
      <c r="T25" s="99">
        <f>IF($N25="Equal",IF(AND(T$11&gt;$K25,EOMONTH($M25,0)&gt;=T$11),($F25-$O25)/$L25,0),IFERROR(($F25-$O25)*INDEX('S-Curve'!$C$3:$AM$39,MATCH('Development Costs'!$L25,'S-Curve'!$C$3:$C$39,0),MATCH(DATEDIF('Development Costs'!$K25,'Development Costs'!T$11,"m")+1,'S-Curve'!$C$3:$AM$3,0)),0))</f>
        <v>0</v>
      </c>
      <c r="U25" s="99">
        <f>IF($N25="Equal",IF(AND(U$11&gt;$K25,EOMONTH($M25,0)&gt;=U$11),($F25-$O25)/$L25,0),IFERROR(($F25-$O25)*INDEX('S-Curve'!$C$3:$AM$39,MATCH('Development Costs'!$L25,'S-Curve'!$C$3:$C$39,0),MATCH(DATEDIF('Development Costs'!$K25,'Development Costs'!U$11,"m")+1,'S-Curve'!$C$3:$AM$3,0)),0))</f>
        <v>0</v>
      </c>
      <c r="V25" s="99">
        <f>IF($N25="Equal",IF(AND(V$11&gt;$K25,EOMONTH($M25,0)&gt;=V$11),($F25-$O25)/$L25,0),IFERROR(($F25-$O25)*INDEX('S-Curve'!$C$3:$AM$39,MATCH('Development Costs'!$L25,'S-Curve'!$C$3:$C$39,0),MATCH(DATEDIF('Development Costs'!$K25,'Development Costs'!V$11,"m")+1,'S-Curve'!$C$3:$AM$3,0)),0))</f>
        <v>0</v>
      </c>
      <c r="W25" s="99">
        <f>IF($N25="Equal",IF(AND(W$11&gt;$K25,EOMONTH($M25,0)&gt;=W$11),($F25-$O25)/$L25,0),IFERROR(($F25-$O25)*INDEX('S-Curve'!$C$3:$AM$39,MATCH('Development Costs'!$L25,'S-Curve'!$C$3:$C$39,0),MATCH(DATEDIF('Development Costs'!$K25,'Development Costs'!W$11,"m")+1,'S-Curve'!$C$3:$AM$3,0)),0))</f>
        <v>0</v>
      </c>
      <c r="X25" s="99">
        <f>IF($N25="Equal",IF(AND(X$11&gt;$K25,EOMONTH($M25,0)&gt;=X$11),($F25-$O25)/$L25,0),IFERROR(($F25-$O25)*INDEX('S-Curve'!$C$3:$AM$39,MATCH('Development Costs'!$L25,'S-Curve'!$C$3:$C$39,0),MATCH(DATEDIF('Development Costs'!$K25,'Development Costs'!X$11,"m")+1,'S-Curve'!$C$3:$AM$3,0)),0))</f>
        <v>0</v>
      </c>
      <c r="Y25" s="99">
        <f>IF($N25="Equal",IF(AND(Y$11&gt;$K25,EOMONTH($M25,0)&gt;=Y$11),($F25-$O25)/$L25,0),IFERROR(($F25-$O25)*INDEX('S-Curve'!$C$3:$AM$39,MATCH('Development Costs'!$L25,'S-Curve'!$C$3:$C$39,0),MATCH(DATEDIF('Development Costs'!$K25,'Development Costs'!Y$11,"m")+1,'S-Curve'!$C$3:$AM$3,0)),0))</f>
        <v>0</v>
      </c>
      <c r="Z25" s="99">
        <f>IF($N25="Equal",IF(AND(Z$11&gt;$K25,EOMONTH($M25,0)&gt;=Z$11),($F25-$O25)/$L25,0),IFERROR(($F25-$O25)*INDEX('S-Curve'!$C$3:$AM$39,MATCH('Development Costs'!$L25,'S-Curve'!$C$3:$C$39,0),MATCH(DATEDIF('Development Costs'!$K25,'Development Costs'!Z$11,"m")+1,'S-Curve'!$C$3:$AM$3,0)),0))</f>
        <v>0</v>
      </c>
      <c r="AA25" s="99">
        <f>IF($N25="Equal",IF(AND(AA$11&gt;$K25,EOMONTH($M25,0)&gt;=AA$11),($F25-$O25)/$L25,0),IFERROR(($F25-$O25)*INDEX('S-Curve'!$C$3:$AM$39,MATCH('Development Costs'!$L25,'S-Curve'!$C$3:$C$39,0),MATCH(DATEDIF('Development Costs'!$K25,'Development Costs'!AA$11,"m")+1,'S-Curve'!$C$3:$AM$3,0)),0))</f>
        <v>0</v>
      </c>
      <c r="AB25" s="99">
        <f>IF($N25="Equal",IF(AND(AB$11&gt;$K25,EOMONTH($M25,0)&gt;=AB$11),($F25-$O25)/$L25,0),IFERROR(($F25-$O25)*INDEX('S-Curve'!$C$3:$AM$39,MATCH('Development Costs'!$L25,'S-Curve'!$C$3:$C$39,0),MATCH(DATEDIF('Development Costs'!$K25,'Development Costs'!AB$11,"m")+1,'S-Curve'!$C$3:$AM$3,0)),0))</f>
        <v>0</v>
      </c>
      <c r="AC25" s="99">
        <f>IF($N25="Equal",IF(AND(AC$11&gt;$K25,EOMONTH($M25,0)&gt;=AC$11),($F25-$O25)/$L25,0),IFERROR(($F25-$O25)*INDEX('S-Curve'!$C$3:$AM$39,MATCH('Development Costs'!$L25,'S-Curve'!$C$3:$C$39,0),MATCH(DATEDIF('Development Costs'!$K25,'Development Costs'!AC$11,"m")+1,'S-Curve'!$C$3:$AM$3,0)),0))</f>
        <v>0</v>
      </c>
      <c r="AD25" s="99">
        <f>IF($N25="Equal",IF(AND(AD$11&gt;$K25,EOMONTH($M25,0)&gt;=AD$11),($F25-$O25)/$L25,0),IFERROR(($F25-$O25)*INDEX('S-Curve'!$C$3:$AM$39,MATCH('Development Costs'!$L25,'S-Curve'!$C$3:$C$39,0),MATCH(DATEDIF('Development Costs'!$K25,'Development Costs'!AD$11,"m")+1,'S-Curve'!$C$3:$AM$3,0)),0))</f>
        <v>0</v>
      </c>
      <c r="AE25" s="99">
        <f>IF($N25="Equal",IF(AND(AE$11&gt;$K25,EOMONTH($M25,0)&gt;=AE$11),($F25-$O25)/$L25,0),IFERROR(($F25-$O25)*INDEX('S-Curve'!$C$3:$AM$39,MATCH('Development Costs'!$L25,'S-Curve'!$C$3:$C$39,0),MATCH(DATEDIF('Development Costs'!$K25,'Development Costs'!AE$11,"m")+1,'S-Curve'!$C$3:$AM$3,0)),0))</f>
        <v>0</v>
      </c>
      <c r="AF25" s="99">
        <f>IF($N25="Equal",IF(AND(AF$11&gt;$K25,EOMONTH($M25,0)&gt;=AF$11),($F25-$O25)/$L25,0),IFERROR(($F25-$O25)*INDEX('S-Curve'!$C$3:$AM$39,MATCH('Development Costs'!$L25,'S-Curve'!$C$3:$C$39,0),MATCH(DATEDIF('Development Costs'!$K25,'Development Costs'!AF$11,"m")+1,'S-Curve'!$C$3:$AM$3,0)),0))</f>
        <v>0</v>
      </c>
      <c r="AG25" s="99">
        <f>IF($N25="Equal",IF(AND(AG$11&gt;$K25,EOMONTH($M25,0)&gt;=AG$11),($F25-$O25)/$L25,0),IFERROR(($F25-$O25)*INDEX('S-Curve'!$C$3:$AM$39,MATCH('Development Costs'!$L25,'S-Curve'!$C$3:$C$39,0),MATCH(DATEDIF('Development Costs'!$K25,'Development Costs'!AG$11,"m")+1,'S-Curve'!$C$3:$AM$3,0)),0))</f>
        <v>0</v>
      </c>
      <c r="AH25" s="99">
        <f>IF($N25="Equal",IF(AND(AH$11&gt;$K25,EOMONTH($M25,0)&gt;=AH$11),($F25-$O25)/$L25,0),IFERROR(($F25-$O25)*INDEX('S-Curve'!$C$3:$AM$39,MATCH('Development Costs'!$L25,'S-Curve'!$C$3:$C$39,0),MATCH(DATEDIF('Development Costs'!$K25,'Development Costs'!AH$11,"m")+1,'S-Curve'!$C$3:$AM$3,0)),0))</f>
        <v>0</v>
      </c>
      <c r="AI25" s="99">
        <f>IF($N25="Equal",IF(AND(AI$11&gt;$K25,EOMONTH($M25,0)&gt;=AI$11),($F25-$O25)/$L25,0),IFERROR(($F25-$O25)*INDEX('S-Curve'!$C$3:$AM$39,MATCH('Development Costs'!$L25,'S-Curve'!$C$3:$C$39,0),MATCH(DATEDIF('Development Costs'!$K25,'Development Costs'!AI$11,"m")+1,'S-Curve'!$C$3:$AM$3,0)),0))</f>
        <v>0</v>
      </c>
      <c r="AJ25" s="99">
        <f>IF($N25="Equal",IF(AND(AJ$11&gt;$K25,EOMONTH($M25,0)&gt;=AJ$11),($F25-$O25)/$L25,0),IFERROR(($F25-$O25)*INDEX('S-Curve'!$C$3:$AM$39,MATCH('Development Costs'!$L25,'S-Curve'!$C$3:$C$39,0),MATCH(DATEDIF('Development Costs'!$K25,'Development Costs'!AJ$11,"m")+1,'S-Curve'!$C$3:$AM$3,0)),0))</f>
        <v>0</v>
      </c>
      <c r="AK25" s="99">
        <f>IF($N25="Equal",IF(AND(AK$11&gt;$K25,EOMONTH($M25,0)&gt;=AK$11),($F25-$O25)/$L25,0),IFERROR(($F25-$O25)*INDEX('S-Curve'!$C$3:$AM$39,MATCH('Development Costs'!$L25,'S-Curve'!$C$3:$C$39,0),MATCH(DATEDIF('Development Costs'!$K25,'Development Costs'!AK$11,"m")+1,'S-Curve'!$C$3:$AM$3,0)),0))</f>
        <v>0</v>
      </c>
      <c r="AL25" s="99">
        <f>IF($N25="Equal",IF(AND(AL$11&gt;$K25,EOMONTH($M25,0)&gt;=AL$11),($F25-$O25)/$L25,0),IFERROR(($F25-$O25)*INDEX('S-Curve'!$C$3:$AM$39,MATCH('Development Costs'!$L25,'S-Curve'!$C$3:$C$39,0),MATCH(DATEDIF('Development Costs'!$K25,'Development Costs'!AL$11,"m")+1,'S-Curve'!$C$3:$AM$3,0)),0))</f>
        <v>0</v>
      </c>
      <c r="AM25" s="99">
        <f>IF($N25="Equal",IF(AND(AM$11&gt;$K25,EOMONTH($M25,0)&gt;=AM$11),($F25-$O25)/$L25,0),IFERROR(($F25-$O25)*INDEX('S-Curve'!$C$3:$AM$39,MATCH('Development Costs'!$L25,'S-Curve'!$C$3:$C$39,0),MATCH(DATEDIF('Development Costs'!$K25,'Development Costs'!AM$11,"m")+1,'S-Curve'!$C$3:$AM$3,0)),0))</f>
        <v>0</v>
      </c>
      <c r="AN25" s="99">
        <f>IF($N25="Equal",IF(AND(AN$11&gt;$K25,EOMONTH($M25,0)&gt;=AN$11),($F25-$O25)/$L25,0),IFERROR(($F25-$O25)*INDEX('S-Curve'!$C$3:$AM$39,MATCH('Development Costs'!$L25,'S-Curve'!$C$3:$C$39,0),MATCH(DATEDIF('Development Costs'!$K25,'Development Costs'!AN$11,"m")+1,'S-Curve'!$C$3:$AM$3,0)),0))</f>
        <v>0</v>
      </c>
      <c r="AO25" s="99">
        <f>IF($N25="Equal",IF(AND(AO$11&gt;$K25,EOMONTH($M25,0)&gt;=AO$11),($F25-$O25)/$L25,0),IFERROR(($F25-$O25)*INDEX('S-Curve'!$C$3:$AM$39,MATCH('Development Costs'!$L25,'S-Curve'!$C$3:$C$39,0),MATCH(DATEDIF('Development Costs'!$K25,'Development Costs'!AO$11,"m")+1,'S-Curve'!$C$3:$AM$3,0)),0))</f>
        <v>0</v>
      </c>
      <c r="AP25" s="99">
        <f>IF($N25="Equal",IF(AND(AP$11&gt;$K25,EOMONTH($M25,0)&gt;=AP$11),($F25-$O25)/$L25,0),IFERROR(($F25-$O25)*INDEX('S-Curve'!$C$3:$AM$39,MATCH('Development Costs'!$L25,'S-Curve'!$C$3:$C$39,0),MATCH(DATEDIF('Development Costs'!$K25,'Development Costs'!AP$11,"m")+1,'S-Curve'!$C$3:$AM$3,0)),0))</f>
        <v>0</v>
      </c>
      <c r="AQ25" s="99">
        <f>IF($N25="Equal",IF(AND(AQ$11&gt;$K25,EOMONTH($M25,0)&gt;=AQ$11),($F25-$O25)/$L25,0),IFERROR(($F25-$O25)*INDEX('S-Curve'!$C$3:$AM$39,MATCH('Development Costs'!$L25,'S-Curve'!$C$3:$C$39,0),MATCH(DATEDIF('Development Costs'!$K25,'Development Costs'!AQ$11,"m")+1,'S-Curve'!$C$3:$AM$3,0)),0))</f>
        <v>0</v>
      </c>
      <c r="AR25" s="99">
        <f>IF($N25="Equal",IF(AND(AR$11&gt;$K25,EOMONTH($M25,0)&gt;=AR$11),($F25-$O25)/$L25,0),IFERROR(($F25-$O25)*INDEX('S-Curve'!$C$3:$AM$39,MATCH('Development Costs'!$L25,'S-Curve'!$C$3:$C$39,0),MATCH(DATEDIF('Development Costs'!$K25,'Development Costs'!AR$11,"m")+1,'S-Curve'!$C$3:$AM$3,0)),0))</f>
        <v>0</v>
      </c>
      <c r="AS25" s="99">
        <f>IF($N25="Equal",IF(AND(AS$11&gt;$K25,EOMONTH($M25,0)&gt;=AS$11),($F25-$O25)/$L25,0),IFERROR(($F25-$O25)*INDEX('S-Curve'!$C$3:$AM$39,MATCH('Development Costs'!$L25,'S-Curve'!$C$3:$C$39,0),MATCH(DATEDIF('Development Costs'!$K25,'Development Costs'!AS$11,"m")+1,'S-Curve'!$C$3:$AM$3,0)),0))</f>
        <v>0</v>
      </c>
      <c r="AT25" s="99">
        <f>IF($N25="Equal",IF(AND(AT$11&gt;$K25,EOMONTH($M25,0)&gt;=AT$11),($F25-$O25)/$L25,0),IFERROR(($F25-$O25)*INDEX('S-Curve'!$C$3:$AM$39,MATCH('Development Costs'!$L25,'S-Curve'!$C$3:$C$39,0),MATCH(DATEDIF('Development Costs'!$K25,'Development Costs'!AT$11,"m")+1,'S-Curve'!$C$3:$AM$3,0)),0))</f>
        <v>0</v>
      </c>
      <c r="AU25" s="99">
        <f>IF($N25="Equal",IF(AND(AU$11&gt;$K25,EOMONTH($M25,0)&gt;=AU$11),($F25-$O25)/$L25,0),IFERROR(($F25-$O25)*INDEX('S-Curve'!$C$3:$AM$39,MATCH('Development Costs'!$L25,'S-Curve'!$C$3:$C$39,0),MATCH(DATEDIF('Development Costs'!$K25,'Development Costs'!AU$11,"m")+1,'S-Curve'!$C$3:$AM$3,0)),0))</f>
        <v>0</v>
      </c>
      <c r="AV25" s="99">
        <f>IF($N25="Equal",IF(AND(AV$11&gt;$K25,EOMONTH($M25,0)&gt;=AV$11),($F25-$O25)/$L25,0),IFERROR(($F25-$O25)*INDEX('S-Curve'!$C$3:$AM$39,MATCH('Development Costs'!$L25,'S-Curve'!$C$3:$C$39,0),MATCH(DATEDIF('Development Costs'!$K25,'Development Costs'!AV$11,"m")+1,'S-Curve'!$C$3:$AM$3,0)),0))</f>
        <v>0</v>
      </c>
      <c r="AW25" s="99">
        <f>IF($N25="Equal",IF(AND(AW$11&gt;$K25,EOMONTH($M25,0)&gt;=AW$11),($F25-$O25)/$L25,0),IFERROR(($F25-$O25)*INDEX('S-Curve'!$C$3:$AM$39,MATCH('Development Costs'!$L25,'S-Curve'!$C$3:$C$39,0),MATCH(DATEDIF('Development Costs'!$K25,'Development Costs'!AW$11,"m")+1,'S-Curve'!$C$3:$AM$3,0)),0))</f>
        <v>0</v>
      </c>
      <c r="AX25" s="99">
        <f>IF($N25="Equal",IF(AND(AX$11&gt;$K25,EOMONTH($M25,0)&gt;=AX$11),($F25-$O25)/$L25,0),IFERROR(($F25-$O25)*INDEX('S-Curve'!$C$3:$AM$39,MATCH('Development Costs'!$L25,'S-Curve'!$C$3:$C$39,0),MATCH(DATEDIF('Development Costs'!$K25,'Development Costs'!AX$11,"m")+1,'S-Curve'!$C$3:$AM$3,0)),0))</f>
        <v>0</v>
      </c>
      <c r="AY25" s="99">
        <f>IF($N25="Equal",IF(AND(AY$11&gt;$K25,EOMONTH($M25,0)&gt;=AY$11),($F25-$O25)/$L25,0),IFERROR(($F25-$O25)*INDEX('S-Curve'!$C$3:$AM$39,MATCH('Development Costs'!$L25,'S-Curve'!$C$3:$C$39,0),MATCH(DATEDIF('Development Costs'!$K25,'Development Costs'!AY$11,"m")+1,'S-Curve'!$C$3:$AM$3,0)),0))</f>
        <v>0</v>
      </c>
      <c r="AZ25" s="99">
        <f>IF($N25="Equal",IF(AND(AZ$11&gt;$K25,EOMONTH($M25,0)&gt;=AZ$11),($F25-$O25)/$L25,0),IFERROR(($F25-$O25)*INDEX('S-Curve'!$C$3:$AM$39,MATCH('Development Costs'!$L25,'S-Curve'!$C$3:$C$39,0),MATCH(DATEDIF('Development Costs'!$K25,'Development Costs'!AZ$11,"m")+1,'S-Curve'!$C$3:$AM$3,0)),0))</f>
        <v>0</v>
      </c>
      <c r="BA25" s="99">
        <f>IF($N25="Equal",IF(AND(BA$11&gt;$K25,EOMONTH($M25,0)&gt;=BA$11),($F25-$O25)/$L25,0),IFERROR(($F25-$O25)*INDEX('S-Curve'!$C$3:$AM$39,MATCH('Development Costs'!$L25,'S-Curve'!$C$3:$C$39,0),MATCH(DATEDIF('Development Costs'!$K25,'Development Costs'!BA$11,"m")+1,'S-Curve'!$C$3:$AM$3,0)),0))</f>
        <v>0</v>
      </c>
      <c r="BB25" s="99">
        <f>IF($N25="Equal",IF(AND(BB$11&gt;$K25,EOMONTH($M25,0)&gt;=BB$11),($F25-$O25)/$L25,0),IFERROR(($F25-$O25)*INDEX('S-Curve'!$C$3:$AM$39,MATCH('Development Costs'!$L25,'S-Curve'!$C$3:$C$39,0),MATCH(DATEDIF('Development Costs'!$K25,'Development Costs'!BB$11,"m")+1,'S-Curve'!$C$3:$AM$3,0)),0))</f>
        <v>0</v>
      </c>
      <c r="BC25" s="99">
        <f>IF($N25="Equal",IF(AND(BC$11&gt;$K25,EOMONTH($M25,0)&gt;=BC$11),($F25-$O25)/$L25,0),IFERROR(($F25-$O25)*INDEX('S-Curve'!$C$3:$AM$39,MATCH('Development Costs'!$L25,'S-Curve'!$C$3:$C$39,0),MATCH(DATEDIF('Development Costs'!$K25,'Development Costs'!BC$11,"m")+1,'S-Curve'!$C$3:$AM$3,0)),0))</f>
        <v>0</v>
      </c>
      <c r="BD25" s="99">
        <f>IF($N25="Equal",IF(AND(BD$11&gt;$K25,EOMONTH($M25,0)&gt;=BD$11),($F25-$O25)/$L25,0),IFERROR(($F25-$O25)*INDEX('S-Curve'!$C$3:$AM$39,MATCH('Development Costs'!$L25,'S-Curve'!$C$3:$C$39,0),MATCH(DATEDIF('Development Costs'!$K25,'Development Costs'!BD$11,"m")+1,'S-Curve'!$C$3:$AM$3,0)),0))</f>
        <v>0</v>
      </c>
      <c r="BE25" s="99">
        <f>IF($N25="Equal",IF(AND(BE$11&gt;$K25,EOMONTH($M25,0)&gt;=BE$11),($F25-$O25)/$L25,0),IFERROR(($F25-$O25)*INDEX('S-Curve'!$C$3:$AM$39,MATCH('Development Costs'!$L25,'S-Curve'!$C$3:$C$39,0),MATCH(DATEDIF('Development Costs'!$K25,'Development Costs'!BE$11,"m")+1,'S-Curve'!$C$3:$AM$3,0)),0))</f>
        <v>0</v>
      </c>
      <c r="BF25" s="99">
        <f>IF($N25="Equal",IF(AND(BF$11&gt;$K25,EOMONTH($M25,0)&gt;=BF$11),($F25-$O25)/$L25,0),IFERROR(($F25-$O25)*INDEX('S-Curve'!$C$3:$AM$39,MATCH('Development Costs'!$L25,'S-Curve'!$C$3:$C$39,0),MATCH(DATEDIF('Development Costs'!$K25,'Development Costs'!BF$11,"m")+1,'S-Curve'!$C$3:$AM$3,0)),0))</f>
        <v>0</v>
      </c>
      <c r="BG25" s="99">
        <f>IF($N25="Equal",IF(AND(BG$11&gt;$K25,EOMONTH($M25,0)&gt;=BG$11),($F25-$O25)/$L25,0),IFERROR(($F25-$O25)*INDEX('S-Curve'!$C$3:$AM$39,MATCH('Development Costs'!$L25,'S-Curve'!$C$3:$C$39,0),MATCH(DATEDIF('Development Costs'!$K25,'Development Costs'!BG$11,"m")+1,'S-Curve'!$C$3:$AM$3,0)),0))</f>
        <v>0</v>
      </c>
      <c r="BH25" s="99">
        <f>IF($N25="Equal",IF(AND(BH$11&gt;$K25,EOMONTH($M25,0)&gt;=BH$11),($F25-$O25)/$L25,0),IFERROR(($F25-$O25)*INDEX('S-Curve'!$C$3:$AM$39,MATCH('Development Costs'!$L25,'S-Curve'!$C$3:$C$39,0),MATCH(DATEDIF('Development Costs'!$K25,'Development Costs'!BH$11,"m")+1,'S-Curve'!$C$3:$AM$3,0)),0))</f>
        <v>0</v>
      </c>
      <c r="BI25" s="99">
        <f>IF($N25="Equal",IF(AND(BI$11&gt;$K25,EOMONTH($M25,0)&gt;=BI$11),($F25-$O25)/$L25,0),IFERROR(($F25-$O25)*INDEX('S-Curve'!$C$3:$AM$39,MATCH('Development Costs'!$L25,'S-Curve'!$C$3:$C$39,0),MATCH(DATEDIF('Development Costs'!$K25,'Development Costs'!BI$11,"m")+1,'S-Curve'!$C$3:$AM$3,0)),0))</f>
        <v>0</v>
      </c>
      <c r="BJ25" s="99">
        <f>IF($N25="Equal",IF(AND(BJ$11&gt;$K25,EOMONTH($M25,0)&gt;=BJ$11),($F25-$O25)/$L25,0),IFERROR(($F25-$O25)*INDEX('S-Curve'!$C$3:$AM$39,MATCH('Development Costs'!$L25,'S-Curve'!$C$3:$C$39,0),MATCH(DATEDIF('Development Costs'!$K25,'Development Costs'!BJ$11,"m")+1,'S-Curve'!$C$3:$AM$3,0)),0))</f>
        <v>0</v>
      </c>
      <c r="BK25" s="99">
        <f>IF($N25="Equal",IF(AND(BK$11&gt;$K25,EOMONTH($M25,0)&gt;=BK$11),($F25-$O25)/$L25,0),IFERROR(($F25-$O25)*INDEX('S-Curve'!$C$3:$AM$39,MATCH('Development Costs'!$L25,'S-Curve'!$C$3:$C$39,0),MATCH(DATEDIF('Development Costs'!$K25,'Development Costs'!BK$11,"m")+1,'S-Curve'!$C$3:$AM$3,0)),0))</f>
        <v>0</v>
      </c>
      <c r="BL25" s="99">
        <f>IF($N25="Equal",IF(AND(BL$11&gt;$K25,EOMONTH($M25,0)&gt;=BL$11),($F25-$O25)/$L25,0),IFERROR(($F25-$O25)*INDEX('S-Curve'!$C$3:$AM$39,MATCH('Development Costs'!$L25,'S-Curve'!$C$3:$C$39,0),MATCH(DATEDIF('Development Costs'!$K25,'Development Costs'!BL$11,"m")+1,'S-Curve'!$C$3:$AM$3,0)),0))</f>
        <v>0</v>
      </c>
      <c r="BM25" s="99">
        <f>IF($N25="Equal",IF(AND(BM$11&gt;$K25,EOMONTH($M25,0)&gt;=BM$11),($F25-$O25)/$L25,0),IFERROR(($F25-$O25)*INDEX('S-Curve'!$C$3:$AM$39,MATCH('Development Costs'!$L25,'S-Curve'!$C$3:$C$39,0),MATCH(DATEDIF('Development Costs'!$K25,'Development Costs'!BM$11,"m")+1,'S-Curve'!$C$3:$AM$3,0)),0))</f>
        <v>0</v>
      </c>
      <c r="BN25" s="99">
        <f>IF($N25="Equal",IF(AND(BN$11&gt;$K25,EOMONTH($M25,0)&gt;=BN$11),($F25-$O25)/$L25,0),IFERROR(($F25-$O25)*INDEX('S-Curve'!$C$3:$AM$39,MATCH('Development Costs'!$L25,'S-Curve'!$C$3:$C$39,0),MATCH(DATEDIF('Development Costs'!$K25,'Development Costs'!BN$11,"m")+1,'S-Curve'!$C$3:$AM$3,0)),0))</f>
        <v>0</v>
      </c>
      <c r="BO25" s="99">
        <f>IF($N25="Equal",IF(AND(BO$11&gt;$K25,EOMONTH($M25,0)&gt;=BO$11),($F25-$O25)/$L25,0),IFERROR(($F25-$O25)*INDEX('S-Curve'!$C$3:$AM$39,MATCH('Development Costs'!$L25,'S-Curve'!$C$3:$C$39,0),MATCH(DATEDIF('Development Costs'!$K25,'Development Costs'!BO$11,"m")+1,'S-Curve'!$C$3:$AM$3,0)),0))</f>
        <v>0</v>
      </c>
      <c r="BP25" s="99">
        <f>IF($N25="Equal",IF(AND(BP$11&gt;$K25,EOMONTH($M25,0)&gt;=BP$11),($F25-$O25)/$L25,0),IFERROR(($F25-$O25)*INDEX('S-Curve'!$C$3:$AM$39,MATCH('Development Costs'!$L25,'S-Curve'!$C$3:$C$39,0),MATCH(DATEDIF('Development Costs'!$K25,'Development Costs'!BP$11,"m")+1,'S-Curve'!$C$3:$AM$3,0)),0))</f>
        <v>0</v>
      </c>
      <c r="BQ25" s="99">
        <f>IF($N25="Equal",IF(AND(BQ$11&gt;$K25,EOMONTH($M25,0)&gt;=BQ$11),($F25-$O25)/$L25,0),IFERROR(($F25-$O25)*INDEX('S-Curve'!$C$3:$AM$39,MATCH('Development Costs'!$L25,'S-Curve'!$C$3:$C$39,0),MATCH(DATEDIF('Development Costs'!$K25,'Development Costs'!BQ$11,"m")+1,'S-Curve'!$C$3:$AM$3,0)),0))</f>
        <v>0</v>
      </c>
      <c r="BR25" s="99">
        <f>IF($N25="Equal",IF(AND(BR$11&gt;$K25,EOMONTH($M25,0)&gt;=BR$11),($F25-$O25)/$L25,0),IFERROR(($F25-$O25)*INDEX('S-Curve'!$C$3:$AM$39,MATCH('Development Costs'!$L25,'S-Curve'!$C$3:$C$39,0),MATCH(DATEDIF('Development Costs'!$K25,'Development Costs'!BR$11,"m")+1,'S-Curve'!$C$3:$AM$3,0)),0))</f>
        <v>0</v>
      </c>
      <c r="BS25" s="99">
        <f>IF($N25="Equal",IF(AND(BS$11&gt;$K25,EOMONTH($M25,0)&gt;=BS$11),($F25-$O25)/$L25,0),IFERROR(($F25-$O25)*INDEX('S-Curve'!$C$3:$AM$39,MATCH('Development Costs'!$L25,'S-Curve'!$C$3:$C$39,0),MATCH(DATEDIF('Development Costs'!$K25,'Development Costs'!BS$11,"m")+1,'S-Curve'!$C$3:$AM$3,0)),0))</f>
        <v>0</v>
      </c>
      <c r="BT25" s="99">
        <f>IF($N25="Equal",IF(AND(BT$11&gt;$K25,EOMONTH($M25,0)&gt;=BT$11),($F25-$O25)/$L25,0),IFERROR(($F25-$O25)*INDEX('S-Curve'!$C$3:$AM$39,MATCH('Development Costs'!$L25,'S-Curve'!$C$3:$C$39,0),MATCH(DATEDIF('Development Costs'!$K25,'Development Costs'!BT$11,"m")+1,'S-Curve'!$C$3:$AM$3,0)),0))</f>
        <v>0</v>
      </c>
      <c r="BU25" s="99">
        <f>IF($N25="Equal",IF(AND(BU$11&gt;$K25,EOMONTH($M25,0)&gt;=BU$11),($F25-$O25)/$L25,0),IFERROR(($F25-$O25)*INDEX('S-Curve'!$C$3:$AM$39,MATCH('Development Costs'!$L25,'S-Curve'!$C$3:$C$39,0),MATCH(DATEDIF('Development Costs'!$K25,'Development Costs'!BU$11,"m")+1,'S-Curve'!$C$3:$AM$3,0)),0))</f>
        <v>0</v>
      </c>
      <c r="BV25" s="99">
        <f>IF($N25="Equal",IF(AND(BV$11&gt;$K25,EOMONTH($M25,0)&gt;=BV$11),($F25-$O25)/$L25,0),IFERROR(($F25-$O25)*INDEX('S-Curve'!$C$3:$AM$39,MATCH('Development Costs'!$L25,'S-Curve'!$C$3:$C$39,0),MATCH(DATEDIF('Development Costs'!$K25,'Development Costs'!BV$11,"m")+1,'S-Curve'!$C$3:$AM$3,0)),0))</f>
        <v>0</v>
      </c>
      <c r="BW25" s="99">
        <f>IF($N25="Equal",IF(AND(BW$11&gt;$K25,EOMONTH($M25,0)&gt;=BW$11),($F25-$O25)/$L25,0),IFERROR(($F25-$O25)*INDEX('S-Curve'!$C$3:$AM$39,MATCH('Development Costs'!$L25,'S-Curve'!$C$3:$C$39,0),MATCH(DATEDIF('Development Costs'!$K25,'Development Costs'!BW$11,"m")+1,'S-Curve'!$C$3:$AM$3,0)),0))</f>
        <v>0</v>
      </c>
      <c r="BX25" s="99">
        <f>IF($N25="Equal",IF(AND(BX$11&gt;$K25,EOMONTH($M25,0)&gt;=BX$11),($F25-$O25)/$L25,0),IFERROR(($F25-$O25)*INDEX('S-Curve'!$C$3:$AM$39,MATCH('Development Costs'!$L25,'S-Curve'!$C$3:$C$39,0),MATCH(DATEDIF('Development Costs'!$K25,'Development Costs'!BX$11,"m")+1,'S-Curve'!$C$3:$AM$3,0)),0))</f>
        <v>0</v>
      </c>
      <c r="BY25" s="99">
        <f>IF($N25="Equal",IF(AND(BY$11&gt;$K25,EOMONTH($M25,0)&gt;=BY$11),($F25-$O25)/$L25,0),IFERROR(($F25-$O25)*INDEX('S-Curve'!$C$3:$AM$39,MATCH('Development Costs'!$L25,'S-Curve'!$C$3:$C$39,0),MATCH(DATEDIF('Development Costs'!$K25,'Development Costs'!BY$11,"m")+1,'S-Curve'!$C$3:$AM$3,0)),0))</f>
        <v>0</v>
      </c>
      <c r="BZ25" s="99">
        <f>IF($N25="Equal",IF(AND(BZ$11&gt;$K25,EOMONTH($M25,0)&gt;=BZ$11),($F25-$O25)/$L25,0),IFERROR(($F25-$O25)*INDEX('S-Curve'!$C$3:$AM$39,MATCH('Development Costs'!$L25,'S-Curve'!$C$3:$C$39,0),MATCH(DATEDIF('Development Costs'!$K25,'Development Costs'!BZ$11,"m")+1,'S-Curve'!$C$3:$AM$3,0)),0))</f>
        <v>0</v>
      </c>
      <c r="CA25" s="99">
        <f>IF($N25="Equal",IF(AND(CA$11&gt;$K25,EOMONTH($M25,0)&gt;=CA$11),($F25-$O25)/$L25,0),IFERROR(($F25-$O25)*INDEX('S-Curve'!$C$3:$AM$39,MATCH('Development Costs'!$L25,'S-Curve'!$C$3:$C$39,0),MATCH(DATEDIF('Development Costs'!$K25,'Development Costs'!CA$11,"m")+1,'S-Curve'!$C$3:$AM$3,0)),0))</f>
        <v>0</v>
      </c>
      <c r="CB25" s="99">
        <f>IF($N25="Equal",IF(AND(CB$11&gt;$K25,EOMONTH($M25,0)&gt;=CB$11),($F25-$O25)/$L25,0),IFERROR(($F25-$O25)*INDEX('S-Curve'!$C$3:$AM$39,MATCH('Development Costs'!$L25,'S-Curve'!$C$3:$C$39,0),MATCH(DATEDIF('Development Costs'!$K25,'Development Costs'!CB$11,"m")+1,'S-Curve'!$C$3:$AM$3,0)),0))</f>
        <v>0</v>
      </c>
      <c r="CC25" s="99">
        <f>IF($N25="Equal",IF(AND(CC$11&gt;$K25,EOMONTH($M25,0)&gt;=CC$11),($F25-$O25)/$L25,0),IFERROR(($F25-$O25)*INDEX('S-Curve'!$C$3:$AM$39,MATCH('Development Costs'!$L25,'S-Curve'!$C$3:$C$39,0),MATCH(DATEDIF('Development Costs'!$K25,'Development Costs'!CC$11,"m")+1,'S-Curve'!$C$3:$AM$3,0)),0))</f>
        <v>0</v>
      </c>
      <c r="CD25" s="99">
        <f>IF($N25="Equal",IF(AND(CD$11&gt;$K25,EOMONTH($M25,0)&gt;=CD$11),($F25-$O25)/$L25,0),IFERROR(($F25-$O25)*INDEX('S-Curve'!$C$3:$AM$39,MATCH('Development Costs'!$L25,'S-Curve'!$C$3:$C$39,0),MATCH(DATEDIF('Development Costs'!$K25,'Development Costs'!CD$11,"m")+1,'S-Curve'!$C$3:$AM$3,0)),0))</f>
        <v>0</v>
      </c>
      <c r="CE25" s="99">
        <f>IF($N25="Equal",IF(AND(CE$11&gt;$K25,EOMONTH($M25,0)&gt;=CE$11),($F25-$O25)/$L25,0),IFERROR(($F25-$O25)*INDEX('S-Curve'!$C$3:$AM$39,MATCH('Development Costs'!$L25,'S-Curve'!$C$3:$C$39,0),MATCH(DATEDIF('Development Costs'!$K25,'Development Costs'!CE$11,"m")+1,'S-Curve'!$C$3:$AM$3,0)),0))</f>
        <v>0</v>
      </c>
      <c r="CF25" s="99">
        <f>IF($N25="Equal",IF(AND(CF$11&gt;$K25,EOMONTH($M25,0)&gt;=CF$11),($F25-$O25)/$L25,0),IFERROR(($F25-$O25)*INDEX('S-Curve'!$C$3:$AM$39,MATCH('Development Costs'!$L25,'S-Curve'!$C$3:$C$39,0),MATCH(DATEDIF('Development Costs'!$K25,'Development Costs'!CF$11,"m")+1,'S-Curve'!$C$3:$AM$3,0)),0))</f>
        <v>0</v>
      </c>
      <c r="CG25" s="99">
        <f>IF($N25="Equal",IF(AND(CG$11&gt;$K25,EOMONTH($M25,0)&gt;=CG$11),($F25-$O25)/$L25,0),IFERROR(($F25-$O25)*INDEX('S-Curve'!$C$3:$AM$39,MATCH('Development Costs'!$L25,'S-Curve'!$C$3:$C$39,0),MATCH(DATEDIF('Development Costs'!$K25,'Development Costs'!CG$11,"m")+1,'S-Curve'!$C$3:$AM$3,0)),0))</f>
        <v>0</v>
      </c>
      <c r="CH25" s="99">
        <f>IF($N25="Equal",IF(AND(CH$11&gt;$K25,EOMONTH($M25,0)&gt;=CH$11),($F25-$O25)/$L25,0),IFERROR(($F25-$O25)*INDEX('S-Curve'!$C$3:$AM$39,MATCH('Development Costs'!$L25,'S-Curve'!$C$3:$C$39,0),MATCH(DATEDIF('Development Costs'!$K25,'Development Costs'!CH$11,"m")+1,'S-Curve'!$C$3:$AM$3,0)),0))</f>
        <v>0</v>
      </c>
      <c r="CI25" s="99">
        <f>IF($N25="Equal",IF(AND(CI$11&gt;$K25,EOMONTH($M25,0)&gt;=CI$11),($F25-$O25)/$L25,0),IFERROR(($F25-$O25)*INDEX('S-Curve'!$C$3:$AM$39,MATCH('Development Costs'!$L25,'S-Curve'!$C$3:$C$39,0),MATCH(DATEDIF('Development Costs'!$K25,'Development Costs'!CI$11,"m")+1,'S-Curve'!$C$3:$AM$3,0)),0))</f>
        <v>0</v>
      </c>
      <c r="CJ25" s="99">
        <f>IF($N25="Equal",IF(AND(CJ$11&gt;$K25,EOMONTH($M25,0)&gt;=CJ$11),($F25-$O25)/$L25,0),IFERROR(($F25-$O25)*INDEX('S-Curve'!$C$3:$AM$39,MATCH('Development Costs'!$L25,'S-Curve'!$C$3:$C$39,0),MATCH(DATEDIF('Development Costs'!$K25,'Development Costs'!CJ$11,"m")+1,'S-Curve'!$C$3:$AM$3,0)),0))</f>
        <v>0</v>
      </c>
      <c r="CK25" s="99">
        <f>IF($N25="Equal",IF(AND(CK$11&gt;$K25,EOMONTH($M25,0)&gt;=CK$11),($F25-$O25)/$L25,0),IFERROR(($F25-$O25)*INDEX('S-Curve'!$C$3:$AM$39,MATCH('Development Costs'!$L25,'S-Curve'!$C$3:$C$39,0),MATCH(DATEDIF('Development Costs'!$K25,'Development Costs'!CK$11,"m")+1,'S-Curve'!$C$3:$AM$3,0)),0))</f>
        <v>0</v>
      </c>
      <c r="CL25" s="99">
        <f>IF($N25="Equal",IF(AND(CL$11&gt;$K25,EOMONTH($M25,0)&gt;=CL$11),($F25-$O25)/$L25,0),IFERROR(($F25-$O25)*INDEX('S-Curve'!$C$3:$AM$39,MATCH('Development Costs'!$L25,'S-Curve'!$C$3:$C$39,0),MATCH(DATEDIF('Development Costs'!$K25,'Development Costs'!CL$11,"m")+1,'S-Curve'!$C$3:$AM$3,0)),0))</f>
        <v>0</v>
      </c>
      <c r="CM25" s="99">
        <f>IF($N25="Equal",IF(AND(CM$11&gt;$K25,EOMONTH($M25,0)&gt;=CM$11),($F25-$O25)/$L25,0),IFERROR(($F25-$O25)*INDEX('S-Curve'!$C$3:$AM$39,MATCH('Development Costs'!$L25,'S-Curve'!$C$3:$C$39,0),MATCH(DATEDIF('Development Costs'!$K25,'Development Costs'!CM$11,"m")+1,'S-Curve'!$C$3:$AM$3,0)),0))</f>
        <v>0</v>
      </c>
      <c r="CN25" s="99">
        <f>IF($N25="Equal",IF(AND(CN$11&gt;$K25,EOMONTH($M25,0)&gt;=CN$11),($F25-$O25)/$L25,0),IFERROR(($F25-$O25)*INDEX('S-Curve'!$C$3:$AM$39,MATCH('Development Costs'!$L25,'S-Curve'!$C$3:$C$39,0),MATCH(DATEDIF('Development Costs'!$K25,'Development Costs'!CN$11,"m")+1,'S-Curve'!$C$3:$AM$3,0)),0))</f>
        <v>0</v>
      </c>
      <c r="CO25" s="99">
        <f>IF($N25="Equal",IF(AND(CO$11&gt;$K25,EOMONTH($M25,0)&gt;=CO$11),($F25-$O25)/$L25,0),IFERROR(($F25-$O25)*INDEX('S-Curve'!$C$3:$AM$39,MATCH('Development Costs'!$L25,'S-Curve'!$C$3:$C$39,0),MATCH(DATEDIF('Development Costs'!$K25,'Development Costs'!CO$11,"m")+1,'S-Curve'!$C$3:$AM$3,0)),0))</f>
        <v>0</v>
      </c>
      <c r="CP25" s="99">
        <f>IF($N25="Equal",IF(AND(CP$11&gt;$K25,EOMONTH($M25,0)&gt;=CP$11),($F25-$O25)/$L25,0),IFERROR(($F25-$O25)*INDEX('S-Curve'!$C$3:$AM$39,MATCH('Development Costs'!$L25,'S-Curve'!$C$3:$C$39,0),MATCH(DATEDIF('Development Costs'!$K25,'Development Costs'!CP$11,"m")+1,'S-Curve'!$C$3:$AM$3,0)),0))</f>
        <v>0</v>
      </c>
      <c r="CQ25" s="99">
        <f>IF($N25="Equal",IF(AND(CQ$11&gt;$K25,EOMONTH($M25,0)&gt;=CQ$11),($F25-$O25)/$L25,0),IFERROR(($F25-$O25)*INDEX('S-Curve'!$C$3:$AM$39,MATCH('Development Costs'!$L25,'S-Curve'!$C$3:$C$39,0),MATCH(DATEDIF('Development Costs'!$K25,'Development Costs'!CQ$11,"m")+1,'S-Curve'!$C$3:$AM$3,0)),0))</f>
        <v>0</v>
      </c>
      <c r="CR25" s="99">
        <f>IF($N25="Equal",IF(AND(CR$11&gt;$K25,EOMONTH($M25,0)&gt;=CR$11),($F25-$O25)/$L25,0),IFERROR(($F25-$O25)*INDEX('S-Curve'!$C$3:$AM$39,MATCH('Development Costs'!$L25,'S-Curve'!$C$3:$C$39,0),MATCH(DATEDIF('Development Costs'!$K25,'Development Costs'!CR$11,"m")+1,'S-Curve'!$C$3:$AM$3,0)),0))</f>
        <v>0</v>
      </c>
      <c r="CS25" s="99">
        <f>IF($N25="Equal",IF(AND(CS$11&gt;$K25,EOMONTH($M25,0)&gt;=CS$11),($F25-$O25)/$L25,0),IFERROR(($F25-$O25)*INDEX('S-Curve'!$C$3:$AM$39,MATCH('Development Costs'!$L25,'S-Curve'!$C$3:$C$39,0),MATCH(DATEDIF('Development Costs'!$K25,'Development Costs'!CS$11,"m")+1,'S-Curve'!$C$3:$AM$3,0)),0))</f>
        <v>0</v>
      </c>
      <c r="CT25" s="99">
        <f>IF($N25="Equal",IF(AND(CT$11&gt;$K25,EOMONTH($M25,0)&gt;=CT$11),($F25-$O25)/$L25,0),IFERROR(($F25-$O25)*INDEX('S-Curve'!$C$3:$AM$39,MATCH('Development Costs'!$L25,'S-Curve'!$C$3:$C$39,0),MATCH(DATEDIF('Development Costs'!$K25,'Development Costs'!CT$11,"m")+1,'S-Curve'!$C$3:$AM$3,0)),0))</f>
        <v>0</v>
      </c>
      <c r="CU25" s="99">
        <f>IF($N25="Equal",IF(AND(CU$11&gt;$K25,EOMONTH($M25,0)&gt;=CU$11),($F25-$O25)/$L25,0),IFERROR(($F25-$O25)*INDEX('S-Curve'!$C$3:$AM$39,MATCH('Development Costs'!$L25,'S-Curve'!$C$3:$C$39,0),MATCH(DATEDIF('Development Costs'!$K25,'Development Costs'!CU$11,"m")+1,'S-Curve'!$C$3:$AM$3,0)),0))</f>
        <v>0</v>
      </c>
      <c r="CV25" s="99">
        <f>IF($N25="Equal",IF(AND(CV$11&gt;$K25,EOMONTH($M25,0)&gt;=CV$11),($F25-$O25)/$L25,0),IFERROR(($F25-$O25)*INDEX('S-Curve'!$C$3:$AM$39,MATCH('Development Costs'!$L25,'S-Curve'!$C$3:$C$39,0),MATCH(DATEDIF('Development Costs'!$K25,'Development Costs'!CV$11,"m")+1,'S-Curve'!$C$3:$AM$3,0)),0))</f>
        <v>0</v>
      </c>
      <c r="CW25" s="99">
        <f>IF($N25="Equal",IF(AND(CW$11&gt;$K25,EOMONTH($M25,0)&gt;=CW$11),($F25-$O25)/$L25,0),IFERROR(($F25-$O25)*INDEX('S-Curve'!$C$3:$AM$39,MATCH('Development Costs'!$L25,'S-Curve'!$C$3:$C$39,0),MATCH(DATEDIF('Development Costs'!$K25,'Development Costs'!CW$11,"m")+1,'S-Curve'!$C$3:$AM$3,0)),0))</f>
        <v>0</v>
      </c>
      <c r="CX25" s="99">
        <f>IF($N25="Equal",IF(AND(CX$11&gt;$K25,EOMONTH($M25,0)&gt;=CX$11),($F25-$O25)/$L25,0),IFERROR(($F25-$O25)*INDEX('S-Curve'!$C$3:$AM$39,MATCH('Development Costs'!$L25,'S-Curve'!$C$3:$C$39,0),MATCH(DATEDIF('Development Costs'!$K25,'Development Costs'!CX$11,"m")+1,'S-Curve'!$C$3:$AM$3,0)),0))</f>
        <v>0</v>
      </c>
      <c r="CY25" s="99">
        <f>IF($N25="Equal",IF(AND(CY$11&gt;$K25,EOMONTH($M25,0)&gt;=CY$11),($F25-$O25)/$L25,0),IFERROR(($F25-$O25)*INDEX('S-Curve'!$C$3:$AM$39,MATCH('Development Costs'!$L25,'S-Curve'!$C$3:$C$39,0),MATCH(DATEDIF('Development Costs'!$K25,'Development Costs'!CY$11,"m")+1,'S-Curve'!$C$3:$AM$3,0)),0))</f>
        <v>0</v>
      </c>
      <c r="CZ25" s="99">
        <f>IF($N25="Equal",IF(AND(CZ$11&gt;$K25,EOMONTH($M25,0)&gt;=CZ$11),($F25-$O25)/$L25,0),IFERROR(($F25-$O25)*INDEX('S-Curve'!$C$3:$AM$39,MATCH('Development Costs'!$L25,'S-Curve'!$C$3:$C$39,0),MATCH(DATEDIF('Development Costs'!$K25,'Development Costs'!CZ$11,"m")+1,'S-Curve'!$C$3:$AM$3,0)),0))</f>
        <v>0</v>
      </c>
      <c r="DA25" s="99">
        <f>IF($N25="Equal",IF(AND(DA$11&gt;$K25,EOMONTH($M25,0)&gt;=DA$11),($F25-$O25)/$L25,0),IFERROR(($F25-$O25)*INDEX('S-Curve'!$C$3:$AM$39,MATCH('Development Costs'!$L25,'S-Curve'!$C$3:$C$39,0),MATCH(DATEDIF('Development Costs'!$K25,'Development Costs'!DA$11,"m")+1,'S-Curve'!$C$3:$AM$3,0)),0))</f>
        <v>0</v>
      </c>
      <c r="DB25" s="99">
        <f>IF($N25="Equal",IF(AND(DB$11&gt;$K25,EOMONTH($M25,0)&gt;=DB$11),($F25-$O25)/$L25,0),IFERROR(($F25-$O25)*INDEX('S-Curve'!$C$3:$AM$39,MATCH('Development Costs'!$L25,'S-Curve'!$C$3:$C$39,0),MATCH(DATEDIF('Development Costs'!$K25,'Development Costs'!DB$11,"m")+1,'S-Curve'!$C$3:$AM$3,0)),0))</f>
        <v>0</v>
      </c>
      <c r="DC25" s="99">
        <f>IF($N25="Equal",IF(AND(DC$11&gt;$K25,EOMONTH($M25,0)&gt;=DC$11),($F25-$O25)/$L25,0),IFERROR(($F25-$O25)*INDEX('S-Curve'!$C$3:$AM$39,MATCH('Development Costs'!$L25,'S-Curve'!$C$3:$C$39,0),MATCH(DATEDIF('Development Costs'!$K25,'Development Costs'!DC$11,"m")+1,'S-Curve'!$C$3:$AM$3,0)),0))</f>
        <v>0</v>
      </c>
      <c r="DD25" s="99">
        <f>IF($N25="Equal",IF(AND(DD$11&gt;$K25,EOMONTH($M25,0)&gt;=DD$11),($F25-$O25)/$L25,0),IFERROR(($F25-$O25)*INDEX('S-Curve'!$C$3:$AM$39,MATCH('Development Costs'!$L25,'S-Curve'!$C$3:$C$39,0),MATCH(DATEDIF('Development Costs'!$K25,'Development Costs'!DD$11,"m")+1,'S-Curve'!$C$3:$AM$3,0)),0))</f>
        <v>0</v>
      </c>
      <c r="DE25" s="99">
        <f>IF($N25="Equal",IF(AND(DE$11&gt;$K25,EOMONTH($M25,0)&gt;=DE$11),($F25-$O25)/$L25,0),IFERROR(($F25-$O25)*INDEX('S-Curve'!$C$3:$AM$39,MATCH('Development Costs'!$L25,'S-Curve'!$C$3:$C$39,0),MATCH(DATEDIF('Development Costs'!$K25,'Development Costs'!DE$11,"m")+1,'S-Curve'!$C$3:$AM$3,0)),0))</f>
        <v>0</v>
      </c>
      <c r="DF25" s="99">
        <f>IF($N25="Equal",IF(AND(DF$11&gt;$K25,EOMONTH($M25,0)&gt;=DF$11),($F25-$O25)/$L25,0),IFERROR(($F25-$O25)*INDEX('S-Curve'!$C$3:$AM$39,MATCH('Development Costs'!$L25,'S-Curve'!$C$3:$C$39,0),MATCH(DATEDIF('Development Costs'!$K25,'Development Costs'!DF$11,"m")+1,'S-Curve'!$C$3:$AM$3,0)),0))</f>
        <v>0</v>
      </c>
      <c r="DG25" s="99">
        <f>IF($N25="Equal",IF(AND(DG$11&gt;$K25,EOMONTH($M25,0)&gt;=DG$11),($F25-$O25)/$L25,0),IFERROR(($F25-$O25)*INDEX('S-Curve'!$C$3:$AM$39,MATCH('Development Costs'!$L25,'S-Curve'!$C$3:$C$39,0),MATCH(DATEDIF('Development Costs'!$K25,'Development Costs'!DG$11,"m")+1,'S-Curve'!$C$3:$AM$3,0)),0))</f>
        <v>0</v>
      </c>
      <c r="DH25" s="99">
        <f>IF($N25="Equal",IF(AND(DH$11&gt;$K25,EOMONTH($M25,0)&gt;=DH$11),($F25-$O25)/$L25,0),IFERROR(($F25-$O25)*INDEX('S-Curve'!$C$3:$AM$39,MATCH('Development Costs'!$L25,'S-Curve'!$C$3:$C$39,0),MATCH(DATEDIF('Development Costs'!$K25,'Development Costs'!DH$11,"m")+1,'S-Curve'!$C$3:$AM$3,0)),0))</f>
        <v>0</v>
      </c>
      <c r="DI25" s="99">
        <f>IF($N25="Equal",IF(AND(DI$11&gt;$K25,EOMONTH($M25,0)&gt;=DI$11),($F25-$O25)/$L25,0),IFERROR(($F25-$O25)*INDEX('S-Curve'!$C$3:$AM$39,MATCH('Development Costs'!$L25,'S-Curve'!$C$3:$C$39,0),MATCH(DATEDIF('Development Costs'!$K25,'Development Costs'!DI$11,"m")+1,'S-Curve'!$C$3:$AM$3,0)),0))</f>
        <v>0</v>
      </c>
      <c r="DJ25" s="99">
        <f>IF($N25="Equal",IF(AND(DJ$11&gt;$K25,EOMONTH($M25,0)&gt;=DJ$11),($F25-$O25)/$L25,0),IFERROR(($F25-$O25)*INDEX('S-Curve'!$C$3:$AM$39,MATCH('Development Costs'!$L25,'S-Curve'!$C$3:$C$39,0),MATCH(DATEDIF('Development Costs'!$K25,'Development Costs'!DJ$11,"m")+1,'S-Curve'!$C$3:$AM$3,0)),0))</f>
        <v>0</v>
      </c>
      <c r="DK25" s="99">
        <f>IF($N25="Equal",IF(AND(DK$11&gt;$K25,EOMONTH($M25,0)&gt;=DK$11),($F25-$O25)/$L25,0),IFERROR(($F25-$O25)*INDEX('S-Curve'!$C$3:$AM$39,MATCH('Development Costs'!$L25,'S-Curve'!$C$3:$C$39,0),MATCH(DATEDIF('Development Costs'!$K25,'Development Costs'!DK$11,"m")+1,'S-Curve'!$C$3:$AM$3,0)),0))</f>
        <v>0</v>
      </c>
      <c r="DL25" s="99">
        <f>IF($N25="Equal",IF(AND(DL$11&gt;$K25,EOMONTH($M25,0)&gt;=DL$11),($F25-$O25)/$L25,0),IFERROR(($F25-$O25)*INDEX('S-Curve'!$C$3:$AM$39,MATCH('Development Costs'!$L25,'S-Curve'!$C$3:$C$39,0),MATCH(DATEDIF('Development Costs'!$K25,'Development Costs'!DL$11,"m")+1,'S-Curve'!$C$3:$AM$3,0)),0))</f>
        <v>0</v>
      </c>
      <c r="DM25" s="99">
        <f>IF($N25="Equal",IF(AND(DM$11&gt;$K25,EOMONTH($M25,0)&gt;=DM$11),($F25-$O25)/$L25,0),IFERROR(($F25-$O25)*INDEX('S-Curve'!$C$3:$AM$39,MATCH('Development Costs'!$L25,'S-Curve'!$C$3:$C$39,0),MATCH(DATEDIF('Development Costs'!$K25,'Development Costs'!DM$11,"m")+1,'S-Curve'!$C$3:$AM$3,0)),0))</f>
        <v>0</v>
      </c>
      <c r="DN25" s="99">
        <f>IF($N25="Equal",IF(AND(DN$11&gt;$K25,EOMONTH($M25,0)&gt;=DN$11),($F25-$O25)/$L25,0),IFERROR(($F25-$O25)*INDEX('S-Curve'!$C$3:$AM$39,MATCH('Development Costs'!$L25,'S-Curve'!$C$3:$C$39,0),MATCH(DATEDIF('Development Costs'!$K25,'Development Costs'!DN$11,"m")+1,'S-Curve'!$C$3:$AM$3,0)),0))</f>
        <v>0</v>
      </c>
      <c r="DO25" s="99">
        <f>IF($N25="Equal",IF(AND(DO$11&gt;$K25,EOMONTH($M25,0)&gt;=DO$11),($F25-$O25)/$L25,0),IFERROR(($F25-$O25)*INDEX('S-Curve'!$C$3:$AM$39,MATCH('Development Costs'!$L25,'S-Curve'!$C$3:$C$39,0),MATCH(DATEDIF('Development Costs'!$K25,'Development Costs'!DO$11,"m")+1,'S-Curve'!$C$3:$AM$3,0)),0))</f>
        <v>0</v>
      </c>
      <c r="DP25" s="99">
        <f>IF($N25="Equal",IF(AND(DP$11&gt;$K25,EOMONTH($M25,0)&gt;=DP$11),($F25-$O25)/$L25,0),IFERROR(($F25-$O25)*INDEX('S-Curve'!$C$3:$AM$39,MATCH('Development Costs'!$L25,'S-Curve'!$C$3:$C$39,0),MATCH(DATEDIF('Development Costs'!$K25,'Development Costs'!DP$11,"m")+1,'S-Curve'!$C$3:$AM$3,0)),0))</f>
        <v>0</v>
      </c>
      <c r="DQ25" s="99">
        <f>IF($N25="Equal",IF(AND(DQ$11&gt;$K25,EOMONTH($M25,0)&gt;=DQ$11),($F25-$O25)/$L25,0),IFERROR(($F25-$O25)*INDEX('S-Curve'!$C$3:$AM$39,MATCH('Development Costs'!$L25,'S-Curve'!$C$3:$C$39,0),MATCH(DATEDIF('Development Costs'!$K25,'Development Costs'!DQ$11,"m")+1,'S-Curve'!$C$3:$AM$3,0)),0))</f>
        <v>0</v>
      </c>
      <c r="DR25" s="99">
        <f>IF($N25="Equal",IF(AND(DR$11&gt;$K25,EOMONTH($M25,0)&gt;=DR$11),($F25-$O25)/$L25,0),IFERROR(($F25-$O25)*INDEX('S-Curve'!$C$3:$AM$39,MATCH('Development Costs'!$L25,'S-Curve'!$C$3:$C$39,0),MATCH(DATEDIF('Development Costs'!$K25,'Development Costs'!DR$11,"m")+1,'S-Curve'!$C$3:$AM$3,0)),0))</f>
        <v>0</v>
      </c>
      <c r="DS25" s="99">
        <f>IF($N25="Equal",IF(AND(DS$11&gt;$K25,EOMONTH($M25,0)&gt;=DS$11),($F25-$O25)/$L25,0),IFERROR(($F25-$O25)*INDEX('S-Curve'!$C$3:$AM$39,MATCH('Development Costs'!$L25,'S-Curve'!$C$3:$C$39,0),MATCH(DATEDIF('Development Costs'!$K25,'Development Costs'!DS$11,"m")+1,'S-Curve'!$C$3:$AM$3,0)),0))</f>
        <v>0</v>
      </c>
      <c r="DT25" s="99">
        <f>IF($N25="Equal",IF(AND(DT$11&gt;$K25,EOMONTH($M25,0)&gt;=DT$11),($F25-$O25)/$L25,0),IFERROR(($F25-$O25)*INDEX('S-Curve'!$C$3:$AM$39,MATCH('Development Costs'!$L25,'S-Curve'!$C$3:$C$39,0),MATCH(DATEDIF('Development Costs'!$K25,'Development Costs'!DT$11,"m")+1,'S-Curve'!$C$3:$AM$3,0)),0))</f>
        <v>0</v>
      </c>
      <c r="DU25" s="99">
        <f>IF($N25="Equal",IF(AND(DU$11&gt;$K25,EOMONTH($M25,0)&gt;=DU$11),($F25-$O25)/$L25,0),IFERROR(($F25-$O25)*INDEX('S-Curve'!$C$3:$AM$39,MATCH('Development Costs'!$L25,'S-Curve'!$C$3:$C$39,0),MATCH(DATEDIF('Development Costs'!$K25,'Development Costs'!DU$11,"m")+1,'S-Curve'!$C$3:$AM$3,0)),0))</f>
        <v>0</v>
      </c>
      <c r="DV25" s="99">
        <f>IF($N25="Equal",IF(AND(DV$11&gt;$K25,EOMONTH($M25,0)&gt;=DV$11),($F25-$O25)/$L25,0),IFERROR(($F25-$O25)*INDEX('S-Curve'!$C$3:$AM$39,MATCH('Development Costs'!$L25,'S-Curve'!$C$3:$C$39,0),MATCH(DATEDIF('Development Costs'!$K25,'Development Costs'!DV$11,"m")+1,'S-Curve'!$C$3:$AM$3,0)),0))</f>
        <v>0</v>
      </c>
      <c r="DW25" s="99">
        <f>IF($N25="Equal",IF(AND(DW$11&gt;$K25,EOMONTH($M25,0)&gt;=DW$11),($F25-$O25)/$L25,0),IFERROR(($F25-$O25)*INDEX('S-Curve'!$C$3:$AM$39,MATCH('Development Costs'!$L25,'S-Curve'!$C$3:$C$39,0),MATCH(DATEDIF('Development Costs'!$K25,'Development Costs'!DW$11,"m")+1,'S-Curve'!$C$3:$AM$3,0)),0))</f>
        <v>0</v>
      </c>
      <c r="DX25" s="99">
        <f>IF($N25="Equal",IF(AND(DX$11&gt;$K25,EOMONTH($M25,0)&gt;=DX$11),($F25-$O25)/$L25,0),IFERROR(($F25-$O25)*INDEX('S-Curve'!$C$3:$AM$39,MATCH('Development Costs'!$L25,'S-Curve'!$C$3:$C$39,0),MATCH(DATEDIF('Development Costs'!$K25,'Development Costs'!DX$11,"m")+1,'S-Curve'!$C$3:$AM$3,0)),0))</f>
        <v>0</v>
      </c>
      <c r="DY25" s="99">
        <f>IF($N25="Equal",IF(AND(DY$11&gt;$K25,EOMONTH($M25,0)&gt;=DY$11),($F25-$O25)/$L25,0),IFERROR(($F25-$O25)*INDEX('S-Curve'!$C$3:$AM$39,MATCH('Development Costs'!$L25,'S-Curve'!$C$3:$C$39,0),MATCH(DATEDIF('Development Costs'!$K25,'Development Costs'!DY$11,"m")+1,'S-Curve'!$C$3:$AM$3,0)),0))</f>
        <v>0</v>
      </c>
      <c r="DZ25" s="99">
        <f>IF($N25="Equal",IF(AND(DZ$11&gt;$K25,EOMONTH($M25,0)&gt;=DZ$11),($F25-$O25)/$L25,0),IFERROR(($F25-$O25)*INDEX('S-Curve'!$C$3:$AM$39,MATCH('Development Costs'!$L25,'S-Curve'!$C$3:$C$39,0),MATCH(DATEDIF('Development Costs'!$K25,'Development Costs'!DZ$11,"m")+1,'S-Curve'!$C$3:$AM$3,0)),0))</f>
        <v>0</v>
      </c>
      <c r="EA25" s="99">
        <f>IF($N25="Equal",IF(AND(EA$11&gt;$K25,EOMONTH($M25,0)&gt;=EA$11),($F25-$O25)/$L25,0),IFERROR(($F25-$O25)*INDEX('S-Curve'!$C$3:$AM$39,MATCH('Development Costs'!$L25,'S-Curve'!$C$3:$C$39,0),MATCH(DATEDIF('Development Costs'!$K25,'Development Costs'!EA$11,"m")+1,'S-Curve'!$C$3:$AM$3,0)),0))</f>
        <v>0</v>
      </c>
      <c r="EB25" s="99">
        <f>IF($N25="Equal",IF(AND(EB$11&gt;$K25,EOMONTH($M25,0)&gt;=EB$11),($F25-$O25)/$L25,0),IFERROR(($F25-$O25)*INDEX('S-Curve'!$C$3:$AM$39,MATCH('Development Costs'!$L25,'S-Curve'!$C$3:$C$39,0),MATCH(DATEDIF('Development Costs'!$K25,'Development Costs'!EB$11,"m")+1,'S-Curve'!$C$3:$AM$3,0)),0))</f>
        <v>0</v>
      </c>
      <c r="EC25" s="99">
        <f>IF($N25="Equal",IF(AND(EC$11&gt;$K25,EOMONTH($M25,0)&gt;=EC$11),($F25-$O25)/$L25,0),IFERROR(($F25-$O25)*INDEX('S-Curve'!$C$3:$AM$39,MATCH('Development Costs'!$L25,'S-Curve'!$C$3:$C$39,0),MATCH(DATEDIF('Development Costs'!$K25,'Development Costs'!EC$11,"m")+1,'S-Curve'!$C$3:$AM$3,0)),0))</f>
        <v>0</v>
      </c>
      <c r="ED25" s="99">
        <f>IF($N25="Equal",IF(AND(ED$11&gt;$K25,EOMONTH($M25,0)&gt;=ED$11),($F25-$O25)/$L25,0),IFERROR(($F25-$O25)*INDEX('S-Curve'!$C$3:$AM$39,MATCH('Development Costs'!$L25,'S-Curve'!$C$3:$C$39,0),MATCH(DATEDIF('Development Costs'!$K25,'Development Costs'!ED$11,"m")+1,'S-Curve'!$C$3:$AM$3,0)),0))</f>
        <v>0</v>
      </c>
      <c r="EE25" s="99">
        <f>IF($N25="Equal",IF(AND(EE$11&gt;$K25,EOMONTH($M25,0)&gt;=EE$11),($F25-$O25)/$L25,0),IFERROR(($F25-$O25)*INDEX('S-Curve'!$C$3:$AM$39,MATCH('Development Costs'!$L25,'S-Curve'!$C$3:$C$39,0),MATCH(DATEDIF('Development Costs'!$K25,'Development Costs'!EE$11,"m")+1,'S-Curve'!$C$3:$AM$3,0)),0))</f>
        <v>0</v>
      </c>
      <c r="EF25" s="99">
        <f>IF($N25="Equal",IF(AND(EF$11&gt;$K25,EOMONTH($M25,0)&gt;=EF$11),($F25-$O25)/$L25,0),IFERROR(($F25-$O25)*INDEX('S-Curve'!$C$3:$AM$39,MATCH('Development Costs'!$L25,'S-Curve'!$C$3:$C$39,0),MATCH(DATEDIF('Development Costs'!$K25,'Development Costs'!EF$11,"m")+1,'S-Curve'!$C$3:$AM$3,0)),0))</f>
        <v>0</v>
      </c>
      <c r="EG25" s="99">
        <f>IF(EC25="Equal",IF(AND(EG$11&gt;$K25,EOMONTH($M25,0)&gt;=EG$11),($F25-$O25)/$L25,0),IFERROR(($F25-$O25)*INDEX('S-Curve'!$C$3:$AM$39,MATCH('Development Costs'!$L25,'S-Curve'!$C$3:$C$39,0),MATCH(DATEDIF('Development Costs'!$K25,'Development Costs'!EG$11,"m")+1,'S-Curve'!$C$3:$AM$3,0)),0))</f>
        <v>0</v>
      </c>
    </row>
    <row r="26" spans="2:137">
      <c r="B26" s="157" t="s">
        <v>736</v>
      </c>
      <c r="F26" s="71">
        <v>0</v>
      </c>
      <c r="G26" s="105">
        <f t="shared" si="15"/>
        <v>0</v>
      </c>
      <c r="H26" s="99">
        <f>F26/Assumptions!$D$60</f>
        <v>0</v>
      </c>
      <c r="I26" s="32">
        <f t="shared" ca="1" si="11"/>
        <v>0</v>
      </c>
      <c r="K26" s="73">
        <f>Assumptions!$D$16</f>
        <v>46204</v>
      </c>
      <c r="L26" s="155">
        <f>Assumptions!$D$17</f>
        <v>23</v>
      </c>
      <c r="M26" s="149">
        <f t="shared" si="12"/>
        <v>46874</v>
      </c>
      <c r="N26" s="70" t="s">
        <v>400</v>
      </c>
      <c r="O26" s="71">
        <v>0</v>
      </c>
      <c r="P26" s="1" t="str">
        <f t="shared" si="8"/>
        <v/>
      </c>
      <c r="Q26" s="99">
        <f t="shared" si="13"/>
        <v>0</v>
      </c>
      <c r="R26" s="99">
        <f>IF($N26="Equal",IF(AND(R$11&gt;$K26,EOMONTH($M26,0)&gt;=R$11),($F26-$O26)/$L26,0),IFERROR(($F26-$O26)*INDEX('S-Curve'!$C$3:$AM$39,MATCH('Development Costs'!$L26,'S-Curve'!$C$3:$C$39,0),MATCH(DATEDIF('Development Costs'!$K26,'Development Costs'!R$11,"m")+1,'S-Curve'!$C$3:$AM$3,0)),0))</f>
        <v>0</v>
      </c>
      <c r="S26" s="99">
        <f>IF($N26="Equal",IF(AND(S$11&gt;$K26,EOMONTH($M26,0)&gt;=S$11),($F26-$O26)/$L26,0),IFERROR(($F26-$O26)*INDEX('S-Curve'!$C$3:$AM$39,MATCH('Development Costs'!$L26,'S-Curve'!$C$3:$C$39,0),MATCH(DATEDIF('Development Costs'!$K26,'Development Costs'!S$11,"m")+1,'S-Curve'!$C$3:$AM$3,0)),0))</f>
        <v>0</v>
      </c>
      <c r="T26" s="99">
        <f>IF($N26="Equal",IF(AND(T$11&gt;$K26,EOMONTH($M26,0)&gt;=T$11),($F26-$O26)/$L26,0),IFERROR(($F26-$O26)*INDEX('S-Curve'!$C$3:$AM$39,MATCH('Development Costs'!$L26,'S-Curve'!$C$3:$C$39,0),MATCH(DATEDIF('Development Costs'!$K26,'Development Costs'!T$11,"m")+1,'S-Curve'!$C$3:$AM$3,0)),0))</f>
        <v>0</v>
      </c>
      <c r="U26" s="99">
        <f>IF($N26="Equal",IF(AND(U$11&gt;$K26,EOMONTH($M26,0)&gt;=U$11),($F26-$O26)/$L26,0),IFERROR(($F26-$O26)*INDEX('S-Curve'!$C$3:$AM$39,MATCH('Development Costs'!$L26,'S-Curve'!$C$3:$C$39,0),MATCH(DATEDIF('Development Costs'!$K26,'Development Costs'!U$11,"m")+1,'S-Curve'!$C$3:$AM$3,0)),0))</f>
        <v>0</v>
      </c>
      <c r="V26" s="99">
        <f>IF($N26="Equal",IF(AND(V$11&gt;$K26,EOMONTH($M26,0)&gt;=V$11),($F26-$O26)/$L26,0),IFERROR(($F26-$O26)*INDEX('S-Curve'!$C$3:$AM$39,MATCH('Development Costs'!$L26,'S-Curve'!$C$3:$C$39,0),MATCH(DATEDIF('Development Costs'!$K26,'Development Costs'!V$11,"m")+1,'S-Curve'!$C$3:$AM$3,0)),0))</f>
        <v>0</v>
      </c>
      <c r="W26" s="99">
        <f>IF($N26="Equal",IF(AND(W$11&gt;$K26,EOMONTH($M26,0)&gt;=W$11),($F26-$O26)/$L26,0),IFERROR(($F26-$O26)*INDEX('S-Curve'!$C$3:$AM$39,MATCH('Development Costs'!$L26,'S-Curve'!$C$3:$C$39,0),MATCH(DATEDIF('Development Costs'!$K26,'Development Costs'!W$11,"m")+1,'S-Curve'!$C$3:$AM$3,0)),0))</f>
        <v>0</v>
      </c>
      <c r="X26" s="99">
        <f>IF($N26="Equal",IF(AND(X$11&gt;$K26,EOMONTH($M26,0)&gt;=X$11),($F26-$O26)/$L26,0),IFERROR(($F26-$O26)*INDEX('S-Curve'!$C$3:$AM$39,MATCH('Development Costs'!$L26,'S-Curve'!$C$3:$C$39,0),MATCH(DATEDIF('Development Costs'!$K26,'Development Costs'!X$11,"m")+1,'S-Curve'!$C$3:$AM$3,0)),0))</f>
        <v>0</v>
      </c>
      <c r="Y26" s="99">
        <f>IF($N26="Equal",IF(AND(Y$11&gt;$K26,EOMONTH($M26,0)&gt;=Y$11),($F26-$O26)/$L26,0),IFERROR(($F26-$O26)*INDEX('S-Curve'!$C$3:$AM$39,MATCH('Development Costs'!$L26,'S-Curve'!$C$3:$C$39,0),MATCH(DATEDIF('Development Costs'!$K26,'Development Costs'!Y$11,"m")+1,'S-Curve'!$C$3:$AM$3,0)),0))</f>
        <v>0</v>
      </c>
      <c r="Z26" s="99">
        <f>IF($N26="Equal",IF(AND(Z$11&gt;$K26,EOMONTH($M26,0)&gt;=Z$11),($F26-$O26)/$L26,0),IFERROR(($F26-$O26)*INDEX('S-Curve'!$C$3:$AM$39,MATCH('Development Costs'!$L26,'S-Curve'!$C$3:$C$39,0),MATCH(DATEDIF('Development Costs'!$K26,'Development Costs'!Z$11,"m")+1,'S-Curve'!$C$3:$AM$3,0)),0))</f>
        <v>0</v>
      </c>
      <c r="AA26" s="99">
        <f>IF($N26="Equal",IF(AND(AA$11&gt;$K26,EOMONTH($M26,0)&gt;=AA$11),($F26-$O26)/$L26,0),IFERROR(($F26-$O26)*INDEX('S-Curve'!$C$3:$AM$39,MATCH('Development Costs'!$L26,'S-Curve'!$C$3:$C$39,0),MATCH(DATEDIF('Development Costs'!$K26,'Development Costs'!AA$11,"m")+1,'S-Curve'!$C$3:$AM$3,0)),0))</f>
        <v>0</v>
      </c>
      <c r="AB26" s="99">
        <f>IF($N26="Equal",IF(AND(AB$11&gt;$K26,EOMONTH($M26,0)&gt;=AB$11),($F26-$O26)/$L26,0),IFERROR(($F26-$O26)*INDEX('S-Curve'!$C$3:$AM$39,MATCH('Development Costs'!$L26,'S-Curve'!$C$3:$C$39,0),MATCH(DATEDIF('Development Costs'!$K26,'Development Costs'!AB$11,"m")+1,'S-Curve'!$C$3:$AM$3,0)),0))</f>
        <v>0</v>
      </c>
      <c r="AC26" s="99">
        <f>IF($N26="Equal",IF(AND(AC$11&gt;$K26,EOMONTH($M26,0)&gt;=AC$11),($F26-$O26)/$L26,0),IFERROR(($F26-$O26)*INDEX('S-Curve'!$C$3:$AM$39,MATCH('Development Costs'!$L26,'S-Curve'!$C$3:$C$39,0),MATCH(DATEDIF('Development Costs'!$K26,'Development Costs'!AC$11,"m")+1,'S-Curve'!$C$3:$AM$3,0)),0))</f>
        <v>0</v>
      </c>
      <c r="AD26" s="99">
        <f>IF($N26="Equal",IF(AND(AD$11&gt;$K26,EOMONTH($M26,0)&gt;=AD$11),($F26-$O26)/$L26,0),IFERROR(($F26-$O26)*INDEX('S-Curve'!$C$3:$AM$39,MATCH('Development Costs'!$L26,'S-Curve'!$C$3:$C$39,0),MATCH(DATEDIF('Development Costs'!$K26,'Development Costs'!AD$11,"m")+1,'S-Curve'!$C$3:$AM$3,0)),0))</f>
        <v>0</v>
      </c>
      <c r="AE26" s="99">
        <f>IF($N26="Equal",IF(AND(AE$11&gt;$K26,EOMONTH($M26,0)&gt;=AE$11),($F26-$O26)/$L26,0),IFERROR(($F26-$O26)*INDEX('S-Curve'!$C$3:$AM$39,MATCH('Development Costs'!$L26,'S-Curve'!$C$3:$C$39,0),MATCH(DATEDIF('Development Costs'!$K26,'Development Costs'!AE$11,"m")+1,'S-Curve'!$C$3:$AM$3,0)),0))</f>
        <v>0</v>
      </c>
      <c r="AF26" s="99">
        <f>IF($N26="Equal",IF(AND(AF$11&gt;$K26,EOMONTH($M26,0)&gt;=AF$11),($F26-$O26)/$L26,0),IFERROR(($F26-$O26)*INDEX('S-Curve'!$C$3:$AM$39,MATCH('Development Costs'!$L26,'S-Curve'!$C$3:$C$39,0),MATCH(DATEDIF('Development Costs'!$K26,'Development Costs'!AF$11,"m")+1,'S-Curve'!$C$3:$AM$3,0)),0))</f>
        <v>0</v>
      </c>
      <c r="AG26" s="99">
        <f>IF($N26="Equal",IF(AND(AG$11&gt;$K26,EOMONTH($M26,0)&gt;=AG$11),($F26-$O26)/$L26,0),IFERROR(($F26-$O26)*INDEX('S-Curve'!$C$3:$AM$39,MATCH('Development Costs'!$L26,'S-Curve'!$C$3:$C$39,0),MATCH(DATEDIF('Development Costs'!$K26,'Development Costs'!AG$11,"m")+1,'S-Curve'!$C$3:$AM$3,0)),0))</f>
        <v>0</v>
      </c>
      <c r="AH26" s="99">
        <f>IF($N26="Equal",IF(AND(AH$11&gt;$K26,EOMONTH($M26,0)&gt;=AH$11),($F26-$O26)/$L26,0),IFERROR(($F26-$O26)*INDEX('S-Curve'!$C$3:$AM$39,MATCH('Development Costs'!$L26,'S-Curve'!$C$3:$C$39,0),MATCH(DATEDIF('Development Costs'!$K26,'Development Costs'!AH$11,"m")+1,'S-Curve'!$C$3:$AM$3,0)),0))</f>
        <v>0</v>
      </c>
      <c r="AI26" s="99">
        <f>IF($N26="Equal",IF(AND(AI$11&gt;$K26,EOMONTH($M26,0)&gt;=AI$11),($F26-$O26)/$L26,0),IFERROR(($F26-$O26)*INDEX('S-Curve'!$C$3:$AM$39,MATCH('Development Costs'!$L26,'S-Curve'!$C$3:$C$39,0),MATCH(DATEDIF('Development Costs'!$K26,'Development Costs'!AI$11,"m")+1,'S-Curve'!$C$3:$AM$3,0)),0))</f>
        <v>0</v>
      </c>
      <c r="AJ26" s="99">
        <f>IF($N26="Equal",IF(AND(AJ$11&gt;$K26,EOMONTH($M26,0)&gt;=AJ$11),($F26-$O26)/$L26,0),IFERROR(($F26-$O26)*INDEX('S-Curve'!$C$3:$AM$39,MATCH('Development Costs'!$L26,'S-Curve'!$C$3:$C$39,0),MATCH(DATEDIF('Development Costs'!$K26,'Development Costs'!AJ$11,"m")+1,'S-Curve'!$C$3:$AM$3,0)),0))</f>
        <v>0</v>
      </c>
      <c r="AK26" s="99">
        <f>IF($N26="Equal",IF(AND(AK$11&gt;$K26,EOMONTH($M26,0)&gt;=AK$11),($F26-$O26)/$L26,0),IFERROR(($F26-$O26)*INDEX('S-Curve'!$C$3:$AM$39,MATCH('Development Costs'!$L26,'S-Curve'!$C$3:$C$39,0),MATCH(DATEDIF('Development Costs'!$K26,'Development Costs'!AK$11,"m")+1,'S-Curve'!$C$3:$AM$3,0)),0))</f>
        <v>0</v>
      </c>
      <c r="AL26" s="99">
        <f>IF($N26="Equal",IF(AND(AL$11&gt;$K26,EOMONTH($M26,0)&gt;=AL$11),($F26-$O26)/$L26,0),IFERROR(($F26-$O26)*INDEX('S-Curve'!$C$3:$AM$39,MATCH('Development Costs'!$L26,'S-Curve'!$C$3:$C$39,0),MATCH(DATEDIF('Development Costs'!$K26,'Development Costs'!AL$11,"m")+1,'S-Curve'!$C$3:$AM$3,0)),0))</f>
        <v>0</v>
      </c>
      <c r="AM26" s="99">
        <f>IF($N26="Equal",IF(AND(AM$11&gt;$K26,EOMONTH($M26,0)&gt;=AM$11),($F26-$O26)/$L26,0),IFERROR(($F26-$O26)*INDEX('S-Curve'!$C$3:$AM$39,MATCH('Development Costs'!$L26,'S-Curve'!$C$3:$C$39,0),MATCH(DATEDIF('Development Costs'!$K26,'Development Costs'!AM$11,"m")+1,'S-Curve'!$C$3:$AM$3,0)),0))</f>
        <v>0</v>
      </c>
      <c r="AN26" s="99">
        <f>IF($N26="Equal",IF(AND(AN$11&gt;$K26,EOMONTH($M26,0)&gt;=AN$11),($F26-$O26)/$L26,0),IFERROR(($F26-$O26)*INDEX('S-Curve'!$C$3:$AM$39,MATCH('Development Costs'!$L26,'S-Curve'!$C$3:$C$39,0),MATCH(DATEDIF('Development Costs'!$K26,'Development Costs'!AN$11,"m")+1,'S-Curve'!$C$3:$AM$3,0)),0))</f>
        <v>0</v>
      </c>
      <c r="AO26" s="99">
        <f>IF($N26="Equal",IF(AND(AO$11&gt;$K26,EOMONTH($M26,0)&gt;=AO$11),($F26-$O26)/$L26,0),IFERROR(($F26-$O26)*INDEX('S-Curve'!$C$3:$AM$39,MATCH('Development Costs'!$L26,'S-Curve'!$C$3:$C$39,0),MATCH(DATEDIF('Development Costs'!$K26,'Development Costs'!AO$11,"m")+1,'S-Curve'!$C$3:$AM$3,0)),0))</f>
        <v>0</v>
      </c>
      <c r="AP26" s="99">
        <f>IF($N26="Equal",IF(AND(AP$11&gt;$K26,EOMONTH($M26,0)&gt;=AP$11),($F26-$O26)/$L26,0),IFERROR(($F26-$O26)*INDEX('S-Curve'!$C$3:$AM$39,MATCH('Development Costs'!$L26,'S-Curve'!$C$3:$C$39,0),MATCH(DATEDIF('Development Costs'!$K26,'Development Costs'!AP$11,"m")+1,'S-Curve'!$C$3:$AM$3,0)),0))</f>
        <v>0</v>
      </c>
      <c r="AQ26" s="99">
        <f>IF($N26="Equal",IF(AND(AQ$11&gt;$K26,EOMONTH($M26,0)&gt;=AQ$11),($F26-$O26)/$L26,0),IFERROR(($F26-$O26)*INDEX('S-Curve'!$C$3:$AM$39,MATCH('Development Costs'!$L26,'S-Curve'!$C$3:$C$39,0),MATCH(DATEDIF('Development Costs'!$K26,'Development Costs'!AQ$11,"m")+1,'S-Curve'!$C$3:$AM$3,0)),0))</f>
        <v>0</v>
      </c>
      <c r="AR26" s="99">
        <f>IF($N26="Equal",IF(AND(AR$11&gt;$K26,EOMONTH($M26,0)&gt;=AR$11),($F26-$O26)/$L26,0),IFERROR(($F26-$O26)*INDEX('S-Curve'!$C$3:$AM$39,MATCH('Development Costs'!$L26,'S-Curve'!$C$3:$C$39,0),MATCH(DATEDIF('Development Costs'!$K26,'Development Costs'!AR$11,"m")+1,'S-Curve'!$C$3:$AM$3,0)),0))</f>
        <v>0</v>
      </c>
      <c r="AS26" s="99">
        <f>IF($N26="Equal",IF(AND(AS$11&gt;$K26,EOMONTH($M26,0)&gt;=AS$11),($F26-$O26)/$L26,0),IFERROR(($F26-$O26)*INDEX('S-Curve'!$C$3:$AM$39,MATCH('Development Costs'!$L26,'S-Curve'!$C$3:$C$39,0),MATCH(DATEDIF('Development Costs'!$K26,'Development Costs'!AS$11,"m")+1,'S-Curve'!$C$3:$AM$3,0)),0))</f>
        <v>0</v>
      </c>
      <c r="AT26" s="99">
        <f>IF($N26="Equal",IF(AND(AT$11&gt;$K26,EOMONTH($M26,0)&gt;=AT$11),($F26-$O26)/$L26,0),IFERROR(($F26-$O26)*INDEX('S-Curve'!$C$3:$AM$39,MATCH('Development Costs'!$L26,'S-Curve'!$C$3:$C$39,0),MATCH(DATEDIF('Development Costs'!$K26,'Development Costs'!AT$11,"m")+1,'S-Curve'!$C$3:$AM$3,0)),0))</f>
        <v>0</v>
      </c>
      <c r="AU26" s="99">
        <f>IF($N26="Equal",IF(AND(AU$11&gt;$K26,EOMONTH($M26,0)&gt;=AU$11),($F26-$O26)/$L26,0),IFERROR(($F26-$O26)*INDEX('S-Curve'!$C$3:$AM$39,MATCH('Development Costs'!$L26,'S-Curve'!$C$3:$C$39,0),MATCH(DATEDIF('Development Costs'!$K26,'Development Costs'!AU$11,"m")+1,'S-Curve'!$C$3:$AM$3,0)),0))</f>
        <v>0</v>
      </c>
      <c r="AV26" s="99">
        <f>IF($N26="Equal",IF(AND(AV$11&gt;$K26,EOMONTH($M26,0)&gt;=AV$11),($F26-$O26)/$L26,0),IFERROR(($F26-$O26)*INDEX('S-Curve'!$C$3:$AM$39,MATCH('Development Costs'!$L26,'S-Curve'!$C$3:$C$39,0),MATCH(DATEDIF('Development Costs'!$K26,'Development Costs'!AV$11,"m")+1,'S-Curve'!$C$3:$AM$3,0)),0))</f>
        <v>0</v>
      </c>
      <c r="AW26" s="99">
        <f>IF($N26="Equal",IF(AND(AW$11&gt;$K26,EOMONTH($M26,0)&gt;=AW$11),($F26-$O26)/$L26,0),IFERROR(($F26-$O26)*INDEX('S-Curve'!$C$3:$AM$39,MATCH('Development Costs'!$L26,'S-Curve'!$C$3:$C$39,0),MATCH(DATEDIF('Development Costs'!$K26,'Development Costs'!AW$11,"m")+1,'S-Curve'!$C$3:$AM$3,0)),0))</f>
        <v>0</v>
      </c>
      <c r="AX26" s="99">
        <f>IF($N26="Equal",IF(AND(AX$11&gt;$K26,EOMONTH($M26,0)&gt;=AX$11),($F26-$O26)/$L26,0),IFERROR(($F26-$O26)*INDEX('S-Curve'!$C$3:$AM$39,MATCH('Development Costs'!$L26,'S-Curve'!$C$3:$C$39,0),MATCH(DATEDIF('Development Costs'!$K26,'Development Costs'!AX$11,"m")+1,'S-Curve'!$C$3:$AM$3,0)),0))</f>
        <v>0</v>
      </c>
      <c r="AY26" s="99">
        <f>IF($N26="Equal",IF(AND(AY$11&gt;$K26,EOMONTH($M26,0)&gt;=AY$11),($F26-$O26)/$L26,0),IFERROR(($F26-$O26)*INDEX('S-Curve'!$C$3:$AM$39,MATCH('Development Costs'!$L26,'S-Curve'!$C$3:$C$39,0),MATCH(DATEDIF('Development Costs'!$K26,'Development Costs'!AY$11,"m")+1,'S-Curve'!$C$3:$AM$3,0)),0))</f>
        <v>0</v>
      </c>
      <c r="AZ26" s="99">
        <f>IF($N26="Equal",IF(AND(AZ$11&gt;$K26,EOMONTH($M26,0)&gt;=AZ$11),($F26-$O26)/$L26,0),IFERROR(($F26-$O26)*INDEX('S-Curve'!$C$3:$AM$39,MATCH('Development Costs'!$L26,'S-Curve'!$C$3:$C$39,0),MATCH(DATEDIF('Development Costs'!$K26,'Development Costs'!AZ$11,"m")+1,'S-Curve'!$C$3:$AM$3,0)),0))</f>
        <v>0</v>
      </c>
      <c r="BA26" s="99">
        <f>IF($N26="Equal",IF(AND(BA$11&gt;$K26,EOMONTH($M26,0)&gt;=BA$11),($F26-$O26)/$L26,0),IFERROR(($F26-$O26)*INDEX('S-Curve'!$C$3:$AM$39,MATCH('Development Costs'!$L26,'S-Curve'!$C$3:$C$39,0),MATCH(DATEDIF('Development Costs'!$K26,'Development Costs'!BA$11,"m")+1,'S-Curve'!$C$3:$AM$3,0)),0))</f>
        <v>0</v>
      </c>
      <c r="BB26" s="99">
        <f>IF($N26="Equal",IF(AND(BB$11&gt;$K26,EOMONTH($M26,0)&gt;=BB$11),($F26-$O26)/$L26,0),IFERROR(($F26-$O26)*INDEX('S-Curve'!$C$3:$AM$39,MATCH('Development Costs'!$L26,'S-Curve'!$C$3:$C$39,0),MATCH(DATEDIF('Development Costs'!$K26,'Development Costs'!BB$11,"m")+1,'S-Curve'!$C$3:$AM$3,0)),0))</f>
        <v>0</v>
      </c>
      <c r="BC26" s="99">
        <f>IF($N26="Equal",IF(AND(BC$11&gt;$K26,EOMONTH($M26,0)&gt;=BC$11),($F26-$O26)/$L26,0),IFERROR(($F26-$O26)*INDEX('S-Curve'!$C$3:$AM$39,MATCH('Development Costs'!$L26,'S-Curve'!$C$3:$C$39,0),MATCH(DATEDIF('Development Costs'!$K26,'Development Costs'!BC$11,"m")+1,'S-Curve'!$C$3:$AM$3,0)),0))</f>
        <v>0</v>
      </c>
      <c r="BD26" s="99">
        <f>IF($N26="Equal",IF(AND(BD$11&gt;$K26,EOMONTH($M26,0)&gt;=BD$11),($F26-$O26)/$L26,0),IFERROR(($F26-$O26)*INDEX('S-Curve'!$C$3:$AM$39,MATCH('Development Costs'!$L26,'S-Curve'!$C$3:$C$39,0),MATCH(DATEDIF('Development Costs'!$K26,'Development Costs'!BD$11,"m")+1,'S-Curve'!$C$3:$AM$3,0)),0))</f>
        <v>0</v>
      </c>
      <c r="BE26" s="99">
        <f>IF($N26="Equal",IF(AND(BE$11&gt;$K26,EOMONTH($M26,0)&gt;=BE$11),($F26-$O26)/$L26,0),IFERROR(($F26-$O26)*INDEX('S-Curve'!$C$3:$AM$39,MATCH('Development Costs'!$L26,'S-Curve'!$C$3:$C$39,0),MATCH(DATEDIF('Development Costs'!$K26,'Development Costs'!BE$11,"m")+1,'S-Curve'!$C$3:$AM$3,0)),0))</f>
        <v>0</v>
      </c>
      <c r="BF26" s="99">
        <f>IF($N26="Equal",IF(AND(BF$11&gt;$K26,EOMONTH($M26,0)&gt;=BF$11),($F26-$O26)/$L26,0),IFERROR(($F26-$O26)*INDEX('S-Curve'!$C$3:$AM$39,MATCH('Development Costs'!$L26,'S-Curve'!$C$3:$C$39,0),MATCH(DATEDIF('Development Costs'!$K26,'Development Costs'!BF$11,"m")+1,'S-Curve'!$C$3:$AM$3,0)),0))</f>
        <v>0</v>
      </c>
      <c r="BG26" s="99">
        <f>IF($N26="Equal",IF(AND(BG$11&gt;$K26,EOMONTH($M26,0)&gt;=BG$11),($F26-$O26)/$L26,0),IFERROR(($F26-$O26)*INDEX('S-Curve'!$C$3:$AM$39,MATCH('Development Costs'!$L26,'S-Curve'!$C$3:$C$39,0),MATCH(DATEDIF('Development Costs'!$K26,'Development Costs'!BG$11,"m")+1,'S-Curve'!$C$3:$AM$3,0)),0))</f>
        <v>0</v>
      </c>
      <c r="BH26" s="99">
        <f>IF($N26="Equal",IF(AND(BH$11&gt;$K26,EOMONTH($M26,0)&gt;=BH$11),($F26-$O26)/$L26,0),IFERROR(($F26-$O26)*INDEX('S-Curve'!$C$3:$AM$39,MATCH('Development Costs'!$L26,'S-Curve'!$C$3:$C$39,0),MATCH(DATEDIF('Development Costs'!$K26,'Development Costs'!BH$11,"m")+1,'S-Curve'!$C$3:$AM$3,0)),0))</f>
        <v>0</v>
      </c>
      <c r="BI26" s="99">
        <f>IF($N26="Equal",IF(AND(BI$11&gt;$K26,EOMONTH($M26,0)&gt;=BI$11),($F26-$O26)/$L26,0),IFERROR(($F26-$O26)*INDEX('S-Curve'!$C$3:$AM$39,MATCH('Development Costs'!$L26,'S-Curve'!$C$3:$C$39,0),MATCH(DATEDIF('Development Costs'!$K26,'Development Costs'!BI$11,"m")+1,'S-Curve'!$C$3:$AM$3,0)),0))</f>
        <v>0</v>
      </c>
      <c r="BJ26" s="99">
        <f>IF($N26="Equal",IF(AND(BJ$11&gt;$K26,EOMONTH($M26,0)&gt;=BJ$11),($F26-$O26)/$L26,0),IFERROR(($F26-$O26)*INDEX('S-Curve'!$C$3:$AM$39,MATCH('Development Costs'!$L26,'S-Curve'!$C$3:$C$39,0),MATCH(DATEDIF('Development Costs'!$K26,'Development Costs'!BJ$11,"m")+1,'S-Curve'!$C$3:$AM$3,0)),0))</f>
        <v>0</v>
      </c>
      <c r="BK26" s="99">
        <f>IF($N26="Equal",IF(AND(BK$11&gt;$K26,EOMONTH($M26,0)&gt;=BK$11),($F26-$O26)/$L26,0),IFERROR(($F26-$O26)*INDEX('S-Curve'!$C$3:$AM$39,MATCH('Development Costs'!$L26,'S-Curve'!$C$3:$C$39,0),MATCH(DATEDIF('Development Costs'!$K26,'Development Costs'!BK$11,"m")+1,'S-Curve'!$C$3:$AM$3,0)),0))</f>
        <v>0</v>
      </c>
      <c r="BL26" s="99">
        <f>IF($N26="Equal",IF(AND(BL$11&gt;$K26,EOMONTH($M26,0)&gt;=BL$11),($F26-$O26)/$L26,0),IFERROR(($F26-$O26)*INDEX('S-Curve'!$C$3:$AM$39,MATCH('Development Costs'!$L26,'S-Curve'!$C$3:$C$39,0),MATCH(DATEDIF('Development Costs'!$K26,'Development Costs'!BL$11,"m")+1,'S-Curve'!$C$3:$AM$3,0)),0))</f>
        <v>0</v>
      </c>
      <c r="BM26" s="99">
        <f>IF($N26="Equal",IF(AND(BM$11&gt;$K26,EOMONTH($M26,0)&gt;=BM$11),($F26-$O26)/$L26,0),IFERROR(($F26-$O26)*INDEX('S-Curve'!$C$3:$AM$39,MATCH('Development Costs'!$L26,'S-Curve'!$C$3:$C$39,0),MATCH(DATEDIF('Development Costs'!$K26,'Development Costs'!BM$11,"m")+1,'S-Curve'!$C$3:$AM$3,0)),0))</f>
        <v>0</v>
      </c>
      <c r="BN26" s="99">
        <f>IF($N26="Equal",IF(AND(BN$11&gt;$K26,EOMONTH($M26,0)&gt;=BN$11),($F26-$O26)/$L26,0),IFERROR(($F26-$O26)*INDEX('S-Curve'!$C$3:$AM$39,MATCH('Development Costs'!$L26,'S-Curve'!$C$3:$C$39,0),MATCH(DATEDIF('Development Costs'!$K26,'Development Costs'!BN$11,"m")+1,'S-Curve'!$C$3:$AM$3,0)),0))</f>
        <v>0</v>
      </c>
      <c r="BO26" s="99">
        <f>IF($N26="Equal",IF(AND(BO$11&gt;$K26,EOMONTH($M26,0)&gt;=BO$11),($F26-$O26)/$L26,0),IFERROR(($F26-$O26)*INDEX('S-Curve'!$C$3:$AM$39,MATCH('Development Costs'!$L26,'S-Curve'!$C$3:$C$39,0),MATCH(DATEDIF('Development Costs'!$K26,'Development Costs'!BO$11,"m")+1,'S-Curve'!$C$3:$AM$3,0)),0))</f>
        <v>0</v>
      </c>
      <c r="BP26" s="99">
        <f>IF($N26="Equal",IF(AND(BP$11&gt;$K26,EOMONTH($M26,0)&gt;=BP$11),($F26-$O26)/$L26,0),IFERROR(($F26-$O26)*INDEX('S-Curve'!$C$3:$AM$39,MATCH('Development Costs'!$L26,'S-Curve'!$C$3:$C$39,0),MATCH(DATEDIF('Development Costs'!$K26,'Development Costs'!BP$11,"m")+1,'S-Curve'!$C$3:$AM$3,0)),0))</f>
        <v>0</v>
      </c>
      <c r="BQ26" s="99">
        <f>IF($N26="Equal",IF(AND(BQ$11&gt;$K26,EOMONTH($M26,0)&gt;=BQ$11),($F26-$O26)/$L26,0),IFERROR(($F26-$O26)*INDEX('S-Curve'!$C$3:$AM$39,MATCH('Development Costs'!$L26,'S-Curve'!$C$3:$C$39,0),MATCH(DATEDIF('Development Costs'!$K26,'Development Costs'!BQ$11,"m")+1,'S-Curve'!$C$3:$AM$3,0)),0))</f>
        <v>0</v>
      </c>
      <c r="BR26" s="99">
        <f>IF($N26="Equal",IF(AND(BR$11&gt;$K26,EOMONTH($M26,0)&gt;=BR$11),($F26-$O26)/$L26,0),IFERROR(($F26-$O26)*INDEX('S-Curve'!$C$3:$AM$39,MATCH('Development Costs'!$L26,'S-Curve'!$C$3:$C$39,0),MATCH(DATEDIF('Development Costs'!$K26,'Development Costs'!BR$11,"m")+1,'S-Curve'!$C$3:$AM$3,0)),0))</f>
        <v>0</v>
      </c>
      <c r="BS26" s="99">
        <f>IF($N26="Equal",IF(AND(BS$11&gt;$K26,EOMONTH($M26,0)&gt;=BS$11),($F26-$O26)/$L26,0),IFERROR(($F26-$O26)*INDEX('S-Curve'!$C$3:$AM$39,MATCH('Development Costs'!$L26,'S-Curve'!$C$3:$C$39,0),MATCH(DATEDIF('Development Costs'!$K26,'Development Costs'!BS$11,"m")+1,'S-Curve'!$C$3:$AM$3,0)),0))</f>
        <v>0</v>
      </c>
      <c r="BT26" s="99">
        <f>IF($N26="Equal",IF(AND(BT$11&gt;$K26,EOMONTH($M26,0)&gt;=BT$11),($F26-$O26)/$L26,0),IFERROR(($F26-$O26)*INDEX('S-Curve'!$C$3:$AM$39,MATCH('Development Costs'!$L26,'S-Curve'!$C$3:$C$39,0),MATCH(DATEDIF('Development Costs'!$K26,'Development Costs'!BT$11,"m")+1,'S-Curve'!$C$3:$AM$3,0)),0))</f>
        <v>0</v>
      </c>
      <c r="BU26" s="99">
        <f>IF($N26="Equal",IF(AND(BU$11&gt;$K26,EOMONTH($M26,0)&gt;=BU$11),($F26-$O26)/$L26,0),IFERROR(($F26-$O26)*INDEX('S-Curve'!$C$3:$AM$39,MATCH('Development Costs'!$L26,'S-Curve'!$C$3:$C$39,0),MATCH(DATEDIF('Development Costs'!$K26,'Development Costs'!BU$11,"m")+1,'S-Curve'!$C$3:$AM$3,0)),0))</f>
        <v>0</v>
      </c>
      <c r="BV26" s="99">
        <f>IF($N26="Equal",IF(AND(BV$11&gt;$K26,EOMONTH($M26,0)&gt;=BV$11),($F26-$O26)/$L26,0),IFERROR(($F26-$O26)*INDEX('S-Curve'!$C$3:$AM$39,MATCH('Development Costs'!$L26,'S-Curve'!$C$3:$C$39,0),MATCH(DATEDIF('Development Costs'!$K26,'Development Costs'!BV$11,"m")+1,'S-Curve'!$C$3:$AM$3,0)),0))</f>
        <v>0</v>
      </c>
      <c r="BW26" s="99">
        <f>IF($N26="Equal",IF(AND(BW$11&gt;$K26,EOMONTH($M26,0)&gt;=BW$11),($F26-$O26)/$L26,0),IFERROR(($F26-$O26)*INDEX('S-Curve'!$C$3:$AM$39,MATCH('Development Costs'!$L26,'S-Curve'!$C$3:$C$39,0),MATCH(DATEDIF('Development Costs'!$K26,'Development Costs'!BW$11,"m")+1,'S-Curve'!$C$3:$AM$3,0)),0))</f>
        <v>0</v>
      </c>
      <c r="BX26" s="99">
        <f>IF($N26="Equal",IF(AND(BX$11&gt;$K26,EOMONTH($M26,0)&gt;=BX$11),($F26-$O26)/$L26,0),IFERROR(($F26-$O26)*INDEX('S-Curve'!$C$3:$AM$39,MATCH('Development Costs'!$L26,'S-Curve'!$C$3:$C$39,0),MATCH(DATEDIF('Development Costs'!$K26,'Development Costs'!BX$11,"m")+1,'S-Curve'!$C$3:$AM$3,0)),0))</f>
        <v>0</v>
      </c>
      <c r="BY26" s="99">
        <f>IF($N26="Equal",IF(AND(BY$11&gt;$K26,EOMONTH($M26,0)&gt;=BY$11),($F26-$O26)/$L26,0),IFERROR(($F26-$O26)*INDEX('S-Curve'!$C$3:$AM$39,MATCH('Development Costs'!$L26,'S-Curve'!$C$3:$C$39,0),MATCH(DATEDIF('Development Costs'!$K26,'Development Costs'!BY$11,"m")+1,'S-Curve'!$C$3:$AM$3,0)),0))</f>
        <v>0</v>
      </c>
      <c r="BZ26" s="99">
        <f>IF($N26="Equal",IF(AND(BZ$11&gt;$K26,EOMONTH($M26,0)&gt;=BZ$11),($F26-$O26)/$L26,0),IFERROR(($F26-$O26)*INDEX('S-Curve'!$C$3:$AM$39,MATCH('Development Costs'!$L26,'S-Curve'!$C$3:$C$39,0),MATCH(DATEDIF('Development Costs'!$K26,'Development Costs'!BZ$11,"m")+1,'S-Curve'!$C$3:$AM$3,0)),0))</f>
        <v>0</v>
      </c>
      <c r="CA26" s="99">
        <f>IF($N26="Equal",IF(AND(CA$11&gt;$K26,EOMONTH($M26,0)&gt;=CA$11),($F26-$O26)/$L26,0),IFERROR(($F26-$O26)*INDEX('S-Curve'!$C$3:$AM$39,MATCH('Development Costs'!$L26,'S-Curve'!$C$3:$C$39,0),MATCH(DATEDIF('Development Costs'!$K26,'Development Costs'!CA$11,"m")+1,'S-Curve'!$C$3:$AM$3,0)),0))</f>
        <v>0</v>
      </c>
      <c r="CB26" s="99">
        <f>IF($N26="Equal",IF(AND(CB$11&gt;$K26,EOMONTH($M26,0)&gt;=CB$11),($F26-$O26)/$L26,0),IFERROR(($F26-$O26)*INDEX('S-Curve'!$C$3:$AM$39,MATCH('Development Costs'!$L26,'S-Curve'!$C$3:$C$39,0),MATCH(DATEDIF('Development Costs'!$K26,'Development Costs'!CB$11,"m")+1,'S-Curve'!$C$3:$AM$3,0)),0))</f>
        <v>0</v>
      </c>
      <c r="CC26" s="99">
        <f>IF($N26="Equal",IF(AND(CC$11&gt;$K26,EOMONTH($M26,0)&gt;=CC$11),($F26-$O26)/$L26,0),IFERROR(($F26-$O26)*INDEX('S-Curve'!$C$3:$AM$39,MATCH('Development Costs'!$L26,'S-Curve'!$C$3:$C$39,0),MATCH(DATEDIF('Development Costs'!$K26,'Development Costs'!CC$11,"m")+1,'S-Curve'!$C$3:$AM$3,0)),0))</f>
        <v>0</v>
      </c>
      <c r="CD26" s="99">
        <f>IF($N26="Equal",IF(AND(CD$11&gt;$K26,EOMONTH($M26,0)&gt;=CD$11),($F26-$O26)/$L26,0),IFERROR(($F26-$O26)*INDEX('S-Curve'!$C$3:$AM$39,MATCH('Development Costs'!$L26,'S-Curve'!$C$3:$C$39,0),MATCH(DATEDIF('Development Costs'!$K26,'Development Costs'!CD$11,"m")+1,'S-Curve'!$C$3:$AM$3,0)),0))</f>
        <v>0</v>
      </c>
      <c r="CE26" s="99">
        <f>IF($N26="Equal",IF(AND(CE$11&gt;$K26,EOMONTH($M26,0)&gt;=CE$11),($F26-$O26)/$L26,0),IFERROR(($F26-$O26)*INDEX('S-Curve'!$C$3:$AM$39,MATCH('Development Costs'!$L26,'S-Curve'!$C$3:$C$39,0),MATCH(DATEDIF('Development Costs'!$K26,'Development Costs'!CE$11,"m")+1,'S-Curve'!$C$3:$AM$3,0)),0))</f>
        <v>0</v>
      </c>
      <c r="CF26" s="99">
        <f>IF($N26="Equal",IF(AND(CF$11&gt;$K26,EOMONTH($M26,0)&gt;=CF$11),($F26-$O26)/$L26,0),IFERROR(($F26-$O26)*INDEX('S-Curve'!$C$3:$AM$39,MATCH('Development Costs'!$L26,'S-Curve'!$C$3:$C$39,0),MATCH(DATEDIF('Development Costs'!$K26,'Development Costs'!CF$11,"m")+1,'S-Curve'!$C$3:$AM$3,0)),0))</f>
        <v>0</v>
      </c>
      <c r="CG26" s="99">
        <f>IF($N26="Equal",IF(AND(CG$11&gt;$K26,EOMONTH($M26,0)&gt;=CG$11),($F26-$O26)/$L26,0),IFERROR(($F26-$O26)*INDEX('S-Curve'!$C$3:$AM$39,MATCH('Development Costs'!$L26,'S-Curve'!$C$3:$C$39,0),MATCH(DATEDIF('Development Costs'!$K26,'Development Costs'!CG$11,"m")+1,'S-Curve'!$C$3:$AM$3,0)),0))</f>
        <v>0</v>
      </c>
      <c r="CH26" s="99">
        <f>IF($N26="Equal",IF(AND(CH$11&gt;$K26,EOMONTH($M26,0)&gt;=CH$11),($F26-$O26)/$L26,0),IFERROR(($F26-$O26)*INDEX('S-Curve'!$C$3:$AM$39,MATCH('Development Costs'!$L26,'S-Curve'!$C$3:$C$39,0),MATCH(DATEDIF('Development Costs'!$K26,'Development Costs'!CH$11,"m")+1,'S-Curve'!$C$3:$AM$3,0)),0))</f>
        <v>0</v>
      </c>
      <c r="CI26" s="99">
        <f>IF($N26="Equal",IF(AND(CI$11&gt;$K26,EOMONTH($M26,0)&gt;=CI$11),($F26-$O26)/$L26,0),IFERROR(($F26-$O26)*INDEX('S-Curve'!$C$3:$AM$39,MATCH('Development Costs'!$L26,'S-Curve'!$C$3:$C$39,0),MATCH(DATEDIF('Development Costs'!$K26,'Development Costs'!CI$11,"m")+1,'S-Curve'!$C$3:$AM$3,0)),0))</f>
        <v>0</v>
      </c>
      <c r="CJ26" s="99">
        <f>IF($N26="Equal",IF(AND(CJ$11&gt;$K26,EOMONTH($M26,0)&gt;=CJ$11),($F26-$O26)/$L26,0),IFERROR(($F26-$O26)*INDEX('S-Curve'!$C$3:$AM$39,MATCH('Development Costs'!$L26,'S-Curve'!$C$3:$C$39,0),MATCH(DATEDIF('Development Costs'!$K26,'Development Costs'!CJ$11,"m")+1,'S-Curve'!$C$3:$AM$3,0)),0))</f>
        <v>0</v>
      </c>
      <c r="CK26" s="99">
        <f>IF($N26="Equal",IF(AND(CK$11&gt;$K26,EOMONTH($M26,0)&gt;=CK$11),($F26-$O26)/$L26,0),IFERROR(($F26-$O26)*INDEX('S-Curve'!$C$3:$AM$39,MATCH('Development Costs'!$L26,'S-Curve'!$C$3:$C$39,0),MATCH(DATEDIF('Development Costs'!$K26,'Development Costs'!CK$11,"m")+1,'S-Curve'!$C$3:$AM$3,0)),0))</f>
        <v>0</v>
      </c>
      <c r="CL26" s="99">
        <f>IF($N26="Equal",IF(AND(CL$11&gt;$K26,EOMONTH($M26,0)&gt;=CL$11),($F26-$O26)/$L26,0),IFERROR(($F26-$O26)*INDEX('S-Curve'!$C$3:$AM$39,MATCH('Development Costs'!$L26,'S-Curve'!$C$3:$C$39,0),MATCH(DATEDIF('Development Costs'!$K26,'Development Costs'!CL$11,"m")+1,'S-Curve'!$C$3:$AM$3,0)),0))</f>
        <v>0</v>
      </c>
      <c r="CM26" s="99">
        <f>IF($N26="Equal",IF(AND(CM$11&gt;$K26,EOMONTH($M26,0)&gt;=CM$11),($F26-$O26)/$L26,0),IFERROR(($F26-$O26)*INDEX('S-Curve'!$C$3:$AM$39,MATCH('Development Costs'!$L26,'S-Curve'!$C$3:$C$39,0),MATCH(DATEDIF('Development Costs'!$K26,'Development Costs'!CM$11,"m")+1,'S-Curve'!$C$3:$AM$3,0)),0))</f>
        <v>0</v>
      </c>
      <c r="CN26" s="99">
        <f>IF($N26="Equal",IF(AND(CN$11&gt;$K26,EOMONTH($M26,0)&gt;=CN$11),($F26-$O26)/$L26,0),IFERROR(($F26-$O26)*INDEX('S-Curve'!$C$3:$AM$39,MATCH('Development Costs'!$L26,'S-Curve'!$C$3:$C$39,0),MATCH(DATEDIF('Development Costs'!$K26,'Development Costs'!CN$11,"m")+1,'S-Curve'!$C$3:$AM$3,0)),0))</f>
        <v>0</v>
      </c>
      <c r="CO26" s="99">
        <f>IF($N26="Equal",IF(AND(CO$11&gt;$K26,EOMONTH($M26,0)&gt;=CO$11),($F26-$O26)/$L26,0),IFERROR(($F26-$O26)*INDEX('S-Curve'!$C$3:$AM$39,MATCH('Development Costs'!$L26,'S-Curve'!$C$3:$C$39,0),MATCH(DATEDIF('Development Costs'!$K26,'Development Costs'!CO$11,"m")+1,'S-Curve'!$C$3:$AM$3,0)),0))</f>
        <v>0</v>
      </c>
      <c r="CP26" s="99">
        <f>IF($N26="Equal",IF(AND(CP$11&gt;$K26,EOMONTH($M26,0)&gt;=CP$11),($F26-$O26)/$L26,0),IFERROR(($F26-$O26)*INDEX('S-Curve'!$C$3:$AM$39,MATCH('Development Costs'!$L26,'S-Curve'!$C$3:$C$39,0),MATCH(DATEDIF('Development Costs'!$K26,'Development Costs'!CP$11,"m")+1,'S-Curve'!$C$3:$AM$3,0)),0))</f>
        <v>0</v>
      </c>
      <c r="CQ26" s="99">
        <f>IF($N26="Equal",IF(AND(CQ$11&gt;$K26,EOMONTH($M26,0)&gt;=CQ$11),($F26-$O26)/$L26,0),IFERROR(($F26-$O26)*INDEX('S-Curve'!$C$3:$AM$39,MATCH('Development Costs'!$L26,'S-Curve'!$C$3:$C$39,0),MATCH(DATEDIF('Development Costs'!$K26,'Development Costs'!CQ$11,"m")+1,'S-Curve'!$C$3:$AM$3,0)),0))</f>
        <v>0</v>
      </c>
      <c r="CR26" s="99">
        <f>IF($N26="Equal",IF(AND(CR$11&gt;$K26,EOMONTH($M26,0)&gt;=CR$11),($F26-$O26)/$L26,0),IFERROR(($F26-$O26)*INDEX('S-Curve'!$C$3:$AM$39,MATCH('Development Costs'!$L26,'S-Curve'!$C$3:$C$39,0),MATCH(DATEDIF('Development Costs'!$K26,'Development Costs'!CR$11,"m")+1,'S-Curve'!$C$3:$AM$3,0)),0))</f>
        <v>0</v>
      </c>
      <c r="CS26" s="99">
        <f>IF($N26="Equal",IF(AND(CS$11&gt;$K26,EOMONTH($M26,0)&gt;=CS$11),($F26-$O26)/$L26,0),IFERROR(($F26-$O26)*INDEX('S-Curve'!$C$3:$AM$39,MATCH('Development Costs'!$L26,'S-Curve'!$C$3:$C$39,0),MATCH(DATEDIF('Development Costs'!$K26,'Development Costs'!CS$11,"m")+1,'S-Curve'!$C$3:$AM$3,0)),0))</f>
        <v>0</v>
      </c>
      <c r="CT26" s="99">
        <f>IF($N26="Equal",IF(AND(CT$11&gt;$K26,EOMONTH($M26,0)&gt;=CT$11),($F26-$O26)/$L26,0),IFERROR(($F26-$O26)*INDEX('S-Curve'!$C$3:$AM$39,MATCH('Development Costs'!$L26,'S-Curve'!$C$3:$C$39,0),MATCH(DATEDIF('Development Costs'!$K26,'Development Costs'!CT$11,"m")+1,'S-Curve'!$C$3:$AM$3,0)),0))</f>
        <v>0</v>
      </c>
      <c r="CU26" s="99">
        <f>IF($N26="Equal",IF(AND(CU$11&gt;$K26,EOMONTH($M26,0)&gt;=CU$11),($F26-$O26)/$L26,0),IFERROR(($F26-$O26)*INDEX('S-Curve'!$C$3:$AM$39,MATCH('Development Costs'!$L26,'S-Curve'!$C$3:$C$39,0),MATCH(DATEDIF('Development Costs'!$K26,'Development Costs'!CU$11,"m")+1,'S-Curve'!$C$3:$AM$3,0)),0))</f>
        <v>0</v>
      </c>
      <c r="CV26" s="99">
        <f>IF($N26="Equal",IF(AND(CV$11&gt;$K26,EOMONTH($M26,0)&gt;=CV$11),($F26-$O26)/$L26,0),IFERROR(($F26-$O26)*INDEX('S-Curve'!$C$3:$AM$39,MATCH('Development Costs'!$L26,'S-Curve'!$C$3:$C$39,0),MATCH(DATEDIF('Development Costs'!$K26,'Development Costs'!CV$11,"m")+1,'S-Curve'!$C$3:$AM$3,0)),0))</f>
        <v>0</v>
      </c>
      <c r="CW26" s="99">
        <f>IF($N26="Equal",IF(AND(CW$11&gt;$K26,EOMONTH($M26,0)&gt;=CW$11),($F26-$O26)/$L26,0),IFERROR(($F26-$O26)*INDEX('S-Curve'!$C$3:$AM$39,MATCH('Development Costs'!$L26,'S-Curve'!$C$3:$C$39,0),MATCH(DATEDIF('Development Costs'!$K26,'Development Costs'!CW$11,"m")+1,'S-Curve'!$C$3:$AM$3,0)),0))</f>
        <v>0</v>
      </c>
      <c r="CX26" s="99">
        <f>IF($N26="Equal",IF(AND(CX$11&gt;$K26,EOMONTH($M26,0)&gt;=CX$11),($F26-$O26)/$L26,0),IFERROR(($F26-$O26)*INDEX('S-Curve'!$C$3:$AM$39,MATCH('Development Costs'!$L26,'S-Curve'!$C$3:$C$39,0),MATCH(DATEDIF('Development Costs'!$K26,'Development Costs'!CX$11,"m")+1,'S-Curve'!$C$3:$AM$3,0)),0))</f>
        <v>0</v>
      </c>
      <c r="CY26" s="99">
        <f>IF($N26="Equal",IF(AND(CY$11&gt;$K26,EOMONTH($M26,0)&gt;=CY$11),($F26-$O26)/$L26,0),IFERROR(($F26-$O26)*INDEX('S-Curve'!$C$3:$AM$39,MATCH('Development Costs'!$L26,'S-Curve'!$C$3:$C$39,0),MATCH(DATEDIF('Development Costs'!$K26,'Development Costs'!CY$11,"m")+1,'S-Curve'!$C$3:$AM$3,0)),0))</f>
        <v>0</v>
      </c>
      <c r="CZ26" s="99">
        <f>IF($N26="Equal",IF(AND(CZ$11&gt;$K26,EOMONTH($M26,0)&gt;=CZ$11),($F26-$O26)/$L26,0),IFERROR(($F26-$O26)*INDEX('S-Curve'!$C$3:$AM$39,MATCH('Development Costs'!$L26,'S-Curve'!$C$3:$C$39,0),MATCH(DATEDIF('Development Costs'!$K26,'Development Costs'!CZ$11,"m")+1,'S-Curve'!$C$3:$AM$3,0)),0))</f>
        <v>0</v>
      </c>
      <c r="DA26" s="99">
        <f>IF($N26="Equal",IF(AND(DA$11&gt;$K26,EOMONTH($M26,0)&gt;=DA$11),($F26-$O26)/$L26,0),IFERROR(($F26-$O26)*INDEX('S-Curve'!$C$3:$AM$39,MATCH('Development Costs'!$L26,'S-Curve'!$C$3:$C$39,0),MATCH(DATEDIF('Development Costs'!$K26,'Development Costs'!DA$11,"m")+1,'S-Curve'!$C$3:$AM$3,0)),0))</f>
        <v>0</v>
      </c>
      <c r="DB26" s="99">
        <f>IF($N26="Equal",IF(AND(DB$11&gt;$K26,EOMONTH($M26,0)&gt;=DB$11),($F26-$O26)/$L26,0),IFERROR(($F26-$O26)*INDEX('S-Curve'!$C$3:$AM$39,MATCH('Development Costs'!$L26,'S-Curve'!$C$3:$C$39,0),MATCH(DATEDIF('Development Costs'!$K26,'Development Costs'!DB$11,"m")+1,'S-Curve'!$C$3:$AM$3,0)),0))</f>
        <v>0</v>
      </c>
      <c r="DC26" s="99">
        <f>IF($N26="Equal",IF(AND(DC$11&gt;$K26,EOMONTH($M26,0)&gt;=DC$11),($F26-$O26)/$L26,0),IFERROR(($F26-$O26)*INDEX('S-Curve'!$C$3:$AM$39,MATCH('Development Costs'!$L26,'S-Curve'!$C$3:$C$39,0),MATCH(DATEDIF('Development Costs'!$K26,'Development Costs'!DC$11,"m")+1,'S-Curve'!$C$3:$AM$3,0)),0))</f>
        <v>0</v>
      </c>
      <c r="DD26" s="99">
        <f>IF($N26="Equal",IF(AND(DD$11&gt;$K26,EOMONTH($M26,0)&gt;=DD$11),($F26-$O26)/$L26,0),IFERROR(($F26-$O26)*INDEX('S-Curve'!$C$3:$AM$39,MATCH('Development Costs'!$L26,'S-Curve'!$C$3:$C$39,0),MATCH(DATEDIF('Development Costs'!$K26,'Development Costs'!DD$11,"m")+1,'S-Curve'!$C$3:$AM$3,0)),0))</f>
        <v>0</v>
      </c>
      <c r="DE26" s="99">
        <f>IF($N26="Equal",IF(AND(DE$11&gt;$K26,EOMONTH($M26,0)&gt;=DE$11),($F26-$O26)/$L26,0),IFERROR(($F26-$O26)*INDEX('S-Curve'!$C$3:$AM$39,MATCH('Development Costs'!$L26,'S-Curve'!$C$3:$C$39,0),MATCH(DATEDIF('Development Costs'!$K26,'Development Costs'!DE$11,"m")+1,'S-Curve'!$C$3:$AM$3,0)),0))</f>
        <v>0</v>
      </c>
      <c r="DF26" s="99">
        <f>IF($N26="Equal",IF(AND(DF$11&gt;$K26,EOMONTH($M26,0)&gt;=DF$11),($F26-$O26)/$L26,0),IFERROR(($F26-$O26)*INDEX('S-Curve'!$C$3:$AM$39,MATCH('Development Costs'!$L26,'S-Curve'!$C$3:$C$39,0),MATCH(DATEDIF('Development Costs'!$K26,'Development Costs'!DF$11,"m")+1,'S-Curve'!$C$3:$AM$3,0)),0))</f>
        <v>0</v>
      </c>
      <c r="DG26" s="99">
        <f>IF($N26="Equal",IF(AND(DG$11&gt;$K26,EOMONTH($M26,0)&gt;=DG$11),($F26-$O26)/$L26,0),IFERROR(($F26-$O26)*INDEX('S-Curve'!$C$3:$AM$39,MATCH('Development Costs'!$L26,'S-Curve'!$C$3:$C$39,0),MATCH(DATEDIF('Development Costs'!$K26,'Development Costs'!DG$11,"m")+1,'S-Curve'!$C$3:$AM$3,0)),0))</f>
        <v>0</v>
      </c>
      <c r="DH26" s="99">
        <f>IF($N26="Equal",IF(AND(DH$11&gt;$K26,EOMONTH($M26,0)&gt;=DH$11),($F26-$O26)/$L26,0),IFERROR(($F26-$O26)*INDEX('S-Curve'!$C$3:$AM$39,MATCH('Development Costs'!$L26,'S-Curve'!$C$3:$C$39,0),MATCH(DATEDIF('Development Costs'!$K26,'Development Costs'!DH$11,"m")+1,'S-Curve'!$C$3:$AM$3,0)),0))</f>
        <v>0</v>
      </c>
      <c r="DI26" s="99">
        <f>IF($N26="Equal",IF(AND(DI$11&gt;$K26,EOMONTH($M26,0)&gt;=DI$11),($F26-$O26)/$L26,0),IFERROR(($F26-$O26)*INDEX('S-Curve'!$C$3:$AM$39,MATCH('Development Costs'!$L26,'S-Curve'!$C$3:$C$39,0),MATCH(DATEDIF('Development Costs'!$K26,'Development Costs'!DI$11,"m")+1,'S-Curve'!$C$3:$AM$3,0)),0))</f>
        <v>0</v>
      </c>
      <c r="DJ26" s="99">
        <f>IF($N26="Equal",IF(AND(DJ$11&gt;$K26,EOMONTH($M26,0)&gt;=DJ$11),($F26-$O26)/$L26,0),IFERROR(($F26-$O26)*INDEX('S-Curve'!$C$3:$AM$39,MATCH('Development Costs'!$L26,'S-Curve'!$C$3:$C$39,0),MATCH(DATEDIF('Development Costs'!$K26,'Development Costs'!DJ$11,"m")+1,'S-Curve'!$C$3:$AM$3,0)),0))</f>
        <v>0</v>
      </c>
      <c r="DK26" s="99">
        <f>IF($N26="Equal",IF(AND(DK$11&gt;$K26,EOMONTH($M26,0)&gt;=DK$11),($F26-$O26)/$L26,0),IFERROR(($F26-$O26)*INDEX('S-Curve'!$C$3:$AM$39,MATCH('Development Costs'!$L26,'S-Curve'!$C$3:$C$39,0),MATCH(DATEDIF('Development Costs'!$K26,'Development Costs'!DK$11,"m")+1,'S-Curve'!$C$3:$AM$3,0)),0))</f>
        <v>0</v>
      </c>
      <c r="DL26" s="99">
        <f>IF($N26="Equal",IF(AND(DL$11&gt;$K26,EOMONTH($M26,0)&gt;=DL$11),($F26-$O26)/$L26,0),IFERROR(($F26-$O26)*INDEX('S-Curve'!$C$3:$AM$39,MATCH('Development Costs'!$L26,'S-Curve'!$C$3:$C$39,0),MATCH(DATEDIF('Development Costs'!$K26,'Development Costs'!DL$11,"m")+1,'S-Curve'!$C$3:$AM$3,0)),0))</f>
        <v>0</v>
      </c>
      <c r="DM26" s="99">
        <f>IF($N26="Equal",IF(AND(DM$11&gt;$K26,EOMONTH($M26,0)&gt;=DM$11),($F26-$O26)/$L26,0),IFERROR(($F26-$O26)*INDEX('S-Curve'!$C$3:$AM$39,MATCH('Development Costs'!$L26,'S-Curve'!$C$3:$C$39,0),MATCH(DATEDIF('Development Costs'!$K26,'Development Costs'!DM$11,"m")+1,'S-Curve'!$C$3:$AM$3,0)),0))</f>
        <v>0</v>
      </c>
      <c r="DN26" s="99">
        <f>IF($N26="Equal",IF(AND(DN$11&gt;$K26,EOMONTH($M26,0)&gt;=DN$11),($F26-$O26)/$L26,0),IFERROR(($F26-$O26)*INDEX('S-Curve'!$C$3:$AM$39,MATCH('Development Costs'!$L26,'S-Curve'!$C$3:$C$39,0),MATCH(DATEDIF('Development Costs'!$K26,'Development Costs'!DN$11,"m")+1,'S-Curve'!$C$3:$AM$3,0)),0))</f>
        <v>0</v>
      </c>
      <c r="DO26" s="99">
        <f>IF($N26="Equal",IF(AND(DO$11&gt;$K26,EOMONTH($M26,0)&gt;=DO$11),($F26-$O26)/$L26,0),IFERROR(($F26-$O26)*INDEX('S-Curve'!$C$3:$AM$39,MATCH('Development Costs'!$L26,'S-Curve'!$C$3:$C$39,0),MATCH(DATEDIF('Development Costs'!$K26,'Development Costs'!DO$11,"m")+1,'S-Curve'!$C$3:$AM$3,0)),0))</f>
        <v>0</v>
      </c>
      <c r="DP26" s="99">
        <f>IF($N26="Equal",IF(AND(DP$11&gt;$K26,EOMONTH($M26,0)&gt;=DP$11),($F26-$O26)/$L26,0),IFERROR(($F26-$O26)*INDEX('S-Curve'!$C$3:$AM$39,MATCH('Development Costs'!$L26,'S-Curve'!$C$3:$C$39,0),MATCH(DATEDIF('Development Costs'!$K26,'Development Costs'!DP$11,"m")+1,'S-Curve'!$C$3:$AM$3,0)),0))</f>
        <v>0</v>
      </c>
      <c r="DQ26" s="99">
        <f>IF($N26="Equal",IF(AND(DQ$11&gt;$K26,EOMONTH($M26,0)&gt;=DQ$11),($F26-$O26)/$L26,0),IFERROR(($F26-$O26)*INDEX('S-Curve'!$C$3:$AM$39,MATCH('Development Costs'!$L26,'S-Curve'!$C$3:$C$39,0),MATCH(DATEDIF('Development Costs'!$K26,'Development Costs'!DQ$11,"m")+1,'S-Curve'!$C$3:$AM$3,0)),0))</f>
        <v>0</v>
      </c>
      <c r="DR26" s="99">
        <f>IF($N26="Equal",IF(AND(DR$11&gt;$K26,EOMONTH($M26,0)&gt;=DR$11),($F26-$O26)/$L26,0),IFERROR(($F26-$O26)*INDEX('S-Curve'!$C$3:$AM$39,MATCH('Development Costs'!$L26,'S-Curve'!$C$3:$C$39,0),MATCH(DATEDIF('Development Costs'!$K26,'Development Costs'!DR$11,"m")+1,'S-Curve'!$C$3:$AM$3,0)),0))</f>
        <v>0</v>
      </c>
      <c r="DS26" s="99">
        <f>IF($N26="Equal",IF(AND(DS$11&gt;$K26,EOMONTH($M26,0)&gt;=DS$11),($F26-$O26)/$L26,0),IFERROR(($F26-$O26)*INDEX('S-Curve'!$C$3:$AM$39,MATCH('Development Costs'!$L26,'S-Curve'!$C$3:$C$39,0),MATCH(DATEDIF('Development Costs'!$K26,'Development Costs'!DS$11,"m")+1,'S-Curve'!$C$3:$AM$3,0)),0))</f>
        <v>0</v>
      </c>
      <c r="DT26" s="99">
        <f>IF($N26="Equal",IF(AND(DT$11&gt;$K26,EOMONTH($M26,0)&gt;=DT$11),($F26-$O26)/$L26,0),IFERROR(($F26-$O26)*INDEX('S-Curve'!$C$3:$AM$39,MATCH('Development Costs'!$L26,'S-Curve'!$C$3:$C$39,0),MATCH(DATEDIF('Development Costs'!$K26,'Development Costs'!DT$11,"m")+1,'S-Curve'!$C$3:$AM$3,0)),0))</f>
        <v>0</v>
      </c>
      <c r="DU26" s="99">
        <f>IF($N26="Equal",IF(AND(DU$11&gt;$K26,EOMONTH($M26,0)&gt;=DU$11),($F26-$O26)/$L26,0),IFERROR(($F26-$O26)*INDEX('S-Curve'!$C$3:$AM$39,MATCH('Development Costs'!$L26,'S-Curve'!$C$3:$C$39,0),MATCH(DATEDIF('Development Costs'!$K26,'Development Costs'!DU$11,"m")+1,'S-Curve'!$C$3:$AM$3,0)),0))</f>
        <v>0</v>
      </c>
      <c r="DV26" s="99">
        <f>IF($N26="Equal",IF(AND(DV$11&gt;$K26,EOMONTH($M26,0)&gt;=DV$11),($F26-$O26)/$L26,0),IFERROR(($F26-$O26)*INDEX('S-Curve'!$C$3:$AM$39,MATCH('Development Costs'!$L26,'S-Curve'!$C$3:$C$39,0),MATCH(DATEDIF('Development Costs'!$K26,'Development Costs'!DV$11,"m")+1,'S-Curve'!$C$3:$AM$3,0)),0))</f>
        <v>0</v>
      </c>
      <c r="DW26" s="99">
        <f>IF($N26="Equal",IF(AND(DW$11&gt;$K26,EOMONTH($M26,0)&gt;=DW$11),($F26-$O26)/$L26,0),IFERROR(($F26-$O26)*INDEX('S-Curve'!$C$3:$AM$39,MATCH('Development Costs'!$L26,'S-Curve'!$C$3:$C$39,0),MATCH(DATEDIF('Development Costs'!$K26,'Development Costs'!DW$11,"m")+1,'S-Curve'!$C$3:$AM$3,0)),0))</f>
        <v>0</v>
      </c>
      <c r="DX26" s="99">
        <f>IF($N26="Equal",IF(AND(DX$11&gt;$K26,EOMONTH($M26,0)&gt;=DX$11),($F26-$O26)/$L26,0),IFERROR(($F26-$O26)*INDEX('S-Curve'!$C$3:$AM$39,MATCH('Development Costs'!$L26,'S-Curve'!$C$3:$C$39,0),MATCH(DATEDIF('Development Costs'!$K26,'Development Costs'!DX$11,"m")+1,'S-Curve'!$C$3:$AM$3,0)),0))</f>
        <v>0</v>
      </c>
      <c r="DY26" s="99">
        <f>IF($N26="Equal",IF(AND(DY$11&gt;$K26,EOMONTH($M26,0)&gt;=DY$11),($F26-$O26)/$L26,0),IFERROR(($F26-$O26)*INDEX('S-Curve'!$C$3:$AM$39,MATCH('Development Costs'!$L26,'S-Curve'!$C$3:$C$39,0),MATCH(DATEDIF('Development Costs'!$K26,'Development Costs'!DY$11,"m")+1,'S-Curve'!$C$3:$AM$3,0)),0))</f>
        <v>0</v>
      </c>
      <c r="DZ26" s="99">
        <f>IF($N26="Equal",IF(AND(DZ$11&gt;$K26,EOMONTH($M26,0)&gt;=DZ$11),($F26-$O26)/$L26,0),IFERROR(($F26-$O26)*INDEX('S-Curve'!$C$3:$AM$39,MATCH('Development Costs'!$L26,'S-Curve'!$C$3:$C$39,0),MATCH(DATEDIF('Development Costs'!$K26,'Development Costs'!DZ$11,"m")+1,'S-Curve'!$C$3:$AM$3,0)),0))</f>
        <v>0</v>
      </c>
      <c r="EA26" s="99">
        <f>IF($N26="Equal",IF(AND(EA$11&gt;$K26,EOMONTH($M26,0)&gt;=EA$11),($F26-$O26)/$L26,0),IFERROR(($F26-$O26)*INDEX('S-Curve'!$C$3:$AM$39,MATCH('Development Costs'!$L26,'S-Curve'!$C$3:$C$39,0),MATCH(DATEDIF('Development Costs'!$K26,'Development Costs'!EA$11,"m")+1,'S-Curve'!$C$3:$AM$3,0)),0))</f>
        <v>0</v>
      </c>
      <c r="EB26" s="99">
        <f>IF($N26="Equal",IF(AND(EB$11&gt;$K26,EOMONTH($M26,0)&gt;=EB$11),($F26-$O26)/$L26,0),IFERROR(($F26-$O26)*INDEX('S-Curve'!$C$3:$AM$39,MATCH('Development Costs'!$L26,'S-Curve'!$C$3:$C$39,0),MATCH(DATEDIF('Development Costs'!$K26,'Development Costs'!EB$11,"m")+1,'S-Curve'!$C$3:$AM$3,0)),0))</f>
        <v>0</v>
      </c>
      <c r="EC26" s="99">
        <f>IF($N26="Equal",IF(AND(EC$11&gt;$K26,EOMONTH($M26,0)&gt;=EC$11),($F26-$O26)/$L26,0),IFERROR(($F26-$O26)*INDEX('S-Curve'!$C$3:$AM$39,MATCH('Development Costs'!$L26,'S-Curve'!$C$3:$C$39,0),MATCH(DATEDIF('Development Costs'!$K26,'Development Costs'!EC$11,"m")+1,'S-Curve'!$C$3:$AM$3,0)),0))</f>
        <v>0</v>
      </c>
      <c r="ED26" s="99">
        <f>IF($N26="Equal",IF(AND(ED$11&gt;$K26,EOMONTH($M26,0)&gt;=ED$11),($F26-$O26)/$L26,0),IFERROR(($F26-$O26)*INDEX('S-Curve'!$C$3:$AM$39,MATCH('Development Costs'!$L26,'S-Curve'!$C$3:$C$39,0),MATCH(DATEDIF('Development Costs'!$K26,'Development Costs'!ED$11,"m")+1,'S-Curve'!$C$3:$AM$3,0)),0))</f>
        <v>0</v>
      </c>
      <c r="EE26" s="99">
        <f>IF($N26="Equal",IF(AND(EE$11&gt;$K26,EOMONTH($M26,0)&gt;=EE$11),($F26-$O26)/$L26,0),IFERROR(($F26-$O26)*INDEX('S-Curve'!$C$3:$AM$39,MATCH('Development Costs'!$L26,'S-Curve'!$C$3:$C$39,0),MATCH(DATEDIF('Development Costs'!$K26,'Development Costs'!EE$11,"m")+1,'S-Curve'!$C$3:$AM$3,0)),0))</f>
        <v>0</v>
      </c>
      <c r="EF26" s="99">
        <f>IF($N26="Equal",IF(AND(EF$11&gt;$K26,EOMONTH($M26,0)&gt;=EF$11),($F26-$O26)/$L26,0),IFERROR(($F26-$O26)*INDEX('S-Curve'!$C$3:$AM$39,MATCH('Development Costs'!$L26,'S-Curve'!$C$3:$C$39,0),MATCH(DATEDIF('Development Costs'!$K26,'Development Costs'!EF$11,"m")+1,'S-Curve'!$C$3:$AM$3,0)),0))</f>
        <v>0</v>
      </c>
      <c r="EG26" s="99">
        <f>IF(EC26="Equal",IF(AND(EG$11&gt;$K26,EOMONTH($M26,0)&gt;=EG$11),($F26-$O26)/$L26,0),IFERROR(($F26-$O26)*INDEX('S-Curve'!$C$3:$AM$39,MATCH('Development Costs'!$L26,'S-Curve'!$C$3:$C$39,0),MATCH(DATEDIF('Development Costs'!$K26,'Development Costs'!EG$11,"m")+1,'S-Curve'!$C$3:$AM$3,0)),0))</f>
        <v>0</v>
      </c>
    </row>
    <row r="27" spans="2:137">
      <c r="B27" s="157" t="s">
        <v>738</v>
      </c>
      <c r="E27" s="445">
        <f>F27/37574700</f>
        <v>0</v>
      </c>
      <c r="F27" s="71">
        <v>0</v>
      </c>
      <c r="G27" s="105">
        <f t="shared" si="15"/>
        <v>0</v>
      </c>
      <c r="H27" s="99">
        <f>F27/Assumptions!$D$60</f>
        <v>0</v>
      </c>
      <c r="I27" s="32">
        <f t="shared" ca="1" si="11"/>
        <v>0</v>
      </c>
      <c r="K27" s="73">
        <f>Assumptions!$D$16</f>
        <v>46204</v>
      </c>
      <c r="L27" s="155">
        <f>Assumptions!$D$17</f>
        <v>23</v>
      </c>
      <c r="M27" s="149">
        <f t="shared" si="12"/>
        <v>46874</v>
      </c>
      <c r="N27" s="70" t="s">
        <v>400</v>
      </c>
      <c r="O27" s="71">
        <v>0</v>
      </c>
      <c r="P27" s="1" t="str">
        <f t="shared" si="8"/>
        <v/>
      </c>
      <c r="Q27" s="99">
        <f t="shared" si="13"/>
        <v>0</v>
      </c>
      <c r="R27" s="99">
        <f>IF($N27="Equal",IF(AND(R$11&gt;$K27,EOMONTH($M27,0)&gt;=R$11),($F27-$O27)/$L27,0),IFERROR(($F27-$O27)*INDEX('S-Curve'!$C$3:$AM$39,MATCH('Development Costs'!$L27,'S-Curve'!$C$3:$C$39,0),MATCH(DATEDIF('Development Costs'!$K27,'Development Costs'!R$11,"m")+1,'S-Curve'!$C$3:$AM$3,0)),0))</f>
        <v>0</v>
      </c>
      <c r="S27" s="99">
        <f>IF($N27="Equal",IF(AND(S$11&gt;$K27,EOMONTH($M27,0)&gt;=S$11),($F27-$O27)/$L27,0),IFERROR(($F27-$O27)*INDEX('S-Curve'!$C$3:$AM$39,MATCH('Development Costs'!$L27,'S-Curve'!$C$3:$C$39,0),MATCH(DATEDIF('Development Costs'!$K27,'Development Costs'!S$11,"m")+1,'S-Curve'!$C$3:$AM$3,0)),0))</f>
        <v>0</v>
      </c>
      <c r="T27" s="99">
        <f>IF($N27="Equal",IF(AND(T$11&gt;$K27,EOMONTH($M27,0)&gt;=T$11),($F27-$O27)/$L27,0),IFERROR(($F27-$O27)*INDEX('S-Curve'!$C$3:$AM$39,MATCH('Development Costs'!$L27,'S-Curve'!$C$3:$C$39,0),MATCH(DATEDIF('Development Costs'!$K27,'Development Costs'!T$11,"m")+1,'S-Curve'!$C$3:$AM$3,0)),0))</f>
        <v>0</v>
      </c>
      <c r="U27" s="99">
        <f>IF($N27="Equal",IF(AND(U$11&gt;$K27,EOMONTH($M27,0)&gt;=U$11),($F27-$O27)/$L27,0),IFERROR(($F27-$O27)*INDEX('S-Curve'!$C$3:$AM$39,MATCH('Development Costs'!$L27,'S-Curve'!$C$3:$C$39,0),MATCH(DATEDIF('Development Costs'!$K27,'Development Costs'!U$11,"m")+1,'S-Curve'!$C$3:$AM$3,0)),0))</f>
        <v>0</v>
      </c>
      <c r="V27" s="99">
        <f>IF($N27="Equal",IF(AND(V$11&gt;$K27,EOMONTH($M27,0)&gt;=V$11),($F27-$O27)/$L27,0),IFERROR(($F27-$O27)*INDEX('S-Curve'!$C$3:$AM$39,MATCH('Development Costs'!$L27,'S-Curve'!$C$3:$C$39,0),MATCH(DATEDIF('Development Costs'!$K27,'Development Costs'!V$11,"m")+1,'S-Curve'!$C$3:$AM$3,0)),0))</f>
        <v>0</v>
      </c>
      <c r="W27" s="99">
        <f>IF($N27="Equal",IF(AND(W$11&gt;$K27,EOMONTH($M27,0)&gt;=W$11),($F27-$O27)/$L27,0),IFERROR(($F27-$O27)*INDEX('S-Curve'!$C$3:$AM$39,MATCH('Development Costs'!$L27,'S-Curve'!$C$3:$C$39,0),MATCH(DATEDIF('Development Costs'!$K27,'Development Costs'!W$11,"m")+1,'S-Curve'!$C$3:$AM$3,0)),0))</f>
        <v>0</v>
      </c>
      <c r="X27" s="99">
        <f>IF($N27="Equal",IF(AND(X$11&gt;$K27,EOMONTH($M27,0)&gt;=X$11),($F27-$O27)/$L27,0),IFERROR(($F27-$O27)*INDEX('S-Curve'!$C$3:$AM$39,MATCH('Development Costs'!$L27,'S-Curve'!$C$3:$C$39,0),MATCH(DATEDIF('Development Costs'!$K27,'Development Costs'!X$11,"m")+1,'S-Curve'!$C$3:$AM$3,0)),0))</f>
        <v>0</v>
      </c>
      <c r="Y27" s="99">
        <f>IF($N27="Equal",IF(AND(Y$11&gt;$K27,EOMONTH($M27,0)&gt;=Y$11),($F27-$O27)/$L27,0),IFERROR(($F27-$O27)*INDEX('S-Curve'!$C$3:$AM$39,MATCH('Development Costs'!$L27,'S-Curve'!$C$3:$C$39,0),MATCH(DATEDIF('Development Costs'!$K27,'Development Costs'!Y$11,"m")+1,'S-Curve'!$C$3:$AM$3,0)),0))</f>
        <v>0</v>
      </c>
      <c r="Z27" s="99">
        <f>IF($N27="Equal",IF(AND(Z$11&gt;$K27,EOMONTH($M27,0)&gt;=Z$11),($F27-$O27)/$L27,0),IFERROR(($F27-$O27)*INDEX('S-Curve'!$C$3:$AM$39,MATCH('Development Costs'!$L27,'S-Curve'!$C$3:$C$39,0),MATCH(DATEDIF('Development Costs'!$K27,'Development Costs'!Z$11,"m")+1,'S-Curve'!$C$3:$AM$3,0)),0))</f>
        <v>0</v>
      </c>
      <c r="AA27" s="99">
        <f>IF($N27="Equal",IF(AND(AA$11&gt;$K27,EOMONTH($M27,0)&gt;=AA$11),($F27-$O27)/$L27,0),IFERROR(($F27-$O27)*INDEX('S-Curve'!$C$3:$AM$39,MATCH('Development Costs'!$L27,'S-Curve'!$C$3:$C$39,0),MATCH(DATEDIF('Development Costs'!$K27,'Development Costs'!AA$11,"m")+1,'S-Curve'!$C$3:$AM$3,0)),0))</f>
        <v>0</v>
      </c>
      <c r="AB27" s="99">
        <f>IF($N27="Equal",IF(AND(AB$11&gt;$K27,EOMONTH($M27,0)&gt;=AB$11),($F27-$O27)/$L27,0),IFERROR(($F27-$O27)*INDEX('S-Curve'!$C$3:$AM$39,MATCH('Development Costs'!$L27,'S-Curve'!$C$3:$C$39,0),MATCH(DATEDIF('Development Costs'!$K27,'Development Costs'!AB$11,"m")+1,'S-Curve'!$C$3:$AM$3,0)),0))</f>
        <v>0</v>
      </c>
      <c r="AC27" s="99">
        <f>IF($N27="Equal",IF(AND(AC$11&gt;$K27,EOMONTH($M27,0)&gt;=AC$11),($F27-$O27)/$L27,0),IFERROR(($F27-$O27)*INDEX('S-Curve'!$C$3:$AM$39,MATCH('Development Costs'!$L27,'S-Curve'!$C$3:$C$39,0),MATCH(DATEDIF('Development Costs'!$K27,'Development Costs'!AC$11,"m")+1,'S-Curve'!$C$3:$AM$3,0)),0))</f>
        <v>0</v>
      </c>
      <c r="AD27" s="99">
        <f>IF($N27="Equal",IF(AND(AD$11&gt;$K27,EOMONTH($M27,0)&gt;=AD$11),($F27-$O27)/$L27,0),IFERROR(($F27-$O27)*INDEX('S-Curve'!$C$3:$AM$39,MATCH('Development Costs'!$L27,'S-Curve'!$C$3:$C$39,0),MATCH(DATEDIF('Development Costs'!$K27,'Development Costs'!AD$11,"m")+1,'S-Curve'!$C$3:$AM$3,0)),0))</f>
        <v>0</v>
      </c>
      <c r="AE27" s="99">
        <f>IF($N27="Equal",IF(AND(AE$11&gt;$K27,EOMONTH($M27,0)&gt;=AE$11),($F27-$O27)/$L27,0),IFERROR(($F27-$O27)*INDEX('S-Curve'!$C$3:$AM$39,MATCH('Development Costs'!$L27,'S-Curve'!$C$3:$C$39,0),MATCH(DATEDIF('Development Costs'!$K27,'Development Costs'!AE$11,"m")+1,'S-Curve'!$C$3:$AM$3,0)),0))</f>
        <v>0</v>
      </c>
      <c r="AF27" s="99">
        <f>IF($N27="Equal",IF(AND(AF$11&gt;$K27,EOMONTH($M27,0)&gt;=AF$11),($F27-$O27)/$L27,0),IFERROR(($F27-$O27)*INDEX('S-Curve'!$C$3:$AM$39,MATCH('Development Costs'!$L27,'S-Curve'!$C$3:$C$39,0),MATCH(DATEDIF('Development Costs'!$K27,'Development Costs'!AF$11,"m")+1,'S-Curve'!$C$3:$AM$3,0)),0))</f>
        <v>0</v>
      </c>
      <c r="AG27" s="99">
        <f>IF($N27="Equal",IF(AND(AG$11&gt;$K27,EOMONTH($M27,0)&gt;=AG$11),($F27-$O27)/$L27,0),IFERROR(($F27-$O27)*INDEX('S-Curve'!$C$3:$AM$39,MATCH('Development Costs'!$L27,'S-Curve'!$C$3:$C$39,0),MATCH(DATEDIF('Development Costs'!$K27,'Development Costs'!AG$11,"m")+1,'S-Curve'!$C$3:$AM$3,0)),0))</f>
        <v>0</v>
      </c>
      <c r="AH27" s="99">
        <f>IF($N27="Equal",IF(AND(AH$11&gt;$K27,EOMONTH($M27,0)&gt;=AH$11),($F27-$O27)/$L27,0),IFERROR(($F27-$O27)*INDEX('S-Curve'!$C$3:$AM$39,MATCH('Development Costs'!$L27,'S-Curve'!$C$3:$C$39,0),MATCH(DATEDIF('Development Costs'!$K27,'Development Costs'!AH$11,"m")+1,'S-Curve'!$C$3:$AM$3,0)),0))</f>
        <v>0</v>
      </c>
      <c r="AI27" s="99">
        <f>IF($N27="Equal",IF(AND(AI$11&gt;$K27,EOMONTH($M27,0)&gt;=AI$11),($F27-$O27)/$L27,0),IFERROR(($F27-$O27)*INDEX('S-Curve'!$C$3:$AM$39,MATCH('Development Costs'!$L27,'S-Curve'!$C$3:$C$39,0),MATCH(DATEDIF('Development Costs'!$K27,'Development Costs'!AI$11,"m")+1,'S-Curve'!$C$3:$AM$3,0)),0))</f>
        <v>0</v>
      </c>
      <c r="AJ27" s="99">
        <f>IF($N27="Equal",IF(AND(AJ$11&gt;$K27,EOMONTH($M27,0)&gt;=AJ$11),($F27-$O27)/$L27,0),IFERROR(($F27-$O27)*INDEX('S-Curve'!$C$3:$AM$39,MATCH('Development Costs'!$L27,'S-Curve'!$C$3:$C$39,0),MATCH(DATEDIF('Development Costs'!$K27,'Development Costs'!AJ$11,"m")+1,'S-Curve'!$C$3:$AM$3,0)),0))</f>
        <v>0</v>
      </c>
      <c r="AK27" s="99">
        <f>IF($N27="Equal",IF(AND(AK$11&gt;$K27,EOMONTH($M27,0)&gt;=AK$11),($F27-$O27)/$L27,0),IFERROR(($F27-$O27)*INDEX('S-Curve'!$C$3:$AM$39,MATCH('Development Costs'!$L27,'S-Curve'!$C$3:$C$39,0),MATCH(DATEDIF('Development Costs'!$K27,'Development Costs'!AK$11,"m")+1,'S-Curve'!$C$3:$AM$3,0)),0))</f>
        <v>0</v>
      </c>
      <c r="AL27" s="99">
        <f>IF($N27="Equal",IF(AND(AL$11&gt;$K27,EOMONTH($M27,0)&gt;=AL$11),($F27-$O27)/$L27,0),IFERROR(($F27-$O27)*INDEX('S-Curve'!$C$3:$AM$39,MATCH('Development Costs'!$L27,'S-Curve'!$C$3:$C$39,0),MATCH(DATEDIF('Development Costs'!$K27,'Development Costs'!AL$11,"m")+1,'S-Curve'!$C$3:$AM$3,0)),0))</f>
        <v>0</v>
      </c>
      <c r="AM27" s="99">
        <f>IF($N27="Equal",IF(AND(AM$11&gt;$K27,EOMONTH($M27,0)&gt;=AM$11),($F27-$O27)/$L27,0),IFERROR(($F27-$O27)*INDEX('S-Curve'!$C$3:$AM$39,MATCH('Development Costs'!$L27,'S-Curve'!$C$3:$C$39,0),MATCH(DATEDIF('Development Costs'!$K27,'Development Costs'!AM$11,"m")+1,'S-Curve'!$C$3:$AM$3,0)),0))</f>
        <v>0</v>
      </c>
      <c r="AN27" s="99">
        <f>IF($N27="Equal",IF(AND(AN$11&gt;$K27,EOMONTH($M27,0)&gt;=AN$11),($F27-$O27)/$L27,0),IFERROR(($F27-$O27)*INDEX('S-Curve'!$C$3:$AM$39,MATCH('Development Costs'!$L27,'S-Curve'!$C$3:$C$39,0),MATCH(DATEDIF('Development Costs'!$K27,'Development Costs'!AN$11,"m")+1,'S-Curve'!$C$3:$AM$3,0)),0))</f>
        <v>0</v>
      </c>
      <c r="AO27" s="99">
        <f>IF($N27="Equal",IF(AND(AO$11&gt;$K27,EOMONTH($M27,0)&gt;=AO$11),($F27-$O27)/$L27,0),IFERROR(($F27-$O27)*INDEX('S-Curve'!$C$3:$AM$39,MATCH('Development Costs'!$L27,'S-Curve'!$C$3:$C$39,0),MATCH(DATEDIF('Development Costs'!$K27,'Development Costs'!AO$11,"m")+1,'S-Curve'!$C$3:$AM$3,0)),0))</f>
        <v>0</v>
      </c>
      <c r="AP27" s="99">
        <f>IF($N27="Equal",IF(AND(AP$11&gt;$K27,EOMONTH($M27,0)&gt;=AP$11),($F27-$O27)/$L27,0),IFERROR(($F27-$O27)*INDEX('S-Curve'!$C$3:$AM$39,MATCH('Development Costs'!$L27,'S-Curve'!$C$3:$C$39,0),MATCH(DATEDIF('Development Costs'!$K27,'Development Costs'!AP$11,"m")+1,'S-Curve'!$C$3:$AM$3,0)),0))</f>
        <v>0</v>
      </c>
      <c r="AQ27" s="99">
        <f>IF($N27="Equal",IF(AND(AQ$11&gt;$K27,EOMONTH($M27,0)&gt;=AQ$11),($F27-$O27)/$L27,0),IFERROR(($F27-$O27)*INDEX('S-Curve'!$C$3:$AM$39,MATCH('Development Costs'!$L27,'S-Curve'!$C$3:$C$39,0),MATCH(DATEDIF('Development Costs'!$K27,'Development Costs'!AQ$11,"m")+1,'S-Curve'!$C$3:$AM$3,0)),0))</f>
        <v>0</v>
      </c>
      <c r="AR27" s="99">
        <f>IF($N27="Equal",IF(AND(AR$11&gt;$K27,EOMONTH($M27,0)&gt;=AR$11),($F27-$O27)/$L27,0),IFERROR(($F27-$O27)*INDEX('S-Curve'!$C$3:$AM$39,MATCH('Development Costs'!$L27,'S-Curve'!$C$3:$C$39,0),MATCH(DATEDIF('Development Costs'!$K27,'Development Costs'!AR$11,"m")+1,'S-Curve'!$C$3:$AM$3,0)),0))</f>
        <v>0</v>
      </c>
      <c r="AS27" s="99">
        <f>IF($N27="Equal",IF(AND(AS$11&gt;$K27,EOMONTH($M27,0)&gt;=AS$11),($F27-$O27)/$L27,0),IFERROR(($F27-$O27)*INDEX('S-Curve'!$C$3:$AM$39,MATCH('Development Costs'!$L27,'S-Curve'!$C$3:$C$39,0),MATCH(DATEDIF('Development Costs'!$K27,'Development Costs'!AS$11,"m")+1,'S-Curve'!$C$3:$AM$3,0)),0))</f>
        <v>0</v>
      </c>
      <c r="AT27" s="99">
        <f>IF($N27="Equal",IF(AND(AT$11&gt;$K27,EOMONTH($M27,0)&gt;=AT$11),($F27-$O27)/$L27,0),IFERROR(($F27-$O27)*INDEX('S-Curve'!$C$3:$AM$39,MATCH('Development Costs'!$L27,'S-Curve'!$C$3:$C$39,0),MATCH(DATEDIF('Development Costs'!$K27,'Development Costs'!AT$11,"m")+1,'S-Curve'!$C$3:$AM$3,0)),0))</f>
        <v>0</v>
      </c>
      <c r="AU27" s="99">
        <f>IF($N27="Equal",IF(AND(AU$11&gt;$K27,EOMONTH($M27,0)&gt;=AU$11),($F27-$O27)/$L27,0),IFERROR(($F27-$O27)*INDEX('S-Curve'!$C$3:$AM$39,MATCH('Development Costs'!$L27,'S-Curve'!$C$3:$C$39,0),MATCH(DATEDIF('Development Costs'!$K27,'Development Costs'!AU$11,"m")+1,'S-Curve'!$C$3:$AM$3,0)),0))</f>
        <v>0</v>
      </c>
      <c r="AV27" s="99">
        <f>IF($N27="Equal",IF(AND(AV$11&gt;$K27,EOMONTH($M27,0)&gt;=AV$11),($F27-$O27)/$L27,0),IFERROR(($F27-$O27)*INDEX('S-Curve'!$C$3:$AM$39,MATCH('Development Costs'!$L27,'S-Curve'!$C$3:$C$39,0),MATCH(DATEDIF('Development Costs'!$K27,'Development Costs'!AV$11,"m")+1,'S-Curve'!$C$3:$AM$3,0)),0))</f>
        <v>0</v>
      </c>
      <c r="AW27" s="99">
        <f>IF($N27="Equal",IF(AND(AW$11&gt;$K27,EOMONTH($M27,0)&gt;=AW$11),($F27-$O27)/$L27,0),IFERROR(($F27-$O27)*INDEX('S-Curve'!$C$3:$AM$39,MATCH('Development Costs'!$L27,'S-Curve'!$C$3:$C$39,0),MATCH(DATEDIF('Development Costs'!$K27,'Development Costs'!AW$11,"m")+1,'S-Curve'!$C$3:$AM$3,0)),0))</f>
        <v>0</v>
      </c>
      <c r="AX27" s="99">
        <f>IF($N27="Equal",IF(AND(AX$11&gt;$K27,EOMONTH($M27,0)&gt;=AX$11),($F27-$O27)/$L27,0),IFERROR(($F27-$O27)*INDEX('S-Curve'!$C$3:$AM$39,MATCH('Development Costs'!$L27,'S-Curve'!$C$3:$C$39,0),MATCH(DATEDIF('Development Costs'!$K27,'Development Costs'!AX$11,"m")+1,'S-Curve'!$C$3:$AM$3,0)),0))</f>
        <v>0</v>
      </c>
      <c r="AY27" s="99">
        <f>IF($N27="Equal",IF(AND(AY$11&gt;$K27,EOMONTH($M27,0)&gt;=AY$11),($F27-$O27)/$L27,0),IFERROR(($F27-$O27)*INDEX('S-Curve'!$C$3:$AM$39,MATCH('Development Costs'!$L27,'S-Curve'!$C$3:$C$39,0),MATCH(DATEDIF('Development Costs'!$K27,'Development Costs'!AY$11,"m")+1,'S-Curve'!$C$3:$AM$3,0)),0))</f>
        <v>0</v>
      </c>
      <c r="AZ27" s="99">
        <f>IF($N27="Equal",IF(AND(AZ$11&gt;$K27,EOMONTH($M27,0)&gt;=AZ$11),($F27-$O27)/$L27,0),IFERROR(($F27-$O27)*INDEX('S-Curve'!$C$3:$AM$39,MATCH('Development Costs'!$L27,'S-Curve'!$C$3:$C$39,0),MATCH(DATEDIF('Development Costs'!$K27,'Development Costs'!AZ$11,"m")+1,'S-Curve'!$C$3:$AM$3,0)),0))</f>
        <v>0</v>
      </c>
      <c r="BA27" s="99">
        <f>IF($N27="Equal",IF(AND(BA$11&gt;$K27,EOMONTH($M27,0)&gt;=BA$11),($F27-$O27)/$L27,0),IFERROR(($F27-$O27)*INDEX('S-Curve'!$C$3:$AM$39,MATCH('Development Costs'!$L27,'S-Curve'!$C$3:$C$39,0),MATCH(DATEDIF('Development Costs'!$K27,'Development Costs'!BA$11,"m")+1,'S-Curve'!$C$3:$AM$3,0)),0))</f>
        <v>0</v>
      </c>
      <c r="BB27" s="99">
        <f>IF($N27="Equal",IF(AND(BB$11&gt;$K27,EOMONTH($M27,0)&gt;=BB$11),($F27-$O27)/$L27,0),IFERROR(($F27-$O27)*INDEX('S-Curve'!$C$3:$AM$39,MATCH('Development Costs'!$L27,'S-Curve'!$C$3:$C$39,0),MATCH(DATEDIF('Development Costs'!$K27,'Development Costs'!BB$11,"m")+1,'S-Curve'!$C$3:$AM$3,0)),0))</f>
        <v>0</v>
      </c>
      <c r="BC27" s="99">
        <f>IF($N27="Equal",IF(AND(BC$11&gt;$K27,EOMONTH($M27,0)&gt;=BC$11),($F27-$O27)/$L27,0),IFERROR(($F27-$O27)*INDEX('S-Curve'!$C$3:$AM$39,MATCH('Development Costs'!$L27,'S-Curve'!$C$3:$C$39,0),MATCH(DATEDIF('Development Costs'!$K27,'Development Costs'!BC$11,"m")+1,'S-Curve'!$C$3:$AM$3,0)),0))</f>
        <v>0</v>
      </c>
      <c r="BD27" s="99">
        <f>IF($N27="Equal",IF(AND(BD$11&gt;$K27,EOMONTH($M27,0)&gt;=BD$11),($F27-$O27)/$L27,0),IFERROR(($F27-$O27)*INDEX('S-Curve'!$C$3:$AM$39,MATCH('Development Costs'!$L27,'S-Curve'!$C$3:$C$39,0),MATCH(DATEDIF('Development Costs'!$K27,'Development Costs'!BD$11,"m")+1,'S-Curve'!$C$3:$AM$3,0)),0))</f>
        <v>0</v>
      </c>
      <c r="BE27" s="99">
        <f>IF($N27="Equal",IF(AND(BE$11&gt;$K27,EOMONTH($M27,0)&gt;=BE$11),($F27-$O27)/$L27,0),IFERROR(($F27-$O27)*INDEX('S-Curve'!$C$3:$AM$39,MATCH('Development Costs'!$L27,'S-Curve'!$C$3:$C$39,0),MATCH(DATEDIF('Development Costs'!$K27,'Development Costs'!BE$11,"m")+1,'S-Curve'!$C$3:$AM$3,0)),0))</f>
        <v>0</v>
      </c>
      <c r="BF27" s="99">
        <f>IF($N27="Equal",IF(AND(BF$11&gt;$K27,EOMONTH($M27,0)&gt;=BF$11),($F27-$O27)/$L27,0),IFERROR(($F27-$O27)*INDEX('S-Curve'!$C$3:$AM$39,MATCH('Development Costs'!$L27,'S-Curve'!$C$3:$C$39,0),MATCH(DATEDIF('Development Costs'!$K27,'Development Costs'!BF$11,"m")+1,'S-Curve'!$C$3:$AM$3,0)),0))</f>
        <v>0</v>
      </c>
      <c r="BG27" s="99">
        <f>IF($N27="Equal",IF(AND(BG$11&gt;$K27,EOMONTH($M27,0)&gt;=BG$11),($F27-$O27)/$L27,0),IFERROR(($F27-$O27)*INDEX('S-Curve'!$C$3:$AM$39,MATCH('Development Costs'!$L27,'S-Curve'!$C$3:$C$39,0),MATCH(DATEDIF('Development Costs'!$K27,'Development Costs'!BG$11,"m")+1,'S-Curve'!$C$3:$AM$3,0)),0))</f>
        <v>0</v>
      </c>
      <c r="BH27" s="99">
        <f>IF($N27="Equal",IF(AND(BH$11&gt;$K27,EOMONTH($M27,0)&gt;=BH$11),($F27-$O27)/$L27,0),IFERROR(($F27-$O27)*INDEX('S-Curve'!$C$3:$AM$39,MATCH('Development Costs'!$L27,'S-Curve'!$C$3:$C$39,0),MATCH(DATEDIF('Development Costs'!$K27,'Development Costs'!BH$11,"m")+1,'S-Curve'!$C$3:$AM$3,0)),0))</f>
        <v>0</v>
      </c>
      <c r="BI27" s="99">
        <f>IF($N27="Equal",IF(AND(BI$11&gt;$K27,EOMONTH($M27,0)&gt;=BI$11),($F27-$O27)/$L27,0),IFERROR(($F27-$O27)*INDEX('S-Curve'!$C$3:$AM$39,MATCH('Development Costs'!$L27,'S-Curve'!$C$3:$C$39,0),MATCH(DATEDIF('Development Costs'!$K27,'Development Costs'!BI$11,"m")+1,'S-Curve'!$C$3:$AM$3,0)),0))</f>
        <v>0</v>
      </c>
      <c r="BJ27" s="99">
        <f>IF($N27="Equal",IF(AND(BJ$11&gt;$K27,EOMONTH($M27,0)&gt;=BJ$11),($F27-$O27)/$L27,0),IFERROR(($F27-$O27)*INDEX('S-Curve'!$C$3:$AM$39,MATCH('Development Costs'!$L27,'S-Curve'!$C$3:$C$39,0),MATCH(DATEDIF('Development Costs'!$K27,'Development Costs'!BJ$11,"m")+1,'S-Curve'!$C$3:$AM$3,0)),0))</f>
        <v>0</v>
      </c>
      <c r="BK27" s="99">
        <f>IF($N27="Equal",IF(AND(BK$11&gt;$K27,EOMONTH($M27,0)&gt;=BK$11),($F27-$O27)/$L27,0),IFERROR(($F27-$O27)*INDEX('S-Curve'!$C$3:$AM$39,MATCH('Development Costs'!$L27,'S-Curve'!$C$3:$C$39,0),MATCH(DATEDIF('Development Costs'!$K27,'Development Costs'!BK$11,"m")+1,'S-Curve'!$C$3:$AM$3,0)),0))</f>
        <v>0</v>
      </c>
      <c r="BL27" s="99">
        <f>IF($N27="Equal",IF(AND(BL$11&gt;$K27,EOMONTH($M27,0)&gt;=BL$11),($F27-$O27)/$L27,0),IFERROR(($F27-$O27)*INDEX('S-Curve'!$C$3:$AM$39,MATCH('Development Costs'!$L27,'S-Curve'!$C$3:$C$39,0),MATCH(DATEDIF('Development Costs'!$K27,'Development Costs'!BL$11,"m")+1,'S-Curve'!$C$3:$AM$3,0)),0))</f>
        <v>0</v>
      </c>
      <c r="BM27" s="99">
        <f>IF($N27="Equal",IF(AND(BM$11&gt;$K27,EOMONTH($M27,0)&gt;=BM$11),($F27-$O27)/$L27,0),IFERROR(($F27-$O27)*INDEX('S-Curve'!$C$3:$AM$39,MATCH('Development Costs'!$L27,'S-Curve'!$C$3:$C$39,0),MATCH(DATEDIF('Development Costs'!$K27,'Development Costs'!BM$11,"m")+1,'S-Curve'!$C$3:$AM$3,0)),0))</f>
        <v>0</v>
      </c>
      <c r="BN27" s="99">
        <f>IF($N27="Equal",IF(AND(BN$11&gt;$K27,EOMONTH($M27,0)&gt;=BN$11),($F27-$O27)/$L27,0),IFERROR(($F27-$O27)*INDEX('S-Curve'!$C$3:$AM$39,MATCH('Development Costs'!$L27,'S-Curve'!$C$3:$C$39,0),MATCH(DATEDIF('Development Costs'!$K27,'Development Costs'!BN$11,"m")+1,'S-Curve'!$C$3:$AM$3,0)),0))</f>
        <v>0</v>
      </c>
      <c r="BO27" s="99">
        <f>IF($N27="Equal",IF(AND(BO$11&gt;$K27,EOMONTH($M27,0)&gt;=BO$11),($F27-$O27)/$L27,0),IFERROR(($F27-$O27)*INDEX('S-Curve'!$C$3:$AM$39,MATCH('Development Costs'!$L27,'S-Curve'!$C$3:$C$39,0),MATCH(DATEDIF('Development Costs'!$K27,'Development Costs'!BO$11,"m")+1,'S-Curve'!$C$3:$AM$3,0)),0))</f>
        <v>0</v>
      </c>
      <c r="BP27" s="99">
        <f>IF($N27="Equal",IF(AND(BP$11&gt;$K27,EOMONTH($M27,0)&gt;=BP$11),($F27-$O27)/$L27,0),IFERROR(($F27-$O27)*INDEX('S-Curve'!$C$3:$AM$39,MATCH('Development Costs'!$L27,'S-Curve'!$C$3:$C$39,0),MATCH(DATEDIF('Development Costs'!$K27,'Development Costs'!BP$11,"m")+1,'S-Curve'!$C$3:$AM$3,0)),0))</f>
        <v>0</v>
      </c>
      <c r="BQ27" s="99">
        <f>IF($N27="Equal",IF(AND(BQ$11&gt;$K27,EOMONTH($M27,0)&gt;=BQ$11),($F27-$O27)/$L27,0),IFERROR(($F27-$O27)*INDEX('S-Curve'!$C$3:$AM$39,MATCH('Development Costs'!$L27,'S-Curve'!$C$3:$C$39,0),MATCH(DATEDIF('Development Costs'!$K27,'Development Costs'!BQ$11,"m")+1,'S-Curve'!$C$3:$AM$3,0)),0))</f>
        <v>0</v>
      </c>
      <c r="BR27" s="99">
        <f>IF($N27="Equal",IF(AND(BR$11&gt;$K27,EOMONTH($M27,0)&gt;=BR$11),($F27-$O27)/$L27,0),IFERROR(($F27-$O27)*INDEX('S-Curve'!$C$3:$AM$39,MATCH('Development Costs'!$L27,'S-Curve'!$C$3:$C$39,0),MATCH(DATEDIF('Development Costs'!$K27,'Development Costs'!BR$11,"m")+1,'S-Curve'!$C$3:$AM$3,0)),0))</f>
        <v>0</v>
      </c>
      <c r="BS27" s="99">
        <f>IF($N27="Equal",IF(AND(BS$11&gt;$K27,EOMONTH($M27,0)&gt;=BS$11),($F27-$O27)/$L27,0),IFERROR(($F27-$O27)*INDEX('S-Curve'!$C$3:$AM$39,MATCH('Development Costs'!$L27,'S-Curve'!$C$3:$C$39,0),MATCH(DATEDIF('Development Costs'!$K27,'Development Costs'!BS$11,"m")+1,'S-Curve'!$C$3:$AM$3,0)),0))</f>
        <v>0</v>
      </c>
      <c r="BT27" s="99">
        <f>IF($N27="Equal",IF(AND(BT$11&gt;$K27,EOMONTH($M27,0)&gt;=BT$11),($F27-$O27)/$L27,0),IFERROR(($F27-$O27)*INDEX('S-Curve'!$C$3:$AM$39,MATCH('Development Costs'!$L27,'S-Curve'!$C$3:$C$39,0),MATCH(DATEDIF('Development Costs'!$K27,'Development Costs'!BT$11,"m")+1,'S-Curve'!$C$3:$AM$3,0)),0))</f>
        <v>0</v>
      </c>
      <c r="BU27" s="99">
        <f>IF($N27="Equal",IF(AND(BU$11&gt;$K27,EOMONTH($M27,0)&gt;=BU$11),($F27-$O27)/$L27,0),IFERROR(($F27-$O27)*INDEX('S-Curve'!$C$3:$AM$39,MATCH('Development Costs'!$L27,'S-Curve'!$C$3:$C$39,0),MATCH(DATEDIF('Development Costs'!$K27,'Development Costs'!BU$11,"m")+1,'S-Curve'!$C$3:$AM$3,0)),0))</f>
        <v>0</v>
      </c>
      <c r="BV27" s="99">
        <f>IF($N27="Equal",IF(AND(BV$11&gt;$K27,EOMONTH($M27,0)&gt;=BV$11),($F27-$O27)/$L27,0),IFERROR(($F27-$O27)*INDEX('S-Curve'!$C$3:$AM$39,MATCH('Development Costs'!$L27,'S-Curve'!$C$3:$C$39,0),MATCH(DATEDIF('Development Costs'!$K27,'Development Costs'!BV$11,"m")+1,'S-Curve'!$C$3:$AM$3,0)),0))</f>
        <v>0</v>
      </c>
      <c r="BW27" s="99">
        <f>IF($N27="Equal",IF(AND(BW$11&gt;$K27,EOMONTH($M27,0)&gt;=BW$11),($F27-$O27)/$L27,0),IFERROR(($F27-$O27)*INDEX('S-Curve'!$C$3:$AM$39,MATCH('Development Costs'!$L27,'S-Curve'!$C$3:$C$39,0),MATCH(DATEDIF('Development Costs'!$K27,'Development Costs'!BW$11,"m")+1,'S-Curve'!$C$3:$AM$3,0)),0))</f>
        <v>0</v>
      </c>
      <c r="BX27" s="99">
        <f>IF($N27="Equal",IF(AND(BX$11&gt;$K27,EOMONTH($M27,0)&gt;=BX$11),($F27-$O27)/$L27,0),IFERROR(($F27-$O27)*INDEX('S-Curve'!$C$3:$AM$39,MATCH('Development Costs'!$L27,'S-Curve'!$C$3:$C$39,0),MATCH(DATEDIF('Development Costs'!$K27,'Development Costs'!BX$11,"m")+1,'S-Curve'!$C$3:$AM$3,0)),0))</f>
        <v>0</v>
      </c>
      <c r="BY27" s="99">
        <f>IF($N27="Equal",IF(AND(BY$11&gt;$K27,EOMONTH($M27,0)&gt;=BY$11),($F27-$O27)/$L27,0),IFERROR(($F27-$O27)*INDEX('S-Curve'!$C$3:$AM$39,MATCH('Development Costs'!$L27,'S-Curve'!$C$3:$C$39,0),MATCH(DATEDIF('Development Costs'!$K27,'Development Costs'!BY$11,"m")+1,'S-Curve'!$C$3:$AM$3,0)),0))</f>
        <v>0</v>
      </c>
      <c r="BZ27" s="99">
        <f>IF($N27="Equal",IF(AND(BZ$11&gt;$K27,EOMONTH($M27,0)&gt;=BZ$11),($F27-$O27)/$L27,0),IFERROR(($F27-$O27)*INDEX('S-Curve'!$C$3:$AM$39,MATCH('Development Costs'!$L27,'S-Curve'!$C$3:$C$39,0),MATCH(DATEDIF('Development Costs'!$K27,'Development Costs'!BZ$11,"m")+1,'S-Curve'!$C$3:$AM$3,0)),0))</f>
        <v>0</v>
      </c>
      <c r="CA27" s="99">
        <f>IF($N27="Equal",IF(AND(CA$11&gt;$K27,EOMONTH($M27,0)&gt;=CA$11),($F27-$O27)/$L27,0),IFERROR(($F27-$O27)*INDEX('S-Curve'!$C$3:$AM$39,MATCH('Development Costs'!$L27,'S-Curve'!$C$3:$C$39,0),MATCH(DATEDIF('Development Costs'!$K27,'Development Costs'!CA$11,"m")+1,'S-Curve'!$C$3:$AM$3,0)),0))</f>
        <v>0</v>
      </c>
      <c r="CB27" s="99">
        <f>IF($N27="Equal",IF(AND(CB$11&gt;$K27,EOMONTH($M27,0)&gt;=CB$11),($F27-$O27)/$L27,0),IFERROR(($F27-$O27)*INDEX('S-Curve'!$C$3:$AM$39,MATCH('Development Costs'!$L27,'S-Curve'!$C$3:$C$39,0),MATCH(DATEDIF('Development Costs'!$K27,'Development Costs'!CB$11,"m")+1,'S-Curve'!$C$3:$AM$3,0)),0))</f>
        <v>0</v>
      </c>
      <c r="CC27" s="99">
        <f>IF($N27="Equal",IF(AND(CC$11&gt;$K27,EOMONTH($M27,0)&gt;=CC$11),($F27-$O27)/$L27,0),IFERROR(($F27-$O27)*INDEX('S-Curve'!$C$3:$AM$39,MATCH('Development Costs'!$L27,'S-Curve'!$C$3:$C$39,0),MATCH(DATEDIF('Development Costs'!$K27,'Development Costs'!CC$11,"m")+1,'S-Curve'!$C$3:$AM$3,0)),0))</f>
        <v>0</v>
      </c>
      <c r="CD27" s="99">
        <f>IF($N27="Equal",IF(AND(CD$11&gt;$K27,EOMONTH($M27,0)&gt;=CD$11),($F27-$O27)/$L27,0),IFERROR(($F27-$O27)*INDEX('S-Curve'!$C$3:$AM$39,MATCH('Development Costs'!$L27,'S-Curve'!$C$3:$C$39,0),MATCH(DATEDIF('Development Costs'!$K27,'Development Costs'!CD$11,"m")+1,'S-Curve'!$C$3:$AM$3,0)),0))</f>
        <v>0</v>
      </c>
      <c r="CE27" s="99">
        <f>IF($N27="Equal",IF(AND(CE$11&gt;$K27,EOMONTH($M27,0)&gt;=CE$11),($F27-$O27)/$L27,0),IFERROR(($F27-$O27)*INDEX('S-Curve'!$C$3:$AM$39,MATCH('Development Costs'!$L27,'S-Curve'!$C$3:$C$39,0),MATCH(DATEDIF('Development Costs'!$K27,'Development Costs'!CE$11,"m")+1,'S-Curve'!$C$3:$AM$3,0)),0))</f>
        <v>0</v>
      </c>
      <c r="CF27" s="99">
        <f>IF($N27="Equal",IF(AND(CF$11&gt;$K27,EOMONTH($M27,0)&gt;=CF$11),($F27-$O27)/$L27,0),IFERROR(($F27-$O27)*INDEX('S-Curve'!$C$3:$AM$39,MATCH('Development Costs'!$L27,'S-Curve'!$C$3:$C$39,0),MATCH(DATEDIF('Development Costs'!$K27,'Development Costs'!CF$11,"m")+1,'S-Curve'!$C$3:$AM$3,0)),0))</f>
        <v>0</v>
      </c>
      <c r="CG27" s="99">
        <f>IF($N27="Equal",IF(AND(CG$11&gt;$K27,EOMONTH($M27,0)&gt;=CG$11),($F27-$O27)/$L27,0),IFERROR(($F27-$O27)*INDEX('S-Curve'!$C$3:$AM$39,MATCH('Development Costs'!$L27,'S-Curve'!$C$3:$C$39,0),MATCH(DATEDIF('Development Costs'!$K27,'Development Costs'!CG$11,"m")+1,'S-Curve'!$C$3:$AM$3,0)),0))</f>
        <v>0</v>
      </c>
      <c r="CH27" s="99">
        <f>IF($N27="Equal",IF(AND(CH$11&gt;$K27,EOMONTH($M27,0)&gt;=CH$11),($F27-$O27)/$L27,0),IFERROR(($F27-$O27)*INDEX('S-Curve'!$C$3:$AM$39,MATCH('Development Costs'!$L27,'S-Curve'!$C$3:$C$39,0),MATCH(DATEDIF('Development Costs'!$K27,'Development Costs'!CH$11,"m")+1,'S-Curve'!$C$3:$AM$3,0)),0))</f>
        <v>0</v>
      </c>
      <c r="CI27" s="99">
        <f>IF($N27="Equal",IF(AND(CI$11&gt;$K27,EOMONTH($M27,0)&gt;=CI$11),($F27-$O27)/$L27,0),IFERROR(($F27-$O27)*INDEX('S-Curve'!$C$3:$AM$39,MATCH('Development Costs'!$L27,'S-Curve'!$C$3:$C$39,0),MATCH(DATEDIF('Development Costs'!$K27,'Development Costs'!CI$11,"m")+1,'S-Curve'!$C$3:$AM$3,0)),0))</f>
        <v>0</v>
      </c>
      <c r="CJ27" s="99">
        <f>IF($N27="Equal",IF(AND(CJ$11&gt;$K27,EOMONTH($M27,0)&gt;=CJ$11),($F27-$O27)/$L27,0),IFERROR(($F27-$O27)*INDEX('S-Curve'!$C$3:$AM$39,MATCH('Development Costs'!$L27,'S-Curve'!$C$3:$C$39,0),MATCH(DATEDIF('Development Costs'!$K27,'Development Costs'!CJ$11,"m")+1,'S-Curve'!$C$3:$AM$3,0)),0))</f>
        <v>0</v>
      </c>
      <c r="CK27" s="99">
        <f>IF($N27="Equal",IF(AND(CK$11&gt;$K27,EOMONTH($M27,0)&gt;=CK$11),($F27-$O27)/$L27,0),IFERROR(($F27-$O27)*INDEX('S-Curve'!$C$3:$AM$39,MATCH('Development Costs'!$L27,'S-Curve'!$C$3:$C$39,0),MATCH(DATEDIF('Development Costs'!$K27,'Development Costs'!CK$11,"m")+1,'S-Curve'!$C$3:$AM$3,0)),0))</f>
        <v>0</v>
      </c>
      <c r="CL27" s="99">
        <f>IF($N27="Equal",IF(AND(CL$11&gt;$K27,EOMONTH($M27,0)&gt;=CL$11),($F27-$O27)/$L27,0),IFERROR(($F27-$O27)*INDEX('S-Curve'!$C$3:$AM$39,MATCH('Development Costs'!$L27,'S-Curve'!$C$3:$C$39,0),MATCH(DATEDIF('Development Costs'!$K27,'Development Costs'!CL$11,"m")+1,'S-Curve'!$C$3:$AM$3,0)),0))</f>
        <v>0</v>
      </c>
      <c r="CM27" s="99">
        <f>IF($N27="Equal",IF(AND(CM$11&gt;$K27,EOMONTH($M27,0)&gt;=CM$11),($F27-$O27)/$L27,0),IFERROR(($F27-$O27)*INDEX('S-Curve'!$C$3:$AM$39,MATCH('Development Costs'!$L27,'S-Curve'!$C$3:$C$39,0),MATCH(DATEDIF('Development Costs'!$K27,'Development Costs'!CM$11,"m")+1,'S-Curve'!$C$3:$AM$3,0)),0))</f>
        <v>0</v>
      </c>
      <c r="CN27" s="99">
        <f>IF($N27="Equal",IF(AND(CN$11&gt;$K27,EOMONTH($M27,0)&gt;=CN$11),($F27-$O27)/$L27,0),IFERROR(($F27-$O27)*INDEX('S-Curve'!$C$3:$AM$39,MATCH('Development Costs'!$L27,'S-Curve'!$C$3:$C$39,0),MATCH(DATEDIF('Development Costs'!$K27,'Development Costs'!CN$11,"m")+1,'S-Curve'!$C$3:$AM$3,0)),0))</f>
        <v>0</v>
      </c>
      <c r="CO27" s="99">
        <f>IF($N27="Equal",IF(AND(CO$11&gt;$K27,EOMONTH($M27,0)&gt;=CO$11),($F27-$O27)/$L27,0),IFERROR(($F27-$O27)*INDEX('S-Curve'!$C$3:$AM$39,MATCH('Development Costs'!$L27,'S-Curve'!$C$3:$C$39,0),MATCH(DATEDIF('Development Costs'!$K27,'Development Costs'!CO$11,"m")+1,'S-Curve'!$C$3:$AM$3,0)),0))</f>
        <v>0</v>
      </c>
      <c r="CP27" s="99">
        <f>IF($N27="Equal",IF(AND(CP$11&gt;$K27,EOMONTH($M27,0)&gt;=CP$11),($F27-$O27)/$L27,0),IFERROR(($F27-$O27)*INDEX('S-Curve'!$C$3:$AM$39,MATCH('Development Costs'!$L27,'S-Curve'!$C$3:$C$39,0),MATCH(DATEDIF('Development Costs'!$K27,'Development Costs'!CP$11,"m")+1,'S-Curve'!$C$3:$AM$3,0)),0))</f>
        <v>0</v>
      </c>
      <c r="CQ27" s="99">
        <f>IF($N27="Equal",IF(AND(CQ$11&gt;$K27,EOMONTH($M27,0)&gt;=CQ$11),($F27-$O27)/$L27,0),IFERROR(($F27-$O27)*INDEX('S-Curve'!$C$3:$AM$39,MATCH('Development Costs'!$L27,'S-Curve'!$C$3:$C$39,0),MATCH(DATEDIF('Development Costs'!$K27,'Development Costs'!CQ$11,"m")+1,'S-Curve'!$C$3:$AM$3,0)),0))</f>
        <v>0</v>
      </c>
      <c r="CR27" s="99">
        <f>IF($N27="Equal",IF(AND(CR$11&gt;$K27,EOMONTH($M27,0)&gt;=CR$11),($F27-$O27)/$L27,0),IFERROR(($F27-$O27)*INDEX('S-Curve'!$C$3:$AM$39,MATCH('Development Costs'!$L27,'S-Curve'!$C$3:$C$39,0),MATCH(DATEDIF('Development Costs'!$K27,'Development Costs'!CR$11,"m")+1,'S-Curve'!$C$3:$AM$3,0)),0))</f>
        <v>0</v>
      </c>
      <c r="CS27" s="99">
        <f>IF($N27="Equal",IF(AND(CS$11&gt;$K27,EOMONTH($M27,0)&gt;=CS$11),($F27-$O27)/$L27,0),IFERROR(($F27-$O27)*INDEX('S-Curve'!$C$3:$AM$39,MATCH('Development Costs'!$L27,'S-Curve'!$C$3:$C$39,0),MATCH(DATEDIF('Development Costs'!$K27,'Development Costs'!CS$11,"m")+1,'S-Curve'!$C$3:$AM$3,0)),0))</f>
        <v>0</v>
      </c>
      <c r="CT27" s="99">
        <f>IF($N27="Equal",IF(AND(CT$11&gt;$K27,EOMONTH($M27,0)&gt;=CT$11),($F27-$O27)/$L27,0),IFERROR(($F27-$O27)*INDEX('S-Curve'!$C$3:$AM$39,MATCH('Development Costs'!$L27,'S-Curve'!$C$3:$C$39,0),MATCH(DATEDIF('Development Costs'!$K27,'Development Costs'!CT$11,"m")+1,'S-Curve'!$C$3:$AM$3,0)),0))</f>
        <v>0</v>
      </c>
      <c r="CU27" s="99">
        <f>IF($N27="Equal",IF(AND(CU$11&gt;$K27,EOMONTH($M27,0)&gt;=CU$11),($F27-$O27)/$L27,0),IFERROR(($F27-$O27)*INDEX('S-Curve'!$C$3:$AM$39,MATCH('Development Costs'!$L27,'S-Curve'!$C$3:$C$39,0),MATCH(DATEDIF('Development Costs'!$K27,'Development Costs'!CU$11,"m")+1,'S-Curve'!$C$3:$AM$3,0)),0))</f>
        <v>0</v>
      </c>
      <c r="CV27" s="99">
        <f>IF($N27="Equal",IF(AND(CV$11&gt;$K27,EOMONTH($M27,0)&gt;=CV$11),($F27-$O27)/$L27,0),IFERROR(($F27-$O27)*INDEX('S-Curve'!$C$3:$AM$39,MATCH('Development Costs'!$L27,'S-Curve'!$C$3:$C$39,0),MATCH(DATEDIF('Development Costs'!$K27,'Development Costs'!CV$11,"m")+1,'S-Curve'!$C$3:$AM$3,0)),0))</f>
        <v>0</v>
      </c>
      <c r="CW27" s="99">
        <f>IF($N27="Equal",IF(AND(CW$11&gt;$K27,EOMONTH($M27,0)&gt;=CW$11),($F27-$O27)/$L27,0),IFERROR(($F27-$O27)*INDEX('S-Curve'!$C$3:$AM$39,MATCH('Development Costs'!$L27,'S-Curve'!$C$3:$C$39,0),MATCH(DATEDIF('Development Costs'!$K27,'Development Costs'!CW$11,"m")+1,'S-Curve'!$C$3:$AM$3,0)),0))</f>
        <v>0</v>
      </c>
      <c r="CX27" s="99">
        <f>IF($N27="Equal",IF(AND(CX$11&gt;$K27,EOMONTH($M27,0)&gt;=CX$11),($F27-$O27)/$L27,0),IFERROR(($F27-$O27)*INDEX('S-Curve'!$C$3:$AM$39,MATCH('Development Costs'!$L27,'S-Curve'!$C$3:$C$39,0),MATCH(DATEDIF('Development Costs'!$K27,'Development Costs'!CX$11,"m")+1,'S-Curve'!$C$3:$AM$3,0)),0))</f>
        <v>0</v>
      </c>
      <c r="CY27" s="99">
        <f>IF($N27="Equal",IF(AND(CY$11&gt;$K27,EOMONTH($M27,0)&gt;=CY$11),($F27-$O27)/$L27,0),IFERROR(($F27-$O27)*INDEX('S-Curve'!$C$3:$AM$39,MATCH('Development Costs'!$L27,'S-Curve'!$C$3:$C$39,0),MATCH(DATEDIF('Development Costs'!$K27,'Development Costs'!CY$11,"m")+1,'S-Curve'!$C$3:$AM$3,0)),0))</f>
        <v>0</v>
      </c>
      <c r="CZ27" s="99">
        <f>IF($N27="Equal",IF(AND(CZ$11&gt;$K27,EOMONTH($M27,0)&gt;=CZ$11),($F27-$O27)/$L27,0),IFERROR(($F27-$O27)*INDEX('S-Curve'!$C$3:$AM$39,MATCH('Development Costs'!$L27,'S-Curve'!$C$3:$C$39,0),MATCH(DATEDIF('Development Costs'!$K27,'Development Costs'!CZ$11,"m")+1,'S-Curve'!$C$3:$AM$3,0)),0))</f>
        <v>0</v>
      </c>
      <c r="DA27" s="99">
        <f>IF($N27="Equal",IF(AND(DA$11&gt;$K27,EOMONTH($M27,0)&gt;=DA$11),($F27-$O27)/$L27,0),IFERROR(($F27-$O27)*INDEX('S-Curve'!$C$3:$AM$39,MATCH('Development Costs'!$L27,'S-Curve'!$C$3:$C$39,0),MATCH(DATEDIF('Development Costs'!$K27,'Development Costs'!DA$11,"m")+1,'S-Curve'!$C$3:$AM$3,0)),0))</f>
        <v>0</v>
      </c>
      <c r="DB27" s="99">
        <f>IF($N27="Equal",IF(AND(DB$11&gt;$K27,EOMONTH($M27,0)&gt;=DB$11),($F27-$O27)/$L27,0),IFERROR(($F27-$O27)*INDEX('S-Curve'!$C$3:$AM$39,MATCH('Development Costs'!$L27,'S-Curve'!$C$3:$C$39,0),MATCH(DATEDIF('Development Costs'!$K27,'Development Costs'!DB$11,"m")+1,'S-Curve'!$C$3:$AM$3,0)),0))</f>
        <v>0</v>
      </c>
      <c r="DC27" s="99">
        <f>IF($N27="Equal",IF(AND(DC$11&gt;$K27,EOMONTH($M27,0)&gt;=DC$11),($F27-$O27)/$L27,0),IFERROR(($F27-$O27)*INDEX('S-Curve'!$C$3:$AM$39,MATCH('Development Costs'!$L27,'S-Curve'!$C$3:$C$39,0),MATCH(DATEDIF('Development Costs'!$K27,'Development Costs'!DC$11,"m")+1,'S-Curve'!$C$3:$AM$3,0)),0))</f>
        <v>0</v>
      </c>
      <c r="DD27" s="99">
        <f>IF($N27="Equal",IF(AND(DD$11&gt;$K27,EOMONTH($M27,0)&gt;=DD$11),($F27-$O27)/$L27,0),IFERROR(($F27-$O27)*INDEX('S-Curve'!$C$3:$AM$39,MATCH('Development Costs'!$L27,'S-Curve'!$C$3:$C$39,0),MATCH(DATEDIF('Development Costs'!$K27,'Development Costs'!DD$11,"m")+1,'S-Curve'!$C$3:$AM$3,0)),0))</f>
        <v>0</v>
      </c>
      <c r="DE27" s="99">
        <f>IF($N27="Equal",IF(AND(DE$11&gt;$K27,EOMONTH($M27,0)&gt;=DE$11),($F27-$O27)/$L27,0),IFERROR(($F27-$O27)*INDEX('S-Curve'!$C$3:$AM$39,MATCH('Development Costs'!$L27,'S-Curve'!$C$3:$C$39,0),MATCH(DATEDIF('Development Costs'!$K27,'Development Costs'!DE$11,"m")+1,'S-Curve'!$C$3:$AM$3,0)),0))</f>
        <v>0</v>
      </c>
      <c r="DF27" s="99">
        <f>IF($N27="Equal",IF(AND(DF$11&gt;$K27,EOMONTH($M27,0)&gt;=DF$11),($F27-$O27)/$L27,0),IFERROR(($F27-$O27)*INDEX('S-Curve'!$C$3:$AM$39,MATCH('Development Costs'!$L27,'S-Curve'!$C$3:$C$39,0),MATCH(DATEDIF('Development Costs'!$K27,'Development Costs'!DF$11,"m")+1,'S-Curve'!$C$3:$AM$3,0)),0))</f>
        <v>0</v>
      </c>
      <c r="DG27" s="99">
        <f>IF($N27="Equal",IF(AND(DG$11&gt;$K27,EOMONTH($M27,0)&gt;=DG$11),($F27-$O27)/$L27,0),IFERROR(($F27-$O27)*INDEX('S-Curve'!$C$3:$AM$39,MATCH('Development Costs'!$L27,'S-Curve'!$C$3:$C$39,0),MATCH(DATEDIF('Development Costs'!$K27,'Development Costs'!DG$11,"m")+1,'S-Curve'!$C$3:$AM$3,0)),0))</f>
        <v>0</v>
      </c>
      <c r="DH27" s="99">
        <f>IF($N27="Equal",IF(AND(DH$11&gt;$K27,EOMONTH($M27,0)&gt;=DH$11),($F27-$O27)/$L27,0),IFERROR(($F27-$O27)*INDEX('S-Curve'!$C$3:$AM$39,MATCH('Development Costs'!$L27,'S-Curve'!$C$3:$C$39,0),MATCH(DATEDIF('Development Costs'!$K27,'Development Costs'!DH$11,"m")+1,'S-Curve'!$C$3:$AM$3,0)),0))</f>
        <v>0</v>
      </c>
      <c r="DI27" s="99">
        <f>IF($N27="Equal",IF(AND(DI$11&gt;$K27,EOMONTH($M27,0)&gt;=DI$11),($F27-$O27)/$L27,0),IFERROR(($F27-$O27)*INDEX('S-Curve'!$C$3:$AM$39,MATCH('Development Costs'!$L27,'S-Curve'!$C$3:$C$39,0),MATCH(DATEDIF('Development Costs'!$K27,'Development Costs'!DI$11,"m")+1,'S-Curve'!$C$3:$AM$3,0)),0))</f>
        <v>0</v>
      </c>
      <c r="DJ27" s="99">
        <f>IF($N27="Equal",IF(AND(DJ$11&gt;$K27,EOMONTH($M27,0)&gt;=DJ$11),($F27-$O27)/$L27,0),IFERROR(($F27-$O27)*INDEX('S-Curve'!$C$3:$AM$39,MATCH('Development Costs'!$L27,'S-Curve'!$C$3:$C$39,0),MATCH(DATEDIF('Development Costs'!$K27,'Development Costs'!DJ$11,"m")+1,'S-Curve'!$C$3:$AM$3,0)),0))</f>
        <v>0</v>
      </c>
      <c r="DK27" s="99">
        <f>IF($N27="Equal",IF(AND(DK$11&gt;$K27,EOMONTH($M27,0)&gt;=DK$11),($F27-$O27)/$L27,0),IFERROR(($F27-$O27)*INDEX('S-Curve'!$C$3:$AM$39,MATCH('Development Costs'!$L27,'S-Curve'!$C$3:$C$39,0),MATCH(DATEDIF('Development Costs'!$K27,'Development Costs'!DK$11,"m")+1,'S-Curve'!$C$3:$AM$3,0)),0))</f>
        <v>0</v>
      </c>
      <c r="DL27" s="99">
        <f>IF($N27="Equal",IF(AND(DL$11&gt;$K27,EOMONTH($M27,0)&gt;=DL$11),($F27-$O27)/$L27,0),IFERROR(($F27-$O27)*INDEX('S-Curve'!$C$3:$AM$39,MATCH('Development Costs'!$L27,'S-Curve'!$C$3:$C$39,0),MATCH(DATEDIF('Development Costs'!$K27,'Development Costs'!DL$11,"m")+1,'S-Curve'!$C$3:$AM$3,0)),0))</f>
        <v>0</v>
      </c>
      <c r="DM27" s="99">
        <f>IF($N27="Equal",IF(AND(DM$11&gt;$K27,EOMONTH($M27,0)&gt;=DM$11),($F27-$O27)/$L27,0),IFERROR(($F27-$O27)*INDEX('S-Curve'!$C$3:$AM$39,MATCH('Development Costs'!$L27,'S-Curve'!$C$3:$C$39,0),MATCH(DATEDIF('Development Costs'!$K27,'Development Costs'!DM$11,"m")+1,'S-Curve'!$C$3:$AM$3,0)),0))</f>
        <v>0</v>
      </c>
      <c r="DN27" s="99">
        <f>IF($N27="Equal",IF(AND(DN$11&gt;$K27,EOMONTH($M27,0)&gt;=DN$11),($F27-$O27)/$L27,0),IFERROR(($F27-$O27)*INDEX('S-Curve'!$C$3:$AM$39,MATCH('Development Costs'!$L27,'S-Curve'!$C$3:$C$39,0),MATCH(DATEDIF('Development Costs'!$K27,'Development Costs'!DN$11,"m")+1,'S-Curve'!$C$3:$AM$3,0)),0))</f>
        <v>0</v>
      </c>
      <c r="DO27" s="99">
        <f>IF($N27="Equal",IF(AND(DO$11&gt;$K27,EOMONTH($M27,0)&gt;=DO$11),($F27-$O27)/$L27,0),IFERROR(($F27-$O27)*INDEX('S-Curve'!$C$3:$AM$39,MATCH('Development Costs'!$L27,'S-Curve'!$C$3:$C$39,0),MATCH(DATEDIF('Development Costs'!$K27,'Development Costs'!DO$11,"m")+1,'S-Curve'!$C$3:$AM$3,0)),0))</f>
        <v>0</v>
      </c>
      <c r="DP27" s="99">
        <f>IF($N27="Equal",IF(AND(DP$11&gt;$K27,EOMONTH($M27,0)&gt;=DP$11),($F27-$O27)/$L27,0),IFERROR(($F27-$O27)*INDEX('S-Curve'!$C$3:$AM$39,MATCH('Development Costs'!$L27,'S-Curve'!$C$3:$C$39,0),MATCH(DATEDIF('Development Costs'!$K27,'Development Costs'!DP$11,"m")+1,'S-Curve'!$C$3:$AM$3,0)),0))</f>
        <v>0</v>
      </c>
      <c r="DQ27" s="99">
        <f>IF($N27="Equal",IF(AND(DQ$11&gt;$K27,EOMONTH($M27,0)&gt;=DQ$11),($F27-$O27)/$L27,0),IFERROR(($F27-$O27)*INDEX('S-Curve'!$C$3:$AM$39,MATCH('Development Costs'!$L27,'S-Curve'!$C$3:$C$39,0),MATCH(DATEDIF('Development Costs'!$K27,'Development Costs'!DQ$11,"m")+1,'S-Curve'!$C$3:$AM$3,0)),0))</f>
        <v>0</v>
      </c>
      <c r="DR27" s="99">
        <f>IF($N27="Equal",IF(AND(DR$11&gt;$K27,EOMONTH($M27,0)&gt;=DR$11),($F27-$O27)/$L27,0),IFERROR(($F27-$O27)*INDEX('S-Curve'!$C$3:$AM$39,MATCH('Development Costs'!$L27,'S-Curve'!$C$3:$C$39,0),MATCH(DATEDIF('Development Costs'!$K27,'Development Costs'!DR$11,"m")+1,'S-Curve'!$C$3:$AM$3,0)),0))</f>
        <v>0</v>
      </c>
      <c r="DS27" s="99">
        <f>IF($N27="Equal",IF(AND(DS$11&gt;$K27,EOMONTH($M27,0)&gt;=DS$11),($F27-$O27)/$L27,0),IFERROR(($F27-$O27)*INDEX('S-Curve'!$C$3:$AM$39,MATCH('Development Costs'!$L27,'S-Curve'!$C$3:$C$39,0),MATCH(DATEDIF('Development Costs'!$K27,'Development Costs'!DS$11,"m")+1,'S-Curve'!$C$3:$AM$3,0)),0))</f>
        <v>0</v>
      </c>
      <c r="DT27" s="99">
        <f>IF($N27="Equal",IF(AND(DT$11&gt;$K27,EOMONTH($M27,0)&gt;=DT$11),($F27-$O27)/$L27,0),IFERROR(($F27-$O27)*INDEX('S-Curve'!$C$3:$AM$39,MATCH('Development Costs'!$L27,'S-Curve'!$C$3:$C$39,0),MATCH(DATEDIF('Development Costs'!$K27,'Development Costs'!DT$11,"m")+1,'S-Curve'!$C$3:$AM$3,0)),0))</f>
        <v>0</v>
      </c>
      <c r="DU27" s="99">
        <f>IF($N27="Equal",IF(AND(DU$11&gt;$K27,EOMONTH($M27,0)&gt;=DU$11),($F27-$O27)/$L27,0),IFERROR(($F27-$O27)*INDEX('S-Curve'!$C$3:$AM$39,MATCH('Development Costs'!$L27,'S-Curve'!$C$3:$C$39,0),MATCH(DATEDIF('Development Costs'!$K27,'Development Costs'!DU$11,"m")+1,'S-Curve'!$C$3:$AM$3,0)),0))</f>
        <v>0</v>
      </c>
      <c r="DV27" s="99">
        <f>IF($N27="Equal",IF(AND(DV$11&gt;$K27,EOMONTH($M27,0)&gt;=DV$11),($F27-$O27)/$L27,0),IFERROR(($F27-$O27)*INDEX('S-Curve'!$C$3:$AM$39,MATCH('Development Costs'!$L27,'S-Curve'!$C$3:$C$39,0),MATCH(DATEDIF('Development Costs'!$K27,'Development Costs'!DV$11,"m")+1,'S-Curve'!$C$3:$AM$3,0)),0))</f>
        <v>0</v>
      </c>
      <c r="DW27" s="99">
        <f>IF($N27="Equal",IF(AND(DW$11&gt;$K27,EOMONTH($M27,0)&gt;=DW$11),($F27-$O27)/$L27,0),IFERROR(($F27-$O27)*INDEX('S-Curve'!$C$3:$AM$39,MATCH('Development Costs'!$L27,'S-Curve'!$C$3:$C$39,0),MATCH(DATEDIF('Development Costs'!$K27,'Development Costs'!DW$11,"m")+1,'S-Curve'!$C$3:$AM$3,0)),0))</f>
        <v>0</v>
      </c>
      <c r="DX27" s="99">
        <f>IF($N27="Equal",IF(AND(DX$11&gt;$K27,EOMONTH($M27,0)&gt;=DX$11),($F27-$O27)/$L27,0),IFERROR(($F27-$O27)*INDEX('S-Curve'!$C$3:$AM$39,MATCH('Development Costs'!$L27,'S-Curve'!$C$3:$C$39,0),MATCH(DATEDIF('Development Costs'!$K27,'Development Costs'!DX$11,"m")+1,'S-Curve'!$C$3:$AM$3,0)),0))</f>
        <v>0</v>
      </c>
      <c r="DY27" s="99">
        <f>IF($N27="Equal",IF(AND(DY$11&gt;$K27,EOMONTH($M27,0)&gt;=DY$11),($F27-$O27)/$L27,0),IFERROR(($F27-$O27)*INDEX('S-Curve'!$C$3:$AM$39,MATCH('Development Costs'!$L27,'S-Curve'!$C$3:$C$39,0),MATCH(DATEDIF('Development Costs'!$K27,'Development Costs'!DY$11,"m")+1,'S-Curve'!$C$3:$AM$3,0)),0))</f>
        <v>0</v>
      </c>
      <c r="DZ27" s="99">
        <f>IF($N27="Equal",IF(AND(DZ$11&gt;$K27,EOMONTH($M27,0)&gt;=DZ$11),($F27-$O27)/$L27,0),IFERROR(($F27-$O27)*INDEX('S-Curve'!$C$3:$AM$39,MATCH('Development Costs'!$L27,'S-Curve'!$C$3:$C$39,0),MATCH(DATEDIF('Development Costs'!$K27,'Development Costs'!DZ$11,"m")+1,'S-Curve'!$C$3:$AM$3,0)),0))</f>
        <v>0</v>
      </c>
      <c r="EA27" s="99">
        <f>IF($N27="Equal",IF(AND(EA$11&gt;$K27,EOMONTH($M27,0)&gt;=EA$11),($F27-$O27)/$L27,0),IFERROR(($F27-$O27)*INDEX('S-Curve'!$C$3:$AM$39,MATCH('Development Costs'!$L27,'S-Curve'!$C$3:$C$39,0),MATCH(DATEDIF('Development Costs'!$K27,'Development Costs'!EA$11,"m")+1,'S-Curve'!$C$3:$AM$3,0)),0))</f>
        <v>0</v>
      </c>
      <c r="EB27" s="99">
        <f>IF($N27="Equal",IF(AND(EB$11&gt;$K27,EOMONTH($M27,0)&gt;=EB$11),($F27-$O27)/$L27,0),IFERROR(($F27-$O27)*INDEX('S-Curve'!$C$3:$AM$39,MATCH('Development Costs'!$L27,'S-Curve'!$C$3:$C$39,0),MATCH(DATEDIF('Development Costs'!$K27,'Development Costs'!EB$11,"m")+1,'S-Curve'!$C$3:$AM$3,0)),0))</f>
        <v>0</v>
      </c>
      <c r="EC27" s="99">
        <f>IF($N27="Equal",IF(AND(EC$11&gt;$K27,EOMONTH($M27,0)&gt;=EC$11),($F27-$O27)/$L27,0),IFERROR(($F27-$O27)*INDEX('S-Curve'!$C$3:$AM$39,MATCH('Development Costs'!$L27,'S-Curve'!$C$3:$C$39,0),MATCH(DATEDIF('Development Costs'!$K27,'Development Costs'!EC$11,"m")+1,'S-Curve'!$C$3:$AM$3,0)),0))</f>
        <v>0</v>
      </c>
      <c r="ED27" s="99">
        <f>IF($N27="Equal",IF(AND(ED$11&gt;$K27,EOMONTH($M27,0)&gt;=ED$11),($F27-$O27)/$L27,0),IFERROR(($F27-$O27)*INDEX('S-Curve'!$C$3:$AM$39,MATCH('Development Costs'!$L27,'S-Curve'!$C$3:$C$39,0),MATCH(DATEDIF('Development Costs'!$K27,'Development Costs'!ED$11,"m")+1,'S-Curve'!$C$3:$AM$3,0)),0))</f>
        <v>0</v>
      </c>
      <c r="EE27" s="99">
        <f>IF($N27="Equal",IF(AND(EE$11&gt;$K27,EOMONTH($M27,0)&gt;=EE$11),($F27-$O27)/$L27,0),IFERROR(($F27-$O27)*INDEX('S-Curve'!$C$3:$AM$39,MATCH('Development Costs'!$L27,'S-Curve'!$C$3:$C$39,0),MATCH(DATEDIF('Development Costs'!$K27,'Development Costs'!EE$11,"m")+1,'S-Curve'!$C$3:$AM$3,0)),0))</f>
        <v>0</v>
      </c>
      <c r="EF27" s="99">
        <f>IF($N27="Equal",IF(AND(EF$11&gt;$K27,EOMONTH($M27,0)&gt;=EF$11),($F27-$O27)/$L27,0),IFERROR(($F27-$O27)*INDEX('S-Curve'!$C$3:$AM$39,MATCH('Development Costs'!$L27,'S-Curve'!$C$3:$C$39,0),MATCH(DATEDIF('Development Costs'!$K27,'Development Costs'!EF$11,"m")+1,'S-Curve'!$C$3:$AM$3,0)),0))</f>
        <v>0</v>
      </c>
      <c r="EG27" s="99">
        <f>IF(EC27="Equal",IF(AND(EG$11&gt;$K27,EOMONTH($M27,0)&gt;=EG$11),($F27-$O27)/$L27,0),IFERROR(($F27-$O27)*INDEX('S-Curve'!$C$3:$AM$39,MATCH('Development Costs'!$L27,'S-Curve'!$C$3:$C$39,0),MATCH(DATEDIF('Development Costs'!$K27,'Development Costs'!EG$11,"m")+1,'S-Curve'!$C$3:$AM$3,0)),0))</f>
        <v>0</v>
      </c>
    </row>
    <row r="28" spans="2:137">
      <c r="B28" s="5" t="s">
        <v>346</v>
      </c>
      <c r="E28" s="69">
        <v>0</v>
      </c>
      <c r="F28" s="18">
        <v>0</v>
      </c>
      <c r="G28" s="105">
        <f t="shared" si="15"/>
        <v>0</v>
      </c>
      <c r="H28" s="99">
        <f>F28/Assumptions!$D$60</f>
        <v>0</v>
      </c>
      <c r="I28" s="32">
        <f t="shared" ca="1" si="11"/>
        <v>0</v>
      </c>
      <c r="K28" s="73">
        <f>Assumptions!$D$16</f>
        <v>46204</v>
      </c>
      <c r="L28" s="155">
        <f>Assumptions!$D$17</f>
        <v>23</v>
      </c>
      <c r="M28" s="149">
        <f t="shared" si="12"/>
        <v>46874</v>
      </c>
      <c r="N28" s="70" t="s">
        <v>400</v>
      </c>
      <c r="O28" s="71">
        <v>0</v>
      </c>
      <c r="P28" s="1" t="str">
        <f t="shared" si="8"/>
        <v/>
      </c>
      <c r="Q28" s="99">
        <f t="shared" si="13"/>
        <v>0</v>
      </c>
      <c r="R28" s="99">
        <f>IF($N28="Equal",IF(AND(R$11&gt;$K28,EOMONTH($M28,0)&gt;=R$11),($F28-$O28)/$L28,0),IFERROR(($F28-$O28)*INDEX('S-Curve'!$C$3:$AM$39,MATCH('Development Costs'!$L28,'S-Curve'!$C$3:$C$39,0),MATCH(DATEDIF('Development Costs'!$K28,'Development Costs'!R$11,"m")+1,'S-Curve'!$C$3:$AM$3,0)),0))</f>
        <v>0</v>
      </c>
      <c r="S28" s="99">
        <f>IF($N28="Equal",IF(AND(S$11&gt;$K28,EOMONTH($M28,0)&gt;=S$11),($F28-$O28)/$L28,0),IFERROR(($F28-$O28)*INDEX('S-Curve'!$C$3:$AM$39,MATCH('Development Costs'!$L28,'S-Curve'!$C$3:$C$39,0),MATCH(DATEDIF('Development Costs'!$K28,'Development Costs'!S$11,"m")+1,'S-Curve'!$C$3:$AM$3,0)),0))</f>
        <v>0</v>
      </c>
      <c r="T28" s="99">
        <f>IF($N28="Equal",IF(AND(T$11&gt;$K28,EOMONTH($M28,0)&gt;=T$11),($F28-$O28)/$L28,0),IFERROR(($F28-$O28)*INDEX('S-Curve'!$C$3:$AM$39,MATCH('Development Costs'!$L28,'S-Curve'!$C$3:$C$39,0),MATCH(DATEDIF('Development Costs'!$K28,'Development Costs'!T$11,"m")+1,'S-Curve'!$C$3:$AM$3,0)),0))</f>
        <v>0</v>
      </c>
      <c r="U28" s="99">
        <f>IF($N28="Equal",IF(AND(U$11&gt;$K28,EOMONTH($M28,0)&gt;=U$11),($F28-$O28)/$L28,0),IFERROR(($F28-$O28)*INDEX('S-Curve'!$C$3:$AM$39,MATCH('Development Costs'!$L28,'S-Curve'!$C$3:$C$39,0),MATCH(DATEDIF('Development Costs'!$K28,'Development Costs'!U$11,"m")+1,'S-Curve'!$C$3:$AM$3,0)),0))</f>
        <v>0</v>
      </c>
      <c r="V28" s="99">
        <f>IF($N28="Equal",IF(AND(V$11&gt;$K28,EOMONTH($M28,0)&gt;=V$11),($F28-$O28)/$L28,0),IFERROR(($F28-$O28)*INDEX('S-Curve'!$C$3:$AM$39,MATCH('Development Costs'!$L28,'S-Curve'!$C$3:$C$39,0),MATCH(DATEDIF('Development Costs'!$K28,'Development Costs'!V$11,"m")+1,'S-Curve'!$C$3:$AM$3,0)),0))</f>
        <v>0</v>
      </c>
      <c r="W28" s="99">
        <f>IF($N28="Equal",IF(AND(W$11&gt;$K28,EOMONTH($M28,0)&gt;=W$11),($F28-$O28)/$L28,0),IFERROR(($F28-$O28)*INDEX('S-Curve'!$C$3:$AM$39,MATCH('Development Costs'!$L28,'S-Curve'!$C$3:$C$39,0),MATCH(DATEDIF('Development Costs'!$K28,'Development Costs'!W$11,"m")+1,'S-Curve'!$C$3:$AM$3,0)),0))</f>
        <v>0</v>
      </c>
      <c r="X28" s="99">
        <f>IF($N28="Equal",IF(AND(X$11&gt;$K28,EOMONTH($M28,0)&gt;=X$11),($F28-$O28)/$L28,0),IFERROR(($F28-$O28)*INDEX('S-Curve'!$C$3:$AM$39,MATCH('Development Costs'!$L28,'S-Curve'!$C$3:$C$39,0),MATCH(DATEDIF('Development Costs'!$K28,'Development Costs'!X$11,"m")+1,'S-Curve'!$C$3:$AM$3,0)),0))</f>
        <v>0</v>
      </c>
      <c r="Y28" s="99">
        <f>IF($N28="Equal",IF(AND(Y$11&gt;$K28,EOMONTH($M28,0)&gt;=Y$11),($F28-$O28)/$L28,0),IFERROR(($F28-$O28)*INDEX('S-Curve'!$C$3:$AM$39,MATCH('Development Costs'!$L28,'S-Curve'!$C$3:$C$39,0),MATCH(DATEDIF('Development Costs'!$K28,'Development Costs'!Y$11,"m")+1,'S-Curve'!$C$3:$AM$3,0)),0))</f>
        <v>0</v>
      </c>
      <c r="Z28" s="99">
        <f>IF($N28="Equal",IF(AND(Z$11&gt;$K28,EOMONTH($M28,0)&gt;=Z$11),($F28-$O28)/$L28,0),IFERROR(($F28-$O28)*INDEX('S-Curve'!$C$3:$AM$39,MATCH('Development Costs'!$L28,'S-Curve'!$C$3:$C$39,0),MATCH(DATEDIF('Development Costs'!$K28,'Development Costs'!Z$11,"m")+1,'S-Curve'!$C$3:$AM$3,0)),0))</f>
        <v>0</v>
      </c>
      <c r="AA28" s="99">
        <f>IF($N28="Equal",IF(AND(AA$11&gt;$K28,EOMONTH($M28,0)&gt;=AA$11),($F28-$O28)/$L28,0),IFERROR(($F28-$O28)*INDEX('S-Curve'!$C$3:$AM$39,MATCH('Development Costs'!$L28,'S-Curve'!$C$3:$C$39,0),MATCH(DATEDIF('Development Costs'!$K28,'Development Costs'!AA$11,"m")+1,'S-Curve'!$C$3:$AM$3,0)),0))</f>
        <v>0</v>
      </c>
      <c r="AB28" s="99">
        <f>IF($N28="Equal",IF(AND(AB$11&gt;$K28,EOMONTH($M28,0)&gt;=AB$11),($F28-$O28)/$L28,0),IFERROR(($F28-$O28)*INDEX('S-Curve'!$C$3:$AM$39,MATCH('Development Costs'!$L28,'S-Curve'!$C$3:$C$39,0),MATCH(DATEDIF('Development Costs'!$K28,'Development Costs'!AB$11,"m")+1,'S-Curve'!$C$3:$AM$3,0)),0))</f>
        <v>0</v>
      </c>
      <c r="AC28" s="99">
        <f>IF($N28="Equal",IF(AND(AC$11&gt;$K28,EOMONTH($M28,0)&gt;=AC$11),($F28-$O28)/$L28,0),IFERROR(($F28-$O28)*INDEX('S-Curve'!$C$3:$AM$39,MATCH('Development Costs'!$L28,'S-Curve'!$C$3:$C$39,0),MATCH(DATEDIF('Development Costs'!$K28,'Development Costs'!AC$11,"m")+1,'S-Curve'!$C$3:$AM$3,0)),0))</f>
        <v>0</v>
      </c>
      <c r="AD28" s="99">
        <f>IF($N28="Equal",IF(AND(AD$11&gt;$K28,EOMONTH($M28,0)&gt;=AD$11),($F28-$O28)/$L28,0),IFERROR(($F28-$O28)*INDEX('S-Curve'!$C$3:$AM$39,MATCH('Development Costs'!$L28,'S-Curve'!$C$3:$C$39,0),MATCH(DATEDIF('Development Costs'!$K28,'Development Costs'!AD$11,"m")+1,'S-Curve'!$C$3:$AM$3,0)),0))</f>
        <v>0</v>
      </c>
      <c r="AE28" s="99">
        <f>IF($N28="Equal",IF(AND(AE$11&gt;$K28,EOMONTH($M28,0)&gt;=AE$11),($F28-$O28)/$L28,0),IFERROR(($F28-$O28)*INDEX('S-Curve'!$C$3:$AM$39,MATCH('Development Costs'!$L28,'S-Curve'!$C$3:$C$39,0),MATCH(DATEDIF('Development Costs'!$K28,'Development Costs'!AE$11,"m")+1,'S-Curve'!$C$3:$AM$3,0)),0))</f>
        <v>0</v>
      </c>
      <c r="AF28" s="99">
        <f>IF($N28="Equal",IF(AND(AF$11&gt;$K28,EOMONTH($M28,0)&gt;=AF$11),($F28-$O28)/$L28,0),IFERROR(($F28-$O28)*INDEX('S-Curve'!$C$3:$AM$39,MATCH('Development Costs'!$L28,'S-Curve'!$C$3:$C$39,0),MATCH(DATEDIF('Development Costs'!$K28,'Development Costs'!AF$11,"m")+1,'S-Curve'!$C$3:$AM$3,0)),0))</f>
        <v>0</v>
      </c>
      <c r="AG28" s="99">
        <f>IF($N28="Equal",IF(AND(AG$11&gt;$K28,EOMONTH($M28,0)&gt;=AG$11),($F28-$O28)/$L28,0),IFERROR(($F28-$O28)*INDEX('S-Curve'!$C$3:$AM$39,MATCH('Development Costs'!$L28,'S-Curve'!$C$3:$C$39,0),MATCH(DATEDIF('Development Costs'!$K28,'Development Costs'!AG$11,"m")+1,'S-Curve'!$C$3:$AM$3,0)),0))</f>
        <v>0</v>
      </c>
      <c r="AH28" s="99">
        <f>IF($N28="Equal",IF(AND(AH$11&gt;$K28,EOMONTH($M28,0)&gt;=AH$11),($F28-$O28)/$L28,0),IFERROR(($F28-$O28)*INDEX('S-Curve'!$C$3:$AM$39,MATCH('Development Costs'!$L28,'S-Curve'!$C$3:$C$39,0),MATCH(DATEDIF('Development Costs'!$K28,'Development Costs'!AH$11,"m")+1,'S-Curve'!$C$3:$AM$3,0)),0))</f>
        <v>0</v>
      </c>
      <c r="AI28" s="99">
        <f>IF($N28="Equal",IF(AND(AI$11&gt;$K28,EOMONTH($M28,0)&gt;=AI$11),($F28-$O28)/$L28,0),IFERROR(($F28-$O28)*INDEX('S-Curve'!$C$3:$AM$39,MATCH('Development Costs'!$L28,'S-Curve'!$C$3:$C$39,0),MATCH(DATEDIF('Development Costs'!$K28,'Development Costs'!AI$11,"m")+1,'S-Curve'!$C$3:$AM$3,0)),0))</f>
        <v>0</v>
      </c>
      <c r="AJ28" s="99">
        <f>IF($N28="Equal",IF(AND(AJ$11&gt;$K28,EOMONTH($M28,0)&gt;=AJ$11),($F28-$O28)/$L28,0),IFERROR(($F28-$O28)*INDEX('S-Curve'!$C$3:$AM$39,MATCH('Development Costs'!$L28,'S-Curve'!$C$3:$C$39,0),MATCH(DATEDIF('Development Costs'!$K28,'Development Costs'!AJ$11,"m")+1,'S-Curve'!$C$3:$AM$3,0)),0))</f>
        <v>0</v>
      </c>
      <c r="AK28" s="99">
        <f>IF($N28="Equal",IF(AND(AK$11&gt;$K28,EOMONTH($M28,0)&gt;=AK$11),($F28-$O28)/$L28,0),IFERROR(($F28-$O28)*INDEX('S-Curve'!$C$3:$AM$39,MATCH('Development Costs'!$L28,'S-Curve'!$C$3:$C$39,0),MATCH(DATEDIF('Development Costs'!$K28,'Development Costs'!AK$11,"m")+1,'S-Curve'!$C$3:$AM$3,0)),0))</f>
        <v>0</v>
      </c>
      <c r="AL28" s="99">
        <f>IF($N28="Equal",IF(AND(AL$11&gt;$K28,EOMONTH($M28,0)&gt;=AL$11),($F28-$O28)/$L28,0),IFERROR(($F28-$O28)*INDEX('S-Curve'!$C$3:$AM$39,MATCH('Development Costs'!$L28,'S-Curve'!$C$3:$C$39,0),MATCH(DATEDIF('Development Costs'!$K28,'Development Costs'!AL$11,"m")+1,'S-Curve'!$C$3:$AM$3,0)),0))</f>
        <v>0</v>
      </c>
      <c r="AM28" s="99">
        <f>IF($N28="Equal",IF(AND(AM$11&gt;$K28,EOMONTH($M28,0)&gt;=AM$11),($F28-$O28)/$L28,0),IFERROR(($F28-$O28)*INDEX('S-Curve'!$C$3:$AM$39,MATCH('Development Costs'!$L28,'S-Curve'!$C$3:$C$39,0),MATCH(DATEDIF('Development Costs'!$K28,'Development Costs'!AM$11,"m")+1,'S-Curve'!$C$3:$AM$3,0)),0))</f>
        <v>0</v>
      </c>
      <c r="AN28" s="99">
        <f>IF($N28="Equal",IF(AND(AN$11&gt;$K28,EOMONTH($M28,0)&gt;=AN$11),($F28-$O28)/$L28,0),IFERROR(($F28-$O28)*INDEX('S-Curve'!$C$3:$AM$39,MATCH('Development Costs'!$L28,'S-Curve'!$C$3:$C$39,0),MATCH(DATEDIF('Development Costs'!$K28,'Development Costs'!AN$11,"m")+1,'S-Curve'!$C$3:$AM$3,0)),0))</f>
        <v>0</v>
      </c>
      <c r="AO28" s="99">
        <f>IF($N28="Equal",IF(AND(AO$11&gt;$K28,EOMONTH($M28,0)&gt;=AO$11),($F28-$O28)/$L28,0),IFERROR(($F28-$O28)*INDEX('S-Curve'!$C$3:$AM$39,MATCH('Development Costs'!$L28,'S-Curve'!$C$3:$C$39,0),MATCH(DATEDIF('Development Costs'!$K28,'Development Costs'!AO$11,"m")+1,'S-Curve'!$C$3:$AM$3,0)),0))</f>
        <v>0</v>
      </c>
      <c r="AP28" s="99">
        <f>IF($N28="Equal",IF(AND(AP$11&gt;$K28,EOMONTH($M28,0)&gt;=AP$11),($F28-$O28)/$L28,0),IFERROR(($F28-$O28)*INDEX('S-Curve'!$C$3:$AM$39,MATCH('Development Costs'!$L28,'S-Curve'!$C$3:$C$39,0),MATCH(DATEDIF('Development Costs'!$K28,'Development Costs'!AP$11,"m")+1,'S-Curve'!$C$3:$AM$3,0)),0))</f>
        <v>0</v>
      </c>
      <c r="AQ28" s="99">
        <f>IF($N28="Equal",IF(AND(AQ$11&gt;$K28,EOMONTH($M28,0)&gt;=AQ$11),($F28-$O28)/$L28,0),IFERROR(($F28-$O28)*INDEX('S-Curve'!$C$3:$AM$39,MATCH('Development Costs'!$L28,'S-Curve'!$C$3:$C$39,0),MATCH(DATEDIF('Development Costs'!$K28,'Development Costs'!AQ$11,"m")+1,'S-Curve'!$C$3:$AM$3,0)),0))</f>
        <v>0</v>
      </c>
      <c r="AR28" s="99">
        <f>IF($N28="Equal",IF(AND(AR$11&gt;$K28,EOMONTH($M28,0)&gt;=AR$11),($F28-$O28)/$L28,0),IFERROR(($F28-$O28)*INDEX('S-Curve'!$C$3:$AM$39,MATCH('Development Costs'!$L28,'S-Curve'!$C$3:$C$39,0),MATCH(DATEDIF('Development Costs'!$K28,'Development Costs'!AR$11,"m")+1,'S-Curve'!$C$3:$AM$3,0)),0))</f>
        <v>0</v>
      </c>
      <c r="AS28" s="99">
        <f>IF($N28="Equal",IF(AND(AS$11&gt;$K28,EOMONTH($M28,0)&gt;=AS$11),($F28-$O28)/$L28,0),IFERROR(($F28-$O28)*INDEX('S-Curve'!$C$3:$AM$39,MATCH('Development Costs'!$L28,'S-Curve'!$C$3:$C$39,0),MATCH(DATEDIF('Development Costs'!$K28,'Development Costs'!AS$11,"m")+1,'S-Curve'!$C$3:$AM$3,0)),0))</f>
        <v>0</v>
      </c>
      <c r="AT28" s="99">
        <f>IF($N28="Equal",IF(AND(AT$11&gt;$K28,EOMONTH($M28,0)&gt;=AT$11),($F28-$O28)/$L28,0),IFERROR(($F28-$O28)*INDEX('S-Curve'!$C$3:$AM$39,MATCH('Development Costs'!$L28,'S-Curve'!$C$3:$C$39,0),MATCH(DATEDIF('Development Costs'!$K28,'Development Costs'!AT$11,"m")+1,'S-Curve'!$C$3:$AM$3,0)),0))</f>
        <v>0</v>
      </c>
      <c r="AU28" s="99">
        <f>IF($N28="Equal",IF(AND(AU$11&gt;$K28,EOMONTH($M28,0)&gt;=AU$11),($F28-$O28)/$L28,0),IFERROR(($F28-$O28)*INDEX('S-Curve'!$C$3:$AM$39,MATCH('Development Costs'!$L28,'S-Curve'!$C$3:$C$39,0),MATCH(DATEDIF('Development Costs'!$K28,'Development Costs'!AU$11,"m")+1,'S-Curve'!$C$3:$AM$3,0)),0))</f>
        <v>0</v>
      </c>
      <c r="AV28" s="99">
        <f>IF($N28="Equal",IF(AND(AV$11&gt;$K28,EOMONTH($M28,0)&gt;=AV$11),($F28-$O28)/$L28,0),IFERROR(($F28-$O28)*INDEX('S-Curve'!$C$3:$AM$39,MATCH('Development Costs'!$L28,'S-Curve'!$C$3:$C$39,0),MATCH(DATEDIF('Development Costs'!$K28,'Development Costs'!AV$11,"m")+1,'S-Curve'!$C$3:$AM$3,0)),0))</f>
        <v>0</v>
      </c>
      <c r="AW28" s="99">
        <f>IF($N28="Equal",IF(AND(AW$11&gt;$K28,EOMONTH($M28,0)&gt;=AW$11),($F28-$O28)/$L28,0),IFERROR(($F28-$O28)*INDEX('S-Curve'!$C$3:$AM$39,MATCH('Development Costs'!$L28,'S-Curve'!$C$3:$C$39,0),MATCH(DATEDIF('Development Costs'!$K28,'Development Costs'!AW$11,"m")+1,'S-Curve'!$C$3:$AM$3,0)),0))</f>
        <v>0</v>
      </c>
      <c r="AX28" s="99">
        <f>IF($N28="Equal",IF(AND(AX$11&gt;$K28,EOMONTH($M28,0)&gt;=AX$11),($F28-$O28)/$L28,0),IFERROR(($F28-$O28)*INDEX('S-Curve'!$C$3:$AM$39,MATCH('Development Costs'!$L28,'S-Curve'!$C$3:$C$39,0),MATCH(DATEDIF('Development Costs'!$K28,'Development Costs'!AX$11,"m")+1,'S-Curve'!$C$3:$AM$3,0)),0))</f>
        <v>0</v>
      </c>
      <c r="AY28" s="99">
        <f>IF($N28="Equal",IF(AND(AY$11&gt;$K28,EOMONTH($M28,0)&gt;=AY$11),($F28-$O28)/$L28,0),IFERROR(($F28-$O28)*INDEX('S-Curve'!$C$3:$AM$39,MATCH('Development Costs'!$L28,'S-Curve'!$C$3:$C$39,0),MATCH(DATEDIF('Development Costs'!$K28,'Development Costs'!AY$11,"m")+1,'S-Curve'!$C$3:$AM$3,0)),0))</f>
        <v>0</v>
      </c>
      <c r="AZ28" s="99">
        <f>IF($N28="Equal",IF(AND(AZ$11&gt;$K28,EOMONTH($M28,0)&gt;=AZ$11),($F28-$O28)/$L28,0),IFERROR(($F28-$O28)*INDEX('S-Curve'!$C$3:$AM$39,MATCH('Development Costs'!$L28,'S-Curve'!$C$3:$C$39,0),MATCH(DATEDIF('Development Costs'!$K28,'Development Costs'!AZ$11,"m")+1,'S-Curve'!$C$3:$AM$3,0)),0))</f>
        <v>0</v>
      </c>
      <c r="BA28" s="99">
        <f>IF($N28="Equal",IF(AND(BA$11&gt;$K28,EOMONTH($M28,0)&gt;=BA$11),($F28-$O28)/$L28,0),IFERROR(($F28-$O28)*INDEX('S-Curve'!$C$3:$AM$39,MATCH('Development Costs'!$L28,'S-Curve'!$C$3:$C$39,0),MATCH(DATEDIF('Development Costs'!$K28,'Development Costs'!BA$11,"m")+1,'S-Curve'!$C$3:$AM$3,0)),0))</f>
        <v>0</v>
      </c>
      <c r="BB28" s="99">
        <f>IF($N28="Equal",IF(AND(BB$11&gt;$K28,EOMONTH($M28,0)&gt;=BB$11),($F28-$O28)/$L28,0),IFERROR(($F28-$O28)*INDEX('S-Curve'!$C$3:$AM$39,MATCH('Development Costs'!$L28,'S-Curve'!$C$3:$C$39,0),MATCH(DATEDIF('Development Costs'!$K28,'Development Costs'!BB$11,"m")+1,'S-Curve'!$C$3:$AM$3,0)),0))</f>
        <v>0</v>
      </c>
      <c r="BC28" s="99">
        <f>IF($N28="Equal",IF(AND(BC$11&gt;$K28,EOMONTH($M28,0)&gt;=BC$11),($F28-$O28)/$L28,0),IFERROR(($F28-$O28)*INDEX('S-Curve'!$C$3:$AM$39,MATCH('Development Costs'!$L28,'S-Curve'!$C$3:$C$39,0),MATCH(DATEDIF('Development Costs'!$K28,'Development Costs'!BC$11,"m")+1,'S-Curve'!$C$3:$AM$3,0)),0))</f>
        <v>0</v>
      </c>
      <c r="BD28" s="99">
        <f>IF($N28="Equal",IF(AND(BD$11&gt;$K28,EOMONTH($M28,0)&gt;=BD$11),($F28-$O28)/$L28,0),IFERROR(($F28-$O28)*INDEX('S-Curve'!$C$3:$AM$39,MATCH('Development Costs'!$L28,'S-Curve'!$C$3:$C$39,0),MATCH(DATEDIF('Development Costs'!$K28,'Development Costs'!BD$11,"m")+1,'S-Curve'!$C$3:$AM$3,0)),0))</f>
        <v>0</v>
      </c>
      <c r="BE28" s="99">
        <f>IF($N28="Equal",IF(AND(BE$11&gt;$K28,EOMONTH($M28,0)&gt;=BE$11),($F28-$O28)/$L28,0),IFERROR(($F28-$O28)*INDEX('S-Curve'!$C$3:$AM$39,MATCH('Development Costs'!$L28,'S-Curve'!$C$3:$C$39,0),MATCH(DATEDIF('Development Costs'!$K28,'Development Costs'!BE$11,"m")+1,'S-Curve'!$C$3:$AM$3,0)),0))</f>
        <v>0</v>
      </c>
      <c r="BF28" s="99">
        <f>IF($N28="Equal",IF(AND(BF$11&gt;$K28,EOMONTH($M28,0)&gt;=BF$11),($F28-$O28)/$L28,0),IFERROR(($F28-$O28)*INDEX('S-Curve'!$C$3:$AM$39,MATCH('Development Costs'!$L28,'S-Curve'!$C$3:$C$39,0),MATCH(DATEDIF('Development Costs'!$K28,'Development Costs'!BF$11,"m")+1,'S-Curve'!$C$3:$AM$3,0)),0))</f>
        <v>0</v>
      </c>
      <c r="BG28" s="99">
        <f>IF($N28="Equal",IF(AND(BG$11&gt;$K28,EOMONTH($M28,0)&gt;=BG$11),($F28-$O28)/$L28,0),IFERROR(($F28-$O28)*INDEX('S-Curve'!$C$3:$AM$39,MATCH('Development Costs'!$L28,'S-Curve'!$C$3:$C$39,0),MATCH(DATEDIF('Development Costs'!$K28,'Development Costs'!BG$11,"m")+1,'S-Curve'!$C$3:$AM$3,0)),0))</f>
        <v>0</v>
      </c>
      <c r="BH28" s="99">
        <f>IF($N28="Equal",IF(AND(BH$11&gt;$K28,EOMONTH($M28,0)&gt;=BH$11),($F28-$O28)/$L28,0),IFERROR(($F28-$O28)*INDEX('S-Curve'!$C$3:$AM$39,MATCH('Development Costs'!$L28,'S-Curve'!$C$3:$C$39,0),MATCH(DATEDIF('Development Costs'!$K28,'Development Costs'!BH$11,"m")+1,'S-Curve'!$C$3:$AM$3,0)),0))</f>
        <v>0</v>
      </c>
      <c r="BI28" s="99">
        <f>IF($N28="Equal",IF(AND(BI$11&gt;$K28,EOMONTH($M28,0)&gt;=BI$11),($F28-$O28)/$L28,0),IFERROR(($F28-$O28)*INDEX('S-Curve'!$C$3:$AM$39,MATCH('Development Costs'!$L28,'S-Curve'!$C$3:$C$39,0),MATCH(DATEDIF('Development Costs'!$K28,'Development Costs'!BI$11,"m")+1,'S-Curve'!$C$3:$AM$3,0)),0))</f>
        <v>0</v>
      </c>
      <c r="BJ28" s="99">
        <f>IF($N28="Equal",IF(AND(BJ$11&gt;$K28,EOMONTH($M28,0)&gt;=BJ$11),($F28-$O28)/$L28,0),IFERROR(($F28-$O28)*INDEX('S-Curve'!$C$3:$AM$39,MATCH('Development Costs'!$L28,'S-Curve'!$C$3:$C$39,0),MATCH(DATEDIF('Development Costs'!$K28,'Development Costs'!BJ$11,"m")+1,'S-Curve'!$C$3:$AM$3,0)),0))</f>
        <v>0</v>
      </c>
      <c r="BK28" s="99">
        <f>IF($N28="Equal",IF(AND(BK$11&gt;$K28,EOMONTH($M28,0)&gt;=BK$11),($F28-$O28)/$L28,0),IFERROR(($F28-$O28)*INDEX('S-Curve'!$C$3:$AM$39,MATCH('Development Costs'!$L28,'S-Curve'!$C$3:$C$39,0),MATCH(DATEDIF('Development Costs'!$K28,'Development Costs'!BK$11,"m")+1,'S-Curve'!$C$3:$AM$3,0)),0))</f>
        <v>0</v>
      </c>
      <c r="BL28" s="99">
        <f>IF($N28="Equal",IF(AND(BL$11&gt;$K28,EOMONTH($M28,0)&gt;=BL$11),($F28-$O28)/$L28,0),IFERROR(($F28-$O28)*INDEX('S-Curve'!$C$3:$AM$39,MATCH('Development Costs'!$L28,'S-Curve'!$C$3:$C$39,0),MATCH(DATEDIF('Development Costs'!$K28,'Development Costs'!BL$11,"m")+1,'S-Curve'!$C$3:$AM$3,0)),0))</f>
        <v>0</v>
      </c>
      <c r="BM28" s="99">
        <f>IF($N28="Equal",IF(AND(BM$11&gt;$K28,EOMONTH($M28,0)&gt;=BM$11),($F28-$O28)/$L28,0),IFERROR(($F28-$O28)*INDEX('S-Curve'!$C$3:$AM$39,MATCH('Development Costs'!$L28,'S-Curve'!$C$3:$C$39,0),MATCH(DATEDIF('Development Costs'!$K28,'Development Costs'!BM$11,"m")+1,'S-Curve'!$C$3:$AM$3,0)),0))</f>
        <v>0</v>
      </c>
      <c r="BN28" s="99">
        <f>IF($N28="Equal",IF(AND(BN$11&gt;$K28,EOMONTH($M28,0)&gt;=BN$11),($F28-$O28)/$L28,0),IFERROR(($F28-$O28)*INDEX('S-Curve'!$C$3:$AM$39,MATCH('Development Costs'!$L28,'S-Curve'!$C$3:$C$39,0),MATCH(DATEDIF('Development Costs'!$K28,'Development Costs'!BN$11,"m")+1,'S-Curve'!$C$3:$AM$3,0)),0))</f>
        <v>0</v>
      </c>
      <c r="BO28" s="99">
        <f>IF($N28="Equal",IF(AND(BO$11&gt;$K28,EOMONTH($M28,0)&gt;=BO$11),($F28-$O28)/$L28,0),IFERROR(($F28-$O28)*INDEX('S-Curve'!$C$3:$AM$39,MATCH('Development Costs'!$L28,'S-Curve'!$C$3:$C$39,0),MATCH(DATEDIF('Development Costs'!$K28,'Development Costs'!BO$11,"m")+1,'S-Curve'!$C$3:$AM$3,0)),0))</f>
        <v>0</v>
      </c>
      <c r="BP28" s="99">
        <f>IF($N28="Equal",IF(AND(BP$11&gt;$K28,EOMONTH($M28,0)&gt;=BP$11),($F28-$O28)/$L28,0),IFERROR(($F28-$O28)*INDEX('S-Curve'!$C$3:$AM$39,MATCH('Development Costs'!$L28,'S-Curve'!$C$3:$C$39,0),MATCH(DATEDIF('Development Costs'!$K28,'Development Costs'!BP$11,"m")+1,'S-Curve'!$C$3:$AM$3,0)),0))</f>
        <v>0</v>
      </c>
      <c r="BQ28" s="99">
        <f>IF($N28="Equal",IF(AND(BQ$11&gt;$K28,EOMONTH($M28,0)&gt;=BQ$11),($F28-$O28)/$L28,0),IFERROR(($F28-$O28)*INDEX('S-Curve'!$C$3:$AM$39,MATCH('Development Costs'!$L28,'S-Curve'!$C$3:$C$39,0),MATCH(DATEDIF('Development Costs'!$K28,'Development Costs'!BQ$11,"m")+1,'S-Curve'!$C$3:$AM$3,0)),0))</f>
        <v>0</v>
      </c>
      <c r="BR28" s="99">
        <f>IF($N28="Equal",IF(AND(BR$11&gt;$K28,EOMONTH($M28,0)&gt;=BR$11),($F28-$O28)/$L28,0),IFERROR(($F28-$O28)*INDEX('S-Curve'!$C$3:$AM$39,MATCH('Development Costs'!$L28,'S-Curve'!$C$3:$C$39,0),MATCH(DATEDIF('Development Costs'!$K28,'Development Costs'!BR$11,"m")+1,'S-Curve'!$C$3:$AM$3,0)),0))</f>
        <v>0</v>
      </c>
      <c r="BS28" s="99">
        <f>IF($N28="Equal",IF(AND(BS$11&gt;$K28,EOMONTH($M28,0)&gt;=BS$11),($F28-$O28)/$L28,0),IFERROR(($F28-$O28)*INDEX('S-Curve'!$C$3:$AM$39,MATCH('Development Costs'!$L28,'S-Curve'!$C$3:$C$39,0),MATCH(DATEDIF('Development Costs'!$K28,'Development Costs'!BS$11,"m")+1,'S-Curve'!$C$3:$AM$3,0)),0))</f>
        <v>0</v>
      </c>
      <c r="BT28" s="99">
        <f>IF($N28="Equal",IF(AND(BT$11&gt;$K28,EOMONTH($M28,0)&gt;=BT$11),($F28-$O28)/$L28,0),IFERROR(($F28-$O28)*INDEX('S-Curve'!$C$3:$AM$39,MATCH('Development Costs'!$L28,'S-Curve'!$C$3:$C$39,0),MATCH(DATEDIF('Development Costs'!$K28,'Development Costs'!BT$11,"m")+1,'S-Curve'!$C$3:$AM$3,0)),0))</f>
        <v>0</v>
      </c>
      <c r="BU28" s="99">
        <f>IF($N28="Equal",IF(AND(BU$11&gt;$K28,EOMONTH($M28,0)&gt;=BU$11),($F28-$O28)/$L28,0),IFERROR(($F28-$O28)*INDEX('S-Curve'!$C$3:$AM$39,MATCH('Development Costs'!$L28,'S-Curve'!$C$3:$C$39,0),MATCH(DATEDIF('Development Costs'!$K28,'Development Costs'!BU$11,"m")+1,'S-Curve'!$C$3:$AM$3,0)),0))</f>
        <v>0</v>
      </c>
      <c r="BV28" s="99">
        <f>IF($N28="Equal",IF(AND(BV$11&gt;$K28,EOMONTH($M28,0)&gt;=BV$11),($F28-$O28)/$L28,0),IFERROR(($F28-$O28)*INDEX('S-Curve'!$C$3:$AM$39,MATCH('Development Costs'!$L28,'S-Curve'!$C$3:$C$39,0),MATCH(DATEDIF('Development Costs'!$K28,'Development Costs'!BV$11,"m")+1,'S-Curve'!$C$3:$AM$3,0)),0))</f>
        <v>0</v>
      </c>
      <c r="BW28" s="99">
        <f>IF($N28="Equal",IF(AND(BW$11&gt;$K28,EOMONTH($M28,0)&gt;=BW$11),($F28-$O28)/$L28,0),IFERROR(($F28-$O28)*INDEX('S-Curve'!$C$3:$AM$39,MATCH('Development Costs'!$L28,'S-Curve'!$C$3:$C$39,0),MATCH(DATEDIF('Development Costs'!$K28,'Development Costs'!BW$11,"m")+1,'S-Curve'!$C$3:$AM$3,0)),0))</f>
        <v>0</v>
      </c>
      <c r="BX28" s="99">
        <f>IF($N28="Equal",IF(AND(BX$11&gt;$K28,EOMONTH($M28,0)&gt;=BX$11),($F28-$O28)/$L28,0),IFERROR(($F28-$O28)*INDEX('S-Curve'!$C$3:$AM$39,MATCH('Development Costs'!$L28,'S-Curve'!$C$3:$C$39,0),MATCH(DATEDIF('Development Costs'!$K28,'Development Costs'!BX$11,"m")+1,'S-Curve'!$C$3:$AM$3,0)),0))</f>
        <v>0</v>
      </c>
      <c r="BY28" s="99">
        <f>IF($N28="Equal",IF(AND(BY$11&gt;$K28,EOMONTH($M28,0)&gt;=BY$11),($F28-$O28)/$L28,0),IFERROR(($F28-$O28)*INDEX('S-Curve'!$C$3:$AM$39,MATCH('Development Costs'!$L28,'S-Curve'!$C$3:$C$39,0),MATCH(DATEDIF('Development Costs'!$K28,'Development Costs'!BY$11,"m")+1,'S-Curve'!$C$3:$AM$3,0)),0))</f>
        <v>0</v>
      </c>
      <c r="BZ28" s="99">
        <f>IF($N28="Equal",IF(AND(BZ$11&gt;$K28,EOMONTH($M28,0)&gt;=BZ$11),($F28-$O28)/$L28,0),IFERROR(($F28-$O28)*INDEX('S-Curve'!$C$3:$AM$39,MATCH('Development Costs'!$L28,'S-Curve'!$C$3:$C$39,0),MATCH(DATEDIF('Development Costs'!$K28,'Development Costs'!BZ$11,"m")+1,'S-Curve'!$C$3:$AM$3,0)),0))</f>
        <v>0</v>
      </c>
      <c r="CA28" s="99">
        <f>IF($N28="Equal",IF(AND(CA$11&gt;$K28,EOMONTH($M28,0)&gt;=CA$11),($F28-$O28)/$L28,0),IFERROR(($F28-$O28)*INDEX('S-Curve'!$C$3:$AM$39,MATCH('Development Costs'!$L28,'S-Curve'!$C$3:$C$39,0),MATCH(DATEDIF('Development Costs'!$K28,'Development Costs'!CA$11,"m")+1,'S-Curve'!$C$3:$AM$3,0)),0))</f>
        <v>0</v>
      </c>
      <c r="CB28" s="99">
        <f>IF($N28="Equal",IF(AND(CB$11&gt;$K28,EOMONTH($M28,0)&gt;=CB$11),($F28-$O28)/$L28,0),IFERROR(($F28-$O28)*INDEX('S-Curve'!$C$3:$AM$39,MATCH('Development Costs'!$L28,'S-Curve'!$C$3:$C$39,0),MATCH(DATEDIF('Development Costs'!$K28,'Development Costs'!CB$11,"m")+1,'S-Curve'!$C$3:$AM$3,0)),0))</f>
        <v>0</v>
      </c>
      <c r="CC28" s="99">
        <f>IF($N28="Equal",IF(AND(CC$11&gt;$K28,EOMONTH($M28,0)&gt;=CC$11),($F28-$O28)/$L28,0),IFERROR(($F28-$O28)*INDEX('S-Curve'!$C$3:$AM$39,MATCH('Development Costs'!$L28,'S-Curve'!$C$3:$C$39,0),MATCH(DATEDIF('Development Costs'!$K28,'Development Costs'!CC$11,"m")+1,'S-Curve'!$C$3:$AM$3,0)),0))</f>
        <v>0</v>
      </c>
      <c r="CD28" s="99">
        <f>IF($N28="Equal",IF(AND(CD$11&gt;$K28,EOMONTH($M28,0)&gt;=CD$11),($F28-$O28)/$L28,0),IFERROR(($F28-$O28)*INDEX('S-Curve'!$C$3:$AM$39,MATCH('Development Costs'!$L28,'S-Curve'!$C$3:$C$39,0),MATCH(DATEDIF('Development Costs'!$K28,'Development Costs'!CD$11,"m")+1,'S-Curve'!$C$3:$AM$3,0)),0))</f>
        <v>0</v>
      </c>
      <c r="CE28" s="99">
        <f>IF($N28="Equal",IF(AND(CE$11&gt;$K28,EOMONTH($M28,0)&gt;=CE$11),($F28-$O28)/$L28,0),IFERROR(($F28-$O28)*INDEX('S-Curve'!$C$3:$AM$39,MATCH('Development Costs'!$L28,'S-Curve'!$C$3:$C$39,0),MATCH(DATEDIF('Development Costs'!$K28,'Development Costs'!CE$11,"m")+1,'S-Curve'!$C$3:$AM$3,0)),0))</f>
        <v>0</v>
      </c>
      <c r="CF28" s="99">
        <f>IF($N28="Equal",IF(AND(CF$11&gt;$K28,EOMONTH($M28,0)&gt;=CF$11),($F28-$O28)/$L28,0),IFERROR(($F28-$O28)*INDEX('S-Curve'!$C$3:$AM$39,MATCH('Development Costs'!$L28,'S-Curve'!$C$3:$C$39,0),MATCH(DATEDIF('Development Costs'!$K28,'Development Costs'!CF$11,"m")+1,'S-Curve'!$C$3:$AM$3,0)),0))</f>
        <v>0</v>
      </c>
      <c r="CG28" s="99">
        <f>IF($N28="Equal",IF(AND(CG$11&gt;$K28,EOMONTH($M28,0)&gt;=CG$11),($F28-$O28)/$L28,0),IFERROR(($F28-$O28)*INDEX('S-Curve'!$C$3:$AM$39,MATCH('Development Costs'!$L28,'S-Curve'!$C$3:$C$39,0),MATCH(DATEDIF('Development Costs'!$K28,'Development Costs'!CG$11,"m")+1,'S-Curve'!$C$3:$AM$3,0)),0))</f>
        <v>0</v>
      </c>
      <c r="CH28" s="99">
        <f>IF($N28="Equal",IF(AND(CH$11&gt;$K28,EOMONTH($M28,0)&gt;=CH$11),($F28-$O28)/$L28,0),IFERROR(($F28-$O28)*INDEX('S-Curve'!$C$3:$AM$39,MATCH('Development Costs'!$L28,'S-Curve'!$C$3:$C$39,0),MATCH(DATEDIF('Development Costs'!$K28,'Development Costs'!CH$11,"m")+1,'S-Curve'!$C$3:$AM$3,0)),0))</f>
        <v>0</v>
      </c>
      <c r="CI28" s="99">
        <f>IF($N28="Equal",IF(AND(CI$11&gt;$K28,EOMONTH($M28,0)&gt;=CI$11),($F28-$O28)/$L28,0),IFERROR(($F28-$O28)*INDEX('S-Curve'!$C$3:$AM$39,MATCH('Development Costs'!$L28,'S-Curve'!$C$3:$C$39,0),MATCH(DATEDIF('Development Costs'!$K28,'Development Costs'!CI$11,"m")+1,'S-Curve'!$C$3:$AM$3,0)),0))</f>
        <v>0</v>
      </c>
      <c r="CJ28" s="99">
        <f>IF($N28="Equal",IF(AND(CJ$11&gt;$K28,EOMONTH($M28,0)&gt;=CJ$11),($F28-$O28)/$L28,0),IFERROR(($F28-$O28)*INDEX('S-Curve'!$C$3:$AM$39,MATCH('Development Costs'!$L28,'S-Curve'!$C$3:$C$39,0),MATCH(DATEDIF('Development Costs'!$K28,'Development Costs'!CJ$11,"m")+1,'S-Curve'!$C$3:$AM$3,0)),0))</f>
        <v>0</v>
      </c>
      <c r="CK28" s="99">
        <f>IF($N28="Equal",IF(AND(CK$11&gt;$K28,EOMONTH($M28,0)&gt;=CK$11),($F28-$O28)/$L28,0),IFERROR(($F28-$O28)*INDEX('S-Curve'!$C$3:$AM$39,MATCH('Development Costs'!$L28,'S-Curve'!$C$3:$C$39,0),MATCH(DATEDIF('Development Costs'!$K28,'Development Costs'!CK$11,"m")+1,'S-Curve'!$C$3:$AM$3,0)),0))</f>
        <v>0</v>
      </c>
      <c r="CL28" s="99">
        <f>IF($N28="Equal",IF(AND(CL$11&gt;$K28,EOMONTH($M28,0)&gt;=CL$11),($F28-$O28)/$L28,0),IFERROR(($F28-$O28)*INDEX('S-Curve'!$C$3:$AM$39,MATCH('Development Costs'!$L28,'S-Curve'!$C$3:$C$39,0),MATCH(DATEDIF('Development Costs'!$K28,'Development Costs'!CL$11,"m")+1,'S-Curve'!$C$3:$AM$3,0)),0))</f>
        <v>0</v>
      </c>
      <c r="CM28" s="99">
        <f>IF($N28="Equal",IF(AND(CM$11&gt;$K28,EOMONTH($M28,0)&gt;=CM$11),($F28-$O28)/$L28,0),IFERROR(($F28-$O28)*INDEX('S-Curve'!$C$3:$AM$39,MATCH('Development Costs'!$L28,'S-Curve'!$C$3:$C$39,0),MATCH(DATEDIF('Development Costs'!$K28,'Development Costs'!CM$11,"m")+1,'S-Curve'!$C$3:$AM$3,0)),0))</f>
        <v>0</v>
      </c>
      <c r="CN28" s="99">
        <f>IF($N28="Equal",IF(AND(CN$11&gt;$K28,EOMONTH($M28,0)&gt;=CN$11),($F28-$O28)/$L28,0),IFERROR(($F28-$O28)*INDEX('S-Curve'!$C$3:$AM$39,MATCH('Development Costs'!$L28,'S-Curve'!$C$3:$C$39,0),MATCH(DATEDIF('Development Costs'!$K28,'Development Costs'!CN$11,"m")+1,'S-Curve'!$C$3:$AM$3,0)),0))</f>
        <v>0</v>
      </c>
      <c r="CO28" s="99">
        <f>IF($N28="Equal",IF(AND(CO$11&gt;$K28,EOMONTH($M28,0)&gt;=CO$11),($F28-$O28)/$L28,0),IFERROR(($F28-$O28)*INDEX('S-Curve'!$C$3:$AM$39,MATCH('Development Costs'!$L28,'S-Curve'!$C$3:$C$39,0),MATCH(DATEDIF('Development Costs'!$K28,'Development Costs'!CO$11,"m")+1,'S-Curve'!$C$3:$AM$3,0)),0))</f>
        <v>0</v>
      </c>
      <c r="CP28" s="99">
        <f>IF($N28="Equal",IF(AND(CP$11&gt;$K28,EOMONTH($M28,0)&gt;=CP$11),($F28-$O28)/$L28,0),IFERROR(($F28-$O28)*INDEX('S-Curve'!$C$3:$AM$39,MATCH('Development Costs'!$L28,'S-Curve'!$C$3:$C$39,0),MATCH(DATEDIF('Development Costs'!$K28,'Development Costs'!CP$11,"m")+1,'S-Curve'!$C$3:$AM$3,0)),0))</f>
        <v>0</v>
      </c>
      <c r="CQ28" s="99">
        <f>IF($N28="Equal",IF(AND(CQ$11&gt;$K28,EOMONTH($M28,0)&gt;=CQ$11),($F28-$O28)/$L28,0),IFERROR(($F28-$O28)*INDEX('S-Curve'!$C$3:$AM$39,MATCH('Development Costs'!$L28,'S-Curve'!$C$3:$C$39,0),MATCH(DATEDIF('Development Costs'!$K28,'Development Costs'!CQ$11,"m")+1,'S-Curve'!$C$3:$AM$3,0)),0))</f>
        <v>0</v>
      </c>
      <c r="CR28" s="99">
        <f>IF($N28="Equal",IF(AND(CR$11&gt;$K28,EOMONTH($M28,0)&gt;=CR$11),($F28-$O28)/$L28,0),IFERROR(($F28-$O28)*INDEX('S-Curve'!$C$3:$AM$39,MATCH('Development Costs'!$L28,'S-Curve'!$C$3:$C$39,0),MATCH(DATEDIF('Development Costs'!$K28,'Development Costs'!CR$11,"m")+1,'S-Curve'!$C$3:$AM$3,0)),0))</f>
        <v>0</v>
      </c>
      <c r="CS28" s="99">
        <f>IF($N28="Equal",IF(AND(CS$11&gt;$K28,EOMONTH($M28,0)&gt;=CS$11),($F28-$O28)/$L28,0),IFERROR(($F28-$O28)*INDEX('S-Curve'!$C$3:$AM$39,MATCH('Development Costs'!$L28,'S-Curve'!$C$3:$C$39,0),MATCH(DATEDIF('Development Costs'!$K28,'Development Costs'!CS$11,"m")+1,'S-Curve'!$C$3:$AM$3,0)),0))</f>
        <v>0</v>
      </c>
      <c r="CT28" s="99">
        <f>IF($N28="Equal",IF(AND(CT$11&gt;$K28,EOMONTH($M28,0)&gt;=CT$11),($F28-$O28)/$L28,0),IFERROR(($F28-$O28)*INDEX('S-Curve'!$C$3:$AM$39,MATCH('Development Costs'!$L28,'S-Curve'!$C$3:$C$39,0),MATCH(DATEDIF('Development Costs'!$K28,'Development Costs'!CT$11,"m")+1,'S-Curve'!$C$3:$AM$3,0)),0))</f>
        <v>0</v>
      </c>
      <c r="CU28" s="99">
        <f>IF($N28="Equal",IF(AND(CU$11&gt;$K28,EOMONTH($M28,0)&gt;=CU$11),($F28-$O28)/$L28,0),IFERROR(($F28-$O28)*INDEX('S-Curve'!$C$3:$AM$39,MATCH('Development Costs'!$L28,'S-Curve'!$C$3:$C$39,0),MATCH(DATEDIF('Development Costs'!$K28,'Development Costs'!CU$11,"m")+1,'S-Curve'!$C$3:$AM$3,0)),0))</f>
        <v>0</v>
      </c>
      <c r="CV28" s="99">
        <f>IF($N28="Equal",IF(AND(CV$11&gt;$K28,EOMONTH($M28,0)&gt;=CV$11),($F28-$O28)/$L28,0),IFERROR(($F28-$O28)*INDEX('S-Curve'!$C$3:$AM$39,MATCH('Development Costs'!$L28,'S-Curve'!$C$3:$C$39,0),MATCH(DATEDIF('Development Costs'!$K28,'Development Costs'!CV$11,"m")+1,'S-Curve'!$C$3:$AM$3,0)),0))</f>
        <v>0</v>
      </c>
      <c r="CW28" s="99">
        <f>IF($N28="Equal",IF(AND(CW$11&gt;$K28,EOMONTH($M28,0)&gt;=CW$11),($F28-$O28)/$L28,0),IFERROR(($F28-$O28)*INDEX('S-Curve'!$C$3:$AM$39,MATCH('Development Costs'!$L28,'S-Curve'!$C$3:$C$39,0),MATCH(DATEDIF('Development Costs'!$K28,'Development Costs'!CW$11,"m")+1,'S-Curve'!$C$3:$AM$3,0)),0))</f>
        <v>0</v>
      </c>
      <c r="CX28" s="99">
        <f>IF($N28="Equal",IF(AND(CX$11&gt;$K28,EOMONTH($M28,0)&gt;=CX$11),($F28-$O28)/$L28,0),IFERROR(($F28-$O28)*INDEX('S-Curve'!$C$3:$AM$39,MATCH('Development Costs'!$L28,'S-Curve'!$C$3:$C$39,0),MATCH(DATEDIF('Development Costs'!$K28,'Development Costs'!CX$11,"m")+1,'S-Curve'!$C$3:$AM$3,0)),0))</f>
        <v>0</v>
      </c>
      <c r="CY28" s="99">
        <f>IF($N28="Equal",IF(AND(CY$11&gt;$K28,EOMONTH($M28,0)&gt;=CY$11),($F28-$O28)/$L28,0),IFERROR(($F28-$O28)*INDEX('S-Curve'!$C$3:$AM$39,MATCH('Development Costs'!$L28,'S-Curve'!$C$3:$C$39,0),MATCH(DATEDIF('Development Costs'!$K28,'Development Costs'!CY$11,"m")+1,'S-Curve'!$C$3:$AM$3,0)),0))</f>
        <v>0</v>
      </c>
      <c r="CZ28" s="99">
        <f>IF($N28="Equal",IF(AND(CZ$11&gt;$K28,EOMONTH($M28,0)&gt;=CZ$11),($F28-$O28)/$L28,0),IFERROR(($F28-$O28)*INDEX('S-Curve'!$C$3:$AM$39,MATCH('Development Costs'!$L28,'S-Curve'!$C$3:$C$39,0),MATCH(DATEDIF('Development Costs'!$K28,'Development Costs'!CZ$11,"m")+1,'S-Curve'!$C$3:$AM$3,0)),0))</f>
        <v>0</v>
      </c>
      <c r="DA28" s="99">
        <f>IF($N28="Equal",IF(AND(DA$11&gt;$K28,EOMONTH($M28,0)&gt;=DA$11),($F28-$O28)/$L28,0),IFERROR(($F28-$O28)*INDEX('S-Curve'!$C$3:$AM$39,MATCH('Development Costs'!$L28,'S-Curve'!$C$3:$C$39,0),MATCH(DATEDIF('Development Costs'!$K28,'Development Costs'!DA$11,"m")+1,'S-Curve'!$C$3:$AM$3,0)),0))</f>
        <v>0</v>
      </c>
      <c r="DB28" s="99">
        <f>IF($N28="Equal",IF(AND(DB$11&gt;$K28,EOMONTH($M28,0)&gt;=DB$11),($F28-$O28)/$L28,0),IFERROR(($F28-$O28)*INDEX('S-Curve'!$C$3:$AM$39,MATCH('Development Costs'!$L28,'S-Curve'!$C$3:$C$39,0),MATCH(DATEDIF('Development Costs'!$K28,'Development Costs'!DB$11,"m")+1,'S-Curve'!$C$3:$AM$3,0)),0))</f>
        <v>0</v>
      </c>
      <c r="DC28" s="99">
        <f>IF($N28="Equal",IF(AND(DC$11&gt;$K28,EOMONTH($M28,0)&gt;=DC$11),($F28-$O28)/$L28,0),IFERROR(($F28-$O28)*INDEX('S-Curve'!$C$3:$AM$39,MATCH('Development Costs'!$L28,'S-Curve'!$C$3:$C$39,0),MATCH(DATEDIF('Development Costs'!$K28,'Development Costs'!DC$11,"m")+1,'S-Curve'!$C$3:$AM$3,0)),0))</f>
        <v>0</v>
      </c>
      <c r="DD28" s="99">
        <f>IF($N28="Equal",IF(AND(DD$11&gt;$K28,EOMONTH($M28,0)&gt;=DD$11),($F28-$O28)/$L28,0),IFERROR(($F28-$O28)*INDEX('S-Curve'!$C$3:$AM$39,MATCH('Development Costs'!$L28,'S-Curve'!$C$3:$C$39,0),MATCH(DATEDIF('Development Costs'!$K28,'Development Costs'!DD$11,"m")+1,'S-Curve'!$C$3:$AM$3,0)),0))</f>
        <v>0</v>
      </c>
      <c r="DE28" s="99">
        <f>IF($N28="Equal",IF(AND(DE$11&gt;$K28,EOMONTH($M28,0)&gt;=DE$11),($F28-$O28)/$L28,0),IFERROR(($F28-$O28)*INDEX('S-Curve'!$C$3:$AM$39,MATCH('Development Costs'!$L28,'S-Curve'!$C$3:$C$39,0),MATCH(DATEDIF('Development Costs'!$K28,'Development Costs'!DE$11,"m")+1,'S-Curve'!$C$3:$AM$3,0)),0))</f>
        <v>0</v>
      </c>
      <c r="DF28" s="99">
        <f>IF($N28="Equal",IF(AND(DF$11&gt;$K28,EOMONTH($M28,0)&gt;=DF$11),($F28-$O28)/$L28,0),IFERROR(($F28-$O28)*INDEX('S-Curve'!$C$3:$AM$39,MATCH('Development Costs'!$L28,'S-Curve'!$C$3:$C$39,0),MATCH(DATEDIF('Development Costs'!$K28,'Development Costs'!DF$11,"m")+1,'S-Curve'!$C$3:$AM$3,0)),0))</f>
        <v>0</v>
      </c>
      <c r="DG28" s="99">
        <f>IF($N28="Equal",IF(AND(DG$11&gt;$K28,EOMONTH($M28,0)&gt;=DG$11),($F28-$O28)/$L28,0),IFERROR(($F28-$O28)*INDEX('S-Curve'!$C$3:$AM$39,MATCH('Development Costs'!$L28,'S-Curve'!$C$3:$C$39,0),MATCH(DATEDIF('Development Costs'!$K28,'Development Costs'!DG$11,"m")+1,'S-Curve'!$C$3:$AM$3,0)),0))</f>
        <v>0</v>
      </c>
      <c r="DH28" s="99">
        <f>IF($N28="Equal",IF(AND(DH$11&gt;$K28,EOMONTH($M28,0)&gt;=DH$11),($F28-$O28)/$L28,0),IFERROR(($F28-$O28)*INDEX('S-Curve'!$C$3:$AM$39,MATCH('Development Costs'!$L28,'S-Curve'!$C$3:$C$39,0),MATCH(DATEDIF('Development Costs'!$K28,'Development Costs'!DH$11,"m")+1,'S-Curve'!$C$3:$AM$3,0)),0))</f>
        <v>0</v>
      </c>
      <c r="DI28" s="99">
        <f>IF($N28="Equal",IF(AND(DI$11&gt;$K28,EOMONTH($M28,0)&gt;=DI$11),($F28-$O28)/$L28,0),IFERROR(($F28-$O28)*INDEX('S-Curve'!$C$3:$AM$39,MATCH('Development Costs'!$L28,'S-Curve'!$C$3:$C$39,0),MATCH(DATEDIF('Development Costs'!$K28,'Development Costs'!DI$11,"m")+1,'S-Curve'!$C$3:$AM$3,0)),0))</f>
        <v>0</v>
      </c>
      <c r="DJ28" s="99">
        <f>IF($N28="Equal",IF(AND(DJ$11&gt;$K28,EOMONTH($M28,0)&gt;=DJ$11),($F28-$O28)/$L28,0),IFERROR(($F28-$O28)*INDEX('S-Curve'!$C$3:$AM$39,MATCH('Development Costs'!$L28,'S-Curve'!$C$3:$C$39,0),MATCH(DATEDIF('Development Costs'!$K28,'Development Costs'!DJ$11,"m")+1,'S-Curve'!$C$3:$AM$3,0)),0))</f>
        <v>0</v>
      </c>
      <c r="DK28" s="99">
        <f>IF($N28="Equal",IF(AND(DK$11&gt;$K28,EOMONTH($M28,0)&gt;=DK$11),($F28-$O28)/$L28,0),IFERROR(($F28-$O28)*INDEX('S-Curve'!$C$3:$AM$39,MATCH('Development Costs'!$L28,'S-Curve'!$C$3:$C$39,0),MATCH(DATEDIF('Development Costs'!$K28,'Development Costs'!DK$11,"m")+1,'S-Curve'!$C$3:$AM$3,0)),0))</f>
        <v>0</v>
      </c>
      <c r="DL28" s="99">
        <f>IF($N28="Equal",IF(AND(DL$11&gt;$K28,EOMONTH($M28,0)&gt;=DL$11),($F28-$O28)/$L28,0),IFERROR(($F28-$O28)*INDEX('S-Curve'!$C$3:$AM$39,MATCH('Development Costs'!$L28,'S-Curve'!$C$3:$C$39,0),MATCH(DATEDIF('Development Costs'!$K28,'Development Costs'!DL$11,"m")+1,'S-Curve'!$C$3:$AM$3,0)),0))</f>
        <v>0</v>
      </c>
      <c r="DM28" s="99">
        <f>IF($N28="Equal",IF(AND(DM$11&gt;$K28,EOMONTH($M28,0)&gt;=DM$11),($F28-$O28)/$L28,0),IFERROR(($F28-$O28)*INDEX('S-Curve'!$C$3:$AM$39,MATCH('Development Costs'!$L28,'S-Curve'!$C$3:$C$39,0),MATCH(DATEDIF('Development Costs'!$K28,'Development Costs'!DM$11,"m")+1,'S-Curve'!$C$3:$AM$3,0)),0))</f>
        <v>0</v>
      </c>
      <c r="DN28" s="99">
        <f>IF($N28="Equal",IF(AND(DN$11&gt;$K28,EOMONTH($M28,0)&gt;=DN$11),($F28-$O28)/$L28,0),IFERROR(($F28-$O28)*INDEX('S-Curve'!$C$3:$AM$39,MATCH('Development Costs'!$L28,'S-Curve'!$C$3:$C$39,0),MATCH(DATEDIF('Development Costs'!$K28,'Development Costs'!DN$11,"m")+1,'S-Curve'!$C$3:$AM$3,0)),0))</f>
        <v>0</v>
      </c>
      <c r="DO28" s="99">
        <f>IF($N28="Equal",IF(AND(DO$11&gt;$K28,EOMONTH($M28,0)&gt;=DO$11),($F28-$O28)/$L28,0),IFERROR(($F28-$O28)*INDEX('S-Curve'!$C$3:$AM$39,MATCH('Development Costs'!$L28,'S-Curve'!$C$3:$C$39,0),MATCH(DATEDIF('Development Costs'!$K28,'Development Costs'!DO$11,"m")+1,'S-Curve'!$C$3:$AM$3,0)),0))</f>
        <v>0</v>
      </c>
      <c r="DP28" s="99">
        <f>IF($N28="Equal",IF(AND(DP$11&gt;$K28,EOMONTH($M28,0)&gt;=DP$11),($F28-$O28)/$L28,0),IFERROR(($F28-$O28)*INDEX('S-Curve'!$C$3:$AM$39,MATCH('Development Costs'!$L28,'S-Curve'!$C$3:$C$39,0),MATCH(DATEDIF('Development Costs'!$K28,'Development Costs'!DP$11,"m")+1,'S-Curve'!$C$3:$AM$3,0)),0))</f>
        <v>0</v>
      </c>
      <c r="DQ28" s="99">
        <f>IF($N28="Equal",IF(AND(DQ$11&gt;$K28,EOMONTH($M28,0)&gt;=DQ$11),($F28-$O28)/$L28,0),IFERROR(($F28-$O28)*INDEX('S-Curve'!$C$3:$AM$39,MATCH('Development Costs'!$L28,'S-Curve'!$C$3:$C$39,0),MATCH(DATEDIF('Development Costs'!$K28,'Development Costs'!DQ$11,"m")+1,'S-Curve'!$C$3:$AM$3,0)),0))</f>
        <v>0</v>
      </c>
      <c r="DR28" s="99">
        <f>IF($N28="Equal",IF(AND(DR$11&gt;$K28,EOMONTH($M28,0)&gt;=DR$11),($F28-$O28)/$L28,0),IFERROR(($F28-$O28)*INDEX('S-Curve'!$C$3:$AM$39,MATCH('Development Costs'!$L28,'S-Curve'!$C$3:$C$39,0),MATCH(DATEDIF('Development Costs'!$K28,'Development Costs'!DR$11,"m")+1,'S-Curve'!$C$3:$AM$3,0)),0))</f>
        <v>0</v>
      </c>
      <c r="DS28" s="99">
        <f>IF($N28="Equal",IF(AND(DS$11&gt;$K28,EOMONTH($M28,0)&gt;=DS$11),($F28-$O28)/$L28,0),IFERROR(($F28-$O28)*INDEX('S-Curve'!$C$3:$AM$39,MATCH('Development Costs'!$L28,'S-Curve'!$C$3:$C$39,0),MATCH(DATEDIF('Development Costs'!$K28,'Development Costs'!DS$11,"m")+1,'S-Curve'!$C$3:$AM$3,0)),0))</f>
        <v>0</v>
      </c>
      <c r="DT28" s="99">
        <f>IF($N28="Equal",IF(AND(DT$11&gt;$K28,EOMONTH($M28,0)&gt;=DT$11),($F28-$O28)/$L28,0),IFERROR(($F28-$O28)*INDEX('S-Curve'!$C$3:$AM$39,MATCH('Development Costs'!$L28,'S-Curve'!$C$3:$C$39,0),MATCH(DATEDIF('Development Costs'!$K28,'Development Costs'!DT$11,"m")+1,'S-Curve'!$C$3:$AM$3,0)),0))</f>
        <v>0</v>
      </c>
      <c r="DU28" s="99">
        <f>IF($N28="Equal",IF(AND(DU$11&gt;$K28,EOMONTH($M28,0)&gt;=DU$11),($F28-$O28)/$L28,0),IFERROR(($F28-$O28)*INDEX('S-Curve'!$C$3:$AM$39,MATCH('Development Costs'!$L28,'S-Curve'!$C$3:$C$39,0),MATCH(DATEDIF('Development Costs'!$K28,'Development Costs'!DU$11,"m")+1,'S-Curve'!$C$3:$AM$3,0)),0))</f>
        <v>0</v>
      </c>
      <c r="DV28" s="99">
        <f>IF($N28="Equal",IF(AND(DV$11&gt;$K28,EOMONTH($M28,0)&gt;=DV$11),($F28-$O28)/$L28,0),IFERROR(($F28-$O28)*INDEX('S-Curve'!$C$3:$AM$39,MATCH('Development Costs'!$L28,'S-Curve'!$C$3:$C$39,0),MATCH(DATEDIF('Development Costs'!$K28,'Development Costs'!DV$11,"m")+1,'S-Curve'!$C$3:$AM$3,0)),0))</f>
        <v>0</v>
      </c>
      <c r="DW28" s="99">
        <f>IF($N28="Equal",IF(AND(DW$11&gt;$K28,EOMONTH($M28,0)&gt;=DW$11),($F28-$O28)/$L28,0),IFERROR(($F28-$O28)*INDEX('S-Curve'!$C$3:$AM$39,MATCH('Development Costs'!$L28,'S-Curve'!$C$3:$C$39,0),MATCH(DATEDIF('Development Costs'!$K28,'Development Costs'!DW$11,"m")+1,'S-Curve'!$C$3:$AM$3,0)),0))</f>
        <v>0</v>
      </c>
      <c r="DX28" s="99">
        <f>IF($N28="Equal",IF(AND(DX$11&gt;$K28,EOMONTH($M28,0)&gt;=DX$11),($F28-$O28)/$L28,0),IFERROR(($F28-$O28)*INDEX('S-Curve'!$C$3:$AM$39,MATCH('Development Costs'!$L28,'S-Curve'!$C$3:$C$39,0),MATCH(DATEDIF('Development Costs'!$K28,'Development Costs'!DX$11,"m")+1,'S-Curve'!$C$3:$AM$3,0)),0))</f>
        <v>0</v>
      </c>
      <c r="DY28" s="99">
        <f>IF($N28="Equal",IF(AND(DY$11&gt;$K28,EOMONTH($M28,0)&gt;=DY$11),($F28-$O28)/$L28,0),IFERROR(($F28-$O28)*INDEX('S-Curve'!$C$3:$AM$39,MATCH('Development Costs'!$L28,'S-Curve'!$C$3:$C$39,0),MATCH(DATEDIF('Development Costs'!$K28,'Development Costs'!DY$11,"m")+1,'S-Curve'!$C$3:$AM$3,0)),0))</f>
        <v>0</v>
      </c>
      <c r="DZ28" s="99">
        <f>IF($N28="Equal",IF(AND(DZ$11&gt;$K28,EOMONTH($M28,0)&gt;=DZ$11),($F28-$O28)/$L28,0),IFERROR(($F28-$O28)*INDEX('S-Curve'!$C$3:$AM$39,MATCH('Development Costs'!$L28,'S-Curve'!$C$3:$C$39,0),MATCH(DATEDIF('Development Costs'!$K28,'Development Costs'!DZ$11,"m")+1,'S-Curve'!$C$3:$AM$3,0)),0))</f>
        <v>0</v>
      </c>
      <c r="EA28" s="99">
        <f>IF($N28="Equal",IF(AND(EA$11&gt;$K28,EOMONTH($M28,0)&gt;=EA$11),($F28-$O28)/$L28,0),IFERROR(($F28-$O28)*INDEX('S-Curve'!$C$3:$AM$39,MATCH('Development Costs'!$L28,'S-Curve'!$C$3:$C$39,0),MATCH(DATEDIF('Development Costs'!$K28,'Development Costs'!EA$11,"m")+1,'S-Curve'!$C$3:$AM$3,0)),0))</f>
        <v>0</v>
      </c>
      <c r="EB28" s="99">
        <f>IF($N28="Equal",IF(AND(EB$11&gt;$K28,EOMONTH($M28,0)&gt;=EB$11),($F28-$O28)/$L28,0),IFERROR(($F28-$O28)*INDEX('S-Curve'!$C$3:$AM$39,MATCH('Development Costs'!$L28,'S-Curve'!$C$3:$C$39,0),MATCH(DATEDIF('Development Costs'!$K28,'Development Costs'!EB$11,"m")+1,'S-Curve'!$C$3:$AM$3,0)),0))</f>
        <v>0</v>
      </c>
      <c r="EC28" s="99">
        <f>IF($N28="Equal",IF(AND(EC$11&gt;$K28,EOMONTH($M28,0)&gt;=EC$11),($F28-$O28)/$L28,0),IFERROR(($F28-$O28)*INDEX('S-Curve'!$C$3:$AM$39,MATCH('Development Costs'!$L28,'S-Curve'!$C$3:$C$39,0),MATCH(DATEDIF('Development Costs'!$K28,'Development Costs'!EC$11,"m")+1,'S-Curve'!$C$3:$AM$3,0)),0))</f>
        <v>0</v>
      </c>
      <c r="ED28" s="99">
        <f>IF($N28="Equal",IF(AND(ED$11&gt;$K28,EOMONTH($M28,0)&gt;=ED$11),($F28-$O28)/$L28,0),IFERROR(($F28-$O28)*INDEX('S-Curve'!$C$3:$AM$39,MATCH('Development Costs'!$L28,'S-Curve'!$C$3:$C$39,0),MATCH(DATEDIF('Development Costs'!$K28,'Development Costs'!ED$11,"m")+1,'S-Curve'!$C$3:$AM$3,0)),0))</f>
        <v>0</v>
      </c>
      <c r="EE28" s="99">
        <f>IF($N28="Equal",IF(AND(EE$11&gt;$K28,EOMONTH($M28,0)&gt;=EE$11),($F28-$O28)/$L28,0),IFERROR(($F28-$O28)*INDEX('S-Curve'!$C$3:$AM$39,MATCH('Development Costs'!$L28,'S-Curve'!$C$3:$C$39,0),MATCH(DATEDIF('Development Costs'!$K28,'Development Costs'!EE$11,"m")+1,'S-Curve'!$C$3:$AM$3,0)),0))</f>
        <v>0</v>
      </c>
      <c r="EF28" s="99">
        <f>IF($N28="Equal",IF(AND(EF$11&gt;$K28,EOMONTH($M28,0)&gt;=EF$11),($F28-$O28)/$L28,0),IFERROR(($F28-$O28)*INDEX('S-Curve'!$C$3:$AM$39,MATCH('Development Costs'!$L28,'S-Curve'!$C$3:$C$39,0),MATCH(DATEDIF('Development Costs'!$K28,'Development Costs'!EF$11,"m")+1,'S-Curve'!$C$3:$AM$3,0)),0))</f>
        <v>0</v>
      </c>
      <c r="EG28" s="99">
        <f>IF(EC28="Equal",IF(AND(EG$11&gt;$K28,EOMONTH($M28,0)&gt;=EG$11),($F28-$O28)/$L28,0),IFERROR(($F28-$O28)*INDEX('S-Curve'!$C$3:$AM$39,MATCH('Development Costs'!$L28,'S-Curve'!$C$3:$C$39,0),MATCH(DATEDIF('Development Costs'!$K28,'Development Costs'!EG$11,"m")+1,'S-Curve'!$C$3:$AM$3,0)),0))</f>
        <v>0</v>
      </c>
    </row>
    <row r="29" spans="2:137">
      <c r="B29" s="5" t="s">
        <v>737</v>
      </c>
      <c r="D29" s="1">
        <v>1</v>
      </c>
      <c r="E29" s="477">
        <v>0.05</v>
      </c>
      <c r="F29" s="18">
        <f>E29*SUM(F20:F27)</f>
        <v>2862183.25</v>
      </c>
      <c r="G29" s="105">
        <f t="shared" si="15"/>
        <v>12.078353406367105</v>
      </c>
      <c r="H29" s="99">
        <f>F29/Assumptions!$D$60</f>
        <v>15471.260810810811</v>
      </c>
      <c r="I29" s="32">
        <f t="shared" ca="1" si="11"/>
        <v>2.999611129582264E-2</v>
      </c>
      <c r="K29" s="73">
        <f>Assumptions!$D$16</f>
        <v>46204</v>
      </c>
      <c r="L29" s="155">
        <f>Assumptions!$D$17</f>
        <v>23</v>
      </c>
      <c r="M29" s="149">
        <f t="shared" si="12"/>
        <v>46874</v>
      </c>
      <c r="N29" s="70" t="s">
        <v>400</v>
      </c>
      <c r="O29" s="99">
        <f>'Seed Money Budget'!S21</f>
        <v>0</v>
      </c>
      <c r="P29" s="1" t="str">
        <f t="shared" si="8"/>
        <v/>
      </c>
      <c r="Q29" s="99">
        <f t="shared" si="13"/>
        <v>0</v>
      </c>
      <c r="R29" s="99">
        <f>IF($N29="Equal",IF(AND(R$11&gt;$K29,EOMONTH($M29,0)&gt;=R$11),($F29-$O29)/$L29,0),IFERROR(($F29-$O29)*INDEX('S-Curve'!$C$3:$AM$39,MATCH('Development Costs'!$L29,'S-Curve'!$C$3:$C$39,0),MATCH(DATEDIF('Development Costs'!$K29,'Development Costs'!R$11,"m")+1,'S-Curve'!$C$3:$AM$3,0)),0))</f>
        <v>28621.8325</v>
      </c>
      <c r="S29" s="99">
        <f>IF($N29="Equal",IF(AND(S$11&gt;$K29,EOMONTH($M29,0)&gt;=S$11),($F29-$O29)/$L29,0),IFERROR(($F29-$O29)*INDEX('S-Curve'!$C$3:$AM$39,MATCH('Development Costs'!$L29,'S-Curve'!$C$3:$C$39,0),MATCH(DATEDIF('Development Costs'!$K29,'Development Costs'!S$11,"m")+1,'S-Curve'!$C$3:$AM$3,0)),0))</f>
        <v>28621.8325</v>
      </c>
      <c r="T29" s="99">
        <f>IF($N29="Equal",IF(AND(T$11&gt;$K29,EOMONTH($M29,0)&gt;=T$11),($F29-$O29)/$L29,0),IFERROR(($F29-$O29)*INDEX('S-Curve'!$C$3:$AM$39,MATCH('Development Costs'!$L29,'S-Curve'!$C$3:$C$39,0),MATCH(DATEDIF('Development Costs'!$K29,'Development Costs'!T$11,"m")+1,'S-Curve'!$C$3:$AM$3,0)),0))</f>
        <v>28621.8325</v>
      </c>
      <c r="U29" s="99">
        <f>IF($N29="Equal",IF(AND(U$11&gt;$K29,EOMONTH($M29,0)&gt;=U$11),($F29-$O29)/$L29,0),IFERROR(($F29-$O29)*INDEX('S-Curve'!$C$3:$AM$39,MATCH('Development Costs'!$L29,'S-Curve'!$C$3:$C$39,0),MATCH(DATEDIF('Development Costs'!$K29,'Development Costs'!U$11,"m")+1,'S-Curve'!$C$3:$AM$3,0)),0))</f>
        <v>28621.8325</v>
      </c>
      <c r="V29" s="99">
        <f>IF($N29="Equal",IF(AND(V$11&gt;$K29,EOMONTH($M29,0)&gt;=V$11),($F29-$O29)/$L29,0),IFERROR(($F29-$O29)*INDEX('S-Curve'!$C$3:$AM$39,MATCH('Development Costs'!$L29,'S-Curve'!$C$3:$C$39,0),MATCH(DATEDIF('Development Costs'!$K29,'Development Costs'!V$11,"m")+1,'S-Curve'!$C$3:$AM$3,0)),0))</f>
        <v>57243.665000000001</v>
      </c>
      <c r="W29" s="99">
        <f>IF($N29="Equal",IF(AND(W$11&gt;$K29,EOMONTH($M29,0)&gt;=W$11),($F29-$O29)/$L29,0),IFERROR(($F29-$O29)*INDEX('S-Curve'!$C$3:$AM$39,MATCH('Development Costs'!$L29,'S-Curve'!$C$3:$C$39,0),MATCH(DATEDIF('Development Costs'!$K29,'Development Costs'!W$11,"m")+1,'S-Curve'!$C$3:$AM$3,0)),0))</f>
        <v>57243.665000000001</v>
      </c>
      <c r="X29" s="99">
        <f>IF($N29="Equal",IF(AND(X$11&gt;$K29,EOMONTH($M29,0)&gt;=X$11),($F29-$O29)/$L29,0),IFERROR(($F29-$O29)*INDEX('S-Curve'!$C$3:$AM$39,MATCH('Development Costs'!$L29,'S-Curve'!$C$3:$C$39,0),MATCH(DATEDIF('Development Costs'!$K29,'Development Costs'!X$11,"m")+1,'S-Curve'!$C$3:$AM$3,0)),0))</f>
        <v>57243.665000000001</v>
      </c>
      <c r="Y29" s="99">
        <f>IF($N29="Equal",IF(AND(Y$11&gt;$K29,EOMONTH($M29,0)&gt;=Y$11),($F29-$O29)/$L29,0),IFERROR(($F29-$O29)*INDEX('S-Curve'!$C$3:$AM$39,MATCH('Development Costs'!$L29,'S-Curve'!$C$3:$C$39,0),MATCH(DATEDIF('Development Costs'!$K29,'Development Costs'!Y$11,"m")+1,'S-Curve'!$C$3:$AM$3,0)),0))</f>
        <v>85865.497499999998</v>
      </c>
      <c r="Z29" s="99">
        <f>IF($N29="Equal",IF(AND(Z$11&gt;$K29,EOMONTH($M29,0)&gt;=Z$11),($F29-$O29)/$L29,0),IFERROR(($F29-$O29)*INDEX('S-Curve'!$C$3:$AM$39,MATCH('Development Costs'!$L29,'S-Curve'!$C$3:$C$39,0),MATCH(DATEDIF('Development Costs'!$K29,'Development Costs'!Z$11,"m")+1,'S-Curve'!$C$3:$AM$3,0)),0))</f>
        <v>114487.33</v>
      </c>
      <c r="AA29" s="99">
        <f>IF($N29="Equal",IF(AND(AA$11&gt;$K29,EOMONTH($M29,0)&gt;=AA$11),($F29-$O29)/$L29,0),IFERROR(($F29-$O29)*INDEX('S-Curve'!$C$3:$AM$39,MATCH('Development Costs'!$L29,'S-Curve'!$C$3:$C$39,0),MATCH(DATEDIF('Development Costs'!$K29,'Development Costs'!AA$11,"m")+1,'S-Curve'!$C$3:$AM$3,0)),0))</f>
        <v>171730.995</v>
      </c>
      <c r="AB29" s="99">
        <f>IF($N29="Equal",IF(AND(AB$11&gt;$K29,EOMONTH($M29,0)&gt;=AB$11),($F29-$O29)/$L29,0),IFERROR(($F29-$O29)*INDEX('S-Curve'!$C$3:$AM$39,MATCH('Development Costs'!$L29,'S-Curve'!$C$3:$C$39,0),MATCH(DATEDIF('Development Costs'!$K29,'Development Costs'!AB$11,"m")+1,'S-Curve'!$C$3:$AM$3,0)),0))</f>
        <v>200352.82750000001</v>
      </c>
      <c r="AC29" s="99">
        <f>IF($N29="Equal",IF(AND(AC$11&gt;$K29,EOMONTH($M29,0)&gt;=AC$11),($F29-$O29)/$L29,0),IFERROR(($F29-$O29)*INDEX('S-Curve'!$C$3:$AM$39,MATCH('Development Costs'!$L29,'S-Curve'!$C$3:$C$39,0),MATCH(DATEDIF('Development Costs'!$K29,'Development Costs'!AC$11,"m")+1,'S-Curve'!$C$3:$AM$3,0)),0))</f>
        <v>200352.82750000001</v>
      </c>
      <c r="AD29" s="99">
        <f>IF($N29="Equal",IF(AND(AD$11&gt;$K29,EOMONTH($M29,0)&gt;=AD$11),($F29-$O29)/$L29,0),IFERROR(($F29-$O29)*INDEX('S-Curve'!$C$3:$AM$39,MATCH('Development Costs'!$L29,'S-Curve'!$C$3:$C$39,0),MATCH(DATEDIF('Development Costs'!$K29,'Development Costs'!AD$11,"m")+1,'S-Curve'!$C$3:$AM$3,0)),0))</f>
        <v>228974.66</v>
      </c>
      <c r="AE29" s="99">
        <f>IF($N29="Equal",IF(AND(AE$11&gt;$K29,EOMONTH($M29,0)&gt;=AE$11),($F29-$O29)/$L29,0),IFERROR(($F29-$O29)*INDEX('S-Curve'!$C$3:$AM$39,MATCH('Development Costs'!$L29,'S-Curve'!$C$3:$C$39,0),MATCH(DATEDIF('Development Costs'!$K29,'Development Costs'!AE$11,"m")+1,'S-Curve'!$C$3:$AM$3,0)),0))</f>
        <v>228974.66</v>
      </c>
      <c r="AF29" s="99">
        <f>IF($N29="Equal",IF(AND(AF$11&gt;$K29,EOMONTH($M29,0)&gt;=AF$11),($F29-$O29)/$L29,0),IFERROR(($F29-$O29)*INDEX('S-Curve'!$C$3:$AM$39,MATCH('Development Costs'!$L29,'S-Curve'!$C$3:$C$39,0),MATCH(DATEDIF('Development Costs'!$K29,'Development Costs'!AF$11,"m")+1,'S-Curve'!$C$3:$AM$3,0)),0))</f>
        <v>200352.82750000001</v>
      </c>
      <c r="AG29" s="99">
        <f>IF($N29="Equal",IF(AND(AG$11&gt;$K29,EOMONTH($M29,0)&gt;=AG$11),($F29-$O29)/$L29,0),IFERROR(($F29-$O29)*INDEX('S-Curve'!$C$3:$AM$39,MATCH('Development Costs'!$L29,'S-Curve'!$C$3:$C$39,0),MATCH(DATEDIF('Development Costs'!$K29,'Development Costs'!AG$11,"m")+1,'S-Curve'!$C$3:$AM$3,0)),0))</f>
        <v>171730.995</v>
      </c>
      <c r="AH29" s="99">
        <f>IF($N29="Equal",IF(AND(AH$11&gt;$K29,EOMONTH($M29,0)&gt;=AH$11),($F29-$O29)/$L29,0),IFERROR(($F29-$O29)*INDEX('S-Curve'!$C$3:$AM$39,MATCH('Development Costs'!$L29,'S-Curve'!$C$3:$C$39,0),MATCH(DATEDIF('Development Costs'!$K29,'Development Costs'!AH$11,"m")+1,'S-Curve'!$C$3:$AM$3,0)),0))</f>
        <v>171730.995</v>
      </c>
      <c r="AI29" s="99">
        <f>IF($N29="Equal",IF(AND(AI$11&gt;$K29,EOMONTH($M29,0)&gt;=AI$11),($F29-$O29)/$L29,0),IFERROR(($F29-$O29)*INDEX('S-Curve'!$C$3:$AM$39,MATCH('Development Costs'!$L29,'S-Curve'!$C$3:$C$39,0),MATCH(DATEDIF('Development Costs'!$K29,'Development Costs'!AI$11,"m")+1,'S-Curve'!$C$3:$AM$3,0)),0))</f>
        <v>143109.16250000001</v>
      </c>
      <c r="AJ29" s="99">
        <f>IF($N29="Equal",IF(AND(AJ$11&gt;$K29,EOMONTH($M29,0)&gt;=AJ$11),($F29-$O29)/$L29,0),IFERROR(($F29-$O29)*INDEX('S-Curve'!$C$3:$AM$39,MATCH('Development Costs'!$L29,'S-Curve'!$C$3:$C$39,0),MATCH(DATEDIF('Development Costs'!$K29,'Development Costs'!AJ$11,"m")+1,'S-Curve'!$C$3:$AM$3,0)),0))</f>
        <v>143109.16250000001</v>
      </c>
      <c r="AK29" s="99">
        <f>IF($N29="Equal",IF(AND(AK$11&gt;$K29,EOMONTH($M29,0)&gt;=AK$11),($F29-$O29)/$L29,0),IFERROR(($F29-$O29)*INDEX('S-Curve'!$C$3:$AM$39,MATCH('Development Costs'!$L29,'S-Curve'!$C$3:$C$39,0),MATCH(DATEDIF('Development Costs'!$K29,'Development Costs'!AK$11,"m")+1,'S-Curve'!$C$3:$AM$3,0)),0))</f>
        <v>85865.497499999998</v>
      </c>
      <c r="AL29" s="99">
        <f>IF($N29="Equal",IF(AND(AL$11&gt;$K29,EOMONTH($M29,0)&gt;=AL$11),($F29-$O29)/$L29,0),IFERROR(($F29-$O29)*INDEX('S-Curve'!$C$3:$AM$39,MATCH('Development Costs'!$L29,'S-Curve'!$C$3:$C$39,0),MATCH(DATEDIF('Development Costs'!$K29,'Development Costs'!AL$11,"m")+1,'S-Curve'!$C$3:$AM$3,0)),0))</f>
        <v>85865.497499999998</v>
      </c>
      <c r="AM29" s="99">
        <f>IF($N29="Equal",IF(AND(AM$11&gt;$K29,EOMONTH($M29,0)&gt;=AM$11),($F29-$O29)/$L29,0),IFERROR(($F29-$O29)*INDEX('S-Curve'!$C$3:$AM$39,MATCH('Development Costs'!$L29,'S-Curve'!$C$3:$C$39,0),MATCH(DATEDIF('Development Costs'!$K29,'Development Costs'!AM$11,"m")+1,'S-Curve'!$C$3:$AM$3,0)),0))</f>
        <v>57243.665000000001</v>
      </c>
      <c r="AN29" s="99">
        <f>IF($N29="Equal",IF(AND(AN$11&gt;$K29,EOMONTH($M29,0)&gt;=AN$11),($F29-$O29)/$L29,0),IFERROR(($F29-$O29)*INDEX('S-Curve'!$C$3:$AM$39,MATCH('Development Costs'!$L29,'S-Curve'!$C$3:$C$39,0),MATCH(DATEDIF('Development Costs'!$K29,'Development Costs'!AN$11,"m")+1,'S-Curve'!$C$3:$AM$3,0)),0))</f>
        <v>286218.32500000001</v>
      </c>
      <c r="AO29" s="99">
        <f>IF($N29="Equal",IF(AND(AO$11&gt;$K29,EOMONTH($M29,0)&gt;=AO$11),($F29-$O29)/$L29,0),IFERROR(($F29-$O29)*INDEX('S-Curve'!$C$3:$AM$39,MATCH('Development Costs'!$L29,'S-Curve'!$C$3:$C$39,0),MATCH(DATEDIF('Development Costs'!$K29,'Development Costs'!AO$11,"m")+1,'S-Curve'!$C$3:$AM$3,0)),0))</f>
        <v>0</v>
      </c>
      <c r="AP29" s="99">
        <f>IF($N29="Equal",IF(AND(AP$11&gt;$K29,EOMONTH($M29,0)&gt;=AP$11),($F29-$O29)/$L29,0),IFERROR(($F29-$O29)*INDEX('S-Curve'!$C$3:$AM$39,MATCH('Development Costs'!$L29,'S-Curve'!$C$3:$C$39,0),MATCH(DATEDIF('Development Costs'!$K29,'Development Costs'!AP$11,"m")+1,'S-Curve'!$C$3:$AM$3,0)),0))</f>
        <v>0</v>
      </c>
      <c r="AQ29" s="99">
        <f>IF($N29="Equal",IF(AND(AQ$11&gt;$K29,EOMONTH($M29,0)&gt;=AQ$11),($F29-$O29)/$L29,0),IFERROR(($F29-$O29)*INDEX('S-Curve'!$C$3:$AM$39,MATCH('Development Costs'!$L29,'S-Curve'!$C$3:$C$39,0),MATCH(DATEDIF('Development Costs'!$K29,'Development Costs'!AQ$11,"m")+1,'S-Curve'!$C$3:$AM$3,0)),0))</f>
        <v>0</v>
      </c>
      <c r="AR29" s="99">
        <f>IF($N29="Equal",IF(AND(AR$11&gt;$K29,EOMONTH($M29,0)&gt;=AR$11),($F29-$O29)/$L29,0),IFERROR(($F29-$O29)*INDEX('S-Curve'!$C$3:$AM$39,MATCH('Development Costs'!$L29,'S-Curve'!$C$3:$C$39,0),MATCH(DATEDIF('Development Costs'!$K29,'Development Costs'!AR$11,"m")+1,'S-Curve'!$C$3:$AM$3,0)),0))</f>
        <v>0</v>
      </c>
      <c r="AS29" s="99">
        <f>IF($N29="Equal",IF(AND(AS$11&gt;$K29,EOMONTH($M29,0)&gt;=AS$11),($F29-$O29)/$L29,0),IFERROR(($F29-$O29)*INDEX('S-Curve'!$C$3:$AM$39,MATCH('Development Costs'!$L29,'S-Curve'!$C$3:$C$39,0),MATCH(DATEDIF('Development Costs'!$K29,'Development Costs'!AS$11,"m")+1,'S-Curve'!$C$3:$AM$3,0)),0))</f>
        <v>0</v>
      </c>
      <c r="AT29" s="99">
        <f>IF($N29="Equal",IF(AND(AT$11&gt;$K29,EOMONTH($M29,0)&gt;=AT$11),($F29-$O29)/$L29,0),IFERROR(($F29-$O29)*INDEX('S-Curve'!$C$3:$AM$39,MATCH('Development Costs'!$L29,'S-Curve'!$C$3:$C$39,0),MATCH(DATEDIF('Development Costs'!$K29,'Development Costs'!AT$11,"m")+1,'S-Curve'!$C$3:$AM$3,0)),0))</f>
        <v>0</v>
      </c>
      <c r="AU29" s="99">
        <f>IF($N29="Equal",IF(AND(AU$11&gt;$K29,EOMONTH($M29,0)&gt;=AU$11),($F29-$O29)/$L29,0),IFERROR(($F29-$O29)*INDEX('S-Curve'!$C$3:$AM$39,MATCH('Development Costs'!$L29,'S-Curve'!$C$3:$C$39,0),MATCH(DATEDIF('Development Costs'!$K29,'Development Costs'!AU$11,"m")+1,'S-Curve'!$C$3:$AM$3,0)),0))</f>
        <v>0</v>
      </c>
      <c r="AV29" s="99">
        <f>IF($N29="Equal",IF(AND(AV$11&gt;$K29,EOMONTH($M29,0)&gt;=AV$11),($F29-$O29)/$L29,0),IFERROR(($F29-$O29)*INDEX('S-Curve'!$C$3:$AM$39,MATCH('Development Costs'!$L29,'S-Curve'!$C$3:$C$39,0),MATCH(DATEDIF('Development Costs'!$K29,'Development Costs'!AV$11,"m")+1,'S-Curve'!$C$3:$AM$3,0)),0))</f>
        <v>0</v>
      </c>
      <c r="AW29" s="99">
        <f>IF($N29="Equal",IF(AND(AW$11&gt;$K29,EOMONTH($M29,0)&gt;=AW$11),($F29-$O29)/$L29,0),IFERROR(($F29-$O29)*INDEX('S-Curve'!$C$3:$AM$39,MATCH('Development Costs'!$L29,'S-Curve'!$C$3:$C$39,0),MATCH(DATEDIF('Development Costs'!$K29,'Development Costs'!AW$11,"m")+1,'S-Curve'!$C$3:$AM$3,0)),0))</f>
        <v>0</v>
      </c>
      <c r="AX29" s="99">
        <f>IF($N29="Equal",IF(AND(AX$11&gt;$K29,EOMONTH($M29,0)&gt;=AX$11),($F29-$O29)/$L29,0),IFERROR(($F29-$O29)*INDEX('S-Curve'!$C$3:$AM$39,MATCH('Development Costs'!$L29,'S-Curve'!$C$3:$C$39,0),MATCH(DATEDIF('Development Costs'!$K29,'Development Costs'!AX$11,"m")+1,'S-Curve'!$C$3:$AM$3,0)),0))</f>
        <v>0</v>
      </c>
      <c r="AY29" s="99">
        <f>IF($N29="Equal",IF(AND(AY$11&gt;$K29,EOMONTH($M29,0)&gt;=AY$11),($F29-$O29)/$L29,0),IFERROR(($F29-$O29)*INDEX('S-Curve'!$C$3:$AM$39,MATCH('Development Costs'!$L29,'S-Curve'!$C$3:$C$39,0),MATCH(DATEDIF('Development Costs'!$K29,'Development Costs'!AY$11,"m")+1,'S-Curve'!$C$3:$AM$3,0)),0))</f>
        <v>0</v>
      </c>
      <c r="AZ29" s="99">
        <f>IF($N29="Equal",IF(AND(AZ$11&gt;$K29,EOMONTH($M29,0)&gt;=AZ$11),($F29-$O29)/$L29,0),IFERROR(($F29-$O29)*INDEX('S-Curve'!$C$3:$AM$39,MATCH('Development Costs'!$L29,'S-Curve'!$C$3:$C$39,0),MATCH(DATEDIF('Development Costs'!$K29,'Development Costs'!AZ$11,"m")+1,'S-Curve'!$C$3:$AM$3,0)),0))</f>
        <v>0</v>
      </c>
      <c r="BA29" s="99">
        <f>IF($N29="Equal",IF(AND(BA$11&gt;$K29,EOMONTH($M29,0)&gt;=BA$11),($F29-$O29)/$L29,0),IFERROR(($F29-$O29)*INDEX('S-Curve'!$C$3:$AM$39,MATCH('Development Costs'!$L29,'S-Curve'!$C$3:$C$39,0),MATCH(DATEDIF('Development Costs'!$K29,'Development Costs'!BA$11,"m")+1,'S-Curve'!$C$3:$AM$3,0)),0))</f>
        <v>0</v>
      </c>
      <c r="BB29" s="99">
        <f>IF($N29="Equal",IF(AND(BB$11&gt;$K29,EOMONTH($M29,0)&gt;=BB$11),($F29-$O29)/$L29,0),IFERROR(($F29-$O29)*INDEX('S-Curve'!$C$3:$AM$39,MATCH('Development Costs'!$L29,'S-Curve'!$C$3:$C$39,0),MATCH(DATEDIF('Development Costs'!$K29,'Development Costs'!BB$11,"m")+1,'S-Curve'!$C$3:$AM$3,0)),0))</f>
        <v>0</v>
      </c>
      <c r="BC29" s="99">
        <f>IF($N29="Equal",IF(AND(BC$11&gt;$K29,EOMONTH($M29,0)&gt;=BC$11),($F29-$O29)/$L29,0),IFERROR(($F29-$O29)*INDEX('S-Curve'!$C$3:$AM$39,MATCH('Development Costs'!$L29,'S-Curve'!$C$3:$C$39,0),MATCH(DATEDIF('Development Costs'!$K29,'Development Costs'!BC$11,"m")+1,'S-Curve'!$C$3:$AM$3,0)),0))</f>
        <v>0</v>
      </c>
      <c r="BD29" s="99">
        <f>IF($N29="Equal",IF(AND(BD$11&gt;$K29,EOMONTH($M29,0)&gt;=BD$11),($F29-$O29)/$L29,0),IFERROR(($F29-$O29)*INDEX('S-Curve'!$C$3:$AM$39,MATCH('Development Costs'!$L29,'S-Curve'!$C$3:$C$39,0),MATCH(DATEDIF('Development Costs'!$K29,'Development Costs'!BD$11,"m")+1,'S-Curve'!$C$3:$AM$3,0)),0))</f>
        <v>0</v>
      </c>
      <c r="BE29" s="99">
        <f>IF($N29="Equal",IF(AND(BE$11&gt;$K29,EOMONTH($M29,0)&gt;=BE$11),($F29-$O29)/$L29,0),IFERROR(($F29-$O29)*INDEX('S-Curve'!$C$3:$AM$39,MATCH('Development Costs'!$L29,'S-Curve'!$C$3:$C$39,0),MATCH(DATEDIF('Development Costs'!$K29,'Development Costs'!BE$11,"m")+1,'S-Curve'!$C$3:$AM$3,0)),0))</f>
        <v>0</v>
      </c>
      <c r="BF29" s="99">
        <f>IF($N29="Equal",IF(AND(BF$11&gt;$K29,EOMONTH($M29,0)&gt;=BF$11),($F29-$O29)/$L29,0),IFERROR(($F29-$O29)*INDEX('S-Curve'!$C$3:$AM$39,MATCH('Development Costs'!$L29,'S-Curve'!$C$3:$C$39,0),MATCH(DATEDIF('Development Costs'!$K29,'Development Costs'!BF$11,"m")+1,'S-Curve'!$C$3:$AM$3,0)),0))</f>
        <v>0</v>
      </c>
      <c r="BG29" s="99">
        <f>IF($N29="Equal",IF(AND(BG$11&gt;$K29,EOMONTH($M29,0)&gt;=BG$11),($F29-$O29)/$L29,0),IFERROR(($F29-$O29)*INDEX('S-Curve'!$C$3:$AM$39,MATCH('Development Costs'!$L29,'S-Curve'!$C$3:$C$39,0),MATCH(DATEDIF('Development Costs'!$K29,'Development Costs'!BG$11,"m")+1,'S-Curve'!$C$3:$AM$3,0)),0))</f>
        <v>0</v>
      </c>
      <c r="BH29" s="99">
        <f>IF($N29="Equal",IF(AND(BH$11&gt;$K29,EOMONTH($M29,0)&gt;=BH$11),($F29-$O29)/$L29,0),IFERROR(($F29-$O29)*INDEX('S-Curve'!$C$3:$AM$39,MATCH('Development Costs'!$L29,'S-Curve'!$C$3:$C$39,0),MATCH(DATEDIF('Development Costs'!$K29,'Development Costs'!BH$11,"m")+1,'S-Curve'!$C$3:$AM$3,0)),0))</f>
        <v>0</v>
      </c>
      <c r="BI29" s="99">
        <f>IF($N29="Equal",IF(AND(BI$11&gt;$K29,EOMONTH($M29,0)&gt;=BI$11),($F29-$O29)/$L29,0),IFERROR(($F29-$O29)*INDEX('S-Curve'!$C$3:$AM$39,MATCH('Development Costs'!$L29,'S-Curve'!$C$3:$C$39,0),MATCH(DATEDIF('Development Costs'!$K29,'Development Costs'!BI$11,"m")+1,'S-Curve'!$C$3:$AM$3,0)),0))</f>
        <v>0</v>
      </c>
      <c r="BJ29" s="99">
        <f>IF($N29="Equal",IF(AND(BJ$11&gt;$K29,EOMONTH($M29,0)&gt;=BJ$11),($F29-$O29)/$L29,0),IFERROR(($F29-$O29)*INDEX('S-Curve'!$C$3:$AM$39,MATCH('Development Costs'!$L29,'S-Curve'!$C$3:$C$39,0),MATCH(DATEDIF('Development Costs'!$K29,'Development Costs'!BJ$11,"m")+1,'S-Curve'!$C$3:$AM$3,0)),0))</f>
        <v>0</v>
      </c>
      <c r="BK29" s="99">
        <f>IF($N29="Equal",IF(AND(BK$11&gt;$K29,EOMONTH($M29,0)&gt;=BK$11),($F29-$O29)/$L29,0),IFERROR(($F29-$O29)*INDEX('S-Curve'!$C$3:$AM$39,MATCH('Development Costs'!$L29,'S-Curve'!$C$3:$C$39,0),MATCH(DATEDIF('Development Costs'!$K29,'Development Costs'!BK$11,"m")+1,'S-Curve'!$C$3:$AM$3,0)),0))</f>
        <v>0</v>
      </c>
      <c r="BL29" s="99">
        <f>IF($N29="Equal",IF(AND(BL$11&gt;$K29,EOMONTH($M29,0)&gt;=BL$11),($F29-$O29)/$L29,0),IFERROR(($F29-$O29)*INDEX('S-Curve'!$C$3:$AM$39,MATCH('Development Costs'!$L29,'S-Curve'!$C$3:$C$39,0),MATCH(DATEDIF('Development Costs'!$K29,'Development Costs'!BL$11,"m")+1,'S-Curve'!$C$3:$AM$3,0)),0))</f>
        <v>0</v>
      </c>
      <c r="BM29" s="99">
        <f>IF($N29="Equal",IF(AND(BM$11&gt;$K29,EOMONTH($M29,0)&gt;=BM$11),($F29-$O29)/$L29,0),IFERROR(($F29-$O29)*INDEX('S-Curve'!$C$3:$AM$39,MATCH('Development Costs'!$L29,'S-Curve'!$C$3:$C$39,0),MATCH(DATEDIF('Development Costs'!$K29,'Development Costs'!BM$11,"m")+1,'S-Curve'!$C$3:$AM$3,0)),0))</f>
        <v>0</v>
      </c>
      <c r="BN29" s="99">
        <f>IF($N29="Equal",IF(AND(BN$11&gt;$K29,EOMONTH($M29,0)&gt;=BN$11),($F29-$O29)/$L29,0),IFERROR(($F29-$O29)*INDEX('S-Curve'!$C$3:$AM$39,MATCH('Development Costs'!$L29,'S-Curve'!$C$3:$C$39,0),MATCH(DATEDIF('Development Costs'!$K29,'Development Costs'!BN$11,"m")+1,'S-Curve'!$C$3:$AM$3,0)),0))</f>
        <v>0</v>
      </c>
      <c r="BO29" s="99">
        <f>IF($N29="Equal",IF(AND(BO$11&gt;$K29,EOMONTH($M29,0)&gt;=BO$11),($F29-$O29)/$L29,0),IFERROR(($F29-$O29)*INDEX('S-Curve'!$C$3:$AM$39,MATCH('Development Costs'!$L29,'S-Curve'!$C$3:$C$39,0),MATCH(DATEDIF('Development Costs'!$K29,'Development Costs'!BO$11,"m")+1,'S-Curve'!$C$3:$AM$3,0)),0))</f>
        <v>0</v>
      </c>
      <c r="BP29" s="99">
        <f>IF($N29="Equal",IF(AND(BP$11&gt;$K29,EOMONTH($M29,0)&gt;=BP$11),($F29-$O29)/$L29,0),IFERROR(($F29-$O29)*INDEX('S-Curve'!$C$3:$AM$39,MATCH('Development Costs'!$L29,'S-Curve'!$C$3:$C$39,0),MATCH(DATEDIF('Development Costs'!$K29,'Development Costs'!BP$11,"m")+1,'S-Curve'!$C$3:$AM$3,0)),0))</f>
        <v>0</v>
      </c>
      <c r="BQ29" s="99">
        <f>IF($N29="Equal",IF(AND(BQ$11&gt;$K29,EOMONTH($M29,0)&gt;=BQ$11),($F29-$O29)/$L29,0),IFERROR(($F29-$O29)*INDEX('S-Curve'!$C$3:$AM$39,MATCH('Development Costs'!$L29,'S-Curve'!$C$3:$C$39,0),MATCH(DATEDIF('Development Costs'!$K29,'Development Costs'!BQ$11,"m")+1,'S-Curve'!$C$3:$AM$3,0)),0))</f>
        <v>0</v>
      </c>
      <c r="BR29" s="99">
        <f>IF($N29="Equal",IF(AND(BR$11&gt;$K29,EOMONTH($M29,0)&gt;=BR$11),($F29-$O29)/$L29,0),IFERROR(($F29-$O29)*INDEX('S-Curve'!$C$3:$AM$39,MATCH('Development Costs'!$L29,'S-Curve'!$C$3:$C$39,0),MATCH(DATEDIF('Development Costs'!$K29,'Development Costs'!BR$11,"m")+1,'S-Curve'!$C$3:$AM$3,0)),0))</f>
        <v>0</v>
      </c>
      <c r="BS29" s="99">
        <f>IF($N29="Equal",IF(AND(BS$11&gt;$K29,EOMONTH($M29,0)&gt;=BS$11),($F29-$O29)/$L29,0),IFERROR(($F29-$O29)*INDEX('S-Curve'!$C$3:$AM$39,MATCH('Development Costs'!$L29,'S-Curve'!$C$3:$C$39,0),MATCH(DATEDIF('Development Costs'!$K29,'Development Costs'!BS$11,"m")+1,'S-Curve'!$C$3:$AM$3,0)),0))</f>
        <v>0</v>
      </c>
      <c r="BT29" s="99">
        <f>IF($N29="Equal",IF(AND(BT$11&gt;$K29,EOMONTH($M29,0)&gt;=BT$11),($F29-$O29)/$L29,0),IFERROR(($F29-$O29)*INDEX('S-Curve'!$C$3:$AM$39,MATCH('Development Costs'!$L29,'S-Curve'!$C$3:$C$39,0),MATCH(DATEDIF('Development Costs'!$K29,'Development Costs'!BT$11,"m")+1,'S-Curve'!$C$3:$AM$3,0)),0))</f>
        <v>0</v>
      </c>
      <c r="BU29" s="99">
        <f>IF($N29="Equal",IF(AND(BU$11&gt;$K29,EOMONTH($M29,0)&gt;=BU$11),($F29-$O29)/$L29,0),IFERROR(($F29-$O29)*INDEX('S-Curve'!$C$3:$AM$39,MATCH('Development Costs'!$L29,'S-Curve'!$C$3:$C$39,0),MATCH(DATEDIF('Development Costs'!$K29,'Development Costs'!BU$11,"m")+1,'S-Curve'!$C$3:$AM$3,0)),0))</f>
        <v>0</v>
      </c>
      <c r="BV29" s="99">
        <f>IF($N29="Equal",IF(AND(BV$11&gt;$K29,EOMONTH($M29,0)&gt;=BV$11),($F29-$O29)/$L29,0),IFERROR(($F29-$O29)*INDEX('S-Curve'!$C$3:$AM$39,MATCH('Development Costs'!$L29,'S-Curve'!$C$3:$C$39,0),MATCH(DATEDIF('Development Costs'!$K29,'Development Costs'!BV$11,"m")+1,'S-Curve'!$C$3:$AM$3,0)),0))</f>
        <v>0</v>
      </c>
      <c r="BW29" s="99">
        <f>IF($N29="Equal",IF(AND(BW$11&gt;$K29,EOMONTH($M29,0)&gt;=BW$11),($F29-$O29)/$L29,0),IFERROR(($F29-$O29)*INDEX('S-Curve'!$C$3:$AM$39,MATCH('Development Costs'!$L29,'S-Curve'!$C$3:$C$39,0),MATCH(DATEDIF('Development Costs'!$K29,'Development Costs'!BW$11,"m")+1,'S-Curve'!$C$3:$AM$3,0)),0))</f>
        <v>0</v>
      </c>
      <c r="BX29" s="99">
        <f>IF($N29="Equal",IF(AND(BX$11&gt;$K29,EOMONTH($M29,0)&gt;=BX$11),($F29-$O29)/$L29,0),IFERROR(($F29-$O29)*INDEX('S-Curve'!$C$3:$AM$39,MATCH('Development Costs'!$L29,'S-Curve'!$C$3:$C$39,0),MATCH(DATEDIF('Development Costs'!$K29,'Development Costs'!BX$11,"m")+1,'S-Curve'!$C$3:$AM$3,0)),0))</f>
        <v>0</v>
      </c>
      <c r="BY29" s="99">
        <f>IF($N29="Equal",IF(AND(BY$11&gt;$K29,EOMONTH($M29,0)&gt;=BY$11),($F29-$O29)/$L29,0),IFERROR(($F29-$O29)*INDEX('S-Curve'!$C$3:$AM$39,MATCH('Development Costs'!$L29,'S-Curve'!$C$3:$C$39,0),MATCH(DATEDIF('Development Costs'!$K29,'Development Costs'!BY$11,"m")+1,'S-Curve'!$C$3:$AM$3,0)),0))</f>
        <v>0</v>
      </c>
      <c r="BZ29" s="99">
        <f>IF($N29="Equal",IF(AND(BZ$11&gt;$K29,EOMONTH($M29,0)&gt;=BZ$11),($F29-$O29)/$L29,0),IFERROR(($F29-$O29)*INDEX('S-Curve'!$C$3:$AM$39,MATCH('Development Costs'!$L29,'S-Curve'!$C$3:$C$39,0),MATCH(DATEDIF('Development Costs'!$K29,'Development Costs'!BZ$11,"m")+1,'S-Curve'!$C$3:$AM$3,0)),0))</f>
        <v>0</v>
      </c>
      <c r="CA29" s="99">
        <f>IF($N29="Equal",IF(AND(CA$11&gt;$K29,EOMONTH($M29,0)&gt;=CA$11),($F29-$O29)/$L29,0),IFERROR(($F29-$O29)*INDEX('S-Curve'!$C$3:$AM$39,MATCH('Development Costs'!$L29,'S-Curve'!$C$3:$C$39,0),MATCH(DATEDIF('Development Costs'!$K29,'Development Costs'!CA$11,"m")+1,'S-Curve'!$C$3:$AM$3,0)),0))</f>
        <v>0</v>
      </c>
      <c r="CB29" s="99">
        <f>IF($N29="Equal",IF(AND(CB$11&gt;$K29,EOMONTH($M29,0)&gt;=CB$11),($F29-$O29)/$L29,0),IFERROR(($F29-$O29)*INDEX('S-Curve'!$C$3:$AM$39,MATCH('Development Costs'!$L29,'S-Curve'!$C$3:$C$39,0),MATCH(DATEDIF('Development Costs'!$K29,'Development Costs'!CB$11,"m")+1,'S-Curve'!$C$3:$AM$3,0)),0))</f>
        <v>0</v>
      </c>
      <c r="CC29" s="99">
        <f>IF($N29="Equal",IF(AND(CC$11&gt;$K29,EOMONTH($M29,0)&gt;=CC$11),($F29-$O29)/$L29,0),IFERROR(($F29-$O29)*INDEX('S-Curve'!$C$3:$AM$39,MATCH('Development Costs'!$L29,'S-Curve'!$C$3:$C$39,0),MATCH(DATEDIF('Development Costs'!$K29,'Development Costs'!CC$11,"m")+1,'S-Curve'!$C$3:$AM$3,0)),0))</f>
        <v>0</v>
      </c>
      <c r="CD29" s="99">
        <f>IF($N29="Equal",IF(AND(CD$11&gt;$K29,EOMONTH($M29,0)&gt;=CD$11),($F29-$O29)/$L29,0),IFERROR(($F29-$O29)*INDEX('S-Curve'!$C$3:$AM$39,MATCH('Development Costs'!$L29,'S-Curve'!$C$3:$C$39,0),MATCH(DATEDIF('Development Costs'!$K29,'Development Costs'!CD$11,"m")+1,'S-Curve'!$C$3:$AM$3,0)),0))</f>
        <v>0</v>
      </c>
      <c r="CE29" s="99">
        <f>IF($N29="Equal",IF(AND(CE$11&gt;$K29,EOMONTH($M29,0)&gt;=CE$11),($F29-$O29)/$L29,0),IFERROR(($F29-$O29)*INDEX('S-Curve'!$C$3:$AM$39,MATCH('Development Costs'!$L29,'S-Curve'!$C$3:$C$39,0),MATCH(DATEDIF('Development Costs'!$K29,'Development Costs'!CE$11,"m")+1,'S-Curve'!$C$3:$AM$3,0)),0))</f>
        <v>0</v>
      </c>
      <c r="CF29" s="99">
        <f>IF($N29="Equal",IF(AND(CF$11&gt;$K29,EOMONTH($M29,0)&gt;=CF$11),($F29-$O29)/$L29,0),IFERROR(($F29-$O29)*INDEX('S-Curve'!$C$3:$AM$39,MATCH('Development Costs'!$L29,'S-Curve'!$C$3:$C$39,0),MATCH(DATEDIF('Development Costs'!$K29,'Development Costs'!CF$11,"m")+1,'S-Curve'!$C$3:$AM$3,0)),0))</f>
        <v>0</v>
      </c>
      <c r="CG29" s="99">
        <f>IF($N29="Equal",IF(AND(CG$11&gt;$K29,EOMONTH($M29,0)&gt;=CG$11),($F29-$O29)/$L29,0),IFERROR(($F29-$O29)*INDEX('S-Curve'!$C$3:$AM$39,MATCH('Development Costs'!$L29,'S-Curve'!$C$3:$C$39,0),MATCH(DATEDIF('Development Costs'!$K29,'Development Costs'!CG$11,"m")+1,'S-Curve'!$C$3:$AM$3,0)),0))</f>
        <v>0</v>
      </c>
      <c r="CH29" s="99">
        <f>IF($N29="Equal",IF(AND(CH$11&gt;$K29,EOMONTH($M29,0)&gt;=CH$11),($F29-$O29)/$L29,0),IFERROR(($F29-$O29)*INDEX('S-Curve'!$C$3:$AM$39,MATCH('Development Costs'!$L29,'S-Curve'!$C$3:$C$39,0),MATCH(DATEDIF('Development Costs'!$K29,'Development Costs'!CH$11,"m")+1,'S-Curve'!$C$3:$AM$3,0)),0))</f>
        <v>0</v>
      </c>
      <c r="CI29" s="99">
        <f>IF($N29="Equal",IF(AND(CI$11&gt;$K29,EOMONTH($M29,0)&gt;=CI$11),($F29-$O29)/$L29,0),IFERROR(($F29-$O29)*INDEX('S-Curve'!$C$3:$AM$39,MATCH('Development Costs'!$L29,'S-Curve'!$C$3:$C$39,0),MATCH(DATEDIF('Development Costs'!$K29,'Development Costs'!CI$11,"m")+1,'S-Curve'!$C$3:$AM$3,0)),0))</f>
        <v>0</v>
      </c>
      <c r="CJ29" s="99">
        <f>IF($N29="Equal",IF(AND(CJ$11&gt;$K29,EOMONTH($M29,0)&gt;=CJ$11),($F29-$O29)/$L29,0),IFERROR(($F29-$O29)*INDEX('S-Curve'!$C$3:$AM$39,MATCH('Development Costs'!$L29,'S-Curve'!$C$3:$C$39,0),MATCH(DATEDIF('Development Costs'!$K29,'Development Costs'!CJ$11,"m")+1,'S-Curve'!$C$3:$AM$3,0)),0))</f>
        <v>0</v>
      </c>
      <c r="CK29" s="99">
        <f>IF($N29="Equal",IF(AND(CK$11&gt;$K29,EOMONTH($M29,0)&gt;=CK$11),($F29-$O29)/$L29,0),IFERROR(($F29-$O29)*INDEX('S-Curve'!$C$3:$AM$39,MATCH('Development Costs'!$L29,'S-Curve'!$C$3:$C$39,0),MATCH(DATEDIF('Development Costs'!$K29,'Development Costs'!CK$11,"m")+1,'S-Curve'!$C$3:$AM$3,0)),0))</f>
        <v>0</v>
      </c>
      <c r="CL29" s="99">
        <f>IF($N29="Equal",IF(AND(CL$11&gt;$K29,EOMONTH($M29,0)&gt;=CL$11),($F29-$O29)/$L29,0),IFERROR(($F29-$O29)*INDEX('S-Curve'!$C$3:$AM$39,MATCH('Development Costs'!$L29,'S-Curve'!$C$3:$C$39,0),MATCH(DATEDIF('Development Costs'!$K29,'Development Costs'!CL$11,"m")+1,'S-Curve'!$C$3:$AM$3,0)),0))</f>
        <v>0</v>
      </c>
      <c r="CM29" s="99">
        <f>IF($N29="Equal",IF(AND(CM$11&gt;$K29,EOMONTH($M29,0)&gt;=CM$11),($F29-$O29)/$L29,0),IFERROR(($F29-$O29)*INDEX('S-Curve'!$C$3:$AM$39,MATCH('Development Costs'!$L29,'S-Curve'!$C$3:$C$39,0),MATCH(DATEDIF('Development Costs'!$K29,'Development Costs'!CM$11,"m")+1,'S-Curve'!$C$3:$AM$3,0)),0))</f>
        <v>0</v>
      </c>
      <c r="CN29" s="99">
        <f>IF($N29="Equal",IF(AND(CN$11&gt;$K29,EOMONTH($M29,0)&gt;=CN$11),($F29-$O29)/$L29,0),IFERROR(($F29-$O29)*INDEX('S-Curve'!$C$3:$AM$39,MATCH('Development Costs'!$L29,'S-Curve'!$C$3:$C$39,0),MATCH(DATEDIF('Development Costs'!$K29,'Development Costs'!CN$11,"m")+1,'S-Curve'!$C$3:$AM$3,0)),0))</f>
        <v>0</v>
      </c>
      <c r="CO29" s="99">
        <f>IF($N29="Equal",IF(AND(CO$11&gt;$K29,EOMONTH($M29,0)&gt;=CO$11),($F29-$O29)/$L29,0),IFERROR(($F29-$O29)*INDEX('S-Curve'!$C$3:$AM$39,MATCH('Development Costs'!$L29,'S-Curve'!$C$3:$C$39,0),MATCH(DATEDIF('Development Costs'!$K29,'Development Costs'!CO$11,"m")+1,'S-Curve'!$C$3:$AM$3,0)),0))</f>
        <v>0</v>
      </c>
      <c r="CP29" s="99">
        <f>IF($N29="Equal",IF(AND(CP$11&gt;$K29,EOMONTH($M29,0)&gt;=CP$11),($F29-$O29)/$L29,0),IFERROR(($F29-$O29)*INDEX('S-Curve'!$C$3:$AM$39,MATCH('Development Costs'!$L29,'S-Curve'!$C$3:$C$39,0),MATCH(DATEDIF('Development Costs'!$K29,'Development Costs'!CP$11,"m")+1,'S-Curve'!$C$3:$AM$3,0)),0))</f>
        <v>0</v>
      </c>
      <c r="CQ29" s="99">
        <f>IF($N29="Equal",IF(AND(CQ$11&gt;$K29,EOMONTH($M29,0)&gt;=CQ$11),($F29-$O29)/$L29,0),IFERROR(($F29-$O29)*INDEX('S-Curve'!$C$3:$AM$39,MATCH('Development Costs'!$L29,'S-Curve'!$C$3:$C$39,0),MATCH(DATEDIF('Development Costs'!$K29,'Development Costs'!CQ$11,"m")+1,'S-Curve'!$C$3:$AM$3,0)),0))</f>
        <v>0</v>
      </c>
      <c r="CR29" s="99">
        <f>IF($N29="Equal",IF(AND(CR$11&gt;$K29,EOMONTH($M29,0)&gt;=CR$11),($F29-$O29)/$L29,0),IFERROR(($F29-$O29)*INDEX('S-Curve'!$C$3:$AM$39,MATCH('Development Costs'!$L29,'S-Curve'!$C$3:$C$39,0),MATCH(DATEDIF('Development Costs'!$K29,'Development Costs'!CR$11,"m")+1,'S-Curve'!$C$3:$AM$3,0)),0))</f>
        <v>0</v>
      </c>
      <c r="CS29" s="99">
        <f>IF($N29="Equal",IF(AND(CS$11&gt;$K29,EOMONTH($M29,0)&gt;=CS$11),($F29-$O29)/$L29,0),IFERROR(($F29-$O29)*INDEX('S-Curve'!$C$3:$AM$39,MATCH('Development Costs'!$L29,'S-Curve'!$C$3:$C$39,0),MATCH(DATEDIF('Development Costs'!$K29,'Development Costs'!CS$11,"m")+1,'S-Curve'!$C$3:$AM$3,0)),0))</f>
        <v>0</v>
      </c>
      <c r="CT29" s="99">
        <f>IF($N29="Equal",IF(AND(CT$11&gt;$K29,EOMONTH($M29,0)&gt;=CT$11),($F29-$O29)/$L29,0),IFERROR(($F29-$O29)*INDEX('S-Curve'!$C$3:$AM$39,MATCH('Development Costs'!$L29,'S-Curve'!$C$3:$C$39,0),MATCH(DATEDIF('Development Costs'!$K29,'Development Costs'!CT$11,"m")+1,'S-Curve'!$C$3:$AM$3,0)),0))</f>
        <v>0</v>
      </c>
      <c r="CU29" s="99">
        <f>IF($N29="Equal",IF(AND(CU$11&gt;$K29,EOMONTH($M29,0)&gt;=CU$11),($F29-$O29)/$L29,0),IFERROR(($F29-$O29)*INDEX('S-Curve'!$C$3:$AM$39,MATCH('Development Costs'!$L29,'S-Curve'!$C$3:$C$39,0),MATCH(DATEDIF('Development Costs'!$K29,'Development Costs'!CU$11,"m")+1,'S-Curve'!$C$3:$AM$3,0)),0))</f>
        <v>0</v>
      </c>
      <c r="CV29" s="99">
        <f>IF($N29="Equal",IF(AND(CV$11&gt;$K29,EOMONTH($M29,0)&gt;=CV$11),($F29-$O29)/$L29,0),IFERROR(($F29-$O29)*INDEX('S-Curve'!$C$3:$AM$39,MATCH('Development Costs'!$L29,'S-Curve'!$C$3:$C$39,0),MATCH(DATEDIF('Development Costs'!$K29,'Development Costs'!CV$11,"m")+1,'S-Curve'!$C$3:$AM$3,0)),0))</f>
        <v>0</v>
      </c>
      <c r="CW29" s="99">
        <f>IF($N29="Equal",IF(AND(CW$11&gt;$K29,EOMONTH($M29,0)&gt;=CW$11),($F29-$O29)/$L29,0),IFERROR(($F29-$O29)*INDEX('S-Curve'!$C$3:$AM$39,MATCH('Development Costs'!$L29,'S-Curve'!$C$3:$C$39,0),MATCH(DATEDIF('Development Costs'!$K29,'Development Costs'!CW$11,"m")+1,'S-Curve'!$C$3:$AM$3,0)),0))</f>
        <v>0</v>
      </c>
      <c r="CX29" s="99">
        <f>IF($N29="Equal",IF(AND(CX$11&gt;$K29,EOMONTH($M29,0)&gt;=CX$11),($F29-$O29)/$L29,0),IFERROR(($F29-$O29)*INDEX('S-Curve'!$C$3:$AM$39,MATCH('Development Costs'!$L29,'S-Curve'!$C$3:$C$39,0),MATCH(DATEDIF('Development Costs'!$K29,'Development Costs'!CX$11,"m")+1,'S-Curve'!$C$3:$AM$3,0)),0))</f>
        <v>0</v>
      </c>
      <c r="CY29" s="99">
        <f>IF($N29="Equal",IF(AND(CY$11&gt;$K29,EOMONTH($M29,0)&gt;=CY$11),($F29-$O29)/$L29,0),IFERROR(($F29-$O29)*INDEX('S-Curve'!$C$3:$AM$39,MATCH('Development Costs'!$L29,'S-Curve'!$C$3:$C$39,0),MATCH(DATEDIF('Development Costs'!$K29,'Development Costs'!CY$11,"m")+1,'S-Curve'!$C$3:$AM$3,0)),0))</f>
        <v>0</v>
      </c>
      <c r="CZ29" s="99">
        <f>IF($N29="Equal",IF(AND(CZ$11&gt;$K29,EOMONTH($M29,0)&gt;=CZ$11),($F29-$O29)/$L29,0),IFERROR(($F29-$O29)*INDEX('S-Curve'!$C$3:$AM$39,MATCH('Development Costs'!$L29,'S-Curve'!$C$3:$C$39,0),MATCH(DATEDIF('Development Costs'!$K29,'Development Costs'!CZ$11,"m")+1,'S-Curve'!$C$3:$AM$3,0)),0))</f>
        <v>0</v>
      </c>
      <c r="DA29" s="99">
        <f>IF($N29="Equal",IF(AND(DA$11&gt;$K29,EOMONTH($M29,0)&gt;=DA$11),($F29-$O29)/$L29,0),IFERROR(($F29-$O29)*INDEX('S-Curve'!$C$3:$AM$39,MATCH('Development Costs'!$L29,'S-Curve'!$C$3:$C$39,0),MATCH(DATEDIF('Development Costs'!$K29,'Development Costs'!DA$11,"m")+1,'S-Curve'!$C$3:$AM$3,0)),0))</f>
        <v>0</v>
      </c>
      <c r="DB29" s="99">
        <f>IF($N29="Equal",IF(AND(DB$11&gt;$K29,EOMONTH($M29,0)&gt;=DB$11),($F29-$O29)/$L29,0),IFERROR(($F29-$O29)*INDEX('S-Curve'!$C$3:$AM$39,MATCH('Development Costs'!$L29,'S-Curve'!$C$3:$C$39,0),MATCH(DATEDIF('Development Costs'!$K29,'Development Costs'!DB$11,"m")+1,'S-Curve'!$C$3:$AM$3,0)),0))</f>
        <v>0</v>
      </c>
      <c r="DC29" s="99">
        <f>IF($N29="Equal",IF(AND(DC$11&gt;$K29,EOMONTH($M29,0)&gt;=DC$11),($F29-$O29)/$L29,0),IFERROR(($F29-$O29)*INDEX('S-Curve'!$C$3:$AM$39,MATCH('Development Costs'!$L29,'S-Curve'!$C$3:$C$39,0),MATCH(DATEDIF('Development Costs'!$K29,'Development Costs'!DC$11,"m")+1,'S-Curve'!$C$3:$AM$3,0)),0))</f>
        <v>0</v>
      </c>
      <c r="DD29" s="99">
        <f>IF($N29="Equal",IF(AND(DD$11&gt;$K29,EOMONTH($M29,0)&gt;=DD$11),($F29-$O29)/$L29,0),IFERROR(($F29-$O29)*INDEX('S-Curve'!$C$3:$AM$39,MATCH('Development Costs'!$L29,'S-Curve'!$C$3:$C$39,0),MATCH(DATEDIF('Development Costs'!$K29,'Development Costs'!DD$11,"m")+1,'S-Curve'!$C$3:$AM$3,0)),0))</f>
        <v>0</v>
      </c>
      <c r="DE29" s="99">
        <f>IF($N29="Equal",IF(AND(DE$11&gt;$K29,EOMONTH($M29,0)&gt;=DE$11),($F29-$O29)/$L29,0),IFERROR(($F29-$O29)*INDEX('S-Curve'!$C$3:$AM$39,MATCH('Development Costs'!$L29,'S-Curve'!$C$3:$C$39,0),MATCH(DATEDIF('Development Costs'!$K29,'Development Costs'!DE$11,"m")+1,'S-Curve'!$C$3:$AM$3,0)),0))</f>
        <v>0</v>
      </c>
      <c r="DF29" s="99">
        <f>IF($N29="Equal",IF(AND(DF$11&gt;$K29,EOMONTH($M29,0)&gt;=DF$11),($F29-$O29)/$L29,0),IFERROR(($F29-$O29)*INDEX('S-Curve'!$C$3:$AM$39,MATCH('Development Costs'!$L29,'S-Curve'!$C$3:$C$39,0),MATCH(DATEDIF('Development Costs'!$K29,'Development Costs'!DF$11,"m")+1,'S-Curve'!$C$3:$AM$3,0)),0))</f>
        <v>0</v>
      </c>
      <c r="DG29" s="99">
        <f>IF($N29="Equal",IF(AND(DG$11&gt;$K29,EOMONTH($M29,0)&gt;=DG$11),($F29-$O29)/$L29,0),IFERROR(($F29-$O29)*INDEX('S-Curve'!$C$3:$AM$39,MATCH('Development Costs'!$L29,'S-Curve'!$C$3:$C$39,0),MATCH(DATEDIF('Development Costs'!$K29,'Development Costs'!DG$11,"m")+1,'S-Curve'!$C$3:$AM$3,0)),0))</f>
        <v>0</v>
      </c>
      <c r="DH29" s="99">
        <f>IF($N29="Equal",IF(AND(DH$11&gt;$K29,EOMONTH($M29,0)&gt;=DH$11),($F29-$O29)/$L29,0),IFERROR(($F29-$O29)*INDEX('S-Curve'!$C$3:$AM$39,MATCH('Development Costs'!$L29,'S-Curve'!$C$3:$C$39,0),MATCH(DATEDIF('Development Costs'!$K29,'Development Costs'!DH$11,"m")+1,'S-Curve'!$C$3:$AM$3,0)),0))</f>
        <v>0</v>
      </c>
      <c r="DI29" s="99">
        <f>IF($N29="Equal",IF(AND(DI$11&gt;$K29,EOMONTH($M29,0)&gt;=DI$11),($F29-$O29)/$L29,0),IFERROR(($F29-$O29)*INDEX('S-Curve'!$C$3:$AM$39,MATCH('Development Costs'!$L29,'S-Curve'!$C$3:$C$39,0),MATCH(DATEDIF('Development Costs'!$K29,'Development Costs'!DI$11,"m")+1,'S-Curve'!$C$3:$AM$3,0)),0))</f>
        <v>0</v>
      </c>
      <c r="DJ29" s="99">
        <f>IF($N29="Equal",IF(AND(DJ$11&gt;$K29,EOMONTH($M29,0)&gt;=DJ$11),($F29-$O29)/$L29,0),IFERROR(($F29-$O29)*INDEX('S-Curve'!$C$3:$AM$39,MATCH('Development Costs'!$L29,'S-Curve'!$C$3:$C$39,0),MATCH(DATEDIF('Development Costs'!$K29,'Development Costs'!DJ$11,"m")+1,'S-Curve'!$C$3:$AM$3,0)),0))</f>
        <v>0</v>
      </c>
      <c r="DK29" s="99">
        <f>IF($N29="Equal",IF(AND(DK$11&gt;$K29,EOMONTH($M29,0)&gt;=DK$11),($F29-$O29)/$L29,0),IFERROR(($F29-$O29)*INDEX('S-Curve'!$C$3:$AM$39,MATCH('Development Costs'!$L29,'S-Curve'!$C$3:$C$39,0),MATCH(DATEDIF('Development Costs'!$K29,'Development Costs'!DK$11,"m")+1,'S-Curve'!$C$3:$AM$3,0)),0))</f>
        <v>0</v>
      </c>
      <c r="DL29" s="99">
        <f>IF($N29="Equal",IF(AND(DL$11&gt;$K29,EOMONTH($M29,0)&gt;=DL$11),($F29-$O29)/$L29,0),IFERROR(($F29-$O29)*INDEX('S-Curve'!$C$3:$AM$39,MATCH('Development Costs'!$L29,'S-Curve'!$C$3:$C$39,0),MATCH(DATEDIF('Development Costs'!$K29,'Development Costs'!DL$11,"m")+1,'S-Curve'!$C$3:$AM$3,0)),0))</f>
        <v>0</v>
      </c>
      <c r="DM29" s="99">
        <f>IF($N29="Equal",IF(AND(DM$11&gt;$K29,EOMONTH($M29,0)&gt;=DM$11),($F29-$O29)/$L29,0),IFERROR(($F29-$O29)*INDEX('S-Curve'!$C$3:$AM$39,MATCH('Development Costs'!$L29,'S-Curve'!$C$3:$C$39,0),MATCH(DATEDIF('Development Costs'!$K29,'Development Costs'!DM$11,"m")+1,'S-Curve'!$C$3:$AM$3,0)),0))</f>
        <v>0</v>
      </c>
      <c r="DN29" s="99">
        <f>IF($N29="Equal",IF(AND(DN$11&gt;$K29,EOMONTH($M29,0)&gt;=DN$11),($F29-$O29)/$L29,0),IFERROR(($F29-$O29)*INDEX('S-Curve'!$C$3:$AM$39,MATCH('Development Costs'!$L29,'S-Curve'!$C$3:$C$39,0),MATCH(DATEDIF('Development Costs'!$K29,'Development Costs'!DN$11,"m")+1,'S-Curve'!$C$3:$AM$3,0)),0))</f>
        <v>0</v>
      </c>
      <c r="DO29" s="99">
        <f>IF($N29="Equal",IF(AND(DO$11&gt;$K29,EOMONTH($M29,0)&gt;=DO$11),($F29-$O29)/$L29,0),IFERROR(($F29-$O29)*INDEX('S-Curve'!$C$3:$AM$39,MATCH('Development Costs'!$L29,'S-Curve'!$C$3:$C$39,0),MATCH(DATEDIF('Development Costs'!$K29,'Development Costs'!DO$11,"m")+1,'S-Curve'!$C$3:$AM$3,0)),0))</f>
        <v>0</v>
      </c>
      <c r="DP29" s="99">
        <f>IF($N29="Equal",IF(AND(DP$11&gt;$K29,EOMONTH($M29,0)&gt;=DP$11),($F29-$O29)/$L29,0),IFERROR(($F29-$O29)*INDEX('S-Curve'!$C$3:$AM$39,MATCH('Development Costs'!$L29,'S-Curve'!$C$3:$C$39,0),MATCH(DATEDIF('Development Costs'!$K29,'Development Costs'!DP$11,"m")+1,'S-Curve'!$C$3:$AM$3,0)),0))</f>
        <v>0</v>
      </c>
      <c r="DQ29" s="99">
        <f>IF($N29="Equal",IF(AND(DQ$11&gt;$K29,EOMONTH($M29,0)&gt;=DQ$11),($F29-$O29)/$L29,0),IFERROR(($F29-$O29)*INDEX('S-Curve'!$C$3:$AM$39,MATCH('Development Costs'!$L29,'S-Curve'!$C$3:$C$39,0),MATCH(DATEDIF('Development Costs'!$K29,'Development Costs'!DQ$11,"m")+1,'S-Curve'!$C$3:$AM$3,0)),0))</f>
        <v>0</v>
      </c>
      <c r="DR29" s="99">
        <f>IF($N29="Equal",IF(AND(DR$11&gt;$K29,EOMONTH($M29,0)&gt;=DR$11),($F29-$O29)/$L29,0),IFERROR(($F29-$O29)*INDEX('S-Curve'!$C$3:$AM$39,MATCH('Development Costs'!$L29,'S-Curve'!$C$3:$C$39,0),MATCH(DATEDIF('Development Costs'!$K29,'Development Costs'!DR$11,"m")+1,'S-Curve'!$C$3:$AM$3,0)),0))</f>
        <v>0</v>
      </c>
      <c r="DS29" s="99">
        <f>IF($N29="Equal",IF(AND(DS$11&gt;$K29,EOMONTH($M29,0)&gt;=DS$11),($F29-$O29)/$L29,0),IFERROR(($F29-$O29)*INDEX('S-Curve'!$C$3:$AM$39,MATCH('Development Costs'!$L29,'S-Curve'!$C$3:$C$39,0),MATCH(DATEDIF('Development Costs'!$K29,'Development Costs'!DS$11,"m")+1,'S-Curve'!$C$3:$AM$3,0)),0))</f>
        <v>0</v>
      </c>
      <c r="DT29" s="99">
        <f>IF($N29="Equal",IF(AND(DT$11&gt;$K29,EOMONTH($M29,0)&gt;=DT$11),($F29-$O29)/$L29,0),IFERROR(($F29-$O29)*INDEX('S-Curve'!$C$3:$AM$39,MATCH('Development Costs'!$L29,'S-Curve'!$C$3:$C$39,0),MATCH(DATEDIF('Development Costs'!$K29,'Development Costs'!DT$11,"m")+1,'S-Curve'!$C$3:$AM$3,0)),0))</f>
        <v>0</v>
      </c>
      <c r="DU29" s="99">
        <f>IF($N29="Equal",IF(AND(DU$11&gt;$K29,EOMONTH($M29,0)&gt;=DU$11),($F29-$O29)/$L29,0),IFERROR(($F29-$O29)*INDEX('S-Curve'!$C$3:$AM$39,MATCH('Development Costs'!$L29,'S-Curve'!$C$3:$C$39,0),MATCH(DATEDIF('Development Costs'!$K29,'Development Costs'!DU$11,"m")+1,'S-Curve'!$C$3:$AM$3,0)),0))</f>
        <v>0</v>
      </c>
      <c r="DV29" s="99">
        <f>IF($N29="Equal",IF(AND(DV$11&gt;$K29,EOMONTH($M29,0)&gt;=DV$11),($F29-$O29)/$L29,0),IFERROR(($F29-$O29)*INDEX('S-Curve'!$C$3:$AM$39,MATCH('Development Costs'!$L29,'S-Curve'!$C$3:$C$39,0),MATCH(DATEDIF('Development Costs'!$K29,'Development Costs'!DV$11,"m")+1,'S-Curve'!$C$3:$AM$3,0)),0))</f>
        <v>0</v>
      </c>
      <c r="DW29" s="99">
        <f>IF($N29="Equal",IF(AND(DW$11&gt;$K29,EOMONTH($M29,0)&gt;=DW$11),($F29-$O29)/$L29,0),IFERROR(($F29-$O29)*INDEX('S-Curve'!$C$3:$AM$39,MATCH('Development Costs'!$L29,'S-Curve'!$C$3:$C$39,0),MATCH(DATEDIF('Development Costs'!$K29,'Development Costs'!DW$11,"m")+1,'S-Curve'!$C$3:$AM$3,0)),0))</f>
        <v>0</v>
      </c>
      <c r="DX29" s="99">
        <f>IF($N29="Equal",IF(AND(DX$11&gt;$K29,EOMONTH($M29,0)&gt;=DX$11),($F29-$O29)/$L29,0),IFERROR(($F29-$O29)*INDEX('S-Curve'!$C$3:$AM$39,MATCH('Development Costs'!$L29,'S-Curve'!$C$3:$C$39,0),MATCH(DATEDIF('Development Costs'!$K29,'Development Costs'!DX$11,"m")+1,'S-Curve'!$C$3:$AM$3,0)),0))</f>
        <v>0</v>
      </c>
      <c r="DY29" s="99">
        <f>IF($N29="Equal",IF(AND(DY$11&gt;$K29,EOMONTH($M29,0)&gt;=DY$11),($F29-$O29)/$L29,0),IFERROR(($F29-$O29)*INDEX('S-Curve'!$C$3:$AM$39,MATCH('Development Costs'!$L29,'S-Curve'!$C$3:$C$39,0),MATCH(DATEDIF('Development Costs'!$K29,'Development Costs'!DY$11,"m")+1,'S-Curve'!$C$3:$AM$3,0)),0))</f>
        <v>0</v>
      </c>
      <c r="DZ29" s="99">
        <f>IF($N29="Equal",IF(AND(DZ$11&gt;$K29,EOMONTH($M29,0)&gt;=DZ$11),($F29-$O29)/$L29,0),IFERROR(($F29-$O29)*INDEX('S-Curve'!$C$3:$AM$39,MATCH('Development Costs'!$L29,'S-Curve'!$C$3:$C$39,0),MATCH(DATEDIF('Development Costs'!$K29,'Development Costs'!DZ$11,"m")+1,'S-Curve'!$C$3:$AM$3,0)),0))</f>
        <v>0</v>
      </c>
      <c r="EA29" s="99">
        <f>IF($N29="Equal",IF(AND(EA$11&gt;$K29,EOMONTH($M29,0)&gt;=EA$11),($F29-$O29)/$L29,0),IFERROR(($F29-$O29)*INDEX('S-Curve'!$C$3:$AM$39,MATCH('Development Costs'!$L29,'S-Curve'!$C$3:$C$39,0),MATCH(DATEDIF('Development Costs'!$K29,'Development Costs'!EA$11,"m")+1,'S-Curve'!$C$3:$AM$3,0)),0))</f>
        <v>0</v>
      </c>
      <c r="EB29" s="99">
        <f>IF($N29="Equal",IF(AND(EB$11&gt;$K29,EOMONTH($M29,0)&gt;=EB$11),($F29-$O29)/$L29,0),IFERROR(($F29-$O29)*INDEX('S-Curve'!$C$3:$AM$39,MATCH('Development Costs'!$L29,'S-Curve'!$C$3:$C$39,0),MATCH(DATEDIF('Development Costs'!$K29,'Development Costs'!EB$11,"m")+1,'S-Curve'!$C$3:$AM$3,0)),0))</f>
        <v>0</v>
      </c>
      <c r="EC29" s="99">
        <f>IF($N29="Equal",IF(AND(EC$11&gt;$K29,EOMONTH($M29,0)&gt;=EC$11),($F29-$O29)/$L29,0),IFERROR(($F29-$O29)*INDEX('S-Curve'!$C$3:$AM$39,MATCH('Development Costs'!$L29,'S-Curve'!$C$3:$C$39,0),MATCH(DATEDIF('Development Costs'!$K29,'Development Costs'!EC$11,"m")+1,'S-Curve'!$C$3:$AM$3,0)),0))</f>
        <v>0</v>
      </c>
      <c r="ED29" s="99">
        <f>IF($N29="Equal",IF(AND(ED$11&gt;$K29,EOMONTH($M29,0)&gt;=ED$11),($F29-$O29)/$L29,0),IFERROR(($F29-$O29)*INDEX('S-Curve'!$C$3:$AM$39,MATCH('Development Costs'!$L29,'S-Curve'!$C$3:$C$39,0),MATCH(DATEDIF('Development Costs'!$K29,'Development Costs'!ED$11,"m")+1,'S-Curve'!$C$3:$AM$3,0)),0))</f>
        <v>0</v>
      </c>
      <c r="EE29" s="99">
        <f>IF($N29="Equal",IF(AND(EE$11&gt;$K29,EOMONTH($M29,0)&gt;=EE$11),($F29-$O29)/$L29,0),IFERROR(($F29-$O29)*INDEX('S-Curve'!$C$3:$AM$39,MATCH('Development Costs'!$L29,'S-Curve'!$C$3:$C$39,0),MATCH(DATEDIF('Development Costs'!$K29,'Development Costs'!EE$11,"m")+1,'S-Curve'!$C$3:$AM$3,0)),0))</f>
        <v>0</v>
      </c>
      <c r="EF29" s="99">
        <f>IF($N29="Equal",IF(AND(EF$11&gt;$K29,EOMONTH($M29,0)&gt;=EF$11),($F29-$O29)/$L29,0),IFERROR(($F29-$O29)*INDEX('S-Curve'!$C$3:$AM$39,MATCH('Development Costs'!$L29,'S-Curve'!$C$3:$C$39,0),MATCH(DATEDIF('Development Costs'!$K29,'Development Costs'!EF$11,"m")+1,'S-Curve'!$C$3:$AM$3,0)),0))</f>
        <v>0</v>
      </c>
      <c r="EG29" s="99">
        <f>IF(EC29="Equal",IF(AND(EG$11&gt;$K29,EOMONTH($M29,0)&gt;=EG$11),($F29-$O29)/$L29,0),IFERROR(($F29-$O29)*INDEX('S-Curve'!$C$3:$AM$39,MATCH('Development Costs'!$L29,'S-Curve'!$C$3:$C$39,0),MATCH(DATEDIF('Development Costs'!$K29,'Development Costs'!EG$11,"m")+1,'S-Curve'!$C$3:$AM$3,0)),0))</f>
        <v>0</v>
      </c>
    </row>
    <row r="30" spans="2:137" s="17" customFormat="1">
      <c r="B30" s="10" t="s">
        <v>348</v>
      </c>
      <c r="C30" s="10"/>
      <c r="D30" s="10"/>
      <c r="E30" s="10"/>
      <c r="F30" s="141">
        <f>SUM(F20:F29)</f>
        <v>60105848.25</v>
      </c>
      <c r="G30" s="136">
        <f t="shared" si="15"/>
        <v>253.6454215337092</v>
      </c>
      <c r="H30" s="141">
        <f>F30/Assumptions!$D$60</f>
        <v>324896.47702702705</v>
      </c>
      <c r="I30" s="153">
        <f t="shared" ca="1" si="11"/>
        <v>0.62991833721227541</v>
      </c>
      <c r="J30" s="10"/>
      <c r="K30" s="152"/>
      <c r="L30" s="10"/>
      <c r="M30" s="152"/>
      <c r="N30" s="10"/>
      <c r="O30" s="10"/>
      <c r="P30" s="10" t="str">
        <f t="shared" si="8"/>
        <v/>
      </c>
      <c r="Q30" s="141">
        <f>SUM(Q20:Q29)</f>
        <v>0</v>
      </c>
      <c r="R30" s="141">
        <f>SUM(R20:R29)</f>
        <v>601058.48250000004</v>
      </c>
      <c r="S30" s="141">
        <f t="shared" ref="S30:CC30" si="16">SUM(S20:S29)</f>
        <v>601058.48250000004</v>
      </c>
      <c r="T30" s="141">
        <f t="shared" si="16"/>
        <v>601058.48250000004</v>
      </c>
      <c r="U30" s="141">
        <f t="shared" si="16"/>
        <v>601058.48250000004</v>
      </c>
      <c r="V30" s="141">
        <f t="shared" si="16"/>
        <v>1202116.9650000001</v>
      </c>
      <c r="W30" s="141">
        <f t="shared" si="16"/>
        <v>1202116.9650000001</v>
      </c>
      <c r="X30" s="141">
        <f t="shared" si="16"/>
        <v>1202116.9650000001</v>
      </c>
      <c r="Y30" s="141">
        <f t="shared" si="16"/>
        <v>1803175.4475</v>
      </c>
      <c r="Z30" s="141">
        <f t="shared" si="16"/>
        <v>2404233.9300000002</v>
      </c>
      <c r="AA30" s="141">
        <f t="shared" si="16"/>
        <v>3606350.895</v>
      </c>
      <c r="AB30" s="141">
        <f t="shared" si="16"/>
        <v>4207409.3775000004</v>
      </c>
      <c r="AC30" s="141">
        <f t="shared" si="16"/>
        <v>4207409.3775000004</v>
      </c>
      <c r="AD30" s="141">
        <f t="shared" si="16"/>
        <v>4808467.8600000003</v>
      </c>
      <c r="AE30" s="141">
        <f t="shared" si="16"/>
        <v>4808467.8600000003</v>
      </c>
      <c r="AF30" s="141">
        <f t="shared" si="16"/>
        <v>4207409.3775000004</v>
      </c>
      <c r="AG30" s="141">
        <f t="shared" si="16"/>
        <v>3606350.895</v>
      </c>
      <c r="AH30" s="141">
        <f t="shared" si="16"/>
        <v>3606350.895</v>
      </c>
      <c r="AI30" s="141">
        <f t="shared" si="16"/>
        <v>3005292.4125000001</v>
      </c>
      <c r="AJ30" s="141">
        <f t="shared" si="16"/>
        <v>3005292.4125000001</v>
      </c>
      <c r="AK30" s="141">
        <f t="shared" si="16"/>
        <v>1803175.4475</v>
      </c>
      <c r="AL30" s="141">
        <f t="shared" si="16"/>
        <v>1803175.4475</v>
      </c>
      <c r="AM30" s="141">
        <f t="shared" si="16"/>
        <v>1202116.9650000001</v>
      </c>
      <c r="AN30" s="141">
        <f t="shared" si="16"/>
        <v>6010584.8250000002</v>
      </c>
      <c r="AO30" s="141">
        <f t="shared" si="16"/>
        <v>0</v>
      </c>
      <c r="AP30" s="141">
        <f t="shared" si="16"/>
        <v>0</v>
      </c>
      <c r="AQ30" s="141">
        <f t="shared" si="16"/>
        <v>0</v>
      </c>
      <c r="AR30" s="141">
        <f t="shared" si="16"/>
        <v>0</v>
      </c>
      <c r="AS30" s="141">
        <f t="shared" si="16"/>
        <v>0</v>
      </c>
      <c r="AT30" s="141">
        <f t="shared" si="16"/>
        <v>0</v>
      </c>
      <c r="AU30" s="141">
        <f t="shared" si="16"/>
        <v>0</v>
      </c>
      <c r="AV30" s="141">
        <f t="shared" si="16"/>
        <v>0</v>
      </c>
      <c r="AW30" s="141">
        <f t="shared" si="16"/>
        <v>0</v>
      </c>
      <c r="AX30" s="141">
        <f t="shared" si="16"/>
        <v>0</v>
      </c>
      <c r="AY30" s="141">
        <f t="shared" si="16"/>
        <v>0</v>
      </c>
      <c r="AZ30" s="141">
        <f t="shared" si="16"/>
        <v>0</v>
      </c>
      <c r="BA30" s="141">
        <f t="shared" si="16"/>
        <v>0</v>
      </c>
      <c r="BB30" s="141">
        <f t="shared" si="16"/>
        <v>0</v>
      </c>
      <c r="BC30" s="141">
        <f t="shared" si="16"/>
        <v>0</v>
      </c>
      <c r="BD30" s="141">
        <f t="shared" si="16"/>
        <v>0</v>
      </c>
      <c r="BE30" s="141">
        <f t="shared" si="16"/>
        <v>0</v>
      </c>
      <c r="BF30" s="141">
        <f t="shared" si="16"/>
        <v>0</v>
      </c>
      <c r="BG30" s="141">
        <f t="shared" si="16"/>
        <v>0</v>
      </c>
      <c r="BH30" s="141">
        <f t="shared" si="16"/>
        <v>0</v>
      </c>
      <c r="BI30" s="141">
        <f t="shared" si="16"/>
        <v>0</v>
      </c>
      <c r="BJ30" s="141">
        <f t="shared" si="16"/>
        <v>0</v>
      </c>
      <c r="BK30" s="141">
        <f t="shared" si="16"/>
        <v>0</v>
      </c>
      <c r="BL30" s="141">
        <f t="shared" si="16"/>
        <v>0</v>
      </c>
      <c r="BM30" s="141">
        <f t="shared" si="16"/>
        <v>0</v>
      </c>
      <c r="BN30" s="141">
        <f t="shared" si="16"/>
        <v>0</v>
      </c>
      <c r="BO30" s="141">
        <f t="shared" si="16"/>
        <v>0</v>
      </c>
      <c r="BP30" s="141">
        <f t="shared" si="16"/>
        <v>0</v>
      </c>
      <c r="BQ30" s="141">
        <f t="shared" si="16"/>
        <v>0</v>
      </c>
      <c r="BR30" s="141">
        <f t="shared" si="16"/>
        <v>0</v>
      </c>
      <c r="BS30" s="141">
        <f t="shared" si="16"/>
        <v>0</v>
      </c>
      <c r="BT30" s="141">
        <f t="shared" si="16"/>
        <v>0</v>
      </c>
      <c r="BU30" s="141">
        <f t="shared" si="16"/>
        <v>0</v>
      </c>
      <c r="BV30" s="141">
        <f t="shared" si="16"/>
        <v>0</v>
      </c>
      <c r="BW30" s="141">
        <f t="shared" si="16"/>
        <v>0</v>
      </c>
      <c r="BX30" s="141">
        <f t="shared" si="16"/>
        <v>0</v>
      </c>
      <c r="BY30" s="141">
        <f t="shared" si="16"/>
        <v>0</v>
      </c>
      <c r="BZ30" s="141">
        <f t="shared" si="16"/>
        <v>0</v>
      </c>
      <c r="CA30" s="141">
        <f t="shared" si="16"/>
        <v>0</v>
      </c>
      <c r="CB30" s="141">
        <f t="shared" si="16"/>
        <v>0</v>
      </c>
      <c r="CC30" s="141">
        <f t="shared" si="16"/>
        <v>0</v>
      </c>
      <c r="CD30" s="141">
        <f t="shared" ref="CD30:EG30" si="17">SUM(CD20:CD29)</f>
        <v>0</v>
      </c>
      <c r="CE30" s="141">
        <f t="shared" si="17"/>
        <v>0</v>
      </c>
      <c r="CF30" s="141">
        <f t="shared" si="17"/>
        <v>0</v>
      </c>
      <c r="CG30" s="141">
        <f t="shared" si="17"/>
        <v>0</v>
      </c>
      <c r="CH30" s="141">
        <f t="shared" si="17"/>
        <v>0</v>
      </c>
      <c r="CI30" s="141">
        <f t="shared" si="17"/>
        <v>0</v>
      </c>
      <c r="CJ30" s="141">
        <f t="shared" si="17"/>
        <v>0</v>
      </c>
      <c r="CK30" s="141">
        <f t="shared" si="17"/>
        <v>0</v>
      </c>
      <c r="CL30" s="141">
        <f t="shared" si="17"/>
        <v>0</v>
      </c>
      <c r="CM30" s="141">
        <f t="shared" si="17"/>
        <v>0</v>
      </c>
      <c r="CN30" s="141">
        <f t="shared" si="17"/>
        <v>0</v>
      </c>
      <c r="CO30" s="141">
        <f t="shared" si="17"/>
        <v>0</v>
      </c>
      <c r="CP30" s="141">
        <f t="shared" si="17"/>
        <v>0</v>
      </c>
      <c r="CQ30" s="141">
        <f t="shared" si="17"/>
        <v>0</v>
      </c>
      <c r="CR30" s="141">
        <f t="shared" si="17"/>
        <v>0</v>
      </c>
      <c r="CS30" s="141">
        <f t="shared" si="17"/>
        <v>0</v>
      </c>
      <c r="CT30" s="141">
        <f t="shared" si="17"/>
        <v>0</v>
      </c>
      <c r="CU30" s="141">
        <f t="shared" si="17"/>
        <v>0</v>
      </c>
      <c r="CV30" s="141">
        <f t="shared" si="17"/>
        <v>0</v>
      </c>
      <c r="CW30" s="141">
        <f t="shared" si="17"/>
        <v>0</v>
      </c>
      <c r="CX30" s="141">
        <f t="shared" si="17"/>
        <v>0</v>
      </c>
      <c r="CY30" s="141">
        <f t="shared" si="17"/>
        <v>0</v>
      </c>
      <c r="CZ30" s="141">
        <f t="shared" si="17"/>
        <v>0</v>
      </c>
      <c r="DA30" s="141">
        <f t="shared" si="17"/>
        <v>0</v>
      </c>
      <c r="DB30" s="141">
        <f t="shared" si="17"/>
        <v>0</v>
      </c>
      <c r="DC30" s="141">
        <f t="shared" si="17"/>
        <v>0</v>
      </c>
      <c r="DD30" s="141">
        <f t="shared" si="17"/>
        <v>0</v>
      </c>
      <c r="DE30" s="141">
        <f t="shared" si="17"/>
        <v>0</v>
      </c>
      <c r="DF30" s="141">
        <f t="shared" si="17"/>
        <v>0</v>
      </c>
      <c r="DG30" s="141">
        <f t="shared" si="17"/>
        <v>0</v>
      </c>
      <c r="DH30" s="141">
        <f t="shared" si="17"/>
        <v>0</v>
      </c>
      <c r="DI30" s="141">
        <f t="shared" si="17"/>
        <v>0</v>
      </c>
      <c r="DJ30" s="141">
        <f t="shared" si="17"/>
        <v>0</v>
      </c>
      <c r="DK30" s="141">
        <f t="shared" si="17"/>
        <v>0</v>
      </c>
      <c r="DL30" s="141">
        <f t="shared" si="17"/>
        <v>0</v>
      </c>
      <c r="DM30" s="141">
        <f t="shared" si="17"/>
        <v>0</v>
      </c>
      <c r="DN30" s="141">
        <f t="shared" si="17"/>
        <v>0</v>
      </c>
      <c r="DO30" s="141">
        <f t="shared" si="17"/>
        <v>0</v>
      </c>
      <c r="DP30" s="141">
        <f t="shared" si="17"/>
        <v>0</v>
      </c>
      <c r="DQ30" s="141">
        <f t="shared" si="17"/>
        <v>0</v>
      </c>
      <c r="DR30" s="141">
        <f t="shared" si="17"/>
        <v>0</v>
      </c>
      <c r="DS30" s="141">
        <f t="shared" si="17"/>
        <v>0</v>
      </c>
      <c r="DT30" s="141">
        <f t="shared" si="17"/>
        <v>0</v>
      </c>
      <c r="DU30" s="141">
        <f t="shared" si="17"/>
        <v>0</v>
      </c>
      <c r="DV30" s="141">
        <f t="shared" si="17"/>
        <v>0</v>
      </c>
      <c r="DW30" s="141">
        <f t="shared" si="17"/>
        <v>0</v>
      </c>
      <c r="DX30" s="141">
        <f t="shared" si="17"/>
        <v>0</v>
      </c>
      <c r="DY30" s="141">
        <f t="shared" si="17"/>
        <v>0</v>
      </c>
      <c r="DZ30" s="141">
        <f t="shared" si="17"/>
        <v>0</v>
      </c>
      <c r="EA30" s="141">
        <f t="shared" si="17"/>
        <v>0</v>
      </c>
      <c r="EB30" s="141">
        <f t="shared" si="17"/>
        <v>0</v>
      </c>
      <c r="EC30" s="141">
        <f t="shared" si="17"/>
        <v>0</v>
      </c>
      <c r="ED30" s="141">
        <f t="shared" si="17"/>
        <v>0</v>
      </c>
      <c r="EE30" s="141">
        <f t="shared" si="17"/>
        <v>0</v>
      </c>
      <c r="EF30" s="141">
        <f t="shared" si="17"/>
        <v>0</v>
      </c>
      <c r="EG30" s="141">
        <f t="shared" si="17"/>
        <v>0</v>
      </c>
    </row>
    <row r="31" spans="2:137">
      <c r="P31" s="1" t="str">
        <f t="shared" si="8"/>
        <v/>
      </c>
    </row>
    <row r="32" spans="2:137" s="17" customFormat="1">
      <c r="B32" s="17" t="s">
        <v>349</v>
      </c>
      <c r="K32" s="151"/>
      <c r="M32" s="151"/>
      <c r="P32" s="17" t="str">
        <f t="shared" si="8"/>
        <v/>
      </c>
    </row>
    <row r="33" spans="2:137">
      <c r="B33" s="5" t="s">
        <v>350</v>
      </c>
      <c r="E33" s="1">
        <v>1</v>
      </c>
      <c r="F33" s="71">
        <v>2310000</v>
      </c>
      <c r="G33" s="105">
        <f t="shared" ref="G33:G47" si="18">F33/$E$8</f>
        <v>9.74815164916782</v>
      </c>
      <c r="H33" s="99">
        <f>F33/Assumptions!$D$60</f>
        <v>12486.486486486487</v>
      </c>
      <c r="I33" s="32">
        <f t="shared" ref="I33:I47" ca="1" si="19">F33/$F$107</f>
        <v>2.4209147717341402E-2</v>
      </c>
      <c r="K33" s="73">
        <f>Assumptions!$D$19</f>
        <v>46539</v>
      </c>
      <c r="L33" s="155">
        <v>12</v>
      </c>
      <c r="M33" s="149">
        <f t="shared" ref="M33:M46" si="20">EDATE(K33,L33-1)</f>
        <v>46874</v>
      </c>
      <c r="N33" s="70" t="s">
        <v>400</v>
      </c>
      <c r="O33" s="71">
        <v>0</v>
      </c>
      <c r="P33" s="1" t="str">
        <f t="shared" si="8"/>
        <v/>
      </c>
      <c r="Q33" s="99">
        <f t="shared" ref="Q33:Q46" si="21">O33</f>
        <v>0</v>
      </c>
      <c r="R33" s="99">
        <f>IF($N33="Equal",IF(AND(R$11&gt;$K33,EOMONTH($M33,0)&gt;=R$11),($F33-$O33)/$L33,0),IFERROR(($F33-$O33)*INDEX('S-Curve'!$C$3:$AM$39,MATCH('Development Costs'!$L33,'S-Curve'!$C$3:$C$39,0),MATCH(DATEDIF('Development Costs'!$K33,'Development Costs'!R$11,"m")+1,'S-Curve'!$C$3:$AM$3,0)),0))</f>
        <v>0</v>
      </c>
      <c r="S33" s="99">
        <f>IF($N33="Equal",IF(AND(S$11&gt;$K33,EOMONTH($M33,0)&gt;=S$11),($F33-$O33)/$L33,0),IFERROR(($F33-$O33)*INDEX('S-Curve'!$C$3:$AM$39,MATCH('Development Costs'!$L33,'S-Curve'!$C$3:$C$39,0),MATCH(DATEDIF('Development Costs'!$K33,'Development Costs'!S$11,"m")+1,'S-Curve'!$C$3:$AM$3,0)),0))</f>
        <v>0</v>
      </c>
      <c r="T33" s="99">
        <f>IF($N33="Equal",IF(AND(T$11&gt;$K33,EOMONTH($M33,0)&gt;=T$11),($F33-$O33)/$L33,0),IFERROR(($F33-$O33)*INDEX('S-Curve'!$C$3:$AM$39,MATCH('Development Costs'!$L33,'S-Curve'!$C$3:$C$39,0),MATCH(DATEDIF('Development Costs'!$K33,'Development Costs'!T$11,"m")+1,'S-Curve'!$C$3:$AM$3,0)),0))</f>
        <v>0</v>
      </c>
      <c r="U33" s="99">
        <f>IF($N33="Equal",IF(AND(U$11&gt;$K33,EOMONTH($M33,0)&gt;=U$11),($F33-$O33)/$L33,0),IFERROR(($F33-$O33)*INDEX('S-Curve'!$C$3:$AM$39,MATCH('Development Costs'!$L33,'S-Curve'!$C$3:$C$39,0),MATCH(DATEDIF('Development Costs'!$K33,'Development Costs'!U$11,"m")+1,'S-Curve'!$C$3:$AM$3,0)),0))</f>
        <v>0</v>
      </c>
      <c r="V33" s="99">
        <f>IF($N33="Equal",IF(AND(V$11&gt;$K33,EOMONTH($M33,0)&gt;=V$11),($F33-$O33)/$L33,0),IFERROR(($F33-$O33)*INDEX('S-Curve'!$C$3:$AM$39,MATCH('Development Costs'!$L33,'S-Curve'!$C$3:$C$39,0),MATCH(DATEDIF('Development Costs'!$K33,'Development Costs'!V$11,"m")+1,'S-Curve'!$C$3:$AM$3,0)),0))</f>
        <v>0</v>
      </c>
      <c r="W33" s="99">
        <f>IF($N33="Equal",IF(AND(W$11&gt;$K33,EOMONTH($M33,0)&gt;=W$11),($F33-$O33)/$L33,0),IFERROR(($F33-$O33)*INDEX('S-Curve'!$C$3:$AM$39,MATCH('Development Costs'!$L33,'S-Curve'!$C$3:$C$39,0),MATCH(DATEDIF('Development Costs'!$K33,'Development Costs'!W$11,"m")+1,'S-Curve'!$C$3:$AM$3,0)),0))</f>
        <v>0</v>
      </c>
      <c r="X33" s="99">
        <f>IF($N33="Equal",IF(AND(X$11&gt;$K33,EOMONTH($M33,0)&gt;=X$11),($F33-$O33)/$L33,0),IFERROR(($F33-$O33)*INDEX('S-Curve'!$C$3:$AM$39,MATCH('Development Costs'!$L33,'S-Curve'!$C$3:$C$39,0),MATCH(DATEDIF('Development Costs'!$K33,'Development Costs'!X$11,"m")+1,'S-Curve'!$C$3:$AM$3,0)),0))</f>
        <v>0</v>
      </c>
      <c r="Y33" s="99">
        <f>IF($N33="Equal",IF(AND(Y$11&gt;$K33,EOMONTH($M33,0)&gt;=Y$11),($F33-$O33)/$L33,0),IFERROR(($F33-$O33)*INDEX('S-Curve'!$C$3:$AM$39,MATCH('Development Costs'!$L33,'S-Curve'!$C$3:$C$39,0),MATCH(DATEDIF('Development Costs'!$K33,'Development Costs'!Y$11,"m")+1,'S-Curve'!$C$3:$AM$3,0)),0))</f>
        <v>0</v>
      </c>
      <c r="Z33" s="99">
        <f>IF($N33="Equal",IF(AND(Z$11&gt;$K33,EOMONTH($M33,0)&gt;=Z$11),($F33-$O33)/$L33,0),IFERROR(($F33-$O33)*INDEX('S-Curve'!$C$3:$AM$39,MATCH('Development Costs'!$L33,'S-Curve'!$C$3:$C$39,0),MATCH(DATEDIF('Development Costs'!$K33,'Development Costs'!Z$11,"m")+1,'S-Curve'!$C$3:$AM$3,0)),0))</f>
        <v>0</v>
      </c>
      <c r="AA33" s="99">
        <f>IF($N33="Equal",IF(AND(AA$11&gt;$K33,EOMONTH($M33,0)&gt;=AA$11),($F33-$O33)/$L33,0),IFERROR(($F33-$O33)*INDEX('S-Curve'!$C$3:$AM$39,MATCH('Development Costs'!$L33,'S-Curve'!$C$3:$C$39,0),MATCH(DATEDIF('Development Costs'!$K33,'Development Costs'!AA$11,"m")+1,'S-Curve'!$C$3:$AM$3,0)),0))</f>
        <v>0</v>
      </c>
      <c r="AB33" s="99">
        <f>IF($N33="Equal",IF(AND(AB$11&gt;$K33,EOMONTH($M33,0)&gt;=AB$11),($F33-$O33)/$L33,0),IFERROR(($F33-$O33)*INDEX('S-Curve'!$C$3:$AM$39,MATCH('Development Costs'!$L33,'S-Curve'!$C$3:$C$39,0),MATCH(DATEDIF('Development Costs'!$K33,'Development Costs'!AB$11,"m")+1,'S-Curve'!$C$3:$AM$3,0)),0))</f>
        <v>0</v>
      </c>
      <c r="AC33" s="99">
        <f>IF($N33="Equal",IF(AND(AC$11&gt;$K33,EOMONTH($M33,0)&gt;=AC$11),($F33-$O33)/$L33,0),IFERROR(($F33-$O33)*INDEX('S-Curve'!$C$3:$AM$39,MATCH('Development Costs'!$L33,'S-Curve'!$C$3:$C$39,0),MATCH(DATEDIF('Development Costs'!$K33,'Development Costs'!AC$11,"m")+1,'S-Curve'!$C$3:$AM$3,0)),0))</f>
        <v>69300</v>
      </c>
      <c r="AD33" s="99">
        <f>IF($N33="Equal",IF(AND(AD$11&gt;$K33,EOMONTH($M33,0)&gt;=AD$11),($F33-$O33)/$L33,0),IFERROR(($F33-$O33)*INDEX('S-Curve'!$C$3:$AM$39,MATCH('Development Costs'!$L33,'S-Curve'!$C$3:$C$39,0),MATCH(DATEDIF('Development Costs'!$K33,'Development Costs'!AD$11,"m")+1,'S-Curve'!$C$3:$AM$3,0)),0))</f>
        <v>115500</v>
      </c>
      <c r="AE33" s="99">
        <f>IF($N33="Equal",IF(AND(AE$11&gt;$K33,EOMONTH($M33,0)&gt;=AE$11),($F33-$O33)/$L33,0),IFERROR(($F33-$O33)*INDEX('S-Curve'!$C$3:$AM$39,MATCH('Development Costs'!$L33,'S-Curve'!$C$3:$C$39,0),MATCH(DATEDIF('Development Costs'!$K33,'Development Costs'!AE$11,"m")+1,'S-Curve'!$C$3:$AM$3,0)),0))</f>
        <v>161700.00000000003</v>
      </c>
      <c r="AF33" s="99">
        <f>IF($N33="Equal",IF(AND(AF$11&gt;$K33,EOMONTH($M33,0)&gt;=AF$11),($F33-$O33)/$L33,0),IFERROR(($F33-$O33)*INDEX('S-Curve'!$C$3:$AM$39,MATCH('Development Costs'!$L33,'S-Curve'!$C$3:$C$39,0),MATCH(DATEDIF('Development Costs'!$K33,'Development Costs'!AF$11,"m")+1,'S-Curve'!$C$3:$AM$3,0)),0))</f>
        <v>231000</v>
      </c>
      <c r="AG33" s="99">
        <f>IF($N33="Equal",IF(AND(AG$11&gt;$K33,EOMONTH($M33,0)&gt;=AG$11),($F33-$O33)/$L33,0),IFERROR(($F33-$O33)*INDEX('S-Curve'!$C$3:$AM$39,MATCH('Development Costs'!$L33,'S-Curve'!$C$3:$C$39,0),MATCH(DATEDIF('Development Costs'!$K33,'Development Costs'!AG$11,"m")+1,'S-Curve'!$C$3:$AM$3,0)),0))</f>
        <v>277200</v>
      </c>
      <c r="AH33" s="99">
        <f>IF($N33="Equal",IF(AND(AH$11&gt;$K33,EOMONTH($M33,0)&gt;=AH$11),($F33-$O33)/$L33,0),IFERROR(($F33-$O33)*INDEX('S-Curve'!$C$3:$AM$39,MATCH('Development Costs'!$L33,'S-Curve'!$C$3:$C$39,0),MATCH(DATEDIF('Development Costs'!$K33,'Development Costs'!AH$11,"m")+1,'S-Curve'!$C$3:$AM$3,0)),0))</f>
        <v>300300</v>
      </c>
      <c r="AI33" s="99">
        <f>IF($N33="Equal",IF(AND(AI$11&gt;$K33,EOMONTH($M33,0)&gt;=AI$11),($F33-$O33)/$L33,0),IFERROR(($F33-$O33)*INDEX('S-Curve'!$C$3:$AM$39,MATCH('Development Costs'!$L33,'S-Curve'!$C$3:$C$39,0),MATCH(DATEDIF('Development Costs'!$K33,'Development Costs'!AI$11,"m")+1,'S-Curve'!$C$3:$AM$3,0)),0))</f>
        <v>300300</v>
      </c>
      <c r="AJ33" s="99">
        <f>IF($N33="Equal",IF(AND(AJ$11&gt;$K33,EOMONTH($M33,0)&gt;=AJ$11),($F33-$O33)/$L33,0),IFERROR(($F33-$O33)*INDEX('S-Curve'!$C$3:$AM$39,MATCH('Development Costs'!$L33,'S-Curve'!$C$3:$C$39,0),MATCH(DATEDIF('Development Costs'!$K33,'Development Costs'!AJ$11,"m")+1,'S-Curve'!$C$3:$AM$3,0)),0))</f>
        <v>277200</v>
      </c>
      <c r="AK33" s="99">
        <f>IF($N33="Equal",IF(AND(AK$11&gt;$K33,EOMONTH($M33,0)&gt;=AK$11),($F33-$O33)/$L33,0),IFERROR(($F33-$O33)*INDEX('S-Curve'!$C$3:$AM$39,MATCH('Development Costs'!$L33,'S-Curve'!$C$3:$C$39,0),MATCH(DATEDIF('Development Costs'!$K33,'Development Costs'!AK$11,"m")+1,'S-Curve'!$C$3:$AM$3,0)),0))</f>
        <v>231000</v>
      </c>
      <c r="AL33" s="99">
        <f>IF($N33="Equal",IF(AND(AL$11&gt;$K33,EOMONTH($M33,0)&gt;=AL$11),($F33-$O33)/$L33,0),IFERROR(($F33-$O33)*INDEX('S-Curve'!$C$3:$AM$39,MATCH('Development Costs'!$L33,'S-Curve'!$C$3:$C$39,0),MATCH(DATEDIF('Development Costs'!$K33,'Development Costs'!AL$11,"m")+1,'S-Curve'!$C$3:$AM$3,0)),0))</f>
        <v>161700.00000000003</v>
      </c>
      <c r="AM33" s="99">
        <f>IF($N33="Equal",IF(AND(AM$11&gt;$K33,EOMONTH($M33,0)&gt;=AM$11),($F33-$O33)/$L33,0),IFERROR(($F33-$O33)*INDEX('S-Curve'!$C$3:$AM$39,MATCH('Development Costs'!$L33,'S-Curve'!$C$3:$C$39,0),MATCH(DATEDIF('Development Costs'!$K33,'Development Costs'!AM$11,"m")+1,'S-Curve'!$C$3:$AM$3,0)),0))</f>
        <v>115500</v>
      </c>
      <c r="AN33" s="99">
        <f>IF($N33="Equal",IF(AND(AN$11&gt;$K33,EOMONTH($M33,0)&gt;=AN$11),($F33-$O33)/$L33,0),IFERROR(($F33-$O33)*INDEX('S-Curve'!$C$3:$AM$39,MATCH('Development Costs'!$L33,'S-Curve'!$C$3:$C$39,0),MATCH(DATEDIF('Development Costs'!$K33,'Development Costs'!AN$11,"m")+1,'S-Curve'!$C$3:$AM$3,0)),0))</f>
        <v>69300</v>
      </c>
      <c r="AO33" s="99">
        <f>IF($N33="Equal",IF(AND(AO$11&gt;$K33,EOMONTH($M33,0)&gt;=AO$11),($F33-$O33)/$L33,0),IFERROR(($F33-$O33)*INDEX('S-Curve'!$C$3:$AM$39,MATCH('Development Costs'!$L33,'S-Curve'!$C$3:$C$39,0),MATCH(DATEDIF('Development Costs'!$K33,'Development Costs'!AO$11,"m")+1,'S-Curve'!$C$3:$AM$3,0)),0))</f>
        <v>0</v>
      </c>
      <c r="AP33" s="99">
        <f>IF($N33="Equal",IF(AND(AP$11&gt;$K33,EOMONTH($M33,0)&gt;=AP$11),($F33-$O33)/$L33,0),IFERROR(($F33-$O33)*INDEX('S-Curve'!$C$3:$AM$39,MATCH('Development Costs'!$L33,'S-Curve'!$C$3:$C$39,0),MATCH(DATEDIF('Development Costs'!$K33,'Development Costs'!AP$11,"m")+1,'S-Curve'!$C$3:$AM$3,0)),0))</f>
        <v>0</v>
      </c>
      <c r="AQ33" s="99">
        <f>IF($N33="Equal",IF(AND(AQ$11&gt;$K33,EOMONTH($M33,0)&gt;=AQ$11),($F33-$O33)/$L33,0),IFERROR(($F33-$O33)*INDEX('S-Curve'!$C$3:$AM$39,MATCH('Development Costs'!$L33,'S-Curve'!$C$3:$C$39,0),MATCH(DATEDIF('Development Costs'!$K33,'Development Costs'!AQ$11,"m")+1,'S-Curve'!$C$3:$AM$3,0)),0))</f>
        <v>0</v>
      </c>
      <c r="AR33" s="99">
        <f>IF($N33="Equal",IF(AND(AR$11&gt;$K33,EOMONTH($M33,0)&gt;=AR$11),($F33-$O33)/$L33,0),IFERROR(($F33-$O33)*INDEX('S-Curve'!$C$3:$AM$39,MATCH('Development Costs'!$L33,'S-Curve'!$C$3:$C$39,0),MATCH(DATEDIF('Development Costs'!$K33,'Development Costs'!AR$11,"m")+1,'S-Curve'!$C$3:$AM$3,0)),0))</f>
        <v>0</v>
      </c>
      <c r="AS33" s="99">
        <f>IF($N33="Equal",IF(AND(AS$11&gt;$K33,EOMONTH($M33,0)&gt;=AS$11),($F33-$O33)/$L33,0),IFERROR(($F33-$O33)*INDEX('S-Curve'!$C$3:$AM$39,MATCH('Development Costs'!$L33,'S-Curve'!$C$3:$C$39,0),MATCH(DATEDIF('Development Costs'!$K33,'Development Costs'!AS$11,"m")+1,'S-Curve'!$C$3:$AM$3,0)),0))</f>
        <v>0</v>
      </c>
      <c r="AT33" s="99">
        <f>IF($N33="Equal",IF(AND(AT$11&gt;$K33,EOMONTH($M33,0)&gt;=AT$11),($F33-$O33)/$L33,0),IFERROR(($F33-$O33)*INDEX('S-Curve'!$C$3:$AM$39,MATCH('Development Costs'!$L33,'S-Curve'!$C$3:$C$39,0),MATCH(DATEDIF('Development Costs'!$K33,'Development Costs'!AT$11,"m")+1,'S-Curve'!$C$3:$AM$3,0)),0))</f>
        <v>0</v>
      </c>
      <c r="AU33" s="99">
        <f>IF($N33="Equal",IF(AND(AU$11&gt;$K33,EOMONTH($M33,0)&gt;=AU$11),($F33-$O33)/$L33,0),IFERROR(($F33-$O33)*INDEX('S-Curve'!$C$3:$AM$39,MATCH('Development Costs'!$L33,'S-Curve'!$C$3:$C$39,0),MATCH(DATEDIF('Development Costs'!$K33,'Development Costs'!AU$11,"m")+1,'S-Curve'!$C$3:$AM$3,0)),0))</f>
        <v>0</v>
      </c>
      <c r="AV33" s="99">
        <f>IF($N33="Equal",IF(AND(AV$11&gt;$K33,EOMONTH($M33,0)&gt;=AV$11),($F33-$O33)/$L33,0),IFERROR(($F33-$O33)*INDEX('S-Curve'!$C$3:$AM$39,MATCH('Development Costs'!$L33,'S-Curve'!$C$3:$C$39,0),MATCH(DATEDIF('Development Costs'!$K33,'Development Costs'!AV$11,"m")+1,'S-Curve'!$C$3:$AM$3,0)),0))</f>
        <v>0</v>
      </c>
      <c r="AW33" s="99">
        <f>IF($N33="Equal",IF(AND(AW$11&gt;$K33,EOMONTH($M33,0)&gt;=AW$11),($F33-$O33)/$L33,0),IFERROR(($F33-$O33)*INDEX('S-Curve'!$C$3:$AM$39,MATCH('Development Costs'!$L33,'S-Curve'!$C$3:$C$39,0),MATCH(DATEDIF('Development Costs'!$K33,'Development Costs'!AW$11,"m")+1,'S-Curve'!$C$3:$AM$3,0)),0))</f>
        <v>0</v>
      </c>
      <c r="AX33" s="99">
        <f>IF($N33="Equal",IF(AND(AX$11&gt;$K33,EOMONTH($M33,0)&gt;=AX$11),($F33-$O33)/$L33,0),IFERROR(($F33-$O33)*INDEX('S-Curve'!$C$3:$AM$39,MATCH('Development Costs'!$L33,'S-Curve'!$C$3:$C$39,0),MATCH(DATEDIF('Development Costs'!$K33,'Development Costs'!AX$11,"m")+1,'S-Curve'!$C$3:$AM$3,0)),0))</f>
        <v>0</v>
      </c>
      <c r="AY33" s="99">
        <f>IF($N33="Equal",IF(AND(AY$11&gt;$K33,EOMONTH($M33,0)&gt;=AY$11),($F33-$O33)/$L33,0),IFERROR(($F33-$O33)*INDEX('S-Curve'!$C$3:$AM$39,MATCH('Development Costs'!$L33,'S-Curve'!$C$3:$C$39,0),MATCH(DATEDIF('Development Costs'!$K33,'Development Costs'!AY$11,"m")+1,'S-Curve'!$C$3:$AM$3,0)),0))</f>
        <v>0</v>
      </c>
      <c r="AZ33" s="99">
        <f>IF($N33="Equal",IF(AND(AZ$11&gt;$K33,EOMONTH($M33,0)&gt;=AZ$11),($F33-$O33)/$L33,0),IFERROR(($F33-$O33)*INDEX('S-Curve'!$C$3:$AM$39,MATCH('Development Costs'!$L33,'S-Curve'!$C$3:$C$39,0),MATCH(DATEDIF('Development Costs'!$K33,'Development Costs'!AZ$11,"m")+1,'S-Curve'!$C$3:$AM$3,0)),0))</f>
        <v>0</v>
      </c>
      <c r="BA33" s="99">
        <f>IF($N33="Equal",IF(AND(BA$11&gt;$K33,EOMONTH($M33,0)&gt;=BA$11),($F33-$O33)/$L33,0),IFERROR(($F33-$O33)*INDEX('S-Curve'!$C$3:$AM$39,MATCH('Development Costs'!$L33,'S-Curve'!$C$3:$C$39,0),MATCH(DATEDIF('Development Costs'!$K33,'Development Costs'!BA$11,"m")+1,'S-Curve'!$C$3:$AM$3,0)),0))</f>
        <v>0</v>
      </c>
      <c r="BB33" s="99">
        <f>IF($N33="Equal",IF(AND(BB$11&gt;$K33,EOMONTH($M33,0)&gt;=BB$11),($F33-$O33)/$L33,0),IFERROR(($F33-$O33)*INDEX('S-Curve'!$C$3:$AM$39,MATCH('Development Costs'!$L33,'S-Curve'!$C$3:$C$39,0),MATCH(DATEDIF('Development Costs'!$K33,'Development Costs'!BB$11,"m")+1,'S-Curve'!$C$3:$AM$3,0)),0))</f>
        <v>0</v>
      </c>
      <c r="BC33" s="99">
        <f>IF($N33="Equal",IF(AND(BC$11&gt;$K33,EOMONTH($M33,0)&gt;=BC$11),($F33-$O33)/$L33,0),IFERROR(($F33-$O33)*INDEX('S-Curve'!$C$3:$AM$39,MATCH('Development Costs'!$L33,'S-Curve'!$C$3:$C$39,0),MATCH(DATEDIF('Development Costs'!$K33,'Development Costs'!BC$11,"m")+1,'S-Curve'!$C$3:$AM$3,0)),0))</f>
        <v>0</v>
      </c>
      <c r="BD33" s="99">
        <f>IF($N33="Equal",IF(AND(BD$11&gt;$K33,EOMONTH($M33,0)&gt;=BD$11),($F33-$O33)/$L33,0),IFERROR(($F33-$O33)*INDEX('S-Curve'!$C$3:$AM$39,MATCH('Development Costs'!$L33,'S-Curve'!$C$3:$C$39,0),MATCH(DATEDIF('Development Costs'!$K33,'Development Costs'!BD$11,"m")+1,'S-Curve'!$C$3:$AM$3,0)),0))</f>
        <v>0</v>
      </c>
      <c r="BE33" s="99">
        <f>IF($N33="Equal",IF(AND(BE$11&gt;$K33,EOMONTH($M33,0)&gt;=BE$11),($F33-$O33)/$L33,0),IFERROR(($F33-$O33)*INDEX('S-Curve'!$C$3:$AM$39,MATCH('Development Costs'!$L33,'S-Curve'!$C$3:$C$39,0),MATCH(DATEDIF('Development Costs'!$K33,'Development Costs'!BE$11,"m")+1,'S-Curve'!$C$3:$AM$3,0)),0))</f>
        <v>0</v>
      </c>
      <c r="BF33" s="99">
        <f>IF($N33="Equal",IF(AND(BF$11&gt;$K33,EOMONTH($M33,0)&gt;=BF$11),($F33-$O33)/$L33,0),IFERROR(($F33-$O33)*INDEX('S-Curve'!$C$3:$AM$39,MATCH('Development Costs'!$L33,'S-Curve'!$C$3:$C$39,0),MATCH(DATEDIF('Development Costs'!$K33,'Development Costs'!BF$11,"m")+1,'S-Curve'!$C$3:$AM$3,0)),0))</f>
        <v>0</v>
      </c>
      <c r="BG33" s="99">
        <f>IF($N33="Equal",IF(AND(BG$11&gt;$K33,EOMONTH($M33,0)&gt;=BG$11),($F33-$O33)/$L33,0),IFERROR(($F33-$O33)*INDEX('S-Curve'!$C$3:$AM$39,MATCH('Development Costs'!$L33,'S-Curve'!$C$3:$C$39,0),MATCH(DATEDIF('Development Costs'!$K33,'Development Costs'!BG$11,"m")+1,'S-Curve'!$C$3:$AM$3,0)),0))</f>
        <v>0</v>
      </c>
      <c r="BH33" s="99">
        <f>IF($N33="Equal",IF(AND(BH$11&gt;$K33,EOMONTH($M33,0)&gt;=BH$11),($F33-$O33)/$L33,0),IFERROR(($F33-$O33)*INDEX('S-Curve'!$C$3:$AM$39,MATCH('Development Costs'!$L33,'S-Curve'!$C$3:$C$39,0),MATCH(DATEDIF('Development Costs'!$K33,'Development Costs'!BH$11,"m")+1,'S-Curve'!$C$3:$AM$3,0)),0))</f>
        <v>0</v>
      </c>
      <c r="BI33" s="99">
        <f>IF($N33="Equal",IF(AND(BI$11&gt;$K33,EOMONTH($M33,0)&gt;=BI$11),($F33-$O33)/$L33,0),IFERROR(($F33-$O33)*INDEX('S-Curve'!$C$3:$AM$39,MATCH('Development Costs'!$L33,'S-Curve'!$C$3:$C$39,0),MATCH(DATEDIF('Development Costs'!$K33,'Development Costs'!BI$11,"m")+1,'S-Curve'!$C$3:$AM$3,0)),0))</f>
        <v>0</v>
      </c>
      <c r="BJ33" s="99">
        <f>IF($N33="Equal",IF(AND(BJ$11&gt;$K33,EOMONTH($M33,0)&gt;=BJ$11),($F33-$O33)/$L33,0),IFERROR(($F33-$O33)*INDEX('S-Curve'!$C$3:$AM$39,MATCH('Development Costs'!$L33,'S-Curve'!$C$3:$C$39,0),MATCH(DATEDIF('Development Costs'!$K33,'Development Costs'!BJ$11,"m")+1,'S-Curve'!$C$3:$AM$3,0)),0))</f>
        <v>0</v>
      </c>
      <c r="BK33" s="99">
        <f>IF($N33="Equal",IF(AND(BK$11&gt;$K33,EOMONTH($M33,0)&gt;=BK$11),($F33-$O33)/$L33,0),IFERROR(($F33-$O33)*INDEX('S-Curve'!$C$3:$AM$39,MATCH('Development Costs'!$L33,'S-Curve'!$C$3:$C$39,0),MATCH(DATEDIF('Development Costs'!$K33,'Development Costs'!BK$11,"m")+1,'S-Curve'!$C$3:$AM$3,0)),0))</f>
        <v>0</v>
      </c>
      <c r="BL33" s="99">
        <f>IF($N33="Equal",IF(AND(BL$11&gt;$K33,EOMONTH($M33,0)&gt;=BL$11),($F33-$O33)/$L33,0),IFERROR(($F33-$O33)*INDEX('S-Curve'!$C$3:$AM$39,MATCH('Development Costs'!$L33,'S-Curve'!$C$3:$C$39,0),MATCH(DATEDIF('Development Costs'!$K33,'Development Costs'!BL$11,"m")+1,'S-Curve'!$C$3:$AM$3,0)),0))</f>
        <v>0</v>
      </c>
      <c r="BM33" s="99">
        <f>IF($N33="Equal",IF(AND(BM$11&gt;$K33,EOMONTH($M33,0)&gt;=BM$11),($F33-$O33)/$L33,0),IFERROR(($F33-$O33)*INDEX('S-Curve'!$C$3:$AM$39,MATCH('Development Costs'!$L33,'S-Curve'!$C$3:$C$39,0),MATCH(DATEDIF('Development Costs'!$K33,'Development Costs'!BM$11,"m")+1,'S-Curve'!$C$3:$AM$3,0)),0))</f>
        <v>0</v>
      </c>
      <c r="BN33" s="99">
        <f>IF($N33="Equal",IF(AND(BN$11&gt;$K33,EOMONTH($M33,0)&gt;=BN$11),($F33-$O33)/$L33,0),IFERROR(($F33-$O33)*INDEX('S-Curve'!$C$3:$AM$39,MATCH('Development Costs'!$L33,'S-Curve'!$C$3:$C$39,0),MATCH(DATEDIF('Development Costs'!$K33,'Development Costs'!BN$11,"m")+1,'S-Curve'!$C$3:$AM$3,0)),0))</f>
        <v>0</v>
      </c>
      <c r="BO33" s="99">
        <f>IF($N33="Equal",IF(AND(BO$11&gt;$K33,EOMONTH($M33,0)&gt;=BO$11),($F33-$O33)/$L33,0),IFERROR(($F33-$O33)*INDEX('S-Curve'!$C$3:$AM$39,MATCH('Development Costs'!$L33,'S-Curve'!$C$3:$C$39,0),MATCH(DATEDIF('Development Costs'!$K33,'Development Costs'!BO$11,"m")+1,'S-Curve'!$C$3:$AM$3,0)),0))</f>
        <v>0</v>
      </c>
      <c r="BP33" s="99">
        <f>IF($N33="Equal",IF(AND(BP$11&gt;$K33,EOMONTH($M33,0)&gt;=BP$11),($F33-$O33)/$L33,0),IFERROR(($F33-$O33)*INDEX('S-Curve'!$C$3:$AM$39,MATCH('Development Costs'!$L33,'S-Curve'!$C$3:$C$39,0),MATCH(DATEDIF('Development Costs'!$K33,'Development Costs'!BP$11,"m")+1,'S-Curve'!$C$3:$AM$3,0)),0))</f>
        <v>0</v>
      </c>
      <c r="BQ33" s="99">
        <f>IF($N33="Equal",IF(AND(BQ$11&gt;$K33,EOMONTH($M33,0)&gt;=BQ$11),($F33-$O33)/$L33,0),IFERROR(($F33-$O33)*INDEX('S-Curve'!$C$3:$AM$39,MATCH('Development Costs'!$L33,'S-Curve'!$C$3:$C$39,0),MATCH(DATEDIF('Development Costs'!$K33,'Development Costs'!BQ$11,"m")+1,'S-Curve'!$C$3:$AM$3,0)),0))</f>
        <v>0</v>
      </c>
      <c r="BR33" s="99">
        <f>IF($N33="Equal",IF(AND(BR$11&gt;$K33,EOMONTH($M33,0)&gt;=BR$11),($F33-$O33)/$L33,0),IFERROR(($F33-$O33)*INDEX('S-Curve'!$C$3:$AM$39,MATCH('Development Costs'!$L33,'S-Curve'!$C$3:$C$39,0),MATCH(DATEDIF('Development Costs'!$K33,'Development Costs'!BR$11,"m")+1,'S-Curve'!$C$3:$AM$3,0)),0))</f>
        <v>0</v>
      </c>
      <c r="BS33" s="99">
        <f>IF($N33="Equal",IF(AND(BS$11&gt;$K33,EOMONTH($M33,0)&gt;=BS$11),($F33-$O33)/$L33,0),IFERROR(($F33-$O33)*INDEX('S-Curve'!$C$3:$AM$39,MATCH('Development Costs'!$L33,'S-Curve'!$C$3:$C$39,0),MATCH(DATEDIF('Development Costs'!$K33,'Development Costs'!BS$11,"m")+1,'S-Curve'!$C$3:$AM$3,0)),0))</f>
        <v>0</v>
      </c>
      <c r="BT33" s="99">
        <f>IF($N33="Equal",IF(AND(BT$11&gt;$K33,EOMONTH($M33,0)&gt;=BT$11),($F33-$O33)/$L33,0),IFERROR(($F33-$O33)*INDEX('S-Curve'!$C$3:$AM$39,MATCH('Development Costs'!$L33,'S-Curve'!$C$3:$C$39,0),MATCH(DATEDIF('Development Costs'!$K33,'Development Costs'!BT$11,"m")+1,'S-Curve'!$C$3:$AM$3,0)),0))</f>
        <v>0</v>
      </c>
      <c r="BU33" s="99">
        <f>IF($N33="Equal",IF(AND(BU$11&gt;$K33,EOMONTH($M33,0)&gt;=BU$11),($F33-$O33)/$L33,0),IFERROR(($F33-$O33)*INDEX('S-Curve'!$C$3:$AM$39,MATCH('Development Costs'!$L33,'S-Curve'!$C$3:$C$39,0),MATCH(DATEDIF('Development Costs'!$K33,'Development Costs'!BU$11,"m")+1,'S-Curve'!$C$3:$AM$3,0)),0))</f>
        <v>0</v>
      </c>
      <c r="BV33" s="99">
        <f>IF($N33="Equal",IF(AND(BV$11&gt;$K33,EOMONTH($M33,0)&gt;=BV$11),($F33-$O33)/$L33,0),IFERROR(($F33-$O33)*INDEX('S-Curve'!$C$3:$AM$39,MATCH('Development Costs'!$L33,'S-Curve'!$C$3:$C$39,0),MATCH(DATEDIF('Development Costs'!$K33,'Development Costs'!BV$11,"m")+1,'S-Curve'!$C$3:$AM$3,0)),0))</f>
        <v>0</v>
      </c>
      <c r="BW33" s="99">
        <f>IF($N33="Equal",IF(AND(BW$11&gt;$K33,EOMONTH($M33,0)&gt;=BW$11),($F33-$O33)/$L33,0),IFERROR(($F33-$O33)*INDEX('S-Curve'!$C$3:$AM$39,MATCH('Development Costs'!$L33,'S-Curve'!$C$3:$C$39,0),MATCH(DATEDIF('Development Costs'!$K33,'Development Costs'!BW$11,"m")+1,'S-Curve'!$C$3:$AM$3,0)),0))</f>
        <v>0</v>
      </c>
      <c r="BX33" s="99">
        <f>IF($N33="Equal",IF(AND(BX$11&gt;$K33,EOMONTH($M33,0)&gt;=BX$11),($F33-$O33)/$L33,0),IFERROR(($F33-$O33)*INDEX('S-Curve'!$C$3:$AM$39,MATCH('Development Costs'!$L33,'S-Curve'!$C$3:$C$39,0),MATCH(DATEDIF('Development Costs'!$K33,'Development Costs'!BX$11,"m")+1,'S-Curve'!$C$3:$AM$3,0)),0))</f>
        <v>0</v>
      </c>
      <c r="BY33" s="99">
        <f>IF($N33="Equal",IF(AND(BY$11&gt;$K33,EOMONTH($M33,0)&gt;=BY$11),($F33-$O33)/$L33,0),IFERROR(($F33-$O33)*INDEX('S-Curve'!$C$3:$AM$39,MATCH('Development Costs'!$L33,'S-Curve'!$C$3:$C$39,0),MATCH(DATEDIF('Development Costs'!$K33,'Development Costs'!BY$11,"m")+1,'S-Curve'!$C$3:$AM$3,0)),0))</f>
        <v>0</v>
      </c>
      <c r="BZ33" s="99">
        <f>IF($N33="Equal",IF(AND(BZ$11&gt;$K33,EOMONTH($M33,0)&gt;=BZ$11),($F33-$O33)/$L33,0),IFERROR(($F33-$O33)*INDEX('S-Curve'!$C$3:$AM$39,MATCH('Development Costs'!$L33,'S-Curve'!$C$3:$C$39,0),MATCH(DATEDIF('Development Costs'!$K33,'Development Costs'!BZ$11,"m")+1,'S-Curve'!$C$3:$AM$3,0)),0))</f>
        <v>0</v>
      </c>
      <c r="CA33" s="99">
        <f>IF($N33="Equal",IF(AND(CA$11&gt;$K33,EOMONTH($M33,0)&gt;=CA$11),($F33-$O33)/$L33,0),IFERROR(($F33-$O33)*INDEX('S-Curve'!$C$3:$AM$39,MATCH('Development Costs'!$L33,'S-Curve'!$C$3:$C$39,0),MATCH(DATEDIF('Development Costs'!$K33,'Development Costs'!CA$11,"m")+1,'S-Curve'!$C$3:$AM$3,0)),0))</f>
        <v>0</v>
      </c>
      <c r="CB33" s="99">
        <f>IF($N33="Equal",IF(AND(CB$11&gt;$K33,EOMONTH($M33,0)&gt;=CB$11),($F33-$O33)/$L33,0),IFERROR(($F33-$O33)*INDEX('S-Curve'!$C$3:$AM$39,MATCH('Development Costs'!$L33,'S-Curve'!$C$3:$C$39,0),MATCH(DATEDIF('Development Costs'!$K33,'Development Costs'!CB$11,"m")+1,'S-Curve'!$C$3:$AM$3,0)),0))</f>
        <v>0</v>
      </c>
      <c r="CC33" s="99">
        <f>IF($N33="Equal",IF(AND(CC$11&gt;$K33,EOMONTH($M33,0)&gt;=CC$11),($F33-$O33)/$L33,0),IFERROR(($F33-$O33)*INDEX('S-Curve'!$C$3:$AM$39,MATCH('Development Costs'!$L33,'S-Curve'!$C$3:$C$39,0),MATCH(DATEDIF('Development Costs'!$K33,'Development Costs'!CC$11,"m")+1,'S-Curve'!$C$3:$AM$3,0)),0))</f>
        <v>0</v>
      </c>
      <c r="CD33" s="99">
        <f>IF($N33="Equal",IF(AND(CD$11&gt;$K33,EOMONTH($M33,0)&gt;=CD$11),($F33-$O33)/$L33,0),IFERROR(($F33-$O33)*INDEX('S-Curve'!$C$3:$AM$39,MATCH('Development Costs'!$L33,'S-Curve'!$C$3:$C$39,0),MATCH(DATEDIF('Development Costs'!$K33,'Development Costs'!CD$11,"m")+1,'S-Curve'!$C$3:$AM$3,0)),0))</f>
        <v>0</v>
      </c>
      <c r="CE33" s="99">
        <f>IF($N33="Equal",IF(AND(CE$11&gt;$K33,EOMONTH($M33,0)&gt;=CE$11),($F33-$O33)/$L33,0),IFERROR(($F33-$O33)*INDEX('S-Curve'!$C$3:$AM$39,MATCH('Development Costs'!$L33,'S-Curve'!$C$3:$C$39,0),MATCH(DATEDIF('Development Costs'!$K33,'Development Costs'!CE$11,"m")+1,'S-Curve'!$C$3:$AM$3,0)),0))</f>
        <v>0</v>
      </c>
      <c r="CF33" s="99">
        <f>IF($N33="Equal",IF(AND(CF$11&gt;$K33,EOMONTH($M33,0)&gt;=CF$11),($F33-$O33)/$L33,0),IFERROR(($F33-$O33)*INDEX('S-Curve'!$C$3:$AM$39,MATCH('Development Costs'!$L33,'S-Curve'!$C$3:$C$39,0),MATCH(DATEDIF('Development Costs'!$K33,'Development Costs'!CF$11,"m")+1,'S-Curve'!$C$3:$AM$3,0)),0))</f>
        <v>0</v>
      </c>
      <c r="CG33" s="99">
        <f>IF($N33="Equal",IF(AND(CG$11&gt;$K33,EOMONTH($M33,0)&gt;=CG$11),($F33-$O33)/$L33,0),IFERROR(($F33-$O33)*INDEX('S-Curve'!$C$3:$AM$39,MATCH('Development Costs'!$L33,'S-Curve'!$C$3:$C$39,0),MATCH(DATEDIF('Development Costs'!$K33,'Development Costs'!CG$11,"m")+1,'S-Curve'!$C$3:$AM$3,0)),0))</f>
        <v>0</v>
      </c>
      <c r="CH33" s="99">
        <f>IF($N33="Equal",IF(AND(CH$11&gt;$K33,EOMONTH($M33,0)&gt;=CH$11),($F33-$O33)/$L33,0),IFERROR(($F33-$O33)*INDEX('S-Curve'!$C$3:$AM$39,MATCH('Development Costs'!$L33,'S-Curve'!$C$3:$C$39,0),MATCH(DATEDIF('Development Costs'!$K33,'Development Costs'!CH$11,"m")+1,'S-Curve'!$C$3:$AM$3,0)),0))</f>
        <v>0</v>
      </c>
      <c r="CI33" s="99">
        <f>IF($N33="Equal",IF(AND(CI$11&gt;$K33,EOMONTH($M33,0)&gt;=CI$11),($F33-$O33)/$L33,0),IFERROR(($F33-$O33)*INDEX('S-Curve'!$C$3:$AM$39,MATCH('Development Costs'!$L33,'S-Curve'!$C$3:$C$39,0),MATCH(DATEDIF('Development Costs'!$K33,'Development Costs'!CI$11,"m")+1,'S-Curve'!$C$3:$AM$3,0)),0))</f>
        <v>0</v>
      </c>
      <c r="CJ33" s="99">
        <f>IF($N33="Equal",IF(AND(CJ$11&gt;$K33,EOMONTH($M33,0)&gt;=CJ$11),($F33-$O33)/$L33,0),IFERROR(($F33-$O33)*INDEX('S-Curve'!$C$3:$AM$39,MATCH('Development Costs'!$L33,'S-Curve'!$C$3:$C$39,0),MATCH(DATEDIF('Development Costs'!$K33,'Development Costs'!CJ$11,"m")+1,'S-Curve'!$C$3:$AM$3,0)),0))</f>
        <v>0</v>
      </c>
      <c r="CK33" s="99">
        <f>IF($N33="Equal",IF(AND(CK$11&gt;$K33,EOMONTH($M33,0)&gt;=CK$11),($F33-$O33)/$L33,0),IFERROR(($F33-$O33)*INDEX('S-Curve'!$C$3:$AM$39,MATCH('Development Costs'!$L33,'S-Curve'!$C$3:$C$39,0),MATCH(DATEDIF('Development Costs'!$K33,'Development Costs'!CK$11,"m")+1,'S-Curve'!$C$3:$AM$3,0)),0))</f>
        <v>0</v>
      </c>
      <c r="CL33" s="99">
        <f>IF($N33="Equal",IF(AND(CL$11&gt;$K33,EOMONTH($M33,0)&gt;=CL$11),($F33-$O33)/$L33,0),IFERROR(($F33-$O33)*INDEX('S-Curve'!$C$3:$AM$39,MATCH('Development Costs'!$L33,'S-Curve'!$C$3:$C$39,0),MATCH(DATEDIF('Development Costs'!$K33,'Development Costs'!CL$11,"m")+1,'S-Curve'!$C$3:$AM$3,0)),0))</f>
        <v>0</v>
      </c>
      <c r="CM33" s="99">
        <f>IF($N33="Equal",IF(AND(CM$11&gt;$K33,EOMONTH($M33,0)&gt;=CM$11),($F33-$O33)/$L33,0),IFERROR(($F33-$O33)*INDEX('S-Curve'!$C$3:$AM$39,MATCH('Development Costs'!$L33,'S-Curve'!$C$3:$C$39,0),MATCH(DATEDIF('Development Costs'!$K33,'Development Costs'!CM$11,"m")+1,'S-Curve'!$C$3:$AM$3,0)),0))</f>
        <v>0</v>
      </c>
      <c r="CN33" s="99">
        <f>IF($N33="Equal",IF(AND(CN$11&gt;$K33,EOMONTH($M33,0)&gt;=CN$11),($F33-$O33)/$L33,0),IFERROR(($F33-$O33)*INDEX('S-Curve'!$C$3:$AM$39,MATCH('Development Costs'!$L33,'S-Curve'!$C$3:$C$39,0),MATCH(DATEDIF('Development Costs'!$K33,'Development Costs'!CN$11,"m")+1,'S-Curve'!$C$3:$AM$3,0)),0))</f>
        <v>0</v>
      </c>
      <c r="CO33" s="99">
        <f>IF($N33="Equal",IF(AND(CO$11&gt;$K33,EOMONTH($M33,0)&gt;=CO$11),($F33-$O33)/$L33,0),IFERROR(($F33-$O33)*INDEX('S-Curve'!$C$3:$AM$39,MATCH('Development Costs'!$L33,'S-Curve'!$C$3:$C$39,0),MATCH(DATEDIF('Development Costs'!$K33,'Development Costs'!CO$11,"m")+1,'S-Curve'!$C$3:$AM$3,0)),0))</f>
        <v>0</v>
      </c>
      <c r="CP33" s="99">
        <f>IF($N33="Equal",IF(AND(CP$11&gt;$K33,EOMONTH($M33,0)&gt;=CP$11),($F33-$O33)/$L33,0),IFERROR(($F33-$O33)*INDEX('S-Curve'!$C$3:$AM$39,MATCH('Development Costs'!$L33,'S-Curve'!$C$3:$C$39,0),MATCH(DATEDIF('Development Costs'!$K33,'Development Costs'!CP$11,"m")+1,'S-Curve'!$C$3:$AM$3,0)),0))</f>
        <v>0</v>
      </c>
      <c r="CQ33" s="99">
        <f>IF($N33="Equal",IF(AND(CQ$11&gt;$K33,EOMONTH($M33,0)&gt;=CQ$11),($F33-$O33)/$L33,0),IFERROR(($F33-$O33)*INDEX('S-Curve'!$C$3:$AM$39,MATCH('Development Costs'!$L33,'S-Curve'!$C$3:$C$39,0),MATCH(DATEDIF('Development Costs'!$K33,'Development Costs'!CQ$11,"m")+1,'S-Curve'!$C$3:$AM$3,0)),0))</f>
        <v>0</v>
      </c>
      <c r="CR33" s="99">
        <f>IF($N33="Equal",IF(AND(CR$11&gt;$K33,EOMONTH($M33,0)&gt;=CR$11),($F33-$O33)/$L33,0),IFERROR(($F33-$O33)*INDEX('S-Curve'!$C$3:$AM$39,MATCH('Development Costs'!$L33,'S-Curve'!$C$3:$C$39,0),MATCH(DATEDIF('Development Costs'!$K33,'Development Costs'!CR$11,"m")+1,'S-Curve'!$C$3:$AM$3,0)),0))</f>
        <v>0</v>
      </c>
      <c r="CS33" s="99">
        <f>IF($N33="Equal",IF(AND(CS$11&gt;$K33,EOMONTH($M33,0)&gt;=CS$11),($F33-$O33)/$L33,0),IFERROR(($F33-$O33)*INDEX('S-Curve'!$C$3:$AM$39,MATCH('Development Costs'!$L33,'S-Curve'!$C$3:$C$39,0),MATCH(DATEDIF('Development Costs'!$K33,'Development Costs'!CS$11,"m")+1,'S-Curve'!$C$3:$AM$3,0)),0))</f>
        <v>0</v>
      </c>
      <c r="CT33" s="99">
        <f>IF($N33="Equal",IF(AND(CT$11&gt;$K33,EOMONTH($M33,0)&gt;=CT$11),($F33-$O33)/$L33,0),IFERROR(($F33-$O33)*INDEX('S-Curve'!$C$3:$AM$39,MATCH('Development Costs'!$L33,'S-Curve'!$C$3:$C$39,0),MATCH(DATEDIF('Development Costs'!$K33,'Development Costs'!CT$11,"m")+1,'S-Curve'!$C$3:$AM$3,0)),0))</f>
        <v>0</v>
      </c>
      <c r="CU33" s="99">
        <f>IF($N33="Equal",IF(AND(CU$11&gt;$K33,EOMONTH($M33,0)&gt;=CU$11),($F33-$O33)/$L33,0),IFERROR(($F33-$O33)*INDEX('S-Curve'!$C$3:$AM$39,MATCH('Development Costs'!$L33,'S-Curve'!$C$3:$C$39,0),MATCH(DATEDIF('Development Costs'!$K33,'Development Costs'!CU$11,"m")+1,'S-Curve'!$C$3:$AM$3,0)),0))</f>
        <v>0</v>
      </c>
      <c r="CV33" s="99">
        <f>IF($N33="Equal",IF(AND(CV$11&gt;$K33,EOMONTH($M33,0)&gt;=CV$11),($F33-$O33)/$L33,0),IFERROR(($F33-$O33)*INDEX('S-Curve'!$C$3:$AM$39,MATCH('Development Costs'!$L33,'S-Curve'!$C$3:$C$39,0),MATCH(DATEDIF('Development Costs'!$K33,'Development Costs'!CV$11,"m")+1,'S-Curve'!$C$3:$AM$3,0)),0))</f>
        <v>0</v>
      </c>
      <c r="CW33" s="99">
        <f>IF($N33="Equal",IF(AND(CW$11&gt;$K33,EOMONTH($M33,0)&gt;=CW$11),($F33-$O33)/$L33,0),IFERROR(($F33-$O33)*INDEX('S-Curve'!$C$3:$AM$39,MATCH('Development Costs'!$L33,'S-Curve'!$C$3:$C$39,0),MATCH(DATEDIF('Development Costs'!$K33,'Development Costs'!CW$11,"m")+1,'S-Curve'!$C$3:$AM$3,0)),0))</f>
        <v>0</v>
      </c>
      <c r="CX33" s="99">
        <f>IF($N33="Equal",IF(AND(CX$11&gt;$K33,EOMONTH($M33,0)&gt;=CX$11),($F33-$O33)/$L33,0),IFERROR(($F33-$O33)*INDEX('S-Curve'!$C$3:$AM$39,MATCH('Development Costs'!$L33,'S-Curve'!$C$3:$C$39,0),MATCH(DATEDIF('Development Costs'!$K33,'Development Costs'!CX$11,"m")+1,'S-Curve'!$C$3:$AM$3,0)),0))</f>
        <v>0</v>
      </c>
      <c r="CY33" s="99">
        <f>IF($N33="Equal",IF(AND(CY$11&gt;$K33,EOMONTH($M33,0)&gt;=CY$11),($F33-$O33)/$L33,0),IFERROR(($F33-$O33)*INDEX('S-Curve'!$C$3:$AM$39,MATCH('Development Costs'!$L33,'S-Curve'!$C$3:$C$39,0),MATCH(DATEDIF('Development Costs'!$K33,'Development Costs'!CY$11,"m")+1,'S-Curve'!$C$3:$AM$3,0)),0))</f>
        <v>0</v>
      </c>
      <c r="CZ33" s="99">
        <f>IF($N33="Equal",IF(AND(CZ$11&gt;$K33,EOMONTH($M33,0)&gt;=CZ$11),($F33-$O33)/$L33,0),IFERROR(($F33-$O33)*INDEX('S-Curve'!$C$3:$AM$39,MATCH('Development Costs'!$L33,'S-Curve'!$C$3:$C$39,0),MATCH(DATEDIF('Development Costs'!$K33,'Development Costs'!CZ$11,"m")+1,'S-Curve'!$C$3:$AM$3,0)),0))</f>
        <v>0</v>
      </c>
      <c r="DA33" s="99">
        <f>IF($N33="Equal",IF(AND(DA$11&gt;$K33,EOMONTH($M33,0)&gt;=DA$11),($F33-$O33)/$L33,0),IFERROR(($F33-$O33)*INDEX('S-Curve'!$C$3:$AM$39,MATCH('Development Costs'!$L33,'S-Curve'!$C$3:$C$39,0),MATCH(DATEDIF('Development Costs'!$K33,'Development Costs'!DA$11,"m")+1,'S-Curve'!$C$3:$AM$3,0)),0))</f>
        <v>0</v>
      </c>
      <c r="DB33" s="99">
        <f>IF($N33="Equal",IF(AND(DB$11&gt;$K33,EOMONTH($M33,0)&gt;=DB$11),($F33-$O33)/$L33,0),IFERROR(($F33-$O33)*INDEX('S-Curve'!$C$3:$AM$39,MATCH('Development Costs'!$L33,'S-Curve'!$C$3:$C$39,0),MATCH(DATEDIF('Development Costs'!$K33,'Development Costs'!DB$11,"m")+1,'S-Curve'!$C$3:$AM$3,0)),0))</f>
        <v>0</v>
      </c>
      <c r="DC33" s="99">
        <f>IF($N33="Equal",IF(AND(DC$11&gt;$K33,EOMONTH($M33,0)&gt;=DC$11),($F33-$O33)/$L33,0),IFERROR(($F33-$O33)*INDEX('S-Curve'!$C$3:$AM$39,MATCH('Development Costs'!$L33,'S-Curve'!$C$3:$C$39,0),MATCH(DATEDIF('Development Costs'!$K33,'Development Costs'!DC$11,"m")+1,'S-Curve'!$C$3:$AM$3,0)),0))</f>
        <v>0</v>
      </c>
      <c r="DD33" s="99">
        <f>IF($N33="Equal",IF(AND(DD$11&gt;$K33,EOMONTH($M33,0)&gt;=DD$11),($F33-$O33)/$L33,0),IFERROR(($F33-$O33)*INDEX('S-Curve'!$C$3:$AM$39,MATCH('Development Costs'!$L33,'S-Curve'!$C$3:$C$39,0),MATCH(DATEDIF('Development Costs'!$K33,'Development Costs'!DD$11,"m")+1,'S-Curve'!$C$3:$AM$3,0)),0))</f>
        <v>0</v>
      </c>
      <c r="DE33" s="99">
        <f>IF($N33="Equal",IF(AND(DE$11&gt;$K33,EOMONTH($M33,0)&gt;=DE$11),($F33-$O33)/$L33,0),IFERROR(($F33-$O33)*INDEX('S-Curve'!$C$3:$AM$39,MATCH('Development Costs'!$L33,'S-Curve'!$C$3:$C$39,0),MATCH(DATEDIF('Development Costs'!$K33,'Development Costs'!DE$11,"m")+1,'S-Curve'!$C$3:$AM$3,0)),0))</f>
        <v>0</v>
      </c>
      <c r="DF33" s="99">
        <f>IF($N33="Equal",IF(AND(DF$11&gt;$K33,EOMONTH($M33,0)&gt;=DF$11),($F33-$O33)/$L33,0),IFERROR(($F33-$O33)*INDEX('S-Curve'!$C$3:$AM$39,MATCH('Development Costs'!$L33,'S-Curve'!$C$3:$C$39,0),MATCH(DATEDIF('Development Costs'!$K33,'Development Costs'!DF$11,"m")+1,'S-Curve'!$C$3:$AM$3,0)),0))</f>
        <v>0</v>
      </c>
      <c r="DG33" s="99">
        <f>IF($N33="Equal",IF(AND(DG$11&gt;$K33,EOMONTH($M33,0)&gt;=DG$11),($F33-$O33)/$L33,0),IFERROR(($F33-$O33)*INDEX('S-Curve'!$C$3:$AM$39,MATCH('Development Costs'!$L33,'S-Curve'!$C$3:$C$39,0),MATCH(DATEDIF('Development Costs'!$K33,'Development Costs'!DG$11,"m")+1,'S-Curve'!$C$3:$AM$3,0)),0))</f>
        <v>0</v>
      </c>
      <c r="DH33" s="99">
        <f>IF($N33="Equal",IF(AND(DH$11&gt;$K33,EOMONTH($M33,0)&gt;=DH$11),($F33-$O33)/$L33,0),IFERROR(($F33-$O33)*INDEX('S-Curve'!$C$3:$AM$39,MATCH('Development Costs'!$L33,'S-Curve'!$C$3:$C$39,0),MATCH(DATEDIF('Development Costs'!$K33,'Development Costs'!DH$11,"m")+1,'S-Curve'!$C$3:$AM$3,0)),0))</f>
        <v>0</v>
      </c>
      <c r="DI33" s="99">
        <f>IF($N33="Equal",IF(AND(DI$11&gt;$K33,EOMONTH($M33,0)&gt;=DI$11),($F33-$O33)/$L33,0),IFERROR(($F33-$O33)*INDEX('S-Curve'!$C$3:$AM$39,MATCH('Development Costs'!$L33,'S-Curve'!$C$3:$C$39,0),MATCH(DATEDIF('Development Costs'!$K33,'Development Costs'!DI$11,"m")+1,'S-Curve'!$C$3:$AM$3,0)),0))</f>
        <v>0</v>
      </c>
      <c r="DJ33" s="99">
        <f>IF($N33="Equal",IF(AND(DJ$11&gt;$K33,EOMONTH($M33,0)&gt;=DJ$11),($F33-$O33)/$L33,0),IFERROR(($F33-$O33)*INDEX('S-Curve'!$C$3:$AM$39,MATCH('Development Costs'!$L33,'S-Curve'!$C$3:$C$39,0),MATCH(DATEDIF('Development Costs'!$K33,'Development Costs'!DJ$11,"m")+1,'S-Curve'!$C$3:$AM$3,0)),0))</f>
        <v>0</v>
      </c>
      <c r="DK33" s="99">
        <f>IF($N33="Equal",IF(AND(DK$11&gt;$K33,EOMONTH($M33,0)&gt;=DK$11),($F33-$O33)/$L33,0),IFERROR(($F33-$O33)*INDEX('S-Curve'!$C$3:$AM$39,MATCH('Development Costs'!$L33,'S-Curve'!$C$3:$C$39,0),MATCH(DATEDIF('Development Costs'!$K33,'Development Costs'!DK$11,"m")+1,'S-Curve'!$C$3:$AM$3,0)),0))</f>
        <v>0</v>
      </c>
      <c r="DL33" s="99">
        <f>IF($N33="Equal",IF(AND(DL$11&gt;$K33,EOMONTH($M33,0)&gt;=DL$11),($F33-$O33)/$L33,0),IFERROR(($F33-$O33)*INDEX('S-Curve'!$C$3:$AM$39,MATCH('Development Costs'!$L33,'S-Curve'!$C$3:$C$39,0),MATCH(DATEDIF('Development Costs'!$K33,'Development Costs'!DL$11,"m")+1,'S-Curve'!$C$3:$AM$3,0)),0))</f>
        <v>0</v>
      </c>
      <c r="DM33" s="99">
        <f>IF($N33="Equal",IF(AND(DM$11&gt;$K33,EOMONTH($M33,0)&gt;=DM$11),($F33-$O33)/$L33,0),IFERROR(($F33-$O33)*INDEX('S-Curve'!$C$3:$AM$39,MATCH('Development Costs'!$L33,'S-Curve'!$C$3:$C$39,0),MATCH(DATEDIF('Development Costs'!$K33,'Development Costs'!DM$11,"m")+1,'S-Curve'!$C$3:$AM$3,0)),0))</f>
        <v>0</v>
      </c>
      <c r="DN33" s="99">
        <f>IF($N33="Equal",IF(AND(DN$11&gt;$K33,EOMONTH($M33,0)&gt;=DN$11),($F33-$O33)/$L33,0),IFERROR(($F33-$O33)*INDEX('S-Curve'!$C$3:$AM$39,MATCH('Development Costs'!$L33,'S-Curve'!$C$3:$C$39,0),MATCH(DATEDIF('Development Costs'!$K33,'Development Costs'!DN$11,"m")+1,'S-Curve'!$C$3:$AM$3,0)),0))</f>
        <v>0</v>
      </c>
      <c r="DO33" s="99">
        <f>IF($N33="Equal",IF(AND(DO$11&gt;$K33,EOMONTH($M33,0)&gt;=DO$11),($F33-$O33)/$L33,0),IFERROR(($F33-$O33)*INDEX('S-Curve'!$C$3:$AM$39,MATCH('Development Costs'!$L33,'S-Curve'!$C$3:$C$39,0),MATCH(DATEDIF('Development Costs'!$K33,'Development Costs'!DO$11,"m")+1,'S-Curve'!$C$3:$AM$3,0)),0))</f>
        <v>0</v>
      </c>
      <c r="DP33" s="99">
        <f>IF($N33="Equal",IF(AND(DP$11&gt;$K33,EOMONTH($M33,0)&gt;=DP$11),($F33-$O33)/$L33,0),IFERROR(($F33-$O33)*INDEX('S-Curve'!$C$3:$AM$39,MATCH('Development Costs'!$L33,'S-Curve'!$C$3:$C$39,0),MATCH(DATEDIF('Development Costs'!$K33,'Development Costs'!DP$11,"m")+1,'S-Curve'!$C$3:$AM$3,0)),0))</f>
        <v>0</v>
      </c>
      <c r="DQ33" s="99">
        <f>IF($N33="Equal",IF(AND(DQ$11&gt;$K33,EOMONTH($M33,0)&gt;=DQ$11),($F33-$O33)/$L33,0),IFERROR(($F33-$O33)*INDEX('S-Curve'!$C$3:$AM$39,MATCH('Development Costs'!$L33,'S-Curve'!$C$3:$C$39,0),MATCH(DATEDIF('Development Costs'!$K33,'Development Costs'!DQ$11,"m")+1,'S-Curve'!$C$3:$AM$3,0)),0))</f>
        <v>0</v>
      </c>
      <c r="DR33" s="99">
        <f>IF($N33="Equal",IF(AND(DR$11&gt;$K33,EOMONTH($M33,0)&gt;=DR$11),($F33-$O33)/$L33,0),IFERROR(($F33-$O33)*INDEX('S-Curve'!$C$3:$AM$39,MATCH('Development Costs'!$L33,'S-Curve'!$C$3:$C$39,0),MATCH(DATEDIF('Development Costs'!$K33,'Development Costs'!DR$11,"m")+1,'S-Curve'!$C$3:$AM$3,0)),0))</f>
        <v>0</v>
      </c>
      <c r="DS33" s="99">
        <f>IF($N33="Equal",IF(AND(DS$11&gt;$K33,EOMONTH($M33,0)&gt;=DS$11),($F33-$O33)/$L33,0),IFERROR(($F33-$O33)*INDEX('S-Curve'!$C$3:$AM$39,MATCH('Development Costs'!$L33,'S-Curve'!$C$3:$C$39,0),MATCH(DATEDIF('Development Costs'!$K33,'Development Costs'!DS$11,"m")+1,'S-Curve'!$C$3:$AM$3,0)),0))</f>
        <v>0</v>
      </c>
      <c r="DT33" s="99">
        <f>IF($N33="Equal",IF(AND(DT$11&gt;$K33,EOMONTH($M33,0)&gt;=DT$11),($F33-$O33)/$L33,0),IFERROR(($F33-$O33)*INDEX('S-Curve'!$C$3:$AM$39,MATCH('Development Costs'!$L33,'S-Curve'!$C$3:$C$39,0),MATCH(DATEDIF('Development Costs'!$K33,'Development Costs'!DT$11,"m")+1,'S-Curve'!$C$3:$AM$3,0)),0))</f>
        <v>0</v>
      </c>
      <c r="DU33" s="99">
        <f>IF($N33="Equal",IF(AND(DU$11&gt;$K33,EOMONTH($M33,0)&gt;=DU$11),($F33-$O33)/$L33,0),IFERROR(($F33-$O33)*INDEX('S-Curve'!$C$3:$AM$39,MATCH('Development Costs'!$L33,'S-Curve'!$C$3:$C$39,0),MATCH(DATEDIF('Development Costs'!$K33,'Development Costs'!DU$11,"m")+1,'S-Curve'!$C$3:$AM$3,0)),0))</f>
        <v>0</v>
      </c>
      <c r="DV33" s="99">
        <f>IF($N33="Equal",IF(AND(DV$11&gt;$K33,EOMONTH($M33,0)&gt;=DV$11),($F33-$O33)/$L33,0),IFERROR(($F33-$O33)*INDEX('S-Curve'!$C$3:$AM$39,MATCH('Development Costs'!$L33,'S-Curve'!$C$3:$C$39,0),MATCH(DATEDIF('Development Costs'!$K33,'Development Costs'!DV$11,"m")+1,'S-Curve'!$C$3:$AM$3,0)),0))</f>
        <v>0</v>
      </c>
      <c r="DW33" s="99">
        <f>IF($N33="Equal",IF(AND(DW$11&gt;$K33,EOMONTH($M33,0)&gt;=DW$11),($F33-$O33)/$L33,0),IFERROR(($F33-$O33)*INDEX('S-Curve'!$C$3:$AM$39,MATCH('Development Costs'!$L33,'S-Curve'!$C$3:$C$39,0),MATCH(DATEDIF('Development Costs'!$K33,'Development Costs'!DW$11,"m")+1,'S-Curve'!$C$3:$AM$3,0)),0))</f>
        <v>0</v>
      </c>
      <c r="DX33" s="99">
        <f>IF($N33="Equal",IF(AND(DX$11&gt;$K33,EOMONTH($M33,0)&gt;=DX$11),($F33-$O33)/$L33,0),IFERROR(($F33-$O33)*INDEX('S-Curve'!$C$3:$AM$39,MATCH('Development Costs'!$L33,'S-Curve'!$C$3:$C$39,0),MATCH(DATEDIF('Development Costs'!$K33,'Development Costs'!DX$11,"m")+1,'S-Curve'!$C$3:$AM$3,0)),0))</f>
        <v>0</v>
      </c>
      <c r="DY33" s="99">
        <f>IF($N33="Equal",IF(AND(DY$11&gt;$K33,EOMONTH($M33,0)&gt;=DY$11),($F33-$O33)/$L33,0),IFERROR(($F33-$O33)*INDEX('S-Curve'!$C$3:$AM$39,MATCH('Development Costs'!$L33,'S-Curve'!$C$3:$C$39,0),MATCH(DATEDIF('Development Costs'!$K33,'Development Costs'!DY$11,"m")+1,'S-Curve'!$C$3:$AM$3,0)),0))</f>
        <v>0</v>
      </c>
      <c r="DZ33" s="99">
        <f>IF($N33="Equal",IF(AND(DZ$11&gt;$K33,EOMONTH($M33,0)&gt;=DZ$11),($F33-$O33)/$L33,0),IFERROR(($F33-$O33)*INDEX('S-Curve'!$C$3:$AM$39,MATCH('Development Costs'!$L33,'S-Curve'!$C$3:$C$39,0),MATCH(DATEDIF('Development Costs'!$K33,'Development Costs'!DZ$11,"m")+1,'S-Curve'!$C$3:$AM$3,0)),0))</f>
        <v>0</v>
      </c>
      <c r="EA33" s="99">
        <f>IF($N33="Equal",IF(AND(EA$11&gt;$K33,EOMONTH($M33,0)&gt;=EA$11),($F33-$O33)/$L33,0),IFERROR(($F33-$O33)*INDEX('S-Curve'!$C$3:$AM$39,MATCH('Development Costs'!$L33,'S-Curve'!$C$3:$C$39,0),MATCH(DATEDIF('Development Costs'!$K33,'Development Costs'!EA$11,"m")+1,'S-Curve'!$C$3:$AM$3,0)),0))</f>
        <v>0</v>
      </c>
      <c r="EB33" s="99">
        <f>IF($N33="Equal",IF(AND(EB$11&gt;$K33,EOMONTH($M33,0)&gt;=EB$11),($F33-$O33)/$L33,0),IFERROR(($F33-$O33)*INDEX('S-Curve'!$C$3:$AM$39,MATCH('Development Costs'!$L33,'S-Curve'!$C$3:$C$39,0),MATCH(DATEDIF('Development Costs'!$K33,'Development Costs'!EB$11,"m")+1,'S-Curve'!$C$3:$AM$3,0)),0))</f>
        <v>0</v>
      </c>
      <c r="EC33" s="99">
        <f>IF($N33="Equal",IF(AND(EC$11&gt;$K33,EOMONTH($M33,0)&gt;=EC$11),($F33-$O33)/$L33,0),IFERROR(($F33-$O33)*INDEX('S-Curve'!$C$3:$AM$39,MATCH('Development Costs'!$L33,'S-Curve'!$C$3:$C$39,0),MATCH(DATEDIF('Development Costs'!$K33,'Development Costs'!EC$11,"m")+1,'S-Curve'!$C$3:$AM$3,0)),0))</f>
        <v>0</v>
      </c>
      <c r="ED33" s="99">
        <f>IF($N33="Equal",IF(AND(ED$11&gt;$K33,EOMONTH($M33,0)&gt;=ED$11),($F33-$O33)/$L33,0),IFERROR(($F33-$O33)*INDEX('S-Curve'!$C$3:$AM$39,MATCH('Development Costs'!$L33,'S-Curve'!$C$3:$C$39,0),MATCH(DATEDIF('Development Costs'!$K33,'Development Costs'!ED$11,"m")+1,'S-Curve'!$C$3:$AM$3,0)),0))</f>
        <v>0</v>
      </c>
      <c r="EE33" s="99">
        <f>IF($N33="Equal",IF(AND(EE$11&gt;$K33,EOMONTH($M33,0)&gt;=EE$11),($F33-$O33)/$L33,0),IFERROR(($F33-$O33)*INDEX('S-Curve'!$C$3:$AM$39,MATCH('Development Costs'!$L33,'S-Curve'!$C$3:$C$39,0),MATCH(DATEDIF('Development Costs'!$K33,'Development Costs'!EE$11,"m")+1,'S-Curve'!$C$3:$AM$3,0)),0))</f>
        <v>0</v>
      </c>
      <c r="EF33" s="99">
        <f>IF($N33="Equal",IF(AND(EF$11&gt;$K33,EOMONTH($M33,0)&gt;=EF$11),($F33-$O33)/$L33,0),IFERROR(($F33-$O33)*INDEX('S-Curve'!$C$3:$AM$39,MATCH('Development Costs'!$L33,'S-Curve'!$C$3:$C$39,0),MATCH(DATEDIF('Development Costs'!$K33,'Development Costs'!EF$11,"m")+1,'S-Curve'!$C$3:$AM$3,0)),0))</f>
        <v>0</v>
      </c>
      <c r="EG33" s="99">
        <f>IF(EC33="Equal",IF(AND(EG$11&gt;$K33,EOMONTH($M33,0)&gt;=EG$11),($F33-$O33)/$L33,0),IFERROR(($F33-$O33)*INDEX('S-Curve'!$C$3:$AM$39,MATCH('Development Costs'!$L33,'S-Curve'!$C$3:$C$39,0),MATCH(DATEDIF('Development Costs'!$K33,'Development Costs'!EG$11,"m")+1,'S-Curve'!$C$3:$AM$3,0)),0))</f>
        <v>0</v>
      </c>
    </row>
    <row r="34" spans="2:137">
      <c r="B34" s="5" t="s">
        <v>351</v>
      </c>
      <c r="E34" s="1">
        <v>1</v>
      </c>
      <c r="F34" s="71">
        <v>270000</v>
      </c>
      <c r="G34" s="105">
        <f t="shared" si="18"/>
        <v>1.139394348604031</v>
      </c>
      <c r="H34" s="99">
        <f>F34/Assumptions!$D$60</f>
        <v>1459.4594594594594</v>
      </c>
      <c r="I34" s="32">
        <f t="shared" ca="1" si="19"/>
        <v>2.8296406422866575E-3</v>
      </c>
      <c r="K34" s="73">
        <f>Assumptions!$D$19</f>
        <v>46539</v>
      </c>
      <c r="L34" s="155">
        <v>12</v>
      </c>
      <c r="M34" s="149">
        <f t="shared" si="20"/>
        <v>46874</v>
      </c>
      <c r="N34" s="70" t="s">
        <v>400</v>
      </c>
      <c r="O34" s="71">
        <v>0</v>
      </c>
      <c r="P34" s="1" t="str">
        <f t="shared" si="8"/>
        <v/>
      </c>
      <c r="Q34" s="99">
        <f t="shared" si="21"/>
        <v>0</v>
      </c>
      <c r="R34" s="99">
        <f>IF($N34="Equal",IF(AND(R$11&gt;$K34,EOMONTH($M34,0)&gt;=R$11),($F34-$O34)/$L34,0),IFERROR(($F34-$O34)*INDEX('S-Curve'!$C$3:$AM$39,MATCH('Development Costs'!$L34,'S-Curve'!$C$3:$C$39,0),MATCH(DATEDIF('Development Costs'!$K34,'Development Costs'!R$11,"m")+1,'S-Curve'!$C$3:$AM$3,0)),0))</f>
        <v>0</v>
      </c>
      <c r="S34" s="99">
        <f>IF($N34="Equal",IF(AND(S$11&gt;$K34,EOMONTH($M34,0)&gt;=S$11),($F34-$O34)/$L34,0),IFERROR(($F34-$O34)*INDEX('S-Curve'!$C$3:$AM$39,MATCH('Development Costs'!$L34,'S-Curve'!$C$3:$C$39,0),MATCH(DATEDIF('Development Costs'!$K34,'Development Costs'!S$11,"m")+1,'S-Curve'!$C$3:$AM$3,0)),0))</f>
        <v>0</v>
      </c>
      <c r="T34" s="99">
        <f>IF($N34="Equal",IF(AND(T$11&gt;$K34,EOMONTH($M34,0)&gt;=T$11),($F34-$O34)/$L34,0),IFERROR(($F34-$O34)*INDEX('S-Curve'!$C$3:$AM$39,MATCH('Development Costs'!$L34,'S-Curve'!$C$3:$C$39,0),MATCH(DATEDIF('Development Costs'!$K34,'Development Costs'!T$11,"m")+1,'S-Curve'!$C$3:$AM$3,0)),0))</f>
        <v>0</v>
      </c>
      <c r="U34" s="99">
        <f>IF($N34="Equal",IF(AND(U$11&gt;$K34,EOMONTH($M34,0)&gt;=U$11),($F34-$O34)/$L34,0),IFERROR(($F34-$O34)*INDEX('S-Curve'!$C$3:$AM$39,MATCH('Development Costs'!$L34,'S-Curve'!$C$3:$C$39,0),MATCH(DATEDIF('Development Costs'!$K34,'Development Costs'!U$11,"m")+1,'S-Curve'!$C$3:$AM$3,0)),0))</f>
        <v>0</v>
      </c>
      <c r="V34" s="99">
        <f>IF($N34="Equal",IF(AND(V$11&gt;$K34,EOMONTH($M34,0)&gt;=V$11),($F34-$O34)/$L34,0),IFERROR(($F34-$O34)*INDEX('S-Curve'!$C$3:$AM$39,MATCH('Development Costs'!$L34,'S-Curve'!$C$3:$C$39,0),MATCH(DATEDIF('Development Costs'!$K34,'Development Costs'!V$11,"m")+1,'S-Curve'!$C$3:$AM$3,0)),0))</f>
        <v>0</v>
      </c>
      <c r="W34" s="99">
        <f>IF($N34="Equal",IF(AND(W$11&gt;$K34,EOMONTH($M34,0)&gt;=W$11),($F34-$O34)/$L34,0),IFERROR(($F34-$O34)*INDEX('S-Curve'!$C$3:$AM$39,MATCH('Development Costs'!$L34,'S-Curve'!$C$3:$C$39,0),MATCH(DATEDIF('Development Costs'!$K34,'Development Costs'!W$11,"m")+1,'S-Curve'!$C$3:$AM$3,0)),0))</f>
        <v>0</v>
      </c>
      <c r="X34" s="99">
        <f>IF($N34="Equal",IF(AND(X$11&gt;$K34,EOMONTH($M34,0)&gt;=X$11),($F34-$O34)/$L34,0),IFERROR(($F34-$O34)*INDEX('S-Curve'!$C$3:$AM$39,MATCH('Development Costs'!$L34,'S-Curve'!$C$3:$C$39,0),MATCH(DATEDIF('Development Costs'!$K34,'Development Costs'!X$11,"m")+1,'S-Curve'!$C$3:$AM$3,0)),0))</f>
        <v>0</v>
      </c>
      <c r="Y34" s="99">
        <f>IF($N34="Equal",IF(AND(Y$11&gt;$K34,EOMONTH($M34,0)&gt;=Y$11),($F34-$O34)/$L34,0),IFERROR(($F34-$O34)*INDEX('S-Curve'!$C$3:$AM$39,MATCH('Development Costs'!$L34,'S-Curve'!$C$3:$C$39,0),MATCH(DATEDIF('Development Costs'!$K34,'Development Costs'!Y$11,"m")+1,'S-Curve'!$C$3:$AM$3,0)),0))</f>
        <v>0</v>
      </c>
      <c r="Z34" s="99">
        <f>IF($N34="Equal",IF(AND(Z$11&gt;$K34,EOMONTH($M34,0)&gt;=Z$11),($F34-$O34)/$L34,0),IFERROR(($F34-$O34)*INDEX('S-Curve'!$C$3:$AM$39,MATCH('Development Costs'!$L34,'S-Curve'!$C$3:$C$39,0),MATCH(DATEDIF('Development Costs'!$K34,'Development Costs'!Z$11,"m")+1,'S-Curve'!$C$3:$AM$3,0)),0))</f>
        <v>0</v>
      </c>
      <c r="AA34" s="99">
        <f>IF($N34="Equal",IF(AND(AA$11&gt;$K34,EOMONTH($M34,0)&gt;=AA$11),($F34-$O34)/$L34,0),IFERROR(($F34-$O34)*INDEX('S-Curve'!$C$3:$AM$39,MATCH('Development Costs'!$L34,'S-Curve'!$C$3:$C$39,0),MATCH(DATEDIF('Development Costs'!$K34,'Development Costs'!AA$11,"m")+1,'S-Curve'!$C$3:$AM$3,0)),0))</f>
        <v>0</v>
      </c>
      <c r="AB34" s="99">
        <f>IF($N34="Equal",IF(AND(AB$11&gt;$K34,EOMONTH($M34,0)&gt;=AB$11),($F34-$O34)/$L34,0),IFERROR(($F34-$O34)*INDEX('S-Curve'!$C$3:$AM$39,MATCH('Development Costs'!$L34,'S-Curve'!$C$3:$C$39,0),MATCH(DATEDIF('Development Costs'!$K34,'Development Costs'!AB$11,"m")+1,'S-Curve'!$C$3:$AM$3,0)),0))</f>
        <v>0</v>
      </c>
      <c r="AC34" s="99">
        <f>IF($N34="Equal",IF(AND(AC$11&gt;$K34,EOMONTH($M34,0)&gt;=AC$11),($F34-$O34)/$L34,0),IFERROR(($F34-$O34)*INDEX('S-Curve'!$C$3:$AM$39,MATCH('Development Costs'!$L34,'S-Curve'!$C$3:$C$39,0),MATCH(DATEDIF('Development Costs'!$K34,'Development Costs'!AC$11,"m")+1,'S-Curve'!$C$3:$AM$3,0)),0))</f>
        <v>8100</v>
      </c>
      <c r="AD34" s="99">
        <f>IF($N34="Equal",IF(AND(AD$11&gt;$K34,EOMONTH($M34,0)&gt;=AD$11),($F34-$O34)/$L34,0),IFERROR(($F34-$O34)*INDEX('S-Curve'!$C$3:$AM$39,MATCH('Development Costs'!$L34,'S-Curve'!$C$3:$C$39,0),MATCH(DATEDIF('Development Costs'!$K34,'Development Costs'!AD$11,"m")+1,'S-Curve'!$C$3:$AM$3,0)),0))</f>
        <v>13500</v>
      </c>
      <c r="AE34" s="99">
        <f>IF($N34="Equal",IF(AND(AE$11&gt;$K34,EOMONTH($M34,0)&gt;=AE$11),($F34-$O34)/$L34,0),IFERROR(($F34-$O34)*INDEX('S-Curve'!$C$3:$AM$39,MATCH('Development Costs'!$L34,'S-Curve'!$C$3:$C$39,0),MATCH(DATEDIF('Development Costs'!$K34,'Development Costs'!AE$11,"m")+1,'S-Curve'!$C$3:$AM$3,0)),0))</f>
        <v>18900</v>
      </c>
      <c r="AF34" s="99">
        <f>IF($N34="Equal",IF(AND(AF$11&gt;$K34,EOMONTH($M34,0)&gt;=AF$11),($F34-$O34)/$L34,0),IFERROR(($F34-$O34)*INDEX('S-Curve'!$C$3:$AM$39,MATCH('Development Costs'!$L34,'S-Curve'!$C$3:$C$39,0),MATCH(DATEDIF('Development Costs'!$K34,'Development Costs'!AF$11,"m")+1,'S-Curve'!$C$3:$AM$3,0)),0))</f>
        <v>27000</v>
      </c>
      <c r="AG34" s="99">
        <f>IF($N34="Equal",IF(AND(AG$11&gt;$K34,EOMONTH($M34,0)&gt;=AG$11),($F34-$O34)/$L34,0),IFERROR(($F34-$O34)*INDEX('S-Curve'!$C$3:$AM$39,MATCH('Development Costs'!$L34,'S-Curve'!$C$3:$C$39,0),MATCH(DATEDIF('Development Costs'!$K34,'Development Costs'!AG$11,"m")+1,'S-Curve'!$C$3:$AM$3,0)),0))</f>
        <v>32400</v>
      </c>
      <c r="AH34" s="99">
        <f>IF($N34="Equal",IF(AND(AH$11&gt;$K34,EOMONTH($M34,0)&gt;=AH$11),($F34-$O34)/$L34,0),IFERROR(($F34-$O34)*INDEX('S-Curve'!$C$3:$AM$39,MATCH('Development Costs'!$L34,'S-Curve'!$C$3:$C$39,0),MATCH(DATEDIF('Development Costs'!$K34,'Development Costs'!AH$11,"m")+1,'S-Curve'!$C$3:$AM$3,0)),0))</f>
        <v>35100</v>
      </c>
      <c r="AI34" s="99">
        <f>IF($N34="Equal",IF(AND(AI$11&gt;$K34,EOMONTH($M34,0)&gt;=AI$11),($F34-$O34)/$L34,0),IFERROR(($F34-$O34)*INDEX('S-Curve'!$C$3:$AM$39,MATCH('Development Costs'!$L34,'S-Curve'!$C$3:$C$39,0),MATCH(DATEDIF('Development Costs'!$K34,'Development Costs'!AI$11,"m")+1,'S-Curve'!$C$3:$AM$3,0)),0))</f>
        <v>35100</v>
      </c>
      <c r="AJ34" s="99">
        <f>IF($N34="Equal",IF(AND(AJ$11&gt;$K34,EOMONTH($M34,0)&gt;=AJ$11),($F34-$O34)/$L34,0),IFERROR(($F34-$O34)*INDEX('S-Curve'!$C$3:$AM$39,MATCH('Development Costs'!$L34,'S-Curve'!$C$3:$C$39,0),MATCH(DATEDIF('Development Costs'!$K34,'Development Costs'!AJ$11,"m")+1,'S-Curve'!$C$3:$AM$3,0)),0))</f>
        <v>32400</v>
      </c>
      <c r="AK34" s="99">
        <f>IF($N34="Equal",IF(AND(AK$11&gt;$K34,EOMONTH($M34,0)&gt;=AK$11),($F34-$O34)/$L34,0),IFERROR(($F34-$O34)*INDEX('S-Curve'!$C$3:$AM$39,MATCH('Development Costs'!$L34,'S-Curve'!$C$3:$C$39,0),MATCH(DATEDIF('Development Costs'!$K34,'Development Costs'!AK$11,"m")+1,'S-Curve'!$C$3:$AM$3,0)),0))</f>
        <v>27000</v>
      </c>
      <c r="AL34" s="99">
        <f>IF($N34="Equal",IF(AND(AL$11&gt;$K34,EOMONTH($M34,0)&gt;=AL$11),($F34-$O34)/$L34,0),IFERROR(($F34-$O34)*INDEX('S-Curve'!$C$3:$AM$39,MATCH('Development Costs'!$L34,'S-Curve'!$C$3:$C$39,0),MATCH(DATEDIF('Development Costs'!$K34,'Development Costs'!AL$11,"m")+1,'S-Curve'!$C$3:$AM$3,0)),0))</f>
        <v>18900</v>
      </c>
      <c r="AM34" s="99">
        <f>IF($N34="Equal",IF(AND(AM$11&gt;$K34,EOMONTH($M34,0)&gt;=AM$11),($F34-$O34)/$L34,0),IFERROR(($F34-$O34)*INDEX('S-Curve'!$C$3:$AM$39,MATCH('Development Costs'!$L34,'S-Curve'!$C$3:$C$39,0),MATCH(DATEDIF('Development Costs'!$K34,'Development Costs'!AM$11,"m")+1,'S-Curve'!$C$3:$AM$3,0)),0))</f>
        <v>13500</v>
      </c>
      <c r="AN34" s="99">
        <f>IF($N34="Equal",IF(AND(AN$11&gt;$K34,EOMONTH($M34,0)&gt;=AN$11),($F34-$O34)/$L34,0),IFERROR(($F34-$O34)*INDEX('S-Curve'!$C$3:$AM$39,MATCH('Development Costs'!$L34,'S-Curve'!$C$3:$C$39,0),MATCH(DATEDIF('Development Costs'!$K34,'Development Costs'!AN$11,"m")+1,'S-Curve'!$C$3:$AM$3,0)),0))</f>
        <v>8100</v>
      </c>
      <c r="AO34" s="99">
        <f>IF($N34="Equal",IF(AND(AO$11&gt;$K34,EOMONTH($M34,0)&gt;=AO$11),($F34-$O34)/$L34,0),IFERROR(($F34-$O34)*INDEX('S-Curve'!$C$3:$AM$39,MATCH('Development Costs'!$L34,'S-Curve'!$C$3:$C$39,0),MATCH(DATEDIF('Development Costs'!$K34,'Development Costs'!AO$11,"m")+1,'S-Curve'!$C$3:$AM$3,0)),0))</f>
        <v>0</v>
      </c>
      <c r="AP34" s="99">
        <f>IF($N34="Equal",IF(AND(AP$11&gt;$K34,EOMONTH($M34,0)&gt;=AP$11),($F34-$O34)/$L34,0),IFERROR(($F34-$O34)*INDEX('S-Curve'!$C$3:$AM$39,MATCH('Development Costs'!$L34,'S-Curve'!$C$3:$C$39,0),MATCH(DATEDIF('Development Costs'!$K34,'Development Costs'!AP$11,"m")+1,'S-Curve'!$C$3:$AM$3,0)),0))</f>
        <v>0</v>
      </c>
      <c r="AQ34" s="99">
        <f>IF($N34="Equal",IF(AND(AQ$11&gt;$K34,EOMONTH($M34,0)&gt;=AQ$11),($F34-$O34)/$L34,0),IFERROR(($F34-$O34)*INDEX('S-Curve'!$C$3:$AM$39,MATCH('Development Costs'!$L34,'S-Curve'!$C$3:$C$39,0),MATCH(DATEDIF('Development Costs'!$K34,'Development Costs'!AQ$11,"m")+1,'S-Curve'!$C$3:$AM$3,0)),0))</f>
        <v>0</v>
      </c>
      <c r="AR34" s="99">
        <f>IF($N34="Equal",IF(AND(AR$11&gt;$K34,EOMONTH($M34,0)&gt;=AR$11),($F34-$O34)/$L34,0),IFERROR(($F34-$O34)*INDEX('S-Curve'!$C$3:$AM$39,MATCH('Development Costs'!$L34,'S-Curve'!$C$3:$C$39,0),MATCH(DATEDIF('Development Costs'!$K34,'Development Costs'!AR$11,"m")+1,'S-Curve'!$C$3:$AM$3,0)),0))</f>
        <v>0</v>
      </c>
      <c r="AS34" s="99">
        <f>IF($N34="Equal",IF(AND(AS$11&gt;$K34,EOMONTH($M34,0)&gt;=AS$11),($F34-$O34)/$L34,0),IFERROR(($F34-$O34)*INDEX('S-Curve'!$C$3:$AM$39,MATCH('Development Costs'!$L34,'S-Curve'!$C$3:$C$39,0),MATCH(DATEDIF('Development Costs'!$K34,'Development Costs'!AS$11,"m")+1,'S-Curve'!$C$3:$AM$3,0)),0))</f>
        <v>0</v>
      </c>
      <c r="AT34" s="99">
        <f>IF($N34="Equal",IF(AND(AT$11&gt;$K34,EOMONTH($M34,0)&gt;=AT$11),($F34-$O34)/$L34,0),IFERROR(($F34-$O34)*INDEX('S-Curve'!$C$3:$AM$39,MATCH('Development Costs'!$L34,'S-Curve'!$C$3:$C$39,0),MATCH(DATEDIF('Development Costs'!$K34,'Development Costs'!AT$11,"m")+1,'S-Curve'!$C$3:$AM$3,0)),0))</f>
        <v>0</v>
      </c>
      <c r="AU34" s="99">
        <f>IF($N34="Equal",IF(AND(AU$11&gt;$K34,EOMONTH($M34,0)&gt;=AU$11),($F34-$O34)/$L34,0),IFERROR(($F34-$O34)*INDEX('S-Curve'!$C$3:$AM$39,MATCH('Development Costs'!$L34,'S-Curve'!$C$3:$C$39,0),MATCH(DATEDIF('Development Costs'!$K34,'Development Costs'!AU$11,"m")+1,'S-Curve'!$C$3:$AM$3,0)),0))</f>
        <v>0</v>
      </c>
      <c r="AV34" s="99">
        <f>IF($N34="Equal",IF(AND(AV$11&gt;$K34,EOMONTH($M34,0)&gt;=AV$11),($F34-$O34)/$L34,0),IFERROR(($F34-$O34)*INDEX('S-Curve'!$C$3:$AM$39,MATCH('Development Costs'!$L34,'S-Curve'!$C$3:$C$39,0),MATCH(DATEDIF('Development Costs'!$K34,'Development Costs'!AV$11,"m")+1,'S-Curve'!$C$3:$AM$3,0)),0))</f>
        <v>0</v>
      </c>
      <c r="AW34" s="99">
        <f>IF($N34="Equal",IF(AND(AW$11&gt;$K34,EOMONTH($M34,0)&gt;=AW$11),($F34-$O34)/$L34,0),IFERROR(($F34-$O34)*INDEX('S-Curve'!$C$3:$AM$39,MATCH('Development Costs'!$L34,'S-Curve'!$C$3:$C$39,0),MATCH(DATEDIF('Development Costs'!$K34,'Development Costs'!AW$11,"m")+1,'S-Curve'!$C$3:$AM$3,0)),0))</f>
        <v>0</v>
      </c>
      <c r="AX34" s="99">
        <f>IF($N34="Equal",IF(AND(AX$11&gt;$K34,EOMONTH($M34,0)&gt;=AX$11),($F34-$O34)/$L34,0),IFERROR(($F34-$O34)*INDEX('S-Curve'!$C$3:$AM$39,MATCH('Development Costs'!$L34,'S-Curve'!$C$3:$C$39,0),MATCH(DATEDIF('Development Costs'!$K34,'Development Costs'!AX$11,"m")+1,'S-Curve'!$C$3:$AM$3,0)),0))</f>
        <v>0</v>
      </c>
      <c r="AY34" s="99">
        <f>IF($N34="Equal",IF(AND(AY$11&gt;$K34,EOMONTH($M34,0)&gt;=AY$11),($F34-$O34)/$L34,0),IFERROR(($F34-$O34)*INDEX('S-Curve'!$C$3:$AM$39,MATCH('Development Costs'!$L34,'S-Curve'!$C$3:$C$39,0),MATCH(DATEDIF('Development Costs'!$K34,'Development Costs'!AY$11,"m")+1,'S-Curve'!$C$3:$AM$3,0)),0))</f>
        <v>0</v>
      </c>
      <c r="AZ34" s="99">
        <f>IF($N34="Equal",IF(AND(AZ$11&gt;$K34,EOMONTH($M34,0)&gt;=AZ$11),($F34-$O34)/$L34,0),IFERROR(($F34-$O34)*INDEX('S-Curve'!$C$3:$AM$39,MATCH('Development Costs'!$L34,'S-Curve'!$C$3:$C$39,0),MATCH(DATEDIF('Development Costs'!$K34,'Development Costs'!AZ$11,"m")+1,'S-Curve'!$C$3:$AM$3,0)),0))</f>
        <v>0</v>
      </c>
      <c r="BA34" s="99">
        <f>IF($N34="Equal",IF(AND(BA$11&gt;$K34,EOMONTH($M34,0)&gt;=BA$11),($F34-$O34)/$L34,0),IFERROR(($F34-$O34)*INDEX('S-Curve'!$C$3:$AM$39,MATCH('Development Costs'!$L34,'S-Curve'!$C$3:$C$39,0),MATCH(DATEDIF('Development Costs'!$K34,'Development Costs'!BA$11,"m")+1,'S-Curve'!$C$3:$AM$3,0)),0))</f>
        <v>0</v>
      </c>
      <c r="BB34" s="99">
        <f>IF($N34="Equal",IF(AND(BB$11&gt;$K34,EOMONTH($M34,0)&gt;=BB$11),($F34-$O34)/$L34,0),IFERROR(($F34-$O34)*INDEX('S-Curve'!$C$3:$AM$39,MATCH('Development Costs'!$L34,'S-Curve'!$C$3:$C$39,0),MATCH(DATEDIF('Development Costs'!$K34,'Development Costs'!BB$11,"m")+1,'S-Curve'!$C$3:$AM$3,0)),0))</f>
        <v>0</v>
      </c>
      <c r="BC34" s="99">
        <f>IF($N34="Equal",IF(AND(BC$11&gt;$K34,EOMONTH($M34,0)&gt;=BC$11),($F34-$O34)/$L34,0),IFERROR(($F34-$O34)*INDEX('S-Curve'!$C$3:$AM$39,MATCH('Development Costs'!$L34,'S-Curve'!$C$3:$C$39,0),MATCH(DATEDIF('Development Costs'!$K34,'Development Costs'!BC$11,"m")+1,'S-Curve'!$C$3:$AM$3,0)),0))</f>
        <v>0</v>
      </c>
      <c r="BD34" s="99">
        <f>IF($N34="Equal",IF(AND(BD$11&gt;$K34,EOMONTH($M34,0)&gt;=BD$11),($F34-$O34)/$L34,0),IFERROR(($F34-$O34)*INDEX('S-Curve'!$C$3:$AM$39,MATCH('Development Costs'!$L34,'S-Curve'!$C$3:$C$39,0),MATCH(DATEDIF('Development Costs'!$K34,'Development Costs'!BD$11,"m")+1,'S-Curve'!$C$3:$AM$3,0)),0))</f>
        <v>0</v>
      </c>
      <c r="BE34" s="99">
        <f>IF($N34="Equal",IF(AND(BE$11&gt;$K34,EOMONTH($M34,0)&gt;=BE$11),($F34-$O34)/$L34,0),IFERROR(($F34-$O34)*INDEX('S-Curve'!$C$3:$AM$39,MATCH('Development Costs'!$L34,'S-Curve'!$C$3:$C$39,0),MATCH(DATEDIF('Development Costs'!$K34,'Development Costs'!BE$11,"m")+1,'S-Curve'!$C$3:$AM$3,0)),0))</f>
        <v>0</v>
      </c>
      <c r="BF34" s="99">
        <f>IF($N34="Equal",IF(AND(BF$11&gt;$K34,EOMONTH($M34,0)&gt;=BF$11),($F34-$O34)/$L34,0),IFERROR(($F34-$O34)*INDEX('S-Curve'!$C$3:$AM$39,MATCH('Development Costs'!$L34,'S-Curve'!$C$3:$C$39,0),MATCH(DATEDIF('Development Costs'!$K34,'Development Costs'!BF$11,"m")+1,'S-Curve'!$C$3:$AM$3,0)),0))</f>
        <v>0</v>
      </c>
      <c r="BG34" s="99">
        <f>IF($N34="Equal",IF(AND(BG$11&gt;$K34,EOMONTH($M34,0)&gt;=BG$11),($F34-$O34)/$L34,0),IFERROR(($F34-$O34)*INDEX('S-Curve'!$C$3:$AM$39,MATCH('Development Costs'!$L34,'S-Curve'!$C$3:$C$39,0),MATCH(DATEDIF('Development Costs'!$K34,'Development Costs'!BG$11,"m")+1,'S-Curve'!$C$3:$AM$3,0)),0))</f>
        <v>0</v>
      </c>
      <c r="BH34" s="99">
        <f>IF($N34="Equal",IF(AND(BH$11&gt;$K34,EOMONTH($M34,0)&gt;=BH$11),($F34-$O34)/$L34,0),IFERROR(($F34-$O34)*INDEX('S-Curve'!$C$3:$AM$39,MATCH('Development Costs'!$L34,'S-Curve'!$C$3:$C$39,0),MATCH(DATEDIF('Development Costs'!$K34,'Development Costs'!BH$11,"m")+1,'S-Curve'!$C$3:$AM$3,0)),0))</f>
        <v>0</v>
      </c>
      <c r="BI34" s="99">
        <f>IF($N34="Equal",IF(AND(BI$11&gt;$K34,EOMONTH($M34,0)&gt;=BI$11),($F34-$O34)/$L34,0),IFERROR(($F34-$O34)*INDEX('S-Curve'!$C$3:$AM$39,MATCH('Development Costs'!$L34,'S-Curve'!$C$3:$C$39,0),MATCH(DATEDIF('Development Costs'!$K34,'Development Costs'!BI$11,"m")+1,'S-Curve'!$C$3:$AM$3,0)),0))</f>
        <v>0</v>
      </c>
      <c r="BJ34" s="99">
        <f>IF($N34="Equal",IF(AND(BJ$11&gt;$K34,EOMONTH($M34,0)&gt;=BJ$11),($F34-$O34)/$L34,0),IFERROR(($F34-$O34)*INDEX('S-Curve'!$C$3:$AM$39,MATCH('Development Costs'!$L34,'S-Curve'!$C$3:$C$39,0),MATCH(DATEDIF('Development Costs'!$K34,'Development Costs'!BJ$11,"m")+1,'S-Curve'!$C$3:$AM$3,0)),0))</f>
        <v>0</v>
      </c>
      <c r="BK34" s="99">
        <f>IF($N34="Equal",IF(AND(BK$11&gt;$K34,EOMONTH($M34,0)&gt;=BK$11),($F34-$O34)/$L34,0),IFERROR(($F34-$O34)*INDEX('S-Curve'!$C$3:$AM$39,MATCH('Development Costs'!$L34,'S-Curve'!$C$3:$C$39,0),MATCH(DATEDIF('Development Costs'!$K34,'Development Costs'!BK$11,"m")+1,'S-Curve'!$C$3:$AM$3,0)),0))</f>
        <v>0</v>
      </c>
      <c r="BL34" s="99">
        <f>IF($N34="Equal",IF(AND(BL$11&gt;$K34,EOMONTH($M34,0)&gt;=BL$11),($F34-$O34)/$L34,0),IFERROR(($F34-$O34)*INDEX('S-Curve'!$C$3:$AM$39,MATCH('Development Costs'!$L34,'S-Curve'!$C$3:$C$39,0),MATCH(DATEDIF('Development Costs'!$K34,'Development Costs'!BL$11,"m")+1,'S-Curve'!$C$3:$AM$3,0)),0))</f>
        <v>0</v>
      </c>
      <c r="BM34" s="99">
        <f>IF($N34="Equal",IF(AND(BM$11&gt;$K34,EOMONTH($M34,0)&gt;=BM$11),($F34-$O34)/$L34,0),IFERROR(($F34-$O34)*INDEX('S-Curve'!$C$3:$AM$39,MATCH('Development Costs'!$L34,'S-Curve'!$C$3:$C$39,0),MATCH(DATEDIF('Development Costs'!$K34,'Development Costs'!BM$11,"m")+1,'S-Curve'!$C$3:$AM$3,0)),0))</f>
        <v>0</v>
      </c>
      <c r="BN34" s="99">
        <f>IF($N34="Equal",IF(AND(BN$11&gt;$K34,EOMONTH($M34,0)&gt;=BN$11),($F34-$O34)/$L34,0),IFERROR(($F34-$O34)*INDEX('S-Curve'!$C$3:$AM$39,MATCH('Development Costs'!$L34,'S-Curve'!$C$3:$C$39,0),MATCH(DATEDIF('Development Costs'!$K34,'Development Costs'!BN$11,"m")+1,'S-Curve'!$C$3:$AM$3,0)),0))</f>
        <v>0</v>
      </c>
      <c r="BO34" s="99">
        <f>IF($N34="Equal",IF(AND(BO$11&gt;$K34,EOMONTH($M34,0)&gt;=BO$11),($F34-$O34)/$L34,0),IFERROR(($F34-$O34)*INDEX('S-Curve'!$C$3:$AM$39,MATCH('Development Costs'!$L34,'S-Curve'!$C$3:$C$39,0),MATCH(DATEDIF('Development Costs'!$K34,'Development Costs'!BO$11,"m")+1,'S-Curve'!$C$3:$AM$3,0)),0))</f>
        <v>0</v>
      </c>
      <c r="BP34" s="99">
        <f>IF($N34="Equal",IF(AND(BP$11&gt;$K34,EOMONTH($M34,0)&gt;=BP$11),($F34-$O34)/$L34,0),IFERROR(($F34-$O34)*INDEX('S-Curve'!$C$3:$AM$39,MATCH('Development Costs'!$L34,'S-Curve'!$C$3:$C$39,0),MATCH(DATEDIF('Development Costs'!$K34,'Development Costs'!BP$11,"m")+1,'S-Curve'!$C$3:$AM$3,0)),0))</f>
        <v>0</v>
      </c>
      <c r="BQ34" s="99">
        <f>IF($N34="Equal",IF(AND(BQ$11&gt;$K34,EOMONTH($M34,0)&gt;=BQ$11),($F34-$O34)/$L34,0),IFERROR(($F34-$O34)*INDEX('S-Curve'!$C$3:$AM$39,MATCH('Development Costs'!$L34,'S-Curve'!$C$3:$C$39,0),MATCH(DATEDIF('Development Costs'!$K34,'Development Costs'!BQ$11,"m")+1,'S-Curve'!$C$3:$AM$3,0)),0))</f>
        <v>0</v>
      </c>
      <c r="BR34" s="99">
        <f>IF($N34="Equal",IF(AND(BR$11&gt;$K34,EOMONTH($M34,0)&gt;=BR$11),($F34-$O34)/$L34,0),IFERROR(($F34-$O34)*INDEX('S-Curve'!$C$3:$AM$39,MATCH('Development Costs'!$L34,'S-Curve'!$C$3:$C$39,0),MATCH(DATEDIF('Development Costs'!$K34,'Development Costs'!BR$11,"m")+1,'S-Curve'!$C$3:$AM$3,0)),0))</f>
        <v>0</v>
      </c>
      <c r="BS34" s="99">
        <f>IF($N34="Equal",IF(AND(BS$11&gt;$K34,EOMONTH($M34,0)&gt;=BS$11),($F34-$O34)/$L34,0),IFERROR(($F34-$O34)*INDEX('S-Curve'!$C$3:$AM$39,MATCH('Development Costs'!$L34,'S-Curve'!$C$3:$C$39,0),MATCH(DATEDIF('Development Costs'!$K34,'Development Costs'!BS$11,"m")+1,'S-Curve'!$C$3:$AM$3,0)),0))</f>
        <v>0</v>
      </c>
      <c r="BT34" s="99">
        <f>IF($N34="Equal",IF(AND(BT$11&gt;$K34,EOMONTH($M34,0)&gt;=BT$11),($F34-$O34)/$L34,0),IFERROR(($F34-$O34)*INDEX('S-Curve'!$C$3:$AM$39,MATCH('Development Costs'!$L34,'S-Curve'!$C$3:$C$39,0),MATCH(DATEDIF('Development Costs'!$K34,'Development Costs'!BT$11,"m")+1,'S-Curve'!$C$3:$AM$3,0)),0))</f>
        <v>0</v>
      </c>
      <c r="BU34" s="99">
        <f>IF($N34="Equal",IF(AND(BU$11&gt;$K34,EOMONTH($M34,0)&gt;=BU$11),($F34-$O34)/$L34,0),IFERROR(($F34-$O34)*INDEX('S-Curve'!$C$3:$AM$39,MATCH('Development Costs'!$L34,'S-Curve'!$C$3:$C$39,0),MATCH(DATEDIF('Development Costs'!$K34,'Development Costs'!BU$11,"m")+1,'S-Curve'!$C$3:$AM$3,0)),0))</f>
        <v>0</v>
      </c>
      <c r="BV34" s="99">
        <f>IF($N34="Equal",IF(AND(BV$11&gt;$K34,EOMONTH($M34,0)&gt;=BV$11),($F34-$O34)/$L34,0),IFERROR(($F34-$O34)*INDEX('S-Curve'!$C$3:$AM$39,MATCH('Development Costs'!$L34,'S-Curve'!$C$3:$C$39,0),MATCH(DATEDIF('Development Costs'!$K34,'Development Costs'!BV$11,"m")+1,'S-Curve'!$C$3:$AM$3,0)),0))</f>
        <v>0</v>
      </c>
      <c r="BW34" s="99">
        <f>IF($N34="Equal",IF(AND(BW$11&gt;$K34,EOMONTH($M34,0)&gt;=BW$11),($F34-$O34)/$L34,0),IFERROR(($F34-$O34)*INDEX('S-Curve'!$C$3:$AM$39,MATCH('Development Costs'!$L34,'S-Curve'!$C$3:$C$39,0),MATCH(DATEDIF('Development Costs'!$K34,'Development Costs'!BW$11,"m")+1,'S-Curve'!$C$3:$AM$3,0)),0))</f>
        <v>0</v>
      </c>
      <c r="BX34" s="99">
        <f>IF($N34="Equal",IF(AND(BX$11&gt;$K34,EOMONTH($M34,0)&gt;=BX$11),($F34-$O34)/$L34,0),IFERROR(($F34-$O34)*INDEX('S-Curve'!$C$3:$AM$39,MATCH('Development Costs'!$L34,'S-Curve'!$C$3:$C$39,0),MATCH(DATEDIF('Development Costs'!$K34,'Development Costs'!BX$11,"m")+1,'S-Curve'!$C$3:$AM$3,0)),0))</f>
        <v>0</v>
      </c>
      <c r="BY34" s="99">
        <f>IF($N34="Equal",IF(AND(BY$11&gt;$K34,EOMONTH($M34,0)&gt;=BY$11),($F34-$O34)/$L34,0),IFERROR(($F34-$O34)*INDEX('S-Curve'!$C$3:$AM$39,MATCH('Development Costs'!$L34,'S-Curve'!$C$3:$C$39,0),MATCH(DATEDIF('Development Costs'!$K34,'Development Costs'!BY$11,"m")+1,'S-Curve'!$C$3:$AM$3,0)),0))</f>
        <v>0</v>
      </c>
      <c r="BZ34" s="99">
        <f>IF($N34="Equal",IF(AND(BZ$11&gt;$K34,EOMONTH($M34,0)&gt;=BZ$11),($F34-$O34)/$L34,0),IFERROR(($F34-$O34)*INDEX('S-Curve'!$C$3:$AM$39,MATCH('Development Costs'!$L34,'S-Curve'!$C$3:$C$39,0),MATCH(DATEDIF('Development Costs'!$K34,'Development Costs'!BZ$11,"m")+1,'S-Curve'!$C$3:$AM$3,0)),0))</f>
        <v>0</v>
      </c>
      <c r="CA34" s="99">
        <f>IF($N34="Equal",IF(AND(CA$11&gt;$K34,EOMONTH($M34,0)&gt;=CA$11),($F34-$O34)/$L34,0),IFERROR(($F34-$O34)*INDEX('S-Curve'!$C$3:$AM$39,MATCH('Development Costs'!$L34,'S-Curve'!$C$3:$C$39,0),MATCH(DATEDIF('Development Costs'!$K34,'Development Costs'!CA$11,"m")+1,'S-Curve'!$C$3:$AM$3,0)),0))</f>
        <v>0</v>
      </c>
      <c r="CB34" s="99">
        <f>IF($N34="Equal",IF(AND(CB$11&gt;$K34,EOMONTH($M34,0)&gt;=CB$11),($F34-$O34)/$L34,0),IFERROR(($F34-$O34)*INDEX('S-Curve'!$C$3:$AM$39,MATCH('Development Costs'!$L34,'S-Curve'!$C$3:$C$39,0),MATCH(DATEDIF('Development Costs'!$K34,'Development Costs'!CB$11,"m")+1,'S-Curve'!$C$3:$AM$3,0)),0))</f>
        <v>0</v>
      </c>
      <c r="CC34" s="99">
        <f>IF($N34="Equal",IF(AND(CC$11&gt;$K34,EOMONTH($M34,0)&gt;=CC$11),($F34-$O34)/$L34,0),IFERROR(($F34-$O34)*INDEX('S-Curve'!$C$3:$AM$39,MATCH('Development Costs'!$L34,'S-Curve'!$C$3:$C$39,0),MATCH(DATEDIF('Development Costs'!$K34,'Development Costs'!CC$11,"m")+1,'S-Curve'!$C$3:$AM$3,0)),0))</f>
        <v>0</v>
      </c>
      <c r="CD34" s="99">
        <f>IF($N34="Equal",IF(AND(CD$11&gt;$K34,EOMONTH($M34,0)&gt;=CD$11),($F34-$O34)/$L34,0),IFERROR(($F34-$O34)*INDEX('S-Curve'!$C$3:$AM$39,MATCH('Development Costs'!$L34,'S-Curve'!$C$3:$C$39,0),MATCH(DATEDIF('Development Costs'!$K34,'Development Costs'!CD$11,"m")+1,'S-Curve'!$C$3:$AM$3,0)),0))</f>
        <v>0</v>
      </c>
      <c r="CE34" s="99">
        <f>IF($N34="Equal",IF(AND(CE$11&gt;$K34,EOMONTH($M34,0)&gt;=CE$11),($F34-$O34)/$L34,0),IFERROR(($F34-$O34)*INDEX('S-Curve'!$C$3:$AM$39,MATCH('Development Costs'!$L34,'S-Curve'!$C$3:$C$39,0),MATCH(DATEDIF('Development Costs'!$K34,'Development Costs'!CE$11,"m")+1,'S-Curve'!$C$3:$AM$3,0)),0))</f>
        <v>0</v>
      </c>
      <c r="CF34" s="99">
        <f>IF($N34="Equal",IF(AND(CF$11&gt;$K34,EOMONTH($M34,0)&gt;=CF$11),($F34-$O34)/$L34,0),IFERROR(($F34-$O34)*INDEX('S-Curve'!$C$3:$AM$39,MATCH('Development Costs'!$L34,'S-Curve'!$C$3:$C$39,0),MATCH(DATEDIF('Development Costs'!$K34,'Development Costs'!CF$11,"m")+1,'S-Curve'!$C$3:$AM$3,0)),0))</f>
        <v>0</v>
      </c>
      <c r="CG34" s="99">
        <f>IF($N34="Equal",IF(AND(CG$11&gt;$K34,EOMONTH($M34,0)&gt;=CG$11),($F34-$O34)/$L34,0),IFERROR(($F34-$O34)*INDEX('S-Curve'!$C$3:$AM$39,MATCH('Development Costs'!$L34,'S-Curve'!$C$3:$C$39,0),MATCH(DATEDIF('Development Costs'!$K34,'Development Costs'!CG$11,"m")+1,'S-Curve'!$C$3:$AM$3,0)),0))</f>
        <v>0</v>
      </c>
      <c r="CH34" s="99">
        <f>IF($N34="Equal",IF(AND(CH$11&gt;$K34,EOMONTH($M34,0)&gt;=CH$11),($F34-$O34)/$L34,0),IFERROR(($F34-$O34)*INDEX('S-Curve'!$C$3:$AM$39,MATCH('Development Costs'!$L34,'S-Curve'!$C$3:$C$39,0),MATCH(DATEDIF('Development Costs'!$K34,'Development Costs'!CH$11,"m")+1,'S-Curve'!$C$3:$AM$3,0)),0))</f>
        <v>0</v>
      </c>
      <c r="CI34" s="99">
        <f>IF($N34="Equal",IF(AND(CI$11&gt;$K34,EOMONTH($M34,0)&gt;=CI$11),($F34-$O34)/$L34,0),IFERROR(($F34-$O34)*INDEX('S-Curve'!$C$3:$AM$39,MATCH('Development Costs'!$L34,'S-Curve'!$C$3:$C$39,0),MATCH(DATEDIF('Development Costs'!$K34,'Development Costs'!CI$11,"m")+1,'S-Curve'!$C$3:$AM$3,0)),0))</f>
        <v>0</v>
      </c>
      <c r="CJ34" s="99">
        <f>IF($N34="Equal",IF(AND(CJ$11&gt;$K34,EOMONTH($M34,0)&gt;=CJ$11),($F34-$O34)/$L34,0),IFERROR(($F34-$O34)*INDEX('S-Curve'!$C$3:$AM$39,MATCH('Development Costs'!$L34,'S-Curve'!$C$3:$C$39,0),MATCH(DATEDIF('Development Costs'!$K34,'Development Costs'!CJ$11,"m")+1,'S-Curve'!$C$3:$AM$3,0)),0))</f>
        <v>0</v>
      </c>
      <c r="CK34" s="99">
        <f>IF($N34="Equal",IF(AND(CK$11&gt;$K34,EOMONTH($M34,0)&gt;=CK$11),($F34-$O34)/$L34,0),IFERROR(($F34-$O34)*INDEX('S-Curve'!$C$3:$AM$39,MATCH('Development Costs'!$L34,'S-Curve'!$C$3:$C$39,0),MATCH(DATEDIF('Development Costs'!$K34,'Development Costs'!CK$11,"m")+1,'S-Curve'!$C$3:$AM$3,0)),0))</f>
        <v>0</v>
      </c>
      <c r="CL34" s="99">
        <f>IF($N34="Equal",IF(AND(CL$11&gt;$K34,EOMONTH($M34,0)&gt;=CL$11),($F34-$O34)/$L34,0),IFERROR(($F34-$O34)*INDEX('S-Curve'!$C$3:$AM$39,MATCH('Development Costs'!$L34,'S-Curve'!$C$3:$C$39,0),MATCH(DATEDIF('Development Costs'!$K34,'Development Costs'!CL$11,"m")+1,'S-Curve'!$C$3:$AM$3,0)),0))</f>
        <v>0</v>
      </c>
      <c r="CM34" s="99">
        <f>IF($N34="Equal",IF(AND(CM$11&gt;$K34,EOMONTH($M34,0)&gt;=CM$11),($F34-$O34)/$L34,0),IFERROR(($F34-$O34)*INDEX('S-Curve'!$C$3:$AM$39,MATCH('Development Costs'!$L34,'S-Curve'!$C$3:$C$39,0),MATCH(DATEDIF('Development Costs'!$K34,'Development Costs'!CM$11,"m")+1,'S-Curve'!$C$3:$AM$3,0)),0))</f>
        <v>0</v>
      </c>
      <c r="CN34" s="99">
        <f>IF($N34="Equal",IF(AND(CN$11&gt;$K34,EOMONTH($M34,0)&gt;=CN$11),($F34-$O34)/$L34,0),IFERROR(($F34-$O34)*INDEX('S-Curve'!$C$3:$AM$39,MATCH('Development Costs'!$L34,'S-Curve'!$C$3:$C$39,0),MATCH(DATEDIF('Development Costs'!$K34,'Development Costs'!CN$11,"m")+1,'S-Curve'!$C$3:$AM$3,0)),0))</f>
        <v>0</v>
      </c>
      <c r="CO34" s="99">
        <f>IF($N34="Equal",IF(AND(CO$11&gt;$K34,EOMONTH($M34,0)&gt;=CO$11),($F34-$O34)/$L34,0),IFERROR(($F34-$O34)*INDEX('S-Curve'!$C$3:$AM$39,MATCH('Development Costs'!$L34,'S-Curve'!$C$3:$C$39,0),MATCH(DATEDIF('Development Costs'!$K34,'Development Costs'!CO$11,"m")+1,'S-Curve'!$C$3:$AM$3,0)),0))</f>
        <v>0</v>
      </c>
      <c r="CP34" s="99">
        <f>IF($N34="Equal",IF(AND(CP$11&gt;$K34,EOMONTH($M34,0)&gt;=CP$11),($F34-$O34)/$L34,0),IFERROR(($F34-$O34)*INDEX('S-Curve'!$C$3:$AM$39,MATCH('Development Costs'!$L34,'S-Curve'!$C$3:$C$39,0),MATCH(DATEDIF('Development Costs'!$K34,'Development Costs'!CP$11,"m")+1,'S-Curve'!$C$3:$AM$3,0)),0))</f>
        <v>0</v>
      </c>
      <c r="CQ34" s="99">
        <f>IF($N34="Equal",IF(AND(CQ$11&gt;$K34,EOMONTH($M34,0)&gt;=CQ$11),($F34-$O34)/$L34,0),IFERROR(($F34-$O34)*INDEX('S-Curve'!$C$3:$AM$39,MATCH('Development Costs'!$L34,'S-Curve'!$C$3:$C$39,0),MATCH(DATEDIF('Development Costs'!$K34,'Development Costs'!CQ$11,"m")+1,'S-Curve'!$C$3:$AM$3,0)),0))</f>
        <v>0</v>
      </c>
      <c r="CR34" s="99">
        <f>IF($N34="Equal",IF(AND(CR$11&gt;$K34,EOMONTH($M34,0)&gt;=CR$11),($F34-$O34)/$L34,0),IFERROR(($F34-$O34)*INDEX('S-Curve'!$C$3:$AM$39,MATCH('Development Costs'!$L34,'S-Curve'!$C$3:$C$39,0),MATCH(DATEDIF('Development Costs'!$K34,'Development Costs'!CR$11,"m")+1,'S-Curve'!$C$3:$AM$3,0)),0))</f>
        <v>0</v>
      </c>
      <c r="CS34" s="99">
        <f>IF($N34="Equal",IF(AND(CS$11&gt;$K34,EOMONTH($M34,0)&gt;=CS$11),($F34-$O34)/$L34,0),IFERROR(($F34-$O34)*INDEX('S-Curve'!$C$3:$AM$39,MATCH('Development Costs'!$L34,'S-Curve'!$C$3:$C$39,0),MATCH(DATEDIF('Development Costs'!$K34,'Development Costs'!CS$11,"m")+1,'S-Curve'!$C$3:$AM$3,0)),0))</f>
        <v>0</v>
      </c>
      <c r="CT34" s="99">
        <f>IF($N34="Equal",IF(AND(CT$11&gt;$K34,EOMONTH($M34,0)&gt;=CT$11),($F34-$O34)/$L34,0),IFERROR(($F34-$O34)*INDEX('S-Curve'!$C$3:$AM$39,MATCH('Development Costs'!$L34,'S-Curve'!$C$3:$C$39,0),MATCH(DATEDIF('Development Costs'!$K34,'Development Costs'!CT$11,"m")+1,'S-Curve'!$C$3:$AM$3,0)),0))</f>
        <v>0</v>
      </c>
      <c r="CU34" s="99">
        <f>IF($N34="Equal",IF(AND(CU$11&gt;$K34,EOMONTH($M34,0)&gt;=CU$11),($F34-$O34)/$L34,0),IFERROR(($F34-$O34)*INDEX('S-Curve'!$C$3:$AM$39,MATCH('Development Costs'!$L34,'S-Curve'!$C$3:$C$39,0),MATCH(DATEDIF('Development Costs'!$K34,'Development Costs'!CU$11,"m")+1,'S-Curve'!$C$3:$AM$3,0)),0))</f>
        <v>0</v>
      </c>
      <c r="CV34" s="99">
        <f>IF($N34="Equal",IF(AND(CV$11&gt;$K34,EOMONTH($M34,0)&gt;=CV$11),($F34-$O34)/$L34,0),IFERROR(($F34-$O34)*INDEX('S-Curve'!$C$3:$AM$39,MATCH('Development Costs'!$L34,'S-Curve'!$C$3:$C$39,0),MATCH(DATEDIF('Development Costs'!$K34,'Development Costs'!CV$11,"m")+1,'S-Curve'!$C$3:$AM$3,0)),0))</f>
        <v>0</v>
      </c>
      <c r="CW34" s="99">
        <f>IF($N34="Equal",IF(AND(CW$11&gt;$K34,EOMONTH($M34,0)&gt;=CW$11),($F34-$O34)/$L34,0),IFERROR(($F34-$O34)*INDEX('S-Curve'!$C$3:$AM$39,MATCH('Development Costs'!$L34,'S-Curve'!$C$3:$C$39,0),MATCH(DATEDIF('Development Costs'!$K34,'Development Costs'!CW$11,"m")+1,'S-Curve'!$C$3:$AM$3,0)),0))</f>
        <v>0</v>
      </c>
      <c r="CX34" s="99">
        <f>IF($N34="Equal",IF(AND(CX$11&gt;$K34,EOMONTH($M34,0)&gt;=CX$11),($F34-$O34)/$L34,0),IFERROR(($F34-$O34)*INDEX('S-Curve'!$C$3:$AM$39,MATCH('Development Costs'!$L34,'S-Curve'!$C$3:$C$39,0),MATCH(DATEDIF('Development Costs'!$K34,'Development Costs'!CX$11,"m")+1,'S-Curve'!$C$3:$AM$3,0)),0))</f>
        <v>0</v>
      </c>
      <c r="CY34" s="99">
        <f>IF($N34="Equal",IF(AND(CY$11&gt;$K34,EOMONTH($M34,0)&gt;=CY$11),($F34-$O34)/$L34,0),IFERROR(($F34-$O34)*INDEX('S-Curve'!$C$3:$AM$39,MATCH('Development Costs'!$L34,'S-Curve'!$C$3:$C$39,0),MATCH(DATEDIF('Development Costs'!$K34,'Development Costs'!CY$11,"m")+1,'S-Curve'!$C$3:$AM$3,0)),0))</f>
        <v>0</v>
      </c>
      <c r="CZ34" s="99">
        <f>IF($N34="Equal",IF(AND(CZ$11&gt;$K34,EOMONTH($M34,0)&gt;=CZ$11),($F34-$O34)/$L34,0),IFERROR(($F34-$O34)*INDEX('S-Curve'!$C$3:$AM$39,MATCH('Development Costs'!$L34,'S-Curve'!$C$3:$C$39,0),MATCH(DATEDIF('Development Costs'!$K34,'Development Costs'!CZ$11,"m")+1,'S-Curve'!$C$3:$AM$3,0)),0))</f>
        <v>0</v>
      </c>
      <c r="DA34" s="99">
        <f>IF($N34="Equal",IF(AND(DA$11&gt;$K34,EOMONTH($M34,0)&gt;=DA$11),($F34-$O34)/$L34,0),IFERROR(($F34-$O34)*INDEX('S-Curve'!$C$3:$AM$39,MATCH('Development Costs'!$L34,'S-Curve'!$C$3:$C$39,0),MATCH(DATEDIF('Development Costs'!$K34,'Development Costs'!DA$11,"m")+1,'S-Curve'!$C$3:$AM$3,0)),0))</f>
        <v>0</v>
      </c>
      <c r="DB34" s="99">
        <f>IF($N34="Equal",IF(AND(DB$11&gt;$K34,EOMONTH($M34,0)&gt;=DB$11),($F34-$O34)/$L34,0),IFERROR(($F34-$O34)*INDEX('S-Curve'!$C$3:$AM$39,MATCH('Development Costs'!$L34,'S-Curve'!$C$3:$C$39,0),MATCH(DATEDIF('Development Costs'!$K34,'Development Costs'!DB$11,"m")+1,'S-Curve'!$C$3:$AM$3,0)),0))</f>
        <v>0</v>
      </c>
      <c r="DC34" s="99">
        <f>IF($N34="Equal",IF(AND(DC$11&gt;$K34,EOMONTH($M34,0)&gt;=DC$11),($F34-$O34)/$L34,0),IFERROR(($F34-$O34)*INDEX('S-Curve'!$C$3:$AM$39,MATCH('Development Costs'!$L34,'S-Curve'!$C$3:$C$39,0),MATCH(DATEDIF('Development Costs'!$K34,'Development Costs'!DC$11,"m")+1,'S-Curve'!$C$3:$AM$3,0)),0))</f>
        <v>0</v>
      </c>
      <c r="DD34" s="99">
        <f>IF($N34="Equal",IF(AND(DD$11&gt;$K34,EOMONTH($M34,0)&gt;=DD$11),($F34-$O34)/$L34,0),IFERROR(($F34-$O34)*INDEX('S-Curve'!$C$3:$AM$39,MATCH('Development Costs'!$L34,'S-Curve'!$C$3:$C$39,0),MATCH(DATEDIF('Development Costs'!$K34,'Development Costs'!DD$11,"m")+1,'S-Curve'!$C$3:$AM$3,0)),0))</f>
        <v>0</v>
      </c>
      <c r="DE34" s="99">
        <f>IF($N34="Equal",IF(AND(DE$11&gt;$K34,EOMONTH($M34,0)&gt;=DE$11),($F34-$O34)/$L34,0),IFERROR(($F34-$O34)*INDEX('S-Curve'!$C$3:$AM$39,MATCH('Development Costs'!$L34,'S-Curve'!$C$3:$C$39,0),MATCH(DATEDIF('Development Costs'!$K34,'Development Costs'!DE$11,"m")+1,'S-Curve'!$C$3:$AM$3,0)),0))</f>
        <v>0</v>
      </c>
      <c r="DF34" s="99">
        <f>IF($N34="Equal",IF(AND(DF$11&gt;$K34,EOMONTH($M34,0)&gt;=DF$11),($F34-$O34)/$L34,0),IFERROR(($F34-$O34)*INDEX('S-Curve'!$C$3:$AM$39,MATCH('Development Costs'!$L34,'S-Curve'!$C$3:$C$39,0),MATCH(DATEDIF('Development Costs'!$K34,'Development Costs'!DF$11,"m")+1,'S-Curve'!$C$3:$AM$3,0)),0))</f>
        <v>0</v>
      </c>
      <c r="DG34" s="99">
        <f>IF($N34="Equal",IF(AND(DG$11&gt;$K34,EOMONTH($M34,0)&gt;=DG$11),($F34-$O34)/$L34,0),IFERROR(($F34-$O34)*INDEX('S-Curve'!$C$3:$AM$39,MATCH('Development Costs'!$L34,'S-Curve'!$C$3:$C$39,0),MATCH(DATEDIF('Development Costs'!$K34,'Development Costs'!DG$11,"m")+1,'S-Curve'!$C$3:$AM$3,0)),0))</f>
        <v>0</v>
      </c>
      <c r="DH34" s="99">
        <f>IF($N34="Equal",IF(AND(DH$11&gt;$K34,EOMONTH($M34,0)&gt;=DH$11),($F34-$O34)/$L34,0),IFERROR(($F34-$O34)*INDEX('S-Curve'!$C$3:$AM$39,MATCH('Development Costs'!$L34,'S-Curve'!$C$3:$C$39,0),MATCH(DATEDIF('Development Costs'!$K34,'Development Costs'!DH$11,"m")+1,'S-Curve'!$C$3:$AM$3,0)),0))</f>
        <v>0</v>
      </c>
      <c r="DI34" s="99">
        <f>IF($N34="Equal",IF(AND(DI$11&gt;$K34,EOMONTH($M34,0)&gt;=DI$11),($F34-$O34)/$L34,0),IFERROR(($F34-$O34)*INDEX('S-Curve'!$C$3:$AM$39,MATCH('Development Costs'!$L34,'S-Curve'!$C$3:$C$39,0),MATCH(DATEDIF('Development Costs'!$K34,'Development Costs'!DI$11,"m")+1,'S-Curve'!$C$3:$AM$3,0)),0))</f>
        <v>0</v>
      </c>
      <c r="DJ34" s="99">
        <f>IF($N34="Equal",IF(AND(DJ$11&gt;$K34,EOMONTH($M34,0)&gt;=DJ$11),($F34-$O34)/$L34,0),IFERROR(($F34-$O34)*INDEX('S-Curve'!$C$3:$AM$39,MATCH('Development Costs'!$L34,'S-Curve'!$C$3:$C$39,0),MATCH(DATEDIF('Development Costs'!$K34,'Development Costs'!DJ$11,"m")+1,'S-Curve'!$C$3:$AM$3,0)),0))</f>
        <v>0</v>
      </c>
      <c r="DK34" s="99">
        <f>IF($N34="Equal",IF(AND(DK$11&gt;$K34,EOMONTH($M34,0)&gt;=DK$11),($F34-$O34)/$L34,0),IFERROR(($F34-$O34)*INDEX('S-Curve'!$C$3:$AM$39,MATCH('Development Costs'!$L34,'S-Curve'!$C$3:$C$39,0),MATCH(DATEDIF('Development Costs'!$K34,'Development Costs'!DK$11,"m")+1,'S-Curve'!$C$3:$AM$3,0)),0))</f>
        <v>0</v>
      </c>
      <c r="DL34" s="99">
        <f>IF($N34="Equal",IF(AND(DL$11&gt;$K34,EOMONTH($M34,0)&gt;=DL$11),($F34-$O34)/$L34,0),IFERROR(($F34-$O34)*INDEX('S-Curve'!$C$3:$AM$39,MATCH('Development Costs'!$L34,'S-Curve'!$C$3:$C$39,0),MATCH(DATEDIF('Development Costs'!$K34,'Development Costs'!DL$11,"m")+1,'S-Curve'!$C$3:$AM$3,0)),0))</f>
        <v>0</v>
      </c>
      <c r="DM34" s="99">
        <f>IF($N34="Equal",IF(AND(DM$11&gt;$K34,EOMONTH($M34,0)&gt;=DM$11),($F34-$O34)/$L34,0),IFERROR(($F34-$O34)*INDEX('S-Curve'!$C$3:$AM$39,MATCH('Development Costs'!$L34,'S-Curve'!$C$3:$C$39,0),MATCH(DATEDIF('Development Costs'!$K34,'Development Costs'!DM$11,"m")+1,'S-Curve'!$C$3:$AM$3,0)),0))</f>
        <v>0</v>
      </c>
      <c r="DN34" s="99">
        <f>IF($N34="Equal",IF(AND(DN$11&gt;$K34,EOMONTH($M34,0)&gt;=DN$11),($F34-$O34)/$L34,0),IFERROR(($F34-$O34)*INDEX('S-Curve'!$C$3:$AM$39,MATCH('Development Costs'!$L34,'S-Curve'!$C$3:$C$39,0),MATCH(DATEDIF('Development Costs'!$K34,'Development Costs'!DN$11,"m")+1,'S-Curve'!$C$3:$AM$3,0)),0))</f>
        <v>0</v>
      </c>
      <c r="DO34" s="99">
        <f>IF($N34="Equal",IF(AND(DO$11&gt;$K34,EOMONTH($M34,0)&gt;=DO$11),($F34-$O34)/$L34,0),IFERROR(($F34-$O34)*INDEX('S-Curve'!$C$3:$AM$39,MATCH('Development Costs'!$L34,'S-Curve'!$C$3:$C$39,0),MATCH(DATEDIF('Development Costs'!$K34,'Development Costs'!DO$11,"m")+1,'S-Curve'!$C$3:$AM$3,0)),0))</f>
        <v>0</v>
      </c>
      <c r="DP34" s="99">
        <f>IF($N34="Equal",IF(AND(DP$11&gt;$K34,EOMONTH($M34,0)&gt;=DP$11),($F34-$O34)/$L34,0),IFERROR(($F34-$O34)*INDEX('S-Curve'!$C$3:$AM$39,MATCH('Development Costs'!$L34,'S-Curve'!$C$3:$C$39,0),MATCH(DATEDIF('Development Costs'!$K34,'Development Costs'!DP$11,"m")+1,'S-Curve'!$C$3:$AM$3,0)),0))</f>
        <v>0</v>
      </c>
      <c r="DQ34" s="99">
        <f>IF($N34="Equal",IF(AND(DQ$11&gt;$K34,EOMONTH($M34,0)&gt;=DQ$11),($F34-$O34)/$L34,0),IFERROR(($F34-$O34)*INDEX('S-Curve'!$C$3:$AM$39,MATCH('Development Costs'!$L34,'S-Curve'!$C$3:$C$39,0),MATCH(DATEDIF('Development Costs'!$K34,'Development Costs'!DQ$11,"m")+1,'S-Curve'!$C$3:$AM$3,0)),0))</f>
        <v>0</v>
      </c>
      <c r="DR34" s="99">
        <f>IF($N34="Equal",IF(AND(DR$11&gt;$K34,EOMONTH($M34,0)&gt;=DR$11),($F34-$O34)/$L34,0),IFERROR(($F34-$O34)*INDEX('S-Curve'!$C$3:$AM$39,MATCH('Development Costs'!$L34,'S-Curve'!$C$3:$C$39,0),MATCH(DATEDIF('Development Costs'!$K34,'Development Costs'!DR$11,"m")+1,'S-Curve'!$C$3:$AM$3,0)),0))</f>
        <v>0</v>
      </c>
      <c r="DS34" s="99">
        <f>IF($N34="Equal",IF(AND(DS$11&gt;$K34,EOMONTH($M34,0)&gt;=DS$11),($F34-$O34)/$L34,0),IFERROR(($F34-$O34)*INDEX('S-Curve'!$C$3:$AM$39,MATCH('Development Costs'!$L34,'S-Curve'!$C$3:$C$39,0),MATCH(DATEDIF('Development Costs'!$K34,'Development Costs'!DS$11,"m")+1,'S-Curve'!$C$3:$AM$3,0)),0))</f>
        <v>0</v>
      </c>
      <c r="DT34" s="99">
        <f>IF($N34="Equal",IF(AND(DT$11&gt;$K34,EOMONTH($M34,0)&gt;=DT$11),($F34-$O34)/$L34,0),IFERROR(($F34-$O34)*INDEX('S-Curve'!$C$3:$AM$39,MATCH('Development Costs'!$L34,'S-Curve'!$C$3:$C$39,0),MATCH(DATEDIF('Development Costs'!$K34,'Development Costs'!DT$11,"m")+1,'S-Curve'!$C$3:$AM$3,0)),0))</f>
        <v>0</v>
      </c>
      <c r="DU34" s="99">
        <f>IF($N34="Equal",IF(AND(DU$11&gt;$K34,EOMONTH($M34,0)&gt;=DU$11),($F34-$O34)/$L34,0),IFERROR(($F34-$O34)*INDEX('S-Curve'!$C$3:$AM$39,MATCH('Development Costs'!$L34,'S-Curve'!$C$3:$C$39,0),MATCH(DATEDIF('Development Costs'!$K34,'Development Costs'!DU$11,"m")+1,'S-Curve'!$C$3:$AM$3,0)),0))</f>
        <v>0</v>
      </c>
      <c r="DV34" s="99">
        <f>IF($N34="Equal",IF(AND(DV$11&gt;$K34,EOMONTH($M34,0)&gt;=DV$11),($F34-$O34)/$L34,0),IFERROR(($F34-$O34)*INDEX('S-Curve'!$C$3:$AM$39,MATCH('Development Costs'!$L34,'S-Curve'!$C$3:$C$39,0),MATCH(DATEDIF('Development Costs'!$K34,'Development Costs'!DV$11,"m")+1,'S-Curve'!$C$3:$AM$3,0)),0))</f>
        <v>0</v>
      </c>
      <c r="DW34" s="99">
        <f>IF($N34="Equal",IF(AND(DW$11&gt;$K34,EOMONTH($M34,0)&gt;=DW$11),($F34-$O34)/$L34,0),IFERROR(($F34-$O34)*INDEX('S-Curve'!$C$3:$AM$39,MATCH('Development Costs'!$L34,'S-Curve'!$C$3:$C$39,0),MATCH(DATEDIF('Development Costs'!$K34,'Development Costs'!DW$11,"m")+1,'S-Curve'!$C$3:$AM$3,0)),0))</f>
        <v>0</v>
      </c>
      <c r="DX34" s="99">
        <f>IF($N34="Equal",IF(AND(DX$11&gt;$K34,EOMONTH($M34,0)&gt;=DX$11),($F34-$O34)/$L34,0),IFERROR(($F34-$O34)*INDEX('S-Curve'!$C$3:$AM$39,MATCH('Development Costs'!$L34,'S-Curve'!$C$3:$C$39,0),MATCH(DATEDIF('Development Costs'!$K34,'Development Costs'!DX$11,"m")+1,'S-Curve'!$C$3:$AM$3,0)),0))</f>
        <v>0</v>
      </c>
      <c r="DY34" s="99">
        <f>IF($N34="Equal",IF(AND(DY$11&gt;$K34,EOMONTH($M34,0)&gt;=DY$11),($F34-$O34)/$L34,0),IFERROR(($F34-$O34)*INDEX('S-Curve'!$C$3:$AM$39,MATCH('Development Costs'!$L34,'S-Curve'!$C$3:$C$39,0),MATCH(DATEDIF('Development Costs'!$K34,'Development Costs'!DY$11,"m")+1,'S-Curve'!$C$3:$AM$3,0)),0))</f>
        <v>0</v>
      </c>
      <c r="DZ34" s="99">
        <f>IF($N34="Equal",IF(AND(DZ$11&gt;$K34,EOMONTH($M34,0)&gt;=DZ$11),($F34-$O34)/$L34,0),IFERROR(($F34-$O34)*INDEX('S-Curve'!$C$3:$AM$39,MATCH('Development Costs'!$L34,'S-Curve'!$C$3:$C$39,0),MATCH(DATEDIF('Development Costs'!$K34,'Development Costs'!DZ$11,"m")+1,'S-Curve'!$C$3:$AM$3,0)),0))</f>
        <v>0</v>
      </c>
      <c r="EA34" s="99">
        <f>IF($N34="Equal",IF(AND(EA$11&gt;$K34,EOMONTH($M34,0)&gt;=EA$11),($F34-$O34)/$L34,0),IFERROR(($F34-$O34)*INDEX('S-Curve'!$C$3:$AM$39,MATCH('Development Costs'!$L34,'S-Curve'!$C$3:$C$39,0),MATCH(DATEDIF('Development Costs'!$K34,'Development Costs'!EA$11,"m")+1,'S-Curve'!$C$3:$AM$3,0)),0))</f>
        <v>0</v>
      </c>
      <c r="EB34" s="99">
        <f>IF($N34="Equal",IF(AND(EB$11&gt;$K34,EOMONTH($M34,0)&gt;=EB$11),($F34-$O34)/$L34,0),IFERROR(($F34-$O34)*INDEX('S-Curve'!$C$3:$AM$39,MATCH('Development Costs'!$L34,'S-Curve'!$C$3:$C$39,0),MATCH(DATEDIF('Development Costs'!$K34,'Development Costs'!EB$11,"m")+1,'S-Curve'!$C$3:$AM$3,0)),0))</f>
        <v>0</v>
      </c>
      <c r="EC34" s="99">
        <f>IF($N34="Equal",IF(AND(EC$11&gt;$K34,EOMONTH($M34,0)&gt;=EC$11),($F34-$O34)/$L34,0),IFERROR(($F34-$O34)*INDEX('S-Curve'!$C$3:$AM$39,MATCH('Development Costs'!$L34,'S-Curve'!$C$3:$C$39,0),MATCH(DATEDIF('Development Costs'!$K34,'Development Costs'!EC$11,"m")+1,'S-Curve'!$C$3:$AM$3,0)),0))</f>
        <v>0</v>
      </c>
      <c r="ED34" s="99">
        <f>IF($N34="Equal",IF(AND(ED$11&gt;$K34,EOMONTH($M34,0)&gt;=ED$11),($F34-$O34)/$L34,0),IFERROR(($F34-$O34)*INDEX('S-Curve'!$C$3:$AM$39,MATCH('Development Costs'!$L34,'S-Curve'!$C$3:$C$39,0),MATCH(DATEDIF('Development Costs'!$K34,'Development Costs'!ED$11,"m")+1,'S-Curve'!$C$3:$AM$3,0)),0))</f>
        <v>0</v>
      </c>
      <c r="EE34" s="99">
        <f>IF($N34="Equal",IF(AND(EE$11&gt;$K34,EOMONTH($M34,0)&gt;=EE$11),($F34-$O34)/$L34,0),IFERROR(($F34-$O34)*INDEX('S-Curve'!$C$3:$AM$39,MATCH('Development Costs'!$L34,'S-Curve'!$C$3:$C$39,0),MATCH(DATEDIF('Development Costs'!$K34,'Development Costs'!EE$11,"m")+1,'S-Curve'!$C$3:$AM$3,0)),0))</f>
        <v>0</v>
      </c>
      <c r="EF34" s="99">
        <f>IF($N34="Equal",IF(AND(EF$11&gt;$K34,EOMONTH($M34,0)&gt;=EF$11),($F34-$O34)/$L34,0),IFERROR(($F34-$O34)*INDEX('S-Curve'!$C$3:$AM$39,MATCH('Development Costs'!$L34,'S-Curve'!$C$3:$C$39,0),MATCH(DATEDIF('Development Costs'!$K34,'Development Costs'!EF$11,"m")+1,'S-Curve'!$C$3:$AM$3,0)),0))</f>
        <v>0</v>
      </c>
      <c r="EG34" s="99">
        <f>IF(EC34="Equal",IF(AND(EG$11&gt;$K34,EOMONTH($M34,0)&gt;=EG$11),($F34-$O34)/$L34,0),IFERROR(($F34-$O34)*INDEX('S-Curve'!$C$3:$AM$39,MATCH('Development Costs'!$L34,'S-Curve'!$C$3:$C$39,0),MATCH(DATEDIF('Development Costs'!$K34,'Development Costs'!EG$11,"m")+1,'S-Curve'!$C$3:$AM$3,0)),0))</f>
        <v>0</v>
      </c>
    </row>
    <row r="35" spans="2:137">
      <c r="B35" s="5" t="s">
        <v>352</v>
      </c>
      <c r="E35" s="1">
        <v>1</v>
      </c>
      <c r="F35" s="71">
        <v>5700</v>
      </c>
      <c r="G35" s="105">
        <f t="shared" si="18"/>
        <v>2.4053880692751765E-2</v>
      </c>
      <c r="H35" s="99">
        <f>F35/Assumptions!$D$60</f>
        <v>30.810810810810811</v>
      </c>
      <c r="I35" s="32">
        <f t="shared" ca="1" si="19"/>
        <v>5.9736858003829435E-5</v>
      </c>
      <c r="K35" s="73">
        <f>Assumptions!$D$19</f>
        <v>46539</v>
      </c>
      <c r="L35" s="155">
        <v>12</v>
      </c>
      <c r="M35" s="149">
        <f t="shared" si="20"/>
        <v>46874</v>
      </c>
      <c r="N35" s="70" t="s">
        <v>400</v>
      </c>
      <c r="O35" s="71">
        <v>0</v>
      </c>
      <c r="P35" s="1" t="str">
        <f t="shared" si="8"/>
        <v/>
      </c>
      <c r="Q35" s="99">
        <f t="shared" si="21"/>
        <v>0</v>
      </c>
      <c r="R35" s="99">
        <f>IF($N35="Equal",IF(AND(R$11&gt;$K35,EOMONTH($M35,0)&gt;=R$11),($F35-$O35)/$L35,0),IFERROR(($F35-$O35)*INDEX('S-Curve'!$C$3:$AM$39,MATCH('Development Costs'!$L35,'S-Curve'!$C$3:$C$39,0),MATCH(DATEDIF('Development Costs'!$K35,'Development Costs'!R$11,"m")+1,'S-Curve'!$C$3:$AM$3,0)),0))</f>
        <v>0</v>
      </c>
      <c r="S35" s="99">
        <f>IF($N35="Equal",IF(AND(S$11&gt;$K35,EOMONTH($M35,0)&gt;=S$11),($F35-$O35)/$L35,0),IFERROR(($F35-$O35)*INDEX('S-Curve'!$C$3:$AM$39,MATCH('Development Costs'!$L35,'S-Curve'!$C$3:$C$39,0),MATCH(DATEDIF('Development Costs'!$K35,'Development Costs'!S$11,"m")+1,'S-Curve'!$C$3:$AM$3,0)),0))</f>
        <v>0</v>
      </c>
      <c r="T35" s="99">
        <f>IF($N35="Equal",IF(AND(T$11&gt;$K35,EOMONTH($M35,0)&gt;=T$11),($F35-$O35)/$L35,0),IFERROR(($F35-$O35)*INDEX('S-Curve'!$C$3:$AM$39,MATCH('Development Costs'!$L35,'S-Curve'!$C$3:$C$39,0),MATCH(DATEDIF('Development Costs'!$K35,'Development Costs'!T$11,"m")+1,'S-Curve'!$C$3:$AM$3,0)),0))</f>
        <v>0</v>
      </c>
      <c r="U35" s="99">
        <f>IF($N35="Equal",IF(AND(U$11&gt;$K35,EOMONTH($M35,0)&gt;=U$11),($F35-$O35)/$L35,0),IFERROR(($F35-$O35)*INDEX('S-Curve'!$C$3:$AM$39,MATCH('Development Costs'!$L35,'S-Curve'!$C$3:$C$39,0),MATCH(DATEDIF('Development Costs'!$K35,'Development Costs'!U$11,"m")+1,'S-Curve'!$C$3:$AM$3,0)),0))</f>
        <v>0</v>
      </c>
      <c r="V35" s="99">
        <f>IF($N35="Equal",IF(AND(V$11&gt;$K35,EOMONTH($M35,0)&gt;=V$11),($F35-$O35)/$L35,0),IFERROR(($F35-$O35)*INDEX('S-Curve'!$C$3:$AM$39,MATCH('Development Costs'!$L35,'S-Curve'!$C$3:$C$39,0),MATCH(DATEDIF('Development Costs'!$K35,'Development Costs'!V$11,"m")+1,'S-Curve'!$C$3:$AM$3,0)),0))</f>
        <v>0</v>
      </c>
      <c r="W35" s="99">
        <f>IF($N35="Equal",IF(AND(W$11&gt;$K35,EOMONTH($M35,0)&gt;=W$11),($F35-$O35)/$L35,0),IFERROR(($F35-$O35)*INDEX('S-Curve'!$C$3:$AM$39,MATCH('Development Costs'!$L35,'S-Curve'!$C$3:$C$39,0),MATCH(DATEDIF('Development Costs'!$K35,'Development Costs'!W$11,"m")+1,'S-Curve'!$C$3:$AM$3,0)),0))</f>
        <v>0</v>
      </c>
      <c r="X35" s="99">
        <f>IF($N35="Equal",IF(AND(X$11&gt;$K35,EOMONTH($M35,0)&gt;=X$11),($F35-$O35)/$L35,0),IFERROR(($F35-$O35)*INDEX('S-Curve'!$C$3:$AM$39,MATCH('Development Costs'!$L35,'S-Curve'!$C$3:$C$39,0),MATCH(DATEDIF('Development Costs'!$K35,'Development Costs'!X$11,"m")+1,'S-Curve'!$C$3:$AM$3,0)),0))</f>
        <v>0</v>
      </c>
      <c r="Y35" s="99">
        <f>IF($N35="Equal",IF(AND(Y$11&gt;$K35,EOMONTH($M35,0)&gt;=Y$11),($F35-$O35)/$L35,0),IFERROR(($F35-$O35)*INDEX('S-Curve'!$C$3:$AM$39,MATCH('Development Costs'!$L35,'S-Curve'!$C$3:$C$39,0),MATCH(DATEDIF('Development Costs'!$K35,'Development Costs'!Y$11,"m")+1,'S-Curve'!$C$3:$AM$3,0)),0))</f>
        <v>0</v>
      </c>
      <c r="Z35" s="99">
        <f>IF($N35="Equal",IF(AND(Z$11&gt;$K35,EOMONTH($M35,0)&gt;=Z$11),($F35-$O35)/$L35,0),IFERROR(($F35-$O35)*INDEX('S-Curve'!$C$3:$AM$39,MATCH('Development Costs'!$L35,'S-Curve'!$C$3:$C$39,0),MATCH(DATEDIF('Development Costs'!$K35,'Development Costs'!Z$11,"m")+1,'S-Curve'!$C$3:$AM$3,0)),0))</f>
        <v>0</v>
      </c>
      <c r="AA35" s="99">
        <f>IF($N35="Equal",IF(AND(AA$11&gt;$K35,EOMONTH($M35,0)&gt;=AA$11),($F35-$O35)/$L35,0),IFERROR(($F35-$O35)*INDEX('S-Curve'!$C$3:$AM$39,MATCH('Development Costs'!$L35,'S-Curve'!$C$3:$C$39,0),MATCH(DATEDIF('Development Costs'!$K35,'Development Costs'!AA$11,"m")+1,'S-Curve'!$C$3:$AM$3,0)),0))</f>
        <v>0</v>
      </c>
      <c r="AB35" s="99">
        <f>IF($N35="Equal",IF(AND(AB$11&gt;$K35,EOMONTH($M35,0)&gt;=AB$11),($F35-$O35)/$L35,0),IFERROR(($F35-$O35)*INDEX('S-Curve'!$C$3:$AM$39,MATCH('Development Costs'!$L35,'S-Curve'!$C$3:$C$39,0),MATCH(DATEDIF('Development Costs'!$K35,'Development Costs'!AB$11,"m")+1,'S-Curve'!$C$3:$AM$3,0)),0))</f>
        <v>0</v>
      </c>
      <c r="AC35" s="99">
        <f>IF($N35="Equal",IF(AND(AC$11&gt;$K35,EOMONTH($M35,0)&gt;=AC$11),($F35-$O35)/$L35,0),IFERROR(($F35-$O35)*INDEX('S-Curve'!$C$3:$AM$39,MATCH('Development Costs'!$L35,'S-Curve'!$C$3:$C$39,0),MATCH(DATEDIF('Development Costs'!$K35,'Development Costs'!AC$11,"m")+1,'S-Curve'!$C$3:$AM$3,0)),0))</f>
        <v>171</v>
      </c>
      <c r="AD35" s="99">
        <f>IF($N35="Equal",IF(AND(AD$11&gt;$K35,EOMONTH($M35,0)&gt;=AD$11),($F35-$O35)/$L35,0),IFERROR(($F35-$O35)*INDEX('S-Curve'!$C$3:$AM$39,MATCH('Development Costs'!$L35,'S-Curve'!$C$3:$C$39,0),MATCH(DATEDIF('Development Costs'!$K35,'Development Costs'!AD$11,"m")+1,'S-Curve'!$C$3:$AM$3,0)),0))</f>
        <v>285</v>
      </c>
      <c r="AE35" s="99">
        <f>IF($N35="Equal",IF(AND(AE$11&gt;$K35,EOMONTH($M35,0)&gt;=AE$11),($F35-$O35)/$L35,0),IFERROR(($F35-$O35)*INDEX('S-Curve'!$C$3:$AM$39,MATCH('Development Costs'!$L35,'S-Curve'!$C$3:$C$39,0),MATCH(DATEDIF('Development Costs'!$K35,'Development Costs'!AE$11,"m")+1,'S-Curve'!$C$3:$AM$3,0)),0))</f>
        <v>399.00000000000006</v>
      </c>
      <c r="AF35" s="99">
        <f>IF($N35="Equal",IF(AND(AF$11&gt;$K35,EOMONTH($M35,0)&gt;=AF$11),($F35-$O35)/$L35,0),IFERROR(($F35-$O35)*INDEX('S-Curve'!$C$3:$AM$39,MATCH('Development Costs'!$L35,'S-Curve'!$C$3:$C$39,0),MATCH(DATEDIF('Development Costs'!$K35,'Development Costs'!AF$11,"m")+1,'S-Curve'!$C$3:$AM$3,0)),0))</f>
        <v>570</v>
      </c>
      <c r="AG35" s="99">
        <f>IF($N35="Equal",IF(AND(AG$11&gt;$K35,EOMONTH($M35,0)&gt;=AG$11),($F35-$O35)/$L35,0),IFERROR(($F35-$O35)*INDEX('S-Curve'!$C$3:$AM$39,MATCH('Development Costs'!$L35,'S-Curve'!$C$3:$C$39,0),MATCH(DATEDIF('Development Costs'!$K35,'Development Costs'!AG$11,"m")+1,'S-Curve'!$C$3:$AM$3,0)),0))</f>
        <v>684</v>
      </c>
      <c r="AH35" s="99">
        <f>IF($N35="Equal",IF(AND(AH$11&gt;$K35,EOMONTH($M35,0)&gt;=AH$11),($F35-$O35)/$L35,0),IFERROR(($F35-$O35)*INDEX('S-Curve'!$C$3:$AM$39,MATCH('Development Costs'!$L35,'S-Curve'!$C$3:$C$39,0),MATCH(DATEDIF('Development Costs'!$K35,'Development Costs'!AH$11,"m")+1,'S-Curve'!$C$3:$AM$3,0)),0))</f>
        <v>741</v>
      </c>
      <c r="AI35" s="99">
        <f>IF($N35="Equal",IF(AND(AI$11&gt;$K35,EOMONTH($M35,0)&gt;=AI$11),($F35-$O35)/$L35,0),IFERROR(($F35-$O35)*INDEX('S-Curve'!$C$3:$AM$39,MATCH('Development Costs'!$L35,'S-Curve'!$C$3:$C$39,0),MATCH(DATEDIF('Development Costs'!$K35,'Development Costs'!AI$11,"m")+1,'S-Curve'!$C$3:$AM$3,0)),0))</f>
        <v>741</v>
      </c>
      <c r="AJ35" s="99">
        <f>IF($N35="Equal",IF(AND(AJ$11&gt;$K35,EOMONTH($M35,0)&gt;=AJ$11),($F35-$O35)/$L35,0),IFERROR(($F35-$O35)*INDEX('S-Curve'!$C$3:$AM$39,MATCH('Development Costs'!$L35,'S-Curve'!$C$3:$C$39,0),MATCH(DATEDIF('Development Costs'!$K35,'Development Costs'!AJ$11,"m")+1,'S-Curve'!$C$3:$AM$3,0)),0))</f>
        <v>684</v>
      </c>
      <c r="AK35" s="99">
        <f>IF($N35="Equal",IF(AND(AK$11&gt;$K35,EOMONTH($M35,0)&gt;=AK$11),($F35-$O35)/$L35,0),IFERROR(($F35-$O35)*INDEX('S-Curve'!$C$3:$AM$39,MATCH('Development Costs'!$L35,'S-Curve'!$C$3:$C$39,0),MATCH(DATEDIF('Development Costs'!$K35,'Development Costs'!AK$11,"m")+1,'S-Curve'!$C$3:$AM$3,0)),0))</f>
        <v>570</v>
      </c>
      <c r="AL35" s="99">
        <f>IF($N35="Equal",IF(AND(AL$11&gt;$K35,EOMONTH($M35,0)&gt;=AL$11),($F35-$O35)/$L35,0),IFERROR(($F35-$O35)*INDEX('S-Curve'!$C$3:$AM$39,MATCH('Development Costs'!$L35,'S-Curve'!$C$3:$C$39,0),MATCH(DATEDIF('Development Costs'!$K35,'Development Costs'!AL$11,"m")+1,'S-Curve'!$C$3:$AM$3,0)),0))</f>
        <v>399.00000000000006</v>
      </c>
      <c r="AM35" s="99">
        <f>IF($N35="Equal",IF(AND(AM$11&gt;$K35,EOMONTH($M35,0)&gt;=AM$11),($F35-$O35)/$L35,0),IFERROR(($F35-$O35)*INDEX('S-Curve'!$C$3:$AM$39,MATCH('Development Costs'!$L35,'S-Curve'!$C$3:$C$39,0),MATCH(DATEDIF('Development Costs'!$K35,'Development Costs'!AM$11,"m")+1,'S-Curve'!$C$3:$AM$3,0)),0))</f>
        <v>285</v>
      </c>
      <c r="AN35" s="99">
        <f>IF($N35="Equal",IF(AND(AN$11&gt;$K35,EOMONTH($M35,0)&gt;=AN$11),($F35-$O35)/$L35,0),IFERROR(($F35-$O35)*INDEX('S-Curve'!$C$3:$AM$39,MATCH('Development Costs'!$L35,'S-Curve'!$C$3:$C$39,0),MATCH(DATEDIF('Development Costs'!$K35,'Development Costs'!AN$11,"m")+1,'S-Curve'!$C$3:$AM$3,0)),0))</f>
        <v>171</v>
      </c>
      <c r="AO35" s="99">
        <f>IF($N35="Equal",IF(AND(AO$11&gt;$K35,EOMONTH($M35,0)&gt;=AO$11),($F35-$O35)/$L35,0),IFERROR(($F35-$O35)*INDEX('S-Curve'!$C$3:$AM$39,MATCH('Development Costs'!$L35,'S-Curve'!$C$3:$C$39,0),MATCH(DATEDIF('Development Costs'!$K35,'Development Costs'!AO$11,"m")+1,'S-Curve'!$C$3:$AM$3,0)),0))</f>
        <v>0</v>
      </c>
      <c r="AP35" s="99">
        <f>IF($N35="Equal",IF(AND(AP$11&gt;$K35,EOMONTH($M35,0)&gt;=AP$11),($F35-$O35)/$L35,0),IFERROR(($F35-$O35)*INDEX('S-Curve'!$C$3:$AM$39,MATCH('Development Costs'!$L35,'S-Curve'!$C$3:$C$39,0),MATCH(DATEDIF('Development Costs'!$K35,'Development Costs'!AP$11,"m")+1,'S-Curve'!$C$3:$AM$3,0)),0))</f>
        <v>0</v>
      </c>
      <c r="AQ35" s="99">
        <f>IF($N35="Equal",IF(AND(AQ$11&gt;$K35,EOMONTH($M35,0)&gt;=AQ$11),($F35-$O35)/$L35,0),IFERROR(($F35-$O35)*INDEX('S-Curve'!$C$3:$AM$39,MATCH('Development Costs'!$L35,'S-Curve'!$C$3:$C$39,0),MATCH(DATEDIF('Development Costs'!$K35,'Development Costs'!AQ$11,"m")+1,'S-Curve'!$C$3:$AM$3,0)),0))</f>
        <v>0</v>
      </c>
      <c r="AR35" s="99">
        <f>IF($N35="Equal",IF(AND(AR$11&gt;$K35,EOMONTH($M35,0)&gt;=AR$11),($F35-$O35)/$L35,0),IFERROR(($F35-$O35)*INDEX('S-Curve'!$C$3:$AM$39,MATCH('Development Costs'!$L35,'S-Curve'!$C$3:$C$39,0),MATCH(DATEDIF('Development Costs'!$K35,'Development Costs'!AR$11,"m")+1,'S-Curve'!$C$3:$AM$3,0)),0))</f>
        <v>0</v>
      </c>
      <c r="AS35" s="99">
        <f>IF($N35="Equal",IF(AND(AS$11&gt;$K35,EOMONTH($M35,0)&gt;=AS$11),($F35-$O35)/$L35,0),IFERROR(($F35-$O35)*INDEX('S-Curve'!$C$3:$AM$39,MATCH('Development Costs'!$L35,'S-Curve'!$C$3:$C$39,0),MATCH(DATEDIF('Development Costs'!$K35,'Development Costs'!AS$11,"m")+1,'S-Curve'!$C$3:$AM$3,0)),0))</f>
        <v>0</v>
      </c>
      <c r="AT35" s="99">
        <f>IF($N35="Equal",IF(AND(AT$11&gt;$K35,EOMONTH($M35,0)&gt;=AT$11),($F35-$O35)/$L35,0),IFERROR(($F35-$O35)*INDEX('S-Curve'!$C$3:$AM$39,MATCH('Development Costs'!$L35,'S-Curve'!$C$3:$C$39,0),MATCH(DATEDIF('Development Costs'!$K35,'Development Costs'!AT$11,"m")+1,'S-Curve'!$C$3:$AM$3,0)),0))</f>
        <v>0</v>
      </c>
      <c r="AU35" s="99">
        <f>IF($N35="Equal",IF(AND(AU$11&gt;$K35,EOMONTH($M35,0)&gt;=AU$11),($F35-$O35)/$L35,0),IFERROR(($F35-$O35)*INDEX('S-Curve'!$C$3:$AM$39,MATCH('Development Costs'!$L35,'S-Curve'!$C$3:$C$39,0),MATCH(DATEDIF('Development Costs'!$K35,'Development Costs'!AU$11,"m")+1,'S-Curve'!$C$3:$AM$3,0)),0))</f>
        <v>0</v>
      </c>
      <c r="AV35" s="99">
        <f>IF($N35="Equal",IF(AND(AV$11&gt;$K35,EOMONTH($M35,0)&gt;=AV$11),($F35-$O35)/$L35,0),IFERROR(($F35-$O35)*INDEX('S-Curve'!$C$3:$AM$39,MATCH('Development Costs'!$L35,'S-Curve'!$C$3:$C$39,0),MATCH(DATEDIF('Development Costs'!$K35,'Development Costs'!AV$11,"m")+1,'S-Curve'!$C$3:$AM$3,0)),0))</f>
        <v>0</v>
      </c>
      <c r="AW35" s="99">
        <f>IF($N35="Equal",IF(AND(AW$11&gt;$K35,EOMONTH($M35,0)&gt;=AW$11),($F35-$O35)/$L35,0),IFERROR(($F35-$O35)*INDEX('S-Curve'!$C$3:$AM$39,MATCH('Development Costs'!$L35,'S-Curve'!$C$3:$C$39,0),MATCH(DATEDIF('Development Costs'!$K35,'Development Costs'!AW$11,"m")+1,'S-Curve'!$C$3:$AM$3,0)),0))</f>
        <v>0</v>
      </c>
      <c r="AX35" s="99">
        <f>IF($N35="Equal",IF(AND(AX$11&gt;$K35,EOMONTH($M35,0)&gt;=AX$11),($F35-$O35)/$L35,0),IFERROR(($F35-$O35)*INDEX('S-Curve'!$C$3:$AM$39,MATCH('Development Costs'!$L35,'S-Curve'!$C$3:$C$39,0),MATCH(DATEDIF('Development Costs'!$K35,'Development Costs'!AX$11,"m")+1,'S-Curve'!$C$3:$AM$3,0)),0))</f>
        <v>0</v>
      </c>
      <c r="AY35" s="99">
        <f>IF($N35="Equal",IF(AND(AY$11&gt;$K35,EOMONTH($M35,0)&gt;=AY$11),($F35-$O35)/$L35,0),IFERROR(($F35-$O35)*INDEX('S-Curve'!$C$3:$AM$39,MATCH('Development Costs'!$L35,'S-Curve'!$C$3:$C$39,0),MATCH(DATEDIF('Development Costs'!$K35,'Development Costs'!AY$11,"m")+1,'S-Curve'!$C$3:$AM$3,0)),0))</f>
        <v>0</v>
      </c>
      <c r="AZ35" s="99">
        <f>IF($N35="Equal",IF(AND(AZ$11&gt;$K35,EOMONTH($M35,0)&gt;=AZ$11),($F35-$O35)/$L35,0),IFERROR(($F35-$O35)*INDEX('S-Curve'!$C$3:$AM$39,MATCH('Development Costs'!$L35,'S-Curve'!$C$3:$C$39,0),MATCH(DATEDIF('Development Costs'!$K35,'Development Costs'!AZ$11,"m")+1,'S-Curve'!$C$3:$AM$3,0)),0))</f>
        <v>0</v>
      </c>
      <c r="BA35" s="99">
        <f>IF($N35="Equal",IF(AND(BA$11&gt;$K35,EOMONTH($M35,0)&gt;=BA$11),($F35-$O35)/$L35,0),IFERROR(($F35-$O35)*INDEX('S-Curve'!$C$3:$AM$39,MATCH('Development Costs'!$L35,'S-Curve'!$C$3:$C$39,0),MATCH(DATEDIF('Development Costs'!$K35,'Development Costs'!BA$11,"m")+1,'S-Curve'!$C$3:$AM$3,0)),0))</f>
        <v>0</v>
      </c>
      <c r="BB35" s="99">
        <f>IF($N35="Equal",IF(AND(BB$11&gt;$K35,EOMONTH($M35,0)&gt;=BB$11),($F35-$O35)/$L35,0),IFERROR(($F35-$O35)*INDEX('S-Curve'!$C$3:$AM$39,MATCH('Development Costs'!$L35,'S-Curve'!$C$3:$C$39,0),MATCH(DATEDIF('Development Costs'!$K35,'Development Costs'!BB$11,"m")+1,'S-Curve'!$C$3:$AM$3,0)),0))</f>
        <v>0</v>
      </c>
      <c r="BC35" s="99">
        <f>IF($N35="Equal",IF(AND(BC$11&gt;$K35,EOMONTH($M35,0)&gt;=BC$11),($F35-$O35)/$L35,0),IFERROR(($F35-$O35)*INDEX('S-Curve'!$C$3:$AM$39,MATCH('Development Costs'!$L35,'S-Curve'!$C$3:$C$39,0),MATCH(DATEDIF('Development Costs'!$K35,'Development Costs'!BC$11,"m")+1,'S-Curve'!$C$3:$AM$3,0)),0))</f>
        <v>0</v>
      </c>
      <c r="BD35" s="99">
        <f>IF($N35="Equal",IF(AND(BD$11&gt;$K35,EOMONTH($M35,0)&gt;=BD$11),($F35-$O35)/$L35,0),IFERROR(($F35-$O35)*INDEX('S-Curve'!$C$3:$AM$39,MATCH('Development Costs'!$L35,'S-Curve'!$C$3:$C$39,0),MATCH(DATEDIF('Development Costs'!$K35,'Development Costs'!BD$11,"m")+1,'S-Curve'!$C$3:$AM$3,0)),0))</f>
        <v>0</v>
      </c>
      <c r="BE35" s="99">
        <f>IF($N35="Equal",IF(AND(BE$11&gt;$K35,EOMONTH($M35,0)&gt;=BE$11),($F35-$O35)/$L35,0),IFERROR(($F35-$O35)*INDEX('S-Curve'!$C$3:$AM$39,MATCH('Development Costs'!$L35,'S-Curve'!$C$3:$C$39,0),MATCH(DATEDIF('Development Costs'!$K35,'Development Costs'!BE$11,"m")+1,'S-Curve'!$C$3:$AM$3,0)),0))</f>
        <v>0</v>
      </c>
      <c r="BF35" s="99">
        <f>IF($N35="Equal",IF(AND(BF$11&gt;$K35,EOMONTH($M35,0)&gt;=BF$11),($F35-$O35)/$L35,0),IFERROR(($F35-$O35)*INDEX('S-Curve'!$C$3:$AM$39,MATCH('Development Costs'!$L35,'S-Curve'!$C$3:$C$39,0),MATCH(DATEDIF('Development Costs'!$K35,'Development Costs'!BF$11,"m")+1,'S-Curve'!$C$3:$AM$3,0)),0))</f>
        <v>0</v>
      </c>
      <c r="BG35" s="99">
        <f>IF($N35="Equal",IF(AND(BG$11&gt;$K35,EOMONTH($M35,0)&gt;=BG$11),($F35-$O35)/$L35,0),IFERROR(($F35-$O35)*INDEX('S-Curve'!$C$3:$AM$39,MATCH('Development Costs'!$L35,'S-Curve'!$C$3:$C$39,0),MATCH(DATEDIF('Development Costs'!$K35,'Development Costs'!BG$11,"m")+1,'S-Curve'!$C$3:$AM$3,0)),0))</f>
        <v>0</v>
      </c>
      <c r="BH35" s="99">
        <f>IF($N35="Equal",IF(AND(BH$11&gt;$K35,EOMONTH($M35,0)&gt;=BH$11),($F35-$O35)/$L35,0),IFERROR(($F35-$O35)*INDEX('S-Curve'!$C$3:$AM$39,MATCH('Development Costs'!$L35,'S-Curve'!$C$3:$C$39,0),MATCH(DATEDIF('Development Costs'!$K35,'Development Costs'!BH$11,"m")+1,'S-Curve'!$C$3:$AM$3,0)),0))</f>
        <v>0</v>
      </c>
      <c r="BI35" s="99">
        <f>IF($N35="Equal",IF(AND(BI$11&gt;$K35,EOMONTH($M35,0)&gt;=BI$11),($F35-$O35)/$L35,0),IFERROR(($F35-$O35)*INDEX('S-Curve'!$C$3:$AM$39,MATCH('Development Costs'!$L35,'S-Curve'!$C$3:$C$39,0),MATCH(DATEDIF('Development Costs'!$K35,'Development Costs'!BI$11,"m")+1,'S-Curve'!$C$3:$AM$3,0)),0))</f>
        <v>0</v>
      </c>
      <c r="BJ35" s="99">
        <f>IF($N35="Equal",IF(AND(BJ$11&gt;$K35,EOMONTH($M35,0)&gt;=BJ$11),($F35-$O35)/$L35,0),IFERROR(($F35-$O35)*INDEX('S-Curve'!$C$3:$AM$39,MATCH('Development Costs'!$L35,'S-Curve'!$C$3:$C$39,0),MATCH(DATEDIF('Development Costs'!$K35,'Development Costs'!BJ$11,"m")+1,'S-Curve'!$C$3:$AM$3,0)),0))</f>
        <v>0</v>
      </c>
      <c r="BK35" s="99">
        <f>IF($N35="Equal",IF(AND(BK$11&gt;$K35,EOMONTH($M35,0)&gt;=BK$11),($F35-$O35)/$L35,0),IFERROR(($F35-$O35)*INDEX('S-Curve'!$C$3:$AM$39,MATCH('Development Costs'!$L35,'S-Curve'!$C$3:$C$39,0),MATCH(DATEDIF('Development Costs'!$K35,'Development Costs'!BK$11,"m")+1,'S-Curve'!$C$3:$AM$3,0)),0))</f>
        <v>0</v>
      </c>
      <c r="BL35" s="99">
        <f>IF($N35="Equal",IF(AND(BL$11&gt;$K35,EOMONTH($M35,0)&gt;=BL$11),($F35-$O35)/$L35,0),IFERROR(($F35-$O35)*INDEX('S-Curve'!$C$3:$AM$39,MATCH('Development Costs'!$L35,'S-Curve'!$C$3:$C$39,0),MATCH(DATEDIF('Development Costs'!$K35,'Development Costs'!BL$11,"m")+1,'S-Curve'!$C$3:$AM$3,0)),0))</f>
        <v>0</v>
      </c>
      <c r="BM35" s="99">
        <f>IF($N35="Equal",IF(AND(BM$11&gt;$K35,EOMONTH($M35,0)&gt;=BM$11),($F35-$O35)/$L35,0),IFERROR(($F35-$O35)*INDEX('S-Curve'!$C$3:$AM$39,MATCH('Development Costs'!$L35,'S-Curve'!$C$3:$C$39,0),MATCH(DATEDIF('Development Costs'!$K35,'Development Costs'!BM$11,"m")+1,'S-Curve'!$C$3:$AM$3,0)),0))</f>
        <v>0</v>
      </c>
      <c r="BN35" s="99">
        <f>IF($N35="Equal",IF(AND(BN$11&gt;$K35,EOMONTH($M35,0)&gt;=BN$11),($F35-$O35)/$L35,0),IFERROR(($F35-$O35)*INDEX('S-Curve'!$C$3:$AM$39,MATCH('Development Costs'!$L35,'S-Curve'!$C$3:$C$39,0),MATCH(DATEDIF('Development Costs'!$K35,'Development Costs'!BN$11,"m")+1,'S-Curve'!$C$3:$AM$3,0)),0))</f>
        <v>0</v>
      </c>
      <c r="BO35" s="99">
        <f>IF($N35="Equal",IF(AND(BO$11&gt;$K35,EOMONTH($M35,0)&gt;=BO$11),($F35-$O35)/$L35,0),IFERROR(($F35-$O35)*INDEX('S-Curve'!$C$3:$AM$39,MATCH('Development Costs'!$L35,'S-Curve'!$C$3:$C$39,0),MATCH(DATEDIF('Development Costs'!$K35,'Development Costs'!BO$11,"m")+1,'S-Curve'!$C$3:$AM$3,0)),0))</f>
        <v>0</v>
      </c>
      <c r="BP35" s="99">
        <f>IF($N35="Equal",IF(AND(BP$11&gt;$K35,EOMONTH($M35,0)&gt;=BP$11),($F35-$O35)/$L35,0),IFERROR(($F35-$O35)*INDEX('S-Curve'!$C$3:$AM$39,MATCH('Development Costs'!$L35,'S-Curve'!$C$3:$C$39,0),MATCH(DATEDIF('Development Costs'!$K35,'Development Costs'!BP$11,"m")+1,'S-Curve'!$C$3:$AM$3,0)),0))</f>
        <v>0</v>
      </c>
      <c r="BQ35" s="99">
        <f>IF($N35="Equal",IF(AND(BQ$11&gt;$K35,EOMONTH($M35,0)&gt;=BQ$11),($F35-$O35)/$L35,0),IFERROR(($F35-$O35)*INDEX('S-Curve'!$C$3:$AM$39,MATCH('Development Costs'!$L35,'S-Curve'!$C$3:$C$39,0),MATCH(DATEDIF('Development Costs'!$K35,'Development Costs'!BQ$11,"m")+1,'S-Curve'!$C$3:$AM$3,0)),0))</f>
        <v>0</v>
      </c>
      <c r="BR35" s="99">
        <f>IF($N35="Equal",IF(AND(BR$11&gt;$K35,EOMONTH($M35,0)&gt;=BR$11),($F35-$O35)/$L35,0),IFERROR(($F35-$O35)*INDEX('S-Curve'!$C$3:$AM$39,MATCH('Development Costs'!$L35,'S-Curve'!$C$3:$C$39,0),MATCH(DATEDIF('Development Costs'!$K35,'Development Costs'!BR$11,"m")+1,'S-Curve'!$C$3:$AM$3,0)),0))</f>
        <v>0</v>
      </c>
      <c r="BS35" s="99">
        <f>IF($N35="Equal",IF(AND(BS$11&gt;$K35,EOMONTH($M35,0)&gt;=BS$11),($F35-$O35)/$L35,0),IFERROR(($F35-$O35)*INDEX('S-Curve'!$C$3:$AM$39,MATCH('Development Costs'!$L35,'S-Curve'!$C$3:$C$39,0),MATCH(DATEDIF('Development Costs'!$K35,'Development Costs'!BS$11,"m")+1,'S-Curve'!$C$3:$AM$3,0)),0))</f>
        <v>0</v>
      </c>
      <c r="BT35" s="99">
        <f>IF($N35="Equal",IF(AND(BT$11&gt;$K35,EOMONTH($M35,0)&gt;=BT$11),($F35-$O35)/$L35,0),IFERROR(($F35-$O35)*INDEX('S-Curve'!$C$3:$AM$39,MATCH('Development Costs'!$L35,'S-Curve'!$C$3:$C$39,0),MATCH(DATEDIF('Development Costs'!$K35,'Development Costs'!BT$11,"m")+1,'S-Curve'!$C$3:$AM$3,0)),0))</f>
        <v>0</v>
      </c>
      <c r="BU35" s="99">
        <f>IF($N35="Equal",IF(AND(BU$11&gt;$K35,EOMONTH($M35,0)&gt;=BU$11),($F35-$O35)/$L35,0),IFERROR(($F35-$O35)*INDEX('S-Curve'!$C$3:$AM$39,MATCH('Development Costs'!$L35,'S-Curve'!$C$3:$C$39,0),MATCH(DATEDIF('Development Costs'!$K35,'Development Costs'!BU$11,"m")+1,'S-Curve'!$C$3:$AM$3,0)),0))</f>
        <v>0</v>
      </c>
      <c r="BV35" s="99">
        <f>IF($N35="Equal",IF(AND(BV$11&gt;$K35,EOMONTH($M35,0)&gt;=BV$11),($F35-$O35)/$L35,0),IFERROR(($F35-$O35)*INDEX('S-Curve'!$C$3:$AM$39,MATCH('Development Costs'!$L35,'S-Curve'!$C$3:$C$39,0),MATCH(DATEDIF('Development Costs'!$K35,'Development Costs'!BV$11,"m")+1,'S-Curve'!$C$3:$AM$3,0)),0))</f>
        <v>0</v>
      </c>
      <c r="BW35" s="99">
        <f>IF($N35="Equal",IF(AND(BW$11&gt;$K35,EOMONTH($M35,0)&gt;=BW$11),($F35-$O35)/$L35,0),IFERROR(($F35-$O35)*INDEX('S-Curve'!$C$3:$AM$39,MATCH('Development Costs'!$L35,'S-Curve'!$C$3:$C$39,0),MATCH(DATEDIF('Development Costs'!$K35,'Development Costs'!BW$11,"m")+1,'S-Curve'!$C$3:$AM$3,0)),0))</f>
        <v>0</v>
      </c>
      <c r="BX35" s="99">
        <f>IF($N35="Equal",IF(AND(BX$11&gt;$K35,EOMONTH($M35,0)&gt;=BX$11),($F35-$O35)/$L35,0),IFERROR(($F35-$O35)*INDEX('S-Curve'!$C$3:$AM$39,MATCH('Development Costs'!$L35,'S-Curve'!$C$3:$C$39,0),MATCH(DATEDIF('Development Costs'!$K35,'Development Costs'!BX$11,"m")+1,'S-Curve'!$C$3:$AM$3,0)),0))</f>
        <v>0</v>
      </c>
      <c r="BY35" s="99">
        <f>IF($N35="Equal",IF(AND(BY$11&gt;$K35,EOMONTH($M35,0)&gt;=BY$11),($F35-$O35)/$L35,0),IFERROR(($F35-$O35)*INDEX('S-Curve'!$C$3:$AM$39,MATCH('Development Costs'!$L35,'S-Curve'!$C$3:$C$39,0),MATCH(DATEDIF('Development Costs'!$K35,'Development Costs'!BY$11,"m")+1,'S-Curve'!$C$3:$AM$3,0)),0))</f>
        <v>0</v>
      </c>
      <c r="BZ35" s="99">
        <f>IF($N35="Equal",IF(AND(BZ$11&gt;$K35,EOMONTH($M35,0)&gt;=BZ$11),($F35-$O35)/$L35,0),IFERROR(($F35-$O35)*INDEX('S-Curve'!$C$3:$AM$39,MATCH('Development Costs'!$L35,'S-Curve'!$C$3:$C$39,0),MATCH(DATEDIF('Development Costs'!$K35,'Development Costs'!BZ$11,"m")+1,'S-Curve'!$C$3:$AM$3,0)),0))</f>
        <v>0</v>
      </c>
      <c r="CA35" s="99">
        <f>IF($N35="Equal",IF(AND(CA$11&gt;$K35,EOMONTH($M35,0)&gt;=CA$11),($F35-$O35)/$L35,0),IFERROR(($F35-$O35)*INDEX('S-Curve'!$C$3:$AM$39,MATCH('Development Costs'!$L35,'S-Curve'!$C$3:$C$39,0),MATCH(DATEDIF('Development Costs'!$K35,'Development Costs'!CA$11,"m")+1,'S-Curve'!$C$3:$AM$3,0)),0))</f>
        <v>0</v>
      </c>
      <c r="CB35" s="99">
        <f>IF($N35="Equal",IF(AND(CB$11&gt;$K35,EOMONTH($M35,0)&gt;=CB$11),($F35-$O35)/$L35,0),IFERROR(($F35-$O35)*INDEX('S-Curve'!$C$3:$AM$39,MATCH('Development Costs'!$L35,'S-Curve'!$C$3:$C$39,0),MATCH(DATEDIF('Development Costs'!$K35,'Development Costs'!CB$11,"m")+1,'S-Curve'!$C$3:$AM$3,0)),0))</f>
        <v>0</v>
      </c>
      <c r="CC35" s="99">
        <f>IF($N35="Equal",IF(AND(CC$11&gt;$K35,EOMONTH($M35,0)&gt;=CC$11),($F35-$O35)/$L35,0),IFERROR(($F35-$O35)*INDEX('S-Curve'!$C$3:$AM$39,MATCH('Development Costs'!$L35,'S-Curve'!$C$3:$C$39,0),MATCH(DATEDIF('Development Costs'!$K35,'Development Costs'!CC$11,"m")+1,'S-Curve'!$C$3:$AM$3,0)),0))</f>
        <v>0</v>
      </c>
      <c r="CD35" s="99">
        <f>IF($N35="Equal",IF(AND(CD$11&gt;$K35,EOMONTH($M35,0)&gt;=CD$11),($F35-$O35)/$L35,0),IFERROR(($F35-$O35)*INDEX('S-Curve'!$C$3:$AM$39,MATCH('Development Costs'!$L35,'S-Curve'!$C$3:$C$39,0),MATCH(DATEDIF('Development Costs'!$K35,'Development Costs'!CD$11,"m")+1,'S-Curve'!$C$3:$AM$3,0)),0))</f>
        <v>0</v>
      </c>
      <c r="CE35" s="99">
        <f>IF($N35="Equal",IF(AND(CE$11&gt;$K35,EOMONTH($M35,0)&gt;=CE$11),($F35-$O35)/$L35,0),IFERROR(($F35-$O35)*INDEX('S-Curve'!$C$3:$AM$39,MATCH('Development Costs'!$L35,'S-Curve'!$C$3:$C$39,0),MATCH(DATEDIF('Development Costs'!$K35,'Development Costs'!CE$11,"m")+1,'S-Curve'!$C$3:$AM$3,0)),0))</f>
        <v>0</v>
      </c>
      <c r="CF35" s="99">
        <f>IF($N35="Equal",IF(AND(CF$11&gt;$K35,EOMONTH($M35,0)&gt;=CF$11),($F35-$O35)/$L35,0),IFERROR(($F35-$O35)*INDEX('S-Curve'!$C$3:$AM$39,MATCH('Development Costs'!$L35,'S-Curve'!$C$3:$C$39,0),MATCH(DATEDIF('Development Costs'!$K35,'Development Costs'!CF$11,"m")+1,'S-Curve'!$C$3:$AM$3,0)),0))</f>
        <v>0</v>
      </c>
      <c r="CG35" s="99">
        <f>IF($N35="Equal",IF(AND(CG$11&gt;$K35,EOMONTH($M35,0)&gt;=CG$11),($F35-$O35)/$L35,0),IFERROR(($F35-$O35)*INDEX('S-Curve'!$C$3:$AM$39,MATCH('Development Costs'!$L35,'S-Curve'!$C$3:$C$39,0),MATCH(DATEDIF('Development Costs'!$K35,'Development Costs'!CG$11,"m")+1,'S-Curve'!$C$3:$AM$3,0)),0))</f>
        <v>0</v>
      </c>
      <c r="CH35" s="99">
        <f>IF($N35="Equal",IF(AND(CH$11&gt;$K35,EOMONTH($M35,0)&gt;=CH$11),($F35-$O35)/$L35,0),IFERROR(($F35-$O35)*INDEX('S-Curve'!$C$3:$AM$39,MATCH('Development Costs'!$L35,'S-Curve'!$C$3:$C$39,0),MATCH(DATEDIF('Development Costs'!$K35,'Development Costs'!CH$11,"m")+1,'S-Curve'!$C$3:$AM$3,0)),0))</f>
        <v>0</v>
      </c>
      <c r="CI35" s="99">
        <f>IF($N35="Equal",IF(AND(CI$11&gt;$K35,EOMONTH($M35,0)&gt;=CI$11),($F35-$O35)/$L35,0),IFERROR(($F35-$O35)*INDEX('S-Curve'!$C$3:$AM$39,MATCH('Development Costs'!$L35,'S-Curve'!$C$3:$C$39,0),MATCH(DATEDIF('Development Costs'!$K35,'Development Costs'!CI$11,"m")+1,'S-Curve'!$C$3:$AM$3,0)),0))</f>
        <v>0</v>
      </c>
      <c r="CJ35" s="99">
        <f>IF($N35="Equal",IF(AND(CJ$11&gt;$K35,EOMONTH($M35,0)&gt;=CJ$11),($F35-$O35)/$L35,0),IFERROR(($F35-$O35)*INDEX('S-Curve'!$C$3:$AM$39,MATCH('Development Costs'!$L35,'S-Curve'!$C$3:$C$39,0),MATCH(DATEDIF('Development Costs'!$K35,'Development Costs'!CJ$11,"m")+1,'S-Curve'!$C$3:$AM$3,0)),0))</f>
        <v>0</v>
      </c>
      <c r="CK35" s="99">
        <f>IF($N35="Equal",IF(AND(CK$11&gt;$K35,EOMONTH($M35,0)&gt;=CK$11),($F35-$O35)/$L35,0),IFERROR(($F35-$O35)*INDEX('S-Curve'!$C$3:$AM$39,MATCH('Development Costs'!$L35,'S-Curve'!$C$3:$C$39,0),MATCH(DATEDIF('Development Costs'!$K35,'Development Costs'!CK$11,"m")+1,'S-Curve'!$C$3:$AM$3,0)),0))</f>
        <v>0</v>
      </c>
      <c r="CL35" s="99">
        <f>IF($N35="Equal",IF(AND(CL$11&gt;$K35,EOMONTH($M35,0)&gt;=CL$11),($F35-$O35)/$L35,0),IFERROR(($F35-$O35)*INDEX('S-Curve'!$C$3:$AM$39,MATCH('Development Costs'!$L35,'S-Curve'!$C$3:$C$39,0),MATCH(DATEDIF('Development Costs'!$K35,'Development Costs'!CL$11,"m")+1,'S-Curve'!$C$3:$AM$3,0)),0))</f>
        <v>0</v>
      </c>
      <c r="CM35" s="99">
        <f>IF($N35="Equal",IF(AND(CM$11&gt;$K35,EOMONTH($M35,0)&gt;=CM$11),($F35-$O35)/$L35,0),IFERROR(($F35-$O35)*INDEX('S-Curve'!$C$3:$AM$39,MATCH('Development Costs'!$L35,'S-Curve'!$C$3:$C$39,0),MATCH(DATEDIF('Development Costs'!$K35,'Development Costs'!CM$11,"m")+1,'S-Curve'!$C$3:$AM$3,0)),0))</f>
        <v>0</v>
      </c>
      <c r="CN35" s="99">
        <f>IF($N35="Equal",IF(AND(CN$11&gt;$K35,EOMONTH($M35,0)&gt;=CN$11),($F35-$O35)/$L35,0),IFERROR(($F35-$O35)*INDEX('S-Curve'!$C$3:$AM$39,MATCH('Development Costs'!$L35,'S-Curve'!$C$3:$C$39,0),MATCH(DATEDIF('Development Costs'!$K35,'Development Costs'!CN$11,"m")+1,'S-Curve'!$C$3:$AM$3,0)),0))</f>
        <v>0</v>
      </c>
      <c r="CO35" s="99">
        <f>IF($N35="Equal",IF(AND(CO$11&gt;$K35,EOMONTH($M35,0)&gt;=CO$11),($F35-$O35)/$L35,0),IFERROR(($F35-$O35)*INDEX('S-Curve'!$C$3:$AM$39,MATCH('Development Costs'!$L35,'S-Curve'!$C$3:$C$39,0),MATCH(DATEDIF('Development Costs'!$K35,'Development Costs'!CO$11,"m")+1,'S-Curve'!$C$3:$AM$3,0)),0))</f>
        <v>0</v>
      </c>
      <c r="CP35" s="99">
        <f>IF($N35="Equal",IF(AND(CP$11&gt;$K35,EOMONTH($M35,0)&gt;=CP$11),($F35-$O35)/$L35,0),IFERROR(($F35-$O35)*INDEX('S-Curve'!$C$3:$AM$39,MATCH('Development Costs'!$L35,'S-Curve'!$C$3:$C$39,0),MATCH(DATEDIF('Development Costs'!$K35,'Development Costs'!CP$11,"m")+1,'S-Curve'!$C$3:$AM$3,0)),0))</f>
        <v>0</v>
      </c>
      <c r="CQ35" s="99">
        <f>IF($N35="Equal",IF(AND(CQ$11&gt;$K35,EOMONTH($M35,0)&gt;=CQ$11),($F35-$O35)/$L35,0),IFERROR(($F35-$O35)*INDEX('S-Curve'!$C$3:$AM$39,MATCH('Development Costs'!$L35,'S-Curve'!$C$3:$C$39,0),MATCH(DATEDIF('Development Costs'!$K35,'Development Costs'!CQ$11,"m")+1,'S-Curve'!$C$3:$AM$3,0)),0))</f>
        <v>0</v>
      </c>
      <c r="CR35" s="99">
        <f>IF($N35="Equal",IF(AND(CR$11&gt;$K35,EOMONTH($M35,0)&gt;=CR$11),($F35-$O35)/$L35,0),IFERROR(($F35-$O35)*INDEX('S-Curve'!$C$3:$AM$39,MATCH('Development Costs'!$L35,'S-Curve'!$C$3:$C$39,0),MATCH(DATEDIF('Development Costs'!$K35,'Development Costs'!CR$11,"m")+1,'S-Curve'!$C$3:$AM$3,0)),0))</f>
        <v>0</v>
      </c>
      <c r="CS35" s="99">
        <f>IF($N35="Equal",IF(AND(CS$11&gt;$K35,EOMONTH($M35,0)&gt;=CS$11),($F35-$O35)/$L35,0),IFERROR(($F35-$O35)*INDEX('S-Curve'!$C$3:$AM$39,MATCH('Development Costs'!$L35,'S-Curve'!$C$3:$C$39,0),MATCH(DATEDIF('Development Costs'!$K35,'Development Costs'!CS$11,"m")+1,'S-Curve'!$C$3:$AM$3,0)),0))</f>
        <v>0</v>
      </c>
      <c r="CT35" s="99">
        <f>IF($N35="Equal",IF(AND(CT$11&gt;$K35,EOMONTH($M35,0)&gt;=CT$11),($F35-$O35)/$L35,0),IFERROR(($F35-$O35)*INDEX('S-Curve'!$C$3:$AM$39,MATCH('Development Costs'!$L35,'S-Curve'!$C$3:$C$39,0),MATCH(DATEDIF('Development Costs'!$K35,'Development Costs'!CT$11,"m")+1,'S-Curve'!$C$3:$AM$3,0)),0))</f>
        <v>0</v>
      </c>
      <c r="CU35" s="99">
        <f>IF($N35="Equal",IF(AND(CU$11&gt;$K35,EOMONTH($M35,0)&gt;=CU$11),($F35-$O35)/$L35,0),IFERROR(($F35-$O35)*INDEX('S-Curve'!$C$3:$AM$39,MATCH('Development Costs'!$L35,'S-Curve'!$C$3:$C$39,0),MATCH(DATEDIF('Development Costs'!$K35,'Development Costs'!CU$11,"m")+1,'S-Curve'!$C$3:$AM$3,0)),0))</f>
        <v>0</v>
      </c>
      <c r="CV35" s="99">
        <f>IF($N35="Equal",IF(AND(CV$11&gt;$K35,EOMONTH($M35,0)&gt;=CV$11),($F35-$O35)/$L35,0),IFERROR(($F35-$O35)*INDEX('S-Curve'!$C$3:$AM$39,MATCH('Development Costs'!$L35,'S-Curve'!$C$3:$C$39,0),MATCH(DATEDIF('Development Costs'!$K35,'Development Costs'!CV$11,"m")+1,'S-Curve'!$C$3:$AM$3,0)),0))</f>
        <v>0</v>
      </c>
      <c r="CW35" s="99">
        <f>IF($N35="Equal",IF(AND(CW$11&gt;$K35,EOMONTH($M35,0)&gt;=CW$11),($F35-$O35)/$L35,0),IFERROR(($F35-$O35)*INDEX('S-Curve'!$C$3:$AM$39,MATCH('Development Costs'!$L35,'S-Curve'!$C$3:$C$39,0),MATCH(DATEDIF('Development Costs'!$K35,'Development Costs'!CW$11,"m")+1,'S-Curve'!$C$3:$AM$3,0)),0))</f>
        <v>0</v>
      </c>
      <c r="CX35" s="99">
        <f>IF($N35="Equal",IF(AND(CX$11&gt;$K35,EOMONTH($M35,0)&gt;=CX$11),($F35-$O35)/$L35,0),IFERROR(($F35-$O35)*INDEX('S-Curve'!$C$3:$AM$39,MATCH('Development Costs'!$L35,'S-Curve'!$C$3:$C$39,0),MATCH(DATEDIF('Development Costs'!$K35,'Development Costs'!CX$11,"m")+1,'S-Curve'!$C$3:$AM$3,0)),0))</f>
        <v>0</v>
      </c>
      <c r="CY35" s="99">
        <f>IF($N35="Equal",IF(AND(CY$11&gt;$K35,EOMONTH($M35,0)&gt;=CY$11),($F35-$O35)/$L35,0),IFERROR(($F35-$O35)*INDEX('S-Curve'!$C$3:$AM$39,MATCH('Development Costs'!$L35,'S-Curve'!$C$3:$C$39,0),MATCH(DATEDIF('Development Costs'!$K35,'Development Costs'!CY$11,"m")+1,'S-Curve'!$C$3:$AM$3,0)),0))</f>
        <v>0</v>
      </c>
      <c r="CZ35" s="99">
        <f>IF($N35="Equal",IF(AND(CZ$11&gt;$K35,EOMONTH($M35,0)&gt;=CZ$11),($F35-$O35)/$L35,0),IFERROR(($F35-$O35)*INDEX('S-Curve'!$C$3:$AM$39,MATCH('Development Costs'!$L35,'S-Curve'!$C$3:$C$39,0),MATCH(DATEDIF('Development Costs'!$K35,'Development Costs'!CZ$11,"m")+1,'S-Curve'!$C$3:$AM$3,0)),0))</f>
        <v>0</v>
      </c>
      <c r="DA35" s="99">
        <f>IF($N35="Equal",IF(AND(DA$11&gt;$K35,EOMONTH($M35,0)&gt;=DA$11),($F35-$O35)/$L35,0),IFERROR(($F35-$O35)*INDEX('S-Curve'!$C$3:$AM$39,MATCH('Development Costs'!$L35,'S-Curve'!$C$3:$C$39,0),MATCH(DATEDIF('Development Costs'!$K35,'Development Costs'!DA$11,"m")+1,'S-Curve'!$C$3:$AM$3,0)),0))</f>
        <v>0</v>
      </c>
      <c r="DB35" s="99">
        <f>IF($N35="Equal",IF(AND(DB$11&gt;$K35,EOMONTH($M35,0)&gt;=DB$11),($F35-$O35)/$L35,0),IFERROR(($F35-$O35)*INDEX('S-Curve'!$C$3:$AM$39,MATCH('Development Costs'!$L35,'S-Curve'!$C$3:$C$39,0),MATCH(DATEDIF('Development Costs'!$K35,'Development Costs'!DB$11,"m")+1,'S-Curve'!$C$3:$AM$3,0)),0))</f>
        <v>0</v>
      </c>
      <c r="DC35" s="99">
        <f>IF($N35="Equal",IF(AND(DC$11&gt;$K35,EOMONTH($M35,0)&gt;=DC$11),($F35-$O35)/$L35,0),IFERROR(($F35-$O35)*INDEX('S-Curve'!$C$3:$AM$39,MATCH('Development Costs'!$L35,'S-Curve'!$C$3:$C$39,0),MATCH(DATEDIF('Development Costs'!$K35,'Development Costs'!DC$11,"m")+1,'S-Curve'!$C$3:$AM$3,0)),0))</f>
        <v>0</v>
      </c>
      <c r="DD35" s="99">
        <f>IF($N35="Equal",IF(AND(DD$11&gt;$K35,EOMONTH($M35,0)&gt;=DD$11),($F35-$O35)/$L35,0),IFERROR(($F35-$O35)*INDEX('S-Curve'!$C$3:$AM$39,MATCH('Development Costs'!$L35,'S-Curve'!$C$3:$C$39,0),MATCH(DATEDIF('Development Costs'!$K35,'Development Costs'!DD$11,"m")+1,'S-Curve'!$C$3:$AM$3,0)),0))</f>
        <v>0</v>
      </c>
      <c r="DE35" s="99">
        <f>IF($N35="Equal",IF(AND(DE$11&gt;$K35,EOMONTH($M35,0)&gt;=DE$11),($F35-$O35)/$L35,0),IFERROR(($F35-$O35)*INDEX('S-Curve'!$C$3:$AM$39,MATCH('Development Costs'!$L35,'S-Curve'!$C$3:$C$39,0),MATCH(DATEDIF('Development Costs'!$K35,'Development Costs'!DE$11,"m")+1,'S-Curve'!$C$3:$AM$3,0)),0))</f>
        <v>0</v>
      </c>
      <c r="DF35" s="99">
        <f>IF($N35="Equal",IF(AND(DF$11&gt;$K35,EOMONTH($M35,0)&gt;=DF$11),($F35-$O35)/$L35,0),IFERROR(($F35-$O35)*INDEX('S-Curve'!$C$3:$AM$39,MATCH('Development Costs'!$L35,'S-Curve'!$C$3:$C$39,0),MATCH(DATEDIF('Development Costs'!$K35,'Development Costs'!DF$11,"m")+1,'S-Curve'!$C$3:$AM$3,0)),0))</f>
        <v>0</v>
      </c>
      <c r="DG35" s="99">
        <f>IF($N35="Equal",IF(AND(DG$11&gt;$K35,EOMONTH($M35,0)&gt;=DG$11),($F35-$O35)/$L35,0),IFERROR(($F35-$O35)*INDEX('S-Curve'!$C$3:$AM$39,MATCH('Development Costs'!$L35,'S-Curve'!$C$3:$C$39,0),MATCH(DATEDIF('Development Costs'!$K35,'Development Costs'!DG$11,"m")+1,'S-Curve'!$C$3:$AM$3,0)),0))</f>
        <v>0</v>
      </c>
      <c r="DH35" s="99">
        <f>IF($N35="Equal",IF(AND(DH$11&gt;$K35,EOMONTH($M35,0)&gt;=DH$11),($F35-$O35)/$L35,0),IFERROR(($F35-$O35)*INDEX('S-Curve'!$C$3:$AM$39,MATCH('Development Costs'!$L35,'S-Curve'!$C$3:$C$39,0),MATCH(DATEDIF('Development Costs'!$K35,'Development Costs'!DH$11,"m")+1,'S-Curve'!$C$3:$AM$3,0)),0))</f>
        <v>0</v>
      </c>
      <c r="DI35" s="99">
        <f>IF($N35="Equal",IF(AND(DI$11&gt;$K35,EOMONTH($M35,0)&gt;=DI$11),($F35-$O35)/$L35,0),IFERROR(($F35-$O35)*INDEX('S-Curve'!$C$3:$AM$39,MATCH('Development Costs'!$L35,'S-Curve'!$C$3:$C$39,0),MATCH(DATEDIF('Development Costs'!$K35,'Development Costs'!DI$11,"m")+1,'S-Curve'!$C$3:$AM$3,0)),0))</f>
        <v>0</v>
      </c>
      <c r="DJ35" s="99">
        <f>IF($N35="Equal",IF(AND(DJ$11&gt;$K35,EOMONTH($M35,0)&gt;=DJ$11),($F35-$O35)/$L35,0),IFERROR(($F35-$O35)*INDEX('S-Curve'!$C$3:$AM$39,MATCH('Development Costs'!$L35,'S-Curve'!$C$3:$C$39,0),MATCH(DATEDIF('Development Costs'!$K35,'Development Costs'!DJ$11,"m")+1,'S-Curve'!$C$3:$AM$3,0)),0))</f>
        <v>0</v>
      </c>
      <c r="DK35" s="99">
        <f>IF($N35="Equal",IF(AND(DK$11&gt;$K35,EOMONTH($M35,0)&gt;=DK$11),($F35-$O35)/$L35,0),IFERROR(($F35-$O35)*INDEX('S-Curve'!$C$3:$AM$39,MATCH('Development Costs'!$L35,'S-Curve'!$C$3:$C$39,0),MATCH(DATEDIF('Development Costs'!$K35,'Development Costs'!DK$11,"m")+1,'S-Curve'!$C$3:$AM$3,0)),0))</f>
        <v>0</v>
      </c>
      <c r="DL35" s="99">
        <f>IF($N35="Equal",IF(AND(DL$11&gt;$K35,EOMONTH($M35,0)&gt;=DL$11),($F35-$O35)/$L35,0),IFERROR(($F35-$O35)*INDEX('S-Curve'!$C$3:$AM$39,MATCH('Development Costs'!$L35,'S-Curve'!$C$3:$C$39,0),MATCH(DATEDIF('Development Costs'!$K35,'Development Costs'!DL$11,"m")+1,'S-Curve'!$C$3:$AM$3,0)),0))</f>
        <v>0</v>
      </c>
      <c r="DM35" s="99">
        <f>IF($N35="Equal",IF(AND(DM$11&gt;$K35,EOMONTH($M35,0)&gt;=DM$11),($F35-$O35)/$L35,0),IFERROR(($F35-$O35)*INDEX('S-Curve'!$C$3:$AM$39,MATCH('Development Costs'!$L35,'S-Curve'!$C$3:$C$39,0),MATCH(DATEDIF('Development Costs'!$K35,'Development Costs'!DM$11,"m")+1,'S-Curve'!$C$3:$AM$3,0)),0))</f>
        <v>0</v>
      </c>
      <c r="DN35" s="99">
        <f>IF($N35="Equal",IF(AND(DN$11&gt;$K35,EOMONTH($M35,0)&gt;=DN$11),($F35-$O35)/$L35,0),IFERROR(($F35-$O35)*INDEX('S-Curve'!$C$3:$AM$39,MATCH('Development Costs'!$L35,'S-Curve'!$C$3:$C$39,0),MATCH(DATEDIF('Development Costs'!$K35,'Development Costs'!DN$11,"m")+1,'S-Curve'!$C$3:$AM$3,0)),0))</f>
        <v>0</v>
      </c>
      <c r="DO35" s="99">
        <f>IF($N35="Equal",IF(AND(DO$11&gt;$K35,EOMONTH($M35,0)&gt;=DO$11),($F35-$O35)/$L35,0),IFERROR(($F35-$O35)*INDEX('S-Curve'!$C$3:$AM$39,MATCH('Development Costs'!$L35,'S-Curve'!$C$3:$C$39,0),MATCH(DATEDIF('Development Costs'!$K35,'Development Costs'!DO$11,"m")+1,'S-Curve'!$C$3:$AM$3,0)),0))</f>
        <v>0</v>
      </c>
      <c r="DP35" s="99">
        <f>IF($N35="Equal",IF(AND(DP$11&gt;$K35,EOMONTH($M35,0)&gt;=DP$11),($F35-$O35)/$L35,0),IFERROR(($F35-$O35)*INDEX('S-Curve'!$C$3:$AM$39,MATCH('Development Costs'!$L35,'S-Curve'!$C$3:$C$39,0),MATCH(DATEDIF('Development Costs'!$K35,'Development Costs'!DP$11,"m")+1,'S-Curve'!$C$3:$AM$3,0)),0))</f>
        <v>0</v>
      </c>
      <c r="DQ35" s="99">
        <f>IF($N35="Equal",IF(AND(DQ$11&gt;$K35,EOMONTH($M35,0)&gt;=DQ$11),($F35-$O35)/$L35,0),IFERROR(($F35-$O35)*INDEX('S-Curve'!$C$3:$AM$39,MATCH('Development Costs'!$L35,'S-Curve'!$C$3:$C$39,0),MATCH(DATEDIF('Development Costs'!$K35,'Development Costs'!DQ$11,"m")+1,'S-Curve'!$C$3:$AM$3,0)),0))</f>
        <v>0</v>
      </c>
      <c r="DR35" s="99">
        <f>IF($N35="Equal",IF(AND(DR$11&gt;$K35,EOMONTH($M35,0)&gt;=DR$11),($F35-$O35)/$L35,0),IFERROR(($F35-$O35)*INDEX('S-Curve'!$C$3:$AM$39,MATCH('Development Costs'!$L35,'S-Curve'!$C$3:$C$39,0),MATCH(DATEDIF('Development Costs'!$K35,'Development Costs'!DR$11,"m")+1,'S-Curve'!$C$3:$AM$3,0)),0))</f>
        <v>0</v>
      </c>
      <c r="DS35" s="99">
        <f>IF($N35="Equal",IF(AND(DS$11&gt;$K35,EOMONTH($M35,0)&gt;=DS$11),($F35-$O35)/$L35,0),IFERROR(($F35-$O35)*INDEX('S-Curve'!$C$3:$AM$39,MATCH('Development Costs'!$L35,'S-Curve'!$C$3:$C$39,0),MATCH(DATEDIF('Development Costs'!$K35,'Development Costs'!DS$11,"m")+1,'S-Curve'!$C$3:$AM$3,0)),0))</f>
        <v>0</v>
      </c>
      <c r="DT35" s="99">
        <f>IF($N35="Equal",IF(AND(DT$11&gt;$K35,EOMONTH($M35,0)&gt;=DT$11),($F35-$O35)/$L35,0),IFERROR(($F35-$O35)*INDEX('S-Curve'!$C$3:$AM$39,MATCH('Development Costs'!$L35,'S-Curve'!$C$3:$C$39,0),MATCH(DATEDIF('Development Costs'!$K35,'Development Costs'!DT$11,"m")+1,'S-Curve'!$C$3:$AM$3,0)),0))</f>
        <v>0</v>
      </c>
      <c r="DU35" s="99">
        <f>IF($N35="Equal",IF(AND(DU$11&gt;$K35,EOMONTH($M35,0)&gt;=DU$11),($F35-$O35)/$L35,0),IFERROR(($F35-$O35)*INDEX('S-Curve'!$C$3:$AM$39,MATCH('Development Costs'!$L35,'S-Curve'!$C$3:$C$39,0),MATCH(DATEDIF('Development Costs'!$K35,'Development Costs'!DU$11,"m")+1,'S-Curve'!$C$3:$AM$3,0)),0))</f>
        <v>0</v>
      </c>
      <c r="DV35" s="99">
        <f>IF($N35="Equal",IF(AND(DV$11&gt;$K35,EOMONTH($M35,0)&gt;=DV$11),($F35-$O35)/$L35,0),IFERROR(($F35-$O35)*INDEX('S-Curve'!$C$3:$AM$39,MATCH('Development Costs'!$L35,'S-Curve'!$C$3:$C$39,0),MATCH(DATEDIF('Development Costs'!$K35,'Development Costs'!DV$11,"m")+1,'S-Curve'!$C$3:$AM$3,0)),0))</f>
        <v>0</v>
      </c>
      <c r="DW35" s="99">
        <f>IF($N35="Equal",IF(AND(DW$11&gt;$K35,EOMONTH($M35,0)&gt;=DW$11),($F35-$O35)/$L35,0),IFERROR(($F35-$O35)*INDEX('S-Curve'!$C$3:$AM$39,MATCH('Development Costs'!$L35,'S-Curve'!$C$3:$C$39,0),MATCH(DATEDIF('Development Costs'!$K35,'Development Costs'!DW$11,"m")+1,'S-Curve'!$C$3:$AM$3,0)),0))</f>
        <v>0</v>
      </c>
      <c r="DX35" s="99">
        <f>IF($N35="Equal",IF(AND(DX$11&gt;$K35,EOMONTH($M35,0)&gt;=DX$11),($F35-$O35)/$L35,0),IFERROR(($F35-$O35)*INDEX('S-Curve'!$C$3:$AM$39,MATCH('Development Costs'!$L35,'S-Curve'!$C$3:$C$39,0),MATCH(DATEDIF('Development Costs'!$K35,'Development Costs'!DX$11,"m")+1,'S-Curve'!$C$3:$AM$3,0)),0))</f>
        <v>0</v>
      </c>
      <c r="DY35" s="99">
        <f>IF($N35="Equal",IF(AND(DY$11&gt;$K35,EOMONTH($M35,0)&gt;=DY$11),($F35-$O35)/$L35,0),IFERROR(($F35-$O35)*INDEX('S-Curve'!$C$3:$AM$39,MATCH('Development Costs'!$L35,'S-Curve'!$C$3:$C$39,0),MATCH(DATEDIF('Development Costs'!$K35,'Development Costs'!DY$11,"m")+1,'S-Curve'!$C$3:$AM$3,0)),0))</f>
        <v>0</v>
      </c>
      <c r="DZ35" s="99">
        <f>IF($N35="Equal",IF(AND(DZ$11&gt;$K35,EOMONTH($M35,0)&gt;=DZ$11),($F35-$O35)/$L35,0),IFERROR(($F35-$O35)*INDEX('S-Curve'!$C$3:$AM$39,MATCH('Development Costs'!$L35,'S-Curve'!$C$3:$C$39,0),MATCH(DATEDIF('Development Costs'!$K35,'Development Costs'!DZ$11,"m")+1,'S-Curve'!$C$3:$AM$3,0)),0))</f>
        <v>0</v>
      </c>
      <c r="EA35" s="99">
        <f>IF($N35="Equal",IF(AND(EA$11&gt;$K35,EOMONTH($M35,0)&gt;=EA$11),($F35-$O35)/$L35,0),IFERROR(($F35-$O35)*INDEX('S-Curve'!$C$3:$AM$39,MATCH('Development Costs'!$L35,'S-Curve'!$C$3:$C$39,0),MATCH(DATEDIF('Development Costs'!$K35,'Development Costs'!EA$11,"m")+1,'S-Curve'!$C$3:$AM$3,0)),0))</f>
        <v>0</v>
      </c>
      <c r="EB35" s="99">
        <f>IF($N35="Equal",IF(AND(EB$11&gt;$K35,EOMONTH($M35,0)&gt;=EB$11),($F35-$O35)/$L35,0),IFERROR(($F35-$O35)*INDEX('S-Curve'!$C$3:$AM$39,MATCH('Development Costs'!$L35,'S-Curve'!$C$3:$C$39,0),MATCH(DATEDIF('Development Costs'!$K35,'Development Costs'!EB$11,"m")+1,'S-Curve'!$C$3:$AM$3,0)),0))</f>
        <v>0</v>
      </c>
      <c r="EC35" s="99">
        <f>IF($N35="Equal",IF(AND(EC$11&gt;$K35,EOMONTH($M35,0)&gt;=EC$11),($F35-$O35)/$L35,0),IFERROR(($F35-$O35)*INDEX('S-Curve'!$C$3:$AM$39,MATCH('Development Costs'!$L35,'S-Curve'!$C$3:$C$39,0),MATCH(DATEDIF('Development Costs'!$K35,'Development Costs'!EC$11,"m")+1,'S-Curve'!$C$3:$AM$3,0)),0))</f>
        <v>0</v>
      </c>
      <c r="ED35" s="99">
        <f>IF($N35="Equal",IF(AND(ED$11&gt;$K35,EOMONTH($M35,0)&gt;=ED$11),($F35-$O35)/$L35,0),IFERROR(($F35-$O35)*INDEX('S-Curve'!$C$3:$AM$39,MATCH('Development Costs'!$L35,'S-Curve'!$C$3:$C$39,0),MATCH(DATEDIF('Development Costs'!$K35,'Development Costs'!ED$11,"m")+1,'S-Curve'!$C$3:$AM$3,0)),0))</f>
        <v>0</v>
      </c>
      <c r="EE35" s="99">
        <f>IF($N35="Equal",IF(AND(EE$11&gt;$K35,EOMONTH($M35,0)&gt;=EE$11),($F35-$O35)/$L35,0),IFERROR(($F35-$O35)*INDEX('S-Curve'!$C$3:$AM$39,MATCH('Development Costs'!$L35,'S-Curve'!$C$3:$C$39,0),MATCH(DATEDIF('Development Costs'!$K35,'Development Costs'!EE$11,"m")+1,'S-Curve'!$C$3:$AM$3,0)),0))</f>
        <v>0</v>
      </c>
      <c r="EF35" s="99">
        <f>IF($N35="Equal",IF(AND(EF$11&gt;$K35,EOMONTH($M35,0)&gt;=EF$11),($F35-$O35)/$L35,0),IFERROR(($F35-$O35)*INDEX('S-Curve'!$C$3:$AM$39,MATCH('Development Costs'!$L35,'S-Curve'!$C$3:$C$39,0),MATCH(DATEDIF('Development Costs'!$K35,'Development Costs'!EF$11,"m")+1,'S-Curve'!$C$3:$AM$3,0)),0))</f>
        <v>0</v>
      </c>
      <c r="EG35" s="99">
        <f>IF(EC35="Equal",IF(AND(EG$11&gt;$K35,EOMONTH($M35,0)&gt;=EG$11),($F35-$O35)/$L35,0),IFERROR(($F35-$O35)*INDEX('S-Curve'!$C$3:$AM$39,MATCH('Development Costs'!$L35,'S-Curve'!$C$3:$C$39,0),MATCH(DATEDIF('Development Costs'!$K35,'Development Costs'!EG$11,"m")+1,'S-Curve'!$C$3:$AM$3,0)),0))</f>
        <v>0</v>
      </c>
    </row>
    <row r="36" spans="2:137">
      <c r="B36" s="5" t="s">
        <v>353</v>
      </c>
      <c r="E36" s="1">
        <v>1</v>
      </c>
      <c r="F36" s="71">
        <v>5000</v>
      </c>
      <c r="G36" s="105">
        <f t="shared" si="18"/>
        <v>2.1099895344519091E-2</v>
      </c>
      <c r="H36" s="99">
        <f>F36/Assumptions!$D$60</f>
        <v>27.027027027027028</v>
      </c>
      <c r="I36" s="32">
        <f t="shared" ca="1" si="19"/>
        <v>5.2400752634938103E-5</v>
      </c>
      <c r="K36" s="73">
        <f>Assumptions!$D$19</f>
        <v>46539</v>
      </c>
      <c r="L36" s="155">
        <v>12</v>
      </c>
      <c r="M36" s="149">
        <f t="shared" si="20"/>
        <v>46874</v>
      </c>
      <c r="N36" s="70" t="s">
        <v>400</v>
      </c>
      <c r="O36" s="71">
        <v>0</v>
      </c>
      <c r="P36" s="1" t="str">
        <f t="shared" si="8"/>
        <v/>
      </c>
      <c r="Q36" s="99">
        <f t="shared" si="21"/>
        <v>0</v>
      </c>
      <c r="R36" s="99">
        <f>IF($N36="Equal",IF(AND(R$11&gt;$K36,EOMONTH($M36,0)&gt;=R$11),($F36-$O36)/$L36,0),IFERROR(($F36-$O36)*INDEX('S-Curve'!$C$3:$AM$39,MATCH('Development Costs'!$L36,'S-Curve'!$C$3:$C$39,0),MATCH(DATEDIF('Development Costs'!$K36,'Development Costs'!R$11,"m")+1,'S-Curve'!$C$3:$AM$3,0)),0))</f>
        <v>0</v>
      </c>
      <c r="S36" s="99">
        <f>IF($N36="Equal",IF(AND(S$11&gt;$K36,EOMONTH($M36,0)&gt;=S$11),($F36-$O36)/$L36,0),IFERROR(($F36-$O36)*INDEX('S-Curve'!$C$3:$AM$39,MATCH('Development Costs'!$L36,'S-Curve'!$C$3:$C$39,0),MATCH(DATEDIF('Development Costs'!$K36,'Development Costs'!S$11,"m")+1,'S-Curve'!$C$3:$AM$3,0)),0))</f>
        <v>0</v>
      </c>
      <c r="T36" s="99">
        <f>IF($N36="Equal",IF(AND(T$11&gt;$K36,EOMONTH($M36,0)&gt;=T$11),($F36-$O36)/$L36,0),IFERROR(($F36-$O36)*INDEX('S-Curve'!$C$3:$AM$39,MATCH('Development Costs'!$L36,'S-Curve'!$C$3:$C$39,0),MATCH(DATEDIF('Development Costs'!$K36,'Development Costs'!T$11,"m")+1,'S-Curve'!$C$3:$AM$3,0)),0))</f>
        <v>0</v>
      </c>
      <c r="U36" s="99">
        <f>IF($N36="Equal",IF(AND(U$11&gt;$K36,EOMONTH($M36,0)&gt;=U$11),($F36-$O36)/$L36,0),IFERROR(($F36-$O36)*INDEX('S-Curve'!$C$3:$AM$39,MATCH('Development Costs'!$L36,'S-Curve'!$C$3:$C$39,0),MATCH(DATEDIF('Development Costs'!$K36,'Development Costs'!U$11,"m")+1,'S-Curve'!$C$3:$AM$3,0)),0))</f>
        <v>0</v>
      </c>
      <c r="V36" s="99">
        <f>IF($N36="Equal",IF(AND(V$11&gt;$K36,EOMONTH($M36,0)&gt;=V$11),($F36-$O36)/$L36,0),IFERROR(($F36-$O36)*INDEX('S-Curve'!$C$3:$AM$39,MATCH('Development Costs'!$L36,'S-Curve'!$C$3:$C$39,0),MATCH(DATEDIF('Development Costs'!$K36,'Development Costs'!V$11,"m")+1,'S-Curve'!$C$3:$AM$3,0)),0))</f>
        <v>0</v>
      </c>
      <c r="W36" s="99">
        <f>IF($N36="Equal",IF(AND(W$11&gt;$K36,EOMONTH($M36,0)&gt;=W$11),($F36-$O36)/$L36,0),IFERROR(($F36-$O36)*INDEX('S-Curve'!$C$3:$AM$39,MATCH('Development Costs'!$L36,'S-Curve'!$C$3:$C$39,0),MATCH(DATEDIF('Development Costs'!$K36,'Development Costs'!W$11,"m")+1,'S-Curve'!$C$3:$AM$3,0)),0))</f>
        <v>0</v>
      </c>
      <c r="X36" s="99">
        <f>IF($N36="Equal",IF(AND(X$11&gt;$K36,EOMONTH($M36,0)&gt;=X$11),($F36-$O36)/$L36,0),IFERROR(($F36-$O36)*INDEX('S-Curve'!$C$3:$AM$39,MATCH('Development Costs'!$L36,'S-Curve'!$C$3:$C$39,0),MATCH(DATEDIF('Development Costs'!$K36,'Development Costs'!X$11,"m")+1,'S-Curve'!$C$3:$AM$3,0)),0))</f>
        <v>0</v>
      </c>
      <c r="Y36" s="99">
        <f>IF($N36="Equal",IF(AND(Y$11&gt;$K36,EOMONTH($M36,0)&gt;=Y$11),($F36-$O36)/$L36,0),IFERROR(($F36-$O36)*INDEX('S-Curve'!$C$3:$AM$39,MATCH('Development Costs'!$L36,'S-Curve'!$C$3:$C$39,0),MATCH(DATEDIF('Development Costs'!$K36,'Development Costs'!Y$11,"m")+1,'S-Curve'!$C$3:$AM$3,0)),0))</f>
        <v>0</v>
      </c>
      <c r="Z36" s="99">
        <f>IF($N36="Equal",IF(AND(Z$11&gt;$K36,EOMONTH($M36,0)&gt;=Z$11),($F36-$O36)/$L36,0),IFERROR(($F36-$O36)*INDEX('S-Curve'!$C$3:$AM$39,MATCH('Development Costs'!$L36,'S-Curve'!$C$3:$C$39,0),MATCH(DATEDIF('Development Costs'!$K36,'Development Costs'!Z$11,"m")+1,'S-Curve'!$C$3:$AM$3,0)),0))</f>
        <v>0</v>
      </c>
      <c r="AA36" s="99">
        <f>IF($N36="Equal",IF(AND(AA$11&gt;$K36,EOMONTH($M36,0)&gt;=AA$11),($F36-$O36)/$L36,0),IFERROR(($F36-$O36)*INDEX('S-Curve'!$C$3:$AM$39,MATCH('Development Costs'!$L36,'S-Curve'!$C$3:$C$39,0),MATCH(DATEDIF('Development Costs'!$K36,'Development Costs'!AA$11,"m")+1,'S-Curve'!$C$3:$AM$3,0)),0))</f>
        <v>0</v>
      </c>
      <c r="AB36" s="99">
        <f>IF($N36="Equal",IF(AND(AB$11&gt;$K36,EOMONTH($M36,0)&gt;=AB$11),($F36-$O36)/$L36,0),IFERROR(($F36-$O36)*INDEX('S-Curve'!$C$3:$AM$39,MATCH('Development Costs'!$L36,'S-Curve'!$C$3:$C$39,0),MATCH(DATEDIF('Development Costs'!$K36,'Development Costs'!AB$11,"m")+1,'S-Curve'!$C$3:$AM$3,0)),0))</f>
        <v>0</v>
      </c>
      <c r="AC36" s="99">
        <f>IF($N36="Equal",IF(AND(AC$11&gt;$K36,EOMONTH($M36,0)&gt;=AC$11),($F36-$O36)/$L36,0),IFERROR(($F36-$O36)*INDEX('S-Curve'!$C$3:$AM$39,MATCH('Development Costs'!$L36,'S-Curve'!$C$3:$C$39,0),MATCH(DATEDIF('Development Costs'!$K36,'Development Costs'!AC$11,"m")+1,'S-Curve'!$C$3:$AM$3,0)),0))</f>
        <v>150</v>
      </c>
      <c r="AD36" s="99">
        <f>IF($N36="Equal",IF(AND(AD$11&gt;$K36,EOMONTH($M36,0)&gt;=AD$11),($F36-$O36)/$L36,0),IFERROR(($F36-$O36)*INDEX('S-Curve'!$C$3:$AM$39,MATCH('Development Costs'!$L36,'S-Curve'!$C$3:$C$39,0),MATCH(DATEDIF('Development Costs'!$K36,'Development Costs'!AD$11,"m")+1,'S-Curve'!$C$3:$AM$3,0)),0))</f>
        <v>250</v>
      </c>
      <c r="AE36" s="99">
        <f>IF($N36="Equal",IF(AND(AE$11&gt;$K36,EOMONTH($M36,0)&gt;=AE$11),($F36-$O36)/$L36,0),IFERROR(($F36-$O36)*INDEX('S-Curve'!$C$3:$AM$39,MATCH('Development Costs'!$L36,'S-Curve'!$C$3:$C$39,0),MATCH(DATEDIF('Development Costs'!$K36,'Development Costs'!AE$11,"m")+1,'S-Curve'!$C$3:$AM$3,0)),0))</f>
        <v>350.00000000000006</v>
      </c>
      <c r="AF36" s="99">
        <f>IF($N36="Equal",IF(AND(AF$11&gt;$K36,EOMONTH($M36,0)&gt;=AF$11),($F36-$O36)/$L36,0),IFERROR(($F36-$O36)*INDEX('S-Curve'!$C$3:$AM$39,MATCH('Development Costs'!$L36,'S-Curve'!$C$3:$C$39,0),MATCH(DATEDIF('Development Costs'!$K36,'Development Costs'!AF$11,"m")+1,'S-Curve'!$C$3:$AM$3,0)),0))</f>
        <v>500</v>
      </c>
      <c r="AG36" s="99">
        <f>IF($N36="Equal",IF(AND(AG$11&gt;$K36,EOMONTH($M36,0)&gt;=AG$11),($F36-$O36)/$L36,0),IFERROR(($F36-$O36)*INDEX('S-Curve'!$C$3:$AM$39,MATCH('Development Costs'!$L36,'S-Curve'!$C$3:$C$39,0),MATCH(DATEDIF('Development Costs'!$K36,'Development Costs'!AG$11,"m")+1,'S-Curve'!$C$3:$AM$3,0)),0))</f>
        <v>600</v>
      </c>
      <c r="AH36" s="99">
        <f>IF($N36="Equal",IF(AND(AH$11&gt;$K36,EOMONTH($M36,0)&gt;=AH$11),($F36-$O36)/$L36,0),IFERROR(($F36-$O36)*INDEX('S-Curve'!$C$3:$AM$39,MATCH('Development Costs'!$L36,'S-Curve'!$C$3:$C$39,0),MATCH(DATEDIF('Development Costs'!$K36,'Development Costs'!AH$11,"m")+1,'S-Curve'!$C$3:$AM$3,0)),0))</f>
        <v>650</v>
      </c>
      <c r="AI36" s="99">
        <f>IF($N36="Equal",IF(AND(AI$11&gt;$K36,EOMONTH($M36,0)&gt;=AI$11),($F36-$O36)/$L36,0),IFERROR(($F36-$O36)*INDEX('S-Curve'!$C$3:$AM$39,MATCH('Development Costs'!$L36,'S-Curve'!$C$3:$C$39,0),MATCH(DATEDIF('Development Costs'!$K36,'Development Costs'!AI$11,"m")+1,'S-Curve'!$C$3:$AM$3,0)),0))</f>
        <v>650</v>
      </c>
      <c r="AJ36" s="99">
        <f>IF($N36="Equal",IF(AND(AJ$11&gt;$K36,EOMONTH($M36,0)&gt;=AJ$11),($F36-$O36)/$L36,0),IFERROR(($F36-$O36)*INDEX('S-Curve'!$C$3:$AM$39,MATCH('Development Costs'!$L36,'S-Curve'!$C$3:$C$39,0),MATCH(DATEDIF('Development Costs'!$K36,'Development Costs'!AJ$11,"m")+1,'S-Curve'!$C$3:$AM$3,0)),0))</f>
        <v>600</v>
      </c>
      <c r="AK36" s="99">
        <f>IF($N36="Equal",IF(AND(AK$11&gt;$K36,EOMONTH($M36,0)&gt;=AK$11),($F36-$O36)/$L36,0),IFERROR(($F36-$O36)*INDEX('S-Curve'!$C$3:$AM$39,MATCH('Development Costs'!$L36,'S-Curve'!$C$3:$C$39,0),MATCH(DATEDIF('Development Costs'!$K36,'Development Costs'!AK$11,"m")+1,'S-Curve'!$C$3:$AM$3,0)),0))</f>
        <v>500</v>
      </c>
      <c r="AL36" s="99">
        <f>IF($N36="Equal",IF(AND(AL$11&gt;$K36,EOMONTH($M36,0)&gt;=AL$11),($F36-$O36)/$L36,0),IFERROR(($F36-$O36)*INDEX('S-Curve'!$C$3:$AM$39,MATCH('Development Costs'!$L36,'S-Curve'!$C$3:$C$39,0),MATCH(DATEDIF('Development Costs'!$K36,'Development Costs'!AL$11,"m")+1,'S-Curve'!$C$3:$AM$3,0)),0))</f>
        <v>350.00000000000006</v>
      </c>
      <c r="AM36" s="99">
        <f>IF($N36="Equal",IF(AND(AM$11&gt;$K36,EOMONTH($M36,0)&gt;=AM$11),($F36-$O36)/$L36,0),IFERROR(($F36-$O36)*INDEX('S-Curve'!$C$3:$AM$39,MATCH('Development Costs'!$L36,'S-Curve'!$C$3:$C$39,0),MATCH(DATEDIF('Development Costs'!$K36,'Development Costs'!AM$11,"m")+1,'S-Curve'!$C$3:$AM$3,0)),0))</f>
        <v>250</v>
      </c>
      <c r="AN36" s="99">
        <f>IF($N36="Equal",IF(AND(AN$11&gt;$K36,EOMONTH($M36,0)&gt;=AN$11),($F36-$O36)/$L36,0),IFERROR(($F36-$O36)*INDEX('S-Curve'!$C$3:$AM$39,MATCH('Development Costs'!$L36,'S-Curve'!$C$3:$C$39,0),MATCH(DATEDIF('Development Costs'!$K36,'Development Costs'!AN$11,"m")+1,'S-Curve'!$C$3:$AM$3,0)),0))</f>
        <v>150</v>
      </c>
      <c r="AO36" s="99">
        <f>IF($N36="Equal",IF(AND(AO$11&gt;$K36,EOMONTH($M36,0)&gt;=AO$11),($F36-$O36)/$L36,0),IFERROR(($F36-$O36)*INDEX('S-Curve'!$C$3:$AM$39,MATCH('Development Costs'!$L36,'S-Curve'!$C$3:$C$39,0),MATCH(DATEDIF('Development Costs'!$K36,'Development Costs'!AO$11,"m")+1,'S-Curve'!$C$3:$AM$3,0)),0))</f>
        <v>0</v>
      </c>
      <c r="AP36" s="99">
        <f>IF($N36="Equal",IF(AND(AP$11&gt;$K36,EOMONTH($M36,0)&gt;=AP$11),($F36-$O36)/$L36,0),IFERROR(($F36-$O36)*INDEX('S-Curve'!$C$3:$AM$39,MATCH('Development Costs'!$L36,'S-Curve'!$C$3:$C$39,0),MATCH(DATEDIF('Development Costs'!$K36,'Development Costs'!AP$11,"m")+1,'S-Curve'!$C$3:$AM$3,0)),0))</f>
        <v>0</v>
      </c>
      <c r="AQ36" s="99">
        <f>IF($N36="Equal",IF(AND(AQ$11&gt;$K36,EOMONTH($M36,0)&gt;=AQ$11),($F36-$O36)/$L36,0),IFERROR(($F36-$O36)*INDEX('S-Curve'!$C$3:$AM$39,MATCH('Development Costs'!$L36,'S-Curve'!$C$3:$C$39,0),MATCH(DATEDIF('Development Costs'!$K36,'Development Costs'!AQ$11,"m")+1,'S-Curve'!$C$3:$AM$3,0)),0))</f>
        <v>0</v>
      </c>
      <c r="AR36" s="99">
        <f>IF($N36="Equal",IF(AND(AR$11&gt;$K36,EOMONTH($M36,0)&gt;=AR$11),($F36-$O36)/$L36,0),IFERROR(($F36-$O36)*INDEX('S-Curve'!$C$3:$AM$39,MATCH('Development Costs'!$L36,'S-Curve'!$C$3:$C$39,0),MATCH(DATEDIF('Development Costs'!$K36,'Development Costs'!AR$11,"m")+1,'S-Curve'!$C$3:$AM$3,0)),0))</f>
        <v>0</v>
      </c>
      <c r="AS36" s="99">
        <f>IF($N36="Equal",IF(AND(AS$11&gt;$K36,EOMONTH($M36,0)&gt;=AS$11),($F36-$O36)/$L36,0),IFERROR(($F36-$O36)*INDEX('S-Curve'!$C$3:$AM$39,MATCH('Development Costs'!$L36,'S-Curve'!$C$3:$C$39,0),MATCH(DATEDIF('Development Costs'!$K36,'Development Costs'!AS$11,"m")+1,'S-Curve'!$C$3:$AM$3,0)),0))</f>
        <v>0</v>
      </c>
      <c r="AT36" s="99">
        <f>IF($N36="Equal",IF(AND(AT$11&gt;$K36,EOMONTH($M36,0)&gt;=AT$11),($F36-$O36)/$L36,0),IFERROR(($F36-$O36)*INDEX('S-Curve'!$C$3:$AM$39,MATCH('Development Costs'!$L36,'S-Curve'!$C$3:$C$39,0),MATCH(DATEDIF('Development Costs'!$K36,'Development Costs'!AT$11,"m")+1,'S-Curve'!$C$3:$AM$3,0)),0))</f>
        <v>0</v>
      </c>
      <c r="AU36" s="99">
        <f>IF($N36="Equal",IF(AND(AU$11&gt;$K36,EOMONTH($M36,0)&gt;=AU$11),($F36-$O36)/$L36,0),IFERROR(($F36-$O36)*INDEX('S-Curve'!$C$3:$AM$39,MATCH('Development Costs'!$L36,'S-Curve'!$C$3:$C$39,0),MATCH(DATEDIF('Development Costs'!$K36,'Development Costs'!AU$11,"m")+1,'S-Curve'!$C$3:$AM$3,0)),0))</f>
        <v>0</v>
      </c>
      <c r="AV36" s="99">
        <f>IF($N36="Equal",IF(AND(AV$11&gt;$K36,EOMONTH($M36,0)&gt;=AV$11),($F36-$O36)/$L36,0),IFERROR(($F36-$O36)*INDEX('S-Curve'!$C$3:$AM$39,MATCH('Development Costs'!$L36,'S-Curve'!$C$3:$C$39,0),MATCH(DATEDIF('Development Costs'!$K36,'Development Costs'!AV$11,"m")+1,'S-Curve'!$C$3:$AM$3,0)),0))</f>
        <v>0</v>
      </c>
      <c r="AW36" s="99">
        <f>IF($N36="Equal",IF(AND(AW$11&gt;$K36,EOMONTH($M36,0)&gt;=AW$11),($F36-$O36)/$L36,0),IFERROR(($F36-$O36)*INDEX('S-Curve'!$C$3:$AM$39,MATCH('Development Costs'!$L36,'S-Curve'!$C$3:$C$39,0),MATCH(DATEDIF('Development Costs'!$K36,'Development Costs'!AW$11,"m")+1,'S-Curve'!$C$3:$AM$3,0)),0))</f>
        <v>0</v>
      </c>
      <c r="AX36" s="99">
        <f>IF($N36="Equal",IF(AND(AX$11&gt;$K36,EOMONTH($M36,0)&gt;=AX$11),($F36-$O36)/$L36,0),IFERROR(($F36-$O36)*INDEX('S-Curve'!$C$3:$AM$39,MATCH('Development Costs'!$L36,'S-Curve'!$C$3:$C$39,0),MATCH(DATEDIF('Development Costs'!$K36,'Development Costs'!AX$11,"m")+1,'S-Curve'!$C$3:$AM$3,0)),0))</f>
        <v>0</v>
      </c>
      <c r="AY36" s="99">
        <f>IF($N36="Equal",IF(AND(AY$11&gt;$K36,EOMONTH($M36,0)&gt;=AY$11),($F36-$O36)/$L36,0),IFERROR(($F36-$O36)*INDEX('S-Curve'!$C$3:$AM$39,MATCH('Development Costs'!$L36,'S-Curve'!$C$3:$C$39,0),MATCH(DATEDIF('Development Costs'!$K36,'Development Costs'!AY$11,"m")+1,'S-Curve'!$C$3:$AM$3,0)),0))</f>
        <v>0</v>
      </c>
      <c r="AZ36" s="99">
        <f>IF($N36="Equal",IF(AND(AZ$11&gt;$K36,EOMONTH($M36,0)&gt;=AZ$11),($F36-$O36)/$L36,0),IFERROR(($F36-$O36)*INDEX('S-Curve'!$C$3:$AM$39,MATCH('Development Costs'!$L36,'S-Curve'!$C$3:$C$39,0),MATCH(DATEDIF('Development Costs'!$K36,'Development Costs'!AZ$11,"m")+1,'S-Curve'!$C$3:$AM$3,0)),0))</f>
        <v>0</v>
      </c>
      <c r="BA36" s="99">
        <f>IF($N36="Equal",IF(AND(BA$11&gt;$K36,EOMONTH($M36,0)&gt;=BA$11),($F36-$O36)/$L36,0),IFERROR(($F36-$O36)*INDEX('S-Curve'!$C$3:$AM$39,MATCH('Development Costs'!$L36,'S-Curve'!$C$3:$C$39,0),MATCH(DATEDIF('Development Costs'!$K36,'Development Costs'!BA$11,"m")+1,'S-Curve'!$C$3:$AM$3,0)),0))</f>
        <v>0</v>
      </c>
      <c r="BB36" s="99">
        <f>IF($N36="Equal",IF(AND(BB$11&gt;$K36,EOMONTH($M36,0)&gt;=BB$11),($F36-$O36)/$L36,0),IFERROR(($F36-$O36)*INDEX('S-Curve'!$C$3:$AM$39,MATCH('Development Costs'!$L36,'S-Curve'!$C$3:$C$39,0),MATCH(DATEDIF('Development Costs'!$K36,'Development Costs'!BB$11,"m")+1,'S-Curve'!$C$3:$AM$3,0)),0))</f>
        <v>0</v>
      </c>
      <c r="BC36" s="99">
        <f>IF($N36="Equal",IF(AND(BC$11&gt;$K36,EOMONTH($M36,0)&gt;=BC$11),($F36-$O36)/$L36,0),IFERROR(($F36-$O36)*INDEX('S-Curve'!$C$3:$AM$39,MATCH('Development Costs'!$L36,'S-Curve'!$C$3:$C$39,0),MATCH(DATEDIF('Development Costs'!$K36,'Development Costs'!BC$11,"m")+1,'S-Curve'!$C$3:$AM$3,0)),0))</f>
        <v>0</v>
      </c>
      <c r="BD36" s="99">
        <f>IF($N36="Equal",IF(AND(BD$11&gt;$K36,EOMONTH($M36,0)&gt;=BD$11),($F36-$O36)/$L36,0),IFERROR(($F36-$O36)*INDEX('S-Curve'!$C$3:$AM$39,MATCH('Development Costs'!$L36,'S-Curve'!$C$3:$C$39,0),MATCH(DATEDIF('Development Costs'!$K36,'Development Costs'!BD$11,"m")+1,'S-Curve'!$C$3:$AM$3,0)),0))</f>
        <v>0</v>
      </c>
      <c r="BE36" s="99">
        <f>IF($N36="Equal",IF(AND(BE$11&gt;$K36,EOMONTH($M36,0)&gt;=BE$11),($F36-$O36)/$L36,0),IFERROR(($F36-$O36)*INDEX('S-Curve'!$C$3:$AM$39,MATCH('Development Costs'!$L36,'S-Curve'!$C$3:$C$39,0),MATCH(DATEDIF('Development Costs'!$K36,'Development Costs'!BE$11,"m")+1,'S-Curve'!$C$3:$AM$3,0)),0))</f>
        <v>0</v>
      </c>
      <c r="BF36" s="99">
        <f>IF($N36="Equal",IF(AND(BF$11&gt;$K36,EOMONTH($M36,0)&gt;=BF$11),($F36-$O36)/$L36,0),IFERROR(($F36-$O36)*INDEX('S-Curve'!$C$3:$AM$39,MATCH('Development Costs'!$L36,'S-Curve'!$C$3:$C$39,0),MATCH(DATEDIF('Development Costs'!$K36,'Development Costs'!BF$11,"m")+1,'S-Curve'!$C$3:$AM$3,0)),0))</f>
        <v>0</v>
      </c>
      <c r="BG36" s="99">
        <f>IF($N36="Equal",IF(AND(BG$11&gt;$K36,EOMONTH($M36,0)&gt;=BG$11),($F36-$O36)/$L36,0),IFERROR(($F36-$O36)*INDEX('S-Curve'!$C$3:$AM$39,MATCH('Development Costs'!$L36,'S-Curve'!$C$3:$C$39,0),MATCH(DATEDIF('Development Costs'!$K36,'Development Costs'!BG$11,"m")+1,'S-Curve'!$C$3:$AM$3,0)),0))</f>
        <v>0</v>
      </c>
      <c r="BH36" s="99">
        <f>IF($N36="Equal",IF(AND(BH$11&gt;$K36,EOMONTH($M36,0)&gt;=BH$11),($F36-$O36)/$L36,0),IFERROR(($F36-$O36)*INDEX('S-Curve'!$C$3:$AM$39,MATCH('Development Costs'!$L36,'S-Curve'!$C$3:$C$39,0),MATCH(DATEDIF('Development Costs'!$K36,'Development Costs'!BH$11,"m")+1,'S-Curve'!$C$3:$AM$3,0)),0))</f>
        <v>0</v>
      </c>
      <c r="BI36" s="99">
        <f>IF($N36="Equal",IF(AND(BI$11&gt;$K36,EOMONTH($M36,0)&gt;=BI$11),($F36-$O36)/$L36,0),IFERROR(($F36-$O36)*INDEX('S-Curve'!$C$3:$AM$39,MATCH('Development Costs'!$L36,'S-Curve'!$C$3:$C$39,0),MATCH(DATEDIF('Development Costs'!$K36,'Development Costs'!BI$11,"m")+1,'S-Curve'!$C$3:$AM$3,0)),0))</f>
        <v>0</v>
      </c>
      <c r="BJ36" s="99">
        <f>IF($N36="Equal",IF(AND(BJ$11&gt;$K36,EOMONTH($M36,0)&gt;=BJ$11),($F36-$O36)/$L36,0),IFERROR(($F36-$O36)*INDEX('S-Curve'!$C$3:$AM$39,MATCH('Development Costs'!$L36,'S-Curve'!$C$3:$C$39,0),MATCH(DATEDIF('Development Costs'!$K36,'Development Costs'!BJ$11,"m")+1,'S-Curve'!$C$3:$AM$3,0)),0))</f>
        <v>0</v>
      </c>
      <c r="BK36" s="99">
        <f>IF($N36="Equal",IF(AND(BK$11&gt;$K36,EOMONTH($M36,0)&gt;=BK$11),($F36-$O36)/$L36,0),IFERROR(($F36-$O36)*INDEX('S-Curve'!$C$3:$AM$39,MATCH('Development Costs'!$L36,'S-Curve'!$C$3:$C$39,0),MATCH(DATEDIF('Development Costs'!$K36,'Development Costs'!BK$11,"m")+1,'S-Curve'!$C$3:$AM$3,0)),0))</f>
        <v>0</v>
      </c>
      <c r="BL36" s="99">
        <f>IF($N36="Equal",IF(AND(BL$11&gt;$K36,EOMONTH($M36,0)&gt;=BL$11),($F36-$O36)/$L36,0),IFERROR(($F36-$O36)*INDEX('S-Curve'!$C$3:$AM$39,MATCH('Development Costs'!$L36,'S-Curve'!$C$3:$C$39,0),MATCH(DATEDIF('Development Costs'!$K36,'Development Costs'!BL$11,"m")+1,'S-Curve'!$C$3:$AM$3,0)),0))</f>
        <v>0</v>
      </c>
      <c r="BM36" s="99">
        <f>IF($N36="Equal",IF(AND(BM$11&gt;$K36,EOMONTH($M36,0)&gt;=BM$11),($F36-$O36)/$L36,0),IFERROR(($F36-$O36)*INDEX('S-Curve'!$C$3:$AM$39,MATCH('Development Costs'!$L36,'S-Curve'!$C$3:$C$39,0),MATCH(DATEDIF('Development Costs'!$K36,'Development Costs'!BM$11,"m")+1,'S-Curve'!$C$3:$AM$3,0)),0))</f>
        <v>0</v>
      </c>
      <c r="BN36" s="99">
        <f>IF($N36="Equal",IF(AND(BN$11&gt;$K36,EOMONTH($M36,0)&gt;=BN$11),($F36-$O36)/$L36,0),IFERROR(($F36-$O36)*INDEX('S-Curve'!$C$3:$AM$39,MATCH('Development Costs'!$L36,'S-Curve'!$C$3:$C$39,0),MATCH(DATEDIF('Development Costs'!$K36,'Development Costs'!BN$11,"m")+1,'S-Curve'!$C$3:$AM$3,0)),0))</f>
        <v>0</v>
      </c>
      <c r="BO36" s="99">
        <f>IF($N36="Equal",IF(AND(BO$11&gt;$K36,EOMONTH($M36,0)&gt;=BO$11),($F36-$O36)/$L36,0),IFERROR(($F36-$O36)*INDEX('S-Curve'!$C$3:$AM$39,MATCH('Development Costs'!$L36,'S-Curve'!$C$3:$C$39,0),MATCH(DATEDIF('Development Costs'!$K36,'Development Costs'!BO$11,"m")+1,'S-Curve'!$C$3:$AM$3,0)),0))</f>
        <v>0</v>
      </c>
      <c r="BP36" s="99">
        <f>IF($N36="Equal",IF(AND(BP$11&gt;$K36,EOMONTH($M36,0)&gt;=BP$11),($F36-$O36)/$L36,0),IFERROR(($F36-$O36)*INDEX('S-Curve'!$C$3:$AM$39,MATCH('Development Costs'!$L36,'S-Curve'!$C$3:$C$39,0),MATCH(DATEDIF('Development Costs'!$K36,'Development Costs'!BP$11,"m")+1,'S-Curve'!$C$3:$AM$3,0)),0))</f>
        <v>0</v>
      </c>
      <c r="BQ36" s="99">
        <f>IF($N36="Equal",IF(AND(BQ$11&gt;$K36,EOMONTH($M36,0)&gt;=BQ$11),($F36-$O36)/$L36,0),IFERROR(($F36-$O36)*INDEX('S-Curve'!$C$3:$AM$39,MATCH('Development Costs'!$L36,'S-Curve'!$C$3:$C$39,0),MATCH(DATEDIF('Development Costs'!$K36,'Development Costs'!BQ$11,"m")+1,'S-Curve'!$C$3:$AM$3,0)),0))</f>
        <v>0</v>
      </c>
      <c r="BR36" s="99">
        <f>IF($N36="Equal",IF(AND(BR$11&gt;$K36,EOMONTH($M36,0)&gt;=BR$11),($F36-$O36)/$L36,0),IFERROR(($F36-$O36)*INDEX('S-Curve'!$C$3:$AM$39,MATCH('Development Costs'!$L36,'S-Curve'!$C$3:$C$39,0),MATCH(DATEDIF('Development Costs'!$K36,'Development Costs'!BR$11,"m")+1,'S-Curve'!$C$3:$AM$3,0)),0))</f>
        <v>0</v>
      </c>
      <c r="BS36" s="99">
        <f>IF($N36="Equal",IF(AND(BS$11&gt;$K36,EOMONTH($M36,0)&gt;=BS$11),($F36-$O36)/$L36,0),IFERROR(($F36-$O36)*INDEX('S-Curve'!$C$3:$AM$39,MATCH('Development Costs'!$L36,'S-Curve'!$C$3:$C$39,0),MATCH(DATEDIF('Development Costs'!$K36,'Development Costs'!BS$11,"m")+1,'S-Curve'!$C$3:$AM$3,0)),0))</f>
        <v>0</v>
      </c>
      <c r="BT36" s="99">
        <f>IF($N36="Equal",IF(AND(BT$11&gt;$K36,EOMONTH($M36,0)&gt;=BT$11),($F36-$O36)/$L36,0),IFERROR(($F36-$O36)*INDEX('S-Curve'!$C$3:$AM$39,MATCH('Development Costs'!$L36,'S-Curve'!$C$3:$C$39,0),MATCH(DATEDIF('Development Costs'!$K36,'Development Costs'!BT$11,"m")+1,'S-Curve'!$C$3:$AM$3,0)),0))</f>
        <v>0</v>
      </c>
      <c r="BU36" s="99">
        <f>IF($N36="Equal",IF(AND(BU$11&gt;$K36,EOMONTH($M36,0)&gt;=BU$11),($F36-$O36)/$L36,0),IFERROR(($F36-$O36)*INDEX('S-Curve'!$C$3:$AM$39,MATCH('Development Costs'!$L36,'S-Curve'!$C$3:$C$39,0),MATCH(DATEDIF('Development Costs'!$K36,'Development Costs'!BU$11,"m")+1,'S-Curve'!$C$3:$AM$3,0)),0))</f>
        <v>0</v>
      </c>
      <c r="BV36" s="99">
        <f>IF($N36="Equal",IF(AND(BV$11&gt;$K36,EOMONTH($M36,0)&gt;=BV$11),($F36-$O36)/$L36,0),IFERROR(($F36-$O36)*INDEX('S-Curve'!$C$3:$AM$39,MATCH('Development Costs'!$L36,'S-Curve'!$C$3:$C$39,0),MATCH(DATEDIF('Development Costs'!$K36,'Development Costs'!BV$11,"m")+1,'S-Curve'!$C$3:$AM$3,0)),0))</f>
        <v>0</v>
      </c>
      <c r="BW36" s="99">
        <f>IF($N36="Equal",IF(AND(BW$11&gt;$K36,EOMONTH($M36,0)&gt;=BW$11),($F36-$O36)/$L36,0),IFERROR(($F36-$O36)*INDEX('S-Curve'!$C$3:$AM$39,MATCH('Development Costs'!$L36,'S-Curve'!$C$3:$C$39,0),MATCH(DATEDIF('Development Costs'!$K36,'Development Costs'!BW$11,"m")+1,'S-Curve'!$C$3:$AM$3,0)),0))</f>
        <v>0</v>
      </c>
      <c r="BX36" s="99">
        <f>IF($N36="Equal",IF(AND(BX$11&gt;$K36,EOMONTH($M36,0)&gt;=BX$11),($F36-$O36)/$L36,0),IFERROR(($F36-$O36)*INDEX('S-Curve'!$C$3:$AM$39,MATCH('Development Costs'!$L36,'S-Curve'!$C$3:$C$39,0),MATCH(DATEDIF('Development Costs'!$K36,'Development Costs'!BX$11,"m")+1,'S-Curve'!$C$3:$AM$3,0)),0))</f>
        <v>0</v>
      </c>
      <c r="BY36" s="99">
        <f>IF($N36="Equal",IF(AND(BY$11&gt;$K36,EOMONTH($M36,0)&gt;=BY$11),($F36-$O36)/$L36,0),IFERROR(($F36-$O36)*INDEX('S-Curve'!$C$3:$AM$39,MATCH('Development Costs'!$L36,'S-Curve'!$C$3:$C$39,0),MATCH(DATEDIF('Development Costs'!$K36,'Development Costs'!BY$11,"m")+1,'S-Curve'!$C$3:$AM$3,0)),0))</f>
        <v>0</v>
      </c>
      <c r="BZ36" s="99">
        <f>IF($N36="Equal",IF(AND(BZ$11&gt;$K36,EOMONTH($M36,0)&gt;=BZ$11),($F36-$O36)/$L36,0),IFERROR(($F36-$O36)*INDEX('S-Curve'!$C$3:$AM$39,MATCH('Development Costs'!$L36,'S-Curve'!$C$3:$C$39,0),MATCH(DATEDIF('Development Costs'!$K36,'Development Costs'!BZ$11,"m")+1,'S-Curve'!$C$3:$AM$3,0)),0))</f>
        <v>0</v>
      </c>
      <c r="CA36" s="99">
        <f>IF($N36="Equal",IF(AND(CA$11&gt;$K36,EOMONTH($M36,0)&gt;=CA$11),($F36-$O36)/$L36,0),IFERROR(($F36-$O36)*INDEX('S-Curve'!$C$3:$AM$39,MATCH('Development Costs'!$L36,'S-Curve'!$C$3:$C$39,0),MATCH(DATEDIF('Development Costs'!$K36,'Development Costs'!CA$11,"m")+1,'S-Curve'!$C$3:$AM$3,0)),0))</f>
        <v>0</v>
      </c>
      <c r="CB36" s="99">
        <f>IF($N36="Equal",IF(AND(CB$11&gt;$K36,EOMONTH($M36,0)&gt;=CB$11),($F36-$O36)/$L36,0),IFERROR(($F36-$O36)*INDEX('S-Curve'!$C$3:$AM$39,MATCH('Development Costs'!$L36,'S-Curve'!$C$3:$C$39,0),MATCH(DATEDIF('Development Costs'!$K36,'Development Costs'!CB$11,"m")+1,'S-Curve'!$C$3:$AM$3,0)),0))</f>
        <v>0</v>
      </c>
      <c r="CC36" s="99">
        <f>IF($N36="Equal",IF(AND(CC$11&gt;$K36,EOMONTH($M36,0)&gt;=CC$11),($F36-$O36)/$L36,0),IFERROR(($F36-$O36)*INDEX('S-Curve'!$C$3:$AM$39,MATCH('Development Costs'!$L36,'S-Curve'!$C$3:$C$39,0),MATCH(DATEDIF('Development Costs'!$K36,'Development Costs'!CC$11,"m")+1,'S-Curve'!$C$3:$AM$3,0)),0))</f>
        <v>0</v>
      </c>
      <c r="CD36" s="99">
        <f>IF($N36="Equal",IF(AND(CD$11&gt;$K36,EOMONTH($M36,0)&gt;=CD$11),($F36-$O36)/$L36,0),IFERROR(($F36-$O36)*INDEX('S-Curve'!$C$3:$AM$39,MATCH('Development Costs'!$L36,'S-Curve'!$C$3:$C$39,0),MATCH(DATEDIF('Development Costs'!$K36,'Development Costs'!CD$11,"m")+1,'S-Curve'!$C$3:$AM$3,0)),0))</f>
        <v>0</v>
      </c>
      <c r="CE36" s="99">
        <f>IF($N36="Equal",IF(AND(CE$11&gt;$K36,EOMONTH($M36,0)&gt;=CE$11),($F36-$O36)/$L36,0),IFERROR(($F36-$O36)*INDEX('S-Curve'!$C$3:$AM$39,MATCH('Development Costs'!$L36,'S-Curve'!$C$3:$C$39,0),MATCH(DATEDIF('Development Costs'!$K36,'Development Costs'!CE$11,"m")+1,'S-Curve'!$C$3:$AM$3,0)),0))</f>
        <v>0</v>
      </c>
      <c r="CF36" s="99">
        <f>IF($N36="Equal",IF(AND(CF$11&gt;$K36,EOMONTH($M36,0)&gt;=CF$11),($F36-$O36)/$L36,0),IFERROR(($F36-$O36)*INDEX('S-Curve'!$C$3:$AM$39,MATCH('Development Costs'!$L36,'S-Curve'!$C$3:$C$39,0),MATCH(DATEDIF('Development Costs'!$K36,'Development Costs'!CF$11,"m")+1,'S-Curve'!$C$3:$AM$3,0)),0))</f>
        <v>0</v>
      </c>
      <c r="CG36" s="99">
        <f>IF($N36="Equal",IF(AND(CG$11&gt;$K36,EOMONTH($M36,0)&gt;=CG$11),($F36-$O36)/$L36,0),IFERROR(($F36-$O36)*INDEX('S-Curve'!$C$3:$AM$39,MATCH('Development Costs'!$L36,'S-Curve'!$C$3:$C$39,0),MATCH(DATEDIF('Development Costs'!$K36,'Development Costs'!CG$11,"m")+1,'S-Curve'!$C$3:$AM$3,0)),0))</f>
        <v>0</v>
      </c>
      <c r="CH36" s="99">
        <f>IF($N36="Equal",IF(AND(CH$11&gt;$K36,EOMONTH($M36,0)&gt;=CH$11),($F36-$O36)/$L36,0),IFERROR(($F36-$O36)*INDEX('S-Curve'!$C$3:$AM$39,MATCH('Development Costs'!$L36,'S-Curve'!$C$3:$C$39,0),MATCH(DATEDIF('Development Costs'!$K36,'Development Costs'!CH$11,"m")+1,'S-Curve'!$C$3:$AM$3,0)),0))</f>
        <v>0</v>
      </c>
      <c r="CI36" s="99">
        <f>IF($N36="Equal",IF(AND(CI$11&gt;$K36,EOMONTH($M36,0)&gt;=CI$11),($F36-$O36)/$L36,0),IFERROR(($F36-$O36)*INDEX('S-Curve'!$C$3:$AM$39,MATCH('Development Costs'!$L36,'S-Curve'!$C$3:$C$39,0),MATCH(DATEDIF('Development Costs'!$K36,'Development Costs'!CI$11,"m")+1,'S-Curve'!$C$3:$AM$3,0)),0))</f>
        <v>0</v>
      </c>
      <c r="CJ36" s="99">
        <f>IF($N36="Equal",IF(AND(CJ$11&gt;$K36,EOMONTH($M36,0)&gt;=CJ$11),($F36-$O36)/$L36,0),IFERROR(($F36-$O36)*INDEX('S-Curve'!$C$3:$AM$39,MATCH('Development Costs'!$L36,'S-Curve'!$C$3:$C$39,0),MATCH(DATEDIF('Development Costs'!$K36,'Development Costs'!CJ$11,"m")+1,'S-Curve'!$C$3:$AM$3,0)),0))</f>
        <v>0</v>
      </c>
      <c r="CK36" s="99">
        <f>IF($N36="Equal",IF(AND(CK$11&gt;$K36,EOMONTH($M36,0)&gt;=CK$11),($F36-$O36)/$L36,0),IFERROR(($F36-$O36)*INDEX('S-Curve'!$C$3:$AM$39,MATCH('Development Costs'!$L36,'S-Curve'!$C$3:$C$39,0),MATCH(DATEDIF('Development Costs'!$K36,'Development Costs'!CK$11,"m")+1,'S-Curve'!$C$3:$AM$3,0)),0))</f>
        <v>0</v>
      </c>
      <c r="CL36" s="99">
        <f>IF($N36="Equal",IF(AND(CL$11&gt;$K36,EOMONTH($M36,0)&gt;=CL$11),($F36-$O36)/$L36,0),IFERROR(($F36-$O36)*INDEX('S-Curve'!$C$3:$AM$39,MATCH('Development Costs'!$L36,'S-Curve'!$C$3:$C$39,0),MATCH(DATEDIF('Development Costs'!$K36,'Development Costs'!CL$11,"m")+1,'S-Curve'!$C$3:$AM$3,0)),0))</f>
        <v>0</v>
      </c>
      <c r="CM36" s="99">
        <f>IF($N36="Equal",IF(AND(CM$11&gt;$K36,EOMONTH($M36,0)&gt;=CM$11),($F36-$O36)/$L36,0),IFERROR(($F36-$O36)*INDEX('S-Curve'!$C$3:$AM$39,MATCH('Development Costs'!$L36,'S-Curve'!$C$3:$C$39,0),MATCH(DATEDIF('Development Costs'!$K36,'Development Costs'!CM$11,"m")+1,'S-Curve'!$C$3:$AM$3,0)),0))</f>
        <v>0</v>
      </c>
      <c r="CN36" s="99">
        <f>IF($N36="Equal",IF(AND(CN$11&gt;$K36,EOMONTH($M36,0)&gt;=CN$11),($F36-$O36)/$L36,0),IFERROR(($F36-$O36)*INDEX('S-Curve'!$C$3:$AM$39,MATCH('Development Costs'!$L36,'S-Curve'!$C$3:$C$39,0),MATCH(DATEDIF('Development Costs'!$K36,'Development Costs'!CN$11,"m")+1,'S-Curve'!$C$3:$AM$3,0)),0))</f>
        <v>0</v>
      </c>
      <c r="CO36" s="99">
        <f>IF($N36="Equal",IF(AND(CO$11&gt;$K36,EOMONTH($M36,0)&gt;=CO$11),($F36-$O36)/$L36,0),IFERROR(($F36-$O36)*INDEX('S-Curve'!$C$3:$AM$39,MATCH('Development Costs'!$L36,'S-Curve'!$C$3:$C$39,0),MATCH(DATEDIF('Development Costs'!$K36,'Development Costs'!CO$11,"m")+1,'S-Curve'!$C$3:$AM$3,0)),0))</f>
        <v>0</v>
      </c>
      <c r="CP36" s="99">
        <f>IF($N36="Equal",IF(AND(CP$11&gt;$K36,EOMONTH($M36,0)&gt;=CP$11),($F36-$O36)/$L36,0),IFERROR(($F36-$O36)*INDEX('S-Curve'!$C$3:$AM$39,MATCH('Development Costs'!$L36,'S-Curve'!$C$3:$C$39,0),MATCH(DATEDIF('Development Costs'!$K36,'Development Costs'!CP$11,"m")+1,'S-Curve'!$C$3:$AM$3,0)),0))</f>
        <v>0</v>
      </c>
      <c r="CQ36" s="99">
        <f>IF($N36="Equal",IF(AND(CQ$11&gt;$K36,EOMONTH($M36,0)&gt;=CQ$11),($F36-$O36)/$L36,0),IFERROR(($F36-$O36)*INDEX('S-Curve'!$C$3:$AM$39,MATCH('Development Costs'!$L36,'S-Curve'!$C$3:$C$39,0),MATCH(DATEDIF('Development Costs'!$K36,'Development Costs'!CQ$11,"m")+1,'S-Curve'!$C$3:$AM$3,0)),0))</f>
        <v>0</v>
      </c>
      <c r="CR36" s="99">
        <f>IF($N36="Equal",IF(AND(CR$11&gt;$K36,EOMONTH($M36,0)&gt;=CR$11),($F36-$O36)/$L36,0),IFERROR(($F36-$O36)*INDEX('S-Curve'!$C$3:$AM$39,MATCH('Development Costs'!$L36,'S-Curve'!$C$3:$C$39,0),MATCH(DATEDIF('Development Costs'!$K36,'Development Costs'!CR$11,"m")+1,'S-Curve'!$C$3:$AM$3,0)),0))</f>
        <v>0</v>
      </c>
      <c r="CS36" s="99">
        <f>IF($N36="Equal",IF(AND(CS$11&gt;$K36,EOMONTH($M36,0)&gt;=CS$11),($F36-$O36)/$L36,0),IFERROR(($F36-$O36)*INDEX('S-Curve'!$C$3:$AM$39,MATCH('Development Costs'!$L36,'S-Curve'!$C$3:$C$39,0),MATCH(DATEDIF('Development Costs'!$K36,'Development Costs'!CS$11,"m")+1,'S-Curve'!$C$3:$AM$3,0)),0))</f>
        <v>0</v>
      </c>
      <c r="CT36" s="99">
        <f>IF($N36="Equal",IF(AND(CT$11&gt;$K36,EOMONTH($M36,0)&gt;=CT$11),($F36-$O36)/$L36,0),IFERROR(($F36-$O36)*INDEX('S-Curve'!$C$3:$AM$39,MATCH('Development Costs'!$L36,'S-Curve'!$C$3:$C$39,0),MATCH(DATEDIF('Development Costs'!$K36,'Development Costs'!CT$11,"m")+1,'S-Curve'!$C$3:$AM$3,0)),0))</f>
        <v>0</v>
      </c>
      <c r="CU36" s="99">
        <f>IF($N36="Equal",IF(AND(CU$11&gt;$K36,EOMONTH($M36,0)&gt;=CU$11),($F36-$O36)/$L36,0),IFERROR(($F36-$O36)*INDEX('S-Curve'!$C$3:$AM$39,MATCH('Development Costs'!$L36,'S-Curve'!$C$3:$C$39,0),MATCH(DATEDIF('Development Costs'!$K36,'Development Costs'!CU$11,"m")+1,'S-Curve'!$C$3:$AM$3,0)),0))</f>
        <v>0</v>
      </c>
      <c r="CV36" s="99">
        <f>IF($N36="Equal",IF(AND(CV$11&gt;$K36,EOMONTH($M36,0)&gt;=CV$11),($F36-$O36)/$L36,0),IFERROR(($F36-$O36)*INDEX('S-Curve'!$C$3:$AM$39,MATCH('Development Costs'!$L36,'S-Curve'!$C$3:$C$39,0),MATCH(DATEDIF('Development Costs'!$K36,'Development Costs'!CV$11,"m")+1,'S-Curve'!$C$3:$AM$3,0)),0))</f>
        <v>0</v>
      </c>
      <c r="CW36" s="99">
        <f>IF($N36="Equal",IF(AND(CW$11&gt;$K36,EOMONTH($M36,0)&gt;=CW$11),($F36-$O36)/$L36,0),IFERROR(($F36-$O36)*INDEX('S-Curve'!$C$3:$AM$39,MATCH('Development Costs'!$L36,'S-Curve'!$C$3:$C$39,0),MATCH(DATEDIF('Development Costs'!$K36,'Development Costs'!CW$11,"m")+1,'S-Curve'!$C$3:$AM$3,0)),0))</f>
        <v>0</v>
      </c>
      <c r="CX36" s="99">
        <f>IF($N36="Equal",IF(AND(CX$11&gt;$K36,EOMONTH($M36,0)&gt;=CX$11),($F36-$O36)/$L36,0),IFERROR(($F36-$O36)*INDEX('S-Curve'!$C$3:$AM$39,MATCH('Development Costs'!$L36,'S-Curve'!$C$3:$C$39,0),MATCH(DATEDIF('Development Costs'!$K36,'Development Costs'!CX$11,"m")+1,'S-Curve'!$C$3:$AM$3,0)),0))</f>
        <v>0</v>
      </c>
      <c r="CY36" s="99">
        <f>IF($N36="Equal",IF(AND(CY$11&gt;$K36,EOMONTH($M36,0)&gt;=CY$11),($F36-$O36)/$L36,0),IFERROR(($F36-$O36)*INDEX('S-Curve'!$C$3:$AM$39,MATCH('Development Costs'!$L36,'S-Curve'!$C$3:$C$39,0),MATCH(DATEDIF('Development Costs'!$K36,'Development Costs'!CY$11,"m")+1,'S-Curve'!$C$3:$AM$3,0)),0))</f>
        <v>0</v>
      </c>
      <c r="CZ36" s="99">
        <f>IF($N36="Equal",IF(AND(CZ$11&gt;$K36,EOMONTH($M36,0)&gt;=CZ$11),($F36-$O36)/$L36,0),IFERROR(($F36-$O36)*INDEX('S-Curve'!$C$3:$AM$39,MATCH('Development Costs'!$L36,'S-Curve'!$C$3:$C$39,0),MATCH(DATEDIF('Development Costs'!$K36,'Development Costs'!CZ$11,"m")+1,'S-Curve'!$C$3:$AM$3,0)),0))</f>
        <v>0</v>
      </c>
      <c r="DA36" s="99">
        <f>IF($N36="Equal",IF(AND(DA$11&gt;$K36,EOMONTH($M36,0)&gt;=DA$11),($F36-$O36)/$L36,0),IFERROR(($F36-$O36)*INDEX('S-Curve'!$C$3:$AM$39,MATCH('Development Costs'!$L36,'S-Curve'!$C$3:$C$39,0),MATCH(DATEDIF('Development Costs'!$K36,'Development Costs'!DA$11,"m")+1,'S-Curve'!$C$3:$AM$3,0)),0))</f>
        <v>0</v>
      </c>
      <c r="DB36" s="99">
        <f>IF($N36="Equal",IF(AND(DB$11&gt;$K36,EOMONTH($M36,0)&gt;=DB$11),($F36-$O36)/$L36,0),IFERROR(($F36-$O36)*INDEX('S-Curve'!$C$3:$AM$39,MATCH('Development Costs'!$L36,'S-Curve'!$C$3:$C$39,0),MATCH(DATEDIF('Development Costs'!$K36,'Development Costs'!DB$11,"m")+1,'S-Curve'!$C$3:$AM$3,0)),0))</f>
        <v>0</v>
      </c>
      <c r="DC36" s="99">
        <f>IF($N36="Equal",IF(AND(DC$11&gt;$K36,EOMONTH($M36,0)&gt;=DC$11),($F36-$O36)/$L36,0),IFERROR(($F36-$O36)*INDEX('S-Curve'!$C$3:$AM$39,MATCH('Development Costs'!$L36,'S-Curve'!$C$3:$C$39,0),MATCH(DATEDIF('Development Costs'!$K36,'Development Costs'!DC$11,"m")+1,'S-Curve'!$C$3:$AM$3,0)),0))</f>
        <v>0</v>
      </c>
      <c r="DD36" s="99">
        <f>IF($N36="Equal",IF(AND(DD$11&gt;$K36,EOMONTH($M36,0)&gt;=DD$11),($F36-$O36)/$L36,0),IFERROR(($F36-$O36)*INDEX('S-Curve'!$C$3:$AM$39,MATCH('Development Costs'!$L36,'S-Curve'!$C$3:$C$39,0),MATCH(DATEDIF('Development Costs'!$K36,'Development Costs'!DD$11,"m")+1,'S-Curve'!$C$3:$AM$3,0)),0))</f>
        <v>0</v>
      </c>
      <c r="DE36" s="99">
        <f>IF($N36="Equal",IF(AND(DE$11&gt;$K36,EOMONTH($M36,0)&gt;=DE$11),($F36-$O36)/$L36,0),IFERROR(($F36-$O36)*INDEX('S-Curve'!$C$3:$AM$39,MATCH('Development Costs'!$L36,'S-Curve'!$C$3:$C$39,0),MATCH(DATEDIF('Development Costs'!$K36,'Development Costs'!DE$11,"m")+1,'S-Curve'!$C$3:$AM$3,0)),0))</f>
        <v>0</v>
      </c>
      <c r="DF36" s="99">
        <f>IF($N36="Equal",IF(AND(DF$11&gt;$K36,EOMONTH($M36,0)&gt;=DF$11),($F36-$O36)/$L36,0),IFERROR(($F36-$O36)*INDEX('S-Curve'!$C$3:$AM$39,MATCH('Development Costs'!$L36,'S-Curve'!$C$3:$C$39,0),MATCH(DATEDIF('Development Costs'!$K36,'Development Costs'!DF$11,"m")+1,'S-Curve'!$C$3:$AM$3,0)),0))</f>
        <v>0</v>
      </c>
      <c r="DG36" s="99">
        <f>IF($N36="Equal",IF(AND(DG$11&gt;$K36,EOMONTH($M36,0)&gt;=DG$11),($F36-$O36)/$L36,0),IFERROR(($F36-$O36)*INDEX('S-Curve'!$C$3:$AM$39,MATCH('Development Costs'!$L36,'S-Curve'!$C$3:$C$39,0),MATCH(DATEDIF('Development Costs'!$K36,'Development Costs'!DG$11,"m")+1,'S-Curve'!$C$3:$AM$3,0)),0))</f>
        <v>0</v>
      </c>
      <c r="DH36" s="99">
        <f>IF($N36="Equal",IF(AND(DH$11&gt;$K36,EOMONTH($M36,0)&gt;=DH$11),($F36-$O36)/$L36,0),IFERROR(($F36-$O36)*INDEX('S-Curve'!$C$3:$AM$39,MATCH('Development Costs'!$L36,'S-Curve'!$C$3:$C$39,0),MATCH(DATEDIF('Development Costs'!$K36,'Development Costs'!DH$11,"m")+1,'S-Curve'!$C$3:$AM$3,0)),0))</f>
        <v>0</v>
      </c>
      <c r="DI36" s="99">
        <f>IF($N36="Equal",IF(AND(DI$11&gt;$K36,EOMONTH($M36,0)&gt;=DI$11),($F36-$O36)/$L36,0),IFERROR(($F36-$O36)*INDEX('S-Curve'!$C$3:$AM$39,MATCH('Development Costs'!$L36,'S-Curve'!$C$3:$C$39,0),MATCH(DATEDIF('Development Costs'!$K36,'Development Costs'!DI$11,"m")+1,'S-Curve'!$C$3:$AM$3,0)),0))</f>
        <v>0</v>
      </c>
      <c r="DJ36" s="99">
        <f>IF($N36="Equal",IF(AND(DJ$11&gt;$K36,EOMONTH($M36,0)&gt;=DJ$11),($F36-$O36)/$L36,0),IFERROR(($F36-$O36)*INDEX('S-Curve'!$C$3:$AM$39,MATCH('Development Costs'!$L36,'S-Curve'!$C$3:$C$39,0),MATCH(DATEDIF('Development Costs'!$K36,'Development Costs'!DJ$11,"m")+1,'S-Curve'!$C$3:$AM$3,0)),0))</f>
        <v>0</v>
      </c>
      <c r="DK36" s="99">
        <f>IF($N36="Equal",IF(AND(DK$11&gt;$K36,EOMONTH($M36,0)&gt;=DK$11),($F36-$O36)/$L36,0),IFERROR(($F36-$O36)*INDEX('S-Curve'!$C$3:$AM$39,MATCH('Development Costs'!$L36,'S-Curve'!$C$3:$C$39,0),MATCH(DATEDIF('Development Costs'!$K36,'Development Costs'!DK$11,"m")+1,'S-Curve'!$C$3:$AM$3,0)),0))</f>
        <v>0</v>
      </c>
      <c r="DL36" s="99">
        <f>IF($N36="Equal",IF(AND(DL$11&gt;$K36,EOMONTH($M36,0)&gt;=DL$11),($F36-$O36)/$L36,0),IFERROR(($F36-$O36)*INDEX('S-Curve'!$C$3:$AM$39,MATCH('Development Costs'!$L36,'S-Curve'!$C$3:$C$39,0),MATCH(DATEDIF('Development Costs'!$K36,'Development Costs'!DL$11,"m")+1,'S-Curve'!$C$3:$AM$3,0)),0))</f>
        <v>0</v>
      </c>
      <c r="DM36" s="99">
        <f>IF($N36="Equal",IF(AND(DM$11&gt;$K36,EOMONTH($M36,0)&gt;=DM$11),($F36-$O36)/$L36,0),IFERROR(($F36-$O36)*INDEX('S-Curve'!$C$3:$AM$39,MATCH('Development Costs'!$L36,'S-Curve'!$C$3:$C$39,0),MATCH(DATEDIF('Development Costs'!$K36,'Development Costs'!DM$11,"m")+1,'S-Curve'!$C$3:$AM$3,0)),0))</f>
        <v>0</v>
      </c>
      <c r="DN36" s="99">
        <f>IF($N36="Equal",IF(AND(DN$11&gt;$K36,EOMONTH($M36,0)&gt;=DN$11),($F36-$O36)/$L36,0),IFERROR(($F36-$O36)*INDEX('S-Curve'!$C$3:$AM$39,MATCH('Development Costs'!$L36,'S-Curve'!$C$3:$C$39,0),MATCH(DATEDIF('Development Costs'!$K36,'Development Costs'!DN$11,"m")+1,'S-Curve'!$C$3:$AM$3,0)),0))</f>
        <v>0</v>
      </c>
      <c r="DO36" s="99">
        <f>IF($N36="Equal",IF(AND(DO$11&gt;$K36,EOMONTH($M36,0)&gt;=DO$11),($F36-$O36)/$L36,0),IFERROR(($F36-$O36)*INDEX('S-Curve'!$C$3:$AM$39,MATCH('Development Costs'!$L36,'S-Curve'!$C$3:$C$39,0),MATCH(DATEDIF('Development Costs'!$K36,'Development Costs'!DO$11,"m")+1,'S-Curve'!$C$3:$AM$3,0)),0))</f>
        <v>0</v>
      </c>
      <c r="DP36" s="99">
        <f>IF($N36="Equal",IF(AND(DP$11&gt;$K36,EOMONTH($M36,0)&gt;=DP$11),($F36-$O36)/$L36,0),IFERROR(($F36-$O36)*INDEX('S-Curve'!$C$3:$AM$39,MATCH('Development Costs'!$L36,'S-Curve'!$C$3:$C$39,0),MATCH(DATEDIF('Development Costs'!$K36,'Development Costs'!DP$11,"m")+1,'S-Curve'!$C$3:$AM$3,0)),0))</f>
        <v>0</v>
      </c>
      <c r="DQ36" s="99">
        <f>IF($N36="Equal",IF(AND(DQ$11&gt;$K36,EOMONTH($M36,0)&gt;=DQ$11),($F36-$O36)/$L36,0),IFERROR(($F36-$O36)*INDEX('S-Curve'!$C$3:$AM$39,MATCH('Development Costs'!$L36,'S-Curve'!$C$3:$C$39,0),MATCH(DATEDIF('Development Costs'!$K36,'Development Costs'!DQ$11,"m")+1,'S-Curve'!$C$3:$AM$3,0)),0))</f>
        <v>0</v>
      </c>
      <c r="DR36" s="99">
        <f>IF($N36="Equal",IF(AND(DR$11&gt;$K36,EOMONTH($M36,0)&gt;=DR$11),($F36-$O36)/$L36,0),IFERROR(($F36-$O36)*INDEX('S-Curve'!$C$3:$AM$39,MATCH('Development Costs'!$L36,'S-Curve'!$C$3:$C$39,0),MATCH(DATEDIF('Development Costs'!$K36,'Development Costs'!DR$11,"m")+1,'S-Curve'!$C$3:$AM$3,0)),0))</f>
        <v>0</v>
      </c>
      <c r="DS36" s="99">
        <f>IF($N36="Equal",IF(AND(DS$11&gt;$K36,EOMONTH($M36,0)&gt;=DS$11),($F36-$O36)/$L36,0),IFERROR(($F36-$O36)*INDEX('S-Curve'!$C$3:$AM$39,MATCH('Development Costs'!$L36,'S-Curve'!$C$3:$C$39,0),MATCH(DATEDIF('Development Costs'!$K36,'Development Costs'!DS$11,"m")+1,'S-Curve'!$C$3:$AM$3,0)),0))</f>
        <v>0</v>
      </c>
      <c r="DT36" s="99">
        <f>IF($N36="Equal",IF(AND(DT$11&gt;$K36,EOMONTH($M36,0)&gt;=DT$11),($F36-$O36)/$L36,0),IFERROR(($F36-$O36)*INDEX('S-Curve'!$C$3:$AM$39,MATCH('Development Costs'!$L36,'S-Curve'!$C$3:$C$39,0),MATCH(DATEDIF('Development Costs'!$K36,'Development Costs'!DT$11,"m")+1,'S-Curve'!$C$3:$AM$3,0)),0))</f>
        <v>0</v>
      </c>
      <c r="DU36" s="99">
        <f>IF($N36="Equal",IF(AND(DU$11&gt;$K36,EOMONTH($M36,0)&gt;=DU$11),($F36-$O36)/$L36,0),IFERROR(($F36-$O36)*INDEX('S-Curve'!$C$3:$AM$39,MATCH('Development Costs'!$L36,'S-Curve'!$C$3:$C$39,0),MATCH(DATEDIF('Development Costs'!$K36,'Development Costs'!DU$11,"m")+1,'S-Curve'!$C$3:$AM$3,0)),0))</f>
        <v>0</v>
      </c>
      <c r="DV36" s="99">
        <f>IF($N36="Equal",IF(AND(DV$11&gt;$K36,EOMONTH($M36,0)&gt;=DV$11),($F36-$O36)/$L36,0),IFERROR(($F36-$O36)*INDEX('S-Curve'!$C$3:$AM$39,MATCH('Development Costs'!$L36,'S-Curve'!$C$3:$C$39,0),MATCH(DATEDIF('Development Costs'!$K36,'Development Costs'!DV$11,"m")+1,'S-Curve'!$C$3:$AM$3,0)),0))</f>
        <v>0</v>
      </c>
      <c r="DW36" s="99">
        <f>IF($N36="Equal",IF(AND(DW$11&gt;$K36,EOMONTH($M36,0)&gt;=DW$11),($F36-$O36)/$L36,0),IFERROR(($F36-$O36)*INDEX('S-Curve'!$C$3:$AM$39,MATCH('Development Costs'!$L36,'S-Curve'!$C$3:$C$39,0),MATCH(DATEDIF('Development Costs'!$K36,'Development Costs'!DW$11,"m")+1,'S-Curve'!$C$3:$AM$3,0)),0))</f>
        <v>0</v>
      </c>
      <c r="DX36" s="99">
        <f>IF($N36="Equal",IF(AND(DX$11&gt;$K36,EOMONTH($M36,0)&gt;=DX$11),($F36-$O36)/$L36,0),IFERROR(($F36-$O36)*INDEX('S-Curve'!$C$3:$AM$39,MATCH('Development Costs'!$L36,'S-Curve'!$C$3:$C$39,0),MATCH(DATEDIF('Development Costs'!$K36,'Development Costs'!DX$11,"m")+1,'S-Curve'!$C$3:$AM$3,0)),0))</f>
        <v>0</v>
      </c>
      <c r="DY36" s="99">
        <f>IF($N36="Equal",IF(AND(DY$11&gt;$K36,EOMONTH($M36,0)&gt;=DY$11),($F36-$O36)/$L36,0),IFERROR(($F36-$O36)*INDEX('S-Curve'!$C$3:$AM$39,MATCH('Development Costs'!$L36,'S-Curve'!$C$3:$C$39,0),MATCH(DATEDIF('Development Costs'!$K36,'Development Costs'!DY$11,"m")+1,'S-Curve'!$C$3:$AM$3,0)),0))</f>
        <v>0</v>
      </c>
      <c r="DZ36" s="99">
        <f>IF($N36="Equal",IF(AND(DZ$11&gt;$K36,EOMONTH($M36,0)&gt;=DZ$11),($F36-$O36)/$L36,0),IFERROR(($F36-$O36)*INDEX('S-Curve'!$C$3:$AM$39,MATCH('Development Costs'!$L36,'S-Curve'!$C$3:$C$39,0),MATCH(DATEDIF('Development Costs'!$K36,'Development Costs'!DZ$11,"m")+1,'S-Curve'!$C$3:$AM$3,0)),0))</f>
        <v>0</v>
      </c>
      <c r="EA36" s="99">
        <f>IF($N36="Equal",IF(AND(EA$11&gt;$K36,EOMONTH($M36,0)&gt;=EA$11),($F36-$O36)/$L36,0),IFERROR(($F36-$O36)*INDEX('S-Curve'!$C$3:$AM$39,MATCH('Development Costs'!$L36,'S-Curve'!$C$3:$C$39,0),MATCH(DATEDIF('Development Costs'!$K36,'Development Costs'!EA$11,"m")+1,'S-Curve'!$C$3:$AM$3,0)),0))</f>
        <v>0</v>
      </c>
      <c r="EB36" s="99">
        <f>IF($N36="Equal",IF(AND(EB$11&gt;$K36,EOMONTH($M36,0)&gt;=EB$11),($F36-$O36)/$L36,0),IFERROR(($F36-$O36)*INDEX('S-Curve'!$C$3:$AM$39,MATCH('Development Costs'!$L36,'S-Curve'!$C$3:$C$39,0),MATCH(DATEDIF('Development Costs'!$K36,'Development Costs'!EB$11,"m")+1,'S-Curve'!$C$3:$AM$3,0)),0))</f>
        <v>0</v>
      </c>
      <c r="EC36" s="99">
        <f>IF($N36="Equal",IF(AND(EC$11&gt;$K36,EOMONTH($M36,0)&gt;=EC$11),($F36-$O36)/$L36,0),IFERROR(($F36-$O36)*INDEX('S-Curve'!$C$3:$AM$39,MATCH('Development Costs'!$L36,'S-Curve'!$C$3:$C$39,0),MATCH(DATEDIF('Development Costs'!$K36,'Development Costs'!EC$11,"m")+1,'S-Curve'!$C$3:$AM$3,0)),0))</f>
        <v>0</v>
      </c>
      <c r="ED36" s="99">
        <f>IF($N36="Equal",IF(AND(ED$11&gt;$K36,EOMONTH($M36,0)&gt;=ED$11),($F36-$O36)/$L36,0),IFERROR(($F36-$O36)*INDEX('S-Curve'!$C$3:$AM$39,MATCH('Development Costs'!$L36,'S-Curve'!$C$3:$C$39,0),MATCH(DATEDIF('Development Costs'!$K36,'Development Costs'!ED$11,"m")+1,'S-Curve'!$C$3:$AM$3,0)),0))</f>
        <v>0</v>
      </c>
      <c r="EE36" s="99">
        <f>IF($N36="Equal",IF(AND(EE$11&gt;$K36,EOMONTH($M36,0)&gt;=EE$11),($F36-$O36)/$L36,0),IFERROR(($F36-$O36)*INDEX('S-Curve'!$C$3:$AM$39,MATCH('Development Costs'!$L36,'S-Curve'!$C$3:$C$39,0),MATCH(DATEDIF('Development Costs'!$K36,'Development Costs'!EE$11,"m")+1,'S-Curve'!$C$3:$AM$3,0)),0))</f>
        <v>0</v>
      </c>
      <c r="EF36" s="99">
        <f>IF($N36="Equal",IF(AND(EF$11&gt;$K36,EOMONTH($M36,0)&gt;=EF$11),($F36-$O36)/$L36,0),IFERROR(($F36-$O36)*INDEX('S-Curve'!$C$3:$AM$39,MATCH('Development Costs'!$L36,'S-Curve'!$C$3:$C$39,0),MATCH(DATEDIF('Development Costs'!$K36,'Development Costs'!EF$11,"m")+1,'S-Curve'!$C$3:$AM$3,0)),0))</f>
        <v>0</v>
      </c>
      <c r="EG36" s="99">
        <f>IF(EC36="Equal",IF(AND(EG$11&gt;$K36,EOMONTH($M36,0)&gt;=EG$11),($F36-$O36)/$L36,0),IFERROR(($F36-$O36)*INDEX('S-Curve'!$C$3:$AM$39,MATCH('Development Costs'!$L36,'S-Curve'!$C$3:$C$39,0),MATCH(DATEDIF('Development Costs'!$K36,'Development Costs'!EG$11,"m")+1,'S-Curve'!$C$3:$AM$3,0)),0))</f>
        <v>0</v>
      </c>
    </row>
    <row r="37" spans="2:137">
      <c r="B37" s="5" t="s">
        <v>423</v>
      </c>
      <c r="F37" s="71">
        <v>0</v>
      </c>
      <c r="G37" s="105">
        <f t="shared" si="18"/>
        <v>0</v>
      </c>
      <c r="H37" s="99">
        <f>F37/Assumptions!$D$60</f>
        <v>0</v>
      </c>
      <c r="I37" s="32">
        <f t="shared" ca="1" si="19"/>
        <v>0</v>
      </c>
      <c r="K37" s="73">
        <f>Assumptions!$D$19</f>
        <v>46539</v>
      </c>
      <c r="L37" s="155">
        <v>12</v>
      </c>
      <c r="M37" s="149">
        <f t="shared" si="20"/>
        <v>46874</v>
      </c>
      <c r="N37" s="70" t="s">
        <v>400</v>
      </c>
      <c r="O37" s="71">
        <v>0</v>
      </c>
      <c r="P37" s="1" t="str">
        <f t="shared" si="8"/>
        <v/>
      </c>
      <c r="Q37" s="99">
        <f t="shared" si="21"/>
        <v>0</v>
      </c>
      <c r="R37" s="99">
        <f>IF($N37="Equal",IF(AND(R$11&gt;$K37,EOMONTH($M37,0)&gt;=R$11),($F37-$O37)/$L37,0),IFERROR(($F37-$O37)*INDEX('S-Curve'!$C$3:$AM$39,MATCH('Development Costs'!$L37,'S-Curve'!$C$3:$C$39,0),MATCH(DATEDIF('Development Costs'!$K37,'Development Costs'!R$11,"m")+1,'S-Curve'!$C$3:$AM$3,0)),0))</f>
        <v>0</v>
      </c>
      <c r="S37" s="99">
        <f>IF($N37="Equal",IF(AND(S$11&gt;$K37,EOMONTH($M37,0)&gt;=S$11),($F37-$O37)/$L37,0),IFERROR(($F37-$O37)*INDEX('S-Curve'!$C$3:$AM$39,MATCH('Development Costs'!$L37,'S-Curve'!$C$3:$C$39,0),MATCH(DATEDIF('Development Costs'!$K37,'Development Costs'!S$11,"m")+1,'S-Curve'!$C$3:$AM$3,0)),0))</f>
        <v>0</v>
      </c>
      <c r="T37" s="99">
        <f>IF($N37="Equal",IF(AND(T$11&gt;$K37,EOMONTH($M37,0)&gt;=T$11),($F37-$O37)/$L37,0),IFERROR(($F37-$O37)*INDEX('S-Curve'!$C$3:$AM$39,MATCH('Development Costs'!$L37,'S-Curve'!$C$3:$C$39,0),MATCH(DATEDIF('Development Costs'!$K37,'Development Costs'!T$11,"m")+1,'S-Curve'!$C$3:$AM$3,0)),0))</f>
        <v>0</v>
      </c>
      <c r="U37" s="99">
        <f>IF($N37="Equal",IF(AND(U$11&gt;$K37,EOMONTH($M37,0)&gt;=U$11),($F37-$O37)/$L37,0),IFERROR(($F37-$O37)*INDEX('S-Curve'!$C$3:$AM$39,MATCH('Development Costs'!$L37,'S-Curve'!$C$3:$C$39,0),MATCH(DATEDIF('Development Costs'!$K37,'Development Costs'!U$11,"m")+1,'S-Curve'!$C$3:$AM$3,0)),0))</f>
        <v>0</v>
      </c>
      <c r="V37" s="99">
        <f>IF($N37="Equal",IF(AND(V$11&gt;$K37,EOMONTH($M37,0)&gt;=V$11),($F37-$O37)/$L37,0),IFERROR(($F37-$O37)*INDEX('S-Curve'!$C$3:$AM$39,MATCH('Development Costs'!$L37,'S-Curve'!$C$3:$C$39,0),MATCH(DATEDIF('Development Costs'!$K37,'Development Costs'!V$11,"m")+1,'S-Curve'!$C$3:$AM$3,0)),0))</f>
        <v>0</v>
      </c>
      <c r="W37" s="99">
        <f>IF($N37="Equal",IF(AND(W$11&gt;$K37,EOMONTH($M37,0)&gt;=W$11),($F37-$O37)/$L37,0),IFERROR(($F37-$O37)*INDEX('S-Curve'!$C$3:$AM$39,MATCH('Development Costs'!$L37,'S-Curve'!$C$3:$C$39,0),MATCH(DATEDIF('Development Costs'!$K37,'Development Costs'!W$11,"m")+1,'S-Curve'!$C$3:$AM$3,0)),0))</f>
        <v>0</v>
      </c>
      <c r="X37" s="99">
        <f>IF($N37="Equal",IF(AND(X$11&gt;$K37,EOMONTH($M37,0)&gt;=X$11),($F37-$O37)/$L37,0),IFERROR(($F37-$O37)*INDEX('S-Curve'!$C$3:$AM$39,MATCH('Development Costs'!$L37,'S-Curve'!$C$3:$C$39,0),MATCH(DATEDIF('Development Costs'!$K37,'Development Costs'!X$11,"m")+1,'S-Curve'!$C$3:$AM$3,0)),0))</f>
        <v>0</v>
      </c>
      <c r="Y37" s="99">
        <f>IF($N37="Equal",IF(AND(Y$11&gt;$K37,EOMONTH($M37,0)&gt;=Y$11),($F37-$O37)/$L37,0),IFERROR(($F37-$O37)*INDEX('S-Curve'!$C$3:$AM$39,MATCH('Development Costs'!$L37,'S-Curve'!$C$3:$C$39,0),MATCH(DATEDIF('Development Costs'!$K37,'Development Costs'!Y$11,"m")+1,'S-Curve'!$C$3:$AM$3,0)),0))</f>
        <v>0</v>
      </c>
      <c r="Z37" s="99">
        <f>IF($N37="Equal",IF(AND(Z$11&gt;$K37,EOMONTH($M37,0)&gt;=Z$11),($F37-$O37)/$L37,0),IFERROR(($F37-$O37)*INDEX('S-Curve'!$C$3:$AM$39,MATCH('Development Costs'!$L37,'S-Curve'!$C$3:$C$39,0),MATCH(DATEDIF('Development Costs'!$K37,'Development Costs'!Z$11,"m")+1,'S-Curve'!$C$3:$AM$3,0)),0))</f>
        <v>0</v>
      </c>
      <c r="AA37" s="99">
        <f>IF($N37="Equal",IF(AND(AA$11&gt;$K37,EOMONTH($M37,0)&gt;=AA$11),($F37-$O37)/$L37,0),IFERROR(($F37-$O37)*INDEX('S-Curve'!$C$3:$AM$39,MATCH('Development Costs'!$L37,'S-Curve'!$C$3:$C$39,0),MATCH(DATEDIF('Development Costs'!$K37,'Development Costs'!AA$11,"m")+1,'S-Curve'!$C$3:$AM$3,0)),0))</f>
        <v>0</v>
      </c>
      <c r="AB37" s="99">
        <f>IF($N37="Equal",IF(AND(AB$11&gt;$K37,EOMONTH($M37,0)&gt;=AB$11),($F37-$O37)/$L37,0),IFERROR(($F37-$O37)*INDEX('S-Curve'!$C$3:$AM$39,MATCH('Development Costs'!$L37,'S-Curve'!$C$3:$C$39,0),MATCH(DATEDIF('Development Costs'!$K37,'Development Costs'!AB$11,"m")+1,'S-Curve'!$C$3:$AM$3,0)),0))</f>
        <v>0</v>
      </c>
      <c r="AC37" s="99">
        <f>IF($N37="Equal",IF(AND(AC$11&gt;$K37,EOMONTH($M37,0)&gt;=AC$11),($F37-$O37)/$L37,0),IFERROR(($F37-$O37)*INDEX('S-Curve'!$C$3:$AM$39,MATCH('Development Costs'!$L37,'S-Curve'!$C$3:$C$39,0),MATCH(DATEDIF('Development Costs'!$K37,'Development Costs'!AC$11,"m")+1,'S-Curve'!$C$3:$AM$3,0)),0))</f>
        <v>0</v>
      </c>
      <c r="AD37" s="99">
        <f>IF($N37="Equal",IF(AND(AD$11&gt;$K37,EOMONTH($M37,0)&gt;=AD$11),($F37-$O37)/$L37,0),IFERROR(($F37-$O37)*INDEX('S-Curve'!$C$3:$AM$39,MATCH('Development Costs'!$L37,'S-Curve'!$C$3:$C$39,0),MATCH(DATEDIF('Development Costs'!$K37,'Development Costs'!AD$11,"m")+1,'S-Curve'!$C$3:$AM$3,0)),0))</f>
        <v>0</v>
      </c>
      <c r="AE37" s="99">
        <f>IF($N37="Equal",IF(AND(AE$11&gt;$K37,EOMONTH($M37,0)&gt;=AE$11),($F37-$O37)/$L37,0),IFERROR(($F37-$O37)*INDEX('S-Curve'!$C$3:$AM$39,MATCH('Development Costs'!$L37,'S-Curve'!$C$3:$C$39,0),MATCH(DATEDIF('Development Costs'!$K37,'Development Costs'!AE$11,"m")+1,'S-Curve'!$C$3:$AM$3,0)),0))</f>
        <v>0</v>
      </c>
      <c r="AF37" s="99">
        <f>IF($N37="Equal",IF(AND(AF$11&gt;$K37,EOMONTH($M37,0)&gt;=AF$11),($F37-$O37)/$L37,0),IFERROR(($F37-$O37)*INDEX('S-Curve'!$C$3:$AM$39,MATCH('Development Costs'!$L37,'S-Curve'!$C$3:$C$39,0),MATCH(DATEDIF('Development Costs'!$K37,'Development Costs'!AF$11,"m")+1,'S-Curve'!$C$3:$AM$3,0)),0))</f>
        <v>0</v>
      </c>
      <c r="AG37" s="99">
        <f>IF($N37="Equal",IF(AND(AG$11&gt;$K37,EOMONTH($M37,0)&gt;=AG$11),($F37-$O37)/$L37,0),IFERROR(($F37-$O37)*INDEX('S-Curve'!$C$3:$AM$39,MATCH('Development Costs'!$L37,'S-Curve'!$C$3:$C$39,0),MATCH(DATEDIF('Development Costs'!$K37,'Development Costs'!AG$11,"m")+1,'S-Curve'!$C$3:$AM$3,0)),0))</f>
        <v>0</v>
      </c>
      <c r="AH37" s="99">
        <f>IF($N37="Equal",IF(AND(AH$11&gt;$K37,EOMONTH($M37,0)&gt;=AH$11),($F37-$O37)/$L37,0),IFERROR(($F37-$O37)*INDEX('S-Curve'!$C$3:$AM$39,MATCH('Development Costs'!$L37,'S-Curve'!$C$3:$C$39,0),MATCH(DATEDIF('Development Costs'!$K37,'Development Costs'!AH$11,"m")+1,'S-Curve'!$C$3:$AM$3,0)),0))</f>
        <v>0</v>
      </c>
      <c r="AI37" s="99">
        <f>IF($N37="Equal",IF(AND(AI$11&gt;$K37,EOMONTH($M37,0)&gt;=AI$11),($F37-$O37)/$L37,0),IFERROR(($F37-$O37)*INDEX('S-Curve'!$C$3:$AM$39,MATCH('Development Costs'!$L37,'S-Curve'!$C$3:$C$39,0),MATCH(DATEDIF('Development Costs'!$K37,'Development Costs'!AI$11,"m")+1,'S-Curve'!$C$3:$AM$3,0)),0))</f>
        <v>0</v>
      </c>
      <c r="AJ37" s="99">
        <f>IF($N37="Equal",IF(AND(AJ$11&gt;$K37,EOMONTH($M37,0)&gt;=AJ$11),($F37-$O37)/$L37,0),IFERROR(($F37-$O37)*INDEX('S-Curve'!$C$3:$AM$39,MATCH('Development Costs'!$L37,'S-Curve'!$C$3:$C$39,0),MATCH(DATEDIF('Development Costs'!$K37,'Development Costs'!AJ$11,"m")+1,'S-Curve'!$C$3:$AM$3,0)),0))</f>
        <v>0</v>
      </c>
      <c r="AK37" s="99">
        <f>IF($N37="Equal",IF(AND(AK$11&gt;$K37,EOMONTH($M37,0)&gt;=AK$11),($F37-$O37)/$L37,0),IFERROR(($F37-$O37)*INDEX('S-Curve'!$C$3:$AM$39,MATCH('Development Costs'!$L37,'S-Curve'!$C$3:$C$39,0),MATCH(DATEDIF('Development Costs'!$K37,'Development Costs'!AK$11,"m")+1,'S-Curve'!$C$3:$AM$3,0)),0))</f>
        <v>0</v>
      </c>
      <c r="AL37" s="99">
        <f>IF($N37="Equal",IF(AND(AL$11&gt;$K37,EOMONTH($M37,0)&gt;=AL$11),($F37-$O37)/$L37,0),IFERROR(($F37-$O37)*INDEX('S-Curve'!$C$3:$AM$39,MATCH('Development Costs'!$L37,'S-Curve'!$C$3:$C$39,0),MATCH(DATEDIF('Development Costs'!$K37,'Development Costs'!AL$11,"m")+1,'S-Curve'!$C$3:$AM$3,0)),0))</f>
        <v>0</v>
      </c>
      <c r="AM37" s="99">
        <f>IF($N37="Equal",IF(AND(AM$11&gt;$K37,EOMONTH($M37,0)&gt;=AM$11),($F37-$O37)/$L37,0),IFERROR(($F37-$O37)*INDEX('S-Curve'!$C$3:$AM$39,MATCH('Development Costs'!$L37,'S-Curve'!$C$3:$C$39,0),MATCH(DATEDIF('Development Costs'!$K37,'Development Costs'!AM$11,"m")+1,'S-Curve'!$C$3:$AM$3,0)),0))</f>
        <v>0</v>
      </c>
      <c r="AN37" s="99">
        <f>IF($N37="Equal",IF(AND(AN$11&gt;$K37,EOMONTH($M37,0)&gt;=AN$11),($F37-$O37)/$L37,0),IFERROR(($F37-$O37)*INDEX('S-Curve'!$C$3:$AM$39,MATCH('Development Costs'!$L37,'S-Curve'!$C$3:$C$39,0),MATCH(DATEDIF('Development Costs'!$K37,'Development Costs'!AN$11,"m")+1,'S-Curve'!$C$3:$AM$3,0)),0))</f>
        <v>0</v>
      </c>
      <c r="AO37" s="99">
        <f>IF($N37="Equal",IF(AND(AO$11&gt;$K37,EOMONTH($M37,0)&gt;=AO$11),($F37-$O37)/$L37,0),IFERROR(($F37-$O37)*INDEX('S-Curve'!$C$3:$AM$39,MATCH('Development Costs'!$L37,'S-Curve'!$C$3:$C$39,0),MATCH(DATEDIF('Development Costs'!$K37,'Development Costs'!AO$11,"m")+1,'S-Curve'!$C$3:$AM$3,0)),0))</f>
        <v>0</v>
      </c>
      <c r="AP37" s="99">
        <f>IF($N37="Equal",IF(AND(AP$11&gt;$K37,EOMONTH($M37,0)&gt;=AP$11),($F37-$O37)/$L37,0),IFERROR(($F37-$O37)*INDEX('S-Curve'!$C$3:$AM$39,MATCH('Development Costs'!$L37,'S-Curve'!$C$3:$C$39,0),MATCH(DATEDIF('Development Costs'!$K37,'Development Costs'!AP$11,"m")+1,'S-Curve'!$C$3:$AM$3,0)),0))</f>
        <v>0</v>
      </c>
      <c r="AQ37" s="99">
        <f>IF($N37="Equal",IF(AND(AQ$11&gt;$K37,EOMONTH($M37,0)&gt;=AQ$11),($F37-$O37)/$L37,0),IFERROR(($F37-$O37)*INDEX('S-Curve'!$C$3:$AM$39,MATCH('Development Costs'!$L37,'S-Curve'!$C$3:$C$39,0),MATCH(DATEDIF('Development Costs'!$K37,'Development Costs'!AQ$11,"m")+1,'S-Curve'!$C$3:$AM$3,0)),0))</f>
        <v>0</v>
      </c>
      <c r="AR37" s="99">
        <f>IF($N37="Equal",IF(AND(AR$11&gt;$K37,EOMONTH($M37,0)&gt;=AR$11),($F37-$O37)/$L37,0),IFERROR(($F37-$O37)*INDEX('S-Curve'!$C$3:$AM$39,MATCH('Development Costs'!$L37,'S-Curve'!$C$3:$C$39,0),MATCH(DATEDIF('Development Costs'!$K37,'Development Costs'!AR$11,"m")+1,'S-Curve'!$C$3:$AM$3,0)),0))</f>
        <v>0</v>
      </c>
      <c r="AS37" s="99">
        <f>IF($N37="Equal",IF(AND(AS$11&gt;$K37,EOMONTH($M37,0)&gt;=AS$11),($F37-$O37)/$L37,0),IFERROR(($F37-$O37)*INDEX('S-Curve'!$C$3:$AM$39,MATCH('Development Costs'!$L37,'S-Curve'!$C$3:$C$39,0),MATCH(DATEDIF('Development Costs'!$K37,'Development Costs'!AS$11,"m")+1,'S-Curve'!$C$3:$AM$3,0)),0))</f>
        <v>0</v>
      </c>
      <c r="AT37" s="99">
        <f>IF($N37="Equal",IF(AND(AT$11&gt;$K37,EOMONTH($M37,0)&gt;=AT$11),($F37-$O37)/$L37,0),IFERROR(($F37-$O37)*INDEX('S-Curve'!$C$3:$AM$39,MATCH('Development Costs'!$L37,'S-Curve'!$C$3:$C$39,0),MATCH(DATEDIF('Development Costs'!$K37,'Development Costs'!AT$11,"m")+1,'S-Curve'!$C$3:$AM$3,0)),0))</f>
        <v>0</v>
      </c>
      <c r="AU37" s="99">
        <f>IF($N37="Equal",IF(AND(AU$11&gt;$K37,EOMONTH($M37,0)&gt;=AU$11),($F37-$O37)/$L37,0),IFERROR(($F37-$O37)*INDEX('S-Curve'!$C$3:$AM$39,MATCH('Development Costs'!$L37,'S-Curve'!$C$3:$C$39,0),MATCH(DATEDIF('Development Costs'!$K37,'Development Costs'!AU$11,"m")+1,'S-Curve'!$C$3:$AM$3,0)),0))</f>
        <v>0</v>
      </c>
      <c r="AV37" s="99">
        <f>IF($N37="Equal",IF(AND(AV$11&gt;$K37,EOMONTH($M37,0)&gt;=AV$11),($F37-$O37)/$L37,0),IFERROR(($F37-$O37)*INDEX('S-Curve'!$C$3:$AM$39,MATCH('Development Costs'!$L37,'S-Curve'!$C$3:$C$39,0),MATCH(DATEDIF('Development Costs'!$K37,'Development Costs'!AV$11,"m")+1,'S-Curve'!$C$3:$AM$3,0)),0))</f>
        <v>0</v>
      </c>
      <c r="AW37" s="99">
        <f>IF($N37="Equal",IF(AND(AW$11&gt;$K37,EOMONTH($M37,0)&gt;=AW$11),($F37-$O37)/$L37,0),IFERROR(($F37-$O37)*INDEX('S-Curve'!$C$3:$AM$39,MATCH('Development Costs'!$L37,'S-Curve'!$C$3:$C$39,0),MATCH(DATEDIF('Development Costs'!$K37,'Development Costs'!AW$11,"m")+1,'S-Curve'!$C$3:$AM$3,0)),0))</f>
        <v>0</v>
      </c>
      <c r="AX37" s="99">
        <f>IF($N37="Equal",IF(AND(AX$11&gt;$K37,EOMONTH($M37,0)&gt;=AX$11),($F37-$O37)/$L37,0),IFERROR(($F37-$O37)*INDEX('S-Curve'!$C$3:$AM$39,MATCH('Development Costs'!$L37,'S-Curve'!$C$3:$C$39,0),MATCH(DATEDIF('Development Costs'!$K37,'Development Costs'!AX$11,"m")+1,'S-Curve'!$C$3:$AM$3,0)),0))</f>
        <v>0</v>
      </c>
      <c r="AY37" s="99">
        <f>IF($N37="Equal",IF(AND(AY$11&gt;$K37,EOMONTH($M37,0)&gt;=AY$11),($F37-$O37)/$L37,0),IFERROR(($F37-$O37)*INDEX('S-Curve'!$C$3:$AM$39,MATCH('Development Costs'!$L37,'S-Curve'!$C$3:$C$39,0),MATCH(DATEDIF('Development Costs'!$K37,'Development Costs'!AY$11,"m")+1,'S-Curve'!$C$3:$AM$3,0)),0))</f>
        <v>0</v>
      </c>
      <c r="AZ37" s="99">
        <f>IF($N37="Equal",IF(AND(AZ$11&gt;$K37,EOMONTH($M37,0)&gt;=AZ$11),($F37-$O37)/$L37,0),IFERROR(($F37-$O37)*INDEX('S-Curve'!$C$3:$AM$39,MATCH('Development Costs'!$L37,'S-Curve'!$C$3:$C$39,0),MATCH(DATEDIF('Development Costs'!$K37,'Development Costs'!AZ$11,"m")+1,'S-Curve'!$C$3:$AM$3,0)),0))</f>
        <v>0</v>
      </c>
      <c r="BA37" s="99">
        <f>IF($N37="Equal",IF(AND(BA$11&gt;$K37,EOMONTH($M37,0)&gt;=BA$11),($F37-$O37)/$L37,0),IFERROR(($F37-$O37)*INDEX('S-Curve'!$C$3:$AM$39,MATCH('Development Costs'!$L37,'S-Curve'!$C$3:$C$39,0),MATCH(DATEDIF('Development Costs'!$K37,'Development Costs'!BA$11,"m")+1,'S-Curve'!$C$3:$AM$3,0)),0))</f>
        <v>0</v>
      </c>
      <c r="BB37" s="99">
        <f>IF($N37="Equal",IF(AND(BB$11&gt;$K37,EOMONTH($M37,0)&gt;=BB$11),($F37-$O37)/$L37,0),IFERROR(($F37-$O37)*INDEX('S-Curve'!$C$3:$AM$39,MATCH('Development Costs'!$L37,'S-Curve'!$C$3:$C$39,0),MATCH(DATEDIF('Development Costs'!$K37,'Development Costs'!BB$11,"m")+1,'S-Curve'!$C$3:$AM$3,0)),0))</f>
        <v>0</v>
      </c>
      <c r="BC37" s="99">
        <f>IF($N37="Equal",IF(AND(BC$11&gt;$K37,EOMONTH($M37,0)&gt;=BC$11),($F37-$O37)/$L37,0),IFERROR(($F37-$O37)*INDEX('S-Curve'!$C$3:$AM$39,MATCH('Development Costs'!$L37,'S-Curve'!$C$3:$C$39,0),MATCH(DATEDIF('Development Costs'!$K37,'Development Costs'!BC$11,"m")+1,'S-Curve'!$C$3:$AM$3,0)),0))</f>
        <v>0</v>
      </c>
      <c r="BD37" s="99">
        <f>IF($N37="Equal",IF(AND(BD$11&gt;$K37,EOMONTH($M37,0)&gt;=BD$11),($F37-$O37)/$L37,0),IFERROR(($F37-$O37)*INDEX('S-Curve'!$C$3:$AM$39,MATCH('Development Costs'!$L37,'S-Curve'!$C$3:$C$39,0),MATCH(DATEDIF('Development Costs'!$K37,'Development Costs'!BD$11,"m")+1,'S-Curve'!$C$3:$AM$3,0)),0))</f>
        <v>0</v>
      </c>
      <c r="BE37" s="99">
        <f>IF($N37="Equal",IF(AND(BE$11&gt;$K37,EOMONTH($M37,0)&gt;=BE$11),($F37-$O37)/$L37,0),IFERROR(($F37-$O37)*INDEX('S-Curve'!$C$3:$AM$39,MATCH('Development Costs'!$L37,'S-Curve'!$C$3:$C$39,0),MATCH(DATEDIF('Development Costs'!$K37,'Development Costs'!BE$11,"m")+1,'S-Curve'!$C$3:$AM$3,0)),0))</f>
        <v>0</v>
      </c>
      <c r="BF37" s="99">
        <f>IF($N37="Equal",IF(AND(BF$11&gt;$K37,EOMONTH($M37,0)&gt;=BF$11),($F37-$O37)/$L37,0),IFERROR(($F37-$O37)*INDEX('S-Curve'!$C$3:$AM$39,MATCH('Development Costs'!$L37,'S-Curve'!$C$3:$C$39,0),MATCH(DATEDIF('Development Costs'!$K37,'Development Costs'!BF$11,"m")+1,'S-Curve'!$C$3:$AM$3,0)),0))</f>
        <v>0</v>
      </c>
      <c r="BG37" s="99">
        <f>IF($N37="Equal",IF(AND(BG$11&gt;$K37,EOMONTH($M37,0)&gt;=BG$11),($F37-$O37)/$L37,0),IFERROR(($F37-$O37)*INDEX('S-Curve'!$C$3:$AM$39,MATCH('Development Costs'!$L37,'S-Curve'!$C$3:$C$39,0),MATCH(DATEDIF('Development Costs'!$K37,'Development Costs'!BG$11,"m")+1,'S-Curve'!$C$3:$AM$3,0)),0))</f>
        <v>0</v>
      </c>
      <c r="BH37" s="99">
        <f>IF($N37="Equal",IF(AND(BH$11&gt;$K37,EOMONTH($M37,0)&gt;=BH$11),($F37-$O37)/$L37,0),IFERROR(($F37-$O37)*INDEX('S-Curve'!$C$3:$AM$39,MATCH('Development Costs'!$L37,'S-Curve'!$C$3:$C$39,0),MATCH(DATEDIF('Development Costs'!$K37,'Development Costs'!BH$11,"m")+1,'S-Curve'!$C$3:$AM$3,0)),0))</f>
        <v>0</v>
      </c>
      <c r="BI37" s="99">
        <f>IF($N37="Equal",IF(AND(BI$11&gt;$K37,EOMONTH($M37,0)&gt;=BI$11),($F37-$O37)/$L37,0),IFERROR(($F37-$O37)*INDEX('S-Curve'!$C$3:$AM$39,MATCH('Development Costs'!$L37,'S-Curve'!$C$3:$C$39,0),MATCH(DATEDIF('Development Costs'!$K37,'Development Costs'!BI$11,"m")+1,'S-Curve'!$C$3:$AM$3,0)),0))</f>
        <v>0</v>
      </c>
      <c r="BJ37" s="99">
        <f>IF($N37="Equal",IF(AND(BJ$11&gt;$K37,EOMONTH($M37,0)&gt;=BJ$11),($F37-$O37)/$L37,0),IFERROR(($F37-$O37)*INDEX('S-Curve'!$C$3:$AM$39,MATCH('Development Costs'!$L37,'S-Curve'!$C$3:$C$39,0),MATCH(DATEDIF('Development Costs'!$K37,'Development Costs'!BJ$11,"m")+1,'S-Curve'!$C$3:$AM$3,0)),0))</f>
        <v>0</v>
      </c>
      <c r="BK37" s="99">
        <f>IF($N37="Equal",IF(AND(BK$11&gt;$K37,EOMONTH($M37,0)&gt;=BK$11),($F37-$O37)/$L37,0),IFERROR(($F37-$O37)*INDEX('S-Curve'!$C$3:$AM$39,MATCH('Development Costs'!$L37,'S-Curve'!$C$3:$C$39,0),MATCH(DATEDIF('Development Costs'!$K37,'Development Costs'!BK$11,"m")+1,'S-Curve'!$C$3:$AM$3,0)),0))</f>
        <v>0</v>
      </c>
      <c r="BL37" s="99">
        <f>IF($N37="Equal",IF(AND(BL$11&gt;$K37,EOMONTH($M37,0)&gt;=BL$11),($F37-$O37)/$L37,0),IFERROR(($F37-$O37)*INDEX('S-Curve'!$C$3:$AM$39,MATCH('Development Costs'!$L37,'S-Curve'!$C$3:$C$39,0),MATCH(DATEDIF('Development Costs'!$K37,'Development Costs'!BL$11,"m")+1,'S-Curve'!$C$3:$AM$3,0)),0))</f>
        <v>0</v>
      </c>
      <c r="BM37" s="99">
        <f>IF($N37="Equal",IF(AND(BM$11&gt;$K37,EOMONTH($M37,0)&gt;=BM$11),($F37-$O37)/$L37,0),IFERROR(($F37-$O37)*INDEX('S-Curve'!$C$3:$AM$39,MATCH('Development Costs'!$L37,'S-Curve'!$C$3:$C$39,0),MATCH(DATEDIF('Development Costs'!$K37,'Development Costs'!BM$11,"m")+1,'S-Curve'!$C$3:$AM$3,0)),0))</f>
        <v>0</v>
      </c>
      <c r="BN37" s="99">
        <f>IF($N37="Equal",IF(AND(BN$11&gt;$K37,EOMONTH($M37,0)&gt;=BN$11),($F37-$O37)/$L37,0),IFERROR(($F37-$O37)*INDEX('S-Curve'!$C$3:$AM$39,MATCH('Development Costs'!$L37,'S-Curve'!$C$3:$C$39,0),MATCH(DATEDIF('Development Costs'!$K37,'Development Costs'!BN$11,"m")+1,'S-Curve'!$C$3:$AM$3,0)),0))</f>
        <v>0</v>
      </c>
      <c r="BO37" s="99">
        <f>IF($N37="Equal",IF(AND(BO$11&gt;$K37,EOMONTH($M37,0)&gt;=BO$11),($F37-$O37)/$L37,0),IFERROR(($F37-$O37)*INDEX('S-Curve'!$C$3:$AM$39,MATCH('Development Costs'!$L37,'S-Curve'!$C$3:$C$39,0),MATCH(DATEDIF('Development Costs'!$K37,'Development Costs'!BO$11,"m")+1,'S-Curve'!$C$3:$AM$3,0)),0))</f>
        <v>0</v>
      </c>
      <c r="BP37" s="99">
        <f>IF($N37="Equal",IF(AND(BP$11&gt;$K37,EOMONTH($M37,0)&gt;=BP$11),($F37-$O37)/$L37,0),IFERROR(($F37-$O37)*INDEX('S-Curve'!$C$3:$AM$39,MATCH('Development Costs'!$L37,'S-Curve'!$C$3:$C$39,0),MATCH(DATEDIF('Development Costs'!$K37,'Development Costs'!BP$11,"m")+1,'S-Curve'!$C$3:$AM$3,0)),0))</f>
        <v>0</v>
      </c>
      <c r="BQ37" s="99">
        <f>IF($N37="Equal",IF(AND(BQ$11&gt;$K37,EOMONTH($M37,0)&gt;=BQ$11),($F37-$O37)/$L37,0),IFERROR(($F37-$O37)*INDEX('S-Curve'!$C$3:$AM$39,MATCH('Development Costs'!$L37,'S-Curve'!$C$3:$C$39,0),MATCH(DATEDIF('Development Costs'!$K37,'Development Costs'!BQ$11,"m")+1,'S-Curve'!$C$3:$AM$3,0)),0))</f>
        <v>0</v>
      </c>
      <c r="BR37" s="99">
        <f>IF($N37="Equal",IF(AND(BR$11&gt;$K37,EOMONTH($M37,0)&gt;=BR$11),($F37-$O37)/$L37,0),IFERROR(($F37-$O37)*INDEX('S-Curve'!$C$3:$AM$39,MATCH('Development Costs'!$L37,'S-Curve'!$C$3:$C$39,0),MATCH(DATEDIF('Development Costs'!$K37,'Development Costs'!BR$11,"m")+1,'S-Curve'!$C$3:$AM$3,0)),0))</f>
        <v>0</v>
      </c>
      <c r="BS37" s="99">
        <f>IF($N37="Equal",IF(AND(BS$11&gt;$K37,EOMONTH($M37,0)&gt;=BS$11),($F37-$O37)/$L37,0),IFERROR(($F37-$O37)*INDEX('S-Curve'!$C$3:$AM$39,MATCH('Development Costs'!$L37,'S-Curve'!$C$3:$C$39,0),MATCH(DATEDIF('Development Costs'!$K37,'Development Costs'!BS$11,"m")+1,'S-Curve'!$C$3:$AM$3,0)),0))</f>
        <v>0</v>
      </c>
      <c r="BT37" s="99">
        <f>IF($N37="Equal",IF(AND(BT$11&gt;$K37,EOMONTH($M37,0)&gt;=BT$11),($F37-$O37)/$L37,0),IFERROR(($F37-$O37)*INDEX('S-Curve'!$C$3:$AM$39,MATCH('Development Costs'!$L37,'S-Curve'!$C$3:$C$39,0),MATCH(DATEDIF('Development Costs'!$K37,'Development Costs'!BT$11,"m")+1,'S-Curve'!$C$3:$AM$3,0)),0))</f>
        <v>0</v>
      </c>
      <c r="BU37" s="99">
        <f>IF($N37="Equal",IF(AND(BU$11&gt;$K37,EOMONTH($M37,0)&gt;=BU$11),($F37-$O37)/$L37,0),IFERROR(($F37-$O37)*INDEX('S-Curve'!$C$3:$AM$39,MATCH('Development Costs'!$L37,'S-Curve'!$C$3:$C$39,0),MATCH(DATEDIF('Development Costs'!$K37,'Development Costs'!BU$11,"m")+1,'S-Curve'!$C$3:$AM$3,0)),0))</f>
        <v>0</v>
      </c>
      <c r="BV37" s="99">
        <f>IF($N37="Equal",IF(AND(BV$11&gt;$K37,EOMONTH($M37,0)&gt;=BV$11),($F37-$O37)/$L37,0),IFERROR(($F37-$O37)*INDEX('S-Curve'!$C$3:$AM$39,MATCH('Development Costs'!$L37,'S-Curve'!$C$3:$C$39,0),MATCH(DATEDIF('Development Costs'!$K37,'Development Costs'!BV$11,"m")+1,'S-Curve'!$C$3:$AM$3,0)),0))</f>
        <v>0</v>
      </c>
      <c r="BW37" s="99">
        <f>IF($N37="Equal",IF(AND(BW$11&gt;$K37,EOMONTH($M37,0)&gt;=BW$11),($F37-$O37)/$L37,0),IFERROR(($F37-$O37)*INDEX('S-Curve'!$C$3:$AM$39,MATCH('Development Costs'!$L37,'S-Curve'!$C$3:$C$39,0),MATCH(DATEDIF('Development Costs'!$K37,'Development Costs'!BW$11,"m")+1,'S-Curve'!$C$3:$AM$3,0)),0))</f>
        <v>0</v>
      </c>
      <c r="BX37" s="99">
        <f>IF($N37="Equal",IF(AND(BX$11&gt;$K37,EOMONTH($M37,0)&gt;=BX$11),($F37-$O37)/$L37,0),IFERROR(($F37-$O37)*INDEX('S-Curve'!$C$3:$AM$39,MATCH('Development Costs'!$L37,'S-Curve'!$C$3:$C$39,0),MATCH(DATEDIF('Development Costs'!$K37,'Development Costs'!BX$11,"m")+1,'S-Curve'!$C$3:$AM$3,0)),0))</f>
        <v>0</v>
      </c>
      <c r="BY37" s="99">
        <f>IF($N37="Equal",IF(AND(BY$11&gt;$K37,EOMONTH($M37,0)&gt;=BY$11),($F37-$O37)/$L37,0),IFERROR(($F37-$O37)*INDEX('S-Curve'!$C$3:$AM$39,MATCH('Development Costs'!$L37,'S-Curve'!$C$3:$C$39,0),MATCH(DATEDIF('Development Costs'!$K37,'Development Costs'!BY$11,"m")+1,'S-Curve'!$C$3:$AM$3,0)),0))</f>
        <v>0</v>
      </c>
      <c r="BZ37" s="99">
        <f>IF($N37="Equal",IF(AND(BZ$11&gt;$K37,EOMONTH($M37,0)&gt;=BZ$11),($F37-$O37)/$L37,0),IFERROR(($F37-$O37)*INDEX('S-Curve'!$C$3:$AM$39,MATCH('Development Costs'!$L37,'S-Curve'!$C$3:$C$39,0),MATCH(DATEDIF('Development Costs'!$K37,'Development Costs'!BZ$11,"m")+1,'S-Curve'!$C$3:$AM$3,0)),0))</f>
        <v>0</v>
      </c>
      <c r="CA37" s="99">
        <f>IF($N37="Equal",IF(AND(CA$11&gt;$K37,EOMONTH($M37,0)&gt;=CA$11),($F37-$O37)/$L37,0),IFERROR(($F37-$O37)*INDEX('S-Curve'!$C$3:$AM$39,MATCH('Development Costs'!$L37,'S-Curve'!$C$3:$C$39,0),MATCH(DATEDIF('Development Costs'!$K37,'Development Costs'!CA$11,"m")+1,'S-Curve'!$C$3:$AM$3,0)),0))</f>
        <v>0</v>
      </c>
      <c r="CB37" s="99">
        <f>IF($N37="Equal",IF(AND(CB$11&gt;$K37,EOMONTH($M37,0)&gt;=CB$11),($F37-$O37)/$L37,0),IFERROR(($F37-$O37)*INDEX('S-Curve'!$C$3:$AM$39,MATCH('Development Costs'!$L37,'S-Curve'!$C$3:$C$39,0),MATCH(DATEDIF('Development Costs'!$K37,'Development Costs'!CB$11,"m")+1,'S-Curve'!$C$3:$AM$3,0)),0))</f>
        <v>0</v>
      </c>
      <c r="CC37" s="99">
        <f>IF($N37="Equal",IF(AND(CC$11&gt;$K37,EOMONTH($M37,0)&gt;=CC$11),($F37-$O37)/$L37,0),IFERROR(($F37-$O37)*INDEX('S-Curve'!$C$3:$AM$39,MATCH('Development Costs'!$L37,'S-Curve'!$C$3:$C$39,0),MATCH(DATEDIF('Development Costs'!$K37,'Development Costs'!CC$11,"m")+1,'S-Curve'!$C$3:$AM$3,0)),0))</f>
        <v>0</v>
      </c>
      <c r="CD37" s="99">
        <f>IF($N37="Equal",IF(AND(CD$11&gt;$K37,EOMONTH($M37,0)&gt;=CD$11),($F37-$O37)/$L37,0),IFERROR(($F37-$O37)*INDEX('S-Curve'!$C$3:$AM$39,MATCH('Development Costs'!$L37,'S-Curve'!$C$3:$C$39,0),MATCH(DATEDIF('Development Costs'!$K37,'Development Costs'!CD$11,"m")+1,'S-Curve'!$C$3:$AM$3,0)),0))</f>
        <v>0</v>
      </c>
      <c r="CE37" s="99">
        <f>IF($N37="Equal",IF(AND(CE$11&gt;$K37,EOMONTH($M37,0)&gt;=CE$11),($F37-$O37)/$L37,0),IFERROR(($F37-$O37)*INDEX('S-Curve'!$C$3:$AM$39,MATCH('Development Costs'!$L37,'S-Curve'!$C$3:$C$39,0),MATCH(DATEDIF('Development Costs'!$K37,'Development Costs'!CE$11,"m")+1,'S-Curve'!$C$3:$AM$3,0)),0))</f>
        <v>0</v>
      </c>
      <c r="CF37" s="99">
        <f>IF($N37="Equal",IF(AND(CF$11&gt;$K37,EOMONTH($M37,0)&gt;=CF$11),($F37-$O37)/$L37,0),IFERROR(($F37-$O37)*INDEX('S-Curve'!$C$3:$AM$39,MATCH('Development Costs'!$L37,'S-Curve'!$C$3:$C$39,0),MATCH(DATEDIF('Development Costs'!$K37,'Development Costs'!CF$11,"m")+1,'S-Curve'!$C$3:$AM$3,0)),0))</f>
        <v>0</v>
      </c>
      <c r="CG37" s="99">
        <f>IF($N37="Equal",IF(AND(CG$11&gt;$K37,EOMONTH($M37,0)&gt;=CG$11),($F37-$O37)/$L37,0),IFERROR(($F37-$O37)*INDEX('S-Curve'!$C$3:$AM$39,MATCH('Development Costs'!$L37,'S-Curve'!$C$3:$C$39,0),MATCH(DATEDIF('Development Costs'!$K37,'Development Costs'!CG$11,"m")+1,'S-Curve'!$C$3:$AM$3,0)),0))</f>
        <v>0</v>
      </c>
      <c r="CH37" s="99">
        <f>IF($N37="Equal",IF(AND(CH$11&gt;$K37,EOMONTH($M37,0)&gt;=CH$11),($F37-$O37)/$L37,0),IFERROR(($F37-$O37)*INDEX('S-Curve'!$C$3:$AM$39,MATCH('Development Costs'!$L37,'S-Curve'!$C$3:$C$39,0),MATCH(DATEDIF('Development Costs'!$K37,'Development Costs'!CH$11,"m")+1,'S-Curve'!$C$3:$AM$3,0)),0))</f>
        <v>0</v>
      </c>
      <c r="CI37" s="99">
        <f>IF($N37="Equal",IF(AND(CI$11&gt;$K37,EOMONTH($M37,0)&gt;=CI$11),($F37-$O37)/$L37,0),IFERROR(($F37-$O37)*INDEX('S-Curve'!$C$3:$AM$39,MATCH('Development Costs'!$L37,'S-Curve'!$C$3:$C$39,0),MATCH(DATEDIF('Development Costs'!$K37,'Development Costs'!CI$11,"m")+1,'S-Curve'!$C$3:$AM$3,0)),0))</f>
        <v>0</v>
      </c>
      <c r="CJ37" s="99">
        <f>IF($N37="Equal",IF(AND(CJ$11&gt;$K37,EOMONTH($M37,0)&gt;=CJ$11),($F37-$O37)/$L37,0),IFERROR(($F37-$O37)*INDEX('S-Curve'!$C$3:$AM$39,MATCH('Development Costs'!$L37,'S-Curve'!$C$3:$C$39,0),MATCH(DATEDIF('Development Costs'!$K37,'Development Costs'!CJ$11,"m")+1,'S-Curve'!$C$3:$AM$3,0)),0))</f>
        <v>0</v>
      </c>
      <c r="CK37" s="99">
        <f>IF($N37="Equal",IF(AND(CK$11&gt;$K37,EOMONTH($M37,0)&gt;=CK$11),($F37-$O37)/$L37,0),IFERROR(($F37-$O37)*INDEX('S-Curve'!$C$3:$AM$39,MATCH('Development Costs'!$L37,'S-Curve'!$C$3:$C$39,0),MATCH(DATEDIF('Development Costs'!$K37,'Development Costs'!CK$11,"m")+1,'S-Curve'!$C$3:$AM$3,0)),0))</f>
        <v>0</v>
      </c>
      <c r="CL37" s="99">
        <f>IF($N37="Equal",IF(AND(CL$11&gt;$K37,EOMONTH($M37,0)&gt;=CL$11),($F37-$O37)/$L37,0),IFERROR(($F37-$O37)*INDEX('S-Curve'!$C$3:$AM$39,MATCH('Development Costs'!$L37,'S-Curve'!$C$3:$C$39,0),MATCH(DATEDIF('Development Costs'!$K37,'Development Costs'!CL$11,"m")+1,'S-Curve'!$C$3:$AM$3,0)),0))</f>
        <v>0</v>
      </c>
      <c r="CM37" s="99">
        <f>IF($N37="Equal",IF(AND(CM$11&gt;$K37,EOMONTH($M37,0)&gt;=CM$11),($F37-$O37)/$L37,0),IFERROR(($F37-$O37)*INDEX('S-Curve'!$C$3:$AM$39,MATCH('Development Costs'!$L37,'S-Curve'!$C$3:$C$39,0),MATCH(DATEDIF('Development Costs'!$K37,'Development Costs'!CM$11,"m")+1,'S-Curve'!$C$3:$AM$3,0)),0))</f>
        <v>0</v>
      </c>
      <c r="CN37" s="99">
        <f>IF($N37="Equal",IF(AND(CN$11&gt;$K37,EOMONTH($M37,0)&gt;=CN$11),($F37-$O37)/$L37,0),IFERROR(($F37-$O37)*INDEX('S-Curve'!$C$3:$AM$39,MATCH('Development Costs'!$L37,'S-Curve'!$C$3:$C$39,0),MATCH(DATEDIF('Development Costs'!$K37,'Development Costs'!CN$11,"m")+1,'S-Curve'!$C$3:$AM$3,0)),0))</f>
        <v>0</v>
      </c>
      <c r="CO37" s="99">
        <f>IF($N37="Equal",IF(AND(CO$11&gt;$K37,EOMONTH($M37,0)&gt;=CO$11),($F37-$O37)/$L37,0),IFERROR(($F37-$O37)*INDEX('S-Curve'!$C$3:$AM$39,MATCH('Development Costs'!$L37,'S-Curve'!$C$3:$C$39,0),MATCH(DATEDIF('Development Costs'!$K37,'Development Costs'!CO$11,"m")+1,'S-Curve'!$C$3:$AM$3,0)),0))</f>
        <v>0</v>
      </c>
      <c r="CP37" s="99">
        <f>IF($N37="Equal",IF(AND(CP$11&gt;$K37,EOMONTH($M37,0)&gt;=CP$11),($F37-$O37)/$L37,0),IFERROR(($F37-$O37)*INDEX('S-Curve'!$C$3:$AM$39,MATCH('Development Costs'!$L37,'S-Curve'!$C$3:$C$39,0),MATCH(DATEDIF('Development Costs'!$K37,'Development Costs'!CP$11,"m")+1,'S-Curve'!$C$3:$AM$3,0)),0))</f>
        <v>0</v>
      </c>
      <c r="CQ37" s="99">
        <f>IF($N37="Equal",IF(AND(CQ$11&gt;$K37,EOMONTH($M37,0)&gt;=CQ$11),($F37-$O37)/$L37,0),IFERROR(($F37-$O37)*INDEX('S-Curve'!$C$3:$AM$39,MATCH('Development Costs'!$L37,'S-Curve'!$C$3:$C$39,0),MATCH(DATEDIF('Development Costs'!$K37,'Development Costs'!CQ$11,"m")+1,'S-Curve'!$C$3:$AM$3,0)),0))</f>
        <v>0</v>
      </c>
      <c r="CR37" s="99">
        <f>IF($N37="Equal",IF(AND(CR$11&gt;$K37,EOMONTH($M37,0)&gt;=CR$11),($F37-$O37)/$L37,0),IFERROR(($F37-$O37)*INDEX('S-Curve'!$C$3:$AM$39,MATCH('Development Costs'!$L37,'S-Curve'!$C$3:$C$39,0),MATCH(DATEDIF('Development Costs'!$K37,'Development Costs'!CR$11,"m")+1,'S-Curve'!$C$3:$AM$3,0)),0))</f>
        <v>0</v>
      </c>
      <c r="CS37" s="99">
        <f>IF($N37="Equal",IF(AND(CS$11&gt;$K37,EOMONTH($M37,0)&gt;=CS$11),($F37-$O37)/$L37,0),IFERROR(($F37-$O37)*INDEX('S-Curve'!$C$3:$AM$39,MATCH('Development Costs'!$L37,'S-Curve'!$C$3:$C$39,0),MATCH(DATEDIF('Development Costs'!$K37,'Development Costs'!CS$11,"m")+1,'S-Curve'!$C$3:$AM$3,0)),0))</f>
        <v>0</v>
      </c>
      <c r="CT37" s="99">
        <f>IF($N37="Equal",IF(AND(CT$11&gt;$K37,EOMONTH($M37,0)&gt;=CT$11),($F37-$O37)/$L37,0),IFERROR(($F37-$O37)*INDEX('S-Curve'!$C$3:$AM$39,MATCH('Development Costs'!$L37,'S-Curve'!$C$3:$C$39,0),MATCH(DATEDIF('Development Costs'!$K37,'Development Costs'!CT$11,"m")+1,'S-Curve'!$C$3:$AM$3,0)),0))</f>
        <v>0</v>
      </c>
      <c r="CU37" s="99">
        <f>IF($N37="Equal",IF(AND(CU$11&gt;$K37,EOMONTH($M37,0)&gt;=CU$11),($F37-$O37)/$L37,0),IFERROR(($F37-$O37)*INDEX('S-Curve'!$C$3:$AM$39,MATCH('Development Costs'!$L37,'S-Curve'!$C$3:$C$39,0),MATCH(DATEDIF('Development Costs'!$K37,'Development Costs'!CU$11,"m")+1,'S-Curve'!$C$3:$AM$3,0)),0))</f>
        <v>0</v>
      </c>
      <c r="CV37" s="99">
        <f>IF($N37="Equal",IF(AND(CV$11&gt;$K37,EOMONTH($M37,0)&gt;=CV$11),($F37-$O37)/$L37,0),IFERROR(($F37-$O37)*INDEX('S-Curve'!$C$3:$AM$39,MATCH('Development Costs'!$L37,'S-Curve'!$C$3:$C$39,0),MATCH(DATEDIF('Development Costs'!$K37,'Development Costs'!CV$11,"m")+1,'S-Curve'!$C$3:$AM$3,0)),0))</f>
        <v>0</v>
      </c>
      <c r="CW37" s="99">
        <f>IF($N37="Equal",IF(AND(CW$11&gt;$K37,EOMONTH($M37,0)&gt;=CW$11),($F37-$O37)/$L37,0),IFERROR(($F37-$O37)*INDEX('S-Curve'!$C$3:$AM$39,MATCH('Development Costs'!$L37,'S-Curve'!$C$3:$C$39,0),MATCH(DATEDIF('Development Costs'!$K37,'Development Costs'!CW$11,"m")+1,'S-Curve'!$C$3:$AM$3,0)),0))</f>
        <v>0</v>
      </c>
      <c r="CX37" s="99">
        <f>IF($N37="Equal",IF(AND(CX$11&gt;$K37,EOMONTH($M37,0)&gt;=CX$11),($F37-$O37)/$L37,0),IFERROR(($F37-$O37)*INDEX('S-Curve'!$C$3:$AM$39,MATCH('Development Costs'!$L37,'S-Curve'!$C$3:$C$39,0),MATCH(DATEDIF('Development Costs'!$K37,'Development Costs'!CX$11,"m")+1,'S-Curve'!$C$3:$AM$3,0)),0))</f>
        <v>0</v>
      </c>
      <c r="CY37" s="99">
        <f>IF($N37="Equal",IF(AND(CY$11&gt;$K37,EOMONTH($M37,0)&gt;=CY$11),($F37-$O37)/$L37,0),IFERROR(($F37-$O37)*INDEX('S-Curve'!$C$3:$AM$39,MATCH('Development Costs'!$L37,'S-Curve'!$C$3:$C$39,0),MATCH(DATEDIF('Development Costs'!$K37,'Development Costs'!CY$11,"m")+1,'S-Curve'!$C$3:$AM$3,0)),0))</f>
        <v>0</v>
      </c>
      <c r="CZ37" s="99">
        <f>IF($N37="Equal",IF(AND(CZ$11&gt;$K37,EOMONTH($M37,0)&gt;=CZ$11),($F37-$O37)/$L37,0),IFERROR(($F37-$O37)*INDEX('S-Curve'!$C$3:$AM$39,MATCH('Development Costs'!$L37,'S-Curve'!$C$3:$C$39,0),MATCH(DATEDIF('Development Costs'!$K37,'Development Costs'!CZ$11,"m")+1,'S-Curve'!$C$3:$AM$3,0)),0))</f>
        <v>0</v>
      </c>
      <c r="DA37" s="99">
        <f>IF($N37="Equal",IF(AND(DA$11&gt;$K37,EOMONTH($M37,0)&gt;=DA$11),($F37-$O37)/$L37,0),IFERROR(($F37-$O37)*INDEX('S-Curve'!$C$3:$AM$39,MATCH('Development Costs'!$L37,'S-Curve'!$C$3:$C$39,0),MATCH(DATEDIF('Development Costs'!$K37,'Development Costs'!DA$11,"m")+1,'S-Curve'!$C$3:$AM$3,0)),0))</f>
        <v>0</v>
      </c>
      <c r="DB37" s="99">
        <f>IF($N37="Equal",IF(AND(DB$11&gt;$K37,EOMONTH($M37,0)&gt;=DB$11),($F37-$O37)/$L37,0),IFERROR(($F37-$O37)*INDEX('S-Curve'!$C$3:$AM$39,MATCH('Development Costs'!$L37,'S-Curve'!$C$3:$C$39,0),MATCH(DATEDIF('Development Costs'!$K37,'Development Costs'!DB$11,"m")+1,'S-Curve'!$C$3:$AM$3,0)),0))</f>
        <v>0</v>
      </c>
      <c r="DC37" s="99">
        <f>IF($N37="Equal",IF(AND(DC$11&gt;$K37,EOMONTH($M37,0)&gt;=DC$11),($F37-$O37)/$L37,0),IFERROR(($F37-$O37)*INDEX('S-Curve'!$C$3:$AM$39,MATCH('Development Costs'!$L37,'S-Curve'!$C$3:$C$39,0),MATCH(DATEDIF('Development Costs'!$K37,'Development Costs'!DC$11,"m")+1,'S-Curve'!$C$3:$AM$3,0)),0))</f>
        <v>0</v>
      </c>
      <c r="DD37" s="99">
        <f>IF($N37="Equal",IF(AND(DD$11&gt;$K37,EOMONTH($M37,0)&gt;=DD$11),($F37-$O37)/$L37,0),IFERROR(($F37-$O37)*INDEX('S-Curve'!$C$3:$AM$39,MATCH('Development Costs'!$L37,'S-Curve'!$C$3:$C$39,0),MATCH(DATEDIF('Development Costs'!$K37,'Development Costs'!DD$11,"m")+1,'S-Curve'!$C$3:$AM$3,0)),0))</f>
        <v>0</v>
      </c>
      <c r="DE37" s="99">
        <f>IF($N37="Equal",IF(AND(DE$11&gt;$K37,EOMONTH($M37,0)&gt;=DE$11),($F37-$O37)/$L37,0),IFERROR(($F37-$O37)*INDEX('S-Curve'!$C$3:$AM$39,MATCH('Development Costs'!$L37,'S-Curve'!$C$3:$C$39,0),MATCH(DATEDIF('Development Costs'!$K37,'Development Costs'!DE$11,"m")+1,'S-Curve'!$C$3:$AM$3,0)),0))</f>
        <v>0</v>
      </c>
      <c r="DF37" s="99">
        <f>IF($N37="Equal",IF(AND(DF$11&gt;$K37,EOMONTH($M37,0)&gt;=DF$11),($F37-$O37)/$L37,0),IFERROR(($F37-$O37)*INDEX('S-Curve'!$C$3:$AM$39,MATCH('Development Costs'!$L37,'S-Curve'!$C$3:$C$39,0),MATCH(DATEDIF('Development Costs'!$K37,'Development Costs'!DF$11,"m")+1,'S-Curve'!$C$3:$AM$3,0)),0))</f>
        <v>0</v>
      </c>
      <c r="DG37" s="99">
        <f>IF($N37="Equal",IF(AND(DG$11&gt;$K37,EOMONTH($M37,0)&gt;=DG$11),($F37-$O37)/$L37,0),IFERROR(($F37-$O37)*INDEX('S-Curve'!$C$3:$AM$39,MATCH('Development Costs'!$L37,'S-Curve'!$C$3:$C$39,0),MATCH(DATEDIF('Development Costs'!$K37,'Development Costs'!DG$11,"m")+1,'S-Curve'!$C$3:$AM$3,0)),0))</f>
        <v>0</v>
      </c>
      <c r="DH37" s="99">
        <f>IF($N37="Equal",IF(AND(DH$11&gt;$K37,EOMONTH($M37,0)&gt;=DH$11),($F37-$O37)/$L37,0),IFERROR(($F37-$O37)*INDEX('S-Curve'!$C$3:$AM$39,MATCH('Development Costs'!$L37,'S-Curve'!$C$3:$C$39,0),MATCH(DATEDIF('Development Costs'!$K37,'Development Costs'!DH$11,"m")+1,'S-Curve'!$C$3:$AM$3,0)),0))</f>
        <v>0</v>
      </c>
      <c r="DI37" s="99">
        <f>IF($N37="Equal",IF(AND(DI$11&gt;$K37,EOMONTH($M37,0)&gt;=DI$11),($F37-$O37)/$L37,0),IFERROR(($F37-$O37)*INDEX('S-Curve'!$C$3:$AM$39,MATCH('Development Costs'!$L37,'S-Curve'!$C$3:$C$39,0),MATCH(DATEDIF('Development Costs'!$K37,'Development Costs'!DI$11,"m")+1,'S-Curve'!$C$3:$AM$3,0)),0))</f>
        <v>0</v>
      </c>
      <c r="DJ37" s="99">
        <f>IF($N37="Equal",IF(AND(DJ$11&gt;$K37,EOMONTH($M37,0)&gt;=DJ$11),($F37-$O37)/$L37,0),IFERROR(($F37-$O37)*INDEX('S-Curve'!$C$3:$AM$39,MATCH('Development Costs'!$L37,'S-Curve'!$C$3:$C$39,0),MATCH(DATEDIF('Development Costs'!$K37,'Development Costs'!DJ$11,"m")+1,'S-Curve'!$C$3:$AM$3,0)),0))</f>
        <v>0</v>
      </c>
      <c r="DK37" s="99">
        <f>IF($N37="Equal",IF(AND(DK$11&gt;$K37,EOMONTH($M37,0)&gt;=DK$11),($F37-$O37)/$L37,0),IFERROR(($F37-$O37)*INDEX('S-Curve'!$C$3:$AM$39,MATCH('Development Costs'!$L37,'S-Curve'!$C$3:$C$39,0),MATCH(DATEDIF('Development Costs'!$K37,'Development Costs'!DK$11,"m")+1,'S-Curve'!$C$3:$AM$3,0)),0))</f>
        <v>0</v>
      </c>
      <c r="DL37" s="99">
        <f>IF($N37="Equal",IF(AND(DL$11&gt;$K37,EOMONTH($M37,0)&gt;=DL$11),($F37-$O37)/$L37,0),IFERROR(($F37-$O37)*INDEX('S-Curve'!$C$3:$AM$39,MATCH('Development Costs'!$L37,'S-Curve'!$C$3:$C$39,0),MATCH(DATEDIF('Development Costs'!$K37,'Development Costs'!DL$11,"m")+1,'S-Curve'!$C$3:$AM$3,0)),0))</f>
        <v>0</v>
      </c>
      <c r="DM37" s="99">
        <f>IF($N37="Equal",IF(AND(DM$11&gt;$K37,EOMONTH($M37,0)&gt;=DM$11),($F37-$O37)/$L37,0),IFERROR(($F37-$O37)*INDEX('S-Curve'!$C$3:$AM$39,MATCH('Development Costs'!$L37,'S-Curve'!$C$3:$C$39,0),MATCH(DATEDIF('Development Costs'!$K37,'Development Costs'!DM$11,"m")+1,'S-Curve'!$C$3:$AM$3,0)),0))</f>
        <v>0</v>
      </c>
      <c r="DN37" s="99">
        <f>IF($N37="Equal",IF(AND(DN$11&gt;$K37,EOMONTH($M37,0)&gt;=DN$11),($F37-$O37)/$L37,0),IFERROR(($F37-$O37)*INDEX('S-Curve'!$C$3:$AM$39,MATCH('Development Costs'!$L37,'S-Curve'!$C$3:$C$39,0),MATCH(DATEDIF('Development Costs'!$K37,'Development Costs'!DN$11,"m")+1,'S-Curve'!$C$3:$AM$3,0)),0))</f>
        <v>0</v>
      </c>
      <c r="DO37" s="99">
        <f>IF($N37="Equal",IF(AND(DO$11&gt;$K37,EOMONTH($M37,0)&gt;=DO$11),($F37-$O37)/$L37,0),IFERROR(($F37-$O37)*INDEX('S-Curve'!$C$3:$AM$39,MATCH('Development Costs'!$L37,'S-Curve'!$C$3:$C$39,0),MATCH(DATEDIF('Development Costs'!$K37,'Development Costs'!DO$11,"m")+1,'S-Curve'!$C$3:$AM$3,0)),0))</f>
        <v>0</v>
      </c>
      <c r="DP37" s="99">
        <f>IF($N37="Equal",IF(AND(DP$11&gt;$K37,EOMONTH($M37,0)&gt;=DP$11),($F37-$O37)/$L37,0),IFERROR(($F37-$O37)*INDEX('S-Curve'!$C$3:$AM$39,MATCH('Development Costs'!$L37,'S-Curve'!$C$3:$C$39,0),MATCH(DATEDIF('Development Costs'!$K37,'Development Costs'!DP$11,"m")+1,'S-Curve'!$C$3:$AM$3,0)),0))</f>
        <v>0</v>
      </c>
      <c r="DQ37" s="99">
        <f>IF($N37="Equal",IF(AND(DQ$11&gt;$K37,EOMONTH($M37,0)&gt;=DQ$11),($F37-$O37)/$L37,0),IFERROR(($F37-$O37)*INDEX('S-Curve'!$C$3:$AM$39,MATCH('Development Costs'!$L37,'S-Curve'!$C$3:$C$39,0),MATCH(DATEDIF('Development Costs'!$K37,'Development Costs'!DQ$11,"m")+1,'S-Curve'!$C$3:$AM$3,0)),0))</f>
        <v>0</v>
      </c>
      <c r="DR37" s="99">
        <f>IF($N37="Equal",IF(AND(DR$11&gt;$K37,EOMONTH($M37,0)&gt;=DR$11),($F37-$O37)/$L37,0),IFERROR(($F37-$O37)*INDEX('S-Curve'!$C$3:$AM$39,MATCH('Development Costs'!$L37,'S-Curve'!$C$3:$C$39,0),MATCH(DATEDIF('Development Costs'!$K37,'Development Costs'!DR$11,"m")+1,'S-Curve'!$C$3:$AM$3,0)),0))</f>
        <v>0</v>
      </c>
      <c r="DS37" s="99">
        <f>IF($N37="Equal",IF(AND(DS$11&gt;$K37,EOMONTH($M37,0)&gt;=DS$11),($F37-$O37)/$L37,0),IFERROR(($F37-$O37)*INDEX('S-Curve'!$C$3:$AM$39,MATCH('Development Costs'!$L37,'S-Curve'!$C$3:$C$39,0),MATCH(DATEDIF('Development Costs'!$K37,'Development Costs'!DS$11,"m")+1,'S-Curve'!$C$3:$AM$3,0)),0))</f>
        <v>0</v>
      </c>
      <c r="DT37" s="99">
        <f>IF($N37="Equal",IF(AND(DT$11&gt;$K37,EOMONTH($M37,0)&gt;=DT$11),($F37-$O37)/$L37,0),IFERROR(($F37-$O37)*INDEX('S-Curve'!$C$3:$AM$39,MATCH('Development Costs'!$L37,'S-Curve'!$C$3:$C$39,0),MATCH(DATEDIF('Development Costs'!$K37,'Development Costs'!DT$11,"m")+1,'S-Curve'!$C$3:$AM$3,0)),0))</f>
        <v>0</v>
      </c>
      <c r="DU37" s="99">
        <f>IF($N37="Equal",IF(AND(DU$11&gt;$K37,EOMONTH($M37,0)&gt;=DU$11),($F37-$O37)/$L37,0),IFERROR(($F37-$O37)*INDEX('S-Curve'!$C$3:$AM$39,MATCH('Development Costs'!$L37,'S-Curve'!$C$3:$C$39,0),MATCH(DATEDIF('Development Costs'!$K37,'Development Costs'!DU$11,"m")+1,'S-Curve'!$C$3:$AM$3,0)),0))</f>
        <v>0</v>
      </c>
      <c r="DV37" s="99">
        <f>IF($N37="Equal",IF(AND(DV$11&gt;$K37,EOMONTH($M37,0)&gt;=DV$11),($F37-$O37)/$L37,0),IFERROR(($F37-$O37)*INDEX('S-Curve'!$C$3:$AM$39,MATCH('Development Costs'!$L37,'S-Curve'!$C$3:$C$39,0),MATCH(DATEDIF('Development Costs'!$K37,'Development Costs'!DV$11,"m")+1,'S-Curve'!$C$3:$AM$3,0)),0))</f>
        <v>0</v>
      </c>
      <c r="DW37" s="99">
        <f>IF($N37="Equal",IF(AND(DW$11&gt;$K37,EOMONTH($M37,0)&gt;=DW$11),($F37-$O37)/$L37,0),IFERROR(($F37-$O37)*INDEX('S-Curve'!$C$3:$AM$39,MATCH('Development Costs'!$L37,'S-Curve'!$C$3:$C$39,0),MATCH(DATEDIF('Development Costs'!$K37,'Development Costs'!DW$11,"m")+1,'S-Curve'!$C$3:$AM$3,0)),0))</f>
        <v>0</v>
      </c>
      <c r="DX37" s="99">
        <f>IF($N37="Equal",IF(AND(DX$11&gt;$K37,EOMONTH($M37,0)&gt;=DX$11),($F37-$O37)/$L37,0),IFERROR(($F37-$O37)*INDEX('S-Curve'!$C$3:$AM$39,MATCH('Development Costs'!$L37,'S-Curve'!$C$3:$C$39,0),MATCH(DATEDIF('Development Costs'!$K37,'Development Costs'!DX$11,"m")+1,'S-Curve'!$C$3:$AM$3,0)),0))</f>
        <v>0</v>
      </c>
      <c r="DY37" s="99">
        <f>IF($N37="Equal",IF(AND(DY$11&gt;$K37,EOMONTH($M37,0)&gt;=DY$11),($F37-$O37)/$L37,0),IFERROR(($F37-$O37)*INDEX('S-Curve'!$C$3:$AM$39,MATCH('Development Costs'!$L37,'S-Curve'!$C$3:$C$39,0),MATCH(DATEDIF('Development Costs'!$K37,'Development Costs'!DY$11,"m")+1,'S-Curve'!$C$3:$AM$3,0)),0))</f>
        <v>0</v>
      </c>
      <c r="DZ37" s="99">
        <f>IF($N37="Equal",IF(AND(DZ$11&gt;$K37,EOMONTH($M37,0)&gt;=DZ$11),($F37-$O37)/$L37,0),IFERROR(($F37-$O37)*INDEX('S-Curve'!$C$3:$AM$39,MATCH('Development Costs'!$L37,'S-Curve'!$C$3:$C$39,0),MATCH(DATEDIF('Development Costs'!$K37,'Development Costs'!DZ$11,"m")+1,'S-Curve'!$C$3:$AM$3,0)),0))</f>
        <v>0</v>
      </c>
      <c r="EA37" s="99">
        <f>IF($N37="Equal",IF(AND(EA$11&gt;$K37,EOMONTH($M37,0)&gt;=EA$11),($F37-$O37)/$L37,0),IFERROR(($F37-$O37)*INDEX('S-Curve'!$C$3:$AM$39,MATCH('Development Costs'!$L37,'S-Curve'!$C$3:$C$39,0),MATCH(DATEDIF('Development Costs'!$K37,'Development Costs'!EA$11,"m")+1,'S-Curve'!$C$3:$AM$3,0)),0))</f>
        <v>0</v>
      </c>
      <c r="EB37" s="99">
        <f>IF($N37="Equal",IF(AND(EB$11&gt;$K37,EOMONTH($M37,0)&gt;=EB$11),($F37-$O37)/$L37,0),IFERROR(($F37-$O37)*INDEX('S-Curve'!$C$3:$AM$39,MATCH('Development Costs'!$L37,'S-Curve'!$C$3:$C$39,0),MATCH(DATEDIF('Development Costs'!$K37,'Development Costs'!EB$11,"m")+1,'S-Curve'!$C$3:$AM$3,0)),0))</f>
        <v>0</v>
      </c>
      <c r="EC37" s="99">
        <f>IF($N37="Equal",IF(AND(EC$11&gt;$K37,EOMONTH($M37,0)&gt;=EC$11),($F37-$O37)/$L37,0),IFERROR(($F37-$O37)*INDEX('S-Curve'!$C$3:$AM$39,MATCH('Development Costs'!$L37,'S-Curve'!$C$3:$C$39,0),MATCH(DATEDIF('Development Costs'!$K37,'Development Costs'!EC$11,"m")+1,'S-Curve'!$C$3:$AM$3,0)),0))</f>
        <v>0</v>
      </c>
      <c r="ED37" s="99">
        <f>IF($N37="Equal",IF(AND(ED$11&gt;$K37,EOMONTH($M37,0)&gt;=ED$11),($F37-$O37)/$L37,0),IFERROR(($F37-$O37)*INDEX('S-Curve'!$C$3:$AM$39,MATCH('Development Costs'!$L37,'S-Curve'!$C$3:$C$39,0),MATCH(DATEDIF('Development Costs'!$K37,'Development Costs'!ED$11,"m")+1,'S-Curve'!$C$3:$AM$3,0)),0))</f>
        <v>0</v>
      </c>
      <c r="EE37" s="99">
        <f>IF($N37="Equal",IF(AND(EE$11&gt;$K37,EOMONTH($M37,0)&gt;=EE$11),($F37-$O37)/$L37,0),IFERROR(($F37-$O37)*INDEX('S-Curve'!$C$3:$AM$39,MATCH('Development Costs'!$L37,'S-Curve'!$C$3:$C$39,0),MATCH(DATEDIF('Development Costs'!$K37,'Development Costs'!EE$11,"m")+1,'S-Curve'!$C$3:$AM$3,0)),0))</f>
        <v>0</v>
      </c>
      <c r="EF37" s="99">
        <f>IF($N37="Equal",IF(AND(EF$11&gt;$K37,EOMONTH($M37,0)&gt;=EF$11),($F37-$O37)/$L37,0),IFERROR(($F37-$O37)*INDEX('S-Curve'!$C$3:$AM$39,MATCH('Development Costs'!$L37,'S-Curve'!$C$3:$C$39,0),MATCH(DATEDIF('Development Costs'!$K37,'Development Costs'!EF$11,"m")+1,'S-Curve'!$C$3:$AM$3,0)),0))</f>
        <v>0</v>
      </c>
      <c r="EG37" s="99">
        <f>IF(EC37="Equal",IF(AND(EG$11&gt;$K37,EOMONTH($M37,0)&gt;=EG$11),($F37-$O37)/$L37,0),IFERROR(($F37-$O37)*INDEX('S-Curve'!$C$3:$AM$39,MATCH('Development Costs'!$L37,'S-Curve'!$C$3:$C$39,0),MATCH(DATEDIF('Development Costs'!$K37,'Development Costs'!EG$11,"m")+1,'S-Curve'!$C$3:$AM$3,0)),0))</f>
        <v>0</v>
      </c>
    </row>
    <row r="38" spans="2:137">
      <c r="B38" s="5" t="s">
        <v>424</v>
      </c>
      <c r="F38" s="71">
        <v>0</v>
      </c>
      <c r="G38" s="105">
        <f t="shared" si="18"/>
        <v>0</v>
      </c>
      <c r="H38" s="99">
        <f>F38/Assumptions!$D$60</f>
        <v>0</v>
      </c>
      <c r="I38" s="32">
        <f t="shared" ca="1" si="19"/>
        <v>0</v>
      </c>
      <c r="K38" s="73">
        <f>Assumptions!$D$19</f>
        <v>46539</v>
      </c>
      <c r="L38" s="155">
        <v>12</v>
      </c>
      <c r="M38" s="149">
        <f t="shared" si="20"/>
        <v>46874</v>
      </c>
      <c r="N38" s="70" t="s">
        <v>400</v>
      </c>
      <c r="O38" s="71">
        <v>0</v>
      </c>
      <c r="P38" s="1" t="str">
        <f t="shared" si="8"/>
        <v/>
      </c>
      <c r="Q38" s="99">
        <f t="shared" si="21"/>
        <v>0</v>
      </c>
      <c r="R38" s="99">
        <f>IF($N38="Equal",IF(AND(R$11&gt;$K38,EOMONTH($M38,0)&gt;=R$11),($F38-$O38)/$L38,0),IFERROR(($F38-$O38)*INDEX('S-Curve'!$C$3:$AM$39,MATCH('Development Costs'!$L38,'S-Curve'!$C$3:$C$39,0),MATCH(DATEDIF('Development Costs'!$K38,'Development Costs'!R$11,"m")+1,'S-Curve'!$C$3:$AM$3,0)),0))</f>
        <v>0</v>
      </c>
      <c r="S38" s="99">
        <f>IF($N38="Equal",IF(AND(S$11&gt;$K38,EOMONTH($M38,0)&gt;=S$11),($F38-$O38)/$L38,0),IFERROR(($F38-$O38)*INDEX('S-Curve'!$C$3:$AM$39,MATCH('Development Costs'!$L38,'S-Curve'!$C$3:$C$39,0),MATCH(DATEDIF('Development Costs'!$K38,'Development Costs'!S$11,"m")+1,'S-Curve'!$C$3:$AM$3,0)),0))</f>
        <v>0</v>
      </c>
      <c r="T38" s="99">
        <f>IF($N38="Equal",IF(AND(T$11&gt;$K38,EOMONTH($M38,0)&gt;=T$11),($F38-$O38)/$L38,0),IFERROR(($F38-$O38)*INDEX('S-Curve'!$C$3:$AM$39,MATCH('Development Costs'!$L38,'S-Curve'!$C$3:$C$39,0),MATCH(DATEDIF('Development Costs'!$K38,'Development Costs'!T$11,"m")+1,'S-Curve'!$C$3:$AM$3,0)),0))</f>
        <v>0</v>
      </c>
      <c r="U38" s="99">
        <f>IF($N38="Equal",IF(AND(U$11&gt;$K38,EOMONTH($M38,0)&gt;=U$11),($F38-$O38)/$L38,0),IFERROR(($F38-$O38)*INDEX('S-Curve'!$C$3:$AM$39,MATCH('Development Costs'!$L38,'S-Curve'!$C$3:$C$39,0),MATCH(DATEDIF('Development Costs'!$K38,'Development Costs'!U$11,"m")+1,'S-Curve'!$C$3:$AM$3,0)),0))</f>
        <v>0</v>
      </c>
      <c r="V38" s="99">
        <f>IF($N38="Equal",IF(AND(V$11&gt;$K38,EOMONTH($M38,0)&gt;=V$11),($F38-$O38)/$L38,0),IFERROR(($F38-$O38)*INDEX('S-Curve'!$C$3:$AM$39,MATCH('Development Costs'!$L38,'S-Curve'!$C$3:$C$39,0),MATCH(DATEDIF('Development Costs'!$K38,'Development Costs'!V$11,"m")+1,'S-Curve'!$C$3:$AM$3,0)),0))</f>
        <v>0</v>
      </c>
      <c r="W38" s="99">
        <f>IF($N38="Equal",IF(AND(W$11&gt;$K38,EOMONTH($M38,0)&gt;=W$11),($F38-$O38)/$L38,0),IFERROR(($F38-$O38)*INDEX('S-Curve'!$C$3:$AM$39,MATCH('Development Costs'!$L38,'S-Curve'!$C$3:$C$39,0),MATCH(DATEDIF('Development Costs'!$K38,'Development Costs'!W$11,"m")+1,'S-Curve'!$C$3:$AM$3,0)),0))</f>
        <v>0</v>
      </c>
      <c r="X38" s="99">
        <f>IF($N38="Equal",IF(AND(X$11&gt;$K38,EOMONTH($M38,0)&gt;=X$11),($F38-$O38)/$L38,0),IFERROR(($F38-$O38)*INDEX('S-Curve'!$C$3:$AM$39,MATCH('Development Costs'!$L38,'S-Curve'!$C$3:$C$39,0),MATCH(DATEDIF('Development Costs'!$K38,'Development Costs'!X$11,"m")+1,'S-Curve'!$C$3:$AM$3,0)),0))</f>
        <v>0</v>
      </c>
      <c r="Y38" s="99">
        <f>IF($N38="Equal",IF(AND(Y$11&gt;$K38,EOMONTH($M38,0)&gt;=Y$11),($F38-$O38)/$L38,0),IFERROR(($F38-$O38)*INDEX('S-Curve'!$C$3:$AM$39,MATCH('Development Costs'!$L38,'S-Curve'!$C$3:$C$39,0),MATCH(DATEDIF('Development Costs'!$K38,'Development Costs'!Y$11,"m")+1,'S-Curve'!$C$3:$AM$3,0)),0))</f>
        <v>0</v>
      </c>
      <c r="Z38" s="99">
        <f>IF($N38="Equal",IF(AND(Z$11&gt;$K38,EOMONTH($M38,0)&gt;=Z$11),($F38-$O38)/$L38,0),IFERROR(($F38-$O38)*INDEX('S-Curve'!$C$3:$AM$39,MATCH('Development Costs'!$L38,'S-Curve'!$C$3:$C$39,0),MATCH(DATEDIF('Development Costs'!$K38,'Development Costs'!Z$11,"m")+1,'S-Curve'!$C$3:$AM$3,0)),0))</f>
        <v>0</v>
      </c>
      <c r="AA38" s="99">
        <f>IF($N38="Equal",IF(AND(AA$11&gt;$K38,EOMONTH($M38,0)&gt;=AA$11),($F38-$O38)/$L38,0),IFERROR(($F38-$O38)*INDEX('S-Curve'!$C$3:$AM$39,MATCH('Development Costs'!$L38,'S-Curve'!$C$3:$C$39,0),MATCH(DATEDIF('Development Costs'!$K38,'Development Costs'!AA$11,"m")+1,'S-Curve'!$C$3:$AM$3,0)),0))</f>
        <v>0</v>
      </c>
      <c r="AB38" s="99">
        <f>IF($N38="Equal",IF(AND(AB$11&gt;$K38,EOMONTH($M38,0)&gt;=AB$11),($F38-$O38)/$L38,0),IFERROR(($F38-$O38)*INDEX('S-Curve'!$C$3:$AM$39,MATCH('Development Costs'!$L38,'S-Curve'!$C$3:$C$39,0),MATCH(DATEDIF('Development Costs'!$K38,'Development Costs'!AB$11,"m")+1,'S-Curve'!$C$3:$AM$3,0)),0))</f>
        <v>0</v>
      </c>
      <c r="AC38" s="99">
        <f>IF($N38="Equal",IF(AND(AC$11&gt;$K38,EOMONTH($M38,0)&gt;=AC$11),($F38-$O38)/$L38,0),IFERROR(($F38-$O38)*INDEX('S-Curve'!$C$3:$AM$39,MATCH('Development Costs'!$L38,'S-Curve'!$C$3:$C$39,0),MATCH(DATEDIF('Development Costs'!$K38,'Development Costs'!AC$11,"m")+1,'S-Curve'!$C$3:$AM$3,0)),0))</f>
        <v>0</v>
      </c>
      <c r="AD38" s="99">
        <f>IF($N38="Equal",IF(AND(AD$11&gt;$K38,EOMONTH($M38,0)&gt;=AD$11),($F38-$O38)/$L38,0),IFERROR(($F38-$O38)*INDEX('S-Curve'!$C$3:$AM$39,MATCH('Development Costs'!$L38,'S-Curve'!$C$3:$C$39,0),MATCH(DATEDIF('Development Costs'!$K38,'Development Costs'!AD$11,"m")+1,'S-Curve'!$C$3:$AM$3,0)),0))</f>
        <v>0</v>
      </c>
      <c r="AE38" s="99">
        <f>IF($N38="Equal",IF(AND(AE$11&gt;$K38,EOMONTH($M38,0)&gt;=AE$11),($F38-$O38)/$L38,0),IFERROR(($F38-$O38)*INDEX('S-Curve'!$C$3:$AM$39,MATCH('Development Costs'!$L38,'S-Curve'!$C$3:$C$39,0),MATCH(DATEDIF('Development Costs'!$K38,'Development Costs'!AE$11,"m")+1,'S-Curve'!$C$3:$AM$3,0)),0))</f>
        <v>0</v>
      </c>
      <c r="AF38" s="99">
        <f>IF($N38="Equal",IF(AND(AF$11&gt;$K38,EOMONTH($M38,0)&gt;=AF$11),($F38-$O38)/$L38,0),IFERROR(($F38-$O38)*INDEX('S-Curve'!$C$3:$AM$39,MATCH('Development Costs'!$L38,'S-Curve'!$C$3:$C$39,0),MATCH(DATEDIF('Development Costs'!$K38,'Development Costs'!AF$11,"m")+1,'S-Curve'!$C$3:$AM$3,0)),0))</f>
        <v>0</v>
      </c>
      <c r="AG38" s="99">
        <f>IF($N38="Equal",IF(AND(AG$11&gt;$K38,EOMONTH($M38,0)&gt;=AG$11),($F38-$O38)/$L38,0),IFERROR(($F38-$O38)*INDEX('S-Curve'!$C$3:$AM$39,MATCH('Development Costs'!$L38,'S-Curve'!$C$3:$C$39,0),MATCH(DATEDIF('Development Costs'!$K38,'Development Costs'!AG$11,"m")+1,'S-Curve'!$C$3:$AM$3,0)),0))</f>
        <v>0</v>
      </c>
      <c r="AH38" s="99">
        <f>IF($N38="Equal",IF(AND(AH$11&gt;$K38,EOMONTH($M38,0)&gt;=AH$11),($F38-$O38)/$L38,0),IFERROR(($F38-$O38)*INDEX('S-Curve'!$C$3:$AM$39,MATCH('Development Costs'!$L38,'S-Curve'!$C$3:$C$39,0),MATCH(DATEDIF('Development Costs'!$K38,'Development Costs'!AH$11,"m")+1,'S-Curve'!$C$3:$AM$3,0)),0))</f>
        <v>0</v>
      </c>
      <c r="AI38" s="99">
        <f>IF($N38="Equal",IF(AND(AI$11&gt;$K38,EOMONTH($M38,0)&gt;=AI$11),($F38-$O38)/$L38,0),IFERROR(($F38-$O38)*INDEX('S-Curve'!$C$3:$AM$39,MATCH('Development Costs'!$L38,'S-Curve'!$C$3:$C$39,0),MATCH(DATEDIF('Development Costs'!$K38,'Development Costs'!AI$11,"m")+1,'S-Curve'!$C$3:$AM$3,0)),0))</f>
        <v>0</v>
      </c>
      <c r="AJ38" s="99">
        <f>IF($N38="Equal",IF(AND(AJ$11&gt;$K38,EOMONTH($M38,0)&gt;=AJ$11),($F38-$O38)/$L38,0),IFERROR(($F38-$O38)*INDEX('S-Curve'!$C$3:$AM$39,MATCH('Development Costs'!$L38,'S-Curve'!$C$3:$C$39,0),MATCH(DATEDIF('Development Costs'!$K38,'Development Costs'!AJ$11,"m")+1,'S-Curve'!$C$3:$AM$3,0)),0))</f>
        <v>0</v>
      </c>
      <c r="AK38" s="99">
        <f>IF($N38="Equal",IF(AND(AK$11&gt;$K38,EOMONTH($M38,0)&gt;=AK$11),($F38-$O38)/$L38,0),IFERROR(($F38-$O38)*INDEX('S-Curve'!$C$3:$AM$39,MATCH('Development Costs'!$L38,'S-Curve'!$C$3:$C$39,0),MATCH(DATEDIF('Development Costs'!$K38,'Development Costs'!AK$11,"m")+1,'S-Curve'!$C$3:$AM$3,0)),0))</f>
        <v>0</v>
      </c>
      <c r="AL38" s="99">
        <f>IF($N38="Equal",IF(AND(AL$11&gt;$K38,EOMONTH($M38,0)&gt;=AL$11),($F38-$O38)/$L38,0),IFERROR(($F38-$O38)*INDEX('S-Curve'!$C$3:$AM$39,MATCH('Development Costs'!$L38,'S-Curve'!$C$3:$C$39,0),MATCH(DATEDIF('Development Costs'!$K38,'Development Costs'!AL$11,"m")+1,'S-Curve'!$C$3:$AM$3,0)),0))</f>
        <v>0</v>
      </c>
      <c r="AM38" s="99">
        <f>IF($N38="Equal",IF(AND(AM$11&gt;$K38,EOMONTH($M38,0)&gt;=AM$11),($F38-$O38)/$L38,0),IFERROR(($F38-$O38)*INDEX('S-Curve'!$C$3:$AM$39,MATCH('Development Costs'!$L38,'S-Curve'!$C$3:$C$39,0),MATCH(DATEDIF('Development Costs'!$K38,'Development Costs'!AM$11,"m")+1,'S-Curve'!$C$3:$AM$3,0)),0))</f>
        <v>0</v>
      </c>
      <c r="AN38" s="99">
        <f>IF($N38="Equal",IF(AND(AN$11&gt;$K38,EOMONTH($M38,0)&gt;=AN$11),($F38-$O38)/$L38,0),IFERROR(($F38-$O38)*INDEX('S-Curve'!$C$3:$AM$39,MATCH('Development Costs'!$L38,'S-Curve'!$C$3:$C$39,0),MATCH(DATEDIF('Development Costs'!$K38,'Development Costs'!AN$11,"m")+1,'S-Curve'!$C$3:$AM$3,0)),0))</f>
        <v>0</v>
      </c>
      <c r="AO38" s="99">
        <f>IF($N38="Equal",IF(AND(AO$11&gt;$K38,EOMONTH($M38,0)&gt;=AO$11),($F38-$O38)/$L38,0),IFERROR(($F38-$O38)*INDEX('S-Curve'!$C$3:$AM$39,MATCH('Development Costs'!$L38,'S-Curve'!$C$3:$C$39,0),MATCH(DATEDIF('Development Costs'!$K38,'Development Costs'!AO$11,"m")+1,'S-Curve'!$C$3:$AM$3,0)),0))</f>
        <v>0</v>
      </c>
      <c r="AP38" s="99">
        <f>IF($N38="Equal",IF(AND(AP$11&gt;$K38,EOMONTH($M38,0)&gt;=AP$11),($F38-$O38)/$L38,0),IFERROR(($F38-$O38)*INDEX('S-Curve'!$C$3:$AM$39,MATCH('Development Costs'!$L38,'S-Curve'!$C$3:$C$39,0),MATCH(DATEDIF('Development Costs'!$K38,'Development Costs'!AP$11,"m")+1,'S-Curve'!$C$3:$AM$3,0)),0))</f>
        <v>0</v>
      </c>
      <c r="AQ38" s="99">
        <f>IF($N38="Equal",IF(AND(AQ$11&gt;$K38,EOMONTH($M38,0)&gt;=AQ$11),($F38-$O38)/$L38,0),IFERROR(($F38-$O38)*INDEX('S-Curve'!$C$3:$AM$39,MATCH('Development Costs'!$L38,'S-Curve'!$C$3:$C$39,0),MATCH(DATEDIF('Development Costs'!$K38,'Development Costs'!AQ$11,"m")+1,'S-Curve'!$C$3:$AM$3,0)),0))</f>
        <v>0</v>
      </c>
      <c r="AR38" s="99">
        <f>IF($N38="Equal",IF(AND(AR$11&gt;$K38,EOMONTH($M38,0)&gt;=AR$11),($F38-$O38)/$L38,0),IFERROR(($F38-$O38)*INDEX('S-Curve'!$C$3:$AM$39,MATCH('Development Costs'!$L38,'S-Curve'!$C$3:$C$39,0),MATCH(DATEDIF('Development Costs'!$K38,'Development Costs'!AR$11,"m")+1,'S-Curve'!$C$3:$AM$3,0)),0))</f>
        <v>0</v>
      </c>
      <c r="AS38" s="99">
        <f>IF($N38="Equal",IF(AND(AS$11&gt;$K38,EOMONTH($M38,0)&gt;=AS$11),($F38-$O38)/$L38,0),IFERROR(($F38-$O38)*INDEX('S-Curve'!$C$3:$AM$39,MATCH('Development Costs'!$L38,'S-Curve'!$C$3:$C$39,0),MATCH(DATEDIF('Development Costs'!$K38,'Development Costs'!AS$11,"m")+1,'S-Curve'!$C$3:$AM$3,0)),0))</f>
        <v>0</v>
      </c>
      <c r="AT38" s="99">
        <f>IF($N38="Equal",IF(AND(AT$11&gt;$K38,EOMONTH($M38,0)&gt;=AT$11),($F38-$O38)/$L38,0),IFERROR(($F38-$O38)*INDEX('S-Curve'!$C$3:$AM$39,MATCH('Development Costs'!$L38,'S-Curve'!$C$3:$C$39,0),MATCH(DATEDIF('Development Costs'!$K38,'Development Costs'!AT$11,"m")+1,'S-Curve'!$C$3:$AM$3,0)),0))</f>
        <v>0</v>
      </c>
      <c r="AU38" s="99">
        <f>IF($N38="Equal",IF(AND(AU$11&gt;$K38,EOMONTH($M38,0)&gt;=AU$11),($F38-$O38)/$L38,0),IFERROR(($F38-$O38)*INDEX('S-Curve'!$C$3:$AM$39,MATCH('Development Costs'!$L38,'S-Curve'!$C$3:$C$39,0),MATCH(DATEDIF('Development Costs'!$K38,'Development Costs'!AU$11,"m")+1,'S-Curve'!$C$3:$AM$3,0)),0))</f>
        <v>0</v>
      </c>
      <c r="AV38" s="99">
        <f>IF($N38="Equal",IF(AND(AV$11&gt;$K38,EOMONTH($M38,0)&gt;=AV$11),($F38-$O38)/$L38,0),IFERROR(($F38-$O38)*INDEX('S-Curve'!$C$3:$AM$39,MATCH('Development Costs'!$L38,'S-Curve'!$C$3:$C$39,0),MATCH(DATEDIF('Development Costs'!$K38,'Development Costs'!AV$11,"m")+1,'S-Curve'!$C$3:$AM$3,0)),0))</f>
        <v>0</v>
      </c>
      <c r="AW38" s="99">
        <f>IF($N38="Equal",IF(AND(AW$11&gt;$K38,EOMONTH($M38,0)&gt;=AW$11),($F38-$O38)/$L38,0),IFERROR(($F38-$O38)*INDEX('S-Curve'!$C$3:$AM$39,MATCH('Development Costs'!$L38,'S-Curve'!$C$3:$C$39,0),MATCH(DATEDIF('Development Costs'!$K38,'Development Costs'!AW$11,"m")+1,'S-Curve'!$C$3:$AM$3,0)),0))</f>
        <v>0</v>
      </c>
      <c r="AX38" s="99">
        <f>IF($N38="Equal",IF(AND(AX$11&gt;$K38,EOMONTH($M38,0)&gt;=AX$11),($F38-$O38)/$L38,0),IFERROR(($F38-$O38)*INDEX('S-Curve'!$C$3:$AM$39,MATCH('Development Costs'!$L38,'S-Curve'!$C$3:$C$39,0),MATCH(DATEDIF('Development Costs'!$K38,'Development Costs'!AX$11,"m")+1,'S-Curve'!$C$3:$AM$3,0)),0))</f>
        <v>0</v>
      </c>
      <c r="AY38" s="99">
        <f>IF($N38="Equal",IF(AND(AY$11&gt;$K38,EOMONTH($M38,0)&gt;=AY$11),($F38-$O38)/$L38,0),IFERROR(($F38-$O38)*INDEX('S-Curve'!$C$3:$AM$39,MATCH('Development Costs'!$L38,'S-Curve'!$C$3:$C$39,0),MATCH(DATEDIF('Development Costs'!$K38,'Development Costs'!AY$11,"m")+1,'S-Curve'!$C$3:$AM$3,0)),0))</f>
        <v>0</v>
      </c>
      <c r="AZ38" s="99">
        <f>IF($N38="Equal",IF(AND(AZ$11&gt;$K38,EOMONTH($M38,0)&gt;=AZ$11),($F38-$O38)/$L38,0),IFERROR(($F38-$O38)*INDEX('S-Curve'!$C$3:$AM$39,MATCH('Development Costs'!$L38,'S-Curve'!$C$3:$C$39,0),MATCH(DATEDIF('Development Costs'!$K38,'Development Costs'!AZ$11,"m")+1,'S-Curve'!$C$3:$AM$3,0)),0))</f>
        <v>0</v>
      </c>
      <c r="BA38" s="99">
        <f>IF($N38="Equal",IF(AND(BA$11&gt;$K38,EOMONTH($M38,0)&gt;=BA$11),($F38-$O38)/$L38,0),IFERROR(($F38-$O38)*INDEX('S-Curve'!$C$3:$AM$39,MATCH('Development Costs'!$L38,'S-Curve'!$C$3:$C$39,0),MATCH(DATEDIF('Development Costs'!$K38,'Development Costs'!BA$11,"m")+1,'S-Curve'!$C$3:$AM$3,0)),0))</f>
        <v>0</v>
      </c>
      <c r="BB38" s="99">
        <f>IF($N38="Equal",IF(AND(BB$11&gt;$K38,EOMONTH($M38,0)&gt;=BB$11),($F38-$O38)/$L38,0),IFERROR(($F38-$O38)*INDEX('S-Curve'!$C$3:$AM$39,MATCH('Development Costs'!$L38,'S-Curve'!$C$3:$C$39,0),MATCH(DATEDIF('Development Costs'!$K38,'Development Costs'!BB$11,"m")+1,'S-Curve'!$C$3:$AM$3,0)),0))</f>
        <v>0</v>
      </c>
      <c r="BC38" s="99">
        <f>IF($N38="Equal",IF(AND(BC$11&gt;$K38,EOMONTH($M38,0)&gt;=BC$11),($F38-$O38)/$L38,0),IFERROR(($F38-$O38)*INDEX('S-Curve'!$C$3:$AM$39,MATCH('Development Costs'!$L38,'S-Curve'!$C$3:$C$39,0),MATCH(DATEDIF('Development Costs'!$K38,'Development Costs'!BC$11,"m")+1,'S-Curve'!$C$3:$AM$3,0)),0))</f>
        <v>0</v>
      </c>
      <c r="BD38" s="99">
        <f>IF($N38="Equal",IF(AND(BD$11&gt;$K38,EOMONTH($M38,0)&gt;=BD$11),($F38-$O38)/$L38,0),IFERROR(($F38-$O38)*INDEX('S-Curve'!$C$3:$AM$39,MATCH('Development Costs'!$L38,'S-Curve'!$C$3:$C$39,0),MATCH(DATEDIF('Development Costs'!$K38,'Development Costs'!BD$11,"m")+1,'S-Curve'!$C$3:$AM$3,0)),0))</f>
        <v>0</v>
      </c>
      <c r="BE38" s="99">
        <f>IF($N38="Equal",IF(AND(BE$11&gt;$K38,EOMONTH($M38,0)&gt;=BE$11),($F38-$O38)/$L38,0),IFERROR(($F38-$O38)*INDEX('S-Curve'!$C$3:$AM$39,MATCH('Development Costs'!$L38,'S-Curve'!$C$3:$C$39,0),MATCH(DATEDIF('Development Costs'!$K38,'Development Costs'!BE$11,"m")+1,'S-Curve'!$C$3:$AM$3,0)),0))</f>
        <v>0</v>
      </c>
      <c r="BF38" s="99">
        <f>IF($N38="Equal",IF(AND(BF$11&gt;$K38,EOMONTH($M38,0)&gt;=BF$11),($F38-$O38)/$L38,0),IFERROR(($F38-$O38)*INDEX('S-Curve'!$C$3:$AM$39,MATCH('Development Costs'!$L38,'S-Curve'!$C$3:$C$39,0),MATCH(DATEDIF('Development Costs'!$K38,'Development Costs'!BF$11,"m")+1,'S-Curve'!$C$3:$AM$3,0)),0))</f>
        <v>0</v>
      </c>
      <c r="BG38" s="99">
        <f>IF($N38="Equal",IF(AND(BG$11&gt;$K38,EOMONTH($M38,0)&gt;=BG$11),($F38-$O38)/$L38,0),IFERROR(($F38-$O38)*INDEX('S-Curve'!$C$3:$AM$39,MATCH('Development Costs'!$L38,'S-Curve'!$C$3:$C$39,0),MATCH(DATEDIF('Development Costs'!$K38,'Development Costs'!BG$11,"m")+1,'S-Curve'!$C$3:$AM$3,0)),0))</f>
        <v>0</v>
      </c>
      <c r="BH38" s="99">
        <f>IF($N38="Equal",IF(AND(BH$11&gt;$K38,EOMONTH($M38,0)&gt;=BH$11),($F38-$O38)/$L38,0),IFERROR(($F38-$O38)*INDEX('S-Curve'!$C$3:$AM$39,MATCH('Development Costs'!$L38,'S-Curve'!$C$3:$C$39,0),MATCH(DATEDIF('Development Costs'!$K38,'Development Costs'!BH$11,"m")+1,'S-Curve'!$C$3:$AM$3,0)),0))</f>
        <v>0</v>
      </c>
      <c r="BI38" s="99">
        <f>IF($N38="Equal",IF(AND(BI$11&gt;$K38,EOMONTH($M38,0)&gt;=BI$11),($F38-$O38)/$L38,0),IFERROR(($F38-$O38)*INDEX('S-Curve'!$C$3:$AM$39,MATCH('Development Costs'!$L38,'S-Curve'!$C$3:$C$39,0),MATCH(DATEDIF('Development Costs'!$K38,'Development Costs'!BI$11,"m")+1,'S-Curve'!$C$3:$AM$3,0)),0))</f>
        <v>0</v>
      </c>
      <c r="BJ38" s="99">
        <f>IF($N38="Equal",IF(AND(BJ$11&gt;$K38,EOMONTH($M38,0)&gt;=BJ$11),($F38-$O38)/$L38,0),IFERROR(($F38-$O38)*INDEX('S-Curve'!$C$3:$AM$39,MATCH('Development Costs'!$L38,'S-Curve'!$C$3:$C$39,0),MATCH(DATEDIF('Development Costs'!$K38,'Development Costs'!BJ$11,"m")+1,'S-Curve'!$C$3:$AM$3,0)),0))</f>
        <v>0</v>
      </c>
      <c r="BK38" s="99">
        <f>IF($N38="Equal",IF(AND(BK$11&gt;$K38,EOMONTH($M38,0)&gt;=BK$11),($F38-$O38)/$L38,0),IFERROR(($F38-$O38)*INDEX('S-Curve'!$C$3:$AM$39,MATCH('Development Costs'!$L38,'S-Curve'!$C$3:$C$39,0),MATCH(DATEDIF('Development Costs'!$K38,'Development Costs'!BK$11,"m")+1,'S-Curve'!$C$3:$AM$3,0)),0))</f>
        <v>0</v>
      </c>
      <c r="BL38" s="99">
        <f>IF($N38="Equal",IF(AND(BL$11&gt;$K38,EOMONTH($M38,0)&gt;=BL$11),($F38-$O38)/$L38,0),IFERROR(($F38-$O38)*INDEX('S-Curve'!$C$3:$AM$39,MATCH('Development Costs'!$L38,'S-Curve'!$C$3:$C$39,0),MATCH(DATEDIF('Development Costs'!$K38,'Development Costs'!BL$11,"m")+1,'S-Curve'!$C$3:$AM$3,0)),0))</f>
        <v>0</v>
      </c>
      <c r="BM38" s="99">
        <f>IF($N38="Equal",IF(AND(BM$11&gt;$K38,EOMONTH($M38,0)&gt;=BM$11),($F38-$O38)/$L38,0),IFERROR(($F38-$O38)*INDEX('S-Curve'!$C$3:$AM$39,MATCH('Development Costs'!$L38,'S-Curve'!$C$3:$C$39,0),MATCH(DATEDIF('Development Costs'!$K38,'Development Costs'!BM$11,"m")+1,'S-Curve'!$C$3:$AM$3,0)),0))</f>
        <v>0</v>
      </c>
      <c r="BN38" s="99">
        <f>IF($N38="Equal",IF(AND(BN$11&gt;$K38,EOMONTH($M38,0)&gt;=BN$11),($F38-$O38)/$L38,0),IFERROR(($F38-$O38)*INDEX('S-Curve'!$C$3:$AM$39,MATCH('Development Costs'!$L38,'S-Curve'!$C$3:$C$39,0),MATCH(DATEDIF('Development Costs'!$K38,'Development Costs'!BN$11,"m")+1,'S-Curve'!$C$3:$AM$3,0)),0))</f>
        <v>0</v>
      </c>
      <c r="BO38" s="99">
        <f>IF($N38="Equal",IF(AND(BO$11&gt;$K38,EOMONTH($M38,0)&gt;=BO$11),($F38-$O38)/$L38,0),IFERROR(($F38-$O38)*INDEX('S-Curve'!$C$3:$AM$39,MATCH('Development Costs'!$L38,'S-Curve'!$C$3:$C$39,0),MATCH(DATEDIF('Development Costs'!$K38,'Development Costs'!BO$11,"m")+1,'S-Curve'!$C$3:$AM$3,0)),0))</f>
        <v>0</v>
      </c>
      <c r="BP38" s="99">
        <f>IF($N38="Equal",IF(AND(BP$11&gt;$K38,EOMONTH($M38,0)&gt;=BP$11),($F38-$O38)/$L38,0),IFERROR(($F38-$O38)*INDEX('S-Curve'!$C$3:$AM$39,MATCH('Development Costs'!$L38,'S-Curve'!$C$3:$C$39,0),MATCH(DATEDIF('Development Costs'!$K38,'Development Costs'!BP$11,"m")+1,'S-Curve'!$C$3:$AM$3,0)),0))</f>
        <v>0</v>
      </c>
      <c r="BQ38" s="99">
        <f>IF($N38="Equal",IF(AND(BQ$11&gt;$K38,EOMONTH($M38,0)&gt;=BQ$11),($F38-$O38)/$L38,0),IFERROR(($F38-$O38)*INDEX('S-Curve'!$C$3:$AM$39,MATCH('Development Costs'!$L38,'S-Curve'!$C$3:$C$39,0),MATCH(DATEDIF('Development Costs'!$K38,'Development Costs'!BQ$11,"m")+1,'S-Curve'!$C$3:$AM$3,0)),0))</f>
        <v>0</v>
      </c>
      <c r="BR38" s="99">
        <f>IF($N38="Equal",IF(AND(BR$11&gt;$K38,EOMONTH($M38,0)&gt;=BR$11),($F38-$O38)/$L38,0),IFERROR(($F38-$O38)*INDEX('S-Curve'!$C$3:$AM$39,MATCH('Development Costs'!$L38,'S-Curve'!$C$3:$C$39,0),MATCH(DATEDIF('Development Costs'!$K38,'Development Costs'!BR$11,"m")+1,'S-Curve'!$C$3:$AM$3,0)),0))</f>
        <v>0</v>
      </c>
      <c r="BS38" s="99">
        <f>IF($N38="Equal",IF(AND(BS$11&gt;$K38,EOMONTH($M38,0)&gt;=BS$11),($F38-$O38)/$L38,0),IFERROR(($F38-$O38)*INDEX('S-Curve'!$C$3:$AM$39,MATCH('Development Costs'!$L38,'S-Curve'!$C$3:$C$39,0),MATCH(DATEDIF('Development Costs'!$K38,'Development Costs'!BS$11,"m")+1,'S-Curve'!$C$3:$AM$3,0)),0))</f>
        <v>0</v>
      </c>
      <c r="BT38" s="99">
        <f>IF($N38="Equal",IF(AND(BT$11&gt;$K38,EOMONTH($M38,0)&gt;=BT$11),($F38-$O38)/$L38,0),IFERROR(($F38-$O38)*INDEX('S-Curve'!$C$3:$AM$39,MATCH('Development Costs'!$L38,'S-Curve'!$C$3:$C$39,0),MATCH(DATEDIF('Development Costs'!$K38,'Development Costs'!BT$11,"m")+1,'S-Curve'!$C$3:$AM$3,0)),0))</f>
        <v>0</v>
      </c>
      <c r="BU38" s="99">
        <f>IF($N38="Equal",IF(AND(BU$11&gt;$K38,EOMONTH($M38,0)&gt;=BU$11),($F38-$O38)/$L38,0),IFERROR(($F38-$O38)*INDEX('S-Curve'!$C$3:$AM$39,MATCH('Development Costs'!$L38,'S-Curve'!$C$3:$C$39,0),MATCH(DATEDIF('Development Costs'!$K38,'Development Costs'!BU$11,"m")+1,'S-Curve'!$C$3:$AM$3,0)),0))</f>
        <v>0</v>
      </c>
      <c r="BV38" s="99">
        <f>IF($N38="Equal",IF(AND(BV$11&gt;$K38,EOMONTH($M38,0)&gt;=BV$11),($F38-$O38)/$L38,0),IFERROR(($F38-$O38)*INDEX('S-Curve'!$C$3:$AM$39,MATCH('Development Costs'!$L38,'S-Curve'!$C$3:$C$39,0),MATCH(DATEDIF('Development Costs'!$K38,'Development Costs'!BV$11,"m")+1,'S-Curve'!$C$3:$AM$3,0)),0))</f>
        <v>0</v>
      </c>
      <c r="BW38" s="99">
        <f>IF($N38="Equal",IF(AND(BW$11&gt;$K38,EOMONTH($M38,0)&gt;=BW$11),($F38-$O38)/$L38,0),IFERROR(($F38-$O38)*INDEX('S-Curve'!$C$3:$AM$39,MATCH('Development Costs'!$L38,'S-Curve'!$C$3:$C$39,0),MATCH(DATEDIF('Development Costs'!$K38,'Development Costs'!BW$11,"m")+1,'S-Curve'!$C$3:$AM$3,0)),0))</f>
        <v>0</v>
      </c>
      <c r="BX38" s="99">
        <f>IF($N38="Equal",IF(AND(BX$11&gt;$K38,EOMONTH($M38,0)&gt;=BX$11),($F38-$O38)/$L38,0),IFERROR(($F38-$O38)*INDEX('S-Curve'!$C$3:$AM$39,MATCH('Development Costs'!$L38,'S-Curve'!$C$3:$C$39,0),MATCH(DATEDIF('Development Costs'!$K38,'Development Costs'!BX$11,"m")+1,'S-Curve'!$C$3:$AM$3,0)),0))</f>
        <v>0</v>
      </c>
      <c r="BY38" s="99">
        <f>IF($N38="Equal",IF(AND(BY$11&gt;$K38,EOMONTH($M38,0)&gt;=BY$11),($F38-$O38)/$L38,0),IFERROR(($F38-$O38)*INDEX('S-Curve'!$C$3:$AM$39,MATCH('Development Costs'!$L38,'S-Curve'!$C$3:$C$39,0),MATCH(DATEDIF('Development Costs'!$K38,'Development Costs'!BY$11,"m")+1,'S-Curve'!$C$3:$AM$3,0)),0))</f>
        <v>0</v>
      </c>
      <c r="BZ38" s="99">
        <f>IF($N38="Equal",IF(AND(BZ$11&gt;$K38,EOMONTH($M38,0)&gt;=BZ$11),($F38-$O38)/$L38,0),IFERROR(($F38-$O38)*INDEX('S-Curve'!$C$3:$AM$39,MATCH('Development Costs'!$L38,'S-Curve'!$C$3:$C$39,0),MATCH(DATEDIF('Development Costs'!$K38,'Development Costs'!BZ$11,"m")+1,'S-Curve'!$C$3:$AM$3,0)),0))</f>
        <v>0</v>
      </c>
      <c r="CA38" s="99">
        <f>IF($N38="Equal",IF(AND(CA$11&gt;$K38,EOMONTH($M38,0)&gt;=CA$11),($F38-$O38)/$L38,0),IFERROR(($F38-$O38)*INDEX('S-Curve'!$C$3:$AM$39,MATCH('Development Costs'!$L38,'S-Curve'!$C$3:$C$39,0),MATCH(DATEDIF('Development Costs'!$K38,'Development Costs'!CA$11,"m")+1,'S-Curve'!$C$3:$AM$3,0)),0))</f>
        <v>0</v>
      </c>
      <c r="CB38" s="99">
        <f>IF($N38="Equal",IF(AND(CB$11&gt;$K38,EOMONTH($M38,0)&gt;=CB$11),($F38-$O38)/$L38,0),IFERROR(($F38-$O38)*INDEX('S-Curve'!$C$3:$AM$39,MATCH('Development Costs'!$L38,'S-Curve'!$C$3:$C$39,0),MATCH(DATEDIF('Development Costs'!$K38,'Development Costs'!CB$11,"m")+1,'S-Curve'!$C$3:$AM$3,0)),0))</f>
        <v>0</v>
      </c>
      <c r="CC38" s="99">
        <f>IF($N38="Equal",IF(AND(CC$11&gt;$K38,EOMONTH($M38,0)&gt;=CC$11),($F38-$O38)/$L38,0),IFERROR(($F38-$O38)*INDEX('S-Curve'!$C$3:$AM$39,MATCH('Development Costs'!$L38,'S-Curve'!$C$3:$C$39,0),MATCH(DATEDIF('Development Costs'!$K38,'Development Costs'!CC$11,"m")+1,'S-Curve'!$C$3:$AM$3,0)),0))</f>
        <v>0</v>
      </c>
      <c r="CD38" s="99">
        <f>IF($N38="Equal",IF(AND(CD$11&gt;$K38,EOMONTH($M38,0)&gt;=CD$11),($F38-$O38)/$L38,0),IFERROR(($F38-$O38)*INDEX('S-Curve'!$C$3:$AM$39,MATCH('Development Costs'!$L38,'S-Curve'!$C$3:$C$39,0),MATCH(DATEDIF('Development Costs'!$K38,'Development Costs'!CD$11,"m")+1,'S-Curve'!$C$3:$AM$3,0)),0))</f>
        <v>0</v>
      </c>
      <c r="CE38" s="99">
        <f>IF($N38="Equal",IF(AND(CE$11&gt;$K38,EOMONTH($M38,0)&gt;=CE$11),($F38-$O38)/$L38,0),IFERROR(($F38-$O38)*INDEX('S-Curve'!$C$3:$AM$39,MATCH('Development Costs'!$L38,'S-Curve'!$C$3:$C$39,0),MATCH(DATEDIF('Development Costs'!$K38,'Development Costs'!CE$11,"m")+1,'S-Curve'!$C$3:$AM$3,0)),0))</f>
        <v>0</v>
      </c>
      <c r="CF38" s="99">
        <f>IF($N38="Equal",IF(AND(CF$11&gt;$K38,EOMONTH($M38,0)&gt;=CF$11),($F38-$O38)/$L38,0),IFERROR(($F38-$O38)*INDEX('S-Curve'!$C$3:$AM$39,MATCH('Development Costs'!$L38,'S-Curve'!$C$3:$C$39,0),MATCH(DATEDIF('Development Costs'!$K38,'Development Costs'!CF$11,"m")+1,'S-Curve'!$C$3:$AM$3,0)),0))</f>
        <v>0</v>
      </c>
      <c r="CG38" s="99">
        <f>IF($N38="Equal",IF(AND(CG$11&gt;$K38,EOMONTH($M38,0)&gt;=CG$11),($F38-$O38)/$L38,0),IFERROR(($F38-$O38)*INDEX('S-Curve'!$C$3:$AM$39,MATCH('Development Costs'!$L38,'S-Curve'!$C$3:$C$39,0),MATCH(DATEDIF('Development Costs'!$K38,'Development Costs'!CG$11,"m")+1,'S-Curve'!$C$3:$AM$3,0)),0))</f>
        <v>0</v>
      </c>
      <c r="CH38" s="99">
        <f>IF($N38="Equal",IF(AND(CH$11&gt;$K38,EOMONTH($M38,0)&gt;=CH$11),($F38-$O38)/$L38,0),IFERROR(($F38-$O38)*INDEX('S-Curve'!$C$3:$AM$39,MATCH('Development Costs'!$L38,'S-Curve'!$C$3:$C$39,0),MATCH(DATEDIF('Development Costs'!$K38,'Development Costs'!CH$11,"m")+1,'S-Curve'!$C$3:$AM$3,0)),0))</f>
        <v>0</v>
      </c>
      <c r="CI38" s="99">
        <f>IF($N38="Equal",IF(AND(CI$11&gt;$K38,EOMONTH($M38,0)&gt;=CI$11),($F38-$O38)/$L38,0),IFERROR(($F38-$O38)*INDEX('S-Curve'!$C$3:$AM$39,MATCH('Development Costs'!$L38,'S-Curve'!$C$3:$C$39,0),MATCH(DATEDIF('Development Costs'!$K38,'Development Costs'!CI$11,"m")+1,'S-Curve'!$C$3:$AM$3,0)),0))</f>
        <v>0</v>
      </c>
      <c r="CJ38" s="99">
        <f>IF($N38="Equal",IF(AND(CJ$11&gt;$K38,EOMONTH($M38,0)&gt;=CJ$11),($F38-$O38)/$L38,0),IFERROR(($F38-$O38)*INDEX('S-Curve'!$C$3:$AM$39,MATCH('Development Costs'!$L38,'S-Curve'!$C$3:$C$39,0),MATCH(DATEDIF('Development Costs'!$K38,'Development Costs'!CJ$11,"m")+1,'S-Curve'!$C$3:$AM$3,0)),0))</f>
        <v>0</v>
      </c>
      <c r="CK38" s="99">
        <f>IF($N38="Equal",IF(AND(CK$11&gt;$K38,EOMONTH($M38,0)&gt;=CK$11),($F38-$O38)/$L38,0),IFERROR(($F38-$O38)*INDEX('S-Curve'!$C$3:$AM$39,MATCH('Development Costs'!$L38,'S-Curve'!$C$3:$C$39,0),MATCH(DATEDIF('Development Costs'!$K38,'Development Costs'!CK$11,"m")+1,'S-Curve'!$C$3:$AM$3,0)),0))</f>
        <v>0</v>
      </c>
      <c r="CL38" s="99">
        <f>IF($N38="Equal",IF(AND(CL$11&gt;$K38,EOMONTH($M38,0)&gt;=CL$11),($F38-$O38)/$L38,0),IFERROR(($F38-$O38)*INDEX('S-Curve'!$C$3:$AM$39,MATCH('Development Costs'!$L38,'S-Curve'!$C$3:$C$39,0),MATCH(DATEDIF('Development Costs'!$K38,'Development Costs'!CL$11,"m")+1,'S-Curve'!$C$3:$AM$3,0)),0))</f>
        <v>0</v>
      </c>
      <c r="CM38" s="99">
        <f>IF($N38="Equal",IF(AND(CM$11&gt;$K38,EOMONTH($M38,0)&gt;=CM$11),($F38-$O38)/$L38,0),IFERROR(($F38-$O38)*INDEX('S-Curve'!$C$3:$AM$39,MATCH('Development Costs'!$L38,'S-Curve'!$C$3:$C$39,0),MATCH(DATEDIF('Development Costs'!$K38,'Development Costs'!CM$11,"m")+1,'S-Curve'!$C$3:$AM$3,0)),0))</f>
        <v>0</v>
      </c>
      <c r="CN38" s="99">
        <f>IF($N38="Equal",IF(AND(CN$11&gt;$K38,EOMONTH($M38,0)&gt;=CN$11),($F38-$O38)/$L38,0),IFERROR(($F38-$O38)*INDEX('S-Curve'!$C$3:$AM$39,MATCH('Development Costs'!$L38,'S-Curve'!$C$3:$C$39,0),MATCH(DATEDIF('Development Costs'!$K38,'Development Costs'!CN$11,"m")+1,'S-Curve'!$C$3:$AM$3,0)),0))</f>
        <v>0</v>
      </c>
      <c r="CO38" s="99">
        <f>IF($N38="Equal",IF(AND(CO$11&gt;$K38,EOMONTH($M38,0)&gt;=CO$11),($F38-$O38)/$L38,0),IFERROR(($F38-$O38)*INDEX('S-Curve'!$C$3:$AM$39,MATCH('Development Costs'!$L38,'S-Curve'!$C$3:$C$39,0),MATCH(DATEDIF('Development Costs'!$K38,'Development Costs'!CO$11,"m")+1,'S-Curve'!$C$3:$AM$3,0)),0))</f>
        <v>0</v>
      </c>
      <c r="CP38" s="99">
        <f>IF($N38="Equal",IF(AND(CP$11&gt;$K38,EOMONTH($M38,0)&gt;=CP$11),($F38-$O38)/$L38,0),IFERROR(($F38-$O38)*INDEX('S-Curve'!$C$3:$AM$39,MATCH('Development Costs'!$L38,'S-Curve'!$C$3:$C$39,0),MATCH(DATEDIF('Development Costs'!$K38,'Development Costs'!CP$11,"m")+1,'S-Curve'!$C$3:$AM$3,0)),0))</f>
        <v>0</v>
      </c>
      <c r="CQ38" s="99">
        <f>IF($N38="Equal",IF(AND(CQ$11&gt;$K38,EOMONTH($M38,0)&gt;=CQ$11),($F38-$O38)/$L38,0),IFERROR(($F38-$O38)*INDEX('S-Curve'!$C$3:$AM$39,MATCH('Development Costs'!$L38,'S-Curve'!$C$3:$C$39,0),MATCH(DATEDIF('Development Costs'!$K38,'Development Costs'!CQ$11,"m")+1,'S-Curve'!$C$3:$AM$3,0)),0))</f>
        <v>0</v>
      </c>
      <c r="CR38" s="99">
        <f>IF($N38="Equal",IF(AND(CR$11&gt;$K38,EOMONTH($M38,0)&gt;=CR$11),($F38-$O38)/$L38,0),IFERROR(($F38-$O38)*INDEX('S-Curve'!$C$3:$AM$39,MATCH('Development Costs'!$L38,'S-Curve'!$C$3:$C$39,0),MATCH(DATEDIF('Development Costs'!$K38,'Development Costs'!CR$11,"m")+1,'S-Curve'!$C$3:$AM$3,0)),0))</f>
        <v>0</v>
      </c>
      <c r="CS38" s="99">
        <f>IF($N38="Equal",IF(AND(CS$11&gt;$K38,EOMONTH($M38,0)&gt;=CS$11),($F38-$O38)/$L38,0),IFERROR(($F38-$O38)*INDEX('S-Curve'!$C$3:$AM$39,MATCH('Development Costs'!$L38,'S-Curve'!$C$3:$C$39,0),MATCH(DATEDIF('Development Costs'!$K38,'Development Costs'!CS$11,"m")+1,'S-Curve'!$C$3:$AM$3,0)),0))</f>
        <v>0</v>
      </c>
      <c r="CT38" s="99">
        <f>IF($N38="Equal",IF(AND(CT$11&gt;$K38,EOMONTH($M38,0)&gt;=CT$11),($F38-$O38)/$L38,0),IFERROR(($F38-$O38)*INDEX('S-Curve'!$C$3:$AM$39,MATCH('Development Costs'!$L38,'S-Curve'!$C$3:$C$39,0),MATCH(DATEDIF('Development Costs'!$K38,'Development Costs'!CT$11,"m")+1,'S-Curve'!$C$3:$AM$3,0)),0))</f>
        <v>0</v>
      </c>
      <c r="CU38" s="99">
        <f>IF($N38="Equal",IF(AND(CU$11&gt;$K38,EOMONTH($M38,0)&gt;=CU$11),($F38-$O38)/$L38,0),IFERROR(($F38-$O38)*INDEX('S-Curve'!$C$3:$AM$39,MATCH('Development Costs'!$L38,'S-Curve'!$C$3:$C$39,0),MATCH(DATEDIF('Development Costs'!$K38,'Development Costs'!CU$11,"m")+1,'S-Curve'!$C$3:$AM$3,0)),0))</f>
        <v>0</v>
      </c>
      <c r="CV38" s="99">
        <f>IF($N38="Equal",IF(AND(CV$11&gt;$K38,EOMONTH($M38,0)&gt;=CV$11),($F38-$O38)/$L38,0),IFERROR(($F38-$O38)*INDEX('S-Curve'!$C$3:$AM$39,MATCH('Development Costs'!$L38,'S-Curve'!$C$3:$C$39,0),MATCH(DATEDIF('Development Costs'!$K38,'Development Costs'!CV$11,"m")+1,'S-Curve'!$C$3:$AM$3,0)),0))</f>
        <v>0</v>
      </c>
      <c r="CW38" s="99">
        <f>IF($N38="Equal",IF(AND(CW$11&gt;$K38,EOMONTH($M38,0)&gt;=CW$11),($F38-$O38)/$L38,0),IFERROR(($F38-$O38)*INDEX('S-Curve'!$C$3:$AM$39,MATCH('Development Costs'!$L38,'S-Curve'!$C$3:$C$39,0),MATCH(DATEDIF('Development Costs'!$K38,'Development Costs'!CW$11,"m")+1,'S-Curve'!$C$3:$AM$3,0)),0))</f>
        <v>0</v>
      </c>
      <c r="CX38" s="99">
        <f>IF($N38="Equal",IF(AND(CX$11&gt;$K38,EOMONTH($M38,0)&gt;=CX$11),($F38-$O38)/$L38,0),IFERROR(($F38-$O38)*INDEX('S-Curve'!$C$3:$AM$39,MATCH('Development Costs'!$L38,'S-Curve'!$C$3:$C$39,0),MATCH(DATEDIF('Development Costs'!$K38,'Development Costs'!CX$11,"m")+1,'S-Curve'!$C$3:$AM$3,0)),0))</f>
        <v>0</v>
      </c>
      <c r="CY38" s="99">
        <f>IF($N38="Equal",IF(AND(CY$11&gt;$K38,EOMONTH($M38,0)&gt;=CY$11),($F38-$O38)/$L38,0),IFERROR(($F38-$O38)*INDEX('S-Curve'!$C$3:$AM$39,MATCH('Development Costs'!$L38,'S-Curve'!$C$3:$C$39,0),MATCH(DATEDIF('Development Costs'!$K38,'Development Costs'!CY$11,"m")+1,'S-Curve'!$C$3:$AM$3,0)),0))</f>
        <v>0</v>
      </c>
      <c r="CZ38" s="99">
        <f>IF($N38="Equal",IF(AND(CZ$11&gt;$K38,EOMONTH($M38,0)&gt;=CZ$11),($F38-$O38)/$L38,0),IFERROR(($F38-$O38)*INDEX('S-Curve'!$C$3:$AM$39,MATCH('Development Costs'!$L38,'S-Curve'!$C$3:$C$39,0),MATCH(DATEDIF('Development Costs'!$K38,'Development Costs'!CZ$11,"m")+1,'S-Curve'!$C$3:$AM$3,0)),0))</f>
        <v>0</v>
      </c>
      <c r="DA38" s="99">
        <f>IF($N38="Equal",IF(AND(DA$11&gt;$K38,EOMONTH($M38,0)&gt;=DA$11),($F38-$O38)/$L38,0),IFERROR(($F38-$O38)*INDEX('S-Curve'!$C$3:$AM$39,MATCH('Development Costs'!$L38,'S-Curve'!$C$3:$C$39,0),MATCH(DATEDIF('Development Costs'!$K38,'Development Costs'!DA$11,"m")+1,'S-Curve'!$C$3:$AM$3,0)),0))</f>
        <v>0</v>
      </c>
      <c r="DB38" s="99">
        <f>IF($N38="Equal",IF(AND(DB$11&gt;$K38,EOMONTH($M38,0)&gt;=DB$11),($F38-$O38)/$L38,0),IFERROR(($F38-$O38)*INDEX('S-Curve'!$C$3:$AM$39,MATCH('Development Costs'!$L38,'S-Curve'!$C$3:$C$39,0),MATCH(DATEDIF('Development Costs'!$K38,'Development Costs'!DB$11,"m")+1,'S-Curve'!$C$3:$AM$3,0)),0))</f>
        <v>0</v>
      </c>
      <c r="DC38" s="99">
        <f>IF($N38="Equal",IF(AND(DC$11&gt;$K38,EOMONTH($M38,0)&gt;=DC$11),($F38-$O38)/$L38,0),IFERROR(($F38-$O38)*INDEX('S-Curve'!$C$3:$AM$39,MATCH('Development Costs'!$L38,'S-Curve'!$C$3:$C$39,0),MATCH(DATEDIF('Development Costs'!$K38,'Development Costs'!DC$11,"m")+1,'S-Curve'!$C$3:$AM$3,0)),0))</f>
        <v>0</v>
      </c>
      <c r="DD38" s="99">
        <f>IF($N38="Equal",IF(AND(DD$11&gt;$K38,EOMONTH($M38,0)&gt;=DD$11),($F38-$O38)/$L38,0),IFERROR(($F38-$O38)*INDEX('S-Curve'!$C$3:$AM$39,MATCH('Development Costs'!$L38,'S-Curve'!$C$3:$C$39,0),MATCH(DATEDIF('Development Costs'!$K38,'Development Costs'!DD$11,"m")+1,'S-Curve'!$C$3:$AM$3,0)),0))</f>
        <v>0</v>
      </c>
      <c r="DE38" s="99">
        <f>IF($N38="Equal",IF(AND(DE$11&gt;$K38,EOMONTH($M38,0)&gt;=DE$11),($F38-$O38)/$L38,0),IFERROR(($F38-$O38)*INDEX('S-Curve'!$C$3:$AM$39,MATCH('Development Costs'!$L38,'S-Curve'!$C$3:$C$39,0),MATCH(DATEDIF('Development Costs'!$K38,'Development Costs'!DE$11,"m")+1,'S-Curve'!$C$3:$AM$3,0)),0))</f>
        <v>0</v>
      </c>
      <c r="DF38" s="99">
        <f>IF($N38="Equal",IF(AND(DF$11&gt;$K38,EOMONTH($M38,0)&gt;=DF$11),($F38-$O38)/$L38,0),IFERROR(($F38-$O38)*INDEX('S-Curve'!$C$3:$AM$39,MATCH('Development Costs'!$L38,'S-Curve'!$C$3:$C$39,0),MATCH(DATEDIF('Development Costs'!$K38,'Development Costs'!DF$11,"m")+1,'S-Curve'!$C$3:$AM$3,0)),0))</f>
        <v>0</v>
      </c>
      <c r="DG38" s="99">
        <f>IF($N38="Equal",IF(AND(DG$11&gt;$K38,EOMONTH($M38,0)&gt;=DG$11),($F38-$O38)/$L38,0),IFERROR(($F38-$O38)*INDEX('S-Curve'!$C$3:$AM$39,MATCH('Development Costs'!$L38,'S-Curve'!$C$3:$C$39,0),MATCH(DATEDIF('Development Costs'!$K38,'Development Costs'!DG$11,"m")+1,'S-Curve'!$C$3:$AM$3,0)),0))</f>
        <v>0</v>
      </c>
      <c r="DH38" s="99">
        <f>IF($N38="Equal",IF(AND(DH$11&gt;$K38,EOMONTH($M38,0)&gt;=DH$11),($F38-$O38)/$L38,0),IFERROR(($F38-$O38)*INDEX('S-Curve'!$C$3:$AM$39,MATCH('Development Costs'!$L38,'S-Curve'!$C$3:$C$39,0),MATCH(DATEDIF('Development Costs'!$K38,'Development Costs'!DH$11,"m")+1,'S-Curve'!$C$3:$AM$3,0)),0))</f>
        <v>0</v>
      </c>
      <c r="DI38" s="99">
        <f>IF($N38="Equal",IF(AND(DI$11&gt;$K38,EOMONTH($M38,0)&gt;=DI$11),($F38-$O38)/$L38,0),IFERROR(($F38-$O38)*INDEX('S-Curve'!$C$3:$AM$39,MATCH('Development Costs'!$L38,'S-Curve'!$C$3:$C$39,0),MATCH(DATEDIF('Development Costs'!$K38,'Development Costs'!DI$11,"m")+1,'S-Curve'!$C$3:$AM$3,0)),0))</f>
        <v>0</v>
      </c>
      <c r="DJ38" s="99">
        <f>IF($N38="Equal",IF(AND(DJ$11&gt;$K38,EOMONTH($M38,0)&gt;=DJ$11),($F38-$O38)/$L38,0),IFERROR(($F38-$O38)*INDEX('S-Curve'!$C$3:$AM$39,MATCH('Development Costs'!$L38,'S-Curve'!$C$3:$C$39,0),MATCH(DATEDIF('Development Costs'!$K38,'Development Costs'!DJ$11,"m")+1,'S-Curve'!$C$3:$AM$3,0)),0))</f>
        <v>0</v>
      </c>
      <c r="DK38" s="99">
        <f>IF($N38="Equal",IF(AND(DK$11&gt;$K38,EOMONTH($M38,0)&gt;=DK$11),($F38-$O38)/$L38,0),IFERROR(($F38-$O38)*INDEX('S-Curve'!$C$3:$AM$39,MATCH('Development Costs'!$L38,'S-Curve'!$C$3:$C$39,0),MATCH(DATEDIF('Development Costs'!$K38,'Development Costs'!DK$11,"m")+1,'S-Curve'!$C$3:$AM$3,0)),0))</f>
        <v>0</v>
      </c>
      <c r="DL38" s="99">
        <f>IF($N38="Equal",IF(AND(DL$11&gt;$K38,EOMONTH($M38,0)&gt;=DL$11),($F38-$O38)/$L38,0),IFERROR(($F38-$O38)*INDEX('S-Curve'!$C$3:$AM$39,MATCH('Development Costs'!$L38,'S-Curve'!$C$3:$C$39,0),MATCH(DATEDIF('Development Costs'!$K38,'Development Costs'!DL$11,"m")+1,'S-Curve'!$C$3:$AM$3,0)),0))</f>
        <v>0</v>
      </c>
      <c r="DM38" s="99">
        <f>IF($N38="Equal",IF(AND(DM$11&gt;$K38,EOMONTH($M38,0)&gt;=DM$11),($F38-$O38)/$L38,0),IFERROR(($F38-$O38)*INDEX('S-Curve'!$C$3:$AM$39,MATCH('Development Costs'!$L38,'S-Curve'!$C$3:$C$39,0),MATCH(DATEDIF('Development Costs'!$K38,'Development Costs'!DM$11,"m")+1,'S-Curve'!$C$3:$AM$3,0)),0))</f>
        <v>0</v>
      </c>
      <c r="DN38" s="99">
        <f>IF($N38="Equal",IF(AND(DN$11&gt;$K38,EOMONTH($M38,0)&gt;=DN$11),($F38-$O38)/$L38,0),IFERROR(($F38-$O38)*INDEX('S-Curve'!$C$3:$AM$39,MATCH('Development Costs'!$L38,'S-Curve'!$C$3:$C$39,0),MATCH(DATEDIF('Development Costs'!$K38,'Development Costs'!DN$11,"m")+1,'S-Curve'!$C$3:$AM$3,0)),0))</f>
        <v>0</v>
      </c>
      <c r="DO38" s="99">
        <f>IF($N38="Equal",IF(AND(DO$11&gt;$K38,EOMONTH($M38,0)&gt;=DO$11),($F38-$O38)/$L38,0),IFERROR(($F38-$O38)*INDEX('S-Curve'!$C$3:$AM$39,MATCH('Development Costs'!$L38,'S-Curve'!$C$3:$C$39,0),MATCH(DATEDIF('Development Costs'!$K38,'Development Costs'!DO$11,"m")+1,'S-Curve'!$C$3:$AM$3,0)),0))</f>
        <v>0</v>
      </c>
      <c r="DP38" s="99">
        <f>IF($N38="Equal",IF(AND(DP$11&gt;$K38,EOMONTH($M38,0)&gt;=DP$11),($F38-$O38)/$L38,0),IFERROR(($F38-$O38)*INDEX('S-Curve'!$C$3:$AM$39,MATCH('Development Costs'!$L38,'S-Curve'!$C$3:$C$39,0),MATCH(DATEDIF('Development Costs'!$K38,'Development Costs'!DP$11,"m")+1,'S-Curve'!$C$3:$AM$3,0)),0))</f>
        <v>0</v>
      </c>
      <c r="DQ38" s="99">
        <f>IF($N38="Equal",IF(AND(DQ$11&gt;$K38,EOMONTH($M38,0)&gt;=DQ$11),($F38-$O38)/$L38,0),IFERROR(($F38-$O38)*INDEX('S-Curve'!$C$3:$AM$39,MATCH('Development Costs'!$L38,'S-Curve'!$C$3:$C$39,0),MATCH(DATEDIF('Development Costs'!$K38,'Development Costs'!DQ$11,"m")+1,'S-Curve'!$C$3:$AM$3,0)),0))</f>
        <v>0</v>
      </c>
      <c r="DR38" s="99">
        <f>IF($N38="Equal",IF(AND(DR$11&gt;$K38,EOMONTH($M38,0)&gt;=DR$11),($F38-$O38)/$L38,0),IFERROR(($F38-$O38)*INDEX('S-Curve'!$C$3:$AM$39,MATCH('Development Costs'!$L38,'S-Curve'!$C$3:$C$39,0),MATCH(DATEDIF('Development Costs'!$K38,'Development Costs'!DR$11,"m")+1,'S-Curve'!$C$3:$AM$3,0)),0))</f>
        <v>0</v>
      </c>
      <c r="DS38" s="99">
        <f>IF($N38="Equal",IF(AND(DS$11&gt;$K38,EOMONTH($M38,0)&gt;=DS$11),($F38-$O38)/$L38,0),IFERROR(($F38-$O38)*INDEX('S-Curve'!$C$3:$AM$39,MATCH('Development Costs'!$L38,'S-Curve'!$C$3:$C$39,0),MATCH(DATEDIF('Development Costs'!$K38,'Development Costs'!DS$11,"m")+1,'S-Curve'!$C$3:$AM$3,0)),0))</f>
        <v>0</v>
      </c>
      <c r="DT38" s="99">
        <f>IF($N38="Equal",IF(AND(DT$11&gt;$K38,EOMONTH($M38,0)&gt;=DT$11),($F38-$O38)/$L38,0),IFERROR(($F38-$O38)*INDEX('S-Curve'!$C$3:$AM$39,MATCH('Development Costs'!$L38,'S-Curve'!$C$3:$C$39,0),MATCH(DATEDIF('Development Costs'!$K38,'Development Costs'!DT$11,"m")+1,'S-Curve'!$C$3:$AM$3,0)),0))</f>
        <v>0</v>
      </c>
      <c r="DU38" s="99">
        <f>IF($N38="Equal",IF(AND(DU$11&gt;$K38,EOMONTH($M38,0)&gt;=DU$11),($F38-$O38)/$L38,0),IFERROR(($F38-$O38)*INDEX('S-Curve'!$C$3:$AM$39,MATCH('Development Costs'!$L38,'S-Curve'!$C$3:$C$39,0),MATCH(DATEDIF('Development Costs'!$K38,'Development Costs'!DU$11,"m")+1,'S-Curve'!$C$3:$AM$3,0)),0))</f>
        <v>0</v>
      </c>
      <c r="DV38" s="99">
        <f>IF($N38="Equal",IF(AND(DV$11&gt;$K38,EOMONTH($M38,0)&gt;=DV$11),($F38-$O38)/$L38,0),IFERROR(($F38-$O38)*INDEX('S-Curve'!$C$3:$AM$39,MATCH('Development Costs'!$L38,'S-Curve'!$C$3:$C$39,0),MATCH(DATEDIF('Development Costs'!$K38,'Development Costs'!DV$11,"m")+1,'S-Curve'!$C$3:$AM$3,0)),0))</f>
        <v>0</v>
      </c>
      <c r="DW38" s="99">
        <f>IF($N38="Equal",IF(AND(DW$11&gt;$K38,EOMONTH($M38,0)&gt;=DW$11),($F38-$O38)/$L38,0),IFERROR(($F38-$O38)*INDEX('S-Curve'!$C$3:$AM$39,MATCH('Development Costs'!$L38,'S-Curve'!$C$3:$C$39,0),MATCH(DATEDIF('Development Costs'!$K38,'Development Costs'!DW$11,"m")+1,'S-Curve'!$C$3:$AM$3,0)),0))</f>
        <v>0</v>
      </c>
      <c r="DX38" s="99">
        <f>IF($N38="Equal",IF(AND(DX$11&gt;$K38,EOMONTH($M38,0)&gt;=DX$11),($F38-$O38)/$L38,0),IFERROR(($F38-$O38)*INDEX('S-Curve'!$C$3:$AM$39,MATCH('Development Costs'!$L38,'S-Curve'!$C$3:$C$39,0),MATCH(DATEDIF('Development Costs'!$K38,'Development Costs'!DX$11,"m")+1,'S-Curve'!$C$3:$AM$3,0)),0))</f>
        <v>0</v>
      </c>
      <c r="DY38" s="99">
        <f>IF($N38="Equal",IF(AND(DY$11&gt;$K38,EOMONTH($M38,0)&gt;=DY$11),($F38-$O38)/$L38,0),IFERROR(($F38-$O38)*INDEX('S-Curve'!$C$3:$AM$39,MATCH('Development Costs'!$L38,'S-Curve'!$C$3:$C$39,0),MATCH(DATEDIF('Development Costs'!$K38,'Development Costs'!DY$11,"m")+1,'S-Curve'!$C$3:$AM$3,0)),0))</f>
        <v>0</v>
      </c>
      <c r="DZ38" s="99">
        <f>IF($N38="Equal",IF(AND(DZ$11&gt;$K38,EOMONTH($M38,0)&gt;=DZ$11),($F38-$O38)/$L38,0),IFERROR(($F38-$O38)*INDEX('S-Curve'!$C$3:$AM$39,MATCH('Development Costs'!$L38,'S-Curve'!$C$3:$C$39,0),MATCH(DATEDIF('Development Costs'!$K38,'Development Costs'!DZ$11,"m")+1,'S-Curve'!$C$3:$AM$3,0)),0))</f>
        <v>0</v>
      </c>
      <c r="EA38" s="99">
        <f>IF($N38="Equal",IF(AND(EA$11&gt;$K38,EOMONTH($M38,0)&gt;=EA$11),($F38-$O38)/$L38,0),IFERROR(($F38-$O38)*INDEX('S-Curve'!$C$3:$AM$39,MATCH('Development Costs'!$L38,'S-Curve'!$C$3:$C$39,0),MATCH(DATEDIF('Development Costs'!$K38,'Development Costs'!EA$11,"m")+1,'S-Curve'!$C$3:$AM$3,0)),0))</f>
        <v>0</v>
      </c>
      <c r="EB38" s="99">
        <f>IF($N38="Equal",IF(AND(EB$11&gt;$K38,EOMONTH($M38,0)&gt;=EB$11),($F38-$O38)/$L38,0),IFERROR(($F38-$O38)*INDEX('S-Curve'!$C$3:$AM$39,MATCH('Development Costs'!$L38,'S-Curve'!$C$3:$C$39,0),MATCH(DATEDIF('Development Costs'!$K38,'Development Costs'!EB$11,"m")+1,'S-Curve'!$C$3:$AM$3,0)),0))</f>
        <v>0</v>
      </c>
      <c r="EC38" s="99">
        <f>IF($N38="Equal",IF(AND(EC$11&gt;$K38,EOMONTH($M38,0)&gt;=EC$11),($F38-$O38)/$L38,0),IFERROR(($F38-$O38)*INDEX('S-Curve'!$C$3:$AM$39,MATCH('Development Costs'!$L38,'S-Curve'!$C$3:$C$39,0),MATCH(DATEDIF('Development Costs'!$K38,'Development Costs'!EC$11,"m")+1,'S-Curve'!$C$3:$AM$3,0)),0))</f>
        <v>0</v>
      </c>
      <c r="ED38" s="99">
        <f>IF($N38="Equal",IF(AND(ED$11&gt;$K38,EOMONTH($M38,0)&gt;=ED$11),($F38-$O38)/$L38,0),IFERROR(($F38-$O38)*INDEX('S-Curve'!$C$3:$AM$39,MATCH('Development Costs'!$L38,'S-Curve'!$C$3:$C$39,0),MATCH(DATEDIF('Development Costs'!$K38,'Development Costs'!ED$11,"m")+1,'S-Curve'!$C$3:$AM$3,0)),0))</f>
        <v>0</v>
      </c>
      <c r="EE38" s="99">
        <f>IF($N38="Equal",IF(AND(EE$11&gt;$K38,EOMONTH($M38,0)&gt;=EE$11),($F38-$O38)/$L38,0),IFERROR(($F38-$O38)*INDEX('S-Curve'!$C$3:$AM$39,MATCH('Development Costs'!$L38,'S-Curve'!$C$3:$C$39,0),MATCH(DATEDIF('Development Costs'!$K38,'Development Costs'!EE$11,"m")+1,'S-Curve'!$C$3:$AM$3,0)),0))</f>
        <v>0</v>
      </c>
      <c r="EF38" s="99">
        <f>IF($N38="Equal",IF(AND(EF$11&gt;$K38,EOMONTH($M38,0)&gt;=EF$11),($F38-$O38)/$L38,0),IFERROR(($F38-$O38)*INDEX('S-Curve'!$C$3:$AM$39,MATCH('Development Costs'!$L38,'S-Curve'!$C$3:$C$39,0),MATCH(DATEDIF('Development Costs'!$K38,'Development Costs'!EF$11,"m")+1,'S-Curve'!$C$3:$AM$3,0)),0))</f>
        <v>0</v>
      </c>
      <c r="EG38" s="99">
        <f>IF(EC38="Equal",IF(AND(EG$11&gt;$K38,EOMONTH($M38,0)&gt;=EG$11),($F38-$O38)/$L38,0),IFERROR(($F38-$O38)*INDEX('S-Curve'!$C$3:$AM$39,MATCH('Development Costs'!$L38,'S-Curve'!$C$3:$C$39,0),MATCH(DATEDIF('Development Costs'!$K38,'Development Costs'!EG$11,"m")+1,'S-Curve'!$C$3:$AM$3,0)),0))</f>
        <v>0</v>
      </c>
    </row>
    <row r="39" spans="2:137">
      <c r="B39" s="5" t="s">
        <v>354</v>
      </c>
      <c r="F39" s="71">
        <v>0</v>
      </c>
      <c r="G39" s="105">
        <f t="shared" si="18"/>
        <v>0</v>
      </c>
      <c r="H39" s="99">
        <f>F39/Assumptions!$D$60</f>
        <v>0</v>
      </c>
      <c r="I39" s="32">
        <f t="shared" ca="1" si="19"/>
        <v>0</v>
      </c>
      <c r="K39" s="73">
        <f>Assumptions!$D$19</f>
        <v>46539</v>
      </c>
      <c r="L39" s="155">
        <v>12</v>
      </c>
      <c r="M39" s="149">
        <f t="shared" si="20"/>
        <v>46874</v>
      </c>
      <c r="N39" s="70" t="s">
        <v>400</v>
      </c>
      <c r="O39" s="71">
        <v>0</v>
      </c>
      <c r="P39" s="1" t="str">
        <f t="shared" si="8"/>
        <v/>
      </c>
      <c r="Q39" s="99">
        <f t="shared" si="21"/>
        <v>0</v>
      </c>
      <c r="R39" s="99">
        <f>IF($N39="Equal",IF(AND(R$11&gt;$K39,EOMONTH($M39,0)&gt;=R$11),($F39-$O39)/$L39,0),IFERROR(($F39-$O39)*INDEX('S-Curve'!$C$3:$AM$39,MATCH('Development Costs'!$L39,'S-Curve'!$C$3:$C$39,0),MATCH(DATEDIF('Development Costs'!$K39,'Development Costs'!R$11,"m")+1,'S-Curve'!$C$3:$AM$3,0)),0))</f>
        <v>0</v>
      </c>
      <c r="S39" s="99">
        <f>IF($N39="Equal",IF(AND(S$11&gt;$K39,EOMONTH($M39,0)&gt;=S$11),($F39-$O39)/$L39,0),IFERROR(($F39-$O39)*INDEX('S-Curve'!$C$3:$AM$39,MATCH('Development Costs'!$L39,'S-Curve'!$C$3:$C$39,0),MATCH(DATEDIF('Development Costs'!$K39,'Development Costs'!S$11,"m")+1,'S-Curve'!$C$3:$AM$3,0)),0))</f>
        <v>0</v>
      </c>
      <c r="T39" s="99">
        <f>IF($N39="Equal",IF(AND(T$11&gt;$K39,EOMONTH($M39,0)&gt;=T$11),($F39-$O39)/$L39,0),IFERROR(($F39-$O39)*INDEX('S-Curve'!$C$3:$AM$39,MATCH('Development Costs'!$L39,'S-Curve'!$C$3:$C$39,0),MATCH(DATEDIF('Development Costs'!$K39,'Development Costs'!T$11,"m")+1,'S-Curve'!$C$3:$AM$3,0)),0))</f>
        <v>0</v>
      </c>
      <c r="U39" s="99">
        <f>IF($N39="Equal",IF(AND(U$11&gt;$K39,EOMONTH($M39,0)&gt;=U$11),($F39-$O39)/$L39,0),IFERROR(($F39-$O39)*INDEX('S-Curve'!$C$3:$AM$39,MATCH('Development Costs'!$L39,'S-Curve'!$C$3:$C$39,0),MATCH(DATEDIF('Development Costs'!$K39,'Development Costs'!U$11,"m")+1,'S-Curve'!$C$3:$AM$3,0)),0))</f>
        <v>0</v>
      </c>
      <c r="V39" s="99">
        <f>IF($N39="Equal",IF(AND(V$11&gt;$K39,EOMONTH($M39,0)&gt;=V$11),($F39-$O39)/$L39,0),IFERROR(($F39-$O39)*INDEX('S-Curve'!$C$3:$AM$39,MATCH('Development Costs'!$L39,'S-Curve'!$C$3:$C$39,0),MATCH(DATEDIF('Development Costs'!$K39,'Development Costs'!V$11,"m")+1,'S-Curve'!$C$3:$AM$3,0)),0))</f>
        <v>0</v>
      </c>
      <c r="W39" s="99">
        <f>IF($N39="Equal",IF(AND(W$11&gt;$K39,EOMONTH($M39,0)&gt;=W$11),($F39-$O39)/$L39,0),IFERROR(($F39-$O39)*INDEX('S-Curve'!$C$3:$AM$39,MATCH('Development Costs'!$L39,'S-Curve'!$C$3:$C$39,0),MATCH(DATEDIF('Development Costs'!$K39,'Development Costs'!W$11,"m")+1,'S-Curve'!$C$3:$AM$3,0)),0))</f>
        <v>0</v>
      </c>
      <c r="X39" s="99">
        <f>IF($N39="Equal",IF(AND(X$11&gt;$K39,EOMONTH($M39,0)&gt;=X$11),($F39-$O39)/$L39,0),IFERROR(($F39-$O39)*INDEX('S-Curve'!$C$3:$AM$39,MATCH('Development Costs'!$L39,'S-Curve'!$C$3:$C$39,0),MATCH(DATEDIF('Development Costs'!$K39,'Development Costs'!X$11,"m")+1,'S-Curve'!$C$3:$AM$3,0)),0))</f>
        <v>0</v>
      </c>
      <c r="Y39" s="99">
        <f>IF($N39="Equal",IF(AND(Y$11&gt;$K39,EOMONTH($M39,0)&gt;=Y$11),($F39-$O39)/$L39,0),IFERROR(($F39-$O39)*INDEX('S-Curve'!$C$3:$AM$39,MATCH('Development Costs'!$L39,'S-Curve'!$C$3:$C$39,0),MATCH(DATEDIF('Development Costs'!$K39,'Development Costs'!Y$11,"m")+1,'S-Curve'!$C$3:$AM$3,0)),0))</f>
        <v>0</v>
      </c>
      <c r="Z39" s="99">
        <f>IF($N39="Equal",IF(AND(Z$11&gt;$K39,EOMONTH($M39,0)&gt;=Z$11),($F39-$O39)/$L39,0),IFERROR(($F39-$O39)*INDEX('S-Curve'!$C$3:$AM$39,MATCH('Development Costs'!$L39,'S-Curve'!$C$3:$C$39,0),MATCH(DATEDIF('Development Costs'!$K39,'Development Costs'!Z$11,"m")+1,'S-Curve'!$C$3:$AM$3,0)),0))</f>
        <v>0</v>
      </c>
      <c r="AA39" s="99">
        <f>IF($N39="Equal",IF(AND(AA$11&gt;$K39,EOMONTH($M39,0)&gt;=AA$11),($F39-$O39)/$L39,0),IFERROR(($F39-$O39)*INDEX('S-Curve'!$C$3:$AM$39,MATCH('Development Costs'!$L39,'S-Curve'!$C$3:$C$39,0),MATCH(DATEDIF('Development Costs'!$K39,'Development Costs'!AA$11,"m")+1,'S-Curve'!$C$3:$AM$3,0)),0))</f>
        <v>0</v>
      </c>
      <c r="AB39" s="99">
        <f>IF($N39="Equal",IF(AND(AB$11&gt;$K39,EOMONTH($M39,0)&gt;=AB$11),($F39-$O39)/$L39,0),IFERROR(($F39-$O39)*INDEX('S-Curve'!$C$3:$AM$39,MATCH('Development Costs'!$L39,'S-Curve'!$C$3:$C$39,0),MATCH(DATEDIF('Development Costs'!$K39,'Development Costs'!AB$11,"m")+1,'S-Curve'!$C$3:$AM$3,0)),0))</f>
        <v>0</v>
      </c>
      <c r="AC39" s="99">
        <f>IF($N39="Equal",IF(AND(AC$11&gt;$K39,EOMONTH($M39,0)&gt;=AC$11),($F39-$O39)/$L39,0),IFERROR(($F39-$O39)*INDEX('S-Curve'!$C$3:$AM$39,MATCH('Development Costs'!$L39,'S-Curve'!$C$3:$C$39,0),MATCH(DATEDIF('Development Costs'!$K39,'Development Costs'!AC$11,"m")+1,'S-Curve'!$C$3:$AM$3,0)),0))</f>
        <v>0</v>
      </c>
      <c r="AD39" s="99">
        <f>IF($N39="Equal",IF(AND(AD$11&gt;$K39,EOMONTH($M39,0)&gt;=AD$11),($F39-$O39)/$L39,0),IFERROR(($F39-$O39)*INDEX('S-Curve'!$C$3:$AM$39,MATCH('Development Costs'!$L39,'S-Curve'!$C$3:$C$39,0),MATCH(DATEDIF('Development Costs'!$K39,'Development Costs'!AD$11,"m")+1,'S-Curve'!$C$3:$AM$3,0)),0))</f>
        <v>0</v>
      </c>
      <c r="AE39" s="99">
        <f>IF($N39="Equal",IF(AND(AE$11&gt;$K39,EOMONTH($M39,0)&gt;=AE$11),($F39-$O39)/$L39,0),IFERROR(($F39-$O39)*INDEX('S-Curve'!$C$3:$AM$39,MATCH('Development Costs'!$L39,'S-Curve'!$C$3:$C$39,0),MATCH(DATEDIF('Development Costs'!$K39,'Development Costs'!AE$11,"m")+1,'S-Curve'!$C$3:$AM$3,0)),0))</f>
        <v>0</v>
      </c>
      <c r="AF39" s="99">
        <f>IF($N39="Equal",IF(AND(AF$11&gt;$K39,EOMONTH($M39,0)&gt;=AF$11),($F39-$O39)/$L39,0),IFERROR(($F39-$O39)*INDEX('S-Curve'!$C$3:$AM$39,MATCH('Development Costs'!$L39,'S-Curve'!$C$3:$C$39,0),MATCH(DATEDIF('Development Costs'!$K39,'Development Costs'!AF$11,"m")+1,'S-Curve'!$C$3:$AM$3,0)),0))</f>
        <v>0</v>
      </c>
      <c r="AG39" s="99">
        <f>IF($N39="Equal",IF(AND(AG$11&gt;$K39,EOMONTH($M39,0)&gt;=AG$11),($F39-$O39)/$L39,0),IFERROR(($F39-$O39)*INDEX('S-Curve'!$C$3:$AM$39,MATCH('Development Costs'!$L39,'S-Curve'!$C$3:$C$39,0),MATCH(DATEDIF('Development Costs'!$K39,'Development Costs'!AG$11,"m")+1,'S-Curve'!$C$3:$AM$3,0)),0))</f>
        <v>0</v>
      </c>
      <c r="AH39" s="99">
        <f>IF($N39="Equal",IF(AND(AH$11&gt;$K39,EOMONTH($M39,0)&gt;=AH$11),($F39-$O39)/$L39,0),IFERROR(($F39-$O39)*INDEX('S-Curve'!$C$3:$AM$39,MATCH('Development Costs'!$L39,'S-Curve'!$C$3:$C$39,0),MATCH(DATEDIF('Development Costs'!$K39,'Development Costs'!AH$11,"m")+1,'S-Curve'!$C$3:$AM$3,0)),0))</f>
        <v>0</v>
      </c>
      <c r="AI39" s="99">
        <f>IF($N39="Equal",IF(AND(AI$11&gt;$K39,EOMONTH($M39,0)&gt;=AI$11),($F39-$O39)/$L39,0),IFERROR(($F39-$O39)*INDEX('S-Curve'!$C$3:$AM$39,MATCH('Development Costs'!$L39,'S-Curve'!$C$3:$C$39,0),MATCH(DATEDIF('Development Costs'!$K39,'Development Costs'!AI$11,"m")+1,'S-Curve'!$C$3:$AM$3,0)),0))</f>
        <v>0</v>
      </c>
      <c r="AJ39" s="99">
        <f>IF($N39="Equal",IF(AND(AJ$11&gt;$K39,EOMONTH($M39,0)&gt;=AJ$11),($F39-$O39)/$L39,0),IFERROR(($F39-$O39)*INDEX('S-Curve'!$C$3:$AM$39,MATCH('Development Costs'!$L39,'S-Curve'!$C$3:$C$39,0),MATCH(DATEDIF('Development Costs'!$K39,'Development Costs'!AJ$11,"m")+1,'S-Curve'!$C$3:$AM$3,0)),0))</f>
        <v>0</v>
      </c>
      <c r="AK39" s="99">
        <f>IF($N39="Equal",IF(AND(AK$11&gt;$K39,EOMONTH($M39,0)&gt;=AK$11),($F39-$O39)/$L39,0),IFERROR(($F39-$O39)*INDEX('S-Curve'!$C$3:$AM$39,MATCH('Development Costs'!$L39,'S-Curve'!$C$3:$C$39,0),MATCH(DATEDIF('Development Costs'!$K39,'Development Costs'!AK$11,"m")+1,'S-Curve'!$C$3:$AM$3,0)),0))</f>
        <v>0</v>
      </c>
      <c r="AL39" s="99">
        <f>IF($N39="Equal",IF(AND(AL$11&gt;$K39,EOMONTH($M39,0)&gt;=AL$11),($F39-$O39)/$L39,0),IFERROR(($F39-$O39)*INDEX('S-Curve'!$C$3:$AM$39,MATCH('Development Costs'!$L39,'S-Curve'!$C$3:$C$39,0),MATCH(DATEDIF('Development Costs'!$K39,'Development Costs'!AL$11,"m")+1,'S-Curve'!$C$3:$AM$3,0)),0))</f>
        <v>0</v>
      </c>
      <c r="AM39" s="99">
        <f>IF($N39="Equal",IF(AND(AM$11&gt;$K39,EOMONTH($M39,0)&gt;=AM$11),($F39-$O39)/$L39,0),IFERROR(($F39-$O39)*INDEX('S-Curve'!$C$3:$AM$39,MATCH('Development Costs'!$L39,'S-Curve'!$C$3:$C$39,0),MATCH(DATEDIF('Development Costs'!$K39,'Development Costs'!AM$11,"m")+1,'S-Curve'!$C$3:$AM$3,0)),0))</f>
        <v>0</v>
      </c>
      <c r="AN39" s="99">
        <f>IF($N39="Equal",IF(AND(AN$11&gt;$K39,EOMONTH($M39,0)&gt;=AN$11),($F39-$O39)/$L39,0),IFERROR(($F39-$O39)*INDEX('S-Curve'!$C$3:$AM$39,MATCH('Development Costs'!$L39,'S-Curve'!$C$3:$C$39,0),MATCH(DATEDIF('Development Costs'!$K39,'Development Costs'!AN$11,"m")+1,'S-Curve'!$C$3:$AM$3,0)),0))</f>
        <v>0</v>
      </c>
      <c r="AO39" s="99">
        <f>IF($N39="Equal",IF(AND(AO$11&gt;$K39,EOMONTH($M39,0)&gt;=AO$11),($F39-$O39)/$L39,0),IFERROR(($F39-$O39)*INDEX('S-Curve'!$C$3:$AM$39,MATCH('Development Costs'!$L39,'S-Curve'!$C$3:$C$39,0),MATCH(DATEDIF('Development Costs'!$K39,'Development Costs'!AO$11,"m")+1,'S-Curve'!$C$3:$AM$3,0)),0))</f>
        <v>0</v>
      </c>
      <c r="AP39" s="99">
        <f>IF($N39="Equal",IF(AND(AP$11&gt;$K39,EOMONTH($M39,0)&gt;=AP$11),($F39-$O39)/$L39,0),IFERROR(($F39-$O39)*INDEX('S-Curve'!$C$3:$AM$39,MATCH('Development Costs'!$L39,'S-Curve'!$C$3:$C$39,0),MATCH(DATEDIF('Development Costs'!$K39,'Development Costs'!AP$11,"m")+1,'S-Curve'!$C$3:$AM$3,0)),0))</f>
        <v>0</v>
      </c>
      <c r="AQ39" s="99">
        <f>IF($N39="Equal",IF(AND(AQ$11&gt;$K39,EOMONTH($M39,0)&gt;=AQ$11),($F39-$O39)/$L39,0),IFERROR(($F39-$O39)*INDEX('S-Curve'!$C$3:$AM$39,MATCH('Development Costs'!$L39,'S-Curve'!$C$3:$C$39,0),MATCH(DATEDIF('Development Costs'!$K39,'Development Costs'!AQ$11,"m")+1,'S-Curve'!$C$3:$AM$3,0)),0))</f>
        <v>0</v>
      </c>
      <c r="AR39" s="99">
        <f>IF($N39="Equal",IF(AND(AR$11&gt;$K39,EOMONTH($M39,0)&gt;=AR$11),($F39-$O39)/$L39,0),IFERROR(($F39-$O39)*INDEX('S-Curve'!$C$3:$AM$39,MATCH('Development Costs'!$L39,'S-Curve'!$C$3:$C$39,0),MATCH(DATEDIF('Development Costs'!$K39,'Development Costs'!AR$11,"m")+1,'S-Curve'!$C$3:$AM$3,0)),0))</f>
        <v>0</v>
      </c>
      <c r="AS39" s="99">
        <f>IF($N39="Equal",IF(AND(AS$11&gt;$K39,EOMONTH($M39,0)&gt;=AS$11),($F39-$O39)/$L39,0),IFERROR(($F39-$O39)*INDEX('S-Curve'!$C$3:$AM$39,MATCH('Development Costs'!$L39,'S-Curve'!$C$3:$C$39,0),MATCH(DATEDIF('Development Costs'!$K39,'Development Costs'!AS$11,"m")+1,'S-Curve'!$C$3:$AM$3,0)),0))</f>
        <v>0</v>
      </c>
      <c r="AT39" s="99">
        <f>IF($N39="Equal",IF(AND(AT$11&gt;$K39,EOMONTH($M39,0)&gt;=AT$11),($F39-$O39)/$L39,0),IFERROR(($F39-$O39)*INDEX('S-Curve'!$C$3:$AM$39,MATCH('Development Costs'!$L39,'S-Curve'!$C$3:$C$39,0),MATCH(DATEDIF('Development Costs'!$K39,'Development Costs'!AT$11,"m")+1,'S-Curve'!$C$3:$AM$3,0)),0))</f>
        <v>0</v>
      </c>
      <c r="AU39" s="99">
        <f>IF($N39="Equal",IF(AND(AU$11&gt;$K39,EOMONTH($M39,0)&gt;=AU$11),($F39-$O39)/$L39,0),IFERROR(($F39-$O39)*INDEX('S-Curve'!$C$3:$AM$39,MATCH('Development Costs'!$L39,'S-Curve'!$C$3:$C$39,0),MATCH(DATEDIF('Development Costs'!$K39,'Development Costs'!AU$11,"m")+1,'S-Curve'!$C$3:$AM$3,0)),0))</f>
        <v>0</v>
      </c>
      <c r="AV39" s="99">
        <f>IF($N39="Equal",IF(AND(AV$11&gt;$K39,EOMONTH($M39,0)&gt;=AV$11),($F39-$O39)/$L39,0),IFERROR(($F39-$O39)*INDEX('S-Curve'!$C$3:$AM$39,MATCH('Development Costs'!$L39,'S-Curve'!$C$3:$C$39,0),MATCH(DATEDIF('Development Costs'!$K39,'Development Costs'!AV$11,"m")+1,'S-Curve'!$C$3:$AM$3,0)),0))</f>
        <v>0</v>
      </c>
      <c r="AW39" s="99">
        <f>IF($N39="Equal",IF(AND(AW$11&gt;$K39,EOMONTH($M39,0)&gt;=AW$11),($F39-$O39)/$L39,0),IFERROR(($F39-$O39)*INDEX('S-Curve'!$C$3:$AM$39,MATCH('Development Costs'!$L39,'S-Curve'!$C$3:$C$39,0),MATCH(DATEDIF('Development Costs'!$K39,'Development Costs'!AW$11,"m")+1,'S-Curve'!$C$3:$AM$3,0)),0))</f>
        <v>0</v>
      </c>
      <c r="AX39" s="99">
        <f>IF($N39="Equal",IF(AND(AX$11&gt;$K39,EOMONTH($M39,0)&gt;=AX$11),($F39-$O39)/$L39,0),IFERROR(($F39-$O39)*INDEX('S-Curve'!$C$3:$AM$39,MATCH('Development Costs'!$L39,'S-Curve'!$C$3:$C$39,0),MATCH(DATEDIF('Development Costs'!$K39,'Development Costs'!AX$11,"m")+1,'S-Curve'!$C$3:$AM$3,0)),0))</f>
        <v>0</v>
      </c>
      <c r="AY39" s="99">
        <f>IF($N39="Equal",IF(AND(AY$11&gt;$K39,EOMONTH($M39,0)&gt;=AY$11),($F39-$O39)/$L39,0),IFERROR(($F39-$O39)*INDEX('S-Curve'!$C$3:$AM$39,MATCH('Development Costs'!$L39,'S-Curve'!$C$3:$C$39,0),MATCH(DATEDIF('Development Costs'!$K39,'Development Costs'!AY$11,"m")+1,'S-Curve'!$C$3:$AM$3,0)),0))</f>
        <v>0</v>
      </c>
      <c r="AZ39" s="99">
        <f>IF($N39="Equal",IF(AND(AZ$11&gt;$K39,EOMONTH($M39,0)&gt;=AZ$11),($F39-$O39)/$L39,0),IFERROR(($F39-$O39)*INDEX('S-Curve'!$C$3:$AM$39,MATCH('Development Costs'!$L39,'S-Curve'!$C$3:$C$39,0),MATCH(DATEDIF('Development Costs'!$K39,'Development Costs'!AZ$11,"m")+1,'S-Curve'!$C$3:$AM$3,0)),0))</f>
        <v>0</v>
      </c>
      <c r="BA39" s="99">
        <f>IF($N39="Equal",IF(AND(BA$11&gt;$K39,EOMONTH($M39,0)&gt;=BA$11),($F39-$O39)/$L39,0),IFERROR(($F39-$O39)*INDEX('S-Curve'!$C$3:$AM$39,MATCH('Development Costs'!$L39,'S-Curve'!$C$3:$C$39,0),MATCH(DATEDIF('Development Costs'!$K39,'Development Costs'!BA$11,"m")+1,'S-Curve'!$C$3:$AM$3,0)),0))</f>
        <v>0</v>
      </c>
      <c r="BB39" s="99">
        <f>IF($N39="Equal",IF(AND(BB$11&gt;$K39,EOMONTH($M39,0)&gt;=BB$11),($F39-$O39)/$L39,0),IFERROR(($F39-$O39)*INDEX('S-Curve'!$C$3:$AM$39,MATCH('Development Costs'!$L39,'S-Curve'!$C$3:$C$39,0),MATCH(DATEDIF('Development Costs'!$K39,'Development Costs'!BB$11,"m")+1,'S-Curve'!$C$3:$AM$3,0)),0))</f>
        <v>0</v>
      </c>
      <c r="BC39" s="99">
        <f>IF($N39="Equal",IF(AND(BC$11&gt;$K39,EOMONTH($M39,0)&gt;=BC$11),($F39-$O39)/$L39,0),IFERROR(($F39-$O39)*INDEX('S-Curve'!$C$3:$AM$39,MATCH('Development Costs'!$L39,'S-Curve'!$C$3:$C$39,0),MATCH(DATEDIF('Development Costs'!$K39,'Development Costs'!BC$11,"m")+1,'S-Curve'!$C$3:$AM$3,0)),0))</f>
        <v>0</v>
      </c>
      <c r="BD39" s="99">
        <f>IF($N39="Equal",IF(AND(BD$11&gt;$K39,EOMONTH($M39,0)&gt;=BD$11),($F39-$O39)/$L39,0),IFERROR(($F39-$O39)*INDEX('S-Curve'!$C$3:$AM$39,MATCH('Development Costs'!$L39,'S-Curve'!$C$3:$C$39,0),MATCH(DATEDIF('Development Costs'!$K39,'Development Costs'!BD$11,"m")+1,'S-Curve'!$C$3:$AM$3,0)),0))</f>
        <v>0</v>
      </c>
      <c r="BE39" s="99">
        <f>IF($N39="Equal",IF(AND(BE$11&gt;$K39,EOMONTH($M39,0)&gt;=BE$11),($F39-$O39)/$L39,0),IFERROR(($F39-$O39)*INDEX('S-Curve'!$C$3:$AM$39,MATCH('Development Costs'!$L39,'S-Curve'!$C$3:$C$39,0),MATCH(DATEDIF('Development Costs'!$K39,'Development Costs'!BE$11,"m")+1,'S-Curve'!$C$3:$AM$3,0)),0))</f>
        <v>0</v>
      </c>
      <c r="BF39" s="99">
        <f>IF($N39="Equal",IF(AND(BF$11&gt;$K39,EOMONTH($M39,0)&gt;=BF$11),($F39-$O39)/$L39,0),IFERROR(($F39-$O39)*INDEX('S-Curve'!$C$3:$AM$39,MATCH('Development Costs'!$L39,'S-Curve'!$C$3:$C$39,0),MATCH(DATEDIF('Development Costs'!$K39,'Development Costs'!BF$11,"m")+1,'S-Curve'!$C$3:$AM$3,0)),0))</f>
        <v>0</v>
      </c>
      <c r="BG39" s="99">
        <f>IF($N39="Equal",IF(AND(BG$11&gt;$K39,EOMONTH($M39,0)&gt;=BG$11),($F39-$O39)/$L39,0),IFERROR(($F39-$O39)*INDEX('S-Curve'!$C$3:$AM$39,MATCH('Development Costs'!$L39,'S-Curve'!$C$3:$C$39,0),MATCH(DATEDIF('Development Costs'!$K39,'Development Costs'!BG$11,"m")+1,'S-Curve'!$C$3:$AM$3,0)),0))</f>
        <v>0</v>
      </c>
      <c r="BH39" s="99">
        <f>IF($N39="Equal",IF(AND(BH$11&gt;$K39,EOMONTH($M39,0)&gt;=BH$11),($F39-$O39)/$L39,0),IFERROR(($F39-$O39)*INDEX('S-Curve'!$C$3:$AM$39,MATCH('Development Costs'!$L39,'S-Curve'!$C$3:$C$39,0),MATCH(DATEDIF('Development Costs'!$K39,'Development Costs'!BH$11,"m")+1,'S-Curve'!$C$3:$AM$3,0)),0))</f>
        <v>0</v>
      </c>
      <c r="BI39" s="99">
        <f>IF($N39="Equal",IF(AND(BI$11&gt;$K39,EOMONTH($M39,0)&gt;=BI$11),($F39-$O39)/$L39,0),IFERROR(($F39-$O39)*INDEX('S-Curve'!$C$3:$AM$39,MATCH('Development Costs'!$L39,'S-Curve'!$C$3:$C$39,0),MATCH(DATEDIF('Development Costs'!$K39,'Development Costs'!BI$11,"m")+1,'S-Curve'!$C$3:$AM$3,0)),0))</f>
        <v>0</v>
      </c>
      <c r="BJ39" s="99">
        <f>IF($N39="Equal",IF(AND(BJ$11&gt;$K39,EOMONTH($M39,0)&gt;=BJ$11),($F39-$O39)/$L39,0),IFERROR(($F39-$O39)*INDEX('S-Curve'!$C$3:$AM$39,MATCH('Development Costs'!$L39,'S-Curve'!$C$3:$C$39,0),MATCH(DATEDIF('Development Costs'!$K39,'Development Costs'!BJ$11,"m")+1,'S-Curve'!$C$3:$AM$3,0)),0))</f>
        <v>0</v>
      </c>
      <c r="BK39" s="99">
        <f>IF($N39="Equal",IF(AND(BK$11&gt;$K39,EOMONTH($M39,0)&gt;=BK$11),($F39-$O39)/$L39,0),IFERROR(($F39-$O39)*INDEX('S-Curve'!$C$3:$AM$39,MATCH('Development Costs'!$L39,'S-Curve'!$C$3:$C$39,0),MATCH(DATEDIF('Development Costs'!$K39,'Development Costs'!BK$11,"m")+1,'S-Curve'!$C$3:$AM$3,0)),0))</f>
        <v>0</v>
      </c>
      <c r="BL39" s="99">
        <f>IF($N39="Equal",IF(AND(BL$11&gt;$K39,EOMONTH($M39,0)&gt;=BL$11),($F39-$O39)/$L39,0),IFERROR(($F39-$O39)*INDEX('S-Curve'!$C$3:$AM$39,MATCH('Development Costs'!$L39,'S-Curve'!$C$3:$C$39,0),MATCH(DATEDIF('Development Costs'!$K39,'Development Costs'!BL$11,"m")+1,'S-Curve'!$C$3:$AM$3,0)),0))</f>
        <v>0</v>
      </c>
      <c r="BM39" s="99">
        <f>IF($N39="Equal",IF(AND(BM$11&gt;$K39,EOMONTH($M39,0)&gt;=BM$11),($F39-$O39)/$L39,0),IFERROR(($F39-$O39)*INDEX('S-Curve'!$C$3:$AM$39,MATCH('Development Costs'!$L39,'S-Curve'!$C$3:$C$39,0),MATCH(DATEDIF('Development Costs'!$K39,'Development Costs'!BM$11,"m")+1,'S-Curve'!$C$3:$AM$3,0)),0))</f>
        <v>0</v>
      </c>
      <c r="BN39" s="99">
        <f>IF($N39="Equal",IF(AND(BN$11&gt;$K39,EOMONTH($M39,0)&gt;=BN$11),($F39-$O39)/$L39,0),IFERROR(($F39-$O39)*INDEX('S-Curve'!$C$3:$AM$39,MATCH('Development Costs'!$L39,'S-Curve'!$C$3:$C$39,0),MATCH(DATEDIF('Development Costs'!$K39,'Development Costs'!BN$11,"m")+1,'S-Curve'!$C$3:$AM$3,0)),0))</f>
        <v>0</v>
      </c>
      <c r="BO39" s="99">
        <f>IF($N39="Equal",IF(AND(BO$11&gt;$K39,EOMONTH($M39,0)&gt;=BO$11),($F39-$O39)/$L39,0),IFERROR(($F39-$O39)*INDEX('S-Curve'!$C$3:$AM$39,MATCH('Development Costs'!$L39,'S-Curve'!$C$3:$C$39,0),MATCH(DATEDIF('Development Costs'!$K39,'Development Costs'!BO$11,"m")+1,'S-Curve'!$C$3:$AM$3,0)),0))</f>
        <v>0</v>
      </c>
      <c r="BP39" s="99">
        <f>IF($N39="Equal",IF(AND(BP$11&gt;$K39,EOMONTH($M39,0)&gt;=BP$11),($F39-$O39)/$L39,0),IFERROR(($F39-$O39)*INDEX('S-Curve'!$C$3:$AM$39,MATCH('Development Costs'!$L39,'S-Curve'!$C$3:$C$39,0),MATCH(DATEDIF('Development Costs'!$K39,'Development Costs'!BP$11,"m")+1,'S-Curve'!$C$3:$AM$3,0)),0))</f>
        <v>0</v>
      </c>
      <c r="BQ39" s="99">
        <f>IF($N39="Equal",IF(AND(BQ$11&gt;$K39,EOMONTH($M39,0)&gt;=BQ$11),($F39-$O39)/$L39,0),IFERROR(($F39-$O39)*INDEX('S-Curve'!$C$3:$AM$39,MATCH('Development Costs'!$L39,'S-Curve'!$C$3:$C$39,0),MATCH(DATEDIF('Development Costs'!$K39,'Development Costs'!BQ$11,"m")+1,'S-Curve'!$C$3:$AM$3,0)),0))</f>
        <v>0</v>
      </c>
      <c r="BR39" s="99">
        <f>IF($N39="Equal",IF(AND(BR$11&gt;$K39,EOMONTH($M39,0)&gt;=BR$11),($F39-$O39)/$L39,0),IFERROR(($F39-$O39)*INDEX('S-Curve'!$C$3:$AM$39,MATCH('Development Costs'!$L39,'S-Curve'!$C$3:$C$39,0),MATCH(DATEDIF('Development Costs'!$K39,'Development Costs'!BR$11,"m")+1,'S-Curve'!$C$3:$AM$3,0)),0))</f>
        <v>0</v>
      </c>
      <c r="BS39" s="99">
        <f>IF($N39="Equal",IF(AND(BS$11&gt;$K39,EOMONTH($M39,0)&gt;=BS$11),($F39-$O39)/$L39,0),IFERROR(($F39-$O39)*INDEX('S-Curve'!$C$3:$AM$39,MATCH('Development Costs'!$L39,'S-Curve'!$C$3:$C$39,0),MATCH(DATEDIF('Development Costs'!$K39,'Development Costs'!BS$11,"m")+1,'S-Curve'!$C$3:$AM$3,0)),0))</f>
        <v>0</v>
      </c>
      <c r="BT39" s="99">
        <f>IF($N39="Equal",IF(AND(BT$11&gt;$K39,EOMONTH($M39,0)&gt;=BT$11),($F39-$O39)/$L39,0),IFERROR(($F39-$O39)*INDEX('S-Curve'!$C$3:$AM$39,MATCH('Development Costs'!$L39,'S-Curve'!$C$3:$C$39,0),MATCH(DATEDIF('Development Costs'!$K39,'Development Costs'!BT$11,"m")+1,'S-Curve'!$C$3:$AM$3,0)),0))</f>
        <v>0</v>
      </c>
      <c r="BU39" s="99">
        <f>IF($N39="Equal",IF(AND(BU$11&gt;$K39,EOMONTH($M39,0)&gt;=BU$11),($F39-$O39)/$L39,0),IFERROR(($F39-$O39)*INDEX('S-Curve'!$C$3:$AM$39,MATCH('Development Costs'!$L39,'S-Curve'!$C$3:$C$39,0),MATCH(DATEDIF('Development Costs'!$K39,'Development Costs'!BU$11,"m")+1,'S-Curve'!$C$3:$AM$3,0)),0))</f>
        <v>0</v>
      </c>
      <c r="BV39" s="99">
        <f>IF($N39="Equal",IF(AND(BV$11&gt;$K39,EOMONTH($M39,0)&gt;=BV$11),($F39-$O39)/$L39,0),IFERROR(($F39-$O39)*INDEX('S-Curve'!$C$3:$AM$39,MATCH('Development Costs'!$L39,'S-Curve'!$C$3:$C$39,0),MATCH(DATEDIF('Development Costs'!$K39,'Development Costs'!BV$11,"m")+1,'S-Curve'!$C$3:$AM$3,0)),0))</f>
        <v>0</v>
      </c>
      <c r="BW39" s="99">
        <f>IF($N39="Equal",IF(AND(BW$11&gt;$K39,EOMONTH($M39,0)&gt;=BW$11),($F39-$O39)/$L39,0),IFERROR(($F39-$O39)*INDEX('S-Curve'!$C$3:$AM$39,MATCH('Development Costs'!$L39,'S-Curve'!$C$3:$C$39,0),MATCH(DATEDIF('Development Costs'!$K39,'Development Costs'!BW$11,"m")+1,'S-Curve'!$C$3:$AM$3,0)),0))</f>
        <v>0</v>
      </c>
      <c r="BX39" s="99">
        <f>IF($N39="Equal",IF(AND(BX$11&gt;$K39,EOMONTH($M39,0)&gt;=BX$11),($F39-$O39)/$L39,0),IFERROR(($F39-$O39)*INDEX('S-Curve'!$C$3:$AM$39,MATCH('Development Costs'!$L39,'S-Curve'!$C$3:$C$39,0),MATCH(DATEDIF('Development Costs'!$K39,'Development Costs'!BX$11,"m")+1,'S-Curve'!$C$3:$AM$3,0)),0))</f>
        <v>0</v>
      </c>
      <c r="BY39" s="99">
        <f>IF($N39="Equal",IF(AND(BY$11&gt;$K39,EOMONTH($M39,0)&gt;=BY$11),($F39-$O39)/$L39,0),IFERROR(($F39-$O39)*INDEX('S-Curve'!$C$3:$AM$39,MATCH('Development Costs'!$L39,'S-Curve'!$C$3:$C$39,0),MATCH(DATEDIF('Development Costs'!$K39,'Development Costs'!BY$11,"m")+1,'S-Curve'!$C$3:$AM$3,0)),0))</f>
        <v>0</v>
      </c>
      <c r="BZ39" s="99">
        <f>IF($N39="Equal",IF(AND(BZ$11&gt;$K39,EOMONTH($M39,0)&gt;=BZ$11),($F39-$O39)/$L39,0),IFERROR(($F39-$O39)*INDEX('S-Curve'!$C$3:$AM$39,MATCH('Development Costs'!$L39,'S-Curve'!$C$3:$C$39,0),MATCH(DATEDIF('Development Costs'!$K39,'Development Costs'!BZ$11,"m")+1,'S-Curve'!$C$3:$AM$3,0)),0))</f>
        <v>0</v>
      </c>
      <c r="CA39" s="99">
        <f>IF($N39="Equal",IF(AND(CA$11&gt;$K39,EOMONTH($M39,0)&gt;=CA$11),($F39-$O39)/$L39,0),IFERROR(($F39-$O39)*INDEX('S-Curve'!$C$3:$AM$39,MATCH('Development Costs'!$L39,'S-Curve'!$C$3:$C$39,0),MATCH(DATEDIF('Development Costs'!$K39,'Development Costs'!CA$11,"m")+1,'S-Curve'!$C$3:$AM$3,0)),0))</f>
        <v>0</v>
      </c>
      <c r="CB39" s="99">
        <f>IF($N39="Equal",IF(AND(CB$11&gt;$K39,EOMONTH($M39,0)&gt;=CB$11),($F39-$O39)/$L39,0),IFERROR(($F39-$O39)*INDEX('S-Curve'!$C$3:$AM$39,MATCH('Development Costs'!$L39,'S-Curve'!$C$3:$C$39,0),MATCH(DATEDIF('Development Costs'!$K39,'Development Costs'!CB$11,"m")+1,'S-Curve'!$C$3:$AM$3,0)),0))</f>
        <v>0</v>
      </c>
      <c r="CC39" s="99">
        <f>IF($N39="Equal",IF(AND(CC$11&gt;$K39,EOMONTH($M39,0)&gt;=CC$11),($F39-$O39)/$L39,0),IFERROR(($F39-$O39)*INDEX('S-Curve'!$C$3:$AM$39,MATCH('Development Costs'!$L39,'S-Curve'!$C$3:$C$39,0),MATCH(DATEDIF('Development Costs'!$K39,'Development Costs'!CC$11,"m")+1,'S-Curve'!$C$3:$AM$3,0)),0))</f>
        <v>0</v>
      </c>
      <c r="CD39" s="99">
        <f>IF($N39="Equal",IF(AND(CD$11&gt;$K39,EOMONTH($M39,0)&gt;=CD$11),($F39-$O39)/$L39,0),IFERROR(($F39-$O39)*INDEX('S-Curve'!$C$3:$AM$39,MATCH('Development Costs'!$L39,'S-Curve'!$C$3:$C$39,0),MATCH(DATEDIF('Development Costs'!$K39,'Development Costs'!CD$11,"m")+1,'S-Curve'!$C$3:$AM$3,0)),0))</f>
        <v>0</v>
      </c>
      <c r="CE39" s="99">
        <f>IF($N39="Equal",IF(AND(CE$11&gt;$K39,EOMONTH($M39,0)&gt;=CE$11),($F39-$O39)/$L39,0),IFERROR(($F39-$O39)*INDEX('S-Curve'!$C$3:$AM$39,MATCH('Development Costs'!$L39,'S-Curve'!$C$3:$C$39,0),MATCH(DATEDIF('Development Costs'!$K39,'Development Costs'!CE$11,"m")+1,'S-Curve'!$C$3:$AM$3,0)),0))</f>
        <v>0</v>
      </c>
      <c r="CF39" s="99">
        <f>IF($N39="Equal",IF(AND(CF$11&gt;$K39,EOMONTH($M39,0)&gt;=CF$11),($F39-$O39)/$L39,0),IFERROR(($F39-$O39)*INDEX('S-Curve'!$C$3:$AM$39,MATCH('Development Costs'!$L39,'S-Curve'!$C$3:$C$39,0),MATCH(DATEDIF('Development Costs'!$K39,'Development Costs'!CF$11,"m")+1,'S-Curve'!$C$3:$AM$3,0)),0))</f>
        <v>0</v>
      </c>
      <c r="CG39" s="99">
        <f>IF($N39="Equal",IF(AND(CG$11&gt;$K39,EOMONTH($M39,0)&gt;=CG$11),($F39-$O39)/$L39,0),IFERROR(($F39-$O39)*INDEX('S-Curve'!$C$3:$AM$39,MATCH('Development Costs'!$L39,'S-Curve'!$C$3:$C$39,0),MATCH(DATEDIF('Development Costs'!$K39,'Development Costs'!CG$11,"m")+1,'S-Curve'!$C$3:$AM$3,0)),0))</f>
        <v>0</v>
      </c>
      <c r="CH39" s="99">
        <f>IF($N39="Equal",IF(AND(CH$11&gt;$K39,EOMONTH($M39,0)&gt;=CH$11),($F39-$O39)/$L39,0),IFERROR(($F39-$O39)*INDEX('S-Curve'!$C$3:$AM$39,MATCH('Development Costs'!$L39,'S-Curve'!$C$3:$C$39,0),MATCH(DATEDIF('Development Costs'!$K39,'Development Costs'!CH$11,"m")+1,'S-Curve'!$C$3:$AM$3,0)),0))</f>
        <v>0</v>
      </c>
      <c r="CI39" s="99">
        <f>IF($N39="Equal",IF(AND(CI$11&gt;$K39,EOMONTH($M39,0)&gt;=CI$11),($F39-$O39)/$L39,0),IFERROR(($F39-$O39)*INDEX('S-Curve'!$C$3:$AM$39,MATCH('Development Costs'!$L39,'S-Curve'!$C$3:$C$39,0),MATCH(DATEDIF('Development Costs'!$K39,'Development Costs'!CI$11,"m")+1,'S-Curve'!$C$3:$AM$3,0)),0))</f>
        <v>0</v>
      </c>
      <c r="CJ39" s="99">
        <f>IF($N39="Equal",IF(AND(CJ$11&gt;$K39,EOMONTH($M39,0)&gt;=CJ$11),($F39-$O39)/$L39,0),IFERROR(($F39-$O39)*INDEX('S-Curve'!$C$3:$AM$39,MATCH('Development Costs'!$L39,'S-Curve'!$C$3:$C$39,0),MATCH(DATEDIF('Development Costs'!$K39,'Development Costs'!CJ$11,"m")+1,'S-Curve'!$C$3:$AM$3,0)),0))</f>
        <v>0</v>
      </c>
      <c r="CK39" s="99">
        <f>IF($N39="Equal",IF(AND(CK$11&gt;$K39,EOMONTH($M39,0)&gt;=CK$11),($F39-$O39)/$L39,0),IFERROR(($F39-$O39)*INDEX('S-Curve'!$C$3:$AM$39,MATCH('Development Costs'!$L39,'S-Curve'!$C$3:$C$39,0),MATCH(DATEDIF('Development Costs'!$K39,'Development Costs'!CK$11,"m")+1,'S-Curve'!$C$3:$AM$3,0)),0))</f>
        <v>0</v>
      </c>
      <c r="CL39" s="99">
        <f>IF($N39="Equal",IF(AND(CL$11&gt;$K39,EOMONTH($M39,0)&gt;=CL$11),($F39-$O39)/$L39,0),IFERROR(($F39-$O39)*INDEX('S-Curve'!$C$3:$AM$39,MATCH('Development Costs'!$L39,'S-Curve'!$C$3:$C$39,0),MATCH(DATEDIF('Development Costs'!$K39,'Development Costs'!CL$11,"m")+1,'S-Curve'!$C$3:$AM$3,0)),0))</f>
        <v>0</v>
      </c>
      <c r="CM39" s="99">
        <f>IF($N39="Equal",IF(AND(CM$11&gt;$K39,EOMONTH($M39,0)&gt;=CM$11),($F39-$O39)/$L39,0),IFERROR(($F39-$O39)*INDEX('S-Curve'!$C$3:$AM$39,MATCH('Development Costs'!$L39,'S-Curve'!$C$3:$C$39,0),MATCH(DATEDIF('Development Costs'!$K39,'Development Costs'!CM$11,"m")+1,'S-Curve'!$C$3:$AM$3,0)),0))</f>
        <v>0</v>
      </c>
      <c r="CN39" s="99">
        <f>IF($N39="Equal",IF(AND(CN$11&gt;$K39,EOMONTH($M39,0)&gt;=CN$11),($F39-$O39)/$L39,0),IFERROR(($F39-$O39)*INDEX('S-Curve'!$C$3:$AM$39,MATCH('Development Costs'!$L39,'S-Curve'!$C$3:$C$39,0),MATCH(DATEDIF('Development Costs'!$K39,'Development Costs'!CN$11,"m")+1,'S-Curve'!$C$3:$AM$3,0)),0))</f>
        <v>0</v>
      </c>
      <c r="CO39" s="99">
        <f>IF($N39="Equal",IF(AND(CO$11&gt;$K39,EOMONTH($M39,0)&gt;=CO$11),($F39-$O39)/$L39,0),IFERROR(($F39-$O39)*INDEX('S-Curve'!$C$3:$AM$39,MATCH('Development Costs'!$L39,'S-Curve'!$C$3:$C$39,0),MATCH(DATEDIF('Development Costs'!$K39,'Development Costs'!CO$11,"m")+1,'S-Curve'!$C$3:$AM$3,0)),0))</f>
        <v>0</v>
      </c>
      <c r="CP39" s="99">
        <f>IF($N39="Equal",IF(AND(CP$11&gt;$K39,EOMONTH($M39,0)&gt;=CP$11),($F39-$O39)/$L39,0),IFERROR(($F39-$O39)*INDEX('S-Curve'!$C$3:$AM$39,MATCH('Development Costs'!$L39,'S-Curve'!$C$3:$C$39,0),MATCH(DATEDIF('Development Costs'!$K39,'Development Costs'!CP$11,"m")+1,'S-Curve'!$C$3:$AM$3,0)),0))</f>
        <v>0</v>
      </c>
      <c r="CQ39" s="99">
        <f>IF($N39="Equal",IF(AND(CQ$11&gt;$K39,EOMONTH($M39,0)&gt;=CQ$11),($F39-$O39)/$L39,0),IFERROR(($F39-$O39)*INDEX('S-Curve'!$C$3:$AM$39,MATCH('Development Costs'!$L39,'S-Curve'!$C$3:$C$39,0),MATCH(DATEDIF('Development Costs'!$K39,'Development Costs'!CQ$11,"m")+1,'S-Curve'!$C$3:$AM$3,0)),0))</f>
        <v>0</v>
      </c>
      <c r="CR39" s="99">
        <f>IF($N39="Equal",IF(AND(CR$11&gt;$K39,EOMONTH($M39,0)&gt;=CR$11),($F39-$O39)/$L39,0),IFERROR(($F39-$O39)*INDEX('S-Curve'!$C$3:$AM$39,MATCH('Development Costs'!$L39,'S-Curve'!$C$3:$C$39,0),MATCH(DATEDIF('Development Costs'!$K39,'Development Costs'!CR$11,"m")+1,'S-Curve'!$C$3:$AM$3,0)),0))</f>
        <v>0</v>
      </c>
      <c r="CS39" s="99">
        <f>IF($N39="Equal",IF(AND(CS$11&gt;$K39,EOMONTH($M39,0)&gt;=CS$11),($F39-$O39)/$L39,0),IFERROR(($F39-$O39)*INDEX('S-Curve'!$C$3:$AM$39,MATCH('Development Costs'!$L39,'S-Curve'!$C$3:$C$39,0),MATCH(DATEDIF('Development Costs'!$K39,'Development Costs'!CS$11,"m")+1,'S-Curve'!$C$3:$AM$3,0)),0))</f>
        <v>0</v>
      </c>
      <c r="CT39" s="99">
        <f>IF($N39="Equal",IF(AND(CT$11&gt;$K39,EOMONTH($M39,0)&gt;=CT$11),($F39-$O39)/$L39,0),IFERROR(($F39-$O39)*INDEX('S-Curve'!$C$3:$AM$39,MATCH('Development Costs'!$L39,'S-Curve'!$C$3:$C$39,0),MATCH(DATEDIF('Development Costs'!$K39,'Development Costs'!CT$11,"m")+1,'S-Curve'!$C$3:$AM$3,0)),0))</f>
        <v>0</v>
      </c>
      <c r="CU39" s="99">
        <f>IF($N39="Equal",IF(AND(CU$11&gt;$K39,EOMONTH($M39,0)&gt;=CU$11),($F39-$O39)/$L39,0),IFERROR(($F39-$O39)*INDEX('S-Curve'!$C$3:$AM$39,MATCH('Development Costs'!$L39,'S-Curve'!$C$3:$C$39,0),MATCH(DATEDIF('Development Costs'!$K39,'Development Costs'!CU$11,"m")+1,'S-Curve'!$C$3:$AM$3,0)),0))</f>
        <v>0</v>
      </c>
      <c r="CV39" s="99">
        <f>IF($N39="Equal",IF(AND(CV$11&gt;$K39,EOMONTH($M39,0)&gt;=CV$11),($F39-$O39)/$L39,0),IFERROR(($F39-$O39)*INDEX('S-Curve'!$C$3:$AM$39,MATCH('Development Costs'!$L39,'S-Curve'!$C$3:$C$39,0),MATCH(DATEDIF('Development Costs'!$K39,'Development Costs'!CV$11,"m")+1,'S-Curve'!$C$3:$AM$3,0)),0))</f>
        <v>0</v>
      </c>
      <c r="CW39" s="99">
        <f>IF($N39="Equal",IF(AND(CW$11&gt;$K39,EOMONTH($M39,0)&gt;=CW$11),($F39-$O39)/$L39,0),IFERROR(($F39-$O39)*INDEX('S-Curve'!$C$3:$AM$39,MATCH('Development Costs'!$L39,'S-Curve'!$C$3:$C$39,0),MATCH(DATEDIF('Development Costs'!$K39,'Development Costs'!CW$11,"m")+1,'S-Curve'!$C$3:$AM$3,0)),0))</f>
        <v>0</v>
      </c>
      <c r="CX39" s="99">
        <f>IF($N39="Equal",IF(AND(CX$11&gt;$K39,EOMONTH($M39,0)&gt;=CX$11),($F39-$O39)/$L39,0),IFERROR(($F39-$O39)*INDEX('S-Curve'!$C$3:$AM$39,MATCH('Development Costs'!$L39,'S-Curve'!$C$3:$C$39,0),MATCH(DATEDIF('Development Costs'!$K39,'Development Costs'!CX$11,"m")+1,'S-Curve'!$C$3:$AM$3,0)),0))</f>
        <v>0</v>
      </c>
      <c r="CY39" s="99">
        <f>IF($N39="Equal",IF(AND(CY$11&gt;$K39,EOMONTH($M39,0)&gt;=CY$11),($F39-$O39)/$L39,0),IFERROR(($F39-$O39)*INDEX('S-Curve'!$C$3:$AM$39,MATCH('Development Costs'!$L39,'S-Curve'!$C$3:$C$39,0),MATCH(DATEDIF('Development Costs'!$K39,'Development Costs'!CY$11,"m")+1,'S-Curve'!$C$3:$AM$3,0)),0))</f>
        <v>0</v>
      </c>
      <c r="CZ39" s="99">
        <f>IF($N39="Equal",IF(AND(CZ$11&gt;$K39,EOMONTH($M39,0)&gt;=CZ$11),($F39-$O39)/$L39,0),IFERROR(($F39-$O39)*INDEX('S-Curve'!$C$3:$AM$39,MATCH('Development Costs'!$L39,'S-Curve'!$C$3:$C$39,0),MATCH(DATEDIF('Development Costs'!$K39,'Development Costs'!CZ$11,"m")+1,'S-Curve'!$C$3:$AM$3,0)),0))</f>
        <v>0</v>
      </c>
      <c r="DA39" s="99">
        <f>IF($N39="Equal",IF(AND(DA$11&gt;$K39,EOMONTH($M39,0)&gt;=DA$11),($F39-$O39)/$L39,0),IFERROR(($F39-$O39)*INDEX('S-Curve'!$C$3:$AM$39,MATCH('Development Costs'!$L39,'S-Curve'!$C$3:$C$39,0),MATCH(DATEDIF('Development Costs'!$K39,'Development Costs'!DA$11,"m")+1,'S-Curve'!$C$3:$AM$3,0)),0))</f>
        <v>0</v>
      </c>
      <c r="DB39" s="99">
        <f>IF($N39="Equal",IF(AND(DB$11&gt;$K39,EOMONTH($M39,0)&gt;=DB$11),($F39-$O39)/$L39,0),IFERROR(($F39-$O39)*INDEX('S-Curve'!$C$3:$AM$39,MATCH('Development Costs'!$L39,'S-Curve'!$C$3:$C$39,0),MATCH(DATEDIF('Development Costs'!$K39,'Development Costs'!DB$11,"m")+1,'S-Curve'!$C$3:$AM$3,0)),0))</f>
        <v>0</v>
      </c>
      <c r="DC39" s="99">
        <f>IF($N39="Equal",IF(AND(DC$11&gt;$K39,EOMONTH($M39,0)&gt;=DC$11),($F39-$O39)/$L39,0),IFERROR(($F39-$O39)*INDEX('S-Curve'!$C$3:$AM$39,MATCH('Development Costs'!$L39,'S-Curve'!$C$3:$C$39,0),MATCH(DATEDIF('Development Costs'!$K39,'Development Costs'!DC$11,"m")+1,'S-Curve'!$C$3:$AM$3,0)),0))</f>
        <v>0</v>
      </c>
      <c r="DD39" s="99">
        <f>IF($N39="Equal",IF(AND(DD$11&gt;$K39,EOMONTH($M39,0)&gt;=DD$11),($F39-$O39)/$L39,0),IFERROR(($F39-$O39)*INDEX('S-Curve'!$C$3:$AM$39,MATCH('Development Costs'!$L39,'S-Curve'!$C$3:$C$39,0),MATCH(DATEDIF('Development Costs'!$K39,'Development Costs'!DD$11,"m")+1,'S-Curve'!$C$3:$AM$3,0)),0))</f>
        <v>0</v>
      </c>
      <c r="DE39" s="99">
        <f>IF($N39="Equal",IF(AND(DE$11&gt;$K39,EOMONTH($M39,0)&gt;=DE$11),($F39-$O39)/$L39,0),IFERROR(($F39-$O39)*INDEX('S-Curve'!$C$3:$AM$39,MATCH('Development Costs'!$L39,'S-Curve'!$C$3:$C$39,0),MATCH(DATEDIF('Development Costs'!$K39,'Development Costs'!DE$11,"m")+1,'S-Curve'!$C$3:$AM$3,0)),0))</f>
        <v>0</v>
      </c>
      <c r="DF39" s="99">
        <f>IF($N39="Equal",IF(AND(DF$11&gt;$K39,EOMONTH($M39,0)&gt;=DF$11),($F39-$O39)/$L39,0),IFERROR(($F39-$O39)*INDEX('S-Curve'!$C$3:$AM$39,MATCH('Development Costs'!$L39,'S-Curve'!$C$3:$C$39,0),MATCH(DATEDIF('Development Costs'!$K39,'Development Costs'!DF$11,"m")+1,'S-Curve'!$C$3:$AM$3,0)),0))</f>
        <v>0</v>
      </c>
      <c r="DG39" s="99">
        <f>IF($N39="Equal",IF(AND(DG$11&gt;$K39,EOMONTH($M39,0)&gt;=DG$11),($F39-$O39)/$L39,0),IFERROR(($F39-$O39)*INDEX('S-Curve'!$C$3:$AM$39,MATCH('Development Costs'!$L39,'S-Curve'!$C$3:$C$39,0),MATCH(DATEDIF('Development Costs'!$K39,'Development Costs'!DG$11,"m")+1,'S-Curve'!$C$3:$AM$3,0)),0))</f>
        <v>0</v>
      </c>
      <c r="DH39" s="99">
        <f>IF($N39="Equal",IF(AND(DH$11&gt;$K39,EOMONTH($M39,0)&gt;=DH$11),($F39-$O39)/$L39,0),IFERROR(($F39-$O39)*INDEX('S-Curve'!$C$3:$AM$39,MATCH('Development Costs'!$L39,'S-Curve'!$C$3:$C$39,0),MATCH(DATEDIF('Development Costs'!$K39,'Development Costs'!DH$11,"m")+1,'S-Curve'!$C$3:$AM$3,0)),0))</f>
        <v>0</v>
      </c>
      <c r="DI39" s="99">
        <f>IF($N39="Equal",IF(AND(DI$11&gt;$K39,EOMONTH($M39,0)&gt;=DI$11),($F39-$O39)/$L39,0),IFERROR(($F39-$O39)*INDEX('S-Curve'!$C$3:$AM$39,MATCH('Development Costs'!$L39,'S-Curve'!$C$3:$C$39,0),MATCH(DATEDIF('Development Costs'!$K39,'Development Costs'!DI$11,"m")+1,'S-Curve'!$C$3:$AM$3,0)),0))</f>
        <v>0</v>
      </c>
      <c r="DJ39" s="99">
        <f>IF($N39="Equal",IF(AND(DJ$11&gt;$K39,EOMONTH($M39,0)&gt;=DJ$11),($F39-$O39)/$L39,0),IFERROR(($F39-$O39)*INDEX('S-Curve'!$C$3:$AM$39,MATCH('Development Costs'!$L39,'S-Curve'!$C$3:$C$39,0),MATCH(DATEDIF('Development Costs'!$K39,'Development Costs'!DJ$11,"m")+1,'S-Curve'!$C$3:$AM$3,0)),0))</f>
        <v>0</v>
      </c>
      <c r="DK39" s="99">
        <f>IF($N39="Equal",IF(AND(DK$11&gt;$K39,EOMONTH($M39,0)&gt;=DK$11),($F39-$O39)/$L39,0),IFERROR(($F39-$O39)*INDEX('S-Curve'!$C$3:$AM$39,MATCH('Development Costs'!$L39,'S-Curve'!$C$3:$C$39,0),MATCH(DATEDIF('Development Costs'!$K39,'Development Costs'!DK$11,"m")+1,'S-Curve'!$C$3:$AM$3,0)),0))</f>
        <v>0</v>
      </c>
      <c r="DL39" s="99">
        <f>IF($N39="Equal",IF(AND(DL$11&gt;$K39,EOMONTH($M39,0)&gt;=DL$11),($F39-$O39)/$L39,0),IFERROR(($F39-$O39)*INDEX('S-Curve'!$C$3:$AM$39,MATCH('Development Costs'!$L39,'S-Curve'!$C$3:$C$39,0),MATCH(DATEDIF('Development Costs'!$K39,'Development Costs'!DL$11,"m")+1,'S-Curve'!$C$3:$AM$3,0)),0))</f>
        <v>0</v>
      </c>
      <c r="DM39" s="99">
        <f>IF($N39="Equal",IF(AND(DM$11&gt;$K39,EOMONTH($M39,0)&gt;=DM$11),($F39-$O39)/$L39,0),IFERROR(($F39-$O39)*INDEX('S-Curve'!$C$3:$AM$39,MATCH('Development Costs'!$L39,'S-Curve'!$C$3:$C$39,0),MATCH(DATEDIF('Development Costs'!$K39,'Development Costs'!DM$11,"m")+1,'S-Curve'!$C$3:$AM$3,0)),0))</f>
        <v>0</v>
      </c>
      <c r="DN39" s="99">
        <f>IF($N39="Equal",IF(AND(DN$11&gt;$K39,EOMONTH($M39,0)&gt;=DN$11),($F39-$O39)/$L39,0),IFERROR(($F39-$O39)*INDEX('S-Curve'!$C$3:$AM$39,MATCH('Development Costs'!$L39,'S-Curve'!$C$3:$C$39,0),MATCH(DATEDIF('Development Costs'!$K39,'Development Costs'!DN$11,"m")+1,'S-Curve'!$C$3:$AM$3,0)),0))</f>
        <v>0</v>
      </c>
      <c r="DO39" s="99">
        <f>IF($N39="Equal",IF(AND(DO$11&gt;$K39,EOMONTH($M39,0)&gt;=DO$11),($F39-$O39)/$L39,0),IFERROR(($F39-$O39)*INDEX('S-Curve'!$C$3:$AM$39,MATCH('Development Costs'!$L39,'S-Curve'!$C$3:$C$39,0),MATCH(DATEDIF('Development Costs'!$K39,'Development Costs'!DO$11,"m")+1,'S-Curve'!$C$3:$AM$3,0)),0))</f>
        <v>0</v>
      </c>
      <c r="DP39" s="99">
        <f>IF($N39="Equal",IF(AND(DP$11&gt;$K39,EOMONTH($M39,0)&gt;=DP$11),($F39-$O39)/$L39,0),IFERROR(($F39-$O39)*INDEX('S-Curve'!$C$3:$AM$39,MATCH('Development Costs'!$L39,'S-Curve'!$C$3:$C$39,0),MATCH(DATEDIF('Development Costs'!$K39,'Development Costs'!DP$11,"m")+1,'S-Curve'!$C$3:$AM$3,0)),0))</f>
        <v>0</v>
      </c>
      <c r="DQ39" s="99">
        <f>IF($N39="Equal",IF(AND(DQ$11&gt;$K39,EOMONTH($M39,0)&gt;=DQ$11),($F39-$O39)/$L39,0),IFERROR(($F39-$O39)*INDEX('S-Curve'!$C$3:$AM$39,MATCH('Development Costs'!$L39,'S-Curve'!$C$3:$C$39,0),MATCH(DATEDIF('Development Costs'!$K39,'Development Costs'!DQ$11,"m")+1,'S-Curve'!$C$3:$AM$3,0)),0))</f>
        <v>0</v>
      </c>
      <c r="DR39" s="99">
        <f>IF($N39="Equal",IF(AND(DR$11&gt;$K39,EOMONTH($M39,0)&gt;=DR$11),($F39-$O39)/$L39,0),IFERROR(($F39-$O39)*INDEX('S-Curve'!$C$3:$AM$39,MATCH('Development Costs'!$L39,'S-Curve'!$C$3:$C$39,0),MATCH(DATEDIF('Development Costs'!$K39,'Development Costs'!DR$11,"m")+1,'S-Curve'!$C$3:$AM$3,0)),0))</f>
        <v>0</v>
      </c>
      <c r="DS39" s="99">
        <f>IF($N39="Equal",IF(AND(DS$11&gt;$K39,EOMONTH($M39,0)&gt;=DS$11),($F39-$O39)/$L39,0),IFERROR(($F39-$O39)*INDEX('S-Curve'!$C$3:$AM$39,MATCH('Development Costs'!$L39,'S-Curve'!$C$3:$C$39,0),MATCH(DATEDIF('Development Costs'!$K39,'Development Costs'!DS$11,"m")+1,'S-Curve'!$C$3:$AM$3,0)),0))</f>
        <v>0</v>
      </c>
      <c r="DT39" s="99">
        <f>IF($N39="Equal",IF(AND(DT$11&gt;$K39,EOMONTH($M39,0)&gt;=DT$11),($F39-$O39)/$L39,0),IFERROR(($F39-$O39)*INDEX('S-Curve'!$C$3:$AM$39,MATCH('Development Costs'!$L39,'S-Curve'!$C$3:$C$39,0),MATCH(DATEDIF('Development Costs'!$K39,'Development Costs'!DT$11,"m")+1,'S-Curve'!$C$3:$AM$3,0)),0))</f>
        <v>0</v>
      </c>
      <c r="DU39" s="99">
        <f>IF($N39="Equal",IF(AND(DU$11&gt;$K39,EOMONTH($M39,0)&gt;=DU$11),($F39-$O39)/$L39,0),IFERROR(($F39-$O39)*INDEX('S-Curve'!$C$3:$AM$39,MATCH('Development Costs'!$L39,'S-Curve'!$C$3:$C$39,0),MATCH(DATEDIF('Development Costs'!$K39,'Development Costs'!DU$11,"m")+1,'S-Curve'!$C$3:$AM$3,0)),0))</f>
        <v>0</v>
      </c>
      <c r="DV39" s="99">
        <f>IF($N39="Equal",IF(AND(DV$11&gt;$K39,EOMONTH($M39,0)&gt;=DV$11),($F39-$O39)/$L39,0),IFERROR(($F39-$O39)*INDEX('S-Curve'!$C$3:$AM$39,MATCH('Development Costs'!$L39,'S-Curve'!$C$3:$C$39,0),MATCH(DATEDIF('Development Costs'!$K39,'Development Costs'!DV$11,"m")+1,'S-Curve'!$C$3:$AM$3,0)),0))</f>
        <v>0</v>
      </c>
      <c r="DW39" s="99">
        <f>IF($N39="Equal",IF(AND(DW$11&gt;$K39,EOMONTH($M39,0)&gt;=DW$11),($F39-$O39)/$L39,0),IFERROR(($F39-$O39)*INDEX('S-Curve'!$C$3:$AM$39,MATCH('Development Costs'!$L39,'S-Curve'!$C$3:$C$39,0),MATCH(DATEDIF('Development Costs'!$K39,'Development Costs'!DW$11,"m")+1,'S-Curve'!$C$3:$AM$3,0)),0))</f>
        <v>0</v>
      </c>
      <c r="DX39" s="99">
        <f>IF($N39="Equal",IF(AND(DX$11&gt;$K39,EOMONTH($M39,0)&gt;=DX$11),($F39-$O39)/$L39,0),IFERROR(($F39-$O39)*INDEX('S-Curve'!$C$3:$AM$39,MATCH('Development Costs'!$L39,'S-Curve'!$C$3:$C$39,0),MATCH(DATEDIF('Development Costs'!$K39,'Development Costs'!DX$11,"m")+1,'S-Curve'!$C$3:$AM$3,0)),0))</f>
        <v>0</v>
      </c>
      <c r="DY39" s="99">
        <f>IF($N39="Equal",IF(AND(DY$11&gt;$K39,EOMONTH($M39,0)&gt;=DY$11),($F39-$O39)/$L39,0),IFERROR(($F39-$O39)*INDEX('S-Curve'!$C$3:$AM$39,MATCH('Development Costs'!$L39,'S-Curve'!$C$3:$C$39,0),MATCH(DATEDIF('Development Costs'!$K39,'Development Costs'!DY$11,"m")+1,'S-Curve'!$C$3:$AM$3,0)),0))</f>
        <v>0</v>
      </c>
      <c r="DZ39" s="99">
        <f>IF($N39="Equal",IF(AND(DZ$11&gt;$K39,EOMONTH($M39,0)&gt;=DZ$11),($F39-$O39)/$L39,0),IFERROR(($F39-$O39)*INDEX('S-Curve'!$C$3:$AM$39,MATCH('Development Costs'!$L39,'S-Curve'!$C$3:$C$39,0),MATCH(DATEDIF('Development Costs'!$K39,'Development Costs'!DZ$11,"m")+1,'S-Curve'!$C$3:$AM$3,0)),0))</f>
        <v>0</v>
      </c>
      <c r="EA39" s="99">
        <f>IF($N39="Equal",IF(AND(EA$11&gt;$K39,EOMONTH($M39,0)&gt;=EA$11),($F39-$O39)/$L39,0),IFERROR(($F39-$O39)*INDEX('S-Curve'!$C$3:$AM$39,MATCH('Development Costs'!$L39,'S-Curve'!$C$3:$C$39,0),MATCH(DATEDIF('Development Costs'!$K39,'Development Costs'!EA$11,"m")+1,'S-Curve'!$C$3:$AM$3,0)),0))</f>
        <v>0</v>
      </c>
      <c r="EB39" s="99">
        <f>IF($N39="Equal",IF(AND(EB$11&gt;$K39,EOMONTH($M39,0)&gt;=EB$11),($F39-$O39)/$L39,0),IFERROR(($F39-$O39)*INDEX('S-Curve'!$C$3:$AM$39,MATCH('Development Costs'!$L39,'S-Curve'!$C$3:$C$39,0),MATCH(DATEDIF('Development Costs'!$K39,'Development Costs'!EB$11,"m")+1,'S-Curve'!$C$3:$AM$3,0)),0))</f>
        <v>0</v>
      </c>
      <c r="EC39" s="99">
        <f>IF($N39="Equal",IF(AND(EC$11&gt;$K39,EOMONTH($M39,0)&gt;=EC$11),($F39-$O39)/$L39,0),IFERROR(($F39-$O39)*INDEX('S-Curve'!$C$3:$AM$39,MATCH('Development Costs'!$L39,'S-Curve'!$C$3:$C$39,0),MATCH(DATEDIF('Development Costs'!$K39,'Development Costs'!EC$11,"m")+1,'S-Curve'!$C$3:$AM$3,0)),0))</f>
        <v>0</v>
      </c>
      <c r="ED39" s="99">
        <f>IF($N39="Equal",IF(AND(ED$11&gt;$K39,EOMONTH($M39,0)&gt;=ED$11),($F39-$O39)/$L39,0),IFERROR(($F39-$O39)*INDEX('S-Curve'!$C$3:$AM$39,MATCH('Development Costs'!$L39,'S-Curve'!$C$3:$C$39,0),MATCH(DATEDIF('Development Costs'!$K39,'Development Costs'!ED$11,"m")+1,'S-Curve'!$C$3:$AM$3,0)),0))</f>
        <v>0</v>
      </c>
      <c r="EE39" s="99">
        <f>IF($N39="Equal",IF(AND(EE$11&gt;$K39,EOMONTH($M39,0)&gt;=EE$11),($F39-$O39)/$L39,0),IFERROR(($F39-$O39)*INDEX('S-Curve'!$C$3:$AM$39,MATCH('Development Costs'!$L39,'S-Curve'!$C$3:$C$39,0),MATCH(DATEDIF('Development Costs'!$K39,'Development Costs'!EE$11,"m")+1,'S-Curve'!$C$3:$AM$3,0)),0))</f>
        <v>0</v>
      </c>
      <c r="EF39" s="99">
        <f>IF($N39="Equal",IF(AND(EF$11&gt;$K39,EOMONTH($M39,0)&gt;=EF$11),($F39-$O39)/$L39,0),IFERROR(($F39-$O39)*INDEX('S-Curve'!$C$3:$AM$39,MATCH('Development Costs'!$L39,'S-Curve'!$C$3:$C$39,0),MATCH(DATEDIF('Development Costs'!$K39,'Development Costs'!EF$11,"m")+1,'S-Curve'!$C$3:$AM$3,0)),0))</f>
        <v>0</v>
      </c>
      <c r="EG39" s="99">
        <f>IF(EC39="Equal",IF(AND(EG$11&gt;$K39,EOMONTH($M39,0)&gt;=EG$11),($F39-$O39)/$L39,0),IFERROR(($F39-$O39)*INDEX('S-Curve'!$C$3:$AM$39,MATCH('Development Costs'!$L39,'S-Curve'!$C$3:$C$39,0),MATCH(DATEDIF('Development Costs'!$K39,'Development Costs'!EG$11,"m")+1,'S-Curve'!$C$3:$AM$3,0)),0))</f>
        <v>0</v>
      </c>
    </row>
    <row r="40" spans="2:137">
      <c r="B40" s="5" t="s">
        <v>739</v>
      </c>
      <c r="F40" s="71">
        <v>0</v>
      </c>
      <c r="G40" s="105">
        <f t="shared" si="18"/>
        <v>0</v>
      </c>
      <c r="H40" s="99">
        <f>F40/Assumptions!$D$60</f>
        <v>0</v>
      </c>
      <c r="I40" s="32">
        <f t="shared" ca="1" si="19"/>
        <v>0</v>
      </c>
      <c r="K40" s="73">
        <f>Assumptions!$D$19</f>
        <v>46539</v>
      </c>
      <c r="L40" s="155">
        <v>12</v>
      </c>
      <c r="M40" s="149">
        <f t="shared" si="20"/>
        <v>46874</v>
      </c>
      <c r="N40" s="70" t="s">
        <v>400</v>
      </c>
      <c r="O40" s="71">
        <v>0</v>
      </c>
      <c r="P40" s="1" t="str">
        <f t="shared" si="8"/>
        <v/>
      </c>
      <c r="Q40" s="99">
        <f t="shared" si="21"/>
        <v>0</v>
      </c>
      <c r="R40" s="99">
        <f>IF($N40="Equal",IF(AND(R$11&gt;$K40,EOMONTH($M40,0)&gt;=R$11),($F40-$O40)/$L40,0),IFERROR(($F40-$O40)*INDEX('S-Curve'!$C$3:$AM$39,MATCH('Development Costs'!$L40,'S-Curve'!$C$3:$C$39,0),MATCH(DATEDIF('Development Costs'!$K40,'Development Costs'!R$11,"m")+1,'S-Curve'!$C$3:$AM$3,0)),0))</f>
        <v>0</v>
      </c>
      <c r="S40" s="99">
        <f>IF($N40="Equal",IF(AND(S$11&gt;$K40,EOMONTH($M40,0)&gt;=S$11),($F40-$O40)/$L40,0),IFERROR(($F40-$O40)*INDEX('S-Curve'!$C$3:$AM$39,MATCH('Development Costs'!$L40,'S-Curve'!$C$3:$C$39,0),MATCH(DATEDIF('Development Costs'!$K40,'Development Costs'!S$11,"m")+1,'S-Curve'!$C$3:$AM$3,0)),0))</f>
        <v>0</v>
      </c>
      <c r="T40" s="99">
        <f>IF($N40="Equal",IF(AND(T$11&gt;$K40,EOMONTH($M40,0)&gt;=T$11),($F40-$O40)/$L40,0),IFERROR(($F40-$O40)*INDEX('S-Curve'!$C$3:$AM$39,MATCH('Development Costs'!$L40,'S-Curve'!$C$3:$C$39,0),MATCH(DATEDIF('Development Costs'!$K40,'Development Costs'!T$11,"m")+1,'S-Curve'!$C$3:$AM$3,0)),0))</f>
        <v>0</v>
      </c>
      <c r="U40" s="99">
        <f>IF($N40="Equal",IF(AND(U$11&gt;$K40,EOMONTH($M40,0)&gt;=U$11),($F40-$O40)/$L40,0),IFERROR(($F40-$O40)*INDEX('S-Curve'!$C$3:$AM$39,MATCH('Development Costs'!$L40,'S-Curve'!$C$3:$C$39,0),MATCH(DATEDIF('Development Costs'!$K40,'Development Costs'!U$11,"m")+1,'S-Curve'!$C$3:$AM$3,0)),0))</f>
        <v>0</v>
      </c>
      <c r="V40" s="99">
        <f>IF($N40="Equal",IF(AND(V$11&gt;$K40,EOMONTH($M40,0)&gt;=V$11),($F40-$O40)/$L40,0),IFERROR(($F40-$O40)*INDEX('S-Curve'!$C$3:$AM$39,MATCH('Development Costs'!$L40,'S-Curve'!$C$3:$C$39,0),MATCH(DATEDIF('Development Costs'!$K40,'Development Costs'!V$11,"m")+1,'S-Curve'!$C$3:$AM$3,0)),0))</f>
        <v>0</v>
      </c>
      <c r="W40" s="99">
        <f>IF($N40="Equal",IF(AND(W$11&gt;$K40,EOMONTH($M40,0)&gt;=W$11),($F40-$O40)/$L40,0),IFERROR(($F40-$O40)*INDEX('S-Curve'!$C$3:$AM$39,MATCH('Development Costs'!$L40,'S-Curve'!$C$3:$C$39,0),MATCH(DATEDIF('Development Costs'!$K40,'Development Costs'!W$11,"m")+1,'S-Curve'!$C$3:$AM$3,0)),0))</f>
        <v>0</v>
      </c>
      <c r="X40" s="99">
        <f>IF($N40="Equal",IF(AND(X$11&gt;$K40,EOMONTH($M40,0)&gt;=X$11),($F40-$O40)/$L40,0),IFERROR(($F40-$O40)*INDEX('S-Curve'!$C$3:$AM$39,MATCH('Development Costs'!$L40,'S-Curve'!$C$3:$C$39,0),MATCH(DATEDIF('Development Costs'!$K40,'Development Costs'!X$11,"m")+1,'S-Curve'!$C$3:$AM$3,0)),0))</f>
        <v>0</v>
      </c>
      <c r="Y40" s="99">
        <f>IF($N40="Equal",IF(AND(Y$11&gt;$K40,EOMONTH($M40,0)&gt;=Y$11),($F40-$O40)/$L40,0),IFERROR(($F40-$O40)*INDEX('S-Curve'!$C$3:$AM$39,MATCH('Development Costs'!$L40,'S-Curve'!$C$3:$C$39,0),MATCH(DATEDIF('Development Costs'!$K40,'Development Costs'!Y$11,"m")+1,'S-Curve'!$C$3:$AM$3,0)),0))</f>
        <v>0</v>
      </c>
      <c r="Z40" s="99">
        <f>IF($N40="Equal",IF(AND(Z$11&gt;$K40,EOMONTH($M40,0)&gt;=Z$11),($F40-$O40)/$L40,0),IFERROR(($F40-$O40)*INDEX('S-Curve'!$C$3:$AM$39,MATCH('Development Costs'!$L40,'S-Curve'!$C$3:$C$39,0),MATCH(DATEDIF('Development Costs'!$K40,'Development Costs'!Z$11,"m")+1,'S-Curve'!$C$3:$AM$3,0)),0))</f>
        <v>0</v>
      </c>
      <c r="AA40" s="99">
        <f>IF($N40="Equal",IF(AND(AA$11&gt;$K40,EOMONTH($M40,0)&gt;=AA$11),($F40-$O40)/$L40,0),IFERROR(($F40-$O40)*INDEX('S-Curve'!$C$3:$AM$39,MATCH('Development Costs'!$L40,'S-Curve'!$C$3:$C$39,0),MATCH(DATEDIF('Development Costs'!$K40,'Development Costs'!AA$11,"m")+1,'S-Curve'!$C$3:$AM$3,0)),0))</f>
        <v>0</v>
      </c>
      <c r="AB40" s="99">
        <f>IF($N40="Equal",IF(AND(AB$11&gt;$K40,EOMONTH($M40,0)&gt;=AB$11),($F40-$O40)/$L40,0),IFERROR(($F40-$O40)*INDEX('S-Curve'!$C$3:$AM$39,MATCH('Development Costs'!$L40,'S-Curve'!$C$3:$C$39,0),MATCH(DATEDIF('Development Costs'!$K40,'Development Costs'!AB$11,"m")+1,'S-Curve'!$C$3:$AM$3,0)),0))</f>
        <v>0</v>
      </c>
      <c r="AC40" s="99">
        <f>IF($N40="Equal",IF(AND(AC$11&gt;$K40,EOMONTH($M40,0)&gt;=AC$11),($F40-$O40)/$L40,0),IFERROR(($F40-$O40)*INDEX('S-Curve'!$C$3:$AM$39,MATCH('Development Costs'!$L40,'S-Curve'!$C$3:$C$39,0),MATCH(DATEDIF('Development Costs'!$K40,'Development Costs'!AC$11,"m")+1,'S-Curve'!$C$3:$AM$3,0)),0))</f>
        <v>0</v>
      </c>
      <c r="AD40" s="99">
        <f>IF($N40="Equal",IF(AND(AD$11&gt;$K40,EOMONTH($M40,0)&gt;=AD$11),($F40-$O40)/$L40,0),IFERROR(($F40-$O40)*INDEX('S-Curve'!$C$3:$AM$39,MATCH('Development Costs'!$L40,'S-Curve'!$C$3:$C$39,0),MATCH(DATEDIF('Development Costs'!$K40,'Development Costs'!AD$11,"m")+1,'S-Curve'!$C$3:$AM$3,0)),0))</f>
        <v>0</v>
      </c>
      <c r="AE40" s="99">
        <f>IF($N40="Equal",IF(AND(AE$11&gt;$K40,EOMONTH($M40,0)&gt;=AE$11),($F40-$O40)/$L40,0),IFERROR(($F40-$O40)*INDEX('S-Curve'!$C$3:$AM$39,MATCH('Development Costs'!$L40,'S-Curve'!$C$3:$C$39,0),MATCH(DATEDIF('Development Costs'!$K40,'Development Costs'!AE$11,"m")+1,'S-Curve'!$C$3:$AM$3,0)),0))</f>
        <v>0</v>
      </c>
      <c r="AF40" s="99">
        <f>IF($N40="Equal",IF(AND(AF$11&gt;$K40,EOMONTH($M40,0)&gt;=AF$11),($F40-$O40)/$L40,0),IFERROR(($F40-$O40)*INDEX('S-Curve'!$C$3:$AM$39,MATCH('Development Costs'!$L40,'S-Curve'!$C$3:$C$39,0),MATCH(DATEDIF('Development Costs'!$K40,'Development Costs'!AF$11,"m")+1,'S-Curve'!$C$3:$AM$3,0)),0))</f>
        <v>0</v>
      </c>
      <c r="AG40" s="99">
        <f>IF($N40="Equal",IF(AND(AG$11&gt;$K40,EOMONTH($M40,0)&gt;=AG$11),($F40-$O40)/$L40,0),IFERROR(($F40-$O40)*INDEX('S-Curve'!$C$3:$AM$39,MATCH('Development Costs'!$L40,'S-Curve'!$C$3:$C$39,0),MATCH(DATEDIF('Development Costs'!$K40,'Development Costs'!AG$11,"m")+1,'S-Curve'!$C$3:$AM$3,0)),0))</f>
        <v>0</v>
      </c>
      <c r="AH40" s="99">
        <f>IF($N40="Equal",IF(AND(AH$11&gt;$K40,EOMONTH($M40,0)&gt;=AH$11),($F40-$O40)/$L40,0),IFERROR(($F40-$O40)*INDEX('S-Curve'!$C$3:$AM$39,MATCH('Development Costs'!$L40,'S-Curve'!$C$3:$C$39,0),MATCH(DATEDIF('Development Costs'!$K40,'Development Costs'!AH$11,"m")+1,'S-Curve'!$C$3:$AM$3,0)),0))</f>
        <v>0</v>
      </c>
      <c r="AI40" s="99">
        <f>IF($N40="Equal",IF(AND(AI$11&gt;$K40,EOMONTH($M40,0)&gt;=AI$11),($F40-$O40)/$L40,0),IFERROR(($F40-$O40)*INDEX('S-Curve'!$C$3:$AM$39,MATCH('Development Costs'!$L40,'S-Curve'!$C$3:$C$39,0),MATCH(DATEDIF('Development Costs'!$K40,'Development Costs'!AI$11,"m")+1,'S-Curve'!$C$3:$AM$3,0)),0))</f>
        <v>0</v>
      </c>
      <c r="AJ40" s="99">
        <f>IF($N40="Equal",IF(AND(AJ$11&gt;$K40,EOMONTH($M40,0)&gt;=AJ$11),($F40-$O40)/$L40,0),IFERROR(($F40-$O40)*INDEX('S-Curve'!$C$3:$AM$39,MATCH('Development Costs'!$L40,'S-Curve'!$C$3:$C$39,0),MATCH(DATEDIF('Development Costs'!$K40,'Development Costs'!AJ$11,"m")+1,'S-Curve'!$C$3:$AM$3,0)),0))</f>
        <v>0</v>
      </c>
      <c r="AK40" s="99">
        <f>IF($N40="Equal",IF(AND(AK$11&gt;$K40,EOMONTH($M40,0)&gt;=AK$11),($F40-$O40)/$L40,0),IFERROR(($F40-$O40)*INDEX('S-Curve'!$C$3:$AM$39,MATCH('Development Costs'!$L40,'S-Curve'!$C$3:$C$39,0),MATCH(DATEDIF('Development Costs'!$K40,'Development Costs'!AK$11,"m")+1,'S-Curve'!$C$3:$AM$3,0)),0))</f>
        <v>0</v>
      </c>
      <c r="AL40" s="99">
        <f>IF($N40="Equal",IF(AND(AL$11&gt;$K40,EOMONTH($M40,0)&gt;=AL$11),($F40-$O40)/$L40,0),IFERROR(($F40-$O40)*INDEX('S-Curve'!$C$3:$AM$39,MATCH('Development Costs'!$L40,'S-Curve'!$C$3:$C$39,0),MATCH(DATEDIF('Development Costs'!$K40,'Development Costs'!AL$11,"m")+1,'S-Curve'!$C$3:$AM$3,0)),0))</f>
        <v>0</v>
      </c>
      <c r="AM40" s="99">
        <f>IF($N40="Equal",IF(AND(AM$11&gt;$K40,EOMONTH($M40,0)&gt;=AM$11),($F40-$O40)/$L40,0),IFERROR(($F40-$O40)*INDEX('S-Curve'!$C$3:$AM$39,MATCH('Development Costs'!$L40,'S-Curve'!$C$3:$C$39,0),MATCH(DATEDIF('Development Costs'!$K40,'Development Costs'!AM$11,"m")+1,'S-Curve'!$C$3:$AM$3,0)),0))</f>
        <v>0</v>
      </c>
      <c r="AN40" s="99">
        <f>IF($N40="Equal",IF(AND(AN$11&gt;$K40,EOMONTH($M40,0)&gt;=AN$11),($F40-$O40)/$L40,0),IFERROR(($F40-$O40)*INDEX('S-Curve'!$C$3:$AM$39,MATCH('Development Costs'!$L40,'S-Curve'!$C$3:$C$39,0),MATCH(DATEDIF('Development Costs'!$K40,'Development Costs'!AN$11,"m")+1,'S-Curve'!$C$3:$AM$3,0)),0))</f>
        <v>0</v>
      </c>
      <c r="AO40" s="99">
        <f>IF($N40="Equal",IF(AND(AO$11&gt;$K40,EOMONTH($M40,0)&gt;=AO$11),($F40-$O40)/$L40,0),IFERROR(($F40-$O40)*INDEX('S-Curve'!$C$3:$AM$39,MATCH('Development Costs'!$L40,'S-Curve'!$C$3:$C$39,0),MATCH(DATEDIF('Development Costs'!$K40,'Development Costs'!AO$11,"m")+1,'S-Curve'!$C$3:$AM$3,0)),0))</f>
        <v>0</v>
      </c>
      <c r="AP40" s="99">
        <f>IF($N40="Equal",IF(AND(AP$11&gt;$K40,EOMONTH($M40,0)&gt;=AP$11),($F40-$O40)/$L40,0),IFERROR(($F40-$O40)*INDEX('S-Curve'!$C$3:$AM$39,MATCH('Development Costs'!$L40,'S-Curve'!$C$3:$C$39,0),MATCH(DATEDIF('Development Costs'!$K40,'Development Costs'!AP$11,"m")+1,'S-Curve'!$C$3:$AM$3,0)),0))</f>
        <v>0</v>
      </c>
      <c r="AQ40" s="99">
        <f>IF($N40="Equal",IF(AND(AQ$11&gt;$K40,EOMONTH($M40,0)&gt;=AQ$11),($F40-$O40)/$L40,0),IFERROR(($F40-$O40)*INDEX('S-Curve'!$C$3:$AM$39,MATCH('Development Costs'!$L40,'S-Curve'!$C$3:$C$39,0),MATCH(DATEDIF('Development Costs'!$K40,'Development Costs'!AQ$11,"m")+1,'S-Curve'!$C$3:$AM$3,0)),0))</f>
        <v>0</v>
      </c>
      <c r="AR40" s="99">
        <f>IF($N40="Equal",IF(AND(AR$11&gt;$K40,EOMONTH($M40,0)&gt;=AR$11),($F40-$O40)/$L40,0),IFERROR(($F40-$O40)*INDEX('S-Curve'!$C$3:$AM$39,MATCH('Development Costs'!$L40,'S-Curve'!$C$3:$C$39,0),MATCH(DATEDIF('Development Costs'!$K40,'Development Costs'!AR$11,"m")+1,'S-Curve'!$C$3:$AM$3,0)),0))</f>
        <v>0</v>
      </c>
      <c r="AS40" s="99">
        <f>IF($N40="Equal",IF(AND(AS$11&gt;$K40,EOMONTH($M40,0)&gt;=AS$11),($F40-$O40)/$L40,0),IFERROR(($F40-$O40)*INDEX('S-Curve'!$C$3:$AM$39,MATCH('Development Costs'!$L40,'S-Curve'!$C$3:$C$39,0),MATCH(DATEDIF('Development Costs'!$K40,'Development Costs'!AS$11,"m")+1,'S-Curve'!$C$3:$AM$3,0)),0))</f>
        <v>0</v>
      </c>
      <c r="AT40" s="99">
        <f>IF($N40="Equal",IF(AND(AT$11&gt;$K40,EOMONTH($M40,0)&gt;=AT$11),($F40-$O40)/$L40,0),IFERROR(($F40-$O40)*INDEX('S-Curve'!$C$3:$AM$39,MATCH('Development Costs'!$L40,'S-Curve'!$C$3:$C$39,0),MATCH(DATEDIF('Development Costs'!$K40,'Development Costs'!AT$11,"m")+1,'S-Curve'!$C$3:$AM$3,0)),0))</f>
        <v>0</v>
      </c>
      <c r="AU40" s="99">
        <f>IF($N40="Equal",IF(AND(AU$11&gt;$K40,EOMONTH($M40,0)&gt;=AU$11),($F40-$O40)/$L40,0),IFERROR(($F40-$O40)*INDEX('S-Curve'!$C$3:$AM$39,MATCH('Development Costs'!$L40,'S-Curve'!$C$3:$C$39,0),MATCH(DATEDIF('Development Costs'!$K40,'Development Costs'!AU$11,"m")+1,'S-Curve'!$C$3:$AM$3,0)),0))</f>
        <v>0</v>
      </c>
      <c r="AV40" s="99">
        <f>IF($N40="Equal",IF(AND(AV$11&gt;$K40,EOMONTH($M40,0)&gt;=AV$11),($F40-$O40)/$L40,0),IFERROR(($F40-$O40)*INDEX('S-Curve'!$C$3:$AM$39,MATCH('Development Costs'!$L40,'S-Curve'!$C$3:$C$39,0),MATCH(DATEDIF('Development Costs'!$K40,'Development Costs'!AV$11,"m")+1,'S-Curve'!$C$3:$AM$3,0)),0))</f>
        <v>0</v>
      </c>
      <c r="AW40" s="99">
        <f>IF($N40="Equal",IF(AND(AW$11&gt;$K40,EOMONTH($M40,0)&gt;=AW$11),($F40-$O40)/$L40,0),IFERROR(($F40-$O40)*INDEX('S-Curve'!$C$3:$AM$39,MATCH('Development Costs'!$L40,'S-Curve'!$C$3:$C$39,0),MATCH(DATEDIF('Development Costs'!$K40,'Development Costs'!AW$11,"m")+1,'S-Curve'!$C$3:$AM$3,0)),0))</f>
        <v>0</v>
      </c>
      <c r="AX40" s="99">
        <f>IF($N40="Equal",IF(AND(AX$11&gt;$K40,EOMONTH($M40,0)&gt;=AX$11),($F40-$O40)/$L40,0),IFERROR(($F40-$O40)*INDEX('S-Curve'!$C$3:$AM$39,MATCH('Development Costs'!$L40,'S-Curve'!$C$3:$C$39,0),MATCH(DATEDIF('Development Costs'!$K40,'Development Costs'!AX$11,"m")+1,'S-Curve'!$C$3:$AM$3,0)),0))</f>
        <v>0</v>
      </c>
      <c r="AY40" s="99">
        <f>IF($N40="Equal",IF(AND(AY$11&gt;$K40,EOMONTH($M40,0)&gt;=AY$11),($F40-$O40)/$L40,0),IFERROR(($F40-$O40)*INDEX('S-Curve'!$C$3:$AM$39,MATCH('Development Costs'!$L40,'S-Curve'!$C$3:$C$39,0),MATCH(DATEDIF('Development Costs'!$K40,'Development Costs'!AY$11,"m")+1,'S-Curve'!$C$3:$AM$3,0)),0))</f>
        <v>0</v>
      </c>
      <c r="AZ40" s="99">
        <f>IF($N40="Equal",IF(AND(AZ$11&gt;$K40,EOMONTH($M40,0)&gt;=AZ$11),($F40-$O40)/$L40,0),IFERROR(($F40-$O40)*INDEX('S-Curve'!$C$3:$AM$39,MATCH('Development Costs'!$L40,'S-Curve'!$C$3:$C$39,0),MATCH(DATEDIF('Development Costs'!$K40,'Development Costs'!AZ$11,"m")+1,'S-Curve'!$C$3:$AM$3,0)),0))</f>
        <v>0</v>
      </c>
      <c r="BA40" s="99">
        <f>IF($N40="Equal",IF(AND(BA$11&gt;$K40,EOMONTH($M40,0)&gt;=BA$11),($F40-$O40)/$L40,0),IFERROR(($F40-$O40)*INDEX('S-Curve'!$C$3:$AM$39,MATCH('Development Costs'!$L40,'S-Curve'!$C$3:$C$39,0),MATCH(DATEDIF('Development Costs'!$K40,'Development Costs'!BA$11,"m")+1,'S-Curve'!$C$3:$AM$3,0)),0))</f>
        <v>0</v>
      </c>
      <c r="BB40" s="99">
        <f>IF($N40="Equal",IF(AND(BB$11&gt;$K40,EOMONTH($M40,0)&gt;=BB$11),($F40-$O40)/$L40,0),IFERROR(($F40-$O40)*INDEX('S-Curve'!$C$3:$AM$39,MATCH('Development Costs'!$L40,'S-Curve'!$C$3:$C$39,0),MATCH(DATEDIF('Development Costs'!$K40,'Development Costs'!BB$11,"m")+1,'S-Curve'!$C$3:$AM$3,0)),0))</f>
        <v>0</v>
      </c>
      <c r="BC40" s="99">
        <f>IF($N40="Equal",IF(AND(BC$11&gt;$K40,EOMONTH($M40,0)&gt;=BC$11),($F40-$O40)/$L40,0),IFERROR(($F40-$O40)*INDEX('S-Curve'!$C$3:$AM$39,MATCH('Development Costs'!$L40,'S-Curve'!$C$3:$C$39,0),MATCH(DATEDIF('Development Costs'!$K40,'Development Costs'!BC$11,"m")+1,'S-Curve'!$C$3:$AM$3,0)),0))</f>
        <v>0</v>
      </c>
      <c r="BD40" s="99">
        <f>IF($N40="Equal",IF(AND(BD$11&gt;$K40,EOMONTH($M40,0)&gt;=BD$11),($F40-$O40)/$L40,0),IFERROR(($F40-$O40)*INDEX('S-Curve'!$C$3:$AM$39,MATCH('Development Costs'!$L40,'S-Curve'!$C$3:$C$39,0),MATCH(DATEDIF('Development Costs'!$K40,'Development Costs'!BD$11,"m")+1,'S-Curve'!$C$3:$AM$3,0)),0))</f>
        <v>0</v>
      </c>
      <c r="BE40" s="99">
        <f>IF($N40="Equal",IF(AND(BE$11&gt;$K40,EOMONTH($M40,0)&gt;=BE$11),($F40-$O40)/$L40,0),IFERROR(($F40-$O40)*INDEX('S-Curve'!$C$3:$AM$39,MATCH('Development Costs'!$L40,'S-Curve'!$C$3:$C$39,0),MATCH(DATEDIF('Development Costs'!$K40,'Development Costs'!BE$11,"m")+1,'S-Curve'!$C$3:$AM$3,0)),0))</f>
        <v>0</v>
      </c>
      <c r="BF40" s="99">
        <f>IF($N40="Equal",IF(AND(BF$11&gt;$K40,EOMONTH($M40,0)&gt;=BF$11),($F40-$O40)/$L40,0),IFERROR(($F40-$O40)*INDEX('S-Curve'!$C$3:$AM$39,MATCH('Development Costs'!$L40,'S-Curve'!$C$3:$C$39,0),MATCH(DATEDIF('Development Costs'!$K40,'Development Costs'!BF$11,"m")+1,'S-Curve'!$C$3:$AM$3,0)),0))</f>
        <v>0</v>
      </c>
      <c r="BG40" s="99">
        <f>IF($N40="Equal",IF(AND(BG$11&gt;$K40,EOMONTH($M40,0)&gt;=BG$11),($F40-$O40)/$L40,0),IFERROR(($F40-$O40)*INDEX('S-Curve'!$C$3:$AM$39,MATCH('Development Costs'!$L40,'S-Curve'!$C$3:$C$39,0),MATCH(DATEDIF('Development Costs'!$K40,'Development Costs'!BG$11,"m")+1,'S-Curve'!$C$3:$AM$3,0)),0))</f>
        <v>0</v>
      </c>
      <c r="BH40" s="99">
        <f>IF($N40="Equal",IF(AND(BH$11&gt;$K40,EOMONTH($M40,0)&gt;=BH$11),($F40-$O40)/$L40,0),IFERROR(($F40-$O40)*INDEX('S-Curve'!$C$3:$AM$39,MATCH('Development Costs'!$L40,'S-Curve'!$C$3:$C$39,0),MATCH(DATEDIF('Development Costs'!$K40,'Development Costs'!BH$11,"m")+1,'S-Curve'!$C$3:$AM$3,0)),0))</f>
        <v>0</v>
      </c>
      <c r="BI40" s="99">
        <f>IF($N40="Equal",IF(AND(BI$11&gt;$K40,EOMONTH($M40,0)&gt;=BI$11),($F40-$O40)/$L40,0),IFERROR(($F40-$O40)*INDEX('S-Curve'!$C$3:$AM$39,MATCH('Development Costs'!$L40,'S-Curve'!$C$3:$C$39,0),MATCH(DATEDIF('Development Costs'!$K40,'Development Costs'!BI$11,"m")+1,'S-Curve'!$C$3:$AM$3,0)),0))</f>
        <v>0</v>
      </c>
      <c r="BJ40" s="99">
        <f>IF($N40="Equal",IF(AND(BJ$11&gt;$K40,EOMONTH($M40,0)&gt;=BJ$11),($F40-$O40)/$L40,0),IFERROR(($F40-$O40)*INDEX('S-Curve'!$C$3:$AM$39,MATCH('Development Costs'!$L40,'S-Curve'!$C$3:$C$39,0),MATCH(DATEDIF('Development Costs'!$K40,'Development Costs'!BJ$11,"m")+1,'S-Curve'!$C$3:$AM$3,0)),0))</f>
        <v>0</v>
      </c>
      <c r="BK40" s="99">
        <f>IF($N40="Equal",IF(AND(BK$11&gt;$K40,EOMONTH($M40,0)&gt;=BK$11),($F40-$O40)/$L40,0),IFERROR(($F40-$O40)*INDEX('S-Curve'!$C$3:$AM$39,MATCH('Development Costs'!$L40,'S-Curve'!$C$3:$C$39,0),MATCH(DATEDIF('Development Costs'!$K40,'Development Costs'!BK$11,"m")+1,'S-Curve'!$C$3:$AM$3,0)),0))</f>
        <v>0</v>
      </c>
      <c r="BL40" s="99">
        <f>IF($N40="Equal",IF(AND(BL$11&gt;$K40,EOMONTH($M40,0)&gt;=BL$11),($F40-$O40)/$L40,0),IFERROR(($F40-$O40)*INDEX('S-Curve'!$C$3:$AM$39,MATCH('Development Costs'!$L40,'S-Curve'!$C$3:$C$39,0),MATCH(DATEDIF('Development Costs'!$K40,'Development Costs'!BL$11,"m")+1,'S-Curve'!$C$3:$AM$3,0)),0))</f>
        <v>0</v>
      </c>
      <c r="BM40" s="99">
        <f>IF($N40="Equal",IF(AND(BM$11&gt;$K40,EOMONTH($M40,0)&gt;=BM$11),($F40-$O40)/$L40,0),IFERROR(($F40-$O40)*INDEX('S-Curve'!$C$3:$AM$39,MATCH('Development Costs'!$L40,'S-Curve'!$C$3:$C$39,0),MATCH(DATEDIF('Development Costs'!$K40,'Development Costs'!BM$11,"m")+1,'S-Curve'!$C$3:$AM$3,0)),0))</f>
        <v>0</v>
      </c>
      <c r="BN40" s="99">
        <f>IF($N40="Equal",IF(AND(BN$11&gt;$K40,EOMONTH($M40,0)&gt;=BN$11),($F40-$O40)/$L40,0),IFERROR(($F40-$O40)*INDEX('S-Curve'!$C$3:$AM$39,MATCH('Development Costs'!$L40,'S-Curve'!$C$3:$C$39,0),MATCH(DATEDIF('Development Costs'!$K40,'Development Costs'!BN$11,"m")+1,'S-Curve'!$C$3:$AM$3,0)),0))</f>
        <v>0</v>
      </c>
      <c r="BO40" s="99">
        <f>IF($N40="Equal",IF(AND(BO$11&gt;$K40,EOMONTH($M40,0)&gt;=BO$11),($F40-$O40)/$L40,0),IFERROR(($F40-$O40)*INDEX('S-Curve'!$C$3:$AM$39,MATCH('Development Costs'!$L40,'S-Curve'!$C$3:$C$39,0),MATCH(DATEDIF('Development Costs'!$K40,'Development Costs'!BO$11,"m")+1,'S-Curve'!$C$3:$AM$3,0)),0))</f>
        <v>0</v>
      </c>
      <c r="BP40" s="99">
        <f>IF($N40="Equal",IF(AND(BP$11&gt;$K40,EOMONTH($M40,0)&gt;=BP$11),($F40-$O40)/$L40,0),IFERROR(($F40-$O40)*INDEX('S-Curve'!$C$3:$AM$39,MATCH('Development Costs'!$L40,'S-Curve'!$C$3:$C$39,0),MATCH(DATEDIF('Development Costs'!$K40,'Development Costs'!BP$11,"m")+1,'S-Curve'!$C$3:$AM$3,0)),0))</f>
        <v>0</v>
      </c>
      <c r="BQ40" s="99">
        <f>IF($N40="Equal",IF(AND(BQ$11&gt;$K40,EOMONTH($M40,0)&gt;=BQ$11),($F40-$O40)/$L40,0),IFERROR(($F40-$O40)*INDEX('S-Curve'!$C$3:$AM$39,MATCH('Development Costs'!$L40,'S-Curve'!$C$3:$C$39,0),MATCH(DATEDIF('Development Costs'!$K40,'Development Costs'!BQ$11,"m")+1,'S-Curve'!$C$3:$AM$3,0)),0))</f>
        <v>0</v>
      </c>
      <c r="BR40" s="99">
        <f>IF($N40="Equal",IF(AND(BR$11&gt;$K40,EOMONTH($M40,0)&gt;=BR$11),($F40-$O40)/$L40,0),IFERROR(($F40-$O40)*INDEX('S-Curve'!$C$3:$AM$39,MATCH('Development Costs'!$L40,'S-Curve'!$C$3:$C$39,0),MATCH(DATEDIF('Development Costs'!$K40,'Development Costs'!BR$11,"m")+1,'S-Curve'!$C$3:$AM$3,0)),0))</f>
        <v>0</v>
      </c>
      <c r="BS40" s="99">
        <f>IF($N40="Equal",IF(AND(BS$11&gt;$K40,EOMONTH($M40,0)&gt;=BS$11),($F40-$O40)/$L40,0),IFERROR(($F40-$O40)*INDEX('S-Curve'!$C$3:$AM$39,MATCH('Development Costs'!$L40,'S-Curve'!$C$3:$C$39,0),MATCH(DATEDIF('Development Costs'!$K40,'Development Costs'!BS$11,"m")+1,'S-Curve'!$C$3:$AM$3,0)),0))</f>
        <v>0</v>
      </c>
      <c r="BT40" s="99">
        <f>IF($N40="Equal",IF(AND(BT$11&gt;$K40,EOMONTH($M40,0)&gt;=BT$11),($F40-$O40)/$L40,0),IFERROR(($F40-$O40)*INDEX('S-Curve'!$C$3:$AM$39,MATCH('Development Costs'!$L40,'S-Curve'!$C$3:$C$39,0),MATCH(DATEDIF('Development Costs'!$K40,'Development Costs'!BT$11,"m")+1,'S-Curve'!$C$3:$AM$3,0)),0))</f>
        <v>0</v>
      </c>
      <c r="BU40" s="99">
        <f>IF($N40="Equal",IF(AND(BU$11&gt;$K40,EOMONTH($M40,0)&gt;=BU$11),($F40-$O40)/$L40,0),IFERROR(($F40-$O40)*INDEX('S-Curve'!$C$3:$AM$39,MATCH('Development Costs'!$L40,'S-Curve'!$C$3:$C$39,0),MATCH(DATEDIF('Development Costs'!$K40,'Development Costs'!BU$11,"m")+1,'S-Curve'!$C$3:$AM$3,0)),0))</f>
        <v>0</v>
      </c>
      <c r="BV40" s="99">
        <f>IF($N40="Equal",IF(AND(BV$11&gt;$K40,EOMONTH($M40,0)&gt;=BV$11),($F40-$O40)/$L40,0),IFERROR(($F40-$O40)*INDEX('S-Curve'!$C$3:$AM$39,MATCH('Development Costs'!$L40,'S-Curve'!$C$3:$C$39,0),MATCH(DATEDIF('Development Costs'!$K40,'Development Costs'!BV$11,"m")+1,'S-Curve'!$C$3:$AM$3,0)),0))</f>
        <v>0</v>
      </c>
      <c r="BW40" s="99">
        <f>IF($N40="Equal",IF(AND(BW$11&gt;$K40,EOMONTH($M40,0)&gt;=BW$11),($F40-$O40)/$L40,0),IFERROR(($F40-$O40)*INDEX('S-Curve'!$C$3:$AM$39,MATCH('Development Costs'!$L40,'S-Curve'!$C$3:$C$39,0),MATCH(DATEDIF('Development Costs'!$K40,'Development Costs'!BW$11,"m")+1,'S-Curve'!$C$3:$AM$3,0)),0))</f>
        <v>0</v>
      </c>
      <c r="BX40" s="99">
        <f>IF($N40="Equal",IF(AND(BX$11&gt;$K40,EOMONTH($M40,0)&gt;=BX$11),($F40-$O40)/$L40,0),IFERROR(($F40-$O40)*INDEX('S-Curve'!$C$3:$AM$39,MATCH('Development Costs'!$L40,'S-Curve'!$C$3:$C$39,0),MATCH(DATEDIF('Development Costs'!$K40,'Development Costs'!BX$11,"m")+1,'S-Curve'!$C$3:$AM$3,0)),0))</f>
        <v>0</v>
      </c>
      <c r="BY40" s="99">
        <f>IF($N40="Equal",IF(AND(BY$11&gt;$K40,EOMONTH($M40,0)&gt;=BY$11),($F40-$O40)/$L40,0),IFERROR(($F40-$O40)*INDEX('S-Curve'!$C$3:$AM$39,MATCH('Development Costs'!$L40,'S-Curve'!$C$3:$C$39,0),MATCH(DATEDIF('Development Costs'!$K40,'Development Costs'!BY$11,"m")+1,'S-Curve'!$C$3:$AM$3,0)),0))</f>
        <v>0</v>
      </c>
      <c r="BZ40" s="99">
        <f>IF($N40="Equal",IF(AND(BZ$11&gt;$K40,EOMONTH($M40,0)&gt;=BZ$11),($F40-$O40)/$L40,0),IFERROR(($F40-$O40)*INDEX('S-Curve'!$C$3:$AM$39,MATCH('Development Costs'!$L40,'S-Curve'!$C$3:$C$39,0),MATCH(DATEDIF('Development Costs'!$K40,'Development Costs'!BZ$11,"m")+1,'S-Curve'!$C$3:$AM$3,0)),0))</f>
        <v>0</v>
      </c>
      <c r="CA40" s="99">
        <f>IF($N40="Equal",IF(AND(CA$11&gt;$K40,EOMONTH($M40,0)&gt;=CA$11),($F40-$O40)/$L40,0),IFERROR(($F40-$O40)*INDEX('S-Curve'!$C$3:$AM$39,MATCH('Development Costs'!$L40,'S-Curve'!$C$3:$C$39,0),MATCH(DATEDIF('Development Costs'!$K40,'Development Costs'!CA$11,"m")+1,'S-Curve'!$C$3:$AM$3,0)),0))</f>
        <v>0</v>
      </c>
      <c r="CB40" s="99">
        <f>IF($N40="Equal",IF(AND(CB$11&gt;$K40,EOMONTH($M40,0)&gt;=CB$11),($F40-$O40)/$L40,0),IFERROR(($F40-$O40)*INDEX('S-Curve'!$C$3:$AM$39,MATCH('Development Costs'!$L40,'S-Curve'!$C$3:$C$39,0),MATCH(DATEDIF('Development Costs'!$K40,'Development Costs'!CB$11,"m")+1,'S-Curve'!$C$3:$AM$3,0)),0))</f>
        <v>0</v>
      </c>
      <c r="CC40" s="99">
        <f>IF($N40="Equal",IF(AND(CC$11&gt;$K40,EOMONTH($M40,0)&gt;=CC$11),($F40-$O40)/$L40,0),IFERROR(($F40-$O40)*INDEX('S-Curve'!$C$3:$AM$39,MATCH('Development Costs'!$L40,'S-Curve'!$C$3:$C$39,0),MATCH(DATEDIF('Development Costs'!$K40,'Development Costs'!CC$11,"m")+1,'S-Curve'!$C$3:$AM$3,0)),0))</f>
        <v>0</v>
      </c>
      <c r="CD40" s="99">
        <f>IF($N40="Equal",IF(AND(CD$11&gt;$K40,EOMONTH($M40,0)&gt;=CD$11),($F40-$O40)/$L40,0),IFERROR(($F40-$O40)*INDEX('S-Curve'!$C$3:$AM$39,MATCH('Development Costs'!$L40,'S-Curve'!$C$3:$C$39,0),MATCH(DATEDIF('Development Costs'!$K40,'Development Costs'!CD$11,"m")+1,'S-Curve'!$C$3:$AM$3,0)),0))</f>
        <v>0</v>
      </c>
      <c r="CE40" s="99">
        <f>IF($N40="Equal",IF(AND(CE$11&gt;$K40,EOMONTH($M40,0)&gt;=CE$11),($F40-$O40)/$L40,0),IFERROR(($F40-$O40)*INDEX('S-Curve'!$C$3:$AM$39,MATCH('Development Costs'!$L40,'S-Curve'!$C$3:$C$39,0),MATCH(DATEDIF('Development Costs'!$K40,'Development Costs'!CE$11,"m")+1,'S-Curve'!$C$3:$AM$3,0)),0))</f>
        <v>0</v>
      </c>
      <c r="CF40" s="99">
        <f>IF($N40="Equal",IF(AND(CF$11&gt;$K40,EOMONTH($M40,0)&gt;=CF$11),($F40-$O40)/$L40,0),IFERROR(($F40-$O40)*INDEX('S-Curve'!$C$3:$AM$39,MATCH('Development Costs'!$L40,'S-Curve'!$C$3:$C$39,0),MATCH(DATEDIF('Development Costs'!$K40,'Development Costs'!CF$11,"m")+1,'S-Curve'!$C$3:$AM$3,0)),0))</f>
        <v>0</v>
      </c>
      <c r="CG40" s="99">
        <f>IF($N40="Equal",IF(AND(CG$11&gt;$K40,EOMONTH($M40,0)&gt;=CG$11),($F40-$O40)/$L40,0),IFERROR(($F40-$O40)*INDEX('S-Curve'!$C$3:$AM$39,MATCH('Development Costs'!$L40,'S-Curve'!$C$3:$C$39,0),MATCH(DATEDIF('Development Costs'!$K40,'Development Costs'!CG$11,"m")+1,'S-Curve'!$C$3:$AM$3,0)),0))</f>
        <v>0</v>
      </c>
      <c r="CH40" s="99">
        <f>IF($N40="Equal",IF(AND(CH$11&gt;$K40,EOMONTH($M40,0)&gt;=CH$11),($F40-$O40)/$L40,0),IFERROR(($F40-$O40)*INDEX('S-Curve'!$C$3:$AM$39,MATCH('Development Costs'!$L40,'S-Curve'!$C$3:$C$39,0),MATCH(DATEDIF('Development Costs'!$K40,'Development Costs'!CH$11,"m")+1,'S-Curve'!$C$3:$AM$3,0)),0))</f>
        <v>0</v>
      </c>
      <c r="CI40" s="99">
        <f>IF($N40="Equal",IF(AND(CI$11&gt;$K40,EOMONTH($M40,0)&gt;=CI$11),($F40-$O40)/$L40,0),IFERROR(($F40-$O40)*INDEX('S-Curve'!$C$3:$AM$39,MATCH('Development Costs'!$L40,'S-Curve'!$C$3:$C$39,0),MATCH(DATEDIF('Development Costs'!$K40,'Development Costs'!CI$11,"m")+1,'S-Curve'!$C$3:$AM$3,0)),0))</f>
        <v>0</v>
      </c>
      <c r="CJ40" s="99">
        <f>IF($N40="Equal",IF(AND(CJ$11&gt;$K40,EOMONTH($M40,0)&gt;=CJ$11),($F40-$O40)/$L40,0),IFERROR(($F40-$O40)*INDEX('S-Curve'!$C$3:$AM$39,MATCH('Development Costs'!$L40,'S-Curve'!$C$3:$C$39,0),MATCH(DATEDIF('Development Costs'!$K40,'Development Costs'!CJ$11,"m")+1,'S-Curve'!$C$3:$AM$3,0)),0))</f>
        <v>0</v>
      </c>
      <c r="CK40" s="99">
        <f>IF($N40="Equal",IF(AND(CK$11&gt;$K40,EOMONTH($M40,0)&gt;=CK$11),($F40-$O40)/$L40,0),IFERROR(($F40-$O40)*INDEX('S-Curve'!$C$3:$AM$39,MATCH('Development Costs'!$L40,'S-Curve'!$C$3:$C$39,0),MATCH(DATEDIF('Development Costs'!$K40,'Development Costs'!CK$11,"m")+1,'S-Curve'!$C$3:$AM$3,0)),0))</f>
        <v>0</v>
      </c>
      <c r="CL40" s="99">
        <f>IF($N40="Equal",IF(AND(CL$11&gt;$K40,EOMONTH($M40,0)&gt;=CL$11),($F40-$O40)/$L40,0),IFERROR(($F40-$O40)*INDEX('S-Curve'!$C$3:$AM$39,MATCH('Development Costs'!$L40,'S-Curve'!$C$3:$C$39,0),MATCH(DATEDIF('Development Costs'!$K40,'Development Costs'!CL$11,"m")+1,'S-Curve'!$C$3:$AM$3,0)),0))</f>
        <v>0</v>
      </c>
      <c r="CM40" s="99">
        <f>IF($N40="Equal",IF(AND(CM$11&gt;$K40,EOMONTH($M40,0)&gt;=CM$11),($F40-$O40)/$L40,0),IFERROR(($F40-$O40)*INDEX('S-Curve'!$C$3:$AM$39,MATCH('Development Costs'!$L40,'S-Curve'!$C$3:$C$39,0),MATCH(DATEDIF('Development Costs'!$K40,'Development Costs'!CM$11,"m")+1,'S-Curve'!$C$3:$AM$3,0)),0))</f>
        <v>0</v>
      </c>
      <c r="CN40" s="99">
        <f>IF($N40="Equal",IF(AND(CN$11&gt;$K40,EOMONTH($M40,0)&gt;=CN$11),($F40-$O40)/$L40,0),IFERROR(($F40-$O40)*INDEX('S-Curve'!$C$3:$AM$39,MATCH('Development Costs'!$L40,'S-Curve'!$C$3:$C$39,0),MATCH(DATEDIF('Development Costs'!$K40,'Development Costs'!CN$11,"m")+1,'S-Curve'!$C$3:$AM$3,0)),0))</f>
        <v>0</v>
      </c>
      <c r="CO40" s="99">
        <f>IF($N40="Equal",IF(AND(CO$11&gt;$K40,EOMONTH($M40,0)&gt;=CO$11),($F40-$O40)/$L40,0),IFERROR(($F40-$O40)*INDEX('S-Curve'!$C$3:$AM$39,MATCH('Development Costs'!$L40,'S-Curve'!$C$3:$C$39,0),MATCH(DATEDIF('Development Costs'!$K40,'Development Costs'!CO$11,"m")+1,'S-Curve'!$C$3:$AM$3,0)),0))</f>
        <v>0</v>
      </c>
      <c r="CP40" s="99">
        <f>IF($N40="Equal",IF(AND(CP$11&gt;$K40,EOMONTH($M40,0)&gt;=CP$11),($F40-$O40)/$L40,0),IFERROR(($F40-$O40)*INDEX('S-Curve'!$C$3:$AM$39,MATCH('Development Costs'!$L40,'S-Curve'!$C$3:$C$39,0),MATCH(DATEDIF('Development Costs'!$K40,'Development Costs'!CP$11,"m")+1,'S-Curve'!$C$3:$AM$3,0)),0))</f>
        <v>0</v>
      </c>
      <c r="CQ40" s="99">
        <f>IF($N40="Equal",IF(AND(CQ$11&gt;$K40,EOMONTH($M40,0)&gt;=CQ$11),($F40-$O40)/$L40,0),IFERROR(($F40-$O40)*INDEX('S-Curve'!$C$3:$AM$39,MATCH('Development Costs'!$L40,'S-Curve'!$C$3:$C$39,0),MATCH(DATEDIF('Development Costs'!$K40,'Development Costs'!CQ$11,"m")+1,'S-Curve'!$C$3:$AM$3,0)),0))</f>
        <v>0</v>
      </c>
      <c r="CR40" s="99">
        <f>IF($N40="Equal",IF(AND(CR$11&gt;$K40,EOMONTH($M40,0)&gt;=CR$11),($F40-$O40)/$L40,0),IFERROR(($F40-$O40)*INDEX('S-Curve'!$C$3:$AM$39,MATCH('Development Costs'!$L40,'S-Curve'!$C$3:$C$39,0),MATCH(DATEDIF('Development Costs'!$K40,'Development Costs'!CR$11,"m")+1,'S-Curve'!$C$3:$AM$3,0)),0))</f>
        <v>0</v>
      </c>
      <c r="CS40" s="99">
        <f>IF($N40="Equal",IF(AND(CS$11&gt;$K40,EOMONTH($M40,0)&gt;=CS$11),($F40-$O40)/$L40,0),IFERROR(($F40-$O40)*INDEX('S-Curve'!$C$3:$AM$39,MATCH('Development Costs'!$L40,'S-Curve'!$C$3:$C$39,0),MATCH(DATEDIF('Development Costs'!$K40,'Development Costs'!CS$11,"m")+1,'S-Curve'!$C$3:$AM$3,0)),0))</f>
        <v>0</v>
      </c>
      <c r="CT40" s="99">
        <f>IF($N40="Equal",IF(AND(CT$11&gt;$K40,EOMONTH($M40,0)&gt;=CT$11),($F40-$O40)/$L40,0),IFERROR(($F40-$O40)*INDEX('S-Curve'!$C$3:$AM$39,MATCH('Development Costs'!$L40,'S-Curve'!$C$3:$C$39,0),MATCH(DATEDIF('Development Costs'!$K40,'Development Costs'!CT$11,"m")+1,'S-Curve'!$C$3:$AM$3,0)),0))</f>
        <v>0</v>
      </c>
      <c r="CU40" s="99">
        <f>IF($N40="Equal",IF(AND(CU$11&gt;$K40,EOMONTH($M40,0)&gt;=CU$11),($F40-$O40)/$L40,0),IFERROR(($F40-$O40)*INDEX('S-Curve'!$C$3:$AM$39,MATCH('Development Costs'!$L40,'S-Curve'!$C$3:$C$39,0),MATCH(DATEDIF('Development Costs'!$K40,'Development Costs'!CU$11,"m")+1,'S-Curve'!$C$3:$AM$3,0)),0))</f>
        <v>0</v>
      </c>
      <c r="CV40" s="99">
        <f>IF($N40="Equal",IF(AND(CV$11&gt;$K40,EOMONTH($M40,0)&gt;=CV$11),($F40-$O40)/$L40,0),IFERROR(($F40-$O40)*INDEX('S-Curve'!$C$3:$AM$39,MATCH('Development Costs'!$L40,'S-Curve'!$C$3:$C$39,0),MATCH(DATEDIF('Development Costs'!$K40,'Development Costs'!CV$11,"m")+1,'S-Curve'!$C$3:$AM$3,0)),0))</f>
        <v>0</v>
      </c>
      <c r="CW40" s="99">
        <f>IF($N40="Equal",IF(AND(CW$11&gt;$K40,EOMONTH($M40,0)&gt;=CW$11),($F40-$O40)/$L40,0),IFERROR(($F40-$O40)*INDEX('S-Curve'!$C$3:$AM$39,MATCH('Development Costs'!$L40,'S-Curve'!$C$3:$C$39,0),MATCH(DATEDIF('Development Costs'!$K40,'Development Costs'!CW$11,"m")+1,'S-Curve'!$C$3:$AM$3,0)),0))</f>
        <v>0</v>
      </c>
      <c r="CX40" s="99">
        <f>IF($N40="Equal",IF(AND(CX$11&gt;$K40,EOMONTH($M40,0)&gt;=CX$11),($F40-$O40)/$L40,0),IFERROR(($F40-$O40)*INDEX('S-Curve'!$C$3:$AM$39,MATCH('Development Costs'!$L40,'S-Curve'!$C$3:$C$39,0),MATCH(DATEDIF('Development Costs'!$K40,'Development Costs'!CX$11,"m")+1,'S-Curve'!$C$3:$AM$3,0)),0))</f>
        <v>0</v>
      </c>
      <c r="CY40" s="99">
        <f>IF($N40="Equal",IF(AND(CY$11&gt;$K40,EOMONTH($M40,0)&gt;=CY$11),($F40-$O40)/$L40,0),IFERROR(($F40-$O40)*INDEX('S-Curve'!$C$3:$AM$39,MATCH('Development Costs'!$L40,'S-Curve'!$C$3:$C$39,0),MATCH(DATEDIF('Development Costs'!$K40,'Development Costs'!CY$11,"m")+1,'S-Curve'!$C$3:$AM$3,0)),0))</f>
        <v>0</v>
      </c>
      <c r="CZ40" s="99">
        <f>IF($N40="Equal",IF(AND(CZ$11&gt;$K40,EOMONTH($M40,0)&gt;=CZ$11),($F40-$O40)/$L40,0),IFERROR(($F40-$O40)*INDEX('S-Curve'!$C$3:$AM$39,MATCH('Development Costs'!$L40,'S-Curve'!$C$3:$C$39,0),MATCH(DATEDIF('Development Costs'!$K40,'Development Costs'!CZ$11,"m")+1,'S-Curve'!$C$3:$AM$3,0)),0))</f>
        <v>0</v>
      </c>
      <c r="DA40" s="99">
        <f>IF($N40="Equal",IF(AND(DA$11&gt;$K40,EOMONTH($M40,0)&gt;=DA$11),($F40-$O40)/$L40,0),IFERROR(($F40-$O40)*INDEX('S-Curve'!$C$3:$AM$39,MATCH('Development Costs'!$L40,'S-Curve'!$C$3:$C$39,0),MATCH(DATEDIF('Development Costs'!$K40,'Development Costs'!DA$11,"m")+1,'S-Curve'!$C$3:$AM$3,0)),0))</f>
        <v>0</v>
      </c>
      <c r="DB40" s="99">
        <f>IF($N40="Equal",IF(AND(DB$11&gt;$K40,EOMONTH($M40,0)&gt;=DB$11),($F40-$O40)/$L40,0),IFERROR(($F40-$O40)*INDEX('S-Curve'!$C$3:$AM$39,MATCH('Development Costs'!$L40,'S-Curve'!$C$3:$C$39,0),MATCH(DATEDIF('Development Costs'!$K40,'Development Costs'!DB$11,"m")+1,'S-Curve'!$C$3:$AM$3,0)),0))</f>
        <v>0</v>
      </c>
      <c r="DC40" s="99">
        <f>IF($N40="Equal",IF(AND(DC$11&gt;$K40,EOMONTH($M40,0)&gt;=DC$11),($F40-$O40)/$L40,0),IFERROR(($F40-$O40)*INDEX('S-Curve'!$C$3:$AM$39,MATCH('Development Costs'!$L40,'S-Curve'!$C$3:$C$39,0),MATCH(DATEDIF('Development Costs'!$K40,'Development Costs'!DC$11,"m")+1,'S-Curve'!$C$3:$AM$3,0)),0))</f>
        <v>0</v>
      </c>
      <c r="DD40" s="99">
        <f>IF($N40="Equal",IF(AND(DD$11&gt;$K40,EOMONTH($M40,0)&gt;=DD$11),($F40-$O40)/$L40,0),IFERROR(($F40-$O40)*INDEX('S-Curve'!$C$3:$AM$39,MATCH('Development Costs'!$L40,'S-Curve'!$C$3:$C$39,0),MATCH(DATEDIF('Development Costs'!$K40,'Development Costs'!DD$11,"m")+1,'S-Curve'!$C$3:$AM$3,0)),0))</f>
        <v>0</v>
      </c>
      <c r="DE40" s="99">
        <f>IF($N40="Equal",IF(AND(DE$11&gt;$K40,EOMONTH($M40,0)&gt;=DE$11),($F40-$O40)/$L40,0),IFERROR(($F40-$O40)*INDEX('S-Curve'!$C$3:$AM$39,MATCH('Development Costs'!$L40,'S-Curve'!$C$3:$C$39,0),MATCH(DATEDIF('Development Costs'!$K40,'Development Costs'!DE$11,"m")+1,'S-Curve'!$C$3:$AM$3,0)),0))</f>
        <v>0</v>
      </c>
      <c r="DF40" s="99">
        <f>IF($N40="Equal",IF(AND(DF$11&gt;$K40,EOMONTH($M40,0)&gt;=DF$11),($F40-$O40)/$L40,0),IFERROR(($F40-$O40)*INDEX('S-Curve'!$C$3:$AM$39,MATCH('Development Costs'!$L40,'S-Curve'!$C$3:$C$39,0),MATCH(DATEDIF('Development Costs'!$K40,'Development Costs'!DF$11,"m")+1,'S-Curve'!$C$3:$AM$3,0)),0))</f>
        <v>0</v>
      </c>
      <c r="DG40" s="99">
        <f>IF($N40="Equal",IF(AND(DG$11&gt;$K40,EOMONTH($M40,0)&gt;=DG$11),($F40-$O40)/$L40,0),IFERROR(($F40-$O40)*INDEX('S-Curve'!$C$3:$AM$39,MATCH('Development Costs'!$L40,'S-Curve'!$C$3:$C$39,0),MATCH(DATEDIF('Development Costs'!$K40,'Development Costs'!DG$11,"m")+1,'S-Curve'!$C$3:$AM$3,0)),0))</f>
        <v>0</v>
      </c>
      <c r="DH40" s="99">
        <f>IF($N40="Equal",IF(AND(DH$11&gt;$K40,EOMONTH($M40,0)&gt;=DH$11),($F40-$O40)/$L40,0),IFERROR(($F40-$O40)*INDEX('S-Curve'!$C$3:$AM$39,MATCH('Development Costs'!$L40,'S-Curve'!$C$3:$C$39,0),MATCH(DATEDIF('Development Costs'!$K40,'Development Costs'!DH$11,"m")+1,'S-Curve'!$C$3:$AM$3,0)),0))</f>
        <v>0</v>
      </c>
      <c r="DI40" s="99">
        <f>IF($N40="Equal",IF(AND(DI$11&gt;$K40,EOMONTH($M40,0)&gt;=DI$11),($F40-$O40)/$L40,0),IFERROR(($F40-$O40)*INDEX('S-Curve'!$C$3:$AM$39,MATCH('Development Costs'!$L40,'S-Curve'!$C$3:$C$39,0),MATCH(DATEDIF('Development Costs'!$K40,'Development Costs'!DI$11,"m")+1,'S-Curve'!$C$3:$AM$3,0)),0))</f>
        <v>0</v>
      </c>
      <c r="DJ40" s="99">
        <f>IF($N40="Equal",IF(AND(DJ$11&gt;$K40,EOMONTH($M40,0)&gt;=DJ$11),($F40-$O40)/$L40,0),IFERROR(($F40-$O40)*INDEX('S-Curve'!$C$3:$AM$39,MATCH('Development Costs'!$L40,'S-Curve'!$C$3:$C$39,0),MATCH(DATEDIF('Development Costs'!$K40,'Development Costs'!DJ$11,"m")+1,'S-Curve'!$C$3:$AM$3,0)),0))</f>
        <v>0</v>
      </c>
      <c r="DK40" s="99">
        <f>IF($N40="Equal",IF(AND(DK$11&gt;$K40,EOMONTH($M40,0)&gt;=DK$11),($F40-$O40)/$L40,0),IFERROR(($F40-$O40)*INDEX('S-Curve'!$C$3:$AM$39,MATCH('Development Costs'!$L40,'S-Curve'!$C$3:$C$39,0),MATCH(DATEDIF('Development Costs'!$K40,'Development Costs'!DK$11,"m")+1,'S-Curve'!$C$3:$AM$3,0)),0))</f>
        <v>0</v>
      </c>
      <c r="DL40" s="99">
        <f>IF($N40="Equal",IF(AND(DL$11&gt;$K40,EOMONTH($M40,0)&gt;=DL$11),($F40-$O40)/$L40,0),IFERROR(($F40-$O40)*INDEX('S-Curve'!$C$3:$AM$39,MATCH('Development Costs'!$L40,'S-Curve'!$C$3:$C$39,0),MATCH(DATEDIF('Development Costs'!$K40,'Development Costs'!DL$11,"m")+1,'S-Curve'!$C$3:$AM$3,0)),0))</f>
        <v>0</v>
      </c>
      <c r="DM40" s="99">
        <f>IF($N40="Equal",IF(AND(DM$11&gt;$K40,EOMONTH($M40,0)&gt;=DM$11),($F40-$O40)/$L40,0),IFERROR(($F40-$O40)*INDEX('S-Curve'!$C$3:$AM$39,MATCH('Development Costs'!$L40,'S-Curve'!$C$3:$C$39,0),MATCH(DATEDIF('Development Costs'!$K40,'Development Costs'!DM$11,"m")+1,'S-Curve'!$C$3:$AM$3,0)),0))</f>
        <v>0</v>
      </c>
      <c r="DN40" s="99">
        <f>IF($N40="Equal",IF(AND(DN$11&gt;$K40,EOMONTH($M40,0)&gt;=DN$11),($F40-$O40)/$L40,0),IFERROR(($F40-$O40)*INDEX('S-Curve'!$C$3:$AM$39,MATCH('Development Costs'!$L40,'S-Curve'!$C$3:$C$39,0),MATCH(DATEDIF('Development Costs'!$K40,'Development Costs'!DN$11,"m")+1,'S-Curve'!$C$3:$AM$3,0)),0))</f>
        <v>0</v>
      </c>
      <c r="DO40" s="99">
        <f>IF($N40="Equal",IF(AND(DO$11&gt;$K40,EOMONTH($M40,0)&gt;=DO$11),($F40-$O40)/$L40,0),IFERROR(($F40-$O40)*INDEX('S-Curve'!$C$3:$AM$39,MATCH('Development Costs'!$L40,'S-Curve'!$C$3:$C$39,0),MATCH(DATEDIF('Development Costs'!$K40,'Development Costs'!DO$11,"m")+1,'S-Curve'!$C$3:$AM$3,0)),0))</f>
        <v>0</v>
      </c>
      <c r="DP40" s="99">
        <f>IF($N40="Equal",IF(AND(DP$11&gt;$K40,EOMONTH($M40,0)&gt;=DP$11),($F40-$O40)/$L40,0),IFERROR(($F40-$O40)*INDEX('S-Curve'!$C$3:$AM$39,MATCH('Development Costs'!$L40,'S-Curve'!$C$3:$C$39,0),MATCH(DATEDIF('Development Costs'!$K40,'Development Costs'!DP$11,"m")+1,'S-Curve'!$C$3:$AM$3,0)),0))</f>
        <v>0</v>
      </c>
      <c r="DQ40" s="99">
        <f>IF($N40="Equal",IF(AND(DQ$11&gt;$K40,EOMONTH($M40,0)&gt;=DQ$11),($F40-$O40)/$L40,0),IFERROR(($F40-$O40)*INDEX('S-Curve'!$C$3:$AM$39,MATCH('Development Costs'!$L40,'S-Curve'!$C$3:$C$39,0),MATCH(DATEDIF('Development Costs'!$K40,'Development Costs'!DQ$11,"m")+1,'S-Curve'!$C$3:$AM$3,0)),0))</f>
        <v>0</v>
      </c>
      <c r="DR40" s="99">
        <f>IF($N40="Equal",IF(AND(DR$11&gt;$K40,EOMONTH($M40,0)&gt;=DR$11),($F40-$O40)/$L40,0),IFERROR(($F40-$O40)*INDEX('S-Curve'!$C$3:$AM$39,MATCH('Development Costs'!$L40,'S-Curve'!$C$3:$C$39,0),MATCH(DATEDIF('Development Costs'!$K40,'Development Costs'!DR$11,"m")+1,'S-Curve'!$C$3:$AM$3,0)),0))</f>
        <v>0</v>
      </c>
      <c r="DS40" s="99">
        <f>IF($N40="Equal",IF(AND(DS$11&gt;$K40,EOMONTH($M40,0)&gt;=DS$11),($F40-$O40)/$L40,0),IFERROR(($F40-$O40)*INDEX('S-Curve'!$C$3:$AM$39,MATCH('Development Costs'!$L40,'S-Curve'!$C$3:$C$39,0),MATCH(DATEDIF('Development Costs'!$K40,'Development Costs'!DS$11,"m")+1,'S-Curve'!$C$3:$AM$3,0)),0))</f>
        <v>0</v>
      </c>
      <c r="DT40" s="99">
        <f>IF($N40="Equal",IF(AND(DT$11&gt;$K40,EOMONTH($M40,0)&gt;=DT$11),($F40-$O40)/$L40,0),IFERROR(($F40-$O40)*INDEX('S-Curve'!$C$3:$AM$39,MATCH('Development Costs'!$L40,'S-Curve'!$C$3:$C$39,0),MATCH(DATEDIF('Development Costs'!$K40,'Development Costs'!DT$11,"m")+1,'S-Curve'!$C$3:$AM$3,0)),0))</f>
        <v>0</v>
      </c>
      <c r="DU40" s="99">
        <f>IF($N40="Equal",IF(AND(DU$11&gt;$K40,EOMONTH($M40,0)&gt;=DU$11),($F40-$O40)/$L40,0),IFERROR(($F40-$O40)*INDEX('S-Curve'!$C$3:$AM$39,MATCH('Development Costs'!$L40,'S-Curve'!$C$3:$C$39,0),MATCH(DATEDIF('Development Costs'!$K40,'Development Costs'!DU$11,"m")+1,'S-Curve'!$C$3:$AM$3,0)),0))</f>
        <v>0</v>
      </c>
      <c r="DV40" s="99">
        <f>IF($N40="Equal",IF(AND(DV$11&gt;$K40,EOMONTH($M40,0)&gt;=DV$11),($F40-$O40)/$L40,0),IFERROR(($F40-$O40)*INDEX('S-Curve'!$C$3:$AM$39,MATCH('Development Costs'!$L40,'S-Curve'!$C$3:$C$39,0),MATCH(DATEDIF('Development Costs'!$K40,'Development Costs'!DV$11,"m")+1,'S-Curve'!$C$3:$AM$3,0)),0))</f>
        <v>0</v>
      </c>
      <c r="DW40" s="99">
        <f>IF($N40="Equal",IF(AND(DW$11&gt;$K40,EOMONTH($M40,0)&gt;=DW$11),($F40-$O40)/$L40,0),IFERROR(($F40-$O40)*INDEX('S-Curve'!$C$3:$AM$39,MATCH('Development Costs'!$L40,'S-Curve'!$C$3:$C$39,0),MATCH(DATEDIF('Development Costs'!$K40,'Development Costs'!DW$11,"m")+1,'S-Curve'!$C$3:$AM$3,0)),0))</f>
        <v>0</v>
      </c>
      <c r="DX40" s="99">
        <f>IF($N40="Equal",IF(AND(DX$11&gt;$K40,EOMONTH($M40,0)&gt;=DX$11),($F40-$O40)/$L40,0),IFERROR(($F40-$O40)*INDEX('S-Curve'!$C$3:$AM$39,MATCH('Development Costs'!$L40,'S-Curve'!$C$3:$C$39,0),MATCH(DATEDIF('Development Costs'!$K40,'Development Costs'!DX$11,"m")+1,'S-Curve'!$C$3:$AM$3,0)),0))</f>
        <v>0</v>
      </c>
      <c r="DY40" s="99">
        <f>IF($N40="Equal",IF(AND(DY$11&gt;$K40,EOMONTH($M40,0)&gt;=DY$11),($F40-$O40)/$L40,0),IFERROR(($F40-$O40)*INDEX('S-Curve'!$C$3:$AM$39,MATCH('Development Costs'!$L40,'S-Curve'!$C$3:$C$39,0),MATCH(DATEDIF('Development Costs'!$K40,'Development Costs'!DY$11,"m")+1,'S-Curve'!$C$3:$AM$3,0)),0))</f>
        <v>0</v>
      </c>
      <c r="DZ40" s="99">
        <f>IF($N40="Equal",IF(AND(DZ$11&gt;$K40,EOMONTH($M40,0)&gt;=DZ$11),($F40-$O40)/$L40,0),IFERROR(($F40-$O40)*INDEX('S-Curve'!$C$3:$AM$39,MATCH('Development Costs'!$L40,'S-Curve'!$C$3:$C$39,0),MATCH(DATEDIF('Development Costs'!$K40,'Development Costs'!DZ$11,"m")+1,'S-Curve'!$C$3:$AM$3,0)),0))</f>
        <v>0</v>
      </c>
      <c r="EA40" s="99">
        <f>IF($N40="Equal",IF(AND(EA$11&gt;$K40,EOMONTH($M40,0)&gt;=EA$11),($F40-$O40)/$L40,0),IFERROR(($F40-$O40)*INDEX('S-Curve'!$C$3:$AM$39,MATCH('Development Costs'!$L40,'S-Curve'!$C$3:$C$39,0),MATCH(DATEDIF('Development Costs'!$K40,'Development Costs'!EA$11,"m")+1,'S-Curve'!$C$3:$AM$3,0)),0))</f>
        <v>0</v>
      </c>
      <c r="EB40" s="99">
        <f>IF($N40="Equal",IF(AND(EB$11&gt;$K40,EOMONTH($M40,0)&gt;=EB$11),($F40-$O40)/$L40,0),IFERROR(($F40-$O40)*INDEX('S-Curve'!$C$3:$AM$39,MATCH('Development Costs'!$L40,'S-Curve'!$C$3:$C$39,0),MATCH(DATEDIF('Development Costs'!$K40,'Development Costs'!EB$11,"m")+1,'S-Curve'!$C$3:$AM$3,0)),0))</f>
        <v>0</v>
      </c>
      <c r="EC40" s="99">
        <f>IF($N40="Equal",IF(AND(EC$11&gt;$K40,EOMONTH($M40,0)&gt;=EC$11),($F40-$O40)/$L40,0),IFERROR(($F40-$O40)*INDEX('S-Curve'!$C$3:$AM$39,MATCH('Development Costs'!$L40,'S-Curve'!$C$3:$C$39,0),MATCH(DATEDIF('Development Costs'!$K40,'Development Costs'!EC$11,"m")+1,'S-Curve'!$C$3:$AM$3,0)),0))</f>
        <v>0</v>
      </c>
      <c r="ED40" s="99">
        <f>IF($N40="Equal",IF(AND(ED$11&gt;$K40,EOMONTH($M40,0)&gt;=ED$11),($F40-$O40)/$L40,0),IFERROR(($F40-$O40)*INDEX('S-Curve'!$C$3:$AM$39,MATCH('Development Costs'!$L40,'S-Curve'!$C$3:$C$39,0),MATCH(DATEDIF('Development Costs'!$K40,'Development Costs'!ED$11,"m")+1,'S-Curve'!$C$3:$AM$3,0)),0))</f>
        <v>0</v>
      </c>
      <c r="EE40" s="99">
        <f>IF($N40="Equal",IF(AND(EE$11&gt;$K40,EOMONTH($M40,0)&gt;=EE$11),($F40-$O40)/$L40,0),IFERROR(($F40-$O40)*INDEX('S-Curve'!$C$3:$AM$39,MATCH('Development Costs'!$L40,'S-Curve'!$C$3:$C$39,0),MATCH(DATEDIF('Development Costs'!$K40,'Development Costs'!EE$11,"m")+1,'S-Curve'!$C$3:$AM$3,0)),0))</f>
        <v>0</v>
      </c>
      <c r="EF40" s="99">
        <f>IF($N40="Equal",IF(AND(EF$11&gt;$K40,EOMONTH($M40,0)&gt;=EF$11),($F40-$O40)/$L40,0),IFERROR(($F40-$O40)*INDEX('S-Curve'!$C$3:$AM$39,MATCH('Development Costs'!$L40,'S-Curve'!$C$3:$C$39,0),MATCH(DATEDIF('Development Costs'!$K40,'Development Costs'!EF$11,"m")+1,'S-Curve'!$C$3:$AM$3,0)),0))</f>
        <v>0</v>
      </c>
      <c r="EG40" s="99">
        <f>IF(EC40="Equal",IF(AND(EG$11&gt;$K40,EOMONTH($M40,0)&gt;=EG$11),($F40-$O40)/$L40,0),IFERROR(($F40-$O40)*INDEX('S-Curve'!$C$3:$AM$39,MATCH('Development Costs'!$L40,'S-Curve'!$C$3:$C$39,0),MATCH(DATEDIF('Development Costs'!$K40,'Development Costs'!EG$11,"m")+1,'S-Curve'!$C$3:$AM$3,0)),0))</f>
        <v>0</v>
      </c>
    </row>
    <row r="41" spans="2:137">
      <c r="B41" s="5" t="s">
        <v>757</v>
      </c>
      <c r="F41" s="71">
        <v>0</v>
      </c>
      <c r="G41" s="105">
        <f t="shared" ref="G41" si="22">F41/$E$8</f>
        <v>0</v>
      </c>
      <c r="H41" s="99">
        <f>F41/Assumptions!$D$60</f>
        <v>0</v>
      </c>
      <c r="I41" s="32">
        <f t="shared" ca="1" si="19"/>
        <v>0</v>
      </c>
      <c r="K41" s="73">
        <f>Assumptions!$D$19</f>
        <v>46539</v>
      </c>
      <c r="L41" s="155">
        <v>12</v>
      </c>
      <c r="M41" s="149">
        <f t="shared" ref="M41" si="23">EDATE(K41,L41-1)</f>
        <v>46874</v>
      </c>
      <c r="N41" s="70" t="s">
        <v>400</v>
      </c>
      <c r="O41" s="71">
        <v>0</v>
      </c>
      <c r="P41" s="1" t="str">
        <f t="shared" si="8"/>
        <v/>
      </c>
      <c r="Q41" s="99">
        <f t="shared" ref="Q41" si="24">O41</f>
        <v>0</v>
      </c>
      <c r="R41" s="99">
        <f>IF($N41="Equal",IF(AND(R$11&gt;$K41,EOMONTH($M41,0)&gt;=R$11),($F41-$O41)/$L41,0),IFERROR(($F41-$O41)*INDEX('S-Curve'!$C$3:$AM$39,MATCH('Development Costs'!$L41,'S-Curve'!$C$3:$C$39,0),MATCH(DATEDIF('Development Costs'!$K41,'Development Costs'!R$11,"m")+1,'S-Curve'!$C$3:$AM$3,0)),0))</f>
        <v>0</v>
      </c>
      <c r="S41" s="99">
        <f>IF($N41="Equal",IF(AND(S$11&gt;$K41,EOMONTH($M41,0)&gt;=S$11),($F41-$O41)/$L41,0),IFERROR(($F41-$O41)*INDEX('S-Curve'!$C$3:$AM$39,MATCH('Development Costs'!$L41,'S-Curve'!$C$3:$C$39,0),MATCH(DATEDIF('Development Costs'!$K41,'Development Costs'!S$11,"m")+1,'S-Curve'!$C$3:$AM$3,0)),0))</f>
        <v>0</v>
      </c>
      <c r="T41" s="99">
        <f>IF($N41="Equal",IF(AND(T$11&gt;$K41,EOMONTH($M41,0)&gt;=T$11),($F41-$O41)/$L41,0),IFERROR(($F41-$O41)*INDEX('S-Curve'!$C$3:$AM$39,MATCH('Development Costs'!$L41,'S-Curve'!$C$3:$C$39,0),MATCH(DATEDIF('Development Costs'!$K41,'Development Costs'!T$11,"m")+1,'S-Curve'!$C$3:$AM$3,0)),0))</f>
        <v>0</v>
      </c>
      <c r="U41" s="99">
        <f>IF($N41="Equal",IF(AND(U$11&gt;$K41,EOMONTH($M41,0)&gt;=U$11),($F41-$O41)/$L41,0),IFERROR(($F41-$O41)*INDEX('S-Curve'!$C$3:$AM$39,MATCH('Development Costs'!$L41,'S-Curve'!$C$3:$C$39,0),MATCH(DATEDIF('Development Costs'!$K41,'Development Costs'!U$11,"m")+1,'S-Curve'!$C$3:$AM$3,0)),0))</f>
        <v>0</v>
      </c>
      <c r="V41" s="99">
        <f>IF($N41="Equal",IF(AND(V$11&gt;$K41,EOMONTH($M41,0)&gt;=V$11),($F41-$O41)/$L41,0),IFERROR(($F41-$O41)*INDEX('S-Curve'!$C$3:$AM$39,MATCH('Development Costs'!$L41,'S-Curve'!$C$3:$C$39,0),MATCH(DATEDIF('Development Costs'!$K41,'Development Costs'!V$11,"m")+1,'S-Curve'!$C$3:$AM$3,0)),0))</f>
        <v>0</v>
      </c>
      <c r="W41" s="99">
        <f>IF($N41="Equal",IF(AND(W$11&gt;$K41,EOMONTH($M41,0)&gt;=W$11),($F41-$O41)/$L41,0),IFERROR(($F41-$O41)*INDEX('S-Curve'!$C$3:$AM$39,MATCH('Development Costs'!$L41,'S-Curve'!$C$3:$C$39,0),MATCH(DATEDIF('Development Costs'!$K41,'Development Costs'!W$11,"m")+1,'S-Curve'!$C$3:$AM$3,0)),0))</f>
        <v>0</v>
      </c>
      <c r="X41" s="99">
        <f>IF($N41="Equal",IF(AND(X$11&gt;$K41,EOMONTH($M41,0)&gt;=X$11),($F41-$O41)/$L41,0),IFERROR(($F41-$O41)*INDEX('S-Curve'!$C$3:$AM$39,MATCH('Development Costs'!$L41,'S-Curve'!$C$3:$C$39,0),MATCH(DATEDIF('Development Costs'!$K41,'Development Costs'!X$11,"m")+1,'S-Curve'!$C$3:$AM$3,0)),0))</f>
        <v>0</v>
      </c>
      <c r="Y41" s="99">
        <f>IF($N41="Equal",IF(AND(Y$11&gt;$K41,EOMONTH($M41,0)&gt;=Y$11),($F41-$O41)/$L41,0),IFERROR(($F41-$O41)*INDEX('S-Curve'!$C$3:$AM$39,MATCH('Development Costs'!$L41,'S-Curve'!$C$3:$C$39,0),MATCH(DATEDIF('Development Costs'!$K41,'Development Costs'!Y$11,"m")+1,'S-Curve'!$C$3:$AM$3,0)),0))</f>
        <v>0</v>
      </c>
      <c r="Z41" s="99">
        <f>IF($N41="Equal",IF(AND(Z$11&gt;$K41,EOMONTH($M41,0)&gt;=Z$11),($F41-$O41)/$L41,0),IFERROR(($F41-$O41)*INDEX('S-Curve'!$C$3:$AM$39,MATCH('Development Costs'!$L41,'S-Curve'!$C$3:$C$39,0),MATCH(DATEDIF('Development Costs'!$K41,'Development Costs'!Z$11,"m")+1,'S-Curve'!$C$3:$AM$3,0)),0))</f>
        <v>0</v>
      </c>
      <c r="AA41" s="99">
        <f>IF($N41="Equal",IF(AND(AA$11&gt;$K41,EOMONTH($M41,0)&gt;=AA$11),($F41-$O41)/$L41,0),IFERROR(($F41-$O41)*INDEX('S-Curve'!$C$3:$AM$39,MATCH('Development Costs'!$L41,'S-Curve'!$C$3:$C$39,0),MATCH(DATEDIF('Development Costs'!$K41,'Development Costs'!AA$11,"m")+1,'S-Curve'!$C$3:$AM$3,0)),0))</f>
        <v>0</v>
      </c>
      <c r="AB41" s="99">
        <f>IF($N41="Equal",IF(AND(AB$11&gt;$K41,EOMONTH($M41,0)&gt;=AB$11),($F41-$O41)/$L41,0),IFERROR(($F41-$O41)*INDEX('S-Curve'!$C$3:$AM$39,MATCH('Development Costs'!$L41,'S-Curve'!$C$3:$C$39,0),MATCH(DATEDIF('Development Costs'!$K41,'Development Costs'!AB$11,"m")+1,'S-Curve'!$C$3:$AM$3,0)),0))</f>
        <v>0</v>
      </c>
      <c r="AC41" s="99">
        <f>IF($N41="Equal",IF(AND(AC$11&gt;$K41,EOMONTH($M41,0)&gt;=AC$11),($F41-$O41)/$L41,0),IFERROR(($F41-$O41)*INDEX('S-Curve'!$C$3:$AM$39,MATCH('Development Costs'!$L41,'S-Curve'!$C$3:$C$39,0),MATCH(DATEDIF('Development Costs'!$K41,'Development Costs'!AC$11,"m")+1,'S-Curve'!$C$3:$AM$3,0)),0))</f>
        <v>0</v>
      </c>
      <c r="AD41" s="99">
        <f>IF($N41="Equal",IF(AND(AD$11&gt;$K41,EOMONTH($M41,0)&gt;=AD$11),($F41-$O41)/$L41,0),IFERROR(($F41-$O41)*INDEX('S-Curve'!$C$3:$AM$39,MATCH('Development Costs'!$L41,'S-Curve'!$C$3:$C$39,0),MATCH(DATEDIF('Development Costs'!$K41,'Development Costs'!AD$11,"m")+1,'S-Curve'!$C$3:$AM$3,0)),0))</f>
        <v>0</v>
      </c>
      <c r="AE41" s="99">
        <f>IF($N41="Equal",IF(AND(AE$11&gt;$K41,EOMONTH($M41,0)&gt;=AE$11),($F41-$O41)/$L41,0),IFERROR(($F41-$O41)*INDEX('S-Curve'!$C$3:$AM$39,MATCH('Development Costs'!$L41,'S-Curve'!$C$3:$C$39,0),MATCH(DATEDIF('Development Costs'!$K41,'Development Costs'!AE$11,"m")+1,'S-Curve'!$C$3:$AM$3,0)),0))</f>
        <v>0</v>
      </c>
      <c r="AF41" s="99">
        <f>IF($N41="Equal",IF(AND(AF$11&gt;$K41,EOMONTH($M41,0)&gt;=AF$11),($F41-$O41)/$L41,0),IFERROR(($F41-$O41)*INDEX('S-Curve'!$C$3:$AM$39,MATCH('Development Costs'!$L41,'S-Curve'!$C$3:$C$39,0),MATCH(DATEDIF('Development Costs'!$K41,'Development Costs'!AF$11,"m")+1,'S-Curve'!$C$3:$AM$3,0)),0))</f>
        <v>0</v>
      </c>
      <c r="AG41" s="99">
        <f>IF($N41="Equal",IF(AND(AG$11&gt;$K41,EOMONTH($M41,0)&gt;=AG$11),($F41-$O41)/$L41,0),IFERROR(($F41-$O41)*INDEX('S-Curve'!$C$3:$AM$39,MATCH('Development Costs'!$L41,'S-Curve'!$C$3:$C$39,0),MATCH(DATEDIF('Development Costs'!$K41,'Development Costs'!AG$11,"m")+1,'S-Curve'!$C$3:$AM$3,0)),0))</f>
        <v>0</v>
      </c>
      <c r="AH41" s="99">
        <f>IF($N41="Equal",IF(AND(AH$11&gt;$K41,EOMONTH($M41,0)&gt;=AH$11),($F41-$O41)/$L41,0),IFERROR(($F41-$O41)*INDEX('S-Curve'!$C$3:$AM$39,MATCH('Development Costs'!$L41,'S-Curve'!$C$3:$C$39,0),MATCH(DATEDIF('Development Costs'!$K41,'Development Costs'!AH$11,"m")+1,'S-Curve'!$C$3:$AM$3,0)),0))</f>
        <v>0</v>
      </c>
      <c r="AI41" s="99">
        <f>IF($N41="Equal",IF(AND(AI$11&gt;$K41,EOMONTH($M41,0)&gt;=AI$11),($F41-$O41)/$L41,0),IFERROR(($F41-$O41)*INDEX('S-Curve'!$C$3:$AM$39,MATCH('Development Costs'!$L41,'S-Curve'!$C$3:$C$39,0),MATCH(DATEDIF('Development Costs'!$K41,'Development Costs'!AI$11,"m")+1,'S-Curve'!$C$3:$AM$3,0)),0))</f>
        <v>0</v>
      </c>
      <c r="AJ41" s="99">
        <f>IF($N41="Equal",IF(AND(AJ$11&gt;$K41,EOMONTH($M41,0)&gt;=AJ$11),($F41-$O41)/$L41,0),IFERROR(($F41-$O41)*INDEX('S-Curve'!$C$3:$AM$39,MATCH('Development Costs'!$L41,'S-Curve'!$C$3:$C$39,0),MATCH(DATEDIF('Development Costs'!$K41,'Development Costs'!AJ$11,"m")+1,'S-Curve'!$C$3:$AM$3,0)),0))</f>
        <v>0</v>
      </c>
      <c r="AK41" s="99">
        <f>IF($N41="Equal",IF(AND(AK$11&gt;$K41,EOMONTH($M41,0)&gt;=AK$11),($F41-$O41)/$L41,0),IFERROR(($F41-$O41)*INDEX('S-Curve'!$C$3:$AM$39,MATCH('Development Costs'!$L41,'S-Curve'!$C$3:$C$39,0),MATCH(DATEDIF('Development Costs'!$K41,'Development Costs'!AK$11,"m")+1,'S-Curve'!$C$3:$AM$3,0)),0))</f>
        <v>0</v>
      </c>
      <c r="AL41" s="99">
        <f>IF($N41="Equal",IF(AND(AL$11&gt;$K41,EOMONTH($M41,0)&gt;=AL$11),($F41-$O41)/$L41,0),IFERROR(($F41-$O41)*INDEX('S-Curve'!$C$3:$AM$39,MATCH('Development Costs'!$L41,'S-Curve'!$C$3:$C$39,0),MATCH(DATEDIF('Development Costs'!$K41,'Development Costs'!AL$11,"m")+1,'S-Curve'!$C$3:$AM$3,0)),0))</f>
        <v>0</v>
      </c>
      <c r="AM41" s="99">
        <f>IF($N41="Equal",IF(AND(AM$11&gt;$K41,EOMONTH($M41,0)&gt;=AM$11),($F41-$O41)/$L41,0),IFERROR(($F41-$O41)*INDEX('S-Curve'!$C$3:$AM$39,MATCH('Development Costs'!$L41,'S-Curve'!$C$3:$C$39,0),MATCH(DATEDIF('Development Costs'!$K41,'Development Costs'!AM$11,"m")+1,'S-Curve'!$C$3:$AM$3,0)),0))</f>
        <v>0</v>
      </c>
      <c r="AN41" s="99">
        <f>IF($N41="Equal",IF(AND(AN$11&gt;$K41,EOMONTH($M41,0)&gt;=AN$11),($F41-$O41)/$L41,0),IFERROR(($F41-$O41)*INDEX('S-Curve'!$C$3:$AM$39,MATCH('Development Costs'!$L41,'S-Curve'!$C$3:$C$39,0),MATCH(DATEDIF('Development Costs'!$K41,'Development Costs'!AN$11,"m")+1,'S-Curve'!$C$3:$AM$3,0)),0))</f>
        <v>0</v>
      </c>
      <c r="AO41" s="99">
        <f>IF($N41="Equal",IF(AND(AO$11&gt;$K41,EOMONTH($M41,0)&gt;=AO$11),($F41-$O41)/$L41,0),IFERROR(($F41-$O41)*INDEX('S-Curve'!$C$3:$AM$39,MATCH('Development Costs'!$L41,'S-Curve'!$C$3:$C$39,0),MATCH(DATEDIF('Development Costs'!$K41,'Development Costs'!AO$11,"m")+1,'S-Curve'!$C$3:$AM$3,0)),0))</f>
        <v>0</v>
      </c>
      <c r="AP41" s="99">
        <f>IF($N41="Equal",IF(AND(AP$11&gt;$K41,EOMONTH($M41,0)&gt;=AP$11),($F41-$O41)/$L41,0),IFERROR(($F41-$O41)*INDEX('S-Curve'!$C$3:$AM$39,MATCH('Development Costs'!$L41,'S-Curve'!$C$3:$C$39,0),MATCH(DATEDIF('Development Costs'!$K41,'Development Costs'!AP$11,"m")+1,'S-Curve'!$C$3:$AM$3,0)),0))</f>
        <v>0</v>
      </c>
      <c r="AQ41" s="99">
        <f>IF($N41="Equal",IF(AND(AQ$11&gt;$K41,EOMONTH($M41,0)&gt;=AQ$11),($F41-$O41)/$L41,0),IFERROR(($F41-$O41)*INDEX('S-Curve'!$C$3:$AM$39,MATCH('Development Costs'!$L41,'S-Curve'!$C$3:$C$39,0),MATCH(DATEDIF('Development Costs'!$K41,'Development Costs'!AQ$11,"m")+1,'S-Curve'!$C$3:$AM$3,0)),0))</f>
        <v>0</v>
      </c>
      <c r="AR41" s="99">
        <f>IF($N41="Equal",IF(AND(AR$11&gt;$K41,EOMONTH($M41,0)&gt;=AR$11),($F41-$O41)/$L41,0),IFERROR(($F41-$O41)*INDEX('S-Curve'!$C$3:$AM$39,MATCH('Development Costs'!$L41,'S-Curve'!$C$3:$C$39,0),MATCH(DATEDIF('Development Costs'!$K41,'Development Costs'!AR$11,"m")+1,'S-Curve'!$C$3:$AM$3,0)),0))</f>
        <v>0</v>
      </c>
      <c r="AS41" s="99">
        <f>IF($N41="Equal",IF(AND(AS$11&gt;$K41,EOMONTH($M41,0)&gt;=AS$11),($F41-$O41)/$L41,0),IFERROR(($F41-$O41)*INDEX('S-Curve'!$C$3:$AM$39,MATCH('Development Costs'!$L41,'S-Curve'!$C$3:$C$39,0),MATCH(DATEDIF('Development Costs'!$K41,'Development Costs'!AS$11,"m")+1,'S-Curve'!$C$3:$AM$3,0)),0))</f>
        <v>0</v>
      </c>
      <c r="AT41" s="99">
        <f>IF($N41="Equal",IF(AND(AT$11&gt;$K41,EOMONTH($M41,0)&gt;=AT$11),($F41-$O41)/$L41,0),IFERROR(($F41-$O41)*INDEX('S-Curve'!$C$3:$AM$39,MATCH('Development Costs'!$L41,'S-Curve'!$C$3:$C$39,0),MATCH(DATEDIF('Development Costs'!$K41,'Development Costs'!AT$11,"m")+1,'S-Curve'!$C$3:$AM$3,0)),0))</f>
        <v>0</v>
      </c>
      <c r="AU41" s="99">
        <f>IF($N41="Equal",IF(AND(AU$11&gt;$K41,EOMONTH($M41,0)&gt;=AU$11),($F41-$O41)/$L41,0),IFERROR(($F41-$O41)*INDEX('S-Curve'!$C$3:$AM$39,MATCH('Development Costs'!$L41,'S-Curve'!$C$3:$C$39,0),MATCH(DATEDIF('Development Costs'!$K41,'Development Costs'!AU$11,"m")+1,'S-Curve'!$C$3:$AM$3,0)),0))</f>
        <v>0</v>
      </c>
      <c r="AV41" s="99">
        <f>IF($N41="Equal",IF(AND(AV$11&gt;$K41,EOMONTH($M41,0)&gt;=AV$11),($F41-$O41)/$L41,0),IFERROR(($F41-$O41)*INDEX('S-Curve'!$C$3:$AM$39,MATCH('Development Costs'!$L41,'S-Curve'!$C$3:$C$39,0),MATCH(DATEDIF('Development Costs'!$K41,'Development Costs'!AV$11,"m")+1,'S-Curve'!$C$3:$AM$3,0)),0))</f>
        <v>0</v>
      </c>
      <c r="AW41" s="99">
        <f>IF($N41="Equal",IF(AND(AW$11&gt;$K41,EOMONTH($M41,0)&gt;=AW$11),($F41-$O41)/$L41,0),IFERROR(($F41-$O41)*INDEX('S-Curve'!$C$3:$AM$39,MATCH('Development Costs'!$L41,'S-Curve'!$C$3:$C$39,0),MATCH(DATEDIF('Development Costs'!$K41,'Development Costs'!AW$11,"m")+1,'S-Curve'!$C$3:$AM$3,0)),0))</f>
        <v>0</v>
      </c>
      <c r="AX41" s="99">
        <f>IF($N41="Equal",IF(AND(AX$11&gt;$K41,EOMONTH($M41,0)&gt;=AX$11),($F41-$O41)/$L41,0),IFERROR(($F41-$O41)*INDEX('S-Curve'!$C$3:$AM$39,MATCH('Development Costs'!$L41,'S-Curve'!$C$3:$C$39,0),MATCH(DATEDIF('Development Costs'!$K41,'Development Costs'!AX$11,"m")+1,'S-Curve'!$C$3:$AM$3,0)),0))</f>
        <v>0</v>
      </c>
      <c r="AY41" s="99">
        <f>IF($N41="Equal",IF(AND(AY$11&gt;$K41,EOMONTH($M41,0)&gt;=AY$11),($F41-$O41)/$L41,0),IFERROR(($F41-$O41)*INDEX('S-Curve'!$C$3:$AM$39,MATCH('Development Costs'!$L41,'S-Curve'!$C$3:$C$39,0),MATCH(DATEDIF('Development Costs'!$K41,'Development Costs'!AY$11,"m")+1,'S-Curve'!$C$3:$AM$3,0)),0))</f>
        <v>0</v>
      </c>
      <c r="AZ41" s="99">
        <f>IF($N41="Equal",IF(AND(AZ$11&gt;$K41,EOMONTH($M41,0)&gt;=AZ$11),($F41-$O41)/$L41,0),IFERROR(($F41-$O41)*INDEX('S-Curve'!$C$3:$AM$39,MATCH('Development Costs'!$L41,'S-Curve'!$C$3:$C$39,0),MATCH(DATEDIF('Development Costs'!$K41,'Development Costs'!AZ$11,"m")+1,'S-Curve'!$C$3:$AM$3,0)),0))</f>
        <v>0</v>
      </c>
      <c r="BA41" s="99">
        <f>IF($N41="Equal",IF(AND(BA$11&gt;$K41,EOMONTH($M41,0)&gt;=BA$11),($F41-$O41)/$L41,0),IFERROR(($F41-$O41)*INDEX('S-Curve'!$C$3:$AM$39,MATCH('Development Costs'!$L41,'S-Curve'!$C$3:$C$39,0),MATCH(DATEDIF('Development Costs'!$K41,'Development Costs'!BA$11,"m")+1,'S-Curve'!$C$3:$AM$3,0)),0))</f>
        <v>0</v>
      </c>
      <c r="BB41" s="99">
        <f>IF($N41="Equal",IF(AND(BB$11&gt;$K41,EOMONTH($M41,0)&gt;=BB$11),($F41-$O41)/$L41,0),IFERROR(($F41-$O41)*INDEX('S-Curve'!$C$3:$AM$39,MATCH('Development Costs'!$L41,'S-Curve'!$C$3:$C$39,0),MATCH(DATEDIF('Development Costs'!$K41,'Development Costs'!BB$11,"m")+1,'S-Curve'!$C$3:$AM$3,0)),0))</f>
        <v>0</v>
      </c>
      <c r="BC41" s="99">
        <f>IF($N41="Equal",IF(AND(BC$11&gt;$K41,EOMONTH($M41,0)&gt;=BC$11),($F41-$O41)/$L41,0),IFERROR(($F41-$O41)*INDEX('S-Curve'!$C$3:$AM$39,MATCH('Development Costs'!$L41,'S-Curve'!$C$3:$C$39,0),MATCH(DATEDIF('Development Costs'!$K41,'Development Costs'!BC$11,"m")+1,'S-Curve'!$C$3:$AM$3,0)),0))</f>
        <v>0</v>
      </c>
      <c r="BD41" s="99">
        <f>IF($N41="Equal",IF(AND(BD$11&gt;$K41,EOMONTH($M41,0)&gt;=BD$11),($F41-$O41)/$L41,0),IFERROR(($F41-$O41)*INDEX('S-Curve'!$C$3:$AM$39,MATCH('Development Costs'!$L41,'S-Curve'!$C$3:$C$39,0),MATCH(DATEDIF('Development Costs'!$K41,'Development Costs'!BD$11,"m")+1,'S-Curve'!$C$3:$AM$3,0)),0))</f>
        <v>0</v>
      </c>
      <c r="BE41" s="99">
        <f>IF($N41="Equal",IF(AND(BE$11&gt;$K41,EOMONTH($M41,0)&gt;=BE$11),($F41-$O41)/$L41,0),IFERROR(($F41-$O41)*INDEX('S-Curve'!$C$3:$AM$39,MATCH('Development Costs'!$L41,'S-Curve'!$C$3:$C$39,0),MATCH(DATEDIF('Development Costs'!$K41,'Development Costs'!BE$11,"m")+1,'S-Curve'!$C$3:$AM$3,0)),0))</f>
        <v>0</v>
      </c>
      <c r="BF41" s="99">
        <f>IF($N41="Equal",IF(AND(BF$11&gt;$K41,EOMONTH($M41,0)&gt;=BF$11),($F41-$O41)/$L41,0),IFERROR(($F41-$O41)*INDEX('S-Curve'!$C$3:$AM$39,MATCH('Development Costs'!$L41,'S-Curve'!$C$3:$C$39,0),MATCH(DATEDIF('Development Costs'!$K41,'Development Costs'!BF$11,"m")+1,'S-Curve'!$C$3:$AM$3,0)),0))</f>
        <v>0</v>
      </c>
      <c r="BG41" s="99">
        <f>IF($N41="Equal",IF(AND(BG$11&gt;$K41,EOMONTH($M41,0)&gt;=BG$11),($F41-$O41)/$L41,0),IFERROR(($F41-$O41)*INDEX('S-Curve'!$C$3:$AM$39,MATCH('Development Costs'!$L41,'S-Curve'!$C$3:$C$39,0),MATCH(DATEDIF('Development Costs'!$K41,'Development Costs'!BG$11,"m")+1,'S-Curve'!$C$3:$AM$3,0)),0))</f>
        <v>0</v>
      </c>
      <c r="BH41" s="99">
        <f>IF($N41="Equal",IF(AND(BH$11&gt;$K41,EOMONTH($M41,0)&gt;=BH$11),($F41-$O41)/$L41,0),IFERROR(($F41-$O41)*INDEX('S-Curve'!$C$3:$AM$39,MATCH('Development Costs'!$L41,'S-Curve'!$C$3:$C$39,0),MATCH(DATEDIF('Development Costs'!$K41,'Development Costs'!BH$11,"m")+1,'S-Curve'!$C$3:$AM$3,0)),0))</f>
        <v>0</v>
      </c>
      <c r="BI41" s="99">
        <f>IF($N41="Equal",IF(AND(BI$11&gt;$K41,EOMONTH($M41,0)&gt;=BI$11),($F41-$O41)/$L41,0),IFERROR(($F41-$O41)*INDEX('S-Curve'!$C$3:$AM$39,MATCH('Development Costs'!$L41,'S-Curve'!$C$3:$C$39,0),MATCH(DATEDIF('Development Costs'!$K41,'Development Costs'!BI$11,"m")+1,'S-Curve'!$C$3:$AM$3,0)),0))</f>
        <v>0</v>
      </c>
      <c r="BJ41" s="99">
        <f>IF($N41="Equal",IF(AND(BJ$11&gt;$K41,EOMONTH($M41,0)&gt;=BJ$11),($F41-$O41)/$L41,0),IFERROR(($F41-$O41)*INDEX('S-Curve'!$C$3:$AM$39,MATCH('Development Costs'!$L41,'S-Curve'!$C$3:$C$39,0),MATCH(DATEDIF('Development Costs'!$K41,'Development Costs'!BJ$11,"m")+1,'S-Curve'!$C$3:$AM$3,0)),0))</f>
        <v>0</v>
      </c>
      <c r="BK41" s="99">
        <f>IF($N41="Equal",IF(AND(BK$11&gt;$K41,EOMONTH($M41,0)&gt;=BK$11),($F41-$O41)/$L41,0),IFERROR(($F41-$O41)*INDEX('S-Curve'!$C$3:$AM$39,MATCH('Development Costs'!$L41,'S-Curve'!$C$3:$C$39,0),MATCH(DATEDIF('Development Costs'!$K41,'Development Costs'!BK$11,"m")+1,'S-Curve'!$C$3:$AM$3,0)),0))</f>
        <v>0</v>
      </c>
      <c r="BL41" s="99">
        <f>IF($N41="Equal",IF(AND(BL$11&gt;$K41,EOMONTH($M41,0)&gt;=BL$11),($F41-$O41)/$L41,0),IFERROR(($F41-$O41)*INDEX('S-Curve'!$C$3:$AM$39,MATCH('Development Costs'!$L41,'S-Curve'!$C$3:$C$39,0),MATCH(DATEDIF('Development Costs'!$K41,'Development Costs'!BL$11,"m")+1,'S-Curve'!$C$3:$AM$3,0)),0))</f>
        <v>0</v>
      </c>
      <c r="BM41" s="99">
        <f>IF($N41="Equal",IF(AND(BM$11&gt;$K41,EOMONTH($M41,0)&gt;=BM$11),($F41-$O41)/$L41,0),IFERROR(($F41-$O41)*INDEX('S-Curve'!$C$3:$AM$39,MATCH('Development Costs'!$L41,'S-Curve'!$C$3:$C$39,0),MATCH(DATEDIF('Development Costs'!$K41,'Development Costs'!BM$11,"m")+1,'S-Curve'!$C$3:$AM$3,0)),0))</f>
        <v>0</v>
      </c>
      <c r="BN41" s="99">
        <f>IF($N41="Equal",IF(AND(BN$11&gt;$K41,EOMONTH($M41,0)&gt;=BN$11),($F41-$O41)/$L41,0),IFERROR(($F41-$O41)*INDEX('S-Curve'!$C$3:$AM$39,MATCH('Development Costs'!$L41,'S-Curve'!$C$3:$C$39,0),MATCH(DATEDIF('Development Costs'!$K41,'Development Costs'!BN$11,"m")+1,'S-Curve'!$C$3:$AM$3,0)),0))</f>
        <v>0</v>
      </c>
      <c r="BO41" s="99">
        <f>IF($N41="Equal",IF(AND(BO$11&gt;$K41,EOMONTH($M41,0)&gt;=BO$11),($F41-$O41)/$L41,0),IFERROR(($F41-$O41)*INDEX('S-Curve'!$C$3:$AM$39,MATCH('Development Costs'!$L41,'S-Curve'!$C$3:$C$39,0),MATCH(DATEDIF('Development Costs'!$K41,'Development Costs'!BO$11,"m")+1,'S-Curve'!$C$3:$AM$3,0)),0))</f>
        <v>0</v>
      </c>
      <c r="BP41" s="99">
        <f>IF($N41="Equal",IF(AND(BP$11&gt;$K41,EOMONTH($M41,0)&gt;=BP$11),($F41-$O41)/$L41,0),IFERROR(($F41-$O41)*INDEX('S-Curve'!$C$3:$AM$39,MATCH('Development Costs'!$L41,'S-Curve'!$C$3:$C$39,0),MATCH(DATEDIF('Development Costs'!$K41,'Development Costs'!BP$11,"m")+1,'S-Curve'!$C$3:$AM$3,0)),0))</f>
        <v>0</v>
      </c>
      <c r="BQ41" s="99">
        <f>IF($N41="Equal",IF(AND(BQ$11&gt;$K41,EOMONTH($M41,0)&gt;=BQ$11),($F41-$O41)/$L41,0),IFERROR(($F41-$O41)*INDEX('S-Curve'!$C$3:$AM$39,MATCH('Development Costs'!$L41,'S-Curve'!$C$3:$C$39,0),MATCH(DATEDIF('Development Costs'!$K41,'Development Costs'!BQ$11,"m")+1,'S-Curve'!$C$3:$AM$3,0)),0))</f>
        <v>0</v>
      </c>
      <c r="BR41" s="99">
        <f>IF($N41="Equal",IF(AND(BR$11&gt;$K41,EOMONTH($M41,0)&gt;=BR$11),($F41-$O41)/$L41,0),IFERROR(($F41-$O41)*INDEX('S-Curve'!$C$3:$AM$39,MATCH('Development Costs'!$L41,'S-Curve'!$C$3:$C$39,0),MATCH(DATEDIF('Development Costs'!$K41,'Development Costs'!BR$11,"m")+1,'S-Curve'!$C$3:$AM$3,0)),0))</f>
        <v>0</v>
      </c>
      <c r="BS41" s="99">
        <f>IF($N41="Equal",IF(AND(BS$11&gt;$K41,EOMONTH($M41,0)&gt;=BS$11),($F41-$O41)/$L41,0),IFERROR(($F41-$O41)*INDEX('S-Curve'!$C$3:$AM$39,MATCH('Development Costs'!$L41,'S-Curve'!$C$3:$C$39,0),MATCH(DATEDIF('Development Costs'!$K41,'Development Costs'!BS$11,"m")+1,'S-Curve'!$C$3:$AM$3,0)),0))</f>
        <v>0</v>
      </c>
      <c r="BT41" s="99">
        <f>IF($N41="Equal",IF(AND(BT$11&gt;$K41,EOMONTH($M41,0)&gt;=BT$11),($F41-$O41)/$L41,0),IFERROR(($F41-$O41)*INDEX('S-Curve'!$C$3:$AM$39,MATCH('Development Costs'!$L41,'S-Curve'!$C$3:$C$39,0),MATCH(DATEDIF('Development Costs'!$K41,'Development Costs'!BT$11,"m")+1,'S-Curve'!$C$3:$AM$3,0)),0))</f>
        <v>0</v>
      </c>
      <c r="BU41" s="99">
        <f>IF($N41="Equal",IF(AND(BU$11&gt;$K41,EOMONTH($M41,0)&gt;=BU$11),($F41-$O41)/$L41,0),IFERROR(($F41-$O41)*INDEX('S-Curve'!$C$3:$AM$39,MATCH('Development Costs'!$L41,'S-Curve'!$C$3:$C$39,0),MATCH(DATEDIF('Development Costs'!$K41,'Development Costs'!BU$11,"m")+1,'S-Curve'!$C$3:$AM$3,0)),0))</f>
        <v>0</v>
      </c>
      <c r="BV41" s="99">
        <f>IF($N41="Equal",IF(AND(BV$11&gt;$K41,EOMONTH($M41,0)&gt;=BV$11),($F41-$O41)/$L41,0),IFERROR(($F41-$O41)*INDEX('S-Curve'!$C$3:$AM$39,MATCH('Development Costs'!$L41,'S-Curve'!$C$3:$C$39,0),MATCH(DATEDIF('Development Costs'!$K41,'Development Costs'!BV$11,"m")+1,'S-Curve'!$C$3:$AM$3,0)),0))</f>
        <v>0</v>
      </c>
      <c r="BW41" s="99">
        <f>IF($N41="Equal",IF(AND(BW$11&gt;$K41,EOMONTH($M41,0)&gt;=BW$11),($F41-$O41)/$L41,0),IFERROR(($F41-$O41)*INDEX('S-Curve'!$C$3:$AM$39,MATCH('Development Costs'!$L41,'S-Curve'!$C$3:$C$39,0),MATCH(DATEDIF('Development Costs'!$K41,'Development Costs'!BW$11,"m")+1,'S-Curve'!$C$3:$AM$3,0)),0))</f>
        <v>0</v>
      </c>
      <c r="BX41" s="99">
        <f>IF($N41="Equal",IF(AND(BX$11&gt;$K41,EOMONTH($M41,0)&gt;=BX$11),($F41-$O41)/$L41,0),IFERROR(($F41-$O41)*INDEX('S-Curve'!$C$3:$AM$39,MATCH('Development Costs'!$L41,'S-Curve'!$C$3:$C$39,0),MATCH(DATEDIF('Development Costs'!$K41,'Development Costs'!BX$11,"m")+1,'S-Curve'!$C$3:$AM$3,0)),0))</f>
        <v>0</v>
      </c>
      <c r="BY41" s="99">
        <f>IF($N41="Equal",IF(AND(BY$11&gt;$K41,EOMONTH($M41,0)&gt;=BY$11),($F41-$O41)/$L41,0),IFERROR(($F41-$O41)*INDEX('S-Curve'!$C$3:$AM$39,MATCH('Development Costs'!$L41,'S-Curve'!$C$3:$C$39,0),MATCH(DATEDIF('Development Costs'!$K41,'Development Costs'!BY$11,"m")+1,'S-Curve'!$C$3:$AM$3,0)),0))</f>
        <v>0</v>
      </c>
      <c r="BZ41" s="99">
        <f>IF($N41="Equal",IF(AND(BZ$11&gt;$K41,EOMONTH($M41,0)&gt;=BZ$11),($F41-$O41)/$L41,0),IFERROR(($F41-$O41)*INDEX('S-Curve'!$C$3:$AM$39,MATCH('Development Costs'!$L41,'S-Curve'!$C$3:$C$39,0),MATCH(DATEDIF('Development Costs'!$K41,'Development Costs'!BZ$11,"m")+1,'S-Curve'!$C$3:$AM$3,0)),0))</f>
        <v>0</v>
      </c>
      <c r="CA41" s="99">
        <f>IF($N41="Equal",IF(AND(CA$11&gt;$K41,EOMONTH($M41,0)&gt;=CA$11),($F41-$O41)/$L41,0),IFERROR(($F41-$O41)*INDEX('S-Curve'!$C$3:$AM$39,MATCH('Development Costs'!$L41,'S-Curve'!$C$3:$C$39,0),MATCH(DATEDIF('Development Costs'!$K41,'Development Costs'!CA$11,"m")+1,'S-Curve'!$C$3:$AM$3,0)),0))</f>
        <v>0</v>
      </c>
      <c r="CB41" s="99">
        <f>IF($N41="Equal",IF(AND(CB$11&gt;$K41,EOMONTH($M41,0)&gt;=CB$11),($F41-$O41)/$L41,0),IFERROR(($F41-$O41)*INDEX('S-Curve'!$C$3:$AM$39,MATCH('Development Costs'!$L41,'S-Curve'!$C$3:$C$39,0),MATCH(DATEDIF('Development Costs'!$K41,'Development Costs'!CB$11,"m")+1,'S-Curve'!$C$3:$AM$3,0)),0))</f>
        <v>0</v>
      </c>
      <c r="CC41" s="99">
        <f>IF($N41="Equal",IF(AND(CC$11&gt;$K41,EOMONTH($M41,0)&gt;=CC$11),($F41-$O41)/$L41,0),IFERROR(($F41-$O41)*INDEX('S-Curve'!$C$3:$AM$39,MATCH('Development Costs'!$L41,'S-Curve'!$C$3:$C$39,0),MATCH(DATEDIF('Development Costs'!$K41,'Development Costs'!CC$11,"m")+1,'S-Curve'!$C$3:$AM$3,0)),0))</f>
        <v>0</v>
      </c>
      <c r="CD41" s="99">
        <f>IF($N41="Equal",IF(AND(CD$11&gt;$K41,EOMONTH($M41,0)&gt;=CD$11),($F41-$O41)/$L41,0),IFERROR(($F41-$O41)*INDEX('S-Curve'!$C$3:$AM$39,MATCH('Development Costs'!$L41,'S-Curve'!$C$3:$C$39,0),MATCH(DATEDIF('Development Costs'!$K41,'Development Costs'!CD$11,"m")+1,'S-Curve'!$C$3:$AM$3,0)),0))</f>
        <v>0</v>
      </c>
      <c r="CE41" s="99">
        <f>IF($N41="Equal",IF(AND(CE$11&gt;$K41,EOMONTH($M41,0)&gt;=CE$11),($F41-$O41)/$L41,0),IFERROR(($F41-$O41)*INDEX('S-Curve'!$C$3:$AM$39,MATCH('Development Costs'!$L41,'S-Curve'!$C$3:$C$39,0),MATCH(DATEDIF('Development Costs'!$K41,'Development Costs'!CE$11,"m")+1,'S-Curve'!$C$3:$AM$3,0)),0))</f>
        <v>0</v>
      </c>
      <c r="CF41" s="99">
        <f>IF($N41="Equal",IF(AND(CF$11&gt;$K41,EOMONTH($M41,0)&gt;=CF$11),($F41-$O41)/$L41,0),IFERROR(($F41-$O41)*INDEX('S-Curve'!$C$3:$AM$39,MATCH('Development Costs'!$L41,'S-Curve'!$C$3:$C$39,0),MATCH(DATEDIF('Development Costs'!$K41,'Development Costs'!CF$11,"m")+1,'S-Curve'!$C$3:$AM$3,0)),0))</f>
        <v>0</v>
      </c>
      <c r="CG41" s="99">
        <f>IF($N41="Equal",IF(AND(CG$11&gt;$K41,EOMONTH($M41,0)&gt;=CG$11),($F41-$O41)/$L41,0),IFERROR(($F41-$O41)*INDEX('S-Curve'!$C$3:$AM$39,MATCH('Development Costs'!$L41,'S-Curve'!$C$3:$C$39,0),MATCH(DATEDIF('Development Costs'!$K41,'Development Costs'!CG$11,"m")+1,'S-Curve'!$C$3:$AM$3,0)),0))</f>
        <v>0</v>
      </c>
      <c r="CH41" s="99">
        <f>IF($N41="Equal",IF(AND(CH$11&gt;$K41,EOMONTH($M41,0)&gt;=CH$11),($F41-$O41)/$L41,0),IFERROR(($F41-$O41)*INDEX('S-Curve'!$C$3:$AM$39,MATCH('Development Costs'!$L41,'S-Curve'!$C$3:$C$39,0),MATCH(DATEDIF('Development Costs'!$K41,'Development Costs'!CH$11,"m")+1,'S-Curve'!$C$3:$AM$3,0)),0))</f>
        <v>0</v>
      </c>
      <c r="CI41" s="99">
        <f>IF($N41="Equal",IF(AND(CI$11&gt;$K41,EOMONTH($M41,0)&gt;=CI$11),($F41-$O41)/$L41,0),IFERROR(($F41-$O41)*INDEX('S-Curve'!$C$3:$AM$39,MATCH('Development Costs'!$L41,'S-Curve'!$C$3:$C$39,0),MATCH(DATEDIF('Development Costs'!$K41,'Development Costs'!CI$11,"m")+1,'S-Curve'!$C$3:$AM$3,0)),0))</f>
        <v>0</v>
      </c>
      <c r="CJ41" s="99">
        <f>IF($N41="Equal",IF(AND(CJ$11&gt;$K41,EOMONTH($M41,0)&gt;=CJ$11),($F41-$O41)/$L41,0),IFERROR(($F41-$O41)*INDEX('S-Curve'!$C$3:$AM$39,MATCH('Development Costs'!$L41,'S-Curve'!$C$3:$C$39,0),MATCH(DATEDIF('Development Costs'!$K41,'Development Costs'!CJ$11,"m")+1,'S-Curve'!$C$3:$AM$3,0)),0))</f>
        <v>0</v>
      </c>
      <c r="CK41" s="99">
        <f>IF($N41="Equal",IF(AND(CK$11&gt;$K41,EOMONTH($M41,0)&gt;=CK$11),($F41-$O41)/$L41,0),IFERROR(($F41-$O41)*INDEX('S-Curve'!$C$3:$AM$39,MATCH('Development Costs'!$L41,'S-Curve'!$C$3:$C$39,0),MATCH(DATEDIF('Development Costs'!$K41,'Development Costs'!CK$11,"m")+1,'S-Curve'!$C$3:$AM$3,0)),0))</f>
        <v>0</v>
      </c>
      <c r="CL41" s="99">
        <f>IF($N41="Equal",IF(AND(CL$11&gt;$K41,EOMONTH($M41,0)&gt;=CL$11),($F41-$O41)/$L41,0),IFERROR(($F41-$O41)*INDEX('S-Curve'!$C$3:$AM$39,MATCH('Development Costs'!$L41,'S-Curve'!$C$3:$C$39,0),MATCH(DATEDIF('Development Costs'!$K41,'Development Costs'!CL$11,"m")+1,'S-Curve'!$C$3:$AM$3,0)),0))</f>
        <v>0</v>
      </c>
      <c r="CM41" s="99">
        <f>IF($N41="Equal",IF(AND(CM$11&gt;$K41,EOMONTH($M41,0)&gt;=CM$11),($F41-$O41)/$L41,0),IFERROR(($F41-$O41)*INDEX('S-Curve'!$C$3:$AM$39,MATCH('Development Costs'!$L41,'S-Curve'!$C$3:$C$39,0),MATCH(DATEDIF('Development Costs'!$K41,'Development Costs'!CM$11,"m")+1,'S-Curve'!$C$3:$AM$3,0)),0))</f>
        <v>0</v>
      </c>
      <c r="CN41" s="99">
        <f>IF($N41="Equal",IF(AND(CN$11&gt;$K41,EOMONTH($M41,0)&gt;=CN$11),($F41-$O41)/$L41,0),IFERROR(($F41-$O41)*INDEX('S-Curve'!$C$3:$AM$39,MATCH('Development Costs'!$L41,'S-Curve'!$C$3:$C$39,0),MATCH(DATEDIF('Development Costs'!$K41,'Development Costs'!CN$11,"m")+1,'S-Curve'!$C$3:$AM$3,0)),0))</f>
        <v>0</v>
      </c>
      <c r="CO41" s="99">
        <f>IF($N41="Equal",IF(AND(CO$11&gt;$K41,EOMONTH($M41,0)&gt;=CO$11),($F41-$O41)/$L41,0),IFERROR(($F41-$O41)*INDEX('S-Curve'!$C$3:$AM$39,MATCH('Development Costs'!$L41,'S-Curve'!$C$3:$C$39,0),MATCH(DATEDIF('Development Costs'!$K41,'Development Costs'!CO$11,"m")+1,'S-Curve'!$C$3:$AM$3,0)),0))</f>
        <v>0</v>
      </c>
      <c r="CP41" s="99">
        <f>IF($N41="Equal",IF(AND(CP$11&gt;$K41,EOMONTH($M41,0)&gt;=CP$11),($F41-$O41)/$L41,0),IFERROR(($F41-$O41)*INDEX('S-Curve'!$C$3:$AM$39,MATCH('Development Costs'!$L41,'S-Curve'!$C$3:$C$39,0),MATCH(DATEDIF('Development Costs'!$K41,'Development Costs'!CP$11,"m")+1,'S-Curve'!$C$3:$AM$3,0)),0))</f>
        <v>0</v>
      </c>
      <c r="CQ41" s="99">
        <f>IF($N41="Equal",IF(AND(CQ$11&gt;$K41,EOMONTH($M41,0)&gt;=CQ$11),($F41-$O41)/$L41,0),IFERROR(($F41-$O41)*INDEX('S-Curve'!$C$3:$AM$39,MATCH('Development Costs'!$L41,'S-Curve'!$C$3:$C$39,0),MATCH(DATEDIF('Development Costs'!$K41,'Development Costs'!CQ$11,"m")+1,'S-Curve'!$C$3:$AM$3,0)),0))</f>
        <v>0</v>
      </c>
      <c r="CR41" s="99">
        <f>IF($N41="Equal",IF(AND(CR$11&gt;$K41,EOMONTH($M41,0)&gt;=CR$11),($F41-$O41)/$L41,0),IFERROR(($F41-$O41)*INDEX('S-Curve'!$C$3:$AM$39,MATCH('Development Costs'!$L41,'S-Curve'!$C$3:$C$39,0),MATCH(DATEDIF('Development Costs'!$K41,'Development Costs'!CR$11,"m")+1,'S-Curve'!$C$3:$AM$3,0)),0))</f>
        <v>0</v>
      </c>
      <c r="CS41" s="99">
        <f>IF($N41="Equal",IF(AND(CS$11&gt;$K41,EOMONTH($M41,0)&gt;=CS$11),($F41-$O41)/$L41,0),IFERROR(($F41-$O41)*INDEX('S-Curve'!$C$3:$AM$39,MATCH('Development Costs'!$L41,'S-Curve'!$C$3:$C$39,0),MATCH(DATEDIF('Development Costs'!$K41,'Development Costs'!CS$11,"m")+1,'S-Curve'!$C$3:$AM$3,0)),0))</f>
        <v>0</v>
      </c>
      <c r="CT41" s="99">
        <f>IF($N41="Equal",IF(AND(CT$11&gt;$K41,EOMONTH($M41,0)&gt;=CT$11),($F41-$O41)/$L41,0),IFERROR(($F41-$O41)*INDEX('S-Curve'!$C$3:$AM$39,MATCH('Development Costs'!$L41,'S-Curve'!$C$3:$C$39,0),MATCH(DATEDIF('Development Costs'!$K41,'Development Costs'!CT$11,"m")+1,'S-Curve'!$C$3:$AM$3,0)),0))</f>
        <v>0</v>
      </c>
      <c r="CU41" s="99">
        <f>IF($N41="Equal",IF(AND(CU$11&gt;$K41,EOMONTH($M41,0)&gt;=CU$11),($F41-$O41)/$L41,0),IFERROR(($F41-$O41)*INDEX('S-Curve'!$C$3:$AM$39,MATCH('Development Costs'!$L41,'S-Curve'!$C$3:$C$39,0),MATCH(DATEDIF('Development Costs'!$K41,'Development Costs'!CU$11,"m")+1,'S-Curve'!$C$3:$AM$3,0)),0))</f>
        <v>0</v>
      </c>
      <c r="CV41" s="99">
        <f>IF($N41="Equal",IF(AND(CV$11&gt;$K41,EOMONTH($M41,0)&gt;=CV$11),($F41-$O41)/$L41,0),IFERROR(($F41-$O41)*INDEX('S-Curve'!$C$3:$AM$39,MATCH('Development Costs'!$L41,'S-Curve'!$C$3:$C$39,0),MATCH(DATEDIF('Development Costs'!$K41,'Development Costs'!CV$11,"m")+1,'S-Curve'!$C$3:$AM$3,0)),0))</f>
        <v>0</v>
      </c>
      <c r="CW41" s="99">
        <f>IF($N41="Equal",IF(AND(CW$11&gt;$K41,EOMONTH($M41,0)&gt;=CW$11),($F41-$O41)/$L41,0),IFERROR(($F41-$O41)*INDEX('S-Curve'!$C$3:$AM$39,MATCH('Development Costs'!$L41,'S-Curve'!$C$3:$C$39,0),MATCH(DATEDIF('Development Costs'!$K41,'Development Costs'!CW$11,"m")+1,'S-Curve'!$C$3:$AM$3,0)),0))</f>
        <v>0</v>
      </c>
      <c r="CX41" s="99">
        <f>IF($N41="Equal",IF(AND(CX$11&gt;$K41,EOMONTH($M41,0)&gt;=CX$11),($F41-$O41)/$L41,0),IFERROR(($F41-$O41)*INDEX('S-Curve'!$C$3:$AM$39,MATCH('Development Costs'!$L41,'S-Curve'!$C$3:$C$39,0),MATCH(DATEDIF('Development Costs'!$K41,'Development Costs'!CX$11,"m")+1,'S-Curve'!$C$3:$AM$3,0)),0))</f>
        <v>0</v>
      </c>
      <c r="CY41" s="99">
        <f>IF($N41="Equal",IF(AND(CY$11&gt;$K41,EOMONTH($M41,0)&gt;=CY$11),($F41-$O41)/$L41,0),IFERROR(($F41-$O41)*INDEX('S-Curve'!$C$3:$AM$39,MATCH('Development Costs'!$L41,'S-Curve'!$C$3:$C$39,0),MATCH(DATEDIF('Development Costs'!$K41,'Development Costs'!CY$11,"m")+1,'S-Curve'!$C$3:$AM$3,0)),0))</f>
        <v>0</v>
      </c>
      <c r="CZ41" s="99">
        <f>IF($N41="Equal",IF(AND(CZ$11&gt;$K41,EOMONTH($M41,0)&gt;=CZ$11),($F41-$O41)/$L41,0),IFERROR(($F41-$O41)*INDEX('S-Curve'!$C$3:$AM$39,MATCH('Development Costs'!$L41,'S-Curve'!$C$3:$C$39,0),MATCH(DATEDIF('Development Costs'!$K41,'Development Costs'!CZ$11,"m")+1,'S-Curve'!$C$3:$AM$3,0)),0))</f>
        <v>0</v>
      </c>
      <c r="DA41" s="99">
        <f>IF($N41="Equal",IF(AND(DA$11&gt;$K41,EOMONTH($M41,0)&gt;=DA$11),($F41-$O41)/$L41,0),IFERROR(($F41-$O41)*INDEX('S-Curve'!$C$3:$AM$39,MATCH('Development Costs'!$L41,'S-Curve'!$C$3:$C$39,0),MATCH(DATEDIF('Development Costs'!$K41,'Development Costs'!DA$11,"m")+1,'S-Curve'!$C$3:$AM$3,0)),0))</f>
        <v>0</v>
      </c>
      <c r="DB41" s="99">
        <f>IF($N41="Equal",IF(AND(DB$11&gt;$K41,EOMONTH($M41,0)&gt;=DB$11),($F41-$O41)/$L41,0),IFERROR(($F41-$O41)*INDEX('S-Curve'!$C$3:$AM$39,MATCH('Development Costs'!$L41,'S-Curve'!$C$3:$C$39,0),MATCH(DATEDIF('Development Costs'!$K41,'Development Costs'!DB$11,"m")+1,'S-Curve'!$C$3:$AM$3,0)),0))</f>
        <v>0</v>
      </c>
      <c r="DC41" s="99">
        <f>IF($N41="Equal",IF(AND(DC$11&gt;$K41,EOMONTH($M41,0)&gt;=DC$11),($F41-$O41)/$L41,0),IFERROR(($F41-$O41)*INDEX('S-Curve'!$C$3:$AM$39,MATCH('Development Costs'!$L41,'S-Curve'!$C$3:$C$39,0),MATCH(DATEDIF('Development Costs'!$K41,'Development Costs'!DC$11,"m")+1,'S-Curve'!$C$3:$AM$3,0)),0))</f>
        <v>0</v>
      </c>
      <c r="DD41" s="99">
        <f>IF($N41="Equal",IF(AND(DD$11&gt;$K41,EOMONTH($M41,0)&gt;=DD$11),($F41-$O41)/$L41,0),IFERROR(($F41-$O41)*INDEX('S-Curve'!$C$3:$AM$39,MATCH('Development Costs'!$L41,'S-Curve'!$C$3:$C$39,0),MATCH(DATEDIF('Development Costs'!$K41,'Development Costs'!DD$11,"m")+1,'S-Curve'!$C$3:$AM$3,0)),0))</f>
        <v>0</v>
      </c>
      <c r="DE41" s="99">
        <f>IF($N41="Equal",IF(AND(DE$11&gt;$K41,EOMONTH($M41,0)&gt;=DE$11),($F41-$O41)/$L41,0),IFERROR(($F41-$O41)*INDEX('S-Curve'!$C$3:$AM$39,MATCH('Development Costs'!$L41,'S-Curve'!$C$3:$C$39,0),MATCH(DATEDIF('Development Costs'!$K41,'Development Costs'!DE$11,"m")+1,'S-Curve'!$C$3:$AM$3,0)),0))</f>
        <v>0</v>
      </c>
      <c r="DF41" s="99">
        <f>IF($N41="Equal",IF(AND(DF$11&gt;$K41,EOMONTH($M41,0)&gt;=DF$11),($F41-$O41)/$L41,0),IFERROR(($F41-$O41)*INDEX('S-Curve'!$C$3:$AM$39,MATCH('Development Costs'!$L41,'S-Curve'!$C$3:$C$39,0),MATCH(DATEDIF('Development Costs'!$K41,'Development Costs'!DF$11,"m")+1,'S-Curve'!$C$3:$AM$3,0)),0))</f>
        <v>0</v>
      </c>
      <c r="DG41" s="99">
        <f>IF($N41="Equal",IF(AND(DG$11&gt;$K41,EOMONTH($M41,0)&gt;=DG$11),($F41-$O41)/$L41,0),IFERROR(($F41-$O41)*INDEX('S-Curve'!$C$3:$AM$39,MATCH('Development Costs'!$L41,'S-Curve'!$C$3:$C$39,0),MATCH(DATEDIF('Development Costs'!$K41,'Development Costs'!DG$11,"m")+1,'S-Curve'!$C$3:$AM$3,0)),0))</f>
        <v>0</v>
      </c>
      <c r="DH41" s="99">
        <f>IF($N41="Equal",IF(AND(DH$11&gt;$K41,EOMONTH($M41,0)&gt;=DH$11),($F41-$O41)/$L41,0),IFERROR(($F41-$O41)*INDEX('S-Curve'!$C$3:$AM$39,MATCH('Development Costs'!$L41,'S-Curve'!$C$3:$C$39,0),MATCH(DATEDIF('Development Costs'!$K41,'Development Costs'!DH$11,"m")+1,'S-Curve'!$C$3:$AM$3,0)),0))</f>
        <v>0</v>
      </c>
      <c r="DI41" s="99">
        <f>IF($N41="Equal",IF(AND(DI$11&gt;$K41,EOMONTH($M41,0)&gt;=DI$11),($F41-$O41)/$L41,0),IFERROR(($F41-$O41)*INDEX('S-Curve'!$C$3:$AM$39,MATCH('Development Costs'!$L41,'S-Curve'!$C$3:$C$39,0),MATCH(DATEDIF('Development Costs'!$K41,'Development Costs'!DI$11,"m")+1,'S-Curve'!$C$3:$AM$3,0)),0))</f>
        <v>0</v>
      </c>
      <c r="DJ41" s="99">
        <f>IF($N41="Equal",IF(AND(DJ$11&gt;$K41,EOMONTH($M41,0)&gt;=DJ$11),($F41-$O41)/$L41,0),IFERROR(($F41-$O41)*INDEX('S-Curve'!$C$3:$AM$39,MATCH('Development Costs'!$L41,'S-Curve'!$C$3:$C$39,0),MATCH(DATEDIF('Development Costs'!$K41,'Development Costs'!DJ$11,"m")+1,'S-Curve'!$C$3:$AM$3,0)),0))</f>
        <v>0</v>
      </c>
      <c r="DK41" s="99">
        <f>IF($N41="Equal",IF(AND(DK$11&gt;$K41,EOMONTH($M41,0)&gt;=DK$11),($F41-$O41)/$L41,0),IFERROR(($F41-$O41)*INDEX('S-Curve'!$C$3:$AM$39,MATCH('Development Costs'!$L41,'S-Curve'!$C$3:$C$39,0),MATCH(DATEDIF('Development Costs'!$K41,'Development Costs'!DK$11,"m")+1,'S-Curve'!$C$3:$AM$3,0)),0))</f>
        <v>0</v>
      </c>
      <c r="DL41" s="99">
        <f>IF($N41="Equal",IF(AND(DL$11&gt;$K41,EOMONTH($M41,0)&gt;=DL$11),($F41-$O41)/$L41,0),IFERROR(($F41-$O41)*INDEX('S-Curve'!$C$3:$AM$39,MATCH('Development Costs'!$L41,'S-Curve'!$C$3:$C$39,0),MATCH(DATEDIF('Development Costs'!$K41,'Development Costs'!DL$11,"m")+1,'S-Curve'!$C$3:$AM$3,0)),0))</f>
        <v>0</v>
      </c>
      <c r="DM41" s="99">
        <f>IF($N41="Equal",IF(AND(DM$11&gt;$K41,EOMONTH($M41,0)&gt;=DM$11),($F41-$O41)/$L41,0),IFERROR(($F41-$O41)*INDEX('S-Curve'!$C$3:$AM$39,MATCH('Development Costs'!$L41,'S-Curve'!$C$3:$C$39,0),MATCH(DATEDIF('Development Costs'!$K41,'Development Costs'!DM$11,"m")+1,'S-Curve'!$C$3:$AM$3,0)),0))</f>
        <v>0</v>
      </c>
      <c r="DN41" s="99">
        <f>IF($N41="Equal",IF(AND(DN$11&gt;$K41,EOMONTH($M41,0)&gt;=DN$11),($F41-$O41)/$L41,0),IFERROR(($F41-$O41)*INDEX('S-Curve'!$C$3:$AM$39,MATCH('Development Costs'!$L41,'S-Curve'!$C$3:$C$39,0),MATCH(DATEDIF('Development Costs'!$K41,'Development Costs'!DN$11,"m")+1,'S-Curve'!$C$3:$AM$3,0)),0))</f>
        <v>0</v>
      </c>
      <c r="DO41" s="99">
        <f>IF($N41="Equal",IF(AND(DO$11&gt;$K41,EOMONTH($M41,0)&gt;=DO$11),($F41-$O41)/$L41,0),IFERROR(($F41-$O41)*INDEX('S-Curve'!$C$3:$AM$39,MATCH('Development Costs'!$L41,'S-Curve'!$C$3:$C$39,0),MATCH(DATEDIF('Development Costs'!$K41,'Development Costs'!DO$11,"m")+1,'S-Curve'!$C$3:$AM$3,0)),0))</f>
        <v>0</v>
      </c>
      <c r="DP41" s="99">
        <f>IF($N41="Equal",IF(AND(DP$11&gt;$K41,EOMONTH($M41,0)&gt;=DP$11),($F41-$O41)/$L41,0),IFERROR(($F41-$O41)*INDEX('S-Curve'!$C$3:$AM$39,MATCH('Development Costs'!$L41,'S-Curve'!$C$3:$C$39,0),MATCH(DATEDIF('Development Costs'!$K41,'Development Costs'!DP$11,"m")+1,'S-Curve'!$C$3:$AM$3,0)),0))</f>
        <v>0</v>
      </c>
      <c r="DQ41" s="99">
        <f>IF($N41="Equal",IF(AND(DQ$11&gt;$K41,EOMONTH($M41,0)&gt;=DQ$11),($F41-$O41)/$L41,0),IFERROR(($F41-$O41)*INDEX('S-Curve'!$C$3:$AM$39,MATCH('Development Costs'!$L41,'S-Curve'!$C$3:$C$39,0),MATCH(DATEDIF('Development Costs'!$K41,'Development Costs'!DQ$11,"m")+1,'S-Curve'!$C$3:$AM$3,0)),0))</f>
        <v>0</v>
      </c>
      <c r="DR41" s="99">
        <f>IF($N41="Equal",IF(AND(DR$11&gt;$K41,EOMONTH($M41,0)&gt;=DR$11),($F41-$O41)/$L41,0),IFERROR(($F41-$O41)*INDEX('S-Curve'!$C$3:$AM$39,MATCH('Development Costs'!$L41,'S-Curve'!$C$3:$C$39,0),MATCH(DATEDIF('Development Costs'!$K41,'Development Costs'!DR$11,"m")+1,'S-Curve'!$C$3:$AM$3,0)),0))</f>
        <v>0</v>
      </c>
      <c r="DS41" s="99">
        <f>IF($N41="Equal",IF(AND(DS$11&gt;$K41,EOMONTH($M41,0)&gt;=DS$11),($F41-$O41)/$L41,0),IFERROR(($F41-$O41)*INDEX('S-Curve'!$C$3:$AM$39,MATCH('Development Costs'!$L41,'S-Curve'!$C$3:$C$39,0),MATCH(DATEDIF('Development Costs'!$K41,'Development Costs'!DS$11,"m")+1,'S-Curve'!$C$3:$AM$3,0)),0))</f>
        <v>0</v>
      </c>
      <c r="DT41" s="99">
        <f>IF($N41="Equal",IF(AND(DT$11&gt;$K41,EOMONTH($M41,0)&gt;=DT$11),($F41-$O41)/$L41,0),IFERROR(($F41-$O41)*INDEX('S-Curve'!$C$3:$AM$39,MATCH('Development Costs'!$L41,'S-Curve'!$C$3:$C$39,0),MATCH(DATEDIF('Development Costs'!$K41,'Development Costs'!DT$11,"m")+1,'S-Curve'!$C$3:$AM$3,0)),0))</f>
        <v>0</v>
      </c>
      <c r="DU41" s="99">
        <f>IF($N41="Equal",IF(AND(DU$11&gt;$K41,EOMONTH($M41,0)&gt;=DU$11),($F41-$O41)/$L41,0),IFERROR(($F41-$O41)*INDEX('S-Curve'!$C$3:$AM$39,MATCH('Development Costs'!$L41,'S-Curve'!$C$3:$C$39,0),MATCH(DATEDIF('Development Costs'!$K41,'Development Costs'!DU$11,"m")+1,'S-Curve'!$C$3:$AM$3,0)),0))</f>
        <v>0</v>
      </c>
      <c r="DV41" s="99">
        <f>IF($N41="Equal",IF(AND(DV$11&gt;$K41,EOMONTH($M41,0)&gt;=DV$11),($F41-$O41)/$L41,0),IFERROR(($F41-$O41)*INDEX('S-Curve'!$C$3:$AM$39,MATCH('Development Costs'!$L41,'S-Curve'!$C$3:$C$39,0),MATCH(DATEDIF('Development Costs'!$K41,'Development Costs'!DV$11,"m")+1,'S-Curve'!$C$3:$AM$3,0)),0))</f>
        <v>0</v>
      </c>
      <c r="DW41" s="99">
        <f>IF($N41="Equal",IF(AND(DW$11&gt;$K41,EOMONTH($M41,0)&gt;=DW$11),($F41-$O41)/$L41,0),IFERROR(($F41-$O41)*INDEX('S-Curve'!$C$3:$AM$39,MATCH('Development Costs'!$L41,'S-Curve'!$C$3:$C$39,0),MATCH(DATEDIF('Development Costs'!$K41,'Development Costs'!DW$11,"m")+1,'S-Curve'!$C$3:$AM$3,0)),0))</f>
        <v>0</v>
      </c>
      <c r="DX41" s="99">
        <f>IF($N41="Equal",IF(AND(DX$11&gt;$K41,EOMONTH($M41,0)&gt;=DX$11),($F41-$O41)/$L41,0),IFERROR(($F41-$O41)*INDEX('S-Curve'!$C$3:$AM$39,MATCH('Development Costs'!$L41,'S-Curve'!$C$3:$C$39,0),MATCH(DATEDIF('Development Costs'!$K41,'Development Costs'!DX$11,"m")+1,'S-Curve'!$C$3:$AM$3,0)),0))</f>
        <v>0</v>
      </c>
      <c r="DY41" s="99">
        <f>IF($N41="Equal",IF(AND(DY$11&gt;$K41,EOMONTH($M41,0)&gt;=DY$11),($F41-$O41)/$L41,0),IFERROR(($F41-$O41)*INDEX('S-Curve'!$C$3:$AM$39,MATCH('Development Costs'!$L41,'S-Curve'!$C$3:$C$39,0),MATCH(DATEDIF('Development Costs'!$K41,'Development Costs'!DY$11,"m")+1,'S-Curve'!$C$3:$AM$3,0)),0))</f>
        <v>0</v>
      </c>
      <c r="DZ41" s="99">
        <f>IF($N41="Equal",IF(AND(DZ$11&gt;$K41,EOMONTH($M41,0)&gt;=DZ$11),($F41-$O41)/$L41,0),IFERROR(($F41-$O41)*INDEX('S-Curve'!$C$3:$AM$39,MATCH('Development Costs'!$L41,'S-Curve'!$C$3:$C$39,0),MATCH(DATEDIF('Development Costs'!$K41,'Development Costs'!DZ$11,"m")+1,'S-Curve'!$C$3:$AM$3,0)),0))</f>
        <v>0</v>
      </c>
      <c r="EA41" s="99">
        <f>IF($N41="Equal",IF(AND(EA$11&gt;$K41,EOMONTH($M41,0)&gt;=EA$11),($F41-$O41)/$L41,0),IFERROR(($F41-$O41)*INDEX('S-Curve'!$C$3:$AM$39,MATCH('Development Costs'!$L41,'S-Curve'!$C$3:$C$39,0),MATCH(DATEDIF('Development Costs'!$K41,'Development Costs'!EA$11,"m")+1,'S-Curve'!$C$3:$AM$3,0)),0))</f>
        <v>0</v>
      </c>
      <c r="EB41" s="99">
        <f>IF($N41="Equal",IF(AND(EB$11&gt;$K41,EOMONTH($M41,0)&gt;=EB$11),($F41-$O41)/$L41,0),IFERROR(($F41-$O41)*INDEX('S-Curve'!$C$3:$AM$39,MATCH('Development Costs'!$L41,'S-Curve'!$C$3:$C$39,0),MATCH(DATEDIF('Development Costs'!$K41,'Development Costs'!EB$11,"m")+1,'S-Curve'!$C$3:$AM$3,0)),0))</f>
        <v>0</v>
      </c>
      <c r="EC41" s="99">
        <f>IF($N41="Equal",IF(AND(EC$11&gt;$K41,EOMONTH($M41,0)&gt;=EC$11),($F41-$O41)/$L41,0),IFERROR(($F41-$O41)*INDEX('S-Curve'!$C$3:$AM$39,MATCH('Development Costs'!$L41,'S-Curve'!$C$3:$C$39,0),MATCH(DATEDIF('Development Costs'!$K41,'Development Costs'!EC$11,"m")+1,'S-Curve'!$C$3:$AM$3,0)),0))</f>
        <v>0</v>
      </c>
      <c r="ED41" s="99">
        <f>IF($N41="Equal",IF(AND(ED$11&gt;$K41,EOMONTH($M41,0)&gt;=ED$11),($F41-$O41)/$L41,0),IFERROR(($F41-$O41)*INDEX('S-Curve'!$C$3:$AM$39,MATCH('Development Costs'!$L41,'S-Curve'!$C$3:$C$39,0),MATCH(DATEDIF('Development Costs'!$K41,'Development Costs'!ED$11,"m")+1,'S-Curve'!$C$3:$AM$3,0)),0))</f>
        <v>0</v>
      </c>
      <c r="EE41" s="99">
        <f>IF($N41="Equal",IF(AND(EE$11&gt;$K41,EOMONTH($M41,0)&gt;=EE$11),($F41-$O41)/$L41,0),IFERROR(($F41-$O41)*INDEX('S-Curve'!$C$3:$AM$39,MATCH('Development Costs'!$L41,'S-Curve'!$C$3:$C$39,0),MATCH(DATEDIF('Development Costs'!$K41,'Development Costs'!EE$11,"m")+1,'S-Curve'!$C$3:$AM$3,0)),0))</f>
        <v>0</v>
      </c>
      <c r="EF41" s="99">
        <f>IF($N41="Equal",IF(AND(EF$11&gt;$K41,EOMONTH($M41,0)&gt;=EF$11),($F41-$O41)/$L41,0),IFERROR(($F41-$O41)*INDEX('S-Curve'!$C$3:$AM$39,MATCH('Development Costs'!$L41,'S-Curve'!$C$3:$C$39,0),MATCH(DATEDIF('Development Costs'!$K41,'Development Costs'!EF$11,"m")+1,'S-Curve'!$C$3:$AM$3,0)),0))</f>
        <v>0</v>
      </c>
      <c r="EG41" s="99">
        <f>IF(EC41="Equal",IF(AND(EG$11&gt;$K41,EOMONTH($M41,0)&gt;=EG$11),($F41-$O41)/$L41,0),IFERROR(($F41-$O41)*INDEX('S-Curve'!$C$3:$AM$39,MATCH('Development Costs'!$L41,'S-Curve'!$C$3:$C$39,0),MATCH(DATEDIF('Development Costs'!$K41,'Development Costs'!EG$11,"m")+1,'S-Curve'!$C$3:$AM$3,0)),0))</f>
        <v>0</v>
      </c>
    </row>
    <row r="42" spans="2:137">
      <c r="B42" s="157" t="s">
        <v>628</v>
      </c>
      <c r="F42" s="71">
        <v>0</v>
      </c>
      <c r="G42" s="105">
        <f t="shared" si="18"/>
        <v>0</v>
      </c>
      <c r="H42" s="99">
        <f>F42/Assumptions!$D$60</f>
        <v>0</v>
      </c>
      <c r="I42" s="32">
        <f t="shared" ca="1" si="19"/>
        <v>0</v>
      </c>
      <c r="K42" s="73">
        <f>Assumptions!$D$19</f>
        <v>46539</v>
      </c>
      <c r="L42" s="155">
        <v>12</v>
      </c>
      <c r="M42" s="149">
        <f t="shared" si="20"/>
        <v>46874</v>
      </c>
      <c r="N42" s="70" t="s">
        <v>400</v>
      </c>
      <c r="O42" s="71">
        <v>0</v>
      </c>
      <c r="P42" s="1" t="str">
        <f t="shared" si="8"/>
        <v/>
      </c>
      <c r="Q42" s="99">
        <f t="shared" si="21"/>
        <v>0</v>
      </c>
      <c r="R42" s="99">
        <f>IF($N42="Equal",IF(AND(R$11&gt;$K42,EOMONTH($M42,0)&gt;=R$11),($F42-$O42)/$L42,0),IFERROR(($F42-$O42)*INDEX('S-Curve'!$C$3:$AM$39,MATCH('Development Costs'!$L42,'S-Curve'!$C$3:$C$39,0),MATCH(DATEDIF('Development Costs'!$K42,'Development Costs'!R$11,"m")+1,'S-Curve'!$C$3:$AM$3,0)),0))</f>
        <v>0</v>
      </c>
      <c r="S42" s="99">
        <f>IF($N42="Equal",IF(AND(S$11&gt;$K42,EOMONTH($M42,0)&gt;=S$11),($F42-$O42)/$L42,0),IFERROR(($F42-$O42)*INDEX('S-Curve'!$C$3:$AM$39,MATCH('Development Costs'!$L42,'S-Curve'!$C$3:$C$39,0),MATCH(DATEDIF('Development Costs'!$K42,'Development Costs'!S$11,"m")+1,'S-Curve'!$C$3:$AM$3,0)),0))</f>
        <v>0</v>
      </c>
      <c r="T42" s="99">
        <f>IF($N42="Equal",IF(AND(T$11&gt;$K42,EOMONTH($M42,0)&gt;=T$11),($F42-$O42)/$L42,0),IFERROR(($F42-$O42)*INDEX('S-Curve'!$C$3:$AM$39,MATCH('Development Costs'!$L42,'S-Curve'!$C$3:$C$39,0),MATCH(DATEDIF('Development Costs'!$K42,'Development Costs'!T$11,"m")+1,'S-Curve'!$C$3:$AM$3,0)),0))</f>
        <v>0</v>
      </c>
      <c r="U42" s="99">
        <f>IF($N42="Equal",IF(AND(U$11&gt;$K42,EOMONTH($M42,0)&gt;=U$11),($F42-$O42)/$L42,0),IFERROR(($F42-$O42)*INDEX('S-Curve'!$C$3:$AM$39,MATCH('Development Costs'!$L42,'S-Curve'!$C$3:$C$39,0),MATCH(DATEDIF('Development Costs'!$K42,'Development Costs'!U$11,"m")+1,'S-Curve'!$C$3:$AM$3,0)),0))</f>
        <v>0</v>
      </c>
      <c r="V42" s="99">
        <f>IF($N42="Equal",IF(AND(V$11&gt;$K42,EOMONTH($M42,0)&gt;=V$11),($F42-$O42)/$L42,0),IFERROR(($F42-$O42)*INDEX('S-Curve'!$C$3:$AM$39,MATCH('Development Costs'!$L42,'S-Curve'!$C$3:$C$39,0),MATCH(DATEDIF('Development Costs'!$K42,'Development Costs'!V$11,"m")+1,'S-Curve'!$C$3:$AM$3,0)),0))</f>
        <v>0</v>
      </c>
      <c r="W42" s="99">
        <f>IF($N42="Equal",IF(AND(W$11&gt;$K42,EOMONTH($M42,0)&gt;=W$11),($F42-$O42)/$L42,0),IFERROR(($F42-$O42)*INDEX('S-Curve'!$C$3:$AM$39,MATCH('Development Costs'!$L42,'S-Curve'!$C$3:$C$39,0),MATCH(DATEDIF('Development Costs'!$K42,'Development Costs'!W$11,"m")+1,'S-Curve'!$C$3:$AM$3,0)),0))</f>
        <v>0</v>
      </c>
      <c r="X42" s="99">
        <f>IF($N42="Equal",IF(AND(X$11&gt;$K42,EOMONTH($M42,0)&gt;=X$11),($F42-$O42)/$L42,0),IFERROR(($F42-$O42)*INDEX('S-Curve'!$C$3:$AM$39,MATCH('Development Costs'!$L42,'S-Curve'!$C$3:$C$39,0),MATCH(DATEDIF('Development Costs'!$K42,'Development Costs'!X$11,"m")+1,'S-Curve'!$C$3:$AM$3,0)),0))</f>
        <v>0</v>
      </c>
      <c r="Y42" s="99">
        <f>IF($N42="Equal",IF(AND(Y$11&gt;$K42,EOMONTH($M42,0)&gt;=Y$11),($F42-$O42)/$L42,0),IFERROR(($F42-$O42)*INDEX('S-Curve'!$C$3:$AM$39,MATCH('Development Costs'!$L42,'S-Curve'!$C$3:$C$39,0),MATCH(DATEDIF('Development Costs'!$K42,'Development Costs'!Y$11,"m")+1,'S-Curve'!$C$3:$AM$3,0)),0))</f>
        <v>0</v>
      </c>
      <c r="Z42" s="99">
        <f>IF($N42="Equal",IF(AND(Z$11&gt;$K42,EOMONTH($M42,0)&gt;=Z$11),($F42-$O42)/$L42,0),IFERROR(($F42-$O42)*INDEX('S-Curve'!$C$3:$AM$39,MATCH('Development Costs'!$L42,'S-Curve'!$C$3:$C$39,0),MATCH(DATEDIF('Development Costs'!$K42,'Development Costs'!Z$11,"m")+1,'S-Curve'!$C$3:$AM$3,0)),0))</f>
        <v>0</v>
      </c>
      <c r="AA42" s="99">
        <f>IF($N42="Equal",IF(AND(AA$11&gt;$K42,EOMONTH($M42,0)&gt;=AA$11),($F42-$O42)/$L42,0),IFERROR(($F42-$O42)*INDEX('S-Curve'!$C$3:$AM$39,MATCH('Development Costs'!$L42,'S-Curve'!$C$3:$C$39,0),MATCH(DATEDIF('Development Costs'!$K42,'Development Costs'!AA$11,"m")+1,'S-Curve'!$C$3:$AM$3,0)),0))</f>
        <v>0</v>
      </c>
      <c r="AB42" s="99">
        <f>IF($N42="Equal",IF(AND(AB$11&gt;$K42,EOMONTH($M42,0)&gt;=AB$11),($F42-$O42)/$L42,0),IFERROR(($F42-$O42)*INDEX('S-Curve'!$C$3:$AM$39,MATCH('Development Costs'!$L42,'S-Curve'!$C$3:$C$39,0),MATCH(DATEDIF('Development Costs'!$K42,'Development Costs'!AB$11,"m")+1,'S-Curve'!$C$3:$AM$3,0)),0))</f>
        <v>0</v>
      </c>
      <c r="AC42" s="99">
        <f>IF($N42="Equal",IF(AND(AC$11&gt;$K42,EOMONTH($M42,0)&gt;=AC$11),($F42-$O42)/$L42,0),IFERROR(($F42-$O42)*INDEX('S-Curve'!$C$3:$AM$39,MATCH('Development Costs'!$L42,'S-Curve'!$C$3:$C$39,0),MATCH(DATEDIF('Development Costs'!$K42,'Development Costs'!AC$11,"m")+1,'S-Curve'!$C$3:$AM$3,0)),0))</f>
        <v>0</v>
      </c>
      <c r="AD42" s="99">
        <f>IF($N42="Equal",IF(AND(AD$11&gt;$K42,EOMONTH($M42,0)&gt;=AD$11),($F42-$O42)/$L42,0),IFERROR(($F42-$O42)*INDEX('S-Curve'!$C$3:$AM$39,MATCH('Development Costs'!$L42,'S-Curve'!$C$3:$C$39,0),MATCH(DATEDIF('Development Costs'!$K42,'Development Costs'!AD$11,"m")+1,'S-Curve'!$C$3:$AM$3,0)),0))</f>
        <v>0</v>
      </c>
      <c r="AE42" s="99">
        <f>IF($N42="Equal",IF(AND(AE$11&gt;$K42,EOMONTH($M42,0)&gt;=AE$11),($F42-$O42)/$L42,0),IFERROR(($F42-$O42)*INDEX('S-Curve'!$C$3:$AM$39,MATCH('Development Costs'!$L42,'S-Curve'!$C$3:$C$39,0),MATCH(DATEDIF('Development Costs'!$K42,'Development Costs'!AE$11,"m")+1,'S-Curve'!$C$3:$AM$3,0)),0))</f>
        <v>0</v>
      </c>
      <c r="AF42" s="99">
        <f>IF($N42="Equal",IF(AND(AF$11&gt;$K42,EOMONTH($M42,0)&gt;=AF$11),($F42-$O42)/$L42,0),IFERROR(($F42-$O42)*INDEX('S-Curve'!$C$3:$AM$39,MATCH('Development Costs'!$L42,'S-Curve'!$C$3:$C$39,0),MATCH(DATEDIF('Development Costs'!$K42,'Development Costs'!AF$11,"m")+1,'S-Curve'!$C$3:$AM$3,0)),0))</f>
        <v>0</v>
      </c>
      <c r="AG42" s="99">
        <f>IF($N42="Equal",IF(AND(AG$11&gt;$K42,EOMONTH($M42,0)&gt;=AG$11),($F42-$O42)/$L42,0),IFERROR(($F42-$O42)*INDEX('S-Curve'!$C$3:$AM$39,MATCH('Development Costs'!$L42,'S-Curve'!$C$3:$C$39,0),MATCH(DATEDIF('Development Costs'!$K42,'Development Costs'!AG$11,"m")+1,'S-Curve'!$C$3:$AM$3,0)),0))</f>
        <v>0</v>
      </c>
      <c r="AH42" s="99">
        <f>IF($N42="Equal",IF(AND(AH$11&gt;$K42,EOMONTH($M42,0)&gt;=AH$11),($F42-$O42)/$L42,0),IFERROR(($F42-$O42)*INDEX('S-Curve'!$C$3:$AM$39,MATCH('Development Costs'!$L42,'S-Curve'!$C$3:$C$39,0),MATCH(DATEDIF('Development Costs'!$K42,'Development Costs'!AH$11,"m")+1,'S-Curve'!$C$3:$AM$3,0)),0))</f>
        <v>0</v>
      </c>
      <c r="AI42" s="99">
        <f>IF($N42="Equal",IF(AND(AI$11&gt;$K42,EOMONTH($M42,0)&gt;=AI$11),($F42-$O42)/$L42,0),IFERROR(($F42-$O42)*INDEX('S-Curve'!$C$3:$AM$39,MATCH('Development Costs'!$L42,'S-Curve'!$C$3:$C$39,0),MATCH(DATEDIF('Development Costs'!$K42,'Development Costs'!AI$11,"m")+1,'S-Curve'!$C$3:$AM$3,0)),0))</f>
        <v>0</v>
      </c>
      <c r="AJ42" s="99">
        <f>IF($N42="Equal",IF(AND(AJ$11&gt;$K42,EOMONTH($M42,0)&gt;=AJ$11),($F42-$O42)/$L42,0),IFERROR(($F42-$O42)*INDEX('S-Curve'!$C$3:$AM$39,MATCH('Development Costs'!$L42,'S-Curve'!$C$3:$C$39,0),MATCH(DATEDIF('Development Costs'!$K42,'Development Costs'!AJ$11,"m")+1,'S-Curve'!$C$3:$AM$3,0)),0))</f>
        <v>0</v>
      </c>
      <c r="AK42" s="99">
        <f>IF($N42="Equal",IF(AND(AK$11&gt;$K42,EOMONTH($M42,0)&gt;=AK$11),($F42-$O42)/$L42,0),IFERROR(($F42-$O42)*INDEX('S-Curve'!$C$3:$AM$39,MATCH('Development Costs'!$L42,'S-Curve'!$C$3:$C$39,0),MATCH(DATEDIF('Development Costs'!$K42,'Development Costs'!AK$11,"m")+1,'S-Curve'!$C$3:$AM$3,0)),0))</f>
        <v>0</v>
      </c>
      <c r="AL42" s="99">
        <f>IF($N42="Equal",IF(AND(AL$11&gt;$K42,EOMONTH($M42,0)&gt;=AL$11),($F42-$O42)/$L42,0),IFERROR(($F42-$O42)*INDEX('S-Curve'!$C$3:$AM$39,MATCH('Development Costs'!$L42,'S-Curve'!$C$3:$C$39,0),MATCH(DATEDIF('Development Costs'!$K42,'Development Costs'!AL$11,"m")+1,'S-Curve'!$C$3:$AM$3,0)),0))</f>
        <v>0</v>
      </c>
      <c r="AM42" s="99">
        <f>IF($N42="Equal",IF(AND(AM$11&gt;$K42,EOMONTH($M42,0)&gt;=AM$11),($F42-$O42)/$L42,0),IFERROR(($F42-$O42)*INDEX('S-Curve'!$C$3:$AM$39,MATCH('Development Costs'!$L42,'S-Curve'!$C$3:$C$39,0),MATCH(DATEDIF('Development Costs'!$K42,'Development Costs'!AM$11,"m")+1,'S-Curve'!$C$3:$AM$3,0)),0))</f>
        <v>0</v>
      </c>
      <c r="AN42" s="99">
        <f>IF($N42="Equal",IF(AND(AN$11&gt;$K42,EOMONTH($M42,0)&gt;=AN$11),($F42-$O42)/$L42,0),IFERROR(($F42-$O42)*INDEX('S-Curve'!$C$3:$AM$39,MATCH('Development Costs'!$L42,'S-Curve'!$C$3:$C$39,0),MATCH(DATEDIF('Development Costs'!$K42,'Development Costs'!AN$11,"m")+1,'S-Curve'!$C$3:$AM$3,0)),0))</f>
        <v>0</v>
      </c>
      <c r="AO42" s="99">
        <f>IF($N42="Equal",IF(AND(AO$11&gt;$K42,EOMONTH($M42,0)&gt;=AO$11),($F42-$O42)/$L42,0),IFERROR(($F42-$O42)*INDEX('S-Curve'!$C$3:$AM$39,MATCH('Development Costs'!$L42,'S-Curve'!$C$3:$C$39,0),MATCH(DATEDIF('Development Costs'!$K42,'Development Costs'!AO$11,"m")+1,'S-Curve'!$C$3:$AM$3,0)),0))</f>
        <v>0</v>
      </c>
      <c r="AP42" s="99">
        <f>IF($N42="Equal",IF(AND(AP$11&gt;$K42,EOMONTH($M42,0)&gt;=AP$11),($F42-$O42)/$L42,0),IFERROR(($F42-$O42)*INDEX('S-Curve'!$C$3:$AM$39,MATCH('Development Costs'!$L42,'S-Curve'!$C$3:$C$39,0),MATCH(DATEDIF('Development Costs'!$K42,'Development Costs'!AP$11,"m")+1,'S-Curve'!$C$3:$AM$3,0)),0))</f>
        <v>0</v>
      </c>
      <c r="AQ42" s="99">
        <f>IF($N42="Equal",IF(AND(AQ$11&gt;$K42,EOMONTH($M42,0)&gt;=AQ$11),($F42-$O42)/$L42,0),IFERROR(($F42-$O42)*INDEX('S-Curve'!$C$3:$AM$39,MATCH('Development Costs'!$L42,'S-Curve'!$C$3:$C$39,0),MATCH(DATEDIF('Development Costs'!$K42,'Development Costs'!AQ$11,"m")+1,'S-Curve'!$C$3:$AM$3,0)),0))</f>
        <v>0</v>
      </c>
      <c r="AR42" s="99">
        <f>IF($N42="Equal",IF(AND(AR$11&gt;$K42,EOMONTH($M42,0)&gt;=AR$11),($F42-$O42)/$L42,0),IFERROR(($F42-$O42)*INDEX('S-Curve'!$C$3:$AM$39,MATCH('Development Costs'!$L42,'S-Curve'!$C$3:$C$39,0),MATCH(DATEDIF('Development Costs'!$K42,'Development Costs'!AR$11,"m")+1,'S-Curve'!$C$3:$AM$3,0)),0))</f>
        <v>0</v>
      </c>
      <c r="AS42" s="99">
        <f>IF($N42="Equal",IF(AND(AS$11&gt;$K42,EOMONTH($M42,0)&gt;=AS$11),($F42-$O42)/$L42,0),IFERROR(($F42-$O42)*INDEX('S-Curve'!$C$3:$AM$39,MATCH('Development Costs'!$L42,'S-Curve'!$C$3:$C$39,0),MATCH(DATEDIF('Development Costs'!$K42,'Development Costs'!AS$11,"m")+1,'S-Curve'!$C$3:$AM$3,0)),0))</f>
        <v>0</v>
      </c>
      <c r="AT42" s="99">
        <f>IF($N42="Equal",IF(AND(AT$11&gt;$K42,EOMONTH($M42,0)&gt;=AT$11),($F42-$O42)/$L42,0),IFERROR(($F42-$O42)*INDEX('S-Curve'!$C$3:$AM$39,MATCH('Development Costs'!$L42,'S-Curve'!$C$3:$C$39,0),MATCH(DATEDIF('Development Costs'!$K42,'Development Costs'!AT$11,"m")+1,'S-Curve'!$C$3:$AM$3,0)),0))</f>
        <v>0</v>
      </c>
      <c r="AU42" s="99">
        <f>IF($N42="Equal",IF(AND(AU$11&gt;$K42,EOMONTH($M42,0)&gt;=AU$11),($F42-$O42)/$L42,0),IFERROR(($F42-$O42)*INDEX('S-Curve'!$C$3:$AM$39,MATCH('Development Costs'!$L42,'S-Curve'!$C$3:$C$39,0),MATCH(DATEDIF('Development Costs'!$K42,'Development Costs'!AU$11,"m")+1,'S-Curve'!$C$3:$AM$3,0)),0))</f>
        <v>0</v>
      </c>
      <c r="AV42" s="99">
        <f>IF($N42="Equal",IF(AND(AV$11&gt;$K42,EOMONTH($M42,0)&gt;=AV$11),($F42-$O42)/$L42,0),IFERROR(($F42-$O42)*INDEX('S-Curve'!$C$3:$AM$39,MATCH('Development Costs'!$L42,'S-Curve'!$C$3:$C$39,0),MATCH(DATEDIF('Development Costs'!$K42,'Development Costs'!AV$11,"m")+1,'S-Curve'!$C$3:$AM$3,0)),0))</f>
        <v>0</v>
      </c>
      <c r="AW42" s="99">
        <f>IF($N42="Equal",IF(AND(AW$11&gt;$K42,EOMONTH($M42,0)&gt;=AW$11),($F42-$O42)/$L42,0),IFERROR(($F42-$O42)*INDEX('S-Curve'!$C$3:$AM$39,MATCH('Development Costs'!$L42,'S-Curve'!$C$3:$C$39,0),MATCH(DATEDIF('Development Costs'!$K42,'Development Costs'!AW$11,"m")+1,'S-Curve'!$C$3:$AM$3,0)),0))</f>
        <v>0</v>
      </c>
      <c r="AX42" s="99">
        <f>IF($N42="Equal",IF(AND(AX$11&gt;$K42,EOMONTH($M42,0)&gt;=AX$11),($F42-$O42)/$L42,0),IFERROR(($F42-$O42)*INDEX('S-Curve'!$C$3:$AM$39,MATCH('Development Costs'!$L42,'S-Curve'!$C$3:$C$39,0),MATCH(DATEDIF('Development Costs'!$K42,'Development Costs'!AX$11,"m")+1,'S-Curve'!$C$3:$AM$3,0)),0))</f>
        <v>0</v>
      </c>
      <c r="AY42" s="99">
        <f>IF($N42="Equal",IF(AND(AY$11&gt;$K42,EOMONTH($M42,0)&gt;=AY$11),($F42-$O42)/$L42,0),IFERROR(($F42-$O42)*INDEX('S-Curve'!$C$3:$AM$39,MATCH('Development Costs'!$L42,'S-Curve'!$C$3:$C$39,0),MATCH(DATEDIF('Development Costs'!$K42,'Development Costs'!AY$11,"m")+1,'S-Curve'!$C$3:$AM$3,0)),0))</f>
        <v>0</v>
      </c>
      <c r="AZ42" s="99">
        <f>IF($N42="Equal",IF(AND(AZ$11&gt;$K42,EOMONTH($M42,0)&gt;=AZ$11),($F42-$O42)/$L42,0),IFERROR(($F42-$O42)*INDEX('S-Curve'!$C$3:$AM$39,MATCH('Development Costs'!$L42,'S-Curve'!$C$3:$C$39,0),MATCH(DATEDIF('Development Costs'!$K42,'Development Costs'!AZ$11,"m")+1,'S-Curve'!$C$3:$AM$3,0)),0))</f>
        <v>0</v>
      </c>
      <c r="BA42" s="99">
        <f>IF($N42="Equal",IF(AND(BA$11&gt;$K42,EOMONTH($M42,0)&gt;=BA$11),($F42-$O42)/$L42,0),IFERROR(($F42-$O42)*INDEX('S-Curve'!$C$3:$AM$39,MATCH('Development Costs'!$L42,'S-Curve'!$C$3:$C$39,0),MATCH(DATEDIF('Development Costs'!$K42,'Development Costs'!BA$11,"m")+1,'S-Curve'!$C$3:$AM$3,0)),0))</f>
        <v>0</v>
      </c>
      <c r="BB42" s="99">
        <f>IF($N42="Equal",IF(AND(BB$11&gt;$K42,EOMONTH($M42,0)&gt;=BB$11),($F42-$O42)/$L42,0),IFERROR(($F42-$O42)*INDEX('S-Curve'!$C$3:$AM$39,MATCH('Development Costs'!$L42,'S-Curve'!$C$3:$C$39,0),MATCH(DATEDIF('Development Costs'!$K42,'Development Costs'!BB$11,"m")+1,'S-Curve'!$C$3:$AM$3,0)),0))</f>
        <v>0</v>
      </c>
      <c r="BC42" s="99">
        <f>IF($N42="Equal",IF(AND(BC$11&gt;$K42,EOMONTH($M42,0)&gt;=BC$11),($F42-$O42)/$L42,0),IFERROR(($F42-$O42)*INDEX('S-Curve'!$C$3:$AM$39,MATCH('Development Costs'!$L42,'S-Curve'!$C$3:$C$39,0),MATCH(DATEDIF('Development Costs'!$K42,'Development Costs'!BC$11,"m")+1,'S-Curve'!$C$3:$AM$3,0)),0))</f>
        <v>0</v>
      </c>
      <c r="BD42" s="99">
        <f>IF($N42="Equal",IF(AND(BD$11&gt;$K42,EOMONTH($M42,0)&gt;=BD$11),($F42-$O42)/$L42,0),IFERROR(($F42-$O42)*INDEX('S-Curve'!$C$3:$AM$39,MATCH('Development Costs'!$L42,'S-Curve'!$C$3:$C$39,0),MATCH(DATEDIF('Development Costs'!$K42,'Development Costs'!BD$11,"m")+1,'S-Curve'!$C$3:$AM$3,0)),0))</f>
        <v>0</v>
      </c>
      <c r="BE42" s="99">
        <f>IF($N42="Equal",IF(AND(BE$11&gt;$K42,EOMONTH($M42,0)&gt;=BE$11),($F42-$O42)/$L42,0),IFERROR(($F42-$O42)*INDEX('S-Curve'!$C$3:$AM$39,MATCH('Development Costs'!$L42,'S-Curve'!$C$3:$C$39,0),MATCH(DATEDIF('Development Costs'!$K42,'Development Costs'!BE$11,"m")+1,'S-Curve'!$C$3:$AM$3,0)),0))</f>
        <v>0</v>
      </c>
      <c r="BF42" s="99">
        <f>IF($N42="Equal",IF(AND(BF$11&gt;$K42,EOMONTH($M42,0)&gt;=BF$11),($F42-$O42)/$L42,0),IFERROR(($F42-$O42)*INDEX('S-Curve'!$C$3:$AM$39,MATCH('Development Costs'!$L42,'S-Curve'!$C$3:$C$39,0),MATCH(DATEDIF('Development Costs'!$K42,'Development Costs'!BF$11,"m")+1,'S-Curve'!$C$3:$AM$3,0)),0))</f>
        <v>0</v>
      </c>
      <c r="BG42" s="99">
        <f>IF($N42="Equal",IF(AND(BG$11&gt;$K42,EOMONTH($M42,0)&gt;=BG$11),($F42-$O42)/$L42,0),IFERROR(($F42-$O42)*INDEX('S-Curve'!$C$3:$AM$39,MATCH('Development Costs'!$L42,'S-Curve'!$C$3:$C$39,0),MATCH(DATEDIF('Development Costs'!$K42,'Development Costs'!BG$11,"m")+1,'S-Curve'!$C$3:$AM$3,0)),0))</f>
        <v>0</v>
      </c>
      <c r="BH42" s="99">
        <f>IF($N42="Equal",IF(AND(BH$11&gt;$K42,EOMONTH($M42,0)&gt;=BH$11),($F42-$O42)/$L42,0),IFERROR(($F42-$O42)*INDEX('S-Curve'!$C$3:$AM$39,MATCH('Development Costs'!$L42,'S-Curve'!$C$3:$C$39,0),MATCH(DATEDIF('Development Costs'!$K42,'Development Costs'!BH$11,"m")+1,'S-Curve'!$C$3:$AM$3,0)),0))</f>
        <v>0</v>
      </c>
      <c r="BI42" s="99">
        <f>IF($N42="Equal",IF(AND(BI$11&gt;$K42,EOMONTH($M42,0)&gt;=BI$11),($F42-$O42)/$L42,0),IFERROR(($F42-$O42)*INDEX('S-Curve'!$C$3:$AM$39,MATCH('Development Costs'!$L42,'S-Curve'!$C$3:$C$39,0),MATCH(DATEDIF('Development Costs'!$K42,'Development Costs'!BI$11,"m")+1,'S-Curve'!$C$3:$AM$3,0)),0))</f>
        <v>0</v>
      </c>
      <c r="BJ42" s="99">
        <f>IF($N42="Equal",IF(AND(BJ$11&gt;$K42,EOMONTH($M42,0)&gt;=BJ$11),($F42-$O42)/$L42,0),IFERROR(($F42-$O42)*INDEX('S-Curve'!$C$3:$AM$39,MATCH('Development Costs'!$L42,'S-Curve'!$C$3:$C$39,0),MATCH(DATEDIF('Development Costs'!$K42,'Development Costs'!BJ$11,"m")+1,'S-Curve'!$C$3:$AM$3,0)),0))</f>
        <v>0</v>
      </c>
      <c r="BK42" s="99">
        <f>IF($N42="Equal",IF(AND(BK$11&gt;$K42,EOMONTH($M42,0)&gt;=BK$11),($F42-$O42)/$L42,0),IFERROR(($F42-$O42)*INDEX('S-Curve'!$C$3:$AM$39,MATCH('Development Costs'!$L42,'S-Curve'!$C$3:$C$39,0),MATCH(DATEDIF('Development Costs'!$K42,'Development Costs'!BK$11,"m")+1,'S-Curve'!$C$3:$AM$3,0)),0))</f>
        <v>0</v>
      </c>
      <c r="BL42" s="99">
        <f>IF($N42="Equal",IF(AND(BL$11&gt;$K42,EOMONTH($M42,0)&gt;=BL$11),($F42-$O42)/$L42,0),IFERROR(($F42-$O42)*INDEX('S-Curve'!$C$3:$AM$39,MATCH('Development Costs'!$L42,'S-Curve'!$C$3:$C$39,0),MATCH(DATEDIF('Development Costs'!$K42,'Development Costs'!BL$11,"m")+1,'S-Curve'!$C$3:$AM$3,0)),0))</f>
        <v>0</v>
      </c>
      <c r="BM42" s="99">
        <f>IF($N42="Equal",IF(AND(BM$11&gt;$K42,EOMONTH($M42,0)&gt;=BM$11),($F42-$O42)/$L42,0),IFERROR(($F42-$O42)*INDEX('S-Curve'!$C$3:$AM$39,MATCH('Development Costs'!$L42,'S-Curve'!$C$3:$C$39,0),MATCH(DATEDIF('Development Costs'!$K42,'Development Costs'!BM$11,"m")+1,'S-Curve'!$C$3:$AM$3,0)),0))</f>
        <v>0</v>
      </c>
      <c r="BN42" s="99">
        <f>IF($N42="Equal",IF(AND(BN$11&gt;$K42,EOMONTH($M42,0)&gt;=BN$11),($F42-$O42)/$L42,0),IFERROR(($F42-$O42)*INDEX('S-Curve'!$C$3:$AM$39,MATCH('Development Costs'!$L42,'S-Curve'!$C$3:$C$39,0),MATCH(DATEDIF('Development Costs'!$K42,'Development Costs'!BN$11,"m")+1,'S-Curve'!$C$3:$AM$3,0)),0))</f>
        <v>0</v>
      </c>
      <c r="BO42" s="99">
        <f>IF($N42="Equal",IF(AND(BO$11&gt;$K42,EOMONTH($M42,0)&gt;=BO$11),($F42-$O42)/$L42,0),IFERROR(($F42-$O42)*INDEX('S-Curve'!$C$3:$AM$39,MATCH('Development Costs'!$L42,'S-Curve'!$C$3:$C$39,0),MATCH(DATEDIF('Development Costs'!$K42,'Development Costs'!BO$11,"m")+1,'S-Curve'!$C$3:$AM$3,0)),0))</f>
        <v>0</v>
      </c>
      <c r="BP42" s="99">
        <f>IF($N42="Equal",IF(AND(BP$11&gt;$K42,EOMONTH($M42,0)&gt;=BP$11),($F42-$O42)/$L42,0),IFERROR(($F42-$O42)*INDEX('S-Curve'!$C$3:$AM$39,MATCH('Development Costs'!$L42,'S-Curve'!$C$3:$C$39,0),MATCH(DATEDIF('Development Costs'!$K42,'Development Costs'!BP$11,"m")+1,'S-Curve'!$C$3:$AM$3,0)),0))</f>
        <v>0</v>
      </c>
      <c r="BQ42" s="99">
        <f>IF($N42="Equal",IF(AND(BQ$11&gt;$K42,EOMONTH($M42,0)&gt;=BQ$11),($F42-$O42)/$L42,0),IFERROR(($F42-$O42)*INDEX('S-Curve'!$C$3:$AM$39,MATCH('Development Costs'!$L42,'S-Curve'!$C$3:$C$39,0),MATCH(DATEDIF('Development Costs'!$K42,'Development Costs'!BQ$11,"m")+1,'S-Curve'!$C$3:$AM$3,0)),0))</f>
        <v>0</v>
      </c>
      <c r="BR42" s="99">
        <f>IF($N42="Equal",IF(AND(BR$11&gt;$K42,EOMONTH($M42,0)&gt;=BR$11),($F42-$O42)/$L42,0),IFERROR(($F42-$O42)*INDEX('S-Curve'!$C$3:$AM$39,MATCH('Development Costs'!$L42,'S-Curve'!$C$3:$C$39,0),MATCH(DATEDIF('Development Costs'!$K42,'Development Costs'!BR$11,"m")+1,'S-Curve'!$C$3:$AM$3,0)),0))</f>
        <v>0</v>
      </c>
      <c r="BS42" s="99">
        <f>IF($N42="Equal",IF(AND(BS$11&gt;$K42,EOMONTH($M42,0)&gt;=BS$11),($F42-$O42)/$L42,0),IFERROR(($F42-$O42)*INDEX('S-Curve'!$C$3:$AM$39,MATCH('Development Costs'!$L42,'S-Curve'!$C$3:$C$39,0),MATCH(DATEDIF('Development Costs'!$K42,'Development Costs'!BS$11,"m")+1,'S-Curve'!$C$3:$AM$3,0)),0))</f>
        <v>0</v>
      </c>
      <c r="BT42" s="99">
        <f>IF($N42="Equal",IF(AND(BT$11&gt;$K42,EOMONTH($M42,0)&gt;=BT$11),($F42-$O42)/$L42,0),IFERROR(($F42-$O42)*INDEX('S-Curve'!$C$3:$AM$39,MATCH('Development Costs'!$L42,'S-Curve'!$C$3:$C$39,0),MATCH(DATEDIF('Development Costs'!$K42,'Development Costs'!BT$11,"m")+1,'S-Curve'!$C$3:$AM$3,0)),0))</f>
        <v>0</v>
      </c>
      <c r="BU42" s="99">
        <f>IF($N42="Equal",IF(AND(BU$11&gt;$K42,EOMONTH($M42,0)&gt;=BU$11),($F42-$O42)/$L42,0),IFERROR(($F42-$O42)*INDEX('S-Curve'!$C$3:$AM$39,MATCH('Development Costs'!$L42,'S-Curve'!$C$3:$C$39,0),MATCH(DATEDIF('Development Costs'!$K42,'Development Costs'!BU$11,"m")+1,'S-Curve'!$C$3:$AM$3,0)),0))</f>
        <v>0</v>
      </c>
      <c r="BV42" s="99">
        <f>IF($N42="Equal",IF(AND(BV$11&gt;$K42,EOMONTH($M42,0)&gt;=BV$11),($F42-$O42)/$L42,0),IFERROR(($F42-$O42)*INDEX('S-Curve'!$C$3:$AM$39,MATCH('Development Costs'!$L42,'S-Curve'!$C$3:$C$39,0),MATCH(DATEDIF('Development Costs'!$K42,'Development Costs'!BV$11,"m")+1,'S-Curve'!$C$3:$AM$3,0)),0))</f>
        <v>0</v>
      </c>
      <c r="BW42" s="99">
        <f>IF($N42="Equal",IF(AND(BW$11&gt;$K42,EOMONTH($M42,0)&gt;=BW$11),($F42-$O42)/$L42,0),IFERROR(($F42-$O42)*INDEX('S-Curve'!$C$3:$AM$39,MATCH('Development Costs'!$L42,'S-Curve'!$C$3:$C$39,0),MATCH(DATEDIF('Development Costs'!$K42,'Development Costs'!BW$11,"m")+1,'S-Curve'!$C$3:$AM$3,0)),0))</f>
        <v>0</v>
      </c>
      <c r="BX42" s="99">
        <f>IF($N42="Equal",IF(AND(BX$11&gt;$K42,EOMONTH($M42,0)&gt;=BX$11),($F42-$O42)/$L42,0),IFERROR(($F42-$O42)*INDEX('S-Curve'!$C$3:$AM$39,MATCH('Development Costs'!$L42,'S-Curve'!$C$3:$C$39,0),MATCH(DATEDIF('Development Costs'!$K42,'Development Costs'!BX$11,"m")+1,'S-Curve'!$C$3:$AM$3,0)),0))</f>
        <v>0</v>
      </c>
      <c r="BY42" s="99">
        <f>IF($N42="Equal",IF(AND(BY$11&gt;$K42,EOMONTH($M42,0)&gt;=BY$11),($F42-$O42)/$L42,0),IFERROR(($F42-$O42)*INDEX('S-Curve'!$C$3:$AM$39,MATCH('Development Costs'!$L42,'S-Curve'!$C$3:$C$39,0),MATCH(DATEDIF('Development Costs'!$K42,'Development Costs'!BY$11,"m")+1,'S-Curve'!$C$3:$AM$3,0)),0))</f>
        <v>0</v>
      </c>
      <c r="BZ42" s="99">
        <f>IF($N42="Equal",IF(AND(BZ$11&gt;$K42,EOMONTH($M42,0)&gt;=BZ$11),($F42-$O42)/$L42,0),IFERROR(($F42-$O42)*INDEX('S-Curve'!$C$3:$AM$39,MATCH('Development Costs'!$L42,'S-Curve'!$C$3:$C$39,0),MATCH(DATEDIF('Development Costs'!$K42,'Development Costs'!BZ$11,"m")+1,'S-Curve'!$C$3:$AM$3,0)),0))</f>
        <v>0</v>
      </c>
      <c r="CA42" s="99">
        <f>IF($N42="Equal",IF(AND(CA$11&gt;$K42,EOMONTH($M42,0)&gt;=CA$11),($F42-$O42)/$L42,0),IFERROR(($F42-$O42)*INDEX('S-Curve'!$C$3:$AM$39,MATCH('Development Costs'!$L42,'S-Curve'!$C$3:$C$39,0),MATCH(DATEDIF('Development Costs'!$K42,'Development Costs'!CA$11,"m")+1,'S-Curve'!$C$3:$AM$3,0)),0))</f>
        <v>0</v>
      </c>
      <c r="CB42" s="99">
        <f>IF($N42="Equal",IF(AND(CB$11&gt;$K42,EOMONTH($M42,0)&gt;=CB$11),($F42-$O42)/$L42,0),IFERROR(($F42-$O42)*INDEX('S-Curve'!$C$3:$AM$39,MATCH('Development Costs'!$L42,'S-Curve'!$C$3:$C$39,0),MATCH(DATEDIF('Development Costs'!$K42,'Development Costs'!CB$11,"m")+1,'S-Curve'!$C$3:$AM$3,0)),0))</f>
        <v>0</v>
      </c>
      <c r="CC42" s="99">
        <f>IF($N42="Equal",IF(AND(CC$11&gt;$K42,EOMONTH($M42,0)&gt;=CC$11),($F42-$O42)/$L42,0),IFERROR(($F42-$O42)*INDEX('S-Curve'!$C$3:$AM$39,MATCH('Development Costs'!$L42,'S-Curve'!$C$3:$C$39,0),MATCH(DATEDIF('Development Costs'!$K42,'Development Costs'!CC$11,"m")+1,'S-Curve'!$C$3:$AM$3,0)),0))</f>
        <v>0</v>
      </c>
      <c r="CD42" s="99">
        <f>IF($N42="Equal",IF(AND(CD$11&gt;$K42,EOMONTH($M42,0)&gt;=CD$11),($F42-$O42)/$L42,0),IFERROR(($F42-$O42)*INDEX('S-Curve'!$C$3:$AM$39,MATCH('Development Costs'!$L42,'S-Curve'!$C$3:$C$39,0),MATCH(DATEDIF('Development Costs'!$K42,'Development Costs'!CD$11,"m")+1,'S-Curve'!$C$3:$AM$3,0)),0))</f>
        <v>0</v>
      </c>
      <c r="CE42" s="99">
        <f>IF($N42="Equal",IF(AND(CE$11&gt;$K42,EOMONTH($M42,0)&gt;=CE$11),($F42-$O42)/$L42,0),IFERROR(($F42-$O42)*INDEX('S-Curve'!$C$3:$AM$39,MATCH('Development Costs'!$L42,'S-Curve'!$C$3:$C$39,0),MATCH(DATEDIF('Development Costs'!$K42,'Development Costs'!CE$11,"m")+1,'S-Curve'!$C$3:$AM$3,0)),0))</f>
        <v>0</v>
      </c>
      <c r="CF42" s="99">
        <f>IF($N42="Equal",IF(AND(CF$11&gt;$K42,EOMONTH($M42,0)&gt;=CF$11),($F42-$O42)/$L42,0),IFERROR(($F42-$O42)*INDEX('S-Curve'!$C$3:$AM$39,MATCH('Development Costs'!$L42,'S-Curve'!$C$3:$C$39,0),MATCH(DATEDIF('Development Costs'!$K42,'Development Costs'!CF$11,"m")+1,'S-Curve'!$C$3:$AM$3,0)),0))</f>
        <v>0</v>
      </c>
      <c r="CG42" s="99">
        <f>IF($N42="Equal",IF(AND(CG$11&gt;$K42,EOMONTH($M42,0)&gt;=CG$11),($F42-$O42)/$L42,0),IFERROR(($F42-$O42)*INDEX('S-Curve'!$C$3:$AM$39,MATCH('Development Costs'!$L42,'S-Curve'!$C$3:$C$39,0),MATCH(DATEDIF('Development Costs'!$K42,'Development Costs'!CG$11,"m")+1,'S-Curve'!$C$3:$AM$3,0)),0))</f>
        <v>0</v>
      </c>
      <c r="CH42" s="99">
        <f>IF($N42="Equal",IF(AND(CH$11&gt;$K42,EOMONTH($M42,0)&gt;=CH$11),($F42-$O42)/$L42,0),IFERROR(($F42-$O42)*INDEX('S-Curve'!$C$3:$AM$39,MATCH('Development Costs'!$L42,'S-Curve'!$C$3:$C$39,0),MATCH(DATEDIF('Development Costs'!$K42,'Development Costs'!CH$11,"m")+1,'S-Curve'!$C$3:$AM$3,0)),0))</f>
        <v>0</v>
      </c>
      <c r="CI42" s="99">
        <f>IF($N42="Equal",IF(AND(CI$11&gt;$K42,EOMONTH($M42,0)&gt;=CI$11),($F42-$O42)/$L42,0),IFERROR(($F42-$O42)*INDEX('S-Curve'!$C$3:$AM$39,MATCH('Development Costs'!$L42,'S-Curve'!$C$3:$C$39,0),MATCH(DATEDIF('Development Costs'!$K42,'Development Costs'!CI$11,"m")+1,'S-Curve'!$C$3:$AM$3,0)),0))</f>
        <v>0</v>
      </c>
      <c r="CJ42" s="99">
        <f>IF($N42="Equal",IF(AND(CJ$11&gt;$K42,EOMONTH($M42,0)&gt;=CJ$11),($F42-$O42)/$L42,0),IFERROR(($F42-$O42)*INDEX('S-Curve'!$C$3:$AM$39,MATCH('Development Costs'!$L42,'S-Curve'!$C$3:$C$39,0),MATCH(DATEDIF('Development Costs'!$K42,'Development Costs'!CJ$11,"m")+1,'S-Curve'!$C$3:$AM$3,0)),0))</f>
        <v>0</v>
      </c>
      <c r="CK42" s="99">
        <f>IF($N42="Equal",IF(AND(CK$11&gt;$K42,EOMONTH($M42,0)&gt;=CK$11),($F42-$O42)/$L42,0),IFERROR(($F42-$O42)*INDEX('S-Curve'!$C$3:$AM$39,MATCH('Development Costs'!$L42,'S-Curve'!$C$3:$C$39,0),MATCH(DATEDIF('Development Costs'!$K42,'Development Costs'!CK$11,"m")+1,'S-Curve'!$C$3:$AM$3,0)),0))</f>
        <v>0</v>
      </c>
      <c r="CL42" s="99">
        <f>IF($N42="Equal",IF(AND(CL$11&gt;$K42,EOMONTH($M42,0)&gt;=CL$11),($F42-$O42)/$L42,0),IFERROR(($F42-$O42)*INDEX('S-Curve'!$C$3:$AM$39,MATCH('Development Costs'!$L42,'S-Curve'!$C$3:$C$39,0),MATCH(DATEDIF('Development Costs'!$K42,'Development Costs'!CL$11,"m")+1,'S-Curve'!$C$3:$AM$3,0)),0))</f>
        <v>0</v>
      </c>
      <c r="CM42" s="99">
        <f>IF($N42="Equal",IF(AND(CM$11&gt;$K42,EOMONTH($M42,0)&gt;=CM$11),($F42-$O42)/$L42,0),IFERROR(($F42-$O42)*INDEX('S-Curve'!$C$3:$AM$39,MATCH('Development Costs'!$L42,'S-Curve'!$C$3:$C$39,0),MATCH(DATEDIF('Development Costs'!$K42,'Development Costs'!CM$11,"m")+1,'S-Curve'!$C$3:$AM$3,0)),0))</f>
        <v>0</v>
      </c>
      <c r="CN42" s="99">
        <f>IF($N42="Equal",IF(AND(CN$11&gt;$K42,EOMONTH($M42,0)&gt;=CN$11),($F42-$O42)/$L42,0),IFERROR(($F42-$O42)*INDEX('S-Curve'!$C$3:$AM$39,MATCH('Development Costs'!$L42,'S-Curve'!$C$3:$C$39,0),MATCH(DATEDIF('Development Costs'!$K42,'Development Costs'!CN$11,"m")+1,'S-Curve'!$C$3:$AM$3,0)),0))</f>
        <v>0</v>
      </c>
      <c r="CO42" s="99">
        <f>IF($N42="Equal",IF(AND(CO$11&gt;$K42,EOMONTH($M42,0)&gt;=CO$11),($F42-$O42)/$L42,0),IFERROR(($F42-$O42)*INDEX('S-Curve'!$C$3:$AM$39,MATCH('Development Costs'!$L42,'S-Curve'!$C$3:$C$39,0),MATCH(DATEDIF('Development Costs'!$K42,'Development Costs'!CO$11,"m")+1,'S-Curve'!$C$3:$AM$3,0)),0))</f>
        <v>0</v>
      </c>
      <c r="CP42" s="99">
        <f>IF($N42="Equal",IF(AND(CP$11&gt;$K42,EOMONTH($M42,0)&gt;=CP$11),($F42-$O42)/$L42,0),IFERROR(($F42-$O42)*INDEX('S-Curve'!$C$3:$AM$39,MATCH('Development Costs'!$L42,'S-Curve'!$C$3:$C$39,0),MATCH(DATEDIF('Development Costs'!$K42,'Development Costs'!CP$11,"m")+1,'S-Curve'!$C$3:$AM$3,0)),0))</f>
        <v>0</v>
      </c>
      <c r="CQ42" s="99">
        <f>IF($N42="Equal",IF(AND(CQ$11&gt;$K42,EOMONTH($M42,0)&gt;=CQ$11),($F42-$O42)/$L42,0),IFERROR(($F42-$O42)*INDEX('S-Curve'!$C$3:$AM$39,MATCH('Development Costs'!$L42,'S-Curve'!$C$3:$C$39,0),MATCH(DATEDIF('Development Costs'!$K42,'Development Costs'!CQ$11,"m")+1,'S-Curve'!$C$3:$AM$3,0)),0))</f>
        <v>0</v>
      </c>
      <c r="CR42" s="99">
        <f>IF($N42="Equal",IF(AND(CR$11&gt;$K42,EOMONTH($M42,0)&gt;=CR$11),($F42-$O42)/$L42,0),IFERROR(($F42-$O42)*INDEX('S-Curve'!$C$3:$AM$39,MATCH('Development Costs'!$L42,'S-Curve'!$C$3:$C$39,0),MATCH(DATEDIF('Development Costs'!$K42,'Development Costs'!CR$11,"m")+1,'S-Curve'!$C$3:$AM$3,0)),0))</f>
        <v>0</v>
      </c>
      <c r="CS42" s="99">
        <f>IF($N42="Equal",IF(AND(CS$11&gt;$K42,EOMONTH($M42,0)&gt;=CS$11),($F42-$O42)/$L42,0),IFERROR(($F42-$O42)*INDEX('S-Curve'!$C$3:$AM$39,MATCH('Development Costs'!$L42,'S-Curve'!$C$3:$C$39,0),MATCH(DATEDIF('Development Costs'!$K42,'Development Costs'!CS$11,"m")+1,'S-Curve'!$C$3:$AM$3,0)),0))</f>
        <v>0</v>
      </c>
      <c r="CT42" s="99">
        <f>IF($N42="Equal",IF(AND(CT$11&gt;$K42,EOMONTH($M42,0)&gt;=CT$11),($F42-$O42)/$L42,0),IFERROR(($F42-$O42)*INDEX('S-Curve'!$C$3:$AM$39,MATCH('Development Costs'!$L42,'S-Curve'!$C$3:$C$39,0),MATCH(DATEDIF('Development Costs'!$K42,'Development Costs'!CT$11,"m")+1,'S-Curve'!$C$3:$AM$3,0)),0))</f>
        <v>0</v>
      </c>
      <c r="CU42" s="99">
        <f>IF($N42="Equal",IF(AND(CU$11&gt;$K42,EOMONTH($M42,0)&gt;=CU$11),($F42-$O42)/$L42,0),IFERROR(($F42-$O42)*INDEX('S-Curve'!$C$3:$AM$39,MATCH('Development Costs'!$L42,'S-Curve'!$C$3:$C$39,0),MATCH(DATEDIF('Development Costs'!$K42,'Development Costs'!CU$11,"m")+1,'S-Curve'!$C$3:$AM$3,0)),0))</f>
        <v>0</v>
      </c>
      <c r="CV42" s="99">
        <f>IF($N42="Equal",IF(AND(CV$11&gt;$K42,EOMONTH($M42,0)&gt;=CV$11),($F42-$O42)/$L42,0),IFERROR(($F42-$O42)*INDEX('S-Curve'!$C$3:$AM$39,MATCH('Development Costs'!$L42,'S-Curve'!$C$3:$C$39,0),MATCH(DATEDIF('Development Costs'!$K42,'Development Costs'!CV$11,"m")+1,'S-Curve'!$C$3:$AM$3,0)),0))</f>
        <v>0</v>
      </c>
      <c r="CW42" s="99">
        <f>IF($N42="Equal",IF(AND(CW$11&gt;$K42,EOMONTH($M42,0)&gt;=CW$11),($F42-$O42)/$L42,0),IFERROR(($F42-$O42)*INDEX('S-Curve'!$C$3:$AM$39,MATCH('Development Costs'!$L42,'S-Curve'!$C$3:$C$39,0),MATCH(DATEDIF('Development Costs'!$K42,'Development Costs'!CW$11,"m")+1,'S-Curve'!$C$3:$AM$3,0)),0))</f>
        <v>0</v>
      </c>
      <c r="CX42" s="99">
        <f>IF($N42="Equal",IF(AND(CX$11&gt;$K42,EOMONTH($M42,0)&gt;=CX$11),($F42-$O42)/$L42,0),IFERROR(($F42-$O42)*INDEX('S-Curve'!$C$3:$AM$39,MATCH('Development Costs'!$L42,'S-Curve'!$C$3:$C$39,0),MATCH(DATEDIF('Development Costs'!$K42,'Development Costs'!CX$11,"m")+1,'S-Curve'!$C$3:$AM$3,0)),0))</f>
        <v>0</v>
      </c>
      <c r="CY42" s="99">
        <f>IF($N42="Equal",IF(AND(CY$11&gt;$K42,EOMONTH($M42,0)&gt;=CY$11),($F42-$O42)/$L42,0),IFERROR(($F42-$O42)*INDEX('S-Curve'!$C$3:$AM$39,MATCH('Development Costs'!$L42,'S-Curve'!$C$3:$C$39,0),MATCH(DATEDIF('Development Costs'!$K42,'Development Costs'!CY$11,"m")+1,'S-Curve'!$C$3:$AM$3,0)),0))</f>
        <v>0</v>
      </c>
      <c r="CZ42" s="99">
        <f>IF($N42="Equal",IF(AND(CZ$11&gt;$K42,EOMONTH($M42,0)&gt;=CZ$11),($F42-$O42)/$L42,0),IFERROR(($F42-$O42)*INDEX('S-Curve'!$C$3:$AM$39,MATCH('Development Costs'!$L42,'S-Curve'!$C$3:$C$39,0),MATCH(DATEDIF('Development Costs'!$K42,'Development Costs'!CZ$11,"m")+1,'S-Curve'!$C$3:$AM$3,0)),0))</f>
        <v>0</v>
      </c>
      <c r="DA42" s="99">
        <f>IF($N42="Equal",IF(AND(DA$11&gt;$K42,EOMONTH($M42,0)&gt;=DA$11),($F42-$O42)/$L42,0),IFERROR(($F42-$O42)*INDEX('S-Curve'!$C$3:$AM$39,MATCH('Development Costs'!$L42,'S-Curve'!$C$3:$C$39,0),MATCH(DATEDIF('Development Costs'!$K42,'Development Costs'!DA$11,"m")+1,'S-Curve'!$C$3:$AM$3,0)),0))</f>
        <v>0</v>
      </c>
      <c r="DB42" s="99">
        <f>IF($N42="Equal",IF(AND(DB$11&gt;$K42,EOMONTH($M42,0)&gt;=DB$11),($F42-$O42)/$L42,0),IFERROR(($F42-$O42)*INDEX('S-Curve'!$C$3:$AM$39,MATCH('Development Costs'!$L42,'S-Curve'!$C$3:$C$39,0),MATCH(DATEDIF('Development Costs'!$K42,'Development Costs'!DB$11,"m")+1,'S-Curve'!$C$3:$AM$3,0)),0))</f>
        <v>0</v>
      </c>
      <c r="DC42" s="99">
        <f>IF($N42="Equal",IF(AND(DC$11&gt;$K42,EOMONTH($M42,0)&gt;=DC$11),($F42-$O42)/$L42,0),IFERROR(($F42-$O42)*INDEX('S-Curve'!$C$3:$AM$39,MATCH('Development Costs'!$L42,'S-Curve'!$C$3:$C$39,0),MATCH(DATEDIF('Development Costs'!$K42,'Development Costs'!DC$11,"m")+1,'S-Curve'!$C$3:$AM$3,0)),0))</f>
        <v>0</v>
      </c>
      <c r="DD42" s="99">
        <f>IF($N42="Equal",IF(AND(DD$11&gt;$K42,EOMONTH($M42,0)&gt;=DD$11),($F42-$O42)/$L42,0),IFERROR(($F42-$O42)*INDEX('S-Curve'!$C$3:$AM$39,MATCH('Development Costs'!$L42,'S-Curve'!$C$3:$C$39,0),MATCH(DATEDIF('Development Costs'!$K42,'Development Costs'!DD$11,"m")+1,'S-Curve'!$C$3:$AM$3,0)),0))</f>
        <v>0</v>
      </c>
      <c r="DE42" s="99">
        <f>IF($N42="Equal",IF(AND(DE$11&gt;$K42,EOMONTH($M42,0)&gt;=DE$11),($F42-$O42)/$L42,0),IFERROR(($F42-$O42)*INDEX('S-Curve'!$C$3:$AM$39,MATCH('Development Costs'!$L42,'S-Curve'!$C$3:$C$39,0),MATCH(DATEDIF('Development Costs'!$K42,'Development Costs'!DE$11,"m")+1,'S-Curve'!$C$3:$AM$3,0)),0))</f>
        <v>0</v>
      </c>
      <c r="DF42" s="99">
        <f>IF($N42="Equal",IF(AND(DF$11&gt;$K42,EOMONTH($M42,0)&gt;=DF$11),($F42-$O42)/$L42,0),IFERROR(($F42-$O42)*INDEX('S-Curve'!$C$3:$AM$39,MATCH('Development Costs'!$L42,'S-Curve'!$C$3:$C$39,0),MATCH(DATEDIF('Development Costs'!$K42,'Development Costs'!DF$11,"m")+1,'S-Curve'!$C$3:$AM$3,0)),0))</f>
        <v>0</v>
      </c>
      <c r="DG42" s="99">
        <f>IF($N42="Equal",IF(AND(DG$11&gt;$K42,EOMONTH($M42,0)&gt;=DG$11),($F42-$O42)/$L42,0),IFERROR(($F42-$O42)*INDEX('S-Curve'!$C$3:$AM$39,MATCH('Development Costs'!$L42,'S-Curve'!$C$3:$C$39,0),MATCH(DATEDIF('Development Costs'!$K42,'Development Costs'!DG$11,"m")+1,'S-Curve'!$C$3:$AM$3,0)),0))</f>
        <v>0</v>
      </c>
      <c r="DH42" s="99">
        <f>IF($N42="Equal",IF(AND(DH$11&gt;$K42,EOMONTH($M42,0)&gt;=DH$11),($F42-$O42)/$L42,0),IFERROR(($F42-$O42)*INDEX('S-Curve'!$C$3:$AM$39,MATCH('Development Costs'!$L42,'S-Curve'!$C$3:$C$39,0),MATCH(DATEDIF('Development Costs'!$K42,'Development Costs'!DH$11,"m")+1,'S-Curve'!$C$3:$AM$3,0)),0))</f>
        <v>0</v>
      </c>
      <c r="DI42" s="99">
        <f>IF($N42="Equal",IF(AND(DI$11&gt;$K42,EOMONTH($M42,0)&gt;=DI$11),($F42-$O42)/$L42,0),IFERROR(($F42-$O42)*INDEX('S-Curve'!$C$3:$AM$39,MATCH('Development Costs'!$L42,'S-Curve'!$C$3:$C$39,0),MATCH(DATEDIF('Development Costs'!$K42,'Development Costs'!DI$11,"m")+1,'S-Curve'!$C$3:$AM$3,0)),0))</f>
        <v>0</v>
      </c>
      <c r="DJ42" s="99">
        <f>IF($N42="Equal",IF(AND(DJ$11&gt;$K42,EOMONTH($M42,0)&gt;=DJ$11),($F42-$O42)/$L42,0),IFERROR(($F42-$O42)*INDEX('S-Curve'!$C$3:$AM$39,MATCH('Development Costs'!$L42,'S-Curve'!$C$3:$C$39,0),MATCH(DATEDIF('Development Costs'!$K42,'Development Costs'!DJ$11,"m")+1,'S-Curve'!$C$3:$AM$3,0)),0))</f>
        <v>0</v>
      </c>
      <c r="DK42" s="99">
        <f>IF($N42="Equal",IF(AND(DK$11&gt;$K42,EOMONTH($M42,0)&gt;=DK$11),($F42-$O42)/$L42,0),IFERROR(($F42-$O42)*INDEX('S-Curve'!$C$3:$AM$39,MATCH('Development Costs'!$L42,'S-Curve'!$C$3:$C$39,0),MATCH(DATEDIF('Development Costs'!$K42,'Development Costs'!DK$11,"m")+1,'S-Curve'!$C$3:$AM$3,0)),0))</f>
        <v>0</v>
      </c>
      <c r="DL42" s="99">
        <f>IF($N42="Equal",IF(AND(DL$11&gt;$K42,EOMONTH($M42,0)&gt;=DL$11),($F42-$O42)/$L42,0),IFERROR(($F42-$O42)*INDEX('S-Curve'!$C$3:$AM$39,MATCH('Development Costs'!$L42,'S-Curve'!$C$3:$C$39,0),MATCH(DATEDIF('Development Costs'!$K42,'Development Costs'!DL$11,"m")+1,'S-Curve'!$C$3:$AM$3,0)),0))</f>
        <v>0</v>
      </c>
      <c r="DM42" s="99">
        <f>IF($N42="Equal",IF(AND(DM$11&gt;$K42,EOMONTH($M42,0)&gt;=DM$11),($F42-$O42)/$L42,0),IFERROR(($F42-$O42)*INDEX('S-Curve'!$C$3:$AM$39,MATCH('Development Costs'!$L42,'S-Curve'!$C$3:$C$39,0),MATCH(DATEDIF('Development Costs'!$K42,'Development Costs'!DM$11,"m")+1,'S-Curve'!$C$3:$AM$3,0)),0))</f>
        <v>0</v>
      </c>
      <c r="DN42" s="99">
        <f>IF($N42="Equal",IF(AND(DN$11&gt;$K42,EOMONTH($M42,0)&gt;=DN$11),($F42-$O42)/$L42,0),IFERROR(($F42-$O42)*INDEX('S-Curve'!$C$3:$AM$39,MATCH('Development Costs'!$L42,'S-Curve'!$C$3:$C$39,0),MATCH(DATEDIF('Development Costs'!$K42,'Development Costs'!DN$11,"m")+1,'S-Curve'!$C$3:$AM$3,0)),0))</f>
        <v>0</v>
      </c>
      <c r="DO42" s="99">
        <f>IF($N42="Equal",IF(AND(DO$11&gt;$K42,EOMONTH($M42,0)&gt;=DO$11),($F42-$O42)/$L42,0),IFERROR(($F42-$O42)*INDEX('S-Curve'!$C$3:$AM$39,MATCH('Development Costs'!$L42,'S-Curve'!$C$3:$C$39,0),MATCH(DATEDIF('Development Costs'!$K42,'Development Costs'!DO$11,"m")+1,'S-Curve'!$C$3:$AM$3,0)),0))</f>
        <v>0</v>
      </c>
      <c r="DP42" s="99">
        <f>IF($N42="Equal",IF(AND(DP$11&gt;$K42,EOMONTH($M42,0)&gt;=DP$11),($F42-$O42)/$L42,0),IFERROR(($F42-$O42)*INDEX('S-Curve'!$C$3:$AM$39,MATCH('Development Costs'!$L42,'S-Curve'!$C$3:$C$39,0),MATCH(DATEDIF('Development Costs'!$K42,'Development Costs'!DP$11,"m")+1,'S-Curve'!$C$3:$AM$3,0)),0))</f>
        <v>0</v>
      </c>
      <c r="DQ42" s="99">
        <f>IF($N42="Equal",IF(AND(DQ$11&gt;$K42,EOMONTH($M42,0)&gt;=DQ$11),($F42-$O42)/$L42,0),IFERROR(($F42-$O42)*INDEX('S-Curve'!$C$3:$AM$39,MATCH('Development Costs'!$L42,'S-Curve'!$C$3:$C$39,0),MATCH(DATEDIF('Development Costs'!$K42,'Development Costs'!DQ$11,"m")+1,'S-Curve'!$C$3:$AM$3,0)),0))</f>
        <v>0</v>
      </c>
      <c r="DR42" s="99">
        <f>IF($N42="Equal",IF(AND(DR$11&gt;$K42,EOMONTH($M42,0)&gt;=DR$11),($F42-$O42)/$L42,0),IFERROR(($F42-$O42)*INDEX('S-Curve'!$C$3:$AM$39,MATCH('Development Costs'!$L42,'S-Curve'!$C$3:$C$39,0),MATCH(DATEDIF('Development Costs'!$K42,'Development Costs'!DR$11,"m")+1,'S-Curve'!$C$3:$AM$3,0)),0))</f>
        <v>0</v>
      </c>
      <c r="DS42" s="99">
        <f>IF($N42="Equal",IF(AND(DS$11&gt;$K42,EOMONTH($M42,0)&gt;=DS$11),($F42-$O42)/$L42,0),IFERROR(($F42-$O42)*INDEX('S-Curve'!$C$3:$AM$39,MATCH('Development Costs'!$L42,'S-Curve'!$C$3:$C$39,0),MATCH(DATEDIF('Development Costs'!$K42,'Development Costs'!DS$11,"m")+1,'S-Curve'!$C$3:$AM$3,0)),0))</f>
        <v>0</v>
      </c>
      <c r="DT42" s="99">
        <f>IF($N42="Equal",IF(AND(DT$11&gt;$K42,EOMONTH($M42,0)&gt;=DT$11),($F42-$O42)/$L42,0),IFERROR(($F42-$O42)*INDEX('S-Curve'!$C$3:$AM$39,MATCH('Development Costs'!$L42,'S-Curve'!$C$3:$C$39,0),MATCH(DATEDIF('Development Costs'!$K42,'Development Costs'!DT$11,"m")+1,'S-Curve'!$C$3:$AM$3,0)),0))</f>
        <v>0</v>
      </c>
      <c r="DU42" s="99">
        <f>IF($N42="Equal",IF(AND(DU$11&gt;$K42,EOMONTH($M42,0)&gt;=DU$11),($F42-$O42)/$L42,0),IFERROR(($F42-$O42)*INDEX('S-Curve'!$C$3:$AM$39,MATCH('Development Costs'!$L42,'S-Curve'!$C$3:$C$39,0),MATCH(DATEDIF('Development Costs'!$K42,'Development Costs'!DU$11,"m")+1,'S-Curve'!$C$3:$AM$3,0)),0))</f>
        <v>0</v>
      </c>
      <c r="DV42" s="99">
        <f>IF($N42="Equal",IF(AND(DV$11&gt;$K42,EOMONTH($M42,0)&gt;=DV$11),($F42-$O42)/$L42,0),IFERROR(($F42-$O42)*INDEX('S-Curve'!$C$3:$AM$39,MATCH('Development Costs'!$L42,'S-Curve'!$C$3:$C$39,0),MATCH(DATEDIF('Development Costs'!$K42,'Development Costs'!DV$11,"m")+1,'S-Curve'!$C$3:$AM$3,0)),0))</f>
        <v>0</v>
      </c>
      <c r="DW42" s="99">
        <f>IF($N42="Equal",IF(AND(DW$11&gt;$K42,EOMONTH($M42,0)&gt;=DW$11),($F42-$O42)/$L42,0),IFERROR(($F42-$O42)*INDEX('S-Curve'!$C$3:$AM$39,MATCH('Development Costs'!$L42,'S-Curve'!$C$3:$C$39,0),MATCH(DATEDIF('Development Costs'!$K42,'Development Costs'!DW$11,"m")+1,'S-Curve'!$C$3:$AM$3,0)),0))</f>
        <v>0</v>
      </c>
      <c r="DX42" s="99">
        <f>IF($N42="Equal",IF(AND(DX$11&gt;$K42,EOMONTH($M42,0)&gt;=DX$11),($F42-$O42)/$L42,0),IFERROR(($F42-$O42)*INDEX('S-Curve'!$C$3:$AM$39,MATCH('Development Costs'!$L42,'S-Curve'!$C$3:$C$39,0),MATCH(DATEDIF('Development Costs'!$K42,'Development Costs'!DX$11,"m")+1,'S-Curve'!$C$3:$AM$3,0)),0))</f>
        <v>0</v>
      </c>
      <c r="DY42" s="99">
        <f>IF($N42="Equal",IF(AND(DY$11&gt;$K42,EOMONTH($M42,0)&gt;=DY$11),($F42-$O42)/$L42,0),IFERROR(($F42-$O42)*INDEX('S-Curve'!$C$3:$AM$39,MATCH('Development Costs'!$L42,'S-Curve'!$C$3:$C$39,0),MATCH(DATEDIF('Development Costs'!$K42,'Development Costs'!DY$11,"m")+1,'S-Curve'!$C$3:$AM$3,0)),0))</f>
        <v>0</v>
      </c>
      <c r="DZ42" s="99">
        <f>IF($N42="Equal",IF(AND(DZ$11&gt;$K42,EOMONTH($M42,0)&gt;=DZ$11),($F42-$O42)/$L42,0),IFERROR(($F42-$O42)*INDEX('S-Curve'!$C$3:$AM$39,MATCH('Development Costs'!$L42,'S-Curve'!$C$3:$C$39,0),MATCH(DATEDIF('Development Costs'!$K42,'Development Costs'!DZ$11,"m")+1,'S-Curve'!$C$3:$AM$3,0)),0))</f>
        <v>0</v>
      </c>
      <c r="EA42" s="99">
        <f>IF($N42="Equal",IF(AND(EA$11&gt;$K42,EOMONTH($M42,0)&gt;=EA$11),($F42-$O42)/$L42,0),IFERROR(($F42-$O42)*INDEX('S-Curve'!$C$3:$AM$39,MATCH('Development Costs'!$L42,'S-Curve'!$C$3:$C$39,0),MATCH(DATEDIF('Development Costs'!$K42,'Development Costs'!EA$11,"m")+1,'S-Curve'!$C$3:$AM$3,0)),0))</f>
        <v>0</v>
      </c>
      <c r="EB42" s="99">
        <f>IF($N42="Equal",IF(AND(EB$11&gt;$K42,EOMONTH($M42,0)&gt;=EB$11),($F42-$O42)/$L42,0),IFERROR(($F42-$O42)*INDEX('S-Curve'!$C$3:$AM$39,MATCH('Development Costs'!$L42,'S-Curve'!$C$3:$C$39,0),MATCH(DATEDIF('Development Costs'!$K42,'Development Costs'!EB$11,"m")+1,'S-Curve'!$C$3:$AM$3,0)),0))</f>
        <v>0</v>
      </c>
      <c r="EC42" s="99">
        <f>IF($N42="Equal",IF(AND(EC$11&gt;$K42,EOMONTH($M42,0)&gt;=EC$11),($F42-$O42)/$L42,0),IFERROR(($F42-$O42)*INDEX('S-Curve'!$C$3:$AM$39,MATCH('Development Costs'!$L42,'S-Curve'!$C$3:$C$39,0),MATCH(DATEDIF('Development Costs'!$K42,'Development Costs'!EC$11,"m")+1,'S-Curve'!$C$3:$AM$3,0)),0))</f>
        <v>0</v>
      </c>
      <c r="ED42" s="99">
        <f>IF($N42="Equal",IF(AND(ED$11&gt;$K42,EOMONTH($M42,0)&gt;=ED$11),($F42-$O42)/$L42,0),IFERROR(($F42-$O42)*INDEX('S-Curve'!$C$3:$AM$39,MATCH('Development Costs'!$L42,'S-Curve'!$C$3:$C$39,0),MATCH(DATEDIF('Development Costs'!$K42,'Development Costs'!ED$11,"m")+1,'S-Curve'!$C$3:$AM$3,0)),0))</f>
        <v>0</v>
      </c>
      <c r="EE42" s="99">
        <f>IF($N42="Equal",IF(AND(EE$11&gt;$K42,EOMONTH($M42,0)&gt;=EE$11),($F42-$O42)/$L42,0),IFERROR(($F42-$O42)*INDEX('S-Curve'!$C$3:$AM$39,MATCH('Development Costs'!$L42,'S-Curve'!$C$3:$C$39,0),MATCH(DATEDIF('Development Costs'!$K42,'Development Costs'!EE$11,"m")+1,'S-Curve'!$C$3:$AM$3,0)),0))</f>
        <v>0</v>
      </c>
      <c r="EF42" s="99">
        <f>IF($N42="Equal",IF(AND(EF$11&gt;$K42,EOMONTH($M42,0)&gt;=EF$11),($F42-$O42)/$L42,0),IFERROR(($F42-$O42)*INDEX('S-Curve'!$C$3:$AM$39,MATCH('Development Costs'!$L42,'S-Curve'!$C$3:$C$39,0),MATCH(DATEDIF('Development Costs'!$K42,'Development Costs'!EF$11,"m")+1,'S-Curve'!$C$3:$AM$3,0)),0))</f>
        <v>0</v>
      </c>
      <c r="EG42" s="99">
        <f>IF(EC42="Equal",IF(AND(EG$11&gt;$K42,EOMONTH($M42,0)&gt;=EG$11),($F42-$O42)/$L42,0),IFERROR(($F42-$O42)*INDEX('S-Curve'!$C$3:$AM$39,MATCH('Development Costs'!$L42,'S-Curve'!$C$3:$C$39,0),MATCH(DATEDIF('Development Costs'!$K42,'Development Costs'!EG$11,"m")+1,'S-Curve'!$C$3:$AM$3,0)),0))</f>
        <v>0</v>
      </c>
    </row>
    <row r="43" spans="2:137">
      <c r="B43" s="157" t="s">
        <v>357</v>
      </c>
      <c r="F43" s="71">
        <v>0</v>
      </c>
      <c r="G43" s="105">
        <f t="shared" si="18"/>
        <v>0</v>
      </c>
      <c r="H43" s="99">
        <f>F43/Assumptions!$D$60</f>
        <v>0</v>
      </c>
      <c r="I43" s="32">
        <f t="shared" ca="1" si="19"/>
        <v>0</v>
      </c>
      <c r="K43" s="73">
        <f>Assumptions!$D$19</f>
        <v>46539</v>
      </c>
      <c r="L43" s="155">
        <v>12</v>
      </c>
      <c r="M43" s="149">
        <f t="shared" si="20"/>
        <v>46874</v>
      </c>
      <c r="N43" s="70" t="s">
        <v>400</v>
      </c>
      <c r="O43" s="71">
        <v>0</v>
      </c>
      <c r="P43" s="1" t="str">
        <f t="shared" si="8"/>
        <v/>
      </c>
      <c r="Q43" s="99">
        <f t="shared" si="21"/>
        <v>0</v>
      </c>
      <c r="R43" s="99">
        <f>IF($N43="Equal",IF(AND(R$11&gt;$K43,EOMONTH($M43,0)&gt;=R$11),($F43-$O43)/$L43,0),IFERROR(($F43-$O43)*INDEX('S-Curve'!$C$3:$AM$39,MATCH('Development Costs'!$L43,'S-Curve'!$C$3:$C$39,0),MATCH(DATEDIF('Development Costs'!$K43,'Development Costs'!R$11,"m")+1,'S-Curve'!$C$3:$AM$3,0)),0))</f>
        <v>0</v>
      </c>
      <c r="S43" s="99">
        <f>IF($N43="Equal",IF(AND(S$11&gt;$K43,EOMONTH($M43,0)&gt;=S$11),($F43-$O43)/$L43,0),IFERROR(($F43-$O43)*INDEX('S-Curve'!$C$3:$AM$39,MATCH('Development Costs'!$L43,'S-Curve'!$C$3:$C$39,0),MATCH(DATEDIF('Development Costs'!$K43,'Development Costs'!S$11,"m")+1,'S-Curve'!$C$3:$AM$3,0)),0))</f>
        <v>0</v>
      </c>
      <c r="T43" s="99">
        <f>IF($N43="Equal",IF(AND(T$11&gt;$K43,EOMONTH($M43,0)&gt;=T$11),($F43-$O43)/$L43,0),IFERROR(($F43-$O43)*INDEX('S-Curve'!$C$3:$AM$39,MATCH('Development Costs'!$L43,'S-Curve'!$C$3:$C$39,0),MATCH(DATEDIF('Development Costs'!$K43,'Development Costs'!T$11,"m")+1,'S-Curve'!$C$3:$AM$3,0)),0))</f>
        <v>0</v>
      </c>
      <c r="U43" s="99">
        <f>IF($N43="Equal",IF(AND(U$11&gt;$K43,EOMONTH($M43,0)&gt;=U$11),($F43-$O43)/$L43,0),IFERROR(($F43-$O43)*INDEX('S-Curve'!$C$3:$AM$39,MATCH('Development Costs'!$L43,'S-Curve'!$C$3:$C$39,0),MATCH(DATEDIF('Development Costs'!$K43,'Development Costs'!U$11,"m")+1,'S-Curve'!$C$3:$AM$3,0)),0))</f>
        <v>0</v>
      </c>
      <c r="V43" s="99">
        <f>IF($N43="Equal",IF(AND(V$11&gt;$K43,EOMONTH($M43,0)&gt;=V$11),($F43-$O43)/$L43,0),IFERROR(($F43-$O43)*INDEX('S-Curve'!$C$3:$AM$39,MATCH('Development Costs'!$L43,'S-Curve'!$C$3:$C$39,0),MATCH(DATEDIF('Development Costs'!$K43,'Development Costs'!V$11,"m")+1,'S-Curve'!$C$3:$AM$3,0)),0))</f>
        <v>0</v>
      </c>
      <c r="W43" s="99">
        <f>IF($N43="Equal",IF(AND(W$11&gt;$K43,EOMONTH($M43,0)&gt;=W$11),($F43-$O43)/$L43,0),IFERROR(($F43-$O43)*INDEX('S-Curve'!$C$3:$AM$39,MATCH('Development Costs'!$L43,'S-Curve'!$C$3:$C$39,0),MATCH(DATEDIF('Development Costs'!$K43,'Development Costs'!W$11,"m")+1,'S-Curve'!$C$3:$AM$3,0)),0))</f>
        <v>0</v>
      </c>
      <c r="X43" s="99">
        <f>IF($N43="Equal",IF(AND(X$11&gt;$K43,EOMONTH($M43,0)&gt;=X$11),($F43-$O43)/$L43,0),IFERROR(($F43-$O43)*INDEX('S-Curve'!$C$3:$AM$39,MATCH('Development Costs'!$L43,'S-Curve'!$C$3:$C$39,0),MATCH(DATEDIF('Development Costs'!$K43,'Development Costs'!X$11,"m")+1,'S-Curve'!$C$3:$AM$3,0)),0))</f>
        <v>0</v>
      </c>
      <c r="Y43" s="99">
        <f>IF($N43="Equal",IF(AND(Y$11&gt;$K43,EOMONTH($M43,0)&gt;=Y$11),($F43-$O43)/$L43,0),IFERROR(($F43-$O43)*INDEX('S-Curve'!$C$3:$AM$39,MATCH('Development Costs'!$L43,'S-Curve'!$C$3:$C$39,0),MATCH(DATEDIF('Development Costs'!$K43,'Development Costs'!Y$11,"m")+1,'S-Curve'!$C$3:$AM$3,0)),0))</f>
        <v>0</v>
      </c>
      <c r="Z43" s="99">
        <f>IF($N43="Equal",IF(AND(Z$11&gt;$K43,EOMONTH($M43,0)&gt;=Z$11),($F43-$O43)/$L43,0),IFERROR(($F43-$O43)*INDEX('S-Curve'!$C$3:$AM$39,MATCH('Development Costs'!$L43,'S-Curve'!$C$3:$C$39,0),MATCH(DATEDIF('Development Costs'!$K43,'Development Costs'!Z$11,"m")+1,'S-Curve'!$C$3:$AM$3,0)),0))</f>
        <v>0</v>
      </c>
      <c r="AA43" s="99">
        <f>IF($N43="Equal",IF(AND(AA$11&gt;$K43,EOMONTH($M43,0)&gt;=AA$11),($F43-$O43)/$L43,0),IFERROR(($F43-$O43)*INDEX('S-Curve'!$C$3:$AM$39,MATCH('Development Costs'!$L43,'S-Curve'!$C$3:$C$39,0),MATCH(DATEDIF('Development Costs'!$K43,'Development Costs'!AA$11,"m")+1,'S-Curve'!$C$3:$AM$3,0)),0))</f>
        <v>0</v>
      </c>
      <c r="AB43" s="99">
        <f>IF($N43="Equal",IF(AND(AB$11&gt;$K43,EOMONTH($M43,0)&gt;=AB$11),($F43-$O43)/$L43,0),IFERROR(($F43-$O43)*INDEX('S-Curve'!$C$3:$AM$39,MATCH('Development Costs'!$L43,'S-Curve'!$C$3:$C$39,0),MATCH(DATEDIF('Development Costs'!$K43,'Development Costs'!AB$11,"m")+1,'S-Curve'!$C$3:$AM$3,0)),0))</f>
        <v>0</v>
      </c>
      <c r="AC43" s="99">
        <f>IF($N43="Equal",IF(AND(AC$11&gt;$K43,EOMONTH($M43,0)&gt;=AC$11),($F43-$O43)/$L43,0),IFERROR(($F43-$O43)*INDEX('S-Curve'!$C$3:$AM$39,MATCH('Development Costs'!$L43,'S-Curve'!$C$3:$C$39,0),MATCH(DATEDIF('Development Costs'!$K43,'Development Costs'!AC$11,"m")+1,'S-Curve'!$C$3:$AM$3,0)),0))</f>
        <v>0</v>
      </c>
      <c r="AD43" s="99">
        <f>IF($N43="Equal",IF(AND(AD$11&gt;$K43,EOMONTH($M43,0)&gt;=AD$11),($F43-$O43)/$L43,0),IFERROR(($F43-$O43)*INDEX('S-Curve'!$C$3:$AM$39,MATCH('Development Costs'!$L43,'S-Curve'!$C$3:$C$39,0),MATCH(DATEDIF('Development Costs'!$K43,'Development Costs'!AD$11,"m")+1,'S-Curve'!$C$3:$AM$3,0)),0))</f>
        <v>0</v>
      </c>
      <c r="AE43" s="99">
        <f>IF($N43="Equal",IF(AND(AE$11&gt;$K43,EOMONTH($M43,0)&gt;=AE$11),($F43-$O43)/$L43,0),IFERROR(($F43-$O43)*INDEX('S-Curve'!$C$3:$AM$39,MATCH('Development Costs'!$L43,'S-Curve'!$C$3:$C$39,0),MATCH(DATEDIF('Development Costs'!$K43,'Development Costs'!AE$11,"m")+1,'S-Curve'!$C$3:$AM$3,0)),0))</f>
        <v>0</v>
      </c>
      <c r="AF43" s="99">
        <f>IF($N43="Equal",IF(AND(AF$11&gt;$K43,EOMONTH($M43,0)&gt;=AF$11),($F43-$O43)/$L43,0),IFERROR(($F43-$O43)*INDEX('S-Curve'!$C$3:$AM$39,MATCH('Development Costs'!$L43,'S-Curve'!$C$3:$C$39,0),MATCH(DATEDIF('Development Costs'!$K43,'Development Costs'!AF$11,"m")+1,'S-Curve'!$C$3:$AM$3,0)),0))</f>
        <v>0</v>
      </c>
      <c r="AG43" s="99">
        <f>IF($N43="Equal",IF(AND(AG$11&gt;$K43,EOMONTH($M43,0)&gt;=AG$11),($F43-$O43)/$L43,0),IFERROR(($F43-$O43)*INDEX('S-Curve'!$C$3:$AM$39,MATCH('Development Costs'!$L43,'S-Curve'!$C$3:$C$39,0),MATCH(DATEDIF('Development Costs'!$K43,'Development Costs'!AG$11,"m")+1,'S-Curve'!$C$3:$AM$3,0)),0))</f>
        <v>0</v>
      </c>
      <c r="AH43" s="99">
        <f>IF($N43="Equal",IF(AND(AH$11&gt;$K43,EOMONTH($M43,0)&gt;=AH$11),($F43-$O43)/$L43,0),IFERROR(($F43-$O43)*INDEX('S-Curve'!$C$3:$AM$39,MATCH('Development Costs'!$L43,'S-Curve'!$C$3:$C$39,0),MATCH(DATEDIF('Development Costs'!$K43,'Development Costs'!AH$11,"m")+1,'S-Curve'!$C$3:$AM$3,0)),0))</f>
        <v>0</v>
      </c>
      <c r="AI43" s="99">
        <f>IF($N43="Equal",IF(AND(AI$11&gt;$K43,EOMONTH($M43,0)&gt;=AI$11),($F43-$O43)/$L43,0),IFERROR(($F43-$O43)*INDEX('S-Curve'!$C$3:$AM$39,MATCH('Development Costs'!$L43,'S-Curve'!$C$3:$C$39,0),MATCH(DATEDIF('Development Costs'!$K43,'Development Costs'!AI$11,"m")+1,'S-Curve'!$C$3:$AM$3,0)),0))</f>
        <v>0</v>
      </c>
      <c r="AJ43" s="99">
        <f>IF($N43="Equal",IF(AND(AJ$11&gt;$K43,EOMONTH($M43,0)&gt;=AJ$11),($F43-$O43)/$L43,0),IFERROR(($F43-$O43)*INDEX('S-Curve'!$C$3:$AM$39,MATCH('Development Costs'!$L43,'S-Curve'!$C$3:$C$39,0),MATCH(DATEDIF('Development Costs'!$K43,'Development Costs'!AJ$11,"m")+1,'S-Curve'!$C$3:$AM$3,0)),0))</f>
        <v>0</v>
      </c>
      <c r="AK43" s="99">
        <f>IF($N43="Equal",IF(AND(AK$11&gt;$K43,EOMONTH($M43,0)&gt;=AK$11),($F43-$O43)/$L43,0),IFERROR(($F43-$O43)*INDEX('S-Curve'!$C$3:$AM$39,MATCH('Development Costs'!$L43,'S-Curve'!$C$3:$C$39,0),MATCH(DATEDIF('Development Costs'!$K43,'Development Costs'!AK$11,"m")+1,'S-Curve'!$C$3:$AM$3,0)),0))</f>
        <v>0</v>
      </c>
      <c r="AL43" s="99">
        <f>IF($N43="Equal",IF(AND(AL$11&gt;$K43,EOMONTH($M43,0)&gt;=AL$11),($F43-$O43)/$L43,0),IFERROR(($F43-$O43)*INDEX('S-Curve'!$C$3:$AM$39,MATCH('Development Costs'!$L43,'S-Curve'!$C$3:$C$39,0),MATCH(DATEDIF('Development Costs'!$K43,'Development Costs'!AL$11,"m")+1,'S-Curve'!$C$3:$AM$3,0)),0))</f>
        <v>0</v>
      </c>
      <c r="AM43" s="99">
        <f>IF($N43="Equal",IF(AND(AM$11&gt;$K43,EOMONTH($M43,0)&gt;=AM$11),($F43-$O43)/$L43,0),IFERROR(($F43-$O43)*INDEX('S-Curve'!$C$3:$AM$39,MATCH('Development Costs'!$L43,'S-Curve'!$C$3:$C$39,0),MATCH(DATEDIF('Development Costs'!$K43,'Development Costs'!AM$11,"m")+1,'S-Curve'!$C$3:$AM$3,0)),0))</f>
        <v>0</v>
      </c>
      <c r="AN43" s="99">
        <f>IF($N43="Equal",IF(AND(AN$11&gt;$K43,EOMONTH($M43,0)&gt;=AN$11),($F43-$O43)/$L43,0),IFERROR(($F43-$O43)*INDEX('S-Curve'!$C$3:$AM$39,MATCH('Development Costs'!$L43,'S-Curve'!$C$3:$C$39,0),MATCH(DATEDIF('Development Costs'!$K43,'Development Costs'!AN$11,"m")+1,'S-Curve'!$C$3:$AM$3,0)),0))</f>
        <v>0</v>
      </c>
      <c r="AO43" s="99">
        <f>IF($N43="Equal",IF(AND(AO$11&gt;$K43,EOMONTH($M43,0)&gt;=AO$11),($F43-$O43)/$L43,0),IFERROR(($F43-$O43)*INDEX('S-Curve'!$C$3:$AM$39,MATCH('Development Costs'!$L43,'S-Curve'!$C$3:$C$39,0),MATCH(DATEDIF('Development Costs'!$K43,'Development Costs'!AO$11,"m")+1,'S-Curve'!$C$3:$AM$3,0)),0))</f>
        <v>0</v>
      </c>
      <c r="AP43" s="99">
        <f>IF($N43="Equal",IF(AND(AP$11&gt;$K43,EOMONTH($M43,0)&gt;=AP$11),($F43-$O43)/$L43,0),IFERROR(($F43-$O43)*INDEX('S-Curve'!$C$3:$AM$39,MATCH('Development Costs'!$L43,'S-Curve'!$C$3:$C$39,0),MATCH(DATEDIF('Development Costs'!$K43,'Development Costs'!AP$11,"m")+1,'S-Curve'!$C$3:$AM$3,0)),0))</f>
        <v>0</v>
      </c>
      <c r="AQ43" s="99">
        <f>IF($N43="Equal",IF(AND(AQ$11&gt;$K43,EOMONTH($M43,0)&gt;=AQ$11),($F43-$O43)/$L43,0),IFERROR(($F43-$O43)*INDEX('S-Curve'!$C$3:$AM$39,MATCH('Development Costs'!$L43,'S-Curve'!$C$3:$C$39,0),MATCH(DATEDIF('Development Costs'!$K43,'Development Costs'!AQ$11,"m")+1,'S-Curve'!$C$3:$AM$3,0)),0))</f>
        <v>0</v>
      </c>
      <c r="AR43" s="99">
        <f>IF($N43="Equal",IF(AND(AR$11&gt;$K43,EOMONTH($M43,0)&gt;=AR$11),($F43-$O43)/$L43,0),IFERROR(($F43-$O43)*INDEX('S-Curve'!$C$3:$AM$39,MATCH('Development Costs'!$L43,'S-Curve'!$C$3:$C$39,0),MATCH(DATEDIF('Development Costs'!$K43,'Development Costs'!AR$11,"m")+1,'S-Curve'!$C$3:$AM$3,0)),0))</f>
        <v>0</v>
      </c>
      <c r="AS43" s="99">
        <f>IF($N43="Equal",IF(AND(AS$11&gt;$K43,EOMONTH($M43,0)&gt;=AS$11),($F43-$O43)/$L43,0),IFERROR(($F43-$O43)*INDEX('S-Curve'!$C$3:$AM$39,MATCH('Development Costs'!$L43,'S-Curve'!$C$3:$C$39,0),MATCH(DATEDIF('Development Costs'!$K43,'Development Costs'!AS$11,"m")+1,'S-Curve'!$C$3:$AM$3,0)),0))</f>
        <v>0</v>
      </c>
      <c r="AT43" s="99">
        <f>IF($N43="Equal",IF(AND(AT$11&gt;$K43,EOMONTH($M43,0)&gt;=AT$11),($F43-$O43)/$L43,0),IFERROR(($F43-$O43)*INDEX('S-Curve'!$C$3:$AM$39,MATCH('Development Costs'!$L43,'S-Curve'!$C$3:$C$39,0),MATCH(DATEDIF('Development Costs'!$K43,'Development Costs'!AT$11,"m")+1,'S-Curve'!$C$3:$AM$3,0)),0))</f>
        <v>0</v>
      </c>
      <c r="AU43" s="99">
        <f>IF($N43="Equal",IF(AND(AU$11&gt;$K43,EOMONTH($M43,0)&gt;=AU$11),($F43-$O43)/$L43,0),IFERROR(($F43-$O43)*INDEX('S-Curve'!$C$3:$AM$39,MATCH('Development Costs'!$L43,'S-Curve'!$C$3:$C$39,0),MATCH(DATEDIF('Development Costs'!$K43,'Development Costs'!AU$11,"m")+1,'S-Curve'!$C$3:$AM$3,0)),0))</f>
        <v>0</v>
      </c>
      <c r="AV43" s="99">
        <f>IF($N43="Equal",IF(AND(AV$11&gt;$K43,EOMONTH($M43,0)&gt;=AV$11),($F43-$O43)/$L43,0),IFERROR(($F43-$O43)*INDEX('S-Curve'!$C$3:$AM$39,MATCH('Development Costs'!$L43,'S-Curve'!$C$3:$C$39,0),MATCH(DATEDIF('Development Costs'!$K43,'Development Costs'!AV$11,"m")+1,'S-Curve'!$C$3:$AM$3,0)),0))</f>
        <v>0</v>
      </c>
      <c r="AW43" s="99">
        <f>IF($N43="Equal",IF(AND(AW$11&gt;$K43,EOMONTH($M43,0)&gt;=AW$11),($F43-$O43)/$L43,0),IFERROR(($F43-$O43)*INDEX('S-Curve'!$C$3:$AM$39,MATCH('Development Costs'!$L43,'S-Curve'!$C$3:$C$39,0),MATCH(DATEDIF('Development Costs'!$K43,'Development Costs'!AW$11,"m")+1,'S-Curve'!$C$3:$AM$3,0)),0))</f>
        <v>0</v>
      </c>
      <c r="AX43" s="99">
        <f>IF($N43="Equal",IF(AND(AX$11&gt;$K43,EOMONTH($M43,0)&gt;=AX$11),($F43-$O43)/$L43,0),IFERROR(($F43-$O43)*INDEX('S-Curve'!$C$3:$AM$39,MATCH('Development Costs'!$L43,'S-Curve'!$C$3:$C$39,0),MATCH(DATEDIF('Development Costs'!$K43,'Development Costs'!AX$11,"m")+1,'S-Curve'!$C$3:$AM$3,0)),0))</f>
        <v>0</v>
      </c>
      <c r="AY43" s="99">
        <f>IF($N43="Equal",IF(AND(AY$11&gt;$K43,EOMONTH($M43,0)&gt;=AY$11),($F43-$O43)/$L43,0),IFERROR(($F43-$O43)*INDEX('S-Curve'!$C$3:$AM$39,MATCH('Development Costs'!$L43,'S-Curve'!$C$3:$C$39,0),MATCH(DATEDIF('Development Costs'!$K43,'Development Costs'!AY$11,"m")+1,'S-Curve'!$C$3:$AM$3,0)),0))</f>
        <v>0</v>
      </c>
      <c r="AZ43" s="99">
        <f>IF($N43="Equal",IF(AND(AZ$11&gt;$K43,EOMONTH($M43,0)&gt;=AZ$11),($F43-$O43)/$L43,0),IFERROR(($F43-$O43)*INDEX('S-Curve'!$C$3:$AM$39,MATCH('Development Costs'!$L43,'S-Curve'!$C$3:$C$39,0),MATCH(DATEDIF('Development Costs'!$K43,'Development Costs'!AZ$11,"m")+1,'S-Curve'!$C$3:$AM$3,0)),0))</f>
        <v>0</v>
      </c>
      <c r="BA43" s="99">
        <f>IF($N43="Equal",IF(AND(BA$11&gt;$K43,EOMONTH($M43,0)&gt;=BA$11),($F43-$O43)/$L43,0),IFERROR(($F43-$O43)*INDEX('S-Curve'!$C$3:$AM$39,MATCH('Development Costs'!$L43,'S-Curve'!$C$3:$C$39,0),MATCH(DATEDIF('Development Costs'!$K43,'Development Costs'!BA$11,"m")+1,'S-Curve'!$C$3:$AM$3,0)),0))</f>
        <v>0</v>
      </c>
      <c r="BB43" s="99">
        <f>IF($N43="Equal",IF(AND(BB$11&gt;$K43,EOMONTH($M43,0)&gt;=BB$11),($F43-$O43)/$L43,0),IFERROR(($F43-$O43)*INDEX('S-Curve'!$C$3:$AM$39,MATCH('Development Costs'!$L43,'S-Curve'!$C$3:$C$39,0),MATCH(DATEDIF('Development Costs'!$K43,'Development Costs'!BB$11,"m")+1,'S-Curve'!$C$3:$AM$3,0)),0))</f>
        <v>0</v>
      </c>
      <c r="BC43" s="99">
        <f>IF($N43="Equal",IF(AND(BC$11&gt;$K43,EOMONTH($M43,0)&gt;=BC$11),($F43-$O43)/$L43,0),IFERROR(($F43-$O43)*INDEX('S-Curve'!$C$3:$AM$39,MATCH('Development Costs'!$L43,'S-Curve'!$C$3:$C$39,0),MATCH(DATEDIF('Development Costs'!$K43,'Development Costs'!BC$11,"m")+1,'S-Curve'!$C$3:$AM$3,0)),0))</f>
        <v>0</v>
      </c>
      <c r="BD43" s="99">
        <f>IF($N43="Equal",IF(AND(BD$11&gt;$K43,EOMONTH($M43,0)&gt;=BD$11),($F43-$O43)/$L43,0),IFERROR(($F43-$O43)*INDEX('S-Curve'!$C$3:$AM$39,MATCH('Development Costs'!$L43,'S-Curve'!$C$3:$C$39,0),MATCH(DATEDIF('Development Costs'!$K43,'Development Costs'!BD$11,"m")+1,'S-Curve'!$C$3:$AM$3,0)),0))</f>
        <v>0</v>
      </c>
      <c r="BE43" s="99">
        <f>IF($N43="Equal",IF(AND(BE$11&gt;$K43,EOMONTH($M43,0)&gt;=BE$11),($F43-$O43)/$L43,0),IFERROR(($F43-$O43)*INDEX('S-Curve'!$C$3:$AM$39,MATCH('Development Costs'!$L43,'S-Curve'!$C$3:$C$39,0),MATCH(DATEDIF('Development Costs'!$K43,'Development Costs'!BE$11,"m")+1,'S-Curve'!$C$3:$AM$3,0)),0))</f>
        <v>0</v>
      </c>
      <c r="BF43" s="99">
        <f>IF($N43="Equal",IF(AND(BF$11&gt;$K43,EOMONTH($M43,0)&gt;=BF$11),($F43-$O43)/$L43,0),IFERROR(($F43-$O43)*INDEX('S-Curve'!$C$3:$AM$39,MATCH('Development Costs'!$L43,'S-Curve'!$C$3:$C$39,0),MATCH(DATEDIF('Development Costs'!$K43,'Development Costs'!BF$11,"m")+1,'S-Curve'!$C$3:$AM$3,0)),0))</f>
        <v>0</v>
      </c>
      <c r="BG43" s="99">
        <f>IF($N43="Equal",IF(AND(BG$11&gt;$K43,EOMONTH($M43,0)&gt;=BG$11),($F43-$O43)/$L43,0),IFERROR(($F43-$O43)*INDEX('S-Curve'!$C$3:$AM$39,MATCH('Development Costs'!$L43,'S-Curve'!$C$3:$C$39,0),MATCH(DATEDIF('Development Costs'!$K43,'Development Costs'!BG$11,"m")+1,'S-Curve'!$C$3:$AM$3,0)),0))</f>
        <v>0</v>
      </c>
      <c r="BH43" s="99">
        <f>IF($N43="Equal",IF(AND(BH$11&gt;$K43,EOMONTH($M43,0)&gt;=BH$11),($F43-$O43)/$L43,0),IFERROR(($F43-$O43)*INDEX('S-Curve'!$C$3:$AM$39,MATCH('Development Costs'!$L43,'S-Curve'!$C$3:$C$39,0),MATCH(DATEDIF('Development Costs'!$K43,'Development Costs'!BH$11,"m")+1,'S-Curve'!$C$3:$AM$3,0)),0))</f>
        <v>0</v>
      </c>
      <c r="BI43" s="99">
        <f>IF($N43="Equal",IF(AND(BI$11&gt;$K43,EOMONTH($M43,0)&gt;=BI$11),($F43-$O43)/$L43,0),IFERROR(($F43-$O43)*INDEX('S-Curve'!$C$3:$AM$39,MATCH('Development Costs'!$L43,'S-Curve'!$C$3:$C$39,0),MATCH(DATEDIF('Development Costs'!$K43,'Development Costs'!BI$11,"m")+1,'S-Curve'!$C$3:$AM$3,0)),0))</f>
        <v>0</v>
      </c>
      <c r="BJ43" s="99">
        <f>IF($N43="Equal",IF(AND(BJ$11&gt;$K43,EOMONTH($M43,0)&gt;=BJ$11),($F43-$O43)/$L43,0),IFERROR(($F43-$O43)*INDEX('S-Curve'!$C$3:$AM$39,MATCH('Development Costs'!$L43,'S-Curve'!$C$3:$C$39,0),MATCH(DATEDIF('Development Costs'!$K43,'Development Costs'!BJ$11,"m")+1,'S-Curve'!$C$3:$AM$3,0)),0))</f>
        <v>0</v>
      </c>
      <c r="BK43" s="99">
        <f>IF($N43="Equal",IF(AND(BK$11&gt;$K43,EOMONTH($M43,0)&gt;=BK$11),($F43-$O43)/$L43,0),IFERROR(($F43-$O43)*INDEX('S-Curve'!$C$3:$AM$39,MATCH('Development Costs'!$L43,'S-Curve'!$C$3:$C$39,0),MATCH(DATEDIF('Development Costs'!$K43,'Development Costs'!BK$11,"m")+1,'S-Curve'!$C$3:$AM$3,0)),0))</f>
        <v>0</v>
      </c>
      <c r="BL43" s="99">
        <f>IF($N43="Equal",IF(AND(BL$11&gt;$K43,EOMONTH($M43,0)&gt;=BL$11),($F43-$O43)/$L43,0),IFERROR(($F43-$O43)*INDEX('S-Curve'!$C$3:$AM$39,MATCH('Development Costs'!$L43,'S-Curve'!$C$3:$C$39,0),MATCH(DATEDIF('Development Costs'!$K43,'Development Costs'!BL$11,"m")+1,'S-Curve'!$C$3:$AM$3,0)),0))</f>
        <v>0</v>
      </c>
      <c r="BM43" s="99">
        <f>IF($N43="Equal",IF(AND(BM$11&gt;$K43,EOMONTH($M43,0)&gt;=BM$11),($F43-$O43)/$L43,0),IFERROR(($F43-$O43)*INDEX('S-Curve'!$C$3:$AM$39,MATCH('Development Costs'!$L43,'S-Curve'!$C$3:$C$39,0),MATCH(DATEDIF('Development Costs'!$K43,'Development Costs'!BM$11,"m")+1,'S-Curve'!$C$3:$AM$3,0)),0))</f>
        <v>0</v>
      </c>
      <c r="BN43" s="99">
        <f>IF($N43="Equal",IF(AND(BN$11&gt;$K43,EOMONTH($M43,0)&gt;=BN$11),($F43-$O43)/$L43,0),IFERROR(($F43-$O43)*INDEX('S-Curve'!$C$3:$AM$39,MATCH('Development Costs'!$L43,'S-Curve'!$C$3:$C$39,0),MATCH(DATEDIF('Development Costs'!$K43,'Development Costs'!BN$11,"m")+1,'S-Curve'!$C$3:$AM$3,0)),0))</f>
        <v>0</v>
      </c>
      <c r="BO43" s="99">
        <f>IF($N43="Equal",IF(AND(BO$11&gt;$K43,EOMONTH($M43,0)&gt;=BO$11),($F43-$O43)/$L43,0),IFERROR(($F43-$O43)*INDEX('S-Curve'!$C$3:$AM$39,MATCH('Development Costs'!$L43,'S-Curve'!$C$3:$C$39,0),MATCH(DATEDIF('Development Costs'!$K43,'Development Costs'!BO$11,"m")+1,'S-Curve'!$C$3:$AM$3,0)),0))</f>
        <v>0</v>
      </c>
      <c r="BP43" s="99">
        <f>IF($N43="Equal",IF(AND(BP$11&gt;$K43,EOMONTH($M43,0)&gt;=BP$11),($F43-$O43)/$L43,0),IFERROR(($F43-$O43)*INDEX('S-Curve'!$C$3:$AM$39,MATCH('Development Costs'!$L43,'S-Curve'!$C$3:$C$39,0),MATCH(DATEDIF('Development Costs'!$K43,'Development Costs'!BP$11,"m")+1,'S-Curve'!$C$3:$AM$3,0)),0))</f>
        <v>0</v>
      </c>
      <c r="BQ43" s="99">
        <f>IF($N43="Equal",IF(AND(BQ$11&gt;$K43,EOMONTH($M43,0)&gt;=BQ$11),($F43-$O43)/$L43,0),IFERROR(($F43-$O43)*INDEX('S-Curve'!$C$3:$AM$39,MATCH('Development Costs'!$L43,'S-Curve'!$C$3:$C$39,0),MATCH(DATEDIF('Development Costs'!$K43,'Development Costs'!BQ$11,"m")+1,'S-Curve'!$C$3:$AM$3,0)),0))</f>
        <v>0</v>
      </c>
      <c r="BR43" s="99">
        <f>IF($N43="Equal",IF(AND(BR$11&gt;$K43,EOMONTH($M43,0)&gt;=BR$11),($F43-$O43)/$L43,0),IFERROR(($F43-$O43)*INDEX('S-Curve'!$C$3:$AM$39,MATCH('Development Costs'!$L43,'S-Curve'!$C$3:$C$39,0),MATCH(DATEDIF('Development Costs'!$K43,'Development Costs'!BR$11,"m")+1,'S-Curve'!$C$3:$AM$3,0)),0))</f>
        <v>0</v>
      </c>
      <c r="BS43" s="99">
        <f>IF($N43="Equal",IF(AND(BS$11&gt;$K43,EOMONTH($M43,0)&gt;=BS$11),($F43-$O43)/$L43,0),IFERROR(($F43-$O43)*INDEX('S-Curve'!$C$3:$AM$39,MATCH('Development Costs'!$L43,'S-Curve'!$C$3:$C$39,0),MATCH(DATEDIF('Development Costs'!$K43,'Development Costs'!BS$11,"m")+1,'S-Curve'!$C$3:$AM$3,0)),0))</f>
        <v>0</v>
      </c>
      <c r="BT43" s="99">
        <f>IF($N43="Equal",IF(AND(BT$11&gt;$K43,EOMONTH($M43,0)&gt;=BT$11),($F43-$O43)/$L43,0),IFERROR(($F43-$O43)*INDEX('S-Curve'!$C$3:$AM$39,MATCH('Development Costs'!$L43,'S-Curve'!$C$3:$C$39,0),MATCH(DATEDIF('Development Costs'!$K43,'Development Costs'!BT$11,"m")+1,'S-Curve'!$C$3:$AM$3,0)),0))</f>
        <v>0</v>
      </c>
      <c r="BU43" s="99">
        <f>IF($N43="Equal",IF(AND(BU$11&gt;$K43,EOMONTH($M43,0)&gt;=BU$11),($F43-$O43)/$L43,0),IFERROR(($F43-$O43)*INDEX('S-Curve'!$C$3:$AM$39,MATCH('Development Costs'!$L43,'S-Curve'!$C$3:$C$39,0),MATCH(DATEDIF('Development Costs'!$K43,'Development Costs'!BU$11,"m")+1,'S-Curve'!$C$3:$AM$3,0)),0))</f>
        <v>0</v>
      </c>
      <c r="BV43" s="99">
        <f>IF($N43="Equal",IF(AND(BV$11&gt;$K43,EOMONTH($M43,0)&gt;=BV$11),($F43-$O43)/$L43,0),IFERROR(($F43-$O43)*INDEX('S-Curve'!$C$3:$AM$39,MATCH('Development Costs'!$L43,'S-Curve'!$C$3:$C$39,0),MATCH(DATEDIF('Development Costs'!$K43,'Development Costs'!BV$11,"m")+1,'S-Curve'!$C$3:$AM$3,0)),0))</f>
        <v>0</v>
      </c>
      <c r="BW43" s="99">
        <f>IF($N43="Equal",IF(AND(BW$11&gt;$K43,EOMONTH($M43,0)&gt;=BW$11),($F43-$O43)/$L43,0),IFERROR(($F43-$O43)*INDEX('S-Curve'!$C$3:$AM$39,MATCH('Development Costs'!$L43,'S-Curve'!$C$3:$C$39,0),MATCH(DATEDIF('Development Costs'!$K43,'Development Costs'!BW$11,"m")+1,'S-Curve'!$C$3:$AM$3,0)),0))</f>
        <v>0</v>
      </c>
      <c r="BX43" s="99">
        <f>IF($N43="Equal",IF(AND(BX$11&gt;$K43,EOMONTH($M43,0)&gt;=BX$11),($F43-$O43)/$L43,0),IFERROR(($F43-$O43)*INDEX('S-Curve'!$C$3:$AM$39,MATCH('Development Costs'!$L43,'S-Curve'!$C$3:$C$39,0),MATCH(DATEDIF('Development Costs'!$K43,'Development Costs'!BX$11,"m")+1,'S-Curve'!$C$3:$AM$3,0)),0))</f>
        <v>0</v>
      </c>
      <c r="BY43" s="99">
        <f>IF($N43="Equal",IF(AND(BY$11&gt;$K43,EOMONTH($M43,0)&gt;=BY$11),($F43-$O43)/$L43,0),IFERROR(($F43-$O43)*INDEX('S-Curve'!$C$3:$AM$39,MATCH('Development Costs'!$L43,'S-Curve'!$C$3:$C$39,0),MATCH(DATEDIF('Development Costs'!$K43,'Development Costs'!BY$11,"m")+1,'S-Curve'!$C$3:$AM$3,0)),0))</f>
        <v>0</v>
      </c>
      <c r="BZ43" s="99">
        <f>IF($N43="Equal",IF(AND(BZ$11&gt;$K43,EOMONTH($M43,0)&gt;=BZ$11),($F43-$O43)/$L43,0),IFERROR(($F43-$O43)*INDEX('S-Curve'!$C$3:$AM$39,MATCH('Development Costs'!$L43,'S-Curve'!$C$3:$C$39,0),MATCH(DATEDIF('Development Costs'!$K43,'Development Costs'!BZ$11,"m")+1,'S-Curve'!$C$3:$AM$3,0)),0))</f>
        <v>0</v>
      </c>
      <c r="CA43" s="99">
        <f>IF($N43="Equal",IF(AND(CA$11&gt;$K43,EOMONTH($M43,0)&gt;=CA$11),($F43-$O43)/$L43,0),IFERROR(($F43-$O43)*INDEX('S-Curve'!$C$3:$AM$39,MATCH('Development Costs'!$L43,'S-Curve'!$C$3:$C$39,0),MATCH(DATEDIF('Development Costs'!$K43,'Development Costs'!CA$11,"m")+1,'S-Curve'!$C$3:$AM$3,0)),0))</f>
        <v>0</v>
      </c>
      <c r="CB43" s="99">
        <f>IF($N43="Equal",IF(AND(CB$11&gt;$K43,EOMONTH($M43,0)&gt;=CB$11),($F43-$O43)/$L43,0),IFERROR(($F43-$O43)*INDEX('S-Curve'!$C$3:$AM$39,MATCH('Development Costs'!$L43,'S-Curve'!$C$3:$C$39,0),MATCH(DATEDIF('Development Costs'!$K43,'Development Costs'!CB$11,"m")+1,'S-Curve'!$C$3:$AM$3,0)),0))</f>
        <v>0</v>
      </c>
      <c r="CC43" s="99">
        <f>IF($N43="Equal",IF(AND(CC$11&gt;$K43,EOMONTH($M43,0)&gt;=CC$11),($F43-$O43)/$L43,0),IFERROR(($F43-$O43)*INDEX('S-Curve'!$C$3:$AM$39,MATCH('Development Costs'!$L43,'S-Curve'!$C$3:$C$39,0),MATCH(DATEDIF('Development Costs'!$K43,'Development Costs'!CC$11,"m")+1,'S-Curve'!$C$3:$AM$3,0)),0))</f>
        <v>0</v>
      </c>
      <c r="CD43" s="99">
        <f>IF($N43="Equal",IF(AND(CD$11&gt;$K43,EOMONTH($M43,0)&gt;=CD$11),($F43-$O43)/$L43,0),IFERROR(($F43-$O43)*INDEX('S-Curve'!$C$3:$AM$39,MATCH('Development Costs'!$L43,'S-Curve'!$C$3:$C$39,0),MATCH(DATEDIF('Development Costs'!$K43,'Development Costs'!CD$11,"m")+1,'S-Curve'!$C$3:$AM$3,0)),0))</f>
        <v>0</v>
      </c>
      <c r="CE43" s="99">
        <f>IF($N43="Equal",IF(AND(CE$11&gt;$K43,EOMONTH($M43,0)&gt;=CE$11),($F43-$O43)/$L43,0),IFERROR(($F43-$O43)*INDEX('S-Curve'!$C$3:$AM$39,MATCH('Development Costs'!$L43,'S-Curve'!$C$3:$C$39,0),MATCH(DATEDIF('Development Costs'!$K43,'Development Costs'!CE$11,"m")+1,'S-Curve'!$C$3:$AM$3,0)),0))</f>
        <v>0</v>
      </c>
      <c r="CF43" s="99">
        <f>IF($N43="Equal",IF(AND(CF$11&gt;$K43,EOMONTH($M43,0)&gt;=CF$11),($F43-$O43)/$L43,0),IFERROR(($F43-$O43)*INDEX('S-Curve'!$C$3:$AM$39,MATCH('Development Costs'!$L43,'S-Curve'!$C$3:$C$39,0),MATCH(DATEDIF('Development Costs'!$K43,'Development Costs'!CF$11,"m")+1,'S-Curve'!$C$3:$AM$3,0)),0))</f>
        <v>0</v>
      </c>
      <c r="CG43" s="99">
        <f>IF($N43="Equal",IF(AND(CG$11&gt;$K43,EOMONTH($M43,0)&gt;=CG$11),($F43-$O43)/$L43,0),IFERROR(($F43-$O43)*INDEX('S-Curve'!$C$3:$AM$39,MATCH('Development Costs'!$L43,'S-Curve'!$C$3:$C$39,0),MATCH(DATEDIF('Development Costs'!$K43,'Development Costs'!CG$11,"m")+1,'S-Curve'!$C$3:$AM$3,0)),0))</f>
        <v>0</v>
      </c>
      <c r="CH43" s="99">
        <f>IF($N43="Equal",IF(AND(CH$11&gt;$K43,EOMONTH($M43,0)&gt;=CH$11),($F43-$O43)/$L43,0),IFERROR(($F43-$O43)*INDEX('S-Curve'!$C$3:$AM$39,MATCH('Development Costs'!$L43,'S-Curve'!$C$3:$C$39,0),MATCH(DATEDIF('Development Costs'!$K43,'Development Costs'!CH$11,"m")+1,'S-Curve'!$C$3:$AM$3,0)),0))</f>
        <v>0</v>
      </c>
      <c r="CI43" s="99">
        <f>IF($N43="Equal",IF(AND(CI$11&gt;$K43,EOMONTH($M43,0)&gt;=CI$11),($F43-$O43)/$L43,0),IFERROR(($F43-$O43)*INDEX('S-Curve'!$C$3:$AM$39,MATCH('Development Costs'!$L43,'S-Curve'!$C$3:$C$39,0),MATCH(DATEDIF('Development Costs'!$K43,'Development Costs'!CI$11,"m")+1,'S-Curve'!$C$3:$AM$3,0)),0))</f>
        <v>0</v>
      </c>
      <c r="CJ43" s="99">
        <f>IF($N43="Equal",IF(AND(CJ$11&gt;$K43,EOMONTH($M43,0)&gt;=CJ$11),($F43-$O43)/$L43,0),IFERROR(($F43-$O43)*INDEX('S-Curve'!$C$3:$AM$39,MATCH('Development Costs'!$L43,'S-Curve'!$C$3:$C$39,0),MATCH(DATEDIF('Development Costs'!$K43,'Development Costs'!CJ$11,"m")+1,'S-Curve'!$C$3:$AM$3,0)),0))</f>
        <v>0</v>
      </c>
      <c r="CK43" s="99">
        <f>IF($N43="Equal",IF(AND(CK$11&gt;$K43,EOMONTH($M43,0)&gt;=CK$11),($F43-$O43)/$L43,0),IFERROR(($F43-$O43)*INDEX('S-Curve'!$C$3:$AM$39,MATCH('Development Costs'!$L43,'S-Curve'!$C$3:$C$39,0),MATCH(DATEDIF('Development Costs'!$K43,'Development Costs'!CK$11,"m")+1,'S-Curve'!$C$3:$AM$3,0)),0))</f>
        <v>0</v>
      </c>
      <c r="CL43" s="99">
        <f>IF($N43="Equal",IF(AND(CL$11&gt;$K43,EOMONTH($M43,0)&gt;=CL$11),($F43-$O43)/$L43,0),IFERROR(($F43-$O43)*INDEX('S-Curve'!$C$3:$AM$39,MATCH('Development Costs'!$L43,'S-Curve'!$C$3:$C$39,0),MATCH(DATEDIF('Development Costs'!$K43,'Development Costs'!CL$11,"m")+1,'S-Curve'!$C$3:$AM$3,0)),0))</f>
        <v>0</v>
      </c>
      <c r="CM43" s="99">
        <f>IF($N43="Equal",IF(AND(CM$11&gt;$K43,EOMONTH($M43,0)&gt;=CM$11),($F43-$O43)/$L43,0),IFERROR(($F43-$O43)*INDEX('S-Curve'!$C$3:$AM$39,MATCH('Development Costs'!$L43,'S-Curve'!$C$3:$C$39,0),MATCH(DATEDIF('Development Costs'!$K43,'Development Costs'!CM$11,"m")+1,'S-Curve'!$C$3:$AM$3,0)),0))</f>
        <v>0</v>
      </c>
      <c r="CN43" s="99">
        <f>IF($N43="Equal",IF(AND(CN$11&gt;$K43,EOMONTH($M43,0)&gt;=CN$11),($F43-$O43)/$L43,0),IFERROR(($F43-$O43)*INDEX('S-Curve'!$C$3:$AM$39,MATCH('Development Costs'!$L43,'S-Curve'!$C$3:$C$39,0),MATCH(DATEDIF('Development Costs'!$K43,'Development Costs'!CN$11,"m")+1,'S-Curve'!$C$3:$AM$3,0)),0))</f>
        <v>0</v>
      </c>
      <c r="CO43" s="99">
        <f>IF($N43="Equal",IF(AND(CO$11&gt;$K43,EOMONTH($M43,0)&gt;=CO$11),($F43-$O43)/$L43,0),IFERROR(($F43-$O43)*INDEX('S-Curve'!$C$3:$AM$39,MATCH('Development Costs'!$L43,'S-Curve'!$C$3:$C$39,0),MATCH(DATEDIF('Development Costs'!$K43,'Development Costs'!CO$11,"m")+1,'S-Curve'!$C$3:$AM$3,0)),0))</f>
        <v>0</v>
      </c>
      <c r="CP43" s="99">
        <f>IF($N43="Equal",IF(AND(CP$11&gt;$K43,EOMONTH($M43,0)&gt;=CP$11),($F43-$O43)/$L43,0),IFERROR(($F43-$O43)*INDEX('S-Curve'!$C$3:$AM$39,MATCH('Development Costs'!$L43,'S-Curve'!$C$3:$C$39,0),MATCH(DATEDIF('Development Costs'!$K43,'Development Costs'!CP$11,"m")+1,'S-Curve'!$C$3:$AM$3,0)),0))</f>
        <v>0</v>
      </c>
      <c r="CQ43" s="99">
        <f>IF($N43="Equal",IF(AND(CQ$11&gt;$K43,EOMONTH($M43,0)&gt;=CQ$11),($F43-$O43)/$L43,0),IFERROR(($F43-$O43)*INDEX('S-Curve'!$C$3:$AM$39,MATCH('Development Costs'!$L43,'S-Curve'!$C$3:$C$39,0),MATCH(DATEDIF('Development Costs'!$K43,'Development Costs'!CQ$11,"m")+1,'S-Curve'!$C$3:$AM$3,0)),0))</f>
        <v>0</v>
      </c>
      <c r="CR43" s="99">
        <f>IF($N43="Equal",IF(AND(CR$11&gt;$K43,EOMONTH($M43,0)&gt;=CR$11),($F43-$O43)/$L43,0),IFERROR(($F43-$O43)*INDEX('S-Curve'!$C$3:$AM$39,MATCH('Development Costs'!$L43,'S-Curve'!$C$3:$C$39,0),MATCH(DATEDIF('Development Costs'!$K43,'Development Costs'!CR$11,"m")+1,'S-Curve'!$C$3:$AM$3,0)),0))</f>
        <v>0</v>
      </c>
      <c r="CS43" s="99">
        <f>IF($N43="Equal",IF(AND(CS$11&gt;$K43,EOMONTH($M43,0)&gt;=CS$11),($F43-$O43)/$L43,0),IFERROR(($F43-$O43)*INDEX('S-Curve'!$C$3:$AM$39,MATCH('Development Costs'!$L43,'S-Curve'!$C$3:$C$39,0),MATCH(DATEDIF('Development Costs'!$K43,'Development Costs'!CS$11,"m")+1,'S-Curve'!$C$3:$AM$3,0)),0))</f>
        <v>0</v>
      </c>
      <c r="CT43" s="99">
        <f>IF($N43="Equal",IF(AND(CT$11&gt;$K43,EOMONTH($M43,0)&gt;=CT$11),($F43-$O43)/$L43,0),IFERROR(($F43-$O43)*INDEX('S-Curve'!$C$3:$AM$39,MATCH('Development Costs'!$L43,'S-Curve'!$C$3:$C$39,0),MATCH(DATEDIF('Development Costs'!$K43,'Development Costs'!CT$11,"m")+1,'S-Curve'!$C$3:$AM$3,0)),0))</f>
        <v>0</v>
      </c>
      <c r="CU43" s="99">
        <f>IF($N43="Equal",IF(AND(CU$11&gt;$K43,EOMONTH($M43,0)&gt;=CU$11),($F43-$O43)/$L43,0),IFERROR(($F43-$O43)*INDEX('S-Curve'!$C$3:$AM$39,MATCH('Development Costs'!$L43,'S-Curve'!$C$3:$C$39,0),MATCH(DATEDIF('Development Costs'!$K43,'Development Costs'!CU$11,"m")+1,'S-Curve'!$C$3:$AM$3,0)),0))</f>
        <v>0</v>
      </c>
      <c r="CV43" s="99">
        <f>IF($N43="Equal",IF(AND(CV$11&gt;$K43,EOMONTH($M43,0)&gt;=CV$11),($F43-$O43)/$L43,0),IFERROR(($F43-$O43)*INDEX('S-Curve'!$C$3:$AM$39,MATCH('Development Costs'!$L43,'S-Curve'!$C$3:$C$39,0),MATCH(DATEDIF('Development Costs'!$K43,'Development Costs'!CV$11,"m")+1,'S-Curve'!$C$3:$AM$3,0)),0))</f>
        <v>0</v>
      </c>
      <c r="CW43" s="99">
        <f>IF($N43="Equal",IF(AND(CW$11&gt;$K43,EOMONTH($M43,0)&gt;=CW$11),($F43-$O43)/$L43,0),IFERROR(($F43-$O43)*INDEX('S-Curve'!$C$3:$AM$39,MATCH('Development Costs'!$L43,'S-Curve'!$C$3:$C$39,0),MATCH(DATEDIF('Development Costs'!$K43,'Development Costs'!CW$11,"m")+1,'S-Curve'!$C$3:$AM$3,0)),0))</f>
        <v>0</v>
      </c>
      <c r="CX43" s="99">
        <f>IF($N43="Equal",IF(AND(CX$11&gt;$K43,EOMONTH($M43,0)&gt;=CX$11),($F43-$O43)/$L43,0),IFERROR(($F43-$O43)*INDEX('S-Curve'!$C$3:$AM$39,MATCH('Development Costs'!$L43,'S-Curve'!$C$3:$C$39,0),MATCH(DATEDIF('Development Costs'!$K43,'Development Costs'!CX$11,"m")+1,'S-Curve'!$C$3:$AM$3,0)),0))</f>
        <v>0</v>
      </c>
      <c r="CY43" s="99">
        <f>IF($N43="Equal",IF(AND(CY$11&gt;$K43,EOMONTH($M43,0)&gt;=CY$11),($F43-$O43)/$L43,0),IFERROR(($F43-$O43)*INDEX('S-Curve'!$C$3:$AM$39,MATCH('Development Costs'!$L43,'S-Curve'!$C$3:$C$39,0),MATCH(DATEDIF('Development Costs'!$K43,'Development Costs'!CY$11,"m")+1,'S-Curve'!$C$3:$AM$3,0)),0))</f>
        <v>0</v>
      </c>
      <c r="CZ43" s="99">
        <f>IF($N43="Equal",IF(AND(CZ$11&gt;$K43,EOMONTH($M43,0)&gt;=CZ$11),($F43-$O43)/$L43,0),IFERROR(($F43-$O43)*INDEX('S-Curve'!$C$3:$AM$39,MATCH('Development Costs'!$L43,'S-Curve'!$C$3:$C$39,0),MATCH(DATEDIF('Development Costs'!$K43,'Development Costs'!CZ$11,"m")+1,'S-Curve'!$C$3:$AM$3,0)),0))</f>
        <v>0</v>
      </c>
      <c r="DA43" s="99">
        <f>IF($N43="Equal",IF(AND(DA$11&gt;$K43,EOMONTH($M43,0)&gt;=DA$11),($F43-$O43)/$L43,0),IFERROR(($F43-$O43)*INDEX('S-Curve'!$C$3:$AM$39,MATCH('Development Costs'!$L43,'S-Curve'!$C$3:$C$39,0),MATCH(DATEDIF('Development Costs'!$K43,'Development Costs'!DA$11,"m")+1,'S-Curve'!$C$3:$AM$3,0)),0))</f>
        <v>0</v>
      </c>
      <c r="DB43" s="99">
        <f>IF($N43="Equal",IF(AND(DB$11&gt;$K43,EOMONTH($M43,0)&gt;=DB$11),($F43-$O43)/$L43,0),IFERROR(($F43-$O43)*INDEX('S-Curve'!$C$3:$AM$39,MATCH('Development Costs'!$L43,'S-Curve'!$C$3:$C$39,0),MATCH(DATEDIF('Development Costs'!$K43,'Development Costs'!DB$11,"m")+1,'S-Curve'!$C$3:$AM$3,0)),0))</f>
        <v>0</v>
      </c>
      <c r="DC43" s="99">
        <f>IF($N43="Equal",IF(AND(DC$11&gt;$K43,EOMONTH($M43,0)&gt;=DC$11),($F43-$O43)/$L43,0),IFERROR(($F43-$O43)*INDEX('S-Curve'!$C$3:$AM$39,MATCH('Development Costs'!$L43,'S-Curve'!$C$3:$C$39,0),MATCH(DATEDIF('Development Costs'!$K43,'Development Costs'!DC$11,"m")+1,'S-Curve'!$C$3:$AM$3,0)),0))</f>
        <v>0</v>
      </c>
      <c r="DD43" s="99">
        <f>IF($N43="Equal",IF(AND(DD$11&gt;$K43,EOMONTH($M43,0)&gt;=DD$11),($F43-$O43)/$L43,0),IFERROR(($F43-$O43)*INDEX('S-Curve'!$C$3:$AM$39,MATCH('Development Costs'!$L43,'S-Curve'!$C$3:$C$39,0),MATCH(DATEDIF('Development Costs'!$K43,'Development Costs'!DD$11,"m")+1,'S-Curve'!$C$3:$AM$3,0)),0))</f>
        <v>0</v>
      </c>
      <c r="DE43" s="99">
        <f>IF($N43="Equal",IF(AND(DE$11&gt;$K43,EOMONTH($M43,0)&gt;=DE$11),($F43-$O43)/$L43,0),IFERROR(($F43-$O43)*INDEX('S-Curve'!$C$3:$AM$39,MATCH('Development Costs'!$L43,'S-Curve'!$C$3:$C$39,0),MATCH(DATEDIF('Development Costs'!$K43,'Development Costs'!DE$11,"m")+1,'S-Curve'!$C$3:$AM$3,0)),0))</f>
        <v>0</v>
      </c>
      <c r="DF43" s="99">
        <f>IF($N43="Equal",IF(AND(DF$11&gt;$K43,EOMONTH($M43,0)&gt;=DF$11),($F43-$O43)/$L43,0),IFERROR(($F43-$O43)*INDEX('S-Curve'!$C$3:$AM$39,MATCH('Development Costs'!$L43,'S-Curve'!$C$3:$C$39,0),MATCH(DATEDIF('Development Costs'!$K43,'Development Costs'!DF$11,"m")+1,'S-Curve'!$C$3:$AM$3,0)),0))</f>
        <v>0</v>
      </c>
      <c r="DG43" s="99">
        <f>IF($N43="Equal",IF(AND(DG$11&gt;$K43,EOMONTH($M43,0)&gt;=DG$11),($F43-$O43)/$L43,0),IFERROR(($F43-$O43)*INDEX('S-Curve'!$C$3:$AM$39,MATCH('Development Costs'!$L43,'S-Curve'!$C$3:$C$39,0),MATCH(DATEDIF('Development Costs'!$K43,'Development Costs'!DG$11,"m")+1,'S-Curve'!$C$3:$AM$3,0)),0))</f>
        <v>0</v>
      </c>
      <c r="DH43" s="99">
        <f>IF($N43="Equal",IF(AND(DH$11&gt;$K43,EOMONTH($M43,0)&gt;=DH$11),($F43-$O43)/$L43,0),IFERROR(($F43-$O43)*INDEX('S-Curve'!$C$3:$AM$39,MATCH('Development Costs'!$L43,'S-Curve'!$C$3:$C$39,0),MATCH(DATEDIF('Development Costs'!$K43,'Development Costs'!DH$11,"m")+1,'S-Curve'!$C$3:$AM$3,0)),0))</f>
        <v>0</v>
      </c>
      <c r="DI43" s="99">
        <f>IF($N43="Equal",IF(AND(DI$11&gt;$K43,EOMONTH($M43,0)&gt;=DI$11),($F43-$O43)/$L43,0),IFERROR(($F43-$O43)*INDEX('S-Curve'!$C$3:$AM$39,MATCH('Development Costs'!$L43,'S-Curve'!$C$3:$C$39,0),MATCH(DATEDIF('Development Costs'!$K43,'Development Costs'!DI$11,"m")+1,'S-Curve'!$C$3:$AM$3,0)),0))</f>
        <v>0</v>
      </c>
      <c r="DJ43" s="99">
        <f>IF($N43="Equal",IF(AND(DJ$11&gt;$K43,EOMONTH($M43,0)&gt;=DJ$11),($F43-$O43)/$L43,0),IFERROR(($F43-$O43)*INDEX('S-Curve'!$C$3:$AM$39,MATCH('Development Costs'!$L43,'S-Curve'!$C$3:$C$39,0),MATCH(DATEDIF('Development Costs'!$K43,'Development Costs'!DJ$11,"m")+1,'S-Curve'!$C$3:$AM$3,0)),0))</f>
        <v>0</v>
      </c>
      <c r="DK43" s="99">
        <f>IF($N43="Equal",IF(AND(DK$11&gt;$K43,EOMONTH($M43,0)&gt;=DK$11),($F43-$O43)/$L43,0),IFERROR(($F43-$O43)*INDEX('S-Curve'!$C$3:$AM$39,MATCH('Development Costs'!$L43,'S-Curve'!$C$3:$C$39,0),MATCH(DATEDIF('Development Costs'!$K43,'Development Costs'!DK$11,"m")+1,'S-Curve'!$C$3:$AM$3,0)),0))</f>
        <v>0</v>
      </c>
      <c r="DL43" s="99">
        <f>IF($N43="Equal",IF(AND(DL$11&gt;$K43,EOMONTH($M43,0)&gt;=DL$11),($F43-$O43)/$L43,0),IFERROR(($F43-$O43)*INDEX('S-Curve'!$C$3:$AM$39,MATCH('Development Costs'!$L43,'S-Curve'!$C$3:$C$39,0),MATCH(DATEDIF('Development Costs'!$K43,'Development Costs'!DL$11,"m")+1,'S-Curve'!$C$3:$AM$3,0)),0))</f>
        <v>0</v>
      </c>
      <c r="DM43" s="99">
        <f>IF($N43="Equal",IF(AND(DM$11&gt;$K43,EOMONTH($M43,0)&gt;=DM$11),($F43-$O43)/$L43,0),IFERROR(($F43-$O43)*INDEX('S-Curve'!$C$3:$AM$39,MATCH('Development Costs'!$L43,'S-Curve'!$C$3:$C$39,0),MATCH(DATEDIF('Development Costs'!$K43,'Development Costs'!DM$11,"m")+1,'S-Curve'!$C$3:$AM$3,0)),0))</f>
        <v>0</v>
      </c>
      <c r="DN43" s="99">
        <f>IF($N43="Equal",IF(AND(DN$11&gt;$K43,EOMONTH($M43,0)&gt;=DN$11),($F43-$O43)/$L43,0),IFERROR(($F43-$O43)*INDEX('S-Curve'!$C$3:$AM$39,MATCH('Development Costs'!$L43,'S-Curve'!$C$3:$C$39,0),MATCH(DATEDIF('Development Costs'!$K43,'Development Costs'!DN$11,"m")+1,'S-Curve'!$C$3:$AM$3,0)),0))</f>
        <v>0</v>
      </c>
      <c r="DO43" s="99">
        <f>IF($N43="Equal",IF(AND(DO$11&gt;$K43,EOMONTH($M43,0)&gt;=DO$11),($F43-$O43)/$L43,0),IFERROR(($F43-$O43)*INDEX('S-Curve'!$C$3:$AM$39,MATCH('Development Costs'!$L43,'S-Curve'!$C$3:$C$39,0),MATCH(DATEDIF('Development Costs'!$K43,'Development Costs'!DO$11,"m")+1,'S-Curve'!$C$3:$AM$3,0)),0))</f>
        <v>0</v>
      </c>
      <c r="DP43" s="99">
        <f>IF($N43="Equal",IF(AND(DP$11&gt;$K43,EOMONTH($M43,0)&gt;=DP$11),($F43-$O43)/$L43,0),IFERROR(($F43-$O43)*INDEX('S-Curve'!$C$3:$AM$39,MATCH('Development Costs'!$L43,'S-Curve'!$C$3:$C$39,0),MATCH(DATEDIF('Development Costs'!$K43,'Development Costs'!DP$11,"m")+1,'S-Curve'!$C$3:$AM$3,0)),0))</f>
        <v>0</v>
      </c>
      <c r="DQ43" s="99">
        <f>IF($N43="Equal",IF(AND(DQ$11&gt;$K43,EOMONTH($M43,0)&gt;=DQ$11),($F43-$O43)/$L43,0),IFERROR(($F43-$O43)*INDEX('S-Curve'!$C$3:$AM$39,MATCH('Development Costs'!$L43,'S-Curve'!$C$3:$C$39,0),MATCH(DATEDIF('Development Costs'!$K43,'Development Costs'!DQ$11,"m")+1,'S-Curve'!$C$3:$AM$3,0)),0))</f>
        <v>0</v>
      </c>
      <c r="DR43" s="99">
        <f>IF($N43="Equal",IF(AND(DR$11&gt;$K43,EOMONTH($M43,0)&gt;=DR$11),($F43-$O43)/$L43,0),IFERROR(($F43-$O43)*INDEX('S-Curve'!$C$3:$AM$39,MATCH('Development Costs'!$L43,'S-Curve'!$C$3:$C$39,0),MATCH(DATEDIF('Development Costs'!$K43,'Development Costs'!DR$11,"m")+1,'S-Curve'!$C$3:$AM$3,0)),0))</f>
        <v>0</v>
      </c>
      <c r="DS43" s="99">
        <f>IF($N43="Equal",IF(AND(DS$11&gt;$K43,EOMONTH($M43,0)&gt;=DS$11),($F43-$O43)/$L43,0),IFERROR(($F43-$O43)*INDEX('S-Curve'!$C$3:$AM$39,MATCH('Development Costs'!$L43,'S-Curve'!$C$3:$C$39,0),MATCH(DATEDIF('Development Costs'!$K43,'Development Costs'!DS$11,"m")+1,'S-Curve'!$C$3:$AM$3,0)),0))</f>
        <v>0</v>
      </c>
      <c r="DT43" s="99">
        <f>IF($N43="Equal",IF(AND(DT$11&gt;$K43,EOMONTH($M43,0)&gt;=DT$11),($F43-$O43)/$L43,0),IFERROR(($F43-$O43)*INDEX('S-Curve'!$C$3:$AM$39,MATCH('Development Costs'!$L43,'S-Curve'!$C$3:$C$39,0),MATCH(DATEDIF('Development Costs'!$K43,'Development Costs'!DT$11,"m")+1,'S-Curve'!$C$3:$AM$3,0)),0))</f>
        <v>0</v>
      </c>
      <c r="DU43" s="99">
        <f>IF($N43="Equal",IF(AND(DU$11&gt;$K43,EOMONTH($M43,0)&gt;=DU$11),($F43-$O43)/$L43,0),IFERROR(($F43-$O43)*INDEX('S-Curve'!$C$3:$AM$39,MATCH('Development Costs'!$L43,'S-Curve'!$C$3:$C$39,0),MATCH(DATEDIF('Development Costs'!$K43,'Development Costs'!DU$11,"m")+1,'S-Curve'!$C$3:$AM$3,0)),0))</f>
        <v>0</v>
      </c>
      <c r="DV43" s="99">
        <f>IF($N43="Equal",IF(AND(DV$11&gt;$K43,EOMONTH($M43,0)&gt;=DV$11),($F43-$O43)/$L43,0),IFERROR(($F43-$O43)*INDEX('S-Curve'!$C$3:$AM$39,MATCH('Development Costs'!$L43,'S-Curve'!$C$3:$C$39,0),MATCH(DATEDIF('Development Costs'!$K43,'Development Costs'!DV$11,"m")+1,'S-Curve'!$C$3:$AM$3,0)),0))</f>
        <v>0</v>
      </c>
      <c r="DW43" s="99">
        <f>IF($N43="Equal",IF(AND(DW$11&gt;$K43,EOMONTH($M43,0)&gt;=DW$11),($F43-$O43)/$L43,0),IFERROR(($F43-$O43)*INDEX('S-Curve'!$C$3:$AM$39,MATCH('Development Costs'!$L43,'S-Curve'!$C$3:$C$39,0),MATCH(DATEDIF('Development Costs'!$K43,'Development Costs'!DW$11,"m")+1,'S-Curve'!$C$3:$AM$3,0)),0))</f>
        <v>0</v>
      </c>
      <c r="DX43" s="99">
        <f>IF($N43="Equal",IF(AND(DX$11&gt;$K43,EOMONTH($M43,0)&gt;=DX$11),($F43-$O43)/$L43,0),IFERROR(($F43-$O43)*INDEX('S-Curve'!$C$3:$AM$39,MATCH('Development Costs'!$L43,'S-Curve'!$C$3:$C$39,0),MATCH(DATEDIF('Development Costs'!$K43,'Development Costs'!DX$11,"m")+1,'S-Curve'!$C$3:$AM$3,0)),0))</f>
        <v>0</v>
      </c>
      <c r="DY43" s="99">
        <f>IF($N43="Equal",IF(AND(DY$11&gt;$K43,EOMONTH($M43,0)&gt;=DY$11),($F43-$O43)/$L43,0),IFERROR(($F43-$O43)*INDEX('S-Curve'!$C$3:$AM$39,MATCH('Development Costs'!$L43,'S-Curve'!$C$3:$C$39,0),MATCH(DATEDIF('Development Costs'!$K43,'Development Costs'!DY$11,"m")+1,'S-Curve'!$C$3:$AM$3,0)),0))</f>
        <v>0</v>
      </c>
      <c r="DZ43" s="99">
        <f>IF($N43="Equal",IF(AND(DZ$11&gt;$K43,EOMONTH($M43,0)&gt;=DZ$11),($F43-$O43)/$L43,0),IFERROR(($F43-$O43)*INDEX('S-Curve'!$C$3:$AM$39,MATCH('Development Costs'!$L43,'S-Curve'!$C$3:$C$39,0),MATCH(DATEDIF('Development Costs'!$K43,'Development Costs'!DZ$11,"m")+1,'S-Curve'!$C$3:$AM$3,0)),0))</f>
        <v>0</v>
      </c>
      <c r="EA43" s="99">
        <f>IF($N43="Equal",IF(AND(EA$11&gt;$K43,EOMONTH($M43,0)&gt;=EA$11),($F43-$O43)/$L43,0),IFERROR(($F43-$O43)*INDEX('S-Curve'!$C$3:$AM$39,MATCH('Development Costs'!$L43,'S-Curve'!$C$3:$C$39,0),MATCH(DATEDIF('Development Costs'!$K43,'Development Costs'!EA$11,"m")+1,'S-Curve'!$C$3:$AM$3,0)),0))</f>
        <v>0</v>
      </c>
      <c r="EB43" s="99">
        <f>IF($N43="Equal",IF(AND(EB$11&gt;$K43,EOMONTH($M43,0)&gt;=EB$11),($F43-$O43)/$L43,0),IFERROR(($F43-$O43)*INDEX('S-Curve'!$C$3:$AM$39,MATCH('Development Costs'!$L43,'S-Curve'!$C$3:$C$39,0),MATCH(DATEDIF('Development Costs'!$K43,'Development Costs'!EB$11,"m")+1,'S-Curve'!$C$3:$AM$3,0)),0))</f>
        <v>0</v>
      </c>
      <c r="EC43" s="99">
        <f>IF($N43="Equal",IF(AND(EC$11&gt;$K43,EOMONTH($M43,0)&gt;=EC$11),($F43-$O43)/$L43,0),IFERROR(($F43-$O43)*INDEX('S-Curve'!$C$3:$AM$39,MATCH('Development Costs'!$L43,'S-Curve'!$C$3:$C$39,0),MATCH(DATEDIF('Development Costs'!$K43,'Development Costs'!EC$11,"m")+1,'S-Curve'!$C$3:$AM$3,0)),0))</f>
        <v>0</v>
      </c>
      <c r="ED43" s="99">
        <f>IF($N43="Equal",IF(AND(ED$11&gt;$K43,EOMONTH($M43,0)&gt;=ED$11),($F43-$O43)/$L43,0),IFERROR(($F43-$O43)*INDEX('S-Curve'!$C$3:$AM$39,MATCH('Development Costs'!$L43,'S-Curve'!$C$3:$C$39,0),MATCH(DATEDIF('Development Costs'!$K43,'Development Costs'!ED$11,"m")+1,'S-Curve'!$C$3:$AM$3,0)),0))</f>
        <v>0</v>
      </c>
      <c r="EE43" s="99">
        <f>IF($N43="Equal",IF(AND(EE$11&gt;$K43,EOMONTH($M43,0)&gt;=EE$11),($F43-$O43)/$L43,0),IFERROR(($F43-$O43)*INDEX('S-Curve'!$C$3:$AM$39,MATCH('Development Costs'!$L43,'S-Curve'!$C$3:$C$39,0),MATCH(DATEDIF('Development Costs'!$K43,'Development Costs'!EE$11,"m")+1,'S-Curve'!$C$3:$AM$3,0)),0))</f>
        <v>0</v>
      </c>
      <c r="EF43" s="99">
        <f>IF($N43="Equal",IF(AND(EF$11&gt;$K43,EOMONTH($M43,0)&gt;=EF$11),($F43-$O43)/$L43,0),IFERROR(($F43-$O43)*INDEX('S-Curve'!$C$3:$AM$39,MATCH('Development Costs'!$L43,'S-Curve'!$C$3:$C$39,0),MATCH(DATEDIF('Development Costs'!$K43,'Development Costs'!EF$11,"m")+1,'S-Curve'!$C$3:$AM$3,0)),0))</f>
        <v>0</v>
      </c>
      <c r="EG43" s="99">
        <f>IF(EC43="Equal",IF(AND(EG$11&gt;$K43,EOMONTH($M43,0)&gt;=EG$11),($F43-$O43)/$L43,0),IFERROR(($F43-$O43)*INDEX('S-Curve'!$C$3:$AM$39,MATCH('Development Costs'!$L43,'S-Curve'!$C$3:$C$39,0),MATCH(DATEDIF('Development Costs'!$K43,'Development Costs'!EG$11,"m")+1,'S-Curve'!$C$3:$AM$3,0)),0))</f>
        <v>0</v>
      </c>
    </row>
    <row r="44" spans="2:137">
      <c r="B44" s="157" t="s">
        <v>358</v>
      </c>
      <c r="F44" s="71">
        <v>0</v>
      </c>
      <c r="G44" s="105">
        <f t="shared" si="18"/>
        <v>0</v>
      </c>
      <c r="H44" s="99">
        <f>F44/Assumptions!$D$60</f>
        <v>0</v>
      </c>
      <c r="I44" s="32">
        <f t="shared" ca="1" si="19"/>
        <v>0</v>
      </c>
      <c r="K44" s="73">
        <f>Assumptions!$D$19</f>
        <v>46539</v>
      </c>
      <c r="L44" s="155">
        <v>12</v>
      </c>
      <c r="M44" s="149">
        <f t="shared" si="20"/>
        <v>46874</v>
      </c>
      <c r="N44" s="70" t="s">
        <v>400</v>
      </c>
      <c r="O44" s="71">
        <v>0</v>
      </c>
      <c r="P44" s="1" t="str">
        <f t="shared" si="8"/>
        <v/>
      </c>
      <c r="Q44" s="99">
        <f t="shared" si="21"/>
        <v>0</v>
      </c>
      <c r="R44" s="99">
        <f>IF($N44="Equal",IF(AND(R$11&gt;$K44,EOMONTH($M44,0)&gt;=R$11),($F44-$O44)/$L44,0),IFERROR(($F44-$O44)*INDEX('S-Curve'!$C$3:$AM$39,MATCH('Development Costs'!$L44,'S-Curve'!$C$3:$C$39,0),MATCH(DATEDIF('Development Costs'!$K44,'Development Costs'!R$11,"m")+1,'S-Curve'!$C$3:$AM$3,0)),0))</f>
        <v>0</v>
      </c>
      <c r="S44" s="99">
        <f>IF($N44="Equal",IF(AND(S$11&gt;$K44,EOMONTH($M44,0)&gt;=S$11),($F44-$O44)/$L44,0),IFERROR(($F44-$O44)*INDEX('S-Curve'!$C$3:$AM$39,MATCH('Development Costs'!$L44,'S-Curve'!$C$3:$C$39,0),MATCH(DATEDIF('Development Costs'!$K44,'Development Costs'!S$11,"m")+1,'S-Curve'!$C$3:$AM$3,0)),0))</f>
        <v>0</v>
      </c>
      <c r="T44" s="99">
        <f>IF($N44="Equal",IF(AND(T$11&gt;$K44,EOMONTH($M44,0)&gt;=T$11),($F44-$O44)/$L44,0),IFERROR(($F44-$O44)*INDEX('S-Curve'!$C$3:$AM$39,MATCH('Development Costs'!$L44,'S-Curve'!$C$3:$C$39,0),MATCH(DATEDIF('Development Costs'!$K44,'Development Costs'!T$11,"m")+1,'S-Curve'!$C$3:$AM$3,0)),0))</f>
        <v>0</v>
      </c>
      <c r="U44" s="99">
        <f>IF($N44="Equal",IF(AND(U$11&gt;$K44,EOMONTH($M44,0)&gt;=U$11),($F44-$O44)/$L44,0),IFERROR(($F44-$O44)*INDEX('S-Curve'!$C$3:$AM$39,MATCH('Development Costs'!$L44,'S-Curve'!$C$3:$C$39,0),MATCH(DATEDIF('Development Costs'!$K44,'Development Costs'!U$11,"m")+1,'S-Curve'!$C$3:$AM$3,0)),0))</f>
        <v>0</v>
      </c>
      <c r="V44" s="99">
        <f>IF($N44="Equal",IF(AND(V$11&gt;$K44,EOMONTH($M44,0)&gt;=V$11),($F44-$O44)/$L44,0),IFERROR(($F44-$O44)*INDEX('S-Curve'!$C$3:$AM$39,MATCH('Development Costs'!$L44,'S-Curve'!$C$3:$C$39,0),MATCH(DATEDIF('Development Costs'!$K44,'Development Costs'!V$11,"m")+1,'S-Curve'!$C$3:$AM$3,0)),0))</f>
        <v>0</v>
      </c>
      <c r="W44" s="99">
        <f>IF($N44="Equal",IF(AND(W$11&gt;$K44,EOMONTH($M44,0)&gt;=W$11),($F44-$O44)/$L44,0),IFERROR(($F44-$O44)*INDEX('S-Curve'!$C$3:$AM$39,MATCH('Development Costs'!$L44,'S-Curve'!$C$3:$C$39,0),MATCH(DATEDIF('Development Costs'!$K44,'Development Costs'!W$11,"m")+1,'S-Curve'!$C$3:$AM$3,0)),0))</f>
        <v>0</v>
      </c>
      <c r="X44" s="99">
        <f>IF($N44="Equal",IF(AND(X$11&gt;$K44,EOMONTH($M44,0)&gt;=X$11),($F44-$O44)/$L44,0),IFERROR(($F44-$O44)*INDEX('S-Curve'!$C$3:$AM$39,MATCH('Development Costs'!$L44,'S-Curve'!$C$3:$C$39,0),MATCH(DATEDIF('Development Costs'!$K44,'Development Costs'!X$11,"m")+1,'S-Curve'!$C$3:$AM$3,0)),0))</f>
        <v>0</v>
      </c>
      <c r="Y44" s="99">
        <f>IF($N44="Equal",IF(AND(Y$11&gt;$K44,EOMONTH($M44,0)&gt;=Y$11),($F44-$O44)/$L44,0),IFERROR(($F44-$O44)*INDEX('S-Curve'!$C$3:$AM$39,MATCH('Development Costs'!$L44,'S-Curve'!$C$3:$C$39,0),MATCH(DATEDIF('Development Costs'!$K44,'Development Costs'!Y$11,"m")+1,'S-Curve'!$C$3:$AM$3,0)),0))</f>
        <v>0</v>
      </c>
      <c r="Z44" s="99">
        <f>IF($N44="Equal",IF(AND(Z$11&gt;$K44,EOMONTH($M44,0)&gt;=Z$11),($F44-$O44)/$L44,0),IFERROR(($F44-$O44)*INDEX('S-Curve'!$C$3:$AM$39,MATCH('Development Costs'!$L44,'S-Curve'!$C$3:$C$39,0),MATCH(DATEDIF('Development Costs'!$K44,'Development Costs'!Z$11,"m")+1,'S-Curve'!$C$3:$AM$3,0)),0))</f>
        <v>0</v>
      </c>
      <c r="AA44" s="99">
        <f>IF($N44="Equal",IF(AND(AA$11&gt;$K44,EOMONTH($M44,0)&gt;=AA$11),($F44-$O44)/$L44,0),IFERROR(($F44-$O44)*INDEX('S-Curve'!$C$3:$AM$39,MATCH('Development Costs'!$L44,'S-Curve'!$C$3:$C$39,0),MATCH(DATEDIF('Development Costs'!$K44,'Development Costs'!AA$11,"m")+1,'S-Curve'!$C$3:$AM$3,0)),0))</f>
        <v>0</v>
      </c>
      <c r="AB44" s="99">
        <f>IF($N44="Equal",IF(AND(AB$11&gt;$K44,EOMONTH($M44,0)&gt;=AB$11),($F44-$O44)/$L44,0),IFERROR(($F44-$O44)*INDEX('S-Curve'!$C$3:$AM$39,MATCH('Development Costs'!$L44,'S-Curve'!$C$3:$C$39,0),MATCH(DATEDIF('Development Costs'!$K44,'Development Costs'!AB$11,"m")+1,'S-Curve'!$C$3:$AM$3,0)),0))</f>
        <v>0</v>
      </c>
      <c r="AC44" s="99">
        <f>IF($N44="Equal",IF(AND(AC$11&gt;$K44,EOMONTH($M44,0)&gt;=AC$11),($F44-$O44)/$L44,0),IFERROR(($F44-$O44)*INDEX('S-Curve'!$C$3:$AM$39,MATCH('Development Costs'!$L44,'S-Curve'!$C$3:$C$39,0),MATCH(DATEDIF('Development Costs'!$K44,'Development Costs'!AC$11,"m")+1,'S-Curve'!$C$3:$AM$3,0)),0))</f>
        <v>0</v>
      </c>
      <c r="AD44" s="99">
        <f>IF($N44="Equal",IF(AND(AD$11&gt;$K44,EOMONTH($M44,0)&gt;=AD$11),($F44-$O44)/$L44,0),IFERROR(($F44-$O44)*INDEX('S-Curve'!$C$3:$AM$39,MATCH('Development Costs'!$L44,'S-Curve'!$C$3:$C$39,0),MATCH(DATEDIF('Development Costs'!$K44,'Development Costs'!AD$11,"m")+1,'S-Curve'!$C$3:$AM$3,0)),0))</f>
        <v>0</v>
      </c>
      <c r="AE44" s="99">
        <f>IF($N44="Equal",IF(AND(AE$11&gt;$K44,EOMONTH($M44,0)&gt;=AE$11),($F44-$O44)/$L44,0),IFERROR(($F44-$O44)*INDEX('S-Curve'!$C$3:$AM$39,MATCH('Development Costs'!$L44,'S-Curve'!$C$3:$C$39,0),MATCH(DATEDIF('Development Costs'!$K44,'Development Costs'!AE$11,"m")+1,'S-Curve'!$C$3:$AM$3,0)),0))</f>
        <v>0</v>
      </c>
      <c r="AF44" s="99">
        <f>IF($N44="Equal",IF(AND(AF$11&gt;$K44,EOMONTH($M44,0)&gt;=AF$11),($F44-$O44)/$L44,0),IFERROR(($F44-$O44)*INDEX('S-Curve'!$C$3:$AM$39,MATCH('Development Costs'!$L44,'S-Curve'!$C$3:$C$39,0),MATCH(DATEDIF('Development Costs'!$K44,'Development Costs'!AF$11,"m")+1,'S-Curve'!$C$3:$AM$3,0)),0))</f>
        <v>0</v>
      </c>
      <c r="AG44" s="99">
        <f>IF($N44="Equal",IF(AND(AG$11&gt;$K44,EOMONTH($M44,0)&gt;=AG$11),($F44-$O44)/$L44,0),IFERROR(($F44-$O44)*INDEX('S-Curve'!$C$3:$AM$39,MATCH('Development Costs'!$L44,'S-Curve'!$C$3:$C$39,0),MATCH(DATEDIF('Development Costs'!$K44,'Development Costs'!AG$11,"m")+1,'S-Curve'!$C$3:$AM$3,0)),0))</f>
        <v>0</v>
      </c>
      <c r="AH44" s="99">
        <f>IF($N44="Equal",IF(AND(AH$11&gt;$K44,EOMONTH($M44,0)&gt;=AH$11),($F44-$O44)/$L44,0),IFERROR(($F44-$O44)*INDEX('S-Curve'!$C$3:$AM$39,MATCH('Development Costs'!$L44,'S-Curve'!$C$3:$C$39,0),MATCH(DATEDIF('Development Costs'!$K44,'Development Costs'!AH$11,"m")+1,'S-Curve'!$C$3:$AM$3,0)),0))</f>
        <v>0</v>
      </c>
      <c r="AI44" s="99">
        <f>IF($N44="Equal",IF(AND(AI$11&gt;$K44,EOMONTH($M44,0)&gt;=AI$11),($F44-$O44)/$L44,0),IFERROR(($F44-$O44)*INDEX('S-Curve'!$C$3:$AM$39,MATCH('Development Costs'!$L44,'S-Curve'!$C$3:$C$39,0),MATCH(DATEDIF('Development Costs'!$K44,'Development Costs'!AI$11,"m")+1,'S-Curve'!$C$3:$AM$3,0)),0))</f>
        <v>0</v>
      </c>
      <c r="AJ44" s="99">
        <f>IF($N44="Equal",IF(AND(AJ$11&gt;$K44,EOMONTH($M44,0)&gt;=AJ$11),($F44-$O44)/$L44,0),IFERROR(($F44-$O44)*INDEX('S-Curve'!$C$3:$AM$39,MATCH('Development Costs'!$L44,'S-Curve'!$C$3:$C$39,0),MATCH(DATEDIF('Development Costs'!$K44,'Development Costs'!AJ$11,"m")+1,'S-Curve'!$C$3:$AM$3,0)),0))</f>
        <v>0</v>
      </c>
      <c r="AK44" s="99">
        <f>IF($N44="Equal",IF(AND(AK$11&gt;$K44,EOMONTH($M44,0)&gt;=AK$11),($F44-$O44)/$L44,0),IFERROR(($F44-$O44)*INDEX('S-Curve'!$C$3:$AM$39,MATCH('Development Costs'!$L44,'S-Curve'!$C$3:$C$39,0),MATCH(DATEDIF('Development Costs'!$K44,'Development Costs'!AK$11,"m")+1,'S-Curve'!$C$3:$AM$3,0)),0))</f>
        <v>0</v>
      </c>
      <c r="AL44" s="99">
        <f>IF($N44="Equal",IF(AND(AL$11&gt;$K44,EOMONTH($M44,0)&gt;=AL$11),($F44-$O44)/$L44,0),IFERROR(($F44-$O44)*INDEX('S-Curve'!$C$3:$AM$39,MATCH('Development Costs'!$L44,'S-Curve'!$C$3:$C$39,0),MATCH(DATEDIF('Development Costs'!$K44,'Development Costs'!AL$11,"m")+1,'S-Curve'!$C$3:$AM$3,0)),0))</f>
        <v>0</v>
      </c>
      <c r="AM44" s="99">
        <f>IF($N44="Equal",IF(AND(AM$11&gt;$K44,EOMONTH($M44,0)&gt;=AM$11),($F44-$O44)/$L44,0),IFERROR(($F44-$O44)*INDEX('S-Curve'!$C$3:$AM$39,MATCH('Development Costs'!$L44,'S-Curve'!$C$3:$C$39,0),MATCH(DATEDIF('Development Costs'!$K44,'Development Costs'!AM$11,"m")+1,'S-Curve'!$C$3:$AM$3,0)),0))</f>
        <v>0</v>
      </c>
      <c r="AN44" s="99">
        <f>IF($N44="Equal",IF(AND(AN$11&gt;$K44,EOMONTH($M44,0)&gt;=AN$11),($F44-$O44)/$L44,0),IFERROR(($F44-$O44)*INDEX('S-Curve'!$C$3:$AM$39,MATCH('Development Costs'!$L44,'S-Curve'!$C$3:$C$39,0),MATCH(DATEDIF('Development Costs'!$K44,'Development Costs'!AN$11,"m")+1,'S-Curve'!$C$3:$AM$3,0)),0))</f>
        <v>0</v>
      </c>
      <c r="AO44" s="99">
        <f>IF($N44="Equal",IF(AND(AO$11&gt;$K44,EOMONTH($M44,0)&gt;=AO$11),($F44-$O44)/$L44,0),IFERROR(($F44-$O44)*INDEX('S-Curve'!$C$3:$AM$39,MATCH('Development Costs'!$L44,'S-Curve'!$C$3:$C$39,0),MATCH(DATEDIF('Development Costs'!$K44,'Development Costs'!AO$11,"m")+1,'S-Curve'!$C$3:$AM$3,0)),0))</f>
        <v>0</v>
      </c>
      <c r="AP44" s="99">
        <f>IF($N44="Equal",IF(AND(AP$11&gt;$K44,EOMONTH($M44,0)&gt;=AP$11),($F44-$O44)/$L44,0),IFERROR(($F44-$O44)*INDEX('S-Curve'!$C$3:$AM$39,MATCH('Development Costs'!$L44,'S-Curve'!$C$3:$C$39,0),MATCH(DATEDIF('Development Costs'!$K44,'Development Costs'!AP$11,"m")+1,'S-Curve'!$C$3:$AM$3,0)),0))</f>
        <v>0</v>
      </c>
      <c r="AQ44" s="99">
        <f>IF($N44="Equal",IF(AND(AQ$11&gt;$K44,EOMONTH($M44,0)&gt;=AQ$11),($F44-$O44)/$L44,0),IFERROR(($F44-$O44)*INDEX('S-Curve'!$C$3:$AM$39,MATCH('Development Costs'!$L44,'S-Curve'!$C$3:$C$39,0),MATCH(DATEDIF('Development Costs'!$K44,'Development Costs'!AQ$11,"m")+1,'S-Curve'!$C$3:$AM$3,0)),0))</f>
        <v>0</v>
      </c>
      <c r="AR44" s="99">
        <f>IF($N44="Equal",IF(AND(AR$11&gt;$K44,EOMONTH($M44,0)&gt;=AR$11),($F44-$O44)/$L44,0),IFERROR(($F44-$O44)*INDEX('S-Curve'!$C$3:$AM$39,MATCH('Development Costs'!$L44,'S-Curve'!$C$3:$C$39,0),MATCH(DATEDIF('Development Costs'!$K44,'Development Costs'!AR$11,"m")+1,'S-Curve'!$C$3:$AM$3,0)),0))</f>
        <v>0</v>
      </c>
      <c r="AS44" s="99">
        <f>IF($N44="Equal",IF(AND(AS$11&gt;$K44,EOMONTH($M44,0)&gt;=AS$11),($F44-$O44)/$L44,0),IFERROR(($F44-$O44)*INDEX('S-Curve'!$C$3:$AM$39,MATCH('Development Costs'!$L44,'S-Curve'!$C$3:$C$39,0),MATCH(DATEDIF('Development Costs'!$K44,'Development Costs'!AS$11,"m")+1,'S-Curve'!$C$3:$AM$3,0)),0))</f>
        <v>0</v>
      </c>
      <c r="AT44" s="99">
        <f>IF($N44="Equal",IF(AND(AT$11&gt;$K44,EOMONTH($M44,0)&gt;=AT$11),($F44-$O44)/$L44,0),IFERROR(($F44-$O44)*INDEX('S-Curve'!$C$3:$AM$39,MATCH('Development Costs'!$L44,'S-Curve'!$C$3:$C$39,0),MATCH(DATEDIF('Development Costs'!$K44,'Development Costs'!AT$11,"m")+1,'S-Curve'!$C$3:$AM$3,0)),0))</f>
        <v>0</v>
      </c>
      <c r="AU44" s="99">
        <f>IF($N44="Equal",IF(AND(AU$11&gt;$K44,EOMONTH($M44,0)&gt;=AU$11),($F44-$O44)/$L44,0),IFERROR(($F44-$O44)*INDEX('S-Curve'!$C$3:$AM$39,MATCH('Development Costs'!$L44,'S-Curve'!$C$3:$C$39,0),MATCH(DATEDIF('Development Costs'!$K44,'Development Costs'!AU$11,"m")+1,'S-Curve'!$C$3:$AM$3,0)),0))</f>
        <v>0</v>
      </c>
      <c r="AV44" s="99">
        <f>IF($N44="Equal",IF(AND(AV$11&gt;$K44,EOMONTH($M44,0)&gt;=AV$11),($F44-$O44)/$L44,0),IFERROR(($F44-$O44)*INDEX('S-Curve'!$C$3:$AM$39,MATCH('Development Costs'!$L44,'S-Curve'!$C$3:$C$39,0),MATCH(DATEDIF('Development Costs'!$K44,'Development Costs'!AV$11,"m")+1,'S-Curve'!$C$3:$AM$3,0)),0))</f>
        <v>0</v>
      </c>
      <c r="AW44" s="99">
        <f>IF($N44="Equal",IF(AND(AW$11&gt;$K44,EOMONTH($M44,0)&gt;=AW$11),($F44-$O44)/$L44,0),IFERROR(($F44-$O44)*INDEX('S-Curve'!$C$3:$AM$39,MATCH('Development Costs'!$L44,'S-Curve'!$C$3:$C$39,0),MATCH(DATEDIF('Development Costs'!$K44,'Development Costs'!AW$11,"m")+1,'S-Curve'!$C$3:$AM$3,0)),0))</f>
        <v>0</v>
      </c>
      <c r="AX44" s="99">
        <f>IF($N44="Equal",IF(AND(AX$11&gt;$K44,EOMONTH($M44,0)&gt;=AX$11),($F44-$O44)/$L44,0),IFERROR(($F44-$O44)*INDEX('S-Curve'!$C$3:$AM$39,MATCH('Development Costs'!$L44,'S-Curve'!$C$3:$C$39,0),MATCH(DATEDIF('Development Costs'!$K44,'Development Costs'!AX$11,"m")+1,'S-Curve'!$C$3:$AM$3,0)),0))</f>
        <v>0</v>
      </c>
      <c r="AY44" s="99">
        <f>IF($N44="Equal",IF(AND(AY$11&gt;$K44,EOMONTH($M44,0)&gt;=AY$11),($F44-$O44)/$L44,0),IFERROR(($F44-$O44)*INDEX('S-Curve'!$C$3:$AM$39,MATCH('Development Costs'!$L44,'S-Curve'!$C$3:$C$39,0),MATCH(DATEDIF('Development Costs'!$K44,'Development Costs'!AY$11,"m")+1,'S-Curve'!$C$3:$AM$3,0)),0))</f>
        <v>0</v>
      </c>
      <c r="AZ44" s="99">
        <f>IF($N44="Equal",IF(AND(AZ$11&gt;$K44,EOMONTH($M44,0)&gt;=AZ$11),($F44-$O44)/$L44,0),IFERROR(($F44-$O44)*INDEX('S-Curve'!$C$3:$AM$39,MATCH('Development Costs'!$L44,'S-Curve'!$C$3:$C$39,0),MATCH(DATEDIF('Development Costs'!$K44,'Development Costs'!AZ$11,"m")+1,'S-Curve'!$C$3:$AM$3,0)),0))</f>
        <v>0</v>
      </c>
      <c r="BA44" s="99">
        <f>IF($N44="Equal",IF(AND(BA$11&gt;$K44,EOMONTH($M44,0)&gt;=BA$11),($F44-$O44)/$L44,0),IFERROR(($F44-$O44)*INDEX('S-Curve'!$C$3:$AM$39,MATCH('Development Costs'!$L44,'S-Curve'!$C$3:$C$39,0),MATCH(DATEDIF('Development Costs'!$K44,'Development Costs'!BA$11,"m")+1,'S-Curve'!$C$3:$AM$3,0)),0))</f>
        <v>0</v>
      </c>
      <c r="BB44" s="99">
        <f>IF($N44="Equal",IF(AND(BB$11&gt;$K44,EOMONTH($M44,0)&gt;=BB$11),($F44-$O44)/$L44,0),IFERROR(($F44-$O44)*INDEX('S-Curve'!$C$3:$AM$39,MATCH('Development Costs'!$L44,'S-Curve'!$C$3:$C$39,0),MATCH(DATEDIF('Development Costs'!$K44,'Development Costs'!BB$11,"m")+1,'S-Curve'!$C$3:$AM$3,0)),0))</f>
        <v>0</v>
      </c>
      <c r="BC44" s="99">
        <f>IF($N44="Equal",IF(AND(BC$11&gt;$K44,EOMONTH($M44,0)&gt;=BC$11),($F44-$O44)/$L44,0),IFERROR(($F44-$O44)*INDEX('S-Curve'!$C$3:$AM$39,MATCH('Development Costs'!$L44,'S-Curve'!$C$3:$C$39,0),MATCH(DATEDIF('Development Costs'!$K44,'Development Costs'!BC$11,"m")+1,'S-Curve'!$C$3:$AM$3,0)),0))</f>
        <v>0</v>
      </c>
      <c r="BD44" s="99">
        <f>IF($N44="Equal",IF(AND(BD$11&gt;$K44,EOMONTH($M44,0)&gt;=BD$11),($F44-$O44)/$L44,0),IFERROR(($F44-$O44)*INDEX('S-Curve'!$C$3:$AM$39,MATCH('Development Costs'!$L44,'S-Curve'!$C$3:$C$39,0),MATCH(DATEDIF('Development Costs'!$K44,'Development Costs'!BD$11,"m")+1,'S-Curve'!$C$3:$AM$3,0)),0))</f>
        <v>0</v>
      </c>
      <c r="BE44" s="99">
        <f>IF($N44="Equal",IF(AND(BE$11&gt;$K44,EOMONTH($M44,0)&gt;=BE$11),($F44-$O44)/$L44,0),IFERROR(($F44-$O44)*INDEX('S-Curve'!$C$3:$AM$39,MATCH('Development Costs'!$L44,'S-Curve'!$C$3:$C$39,0),MATCH(DATEDIF('Development Costs'!$K44,'Development Costs'!BE$11,"m")+1,'S-Curve'!$C$3:$AM$3,0)),0))</f>
        <v>0</v>
      </c>
      <c r="BF44" s="99">
        <f>IF($N44="Equal",IF(AND(BF$11&gt;$K44,EOMONTH($M44,0)&gt;=BF$11),($F44-$O44)/$L44,0),IFERROR(($F44-$O44)*INDEX('S-Curve'!$C$3:$AM$39,MATCH('Development Costs'!$L44,'S-Curve'!$C$3:$C$39,0),MATCH(DATEDIF('Development Costs'!$K44,'Development Costs'!BF$11,"m")+1,'S-Curve'!$C$3:$AM$3,0)),0))</f>
        <v>0</v>
      </c>
      <c r="BG44" s="99">
        <f>IF($N44="Equal",IF(AND(BG$11&gt;$K44,EOMONTH($M44,0)&gt;=BG$11),($F44-$O44)/$L44,0),IFERROR(($F44-$O44)*INDEX('S-Curve'!$C$3:$AM$39,MATCH('Development Costs'!$L44,'S-Curve'!$C$3:$C$39,0),MATCH(DATEDIF('Development Costs'!$K44,'Development Costs'!BG$11,"m")+1,'S-Curve'!$C$3:$AM$3,0)),0))</f>
        <v>0</v>
      </c>
      <c r="BH44" s="99">
        <f>IF($N44="Equal",IF(AND(BH$11&gt;$K44,EOMONTH($M44,0)&gt;=BH$11),($F44-$O44)/$L44,0),IFERROR(($F44-$O44)*INDEX('S-Curve'!$C$3:$AM$39,MATCH('Development Costs'!$L44,'S-Curve'!$C$3:$C$39,0),MATCH(DATEDIF('Development Costs'!$K44,'Development Costs'!BH$11,"m")+1,'S-Curve'!$C$3:$AM$3,0)),0))</f>
        <v>0</v>
      </c>
      <c r="BI44" s="99">
        <f>IF($N44="Equal",IF(AND(BI$11&gt;$K44,EOMONTH($M44,0)&gt;=BI$11),($F44-$O44)/$L44,0),IFERROR(($F44-$O44)*INDEX('S-Curve'!$C$3:$AM$39,MATCH('Development Costs'!$L44,'S-Curve'!$C$3:$C$39,0),MATCH(DATEDIF('Development Costs'!$K44,'Development Costs'!BI$11,"m")+1,'S-Curve'!$C$3:$AM$3,0)),0))</f>
        <v>0</v>
      </c>
      <c r="BJ44" s="99">
        <f>IF($N44="Equal",IF(AND(BJ$11&gt;$K44,EOMONTH($M44,0)&gt;=BJ$11),($F44-$O44)/$L44,0),IFERROR(($F44-$O44)*INDEX('S-Curve'!$C$3:$AM$39,MATCH('Development Costs'!$L44,'S-Curve'!$C$3:$C$39,0),MATCH(DATEDIF('Development Costs'!$K44,'Development Costs'!BJ$11,"m")+1,'S-Curve'!$C$3:$AM$3,0)),0))</f>
        <v>0</v>
      </c>
      <c r="BK44" s="99">
        <f>IF($N44="Equal",IF(AND(BK$11&gt;$K44,EOMONTH($M44,0)&gt;=BK$11),($F44-$O44)/$L44,0),IFERROR(($F44-$O44)*INDEX('S-Curve'!$C$3:$AM$39,MATCH('Development Costs'!$L44,'S-Curve'!$C$3:$C$39,0),MATCH(DATEDIF('Development Costs'!$K44,'Development Costs'!BK$11,"m")+1,'S-Curve'!$C$3:$AM$3,0)),0))</f>
        <v>0</v>
      </c>
      <c r="BL44" s="99">
        <f>IF($N44="Equal",IF(AND(BL$11&gt;$K44,EOMONTH($M44,0)&gt;=BL$11),($F44-$O44)/$L44,0),IFERROR(($F44-$O44)*INDEX('S-Curve'!$C$3:$AM$39,MATCH('Development Costs'!$L44,'S-Curve'!$C$3:$C$39,0),MATCH(DATEDIF('Development Costs'!$K44,'Development Costs'!BL$11,"m")+1,'S-Curve'!$C$3:$AM$3,0)),0))</f>
        <v>0</v>
      </c>
      <c r="BM44" s="99">
        <f>IF($N44="Equal",IF(AND(BM$11&gt;$K44,EOMONTH($M44,0)&gt;=BM$11),($F44-$O44)/$L44,0),IFERROR(($F44-$O44)*INDEX('S-Curve'!$C$3:$AM$39,MATCH('Development Costs'!$L44,'S-Curve'!$C$3:$C$39,0),MATCH(DATEDIF('Development Costs'!$K44,'Development Costs'!BM$11,"m")+1,'S-Curve'!$C$3:$AM$3,0)),0))</f>
        <v>0</v>
      </c>
      <c r="BN44" s="99">
        <f>IF($N44="Equal",IF(AND(BN$11&gt;$K44,EOMONTH($M44,0)&gt;=BN$11),($F44-$O44)/$L44,0),IFERROR(($F44-$O44)*INDEX('S-Curve'!$C$3:$AM$39,MATCH('Development Costs'!$L44,'S-Curve'!$C$3:$C$39,0),MATCH(DATEDIF('Development Costs'!$K44,'Development Costs'!BN$11,"m")+1,'S-Curve'!$C$3:$AM$3,0)),0))</f>
        <v>0</v>
      </c>
      <c r="BO44" s="99">
        <f>IF($N44="Equal",IF(AND(BO$11&gt;$K44,EOMONTH($M44,0)&gt;=BO$11),($F44-$O44)/$L44,0),IFERROR(($F44-$O44)*INDEX('S-Curve'!$C$3:$AM$39,MATCH('Development Costs'!$L44,'S-Curve'!$C$3:$C$39,0),MATCH(DATEDIF('Development Costs'!$K44,'Development Costs'!BO$11,"m")+1,'S-Curve'!$C$3:$AM$3,0)),0))</f>
        <v>0</v>
      </c>
      <c r="BP44" s="99">
        <f>IF($N44="Equal",IF(AND(BP$11&gt;$K44,EOMONTH($M44,0)&gt;=BP$11),($F44-$O44)/$L44,0),IFERROR(($F44-$O44)*INDEX('S-Curve'!$C$3:$AM$39,MATCH('Development Costs'!$L44,'S-Curve'!$C$3:$C$39,0),MATCH(DATEDIF('Development Costs'!$K44,'Development Costs'!BP$11,"m")+1,'S-Curve'!$C$3:$AM$3,0)),0))</f>
        <v>0</v>
      </c>
      <c r="BQ44" s="99">
        <f>IF($N44="Equal",IF(AND(BQ$11&gt;$K44,EOMONTH($M44,0)&gt;=BQ$11),($F44-$O44)/$L44,0),IFERROR(($F44-$O44)*INDEX('S-Curve'!$C$3:$AM$39,MATCH('Development Costs'!$L44,'S-Curve'!$C$3:$C$39,0),MATCH(DATEDIF('Development Costs'!$K44,'Development Costs'!BQ$11,"m")+1,'S-Curve'!$C$3:$AM$3,0)),0))</f>
        <v>0</v>
      </c>
      <c r="BR44" s="99">
        <f>IF($N44="Equal",IF(AND(BR$11&gt;$K44,EOMONTH($M44,0)&gt;=BR$11),($F44-$O44)/$L44,0),IFERROR(($F44-$O44)*INDEX('S-Curve'!$C$3:$AM$39,MATCH('Development Costs'!$L44,'S-Curve'!$C$3:$C$39,0),MATCH(DATEDIF('Development Costs'!$K44,'Development Costs'!BR$11,"m")+1,'S-Curve'!$C$3:$AM$3,0)),0))</f>
        <v>0</v>
      </c>
      <c r="BS44" s="99">
        <f>IF($N44="Equal",IF(AND(BS$11&gt;$K44,EOMONTH($M44,0)&gt;=BS$11),($F44-$O44)/$L44,0),IFERROR(($F44-$O44)*INDEX('S-Curve'!$C$3:$AM$39,MATCH('Development Costs'!$L44,'S-Curve'!$C$3:$C$39,0),MATCH(DATEDIF('Development Costs'!$K44,'Development Costs'!BS$11,"m")+1,'S-Curve'!$C$3:$AM$3,0)),0))</f>
        <v>0</v>
      </c>
      <c r="BT44" s="99">
        <f>IF($N44="Equal",IF(AND(BT$11&gt;$K44,EOMONTH($M44,0)&gt;=BT$11),($F44-$O44)/$L44,0),IFERROR(($F44-$O44)*INDEX('S-Curve'!$C$3:$AM$39,MATCH('Development Costs'!$L44,'S-Curve'!$C$3:$C$39,0),MATCH(DATEDIF('Development Costs'!$K44,'Development Costs'!BT$11,"m")+1,'S-Curve'!$C$3:$AM$3,0)),0))</f>
        <v>0</v>
      </c>
      <c r="BU44" s="99">
        <f>IF($N44="Equal",IF(AND(BU$11&gt;$K44,EOMONTH($M44,0)&gt;=BU$11),($F44-$O44)/$L44,0),IFERROR(($F44-$O44)*INDEX('S-Curve'!$C$3:$AM$39,MATCH('Development Costs'!$L44,'S-Curve'!$C$3:$C$39,0),MATCH(DATEDIF('Development Costs'!$K44,'Development Costs'!BU$11,"m")+1,'S-Curve'!$C$3:$AM$3,0)),0))</f>
        <v>0</v>
      </c>
      <c r="BV44" s="99">
        <f>IF($N44="Equal",IF(AND(BV$11&gt;$K44,EOMONTH($M44,0)&gt;=BV$11),($F44-$O44)/$L44,0),IFERROR(($F44-$O44)*INDEX('S-Curve'!$C$3:$AM$39,MATCH('Development Costs'!$L44,'S-Curve'!$C$3:$C$39,0),MATCH(DATEDIF('Development Costs'!$K44,'Development Costs'!BV$11,"m")+1,'S-Curve'!$C$3:$AM$3,0)),0))</f>
        <v>0</v>
      </c>
      <c r="BW44" s="99">
        <f>IF($N44="Equal",IF(AND(BW$11&gt;$K44,EOMONTH($M44,0)&gt;=BW$11),($F44-$O44)/$L44,0),IFERROR(($F44-$O44)*INDEX('S-Curve'!$C$3:$AM$39,MATCH('Development Costs'!$L44,'S-Curve'!$C$3:$C$39,0),MATCH(DATEDIF('Development Costs'!$K44,'Development Costs'!BW$11,"m")+1,'S-Curve'!$C$3:$AM$3,0)),0))</f>
        <v>0</v>
      </c>
      <c r="BX44" s="99">
        <f>IF($N44="Equal",IF(AND(BX$11&gt;$K44,EOMONTH($M44,0)&gt;=BX$11),($F44-$O44)/$L44,0),IFERROR(($F44-$O44)*INDEX('S-Curve'!$C$3:$AM$39,MATCH('Development Costs'!$L44,'S-Curve'!$C$3:$C$39,0),MATCH(DATEDIF('Development Costs'!$K44,'Development Costs'!BX$11,"m")+1,'S-Curve'!$C$3:$AM$3,0)),0))</f>
        <v>0</v>
      </c>
      <c r="BY44" s="99">
        <f>IF($N44="Equal",IF(AND(BY$11&gt;$K44,EOMONTH($M44,0)&gt;=BY$11),($F44-$O44)/$L44,0),IFERROR(($F44-$O44)*INDEX('S-Curve'!$C$3:$AM$39,MATCH('Development Costs'!$L44,'S-Curve'!$C$3:$C$39,0),MATCH(DATEDIF('Development Costs'!$K44,'Development Costs'!BY$11,"m")+1,'S-Curve'!$C$3:$AM$3,0)),0))</f>
        <v>0</v>
      </c>
      <c r="BZ44" s="99">
        <f>IF($N44="Equal",IF(AND(BZ$11&gt;$K44,EOMONTH($M44,0)&gt;=BZ$11),($F44-$O44)/$L44,0),IFERROR(($F44-$O44)*INDEX('S-Curve'!$C$3:$AM$39,MATCH('Development Costs'!$L44,'S-Curve'!$C$3:$C$39,0),MATCH(DATEDIF('Development Costs'!$K44,'Development Costs'!BZ$11,"m")+1,'S-Curve'!$C$3:$AM$3,0)),0))</f>
        <v>0</v>
      </c>
      <c r="CA44" s="99">
        <f>IF($N44="Equal",IF(AND(CA$11&gt;$K44,EOMONTH($M44,0)&gt;=CA$11),($F44-$O44)/$L44,0),IFERROR(($F44-$O44)*INDEX('S-Curve'!$C$3:$AM$39,MATCH('Development Costs'!$L44,'S-Curve'!$C$3:$C$39,0),MATCH(DATEDIF('Development Costs'!$K44,'Development Costs'!CA$11,"m")+1,'S-Curve'!$C$3:$AM$3,0)),0))</f>
        <v>0</v>
      </c>
      <c r="CB44" s="99">
        <f>IF($N44="Equal",IF(AND(CB$11&gt;$K44,EOMONTH($M44,0)&gt;=CB$11),($F44-$O44)/$L44,0),IFERROR(($F44-$O44)*INDEX('S-Curve'!$C$3:$AM$39,MATCH('Development Costs'!$L44,'S-Curve'!$C$3:$C$39,0),MATCH(DATEDIF('Development Costs'!$K44,'Development Costs'!CB$11,"m")+1,'S-Curve'!$C$3:$AM$3,0)),0))</f>
        <v>0</v>
      </c>
      <c r="CC44" s="99">
        <f>IF($N44="Equal",IF(AND(CC$11&gt;$K44,EOMONTH($M44,0)&gt;=CC$11),($F44-$O44)/$L44,0),IFERROR(($F44-$O44)*INDEX('S-Curve'!$C$3:$AM$39,MATCH('Development Costs'!$L44,'S-Curve'!$C$3:$C$39,0),MATCH(DATEDIF('Development Costs'!$K44,'Development Costs'!CC$11,"m")+1,'S-Curve'!$C$3:$AM$3,0)),0))</f>
        <v>0</v>
      </c>
      <c r="CD44" s="99">
        <f>IF($N44="Equal",IF(AND(CD$11&gt;$K44,EOMONTH($M44,0)&gt;=CD$11),($F44-$O44)/$L44,0),IFERROR(($F44-$O44)*INDEX('S-Curve'!$C$3:$AM$39,MATCH('Development Costs'!$L44,'S-Curve'!$C$3:$C$39,0),MATCH(DATEDIF('Development Costs'!$K44,'Development Costs'!CD$11,"m")+1,'S-Curve'!$C$3:$AM$3,0)),0))</f>
        <v>0</v>
      </c>
      <c r="CE44" s="99">
        <f>IF($N44="Equal",IF(AND(CE$11&gt;$K44,EOMONTH($M44,0)&gt;=CE$11),($F44-$O44)/$L44,0),IFERROR(($F44-$O44)*INDEX('S-Curve'!$C$3:$AM$39,MATCH('Development Costs'!$L44,'S-Curve'!$C$3:$C$39,0),MATCH(DATEDIF('Development Costs'!$K44,'Development Costs'!CE$11,"m")+1,'S-Curve'!$C$3:$AM$3,0)),0))</f>
        <v>0</v>
      </c>
      <c r="CF44" s="99">
        <f>IF($N44="Equal",IF(AND(CF$11&gt;$K44,EOMONTH($M44,0)&gt;=CF$11),($F44-$O44)/$L44,0),IFERROR(($F44-$O44)*INDEX('S-Curve'!$C$3:$AM$39,MATCH('Development Costs'!$L44,'S-Curve'!$C$3:$C$39,0),MATCH(DATEDIF('Development Costs'!$K44,'Development Costs'!CF$11,"m")+1,'S-Curve'!$C$3:$AM$3,0)),0))</f>
        <v>0</v>
      </c>
      <c r="CG44" s="99">
        <f>IF($N44="Equal",IF(AND(CG$11&gt;$K44,EOMONTH($M44,0)&gt;=CG$11),($F44-$O44)/$L44,0),IFERROR(($F44-$O44)*INDEX('S-Curve'!$C$3:$AM$39,MATCH('Development Costs'!$L44,'S-Curve'!$C$3:$C$39,0),MATCH(DATEDIF('Development Costs'!$K44,'Development Costs'!CG$11,"m")+1,'S-Curve'!$C$3:$AM$3,0)),0))</f>
        <v>0</v>
      </c>
      <c r="CH44" s="99">
        <f>IF($N44="Equal",IF(AND(CH$11&gt;$K44,EOMONTH($M44,0)&gt;=CH$11),($F44-$O44)/$L44,0),IFERROR(($F44-$O44)*INDEX('S-Curve'!$C$3:$AM$39,MATCH('Development Costs'!$L44,'S-Curve'!$C$3:$C$39,0),MATCH(DATEDIF('Development Costs'!$K44,'Development Costs'!CH$11,"m")+1,'S-Curve'!$C$3:$AM$3,0)),0))</f>
        <v>0</v>
      </c>
      <c r="CI44" s="99">
        <f>IF($N44="Equal",IF(AND(CI$11&gt;$K44,EOMONTH($M44,0)&gt;=CI$11),($F44-$O44)/$L44,0),IFERROR(($F44-$O44)*INDEX('S-Curve'!$C$3:$AM$39,MATCH('Development Costs'!$L44,'S-Curve'!$C$3:$C$39,0),MATCH(DATEDIF('Development Costs'!$K44,'Development Costs'!CI$11,"m")+1,'S-Curve'!$C$3:$AM$3,0)),0))</f>
        <v>0</v>
      </c>
      <c r="CJ44" s="99">
        <f>IF($N44="Equal",IF(AND(CJ$11&gt;$K44,EOMONTH($M44,0)&gt;=CJ$11),($F44-$O44)/$L44,0),IFERROR(($F44-$O44)*INDEX('S-Curve'!$C$3:$AM$39,MATCH('Development Costs'!$L44,'S-Curve'!$C$3:$C$39,0),MATCH(DATEDIF('Development Costs'!$K44,'Development Costs'!CJ$11,"m")+1,'S-Curve'!$C$3:$AM$3,0)),0))</f>
        <v>0</v>
      </c>
      <c r="CK44" s="99">
        <f>IF($N44="Equal",IF(AND(CK$11&gt;$K44,EOMONTH($M44,0)&gt;=CK$11),($F44-$O44)/$L44,0),IFERROR(($F44-$O44)*INDEX('S-Curve'!$C$3:$AM$39,MATCH('Development Costs'!$L44,'S-Curve'!$C$3:$C$39,0),MATCH(DATEDIF('Development Costs'!$K44,'Development Costs'!CK$11,"m")+1,'S-Curve'!$C$3:$AM$3,0)),0))</f>
        <v>0</v>
      </c>
      <c r="CL44" s="99">
        <f>IF($N44="Equal",IF(AND(CL$11&gt;$K44,EOMONTH($M44,0)&gt;=CL$11),($F44-$O44)/$L44,0),IFERROR(($F44-$O44)*INDEX('S-Curve'!$C$3:$AM$39,MATCH('Development Costs'!$L44,'S-Curve'!$C$3:$C$39,0),MATCH(DATEDIF('Development Costs'!$K44,'Development Costs'!CL$11,"m")+1,'S-Curve'!$C$3:$AM$3,0)),0))</f>
        <v>0</v>
      </c>
      <c r="CM44" s="99">
        <f>IF($N44="Equal",IF(AND(CM$11&gt;$K44,EOMONTH($M44,0)&gt;=CM$11),($F44-$O44)/$L44,0),IFERROR(($F44-$O44)*INDEX('S-Curve'!$C$3:$AM$39,MATCH('Development Costs'!$L44,'S-Curve'!$C$3:$C$39,0),MATCH(DATEDIF('Development Costs'!$K44,'Development Costs'!CM$11,"m")+1,'S-Curve'!$C$3:$AM$3,0)),0))</f>
        <v>0</v>
      </c>
      <c r="CN44" s="99">
        <f>IF($N44="Equal",IF(AND(CN$11&gt;$K44,EOMONTH($M44,0)&gt;=CN$11),($F44-$O44)/$L44,0),IFERROR(($F44-$O44)*INDEX('S-Curve'!$C$3:$AM$39,MATCH('Development Costs'!$L44,'S-Curve'!$C$3:$C$39,0),MATCH(DATEDIF('Development Costs'!$K44,'Development Costs'!CN$11,"m")+1,'S-Curve'!$C$3:$AM$3,0)),0))</f>
        <v>0</v>
      </c>
      <c r="CO44" s="99">
        <f>IF($N44="Equal",IF(AND(CO$11&gt;$K44,EOMONTH($M44,0)&gt;=CO$11),($F44-$O44)/$L44,0),IFERROR(($F44-$O44)*INDEX('S-Curve'!$C$3:$AM$39,MATCH('Development Costs'!$L44,'S-Curve'!$C$3:$C$39,0),MATCH(DATEDIF('Development Costs'!$K44,'Development Costs'!CO$11,"m")+1,'S-Curve'!$C$3:$AM$3,0)),0))</f>
        <v>0</v>
      </c>
      <c r="CP44" s="99">
        <f>IF($N44="Equal",IF(AND(CP$11&gt;$K44,EOMONTH($M44,0)&gt;=CP$11),($F44-$O44)/$L44,0),IFERROR(($F44-$O44)*INDEX('S-Curve'!$C$3:$AM$39,MATCH('Development Costs'!$L44,'S-Curve'!$C$3:$C$39,0),MATCH(DATEDIF('Development Costs'!$K44,'Development Costs'!CP$11,"m")+1,'S-Curve'!$C$3:$AM$3,0)),0))</f>
        <v>0</v>
      </c>
      <c r="CQ44" s="99">
        <f>IF($N44="Equal",IF(AND(CQ$11&gt;$K44,EOMONTH($M44,0)&gt;=CQ$11),($F44-$O44)/$L44,0),IFERROR(($F44-$O44)*INDEX('S-Curve'!$C$3:$AM$39,MATCH('Development Costs'!$L44,'S-Curve'!$C$3:$C$39,0),MATCH(DATEDIF('Development Costs'!$K44,'Development Costs'!CQ$11,"m")+1,'S-Curve'!$C$3:$AM$3,0)),0))</f>
        <v>0</v>
      </c>
      <c r="CR44" s="99">
        <f>IF($N44="Equal",IF(AND(CR$11&gt;$K44,EOMONTH($M44,0)&gt;=CR$11),($F44-$O44)/$L44,0),IFERROR(($F44-$O44)*INDEX('S-Curve'!$C$3:$AM$39,MATCH('Development Costs'!$L44,'S-Curve'!$C$3:$C$39,0),MATCH(DATEDIF('Development Costs'!$K44,'Development Costs'!CR$11,"m")+1,'S-Curve'!$C$3:$AM$3,0)),0))</f>
        <v>0</v>
      </c>
      <c r="CS44" s="99">
        <f>IF($N44="Equal",IF(AND(CS$11&gt;$K44,EOMONTH($M44,0)&gt;=CS$11),($F44-$O44)/$L44,0),IFERROR(($F44-$O44)*INDEX('S-Curve'!$C$3:$AM$39,MATCH('Development Costs'!$L44,'S-Curve'!$C$3:$C$39,0),MATCH(DATEDIF('Development Costs'!$K44,'Development Costs'!CS$11,"m")+1,'S-Curve'!$C$3:$AM$3,0)),0))</f>
        <v>0</v>
      </c>
      <c r="CT44" s="99">
        <f>IF($N44="Equal",IF(AND(CT$11&gt;$K44,EOMONTH($M44,0)&gt;=CT$11),($F44-$O44)/$L44,0),IFERROR(($F44-$O44)*INDEX('S-Curve'!$C$3:$AM$39,MATCH('Development Costs'!$L44,'S-Curve'!$C$3:$C$39,0),MATCH(DATEDIF('Development Costs'!$K44,'Development Costs'!CT$11,"m")+1,'S-Curve'!$C$3:$AM$3,0)),0))</f>
        <v>0</v>
      </c>
      <c r="CU44" s="99">
        <f>IF($N44="Equal",IF(AND(CU$11&gt;$K44,EOMONTH($M44,0)&gt;=CU$11),($F44-$O44)/$L44,0),IFERROR(($F44-$O44)*INDEX('S-Curve'!$C$3:$AM$39,MATCH('Development Costs'!$L44,'S-Curve'!$C$3:$C$39,0),MATCH(DATEDIF('Development Costs'!$K44,'Development Costs'!CU$11,"m")+1,'S-Curve'!$C$3:$AM$3,0)),0))</f>
        <v>0</v>
      </c>
      <c r="CV44" s="99">
        <f>IF($N44="Equal",IF(AND(CV$11&gt;$K44,EOMONTH($M44,0)&gt;=CV$11),($F44-$O44)/$L44,0),IFERROR(($F44-$O44)*INDEX('S-Curve'!$C$3:$AM$39,MATCH('Development Costs'!$L44,'S-Curve'!$C$3:$C$39,0),MATCH(DATEDIF('Development Costs'!$K44,'Development Costs'!CV$11,"m")+1,'S-Curve'!$C$3:$AM$3,0)),0))</f>
        <v>0</v>
      </c>
      <c r="CW44" s="99">
        <f>IF($N44="Equal",IF(AND(CW$11&gt;$K44,EOMONTH($M44,0)&gt;=CW$11),($F44-$O44)/$L44,0),IFERROR(($F44-$O44)*INDEX('S-Curve'!$C$3:$AM$39,MATCH('Development Costs'!$L44,'S-Curve'!$C$3:$C$39,0),MATCH(DATEDIF('Development Costs'!$K44,'Development Costs'!CW$11,"m")+1,'S-Curve'!$C$3:$AM$3,0)),0))</f>
        <v>0</v>
      </c>
      <c r="CX44" s="99">
        <f>IF($N44="Equal",IF(AND(CX$11&gt;$K44,EOMONTH($M44,0)&gt;=CX$11),($F44-$O44)/$L44,0),IFERROR(($F44-$O44)*INDEX('S-Curve'!$C$3:$AM$39,MATCH('Development Costs'!$L44,'S-Curve'!$C$3:$C$39,0),MATCH(DATEDIF('Development Costs'!$K44,'Development Costs'!CX$11,"m")+1,'S-Curve'!$C$3:$AM$3,0)),0))</f>
        <v>0</v>
      </c>
      <c r="CY44" s="99">
        <f>IF($N44="Equal",IF(AND(CY$11&gt;$K44,EOMONTH($M44,0)&gt;=CY$11),($F44-$O44)/$L44,0),IFERROR(($F44-$O44)*INDEX('S-Curve'!$C$3:$AM$39,MATCH('Development Costs'!$L44,'S-Curve'!$C$3:$C$39,0),MATCH(DATEDIF('Development Costs'!$K44,'Development Costs'!CY$11,"m")+1,'S-Curve'!$C$3:$AM$3,0)),0))</f>
        <v>0</v>
      </c>
      <c r="CZ44" s="99">
        <f>IF($N44="Equal",IF(AND(CZ$11&gt;$K44,EOMONTH($M44,0)&gt;=CZ$11),($F44-$O44)/$L44,0),IFERROR(($F44-$O44)*INDEX('S-Curve'!$C$3:$AM$39,MATCH('Development Costs'!$L44,'S-Curve'!$C$3:$C$39,0),MATCH(DATEDIF('Development Costs'!$K44,'Development Costs'!CZ$11,"m")+1,'S-Curve'!$C$3:$AM$3,0)),0))</f>
        <v>0</v>
      </c>
      <c r="DA44" s="99">
        <f>IF($N44="Equal",IF(AND(DA$11&gt;$K44,EOMONTH($M44,0)&gt;=DA$11),($F44-$O44)/$L44,0),IFERROR(($F44-$O44)*INDEX('S-Curve'!$C$3:$AM$39,MATCH('Development Costs'!$L44,'S-Curve'!$C$3:$C$39,0),MATCH(DATEDIF('Development Costs'!$K44,'Development Costs'!DA$11,"m")+1,'S-Curve'!$C$3:$AM$3,0)),0))</f>
        <v>0</v>
      </c>
      <c r="DB44" s="99">
        <f>IF($N44="Equal",IF(AND(DB$11&gt;$K44,EOMONTH($M44,0)&gt;=DB$11),($F44-$O44)/$L44,0),IFERROR(($F44-$O44)*INDEX('S-Curve'!$C$3:$AM$39,MATCH('Development Costs'!$L44,'S-Curve'!$C$3:$C$39,0),MATCH(DATEDIF('Development Costs'!$K44,'Development Costs'!DB$11,"m")+1,'S-Curve'!$C$3:$AM$3,0)),0))</f>
        <v>0</v>
      </c>
      <c r="DC44" s="99">
        <f>IF($N44="Equal",IF(AND(DC$11&gt;$K44,EOMONTH($M44,0)&gt;=DC$11),($F44-$O44)/$L44,0),IFERROR(($F44-$O44)*INDEX('S-Curve'!$C$3:$AM$39,MATCH('Development Costs'!$L44,'S-Curve'!$C$3:$C$39,0),MATCH(DATEDIF('Development Costs'!$K44,'Development Costs'!DC$11,"m")+1,'S-Curve'!$C$3:$AM$3,0)),0))</f>
        <v>0</v>
      </c>
      <c r="DD44" s="99">
        <f>IF($N44="Equal",IF(AND(DD$11&gt;$K44,EOMONTH($M44,0)&gt;=DD$11),($F44-$O44)/$L44,0),IFERROR(($F44-$O44)*INDEX('S-Curve'!$C$3:$AM$39,MATCH('Development Costs'!$L44,'S-Curve'!$C$3:$C$39,0),MATCH(DATEDIF('Development Costs'!$K44,'Development Costs'!DD$11,"m")+1,'S-Curve'!$C$3:$AM$3,0)),0))</f>
        <v>0</v>
      </c>
      <c r="DE44" s="99">
        <f>IF($N44="Equal",IF(AND(DE$11&gt;$K44,EOMONTH($M44,0)&gt;=DE$11),($F44-$O44)/$L44,0),IFERROR(($F44-$O44)*INDEX('S-Curve'!$C$3:$AM$39,MATCH('Development Costs'!$L44,'S-Curve'!$C$3:$C$39,0),MATCH(DATEDIF('Development Costs'!$K44,'Development Costs'!DE$11,"m")+1,'S-Curve'!$C$3:$AM$3,0)),0))</f>
        <v>0</v>
      </c>
      <c r="DF44" s="99">
        <f>IF($N44="Equal",IF(AND(DF$11&gt;$K44,EOMONTH($M44,0)&gt;=DF$11),($F44-$O44)/$L44,0),IFERROR(($F44-$O44)*INDEX('S-Curve'!$C$3:$AM$39,MATCH('Development Costs'!$L44,'S-Curve'!$C$3:$C$39,0),MATCH(DATEDIF('Development Costs'!$K44,'Development Costs'!DF$11,"m")+1,'S-Curve'!$C$3:$AM$3,0)),0))</f>
        <v>0</v>
      </c>
      <c r="DG44" s="99">
        <f>IF($N44="Equal",IF(AND(DG$11&gt;$K44,EOMONTH($M44,0)&gt;=DG$11),($F44-$O44)/$L44,0),IFERROR(($F44-$O44)*INDEX('S-Curve'!$C$3:$AM$39,MATCH('Development Costs'!$L44,'S-Curve'!$C$3:$C$39,0),MATCH(DATEDIF('Development Costs'!$K44,'Development Costs'!DG$11,"m")+1,'S-Curve'!$C$3:$AM$3,0)),0))</f>
        <v>0</v>
      </c>
      <c r="DH44" s="99">
        <f>IF($N44="Equal",IF(AND(DH$11&gt;$K44,EOMONTH($M44,0)&gt;=DH$11),($F44-$O44)/$L44,0),IFERROR(($F44-$O44)*INDEX('S-Curve'!$C$3:$AM$39,MATCH('Development Costs'!$L44,'S-Curve'!$C$3:$C$39,0),MATCH(DATEDIF('Development Costs'!$K44,'Development Costs'!DH$11,"m")+1,'S-Curve'!$C$3:$AM$3,0)),0))</f>
        <v>0</v>
      </c>
      <c r="DI44" s="99">
        <f>IF($N44="Equal",IF(AND(DI$11&gt;$K44,EOMONTH($M44,0)&gt;=DI$11),($F44-$O44)/$L44,0),IFERROR(($F44-$O44)*INDEX('S-Curve'!$C$3:$AM$39,MATCH('Development Costs'!$L44,'S-Curve'!$C$3:$C$39,0),MATCH(DATEDIF('Development Costs'!$K44,'Development Costs'!DI$11,"m")+1,'S-Curve'!$C$3:$AM$3,0)),0))</f>
        <v>0</v>
      </c>
      <c r="DJ44" s="99">
        <f>IF($N44="Equal",IF(AND(DJ$11&gt;$K44,EOMONTH($M44,0)&gt;=DJ$11),($F44-$O44)/$L44,0),IFERROR(($F44-$O44)*INDEX('S-Curve'!$C$3:$AM$39,MATCH('Development Costs'!$L44,'S-Curve'!$C$3:$C$39,0),MATCH(DATEDIF('Development Costs'!$K44,'Development Costs'!DJ$11,"m")+1,'S-Curve'!$C$3:$AM$3,0)),0))</f>
        <v>0</v>
      </c>
      <c r="DK44" s="99">
        <f>IF($N44="Equal",IF(AND(DK$11&gt;$K44,EOMONTH($M44,0)&gt;=DK$11),($F44-$O44)/$L44,0),IFERROR(($F44-$O44)*INDEX('S-Curve'!$C$3:$AM$39,MATCH('Development Costs'!$L44,'S-Curve'!$C$3:$C$39,0),MATCH(DATEDIF('Development Costs'!$K44,'Development Costs'!DK$11,"m")+1,'S-Curve'!$C$3:$AM$3,0)),0))</f>
        <v>0</v>
      </c>
      <c r="DL44" s="99">
        <f>IF($N44="Equal",IF(AND(DL$11&gt;$K44,EOMONTH($M44,0)&gt;=DL$11),($F44-$O44)/$L44,0),IFERROR(($F44-$O44)*INDEX('S-Curve'!$C$3:$AM$39,MATCH('Development Costs'!$L44,'S-Curve'!$C$3:$C$39,0),MATCH(DATEDIF('Development Costs'!$K44,'Development Costs'!DL$11,"m")+1,'S-Curve'!$C$3:$AM$3,0)),0))</f>
        <v>0</v>
      </c>
      <c r="DM44" s="99">
        <f>IF($N44="Equal",IF(AND(DM$11&gt;$K44,EOMONTH($M44,0)&gt;=DM$11),($F44-$O44)/$L44,0),IFERROR(($F44-$O44)*INDEX('S-Curve'!$C$3:$AM$39,MATCH('Development Costs'!$L44,'S-Curve'!$C$3:$C$39,0),MATCH(DATEDIF('Development Costs'!$K44,'Development Costs'!DM$11,"m")+1,'S-Curve'!$C$3:$AM$3,0)),0))</f>
        <v>0</v>
      </c>
      <c r="DN44" s="99">
        <f>IF($N44="Equal",IF(AND(DN$11&gt;$K44,EOMONTH($M44,0)&gt;=DN$11),($F44-$O44)/$L44,0),IFERROR(($F44-$O44)*INDEX('S-Curve'!$C$3:$AM$39,MATCH('Development Costs'!$L44,'S-Curve'!$C$3:$C$39,0),MATCH(DATEDIF('Development Costs'!$K44,'Development Costs'!DN$11,"m")+1,'S-Curve'!$C$3:$AM$3,0)),0))</f>
        <v>0</v>
      </c>
      <c r="DO44" s="99">
        <f>IF($N44="Equal",IF(AND(DO$11&gt;$K44,EOMONTH($M44,0)&gt;=DO$11),($F44-$O44)/$L44,0),IFERROR(($F44-$O44)*INDEX('S-Curve'!$C$3:$AM$39,MATCH('Development Costs'!$L44,'S-Curve'!$C$3:$C$39,0),MATCH(DATEDIF('Development Costs'!$K44,'Development Costs'!DO$11,"m")+1,'S-Curve'!$C$3:$AM$3,0)),0))</f>
        <v>0</v>
      </c>
      <c r="DP44" s="99">
        <f>IF($N44="Equal",IF(AND(DP$11&gt;$K44,EOMONTH($M44,0)&gt;=DP$11),($F44-$O44)/$L44,0),IFERROR(($F44-$O44)*INDEX('S-Curve'!$C$3:$AM$39,MATCH('Development Costs'!$L44,'S-Curve'!$C$3:$C$39,0),MATCH(DATEDIF('Development Costs'!$K44,'Development Costs'!DP$11,"m")+1,'S-Curve'!$C$3:$AM$3,0)),0))</f>
        <v>0</v>
      </c>
      <c r="DQ44" s="99">
        <f>IF($N44="Equal",IF(AND(DQ$11&gt;$K44,EOMONTH($M44,0)&gt;=DQ$11),($F44-$O44)/$L44,0),IFERROR(($F44-$O44)*INDEX('S-Curve'!$C$3:$AM$39,MATCH('Development Costs'!$L44,'S-Curve'!$C$3:$C$39,0),MATCH(DATEDIF('Development Costs'!$K44,'Development Costs'!DQ$11,"m")+1,'S-Curve'!$C$3:$AM$3,0)),0))</f>
        <v>0</v>
      </c>
      <c r="DR44" s="99">
        <f>IF($N44="Equal",IF(AND(DR$11&gt;$K44,EOMONTH($M44,0)&gt;=DR$11),($F44-$O44)/$L44,0),IFERROR(($F44-$O44)*INDEX('S-Curve'!$C$3:$AM$39,MATCH('Development Costs'!$L44,'S-Curve'!$C$3:$C$39,0),MATCH(DATEDIF('Development Costs'!$K44,'Development Costs'!DR$11,"m")+1,'S-Curve'!$C$3:$AM$3,0)),0))</f>
        <v>0</v>
      </c>
      <c r="DS44" s="99">
        <f>IF($N44="Equal",IF(AND(DS$11&gt;$K44,EOMONTH($M44,0)&gt;=DS$11),($F44-$O44)/$L44,0),IFERROR(($F44-$O44)*INDEX('S-Curve'!$C$3:$AM$39,MATCH('Development Costs'!$L44,'S-Curve'!$C$3:$C$39,0),MATCH(DATEDIF('Development Costs'!$K44,'Development Costs'!DS$11,"m")+1,'S-Curve'!$C$3:$AM$3,0)),0))</f>
        <v>0</v>
      </c>
      <c r="DT44" s="99">
        <f>IF($N44="Equal",IF(AND(DT$11&gt;$K44,EOMONTH($M44,0)&gt;=DT$11),($F44-$O44)/$L44,0),IFERROR(($F44-$O44)*INDEX('S-Curve'!$C$3:$AM$39,MATCH('Development Costs'!$L44,'S-Curve'!$C$3:$C$39,0),MATCH(DATEDIF('Development Costs'!$K44,'Development Costs'!DT$11,"m")+1,'S-Curve'!$C$3:$AM$3,0)),0))</f>
        <v>0</v>
      </c>
      <c r="DU44" s="99">
        <f>IF($N44="Equal",IF(AND(DU$11&gt;$K44,EOMONTH($M44,0)&gt;=DU$11),($F44-$O44)/$L44,0),IFERROR(($F44-$O44)*INDEX('S-Curve'!$C$3:$AM$39,MATCH('Development Costs'!$L44,'S-Curve'!$C$3:$C$39,0),MATCH(DATEDIF('Development Costs'!$K44,'Development Costs'!DU$11,"m")+1,'S-Curve'!$C$3:$AM$3,0)),0))</f>
        <v>0</v>
      </c>
      <c r="DV44" s="99">
        <f>IF($N44="Equal",IF(AND(DV$11&gt;$K44,EOMONTH($M44,0)&gt;=DV$11),($F44-$O44)/$L44,0),IFERROR(($F44-$O44)*INDEX('S-Curve'!$C$3:$AM$39,MATCH('Development Costs'!$L44,'S-Curve'!$C$3:$C$39,0),MATCH(DATEDIF('Development Costs'!$K44,'Development Costs'!DV$11,"m")+1,'S-Curve'!$C$3:$AM$3,0)),0))</f>
        <v>0</v>
      </c>
      <c r="DW44" s="99">
        <f>IF($N44="Equal",IF(AND(DW$11&gt;$K44,EOMONTH($M44,0)&gt;=DW$11),($F44-$O44)/$L44,0),IFERROR(($F44-$O44)*INDEX('S-Curve'!$C$3:$AM$39,MATCH('Development Costs'!$L44,'S-Curve'!$C$3:$C$39,0),MATCH(DATEDIF('Development Costs'!$K44,'Development Costs'!DW$11,"m")+1,'S-Curve'!$C$3:$AM$3,0)),0))</f>
        <v>0</v>
      </c>
      <c r="DX44" s="99">
        <f>IF($N44="Equal",IF(AND(DX$11&gt;$K44,EOMONTH($M44,0)&gt;=DX$11),($F44-$O44)/$L44,0),IFERROR(($F44-$O44)*INDEX('S-Curve'!$C$3:$AM$39,MATCH('Development Costs'!$L44,'S-Curve'!$C$3:$C$39,0),MATCH(DATEDIF('Development Costs'!$K44,'Development Costs'!DX$11,"m")+1,'S-Curve'!$C$3:$AM$3,0)),0))</f>
        <v>0</v>
      </c>
      <c r="DY44" s="99">
        <f>IF($N44="Equal",IF(AND(DY$11&gt;$K44,EOMONTH($M44,0)&gt;=DY$11),($F44-$O44)/$L44,0),IFERROR(($F44-$O44)*INDEX('S-Curve'!$C$3:$AM$39,MATCH('Development Costs'!$L44,'S-Curve'!$C$3:$C$39,0),MATCH(DATEDIF('Development Costs'!$K44,'Development Costs'!DY$11,"m")+1,'S-Curve'!$C$3:$AM$3,0)),0))</f>
        <v>0</v>
      </c>
      <c r="DZ44" s="99">
        <f>IF($N44="Equal",IF(AND(DZ$11&gt;$K44,EOMONTH($M44,0)&gt;=DZ$11),($F44-$O44)/$L44,0),IFERROR(($F44-$O44)*INDEX('S-Curve'!$C$3:$AM$39,MATCH('Development Costs'!$L44,'S-Curve'!$C$3:$C$39,0),MATCH(DATEDIF('Development Costs'!$K44,'Development Costs'!DZ$11,"m")+1,'S-Curve'!$C$3:$AM$3,0)),0))</f>
        <v>0</v>
      </c>
      <c r="EA44" s="99">
        <f>IF($N44="Equal",IF(AND(EA$11&gt;$K44,EOMONTH($M44,0)&gt;=EA$11),($F44-$O44)/$L44,0),IFERROR(($F44-$O44)*INDEX('S-Curve'!$C$3:$AM$39,MATCH('Development Costs'!$L44,'S-Curve'!$C$3:$C$39,0),MATCH(DATEDIF('Development Costs'!$K44,'Development Costs'!EA$11,"m")+1,'S-Curve'!$C$3:$AM$3,0)),0))</f>
        <v>0</v>
      </c>
      <c r="EB44" s="99">
        <f>IF($N44="Equal",IF(AND(EB$11&gt;$K44,EOMONTH($M44,0)&gt;=EB$11),($F44-$O44)/$L44,0),IFERROR(($F44-$O44)*INDEX('S-Curve'!$C$3:$AM$39,MATCH('Development Costs'!$L44,'S-Curve'!$C$3:$C$39,0),MATCH(DATEDIF('Development Costs'!$K44,'Development Costs'!EB$11,"m")+1,'S-Curve'!$C$3:$AM$3,0)),0))</f>
        <v>0</v>
      </c>
      <c r="EC44" s="99">
        <f>IF($N44="Equal",IF(AND(EC$11&gt;$K44,EOMONTH($M44,0)&gt;=EC$11),($F44-$O44)/$L44,0),IFERROR(($F44-$O44)*INDEX('S-Curve'!$C$3:$AM$39,MATCH('Development Costs'!$L44,'S-Curve'!$C$3:$C$39,0),MATCH(DATEDIF('Development Costs'!$K44,'Development Costs'!EC$11,"m")+1,'S-Curve'!$C$3:$AM$3,0)),0))</f>
        <v>0</v>
      </c>
      <c r="ED44" s="99">
        <f>IF($N44="Equal",IF(AND(ED$11&gt;$K44,EOMONTH($M44,0)&gt;=ED$11),($F44-$O44)/$L44,0),IFERROR(($F44-$O44)*INDEX('S-Curve'!$C$3:$AM$39,MATCH('Development Costs'!$L44,'S-Curve'!$C$3:$C$39,0),MATCH(DATEDIF('Development Costs'!$K44,'Development Costs'!ED$11,"m")+1,'S-Curve'!$C$3:$AM$3,0)),0))</f>
        <v>0</v>
      </c>
      <c r="EE44" s="99">
        <f>IF($N44="Equal",IF(AND(EE$11&gt;$K44,EOMONTH($M44,0)&gt;=EE$11),($F44-$O44)/$L44,0),IFERROR(($F44-$O44)*INDEX('S-Curve'!$C$3:$AM$39,MATCH('Development Costs'!$L44,'S-Curve'!$C$3:$C$39,0),MATCH(DATEDIF('Development Costs'!$K44,'Development Costs'!EE$11,"m")+1,'S-Curve'!$C$3:$AM$3,0)),0))</f>
        <v>0</v>
      </c>
      <c r="EF44" s="99">
        <f>IF($N44="Equal",IF(AND(EF$11&gt;$K44,EOMONTH($M44,0)&gt;=EF$11),($F44-$O44)/$L44,0),IFERROR(($F44-$O44)*INDEX('S-Curve'!$C$3:$AM$39,MATCH('Development Costs'!$L44,'S-Curve'!$C$3:$C$39,0),MATCH(DATEDIF('Development Costs'!$K44,'Development Costs'!EF$11,"m")+1,'S-Curve'!$C$3:$AM$3,0)),0))</f>
        <v>0</v>
      </c>
      <c r="EG44" s="99">
        <f>IF(EC44="Equal",IF(AND(EG$11&gt;$K44,EOMONTH($M44,0)&gt;=EG$11),($F44-$O44)/$L44,0),IFERROR(($F44-$O44)*INDEX('S-Curve'!$C$3:$AM$39,MATCH('Development Costs'!$L44,'S-Curve'!$C$3:$C$39,0),MATCH(DATEDIF('Development Costs'!$K44,'Development Costs'!EG$11,"m")+1,'S-Curve'!$C$3:$AM$3,0)),0))</f>
        <v>0</v>
      </c>
    </row>
    <row r="45" spans="2:137">
      <c r="B45" s="157" t="s">
        <v>359</v>
      </c>
      <c r="F45" s="71">
        <v>0</v>
      </c>
      <c r="G45" s="105">
        <f t="shared" si="18"/>
        <v>0</v>
      </c>
      <c r="H45" s="99">
        <f>F45/Assumptions!$D$60</f>
        <v>0</v>
      </c>
      <c r="I45" s="32">
        <f t="shared" ca="1" si="19"/>
        <v>0</v>
      </c>
      <c r="K45" s="73">
        <f>Assumptions!$D$19</f>
        <v>46539</v>
      </c>
      <c r="L45" s="155">
        <v>12</v>
      </c>
      <c r="M45" s="149">
        <f t="shared" si="20"/>
        <v>46874</v>
      </c>
      <c r="N45" s="70" t="s">
        <v>400</v>
      </c>
      <c r="O45" s="71">
        <v>0</v>
      </c>
      <c r="P45" s="1" t="str">
        <f t="shared" si="8"/>
        <v/>
      </c>
      <c r="Q45" s="99">
        <f t="shared" si="21"/>
        <v>0</v>
      </c>
      <c r="R45" s="99">
        <f>IF($N45="Equal",IF(AND(R$11&gt;$K45,EOMONTH($M45,0)&gt;=R$11),($F45-$O45)/$L45,0),IFERROR(($F45-$O45)*INDEX('S-Curve'!$C$3:$AM$39,MATCH('Development Costs'!$L45,'S-Curve'!$C$3:$C$39,0),MATCH(DATEDIF('Development Costs'!$K45,'Development Costs'!R$11,"m")+1,'S-Curve'!$C$3:$AM$3,0)),0))</f>
        <v>0</v>
      </c>
      <c r="S45" s="99">
        <f>IF($N45="Equal",IF(AND(S$11&gt;$K45,EOMONTH($M45,0)&gt;=S$11),($F45-$O45)/$L45,0),IFERROR(($F45-$O45)*INDEX('S-Curve'!$C$3:$AM$39,MATCH('Development Costs'!$L45,'S-Curve'!$C$3:$C$39,0),MATCH(DATEDIF('Development Costs'!$K45,'Development Costs'!S$11,"m")+1,'S-Curve'!$C$3:$AM$3,0)),0))</f>
        <v>0</v>
      </c>
      <c r="T45" s="99">
        <f>IF($N45="Equal",IF(AND(T$11&gt;$K45,EOMONTH($M45,0)&gt;=T$11),($F45-$O45)/$L45,0),IFERROR(($F45-$O45)*INDEX('S-Curve'!$C$3:$AM$39,MATCH('Development Costs'!$L45,'S-Curve'!$C$3:$C$39,0),MATCH(DATEDIF('Development Costs'!$K45,'Development Costs'!T$11,"m")+1,'S-Curve'!$C$3:$AM$3,0)),0))</f>
        <v>0</v>
      </c>
      <c r="U45" s="99">
        <f>IF($N45="Equal",IF(AND(U$11&gt;$K45,EOMONTH($M45,0)&gt;=U$11),($F45-$O45)/$L45,0),IFERROR(($F45-$O45)*INDEX('S-Curve'!$C$3:$AM$39,MATCH('Development Costs'!$L45,'S-Curve'!$C$3:$C$39,0),MATCH(DATEDIF('Development Costs'!$K45,'Development Costs'!U$11,"m")+1,'S-Curve'!$C$3:$AM$3,0)),0))</f>
        <v>0</v>
      </c>
      <c r="V45" s="99">
        <f>IF($N45="Equal",IF(AND(V$11&gt;$K45,EOMONTH($M45,0)&gt;=V$11),($F45-$O45)/$L45,0),IFERROR(($F45-$O45)*INDEX('S-Curve'!$C$3:$AM$39,MATCH('Development Costs'!$L45,'S-Curve'!$C$3:$C$39,0),MATCH(DATEDIF('Development Costs'!$K45,'Development Costs'!V$11,"m")+1,'S-Curve'!$C$3:$AM$3,0)),0))</f>
        <v>0</v>
      </c>
      <c r="W45" s="99">
        <f>IF($N45="Equal",IF(AND(W$11&gt;$K45,EOMONTH($M45,0)&gt;=W$11),($F45-$O45)/$L45,0),IFERROR(($F45-$O45)*INDEX('S-Curve'!$C$3:$AM$39,MATCH('Development Costs'!$L45,'S-Curve'!$C$3:$C$39,0),MATCH(DATEDIF('Development Costs'!$K45,'Development Costs'!W$11,"m")+1,'S-Curve'!$C$3:$AM$3,0)),0))</f>
        <v>0</v>
      </c>
      <c r="X45" s="99">
        <f>IF($N45="Equal",IF(AND(X$11&gt;$K45,EOMONTH($M45,0)&gt;=X$11),($F45-$O45)/$L45,0),IFERROR(($F45-$O45)*INDEX('S-Curve'!$C$3:$AM$39,MATCH('Development Costs'!$L45,'S-Curve'!$C$3:$C$39,0),MATCH(DATEDIF('Development Costs'!$K45,'Development Costs'!X$11,"m")+1,'S-Curve'!$C$3:$AM$3,0)),0))</f>
        <v>0</v>
      </c>
      <c r="Y45" s="99">
        <f>IF($N45="Equal",IF(AND(Y$11&gt;$K45,EOMONTH($M45,0)&gt;=Y$11),($F45-$O45)/$L45,0),IFERROR(($F45-$O45)*INDEX('S-Curve'!$C$3:$AM$39,MATCH('Development Costs'!$L45,'S-Curve'!$C$3:$C$39,0),MATCH(DATEDIF('Development Costs'!$K45,'Development Costs'!Y$11,"m")+1,'S-Curve'!$C$3:$AM$3,0)),0))</f>
        <v>0</v>
      </c>
      <c r="Z45" s="99">
        <f>IF($N45="Equal",IF(AND(Z$11&gt;$K45,EOMONTH($M45,0)&gt;=Z$11),($F45-$O45)/$L45,0),IFERROR(($F45-$O45)*INDEX('S-Curve'!$C$3:$AM$39,MATCH('Development Costs'!$L45,'S-Curve'!$C$3:$C$39,0),MATCH(DATEDIF('Development Costs'!$K45,'Development Costs'!Z$11,"m")+1,'S-Curve'!$C$3:$AM$3,0)),0))</f>
        <v>0</v>
      </c>
      <c r="AA45" s="99">
        <f>IF($N45="Equal",IF(AND(AA$11&gt;$K45,EOMONTH($M45,0)&gt;=AA$11),($F45-$O45)/$L45,0),IFERROR(($F45-$O45)*INDEX('S-Curve'!$C$3:$AM$39,MATCH('Development Costs'!$L45,'S-Curve'!$C$3:$C$39,0),MATCH(DATEDIF('Development Costs'!$K45,'Development Costs'!AA$11,"m")+1,'S-Curve'!$C$3:$AM$3,0)),0))</f>
        <v>0</v>
      </c>
      <c r="AB45" s="99">
        <f>IF($N45="Equal",IF(AND(AB$11&gt;$K45,EOMONTH($M45,0)&gt;=AB$11),($F45-$O45)/$L45,0),IFERROR(($F45-$O45)*INDEX('S-Curve'!$C$3:$AM$39,MATCH('Development Costs'!$L45,'S-Curve'!$C$3:$C$39,0),MATCH(DATEDIF('Development Costs'!$K45,'Development Costs'!AB$11,"m")+1,'S-Curve'!$C$3:$AM$3,0)),0))</f>
        <v>0</v>
      </c>
      <c r="AC45" s="99">
        <f>IF($N45="Equal",IF(AND(AC$11&gt;$K45,EOMONTH($M45,0)&gt;=AC$11),($F45-$O45)/$L45,0),IFERROR(($F45-$O45)*INDEX('S-Curve'!$C$3:$AM$39,MATCH('Development Costs'!$L45,'S-Curve'!$C$3:$C$39,0),MATCH(DATEDIF('Development Costs'!$K45,'Development Costs'!AC$11,"m")+1,'S-Curve'!$C$3:$AM$3,0)),0))</f>
        <v>0</v>
      </c>
      <c r="AD45" s="99">
        <f>IF($N45="Equal",IF(AND(AD$11&gt;$K45,EOMONTH($M45,0)&gt;=AD$11),($F45-$O45)/$L45,0),IFERROR(($F45-$O45)*INDEX('S-Curve'!$C$3:$AM$39,MATCH('Development Costs'!$L45,'S-Curve'!$C$3:$C$39,0),MATCH(DATEDIF('Development Costs'!$K45,'Development Costs'!AD$11,"m")+1,'S-Curve'!$C$3:$AM$3,0)),0))</f>
        <v>0</v>
      </c>
      <c r="AE45" s="99">
        <f>IF($N45="Equal",IF(AND(AE$11&gt;$K45,EOMONTH($M45,0)&gt;=AE$11),($F45-$O45)/$L45,0),IFERROR(($F45-$O45)*INDEX('S-Curve'!$C$3:$AM$39,MATCH('Development Costs'!$L45,'S-Curve'!$C$3:$C$39,0),MATCH(DATEDIF('Development Costs'!$K45,'Development Costs'!AE$11,"m")+1,'S-Curve'!$C$3:$AM$3,0)),0))</f>
        <v>0</v>
      </c>
      <c r="AF45" s="99">
        <f>IF($N45="Equal",IF(AND(AF$11&gt;$K45,EOMONTH($M45,0)&gt;=AF$11),($F45-$O45)/$L45,0),IFERROR(($F45-$O45)*INDEX('S-Curve'!$C$3:$AM$39,MATCH('Development Costs'!$L45,'S-Curve'!$C$3:$C$39,0),MATCH(DATEDIF('Development Costs'!$K45,'Development Costs'!AF$11,"m")+1,'S-Curve'!$C$3:$AM$3,0)),0))</f>
        <v>0</v>
      </c>
      <c r="AG45" s="99">
        <f>IF($N45="Equal",IF(AND(AG$11&gt;$K45,EOMONTH($M45,0)&gt;=AG$11),($F45-$O45)/$L45,0),IFERROR(($F45-$O45)*INDEX('S-Curve'!$C$3:$AM$39,MATCH('Development Costs'!$L45,'S-Curve'!$C$3:$C$39,0),MATCH(DATEDIF('Development Costs'!$K45,'Development Costs'!AG$11,"m")+1,'S-Curve'!$C$3:$AM$3,0)),0))</f>
        <v>0</v>
      </c>
      <c r="AH45" s="99">
        <f>IF($N45="Equal",IF(AND(AH$11&gt;$K45,EOMONTH($M45,0)&gt;=AH$11),($F45-$O45)/$L45,0),IFERROR(($F45-$O45)*INDEX('S-Curve'!$C$3:$AM$39,MATCH('Development Costs'!$L45,'S-Curve'!$C$3:$C$39,0),MATCH(DATEDIF('Development Costs'!$K45,'Development Costs'!AH$11,"m")+1,'S-Curve'!$C$3:$AM$3,0)),0))</f>
        <v>0</v>
      </c>
      <c r="AI45" s="99">
        <f>IF($N45="Equal",IF(AND(AI$11&gt;$K45,EOMONTH($M45,0)&gt;=AI$11),($F45-$O45)/$L45,0),IFERROR(($F45-$O45)*INDEX('S-Curve'!$C$3:$AM$39,MATCH('Development Costs'!$L45,'S-Curve'!$C$3:$C$39,0),MATCH(DATEDIF('Development Costs'!$K45,'Development Costs'!AI$11,"m")+1,'S-Curve'!$C$3:$AM$3,0)),0))</f>
        <v>0</v>
      </c>
      <c r="AJ45" s="99">
        <f>IF($N45="Equal",IF(AND(AJ$11&gt;$K45,EOMONTH($M45,0)&gt;=AJ$11),($F45-$O45)/$L45,0),IFERROR(($F45-$O45)*INDEX('S-Curve'!$C$3:$AM$39,MATCH('Development Costs'!$L45,'S-Curve'!$C$3:$C$39,0),MATCH(DATEDIF('Development Costs'!$K45,'Development Costs'!AJ$11,"m")+1,'S-Curve'!$C$3:$AM$3,0)),0))</f>
        <v>0</v>
      </c>
      <c r="AK45" s="99">
        <f>IF($N45="Equal",IF(AND(AK$11&gt;$K45,EOMONTH($M45,0)&gt;=AK$11),($F45-$O45)/$L45,0),IFERROR(($F45-$O45)*INDEX('S-Curve'!$C$3:$AM$39,MATCH('Development Costs'!$L45,'S-Curve'!$C$3:$C$39,0),MATCH(DATEDIF('Development Costs'!$K45,'Development Costs'!AK$11,"m")+1,'S-Curve'!$C$3:$AM$3,0)),0))</f>
        <v>0</v>
      </c>
      <c r="AL45" s="99">
        <f>IF($N45="Equal",IF(AND(AL$11&gt;$K45,EOMONTH($M45,0)&gt;=AL$11),($F45-$O45)/$L45,0),IFERROR(($F45-$O45)*INDEX('S-Curve'!$C$3:$AM$39,MATCH('Development Costs'!$L45,'S-Curve'!$C$3:$C$39,0),MATCH(DATEDIF('Development Costs'!$K45,'Development Costs'!AL$11,"m")+1,'S-Curve'!$C$3:$AM$3,0)),0))</f>
        <v>0</v>
      </c>
      <c r="AM45" s="99">
        <f>IF($N45="Equal",IF(AND(AM$11&gt;$K45,EOMONTH($M45,0)&gt;=AM$11),($F45-$O45)/$L45,0),IFERROR(($F45-$O45)*INDEX('S-Curve'!$C$3:$AM$39,MATCH('Development Costs'!$L45,'S-Curve'!$C$3:$C$39,0),MATCH(DATEDIF('Development Costs'!$K45,'Development Costs'!AM$11,"m")+1,'S-Curve'!$C$3:$AM$3,0)),0))</f>
        <v>0</v>
      </c>
      <c r="AN45" s="99">
        <f>IF($N45="Equal",IF(AND(AN$11&gt;$K45,EOMONTH($M45,0)&gt;=AN$11),($F45-$O45)/$L45,0),IFERROR(($F45-$O45)*INDEX('S-Curve'!$C$3:$AM$39,MATCH('Development Costs'!$L45,'S-Curve'!$C$3:$C$39,0),MATCH(DATEDIF('Development Costs'!$K45,'Development Costs'!AN$11,"m")+1,'S-Curve'!$C$3:$AM$3,0)),0))</f>
        <v>0</v>
      </c>
      <c r="AO45" s="99">
        <f>IF($N45="Equal",IF(AND(AO$11&gt;$K45,EOMONTH($M45,0)&gt;=AO$11),($F45-$O45)/$L45,0),IFERROR(($F45-$O45)*INDEX('S-Curve'!$C$3:$AM$39,MATCH('Development Costs'!$L45,'S-Curve'!$C$3:$C$39,0),MATCH(DATEDIF('Development Costs'!$K45,'Development Costs'!AO$11,"m")+1,'S-Curve'!$C$3:$AM$3,0)),0))</f>
        <v>0</v>
      </c>
      <c r="AP45" s="99">
        <f>IF($N45="Equal",IF(AND(AP$11&gt;$K45,EOMONTH($M45,0)&gt;=AP$11),($F45-$O45)/$L45,0),IFERROR(($F45-$O45)*INDEX('S-Curve'!$C$3:$AM$39,MATCH('Development Costs'!$L45,'S-Curve'!$C$3:$C$39,0),MATCH(DATEDIF('Development Costs'!$K45,'Development Costs'!AP$11,"m")+1,'S-Curve'!$C$3:$AM$3,0)),0))</f>
        <v>0</v>
      </c>
      <c r="AQ45" s="99">
        <f>IF($N45="Equal",IF(AND(AQ$11&gt;$K45,EOMONTH($M45,0)&gt;=AQ$11),($F45-$O45)/$L45,0),IFERROR(($F45-$O45)*INDEX('S-Curve'!$C$3:$AM$39,MATCH('Development Costs'!$L45,'S-Curve'!$C$3:$C$39,0),MATCH(DATEDIF('Development Costs'!$K45,'Development Costs'!AQ$11,"m")+1,'S-Curve'!$C$3:$AM$3,0)),0))</f>
        <v>0</v>
      </c>
      <c r="AR45" s="99">
        <f>IF($N45="Equal",IF(AND(AR$11&gt;$K45,EOMONTH($M45,0)&gt;=AR$11),($F45-$O45)/$L45,0),IFERROR(($F45-$O45)*INDEX('S-Curve'!$C$3:$AM$39,MATCH('Development Costs'!$L45,'S-Curve'!$C$3:$C$39,0),MATCH(DATEDIF('Development Costs'!$K45,'Development Costs'!AR$11,"m")+1,'S-Curve'!$C$3:$AM$3,0)),0))</f>
        <v>0</v>
      </c>
      <c r="AS45" s="99">
        <f>IF($N45="Equal",IF(AND(AS$11&gt;$K45,EOMONTH($M45,0)&gt;=AS$11),($F45-$O45)/$L45,0),IFERROR(($F45-$O45)*INDEX('S-Curve'!$C$3:$AM$39,MATCH('Development Costs'!$L45,'S-Curve'!$C$3:$C$39,0),MATCH(DATEDIF('Development Costs'!$K45,'Development Costs'!AS$11,"m")+1,'S-Curve'!$C$3:$AM$3,0)),0))</f>
        <v>0</v>
      </c>
      <c r="AT45" s="99">
        <f>IF($N45="Equal",IF(AND(AT$11&gt;$K45,EOMONTH($M45,0)&gt;=AT$11),($F45-$O45)/$L45,0),IFERROR(($F45-$O45)*INDEX('S-Curve'!$C$3:$AM$39,MATCH('Development Costs'!$L45,'S-Curve'!$C$3:$C$39,0),MATCH(DATEDIF('Development Costs'!$K45,'Development Costs'!AT$11,"m")+1,'S-Curve'!$C$3:$AM$3,0)),0))</f>
        <v>0</v>
      </c>
      <c r="AU45" s="99">
        <f>IF($N45="Equal",IF(AND(AU$11&gt;$K45,EOMONTH($M45,0)&gt;=AU$11),($F45-$O45)/$L45,0),IFERROR(($F45-$O45)*INDEX('S-Curve'!$C$3:$AM$39,MATCH('Development Costs'!$L45,'S-Curve'!$C$3:$C$39,0),MATCH(DATEDIF('Development Costs'!$K45,'Development Costs'!AU$11,"m")+1,'S-Curve'!$C$3:$AM$3,0)),0))</f>
        <v>0</v>
      </c>
      <c r="AV45" s="99">
        <f>IF($N45="Equal",IF(AND(AV$11&gt;$K45,EOMONTH($M45,0)&gt;=AV$11),($F45-$O45)/$L45,0),IFERROR(($F45-$O45)*INDEX('S-Curve'!$C$3:$AM$39,MATCH('Development Costs'!$L45,'S-Curve'!$C$3:$C$39,0),MATCH(DATEDIF('Development Costs'!$K45,'Development Costs'!AV$11,"m")+1,'S-Curve'!$C$3:$AM$3,0)),0))</f>
        <v>0</v>
      </c>
      <c r="AW45" s="99">
        <f>IF($N45="Equal",IF(AND(AW$11&gt;$K45,EOMONTH($M45,0)&gt;=AW$11),($F45-$O45)/$L45,0),IFERROR(($F45-$O45)*INDEX('S-Curve'!$C$3:$AM$39,MATCH('Development Costs'!$L45,'S-Curve'!$C$3:$C$39,0),MATCH(DATEDIF('Development Costs'!$K45,'Development Costs'!AW$11,"m")+1,'S-Curve'!$C$3:$AM$3,0)),0))</f>
        <v>0</v>
      </c>
      <c r="AX45" s="99">
        <f>IF($N45="Equal",IF(AND(AX$11&gt;$K45,EOMONTH($M45,0)&gt;=AX$11),($F45-$O45)/$L45,0),IFERROR(($F45-$O45)*INDEX('S-Curve'!$C$3:$AM$39,MATCH('Development Costs'!$L45,'S-Curve'!$C$3:$C$39,0),MATCH(DATEDIF('Development Costs'!$K45,'Development Costs'!AX$11,"m")+1,'S-Curve'!$C$3:$AM$3,0)),0))</f>
        <v>0</v>
      </c>
      <c r="AY45" s="99">
        <f>IF($N45="Equal",IF(AND(AY$11&gt;$K45,EOMONTH($M45,0)&gt;=AY$11),($F45-$O45)/$L45,0),IFERROR(($F45-$O45)*INDEX('S-Curve'!$C$3:$AM$39,MATCH('Development Costs'!$L45,'S-Curve'!$C$3:$C$39,0),MATCH(DATEDIF('Development Costs'!$K45,'Development Costs'!AY$11,"m")+1,'S-Curve'!$C$3:$AM$3,0)),0))</f>
        <v>0</v>
      </c>
      <c r="AZ45" s="99">
        <f>IF($N45="Equal",IF(AND(AZ$11&gt;$K45,EOMONTH($M45,0)&gt;=AZ$11),($F45-$O45)/$L45,0),IFERROR(($F45-$O45)*INDEX('S-Curve'!$C$3:$AM$39,MATCH('Development Costs'!$L45,'S-Curve'!$C$3:$C$39,0),MATCH(DATEDIF('Development Costs'!$K45,'Development Costs'!AZ$11,"m")+1,'S-Curve'!$C$3:$AM$3,0)),0))</f>
        <v>0</v>
      </c>
      <c r="BA45" s="99">
        <f>IF($N45="Equal",IF(AND(BA$11&gt;$K45,EOMONTH($M45,0)&gt;=BA$11),($F45-$O45)/$L45,0),IFERROR(($F45-$O45)*INDEX('S-Curve'!$C$3:$AM$39,MATCH('Development Costs'!$L45,'S-Curve'!$C$3:$C$39,0),MATCH(DATEDIF('Development Costs'!$K45,'Development Costs'!BA$11,"m")+1,'S-Curve'!$C$3:$AM$3,0)),0))</f>
        <v>0</v>
      </c>
      <c r="BB45" s="99">
        <f>IF($N45="Equal",IF(AND(BB$11&gt;$K45,EOMONTH($M45,0)&gt;=BB$11),($F45-$O45)/$L45,0),IFERROR(($F45-$O45)*INDEX('S-Curve'!$C$3:$AM$39,MATCH('Development Costs'!$L45,'S-Curve'!$C$3:$C$39,0),MATCH(DATEDIF('Development Costs'!$K45,'Development Costs'!BB$11,"m")+1,'S-Curve'!$C$3:$AM$3,0)),0))</f>
        <v>0</v>
      </c>
      <c r="BC45" s="99">
        <f>IF($N45="Equal",IF(AND(BC$11&gt;$K45,EOMONTH($M45,0)&gt;=BC$11),($F45-$O45)/$L45,0),IFERROR(($F45-$O45)*INDEX('S-Curve'!$C$3:$AM$39,MATCH('Development Costs'!$L45,'S-Curve'!$C$3:$C$39,0),MATCH(DATEDIF('Development Costs'!$K45,'Development Costs'!BC$11,"m")+1,'S-Curve'!$C$3:$AM$3,0)),0))</f>
        <v>0</v>
      </c>
      <c r="BD45" s="99">
        <f>IF($N45="Equal",IF(AND(BD$11&gt;$K45,EOMONTH($M45,0)&gt;=BD$11),($F45-$O45)/$L45,0),IFERROR(($F45-$O45)*INDEX('S-Curve'!$C$3:$AM$39,MATCH('Development Costs'!$L45,'S-Curve'!$C$3:$C$39,0),MATCH(DATEDIF('Development Costs'!$K45,'Development Costs'!BD$11,"m")+1,'S-Curve'!$C$3:$AM$3,0)),0))</f>
        <v>0</v>
      </c>
      <c r="BE45" s="99">
        <f>IF($N45="Equal",IF(AND(BE$11&gt;$K45,EOMONTH($M45,0)&gt;=BE$11),($F45-$O45)/$L45,0),IFERROR(($F45-$O45)*INDEX('S-Curve'!$C$3:$AM$39,MATCH('Development Costs'!$L45,'S-Curve'!$C$3:$C$39,0),MATCH(DATEDIF('Development Costs'!$K45,'Development Costs'!BE$11,"m")+1,'S-Curve'!$C$3:$AM$3,0)),0))</f>
        <v>0</v>
      </c>
      <c r="BF45" s="99">
        <f>IF($N45="Equal",IF(AND(BF$11&gt;$K45,EOMONTH($M45,0)&gt;=BF$11),($F45-$O45)/$L45,0),IFERROR(($F45-$O45)*INDEX('S-Curve'!$C$3:$AM$39,MATCH('Development Costs'!$L45,'S-Curve'!$C$3:$C$39,0),MATCH(DATEDIF('Development Costs'!$K45,'Development Costs'!BF$11,"m")+1,'S-Curve'!$C$3:$AM$3,0)),0))</f>
        <v>0</v>
      </c>
      <c r="BG45" s="99">
        <f>IF($N45="Equal",IF(AND(BG$11&gt;$K45,EOMONTH($M45,0)&gt;=BG$11),($F45-$O45)/$L45,0),IFERROR(($F45-$O45)*INDEX('S-Curve'!$C$3:$AM$39,MATCH('Development Costs'!$L45,'S-Curve'!$C$3:$C$39,0),MATCH(DATEDIF('Development Costs'!$K45,'Development Costs'!BG$11,"m")+1,'S-Curve'!$C$3:$AM$3,0)),0))</f>
        <v>0</v>
      </c>
      <c r="BH45" s="99">
        <f>IF($N45="Equal",IF(AND(BH$11&gt;$K45,EOMONTH($M45,0)&gt;=BH$11),($F45-$O45)/$L45,0),IFERROR(($F45-$O45)*INDEX('S-Curve'!$C$3:$AM$39,MATCH('Development Costs'!$L45,'S-Curve'!$C$3:$C$39,0),MATCH(DATEDIF('Development Costs'!$K45,'Development Costs'!BH$11,"m")+1,'S-Curve'!$C$3:$AM$3,0)),0))</f>
        <v>0</v>
      </c>
      <c r="BI45" s="99">
        <f>IF($N45="Equal",IF(AND(BI$11&gt;$K45,EOMONTH($M45,0)&gt;=BI$11),($F45-$O45)/$L45,0),IFERROR(($F45-$O45)*INDEX('S-Curve'!$C$3:$AM$39,MATCH('Development Costs'!$L45,'S-Curve'!$C$3:$C$39,0),MATCH(DATEDIF('Development Costs'!$K45,'Development Costs'!BI$11,"m")+1,'S-Curve'!$C$3:$AM$3,0)),0))</f>
        <v>0</v>
      </c>
      <c r="BJ45" s="99">
        <f>IF($N45="Equal",IF(AND(BJ$11&gt;$K45,EOMONTH($M45,0)&gt;=BJ$11),($F45-$O45)/$L45,0),IFERROR(($F45-$O45)*INDEX('S-Curve'!$C$3:$AM$39,MATCH('Development Costs'!$L45,'S-Curve'!$C$3:$C$39,0),MATCH(DATEDIF('Development Costs'!$K45,'Development Costs'!BJ$11,"m")+1,'S-Curve'!$C$3:$AM$3,0)),0))</f>
        <v>0</v>
      </c>
      <c r="BK45" s="99">
        <f>IF($N45="Equal",IF(AND(BK$11&gt;$K45,EOMONTH($M45,0)&gt;=BK$11),($F45-$O45)/$L45,0),IFERROR(($F45-$O45)*INDEX('S-Curve'!$C$3:$AM$39,MATCH('Development Costs'!$L45,'S-Curve'!$C$3:$C$39,0),MATCH(DATEDIF('Development Costs'!$K45,'Development Costs'!BK$11,"m")+1,'S-Curve'!$C$3:$AM$3,0)),0))</f>
        <v>0</v>
      </c>
      <c r="BL45" s="99">
        <f>IF($N45="Equal",IF(AND(BL$11&gt;$K45,EOMONTH($M45,0)&gt;=BL$11),($F45-$O45)/$L45,0),IFERROR(($F45-$O45)*INDEX('S-Curve'!$C$3:$AM$39,MATCH('Development Costs'!$L45,'S-Curve'!$C$3:$C$39,0),MATCH(DATEDIF('Development Costs'!$K45,'Development Costs'!BL$11,"m")+1,'S-Curve'!$C$3:$AM$3,0)),0))</f>
        <v>0</v>
      </c>
      <c r="BM45" s="99">
        <f>IF($N45="Equal",IF(AND(BM$11&gt;$K45,EOMONTH($M45,0)&gt;=BM$11),($F45-$O45)/$L45,0),IFERROR(($F45-$O45)*INDEX('S-Curve'!$C$3:$AM$39,MATCH('Development Costs'!$L45,'S-Curve'!$C$3:$C$39,0),MATCH(DATEDIF('Development Costs'!$K45,'Development Costs'!BM$11,"m")+1,'S-Curve'!$C$3:$AM$3,0)),0))</f>
        <v>0</v>
      </c>
      <c r="BN45" s="99">
        <f>IF($N45="Equal",IF(AND(BN$11&gt;$K45,EOMONTH($M45,0)&gt;=BN$11),($F45-$O45)/$L45,0),IFERROR(($F45-$O45)*INDEX('S-Curve'!$C$3:$AM$39,MATCH('Development Costs'!$L45,'S-Curve'!$C$3:$C$39,0),MATCH(DATEDIF('Development Costs'!$K45,'Development Costs'!BN$11,"m")+1,'S-Curve'!$C$3:$AM$3,0)),0))</f>
        <v>0</v>
      </c>
      <c r="BO45" s="99">
        <f>IF($N45="Equal",IF(AND(BO$11&gt;$K45,EOMONTH($M45,0)&gt;=BO$11),($F45-$O45)/$L45,0),IFERROR(($F45-$O45)*INDEX('S-Curve'!$C$3:$AM$39,MATCH('Development Costs'!$L45,'S-Curve'!$C$3:$C$39,0),MATCH(DATEDIF('Development Costs'!$K45,'Development Costs'!BO$11,"m")+1,'S-Curve'!$C$3:$AM$3,0)),0))</f>
        <v>0</v>
      </c>
      <c r="BP45" s="99">
        <f>IF($N45="Equal",IF(AND(BP$11&gt;$K45,EOMONTH($M45,0)&gt;=BP$11),($F45-$O45)/$L45,0),IFERROR(($F45-$O45)*INDEX('S-Curve'!$C$3:$AM$39,MATCH('Development Costs'!$L45,'S-Curve'!$C$3:$C$39,0),MATCH(DATEDIF('Development Costs'!$K45,'Development Costs'!BP$11,"m")+1,'S-Curve'!$C$3:$AM$3,0)),0))</f>
        <v>0</v>
      </c>
      <c r="BQ45" s="99">
        <f>IF($N45="Equal",IF(AND(BQ$11&gt;$K45,EOMONTH($M45,0)&gt;=BQ$11),($F45-$O45)/$L45,0),IFERROR(($F45-$O45)*INDEX('S-Curve'!$C$3:$AM$39,MATCH('Development Costs'!$L45,'S-Curve'!$C$3:$C$39,0),MATCH(DATEDIF('Development Costs'!$K45,'Development Costs'!BQ$11,"m")+1,'S-Curve'!$C$3:$AM$3,0)),0))</f>
        <v>0</v>
      </c>
      <c r="BR45" s="99">
        <f>IF($N45="Equal",IF(AND(BR$11&gt;$K45,EOMONTH($M45,0)&gt;=BR$11),($F45-$O45)/$L45,0),IFERROR(($F45-$O45)*INDEX('S-Curve'!$C$3:$AM$39,MATCH('Development Costs'!$L45,'S-Curve'!$C$3:$C$39,0),MATCH(DATEDIF('Development Costs'!$K45,'Development Costs'!BR$11,"m")+1,'S-Curve'!$C$3:$AM$3,0)),0))</f>
        <v>0</v>
      </c>
      <c r="BS45" s="99">
        <f>IF($N45="Equal",IF(AND(BS$11&gt;$K45,EOMONTH($M45,0)&gt;=BS$11),($F45-$O45)/$L45,0),IFERROR(($F45-$O45)*INDEX('S-Curve'!$C$3:$AM$39,MATCH('Development Costs'!$L45,'S-Curve'!$C$3:$C$39,0),MATCH(DATEDIF('Development Costs'!$K45,'Development Costs'!BS$11,"m")+1,'S-Curve'!$C$3:$AM$3,0)),0))</f>
        <v>0</v>
      </c>
      <c r="BT45" s="99">
        <f>IF($N45="Equal",IF(AND(BT$11&gt;$K45,EOMONTH($M45,0)&gt;=BT$11),($F45-$O45)/$L45,0),IFERROR(($F45-$O45)*INDEX('S-Curve'!$C$3:$AM$39,MATCH('Development Costs'!$L45,'S-Curve'!$C$3:$C$39,0),MATCH(DATEDIF('Development Costs'!$K45,'Development Costs'!BT$11,"m")+1,'S-Curve'!$C$3:$AM$3,0)),0))</f>
        <v>0</v>
      </c>
      <c r="BU45" s="99">
        <f>IF($N45="Equal",IF(AND(BU$11&gt;$K45,EOMONTH($M45,0)&gt;=BU$11),($F45-$O45)/$L45,0),IFERROR(($F45-$O45)*INDEX('S-Curve'!$C$3:$AM$39,MATCH('Development Costs'!$L45,'S-Curve'!$C$3:$C$39,0),MATCH(DATEDIF('Development Costs'!$K45,'Development Costs'!BU$11,"m")+1,'S-Curve'!$C$3:$AM$3,0)),0))</f>
        <v>0</v>
      </c>
      <c r="BV45" s="99">
        <f>IF($N45="Equal",IF(AND(BV$11&gt;$K45,EOMONTH($M45,0)&gt;=BV$11),($F45-$O45)/$L45,0),IFERROR(($F45-$O45)*INDEX('S-Curve'!$C$3:$AM$39,MATCH('Development Costs'!$L45,'S-Curve'!$C$3:$C$39,0),MATCH(DATEDIF('Development Costs'!$K45,'Development Costs'!BV$11,"m")+1,'S-Curve'!$C$3:$AM$3,0)),0))</f>
        <v>0</v>
      </c>
      <c r="BW45" s="99">
        <f>IF($N45="Equal",IF(AND(BW$11&gt;$K45,EOMONTH($M45,0)&gt;=BW$11),($F45-$O45)/$L45,0),IFERROR(($F45-$O45)*INDEX('S-Curve'!$C$3:$AM$39,MATCH('Development Costs'!$L45,'S-Curve'!$C$3:$C$39,0),MATCH(DATEDIF('Development Costs'!$K45,'Development Costs'!BW$11,"m")+1,'S-Curve'!$C$3:$AM$3,0)),0))</f>
        <v>0</v>
      </c>
      <c r="BX45" s="99">
        <f>IF($N45="Equal",IF(AND(BX$11&gt;$K45,EOMONTH($M45,0)&gt;=BX$11),($F45-$O45)/$L45,0),IFERROR(($F45-$O45)*INDEX('S-Curve'!$C$3:$AM$39,MATCH('Development Costs'!$L45,'S-Curve'!$C$3:$C$39,0),MATCH(DATEDIF('Development Costs'!$K45,'Development Costs'!BX$11,"m")+1,'S-Curve'!$C$3:$AM$3,0)),0))</f>
        <v>0</v>
      </c>
      <c r="BY45" s="99">
        <f>IF($N45="Equal",IF(AND(BY$11&gt;$K45,EOMONTH($M45,0)&gt;=BY$11),($F45-$O45)/$L45,0),IFERROR(($F45-$O45)*INDEX('S-Curve'!$C$3:$AM$39,MATCH('Development Costs'!$L45,'S-Curve'!$C$3:$C$39,0),MATCH(DATEDIF('Development Costs'!$K45,'Development Costs'!BY$11,"m")+1,'S-Curve'!$C$3:$AM$3,0)),0))</f>
        <v>0</v>
      </c>
      <c r="BZ45" s="99">
        <f>IF($N45="Equal",IF(AND(BZ$11&gt;$K45,EOMONTH($M45,0)&gt;=BZ$11),($F45-$O45)/$L45,0),IFERROR(($F45-$O45)*INDEX('S-Curve'!$C$3:$AM$39,MATCH('Development Costs'!$L45,'S-Curve'!$C$3:$C$39,0),MATCH(DATEDIF('Development Costs'!$K45,'Development Costs'!BZ$11,"m")+1,'S-Curve'!$C$3:$AM$3,0)),0))</f>
        <v>0</v>
      </c>
      <c r="CA45" s="99">
        <f>IF($N45="Equal",IF(AND(CA$11&gt;$K45,EOMONTH($M45,0)&gt;=CA$11),($F45-$O45)/$L45,0),IFERROR(($F45-$O45)*INDEX('S-Curve'!$C$3:$AM$39,MATCH('Development Costs'!$L45,'S-Curve'!$C$3:$C$39,0),MATCH(DATEDIF('Development Costs'!$K45,'Development Costs'!CA$11,"m")+1,'S-Curve'!$C$3:$AM$3,0)),0))</f>
        <v>0</v>
      </c>
      <c r="CB45" s="99">
        <f>IF($N45="Equal",IF(AND(CB$11&gt;$K45,EOMONTH($M45,0)&gt;=CB$11),($F45-$O45)/$L45,0),IFERROR(($F45-$O45)*INDEX('S-Curve'!$C$3:$AM$39,MATCH('Development Costs'!$L45,'S-Curve'!$C$3:$C$39,0),MATCH(DATEDIF('Development Costs'!$K45,'Development Costs'!CB$11,"m")+1,'S-Curve'!$C$3:$AM$3,0)),0))</f>
        <v>0</v>
      </c>
      <c r="CC45" s="99">
        <f>IF($N45="Equal",IF(AND(CC$11&gt;$K45,EOMONTH($M45,0)&gt;=CC$11),($F45-$O45)/$L45,0),IFERROR(($F45-$O45)*INDEX('S-Curve'!$C$3:$AM$39,MATCH('Development Costs'!$L45,'S-Curve'!$C$3:$C$39,0),MATCH(DATEDIF('Development Costs'!$K45,'Development Costs'!CC$11,"m")+1,'S-Curve'!$C$3:$AM$3,0)),0))</f>
        <v>0</v>
      </c>
      <c r="CD45" s="99">
        <f>IF($N45="Equal",IF(AND(CD$11&gt;$K45,EOMONTH($M45,0)&gt;=CD$11),($F45-$O45)/$L45,0),IFERROR(($F45-$O45)*INDEX('S-Curve'!$C$3:$AM$39,MATCH('Development Costs'!$L45,'S-Curve'!$C$3:$C$39,0),MATCH(DATEDIF('Development Costs'!$K45,'Development Costs'!CD$11,"m")+1,'S-Curve'!$C$3:$AM$3,0)),0))</f>
        <v>0</v>
      </c>
      <c r="CE45" s="99">
        <f>IF($N45="Equal",IF(AND(CE$11&gt;$K45,EOMONTH($M45,0)&gt;=CE$11),($F45-$O45)/$L45,0),IFERROR(($F45-$O45)*INDEX('S-Curve'!$C$3:$AM$39,MATCH('Development Costs'!$L45,'S-Curve'!$C$3:$C$39,0),MATCH(DATEDIF('Development Costs'!$K45,'Development Costs'!CE$11,"m")+1,'S-Curve'!$C$3:$AM$3,0)),0))</f>
        <v>0</v>
      </c>
      <c r="CF45" s="99">
        <f>IF($N45="Equal",IF(AND(CF$11&gt;$K45,EOMONTH($M45,0)&gt;=CF$11),($F45-$O45)/$L45,0),IFERROR(($F45-$O45)*INDEX('S-Curve'!$C$3:$AM$39,MATCH('Development Costs'!$L45,'S-Curve'!$C$3:$C$39,0),MATCH(DATEDIF('Development Costs'!$K45,'Development Costs'!CF$11,"m")+1,'S-Curve'!$C$3:$AM$3,0)),0))</f>
        <v>0</v>
      </c>
      <c r="CG45" s="99">
        <f>IF($N45="Equal",IF(AND(CG$11&gt;$K45,EOMONTH($M45,0)&gt;=CG$11),($F45-$O45)/$L45,0),IFERROR(($F45-$O45)*INDEX('S-Curve'!$C$3:$AM$39,MATCH('Development Costs'!$L45,'S-Curve'!$C$3:$C$39,0),MATCH(DATEDIF('Development Costs'!$K45,'Development Costs'!CG$11,"m")+1,'S-Curve'!$C$3:$AM$3,0)),0))</f>
        <v>0</v>
      </c>
      <c r="CH45" s="99">
        <f>IF($N45="Equal",IF(AND(CH$11&gt;$K45,EOMONTH($M45,0)&gt;=CH$11),($F45-$O45)/$L45,0),IFERROR(($F45-$O45)*INDEX('S-Curve'!$C$3:$AM$39,MATCH('Development Costs'!$L45,'S-Curve'!$C$3:$C$39,0),MATCH(DATEDIF('Development Costs'!$K45,'Development Costs'!CH$11,"m")+1,'S-Curve'!$C$3:$AM$3,0)),0))</f>
        <v>0</v>
      </c>
      <c r="CI45" s="99">
        <f>IF($N45="Equal",IF(AND(CI$11&gt;$K45,EOMONTH($M45,0)&gt;=CI$11),($F45-$O45)/$L45,0),IFERROR(($F45-$O45)*INDEX('S-Curve'!$C$3:$AM$39,MATCH('Development Costs'!$L45,'S-Curve'!$C$3:$C$39,0),MATCH(DATEDIF('Development Costs'!$K45,'Development Costs'!CI$11,"m")+1,'S-Curve'!$C$3:$AM$3,0)),0))</f>
        <v>0</v>
      </c>
      <c r="CJ45" s="99">
        <f>IF($N45="Equal",IF(AND(CJ$11&gt;$K45,EOMONTH($M45,0)&gt;=CJ$11),($F45-$O45)/$L45,0),IFERROR(($F45-$O45)*INDEX('S-Curve'!$C$3:$AM$39,MATCH('Development Costs'!$L45,'S-Curve'!$C$3:$C$39,0),MATCH(DATEDIF('Development Costs'!$K45,'Development Costs'!CJ$11,"m")+1,'S-Curve'!$C$3:$AM$3,0)),0))</f>
        <v>0</v>
      </c>
      <c r="CK45" s="99">
        <f>IF($N45="Equal",IF(AND(CK$11&gt;$K45,EOMONTH($M45,0)&gt;=CK$11),($F45-$O45)/$L45,0),IFERROR(($F45-$O45)*INDEX('S-Curve'!$C$3:$AM$39,MATCH('Development Costs'!$L45,'S-Curve'!$C$3:$C$39,0),MATCH(DATEDIF('Development Costs'!$K45,'Development Costs'!CK$11,"m")+1,'S-Curve'!$C$3:$AM$3,0)),0))</f>
        <v>0</v>
      </c>
      <c r="CL45" s="99">
        <f>IF($N45="Equal",IF(AND(CL$11&gt;$K45,EOMONTH($M45,0)&gt;=CL$11),($F45-$O45)/$L45,0),IFERROR(($F45-$O45)*INDEX('S-Curve'!$C$3:$AM$39,MATCH('Development Costs'!$L45,'S-Curve'!$C$3:$C$39,0),MATCH(DATEDIF('Development Costs'!$K45,'Development Costs'!CL$11,"m")+1,'S-Curve'!$C$3:$AM$3,0)),0))</f>
        <v>0</v>
      </c>
      <c r="CM45" s="99">
        <f>IF($N45="Equal",IF(AND(CM$11&gt;$K45,EOMONTH($M45,0)&gt;=CM$11),($F45-$O45)/$L45,0),IFERROR(($F45-$O45)*INDEX('S-Curve'!$C$3:$AM$39,MATCH('Development Costs'!$L45,'S-Curve'!$C$3:$C$39,0),MATCH(DATEDIF('Development Costs'!$K45,'Development Costs'!CM$11,"m")+1,'S-Curve'!$C$3:$AM$3,0)),0))</f>
        <v>0</v>
      </c>
      <c r="CN45" s="99">
        <f>IF($N45="Equal",IF(AND(CN$11&gt;$K45,EOMONTH($M45,0)&gt;=CN$11),($F45-$O45)/$L45,0),IFERROR(($F45-$O45)*INDEX('S-Curve'!$C$3:$AM$39,MATCH('Development Costs'!$L45,'S-Curve'!$C$3:$C$39,0),MATCH(DATEDIF('Development Costs'!$K45,'Development Costs'!CN$11,"m")+1,'S-Curve'!$C$3:$AM$3,0)),0))</f>
        <v>0</v>
      </c>
      <c r="CO45" s="99">
        <f>IF($N45="Equal",IF(AND(CO$11&gt;$K45,EOMONTH($M45,0)&gt;=CO$11),($F45-$O45)/$L45,0),IFERROR(($F45-$O45)*INDEX('S-Curve'!$C$3:$AM$39,MATCH('Development Costs'!$L45,'S-Curve'!$C$3:$C$39,0),MATCH(DATEDIF('Development Costs'!$K45,'Development Costs'!CO$11,"m")+1,'S-Curve'!$C$3:$AM$3,0)),0))</f>
        <v>0</v>
      </c>
      <c r="CP45" s="99">
        <f>IF($N45="Equal",IF(AND(CP$11&gt;$K45,EOMONTH($M45,0)&gt;=CP$11),($F45-$O45)/$L45,0),IFERROR(($F45-$O45)*INDEX('S-Curve'!$C$3:$AM$39,MATCH('Development Costs'!$L45,'S-Curve'!$C$3:$C$39,0),MATCH(DATEDIF('Development Costs'!$K45,'Development Costs'!CP$11,"m")+1,'S-Curve'!$C$3:$AM$3,0)),0))</f>
        <v>0</v>
      </c>
      <c r="CQ45" s="99">
        <f>IF($N45="Equal",IF(AND(CQ$11&gt;$K45,EOMONTH($M45,0)&gt;=CQ$11),($F45-$O45)/$L45,0),IFERROR(($F45-$O45)*INDEX('S-Curve'!$C$3:$AM$39,MATCH('Development Costs'!$L45,'S-Curve'!$C$3:$C$39,0),MATCH(DATEDIF('Development Costs'!$K45,'Development Costs'!CQ$11,"m")+1,'S-Curve'!$C$3:$AM$3,0)),0))</f>
        <v>0</v>
      </c>
      <c r="CR45" s="99">
        <f>IF($N45="Equal",IF(AND(CR$11&gt;$K45,EOMONTH($M45,0)&gt;=CR$11),($F45-$O45)/$L45,0),IFERROR(($F45-$O45)*INDEX('S-Curve'!$C$3:$AM$39,MATCH('Development Costs'!$L45,'S-Curve'!$C$3:$C$39,0),MATCH(DATEDIF('Development Costs'!$K45,'Development Costs'!CR$11,"m")+1,'S-Curve'!$C$3:$AM$3,0)),0))</f>
        <v>0</v>
      </c>
      <c r="CS45" s="99">
        <f>IF($N45="Equal",IF(AND(CS$11&gt;$K45,EOMONTH($M45,0)&gt;=CS$11),($F45-$O45)/$L45,0),IFERROR(($F45-$O45)*INDEX('S-Curve'!$C$3:$AM$39,MATCH('Development Costs'!$L45,'S-Curve'!$C$3:$C$39,0),MATCH(DATEDIF('Development Costs'!$K45,'Development Costs'!CS$11,"m")+1,'S-Curve'!$C$3:$AM$3,0)),0))</f>
        <v>0</v>
      </c>
      <c r="CT45" s="99">
        <f>IF($N45="Equal",IF(AND(CT$11&gt;$K45,EOMONTH($M45,0)&gt;=CT$11),($F45-$O45)/$L45,0),IFERROR(($F45-$O45)*INDEX('S-Curve'!$C$3:$AM$39,MATCH('Development Costs'!$L45,'S-Curve'!$C$3:$C$39,0),MATCH(DATEDIF('Development Costs'!$K45,'Development Costs'!CT$11,"m")+1,'S-Curve'!$C$3:$AM$3,0)),0))</f>
        <v>0</v>
      </c>
      <c r="CU45" s="99">
        <f>IF($N45="Equal",IF(AND(CU$11&gt;$K45,EOMONTH($M45,0)&gt;=CU$11),($F45-$O45)/$L45,0),IFERROR(($F45-$O45)*INDEX('S-Curve'!$C$3:$AM$39,MATCH('Development Costs'!$L45,'S-Curve'!$C$3:$C$39,0),MATCH(DATEDIF('Development Costs'!$K45,'Development Costs'!CU$11,"m")+1,'S-Curve'!$C$3:$AM$3,0)),0))</f>
        <v>0</v>
      </c>
      <c r="CV45" s="99">
        <f>IF($N45="Equal",IF(AND(CV$11&gt;$K45,EOMONTH($M45,0)&gt;=CV$11),($F45-$O45)/$L45,0),IFERROR(($F45-$O45)*INDEX('S-Curve'!$C$3:$AM$39,MATCH('Development Costs'!$L45,'S-Curve'!$C$3:$C$39,0),MATCH(DATEDIF('Development Costs'!$K45,'Development Costs'!CV$11,"m")+1,'S-Curve'!$C$3:$AM$3,0)),0))</f>
        <v>0</v>
      </c>
      <c r="CW45" s="99">
        <f>IF($N45="Equal",IF(AND(CW$11&gt;$K45,EOMONTH($M45,0)&gt;=CW$11),($F45-$O45)/$L45,0),IFERROR(($F45-$O45)*INDEX('S-Curve'!$C$3:$AM$39,MATCH('Development Costs'!$L45,'S-Curve'!$C$3:$C$39,0),MATCH(DATEDIF('Development Costs'!$K45,'Development Costs'!CW$11,"m")+1,'S-Curve'!$C$3:$AM$3,0)),0))</f>
        <v>0</v>
      </c>
      <c r="CX45" s="99">
        <f>IF($N45="Equal",IF(AND(CX$11&gt;$K45,EOMONTH($M45,0)&gt;=CX$11),($F45-$O45)/$L45,0),IFERROR(($F45-$O45)*INDEX('S-Curve'!$C$3:$AM$39,MATCH('Development Costs'!$L45,'S-Curve'!$C$3:$C$39,0),MATCH(DATEDIF('Development Costs'!$K45,'Development Costs'!CX$11,"m")+1,'S-Curve'!$C$3:$AM$3,0)),0))</f>
        <v>0</v>
      </c>
      <c r="CY45" s="99">
        <f>IF($N45="Equal",IF(AND(CY$11&gt;$K45,EOMONTH($M45,0)&gt;=CY$11),($F45-$O45)/$L45,0),IFERROR(($F45-$O45)*INDEX('S-Curve'!$C$3:$AM$39,MATCH('Development Costs'!$L45,'S-Curve'!$C$3:$C$39,0),MATCH(DATEDIF('Development Costs'!$K45,'Development Costs'!CY$11,"m")+1,'S-Curve'!$C$3:$AM$3,0)),0))</f>
        <v>0</v>
      </c>
      <c r="CZ45" s="99">
        <f>IF($N45="Equal",IF(AND(CZ$11&gt;$K45,EOMONTH($M45,0)&gt;=CZ$11),($F45-$O45)/$L45,0),IFERROR(($F45-$O45)*INDEX('S-Curve'!$C$3:$AM$39,MATCH('Development Costs'!$L45,'S-Curve'!$C$3:$C$39,0),MATCH(DATEDIF('Development Costs'!$K45,'Development Costs'!CZ$11,"m")+1,'S-Curve'!$C$3:$AM$3,0)),0))</f>
        <v>0</v>
      </c>
      <c r="DA45" s="99">
        <f>IF($N45="Equal",IF(AND(DA$11&gt;$K45,EOMONTH($M45,0)&gt;=DA$11),($F45-$O45)/$L45,0),IFERROR(($F45-$O45)*INDEX('S-Curve'!$C$3:$AM$39,MATCH('Development Costs'!$L45,'S-Curve'!$C$3:$C$39,0),MATCH(DATEDIF('Development Costs'!$K45,'Development Costs'!DA$11,"m")+1,'S-Curve'!$C$3:$AM$3,0)),0))</f>
        <v>0</v>
      </c>
      <c r="DB45" s="99">
        <f>IF($N45="Equal",IF(AND(DB$11&gt;$K45,EOMONTH($M45,0)&gt;=DB$11),($F45-$O45)/$L45,0),IFERROR(($F45-$O45)*INDEX('S-Curve'!$C$3:$AM$39,MATCH('Development Costs'!$L45,'S-Curve'!$C$3:$C$39,0),MATCH(DATEDIF('Development Costs'!$K45,'Development Costs'!DB$11,"m")+1,'S-Curve'!$C$3:$AM$3,0)),0))</f>
        <v>0</v>
      </c>
      <c r="DC45" s="99">
        <f>IF($N45="Equal",IF(AND(DC$11&gt;$K45,EOMONTH($M45,0)&gt;=DC$11),($F45-$O45)/$L45,0),IFERROR(($F45-$O45)*INDEX('S-Curve'!$C$3:$AM$39,MATCH('Development Costs'!$L45,'S-Curve'!$C$3:$C$39,0),MATCH(DATEDIF('Development Costs'!$K45,'Development Costs'!DC$11,"m")+1,'S-Curve'!$C$3:$AM$3,0)),0))</f>
        <v>0</v>
      </c>
      <c r="DD45" s="99">
        <f>IF($N45="Equal",IF(AND(DD$11&gt;$K45,EOMONTH($M45,0)&gt;=DD$11),($F45-$O45)/$L45,0),IFERROR(($F45-$O45)*INDEX('S-Curve'!$C$3:$AM$39,MATCH('Development Costs'!$L45,'S-Curve'!$C$3:$C$39,0),MATCH(DATEDIF('Development Costs'!$K45,'Development Costs'!DD$11,"m")+1,'S-Curve'!$C$3:$AM$3,0)),0))</f>
        <v>0</v>
      </c>
      <c r="DE45" s="99">
        <f>IF($N45="Equal",IF(AND(DE$11&gt;$K45,EOMONTH($M45,0)&gt;=DE$11),($F45-$O45)/$L45,0),IFERROR(($F45-$O45)*INDEX('S-Curve'!$C$3:$AM$39,MATCH('Development Costs'!$L45,'S-Curve'!$C$3:$C$39,0),MATCH(DATEDIF('Development Costs'!$K45,'Development Costs'!DE$11,"m")+1,'S-Curve'!$C$3:$AM$3,0)),0))</f>
        <v>0</v>
      </c>
      <c r="DF45" s="99">
        <f>IF($N45="Equal",IF(AND(DF$11&gt;$K45,EOMONTH($M45,0)&gt;=DF$11),($F45-$O45)/$L45,0),IFERROR(($F45-$O45)*INDEX('S-Curve'!$C$3:$AM$39,MATCH('Development Costs'!$L45,'S-Curve'!$C$3:$C$39,0),MATCH(DATEDIF('Development Costs'!$K45,'Development Costs'!DF$11,"m")+1,'S-Curve'!$C$3:$AM$3,0)),0))</f>
        <v>0</v>
      </c>
      <c r="DG45" s="99">
        <f>IF($N45="Equal",IF(AND(DG$11&gt;$K45,EOMONTH($M45,0)&gt;=DG$11),($F45-$O45)/$L45,0),IFERROR(($F45-$O45)*INDEX('S-Curve'!$C$3:$AM$39,MATCH('Development Costs'!$L45,'S-Curve'!$C$3:$C$39,0),MATCH(DATEDIF('Development Costs'!$K45,'Development Costs'!DG$11,"m")+1,'S-Curve'!$C$3:$AM$3,0)),0))</f>
        <v>0</v>
      </c>
      <c r="DH45" s="99">
        <f>IF($N45="Equal",IF(AND(DH$11&gt;$K45,EOMONTH($M45,0)&gt;=DH$11),($F45-$O45)/$L45,0),IFERROR(($F45-$O45)*INDEX('S-Curve'!$C$3:$AM$39,MATCH('Development Costs'!$L45,'S-Curve'!$C$3:$C$39,0),MATCH(DATEDIF('Development Costs'!$K45,'Development Costs'!DH$11,"m")+1,'S-Curve'!$C$3:$AM$3,0)),0))</f>
        <v>0</v>
      </c>
      <c r="DI45" s="99">
        <f>IF($N45="Equal",IF(AND(DI$11&gt;$K45,EOMONTH($M45,0)&gt;=DI$11),($F45-$O45)/$L45,0),IFERROR(($F45-$O45)*INDEX('S-Curve'!$C$3:$AM$39,MATCH('Development Costs'!$L45,'S-Curve'!$C$3:$C$39,0),MATCH(DATEDIF('Development Costs'!$K45,'Development Costs'!DI$11,"m")+1,'S-Curve'!$C$3:$AM$3,0)),0))</f>
        <v>0</v>
      </c>
      <c r="DJ45" s="99">
        <f>IF($N45="Equal",IF(AND(DJ$11&gt;$K45,EOMONTH($M45,0)&gt;=DJ$11),($F45-$O45)/$L45,0),IFERROR(($F45-$O45)*INDEX('S-Curve'!$C$3:$AM$39,MATCH('Development Costs'!$L45,'S-Curve'!$C$3:$C$39,0),MATCH(DATEDIF('Development Costs'!$K45,'Development Costs'!DJ$11,"m")+1,'S-Curve'!$C$3:$AM$3,0)),0))</f>
        <v>0</v>
      </c>
      <c r="DK45" s="99">
        <f>IF($N45="Equal",IF(AND(DK$11&gt;$K45,EOMONTH($M45,0)&gt;=DK$11),($F45-$O45)/$L45,0),IFERROR(($F45-$O45)*INDEX('S-Curve'!$C$3:$AM$39,MATCH('Development Costs'!$L45,'S-Curve'!$C$3:$C$39,0),MATCH(DATEDIF('Development Costs'!$K45,'Development Costs'!DK$11,"m")+1,'S-Curve'!$C$3:$AM$3,0)),0))</f>
        <v>0</v>
      </c>
      <c r="DL45" s="99">
        <f>IF($N45="Equal",IF(AND(DL$11&gt;$K45,EOMONTH($M45,0)&gt;=DL$11),($F45-$O45)/$L45,0),IFERROR(($F45-$O45)*INDEX('S-Curve'!$C$3:$AM$39,MATCH('Development Costs'!$L45,'S-Curve'!$C$3:$C$39,0),MATCH(DATEDIF('Development Costs'!$K45,'Development Costs'!DL$11,"m")+1,'S-Curve'!$C$3:$AM$3,0)),0))</f>
        <v>0</v>
      </c>
      <c r="DM45" s="99">
        <f>IF($N45="Equal",IF(AND(DM$11&gt;$K45,EOMONTH($M45,0)&gt;=DM$11),($F45-$O45)/$L45,0),IFERROR(($F45-$O45)*INDEX('S-Curve'!$C$3:$AM$39,MATCH('Development Costs'!$L45,'S-Curve'!$C$3:$C$39,0),MATCH(DATEDIF('Development Costs'!$K45,'Development Costs'!DM$11,"m")+1,'S-Curve'!$C$3:$AM$3,0)),0))</f>
        <v>0</v>
      </c>
      <c r="DN45" s="99">
        <f>IF($N45="Equal",IF(AND(DN$11&gt;$K45,EOMONTH($M45,0)&gt;=DN$11),($F45-$O45)/$L45,0),IFERROR(($F45-$O45)*INDEX('S-Curve'!$C$3:$AM$39,MATCH('Development Costs'!$L45,'S-Curve'!$C$3:$C$39,0),MATCH(DATEDIF('Development Costs'!$K45,'Development Costs'!DN$11,"m")+1,'S-Curve'!$C$3:$AM$3,0)),0))</f>
        <v>0</v>
      </c>
      <c r="DO45" s="99">
        <f>IF($N45="Equal",IF(AND(DO$11&gt;$K45,EOMONTH($M45,0)&gt;=DO$11),($F45-$O45)/$L45,0),IFERROR(($F45-$O45)*INDEX('S-Curve'!$C$3:$AM$39,MATCH('Development Costs'!$L45,'S-Curve'!$C$3:$C$39,0),MATCH(DATEDIF('Development Costs'!$K45,'Development Costs'!DO$11,"m")+1,'S-Curve'!$C$3:$AM$3,0)),0))</f>
        <v>0</v>
      </c>
      <c r="DP45" s="99">
        <f>IF($N45="Equal",IF(AND(DP$11&gt;$K45,EOMONTH($M45,0)&gt;=DP$11),($F45-$O45)/$L45,0),IFERROR(($F45-$O45)*INDEX('S-Curve'!$C$3:$AM$39,MATCH('Development Costs'!$L45,'S-Curve'!$C$3:$C$39,0),MATCH(DATEDIF('Development Costs'!$K45,'Development Costs'!DP$11,"m")+1,'S-Curve'!$C$3:$AM$3,0)),0))</f>
        <v>0</v>
      </c>
      <c r="DQ45" s="99">
        <f>IF($N45="Equal",IF(AND(DQ$11&gt;$K45,EOMONTH($M45,0)&gt;=DQ$11),($F45-$O45)/$L45,0),IFERROR(($F45-$O45)*INDEX('S-Curve'!$C$3:$AM$39,MATCH('Development Costs'!$L45,'S-Curve'!$C$3:$C$39,0),MATCH(DATEDIF('Development Costs'!$K45,'Development Costs'!DQ$11,"m")+1,'S-Curve'!$C$3:$AM$3,0)),0))</f>
        <v>0</v>
      </c>
      <c r="DR45" s="99">
        <f>IF($N45="Equal",IF(AND(DR$11&gt;$K45,EOMONTH($M45,0)&gt;=DR$11),($F45-$O45)/$L45,0),IFERROR(($F45-$O45)*INDEX('S-Curve'!$C$3:$AM$39,MATCH('Development Costs'!$L45,'S-Curve'!$C$3:$C$39,0),MATCH(DATEDIF('Development Costs'!$K45,'Development Costs'!DR$11,"m")+1,'S-Curve'!$C$3:$AM$3,0)),0))</f>
        <v>0</v>
      </c>
      <c r="DS45" s="99">
        <f>IF($N45="Equal",IF(AND(DS$11&gt;$K45,EOMONTH($M45,0)&gt;=DS$11),($F45-$O45)/$L45,0),IFERROR(($F45-$O45)*INDEX('S-Curve'!$C$3:$AM$39,MATCH('Development Costs'!$L45,'S-Curve'!$C$3:$C$39,0),MATCH(DATEDIF('Development Costs'!$K45,'Development Costs'!DS$11,"m")+1,'S-Curve'!$C$3:$AM$3,0)),0))</f>
        <v>0</v>
      </c>
      <c r="DT45" s="99">
        <f>IF($N45="Equal",IF(AND(DT$11&gt;$K45,EOMONTH($M45,0)&gt;=DT$11),($F45-$O45)/$L45,0),IFERROR(($F45-$O45)*INDEX('S-Curve'!$C$3:$AM$39,MATCH('Development Costs'!$L45,'S-Curve'!$C$3:$C$39,0),MATCH(DATEDIF('Development Costs'!$K45,'Development Costs'!DT$11,"m")+1,'S-Curve'!$C$3:$AM$3,0)),0))</f>
        <v>0</v>
      </c>
      <c r="DU45" s="99">
        <f>IF($N45="Equal",IF(AND(DU$11&gt;$K45,EOMONTH($M45,0)&gt;=DU$11),($F45-$O45)/$L45,0),IFERROR(($F45-$O45)*INDEX('S-Curve'!$C$3:$AM$39,MATCH('Development Costs'!$L45,'S-Curve'!$C$3:$C$39,0),MATCH(DATEDIF('Development Costs'!$K45,'Development Costs'!DU$11,"m")+1,'S-Curve'!$C$3:$AM$3,0)),0))</f>
        <v>0</v>
      </c>
      <c r="DV45" s="99">
        <f>IF($N45="Equal",IF(AND(DV$11&gt;$K45,EOMONTH($M45,0)&gt;=DV$11),($F45-$O45)/$L45,0),IFERROR(($F45-$O45)*INDEX('S-Curve'!$C$3:$AM$39,MATCH('Development Costs'!$L45,'S-Curve'!$C$3:$C$39,0),MATCH(DATEDIF('Development Costs'!$K45,'Development Costs'!DV$11,"m")+1,'S-Curve'!$C$3:$AM$3,0)),0))</f>
        <v>0</v>
      </c>
      <c r="DW45" s="99">
        <f>IF($N45="Equal",IF(AND(DW$11&gt;$K45,EOMONTH($M45,0)&gt;=DW$11),($F45-$O45)/$L45,0),IFERROR(($F45-$O45)*INDEX('S-Curve'!$C$3:$AM$39,MATCH('Development Costs'!$L45,'S-Curve'!$C$3:$C$39,0),MATCH(DATEDIF('Development Costs'!$K45,'Development Costs'!DW$11,"m")+1,'S-Curve'!$C$3:$AM$3,0)),0))</f>
        <v>0</v>
      </c>
      <c r="DX45" s="99">
        <f>IF($N45="Equal",IF(AND(DX$11&gt;$K45,EOMONTH($M45,0)&gt;=DX$11),($F45-$O45)/$L45,0),IFERROR(($F45-$O45)*INDEX('S-Curve'!$C$3:$AM$39,MATCH('Development Costs'!$L45,'S-Curve'!$C$3:$C$39,0),MATCH(DATEDIF('Development Costs'!$K45,'Development Costs'!DX$11,"m")+1,'S-Curve'!$C$3:$AM$3,0)),0))</f>
        <v>0</v>
      </c>
      <c r="DY45" s="99">
        <f>IF($N45="Equal",IF(AND(DY$11&gt;$K45,EOMONTH($M45,0)&gt;=DY$11),($F45-$O45)/$L45,0),IFERROR(($F45-$O45)*INDEX('S-Curve'!$C$3:$AM$39,MATCH('Development Costs'!$L45,'S-Curve'!$C$3:$C$39,0),MATCH(DATEDIF('Development Costs'!$K45,'Development Costs'!DY$11,"m")+1,'S-Curve'!$C$3:$AM$3,0)),0))</f>
        <v>0</v>
      </c>
      <c r="DZ45" s="99">
        <f>IF($N45="Equal",IF(AND(DZ$11&gt;$K45,EOMONTH($M45,0)&gt;=DZ$11),($F45-$O45)/$L45,0),IFERROR(($F45-$O45)*INDEX('S-Curve'!$C$3:$AM$39,MATCH('Development Costs'!$L45,'S-Curve'!$C$3:$C$39,0),MATCH(DATEDIF('Development Costs'!$K45,'Development Costs'!DZ$11,"m")+1,'S-Curve'!$C$3:$AM$3,0)),0))</f>
        <v>0</v>
      </c>
      <c r="EA45" s="99">
        <f>IF($N45="Equal",IF(AND(EA$11&gt;$K45,EOMONTH($M45,0)&gt;=EA$11),($F45-$O45)/$L45,0),IFERROR(($F45-$O45)*INDEX('S-Curve'!$C$3:$AM$39,MATCH('Development Costs'!$L45,'S-Curve'!$C$3:$C$39,0),MATCH(DATEDIF('Development Costs'!$K45,'Development Costs'!EA$11,"m")+1,'S-Curve'!$C$3:$AM$3,0)),0))</f>
        <v>0</v>
      </c>
      <c r="EB45" s="99">
        <f>IF($N45="Equal",IF(AND(EB$11&gt;$K45,EOMONTH($M45,0)&gt;=EB$11),($F45-$O45)/$L45,0),IFERROR(($F45-$O45)*INDEX('S-Curve'!$C$3:$AM$39,MATCH('Development Costs'!$L45,'S-Curve'!$C$3:$C$39,0),MATCH(DATEDIF('Development Costs'!$K45,'Development Costs'!EB$11,"m")+1,'S-Curve'!$C$3:$AM$3,0)),0))</f>
        <v>0</v>
      </c>
      <c r="EC45" s="99">
        <f>IF($N45="Equal",IF(AND(EC$11&gt;$K45,EOMONTH($M45,0)&gt;=EC$11),($F45-$O45)/$L45,0),IFERROR(($F45-$O45)*INDEX('S-Curve'!$C$3:$AM$39,MATCH('Development Costs'!$L45,'S-Curve'!$C$3:$C$39,0),MATCH(DATEDIF('Development Costs'!$K45,'Development Costs'!EC$11,"m")+1,'S-Curve'!$C$3:$AM$3,0)),0))</f>
        <v>0</v>
      </c>
      <c r="ED45" s="99">
        <f>IF($N45="Equal",IF(AND(ED$11&gt;$K45,EOMONTH($M45,0)&gt;=ED$11),($F45-$O45)/$L45,0),IFERROR(($F45-$O45)*INDEX('S-Curve'!$C$3:$AM$39,MATCH('Development Costs'!$L45,'S-Curve'!$C$3:$C$39,0),MATCH(DATEDIF('Development Costs'!$K45,'Development Costs'!ED$11,"m")+1,'S-Curve'!$C$3:$AM$3,0)),0))</f>
        <v>0</v>
      </c>
      <c r="EE45" s="99">
        <f>IF($N45="Equal",IF(AND(EE$11&gt;$K45,EOMONTH($M45,0)&gt;=EE$11),($F45-$O45)/$L45,0),IFERROR(($F45-$O45)*INDEX('S-Curve'!$C$3:$AM$39,MATCH('Development Costs'!$L45,'S-Curve'!$C$3:$C$39,0),MATCH(DATEDIF('Development Costs'!$K45,'Development Costs'!EE$11,"m")+1,'S-Curve'!$C$3:$AM$3,0)),0))</f>
        <v>0</v>
      </c>
      <c r="EF45" s="99">
        <f>IF($N45="Equal",IF(AND(EF$11&gt;$K45,EOMONTH($M45,0)&gt;=EF$11),($F45-$O45)/$L45,0),IFERROR(($F45-$O45)*INDEX('S-Curve'!$C$3:$AM$39,MATCH('Development Costs'!$L45,'S-Curve'!$C$3:$C$39,0),MATCH(DATEDIF('Development Costs'!$K45,'Development Costs'!EF$11,"m")+1,'S-Curve'!$C$3:$AM$3,0)),0))</f>
        <v>0</v>
      </c>
      <c r="EG45" s="99">
        <f>IF(EC45="Equal",IF(AND(EG$11&gt;$K45,EOMONTH($M45,0)&gt;=EG$11),($F45-$O45)/$L45,0),IFERROR(($F45-$O45)*INDEX('S-Curve'!$C$3:$AM$39,MATCH('Development Costs'!$L45,'S-Curve'!$C$3:$C$39,0),MATCH(DATEDIF('Development Costs'!$K45,'Development Costs'!EG$11,"m")+1,'S-Curve'!$C$3:$AM$3,0)),0))</f>
        <v>0</v>
      </c>
    </row>
    <row r="46" spans="2:137">
      <c r="B46" s="157" t="s">
        <v>360</v>
      </c>
      <c r="F46" s="71">
        <v>0</v>
      </c>
      <c r="G46" s="105">
        <f t="shared" si="18"/>
        <v>0</v>
      </c>
      <c r="H46" s="99">
        <f>F46/Assumptions!$D$60</f>
        <v>0</v>
      </c>
      <c r="I46" s="32">
        <f t="shared" ca="1" si="19"/>
        <v>0</v>
      </c>
      <c r="K46" s="73">
        <f>Assumptions!$D$19</f>
        <v>46539</v>
      </c>
      <c r="L46" s="155">
        <v>12</v>
      </c>
      <c r="M46" s="149">
        <f t="shared" si="20"/>
        <v>46874</v>
      </c>
      <c r="N46" s="70" t="s">
        <v>400</v>
      </c>
      <c r="O46" s="71">
        <v>0</v>
      </c>
      <c r="P46" s="1" t="str">
        <f t="shared" si="8"/>
        <v/>
      </c>
      <c r="Q46" s="99">
        <f t="shared" si="21"/>
        <v>0</v>
      </c>
      <c r="R46" s="99">
        <f>IF($N46="Equal",IF(AND(R$11&gt;$K46,EOMONTH($M46,0)&gt;=R$11),($F46-$O46)/$L46,0),IFERROR(($F46-$O46)*INDEX('S-Curve'!$C$3:$AM$39,MATCH('Development Costs'!$L46,'S-Curve'!$C$3:$C$39,0),MATCH(DATEDIF('Development Costs'!$K46,'Development Costs'!R$11,"m")+1,'S-Curve'!$C$3:$AM$3,0)),0))</f>
        <v>0</v>
      </c>
      <c r="S46" s="99">
        <f>IF($N46="Equal",IF(AND(S$11&gt;$K46,EOMONTH($M46,0)&gt;=S$11),($F46-$O46)/$L46,0),IFERROR(($F46-$O46)*INDEX('S-Curve'!$C$3:$AM$39,MATCH('Development Costs'!$L46,'S-Curve'!$C$3:$C$39,0),MATCH(DATEDIF('Development Costs'!$K46,'Development Costs'!S$11,"m")+1,'S-Curve'!$C$3:$AM$3,0)),0))</f>
        <v>0</v>
      </c>
      <c r="T46" s="99">
        <f>IF($N46="Equal",IF(AND(T$11&gt;$K46,EOMONTH($M46,0)&gt;=T$11),($F46-$O46)/$L46,0),IFERROR(($F46-$O46)*INDEX('S-Curve'!$C$3:$AM$39,MATCH('Development Costs'!$L46,'S-Curve'!$C$3:$C$39,0),MATCH(DATEDIF('Development Costs'!$K46,'Development Costs'!T$11,"m")+1,'S-Curve'!$C$3:$AM$3,0)),0))</f>
        <v>0</v>
      </c>
      <c r="U46" s="99">
        <f>IF($N46="Equal",IF(AND(U$11&gt;$K46,EOMONTH($M46,0)&gt;=U$11),($F46-$O46)/$L46,0),IFERROR(($F46-$O46)*INDEX('S-Curve'!$C$3:$AM$39,MATCH('Development Costs'!$L46,'S-Curve'!$C$3:$C$39,0),MATCH(DATEDIF('Development Costs'!$K46,'Development Costs'!U$11,"m")+1,'S-Curve'!$C$3:$AM$3,0)),0))</f>
        <v>0</v>
      </c>
      <c r="V46" s="99">
        <f>IF($N46="Equal",IF(AND(V$11&gt;$K46,EOMONTH($M46,0)&gt;=V$11),($F46-$O46)/$L46,0),IFERROR(($F46-$O46)*INDEX('S-Curve'!$C$3:$AM$39,MATCH('Development Costs'!$L46,'S-Curve'!$C$3:$C$39,0),MATCH(DATEDIF('Development Costs'!$K46,'Development Costs'!V$11,"m")+1,'S-Curve'!$C$3:$AM$3,0)),0))</f>
        <v>0</v>
      </c>
      <c r="W46" s="99">
        <f>IF($N46="Equal",IF(AND(W$11&gt;$K46,EOMONTH($M46,0)&gt;=W$11),($F46-$O46)/$L46,0),IFERROR(($F46-$O46)*INDEX('S-Curve'!$C$3:$AM$39,MATCH('Development Costs'!$L46,'S-Curve'!$C$3:$C$39,0),MATCH(DATEDIF('Development Costs'!$K46,'Development Costs'!W$11,"m")+1,'S-Curve'!$C$3:$AM$3,0)),0))</f>
        <v>0</v>
      </c>
      <c r="X46" s="99">
        <f>IF($N46="Equal",IF(AND(X$11&gt;$K46,EOMONTH($M46,0)&gt;=X$11),($F46-$O46)/$L46,0),IFERROR(($F46-$O46)*INDEX('S-Curve'!$C$3:$AM$39,MATCH('Development Costs'!$L46,'S-Curve'!$C$3:$C$39,0),MATCH(DATEDIF('Development Costs'!$K46,'Development Costs'!X$11,"m")+1,'S-Curve'!$C$3:$AM$3,0)),0))</f>
        <v>0</v>
      </c>
      <c r="Y46" s="99">
        <f>IF($N46="Equal",IF(AND(Y$11&gt;$K46,EOMONTH($M46,0)&gt;=Y$11),($F46-$O46)/$L46,0),IFERROR(($F46-$O46)*INDEX('S-Curve'!$C$3:$AM$39,MATCH('Development Costs'!$L46,'S-Curve'!$C$3:$C$39,0),MATCH(DATEDIF('Development Costs'!$K46,'Development Costs'!Y$11,"m")+1,'S-Curve'!$C$3:$AM$3,0)),0))</f>
        <v>0</v>
      </c>
      <c r="Z46" s="99">
        <f>IF($N46="Equal",IF(AND(Z$11&gt;$K46,EOMONTH($M46,0)&gt;=Z$11),($F46-$O46)/$L46,0),IFERROR(($F46-$O46)*INDEX('S-Curve'!$C$3:$AM$39,MATCH('Development Costs'!$L46,'S-Curve'!$C$3:$C$39,0),MATCH(DATEDIF('Development Costs'!$K46,'Development Costs'!Z$11,"m")+1,'S-Curve'!$C$3:$AM$3,0)),0))</f>
        <v>0</v>
      </c>
      <c r="AA46" s="99">
        <f>IF($N46="Equal",IF(AND(AA$11&gt;$K46,EOMONTH($M46,0)&gt;=AA$11),($F46-$O46)/$L46,0),IFERROR(($F46-$O46)*INDEX('S-Curve'!$C$3:$AM$39,MATCH('Development Costs'!$L46,'S-Curve'!$C$3:$C$39,0),MATCH(DATEDIF('Development Costs'!$K46,'Development Costs'!AA$11,"m")+1,'S-Curve'!$C$3:$AM$3,0)),0))</f>
        <v>0</v>
      </c>
      <c r="AB46" s="99">
        <f>IF($N46="Equal",IF(AND(AB$11&gt;$K46,EOMONTH($M46,0)&gt;=AB$11),($F46-$O46)/$L46,0),IFERROR(($F46-$O46)*INDEX('S-Curve'!$C$3:$AM$39,MATCH('Development Costs'!$L46,'S-Curve'!$C$3:$C$39,0),MATCH(DATEDIF('Development Costs'!$K46,'Development Costs'!AB$11,"m")+1,'S-Curve'!$C$3:$AM$3,0)),0))</f>
        <v>0</v>
      </c>
      <c r="AC46" s="99">
        <f>IF($N46="Equal",IF(AND(AC$11&gt;$K46,EOMONTH($M46,0)&gt;=AC$11),($F46-$O46)/$L46,0),IFERROR(($F46-$O46)*INDEX('S-Curve'!$C$3:$AM$39,MATCH('Development Costs'!$L46,'S-Curve'!$C$3:$C$39,0),MATCH(DATEDIF('Development Costs'!$K46,'Development Costs'!AC$11,"m")+1,'S-Curve'!$C$3:$AM$3,0)),0))</f>
        <v>0</v>
      </c>
      <c r="AD46" s="99">
        <f>IF($N46="Equal",IF(AND(AD$11&gt;$K46,EOMONTH($M46,0)&gt;=AD$11),($F46-$O46)/$L46,0),IFERROR(($F46-$O46)*INDEX('S-Curve'!$C$3:$AM$39,MATCH('Development Costs'!$L46,'S-Curve'!$C$3:$C$39,0),MATCH(DATEDIF('Development Costs'!$K46,'Development Costs'!AD$11,"m")+1,'S-Curve'!$C$3:$AM$3,0)),0))</f>
        <v>0</v>
      </c>
      <c r="AE46" s="99">
        <f>IF($N46="Equal",IF(AND(AE$11&gt;$K46,EOMONTH($M46,0)&gt;=AE$11),($F46-$O46)/$L46,0),IFERROR(($F46-$O46)*INDEX('S-Curve'!$C$3:$AM$39,MATCH('Development Costs'!$L46,'S-Curve'!$C$3:$C$39,0),MATCH(DATEDIF('Development Costs'!$K46,'Development Costs'!AE$11,"m")+1,'S-Curve'!$C$3:$AM$3,0)),0))</f>
        <v>0</v>
      </c>
      <c r="AF46" s="99">
        <f>IF($N46="Equal",IF(AND(AF$11&gt;$K46,EOMONTH($M46,0)&gt;=AF$11),($F46-$O46)/$L46,0),IFERROR(($F46-$O46)*INDEX('S-Curve'!$C$3:$AM$39,MATCH('Development Costs'!$L46,'S-Curve'!$C$3:$C$39,0),MATCH(DATEDIF('Development Costs'!$K46,'Development Costs'!AF$11,"m")+1,'S-Curve'!$C$3:$AM$3,0)),0))</f>
        <v>0</v>
      </c>
      <c r="AG46" s="99">
        <f>IF($N46="Equal",IF(AND(AG$11&gt;$K46,EOMONTH($M46,0)&gt;=AG$11),($F46-$O46)/$L46,0),IFERROR(($F46-$O46)*INDEX('S-Curve'!$C$3:$AM$39,MATCH('Development Costs'!$L46,'S-Curve'!$C$3:$C$39,0),MATCH(DATEDIF('Development Costs'!$K46,'Development Costs'!AG$11,"m")+1,'S-Curve'!$C$3:$AM$3,0)),0))</f>
        <v>0</v>
      </c>
      <c r="AH46" s="99">
        <f>IF($N46="Equal",IF(AND(AH$11&gt;$K46,EOMONTH($M46,0)&gt;=AH$11),($F46-$O46)/$L46,0),IFERROR(($F46-$O46)*INDEX('S-Curve'!$C$3:$AM$39,MATCH('Development Costs'!$L46,'S-Curve'!$C$3:$C$39,0),MATCH(DATEDIF('Development Costs'!$K46,'Development Costs'!AH$11,"m")+1,'S-Curve'!$C$3:$AM$3,0)),0))</f>
        <v>0</v>
      </c>
      <c r="AI46" s="99">
        <f>IF($N46="Equal",IF(AND(AI$11&gt;$K46,EOMONTH($M46,0)&gt;=AI$11),($F46-$O46)/$L46,0),IFERROR(($F46-$O46)*INDEX('S-Curve'!$C$3:$AM$39,MATCH('Development Costs'!$L46,'S-Curve'!$C$3:$C$39,0),MATCH(DATEDIF('Development Costs'!$K46,'Development Costs'!AI$11,"m")+1,'S-Curve'!$C$3:$AM$3,0)),0))</f>
        <v>0</v>
      </c>
      <c r="AJ46" s="99">
        <f>IF($N46="Equal",IF(AND(AJ$11&gt;$K46,EOMONTH($M46,0)&gt;=AJ$11),($F46-$O46)/$L46,0),IFERROR(($F46-$O46)*INDEX('S-Curve'!$C$3:$AM$39,MATCH('Development Costs'!$L46,'S-Curve'!$C$3:$C$39,0),MATCH(DATEDIF('Development Costs'!$K46,'Development Costs'!AJ$11,"m")+1,'S-Curve'!$C$3:$AM$3,0)),0))</f>
        <v>0</v>
      </c>
      <c r="AK46" s="99">
        <f>IF($N46="Equal",IF(AND(AK$11&gt;$K46,EOMONTH($M46,0)&gt;=AK$11),($F46-$O46)/$L46,0),IFERROR(($F46-$O46)*INDEX('S-Curve'!$C$3:$AM$39,MATCH('Development Costs'!$L46,'S-Curve'!$C$3:$C$39,0),MATCH(DATEDIF('Development Costs'!$K46,'Development Costs'!AK$11,"m")+1,'S-Curve'!$C$3:$AM$3,0)),0))</f>
        <v>0</v>
      </c>
      <c r="AL46" s="99">
        <f>IF($N46="Equal",IF(AND(AL$11&gt;$K46,EOMONTH($M46,0)&gt;=AL$11),($F46-$O46)/$L46,0),IFERROR(($F46-$O46)*INDEX('S-Curve'!$C$3:$AM$39,MATCH('Development Costs'!$L46,'S-Curve'!$C$3:$C$39,0),MATCH(DATEDIF('Development Costs'!$K46,'Development Costs'!AL$11,"m")+1,'S-Curve'!$C$3:$AM$3,0)),0))</f>
        <v>0</v>
      </c>
      <c r="AM46" s="99">
        <f>IF($N46="Equal",IF(AND(AM$11&gt;$K46,EOMONTH($M46,0)&gt;=AM$11),($F46-$O46)/$L46,0),IFERROR(($F46-$O46)*INDEX('S-Curve'!$C$3:$AM$39,MATCH('Development Costs'!$L46,'S-Curve'!$C$3:$C$39,0),MATCH(DATEDIF('Development Costs'!$K46,'Development Costs'!AM$11,"m")+1,'S-Curve'!$C$3:$AM$3,0)),0))</f>
        <v>0</v>
      </c>
      <c r="AN46" s="99">
        <f>IF($N46="Equal",IF(AND(AN$11&gt;$K46,EOMONTH($M46,0)&gt;=AN$11),($F46-$O46)/$L46,0),IFERROR(($F46-$O46)*INDEX('S-Curve'!$C$3:$AM$39,MATCH('Development Costs'!$L46,'S-Curve'!$C$3:$C$39,0),MATCH(DATEDIF('Development Costs'!$K46,'Development Costs'!AN$11,"m")+1,'S-Curve'!$C$3:$AM$3,0)),0))</f>
        <v>0</v>
      </c>
      <c r="AO46" s="99">
        <f>IF($N46="Equal",IF(AND(AO$11&gt;$K46,EOMONTH($M46,0)&gt;=AO$11),($F46-$O46)/$L46,0),IFERROR(($F46-$O46)*INDEX('S-Curve'!$C$3:$AM$39,MATCH('Development Costs'!$L46,'S-Curve'!$C$3:$C$39,0),MATCH(DATEDIF('Development Costs'!$K46,'Development Costs'!AO$11,"m")+1,'S-Curve'!$C$3:$AM$3,0)),0))</f>
        <v>0</v>
      </c>
      <c r="AP46" s="99">
        <f>IF($N46="Equal",IF(AND(AP$11&gt;$K46,EOMONTH($M46,0)&gt;=AP$11),($F46-$O46)/$L46,0),IFERROR(($F46-$O46)*INDEX('S-Curve'!$C$3:$AM$39,MATCH('Development Costs'!$L46,'S-Curve'!$C$3:$C$39,0),MATCH(DATEDIF('Development Costs'!$K46,'Development Costs'!AP$11,"m")+1,'S-Curve'!$C$3:$AM$3,0)),0))</f>
        <v>0</v>
      </c>
      <c r="AQ46" s="99">
        <f>IF($N46="Equal",IF(AND(AQ$11&gt;$K46,EOMONTH($M46,0)&gt;=AQ$11),($F46-$O46)/$L46,0),IFERROR(($F46-$O46)*INDEX('S-Curve'!$C$3:$AM$39,MATCH('Development Costs'!$L46,'S-Curve'!$C$3:$C$39,0),MATCH(DATEDIF('Development Costs'!$K46,'Development Costs'!AQ$11,"m")+1,'S-Curve'!$C$3:$AM$3,0)),0))</f>
        <v>0</v>
      </c>
      <c r="AR46" s="99">
        <f>IF($N46="Equal",IF(AND(AR$11&gt;$K46,EOMONTH($M46,0)&gt;=AR$11),($F46-$O46)/$L46,0),IFERROR(($F46-$O46)*INDEX('S-Curve'!$C$3:$AM$39,MATCH('Development Costs'!$L46,'S-Curve'!$C$3:$C$39,0),MATCH(DATEDIF('Development Costs'!$K46,'Development Costs'!AR$11,"m")+1,'S-Curve'!$C$3:$AM$3,0)),0))</f>
        <v>0</v>
      </c>
      <c r="AS46" s="99">
        <f>IF($N46="Equal",IF(AND(AS$11&gt;$K46,EOMONTH($M46,0)&gt;=AS$11),($F46-$O46)/$L46,0),IFERROR(($F46-$O46)*INDEX('S-Curve'!$C$3:$AM$39,MATCH('Development Costs'!$L46,'S-Curve'!$C$3:$C$39,0),MATCH(DATEDIF('Development Costs'!$K46,'Development Costs'!AS$11,"m")+1,'S-Curve'!$C$3:$AM$3,0)),0))</f>
        <v>0</v>
      </c>
      <c r="AT46" s="99">
        <f>IF($N46="Equal",IF(AND(AT$11&gt;$K46,EOMONTH($M46,0)&gt;=AT$11),($F46-$O46)/$L46,0),IFERROR(($F46-$O46)*INDEX('S-Curve'!$C$3:$AM$39,MATCH('Development Costs'!$L46,'S-Curve'!$C$3:$C$39,0),MATCH(DATEDIF('Development Costs'!$K46,'Development Costs'!AT$11,"m")+1,'S-Curve'!$C$3:$AM$3,0)),0))</f>
        <v>0</v>
      </c>
      <c r="AU46" s="99">
        <f>IF($N46="Equal",IF(AND(AU$11&gt;$K46,EOMONTH($M46,0)&gt;=AU$11),($F46-$O46)/$L46,0),IFERROR(($F46-$O46)*INDEX('S-Curve'!$C$3:$AM$39,MATCH('Development Costs'!$L46,'S-Curve'!$C$3:$C$39,0),MATCH(DATEDIF('Development Costs'!$K46,'Development Costs'!AU$11,"m")+1,'S-Curve'!$C$3:$AM$3,0)),0))</f>
        <v>0</v>
      </c>
      <c r="AV46" s="99">
        <f>IF($N46="Equal",IF(AND(AV$11&gt;$K46,EOMONTH($M46,0)&gt;=AV$11),($F46-$O46)/$L46,0),IFERROR(($F46-$O46)*INDEX('S-Curve'!$C$3:$AM$39,MATCH('Development Costs'!$L46,'S-Curve'!$C$3:$C$39,0),MATCH(DATEDIF('Development Costs'!$K46,'Development Costs'!AV$11,"m")+1,'S-Curve'!$C$3:$AM$3,0)),0))</f>
        <v>0</v>
      </c>
      <c r="AW46" s="99">
        <f>IF($N46="Equal",IF(AND(AW$11&gt;$K46,EOMONTH($M46,0)&gt;=AW$11),($F46-$O46)/$L46,0),IFERROR(($F46-$O46)*INDEX('S-Curve'!$C$3:$AM$39,MATCH('Development Costs'!$L46,'S-Curve'!$C$3:$C$39,0),MATCH(DATEDIF('Development Costs'!$K46,'Development Costs'!AW$11,"m")+1,'S-Curve'!$C$3:$AM$3,0)),0))</f>
        <v>0</v>
      </c>
      <c r="AX46" s="99">
        <f>IF($N46="Equal",IF(AND(AX$11&gt;$K46,EOMONTH($M46,0)&gt;=AX$11),($F46-$O46)/$L46,0),IFERROR(($F46-$O46)*INDEX('S-Curve'!$C$3:$AM$39,MATCH('Development Costs'!$L46,'S-Curve'!$C$3:$C$39,0),MATCH(DATEDIF('Development Costs'!$K46,'Development Costs'!AX$11,"m")+1,'S-Curve'!$C$3:$AM$3,0)),0))</f>
        <v>0</v>
      </c>
      <c r="AY46" s="99">
        <f>IF($N46="Equal",IF(AND(AY$11&gt;$K46,EOMONTH($M46,0)&gt;=AY$11),($F46-$O46)/$L46,0),IFERROR(($F46-$O46)*INDEX('S-Curve'!$C$3:$AM$39,MATCH('Development Costs'!$L46,'S-Curve'!$C$3:$C$39,0),MATCH(DATEDIF('Development Costs'!$K46,'Development Costs'!AY$11,"m")+1,'S-Curve'!$C$3:$AM$3,0)),0))</f>
        <v>0</v>
      </c>
      <c r="AZ46" s="99">
        <f>IF($N46="Equal",IF(AND(AZ$11&gt;$K46,EOMONTH($M46,0)&gt;=AZ$11),($F46-$O46)/$L46,0),IFERROR(($F46-$O46)*INDEX('S-Curve'!$C$3:$AM$39,MATCH('Development Costs'!$L46,'S-Curve'!$C$3:$C$39,0),MATCH(DATEDIF('Development Costs'!$K46,'Development Costs'!AZ$11,"m")+1,'S-Curve'!$C$3:$AM$3,0)),0))</f>
        <v>0</v>
      </c>
      <c r="BA46" s="99">
        <f>IF($N46="Equal",IF(AND(BA$11&gt;$K46,EOMONTH($M46,0)&gt;=BA$11),($F46-$O46)/$L46,0),IFERROR(($F46-$O46)*INDEX('S-Curve'!$C$3:$AM$39,MATCH('Development Costs'!$L46,'S-Curve'!$C$3:$C$39,0),MATCH(DATEDIF('Development Costs'!$K46,'Development Costs'!BA$11,"m")+1,'S-Curve'!$C$3:$AM$3,0)),0))</f>
        <v>0</v>
      </c>
      <c r="BB46" s="99">
        <f>IF($N46="Equal",IF(AND(BB$11&gt;$K46,EOMONTH($M46,0)&gt;=BB$11),($F46-$O46)/$L46,0),IFERROR(($F46-$O46)*INDEX('S-Curve'!$C$3:$AM$39,MATCH('Development Costs'!$L46,'S-Curve'!$C$3:$C$39,0),MATCH(DATEDIF('Development Costs'!$K46,'Development Costs'!BB$11,"m")+1,'S-Curve'!$C$3:$AM$3,0)),0))</f>
        <v>0</v>
      </c>
      <c r="BC46" s="99">
        <f>IF($N46="Equal",IF(AND(BC$11&gt;$K46,EOMONTH($M46,0)&gt;=BC$11),($F46-$O46)/$L46,0),IFERROR(($F46-$O46)*INDEX('S-Curve'!$C$3:$AM$39,MATCH('Development Costs'!$L46,'S-Curve'!$C$3:$C$39,0),MATCH(DATEDIF('Development Costs'!$K46,'Development Costs'!BC$11,"m")+1,'S-Curve'!$C$3:$AM$3,0)),0))</f>
        <v>0</v>
      </c>
      <c r="BD46" s="99">
        <f>IF($N46="Equal",IF(AND(BD$11&gt;$K46,EOMONTH($M46,0)&gt;=BD$11),($F46-$O46)/$L46,0),IFERROR(($F46-$O46)*INDEX('S-Curve'!$C$3:$AM$39,MATCH('Development Costs'!$L46,'S-Curve'!$C$3:$C$39,0),MATCH(DATEDIF('Development Costs'!$K46,'Development Costs'!BD$11,"m")+1,'S-Curve'!$C$3:$AM$3,0)),0))</f>
        <v>0</v>
      </c>
      <c r="BE46" s="99">
        <f>IF($N46="Equal",IF(AND(BE$11&gt;$K46,EOMONTH($M46,0)&gt;=BE$11),($F46-$O46)/$L46,0),IFERROR(($F46-$O46)*INDEX('S-Curve'!$C$3:$AM$39,MATCH('Development Costs'!$L46,'S-Curve'!$C$3:$C$39,0),MATCH(DATEDIF('Development Costs'!$K46,'Development Costs'!BE$11,"m")+1,'S-Curve'!$C$3:$AM$3,0)),0))</f>
        <v>0</v>
      </c>
      <c r="BF46" s="99">
        <f>IF($N46="Equal",IF(AND(BF$11&gt;$K46,EOMONTH($M46,0)&gt;=BF$11),($F46-$O46)/$L46,0),IFERROR(($F46-$O46)*INDEX('S-Curve'!$C$3:$AM$39,MATCH('Development Costs'!$L46,'S-Curve'!$C$3:$C$39,0),MATCH(DATEDIF('Development Costs'!$K46,'Development Costs'!BF$11,"m")+1,'S-Curve'!$C$3:$AM$3,0)),0))</f>
        <v>0</v>
      </c>
      <c r="BG46" s="99">
        <f>IF($N46="Equal",IF(AND(BG$11&gt;$K46,EOMONTH($M46,0)&gt;=BG$11),($F46-$O46)/$L46,0),IFERROR(($F46-$O46)*INDEX('S-Curve'!$C$3:$AM$39,MATCH('Development Costs'!$L46,'S-Curve'!$C$3:$C$39,0),MATCH(DATEDIF('Development Costs'!$K46,'Development Costs'!BG$11,"m")+1,'S-Curve'!$C$3:$AM$3,0)),0))</f>
        <v>0</v>
      </c>
      <c r="BH46" s="99">
        <f>IF($N46="Equal",IF(AND(BH$11&gt;$K46,EOMONTH($M46,0)&gt;=BH$11),($F46-$O46)/$L46,0),IFERROR(($F46-$O46)*INDEX('S-Curve'!$C$3:$AM$39,MATCH('Development Costs'!$L46,'S-Curve'!$C$3:$C$39,0),MATCH(DATEDIF('Development Costs'!$K46,'Development Costs'!BH$11,"m")+1,'S-Curve'!$C$3:$AM$3,0)),0))</f>
        <v>0</v>
      </c>
      <c r="BI46" s="99">
        <f>IF($N46="Equal",IF(AND(BI$11&gt;$K46,EOMONTH($M46,0)&gt;=BI$11),($F46-$O46)/$L46,0),IFERROR(($F46-$O46)*INDEX('S-Curve'!$C$3:$AM$39,MATCH('Development Costs'!$L46,'S-Curve'!$C$3:$C$39,0),MATCH(DATEDIF('Development Costs'!$K46,'Development Costs'!BI$11,"m")+1,'S-Curve'!$C$3:$AM$3,0)),0))</f>
        <v>0</v>
      </c>
      <c r="BJ46" s="99">
        <f>IF($N46="Equal",IF(AND(BJ$11&gt;$K46,EOMONTH($M46,0)&gt;=BJ$11),($F46-$O46)/$L46,0),IFERROR(($F46-$O46)*INDEX('S-Curve'!$C$3:$AM$39,MATCH('Development Costs'!$L46,'S-Curve'!$C$3:$C$39,0),MATCH(DATEDIF('Development Costs'!$K46,'Development Costs'!BJ$11,"m")+1,'S-Curve'!$C$3:$AM$3,0)),0))</f>
        <v>0</v>
      </c>
      <c r="BK46" s="99">
        <f>IF($N46="Equal",IF(AND(BK$11&gt;$K46,EOMONTH($M46,0)&gt;=BK$11),($F46-$O46)/$L46,0),IFERROR(($F46-$O46)*INDEX('S-Curve'!$C$3:$AM$39,MATCH('Development Costs'!$L46,'S-Curve'!$C$3:$C$39,0),MATCH(DATEDIF('Development Costs'!$K46,'Development Costs'!BK$11,"m")+1,'S-Curve'!$C$3:$AM$3,0)),0))</f>
        <v>0</v>
      </c>
      <c r="BL46" s="99">
        <f>IF($N46="Equal",IF(AND(BL$11&gt;$K46,EOMONTH($M46,0)&gt;=BL$11),($F46-$O46)/$L46,0),IFERROR(($F46-$O46)*INDEX('S-Curve'!$C$3:$AM$39,MATCH('Development Costs'!$L46,'S-Curve'!$C$3:$C$39,0),MATCH(DATEDIF('Development Costs'!$K46,'Development Costs'!BL$11,"m")+1,'S-Curve'!$C$3:$AM$3,0)),0))</f>
        <v>0</v>
      </c>
      <c r="BM46" s="99">
        <f>IF($N46="Equal",IF(AND(BM$11&gt;$K46,EOMONTH($M46,0)&gt;=BM$11),($F46-$O46)/$L46,0),IFERROR(($F46-$O46)*INDEX('S-Curve'!$C$3:$AM$39,MATCH('Development Costs'!$L46,'S-Curve'!$C$3:$C$39,0),MATCH(DATEDIF('Development Costs'!$K46,'Development Costs'!BM$11,"m")+1,'S-Curve'!$C$3:$AM$3,0)),0))</f>
        <v>0</v>
      </c>
      <c r="BN46" s="99">
        <f>IF($N46="Equal",IF(AND(BN$11&gt;$K46,EOMONTH($M46,0)&gt;=BN$11),($F46-$O46)/$L46,0),IFERROR(($F46-$O46)*INDEX('S-Curve'!$C$3:$AM$39,MATCH('Development Costs'!$L46,'S-Curve'!$C$3:$C$39,0),MATCH(DATEDIF('Development Costs'!$K46,'Development Costs'!BN$11,"m")+1,'S-Curve'!$C$3:$AM$3,0)),0))</f>
        <v>0</v>
      </c>
      <c r="BO46" s="99">
        <f>IF($N46="Equal",IF(AND(BO$11&gt;$K46,EOMONTH($M46,0)&gt;=BO$11),($F46-$O46)/$L46,0),IFERROR(($F46-$O46)*INDEX('S-Curve'!$C$3:$AM$39,MATCH('Development Costs'!$L46,'S-Curve'!$C$3:$C$39,0),MATCH(DATEDIF('Development Costs'!$K46,'Development Costs'!BO$11,"m")+1,'S-Curve'!$C$3:$AM$3,0)),0))</f>
        <v>0</v>
      </c>
      <c r="BP46" s="99">
        <f>IF($N46="Equal",IF(AND(BP$11&gt;$K46,EOMONTH($M46,0)&gt;=BP$11),($F46-$O46)/$L46,0),IFERROR(($F46-$O46)*INDEX('S-Curve'!$C$3:$AM$39,MATCH('Development Costs'!$L46,'S-Curve'!$C$3:$C$39,0),MATCH(DATEDIF('Development Costs'!$K46,'Development Costs'!BP$11,"m")+1,'S-Curve'!$C$3:$AM$3,0)),0))</f>
        <v>0</v>
      </c>
      <c r="BQ46" s="99">
        <f>IF($N46="Equal",IF(AND(BQ$11&gt;$K46,EOMONTH($M46,0)&gt;=BQ$11),($F46-$O46)/$L46,0),IFERROR(($F46-$O46)*INDEX('S-Curve'!$C$3:$AM$39,MATCH('Development Costs'!$L46,'S-Curve'!$C$3:$C$39,0),MATCH(DATEDIF('Development Costs'!$K46,'Development Costs'!BQ$11,"m")+1,'S-Curve'!$C$3:$AM$3,0)),0))</f>
        <v>0</v>
      </c>
      <c r="BR46" s="99">
        <f>IF($N46="Equal",IF(AND(BR$11&gt;$K46,EOMONTH($M46,0)&gt;=BR$11),($F46-$O46)/$L46,0),IFERROR(($F46-$O46)*INDEX('S-Curve'!$C$3:$AM$39,MATCH('Development Costs'!$L46,'S-Curve'!$C$3:$C$39,0),MATCH(DATEDIF('Development Costs'!$K46,'Development Costs'!BR$11,"m")+1,'S-Curve'!$C$3:$AM$3,0)),0))</f>
        <v>0</v>
      </c>
      <c r="BS46" s="99">
        <f>IF($N46="Equal",IF(AND(BS$11&gt;$K46,EOMONTH($M46,0)&gt;=BS$11),($F46-$O46)/$L46,0),IFERROR(($F46-$O46)*INDEX('S-Curve'!$C$3:$AM$39,MATCH('Development Costs'!$L46,'S-Curve'!$C$3:$C$39,0),MATCH(DATEDIF('Development Costs'!$K46,'Development Costs'!BS$11,"m")+1,'S-Curve'!$C$3:$AM$3,0)),0))</f>
        <v>0</v>
      </c>
      <c r="BT46" s="99">
        <f>IF($N46="Equal",IF(AND(BT$11&gt;$K46,EOMONTH($M46,0)&gt;=BT$11),($F46-$O46)/$L46,0),IFERROR(($F46-$O46)*INDEX('S-Curve'!$C$3:$AM$39,MATCH('Development Costs'!$L46,'S-Curve'!$C$3:$C$39,0),MATCH(DATEDIF('Development Costs'!$K46,'Development Costs'!BT$11,"m")+1,'S-Curve'!$C$3:$AM$3,0)),0))</f>
        <v>0</v>
      </c>
      <c r="BU46" s="99">
        <f>IF($N46="Equal",IF(AND(BU$11&gt;$K46,EOMONTH($M46,0)&gt;=BU$11),($F46-$O46)/$L46,0),IFERROR(($F46-$O46)*INDEX('S-Curve'!$C$3:$AM$39,MATCH('Development Costs'!$L46,'S-Curve'!$C$3:$C$39,0),MATCH(DATEDIF('Development Costs'!$K46,'Development Costs'!BU$11,"m")+1,'S-Curve'!$C$3:$AM$3,0)),0))</f>
        <v>0</v>
      </c>
      <c r="BV46" s="99">
        <f>IF($N46="Equal",IF(AND(BV$11&gt;$K46,EOMONTH($M46,0)&gt;=BV$11),($F46-$O46)/$L46,0),IFERROR(($F46-$O46)*INDEX('S-Curve'!$C$3:$AM$39,MATCH('Development Costs'!$L46,'S-Curve'!$C$3:$C$39,0),MATCH(DATEDIF('Development Costs'!$K46,'Development Costs'!BV$11,"m")+1,'S-Curve'!$C$3:$AM$3,0)),0))</f>
        <v>0</v>
      </c>
      <c r="BW46" s="99">
        <f>IF($N46="Equal",IF(AND(BW$11&gt;$K46,EOMONTH($M46,0)&gt;=BW$11),($F46-$O46)/$L46,0),IFERROR(($F46-$O46)*INDEX('S-Curve'!$C$3:$AM$39,MATCH('Development Costs'!$L46,'S-Curve'!$C$3:$C$39,0),MATCH(DATEDIF('Development Costs'!$K46,'Development Costs'!BW$11,"m")+1,'S-Curve'!$C$3:$AM$3,0)),0))</f>
        <v>0</v>
      </c>
      <c r="BX46" s="99">
        <f>IF($N46="Equal",IF(AND(BX$11&gt;$K46,EOMONTH($M46,0)&gt;=BX$11),($F46-$O46)/$L46,0),IFERROR(($F46-$O46)*INDEX('S-Curve'!$C$3:$AM$39,MATCH('Development Costs'!$L46,'S-Curve'!$C$3:$C$39,0),MATCH(DATEDIF('Development Costs'!$K46,'Development Costs'!BX$11,"m")+1,'S-Curve'!$C$3:$AM$3,0)),0))</f>
        <v>0</v>
      </c>
      <c r="BY46" s="99">
        <f>IF($N46="Equal",IF(AND(BY$11&gt;$K46,EOMONTH($M46,0)&gt;=BY$11),($F46-$O46)/$L46,0),IFERROR(($F46-$O46)*INDEX('S-Curve'!$C$3:$AM$39,MATCH('Development Costs'!$L46,'S-Curve'!$C$3:$C$39,0),MATCH(DATEDIF('Development Costs'!$K46,'Development Costs'!BY$11,"m")+1,'S-Curve'!$C$3:$AM$3,0)),0))</f>
        <v>0</v>
      </c>
      <c r="BZ46" s="99">
        <f>IF($N46="Equal",IF(AND(BZ$11&gt;$K46,EOMONTH($M46,0)&gt;=BZ$11),($F46-$O46)/$L46,0),IFERROR(($F46-$O46)*INDEX('S-Curve'!$C$3:$AM$39,MATCH('Development Costs'!$L46,'S-Curve'!$C$3:$C$39,0),MATCH(DATEDIF('Development Costs'!$K46,'Development Costs'!BZ$11,"m")+1,'S-Curve'!$C$3:$AM$3,0)),0))</f>
        <v>0</v>
      </c>
      <c r="CA46" s="99">
        <f>IF($N46="Equal",IF(AND(CA$11&gt;$K46,EOMONTH($M46,0)&gt;=CA$11),($F46-$O46)/$L46,0),IFERROR(($F46-$O46)*INDEX('S-Curve'!$C$3:$AM$39,MATCH('Development Costs'!$L46,'S-Curve'!$C$3:$C$39,0),MATCH(DATEDIF('Development Costs'!$K46,'Development Costs'!CA$11,"m")+1,'S-Curve'!$C$3:$AM$3,0)),0))</f>
        <v>0</v>
      </c>
      <c r="CB46" s="99">
        <f>IF($N46="Equal",IF(AND(CB$11&gt;$K46,EOMONTH($M46,0)&gt;=CB$11),($F46-$O46)/$L46,0),IFERROR(($F46-$O46)*INDEX('S-Curve'!$C$3:$AM$39,MATCH('Development Costs'!$L46,'S-Curve'!$C$3:$C$39,0),MATCH(DATEDIF('Development Costs'!$K46,'Development Costs'!CB$11,"m")+1,'S-Curve'!$C$3:$AM$3,0)),0))</f>
        <v>0</v>
      </c>
      <c r="CC46" s="99">
        <f>IF($N46="Equal",IF(AND(CC$11&gt;$K46,EOMONTH($M46,0)&gt;=CC$11),($F46-$O46)/$L46,0),IFERROR(($F46-$O46)*INDEX('S-Curve'!$C$3:$AM$39,MATCH('Development Costs'!$L46,'S-Curve'!$C$3:$C$39,0),MATCH(DATEDIF('Development Costs'!$K46,'Development Costs'!CC$11,"m")+1,'S-Curve'!$C$3:$AM$3,0)),0))</f>
        <v>0</v>
      </c>
      <c r="CD46" s="99">
        <f>IF($N46="Equal",IF(AND(CD$11&gt;$K46,EOMONTH($M46,0)&gt;=CD$11),($F46-$O46)/$L46,0),IFERROR(($F46-$O46)*INDEX('S-Curve'!$C$3:$AM$39,MATCH('Development Costs'!$L46,'S-Curve'!$C$3:$C$39,0),MATCH(DATEDIF('Development Costs'!$K46,'Development Costs'!CD$11,"m")+1,'S-Curve'!$C$3:$AM$3,0)),0))</f>
        <v>0</v>
      </c>
      <c r="CE46" s="99">
        <f>IF($N46="Equal",IF(AND(CE$11&gt;$K46,EOMONTH($M46,0)&gt;=CE$11),($F46-$O46)/$L46,0),IFERROR(($F46-$O46)*INDEX('S-Curve'!$C$3:$AM$39,MATCH('Development Costs'!$L46,'S-Curve'!$C$3:$C$39,0),MATCH(DATEDIF('Development Costs'!$K46,'Development Costs'!CE$11,"m")+1,'S-Curve'!$C$3:$AM$3,0)),0))</f>
        <v>0</v>
      </c>
      <c r="CF46" s="99">
        <f>IF($N46="Equal",IF(AND(CF$11&gt;$K46,EOMONTH($M46,0)&gt;=CF$11),($F46-$O46)/$L46,0),IFERROR(($F46-$O46)*INDEX('S-Curve'!$C$3:$AM$39,MATCH('Development Costs'!$L46,'S-Curve'!$C$3:$C$39,0),MATCH(DATEDIF('Development Costs'!$K46,'Development Costs'!CF$11,"m")+1,'S-Curve'!$C$3:$AM$3,0)),0))</f>
        <v>0</v>
      </c>
      <c r="CG46" s="99">
        <f>IF($N46="Equal",IF(AND(CG$11&gt;$K46,EOMONTH($M46,0)&gt;=CG$11),($F46-$O46)/$L46,0),IFERROR(($F46-$O46)*INDEX('S-Curve'!$C$3:$AM$39,MATCH('Development Costs'!$L46,'S-Curve'!$C$3:$C$39,0),MATCH(DATEDIF('Development Costs'!$K46,'Development Costs'!CG$11,"m")+1,'S-Curve'!$C$3:$AM$3,0)),0))</f>
        <v>0</v>
      </c>
      <c r="CH46" s="99">
        <f>IF($N46="Equal",IF(AND(CH$11&gt;$K46,EOMONTH($M46,0)&gt;=CH$11),($F46-$O46)/$L46,0),IFERROR(($F46-$O46)*INDEX('S-Curve'!$C$3:$AM$39,MATCH('Development Costs'!$L46,'S-Curve'!$C$3:$C$39,0),MATCH(DATEDIF('Development Costs'!$K46,'Development Costs'!CH$11,"m")+1,'S-Curve'!$C$3:$AM$3,0)),0))</f>
        <v>0</v>
      </c>
      <c r="CI46" s="99">
        <f>IF($N46="Equal",IF(AND(CI$11&gt;$K46,EOMONTH($M46,0)&gt;=CI$11),($F46-$O46)/$L46,0),IFERROR(($F46-$O46)*INDEX('S-Curve'!$C$3:$AM$39,MATCH('Development Costs'!$L46,'S-Curve'!$C$3:$C$39,0),MATCH(DATEDIF('Development Costs'!$K46,'Development Costs'!CI$11,"m")+1,'S-Curve'!$C$3:$AM$3,0)),0))</f>
        <v>0</v>
      </c>
      <c r="CJ46" s="99">
        <f>IF($N46="Equal",IF(AND(CJ$11&gt;$K46,EOMONTH($M46,0)&gt;=CJ$11),($F46-$O46)/$L46,0),IFERROR(($F46-$O46)*INDEX('S-Curve'!$C$3:$AM$39,MATCH('Development Costs'!$L46,'S-Curve'!$C$3:$C$39,0),MATCH(DATEDIF('Development Costs'!$K46,'Development Costs'!CJ$11,"m")+1,'S-Curve'!$C$3:$AM$3,0)),0))</f>
        <v>0</v>
      </c>
      <c r="CK46" s="99">
        <f>IF($N46="Equal",IF(AND(CK$11&gt;$K46,EOMONTH($M46,0)&gt;=CK$11),($F46-$O46)/$L46,0),IFERROR(($F46-$O46)*INDEX('S-Curve'!$C$3:$AM$39,MATCH('Development Costs'!$L46,'S-Curve'!$C$3:$C$39,0),MATCH(DATEDIF('Development Costs'!$K46,'Development Costs'!CK$11,"m")+1,'S-Curve'!$C$3:$AM$3,0)),0))</f>
        <v>0</v>
      </c>
      <c r="CL46" s="99">
        <f>IF($N46="Equal",IF(AND(CL$11&gt;$K46,EOMONTH($M46,0)&gt;=CL$11),($F46-$O46)/$L46,0),IFERROR(($F46-$O46)*INDEX('S-Curve'!$C$3:$AM$39,MATCH('Development Costs'!$L46,'S-Curve'!$C$3:$C$39,0),MATCH(DATEDIF('Development Costs'!$K46,'Development Costs'!CL$11,"m")+1,'S-Curve'!$C$3:$AM$3,0)),0))</f>
        <v>0</v>
      </c>
      <c r="CM46" s="99">
        <f>IF($N46="Equal",IF(AND(CM$11&gt;$K46,EOMONTH($M46,0)&gt;=CM$11),($F46-$O46)/$L46,0),IFERROR(($F46-$O46)*INDEX('S-Curve'!$C$3:$AM$39,MATCH('Development Costs'!$L46,'S-Curve'!$C$3:$C$39,0),MATCH(DATEDIF('Development Costs'!$K46,'Development Costs'!CM$11,"m")+1,'S-Curve'!$C$3:$AM$3,0)),0))</f>
        <v>0</v>
      </c>
      <c r="CN46" s="99">
        <f>IF($N46="Equal",IF(AND(CN$11&gt;$K46,EOMONTH($M46,0)&gt;=CN$11),($F46-$O46)/$L46,0),IFERROR(($F46-$O46)*INDEX('S-Curve'!$C$3:$AM$39,MATCH('Development Costs'!$L46,'S-Curve'!$C$3:$C$39,0),MATCH(DATEDIF('Development Costs'!$K46,'Development Costs'!CN$11,"m")+1,'S-Curve'!$C$3:$AM$3,0)),0))</f>
        <v>0</v>
      </c>
      <c r="CO46" s="99">
        <f>IF($N46="Equal",IF(AND(CO$11&gt;$K46,EOMONTH($M46,0)&gt;=CO$11),($F46-$O46)/$L46,0),IFERROR(($F46-$O46)*INDEX('S-Curve'!$C$3:$AM$39,MATCH('Development Costs'!$L46,'S-Curve'!$C$3:$C$39,0),MATCH(DATEDIF('Development Costs'!$K46,'Development Costs'!CO$11,"m")+1,'S-Curve'!$C$3:$AM$3,0)),0))</f>
        <v>0</v>
      </c>
      <c r="CP46" s="99">
        <f>IF($N46="Equal",IF(AND(CP$11&gt;$K46,EOMONTH($M46,0)&gt;=CP$11),($F46-$O46)/$L46,0),IFERROR(($F46-$O46)*INDEX('S-Curve'!$C$3:$AM$39,MATCH('Development Costs'!$L46,'S-Curve'!$C$3:$C$39,0),MATCH(DATEDIF('Development Costs'!$K46,'Development Costs'!CP$11,"m")+1,'S-Curve'!$C$3:$AM$3,0)),0))</f>
        <v>0</v>
      </c>
      <c r="CQ46" s="99">
        <f>IF($N46="Equal",IF(AND(CQ$11&gt;$K46,EOMONTH($M46,0)&gt;=CQ$11),($F46-$O46)/$L46,0),IFERROR(($F46-$O46)*INDEX('S-Curve'!$C$3:$AM$39,MATCH('Development Costs'!$L46,'S-Curve'!$C$3:$C$39,0),MATCH(DATEDIF('Development Costs'!$K46,'Development Costs'!CQ$11,"m")+1,'S-Curve'!$C$3:$AM$3,0)),0))</f>
        <v>0</v>
      </c>
      <c r="CR46" s="99">
        <f>IF($N46="Equal",IF(AND(CR$11&gt;$K46,EOMONTH($M46,0)&gt;=CR$11),($F46-$O46)/$L46,0),IFERROR(($F46-$O46)*INDEX('S-Curve'!$C$3:$AM$39,MATCH('Development Costs'!$L46,'S-Curve'!$C$3:$C$39,0),MATCH(DATEDIF('Development Costs'!$K46,'Development Costs'!CR$11,"m")+1,'S-Curve'!$C$3:$AM$3,0)),0))</f>
        <v>0</v>
      </c>
      <c r="CS46" s="99">
        <f>IF($N46="Equal",IF(AND(CS$11&gt;$K46,EOMONTH($M46,0)&gt;=CS$11),($F46-$O46)/$L46,0),IFERROR(($F46-$O46)*INDEX('S-Curve'!$C$3:$AM$39,MATCH('Development Costs'!$L46,'S-Curve'!$C$3:$C$39,0),MATCH(DATEDIF('Development Costs'!$K46,'Development Costs'!CS$11,"m")+1,'S-Curve'!$C$3:$AM$3,0)),0))</f>
        <v>0</v>
      </c>
      <c r="CT46" s="99">
        <f>IF($N46="Equal",IF(AND(CT$11&gt;$K46,EOMONTH($M46,0)&gt;=CT$11),($F46-$O46)/$L46,0),IFERROR(($F46-$O46)*INDEX('S-Curve'!$C$3:$AM$39,MATCH('Development Costs'!$L46,'S-Curve'!$C$3:$C$39,0),MATCH(DATEDIF('Development Costs'!$K46,'Development Costs'!CT$11,"m")+1,'S-Curve'!$C$3:$AM$3,0)),0))</f>
        <v>0</v>
      </c>
      <c r="CU46" s="99">
        <f>IF($N46="Equal",IF(AND(CU$11&gt;$K46,EOMONTH($M46,0)&gt;=CU$11),($F46-$O46)/$L46,0),IFERROR(($F46-$O46)*INDEX('S-Curve'!$C$3:$AM$39,MATCH('Development Costs'!$L46,'S-Curve'!$C$3:$C$39,0),MATCH(DATEDIF('Development Costs'!$K46,'Development Costs'!CU$11,"m")+1,'S-Curve'!$C$3:$AM$3,0)),0))</f>
        <v>0</v>
      </c>
      <c r="CV46" s="99">
        <f>IF($N46="Equal",IF(AND(CV$11&gt;$K46,EOMONTH($M46,0)&gt;=CV$11),($F46-$O46)/$L46,0),IFERROR(($F46-$O46)*INDEX('S-Curve'!$C$3:$AM$39,MATCH('Development Costs'!$L46,'S-Curve'!$C$3:$C$39,0),MATCH(DATEDIF('Development Costs'!$K46,'Development Costs'!CV$11,"m")+1,'S-Curve'!$C$3:$AM$3,0)),0))</f>
        <v>0</v>
      </c>
      <c r="CW46" s="99">
        <f>IF($N46="Equal",IF(AND(CW$11&gt;$K46,EOMONTH($M46,0)&gt;=CW$11),($F46-$O46)/$L46,0),IFERROR(($F46-$O46)*INDEX('S-Curve'!$C$3:$AM$39,MATCH('Development Costs'!$L46,'S-Curve'!$C$3:$C$39,0),MATCH(DATEDIF('Development Costs'!$K46,'Development Costs'!CW$11,"m")+1,'S-Curve'!$C$3:$AM$3,0)),0))</f>
        <v>0</v>
      </c>
      <c r="CX46" s="99">
        <f>IF($N46="Equal",IF(AND(CX$11&gt;$K46,EOMONTH($M46,0)&gt;=CX$11),($F46-$O46)/$L46,0),IFERROR(($F46-$O46)*INDEX('S-Curve'!$C$3:$AM$39,MATCH('Development Costs'!$L46,'S-Curve'!$C$3:$C$39,0),MATCH(DATEDIF('Development Costs'!$K46,'Development Costs'!CX$11,"m")+1,'S-Curve'!$C$3:$AM$3,0)),0))</f>
        <v>0</v>
      </c>
      <c r="CY46" s="99">
        <f>IF($N46="Equal",IF(AND(CY$11&gt;$K46,EOMONTH($M46,0)&gt;=CY$11),($F46-$O46)/$L46,0),IFERROR(($F46-$O46)*INDEX('S-Curve'!$C$3:$AM$39,MATCH('Development Costs'!$L46,'S-Curve'!$C$3:$C$39,0),MATCH(DATEDIF('Development Costs'!$K46,'Development Costs'!CY$11,"m")+1,'S-Curve'!$C$3:$AM$3,0)),0))</f>
        <v>0</v>
      </c>
      <c r="CZ46" s="99">
        <f>IF($N46="Equal",IF(AND(CZ$11&gt;$K46,EOMONTH($M46,0)&gt;=CZ$11),($F46-$O46)/$L46,0),IFERROR(($F46-$O46)*INDEX('S-Curve'!$C$3:$AM$39,MATCH('Development Costs'!$L46,'S-Curve'!$C$3:$C$39,0),MATCH(DATEDIF('Development Costs'!$K46,'Development Costs'!CZ$11,"m")+1,'S-Curve'!$C$3:$AM$3,0)),0))</f>
        <v>0</v>
      </c>
      <c r="DA46" s="99">
        <f>IF($N46="Equal",IF(AND(DA$11&gt;$K46,EOMONTH($M46,0)&gt;=DA$11),($F46-$O46)/$L46,0),IFERROR(($F46-$O46)*INDEX('S-Curve'!$C$3:$AM$39,MATCH('Development Costs'!$L46,'S-Curve'!$C$3:$C$39,0),MATCH(DATEDIF('Development Costs'!$K46,'Development Costs'!DA$11,"m")+1,'S-Curve'!$C$3:$AM$3,0)),0))</f>
        <v>0</v>
      </c>
      <c r="DB46" s="99">
        <f>IF($N46="Equal",IF(AND(DB$11&gt;$K46,EOMONTH($M46,0)&gt;=DB$11),($F46-$O46)/$L46,0),IFERROR(($F46-$O46)*INDEX('S-Curve'!$C$3:$AM$39,MATCH('Development Costs'!$L46,'S-Curve'!$C$3:$C$39,0),MATCH(DATEDIF('Development Costs'!$K46,'Development Costs'!DB$11,"m")+1,'S-Curve'!$C$3:$AM$3,0)),0))</f>
        <v>0</v>
      </c>
      <c r="DC46" s="99">
        <f>IF($N46="Equal",IF(AND(DC$11&gt;$K46,EOMONTH($M46,0)&gt;=DC$11),($F46-$O46)/$L46,0),IFERROR(($F46-$O46)*INDEX('S-Curve'!$C$3:$AM$39,MATCH('Development Costs'!$L46,'S-Curve'!$C$3:$C$39,0),MATCH(DATEDIF('Development Costs'!$K46,'Development Costs'!DC$11,"m")+1,'S-Curve'!$C$3:$AM$3,0)),0))</f>
        <v>0</v>
      </c>
      <c r="DD46" s="99">
        <f>IF($N46="Equal",IF(AND(DD$11&gt;$K46,EOMONTH($M46,0)&gt;=DD$11),($F46-$O46)/$L46,0),IFERROR(($F46-$O46)*INDEX('S-Curve'!$C$3:$AM$39,MATCH('Development Costs'!$L46,'S-Curve'!$C$3:$C$39,0),MATCH(DATEDIF('Development Costs'!$K46,'Development Costs'!DD$11,"m")+1,'S-Curve'!$C$3:$AM$3,0)),0))</f>
        <v>0</v>
      </c>
      <c r="DE46" s="99">
        <f>IF($N46="Equal",IF(AND(DE$11&gt;$K46,EOMONTH($M46,0)&gt;=DE$11),($F46-$O46)/$L46,0),IFERROR(($F46-$O46)*INDEX('S-Curve'!$C$3:$AM$39,MATCH('Development Costs'!$L46,'S-Curve'!$C$3:$C$39,0),MATCH(DATEDIF('Development Costs'!$K46,'Development Costs'!DE$11,"m")+1,'S-Curve'!$C$3:$AM$3,0)),0))</f>
        <v>0</v>
      </c>
      <c r="DF46" s="99">
        <f>IF($N46="Equal",IF(AND(DF$11&gt;$K46,EOMONTH($M46,0)&gt;=DF$11),($F46-$O46)/$L46,0),IFERROR(($F46-$O46)*INDEX('S-Curve'!$C$3:$AM$39,MATCH('Development Costs'!$L46,'S-Curve'!$C$3:$C$39,0),MATCH(DATEDIF('Development Costs'!$K46,'Development Costs'!DF$11,"m")+1,'S-Curve'!$C$3:$AM$3,0)),0))</f>
        <v>0</v>
      </c>
      <c r="DG46" s="99">
        <f>IF($N46="Equal",IF(AND(DG$11&gt;$K46,EOMONTH($M46,0)&gt;=DG$11),($F46-$O46)/$L46,0),IFERROR(($F46-$O46)*INDEX('S-Curve'!$C$3:$AM$39,MATCH('Development Costs'!$L46,'S-Curve'!$C$3:$C$39,0),MATCH(DATEDIF('Development Costs'!$K46,'Development Costs'!DG$11,"m")+1,'S-Curve'!$C$3:$AM$3,0)),0))</f>
        <v>0</v>
      </c>
      <c r="DH46" s="99">
        <f>IF($N46="Equal",IF(AND(DH$11&gt;$K46,EOMONTH($M46,0)&gt;=DH$11),($F46-$O46)/$L46,0),IFERROR(($F46-$O46)*INDEX('S-Curve'!$C$3:$AM$39,MATCH('Development Costs'!$L46,'S-Curve'!$C$3:$C$39,0),MATCH(DATEDIF('Development Costs'!$K46,'Development Costs'!DH$11,"m")+1,'S-Curve'!$C$3:$AM$3,0)),0))</f>
        <v>0</v>
      </c>
      <c r="DI46" s="99">
        <f>IF($N46="Equal",IF(AND(DI$11&gt;$K46,EOMONTH($M46,0)&gt;=DI$11),($F46-$O46)/$L46,0),IFERROR(($F46-$O46)*INDEX('S-Curve'!$C$3:$AM$39,MATCH('Development Costs'!$L46,'S-Curve'!$C$3:$C$39,0),MATCH(DATEDIF('Development Costs'!$K46,'Development Costs'!DI$11,"m")+1,'S-Curve'!$C$3:$AM$3,0)),0))</f>
        <v>0</v>
      </c>
      <c r="DJ46" s="99">
        <f>IF($N46="Equal",IF(AND(DJ$11&gt;$K46,EOMONTH($M46,0)&gt;=DJ$11),($F46-$O46)/$L46,0),IFERROR(($F46-$O46)*INDEX('S-Curve'!$C$3:$AM$39,MATCH('Development Costs'!$L46,'S-Curve'!$C$3:$C$39,0),MATCH(DATEDIF('Development Costs'!$K46,'Development Costs'!DJ$11,"m")+1,'S-Curve'!$C$3:$AM$3,0)),0))</f>
        <v>0</v>
      </c>
      <c r="DK46" s="99">
        <f>IF($N46="Equal",IF(AND(DK$11&gt;$K46,EOMONTH($M46,0)&gt;=DK$11),($F46-$O46)/$L46,0),IFERROR(($F46-$O46)*INDEX('S-Curve'!$C$3:$AM$39,MATCH('Development Costs'!$L46,'S-Curve'!$C$3:$C$39,0),MATCH(DATEDIF('Development Costs'!$K46,'Development Costs'!DK$11,"m")+1,'S-Curve'!$C$3:$AM$3,0)),0))</f>
        <v>0</v>
      </c>
      <c r="DL46" s="99">
        <f>IF($N46="Equal",IF(AND(DL$11&gt;$K46,EOMONTH($M46,0)&gt;=DL$11),($F46-$O46)/$L46,0),IFERROR(($F46-$O46)*INDEX('S-Curve'!$C$3:$AM$39,MATCH('Development Costs'!$L46,'S-Curve'!$C$3:$C$39,0),MATCH(DATEDIF('Development Costs'!$K46,'Development Costs'!DL$11,"m")+1,'S-Curve'!$C$3:$AM$3,0)),0))</f>
        <v>0</v>
      </c>
      <c r="DM46" s="99">
        <f>IF($N46="Equal",IF(AND(DM$11&gt;$K46,EOMONTH($M46,0)&gt;=DM$11),($F46-$O46)/$L46,0),IFERROR(($F46-$O46)*INDEX('S-Curve'!$C$3:$AM$39,MATCH('Development Costs'!$L46,'S-Curve'!$C$3:$C$39,0),MATCH(DATEDIF('Development Costs'!$K46,'Development Costs'!DM$11,"m")+1,'S-Curve'!$C$3:$AM$3,0)),0))</f>
        <v>0</v>
      </c>
      <c r="DN46" s="99">
        <f>IF($N46="Equal",IF(AND(DN$11&gt;$K46,EOMONTH($M46,0)&gt;=DN$11),($F46-$O46)/$L46,0),IFERROR(($F46-$O46)*INDEX('S-Curve'!$C$3:$AM$39,MATCH('Development Costs'!$L46,'S-Curve'!$C$3:$C$39,0),MATCH(DATEDIF('Development Costs'!$K46,'Development Costs'!DN$11,"m")+1,'S-Curve'!$C$3:$AM$3,0)),0))</f>
        <v>0</v>
      </c>
      <c r="DO46" s="99">
        <f>IF($N46="Equal",IF(AND(DO$11&gt;$K46,EOMONTH($M46,0)&gt;=DO$11),($F46-$O46)/$L46,0),IFERROR(($F46-$O46)*INDEX('S-Curve'!$C$3:$AM$39,MATCH('Development Costs'!$L46,'S-Curve'!$C$3:$C$39,0),MATCH(DATEDIF('Development Costs'!$K46,'Development Costs'!DO$11,"m")+1,'S-Curve'!$C$3:$AM$3,0)),0))</f>
        <v>0</v>
      </c>
      <c r="DP46" s="99">
        <f>IF($N46="Equal",IF(AND(DP$11&gt;$K46,EOMONTH($M46,0)&gt;=DP$11),($F46-$O46)/$L46,0),IFERROR(($F46-$O46)*INDEX('S-Curve'!$C$3:$AM$39,MATCH('Development Costs'!$L46,'S-Curve'!$C$3:$C$39,0),MATCH(DATEDIF('Development Costs'!$K46,'Development Costs'!DP$11,"m")+1,'S-Curve'!$C$3:$AM$3,0)),0))</f>
        <v>0</v>
      </c>
      <c r="DQ46" s="99">
        <f>IF($N46="Equal",IF(AND(DQ$11&gt;$K46,EOMONTH($M46,0)&gt;=DQ$11),($F46-$O46)/$L46,0),IFERROR(($F46-$O46)*INDEX('S-Curve'!$C$3:$AM$39,MATCH('Development Costs'!$L46,'S-Curve'!$C$3:$C$39,0),MATCH(DATEDIF('Development Costs'!$K46,'Development Costs'!DQ$11,"m")+1,'S-Curve'!$C$3:$AM$3,0)),0))</f>
        <v>0</v>
      </c>
      <c r="DR46" s="99">
        <f>IF($N46="Equal",IF(AND(DR$11&gt;$K46,EOMONTH($M46,0)&gt;=DR$11),($F46-$O46)/$L46,0),IFERROR(($F46-$O46)*INDEX('S-Curve'!$C$3:$AM$39,MATCH('Development Costs'!$L46,'S-Curve'!$C$3:$C$39,0),MATCH(DATEDIF('Development Costs'!$K46,'Development Costs'!DR$11,"m")+1,'S-Curve'!$C$3:$AM$3,0)),0))</f>
        <v>0</v>
      </c>
      <c r="DS46" s="99">
        <f>IF($N46="Equal",IF(AND(DS$11&gt;$K46,EOMONTH($M46,0)&gt;=DS$11),($F46-$O46)/$L46,0),IFERROR(($F46-$O46)*INDEX('S-Curve'!$C$3:$AM$39,MATCH('Development Costs'!$L46,'S-Curve'!$C$3:$C$39,0),MATCH(DATEDIF('Development Costs'!$K46,'Development Costs'!DS$11,"m")+1,'S-Curve'!$C$3:$AM$3,0)),0))</f>
        <v>0</v>
      </c>
      <c r="DT46" s="99">
        <f>IF($N46="Equal",IF(AND(DT$11&gt;$K46,EOMONTH($M46,0)&gt;=DT$11),($F46-$O46)/$L46,0),IFERROR(($F46-$O46)*INDEX('S-Curve'!$C$3:$AM$39,MATCH('Development Costs'!$L46,'S-Curve'!$C$3:$C$39,0),MATCH(DATEDIF('Development Costs'!$K46,'Development Costs'!DT$11,"m")+1,'S-Curve'!$C$3:$AM$3,0)),0))</f>
        <v>0</v>
      </c>
      <c r="DU46" s="99">
        <f>IF($N46="Equal",IF(AND(DU$11&gt;$K46,EOMONTH($M46,0)&gt;=DU$11),($F46-$O46)/$L46,0),IFERROR(($F46-$O46)*INDEX('S-Curve'!$C$3:$AM$39,MATCH('Development Costs'!$L46,'S-Curve'!$C$3:$C$39,0),MATCH(DATEDIF('Development Costs'!$K46,'Development Costs'!DU$11,"m")+1,'S-Curve'!$C$3:$AM$3,0)),0))</f>
        <v>0</v>
      </c>
      <c r="DV46" s="99">
        <f>IF($N46="Equal",IF(AND(DV$11&gt;$K46,EOMONTH($M46,0)&gt;=DV$11),($F46-$O46)/$L46,0),IFERROR(($F46-$O46)*INDEX('S-Curve'!$C$3:$AM$39,MATCH('Development Costs'!$L46,'S-Curve'!$C$3:$C$39,0),MATCH(DATEDIF('Development Costs'!$K46,'Development Costs'!DV$11,"m")+1,'S-Curve'!$C$3:$AM$3,0)),0))</f>
        <v>0</v>
      </c>
      <c r="DW46" s="99">
        <f>IF($N46="Equal",IF(AND(DW$11&gt;$K46,EOMONTH($M46,0)&gt;=DW$11),($F46-$O46)/$L46,0),IFERROR(($F46-$O46)*INDEX('S-Curve'!$C$3:$AM$39,MATCH('Development Costs'!$L46,'S-Curve'!$C$3:$C$39,0),MATCH(DATEDIF('Development Costs'!$K46,'Development Costs'!DW$11,"m")+1,'S-Curve'!$C$3:$AM$3,0)),0))</f>
        <v>0</v>
      </c>
      <c r="DX46" s="99">
        <f>IF($N46="Equal",IF(AND(DX$11&gt;$K46,EOMONTH($M46,0)&gt;=DX$11),($F46-$O46)/$L46,0),IFERROR(($F46-$O46)*INDEX('S-Curve'!$C$3:$AM$39,MATCH('Development Costs'!$L46,'S-Curve'!$C$3:$C$39,0),MATCH(DATEDIF('Development Costs'!$K46,'Development Costs'!DX$11,"m")+1,'S-Curve'!$C$3:$AM$3,0)),0))</f>
        <v>0</v>
      </c>
      <c r="DY46" s="99">
        <f>IF($N46="Equal",IF(AND(DY$11&gt;$K46,EOMONTH($M46,0)&gt;=DY$11),($F46-$O46)/$L46,0),IFERROR(($F46-$O46)*INDEX('S-Curve'!$C$3:$AM$39,MATCH('Development Costs'!$L46,'S-Curve'!$C$3:$C$39,0),MATCH(DATEDIF('Development Costs'!$K46,'Development Costs'!DY$11,"m")+1,'S-Curve'!$C$3:$AM$3,0)),0))</f>
        <v>0</v>
      </c>
      <c r="DZ46" s="99">
        <f>IF($N46="Equal",IF(AND(DZ$11&gt;$K46,EOMONTH($M46,0)&gt;=DZ$11),($F46-$O46)/$L46,0),IFERROR(($F46-$O46)*INDEX('S-Curve'!$C$3:$AM$39,MATCH('Development Costs'!$L46,'S-Curve'!$C$3:$C$39,0),MATCH(DATEDIF('Development Costs'!$K46,'Development Costs'!DZ$11,"m")+1,'S-Curve'!$C$3:$AM$3,0)),0))</f>
        <v>0</v>
      </c>
      <c r="EA46" s="99">
        <f>IF($N46="Equal",IF(AND(EA$11&gt;$K46,EOMONTH($M46,0)&gt;=EA$11),($F46-$O46)/$L46,0),IFERROR(($F46-$O46)*INDEX('S-Curve'!$C$3:$AM$39,MATCH('Development Costs'!$L46,'S-Curve'!$C$3:$C$39,0),MATCH(DATEDIF('Development Costs'!$K46,'Development Costs'!EA$11,"m")+1,'S-Curve'!$C$3:$AM$3,0)),0))</f>
        <v>0</v>
      </c>
      <c r="EB46" s="99">
        <f>IF($N46="Equal",IF(AND(EB$11&gt;$K46,EOMONTH($M46,0)&gt;=EB$11),($F46-$O46)/$L46,0),IFERROR(($F46-$O46)*INDEX('S-Curve'!$C$3:$AM$39,MATCH('Development Costs'!$L46,'S-Curve'!$C$3:$C$39,0),MATCH(DATEDIF('Development Costs'!$K46,'Development Costs'!EB$11,"m")+1,'S-Curve'!$C$3:$AM$3,0)),0))</f>
        <v>0</v>
      </c>
      <c r="EC46" s="99">
        <f>IF($N46="Equal",IF(AND(EC$11&gt;$K46,EOMONTH($M46,0)&gt;=EC$11),($F46-$O46)/$L46,0),IFERROR(($F46-$O46)*INDEX('S-Curve'!$C$3:$AM$39,MATCH('Development Costs'!$L46,'S-Curve'!$C$3:$C$39,0),MATCH(DATEDIF('Development Costs'!$K46,'Development Costs'!EC$11,"m")+1,'S-Curve'!$C$3:$AM$3,0)),0))</f>
        <v>0</v>
      </c>
      <c r="ED46" s="99">
        <f>IF($N46="Equal",IF(AND(ED$11&gt;$K46,EOMONTH($M46,0)&gt;=ED$11),($F46-$O46)/$L46,0),IFERROR(($F46-$O46)*INDEX('S-Curve'!$C$3:$AM$39,MATCH('Development Costs'!$L46,'S-Curve'!$C$3:$C$39,0),MATCH(DATEDIF('Development Costs'!$K46,'Development Costs'!ED$11,"m")+1,'S-Curve'!$C$3:$AM$3,0)),0))</f>
        <v>0</v>
      </c>
      <c r="EE46" s="99">
        <f>IF($N46="Equal",IF(AND(EE$11&gt;$K46,EOMONTH($M46,0)&gt;=EE$11),($F46-$O46)/$L46,0),IFERROR(($F46-$O46)*INDEX('S-Curve'!$C$3:$AM$39,MATCH('Development Costs'!$L46,'S-Curve'!$C$3:$C$39,0),MATCH(DATEDIF('Development Costs'!$K46,'Development Costs'!EE$11,"m")+1,'S-Curve'!$C$3:$AM$3,0)),0))</f>
        <v>0</v>
      </c>
      <c r="EF46" s="99">
        <f>IF($N46="Equal",IF(AND(EF$11&gt;$K46,EOMONTH($M46,0)&gt;=EF$11),($F46-$O46)/$L46,0),IFERROR(($F46-$O46)*INDEX('S-Curve'!$C$3:$AM$39,MATCH('Development Costs'!$L46,'S-Curve'!$C$3:$C$39,0),MATCH(DATEDIF('Development Costs'!$K46,'Development Costs'!EF$11,"m")+1,'S-Curve'!$C$3:$AM$3,0)),0))</f>
        <v>0</v>
      </c>
      <c r="EG46" s="99">
        <f>IF(EC46="Equal",IF(AND(EG$11&gt;$K46,EOMONTH($M46,0)&gt;=EG$11),($F46-$O46)/$L46,0),IFERROR(($F46-$O46)*INDEX('S-Curve'!$C$3:$AM$39,MATCH('Development Costs'!$L46,'S-Curve'!$C$3:$C$39,0),MATCH(DATEDIF('Development Costs'!$K46,'Development Costs'!EG$11,"m")+1,'S-Curve'!$C$3:$AM$3,0)),0))</f>
        <v>0</v>
      </c>
    </row>
    <row r="47" spans="2:137" s="17" customFormat="1">
      <c r="B47" s="10" t="s">
        <v>361</v>
      </c>
      <c r="C47" s="10"/>
      <c r="D47" s="10"/>
      <c r="E47" s="10"/>
      <c r="F47" s="141">
        <f>SUM(F33:F46)</f>
        <v>2590700</v>
      </c>
      <c r="G47" s="136">
        <f t="shared" si="18"/>
        <v>10.932699773809121</v>
      </c>
      <c r="H47" s="141">
        <f>F47/Assumptions!$D$60</f>
        <v>14003.783783783783</v>
      </c>
      <c r="I47" s="153">
        <f t="shared" ca="1" si="19"/>
        <v>2.7150925970266828E-2</v>
      </c>
      <c r="J47" s="10"/>
      <c r="K47" s="152"/>
      <c r="L47" s="10"/>
      <c r="M47" s="152"/>
      <c r="N47" s="10"/>
      <c r="O47" s="10"/>
      <c r="P47" s="10" t="str">
        <f t="shared" si="8"/>
        <v/>
      </c>
      <c r="Q47" s="141">
        <f>SUM(Q33:Q46)</f>
        <v>0</v>
      </c>
      <c r="R47" s="141">
        <f>SUM(R33:R46)</f>
        <v>0</v>
      </c>
      <c r="S47" s="141">
        <f t="shared" ref="S47:CC47" si="25">SUM(S33:S46)</f>
        <v>0</v>
      </c>
      <c r="T47" s="141">
        <f t="shared" si="25"/>
        <v>0</v>
      </c>
      <c r="U47" s="141">
        <f t="shared" si="25"/>
        <v>0</v>
      </c>
      <c r="V47" s="141">
        <f t="shared" si="25"/>
        <v>0</v>
      </c>
      <c r="W47" s="141">
        <f t="shared" si="25"/>
        <v>0</v>
      </c>
      <c r="X47" s="141">
        <f t="shared" si="25"/>
        <v>0</v>
      </c>
      <c r="Y47" s="141">
        <f t="shared" si="25"/>
        <v>0</v>
      </c>
      <c r="Z47" s="141">
        <f t="shared" si="25"/>
        <v>0</v>
      </c>
      <c r="AA47" s="141">
        <f t="shared" si="25"/>
        <v>0</v>
      </c>
      <c r="AB47" s="141">
        <f t="shared" si="25"/>
        <v>0</v>
      </c>
      <c r="AC47" s="141">
        <f t="shared" si="25"/>
        <v>77721</v>
      </c>
      <c r="AD47" s="141">
        <f t="shared" si="25"/>
        <v>129535</v>
      </c>
      <c r="AE47" s="141">
        <f t="shared" si="25"/>
        <v>181349.00000000003</v>
      </c>
      <c r="AF47" s="141">
        <f t="shared" si="25"/>
        <v>259070</v>
      </c>
      <c r="AG47" s="141">
        <f t="shared" si="25"/>
        <v>310884</v>
      </c>
      <c r="AH47" s="141">
        <f t="shared" si="25"/>
        <v>336791</v>
      </c>
      <c r="AI47" s="141">
        <f t="shared" si="25"/>
        <v>336791</v>
      </c>
      <c r="AJ47" s="141">
        <f t="shared" si="25"/>
        <v>310884</v>
      </c>
      <c r="AK47" s="141">
        <f t="shared" si="25"/>
        <v>259070</v>
      </c>
      <c r="AL47" s="141">
        <f t="shared" si="25"/>
        <v>181349.00000000003</v>
      </c>
      <c r="AM47" s="141">
        <f t="shared" si="25"/>
        <v>129535</v>
      </c>
      <c r="AN47" s="141">
        <f t="shared" si="25"/>
        <v>77721</v>
      </c>
      <c r="AO47" s="141">
        <f t="shared" si="25"/>
        <v>0</v>
      </c>
      <c r="AP47" s="141">
        <f t="shared" si="25"/>
        <v>0</v>
      </c>
      <c r="AQ47" s="141">
        <f t="shared" si="25"/>
        <v>0</v>
      </c>
      <c r="AR47" s="141">
        <f t="shared" si="25"/>
        <v>0</v>
      </c>
      <c r="AS47" s="141">
        <f t="shared" si="25"/>
        <v>0</v>
      </c>
      <c r="AT47" s="141">
        <f t="shared" si="25"/>
        <v>0</v>
      </c>
      <c r="AU47" s="141">
        <f t="shared" si="25"/>
        <v>0</v>
      </c>
      <c r="AV47" s="141">
        <f t="shared" si="25"/>
        <v>0</v>
      </c>
      <c r="AW47" s="141">
        <f t="shared" si="25"/>
        <v>0</v>
      </c>
      <c r="AX47" s="141">
        <f t="shared" si="25"/>
        <v>0</v>
      </c>
      <c r="AY47" s="141">
        <f t="shared" si="25"/>
        <v>0</v>
      </c>
      <c r="AZ47" s="141">
        <f t="shared" si="25"/>
        <v>0</v>
      </c>
      <c r="BA47" s="141">
        <f t="shared" si="25"/>
        <v>0</v>
      </c>
      <c r="BB47" s="141">
        <f t="shared" si="25"/>
        <v>0</v>
      </c>
      <c r="BC47" s="141">
        <f t="shared" si="25"/>
        <v>0</v>
      </c>
      <c r="BD47" s="141">
        <f t="shared" si="25"/>
        <v>0</v>
      </c>
      <c r="BE47" s="141">
        <f t="shared" si="25"/>
        <v>0</v>
      </c>
      <c r="BF47" s="141">
        <f t="shared" si="25"/>
        <v>0</v>
      </c>
      <c r="BG47" s="141">
        <f t="shared" si="25"/>
        <v>0</v>
      </c>
      <c r="BH47" s="141">
        <f t="shared" si="25"/>
        <v>0</v>
      </c>
      <c r="BI47" s="141">
        <f t="shared" si="25"/>
        <v>0</v>
      </c>
      <c r="BJ47" s="141">
        <f t="shared" si="25"/>
        <v>0</v>
      </c>
      <c r="BK47" s="141">
        <f t="shared" si="25"/>
        <v>0</v>
      </c>
      <c r="BL47" s="141">
        <f t="shared" si="25"/>
        <v>0</v>
      </c>
      <c r="BM47" s="141">
        <f t="shared" si="25"/>
        <v>0</v>
      </c>
      <c r="BN47" s="141">
        <f t="shared" si="25"/>
        <v>0</v>
      </c>
      <c r="BO47" s="141">
        <f t="shared" si="25"/>
        <v>0</v>
      </c>
      <c r="BP47" s="141">
        <f t="shared" si="25"/>
        <v>0</v>
      </c>
      <c r="BQ47" s="141">
        <f t="shared" si="25"/>
        <v>0</v>
      </c>
      <c r="BR47" s="141">
        <f t="shared" si="25"/>
        <v>0</v>
      </c>
      <c r="BS47" s="141">
        <f t="shared" si="25"/>
        <v>0</v>
      </c>
      <c r="BT47" s="141">
        <f t="shared" si="25"/>
        <v>0</v>
      </c>
      <c r="BU47" s="141">
        <f t="shared" si="25"/>
        <v>0</v>
      </c>
      <c r="BV47" s="141">
        <f t="shared" si="25"/>
        <v>0</v>
      </c>
      <c r="BW47" s="141">
        <f t="shared" si="25"/>
        <v>0</v>
      </c>
      <c r="BX47" s="141">
        <f t="shared" si="25"/>
        <v>0</v>
      </c>
      <c r="BY47" s="141">
        <f t="shared" si="25"/>
        <v>0</v>
      </c>
      <c r="BZ47" s="141">
        <f t="shared" si="25"/>
        <v>0</v>
      </c>
      <c r="CA47" s="141">
        <f t="shared" si="25"/>
        <v>0</v>
      </c>
      <c r="CB47" s="141">
        <f t="shared" si="25"/>
        <v>0</v>
      </c>
      <c r="CC47" s="141">
        <f t="shared" si="25"/>
        <v>0</v>
      </c>
      <c r="CD47" s="141">
        <f t="shared" ref="CD47:EG47" si="26">SUM(CD33:CD46)</f>
        <v>0</v>
      </c>
      <c r="CE47" s="141">
        <f t="shared" si="26"/>
        <v>0</v>
      </c>
      <c r="CF47" s="141">
        <f t="shared" si="26"/>
        <v>0</v>
      </c>
      <c r="CG47" s="141">
        <f t="shared" si="26"/>
        <v>0</v>
      </c>
      <c r="CH47" s="141">
        <f t="shared" si="26"/>
        <v>0</v>
      </c>
      <c r="CI47" s="141">
        <f t="shared" si="26"/>
        <v>0</v>
      </c>
      <c r="CJ47" s="141">
        <f t="shared" si="26"/>
        <v>0</v>
      </c>
      <c r="CK47" s="141">
        <f t="shared" si="26"/>
        <v>0</v>
      </c>
      <c r="CL47" s="141">
        <f t="shared" si="26"/>
        <v>0</v>
      </c>
      <c r="CM47" s="141">
        <f t="shared" si="26"/>
        <v>0</v>
      </c>
      <c r="CN47" s="141">
        <f t="shared" si="26"/>
        <v>0</v>
      </c>
      <c r="CO47" s="141">
        <f t="shared" si="26"/>
        <v>0</v>
      </c>
      <c r="CP47" s="141">
        <f t="shared" si="26"/>
        <v>0</v>
      </c>
      <c r="CQ47" s="141">
        <f t="shared" si="26"/>
        <v>0</v>
      </c>
      <c r="CR47" s="141">
        <f t="shared" si="26"/>
        <v>0</v>
      </c>
      <c r="CS47" s="141">
        <f t="shared" si="26"/>
        <v>0</v>
      </c>
      <c r="CT47" s="141">
        <f t="shared" si="26"/>
        <v>0</v>
      </c>
      <c r="CU47" s="141">
        <f t="shared" si="26"/>
        <v>0</v>
      </c>
      <c r="CV47" s="141">
        <f t="shared" si="26"/>
        <v>0</v>
      </c>
      <c r="CW47" s="141">
        <f t="shared" si="26"/>
        <v>0</v>
      </c>
      <c r="CX47" s="141">
        <f t="shared" si="26"/>
        <v>0</v>
      </c>
      <c r="CY47" s="141">
        <f t="shared" si="26"/>
        <v>0</v>
      </c>
      <c r="CZ47" s="141">
        <f t="shared" si="26"/>
        <v>0</v>
      </c>
      <c r="DA47" s="141">
        <f t="shared" si="26"/>
        <v>0</v>
      </c>
      <c r="DB47" s="141">
        <f t="shared" si="26"/>
        <v>0</v>
      </c>
      <c r="DC47" s="141">
        <f t="shared" si="26"/>
        <v>0</v>
      </c>
      <c r="DD47" s="141">
        <f t="shared" si="26"/>
        <v>0</v>
      </c>
      <c r="DE47" s="141">
        <f t="shared" si="26"/>
        <v>0</v>
      </c>
      <c r="DF47" s="141">
        <f t="shared" si="26"/>
        <v>0</v>
      </c>
      <c r="DG47" s="141">
        <f t="shared" si="26"/>
        <v>0</v>
      </c>
      <c r="DH47" s="141">
        <f t="shared" si="26"/>
        <v>0</v>
      </c>
      <c r="DI47" s="141">
        <f t="shared" si="26"/>
        <v>0</v>
      </c>
      <c r="DJ47" s="141">
        <f t="shared" si="26"/>
        <v>0</v>
      </c>
      <c r="DK47" s="141">
        <f t="shared" si="26"/>
        <v>0</v>
      </c>
      <c r="DL47" s="141">
        <f t="shared" si="26"/>
        <v>0</v>
      </c>
      <c r="DM47" s="141">
        <f t="shared" si="26"/>
        <v>0</v>
      </c>
      <c r="DN47" s="141">
        <f t="shared" si="26"/>
        <v>0</v>
      </c>
      <c r="DO47" s="141">
        <f t="shared" si="26"/>
        <v>0</v>
      </c>
      <c r="DP47" s="141">
        <f t="shared" si="26"/>
        <v>0</v>
      </c>
      <c r="DQ47" s="141">
        <f t="shared" si="26"/>
        <v>0</v>
      </c>
      <c r="DR47" s="141">
        <f t="shared" si="26"/>
        <v>0</v>
      </c>
      <c r="DS47" s="141">
        <f t="shared" si="26"/>
        <v>0</v>
      </c>
      <c r="DT47" s="141">
        <f t="shared" si="26"/>
        <v>0</v>
      </c>
      <c r="DU47" s="141">
        <f t="shared" si="26"/>
        <v>0</v>
      </c>
      <c r="DV47" s="141">
        <f t="shared" si="26"/>
        <v>0</v>
      </c>
      <c r="DW47" s="141">
        <f t="shared" si="26"/>
        <v>0</v>
      </c>
      <c r="DX47" s="141">
        <f t="shared" si="26"/>
        <v>0</v>
      </c>
      <c r="DY47" s="141">
        <f t="shared" si="26"/>
        <v>0</v>
      </c>
      <c r="DZ47" s="141">
        <f t="shared" si="26"/>
        <v>0</v>
      </c>
      <c r="EA47" s="141">
        <f t="shared" si="26"/>
        <v>0</v>
      </c>
      <c r="EB47" s="141">
        <f t="shared" si="26"/>
        <v>0</v>
      </c>
      <c r="EC47" s="141">
        <f t="shared" si="26"/>
        <v>0</v>
      </c>
      <c r="ED47" s="141">
        <f t="shared" si="26"/>
        <v>0</v>
      </c>
      <c r="EE47" s="141">
        <f t="shared" si="26"/>
        <v>0</v>
      </c>
      <c r="EF47" s="141">
        <f t="shared" si="26"/>
        <v>0</v>
      </c>
      <c r="EG47" s="141">
        <f t="shared" si="26"/>
        <v>0</v>
      </c>
    </row>
    <row r="48" spans="2:137">
      <c r="P48" s="1" t="str">
        <f t="shared" si="8"/>
        <v/>
      </c>
    </row>
    <row r="49" spans="2:137" s="17" customFormat="1">
      <c r="B49" s="17" t="s">
        <v>362</v>
      </c>
      <c r="K49" s="151"/>
      <c r="M49" s="151"/>
      <c r="P49" s="17" t="str">
        <f t="shared" si="8"/>
        <v/>
      </c>
    </row>
    <row r="50" spans="2:137">
      <c r="B50" s="5" t="s">
        <v>363</v>
      </c>
      <c r="E50" s="1">
        <v>1</v>
      </c>
      <c r="F50" s="71">
        <v>82225</v>
      </c>
      <c r="G50" s="105">
        <f t="shared" ref="G50:G83" si="27">F50/$E$8</f>
        <v>0.34698777894061644</v>
      </c>
      <c r="H50" s="99">
        <f>F50/Assumptions!$D$60</f>
        <v>444.45945945945948</v>
      </c>
      <c r="I50" s="32">
        <f t="shared" ref="I50:I83" ca="1" si="28">F50/$F$107</f>
        <v>8.6173037708155706E-4</v>
      </c>
      <c r="K50" s="73">
        <f>Assumptions!$D$16</f>
        <v>46204</v>
      </c>
      <c r="L50" s="155">
        <f>Assumptions!$D$17</f>
        <v>23</v>
      </c>
      <c r="M50" s="149">
        <f t="shared" ref="M50:M82" si="29">EDATE(K50,L50-1)</f>
        <v>46874</v>
      </c>
      <c r="N50" s="70" t="s">
        <v>400</v>
      </c>
      <c r="O50" s="71">
        <v>0</v>
      </c>
      <c r="P50" s="1" t="str">
        <f t="shared" si="8"/>
        <v/>
      </c>
      <c r="Q50" s="99">
        <f t="shared" ref="Q50:Q82" si="30">O50</f>
        <v>0</v>
      </c>
      <c r="R50" s="99">
        <f>IF($N50="Equal",IF(AND(R$11&gt;$K50,EOMONTH($M50,0)&gt;=R$11),($F50-$O50)/$L50,0),IFERROR(($F50-$O50)*INDEX('S-Curve'!$C$3:$AM$39,MATCH('Development Costs'!$L50,'S-Curve'!$C$3:$C$39,0),MATCH(DATEDIF('Development Costs'!$K50,'Development Costs'!R$11,"m")+1,'S-Curve'!$C$3:$AM$3,0)),0))</f>
        <v>822.25</v>
      </c>
      <c r="S50" s="99">
        <f>IF($N50="Equal",IF(AND(S$11&gt;$K50,EOMONTH($M50,0)&gt;=S$11),($F50-$O50)/$L50,0),IFERROR(($F50-$O50)*INDEX('S-Curve'!$C$3:$AM$39,MATCH('Development Costs'!$L50,'S-Curve'!$C$3:$C$39,0),MATCH(DATEDIF('Development Costs'!$K50,'Development Costs'!S$11,"m")+1,'S-Curve'!$C$3:$AM$3,0)),0))</f>
        <v>822.25</v>
      </c>
      <c r="T50" s="99">
        <f>IF($N50="Equal",IF(AND(T$11&gt;$K50,EOMONTH($M50,0)&gt;=T$11),($F50-$O50)/$L50,0),IFERROR(($F50-$O50)*INDEX('S-Curve'!$C$3:$AM$39,MATCH('Development Costs'!$L50,'S-Curve'!$C$3:$C$39,0),MATCH(DATEDIF('Development Costs'!$K50,'Development Costs'!T$11,"m")+1,'S-Curve'!$C$3:$AM$3,0)),0))</f>
        <v>822.25</v>
      </c>
      <c r="U50" s="99">
        <f>IF($N50="Equal",IF(AND(U$11&gt;$K50,EOMONTH($M50,0)&gt;=U$11),($F50-$O50)/$L50,0),IFERROR(($F50-$O50)*INDEX('S-Curve'!$C$3:$AM$39,MATCH('Development Costs'!$L50,'S-Curve'!$C$3:$C$39,0),MATCH(DATEDIF('Development Costs'!$K50,'Development Costs'!U$11,"m")+1,'S-Curve'!$C$3:$AM$3,0)),0))</f>
        <v>822.25</v>
      </c>
      <c r="V50" s="99">
        <f>IF($N50="Equal",IF(AND(V$11&gt;$K50,EOMONTH($M50,0)&gt;=V$11),($F50-$O50)/$L50,0),IFERROR(($F50-$O50)*INDEX('S-Curve'!$C$3:$AM$39,MATCH('Development Costs'!$L50,'S-Curve'!$C$3:$C$39,0),MATCH(DATEDIF('Development Costs'!$K50,'Development Costs'!V$11,"m")+1,'S-Curve'!$C$3:$AM$3,0)),0))</f>
        <v>1644.5</v>
      </c>
      <c r="W50" s="99">
        <f>IF($N50="Equal",IF(AND(W$11&gt;$K50,EOMONTH($M50,0)&gt;=W$11),($F50-$O50)/$L50,0),IFERROR(($F50-$O50)*INDEX('S-Curve'!$C$3:$AM$39,MATCH('Development Costs'!$L50,'S-Curve'!$C$3:$C$39,0),MATCH(DATEDIF('Development Costs'!$K50,'Development Costs'!W$11,"m")+1,'S-Curve'!$C$3:$AM$3,0)),0))</f>
        <v>1644.5</v>
      </c>
      <c r="X50" s="99">
        <f>IF($N50="Equal",IF(AND(X$11&gt;$K50,EOMONTH($M50,0)&gt;=X$11),($F50-$O50)/$L50,0),IFERROR(($F50-$O50)*INDEX('S-Curve'!$C$3:$AM$39,MATCH('Development Costs'!$L50,'S-Curve'!$C$3:$C$39,0),MATCH(DATEDIF('Development Costs'!$K50,'Development Costs'!X$11,"m")+1,'S-Curve'!$C$3:$AM$3,0)),0))</f>
        <v>1644.5</v>
      </c>
      <c r="Y50" s="99">
        <f>IF($N50="Equal",IF(AND(Y$11&gt;$K50,EOMONTH($M50,0)&gt;=Y$11),($F50-$O50)/$L50,0),IFERROR(($F50-$O50)*INDEX('S-Curve'!$C$3:$AM$39,MATCH('Development Costs'!$L50,'S-Curve'!$C$3:$C$39,0),MATCH(DATEDIF('Development Costs'!$K50,'Development Costs'!Y$11,"m")+1,'S-Curve'!$C$3:$AM$3,0)),0))</f>
        <v>2466.75</v>
      </c>
      <c r="Z50" s="99">
        <f>IF($N50="Equal",IF(AND(Z$11&gt;$K50,EOMONTH($M50,0)&gt;=Z$11),($F50-$O50)/$L50,0),IFERROR(($F50-$O50)*INDEX('S-Curve'!$C$3:$AM$39,MATCH('Development Costs'!$L50,'S-Curve'!$C$3:$C$39,0),MATCH(DATEDIF('Development Costs'!$K50,'Development Costs'!Z$11,"m")+1,'S-Curve'!$C$3:$AM$3,0)),0))</f>
        <v>3289</v>
      </c>
      <c r="AA50" s="99">
        <f>IF($N50="Equal",IF(AND(AA$11&gt;$K50,EOMONTH($M50,0)&gt;=AA$11),($F50-$O50)/$L50,0),IFERROR(($F50-$O50)*INDEX('S-Curve'!$C$3:$AM$39,MATCH('Development Costs'!$L50,'S-Curve'!$C$3:$C$39,0),MATCH(DATEDIF('Development Costs'!$K50,'Development Costs'!AA$11,"m")+1,'S-Curve'!$C$3:$AM$3,0)),0))</f>
        <v>4933.5</v>
      </c>
      <c r="AB50" s="99">
        <f>IF($N50="Equal",IF(AND(AB$11&gt;$K50,EOMONTH($M50,0)&gt;=AB$11),($F50-$O50)/$L50,0),IFERROR(($F50-$O50)*INDEX('S-Curve'!$C$3:$AM$39,MATCH('Development Costs'!$L50,'S-Curve'!$C$3:$C$39,0),MATCH(DATEDIF('Development Costs'!$K50,'Development Costs'!AB$11,"m")+1,'S-Curve'!$C$3:$AM$3,0)),0))</f>
        <v>5755.7500000000009</v>
      </c>
      <c r="AC50" s="99">
        <f>IF($N50="Equal",IF(AND(AC$11&gt;$K50,EOMONTH($M50,0)&gt;=AC$11),($F50-$O50)/$L50,0),IFERROR(($F50-$O50)*INDEX('S-Curve'!$C$3:$AM$39,MATCH('Development Costs'!$L50,'S-Curve'!$C$3:$C$39,0),MATCH(DATEDIF('Development Costs'!$K50,'Development Costs'!AC$11,"m")+1,'S-Curve'!$C$3:$AM$3,0)),0))</f>
        <v>5755.7500000000009</v>
      </c>
      <c r="AD50" s="99">
        <f>IF($N50="Equal",IF(AND(AD$11&gt;$K50,EOMONTH($M50,0)&gt;=AD$11),($F50-$O50)/$L50,0),IFERROR(($F50-$O50)*INDEX('S-Curve'!$C$3:$AM$39,MATCH('Development Costs'!$L50,'S-Curve'!$C$3:$C$39,0),MATCH(DATEDIF('Development Costs'!$K50,'Development Costs'!AD$11,"m")+1,'S-Curve'!$C$3:$AM$3,0)),0))</f>
        <v>6578</v>
      </c>
      <c r="AE50" s="99">
        <f>IF($N50="Equal",IF(AND(AE$11&gt;$K50,EOMONTH($M50,0)&gt;=AE$11),($F50-$O50)/$L50,0),IFERROR(($F50-$O50)*INDEX('S-Curve'!$C$3:$AM$39,MATCH('Development Costs'!$L50,'S-Curve'!$C$3:$C$39,0),MATCH(DATEDIF('Development Costs'!$K50,'Development Costs'!AE$11,"m")+1,'S-Curve'!$C$3:$AM$3,0)),0))</f>
        <v>6578</v>
      </c>
      <c r="AF50" s="99">
        <f>IF($N50="Equal",IF(AND(AF$11&gt;$K50,EOMONTH($M50,0)&gt;=AF$11),($F50-$O50)/$L50,0),IFERROR(($F50-$O50)*INDEX('S-Curve'!$C$3:$AM$39,MATCH('Development Costs'!$L50,'S-Curve'!$C$3:$C$39,0),MATCH(DATEDIF('Development Costs'!$K50,'Development Costs'!AF$11,"m")+1,'S-Curve'!$C$3:$AM$3,0)),0))</f>
        <v>5755.7500000000009</v>
      </c>
      <c r="AG50" s="99">
        <f>IF($N50="Equal",IF(AND(AG$11&gt;$K50,EOMONTH($M50,0)&gt;=AG$11),($F50-$O50)/$L50,0),IFERROR(($F50-$O50)*INDEX('S-Curve'!$C$3:$AM$39,MATCH('Development Costs'!$L50,'S-Curve'!$C$3:$C$39,0),MATCH(DATEDIF('Development Costs'!$K50,'Development Costs'!AG$11,"m")+1,'S-Curve'!$C$3:$AM$3,0)),0))</f>
        <v>4933.5</v>
      </c>
      <c r="AH50" s="99">
        <f>IF($N50="Equal",IF(AND(AH$11&gt;$K50,EOMONTH($M50,0)&gt;=AH$11),($F50-$O50)/$L50,0),IFERROR(($F50-$O50)*INDEX('S-Curve'!$C$3:$AM$39,MATCH('Development Costs'!$L50,'S-Curve'!$C$3:$C$39,0),MATCH(DATEDIF('Development Costs'!$K50,'Development Costs'!AH$11,"m")+1,'S-Curve'!$C$3:$AM$3,0)),0))</f>
        <v>4933.5</v>
      </c>
      <c r="AI50" s="99">
        <f>IF($N50="Equal",IF(AND(AI$11&gt;$K50,EOMONTH($M50,0)&gt;=AI$11),($F50-$O50)/$L50,0),IFERROR(($F50-$O50)*INDEX('S-Curve'!$C$3:$AM$39,MATCH('Development Costs'!$L50,'S-Curve'!$C$3:$C$39,0),MATCH(DATEDIF('Development Costs'!$K50,'Development Costs'!AI$11,"m")+1,'S-Curve'!$C$3:$AM$3,0)),0))</f>
        <v>4111.25</v>
      </c>
      <c r="AJ50" s="99">
        <f>IF($N50="Equal",IF(AND(AJ$11&gt;$K50,EOMONTH($M50,0)&gt;=AJ$11),($F50-$O50)/$L50,0),IFERROR(($F50-$O50)*INDEX('S-Curve'!$C$3:$AM$39,MATCH('Development Costs'!$L50,'S-Curve'!$C$3:$C$39,0),MATCH(DATEDIF('Development Costs'!$K50,'Development Costs'!AJ$11,"m")+1,'S-Curve'!$C$3:$AM$3,0)),0))</f>
        <v>4111.25</v>
      </c>
      <c r="AK50" s="99">
        <f>IF($N50="Equal",IF(AND(AK$11&gt;$K50,EOMONTH($M50,0)&gt;=AK$11),($F50-$O50)/$L50,0),IFERROR(($F50-$O50)*INDEX('S-Curve'!$C$3:$AM$39,MATCH('Development Costs'!$L50,'S-Curve'!$C$3:$C$39,0),MATCH(DATEDIF('Development Costs'!$K50,'Development Costs'!AK$11,"m")+1,'S-Curve'!$C$3:$AM$3,0)),0))</f>
        <v>2466.75</v>
      </c>
      <c r="AL50" s="99">
        <f>IF($N50="Equal",IF(AND(AL$11&gt;$K50,EOMONTH($M50,0)&gt;=AL$11),($F50-$O50)/$L50,0),IFERROR(($F50-$O50)*INDEX('S-Curve'!$C$3:$AM$39,MATCH('Development Costs'!$L50,'S-Curve'!$C$3:$C$39,0),MATCH(DATEDIF('Development Costs'!$K50,'Development Costs'!AL$11,"m")+1,'S-Curve'!$C$3:$AM$3,0)),0))</f>
        <v>2466.75</v>
      </c>
      <c r="AM50" s="99">
        <f>IF($N50="Equal",IF(AND(AM$11&gt;$K50,EOMONTH($M50,0)&gt;=AM$11),($F50-$O50)/$L50,0),IFERROR(($F50-$O50)*INDEX('S-Curve'!$C$3:$AM$39,MATCH('Development Costs'!$L50,'S-Curve'!$C$3:$C$39,0),MATCH(DATEDIF('Development Costs'!$K50,'Development Costs'!AM$11,"m")+1,'S-Curve'!$C$3:$AM$3,0)),0))</f>
        <v>1644.5</v>
      </c>
      <c r="AN50" s="99">
        <f>IF($N50="Equal",IF(AND(AN$11&gt;$K50,EOMONTH($M50,0)&gt;=AN$11),($F50-$O50)/$L50,0),IFERROR(($F50-$O50)*INDEX('S-Curve'!$C$3:$AM$39,MATCH('Development Costs'!$L50,'S-Curve'!$C$3:$C$39,0),MATCH(DATEDIF('Development Costs'!$K50,'Development Costs'!AN$11,"m")+1,'S-Curve'!$C$3:$AM$3,0)),0))</f>
        <v>8222.5</v>
      </c>
      <c r="AO50" s="99">
        <f>IF($N50="Equal",IF(AND(AO$11&gt;$K50,EOMONTH($M50,0)&gt;=AO$11),($F50-$O50)/$L50,0),IFERROR(($F50-$O50)*INDEX('S-Curve'!$C$3:$AM$39,MATCH('Development Costs'!$L50,'S-Curve'!$C$3:$C$39,0),MATCH(DATEDIF('Development Costs'!$K50,'Development Costs'!AO$11,"m")+1,'S-Curve'!$C$3:$AM$3,0)),0))</f>
        <v>0</v>
      </c>
      <c r="AP50" s="99">
        <f>IF($N50="Equal",IF(AND(AP$11&gt;$K50,EOMONTH($M50,0)&gt;=AP$11),($F50-$O50)/$L50,0),IFERROR(($F50-$O50)*INDEX('S-Curve'!$C$3:$AM$39,MATCH('Development Costs'!$L50,'S-Curve'!$C$3:$C$39,0),MATCH(DATEDIF('Development Costs'!$K50,'Development Costs'!AP$11,"m")+1,'S-Curve'!$C$3:$AM$3,0)),0))</f>
        <v>0</v>
      </c>
      <c r="AQ50" s="99">
        <f>IF($N50="Equal",IF(AND(AQ$11&gt;$K50,EOMONTH($M50,0)&gt;=AQ$11),($F50-$O50)/$L50,0),IFERROR(($F50-$O50)*INDEX('S-Curve'!$C$3:$AM$39,MATCH('Development Costs'!$L50,'S-Curve'!$C$3:$C$39,0),MATCH(DATEDIF('Development Costs'!$K50,'Development Costs'!AQ$11,"m")+1,'S-Curve'!$C$3:$AM$3,0)),0))</f>
        <v>0</v>
      </c>
      <c r="AR50" s="99">
        <f>IF($N50="Equal",IF(AND(AR$11&gt;$K50,EOMONTH($M50,0)&gt;=AR$11),($F50-$O50)/$L50,0),IFERROR(($F50-$O50)*INDEX('S-Curve'!$C$3:$AM$39,MATCH('Development Costs'!$L50,'S-Curve'!$C$3:$C$39,0),MATCH(DATEDIF('Development Costs'!$K50,'Development Costs'!AR$11,"m")+1,'S-Curve'!$C$3:$AM$3,0)),0))</f>
        <v>0</v>
      </c>
      <c r="AS50" s="99">
        <f>IF($N50="Equal",IF(AND(AS$11&gt;$K50,EOMONTH($M50,0)&gt;=AS$11),($F50-$O50)/$L50,0),IFERROR(($F50-$O50)*INDEX('S-Curve'!$C$3:$AM$39,MATCH('Development Costs'!$L50,'S-Curve'!$C$3:$C$39,0),MATCH(DATEDIF('Development Costs'!$K50,'Development Costs'!AS$11,"m")+1,'S-Curve'!$C$3:$AM$3,0)),0))</f>
        <v>0</v>
      </c>
      <c r="AT50" s="99">
        <f>IF($N50="Equal",IF(AND(AT$11&gt;$K50,EOMONTH($M50,0)&gt;=AT$11),($F50-$O50)/$L50,0),IFERROR(($F50-$O50)*INDEX('S-Curve'!$C$3:$AM$39,MATCH('Development Costs'!$L50,'S-Curve'!$C$3:$C$39,0),MATCH(DATEDIF('Development Costs'!$K50,'Development Costs'!AT$11,"m")+1,'S-Curve'!$C$3:$AM$3,0)),0))</f>
        <v>0</v>
      </c>
      <c r="AU50" s="99">
        <f>IF($N50="Equal",IF(AND(AU$11&gt;$K50,EOMONTH($M50,0)&gt;=AU$11),($F50-$O50)/$L50,0),IFERROR(($F50-$O50)*INDEX('S-Curve'!$C$3:$AM$39,MATCH('Development Costs'!$L50,'S-Curve'!$C$3:$C$39,0),MATCH(DATEDIF('Development Costs'!$K50,'Development Costs'!AU$11,"m")+1,'S-Curve'!$C$3:$AM$3,0)),0))</f>
        <v>0</v>
      </c>
      <c r="AV50" s="99">
        <f>IF($N50="Equal",IF(AND(AV$11&gt;$K50,EOMONTH($M50,0)&gt;=AV$11),($F50-$O50)/$L50,0),IFERROR(($F50-$O50)*INDEX('S-Curve'!$C$3:$AM$39,MATCH('Development Costs'!$L50,'S-Curve'!$C$3:$C$39,0),MATCH(DATEDIF('Development Costs'!$K50,'Development Costs'!AV$11,"m")+1,'S-Curve'!$C$3:$AM$3,0)),0))</f>
        <v>0</v>
      </c>
      <c r="AW50" s="99">
        <f>IF($N50="Equal",IF(AND(AW$11&gt;$K50,EOMONTH($M50,0)&gt;=AW$11),($F50-$O50)/$L50,0),IFERROR(($F50-$O50)*INDEX('S-Curve'!$C$3:$AM$39,MATCH('Development Costs'!$L50,'S-Curve'!$C$3:$C$39,0),MATCH(DATEDIF('Development Costs'!$K50,'Development Costs'!AW$11,"m")+1,'S-Curve'!$C$3:$AM$3,0)),0))</f>
        <v>0</v>
      </c>
      <c r="AX50" s="99">
        <f>IF($N50="Equal",IF(AND(AX$11&gt;$K50,EOMONTH($M50,0)&gt;=AX$11),($F50-$O50)/$L50,0),IFERROR(($F50-$O50)*INDEX('S-Curve'!$C$3:$AM$39,MATCH('Development Costs'!$L50,'S-Curve'!$C$3:$C$39,0),MATCH(DATEDIF('Development Costs'!$K50,'Development Costs'!AX$11,"m")+1,'S-Curve'!$C$3:$AM$3,0)),0))</f>
        <v>0</v>
      </c>
      <c r="AY50" s="99">
        <f>IF($N50="Equal",IF(AND(AY$11&gt;$K50,EOMONTH($M50,0)&gt;=AY$11),($F50-$O50)/$L50,0),IFERROR(($F50-$O50)*INDEX('S-Curve'!$C$3:$AM$39,MATCH('Development Costs'!$L50,'S-Curve'!$C$3:$C$39,0),MATCH(DATEDIF('Development Costs'!$K50,'Development Costs'!AY$11,"m")+1,'S-Curve'!$C$3:$AM$3,0)),0))</f>
        <v>0</v>
      </c>
      <c r="AZ50" s="99">
        <f>IF($N50="Equal",IF(AND(AZ$11&gt;$K50,EOMONTH($M50,0)&gt;=AZ$11),($F50-$O50)/$L50,0),IFERROR(($F50-$O50)*INDEX('S-Curve'!$C$3:$AM$39,MATCH('Development Costs'!$L50,'S-Curve'!$C$3:$C$39,0),MATCH(DATEDIF('Development Costs'!$K50,'Development Costs'!AZ$11,"m")+1,'S-Curve'!$C$3:$AM$3,0)),0))</f>
        <v>0</v>
      </c>
      <c r="BA50" s="99">
        <f>IF($N50="Equal",IF(AND(BA$11&gt;$K50,EOMONTH($M50,0)&gt;=BA$11),($F50-$O50)/$L50,0),IFERROR(($F50-$O50)*INDEX('S-Curve'!$C$3:$AM$39,MATCH('Development Costs'!$L50,'S-Curve'!$C$3:$C$39,0),MATCH(DATEDIF('Development Costs'!$K50,'Development Costs'!BA$11,"m")+1,'S-Curve'!$C$3:$AM$3,0)),0))</f>
        <v>0</v>
      </c>
      <c r="BB50" s="99">
        <f>IF($N50="Equal",IF(AND(BB$11&gt;$K50,EOMONTH($M50,0)&gt;=BB$11),($F50-$O50)/$L50,0),IFERROR(($F50-$O50)*INDEX('S-Curve'!$C$3:$AM$39,MATCH('Development Costs'!$L50,'S-Curve'!$C$3:$C$39,0),MATCH(DATEDIF('Development Costs'!$K50,'Development Costs'!BB$11,"m")+1,'S-Curve'!$C$3:$AM$3,0)),0))</f>
        <v>0</v>
      </c>
      <c r="BC50" s="99">
        <f>IF($N50="Equal",IF(AND(BC$11&gt;$K50,EOMONTH($M50,0)&gt;=BC$11),($F50-$O50)/$L50,0),IFERROR(($F50-$O50)*INDEX('S-Curve'!$C$3:$AM$39,MATCH('Development Costs'!$L50,'S-Curve'!$C$3:$C$39,0),MATCH(DATEDIF('Development Costs'!$K50,'Development Costs'!BC$11,"m")+1,'S-Curve'!$C$3:$AM$3,0)),0))</f>
        <v>0</v>
      </c>
      <c r="BD50" s="99">
        <f>IF($N50="Equal",IF(AND(BD$11&gt;$K50,EOMONTH($M50,0)&gt;=BD$11),($F50-$O50)/$L50,0),IFERROR(($F50-$O50)*INDEX('S-Curve'!$C$3:$AM$39,MATCH('Development Costs'!$L50,'S-Curve'!$C$3:$C$39,0),MATCH(DATEDIF('Development Costs'!$K50,'Development Costs'!BD$11,"m")+1,'S-Curve'!$C$3:$AM$3,0)),0))</f>
        <v>0</v>
      </c>
      <c r="BE50" s="99">
        <f>IF($N50="Equal",IF(AND(BE$11&gt;$K50,EOMONTH($M50,0)&gt;=BE$11),($F50-$O50)/$L50,0),IFERROR(($F50-$O50)*INDEX('S-Curve'!$C$3:$AM$39,MATCH('Development Costs'!$L50,'S-Curve'!$C$3:$C$39,0),MATCH(DATEDIF('Development Costs'!$K50,'Development Costs'!BE$11,"m")+1,'S-Curve'!$C$3:$AM$3,0)),0))</f>
        <v>0</v>
      </c>
      <c r="BF50" s="99">
        <f>IF($N50="Equal",IF(AND(BF$11&gt;$K50,EOMONTH($M50,0)&gt;=BF$11),($F50-$O50)/$L50,0),IFERROR(($F50-$O50)*INDEX('S-Curve'!$C$3:$AM$39,MATCH('Development Costs'!$L50,'S-Curve'!$C$3:$C$39,0),MATCH(DATEDIF('Development Costs'!$K50,'Development Costs'!BF$11,"m")+1,'S-Curve'!$C$3:$AM$3,0)),0))</f>
        <v>0</v>
      </c>
      <c r="BG50" s="99">
        <f>IF($N50="Equal",IF(AND(BG$11&gt;$K50,EOMONTH($M50,0)&gt;=BG$11),($F50-$O50)/$L50,0),IFERROR(($F50-$O50)*INDEX('S-Curve'!$C$3:$AM$39,MATCH('Development Costs'!$L50,'S-Curve'!$C$3:$C$39,0),MATCH(DATEDIF('Development Costs'!$K50,'Development Costs'!BG$11,"m")+1,'S-Curve'!$C$3:$AM$3,0)),0))</f>
        <v>0</v>
      </c>
      <c r="BH50" s="99">
        <f>IF($N50="Equal",IF(AND(BH$11&gt;$K50,EOMONTH($M50,0)&gt;=BH$11),($F50-$O50)/$L50,0),IFERROR(($F50-$O50)*INDEX('S-Curve'!$C$3:$AM$39,MATCH('Development Costs'!$L50,'S-Curve'!$C$3:$C$39,0),MATCH(DATEDIF('Development Costs'!$K50,'Development Costs'!BH$11,"m")+1,'S-Curve'!$C$3:$AM$3,0)),0))</f>
        <v>0</v>
      </c>
      <c r="BI50" s="99">
        <f>IF($N50="Equal",IF(AND(BI$11&gt;$K50,EOMONTH($M50,0)&gt;=BI$11),($F50-$O50)/$L50,0),IFERROR(($F50-$O50)*INDEX('S-Curve'!$C$3:$AM$39,MATCH('Development Costs'!$L50,'S-Curve'!$C$3:$C$39,0),MATCH(DATEDIF('Development Costs'!$K50,'Development Costs'!BI$11,"m")+1,'S-Curve'!$C$3:$AM$3,0)),0))</f>
        <v>0</v>
      </c>
      <c r="BJ50" s="99">
        <f>IF($N50="Equal",IF(AND(BJ$11&gt;$K50,EOMONTH($M50,0)&gt;=BJ$11),($F50-$O50)/$L50,0),IFERROR(($F50-$O50)*INDEX('S-Curve'!$C$3:$AM$39,MATCH('Development Costs'!$L50,'S-Curve'!$C$3:$C$39,0),MATCH(DATEDIF('Development Costs'!$K50,'Development Costs'!BJ$11,"m")+1,'S-Curve'!$C$3:$AM$3,0)),0))</f>
        <v>0</v>
      </c>
      <c r="BK50" s="99">
        <f>IF($N50="Equal",IF(AND(BK$11&gt;$K50,EOMONTH($M50,0)&gt;=BK$11),($F50-$O50)/$L50,0),IFERROR(($F50-$O50)*INDEX('S-Curve'!$C$3:$AM$39,MATCH('Development Costs'!$L50,'S-Curve'!$C$3:$C$39,0),MATCH(DATEDIF('Development Costs'!$K50,'Development Costs'!BK$11,"m")+1,'S-Curve'!$C$3:$AM$3,0)),0))</f>
        <v>0</v>
      </c>
      <c r="BL50" s="99">
        <f>IF($N50="Equal",IF(AND(BL$11&gt;$K50,EOMONTH($M50,0)&gt;=BL$11),($F50-$O50)/$L50,0),IFERROR(($F50-$O50)*INDEX('S-Curve'!$C$3:$AM$39,MATCH('Development Costs'!$L50,'S-Curve'!$C$3:$C$39,0),MATCH(DATEDIF('Development Costs'!$K50,'Development Costs'!BL$11,"m")+1,'S-Curve'!$C$3:$AM$3,0)),0))</f>
        <v>0</v>
      </c>
      <c r="BM50" s="99">
        <f>IF($N50="Equal",IF(AND(BM$11&gt;$K50,EOMONTH($M50,0)&gt;=BM$11),($F50-$O50)/$L50,0),IFERROR(($F50-$O50)*INDEX('S-Curve'!$C$3:$AM$39,MATCH('Development Costs'!$L50,'S-Curve'!$C$3:$C$39,0),MATCH(DATEDIF('Development Costs'!$K50,'Development Costs'!BM$11,"m")+1,'S-Curve'!$C$3:$AM$3,0)),0))</f>
        <v>0</v>
      </c>
      <c r="BN50" s="99">
        <f>IF($N50="Equal",IF(AND(BN$11&gt;$K50,EOMONTH($M50,0)&gt;=BN$11),($F50-$O50)/$L50,0),IFERROR(($F50-$O50)*INDEX('S-Curve'!$C$3:$AM$39,MATCH('Development Costs'!$L50,'S-Curve'!$C$3:$C$39,0),MATCH(DATEDIF('Development Costs'!$K50,'Development Costs'!BN$11,"m")+1,'S-Curve'!$C$3:$AM$3,0)),0))</f>
        <v>0</v>
      </c>
      <c r="BO50" s="99">
        <f>IF($N50="Equal",IF(AND(BO$11&gt;$K50,EOMONTH($M50,0)&gt;=BO$11),($F50-$O50)/$L50,0),IFERROR(($F50-$O50)*INDEX('S-Curve'!$C$3:$AM$39,MATCH('Development Costs'!$L50,'S-Curve'!$C$3:$C$39,0),MATCH(DATEDIF('Development Costs'!$K50,'Development Costs'!BO$11,"m")+1,'S-Curve'!$C$3:$AM$3,0)),0))</f>
        <v>0</v>
      </c>
      <c r="BP50" s="99">
        <f>IF($N50="Equal",IF(AND(BP$11&gt;$K50,EOMONTH($M50,0)&gt;=BP$11),($F50-$O50)/$L50,0),IFERROR(($F50-$O50)*INDEX('S-Curve'!$C$3:$AM$39,MATCH('Development Costs'!$L50,'S-Curve'!$C$3:$C$39,0),MATCH(DATEDIF('Development Costs'!$K50,'Development Costs'!BP$11,"m")+1,'S-Curve'!$C$3:$AM$3,0)),0))</f>
        <v>0</v>
      </c>
      <c r="BQ50" s="99">
        <f>IF($N50="Equal",IF(AND(BQ$11&gt;$K50,EOMONTH($M50,0)&gt;=BQ$11),($F50-$O50)/$L50,0),IFERROR(($F50-$O50)*INDEX('S-Curve'!$C$3:$AM$39,MATCH('Development Costs'!$L50,'S-Curve'!$C$3:$C$39,0),MATCH(DATEDIF('Development Costs'!$K50,'Development Costs'!BQ$11,"m")+1,'S-Curve'!$C$3:$AM$3,0)),0))</f>
        <v>0</v>
      </c>
      <c r="BR50" s="99">
        <f>IF($N50="Equal",IF(AND(BR$11&gt;$K50,EOMONTH($M50,0)&gt;=BR$11),($F50-$O50)/$L50,0),IFERROR(($F50-$O50)*INDEX('S-Curve'!$C$3:$AM$39,MATCH('Development Costs'!$L50,'S-Curve'!$C$3:$C$39,0),MATCH(DATEDIF('Development Costs'!$K50,'Development Costs'!BR$11,"m")+1,'S-Curve'!$C$3:$AM$3,0)),0))</f>
        <v>0</v>
      </c>
      <c r="BS50" s="99">
        <f>IF($N50="Equal",IF(AND(BS$11&gt;$K50,EOMONTH($M50,0)&gt;=BS$11),($F50-$O50)/$L50,0),IFERROR(($F50-$O50)*INDEX('S-Curve'!$C$3:$AM$39,MATCH('Development Costs'!$L50,'S-Curve'!$C$3:$C$39,0),MATCH(DATEDIF('Development Costs'!$K50,'Development Costs'!BS$11,"m")+1,'S-Curve'!$C$3:$AM$3,0)),0))</f>
        <v>0</v>
      </c>
      <c r="BT50" s="99">
        <f>IF($N50="Equal",IF(AND(BT$11&gt;$K50,EOMONTH($M50,0)&gt;=BT$11),($F50-$O50)/$L50,0),IFERROR(($F50-$O50)*INDEX('S-Curve'!$C$3:$AM$39,MATCH('Development Costs'!$L50,'S-Curve'!$C$3:$C$39,0),MATCH(DATEDIF('Development Costs'!$K50,'Development Costs'!BT$11,"m")+1,'S-Curve'!$C$3:$AM$3,0)),0))</f>
        <v>0</v>
      </c>
      <c r="BU50" s="99">
        <f>IF($N50="Equal",IF(AND(BU$11&gt;$K50,EOMONTH($M50,0)&gt;=BU$11),($F50-$O50)/$L50,0),IFERROR(($F50-$O50)*INDEX('S-Curve'!$C$3:$AM$39,MATCH('Development Costs'!$L50,'S-Curve'!$C$3:$C$39,0),MATCH(DATEDIF('Development Costs'!$K50,'Development Costs'!BU$11,"m")+1,'S-Curve'!$C$3:$AM$3,0)),0))</f>
        <v>0</v>
      </c>
      <c r="BV50" s="99">
        <f>IF($N50="Equal",IF(AND(BV$11&gt;$K50,EOMONTH($M50,0)&gt;=BV$11),($F50-$O50)/$L50,0),IFERROR(($F50-$O50)*INDEX('S-Curve'!$C$3:$AM$39,MATCH('Development Costs'!$L50,'S-Curve'!$C$3:$C$39,0),MATCH(DATEDIF('Development Costs'!$K50,'Development Costs'!BV$11,"m")+1,'S-Curve'!$C$3:$AM$3,0)),0))</f>
        <v>0</v>
      </c>
      <c r="BW50" s="99">
        <f>IF($N50="Equal",IF(AND(BW$11&gt;$K50,EOMONTH($M50,0)&gt;=BW$11),($F50-$O50)/$L50,0),IFERROR(($F50-$O50)*INDEX('S-Curve'!$C$3:$AM$39,MATCH('Development Costs'!$L50,'S-Curve'!$C$3:$C$39,0),MATCH(DATEDIF('Development Costs'!$K50,'Development Costs'!BW$11,"m")+1,'S-Curve'!$C$3:$AM$3,0)),0))</f>
        <v>0</v>
      </c>
      <c r="BX50" s="99">
        <f>IF($N50="Equal",IF(AND(BX$11&gt;$K50,EOMONTH($M50,0)&gt;=BX$11),($F50-$O50)/$L50,0),IFERROR(($F50-$O50)*INDEX('S-Curve'!$C$3:$AM$39,MATCH('Development Costs'!$L50,'S-Curve'!$C$3:$C$39,0),MATCH(DATEDIF('Development Costs'!$K50,'Development Costs'!BX$11,"m")+1,'S-Curve'!$C$3:$AM$3,0)),0))</f>
        <v>0</v>
      </c>
      <c r="BY50" s="99">
        <f>IF($N50="Equal",IF(AND(BY$11&gt;$K50,EOMONTH($M50,0)&gt;=BY$11),($F50-$O50)/$L50,0),IFERROR(($F50-$O50)*INDEX('S-Curve'!$C$3:$AM$39,MATCH('Development Costs'!$L50,'S-Curve'!$C$3:$C$39,0),MATCH(DATEDIF('Development Costs'!$K50,'Development Costs'!BY$11,"m")+1,'S-Curve'!$C$3:$AM$3,0)),0))</f>
        <v>0</v>
      </c>
      <c r="BZ50" s="99">
        <f>IF($N50="Equal",IF(AND(BZ$11&gt;$K50,EOMONTH($M50,0)&gt;=BZ$11),($F50-$O50)/$L50,0),IFERROR(($F50-$O50)*INDEX('S-Curve'!$C$3:$AM$39,MATCH('Development Costs'!$L50,'S-Curve'!$C$3:$C$39,0),MATCH(DATEDIF('Development Costs'!$K50,'Development Costs'!BZ$11,"m")+1,'S-Curve'!$C$3:$AM$3,0)),0))</f>
        <v>0</v>
      </c>
      <c r="CA50" s="99">
        <f>IF($N50="Equal",IF(AND(CA$11&gt;$K50,EOMONTH($M50,0)&gt;=CA$11),($F50-$O50)/$L50,0),IFERROR(($F50-$O50)*INDEX('S-Curve'!$C$3:$AM$39,MATCH('Development Costs'!$L50,'S-Curve'!$C$3:$C$39,0),MATCH(DATEDIF('Development Costs'!$K50,'Development Costs'!CA$11,"m")+1,'S-Curve'!$C$3:$AM$3,0)),0))</f>
        <v>0</v>
      </c>
      <c r="CB50" s="99">
        <f>IF($N50="Equal",IF(AND(CB$11&gt;$K50,EOMONTH($M50,0)&gt;=CB$11),($F50-$O50)/$L50,0),IFERROR(($F50-$O50)*INDEX('S-Curve'!$C$3:$AM$39,MATCH('Development Costs'!$L50,'S-Curve'!$C$3:$C$39,0),MATCH(DATEDIF('Development Costs'!$K50,'Development Costs'!CB$11,"m")+1,'S-Curve'!$C$3:$AM$3,0)),0))</f>
        <v>0</v>
      </c>
      <c r="CC50" s="99">
        <f>IF($N50="Equal",IF(AND(CC$11&gt;$K50,EOMONTH($M50,0)&gt;=CC$11),($F50-$O50)/$L50,0),IFERROR(($F50-$O50)*INDEX('S-Curve'!$C$3:$AM$39,MATCH('Development Costs'!$L50,'S-Curve'!$C$3:$C$39,0),MATCH(DATEDIF('Development Costs'!$K50,'Development Costs'!CC$11,"m")+1,'S-Curve'!$C$3:$AM$3,0)),0))</f>
        <v>0</v>
      </c>
      <c r="CD50" s="99">
        <f>IF($N50="Equal",IF(AND(CD$11&gt;$K50,EOMONTH($M50,0)&gt;=CD$11),($F50-$O50)/$L50,0),IFERROR(($F50-$O50)*INDEX('S-Curve'!$C$3:$AM$39,MATCH('Development Costs'!$L50,'S-Curve'!$C$3:$C$39,0),MATCH(DATEDIF('Development Costs'!$K50,'Development Costs'!CD$11,"m")+1,'S-Curve'!$C$3:$AM$3,0)),0))</f>
        <v>0</v>
      </c>
      <c r="CE50" s="99">
        <f>IF($N50="Equal",IF(AND(CE$11&gt;$K50,EOMONTH($M50,0)&gt;=CE$11),($F50-$O50)/$L50,0),IFERROR(($F50-$O50)*INDEX('S-Curve'!$C$3:$AM$39,MATCH('Development Costs'!$L50,'S-Curve'!$C$3:$C$39,0),MATCH(DATEDIF('Development Costs'!$K50,'Development Costs'!CE$11,"m")+1,'S-Curve'!$C$3:$AM$3,0)),0))</f>
        <v>0</v>
      </c>
      <c r="CF50" s="99">
        <f>IF($N50="Equal",IF(AND(CF$11&gt;$K50,EOMONTH($M50,0)&gt;=CF$11),($F50-$O50)/$L50,0),IFERROR(($F50-$O50)*INDEX('S-Curve'!$C$3:$AM$39,MATCH('Development Costs'!$L50,'S-Curve'!$C$3:$C$39,0),MATCH(DATEDIF('Development Costs'!$K50,'Development Costs'!CF$11,"m")+1,'S-Curve'!$C$3:$AM$3,0)),0))</f>
        <v>0</v>
      </c>
      <c r="CG50" s="99">
        <f>IF($N50="Equal",IF(AND(CG$11&gt;$K50,EOMONTH($M50,0)&gt;=CG$11),($F50-$O50)/$L50,0),IFERROR(($F50-$O50)*INDEX('S-Curve'!$C$3:$AM$39,MATCH('Development Costs'!$L50,'S-Curve'!$C$3:$C$39,0),MATCH(DATEDIF('Development Costs'!$K50,'Development Costs'!CG$11,"m")+1,'S-Curve'!$C$3:$AM$3,0)),0))</f>
        <v>0</v>
      </c>
      <c r="CH50" s="99">
        <f>IF($N50="Equal",IF(AND(CH$11&gt;$K50,EOMONTH($M50,0)&gt;=CH$11),($F50-$O50)/$L50,0),IFERROR(($F50-$O50)*INDEX('S-Curve'!$C$3:$AM$39,MATCH('Development Costs'!$L50,'S-Curve'!$C$3:$C$39,0),MATCH(DATEDIF('Development Costs'!$K50,'Development Costs'!CH$11,"m")+1,'S-Curve'!$C$3:$AM$3,0)),0))</f>
        <v>0</v>
      </c>
      <c r="CI50" s="99">
        <f>IF($N50="Equal",IF(AND(CI$11&gt;$K50,EOMONTH($M50,0)&gt;=CI$11),($F50-$O50)/$L50,0),IFERROR(($F50-$O50)*INDEX('S-Curve'!$C$3:$AM$39,MATCH('Development Costs'!$L50,'S-Curve'!$C$3:$C$39,0),MATCH(DATEDIF('Development Costs'!$K50,'Development Costs'!CI$11,"m")+1,'S-Curve'!$C$3:$AM$3,0)),0))</f>
        <v>0</v>
      </c>
      <c r="CJ50" s="99">
        <f>IF($N50="Equal",IF(AND(CJ$11&gt;$K50,EOMONTH($M50,0)&gt;=CJ$11),($F50-$O50)/$L50,0),IFERROR(($F50-$O50)*INDEX('S-Curve'!$C$3:$AM$39,MATCH('Development Costs'!$L50,'S-Curve'!$C$3:$C$39,0),MATCH(DATEDIF('Development Costs'!$K50,'Development Costs'!CJ$11,"m")+1,'S-Curve'!$C$3:$AM$3,0)),0))</f>
        <v>0</v>
      </c>
      <c r="CK50" s="99">
        <f>IF($N50="Equal",IF(AND(CK$11&gt;$K50,EOMONTH($M50,0)&gt;=CK$11),($F50-$O50)/$L50,0),IFERROR(($F50-$O50)*INDEX('S-Curve'!$C$3:$AM$39,MATCH('Development Costs'!$L50,'S-Curve'!$C$3:$C$39,0),MATCH(DATEDIF('Development Costs'!$K50,'Development Costs'!CK$11,"m")+1,'S-Curve'!$C$3:$AM$3,0)),0))</f>
        <v>0</v>
      </c>
      <c r="CL50" s="99">
        <f>IF($N50="Equal",IF(AND(CL$11&gt;$K50,EOMONTH($M50,0)&gt;=CL$11),($F50-$O50)/$L50,0),IFERROR(($F50-$O50)*INDEX('S-Curve'!$C$3:$AM$39,MATCH('Development Costs'!$L50,'S-Curve'!$C$3:$C$39,0),MATCH(DATEDIF('Development Costs'!$K50,'Development Costs'!CL$11,"m")+1,'S-Curve'!$C$3:$AM$3,0)),0))</f>
        <v>0</v>
      </c>
      <c r="CM50" s="99">
        <f>IF($N50="Equal",IF(AND(CM$11&gt;$K50,EOMONTH($M50,0)&gt;=CM$11),($F50-$O50)/$L50,0),IFERROR(($F50-$O50)*INDEX('S-Curve'!$C$3:$AM$39,MATCH('Development Costs'!$L50,'S-Curve'!$C$3:$C$39,0),MATCH(DATEDIF('Development Costs'!$K50,'Development Costs'!CM$11,"m")+1,'S-Curve'!$C$3:$AM$3,0)),0))</f>
        <v>0</v>
      </c>
      <c r="CN50" s="99">
        <f>IF($N50="Equal",IF(AND(CN$11&gt;$K50,EOMONTH($M50,0)&gt;=CN$11),($F50-$O50)/$L50,0),IFERROR(($F50-$O50)*INDEX('S-Curve'!$C$3:$AM$39,MATCH('Development Costs'!$L50,'S-Curve'!$C$3:$C$39,0),MATCH(DATEDIF('Development Costs'!$K50,'Development Costs'!CN$11,"m")+1,'S-Curve'!$C$3:$AM$3,0)),0))</f>
        <v>0</v>
      </c>
      <c r="CO50" s="99">
        <f>IF($N50="Equal",IF(AND(CO$11&gt;$K50,EOMONTH($M50,0)&gt;=CO$11),($F50-$O50)/$L50,0),IFERROR(($F50-$O50)*INDEX('S-Curve'!$C$3:$AM$39,MATCH('Development Costs'!$L50,'S-Curve'!$C$3:$C$39,0),MATCH(DATEDIF('Development Costs'!$K50,'Development Costs'!CO$11,"m")+1,'S-Curve'!$C$3:$AM$3,0)),0))</f>
        <v>0</v>
      </c>
      <c r="CP50" s="99">
        <f>IF($N50="Equal",IF(AND(CP$11&gt;$K50,EOMONTH($M50,0)&gt;=CP$11),($F50-$O50)/$L50,0),IFERROR(($F50-$O50)*INDEX('S-Curve'!$C$3:$AM$39,MATCH('Development Costs'!$L50,'S-Curve'!$C$3:$C$39,0),MATCH(DATEDIF('Development Costs'!$K50,'Development Costs'!CP$11,"m")+1,'S-Curve'!$C$3:$AM$3,0)),0))</f>
        <v>0</v>
      </c>
      <c r="CQ50" s="99">
        <f>IF($N50="Equal",IF(AND(CQ$11&gt;$K50,EOMONTH($M50,0)&gt;=CQ$11),($F50-$O50)/$L50,0),IFERROR(($F50-$O50)*INDEX('S-Curve'!$C$3:$AM$39,MATCH('Development Costs'!$L50,'S-Curve'!$C$3:$C$39,0),MATCH(DATEDIF('Development Costs'!$K50,'Development Costs'!CQ$11,"m")+1,'S-Curve'!$C$3:$AM$3,0)),0))</f>
        <v>0</v>
      </c>
      <c r="CR50" s="99">
        <f>IF($N50="Equal",IF(AND(CR$11&gt;$K50,EOMONTH($M50,0)&gt;=CR$11),($F50-$O50)/$L50,0),IFERROR(($F50-$O50)*INDEX('S-Curve'!$C$3:$AM$39,MATCH('Development Costs'!$L50,'S-Curve'!$C$3:$C$39,0),MATCH(DATEDIF('Development Costs'!$K50,'Development Costs'!CR$11,"m")+1,'S-Curve'!$C$3:$AM$3,0)),0))</f>
        <v>0</v>
      </c>
      <c r="CS50" s="99">
        <f>IF($N50="Equal",IF(AND(CS$11&gt;$K50,EOMONTH($M50,0)&gt;=CS$11),($F50-$O50)/$L50,0),IFERROR(($F50-$O50)*INDEX('S-Curve'!$C$3:$AM$39,MATCH('Development Costs'!$L50,'S-Curve'!$C$3:$C$39,0),MATCH(DATEDIF('Development Costs'!$K50,'Development Costs'!CS$11,"m")+1,'S-Curve'!$C$3:$AM$3,0)),0))</f>
        <v>0</v>
      </c>
      <c r="CT50" s="99">
        <f>IF($N50="Equal",IF(AND(CT$11&gt;$K50,EOMONTH($M50,0)&gt;=CT$11),($F50-$O50)/$L50,0),IFERROR(($F50-$O50)*INDEX('S-Curve'!$C$3:$AM$39,MATCH('Development Costs'!$L50,'S-Curve'!$C$3:$C$39,0),MATCH(DATEDIF('Development Costs'!$K50,'Development Costs'!CT$11,"m")+1,'S-Curve'!$C$3:$AM$3,0)),0))</f>
        <v>0</v>
      </c>
      <c r="CU50" s="99">
        <f>IF($N50="Equal",IF(AND(CU$11&gt;$K50,EOMONTH($M50,0)&gt;=CU$11),($F50-$O50)/$L50,0),IFERROR(($F50-$O50)*INDEX('S-Curve'!$C$3:$AM$39,MATCH('Development Costs'!$L50,'S-Curve'!$C$3:$C$39,0),MATCH(DATEDIF('Development Costs'!$K50,'Development Costs'!CU$11,"m")+1,'S-Curve'!$C$3:$AM$3,0)),0))</f>
        <v>0</v>
      </c>
      <c r="CV50" s="99">
        <f>IF($N50="Equal",IF(AND(CV$11&gt;$K50,EOMONTH($M50,0)&gt;=CV$11),($F50-$O50)/$L50,0),IFERROR(($F50-$O50)*INDEX('S-Curve'!$C$3:$AM$39,MATCH('Development Costs'!$L50,'S-Curve'!$C$3:$C$39,0),MATCH(DATEDIF('Development Costs'!$K50,'Development Costs'!CV$11,"m")+1,'S-Curve'!$C$3:$AM$3,0)),0))</f>
        <v>0</v>
      </c>
      <c r="CW50" s="99">
        <f>IF($N50="Equal",IF(AND(CW$11&gt;$K50,EOMONTH($M50,0)&gt;=CW$11),($F50-$O50)/$L50,0),IFERROR(($F50-$O50)*INDEX('S-Curve'!$C$3:$AM$39,MATCH('Development Costs'!$L50,'S-Curve'!$C$3:$C$39,0),MATCH(DATEDIF('Development Costs'!$K50,'Development Costs'!CW$11,"m")+1,'S-Curve'!$C$3:$AM$3,0)),0))</f>
        <v>0</v>
      </c>
      <c r="CX50" s="99">
        <f>IF($N50="Equal",IF(AND(CX$11&gt;$K50,EOMONTH($M50,0)&gt;=CX$11),($F50-$O50)/$L50,0),IFERROR(($F50-$O50)*INDEX('S-Curve'!$C$3:$AM$39,MATCH('Development Costs'!$L50,'S-Curve'!$C$3:$C$39,0),MATCH(DATEDIF('Development Costs'!$K50,'Development Costs'!CX$11,"m")+1,'S-Curve'!$C$3:$AM$3,0)),0))</f>
        <v>0</v>
      </c>
      <c r="CY50" s="99">
        <f>IF($N50="Equal",IF(AND(CY$11&gt;$K50,EOMONTH($M50,0)&gt;=CY$11),($F50-$O50)/$L50,0),IFERROR(($F50-$O50)*INDEX('S-Curve'!$C$3:$AM$39,MATCH('Development Costs'!$L50,'S-Curve'!$C$3:$C$39,0),MATCH(DATEDIF('Development Costs'!$K50,'Development Costs'!CY$11,"m")+1,'S-Curve'!$C$3:$AM$3,0)),0))</f>
        <v>0</v>
      </c>
      <c r="CZ50" s="99">
        <f>IF($N50="Equal",IF(AND(CZ$11&gt;$K50,EOMONTH($M50,0)&gt;=CZ$11),($F50-$O50)/$L50,0),IFERROR(($F50-$O50)*INDEX('S-Curve'!$C$3:$AM$39,MATCH('Development Costs'!$L50,'S-Curve'!$C$3:$C$39,0),MATCH(DATEDIF('Development Costs'!$K50,'Development Costs'!CZ$11,"m")+1,'S-Curve'!$C$3:$AM$3,0)),0))</f>
        <v>0</v>
      </c>
      <c r="DA50" s="99">
        <f>IF($N50="Equal",IF(AND(DA$11&gt;$K50,EOMONTH($M50,0)&gt;=DA$11),($F50-$O50)/$L50,0),IFERROR(($F50-$O50)*INDEX('S-Curve'!$C$3:$AM$39,MATCH('Development Costs'!$L50,'S-Curve'!$C$3:$C$39,0),MATCH(DATEDIF('Development Costs'!$K50,'Development Costs'!DA$11,"m")+1,'S-Curve'!$C$3:$AM$3,0)),0))</f>
        <v>0</v>
      </c>
      <c r="DB50" s="99">
        <f>IF($N50="Equal",IF(AND(DB$11&gt;$K50,EOMONTH($M50,0)&gt;=DB$11),($F50-$O50)/$L50,0),IFERROR(($F50-$O50)*INDEX('S-Curve'!$C$3:$AM$39,MATCH('Development Costs'!$L50,'S-Curve'!$C$3:$C$39,0),MATCH(DATEDIF('Development Costs'!$K50,'Development Costs'!DB$11,"m")+1,'S-Curve'!$C$3:$AM$3,0)),0))</f>
        <v>0</v>
      </c>
      <c r="DC50" s="99">
        <f>IF($N50="Equal",IF(AND(DC$11&gt;$K50,EOMONTH($M50,0)&gt;=DC$11),($F50-$O50)/$L50,0),IFERROR(($F50-$O50)*INDEX('S-Curve'!$C$3:$AM$39,MATCH('Development Costs'!$L50,'S-Curve'!$C$3:$C$39,0),MATCH(DATEDIF('Development Costs'!$K50,'Development Costs'!DC$11,"m")+1,'S-Curve'!$C$3:$AM$3,0)),0))</f>
        <v>0</v>
      </c>
      <c r="DD50" s="99">
        <f>IF($N50="Equal",IF(AND(DD$11&gt;$K50,EOMONTH($M50,0)&gt;=DD$11),($F50-$O50)/$L50,0),IFERROR(($F50-$O50)*INDEX('S-Curve'!$C$3:$AM$39,MATCH('Development Costs'!$L50,'S-Curve'!$C$3:$C$39,0),MATCH(DATEDIF('Development Costs'!$K50,'Development Costs'!DD$11,"m")+1,'S-Curve'!$C$3:$AM$3,0)),0))</f>
        <v>0</v>
      </c>
      <c r="DE50" s="99">
        <f>IF($N50="Equal",IF(AND(DE$11&gt;$K50,EOMONTH($M50,0)&gt;=DE$11),($F50-$O50)/$L50,0),IFERROR(($F50-$O50)*INDEX('S-Curve'!$C$3:$AM$39,MATCH('Development Costs'!$L50,'S-Curve'!$C$3:$C$39,0),MATCH(DATEDIF('Development Costs'!$K50,'Development Costs'!DE$11,"m")+1,'S-Curve'!$C$3:$AM$3,0)),0))</f>
        <v>0</v>
      </c>
      <c r="DF50" s="99">
        <f>IF($N50="Equal",IF(AND(DF$11&gt;$K50,EOMONTH($M50,0)&gt;=DF$11),($F50-$O50)/$L50,0),IFERROR(($F50-$O50)*INDEX('S-Curve'!$C$3:$AM$39,MATCH('Development Costs'!$L50,'S-Curve'!$C$3:$C$39,0),MATCH(DATEDIF('Development Costs'!$K50,'Development Costs'!DF$11,"m")+1,'S-Curve'!$C$3:$AM$3,0)),0))</f>
        <v>0</v>
      </c>
      <c r="DG50" s="99">
        <f>IF($N50="Equal",IF(AND(DG$11&gt;$K50,EOMONTH($M50,0)&gt;=DG$11),($F50-$O50)/$L50,0),IFERROR(($F50-$O50)*INDEX('S-Curve'!$C$3:$AM$39,MATCH('Development Costs'!$L50,'S-Curve'!$C$3:$C$39,0),MATCH(DATEDIF('Development Costs'!$K50,'Development Costs'!DG$11,"m")+1,'S-Curve'!$C$3:$AM$3,0)),0))</f>
        <v>0</v>
      </c>
      <c r="DH50" s="99">
        <f>IF($N50="Equal",IF(AND(DH$11&gt;$K50,EOMONTH($M50,0)&gt;=DH$11),($F50-$O50)/$L50,0),IFERROR(($F50-$O50)*INDEX('S-Curve'!$C$3:$AM$39,MATCH('Development Costs'!$L50,'S-Curve'!$C$3:$C$39,0),MATCH(DATEDIF('Development Costs'!$K50,'Development Costs'!DH$11,"m")+1,'S-Curve'!$C$3:$AM$3,0)),0))</f>
        <v>0</v>
      </c>
      <c r="DI50" s="99">
        <f>IF($N50="Equal",IF(AND(DI$11&gt;$K50,EOMONTH($M50,0)&gt;=DI$11),($F50-$O50)/$L50,0),IFERROR(($F50-$O50)*INDEX('S-Curve'!$C$3:$AM$39,MATCH('Development Costs'!$L50,'S-Curve'!$C$3:$C$39,0),MATCH(DATEDIF('Development Costs'!$K50,'Development Costs'!DI$11,"m")+1,'S-Curve'!$C$3:$AM$3,0)),0))</f>
        <v>0</v>
      </c>
      <c r="DJ50" s="99">
        <f>IF($N50="Equal",IF(AND(DJ$11&gt;$K50,EOMONTH($M50,0)&gt;=DJ$11),($F50-$O50)/$L50,0),IFERROR(($F50-$O50)*INDEX('S-Curve'!$C$3:$AM$39,MATCH('Development Costs'!$L50,'S-Curve'!$C$3:$C$39,0),MATCH(DATEDIF('Development Costs'!$K50,'Development Costs'!DJ$11,"m")+1,'S-Curve'!$C$3:$AM$3,0)),0))</f>
        <v>0</v>
      </c>
      <c r="DK50" s="99">
        <f>IF($N50="Equal",IF(AND(DK$11&gt;$K50,EOMONTH($M50,0)&gt;=DK$11),($F50-$O50)/$L50,0),IFERROR(($F50-$O50)*INDEX('S-Curve'!$C$3:$AM$39,MATCH('Development Costs'!$L50,'S-Curve'!$C$3:$C$39,0),MATCH(DATEDIF('Development Costs'!$K50,'Development Costs'!DK$11,"m")+1,'S-Curve'!$C$3:$AM$3,0)),0))</f>
        <v>0</v>
      </c>
      <c r="DL50" s="99">
        <f>IF($N50="Equal",IF(AND(DL$11&gt;$K50,EOMONTH($M50,0)&gt;=DL$11),($F50-$O50)/$L50,0),IFERROR(($F50-$O50)*INDEX('S-Curve'!$C$3:$AM$39,MATCH('Development Costs'!$L50,'S-Curve'!$C$3:$C$39,0),MATCH(DATEDIF('Development Costs'!$K50,'Development Costs'!DL$11,"m")+1,'S-Curve'!$C$3:$AM$3,0)),0))</f>
        <v>0</v>
      </c>
      <c r="DM50" s="99">
        <f>IF($N50="Equal",IF(AND(DM$11&gt;$K50,EOMONTH($M50,0)&gt;=DM$11),($F50-$O50)/$L50,0),IFERROR(($F50-$O50)*INDEX('S-Curve'!$C$3:$AM$39,MATCH('Development Costs'!$L50,'S-Curve'!$C$3:$C$39,0),MATCH(DATEDIF('Development Costs'!$K50,'Development Costs'!DM$11,"m")+1,'S-Curve'!$C$3:$AM$3,0)),0))</f>
        <v>0</v>
      </c>
      <c r="DN50" s="99">
        <f>IF($N50="Equal",IF(AND(DN$11&gt;$K50,EOMONTH($M50,0)&gt;=DN$11),($F50-$O50)/$L50,0),IFERROR(($F50-$O50)*INDEX('S-Curve'!$C$3:$AM$39,MATCH('Development Costs'!$L50,'S-Curve'!$C$3:$C$39,0),MATCH(DATEDIF('Development Costs'!$K50,'Development Costs'!DN$11,"m")+1,'S-Curve'!$C$3:$AM$3,0)),0))</f>
        <v>0</v>
      </c>
      <c r="DO50" s="99">
        <f>IF($N50="Equal",IF(AND(DO$11&gt;$K50,EOMONTH($M50,0)&gt;=DO$11),($F50-$O50)/$L50,0),IFERROR(($F50-$O50)*INDEX('S-Curve'!$C$3:$AM$39,MATCH('Development Costs'!$L50,'S-Curve'!$C$3:$C$39,0),MATCH(DATEDIF('Development Costs'!$K50,'Development Costs'!DO$11,"m")+1,'S-Curve'!$C$3:$AM$3,0)),0))</f>
        <v>0</v>
      </c>
      <c r="DP50" s="99">
        <f>IF($N50="Equal",IF(AND(DP$11&gt;$K50,EOMONTH($M50,0)&gt;=DP$11),($F50-$O50)/$L50,0),IFERROR(($F50-$O50)*INDEX('S-Curve'!$C$3:$AM$39,MATCH('Development Costs'!$L50,'S-Curve'!$C$3:$C$39,0),MATCH(DATEDIF('Development Costs'!$K50,'Development Costs'!DP$11,"m")+1,'S-Curve'!$C$3:$AM$3,0)),0))</f>
        <v>0</v>
      </c>
      <c r="DQ50" s="99">
        <f>IF($N50="Equal",IF(AND(DQ$11&gt;$K50,EOMONTH($M50,0)&gt;=DQ$11),($F50-$O50)/$L50,0),IFERROR(($F50-$O50)*INDEX('S-Curve'!$C$3:$AM$39,MATCH('Development Costs'!$L50,'S-Curve'!$C$3:$C$39,0),MATCH(DATEDIF('Development Costs'!$K50,'Development Costs'!DQ$11,"m")+1,'S-Curve'!$C$3:$AM$3,0)),0))</f>
        <v>0</v>
      </c>
      <c r="DR50" s="99">
        <f>IF($N50="Equal",IF(AND(DR$11&gt;$K50,EOMONTH($M50,0)&gt;=DR$11),($F50-$O50)/$L50,0),IFERROR(($F50-$O50)*INDEX('S-Curve'!$C$3:$AM$39,MATCH('Development Costs'!$L50,'S-Curve'!$C$3:$C$39,0),MATCH(DATEDIF('Development Costs'!$K50,'Development Costs'!DR$11,"m")+1,'S-Curve'!$C$3:$AM$3,0)),0))</f>
        <v>0</v>
      </c>
      <c r="DS50" s="99">
        <f>IF($N50="Equal",IF(AND(DS$11&gt;$K50,EOMONTH($M50,0)&gt;=DS$11),($F50-$O50)/$L50,0),IFERROR(($F50-$O50)*INDEX('S-Curve'!$C$3:$AM$39,MATCH('Development Costs'!$L50,'S-Curve'!$C$3:$C$39,0),MATCH(DATEDIF('Development Costs'!$K50,'Development Costs'!DS$11,"m")+1,'S-Curve'!$C$3:$AM$3,0)),0))</f>
        <v>0</v>
      </c>
      <c r="DT50" s="99">
        <f>IF($N50="Equal",IF(AND(DT$11&gt;$K50,EOMONTH($M50,0)&gt;=DT$11),($F50-$O50)/$L50,0),IFERROR(($F50-$O50)*INDEX('S-Curve'!$C$3:$AM$39,MATCH('Development Costs'!$L50,'S-Curve'!$C$3:$C$39,0),MATCH(DATEDIF('Development Costs'!$K50,'Development Costs'!DT$11,"m")+1,'S-Curve'!$C$3:$AM$3,0)),0))</f>
        <v>0</v>
      </c>
      <c r="DU50" s="99">
        <f>IF($N50="Equal",IF(AND(DU$11&gt;$K50,EOMONTH($M50,0)&gt;=DU$11),($F50-$O50)/$L50,0),IFERROR(($F50-$O50)*INDEX('S-Curve'!$C$3:$AM$39,MATCH('Development Costs'!$L50,'S-Curve'!$C$3:$C$39,0),MATCH(DATEDIF('Development Costs'!$K50,'Development Costs'!DU$11,"m")+1,'S-Curve'!$C$3:$AM$3,0)),0))</f>
        <v>0</v>
      </c>
      <c r="DV50" s="99">
        <f>IF($N50="Equal",IF(AND(DV$11&gt;$K50,EOMONTH($M50,0)&gt;=DV$11),($F50-$O50)/$L50,0),IFERROR(($F50-$O50)*INDEX('S-Curve'!$C$3:$AM$39,MATCH('Development Costs'!$L50,'S-Curve'!$C$3:$C$39,0),MATCH(DATEDIF('Development Costs'!$K50,'Development Costs'!DV$11,"m")+1,'S-Curve'!$C$3:$AM$3,0)),0))</f>
        <v>0</v>
      </c>
      <c r="DW50" s="99">
        <f>IF($N50="Equal",IF(AND(DW$11&gt;$K50,EOMONTH($M50,0)&gt;=DW$11),($F50-$O50)/$L50,0),IFERROR(($F50-$O50)*INDEX('S-Curve'!$C$3:$AM$39,MATCH('Development Costs'!$L50,'S-Curve'!$C$3:$C$39,0),MATCH(DATEDIF('Development Costs'!$K50,'Development Costs'!DW$11,"m")+1,'S-Curve'!$C$3:$AM$3,0)),0))</f>
        <v>0</v>
      </c>
      <c r="DX50" s="99">
        <f>IF($N50="Equal",IF(AND(DX$11&gt;$K50,EOMONTH($M50,0)&gt;=DX$11),($F50-$O50)/$L50,0),IFERROR(($F50-$O50)*INDEX('S-Curve'!$C$3:$AM$39,MATCH('Development Costs'!$L50,'S-Curve'!$C$3:$C$39,0),MATCH(DATEDIF('Development Costs'!$K50,'Development Costs'!DX$11,"m")+1,'S-Curve'!$C$3:$AM$3,0)),0))</f>
        <v>0</v>
      </c>
      <c r="DY50" s="99">
        <f>IF($N50="Equal",IF(AND(DY$11&gt;$K50,EOMONTH($M50,0)&gt;=DY$11),($F50-$O50)/$L50,0),IFERROR(($F50-$O50)*INDEX('S-Curve'!$C$3:$AM$39,MATCH('Development Costs'!$L50,'S-Curve'!$C$3:$C$39,0),MATCH(DATEDIF('Development Costs'!$K50,'Development Costs'!DY$11,"m")+1,'S-Curve'!$C$3:$AM$3,0)),0))</f>
        <v>0</v>
      </c>
      <c r="DZ50" s="99">
        <f>IF($N50="Equal",IF(AND(DZ$11&gt;$K50,EOMONTH($M50,0)&gt;=DZ$11),($F50-$O50)/$L50,0),IFERROR(($F50-$O50)*INDEX('S-Curve'!$C$3:$AM$39,MATCH('Development Costs'!$L50,'S-Curve'!$C$3:$C$39,0),MATCH(DATEDIF('Development Costs'!$K50,'Development Costs'!DZ$11,"m")+1,'S-Curve'!$C$3:$AM$3,0)),0))</f>
        <v>0</v>
      </c>
      <c r="EA50" s="99">
        <f>IF($N50="Equal",IF(AND(EA$11&gt;$K50,EOMONTH($M50,0)&gt;=EA$11),($F50-$O50)/$L50,0),IFERROR(($F50-$O50)*INDEX('S-Curve'!$C$3:$AM$39,MATCH('Development Costs'!$L50,'S-Curve'!$C$3:$C$39,0),MATCH(DATEDIF('Development Costs'!$K50,'Development Costs'!EA$11,"m")+1,'S-Curve'!$C$3:$AM$3,0)),0))</f>
        <v>0</v>
      </c>
      <c r="EB50" s="99">
        <f>IF($N50="Equal",IF(AND(EB$11&gt;$K50,EOMONTH($M50,0)&gt;=EB$11),($F50-$O50)/$L50,0),IFERROR(($F50-$O50)*INDEX('S-Curve'!$C$3:$AM$39,MATCH('Development Costs'!$L50,'S-Curve'!$C$3:$C$39,0),MATCH(DATEDIF('Development Costs'!$K50,'Development Costs'!EB$11,"m")+1,'S-Curve'!$C$3:$AM$3,0)),0))</f>
        <v>0</v>
      </c>
      <c r="EC50" s="99">
        <f>IF($N50="Equal",IF(AND(EC$11&gt;$K50,EOMONTH($M50,0)&gt;=EC$11),($F50-$O50)/$L50,0),IFERROR(($F50-$O50)*INDEX('S-Curve'!$C$3:$AM$39,MATCH('Development Costs'!$L50,'S-Curve'!$C$3:$C$39,0),MATCH(DATEDIF('Development Costs'!$K50,'Development Costs'!EC$11,"m")+1,'S-Curve'!$C$3:$AM$3,0)),0))</f>
        <v>0</v>
      </c>
      <c r="ED50" s="99">
        <f>IF($N50="Equal",IF(AND(ED$11&gt;$K50,EOMONTH($M50,0)&gt;=ED$11),($F50-$O50)/$L50,0),IFERROR(($F50-$O50)*INDEX('S-Curve'!$C$3:$AM$39,MATCH('Development Costs'!$L50,'S-Curve'!$C$3:$C$39,0),MATCH(DATEDIF('Development Costs'!$K50,'Development Costs'!ED$11,"m")+1,'S-Curve'!$C$3:$AM$3,0)),0))</f>
        <v>0</v>
      </c>
      <c r="EE50" s="99">
        <f>IF($N50="Equal",IF(AND(EE$11&gt;$K50,EOMONTH($M50,0)&gt;=EE$11),($F50-$O50)/$L50,0),IFERROR(($F50-$O50)*INDEX('S-Curve'!$C$3:$AM$39,MATCH('Development Costs'!$L50,'S-Curve'!$C$3:$C$39,0),MATCH(DATEDIF('Development Costs'!$K50,'Development Costs'!EE$11,"m")+1,'S-Curve'!$C$3:$AM$3,0)),0))</f>
        <v>0</v>
      </c>
      <c r="EF50" s="99">
        <f>IF($N50="Equal",IF(AND(EF$11&gt;$K50,EOMONTH($M50,0)&gt;=EF$11),($F50-$O50)/$L50,0),IFERROR(($F50-$O50)*INDEX('S-Curve'!$C$3:$AM$39,MATCH('Development Costs'!$L50,'S-Curve'!$C$3:$C$39,0),MATCH(DATEDIF('Development Costs'!$K50,'Development Costs'!EF$11,"m")+1,'S-Curve'!$C$3:$AM$3,0)),0))</f>
        <v>0</v>
      </c>
      <c r="EG50" s="99">
        <f>IF(EC50="Equal",IF(AND(EG$11&gt;$K50,EOMONTH($M50,0)&gt;=EG$11),($F50-$O50)/$L50,0),IFERROR(($F50-$O50)*INDEX('S-Curve'!$C$3:$AM$39,MATCH('Development Costs'!$L50,'S-Curve'!$C$3:$C$39,0),MATCH(DATEDIF('Development Costs'!$K50,'Development Costs'!EG$11,"m")+1,'S-Curve'!$C$3:$AM$3,0)),0))</f>
        <v>0</v>
      </c>
    </row>
    <row r="51" spans="2:137">
      <c r="B51" s="5" t="s">
        <v>364</v>
      </c>
      <c r="F51" s="71">
        <v>0</v>
      </c>
      <c r="G51" s="105">
        <f t="shared" si="27"/>
        <v>0</v>
      </c>
      <c r="H51" s="99">
        <f>F51/Assumptions!$D$60</f>
        <v>0</v>
      </c>
      <c r="I51" s="32">
        <f t="shared" ca="1" si="28"/>
        <v>0</v>
      </c>
      <c r="K51" s="73">
        <f>Assumptions!$D$16</f>
        <v>46204</v>
      </c>
      <c r="L51" s="155">
        <f>Assumptions!$D$17</f>
        <v>23</v>
      </c>
      <c r="M51" s="149">
        <f t="shared" si="29"/>
        <v>46874</v>
      </c>
      <c r="N51" s="70" t="s">
        <v>400</v>
      </c>
      <c r="O51" s="71">
        <v>0</v>
      </c>
      <c r="P51" s="1" t="str">
        <f t="shared" si="8"/>
        <v/>
      </c>
      <c r="Q51" s="99">
        <f t="shared" si="30"/>
        <v>0</v>
      </c>
      <c r="R51" s="99">
        <f>IF($N51="Equal",IF(AND(R$11&gt;$K51,EOMONTH($M51,0)&gt;=R$11),($F51-$O51)/$L51,0),IFERROR(($F51-$O51)*INDEX('S-Curve'!$C$3:$AM$39,MATCH('Development Costs'!$L51,'S-Curve'!$C$3:$C$39,0),MATCH(DATEDIF('Development Costs'!$K51,'Development Costs'!R$11,"m")+1,'S-Curve'!$C$3:$AM$3,0)),0))</f>
        <v>0</v>
      </c>
      <c r="S51" s="99">
        <f>IF($N51="Equal",IF(AND(S$11&gt;$K51,EOMONTH($M51,0)&gt;=S$11),($F51-$O51)/$L51,0),IFERROR(($F51-$O51)*INDEX('S-Curve'!$C$3:$AM$39,MATCH('Development Costs'!$L51,'S-Curve'!$C$3:$C$39,0),MATCH(DATEDIF('Development Costs'!$K51,'Development Costs'!S$11,"m")+1,'S-Curve'!$C$3:$AM$3,0)),0))</f>
        <v>0</v>
      </c>
      <c r="T51" s="99">
        <f>IF($N51="Equal",IF(AND(T$11&gt;$K51,EOMONTH($M51,0)&gt;=T$11),($F51-$O51)/$L51,0),IFERROR(($F51-$O51)*INDEX('S-Curve'!$C$3:$AM$39,MATCH('Development Costs'!$L51,'S-Curve'!$C$3:$C$39,0),MATCH(DATEDIF('Development Costs'!$K51,'Development Costs'!T$11,"m")+1,'S-Curve'!$C$3:$AM$3,0)),0))</f>
        <v>0</v>
      </c>
      <c r="U51" s="99">
        <f>IF($N51="Equal",IF(AND(U$11&gt;$K51,EOMONTH($M51,0)&gt;=U$11),($F51-$O51)/$L51,0),IFERROR(($F51-$O51)*INDEX('S-Curve'!$C$3:$AM$39,MATCH('Development Costs'!$L51,'S-Curve'!$C$3:$C$39,0),MATCH(DATEDIF('Development Costs'!$K51,'Development Costs'!U$11,"m")+1,'S-Curve'!$C$3:$AM$3,0)),0))</f>
        <v>0</v>
      </c>
      <c r="V51" s="99">
        <f>IF($N51="Equal",IF(AND(V$11&gt;$K51,EOMONTH($M51,0)&gt;=V$11),($F51-$O51)/$L51,0),IFERROR(($F51-$O51)*INDEX('S-Curve'!$C$3:$AM$39,MATCH('Development Costs'!$L51,'S-Curve'!$C$3:$C$39,0),MATCH(DATEDIF('Development Costs'!$K51,'Development Costs'!V$11,"m")+1,'S-Curve'!$C$3:$AM$3,0)),0))</f>
        <v>0</v>
      </c>
      <c r="W51" s="99">
        <f>IF($N51="Equal",IF(AND(W$11&gt;$K51,EOMONTH($M51,0)&gt;=W$11),($F51-$O51)/$L51,0),IFERROR(($F51-$O51)*INDEX('S-Curve'!$C$3:$AM$39,MATCH('Development Costs'!$L51,'S-Curve'!$C$3:$C$39,0),MATCH(DATEDIF('Development Costs'!$K51,'Development Costs'!W$11,"m")+1,'S-Curve'!$C$3:$AM$3,0)),0))</f>
        <v>0</v>
      </c>
      <c r="X51" s="99">
        <f>IF($N51="Equal",IF(AND(X$11&gt;$K51,EOMONTH($M51,0)&gt;=X$11),($F51-$O51)/$L51,0),IFERROR(($F51-$O51)*INDEX('S-Curve'!$C$3:$AM$39,MATCH('Development Costs'!$L51,'S-Curve'!$C$3:$C$39,0),MATCH(DATEDIF('Development Costs'!$K51,'Development Costs'!X$11,"m")+1,'S-Curve'!$C$3:$AM$3,0)),0))</f>
        <v>0</v>
      </c>
      <c r="Y51" s="99">
        <f>IF($N51="Equal",IF(AND(Y$11&gt;$K51,EOMONTH($M51,0)&gt;=Y$11),($F51-$O51)/$L51,0),IFERROR(($F51-$O51)*INDEX('S-Curve'!$C$3:$AM$39,MATCH('Development Costs'!$L51,'S-Curve'!$C$3:$C$39,0),MATCH(DATEDIF('Development Costs'!$K51,'Development Costs'!Y$11,"m")+1,'S-Curve'!$C$3:$AM$3,0)),0))</f>
        <v>0</v>
      </c>
      <c r="Z51" s="99">
        <f>IF($N51="Equal",IF(AND(Z$11&gt;$K51,EOMONTH($M51,0)&gt;=Z$11),($F51-$O51)/$L51,0),IFERROR(($F51-$O51)*INDEX('S-Curve'!$C$3:$AM$39,MATCH('Development Costs'!$L51,'S-Curve'!$C$3:$C$39,0),MATCH(DATEDIF('Development Costs'!$K51,'Development Costs'!Z$11,"m")+1,'S-Curve'!$C$3:$AM$3,0)),0))</f>
        <v>0</v>
      </c>
      <c r="AA51" s="99">
        <f>IF($N51="Equal",IF(AND(AA$11&gt;$K51,EOMONTH($M51,0)&gt;=AA$11),($F51-$O51)/$L51,0),IFERROR(($F51-$O51)*INDEX('S-Curve'!$C$3:$AM$39,MATCH('Development Costs'!$L51,'S-Curve'!$C$3:$C$39,0),MATCH(DATEDIF('Development Costs'!$K51,'Development Costs'!AA$11,"m")+1,'S-Curve'!$C$3:$AM$3,0)),0))</f>
        <v>0</v>
      </c>
      <c r="AB51" s="99">
        <f>IF($N51="Equal",IF(AND(AB$11&gt;$K51,EOMONTH($M51,0)&gt;=AB$11),($F51-$O51)/$L51,0),IFERROR(($F51-$O51)*INDEX('S-Curve'!$C$3:$AM$39,MATCH('Development Costs'!$L51,'S-Curve'!$C$3:$C$39,0),MATCH(DATEDIF('Development Costs'!$K51,'Development Costs'!AB$11,"m")+1,'S-Curve'!$C$3:$AM$3,0)),0))</f>
        <v>0</v>
      </c>
      <c r="AC51" s="99">
        <f>IF($N51="Equal",IF(AND(AC$11&gt;$K51,EOMONTH($M51,0)&gt;=AC$11),($F51-$O51)/$L51,0),IFERROR(($F51-$O51)*INDEX('S-Curve'!$C$3:$AM$39,MATCH('Development Costs'!$L51,'S-Curve'!$C$3:$C$39,0),MATCH(DATEDIF('Development Costs'!$K51,'Development Costs'!AC$11,"m")+1,'S-Curve'!$C$3:$AM$3,0)),0))</f>
        <v>0</v>
      </c>
      <c r="AD51" s="99">
        <f>IF($N51="Equal",IF(AND(AD$11&gt;$K51,EOMONTH($M51,0)&gt;=AD$11),($F51-$O51)/$L51,0),IFERROR(($F51-$O51)*INDEX('S-Curve'!$C$3:$AM$39,MATCH('Development Costs'!$L51,'S-Curve'!$C$3:$C$39,0),MATCH(DATEDIF('Development Costs'!$K51,'Development Costs'!AD$11,"m")+1,'S-Curve'!$C$3:$AM$3,0)),0))</f>
        <v>0</v>
      </c>
      <c r="AE51" s="99">
        <f>IF($N51="Equal",IF(AND(AE$11&gt;$K51,EOMONTH($M51,0)&gt;=AE$11),($F51-$O51)/$L51,0),IFERROR(($F51-$O51)*INDEX('S-Curve'!$C$3:$AM$39,MATCH('Development Costs'!$L51,'S-Curve'!$C$3:$C$39,0),MATCH(DATEDIF('Development Costs'!$K51,'Development Costs'!AE$11,"m")+1,'S-Curve'!$C$3:$AM$3,0)),0))</f>
        <v>0</v>
      </c>
      <c r="AF51" s="99">
        <f>IF($N51="Equal",IF(AND(AF$11&gt;$K51,EOMONTH($M51,0)&gt;=AF$11),($F51-$O51)/$L51,0),IFERROR(($F51-$O51)*INDEX('S-Curve'!$C$3:$AM$39,MATCH('Development Costs'!$L51,'S-Curve'!$C$3:$C$39,0),MATCH(DATEDIF('Development Costs'!$K51,'Development Costs'!AF$11,"m")+1,'S-Curve'!$C$3:$AM$3,0)),0))</f>
        <v>0</v>
      </c>
      <c r="AG51" s="99">
        <f>IF($N51="Equal",IF(AND(AG$11&gt;$K51,EOMONTH($M51,0)&gt;=AG$11),($F51-$O51)/$L51,0),IFERROR(($F51-$O51)*INDEX('S-Curve'!$C$3:$AM$39,MATCH('Development Costs'!$L51,'S-Curve'!$C$3:$C$39,0),MATCH(DATEDIF('Development Costs'!$K51,'Development Costs'!AG$11,"m")+1,'S-Curve'!$C$3:$AM$3,0)),0))</f>
        <v>0</v>
      </c>
      <c r="AH51" s="99">
        <f>IF($N51="Equal",IF(AND(AH$11&gt;$K51,EOMONTH($M51,0)&gt;=AH$11),($F51-$O51)/$L51,0),IFERROR(($F51-$O51)*INDEX('S-Curve'!$C$3:$AM$39,MATCH('Development Costs'!$L51,'S-Curve'!$C$3:$C$39,0),MATCH(DATEDIF('Development Costs'!$K51,'Development Costs'!AH$11,"m")+1,'S-Curve'!$C$3:$AM$3,0)),0))</f>
        <v>0</v>
      </c>
      <c r="AI51" s="99">
        <f>IF($N51="Equal",IF(AND(AI$11&gt;$K51,EOMONTH($M51,0)&gt;=AI$11),($F51-$O51)/$L51,0),IFERROR(($F51-$O51)*INDEX('S-Curve'!$C$3:$AM$39,MATCH('Development Costs'!$L51,'S-Curve'!$C$3:$C$39,0),MATCH(DATEDIF('Development Costs'!$K51,'Development Costs'!AI$11,"m")+1,'S-Curve'!$C$3:$AM$3,0)),0))</f>
        <v>0</v>
      </c>
      <c r="AJ51" s="99">
        <f>IF($N51="Equal",IF(AND(AJ$11&gt;$K51,EOMONTH($M51,0)&gt;=AJ$11),($F51-$O51)/$L51,0),IFERROR(($F51-$O51)*INDEX('S-Curve'!$C$3:$AM$39,MATCH('Development Costs'!$L51,'S-Curve'!$C$3:$C$39,0),MATCH(DATEDIF('Development Costs'!$K51,'Development Costs'!AJ$11,"m")+1,'S-Curve'!$C$3:$AM$3,0)),0))</f>
        <v>0</v>
      </c>
      <c r="AK51" s="99">
        <f>IF($N51="Equal",IF(AND(AK$11&gt;$K51,EOMONTH($M51,0)&gt;=AK$11),($F51-$O51)/$L51,0),IFERROR(($F51-$O51)*INDEX('S-Curve'!$C$3:$AM$39,MATCH('Development Costs'!$L51,'S-Curve'!$C$3:$C$39,0),MATCH(DATEDIF('Development Costs'!$K51,'Development Costs'!AK$11,"m")+1,'S-Curve'!$C$3:$AM$3,0)),0))</f>
        <v>0</v>
      </c>
      <c r="AL51" s="99">
        <f>IF($N51="Equal",IF(AND(AL$11&gt;$K51,EOMONTH($M51,0)&gt;=AL$11),($F51-$O51)/$L51,0),IFERROR(($F51-$O51)*INDEX('S-Curve'!$C$3:$AM$39,MATCH('Development Costs'!$L51,'S-Curve'!$C$3:$C$39,0),MATCH(DATEDIF('Development Costs'!$K51,'Development Costs'!AL$11,"m")+1,'S-Curve'!$C$3:$AM$3,0)),0))</f>
        <v>0</v>
      </c>
      <c r="AM51" s="99">
        <f>IF($N51="Equal",IF(AND(AM$11&gt;$K51,EOMONTH($M51,0)&gt;=AM$11),($F51-$O51)/$L51,0),IFERROR(($F51-$O51)*INDEX('S-Curve'!$C$3:$AM$39,MATCH('Development Costs'!$L51,'S-Curve'!$C$3:$C$39,0),MATCH(DATEDIF('Development Costs'!$K51,'Development Costs'!AM$11,"m")+1,'S-Curve'!$C$3:$AM$3,0)),0))</f>
        <v>0</v>
      </c>
      <c r="AN51" s="99">
        <f>IF($N51="Equal",IF(AND(AN$11&gt;$K51,EOMONTH($M51,0)&gt;=AN$11),($F51-$O51)/$L51,0),IFERROR(($F51-$O51)*INDEX('S-Curve'!$C$3:$AM$39,MATCH('Development Costs'!$L51,'S-Curve'!$C$3:$C$39,0),MATCH(DATEDIF('Development Costs'!$K51,'Development Costs'!AN$11,"m")+1,'S-Curve'!$C$3:$AM$3,0)),0))</f>
        <v>0</v>
      </c>
      <c r="AO51" s="99">
        <f>IF($N51="Equal",IF(AND(AO$11&gt;$K51,EOMONTH($M51,0)&gt;=AO$11),($F51-$O51)/$L51,0),IFERROR(($F51-$O51)*INDEX('S-Curve'!$C$3:$AM$39,MATCH('Development Costs'!$L51,'S-Curve'!$C$3:$C$39,0),MATCH(DATEDIF('Development Costs'!$K51,'Development Costs'!AO$11,"m")+1,'S-Curve'!$C$3:$AM$3,0)),0))</f>
        <v>0</v>
      </c>
      <c r="AP51" s="99">
        <f>IF($N51="Equal",IF(AND(AP$11&gt;$K51,EOMONTH($M51,0)&gt;=AP$11),($F51-$O51)/$L51,0),IFERROR(($F51-$O51)*INDEX('S-Curve'!$C$3:$AM$39,MATCH('Development Costs'!$L51,'S-Curve'!$C$3:$C$39,0),MATCH(DATEDIF('Development Costs'!$K51,'Development Costs'!AP$11,"m")+1,'S-Curve'!$C$3:$AM$3,0)),0))</f>
        <v>0</v>
      </c>
      <c r="AQ51" s="99">
        <f>IF($N51="Equal",IF(AND(AQ$11&gt;$K51,EOMONTH($M51,0)&gt;=AQ$11),($F51-$O51)/$L51,0),IFERROR(($F51-$O51)*INDEX('S-Curve'!$C$3:$AM$39,MATCH('Development Costs'!$L51,'S-Curve'!$C$3:$C$39,0),MATCH(DATEDIF('Development Costs'!$K51,'Development Costs'!AQ$11,"m")+1,'S-Curve'!$C$3:$AM$3,0)),0))</f>
        <v>0</v>
      </c>
      <c r="AR51" s="99">
        <f>IF($N51="Equal",IF(AND(AR$11&gt;$K51,EOMONTH($M51,0)&gt;=AR$11),($F51-$O51)/$L51,0),IFERROR(($F51-$O51)*INDEX('S-Curve'!$C$3:$AM$39,MATCH('Development Costs'!$L51,'S-Curve'!$C$3:$C$39,0),MATCH(DATEDIF('Development Costs'!$K51,'Development Costs'!AR$11,"m")+1,'S-Curve'!$C$3:$AM$3,0)),0))</f>
        <v>0</v>
      </c>
      <c r="AS51" s="99">
        <f>IF($N51="Equal",IF(AND(AS$11&gt;$K51,EOMONTH($M51,0)&gt;=AS$11),($F51-$O51)/$L51,0),IFERROR(($F51-$O51)*INDEX('S-Curve'!$C$3:$AM$39,MATCH('Development Costs'!$L51,'S-Curve'!$C$3:$C$39,0),MATCH(DATEDIF('Development Costs'!$K51,'Development Costs'!AS$11,"m")+1,'S-Curve'!$C$3:$AM$3,0)),0))</f>
        <v>0</v>
      </c>
      <c r="AT51" s="99">
        <f>IF($N51="Equal",IF(AND(AT$11&gt;$K51,EOMONTH($M51,0)&gt;=AT$11),($F51-$O51)/$L51,0),IFERROR(($F51-$O51)*INDEX('S-Curve'!$C$3:$AM$39,MATCH('Development Costs'!$L51,'S-Curve'!$C$3:$C$39,0),MATCH(DATEDIF('Development Costs'!$K51,'Development Costs'!AT$11,"m")+1,'S-Curve'!$C$3:$AM$3,0)),0))</f>
        <v>0</v>
      </c>
      <c r="AU51" s="99">
        <f>IF($N51="Equal",IF(AND(AU$11&gt;$K51,EOMONTH($M51,0)&gt;=AU$11),($F51-$O51)/$L51,0),IFERROR(($F51-$O51)*INDEX('S-Curve'!$C$3:$AM$39,MATCH('Development Costs'!$L51,'S-Curve'!$C$3:$C$39,0),MATCH(DATEDIF('Development Costs'!$K51,'Development Costs'!AU$11,"m")+1,'S-Curve'!$C$3:$AM$3,0)),0))</f>
        <v>0</v>
      </c>
      <c r="AV51" s="99">
        <f>IF($N51="Equal",IF(AND(AV$11&gt;$K51,EOMONTH($M51,0)&gt;=AV$11),($F51-$O51)/$L51,0),IFERROR(($F51-$O51)*INDEX('S-Curve'!$C$3:$AM$39,MATCH('Development Costs'!$L51,'S-Curve'!$C$3:$C$39,0),MATCH(DATEDIF('Development Costs'!$K51,'Development Costs'!AV$11,"m")+1,'S-Curve'!$C$3:$AM$3,0)),0))</f>
        <v>0</v>
      </c>
      <c r="AW51" s="99">
        <f>IF($N51="Equal",IF(AND(AW$11&gt;$K51,EOMONTH($M51,0)&gt;=AW$11),($F51-$O51)/$L51,0),IFERROR(($F51-$O51)*INDEX('S-Curve'!$C$3:$AM$39,MATCH('Development Costs'!$L51,'S-Curve'!$C$3:$C$39,0),MATCH(DATEDIF('Development Costs'!$K51,'Development Costs'!AW$11,"m")+1,'S-Curve'!$C$3:$AM$3,0)),0))</f>
        <v>0</v>
      </c>
      <c r="AX51" s="99">
        <f>IF($N51="Equal",IF(AND(AX$11&gt;$K51,EOMONTH($M51,0)&gt;=AX$11),($F51-$O51)/$L51,0),IFERROR(($F51-$O51)*INDEX('S-Curve'!$C$3:$AM$39,MATCH('Development Costs'!$L51,'S-Curve'!$C$3:$C$39,0),MATCH(DATEDIF('Development Costs'!$K51,'Development Costs'!AX$11,"m")+1,'S-Curve'!$C$3:$AM$3,0)),0))</f>
        <v>0</v>
      </c>
      <c r="AY51" s="99">
        <f>IF($N51="Equal",IF(AND(AY$11&gt;$K51,EOMONTH($M51,0)&gt;=AY$11),($F51-$O51)/$L51,0),IFERROR(($F51-$O51)*INDEX('S-Curve'!$C$3:$AM$39,MATCH('Development Costs'!$L51,'S-Curve'!$C$3:$C$39,0),MATCH(DATEDIF('Development Costs'!$K51,'Development Costs'!AY$11,"m")+1,'S-Curve'!$C$3:$AM$3,0)),0))</f>
        <v>0</v>
      </c>
      <c r="AZ51" s="99">
        <f>IF($N51="Equal",IF(AND(AZ$11&gt;$K51,EOMONTH($M51,0)&gt;=AZ$11),($F51-$O51)/$L51,0),IFERROR(($F51-$O51)*INDEX('S-Curve'!$C$3:$AM$39,MATCH('Development Costs'!$L51,'S-Curve'!$C$3:$C$39,0),MATCH(DATEDIF('Development Costs'!$K51,'Development Costs'!AZ$11,"m")+1,'S-Curve'!$C$3:$AM$3,0)),0))</f>
        <v>0</v>
      </c>
      <c r="BA51" s="99">
        <f>IF($N51="Equal",IF(AND(BA$11&gt;$K51,EOMONTH($M51,0)&gt;=BA$11),($F51-$O51)/$L51,0),IFERROR(($F51-$O51)*INDEX('S-Curve'!$C$3:$AM$39,MATCH('Development Costs'!$L51,'S-Curve'!$C$3:$C$39,0),MATCH(DATEDIF('Development Costs'!$K51,'Development Costs'!BA$11,"m")+1,'S-Curve'!$C$3:$AM$3,0)),0))</f>
        <v>0</v>
      </c>
      <c r="BB51" s="99">
        <f>IF($N51="Equal",IF(AND(BB$11&gt;$K51,EOMONTH($M51,0)&gt;=BB$11),($F51-$O51)/$L51,0),IFERROR(($F51-$O51)*INDEX('S-Curve'!$C$3:$AM$39,MATCH('Development Costs'!$L51,'S-Curve'!$C$3:$C$39,0),MATCH(DATEDIF('Development Costs'!$K51,'Development Costs'!BB$11,"m")+1,'S-Curve'!$C$3:$AM$3,0)),0))</f>
        <v>0</v>
      </c>
      <c r="BC51" s="99">
        <f>IF($N51="Equal",IF(AND(BC$11&gt;$K51,EOMONTH($M51,0)&gt;=BC$11),($F51-$O51)/$L51,0),IFERROR(($F51-$O51)*INDEX('S-Curve'!$C$3:$AM$39,MATCH('Development Costs'!$L51,'S-Curve'!$C$3:$C$39,0),MATCH(DATEDIF('Development Costs'!$K51,'Development Costs'!BC$11,"m")+1,'S-Curve'!$C$3:$AM$3,0)),0))</f>
        <v>0</v>
      </c>
      <c r="BD51" s="99">
        <f>IF($N51="Equal",IF(AND(BD$11&gt;$K51,EOMONTH($M51,0)&gt;=BD$11),($F51-$O51)/$L51,0),IFERROR(($F51-$O51)*INDEX('S-Curve'!$C$3:$AM$39,MATCH('Development Costs'!$L51,'S-Curve'!$C$3:$C$39,0),MATCH(DATEDIF('Development Costs'!$K51,'Development Costs'!BD$11,"m")+1,'S-Curve'!$C$3:$AM$3,0)),0))</f>
        <v>0</v>
      </c>
      <c r="BE51" s="99">
        <f>IF($N51="Equal",IF(AND(BE$11&gt;$K51,EOMONTH($M51,0)&gt;=BE$11),($F51-$O51)/$L51,0),IFERROR(($F51-$O51)*INDEX('S-Curve'!$C$3:$AM$39,MATCH('Development Costs'!$L51,'S-Curve'!$C$3:$C$39,0),MATCH(DATEDIF('Development Costs'!$K51,'Development Costs'!BE$11,"m")+1,'S-Curve'!$C$3:$AM$3,0)),0))</f>
        <v>0</v>
      </c>
      <c r="BF51" s="99">
        <f>IF($N51="Equal",IF(AND(BF$11&gt;$K51,EOMONTH($M51,0)&gt;=BF$11),($F51-$O51)/$L51,0),IFERROR(($F51-$O51)*INDEX('S-Curve'!$C$3:$AM$39,MATCH('Development Costs'!$L51,'S-Curve'!$C$3:$C$39,0),MATCH(DATEDIF('Development Costs'!$K51,'Development Costs'!BF$11,"m")+1,'S-Curve'!$C$3:$AM$3,0)),0))</f>
        <v>0</v>
      </c>
      <c r="BG51" s="99">
        <f>IF($N51="Equal",IF(AND(BG$11&gt;$K51,EOMONTH($M51,0)&gt;=BG$11),($F51-$O51)/$L51,0),IFERROR(($F51-$O51)*INDEX('S-Curve'!$C$3:$AM$39,MATCH('Development Costs'!$L51,'S-Curve'!$C$3:$C$39,0),MATCH(DATEDIF('Development Costs'!$K51,'Development Costs'!BG$11,"m")+1,'S-Curve'!$C$3:$AM$3,0)),0))</f>
        <v>0</v>
      </c>
      <c r="BH51" s="99">
        <f>IF($N51="Equal",IF(AND(BH$11&gt;$K51,EOMONTH($M51,0)&gt;=BH$11),($F51-$O51)/$L51,0),IFERROR(($F51-$O51)*INDEX('S-Curve'!$C$3:$AM$39,MATCH('Development Costs'!$L51,'S-Curve'!$C$3:$C$39,0),MATCH(DATEDIF('Development Costs'!$K51,'Development Costs'!BH$11,"m")+1,'S-Curve'!$C$3:$AM$3,0)),0))</f>
        <v>0</v>
      </c>
      <c r="BI51" s="99">
        <f>IF($N51="Equal",IF(AND(BI$11&gt;$K51,EOMONTH($M51,0)&gt;=BI$11),($F51-$O51)/$L51,0),IFERROR(($F51-$O51)*INDEX('S-Curve'!$C$3:$AM$39,MATCH('Development Costs'!$L51,'S-Curve'!$C$3:$C$39,0),MATCH(DATEDIF('Development Costs'!$K51,'Development Costs'!BI$11,"m")+1,'S-Curve'!$C$3:$AM$3,0)),0))</f>
        <v>0</v>
      </c>
      <c r="BJ51" s="99">
        <f>IF($N51="Equal",IF(AND(BJ$11&gt;$K51,EOMONTH($M51,0)&gt;=BJ$11),($F51-$O51)/$L51,0),IFERROR(($F51-$O51)*INDEX('S-Curve'!$C$3:$AM$39,MATCH('Development Costs'!$L51,'S-Curve'!$C$3:$C$39,0),MATCH(DATEDIF('Development Costs'!$K51,'Development Costs'!BJ$11,"m")+1,'S-Curve'!$C$3:$AM$3,0)),0))</f>
        <v>0</v>
      </c>
      <c r="BK51" s="99">
        <f>IF($N51="Equal",IF(AND(BK$11&gt;$K51,EOMONTH($M51,0)&gt;=BK$11),($F51-$O51)/$L51,0),IFERROR(($F51-$O51)*INDEX('S-Curve'!$C$3:$AM$39,MATCH('Development Costs'!$L51,'S-Curve'!$C$3:$C$39,0),MATCH(DATEDIF('Development Costs'!$K51,'Development Costs'!BK$11,"m")+1,'S-Curve'!$C$3:$AM$3,0)),0))</f>
        <v>0</v>
      </c>
      <c r="BL51" s="99">
        <f>IF($N51="Equal",IF(AND(BL$11&gt;$K51,EOMONTH($M51,0)&gt;=BL$11),($F51-$O51)/$L51,0),IFERROR(($F51-$O51)*INDEX('S-Curve'!$C$3:$AM$39,MATCH('Development Costs'!$L51,'S-Curve'!$C$3:$C$39,0),MATCH(DATEDIF('Development Costs'!$K51,'Development Costs'!BL$11,"m")+1,'S-Curve'!$C$3:$AM$3,0)),0))</f>
        <v>0</v>
      </c>
      <c r="BM51" s="99">
        <f>IF($N51="Equal",IF(AND(BM$11&gt;$K51,EOMONTH($M51,0)&gt;=BM$11),($F51-$O51)/$L51,0),IFERROR(($F51-$O51)*INDEX('S-Curve'!$C$3:$AM$39,MATCH('Development Costs'!$L51,'S-Curve'!$C$3:$C$39,0),MATCH(DATEDIF('Development Costs'!$K51,'Development Costs'!BM$11,"m")+1,'S-Curve'!$C$3:$AM$3,0)),0))</f>
        <v>0</v>
      </c>
      <c r="BN51" s="99">
        <f>IF($N51="Equal",IF(AND(BN$11&gt;$K51,EOMONTH($M51,0)&gt;=BN$11),($F51-$O51)/$L51,0),IFERROR(($F51-$O51)*INDEX('S-Curve'!$C$3:$AM$39,MATCH('Development Costs'!$L51,'S-Curve'!$C$3:$C$39,0),MATCH(DATEDIF('Development Costs'!$K51,'Development Costs'!BN$11,"m")+1,'S-Curve'!$C$3:$AM$3,0)),0))</f>
        <v>0</v>
      </c>
      <c r="BO51" s="99">
        <f>IF($N51="Equal",IF(AND(BO$11&gt;$K51,EOMONTH($M51,0)&gt;=BO$11),($F51-$O51)/$L51,0),IFERROR(($F51-$O51)*INDEX('S-Curve'!$C$3:$AM$39,MATCH('Development Costs'!$L51,'S-Curve'!$C$3:$C$39,0),MATCH(DATEDIF('Development Costs'!$K51,'Development Costs'!BO$11,"m")+1,'S-Curve'!$C$3:$AM$3,0)),0))</f>
        <v>0</v>
      </c>
      <c r="BP51" s="99">
        <f>IF($N51="Equal",IF(AND(BP$11&gt;$K51,EOMONTH($M51,0)&gt;=BP$11),($F51-$O51)/$L51,0),IFERROR(($F51-$O51)*INDEX('S-Curve'!$C$3:$AM$39,MATCH('Development Costs'!$L51,'S-Curve'!$C$3:$C$39,0),MATCH(DATEDIF('Development Costs'!$K51,'Development Costs'!BP$11,"m")+1,'S-Curve'!$C$3:$AM$3,0)),0))</f>
        <v>0</v>
      </c>
      <c r="BQ51" s="99">
        <f>IF($N51="Equal",IF(AND(BQ$11&gt;$K51,EOMONTH($M51,0)&gt;=BQ$11),($F51-$O51)/$L51,0),IFERROR(($F51-$O51)*INDEX('S-Curve'!$C$3:$AM$39,MATCH('Development Costs'!$L51,'S-Curve'!$C$3:$C$39,0),MATCH(DATEDIF('Development Costs'!$K51,'Development Costs'!BQ$11,"m")+1,'S-Curve'!$C$3:$AM$3,0)),0))</f>
        <v>0</v>
      </c>
      <c r="BR51" s="99">
        <f>IF($N51="Equal",IF(AND(BR$11&gt;$K51,EOMONTH($M51,0)&gt;=BR$11),($F51-$O51)/$L51,0),IFERROR(($F51-$O51)*INDEX('S-Curve'!$C$3:$AM$39,MATCH('Development Costs'!$L51,'S-Curve'!$C$3:$C$39,0),MATCH(DATEDIF('Development Costs'!$K51,'Development Costs'!BR$11,"m")+1,'S-Curve'!$C$3:$AM$3,0)),0))</f>
        <v>0</v>
      </c>
      <c r="BS51" s="99">
        <f>IF($N51="Equal",IF(AND(BS$11&gt;$K51,EOMONTH($M51,0)&gt;=BS$11),($F51-$O51)/$L51,0),IFERROR(($F51-$O51)*INDEX('S-Curve'!$C$3:$AM$39,MATCH('Development Costs'!$L51,'S-Curve'!$C$3:$C$39,0),MATCH(DATEDIF('Development Costs'!$K51,'Development Costs'!BS$11,"m")+1,'S-Curve'!$C$3:$AM$3,0)),0))</f>
        <v>0</v>
      </c>
      <c r="BT51" s="99">
        <f>IF($N51="Equal",IF(AND(BT$11&gt;$K51,EOMONTH($M51,0)&gt;=BT$11),($F51-$O51)/$L51,0),IFERROR(($F51-$O51)*INDEX('S-Curve'!$C$3:$AM$39,MATCH('Development Costs'!$L51,'S-Curve'!$C$3:$C$39,0),MATCH(DATEDIF('Development Costs'!$K51,'Development Costs'!BT$11,"m")+1,'S-Curve'!$C$3:$AM$3,0)),0))</f>
        <v>0</v>
      </c>
      <c r="BU51" s="99">
        <f>IF($N51="Equal",IF(AND(BU$11&gt;$K51,EOMONTH($M51,0)&gt;=BU$11),($F51-$O51)/$L51,0),IFERROR(($F51-$O51)*INDEX('S-Curve'!$C$3:$AM$39,MATCH('Development Costs'!$L51,'S-Curve'!$C$3:$C$39,0),MATCH(DATEDIF('Development Costs'!$K51,'Development Costs'!BU$11,"m")+1,'S-Curve'!$C$3:$AM$3,0)),0))</f>
        <v>0</v>
      </c>
      <c r="BV51" s="99">
        <f>IF($N51="Equal",IF(AND(BV$11&gt;$K51,EOMONTH($M51,0)&gt;=BV$11),($F51-$O51)/$L51,0),IFERROR(($F51-$O51)*INDEX('S-Curve'!$C$3:$AM$39,MATCH('Development Costs'!$L51,'S-Curve'!$C$3:$C$39,0),MATCH(DATEDIF('Development Costs'!$K51,'Development Costs'!BV$11,"m")+1,'S-Curve'!$C$3:$AM$3,0)),0))</f>
        <v>0</v>
      </c>
      <c r="BW51" s="99">
        <f>IF($N51="Equal",IF(AND(BW$11&gt;$K51,EOMONTH($M51,0)&gt;=BW$11),($F51-$O51)/$L51,0),IFERROR(($F51-$O51)*INDEX('S-Curve'!$C$3:$AM$39,MATCH('Development Costs'!$L51,'S-Curve'!$C$3:$C$39,0),MATCH(DATEDIF('Development Costs'!$K51,'Development Costs'!BW$11,"m")+1,'S-Curve'!$C$3:$AM$3,0)),0))</f>
        <v>0</v>
      </c>
      <c r="BX51" s="99">
        <f>IF($N51="Equal",IF(AND(BX$11&gt;$K51,EOMONTH($M51,0)&gt;=BX$11),($F51-$O51)/$L51,0),IFERROR(($F51-$O51)*INDEX('S-Curve'!$C$3:$AM$39,MATCH('Development Costs'!$L51,'S-Curve'!$C$3:$C$39,0),MATCH(DATEDIF('Development Costs'!$K51,'Development Costs'!BX$11,"m")+1,'S-Curve'!$C$3:$AM$3,0)),0))</f>
        <v>0</v>
      </c>
      <c r="BY51" s="99">
        <f>IF($N51="Equal",IF(AND(BY$11&gt;$K51,EOMONTH($M51,0)&gt;=BY$11),($F51-$O51)/$L51,0),IFERROR(($F51-$O51)*INDEX('S-Curve'!$C$3:$AM$39,MATCH('Development Costs'!$L51,'S-Curve'!$C$3:$C$39,0),MATCH(DATEDIF('Development Costs'!$K51,'Development Costs'!BY$11,"m")+1,'S-Curve'!$C$3:$AM$3,0)),0))</f>
        <v>0</v>
      </c>
      <c r="BZ51" s="99">
        <f>IF($N51="Equal",IF(AND(BZ$11&gt;$K51,EOMONTH($M51,0)&gt;=BZ$11),($F51-$O51)/$L51,0),IFERROR(($F51-$O51)*INDEX('S-Curve'!$C$3:$AM$39,MATCH('Development Costs'!$L51,'S-Curve'!$C$3:$C$39,0),MATCH(DATEDIF('Development Costs'!$K51,'Development Costs'!BZ$11,"m")+1,'S-Curve'!$C$3:$AM$3,0)),0))</f>
        <v>0</v>
      </c>
      <c r="CA51" s="99">
        <f>IF($N51="Equal",IF(AND(CA$11&gt;$K51,EOMONTH($M51,0)&gt;=CA$11),($F51-$O51)/$L51,0),IFERROR(($F51-$O51)*INDEX('S-Curve'!$C$3:$AM$39,MATCH('Development Costs'!$L51,'S-Curve'!$C$3:$C$39,0),MATCH(DATEDIF('Development Costs'!$K51,'Development Costs'!CA$11,"m")+1,'S-Curve'!$C$3:$AM$3,0)),0))</f>
        <v>0</v>
      </c>
      <c r="CB51" s="99">
        <f>IF($N51="Equal",IF(AND(CB$11&gt;$K51,EOMONTH($M51,0)&gt;=CB$11),($F51-$O51)/$L51,0),IFERROR(($F51-$O51)*INDEX('S-Curve'!$C$3:$AM$39,MATCH('Development Costs'!$L51,'S-Curve'!$C$3:$C$39,0),MATCH(DATEDIF('Development Costs'!$K51,'Development Costs'!CB$11,"m")+1,'S-Curve'!$C$3:$AM$3,0)),0))</f>
        <v>0</v>
      </c>
      <c r="CC51" s="99">
        <f>IF($N51="Equal",IF(AND(CC$11&gt;$K51,EOMONTH($M51,0)&gt;=CC$11),($F51-$O51)/$L51,0),IFERROR(($F51-$O51)*INDEX('S-Curve'!$C$3:$AM$39,MATCH('Development Costs'!$L51,'S-Curve'!$C$3:$C$39,0),MATCH(DATEDIF('Development Costs'!$K51,'Development Costs'!CC$11,"m")+1,'S-Curve'!$C$3:$AM$3,0)),0))</f>
        <v>0</v>
      </c>
      <c r="CD51" s="99">
        <f>IF($N51="Equal",IF(AND(CD$11&gt;$K51,EOMONTH($M51,0)&gt;=CD$11),($F51-$O51)/$L51,0),IFERROR(($F51-$O51)*INDEX('S-Curve'!$C$3:$AM$39,MATCH('Development Costs'!$L51,'S-Curve'!$C$3:$C$39,0),MATCH(DATEDIF('Development Costs'!$K51,'Development Costs'!CD$11,"m")+1,'S-Curve'!$C$3:$AM$3,0)),0))</f>
        <v>0</v>
      </c>
      <c r="CE51" s="99">
        <f>IF($N51="Equal",IF(AND(CE$11&gt;$K51,EOMONTH($M51,0)&gt;=CE$11),($F51-$O51)/$L51,0),IFERROR(($F51-$O51)*INDEX('S-Curve'!$C$3:$AM$39,MATCH('Development Costs'!$L51,'S-Curve'!$C$3:$C$39,0),MATCH(DATEDIF('Development Costs'!$K51,'Development Costs'!CE$11,"m")+1,'S-Curve'!$C$3:$AM$3,0)),0))</f>
        <v>0</v>
      </c>
      <c r="CF51" s="99">
        <f>IF($N51="Equal",IF(AND(CF$11&gt;$K51,EOMONTH($M51,0)&gt;=CF$11),($F51-$O51)/$L51,0),IFERROR(($F51-$O51)*INDEX('S-Curve'!$C$3:$AM$39,MATCH('Development Costs'!$L51,'S-Curve'!$C$3:$C$39,0),MATCH(DATEDIF('Development Costs'!$K51,'Development Costs'!CF$11,"m")+1,'S-Curve'!$C$3:$AM$3,0)),0))</f>
        <v>0</v>
      </c>
      <c r="CG51" s="99">
        <f>IF($N51="Equal",IF(AND(CG$11&gt;$K51,EOMONTH($M51,0)&gt;=CG$11),($F51-$O51)/$L51,0),IFERROR(($F51-$O51)*INDEX('S-Curve'!$C$3:$AM$39,MATCH('Development Costs'!$L51,'S-Curve'!$C$3:$C$39,0),MATCH(DATEDIF('Development Costs'!$K51,'Development Costs'!CG$11,"m")+1,'S-Curve'!$C$3:$AM$3,0)),0))</f>
        <v>0</v>
      </c>
      <c r="CH51" s="99">
        <f>IF($N51="Equal",IF(AND(CH$11&gt;$K51,EOMONTH($M51,0)&gt;=CH$11),($F51-$O51)/$L51,0),IFERROR(($F51-$O51)*INDEX('S-Curve'!$C$3:$AM$39,MATCH('Development Costs'!$L51,'S-Curve'!$C$3:$C$39,0),MATCH(DATEDIF('Development Costs'!$K51,'Development Costs'!CH$11,"m")+1,'S-Curve'!$C$3:$AM$3,0)),0))</f>
        <v>0</v>
      </c>
      <c r="CI51" s="99">
        <f>IF($N51="Equal",IF(AND(CI$11&gt;$K51,EOMONTH($M51,0)&gt;=CI$11),($F51-$O51)/$L51,0),IFERROR(($F51-$O51)*INDEX('S-Curve'!$C$3:$AM$39,MATCH('Development Costs'!$L51,'S-Curve'!$C$3:$C$39,0),MATCH(DATEDIF('Development Costs'!$K51,'Development Costs'!CI$11,"m")+1,'S-Curve'!$C$3:$AM$3,0)),0))</f>
        <v>0</v>
      </c>
      <c r="CJ51" s="99">
        <f>IF($N51="Equal",IF(AND(CJ$11&gt;$K51,EOMONTH($M51,0)&gt;=CJ$11),($F51-$O51)/$L51,0),IFERROR(($F51-$O51)*INDEX('S-Curve'!$C$3:$AM$39,MATCH('Development Costs'!$L51,'S-Curve'!$C$3:$C$39,0),MATCH(DATEDIF('Development Costs'!$K51,'Development Costs'!CJ$11,"m")+1,'S-Curve'!$C$3:$AM$3,0)),0))</f>
        <v>0</v>
      </c>
      <c r="CK51" s="99">
        <f>IF($N51="Equal",IF(AND(CK$11&gt;$K51,EOMONTH($M51,0)&gt;=CK$11),($F51-$O51)/$L51,0),IFERROR(($F51-$O51)*INDEX('S-Curve'!$C$3:$AM$39,MATCH('Development Costs'!$L51,'S-Curve'!$C$3:$C$39,0),MATCH(DATEDIF('Development Costs'!$K51,'Development Costs'!CK$11,"m")+1,'S-Curve'!$C$3:$AM$3,0)),0))</f>
        <v>0</v>
      </c>
      <c r="CL51" s="99">
        <f>IF($N51="Equal",IF(AND(CL$11&gt;$K51,EOMONTH($M51,0)&gt;=CL$11),($F51-$O51)/$L51,0),IFERROR(($F51-$O51)*INDEX('S-Curve'!$C$3:$AM$39,MATCH('Development Costs'!$L51,'S-Curve'!$C$3:$C$39,0),MATCH(DATEDIF('Development Costs'!$K51,'Development Costs'!CL$11,"m")+1,'S-Curve'!$C$3:$AM$3,0)),0))</f>
        <v>0</v>
      </c>
      <c r="CM51" s="99">
        <f>IF($N51="Equal",IF(AND(CM$11&gt;$K51,EOMONTH($M51,0)&gt;=CM$11),($F51-$O51)/$L51,0),IFERROR(($F51-$O51)*INDEX('S-Curve'!$C$3:$AM$39,MATCH('Development Costs'!$L51,'S-Curve'!$C$3:$C$39,0),MATCH(DATEDIF('Development Costs'!$K51,'Development Costs'!CM$11,"m")+1,'S-Curve'!$C$3:$AM$3,0)),0))</f>
        <v>0</v>
      </c>
      <c r="CN51" s="99">
        <f>IF($N51="Equal",IF(AND(CN$11&gt;$K51,EOMONTH($M51,0)&gt;=CN$11),($F51-$O51)/$L51,0),IFERROR(($F51-$O51)*INDEX('S-Curve'!$C$3:$AM$39,MATCH('Development Costs'!$L51,'S-Curve'!$C$3:$C$39,0),MATCH(DATEDIF('Development Costs'!$K51,'Development Costs'!CN$11,"m")+1,'S-Curve'!$C$3:$AM$3,0)),0))</f>
        <v>0</v>
      </c>
      <c r="CO51" s="99">
        <f>IF($N51="Equal",IF(AND(CO$11&gt;$K51,EOMONTH($M51,0)&gt;=CO$11),($F51-$O51)/$L51,0),IFERROR(($F51-$O51)*INDEX('S-Curve'!$C$3:$AM$39,MATCH('Development Costs'!$L51,'S-Curve'!$C$3:$C$39,0),MATCH(DATEDIF('Development Costs'!$K51,'Development Costs'!CO$11,"m")+1,'S-Curve'!$C$3:$AM$3,0)),0))</f>
        <v>0</v>
      </c>
      <c r="CP51" s="99">
        <f>IF($N51="Equal",IF(AND(CP$11&gt;$K51,EOMONTH($M51,0)&gt;=CP$11),($F51-$O51)/$L51,0),IFERROR(($F51-$O51)*INDEX('S-Curve'!$C$3:$AM$39,MATCH('Development Costs'!$L51,'S-Curve'!$C$3:$C$39,0),MATCH(DATEDIF('Development Costs'!$K51,'Development Costs'!CP$11,"m")+1,'S-Curve'!$C$3:$AM$3,0)),0))</f>
        <v>0</v>
      </c>
      <c r="CQ51" s="99">
        <f>IF($N51="Equal",IF(AND(CQ$11&gt;$K51,EOMONTH($M51,0)&gt;=CQ$11),($F51-$O51)/$L51,0),IFERROR(($F51-$O51)*INDEX('S-Curve'!$C$3:$AM$39,MATCH('Development Costs'!$L51,'S-Curve'!$C$3:$C$39,0),MATCH(DATEDIF('Development Costs'!$K51,'Development Costs'!CQ$11,"m")+1,'S-Curve'!$C$3:$AM$3,0)),0))</f>
        <v>0</v>
      </c>
      <c r="CR51" s="99">
        <f>IF($N51="Equal",IF(AND(CR$11&gt;$K51,EOMONTH($M51,0)&gt;=CR$11),($F51-$O51)/$L51,0),IFERROR(($F51-$O51)*INDEX('S-Curve'!$C$3:$AM$39,MATCH('Development Costs'!$L51,'S-Curve'!$C$3:$C$39,0),MATCH(DATEDIF('Development Costs'!$K51,'Development Costs'!CR$11,"m")+1,'S-Curve'!$C$3:$AM$3,0)),0))</f>
        <v>0</v>
      </c>
      <c r="CS51" s="99">
        <f>IF($N51="Equal",IF(AND(CS$11&gt;$K51,EOMONTH($M51,0)&gt;=CS$11),($F51-$O51)/$L51,0),IFERROR(($F51-$O51)*INDEX('S-Curve'!$C$3:$AM$39,MATCH('Development Costs'!$L51,'S-Curve'!$C$3:$C$39,0),MATCH(DATEDIF('Development Costs'!$K51,'Development Costs'!CS$11,"m")+1,'S-Curve'!$C$3:$AM$3,0)),0))</f>
        <v>0</v>
      </c>
      <c r="CT51" s="99">
        <f>IF($N51="Equal",IF(AND(CT$11&gt;$K51,EOMONTH($M51,0)&gt;=CT$11),($F51-$O51)/$L51,0),IFERROR(($F51-$O51)*INDEX('S-Curve'!$C$3:$AM$39,MATCH('Development Costs'!$L51,'S-Curve'!$C$3:$C$39,0),MATCH(DATEDIF('Development Costs'!$K51,'Development Costs'!CT$11,"m")+1,'S-Curve'!$C$3:$AM$3,0)),0))</f>
        <v>0</v>
      </c>
      <c r="CU51" s="99">
        <f>IF($N51="Equal",IF(AND(CU$11&gt;$K51,EOMONTH($M51,0)&gt;=CU$11),($F51-$O51)/$L51,0),IFERROR(($F51-$O51)*INDEX('S-Curve'!$C$3:$AM$39,MATCH('Development Costs'!$L51,'S-Curve'!$C$3:$C$39,0),MATCH(DATEDIF('Development Costs'!$K51,'Development Costs'!CU$11,"m")+1,'S-Curve'!$C$3:$AM$3,0)),0))</f>
        <v>0</v>
      </c>
      <c r="CV51" s="99">
        <f>IF($N51="Equal",IF(AND(CV$11&gt;$K51,EOMONTH($M51,0)&gt;=CV$11),($F51-$O51)/$L51,0),IFERROR(($F51-$O51)*INDEX('S-Curve'!$C$3:$AM$39,MATCH('Development Costs'!$L51,'S-Curve'!$C$3:$C$39,0),MATCH(DATEDIF('Development Costs'!$K51,'Development Costs'!CV$11,"m")+1,'S-Curve'!$C$3:$AM$3,0)),0))</f>
        <v>0</v>
      </c>
      <c r="CW51" s="99">
        <f>IF($N51="Equal",IF(AND(CW$11&gt;$K51,EOMONTH($M51,0)&gt;=CW$11),($F51-$O51)/$L51,0),IFERROR(($F51-$O51)*INDEX('S-Curve'!$C$3:$AM$39,MATCH('Development Costs'!$L51,'S-Curve'!$C$3:$C$39,0),MATCH(DATEDIF('Development Costs'!$K51,'Development Costs'!CW$11,"m")+1,'S-Curve'!$C$3:$AM$3,0)),0))</f>
        <v>0</v>
      </c>
      <c r="CX51" s="99">
        <f>IF($N51="Equal",IF(AND(CX$11&gt;$K51,EOMONTH($M51,0)&gt;=CX$11),($F51-$O51)/$L51,0),IFERROR(($F51-$O51)*INDEX('S-Curve'!$C$3:$AM$39,MATCH('Development Costs'!$L51,'S-Curve'!$C$3:$C$39,0),MATCH(DATEDIF('Development Costs'!$K51,'Development Costs'!CX$11,"m")+1,'S-Curve'!$C$3:$AM$3,0)),0))</f>
        <v>0</v>
      </c>
      <c r="CY51" s="99">
        <f>IF($N51="Equal",IF(AND(CY$11&gt;$K51,EOMONTH($M51,0)&gt;=CY$11),($F51-$O51)/$L51,0),IFERROR(($F51-$O51)*INDEX('S-Curve'!$C$3:$AM$39,MATCH('Development Costs'!$L51,'S-Curve'!$C$3:$C$39,0),MATCH(DATEDIF('Development Costs'!$K51,'Development Costs'!CY$11,"m")+1,'S-Curve'!$C$3:$AM$3,0)),0))</f>
        <v>0</v>
      </c>
      <c r="CZ51" s="99">
        <f>IF($N51="Equal",IF(AND(CZ$11&gt;$K51,EOMONTH($M51,0)&gt;=CZ$11),($F51-$O51)/$L51,0),IFERROR(($F51-$O51)*INDEX('S-Curve'!$C$3:$AM$39,MATCH('Development Costs'!$L51,'S-Curve'!$C$3:$C$39,0),MATCH(DATEDIF('Development Costs'!$K51,'Development Costs'!CZ$11,"m")+1,'S-Curve'!$C$3:$AM$3,0)),0))</f>
        <v>0</v>
      </c>
      <c r="DA51" s="99">
        <f>IF($N51="Equal",IF(AND(DA$11&gt;$K51,EOMONTH($M51,0)&gt;=DA$11),($F51-$O51)/$L51,0),IFERROR(($F51-$O51)*INDEX('S-Curve'!$C$3:$AM$39,MATCH('Development Costs'!$L51,'S-Curve'!$C$3:$C$39,0),MATCH(DATEDIF('Development Costs'!$K51,'Development Costs'!DA$11,"m")+1,'S-Curve'!$C$3:$AM$3,0)),0))</f>
        <v>0</v>
      </c>
      <c r="DB51" s="99">
        <f>IF($N51="Equal",IF(AND(DB$11&gt;$K51,EOMONTH($M51,0)&gt;=DB$11),($F51-$O51)/$L51,0),IFERROR(($F51-$O51)*INDEX('S-Curve'!$C$3:$AM$39,MATCH('Development Costs'!$L51,'S-Curve'!$C$3:$C$39,0),MATCH(DATEDIF('Development Costs'!$K51,'Development Costs'!DB$11,"m")+1,'S-Curve'!$C$3:$AM$3,0)),0))</f>
        <v>0</v>
      </c>
      <c r="DC51" s="99">
        <f>IF($N51="Equal",IF(AND(DC$11&gt;$K51,EOMONTH($M51,0)&gt;=DC$11),($F51-$O51)/$L51,0),IFERROR(($F51-$O51)*INDEX('S-Curve'!$C$3:$AM$39,MATCH('Development Costs'!$L51,'S-Curve'!$C$3:$C$39,0),MATCH(DATEDIF('Development Costs'!$K51,'Development Costs'!DC$11,"m")+1,'S-Curve'!$C$3:$AM$3,0)),0))</f>
        <v>0</v>
      </c>
      <c r="DD51" s="99">
        <f>IF($N51="Equal",IF(AND(DD$11&gt;$K51,EOMONTH($M51,0)&gt;=DD$11),($F51-$O51)/$L51,0),IFERROR(($F51-$O51)*INDEX('S-Curve'!$C$3:$AM$39,MATCH('Development Costs'!$L51,'S-Curve'!$C$3:$C$39,0),MATCH(DATEDIF('Development Costs'!$K51,'Development Costs'!DD$11,"m")+1,'S-Curve'!$C$3:$AM$3,0)),0))</f>
        <v>0</v>
      </c>
      <c r="DE51" s="99">
        <f>IF($N51="Equal",IF(AND(DE$11&gt;$K51,EOMONTH($M51,0)&gt;=DE$11),($F51-$O51)/$L51,0),IFERROR(($F51-$O51)*INDEX('S-Curve'!$C$3:$AM$39,MATCH('Development Costs'!$L51,'S-Curve'!$C$3:$C$39,0),MATCH(DATEDIF('Development Costs'!$K51,'Development Costs'!DE$11,"m")+1,'S-Curve'!$C$3:$AM$3,0)),0))</f>
        <v>0</v>
      </c>
      <c r="DF51" s="99">
        <f>IF($N51="Equal",IF(AND(DF$11&gt;$K51,EOMONTH($M51,0)&gt;=DF$11),($F51-$O51)/$L51,0),IFERROR(($F51-$O51)*INDEX('S-Curve'!$C$3:$AM$39,MATCH('Development Costs'!$L51,'S-Curve'!$C$3:$C$39,0),MATCH(DATEDIF('Development Costs'!$K51,'Development Costs'!DF$11,"m")+1,'S-Curve'!$C$3:$AM$3,0)),0))</f>
        <v>0</v>
      </c>
      <c r="DG51" s="99">
        <f>IF($N51="Equal",IF(AND(DG$11&gt;$K51,EOMONTH($M51,0)&gt;=DG$11),($F51-$O51)/$L51,0),IFERROR(($F51-$O51)*INDEX('S-Curve'!$C$3:$AM$39,MATCH('Development Costs'!$L51,'S-Curve'!$C$3:$C$39,0),MATCH(DATEDIF('Development Costs'!$K51,'Development Costs'!DG$11,"m")+1,'S-Curve'!$C$3:$AM$3,0)),0))</f>
        <v>0</v>
      </c>
      <c r="DH51" s="99">
        <f>IF($N51="Equal",IF(AND(DH$11&gt;$K51,EOMONTH($M51,0)&gt;=DH$11),($F51-$O51)/$L51,0),IFERROR(($F51-$O51)*INDEX('S-Curve'!$C$3:$AM$39,MATCH('Development Costs'!$L51,'S-Curve'!$C$3:$C$39,0),MATCH(DATEDIF('Development Costs'!$K51,'Development Costs'!DH$11,"m")+1,'S-Curve'!$C$3:$AM$3,0)),0))</f>
        <v>0</v>
      </c>
      <c r="DI51" s="99">
        <f>IF($N51="Equal",IF(AND(DI$11&gt;$K51,EOMONTH($M51,0)&gt;=DI$11),($F51-$O51)/$L51,0),IFERROR(($F51-$O51)*INDEX('S-Curve'!$C$3:$AM$39,MATCH('Development Costs'!$L51,'S-Curve'!$C$3:$C$39,0),MATCH(DATEDIF('Development Costs'!$K51,'Development Costs'!DI$11,"m")+1,'S-Curve'!$C$3:$AM$3,0)),0))</f>
        <v>0</v>
      </c>
      <c r="DJ51" s="99">
        <f>IF($N51="Equal",IF(AND(DJ$11&gt;$K51,EOMONTH($M51,0)&gt;=DJ$11),($F51-$O51)/$L51,0),IFERROR(($F51-$O51)*INDEX('S-Curve'!$C$3:$AM$39,MATCH('Development Costs'!$L51,'S-Curve'!$C$3:$C$39,0),MATCH(DATEDIF('Development Costs'!$K51,'Development Costs'!DJ$11,"m")+1,'S-Curve'!$C$3:$AM$3,0)),0))</f>
        <v>0</v>
      </c>
      <c r="DK51" s="99">
        <f>IF($N51="Equal",IF(AND(DK$11&gt;$K51,EOMONTH($M51,0)&gt;=DK$11),($F51-$O51)/$L51,0),IFERROR(($F51-$O51)*INDEX('S-Curve'!$C$3:$AM$39,MATCH('Development Costs'!$L51,'S-Curve'!$C$3:$C$39,0),MATCH(DATEDIF('Development Costs'!$K51,'Development Costs'!DK$11,"m")+1,'S-Curve'!$C$3:$AM$3,0)),0))</f>
        <v>0</v>
      </c>
      <c r="DL51" s="99">
        <f>IF($N51="Equal",IF(AND(DL$11&gt;$K51,EOMONTH($M51,0)&gt;=DL$11),($F51-$O51)/$L51,0),IFERROR(($F51-$O51)*INDEX('S-Curve'!$C$3:$AM$39,MATCH('Development Costs'!$L51,'S-Curve'!$C$3:$C$39,0),MATCH(DATEDIF('Development Costs'!$K51,'Development Costs'!DL$11,"m")+1,'S-Curve'!$C$3:$AM$3,0)),0))</f>
        <v>0</v>
      </c>
      <c r="DM51" s="99">
        <f>IF($N51="Equal",IF(AND(DM$11&gt;$K51,EOMONTH($M51,0)&gt;=DM$11),($F51-$O51)/$L51,0),IFERROR(($F51-$O51)*INDEX('S-Curve'!$C$3:$AM$39,MATCH('Development Costs'!$L51,'S-Curve'!$C$3:$C$39,0),MATCH(DATEDIF('Development Costs'!$K51,'Development Costs'!DM$11,"m")+1,'S-Curve'!$C$3:$AM$3,0)),0))</f>
        <v>0</v>
      </c>
      <c r="DN51" s="99">
        <f>IF($N51="Equal",IF(AND(DN$11&gt;$K51,EOMONTH($M51,0)&gt;=DN$11),($F51-$O51)/$L51,0),IFERROR(($F51-$O51)*INDEX('S-Curve'!$C$3:$AM$39,MATCH('Development Costs'!$L51,'S-Curve'!$C$3:$C$39,0),MATCH(DATEDIF('Development Costs'!$K51,'Development Costs'!DN$11,"m")+1,'S-Curve'!$C$3:$AM$3,0)),0))</f>
        <v>0</v>
      </c>
      <c r="DO51" s="99">
        <f>IF($N51="Equal",IF(AND(DO$11&gt;$K51,EOMONTH($M51,0)&gt;=DO$11),($F51-$O51)/$L51,0),IFERROR(($F51-$O51)*INDEX('S-Curve'!$C$3:$AM$39,MATCH('Development Costs'!$L51,'S-Curve'!$C$3:$C$39,0),MATCH(DATEDIF('Development Costs'!$K51,'Development Costs'!DO$11,"m")+1,'S-Curve'!$C$3:$AM$3,0)),0))</f>
        <v>0</v>
      </c>
      <c r="DP51" s="99">
        <f>IF($N51="Equal",IF(AND(DP$11&gt;$K51,EOMONTH($M51,0)&gt;=DP$11),($F51-$O51)/$L51,0),IFERROR(($F51-$O51)*INDEX('S-Curve'!$C$3:$AM$39,MATCH('Development Costs'!$L51,'S-Curve'!$C$3:$C$39,0),MATCH(DATEDIF('Development Costs'!$K51,'Development Costs'!DP$11,"m")+1,'S-Curve'!$C$3:$AM$3,0)),0))</f>
        <v>0</v>
      </c>
      <c r="DQ51" s="99">
        <f>IF($N51="Equal",IF(AND(DQ$11&gt;$K51,EOMONTH($M51,0)&gt;=DQ$11),($F51-$O51)/$L51,0),IFERROR(($F51-$O51)*INDEX('S-Curve'!$C$3:$AM$39,MATCH('Development Costs'!$L51,'S-Curve'!$C$3:$C$39,0),MATCH(DATEDIF('Development Costs'!$K51,'Development Costs'!DQ$11,"m")+1,'S-Curve'!$C$3:$AM$3,0)),0))</f>
        <v>0</v>
      </c>
      <c r="DR51" s="99">
        <f>IF($N51="Equal",IF(AND(DR$11&gt;$K51,EOMONTH($M51,0)&gt;=DR$11),($F51-$O51)/$L51,0),IFERROR(($F51-$O51)*INDEX('S-Curve'!$C$3:$AM$39,MATCH('Development Costs'!$L51,'S-Curve'!$C$3:$C$39,0),MATCH(DATEDIF('Development Costs'!$K51,'Development Costs'!DR$11,"m")+1,'S-Curve'!$C$3:$AM$3,0)),0))</f>
        <v>0</v>
      </c>
      <c r="DS51" s="99">
        <f>IF($N51="Equal",IF(AND(DS$11&gt;$K51,EOMONTH($M51,0)&gt;=DS$11),($F51-$O51)/$L51,0),IFERROR(($F51-$O51)*INDEX('S-Curve'!$C$3:$AM$39,MATCH('Development Costs'!$L51,'S-Curve'!$C$3:$C$39,0),MATCH(DATEDIF('Development Costs'!$K51,'Development Costs'!DS$11,"m")+1,'S-Curve'!$C$3:$AM$3,0)),0))</f>
        <v>0</v>
      </c>
      <c r="DT51" s="99">
        <f>IF($N51="Equal",IF(AND(DT$11&gt;$K51,EOMONTH($M51,0)&gt;=DT$11),($F51-$O51)/$L51,0),IFERROR(($F51-$O51)*INDEX('S-Curve'!$C$3:$AM$39,MATCH('Development Costs'!$L51,'S-Curve'!$C$3:$C$39,0),MATCH(DATEDIF('Development Costs'!$K51,'Development Costs'!DT$11,"m")+1,'S-Curve'!$C$3:$AM$3,0)),0))</f>
        <v>0</v>
      </c>
      <c r="DU51" s="99">
        <f>IF($N51="Equal",IF(AND(DU$11&gt;$K51,EOMONTH($M51,0)&gt;=DU$11),($F51-$O51)/$L51,0),IFERROR(($F51-$O51)*INDEX('S-Curve'!$C$3:$AM$39,MATCH('Development Costs'!$L51,'S-Curve'!$C$3:$C$39,0),MATCH(DATEDIF('Development Costs'!$K51,'Development Costs'!DU$11,"m")+1,'S-Curve'!$C$3:$AM$3,0)),0))</f>
        <v>0</v>
      </c>
      <c r="DV51" s="99">
        <f>IF($N51="Equal",IF(AND(DV$11&gt;$K51,EOMONTH($M51,0)&gt;=DV$11),($F51-$O51)/$L51,0),IFERROR(($F51-$O51)*INDEX('S-Curve'!$C$3:$AM$39,MATCH('Development Costs'!$L51,'S-Curve'!$C$3:$C$39,0),MATCH(DATEDIF('Development Costs'!$K51,'Development Costs'!DV$11,"m")+1,'S-Curve'!$C$3:$AM$3,0)),0))</f>
        <v>0</v>
      </c>
      <c r="DW51" s="99">
        <f>IF($N51="Equal",IF(AND(DW$11&gt;$K51,EOMONTH($M51,0)&gt;=DW$11),($F51-$O51)/$L51,0),IFERROR(($F51-$O51)*INDEX('S-Curve'!$C$3:$AM$39,MATCH('Development Costs'!$L51,'S-Curve'!$C$3:$C$39,0),MATCH(DATEDIF('Development Costs'!$K51,'Development Costs'!DW$11,"m")+1,'S-Curve'!$C$3:$AM$3,0)),0))</f>
        <v>0</v>
      </c>
      <c r="DX51" s="99">
        <f>IF($N51="Equal",IF(AND(DX$11&gt;$K51,EOMONTH($M51,0)&gt;=DX$11),($F51-$O51)/$L51,0),IFERROR(($F51-$O51)*INDEX('S-Curve'!$C$3:$AM$39,MATCH('Development Costs'!$L51,'S-Curve'!$C$3:$C$39,0),MATCH(DATEDIF('Development Costs'!$K51,'Development Costs'!DX$11,"m")+1,'S-Curve'!$C$3:$AM$3,0)),0))</f>
        <v>0</v>
      </c>
      <c r="DY51" s="99">
        <f>IF($N51="Equal",IF(AND(DY$11&gt;$K51,EOMONTH($M51,0)&gt;=DY$11),($F51-$O51)/$L51,0),IFERROR(($F51-$O51)*INDEX('S-Curve'!$C$3:$AM$39,MATCH('Development Costs'!$L51,'S-Curve'!$C$3:$C$39,0),MATCH(DATEDIF('Development Costs'!$K51,'Development Costs'!DY$11,"m")+1,'S-Curve'!$C$3:$AM$3,0)),0))</f>
        <v>0</v>
      </c>
      <c r="DZ51" s="99">
        <f>IF($N51="Equal",IF(AND(DZ$11&gt;$K51,EOMONTH($M51,0)&gt;=DZ$11),($F51-$O51)/$L51,0),IFERROR(($F51-$O51)*INDEX('S-Curve'!$C$3:$AM$39,MATCH('Development Costs'!$L51,'S-Curve'!$C$3:$C$39,0),MATCH(DATEDIF('Development Costs'!$K51,'Development Costs'!DZ$11,"m")+1,'S-Curve'!$C$3:$AM$3,0)),0))</f>
        <v>0</v>
      </c>
      <c r="EA51" s="99">
        <f>IF($N51="Equal",IF(AND(EA$11&gt;$K51,EOMONTH($M51,0)&gt;=EA$11),($F51-$O51)/$L51,0),IFERROR(($F51-$O51)*INDEX('S-Curve'!$C$3:$AM$39,MATCH('Development Costs'!$L51,'S-Curve'!$C$3:$C$39,0),MATCH(DATEDIF('Development Costs'!$K51,'Development Costs'!EA$11,"m")+1,'S-Curve'!$C$3:$AM$3,0)),0))</f>
        <v>0</v>
      </c>
      <c r="EB51" s="99">
        <f>IF($N51="Equal",IF(AND(EB$11&gt;$K51,EOMONTH($M51,0)&gt;=EB$11),($F51-$O51)/$L51,0),IFERROR(($F51-$O51)*INDEX('S-Curve'!$C$3:$AM$39,MATCH('Development Costs'!$L51,'S-Curve'!$C$3:$C$39,0),MATCH(DATEDIF('Development Costs'!$K51,'Development Costs'!EB$11,"m")+1,'S-Curve'!$C$3:$AM$3,0)),0))</f>
        <v>0</v>
      </c>
      <c r="EC51" s="99">
        <f>IF($N51="Equal",IF(AND(EC$11&gt;$K51,EOMONTH($M51,0)&gt;=EC$11),($F51-$O51)/$L51,0),IFERROR(($F51-$O51)*INDEX('S-Curve'!$C$3:$AM$39,MATCH('Development Costs'!$L51,'S-Curve'!$C$3:$C$39,0),MATCH(DATEDIF('Development Costs'!$K51,'Development Costs'!EC$11,"m")+1,'S-Curve'!$C$3:$AM$3,0)),0))</f>
        <v>0</v>
      </c>
      <c r="ED51" s="99">
        <f>IF($N51="Equal",IF(AND(ED$11&gt;$K51,EOMONTH($M51,0)&gt;=ED$11),($F51-$O51)/$L51,0),IFERROR(($F51-$O51)*INDEX('S-Curve'!$C$3:$AM$39,MATCH('Development Costs'!$L51,'S-Curve'!$C$3:$C$39,0),MATCH(DATEDIF('Development Costs'!$K51,'Development Costs'!ED$11,"m")+1,'S-Curve'!$C$3:$AM$3,0)),0))</f>
        <v>0</v>
      </c>
      <c r="EE51" s="99">
        <f>IF($N51="Equal",IF(AND(EE$11&gt;$K51,EOMONTH($M51,0)&gt;=EE$11),($F51-$O51)/$L51,0),IFERROR(($F51-$O51)*INDEX('S-Curve'!$C$3:$AM$39,MATCH('Development Costs'!$L51,'S-Curve'!$C$3:$C$39,0),MATCH(DATEDIF('Development Costs'!$K51,'Development Costs'!EE$11,"m")+1,'S-Curve'!$C$3:$AM$3,0)),0))</f>
        <v>0</v>
      </c>
      <c r="EF51" s="99">
        <f>IF($N51="Equal",IF(AND(EF$11&gt;$K51,EOMONTH($M51,0)&gt;=EF$11),($F51-$O51)/$L51,0),IFERROR(($F51-$O51)*INDEX('S-Curve'!$C$3:$AM$39,MATCH('Development Costs'!$L51,'S-Curve'!$C$3:$C$39,0),MATCH(DATEDIF('Development Costs'!$K51,'Development Costs'!EF$11,"m")+1,'S-Curve'!$C$3:$AM$3,0)),0))</f>
        <v>0</v>
      </c>
      <c r="EG51" s="99">
        <f>IF(EC51="Equal",IF(AND(EG$11&gt;$K51,EOMONTH($M51,0)&gt;=EG$11),($F51-$O51)/$L51,0),IFERROR(($F51-$O51)*INDEX('S-Curve'!$C$3:$AM$39,MATCH('Development Costs'!$L51,'S-Curve'!$C$3:$C$39,0),MATCH(DATEDIF('Development Costs'!$K51,'Development Costs'!EG$11,"m")+1,'S-Curve'!$C$3:$AM$3,0)),0))</f>
        <v>0</v>
      </c>
    </row>
    <row r="52" spans="2:137">
      <c r="B52" s="5" t="s">
        <v>425</v>
      </c>
      <c r="E52" s="1">
        <v>1</v>
      </c>
      <c r="F52" s="71">
        <v>50500</v>
      </c>
      <c r="G52" s="105">
        <f t="shared" si="27"/>
        <v>0.21310894297964283</v>
      </c>
      <c r="H52" s="99">
        <f>F52/Assumptions!$D$60</f>
        <v>272.97297297297297</v>
      </c>
      <c r="I52" s="32">
        <f t="shared" ca="1" si="28"/>
        <v>5.292476016128748E-4</v>
      </c>
      <c r="K52" s="73">
        <f>Assumptions!$D$16</f>
        <v>46204</v>
      </c>
      <c r="L52" s="155">
        <f>Assumptions!$D$17</f>
        <v>23</v>
      </c>
      <c r="M52" s="149">
        <f t="shared" si="29"/>
        <v>46874</v>
      </c>
      <c r="N52" s="70" t="s">
        <v>400</v>
      </c>
      <c r="O52" s="71">
        <v>0</v>
      </c>
      <c r="P52" s="1" t="str">
        <f t="shared" si="8"/>
        <v/>
      </c>
      <c r="Q52" s="99">
        <f t="shared" si="30"/>
        <v>0</v>
      </c>
      <c r="R52" s="99">
        <f>IF($N52="Equal",IF(AND(R$11&gt;$K52,EOMONTH($M52,0)&gt;=R$11),($F52-$O52)/$L52,0),IFERROR(($F52-$O52)*INDEX('S-Curve'!$C$3:$AM$39,MATCH('Development Costs'!$L52,'S-Curve'!$C$3:$C$39,0),MATCH(DATEDIF('Development Costs'!$K52,'Development Costs'!R$11,"m")+1,'S-Curve'!$C$3:$AM$3,0)),0))</f>
        <v>505</v>
      </c>
      <c r="S52" s="99">
        <f>IF($N52="Equal",IF(AND(S$11&gt;$K52,EOMONTH($M52,0)&gt;=S$11),($F52-$O52)/$L52,0),IFERROR(($F52-$O52)*INDEX('S-Curve'!$C$3:$AM$39,MATCH('Development Costs'!$L52,'S-Curve'!$C$3:$C$39,0),MATCH(DATEDIF('Development Costs'!$K52,'Development Costs'!S$11,"m")+1,'S-Curve'!$C$3:$AM$3,0)),0))</f>
        <v>505</v>
      </c>
      <c r="T52" s="99">
        <f>IF($N52="Equal",IF(AND(T$11&gt;$K52,EOMONTH($M52,0)&gt;=T$11),($F52-$O52)/$L52,0),IFERROR(($F52-$O52)*INDEX('S-Curve'!$C$3:$AM$39,MATCH('Development Costs'!$L52,'S-Curve'!$C$3:$C$39,0),MATCH(DATEDIF('Development Costs'!$K52,'Development Costs'!T$11,"m")+1,'S-Curve'!$C$3:$AM$3,0)),0))</f>
        <v>505</v>
      </c>
      <c r="U52" s="99">
        <f>IF($N52="Equal",IF(AND(U$11&gt;$K52,EOMONTH($M52,0)&gt;=U$11),($F52-$O52)/$L52,0),IFERROR(($F52-$O52)*INDEX('S-Curve'!$C$3:$AM$39,MATCH('Development Costs'!$L52,'S-Curve'!$C$3:$C$39,0),MATCH(DATEDIF('Development Costs'!$K52,'Development Costs'!U$11,"m")+1,'S-Curve'!$C$3:$AM$3,0)),0))</f>
        <v>505</v>
      </c>
      <c r="V52" s="99">
        <f>IF($N52="Equal",IF(AND(V$11&gt;$K52,EOMONTH($M52,0)&gt;=V$11),($F52-$O52)/$L52,0),IFERROR(($F52-$O52)*INDEX('S-Curve'!$C$3:$AM$39,MATCH('Development Costs'!$L52,'S-Curve'!$C$3:$C$39,0),MATCH(DATEDIF('Development Costs'!$K52,'Development Costs'!V$11,"m")+1,'S-Curve'!$C$3:$AM$3,0)),0))</f>
        <v>1010</v>
      </c>
      <c r="W52" s="99">
        <f>IF($N52="Equal",IF(AND(W$11&gt;$K52,EOMONTH($M52,0)&gt;=W$11),($F52-$O52)/$L52,0),IFERROR(($F52-$O52)*INDEX('S-Curve'!$C$3:$AM$39,MATCH('Development Costs'!$L52,'S-Curve'!$C$3:$C$39,0),MATCH(DATEDIF('Development Costs'!$K52,'Development Costs'!W$11,"m")+1,'S-Curve'!$C$3:$AM$3,0)),0))</f>
        <v>1010</v>
      </c>
      <c r="X52" s="99">
        <f>IF($N52="Equal",IF(AND(X$11&gt;$K52,EOMONTH($M52,0)&gt;=X$11),($F52-$O52)/$L52,0),IFERROR(($F52-$O52)*INDEX('S-Curve'!$C$3:$AM$39,MATCH('Development Costs'!$L52,'S-Curve'!$C$3:$C$39,0),MATCH(DATEDIF('Development Costs'!$K52,'Development Costs'!X$11,"m")+1,'S-Curve'!$C$3:$AM$3,0)),0))</f>
        <v>1010</v>
      </c>
      <c r="Y52" s="99">
        <f>IF($N52="Equal",IF(AND(Y$11&gt;$K52,EOMONTH($M52,0)&gt;=Y$11),($F52-$O52)/$L52,0),IFERROR(($F52-$O52)*INDEX('S-Curve'!$C$3:$AM$39,MATCH('Development Costs'!$L52,'S-Curve'!$C$3:$C$39,0),MATCH(DATEDIF('Development Costs'!$K52,'Development Costs'!Y$11,"m")+1,'S-Curve'!$C$3:$AM$3,0)),0))</f>
        <v>1515</v>
      </c>
      <c r="Z52" s="99">
        <f>IF($N52="Equal",IF(AND(Z$11&gt;$K52,EOMONTH($M52,0)&gt;=Z$11),($F52-$O52)/$L52,0),IFERROR(($F52-$O52)*INDEX('S-Curve'!$C$3:$AM$39,MATCH('Development Costs'!$L52,'S-Curve'!$C$3:$C$39,0),MATCH(DATEDIF('Development Costs'!$K52,'Development Costs'!Z$11,"m")+1,'S-Curve'!$C$3:$AM$3,0)),0))</f>
        <v>2020</v>
      </c>
      <c r="AA52" s="99">
        <f>IF($N52="Equal",IF(AND(AA$11&gt;$K52,EOMONTH($M52,0)&gt;=AA$11),($F52-$O52)/$L52,0),IFERROR(($F52-$O52)*INDEX('S-Curve'!$C$3:$AM$39,MATCH('Development Costs'!$L52,'S-Curve'!$C$3:$C$39,0),MATCH(DATEDIF('Development Costs'!$K52,'Development Costs'!AA$11,"m")+1,'S-Curve'!$C$3:$AM$3,0)),0))</f>
        <v>3030</v>
      </c>
      <c r="AB52" s="99">
        <f>IF($N52="Equal",IF(AND(AB$11&gt;$K52,EOMONTH($M52,0)&gt;=AB$11),($F52-$O52)/$L52,0),IFERROR(($F52-$O52)*INDEX('S-Curve'!$C$3:$AM$39,MATCH('Development Costs'!$L52,'S-Curve'!$C$3:$C$39,0),MATCH(DATEDIF('Development Costs'!$K52,'Development Costs'!AB$11,"m")+1,'S-Curve'!$C$3:$AM$3,0)),0))</f>
        <v>3535.0000000000005</v>
      </c>
      <c r="AC52" s="99">
        <f>IF($N52="Equal",IF(AND(AC$11&gt;$K52,EOMONTH($M52,0)&gt;=AC$11),($F52-$O52)/$L52,0),IFERROR(($F52-$O52)*INDEX('S-Curve'!$C$3:$AM$39,MATCH('Development Costs'!$L52,'S-Curve'!$C$3:$C$39,0),MATCH(DATEDIF('Development Costs'!$K52,'Development Costs'!AC$11,"m")+1,'S-Curve'!$C$3:$AM$3,0)),0))</f>
        <v>3535.0000000000005</v>
      </c>
      <c r="AD52" s="99">
        <f>IF($N52="Equal",IF(AND(AD$11&gt;$K52,EOMONTH($M52,0)&gt;=AD$11),($F52-$O52)/$L52,0),IFERROR(($F52-$O52)*INDEX('S-Curve'!$C$3:$AM$39,MATCH('Development Costs'!$L52,'S-Curve'!$C$3:$C$39,0),MATCH(DATEDIF('Development Costs'!$K52,'Development Costs'!AD$11,"m")+1,'S-Curve'!$C$3:$AM$3,0)),0))</f>
        <v>4040</v>
      </c>
      <c r="AE52" s="99">
        <f>IF($N52="Equal",IF(AND(AE$11&gt;$K52,EOMONTH($M52,0)&gt;=AE$11),($F52-$O52)/$L52,0),IFERROR(($F52-$O52)*INDEX('S-Curve'!$C$3:$AM$39,MATCH('Development Costs'!$L52,'S-Curve'!$C$3:$C$39,0),MATCH(DATEDIF('Development Costs'!$K52,'Development Costs'!AE$11,"m")+1,'S-Curve'!$C$3:$AM$3,0)),0))</f>
        <v>4040</v>
      </c>
      <c r="AF52" s="99">
        <f>IF($N52="Equal",IF(AND(AF$11&gt;$K52,EOMONTH($M52,0)&gt;=AF$11),($F52-$O52)/$L52,0),IFERROR(($F52-$O52)*INDEX('S-Curve'!$C$3:$AM$39,MATCH('Development Costs'!$L52,'S-Curve'!$C$3:$C$39,0),MATCH(DATEDIF('Development Costs'!$K52,'Development Costs'!AF$11,"m")+1,'S-Curve'!$C$3:$AM$3,0)),0))</f>
        <v>3535.0000000000005</v>
      </c>
      <c r="AG52" s="99">
        <f>IF($N52="Equal",IF(AND(AG$11&gt;$K52,EOMONTH($M52,0)&gt;=AG$11),($F52-$O52)/$L52,0),IFERROR(($F52-$O52)*INDEX('S-Curve'!$C$3:$AM$39,MATCH('Development Costs'!$L52,'S-Curve'!$C$3:$C$39,0),MATCH(DATEDIF('Development Costs'!$K52,'Development Costs'!AG$11,"m")+1,'S-Curve'!$C$3:$AM$3,0)),0))</f>
        <v>3030</v>
      </c>
      <c r="AH52" s="99">
        <f>IF($N52="Equal",IF(AND(AH$11&gt;$K52,EOMONTH($M52,0)&gt;=AH$11),($F52-$O52)/$L52,0),IFERROR(($F52-$O52)*INDEX('S-Curve'!$C$3:$AM$39,MATCH('Development Costs'!$L52,'S-Curve'!$C$3:$C$39,0),MATCH(DATEDIF('Development Costs'!$K52,'Development Costs'!AH$11,"m")+1,'S-Curve'!$C$3:$AM$3,0)),0))</f>
        <v>3030</v>
      </c>
      <c r="AI52" s="99">
        <f>IF($N52="Equal",IF(AND(AI$11&gt;$K52,EOMONTH($M52,0)&gt;=AI$11),($F52-$O52)/$L52,0),IFERROR(($F52-$O52)*INDEX('S-Curve'!$C$3:$AM$39,MATCH('Development Costs'!$L52,'S-Curve'!$C$3:$C$39,0),MATCH(DATEDIF('Development Costs'!$K52,'Development Costs'!AI$11,"m")+1,'S-Curve'!$C$3:$AM$3,0)),0))</f>
        <v>2525</v>
      </c>
      <c r="AJ52" s="99">
        <f>IF($N52="Equal",IF(AND(AJ$11&gt;$K52,EOMONTH($M52,0)&gt;=AJ$11),($F52-$O52)/$L52,0),IFERROR(($F52-$O52)*INDEX('S-Curve'!$C$3:$AM$39,MATCH('Development Costs'!$L52,'S-Curve'!$C$3:$C$39,0),MATCH(DATEDIF('Development Costs'!$K52,'Development Costs'!AJ$11,"m")+1,'S-Curve'!$C$3:$AM$3,0)),0))</f>
        <v>2525</v>
      </c>
      <c r="AK52" s="99">
        <f>IF($N52="Equal",IF(AND(AK$11&gt;$K52,EOMONTH($M52,0)&gt;=AK$11),($F52-$O52)/$L52,0),IFERROR(($F52-$O52)*INDEX('S-Curve'!$C$3:$AM$39,MATCH('Development Costs'!$L52,'S-Curve'!$C$3:$C$39,0),MATCH(DATEDIF('Development Costs'!$K52,'Development Costs'!AK$11,"m")+1,'S-Curve'!$C$3:$AM$3,0)),0))</f>
        <v>1515</v>
      </c>
      <c r="AL52" s="99">
        <f>IF($N52="Equal",IF(AND(AL$11&gt;$K52,EOMONTH($M52,0)&gt;=AL$11),($F52-$O52)/$L52,0),IFERROR(($F52-$O52)*INDEX('S-Curve'!$C$3:$AM$39,MATCH('Development Costs'!$L52,'S-Curve'!$C$3:$C$39,0),MATCH(DATEDIF('Development Costs'!$K52,'Development Costs'!AL$11,"m")+1,'S-Curve'!$C$3:$AM$3,0)),0))</f>
        <v>1515</v>
      </c>
      <c r="AM52" s="99">
        <f>IF($N52="Equal",IF(AND(AM$11&gt;$K52,EOMONTH($M52,0)&gt;=AM$11),($F52-$O52)/$L52,0),IFERROR(($F52-$O52)*INDEX('S-Curve'!$C$3:$AM$39,MATCH('Development Costs'!$L52,'S-Curve'!$C$3:$C$39,0),MATCH(DATEDIF('Development Costs'!$K52,'Development Costs'!AM$11,"m")+1,'S-Curve'!$C$3:$AM$3,0)),0))</f>
        <v>1010</v>
      </c>
      <c r="AN52" s="99">
        <f>IF($N52="Equal",IF(AND(AN$11&gt;$K52,EOMONTH($M52,0)&gt;=AN$11),($F52-$O52)/$L52,0),IFERROR(($F52-$O52)*INDEX('S-Curve'!$C$3:$AM$39,MATCH('Development Costs'!$L52,'S-Curve'!$C$3:$C$39,0),MATCH(DATEDIF('Development Costs'!$K52,'Development Costs'!AN$11,"m")+1,'S-Curve'!$C$3:$AM$3,0)),0))</f>
        <v>5050</v>
      </c>
      <c r="AO52" s="99">
        <f>IF($N52="Equal",IF(AND(AO$11&gt;$K52,EOMONTH($M52,0)&gt;=AO$11),($F52-$O52)/$L52,0),IFERROR(($F52-$O52)*INDEX('S-Curve'!$C$3:$AM$39,MATCH('Development Costs'!$L52,'S-Curve'!$C$3:$C$39,0),MATCH(DATEDIF('Development Costs'!$K52,'Development Costs'!AO$11,"m")+1,'S-Curve'!$C$3:$AM$3,0)),0))</f>
        <v>0</v>
      </c>
      <c r="AP52" s="99">
        <f>IF($N52="Equal",IF(AND(AP$11&gt;$K52,EOMONTH($M52,0)&gt;=AP$11),($F52-$O52)/$L52,0),IFERROR(($F52-$O52)*INDEX('S-Curve'!$C$3:$AM$39,MATCH('Development Costs'!$L52,'S-Curve'!$C$3:$C$39,0),MATCH(DATEDIF('Development Costs'!$K52,'Development Costs'!AP$11,"m")+1,'S-Curve'!$C$3:$AM$3,0)),0))</f>
        <v>0</v>
      </c>
      <c r="AQ52" s="99">
        <f>IF($N52="Equal",IF(AND(AQ$11&gt;$K52,EOMONTH($M52,0)&gt;=AQ$11),($F52-$O52)/$L52,0),IFERROR(($F52-$O52)*INDEX('S-Curve'!$C$3:$AM$39,MATCH('Development Costs'!$L52,'S-Curve'!$C$3:$C$39,0),MATCH(DATEDIF('Development Costs'!$K52,'Development Costs'!AQ$11,"m")+1,'S-Curve'!$C$3:$AM$3,0)),0))</f>
        <v>0</v>
      </c>
      <c r="AR52" s="99">
        <f>IF($N52="Equal",IF(AND(AR$11&gt;$K52,EOMONTH($M52,0)&gt;=AR$11),($F52-$O52)/$L52,0),IFERROR(($F52-$O52)*INDEX('S-Curve'!$C$3:$AM$39,MATCH('Development Costs'!$L52,'S-Curve'!$C$3:$C$39,0),MATCH(DATEDIF('Development Costs'!$K52,'Development Costs'!AR$11,"m")+1,'S-Curve'!$C$3:$AM$3,0)),0))</f>
        <v>0</v>
      </c>
      <c r="AS52" s="99">
        <f>IF($N52="Equal",IF(AND(AS$11&gt;$K52,EOMONTH($M52,0)&gt;=AS$11),($F52-$O52)/$L52,0),IFERROR(($F52-$O52)*INDEX('S-Curve'!$C$3:$AM$39,MATCH('Development Costs'!$L52,'S-Curve'!$C$3:$C$39,0),MATCH(DATEDIF('Development Costs'!$K52,'Development Costs'!AS$11,"m")+1,'S-Curve'!$C$3:$AM$3,0)),0))</f>
        <v>0</v>
      </c>
      <c r="AT52" s="99">
        <f>IF($N52="Equal",IF(AND(AT$11&gt;$K52,EOMONTH($M52,0)&gt;=AT$11),($F52-$O52)/$L52,0),IFERROR(($F52-$O52)*INDEX('S-Curve'!$C$3:$AM$39,MATCH('Development Costs'!$L52,'S-Curve'!$C$3:$C$39,0),MATCH(DATEDIF('Development Costs'!$K52,'Development Costs'!AT$11,"m")+1,'S-Curve'!$C$3:$AM$3,0)),0))</f>
        <v>0</v>
      </c>
      <c r="AU52" s="99">
        <f>IF($N52="Equal",IF(AND(AU$11&gt;$K52,EOMONTH($M52,0)&gt;=AU$11),($F52-$O52)/$L52,0),IFERROR(($F52-$O52)*INDEX('S-Curve'!$C$3:$AM$39,MATCH('Development Costs'!$L52,'S-Curve'!$C$3:$C$39,0),MATCH(DATEDIF('Development Costs'!$K52,'Development Costs'!AU$11,"m")+1,'S-Curve'!$C$3:$AM$3,0)),0))</f>
        <v>0</v>
      </c>
      <c r="AV52" s="99">
        <f>IF($N52="Equal",IF(AND(AV$11&gt;$K52,EOMONTH($M52,0)&gt;=AV$11),($F52-$O52)/$L52,0),IFERROR(($F52-$O52)*INDEX('S-Curve'!$C$3:$AM$39,MATCH('Development Costs'!$L52,'S-Curve'!$C$3:$C$39,0),MATCH(DATEDIF('Development Costs'!$K52,'Development Costs'!AV$11,"m")+1,'S-Curve'!$C$3:$AM$3,0)),0))</f>
        <v>0</v>
      </c>
      <c r="AW52" s="99">
        <f>IF($N52="Equal",IF(AND(AW$11&gt;$K52,EOMONTH($M52,0)&gt;=AW$11),($F52-$O52)/$L52,0),IFERROR(($F52-$O52)*INDEX('S-Curve'!$C$3:$AM$39,MATCH('Development Costs'!$L52,'S-Curve'!$C$3:$C$39,0),MATCH(DATEDIF('Development Costs'!$K52,'Development Costs'!AW$11,"m")+1,'S-Curve'!$C$3:$AM$3,0)),0))</f>
        <v>0</v>
      </c>
      <c r="AX52" s="99">
        <f>IF($N52="Equal",IF(AND(AX$11&gt;$K52,EOMONTH($M52,0)&gt;=AX$11),($F52-$O52)/$L52,0),IFERROR(($F52-$O52)*INDEX('S-Curve'!$C$3:$AM$39,MATCH('Development Costs'!$L52,'S-Curve'!$C$3:$C$39,0),MATCH(DATEDIF('Development Costs'!$K52,'Development Costs'!AX$11,"m")+1,'S-Curve'!$C$3:$AM$3,0)),0))</f>
        <v>0</v>
      </c>
      <c r="AY52" s="99">
        <f>IF($N52="Equal",IF(AND(AY$11&gt;$K52,EOMONTH($M52,0)&gt;=AY$11),($F52-$O52)/$L52,0),IFERROR(($F52-$O52)*INDEX('S-Curve'!$C$3:$AM$39,MATCH('Development Costs'!$L52,'S-Curve'!$C$3:$C$39,0),MATCH(DATEDIF('Development Costs'!$K52,'Development Costs'!AY$11,"m")+1,'S-Curve'!$C$3:$AM$3,0)),0))</f>
        <v>0</v>
      </c>
      <c r="AZ52" s="99">
        <f>IF($N52="Equal",IF(AND(AZ$11&gt;$K52,EOMONTH($M52,0)&gt;=AZ$11),($F52-$O52)/$L52,0),IFERROR(($F52-$O52)*INDEX('S-Curve'!$C$3:$AM$39,MATCH('Development Costs'!$L52,'S-Curve'!$C$3:$C$39,0),MATCH(DATEDIF('Development Costs'!$K52,'Development Costs'!AZ$11,"m")+1,'S-Curve'!$C$3:$AM$3,0)),0))</f>
        <v>0</v>
      </c>
      <c r="BA52" s="99">
        <f>IF($N52="Equal",IF(AND(BA$11&gt;$K52,EOMONTH($M52,0)&gt;=BA$11),($F52-$O52)/$L52,0),IFERROR(($F52-$O52)*INDEX('S-Curve'!$C$3:$AM$39,MATCH('Development Costs'!$L52,'S-Curve'!$C$3:$C$39,0),MATCH(DATEDIF('Development Costs'!$K52,'Development Costs'!BA$11,"m")+1,'S-Curve'!$C$3:$AM$3,0)),0))</f>
        <v>0</v>
      </c>
      <c r="BB52" s="99">
        <f>IF($N52="Equal",IF(AND(BB$11&gt;$K52,EOMONTH($M52,0)&gt;=BB$11),($F52-$O52)/$L52,0),IFERROR(($F52-$O52)*INDEX('S-Curve'!$C$3:$AM$39,MATCH('Development Costs'!$L52,'S-Curve'!$C$3:$C$39,0),MATCH(DATEDIF('Development Costs'!$K52,'Development Costs'!BB$11,"m")+1,'S-Curve'!$C$3:$AM$3,0)),0))</f>
        <v>0</v>
      </c>
      <c r="BC52" s="99">
        <f>IF($N52="Equal",IF(AND(BC$11&gt;$K52,EOMONTH($M52,0)&gt;=BC$11),($F52-$O52)/$L52,0),IFERROR(($F52-$O52)*INDEX('S-Curve'!$C$3:$AM$39,MATCH('Development Costs'!$L52,'S-Curve'!$C$3:$C$39,0),MATCH(DATEDIF('Development Costs'!$K52,'Development Costs'!BC$11,"m")+1,'S-Curve'!$C$3:$AM$3,0)),0))</f>
        <v>0</v>
      </c>
      <c r="BD52" s="99">
        <f>IF($N52="Equal",IF(AND(BD$11&gt;$K52,EOMONTH($M52,0)&gt;=BD$11),($F52-$O52)/$L52,0),IFERROR(($F52-$O52)*INDEX('S-Curve'!$C$3:$AM$39,MATCH('Development Costs'!$L52,'S-Curve'!$C$3:$C$39,0),MATCH(DATEDIF('Development Costs'!$K52,'Development Costs'!BD$11,"m")+1,'S-Curve'!$C$3:$AM$3,0)),0))</f>
        <v>0</v>
      </c>
      <c r="BE52" s="99">
        <f>IF($N52="Equal",IF(AND(BE$11&gt;$K52,EOMONTH($M52,0)&gt;=BE$11),($F52-$O52)/$L52,0),IFERROR(($F52-$O52)*INDEX('S-Curve'!$C$3:$AM$39,MATCH('Development Costs'!$L52,'S-Curve'!$C$3:$C$39,0),MATCH(DATEDIF('Development Costs'!$K52,'Development Costs'!BE$11,"m")+1,'S-Curve'!$C$3:$AM$3,0)),0))</f>
        <v>0</v>
      </c>
      <c r="BF52" s="99">
        <f>IF($N52="Equal",IF(AND(BF$11&gt;$K52,EOMONTH($M52,0)&gt;=BF$11),($F52-$O52)/$L52,0),IFERROR(($F52-$O52)*INDEX('S-Curve'!$C$3:$AM$39,MATCH('Development Costs'!$L52,'S-Curve'!$C$3:$C$39,0),MATCH(DATEDIF('Development Costs'!$K52,'Development Costs'!BF$11,"m")+1,'S-Curve'!$C$3:$AM$3,0)),0))</f>
        <v>0</v>
      </c>
      <c r="BG52" s="99">
        <f>IF($N52="Equal",IF(AND(BG$11&gt;$K52,EOMONTH($M52,0)&gt;=BG$11),($F52-$O52)/$L52,0),IFERROR(($F52-$O52)*INDEX('S-Curve'!$C$3:$AM$39,MATCH('Development Costs'!$L52,'S-Curve'!$C$3:$C$39,0),MATCH(DATEDIF('Development Costs'!$K52,'Development Costs'!BG$11,"m")+1,'S-Curve'!$C$3:$AM$3,0)),0))</f>
        <v>0</v>
      </c>
      <c r="BH52" s="99">
        <f>IF($N52="Equal",IF(AND(BH$11&gt;$K52,EOMONTH($M52,0)&gt;=BH$11),($F52-$O52)/$L52,0),IFERROR(($F52-$O52)*INDEX('S-Curve'!$C$3:$AM$39,MATCH('Development Costs'!$L52,'S-Curve'!$C$3:$C$39,0),MATCH(DATEDIF('Development Costs'!$K52,'Development Costs'!BH$11,"m")+1,'S-Curve'!$C$3:$AM$3,0)),0))</f>
        <v>0</v>
      </c>
      <c r="BI52" s="99">
        <f>IF($N52="Equal",IF(AND(BI$11&gt;$K52,EOMONTH($M52,0)&gt;=BI$11),($F52-$O52)/$L52,0),IFERROR(($F52-$O52)*INDEX('S-Curve'!$C$3:$AM$39,MATCH('Development Costs'!$L52,'S-Curve'!$C$3:$C$39,0),MATCH(DATEDIF('Development Costs'!$K52,'Development Costs'!BI$11,"m")+1,'S-Curve'!$C$3:$AM$3,0)),0))</f>
        <v>0</v>
      </c>
      <c r="BJ52" s="99">
        <f>IF($N52="Equal",IF(AND(BJ$11&gt;$K52,EOMONTH($M52,0)&gt;=BJ$11),($F52-$O52)/$L52,0),IFERROR(($F52-$O52)*INDEX('S-Curve'!$C$3:$AM$39,MATCH('Development Costs'!$L52,'S-Curve'!$C$3:$C$39,0),MATCH(DATEDIF('Development Costs'!$K52,'Development Costs'!BJ$11,"m")+1,'S-Curve'!$C$3:$AM$3,0)),0))</f>
        <v>0</v>
      </c>
      <c r="BK52" s="99">
        <f>IF($N52="Equal",IF(AND(BK$11&gt;$K52,EOMONTH($M52,0)&gt;=BK$11),($F52-$O52)/$L52,0),IFERROR(($F52-$O52)*INDEX('S-Curve'!$C$3:$AM$39,MATCH('Development Costs'!$L52,'S-Curve'!$C$3:$C$39,0),MATCH(DATEDIF('Development Costs'!$K52,'Development Costs'!BK$11,"m")+1,'S-Curve'!$C$3:$AM$3,0)),0))</f>
        <v>0</v>
      </c>
      <c r="BL52" s="99">
        <f>IF($N52="Equal",IF(AND(BL$11&gt;$K52,EOMONTH($M52,0)&gt;=BL$11),($F52-$O52)/$L52,0),IFERROR(($F52-$O52)*INDEX('S-Curve'!$C$3:$AM$39,MATCH('Development Costs'!$L52,'S-Curve'!$C$3:$C$39,0),MATCH(DATEDIF('Development Costs'!$K52,'Development Costs'!BL$11,"m")+1,'S-Curve'!$C$3:$AM$3,0)),0))</f>
        <v>0</v>
      </c>
      <c r="BM52" s="99">
        <f>IF($N52="Equal",IF(AND(BM$11&gt;$K52,EOMONTH($M52,0)&gt;=BM$11),($F52-$O52)/$L52,0),IFERROR(($F52-$O52)*INDEX('S-Curve'!$C$3:$AM$39,MATCH('Development Costs'!$L52,'S-Curve'!$C$3:$C$39,0),MATCH(DATEDIF('Development Costs'!$K52,'Development Costs'!BM$11,"m")+1,'S-Curve'!$C$3:$AM$3,0)),0))</f>
        <v>0</v>
      </c>
      <c r="BN52" s="99">
        <f>IF($N52="Equal",IF(AND(BN$11&gt;$K52,EOMONTH($M52,0)&gt;=BN$11),($F52-$O52)/$L52,0),IFERROR(($F52-$O52)*INDEX('S-Curve'!$C$3:$AM$39,MATCH('Development Costs'!$L52,'S-Curve'!$C$3:$C$39,0),MATCH(DATEDIF('Development Costs'!$K52,'Development Costs'!BN$11,"m")+1,'S-Curve'!$C$3:$AM$3,0)),0))</f>
        <v>0</v>
      </c>
      <c r="BO52" s="99">
        <f>IF($N52="Equal",IF(AND(BO$11&gt;$K52,EOMONTH($M52,0)&gt;=BO$11),($F52-$O52)/$L52,0),IFERROR(($F52-$O52)*INDEX('S-Curve'!$C$3:$AM$39,MATCH('Development Costs'!$L52,'S-Curve'!$C$3:$C$39,0),MATCH(DATEDIF('Development Costs'!$K52,'Development Costs'!BO$11,"m")+1,'S-Curve'!$C$3:$AM$3,0)),0))</f>
        <v>0</v>
      </c>
      <c r="BP52" s="99">
        <f>IF($N52="Equal",IF(AND(BP$11&gt;$K52,EOMONTH($M52,0)&gt;=BP$11),($F52-$O52)/$L52,0),IFERROR(($F52-$O52)*INDEX('S-Curve'!$C$3:$AM$39,MATCH('Development Costs'!$L52,'S-Curve'!$C$3:$C$39,0),MATCH(DATEDIF('Development Costs'!$K52,'Development Costs'!BP$11,"m")+1,'S-Curve'!$C$3:$AM$3,0)),0))</f>
        <v>0</v>
      </c>
      <c r="BQ52" s="99">
        <f>IF($N52="Equal",IF(AND(BQ$11&gt;$K52,EOMONTH($M52,0)&gt;=BQ$11),($F52-$O52)/$L52,0),IFERROR(($F52-$O52)*INDEX('S-Curve'!$C$3:$AM$39,MATCH('Development Costs'!$L52,'S-Curve'!$C$3:$C$39,0),MATCH(DATEDIF('Development Costs'!$K52,'Development Costs'!BQ$11,"m")+1,'S-Curve'!$C$3:$AM$3,0)),0))</f>
        <v>0</v>
      </c>
      <c r="BR52" s="99">
        <f>IF($N52="Equal",IF(AND(BR$11&gt;$K52,EOMONTH($M52,0)&gt;=BR$11),($F52-$O52)/$L52,0),IFERROR(($F52-$O52)*INDEX('S-Curve'!$C$3:$AM$39,MATCH('Development Costs'!$L52,'S-Curve'!$C$3:$C$39,0),MATCH(DATEDIF('Development Costs'!$K52,'Development Costs'!BR$11,"m")+1,'S-Curve'!$C$3:$AM$3,0)),0))</f>
        <v>0</v>
      </c>
      <c r="BS52" s="99">
        <f>IF($N52="Equal",IF(AND(BS$11&gt;$K52,EOMONTH($M52,0)&gt;=BS$11),($F52-$O52)/$L52,0),IFERROR(($F52-$O52)*INDEX('S-Curve'!$C$3:$AM$39,MATCH('Development Costs'!$L52,'S-Curve'!$C$3:$C$39,0),MATCH(DATEDIF('Development Costs'!$K52,'Development Costs'!BS$11,"m")+1,'S-Curve'!$C$3:$AM$3,0)),0))</f>
        <v>0</v>
      </c>
      <c r="BT52" s="99">
        <f>IF($N52="Equal",IF(AND(BT$11&gt;$K52,EOMONTH($M52,0)&gt;=BT$11),($F52-$O52)/$L52,0),IFERROR(($F52-$O52)*INDEX('S-Curve'!$C$3:$AM$39,MATCH('Development Costs'!$L52,'S-Curve'!$C$3:$C$39,0),MATCH(DATEDIF('Development Costs'!$K52,'Development Costs'!BT$11,"m")+1,'S-Curve'!$C$3:$AM$3,0)),0))</f>
        <v>0</v>
      </c>
      <c r="BU52" s="99">
        <f>IF($N52="Equal",IF(AND(BU$11&gt;$K52,EOMONTH($M52,0)&gt;=BU$11),($F52-$O52)/$L52,0),IFERROR(($F52-$O52)*INDEX('S-Curve'!$C$3:$AM$39,MATCH('Development Costs'!$L52,'S-Curve'!$C$3:$C$39,0),MATCH(DATEDIF('Development Costs'!$K52,'Development Costs'!BU$11,"m")+1,'S-Curve'!$C$3:$AM$3,0)),0))</f>
        <v>0</v>
      </c>
      <c r="BV52" s="99">
        <f>IF($N52="Equal",IF(AND(BV$11&gt;$K52,EOMONTH($M52,0)&gt;=BV$11),($F52-$O52)/$L52,0),IFERROR(($F52-$O52)*INDEX('S-Curve'!$C$3:$AM$39,MATCH('Development Costs'!$L52,'S-Curve'!$C$3:$C$39,0),MATCH(DATEDIF('Development Costs'!$K52,'Development Costs'!BV$11,"m")+1,'S-Curve'!$C$3:$AM$3,0)),0))</f>
        <v>0</v>
      </c>
      <c r="BW52" s="99">
        <f>IF($N52="Equal",IF(AND(BW$11&gt;$K52,EOMONTH($M52,0)&gt;=BW$11),($F52-$O52)/$L52,0),IFERROR(($F52-$O52)*INDEX('S-Curve'!$C$3:$AM$39,MATCH('Development Costs'!$L52,'S-Curve'!$C$3:$C$39,0),MATCH(DATEDIF('Development Costs'!$K52,'Development Costs'!BW$11,"m")+1,'S-Curve'!$C$3:$AM$3,0)),0))</f>
        <v>0</v>
      </c>
      <c r="BX52" s="99">
        <f>IF($N52="Equal",IF(AND(BX$11&gt;$K52,EOMONTH($M52,0)&gt;=BX$11),($F52-$O52)/$L52,0),IFERROR(($F52-$O52)*INDEX('S-Curve'!$C$3:$AM$39,MATCH('Development Costs'!$L52,'S-Curve'!$C$3:$C$39,0),MATCH(DATEDIF('Development Costs'!$K52,'Development Costs'!BX$11,"m")+1,'S-Curve'!$C$3:$AM$3,0)),0))</f>
        <v>0</v>
      </c>
      <c r="BY52" s="99">
        <f>IF($N52="Equal",IF(AND(BY$11&gt;$K52,EOMONTH($M52,0)&gt;=BY$11),($F52-$O52)/$L52,0),IFERROR(($F52-$O52)*INDEX('S-Curve'!$C$3:$AM$39,MATCH('Development Costs'!$L52,'S-Curve'!$C$3:$C$39,0),MATCH(DATEDIF('Development Costs'!$K52,'Development Costs'!BY$11,"m")+1,'S-Curve'!$C$3:$AM$3,0)),0))</f>
        <v>0</v>
      </c>
      <c r="BZ52" s="99">
        <f>IF($N52="Equal",IF(AND(BZ$11&gt;$K52,EOMONTH($M52,0)&gt;=BZ$11),($F52-$O52)/$L52,0),IFERROR(($F52-$O52)*INDEX('S-Curve'!$C$3:$AM$39,MATCH('Development Costs'!$L52,'S-Curve'!$C$3:$C$39,0),MATCH(DATEDIF('Development Costs'!$K52,'Development Costs'!BZ$11,"m")+1,'S-Curve'!$C$3:$AM$3,0)),0))</f>
        <v>0</v>
      </c>
      <c r="CA52" s="99">
        <f>IF($N52="Equal",IF(AND(CA$11&gt;$K52,EOMONTH($M52,0)&gt;=CA$11),($F52-$O52)/$L52,0),IFERROR(($F52-$O52)*INDEX('S-Curve'!$C$3:$AM$39,MATCH('Development Costs'!$L52,'S-Curve'!$C$3:$C$39,0),MATCH(DATEDIF('Development Costs'!$K52,'Development Costs'!CA$11,"m")+1,'S-Curve'!$C$3:$AM$3,0)),0))</f>
        <v>0</v>
      </c>
      <c r="CB52" s="99">
        <f>IF($N52="Equal",IF(AND(CB$11&gt;$K52,EOMONTH($M52,0)&gt;=CB$11),($F52-$O52)/$L52,0),IFERROR(($F52-$O52)*INDEX('S-Curve'!$C$3:$AM$39,MATCH('Development Costs'!$L52,'S-Curve'!$C$3:$C$39,0),MATCH(DATEDIF('Development Costs'!$K52,'Development Costs'!CB$11,"m")+1,'S-Curve'!$C$3:$AM$3,0)),0))</f>
        <v>0</v>
      </c>
      <c r="CC52" s="99">
        <f>IF($N52="Equal",IF(AND(CC$11&gt;$K52,EOMONTH($M52,0)&gt;=CC$11),($F52-$O52)/$L52,0),IFERROR(($F52-$O52)*INDEX('S-Curve'!$C$3:$AM$39,MATCH('Development Costs'!$L52,'S-Curve'!$C$3:$C$39,0),MATCH(DATEDIF('Development Costs'!$K52,'Development Costs'!CC$11,"m")+1,'S-Curve'!$C$3:$AM$3,0)),0))</f>
        <v>0</v>
      </c>
      <c r="CD52" s="99">
        <f>IF($N52="Equal",IF(AND(CD$11&gt;$K52,EOMONTH($M52,0)&gt;=CD$11),($F52-$O52)/$L52,0),IFERROR(($F52-$O52)*INDEX('S-Curve'!$C$3:$AM$39,MATCH('Development Costs'!$L52,'S-Curve'!$C$3:$C$39,0),MATCH(DATEDIF('Development Costs'!$K52,'Development Costs'!CD$11,"m")+1,'S-Curve'!$C$3:$AM$3,0)),0))</f>
        <v>0</v>
      </c>
      <c r="CE52" s="99">
        <f>IF($N52="Equal",IF(AND(CE$11&gt;$K52,EOMONTH($M52,0)&gt;=CE$11),($F52-$O52)/$L52,0),IFERROR(($F52-$O52)*INDEX('S-Curve'!$C$3:$AM$39,MATCH('Development Costs'!$L52,'S-Curve'!$C$3:$C$39,0),MATCH(DATEDIF('Development Costs'!$K52,'Development Costs'!CE$11,"m")+1,'S-Curve'!$C$3:$AM$3,0)),0))</f>
        <v>0</v>
      </c>
      <c r="CF52" s="99">
        <f>IF($N52="Equal",IF(AND(CF$11&gt;$K52,EOMONTH($M52,0)&gt;=CF$11),($F52-$O52)/$L52,0),IFERROR(($F52-$O52)*INDEX('S-Curve'!$C$3:$AM$39,MATCH('Development Costs'!$L52,'S-Curve'!$C$3:$C$39,0),MATCH(DATEDIF('Development Costs'!$K52,'Development Costs'!CF$11,"m")+1,'S-Curve'!$C$3:$AM$3,0)),0))</f>
        <v>0</v>
      </c>
      <c r="CG52" s="99">
        <f>IF($N52="Equal",IF(AND(CG$11&gt;$K52,EOMONTH($M52,0)&gt;=CG$11),($F52-$O52)/$L52,0),IFERROR(($F52-$O52)*INDEX('S-Curve'!$C$3:$AM$39,MATCH('Development Costs'!$L52,'S-Curve'!$C$3:$C$39,0),MATCH(DATEDIF('Development Costs'!$K52,'Development Costs'!CG$11,"m")+1,'S-Curve'!$C$3:$AM$3,0)),0))</f>
        <v>0</v>
      </c>
      <c r="CH52" s="99">
        <f>IF($N52="Equal",IF(AND(CH$11&gt;$K52,EOMONTH($M52,0)&gt;=CH$11),($F52-$O52)/$L52,0),IFERROR(($F52-$O52)*INDEX('S-Curve'!$C$3:$AM$39,MATCH('Development Costs'!$L52,'S-Curve'!$C$3:$C$39,0),MATCH(DATEDIF('Development Costs'!$K52,'Development Costs'!CH$11,"m")+1,'S-Curve'!$C$3:$AM$3,0)),0))</f>
        <v>0</v>
      </c>
      <c r="CI52" s="99">
        <f>IF($N52="Equal",IF(AND(CI$11&gt;$K52,EOMONTH($M52,0)&gt;=CI$11),($F52-$O52)/$L52,0),IFERROR(($F52-$O52)*INDEX('S-Curve'!$C$3:$AM$39,MATCH('Development Costs'!$L52,'S-Curve'!$C$3:$C$39,0),MATCH(DATEDIF('Development Costs'!$K52,'Development Costs'!CI$11,"m")+1,'S-Curve'!$C$3:$AM$3,0)),0))</f>
        <v>0</v>
      </c>
      <c r="CJ52" s="99">
        <f>IF($N52="Equal",IF(AND(CJ$11&gt;$K52,EOMONTH($M52,0)&gt;=CJ$11),($F52-$O52)/$L52,0),IFERROR(($F52-$O52)*INDEX('S-Curve'!$C$3:$AM$39,MATCH('Development Costs'!$L52,'S-Curve'!$C$3:$C$39,0),MATCH(DATEDIF('Development Costs'!$K52,'Development Costs'!CJ$11,"m")+1,'S-Curve'!$C$3:$AM$3,0)),0))</f>
        <v>0</v>
      </c>
      <c r="CK52" s="99">
        <f>IF($N52="Equal",IF(AND(CK$11&gt;$K52,EOMONTH($M52,0)&gt;=CK$11),($F52-$O52)/$L52,0),IFERROR(($F52-$O52)*INDEX('S-Curve'!$C$3:$AM$39,MATCH('Development Costs'!$L52,'S-Curve'!$C$3:$C$39,0),MATCH(DATEDIF('Development Costs'!$K52,'Development Costs'!CK$11,"m")+1,'S-Curve'!$C$3:$AM$3,0)),0))</f>
        <v>0</v>
      </c>
      <c r="CL52" s="99">
        <f>IF($N52="Equal",IF(AND(CL$11&gt;$K52,EOMONTH($M52,0)&gt;=CL$11),($F52-$O52)/$L52,0),IFERROR(($F52-$O52)*INDEX('S-Curve'!$C$3:$AM$39,MATCH('Development Costs'!$L52,'S-Curve'!$C$3:$C$39,0),MATCH(DATEDIF('Development Costs'!$K52,'Development Costs'!CL$11,"m")+1,'S-Curve'!$C$3:$AM$3,0)),0))</f>
        <v>0</v>
      </c>
      <c r="CM52" s="99">
        <f>IF($N52="Equal",IF(AND(CM$11&gt;$K52,EOMONTH($M52,0)&gt;=CM$11),($F52-$O52)/$L52,0),IFERROR(($F52-$O52)*INDEX('S-Curve'!$C$3:$AM$39,MATCH('Development Costs'!$L52,'S-Curve'!$C$3:$C$39,0),MATCH(DATEDIF('Development Costs'!$K52,'Development Costs'!CM$11,"m")+1,'S-Curve'!$C$3:$AM$3,0)),0))</f>
        <v>0</v>
      </c>
      <c r="CN52" s="99">
        <f>IF($N52="Equal",IF(AND(CN$11&gt;$K52,EOMONTH($M52,0)&gt;=CN$11),($F52-$O52)/$L52,0),IFERROR(($F52-$O52)*INDEX('S-Curve'!$C$3:$AM$39,MATCH('Development Costs'!$L52,'S-Curve'!$C$3:$C$39,0),MATCH(DATEDIF('Development Costs'!$K52,'Development Costs'!CN$11,"m")+1,'S-Curve'!$C$3:$AM$3,0)),0))</f>
        <v>0</v>
      </c>
      <c r="CO52" s="99">
        <f>IF($N52="Equal",IF(AND(CO$11&gt;$K52,EOMONTH($M52,0)&gt;=CO$11),($F52-$O52)/$L52,0),IFERROR(($F52-$O52)*INDEX('S-Curve'!$C$3:$AM$39,MATCH('Development Costs'!$L52,'S-Curve'!$C$3:$C$39,0),MATCH(DATEDIF('Development Costs'!$K52,'Development Costs'!CO$11,"m")+1,'S-Curve'!$C$3:$AM$3,0)),0))</f>
        <v>0</v>
      </c>
      <c r="CP52" s="99">
        <f>IF($N52="Equal",IF(AND(CP$11&gt;$K52,EOMONTH($M52,0)&gt;=CP$11),($F52-$O52)/$L52,0),IFERROR(($F52-$O52)*INDEX('S-Curve'!$C$3:$AM$39,MATCH('Development Costs'!$L52,'S-Curve'!$C$3:$C$39,0),MATCH(DATEDIF('Development Costs'!$K52,'Development Costs'!CP$11,"m")+1,'S-Curve'!$C$3:$AM$3,0)),0))</f>
        <v>0</v>
      </c>
      <c r="CQ52" s="99">
        <f>IF($N52="Equal",IF(AND(CQ$11&gt;$K52,EOMONTH($M52,0)&gt;=CQ$11),($F52-$O52)/$L52,0),IFERROR(($F52-$O52)*INDEX('S-Curve'!$C$3:$AM$39,MATCH('Development Costs'!$L52,'S-Curve'!$C$3:$C$39,0),MATCH(DATEDIF('Development Costs'!$K52,'Development Costs'!CQ$11,"m")+1,'S-Curve'!$C$3:$AM$3,0)),0))</f>
        <v>0</v>
      </c>
      <c r="CR52" s="99">
        <f>IF($N52="Equal",IF(AND(CR$11&gt;$K52,EOMONTH($M52,0)&gt;=CR$11),($F52-$O52)/$L52,0),IFERROR(($F52-$O52)*INDEX('S-Curve'!$C$3:$AM$39,MATCH('Development Costs'!$L52,'S-Curve'!$C$3:$C$39,0),MATCH(DATEDIF('Development Costs'!$K52,'Development Costs'!CR$11,"m")+1,'S-Curve'!$C$3:$AM$3,0)),0))</f>
        <v>0</v>
      </c>
      <c r="CS52" s="99">
        <f>IF($N52="Equal",IF(AND(CS$11&gt;$K52,EOMONTH($M52,0)&gt;=CS$11),($F52-$O52)/$L52,0),IFERROR(($F52-$O52)*INDEX('S-Curve'!$C$3:$AM$39,MATCH('Development Costs'!$L52,'S-Curve'!$C$3:$C$39,0),MATCH(DATEDIF('Development Costs'!$K52,'Development Costs'!CS$11,"m")+1,'S-Curve'!$C$3:$AM$3,0)),0))</f>
        <v>0</v>
      </c>
      <c r="CT52" s="99">
        <f>IF($N52="Equal",IF(AND(CT$11&gt;$K52,EOMONTH($M52,0)&gt;=CT$11),($F52-$O52)/$L52,0),IFERROR(($F52-$O52)*INDEX('S-Curve'!$C$3:$AM$39,MATCH('Development Costs'!$L52,'S-Curve'!$C$3:$C$39,0),MATCH(DATEDIF('Development Costs'!$K52,'Development Costs'!CT$11,"m")+1,'S-Curve'!$C$3:$AM$3,0)),0))</f>
        <v>0</v>
      </c>
      <c r="CU52" s="99">
        <f>IF($N52="Equal",IF(AND(CU$11&gt;$K52,EOMONTH($M52,0)&gt;=CU$11),($F52-$O52)/$L52,0),IFERROR(($F52-$O52)*INDEX('S-Curve'!$C$3:$AM$39,MATCH('Development Costs'!$L52,'S-Curve'!$C$3:$C$39,0),MATCH(DATEDIF('Development Costs'!$K52,'Development Costs'!CU$11,"m")+1,'S-Curve'!$C$3:$AM$3,0)),0))</f>
        <v>0</v>
      </c>
      <c r="CV52" s="99">
        <f>IF($N52="Equal",IF(AND(CV$11&gt;$K52,EOMONTH($M52,0)&gt;=CV$11),($F52-$O52)/$L52,0),IFERROR(($F52-$O52)*INDEX('S-Curve'!$C$3:$AM$39,MATCH('Development Costs'!$L52,'S-Curve'!$C$3:$C$39,0),MATCH(DATEDIF('Development Costs'!$K52,'Development Costs'!CV$11,"m")+1,'S-Curve'!$C$3:$AM$3,0)),0))</f>
        <v>0</v>
      </c>
      <c r="CW52" s="99">
        <f>IF($N52="Equal",IF(AND(CW$11&gt;$K52,EOMONTH($M52,0)&gt;=CW$11),($F52-$O52)/$L52,0),IFERROR(($F52-$O52)*INDEX('S-Curve'!$C$3:$AM$39,MATCH('Development Costs'!$L52,'S-Curve'!$C$3:$C$39,0),MATCH(DATEDIF('Development Costs'!$K52,'Development Costs'!CW$11,"m")+1,'S-Curve'!$C$3:$AM$3,0)),0))</f>
        <v>0</v>
      </c>
      <c r="CX52" s="99">
        <f>IF($N52="Equal",IF(AND(CX$11&gt;$K52,EOMONTH($M52,0)&gt;=CX$11),($F52-$O52)/$L52,0),IFERROR(($F52-$O52)*INDEX('S-Curve'!$C$3:$AM$39,MATCH('Development Costs'!$L52,'S-Curve'!$C$3:$C$39,0),MATCH(DATEDIF('Development Costs'!$K52,'Development Costs'!CX$11,"m")+1,'S-Curve'!$C$3:$AM$3,0)),0))</f>
        <v>0</v>
      </c>
      <c r="CY52" s="99">
        <f>IF($N52="Equal",IF(AND(CY$11&gt;$K52,EOMONTH($M52,0)&gt;=CY$11),($F52-$O52)/$L52,0),IFERROR(($F52-$O52)*INDEX('S-Curve'!$C$3:$AM$39,MATCH('Development Costs'!$L52,'S-Curve'!$C$3:$C$39,0),MATCH(DATEDIF('Development Costs'!$K52,'Development Costs'!CY$11,"m")+1,'S-Curve'!$C$3:$AM$3,0)),0))</f>
        <v>0</v>
      </c>
      <c r="CZ52" s="99">
        <f>IF($N52="Equal",IF(AND(CZ$11&gt;$K52,EOMONTH($M52,0)&gt;=CZ$11),($F52-$O52)/$L52,0),IFERROR(($F52-$O52)*INDEX('S-Curve'!$C$3:$AM$39,MATCH('Development Costs'!$L52,'S-Curve'!$C$3:$C$39,0),MATCH(DATEDIF('Development Costs'!$K52,'Development Costs'!CZ$11,"m")+1,'S-Curve'!$C$3:$AM$3,0)),0))</f>
        <v>0</v>
      </c>
      <c r="DA52" s="99">
        <f>IF($N52="Equal",IF(AND(DA$11&gt;$K52,EOMONTH($M52,0)&gt;=DA$11),($F52-$O52)/$L52,0),IFERROR(($F52-$O52)*INDEX('S-Curve'!$C$3:$AM$39,MATCH('Development Costs'!$L52,'S-Curve'!$C$3:$C$39,0),MATCH(DATEDIF('Development Costs'!$K52,'Development Costs'!DA$11,"m")+1,'S-Curve'!$C$3:$AM$3,0)),0))</f>
        <v>0</v>
      </c>
      <c r="DB52" s="99">
        <f>IF($N52="Equal",IF(AND(DB$11&gt;$K52,EOMONTH($M52,0)&gt;=DB$11),($F52-$O52)/$L52,0),IFERROR(($F52-$O52)*INDEX('S-Curve'!$C$3:$AM$39,MATCH('Development Costs'!$L52,'S-Curve'!$C$3:$C$39,0),MATCH(DATEDIF('Development Costs'!$K52,'Development Costs'!DB$11,"m")+1,'S-Curve'!$C$3:$AM$3,0)),0))</f>
        <v>0</v>
      </c>
      <c r="DC52" s="99">
        <f>IF($N52="Equal",IF(AND(DC$11&gt;$K52,EOMONTH($M52,0)&gt;=DC$11),($F52-$O52)/$L52,0),IFERROR(($F52-$O52)*INDEX('S-Curve'!$C$3:$AM$39,MATCH('Development Costs'!$L52,'S-Curve'!$C$3:$C$39,0),MATCH(DATEDIF('Development Costs'!$K52,'Development Costs'!DC$11,"m")+1,'S-Curve'!$C$3:$AM$3,0)),0))</f>
        <v>0</v>
      </c>
      <c r="DD52" s="99">
        <f>IF($N52="Equal",IF(AND(DD$11&gt;$K52,EOMONTH($M52,0)&gt;=DD$11),($F52-$O52)/$L52,0),IFERROR(($F52-$O52)*INDEX('S-Curve'!$C$3:$AM$39,MATCH('Development Costs'!$L52,'S-Curve'!$C$3:$C$39,0),MATCH(DATEDIF('Development Costs'!$K52,'Development Costs'!DD$11,"m")+1,'S-Curve'!$C$3:$AM$3,0)),0))</f>
        <v>0</v>
      </c>
      <c r="DE52" s="99">
        <f>IF($N52="Equal",IF(AND(DE$11&gt;$K52,EOMONTH($M52,0)&gt;=DE$11),($F52-$O52)/$L52,0),IFERROR(($F52-$O52)*INDEX('S-Curve'!$C$3:$AM$39,MATCH('Development Costs'!$L52,'S-Curve'!$C$3:$C$39,0),MATCH(DATEDIF('Development Costs'!$K52,'Development Costs'!DE$11,"m")+1,'S-Curve'!$C$3:$AM$3,0)),0))</f>
        <v>0</v>
      </c>
      <c r="DF52" s="99">
        <f>IF($N52="Equal",IF(AND(DF$11&gt;$K52,EOMONTH($M52,0)&gt;=DF$11),($F52-$O52)/$L52,0),IFERROR(($F52-$O52)*INDEX('S-Curve'!$C$3:$AM$39,MATCH('Development Costs'!$L52,'S-Curve'!$C$3:$C$39,0),MATCH(DATEDIF('Development Costs'!$K52,'Development Costs'!DF$11,"m")+1,'S-Curve'!$C$3:$AM$3,0)),0))</f>
        <v>0</v>
      </c>
      <c r="DG52" s="99">
        <f>IF($N52="Equal",IF(AND(DG$11&gt;$K52,EOMONTH($M52,0)&gt;=DG$11),($F52-$O52)/$L52,0),IFERROR(($F52-$O52)*INDEX('S-Curve'!$C$3:$AM$39,MATCH('Development Costs'!$L52,'S-Curve'!$C$3:$C$39,0),MATCH(DATEDIF('Development Costs'!$K52,'Development Costs'!DG$11,"m")+1,'S-Curve'!$C$3:$AM$3,0)),0))</f>
        <v>0</v>
      </c>
      <c r="DH52" s="99">
        <f>IF($N52="Equal",IF(AND(DH$11&gt;$K52,EOMONTH($M52,0)&gt;=DH$11),($F52-$O52)/$L52,0),IFERROR(($F52-$O52)*INDEX('S-Curve'!$C$3:$AM$39,MATCH('Development Costs'!$L52,'S-Curve'!$C$3:$C$39,0),MATCH(DATEDIF('Development Costs'!$K52,'Development Costs'!DH$11,"m")+1,'S-Curve'!$C$3:$AM$3,0)),0))</f>
        <v>0</v>
      </c>
      <c r="DI52" s="99">
        <f>IF($N52="Equal",IF(AND(DI$11&gt;$K52,EOMONTH($M52,0)&gt;=DI$11),($F52-$O52)/$L52,0),IFERROR(($F52-$O52)*INDEX('S-Curve'!$C$3:$AM$39,MATCH('Development Costs'!$L52,'S-Curve'!$C$3:$C$39,0),MATCH(DATEDIF('Development Costs'!$K52,'Development Costs'!DI$11,"m")+1,'S-Curve'!$C$3:$AM$3,0)),0))</f>
        <v>0</v>
      </c>
      <c r="DJ52" s="99">
        <f>IF($N52="Equal",IF(AND(DJ$11&gt;$K52,EOMONTH($M52,0)&gt;=DJ$11),($F52-$O52)/$L52,0),IFERROR(($F52-$O52)*INDEX('S-Curve'!$C$3:$AM$39,MATCH('Development Costs'!$L52,'S-Curve'!$C$3:$C$39,0),MATCH(DATEDIF('Development Costs'!$K52,'Development Costs'!DJ$11,"m")+1,'S-Curve'!$C$3:$AM$3,0)),0))</f>
        <v>0</v>
      </c>
      <c r="DK52" s="99">
        <f>IF($N52="Equal",IF(AND(DK$11&gt;$K52,EOMONTH($M52,0)&gt;=DK$11),($F52-$O52)/$L52,0),IFERROR(($F52-$O52)*INDEX('S-Curve'!$C$3:$AM$39,MATCH('Development Costs'!$L52,'S-Curve'!$C$3:$C$39,0),MATCH(DATEDIF('Development Costs'!$K52,'Development Costs'!DK$11,"m")+1,'S-Curve'!$C$3:$AM$3,0)),0))</f>
        <v>0</v>
      </c>
      <c r="DL52" s="99">
        <f>IF($N52="Equal",IF(AND(DL$11&gt;$K52,EOMONTH($M52,0)&gt;=DL$11),($F52-$O52)/$L52,0),IFERROR(($F52-$O52)*INDEX('S-Curve'!$C$3:$AM$39,MATCH('Development Costs'!$L52,'S-Curve'!$C$3:$C$39,0),MATCH(DATEDIF('Development Costs'!$K52,'Development Costs'!DL$11,"m")+1,'S-Curve'!$C$3:$AM$3,0)),0))</f>
        <v>0</v>
      </c>
      <c r="DM52" s="99">
        <f>IF($N52="Equal",IF(AND(DM$11&gt;$K52,EOMONTH($M52,0)&gt;=DM$11),($F52-$O52)/$L52,0),IFERROR(($F52-$O52)*INDEX('S-Curve'!$C$3:$AM$39,MATCH('Development Costs'!$L52,'S-Curve'!$C$3:$C$39,0),MATCH(DATEDIF('Development Costs'!$K52,'Development Costs'!DM$11,"m")+1,'S-Curve'!$C$3:$AM$3,0)),0))</f>
        <v>0</v>
      </c>
      <c r="DN52" s="99">
        <f>IF($N52="Equal",IF(AND(DN$11&gt;$K52,EOMONTH($M52,0)&gt;=DN$11),($F52-$O52)/$L52,0),IFERROR(($F52-$O52)*INDEX('S-Curve'!$C$3:$AM$39,MATCH('Development Costs'!$L52,'S-Curve'!$C$3:$C$39,0),MATCH(DATEDIF('Development Costs'!$K52,'Development Costs'!DN$11,"m")+1,'S-Curve'!$C$3:$AM$3,0)),0))</f>
        <v>0</v>
      </c>
      <c r="DO52" s="99">
        <f>IF($N52="Equal",IF(AND(DO$11&gt;$K52,EOMONTH($M52,0)&gt;=DO$11),($F52-$O52)/$L52,0),IFERROR(($F52-$O52)*INDEX('S-Curve'!$C$3:$AM$39,MATCH('Development Costs'!$L52,'S-Curve'!$C$3:$C$39,0),MATCH(DATEDIF('Development Costs'!$K52,'Development Costs'!DO$11,"m")+1,'S-Curve'!$C$3:$AM$3,0)),0))</f>
        <v>0</v>
      </c>
      <c r="DP52" s="99">
        <f>IF($N52="Equal",IF(AND(DP$11&gt;$K52,EOMONTH($M52,0)&gt;=DP$11),($F52-$O52)/$L52,0),IFERROR(($F52-$O52)*INDEX('S-Curve'!$C$3:$AM$39,MATCH('Development Costs'!$L52,'S-Curve'!$C$3:$C$39,0),MATCH(DATEDIF('Development Costs'!$K52,'Development Costs'!DP$11,"m")+1,'S-Curve'!$C$3:$AM$3,0)),0))</f>
        <v>0</v>
      </c>
      <c r="DQ52" s="99">
        <f>IF($N52="Equal",IF(AND(DQ$11&gt;$K52,EOMONTH($M52,0)&gt;=DQ$11),($F52-$O52)/$L52,0),IFERROR(($F52-$O52)*INDEX('S-Curve'!$C$3:$AM$39,MATCH('Development Costs'!$L52,'S-Curve'!$C$3:$C$39,0),MATCH(DATEDIF('Development Costs'!$K52,'Development Costs'!DQ$11,"m")+1,'S-Curve'!$C$3:$AM$3,0)),0))</f>
        <v>0</v>
      </c>
      <c r="DR52" s="99">
        <f>IF($N52="Equal",IF(AND(DR$11&gt;$K52,EOMONTH($M52,0)&gt;=DR$11),($F52-$O52)/$L52,0),IFERROR(($F52-$O52)*INDEX('S-Curve'!$C$3:$AM$39,MATCH('Development Costs'!$L52,'S-Curve'!$C$3:$C$39,0),MATCH(DATEDIF('Development Costs'!$K52,'Development Costs'!DR$11,"m")+1,'S-Curve'!$C$3:$AM$3,0)),0))</f>
        <v>0</v>
      </c>
      <c r="DS52" s="99">
        <f>IF($N52="Equal",IF(AND(DS$11&gt;$K52,EOMONTH($M52,0)&gt;=DS$11),($F52-$O52)/$L52,0),IFERROR(($F52-$O52)*INDEX('S-Curve'!$C$3:$AM$39,MATCH('Development Costs'!$L52,'S-Curve'!$C$3:$C$39,0),MATCH(DATEDIF('Development Costs'!$K52,'Development Costs'!DS$11,"m")+1,'S-Curve'!$C$3:$AM$3,0)),0))</f>
        <v>0</v>
      </c>
      <c r="DT52" s="99">
        <f>IF($N52="Equal",IF(AND(DT$11&gt;$K52,EOMONTH($M52,0)&gt;=DT$11),($F52-$O52)/$L52,0),IFERROR(($F52-$O52)*INDEX('S-Curve'!$C$3:$AM$39,MATCH('Development Costs'!$L52,'S-Curve'!$C$3:$C$39,0),MATCH(DATEDIF('Development Costs'!$K52,'Development Costs'!DT$11,"m")+1,'S-Curve'!$C$3:$AM$3,0)),0))</f>
        <v>0</v>
      </c>
      <c r="DU52" s="99">
        <f>IF($N52="Equal",IF(AND(DU$11&gt;$K52,EOMONTH($M52,0)&gt;=DU$11),($F52-$O52)/$L52,0),IFERROR(($F52-$O52)*INDEX('S-Curve'!$C$3:$AM$39,MATCH('Development Costs'!$L52,'S-Curve'!$C$3:$C$39,0),MATCH(DATEDIF('Development Costs'!$K52,'Development Costs'!DU$11,"m")+1,'S-Curve'!$C$3:$AM$3,0)),0))</f>
        <v>0</v>
      </c>
      <c r="DV52" s="99">
        <f>IF($N52="Equal",IF(AND(DV$11&gt;$K52,EOMONTH($M52,0)&gt;=DV$11),($F52-$O52)/$L52,0),IFERROR(($F52-$O52)*INDEX('S-Curve'!$C$3:$AM$39,MATCH('Development Costs'!$L52,'S-Curve'!$C$3:$C$39,0),MATCH(DATEDIF('Development Costs'!$K52,'Development Costs'!DV$11,"m")+1,'S-Curve'!$C$3:$AM$3,0)),0))</f>
        <v>0</v>
      </c>
      <c r="DW52" s="99">
        <f>IF($N52="Equal",IF(AND(DW$11&gt;$K52,EOMONTH($M52,0)&gt;=DW$11),($F52-$O52)/$L52,0),IFERROR(($F52-$O52)*INDEX('S-Curve'!$C$3:$AM$39,MATCH('Development Costs'!$L52,'S-Curve'!$C$3:$C$39,0),MATCH(DATEDIF('Development Costs'!$K52,'Development Costs'!DW$11,"m")+1,'S-Curve'!$C$3:$AM$3,0)),0))</f>
        <v>0</v>
      </c>
      <c r="DX52" s="99">
        <f>IF($N52="Equal",IF(AND(DX$11&gt;$K52,EOMONTH($M52,0)&gt;=DX$11),($F52-$O52)/$L52,0),IFERROR(($F52-$O52)*INDEX('S-Curve'!$C$3:$AM$39,MATCH('Development Costs'!$L52,'S-Curve'!$C$3:$C$39,0),MATCH(DATEDIF('Development Costs'!$K52,'Development Costs'!DX$11,"m")+1,'S-Curve'!$C$3:$AM$3,0)),0))</f>
        <v>0</v>
      </c>
      <c r="DY52" s="99">
        <f>IF($N52="Equal",IF(AND(DY$11&gt;$K52,EOMONTH($M52,0)&gt;=DY$11),($F52-$O52)/$L52,0),IFERROR(($F52-$O52)*INDEX('S-Curve'!$C$3:$AM$39,MATCH('Development Costs'!$L52,'S-Curve'!$C$3:$C$39,0),MATCH(DATEDIF('Development Costs'!$K52,'Development Costs'!DY$11,"m")+1,'S-Curve'!$C$3:$AM$3,0)),0))</f>
        <v>0</v>
      </c>
      <c r="DZ52" s="99">
        <f>IF($N52="Equal",IF(AND(DZ$11&gt;$K52,EOMONTH($M52,0)&gt;=DZ$11),($F52-$O52)/$L52,0),IFERROR(($F52-$O52)*INDEX('S-Curve'!$C$3:$AM$39,MATCH('Development Costs'!$L52,'S-Curve'!$C$3:$C$39,0),MATCH(DATEDIF('Development Costs'!$K52,'Development Costs'!DZ$11,"m")+1,'S-Curve'!$C$3:$AM$3,0)),0))</f>
        <v>0</v>
      </c>
      <c r="EA52" s="99">
        <f>IF($N52="Equal",IF(AND(EA$11&gt;$K52,EOMONTH($M52,0)&gt;=EA$11),($F52-$O52)/$L52,0),IFERROR(($F52-$O52)*INDEX('S-Curve'!$C$3:$AM$39,MATCH('Development Costs'!$L52,'S-Curve'!$C$3:$C$39,0),MATCH(DATEDIF('Development Costs'!$K52,'Development Costs'!EA$11,"m")+1,'S-Curve'!$C$3:$AM$3,0)),0))</f>
        <v>0</v>
      </c>
      <c r="EB52" s="99">
        <f>IF($N52="Equal",IF(AND(EB$11&gt;$K52,EOMONTH($M52,0)&gt;=EB$11),($F52-$O52)/$L52,0),IFERROR(($F52-$O52)*INDEX('S-Curve'!$C$3:$AM$39,MATCH('Development Costs'!$L52,'S-Curve'!$C$3:$C$39,0),MATCH(DATEDIF('Development Costs'!$K52,'Development Costs'!EB$11,"m")+1,'S-Curve'!$C$3:$AM$3,0)),0))</f>
        <v>0</v>
      </c>
      <c r="EC52" s="99">
        <f>IF($N52="Equal",IF(AND(EC$11&gt;$K52,EOMONTH($M52,0)&gt;=EC$11),($F52-$O52)/$L52,0),IFERROR(($F52-$O52)*INDEX('S-Curve'!$C$3:$AM$39,MATCH('Development Costs'!$L52,'S-Curve'!$C$3:$C$39,0),MATCH(DATEDIF('Development Costs'!$K52,'Development Costs'!EC$11,"m")+1,'S-Curve'!$C$3:$AM$3,0)),0))</f>
        <v>0</v>
      </c>
      <c r="ED52" s="99">
        <f>IF($N52="Equal",IF(AND(ED$11&gt;$K52,EOMONTH($M52,0)&gt;=ED$11),($F52-$O52)/$L52,0),IFERROR(($F52-$O52)*INDEX('S-Curve'!$C$3:$AM$39,MATCH('Development Costs'!$L52,'S-Curve'!$C$3:$C$39,0),MATCH(DATEDIF('Development Costs'!$K52,'Development Costs'!ED$11,"m")+1,'S-Curve'!$C$3:$AM$3,0)),0))</f>
        <v>0</v>
      </c>
      <c r="EE52" s="99">
        <f>IF($N52="Equal",IF(AND(EE$11&gt;$K52,EOMONTH($M52,0)&gt;=EE$11),($F52-$O52)/$L52,0),IFERROR(($F52-$O52)*INDEX('S-Curve'!$C$3:$AM$39,MATCH('Development Costs'!$L52,'S-Curve'!$C$3:$C$39,0),MATCH(DATEDIF('Development Costs'!$K52,'Development Costs'!EE$11,"m")+1,'S-Curve'!$C$3:$AM$3,0)),0))</f>
        <v>0</v>
      </c>
      <c r="EF52" s="99">
        <f>IF($N52="Equal",IF(AND(EF$11&gt;$K52,EOMONTH($M52,0)&gt;=EF$11),($F52-$O52)/$L52,0),IFERROR(($F52-$O52)*INDEX('S-Curve'!$C$3:$AM$39,MATCH('Development Costs'!$L52,'S-Curve'!$C$3:$C$39,0),MATCH(DATEDIF('Development Costs'!$K52,'Development Costs'!EF$11,"m")+1,'S-Curve'!$C$3:$AM$3,0)),0))</f>
        <v>0</v>
      </c>
      <c r="EG52" s="99">
        <f>IF(EC52="Equal",IF(AND(EG$11&gt;$K52,EOMONTH($M52,0)&gt;=EG$11),($F52-$O52)/$L52,0),IFERROR(($F52-$O52)*INDEX('S-Curve'!$C$3:$AM$39,MATCH('Development Costs'!$L52,'S-Curve'!$C$3:$C$39,0),MATCH(DATEDIF('Development Costs'!$K52,'Development Costs'!EG$11,"m")+1,'S-Curve'!$C$3:$AM$3,0)),0))</f>
        <v>0</v>
      </c>
    </row>
    <row r="53" spans="2:137">
      <c r="B53" s="5" t="s">
        <v>426</v>
      </c>
      <c r="E53" s="1">
        <v>1</v>
      </c>
      <c r="F53" s="71">
        <v>90000</v>
      </c>
      <c r="G53" s="105">
        <f t="shared" si="27"/>
        <v>0.37979811620134363</v>
      </c>
      <c r="H53" s="99">
        <f>F53/Assumptions!$D$60</f>
        <v>486.48648648648651</v>
      </c>
      <c r="I53" s="32">
        <f t="shared" ca="1" si="28"/>
        <v>9.432135474288859E-4</v>
      </c>
      <c r="K53" s="73">
        <f>Assumptions!$D$16</f>
        <v>46204</v>
      </c>
      <c r="L53" s="155">
        <f>Assumptions!$D$17</f>
        <v>23</v>
      </c>
      <c r="M53" s="149">
        <f t="shared" si="29"/>
        <v>46874</v>
      </c>
      <c r="N53" s="70" t="s">
        <v>400</v>
      </c>
      <c r="O53" s="71">
        <v>0</v>
      </c>
      <c r="P53" s="1" t="str">
        <f t="shared" si="8"/>
        <v/>
      </c>
      <c r="Q53" s="99">
        <f t="shared" si="30"/>
        <v>0</v>
      </c>
      <c r="R53" s="99">
        <f>IF($N53="Equal",IF(AND(R$11&gt;$K53,EOMONTH($M53,0)&gt;=R$11),($F53-$O53)/$L53,0),IFERROR(($F53-$O53)*INDEX('S-Curve'!$C$3:$AM$39,MATCH('Development Costs'!$L53,'S-Curve'!$C$3:$C$39,0),MATCH(DATEDIF('Development Costs'!$K53,'Development Costs'!R$11,"m")+1,'S-Curve'!$C$3:$AM$3,0)),0))</f>
        <v>900</v>
      </c>
      <c r="S53" s="99">
        <f>IF($N53="Equal",IF(AND(S$11&gt;$K53,EOMONTH($M53,0)&gt;=S$11),($F53-$O53)/$L53,0),IFERROR(($F53-$O53)*INDEX('S-Curve'!$C$3:$AM$39,MATCH('Development Costs'!$L53,'S-Curve'!$C$3:$C$39,0),MATCH(DATEDIF('Development Costs'!$K53,'Development Costs'!S$11,"m")+1,'S-Curve'!$C$3:$AM$3,0)),0))</f>
        <v>900</v>
      </c>
      <c r="T53" s="99">
        <f>IF($N53="Equal",IF(AND(T$11&gt;$K53,EOMONTH($M53,0)&gt;=T$11),($F53-$O53)/$L53,0),IFERROR(($F53-$O53)*INDEX('S-Curve'!$C$3:$AM$39,MATCH('Development Costs'!$L53,'S-Curve'!$C$3:$C$39,0),MATCH(DATEDIF('Development Costs'!$K53,'Development Costs'!T$11,"m")+1,'S-Curve'!$C$3:$AM$3,0)),0))</f>
        <v>900</v>
      </c>
      <c r="U53" s="99">
        <f>IF($N53="Equal",IF(AND(U$11&gt;$K53,EOMONTH($M53,0)&gt;=U$11),($F53-$O53)/$L53,0),IFERROR(($F53-$O53)*INDEX('S-Curve'!$C$3:$AM$39,MATCH('Development Costs'!$L53,'S-Curve'!$C$3:$C$39,0),MATCH(DATEDIF('Development Costs'!$K53,'Development Costs'!U$11,"m")+1,'S-Curve'!$C$3:$AM$3,0)),0))</f>
        <v>900</v>
      </c>
      <c r="V53" s="99">
        <f>IF($N53="Equal",IF(AND(V$11&gt;$K53,EOMONTH($M53,0)&gt;=V$11),($F53-$O53)/$L53,0),IFERROR(($F53-$O53)*INDEX('S-Curve'!$C$3:$AM$39,MATCH('Development Costs'!$L53,'S-Curve'!$C$3:$C$39,0),MATCH(DATEDIF('Development Costs'!$K53,'Development Costs'!V$11,"m")+1,'S-Curve'!$C$3:$AM$3,0)),0))</f>
        <v>1800</v>
      </c>
      <c r="W53" s="99">
        <f>IF($N53="Equal",IF(AND(W$11&gt;$K53,EOMONTH($M53,0)&gt;=W$11),($F53-$O53)/$L53,0),IFERROR(($F53-$O53)*INDEX('S-Curve'!$C$3:$AM$39,MATCH('Development Costs'!$L53,'S-Curve'!$C$3:$C$39,0),MATCH(DATEDIF('Development Costs'!$K53,'Development Costs'!W$11,"m")+1,'S-Curve'!$C$3:$AM$3,0)),0))</f>
        <v>1800</v>
      </c>
      <c r="X53" s="99">
        <f>IF($N53="Equal",IF(AND(X$11&gt;$K53,EOMONTH($M53,0)&gt;=X$11),($F53-$O53)/$L53,0),IFERROR(($F53-$O53)*INDEX('S-Curve'!$C$3:$AM$39,MATCH('Development Costs'!$L53,'S-Curve'!$C$3:$C$39,0),MATCH(DATEDIF('Development Costs'!$K53,'Development Costs'!X$11,"m")+1,'S-Curve'!$C$3:$AM$3,0)),0))</f>
        <v>1800</v>
      </c>
      <c r="Y53" s="99">
        <f>IF($N53="Equal",IF(AND(Y$11&gt;$K53,EOMONTH($M53,0)&gt;=Y$11),($F53-$O53)/$L53,0),IFERROR(($F53-$O53)*INDEX('S-Curve'!$C$3:$AM$39,MATCH('Development Costs'!$L53,'S-Curve'!$C$3:$C$39,0),MATCH(DATEDIF('Development Costs'!$K53,'Development Costs'!Y$11,"m")+1,'S-Curve'!$C$3:$AM$3,0)),0))</f>
        <v>2700</v>
      </c>
      <c r="Z53" s="99">
        <f>IF($N53="Equal",IF(AND(Z$11&gt;$K53,EOMONTH($M53,0)&gt;=Z$11),($F53-$O53)/$L53,0),IFERROR(($F53-$O53)*INDEX('S-Curve'!$C$3:$AM$39,MATCH('Development Costs'!$L53,'S-Curve'!$C$3:$C$39,0),MATCH(DATEDIF('Development Costs'!$K53,'Development Costs'!Z$11,"m")+1,'S-Curve'!$C$3:$AM$3,0)),0))</f>
        <v>3600</v>
      </c>
      <c r="AA53" s="99">
        <f>IF($N53="Equal",IF(AND(AA$11&gt;$K53,EOMONTH($M53,0)&gt;=AA$11),($F53-$O53)/$L53,0),IFERROR(($F53-$O53)*INDEX('S-Curve'!$C$3:$AM$39,MATCH('Development Costs'!$L53,'S-Curve'!$C$3:$C$39,0),MATCH(DATEDIF('Development Costs'!$K53,'Development Costs'!AA$11,"m")+1,'S-Curve'!$C$3:$AM$3,0)),0))</f>
        <v>5400</v>
      </c>
      <c r="AB53" s="99">
        <f>IF($N53="Equal",IF(AND(AB$11&gt;$K53,EOMONTH($M53,0)&gt;=AB$11),($F53-$O53)/$L53,0),IFERROR(($F53-$O53)*INDEX('S-Curve'!$C$3:$AM$39,MATCH('Development Costs'!$L53,'S-Curve'!$C$3:$C$39,0),MATCH(DATEDIF('Development Costs'!$K53,'Development Costs'!AB$11,"m")+1,'S-Curve'!$C$3:$AM$3,0)),0))</f>
        <v>6300.0000000000009</v>
      </c>
      <c r="AC53" s="99">
        <f>IF($N53="Equal",IF(AND(AC$11&gt;$K53,EOMONTH($M53,0)&gt;=AC$11),($F53-$O53)/$L53,0),IFERROR(($F53-$O53)*INDEX('S-Curve'!$C$3:$AM$39,MATCH('Development Costs'!$L53,'S-Curve'!$C$3:$C$39,0),MATCH(DATEDIF('Development Costs'!$K53,'Development Costs'!AC$11,"m")+1,'S-Curve'!$C$3:$AM$3,0)),0))</f>
        <v>6300.0000000000009</v>
      </c>
      <c r="AD53" s="99">
        <f>IF($N53="Equal",IF(AND(AD$11&gt;$K53,EOMONTH($M53,0)&gt;=AD$11),($F53-$O53)/$L53,0),IFERROR(($F53-$O53)*INDEX('S-Curve'!$C$3:$AM$39,MATCH('Development Costs'!$L53,'S-Curve'!$C$3:$C$39,0),MATCH(DATEDIF('Development Costs'!$K53,'Development Costs'!AD$11,"m")+1,'S-Curve'!$C$3:$AM$3,0)),0))</f>
        <v>7200</v>
      </c>
      <c r="AE53" s="99">
        <f>IF($N53="Equal",IF(AND(AE$11&gt;$K53,EOMONTH($M53,0)&gt;=AE$11),($F53-$O53)/$L53,0),IFERROR(($F53-$O53)*INDEX('S-Curve'!$C$3:$AM$39,MATCH('Development Costs'!$L53,'S-Curve'!$C$3:$C$39,0),MATCH(DATEDIF('Development Costs'!$K53,'Development Costs'!AE$11,"m")+1,'S-Curve'!$C$3:$AM$3,0)),0))</f>
        <v>7200</v>
      </c>
      <c r="AF53" s="99">
        <f>IF($N53="Equal",IF(AND(AF$11&gt;$K53,EOMONTH($M53,0)&gt;=AF$11),($F53-$O53)/$L53,0),IFERROR(($F53-$O53)*INDEX('S-Curve'!$C$3:$AM$39,MATCH('Development Costs'!$L53,'S-Curve'!$C$3:$C$39,0),MATCH(DATEDIF('Development Costs'!$K53,'Development Costs'!AF$11,"m")+1,'S-Curve'!$C$3:$AM$3,0)),0))</f>
        <v>6300.0000000000009</v>
      </c>
      <c r="AG53" s="99">
        <f>IF($N53="Equal",IF(AND(AG$11&gt;$K53,EOMONTH($M53,0)&gt;=AG$11),($F53-$O53)/$L53,0),IFERROR(($F53-$O53)*INDEX('S-Curve'!$C$3:$AM$39,MATCH('Development Costs'!$L53,'S-Curve'!$C$3:$C$39,0),MATCH(DATEDIF('Development Costs'!$K53,'Development Costs'!AG$11,"m")+1,'S-Curve'!$C$3:$AM$3,0)),0))</f>
        <v>5400</v>
      </c>
      <c r="AH53" s="99">
        <f>IF($N53="Equal",IF(AND(AH$11&gt;$K53,EOMONTH($M53,0)&gt;=AH$11),($F53-$O53)/$L53,0),IFERROR(($F53-$O53)*INDEX('S-Curve'!$C$3:$AM$39,MATCH('Development Costs'!$L53,'S-Curve'!$C$3:$C$39,0),MATCH(DATEDIF('Development Costs'!$K53,'Development Costs'!AH$11,"m")+1,'S-Curve'!$C$3:$AM$3,0)),0))</f>
        <v>5400</v>
      </c>
      <c r="AI53" s="99">
        <f>IF($N53="Equal",IF(AND(AI$11&gt;$K53,EOMONTH($M53,0)&gt;=AI$11),($F53-$O53)/$L53,0),IFERROR(($F53-$O53)*INDEX('S-Curve'!$C$3:$AM$39,MATCH('Development Costs'!$L53,'S-Curve'!$C$3:$C$39,0),MATCH(DATEDIF('Development Costs'!$K53,'Development Costs'!AI$11,"m")+1,'S-Curve'!$C$3:$AM$3,0)),0))</f>
        <v>4500</v>
      </c>
      <c r="AJ53" s="99">
        <f>IF($N53="Equal",IF(AND(AJ$11&gt;$K53,EOMONTH($M53,0)&gt;=AJ$11),($F53-$O53)/$L53,0),IFERROR(($F53-$O53)*INDEX('S-Curve'!$C$3:$AM$39,MATCH('Development Costs'!$L53,'S-Curve'!$C$3:$C$39,0),MATCH(DATEDIF('Development Costs'!$K53,'Development Costs'!AJ$11,"m")+1,'S-Curve'!$C$3:$AM$3,0)),0))</f>
        <v>4500</v>
      </c>
      <c r="AK53" s="99">
        <f>IF($N53="Equal",IF(AND(AK$11&gt;$K53,EOMONTH($M53,0)&gt;=AK$11),($F53-$O53)/$L53,0),IFERROR(($F53-$O53)*INDEX('S-Curve'!$C$3:$AM$39,MATCH('Development Costs'!$L53,'S-Curve'!$C$3:$C$39,0),MATCH(DATEDIF('Development Costs'!$K53,'Development Costs'!AK$11,"m")+1,'S-Curve'!$C$3:$AM$3,0)),0))</f>
        <v>2700</v>
      </c>
      <c r="AL53" s="99">
        <f>IF($N53="Equal",IF(AND(AL$11&gt;$K53,EOMONTH($M53,0)&gt;=AL$11),($F53-$O53)/$L53,0),IFERROR(($F53-$O53)*INDEX('S-Curve'!$C$3:$AM$39,MATCH('Development Costs'!$L53,'S-Curve'!$C$3:$C$39,0),MATCH(DATEDIF('Development Costs'!$K53,'Development Costs'!AL$11,"m")+1,'S-Curve'!$C$3:$AM$3,0)),0))</f>
        <v>2700</v>
      </c>
      <c r="AM53" s="99">
        <f>IF($N53="Equal",IF(AND(AM$11&gt;$K53,EOMONTH($M53,0)&gt;=AM$11),($F53-$O53)/$L53,0),IFERROR(($F53-$O53)*INDEX('S-Curve'!$C$3:$AM$39,MATCH('Development Costs'!$L53,'S-Curve'!$C$3:$C$39,0),MATCH(DATEDIF('Development Costs'!$K53,'Development Costs'!AM$11,"m")+1,'S-Curve'!$C$3:$AM$3,0)),0))</f>
        <v>1800</v>
      </c>
      <c r="AN53" s="99">
        <f>IF($N53="Equal",IF(AND(AN$11&gt;$K53,EOMONTH($M53,0)&gt;=AN$11),($F53-$O53)/$L53,0),IFERROR(($F53-$O53)*INDEX('S-Curve'!$C$3:$AM$39,MATCH('Development Costs'!$L53,'S-Curve'!$C$3:$C$39,0),MATCH(DATEDIF('Development Costs'!$K53,'Development Costs'!AN$11,"m")+1,'S-Curve'!$C$3:$AM$3,0)),0))</f>
        <v>9000</v>
      </c>
      <c r="AO53" s="99">
        <f>IF($N53="Equal",IF(AND(AO$11&gt;$K53,EOMONTH($M53,0)&gt;=AO$11),($F53-$O53)/$L53,0),IFERROR(($F53-$O53)*INDEX('S-Curve'!$C$3:$AM$39,MATCH('Development Costs'!$L53,'S-Curve'!$C$3:$C$39,0),MATCH(DATEDIF('Development Costs'!$K53,'Development Costs'!AO$11,"m")+1,'S-Curve'!$C$3:$AM$3,0)),0))</f>
        <v>0</v>
      </c>
      <c r="AP53" s="99">
        <f>IF($N53="Equal",IF(AND(AP$11&gt;$K53,EOMONTH($M53,0)&gt;=AP$11),($F53-$O53)/$L53,0),IFERROR(($F53-$O53)*INDEX('S-Curve'!$C$3:$AM$39,MATCH('Development Costs'!$L53,'S-Curve'!$C$3:$C$39,0),MATCH(DATEDIF('Development Costs'!$K53,'Development Costs'!AP$11,"m")+1,'S-Curve'!$C$3:$AM$3,0)),0))</f>
        <v>0</v>
      </c>
      <c r="AQ53" s="99">
        <f>IF($N53="Equal",IF(AND(AQ$11&gt;$K53,EOMONTH($M53,0)&gt;=AQ$11),($F53-$O53)/$L53,0),IFERROR(($F53-$O53)*INDEX('S-Curve'!$C$3:$AM$39,MATCH('Development Costs'!$L53,'S-Curve'!$C$3:$C$39,0),MATCH(DATEDIF('Development Costs'!$K53,'Development Costs'!AQ$11,"m")+1,'S-Curve'!$C$3:$AM$3,0)),0))</f>
        <v>0</v>
      </c>
      <c r="AR53" s="99">
        <f>IF($N53="Equal",IF(AND(AR$11&gt;$K53,EOMONTH($M53,0)&gt;=AR$11),($F53-$O53)/$L53,0),IFERROR(($F53-$O53)*INDEX('S-Curve'!$C$3:$AM$39,MATCH('Development Costs'!$L53,'S-Curve'!$C$3:$C$39,0),MATCH(DATEDIF('Development Costs'!$K53,'Development Costs'!AR$11,"m")+1,'S-Curve'!$C$3:$AM$3,0)),0))</f>
        <v>0</v>
      </c>
      <c r="AS53" s="99">
        <f>IF($N53="Equal",IF(AND(AS$11&gt;$K53,EOMONTH($M53,0)&gt;=AS$11),($F53-$O53)/$L53,0),IFERROR(($F53-$O53)*INDEX('S-Curve'!$C$3:$AM$39,MATCH('Development Costs'!$L53,'S-Curve'!$C$3:$C$39,0),MATCH(DATEDIF('Development Costs'!$K53,'Development Costs'!AS$11,"m")+1,'S-Curve'!$C$3:$AM$3,0)),0))</f>
        <v>0</v>
      </c>
      <c r="AT53" s="99">
        <f>IF($N53="Equal",IF(AND(AT$11&gt;$K53,EOMONTH($M53,0)&gt;=AT$11),($F53-$O53)/$L53,0),IFERROR(($F53-$O53)*INDEX('S-Curve'!$C$3:$AM$39,MATCH('Development Costs'!$L53,'S-Curve'!$C$3:$C$39,0),MATCH(DATEDIF('Development Costs'!$K53,'Development Costs'!AT$11,"m")+1,'S-Curve'!$C$3:$AM$3,0)),0))</f>
        <v>0</v>
      </c>
      <c r="AU53" s="99">
        <f>IF($N53="Equal",IF(AND(AU$11&gt;$K53,EOMONTH($M53,0)&gt;=AU$11),($F53-$O53)/$L53,0),IFERROR(($F53-$O53)*INDEX('S-Curve'!$C$3:$AM$39,MATCH('Development Costs'!$L53,'S-Curve'!$C$3:$C$39,0),MATCH(DATEDIF('Development Costs'!$K53,'Development Costs'!AU$11,"m")+1,'S-Curve'!$C$3:$AM$3,0)),0))</f>
        <v>0</v>
      </c>
      <c r="AV53" s="99">
        <f>IF($N53="Equal",IF(AND(AV$11&gt;$K53,EOMONTH($M53,0)&gt;=AV$11),($F53-$O53)/$L53,0),IFERROR(($F53-$O53)*INDEX('S-Curve'!$C$3:$AM$39,MATCH('Development Costs'!$L53,'S-Curve'!$C$3:$C$39,0),MATCH(DATEDIF('Development Costs'!$K53,'Development Costs'!AV$11,"m")+1,'S-Curve'!$C$3:$AM$3,0)),0))</f>
        <v>0</v>
      </c>
      <c r="AW53" s="99">
        <f>IF($N53="Equal",IF(AND(AW$11&gt;$K53,EOMONTH($M53,0)&gt;=AW$11),($F53-$O53)/$L53,0),IFERROR(($F53-$O53)*INDEX('S-Curve'!$C$3:$AM$39,MATCH('Development Costs'!$L53,'S-Curve'!$C$3:$C$39,0),MATCH(DATEDIF('Development Costs'!$K53,'Development Costs'!AW$11,"m")+1,'S-Curve'!$C$3:$AM$3,0)),0))</f>
        <v>0</v>
      </c>
      <c r="AX53" s="99">
        <f>IF($N53="Equal",IF(AND(AX$11&gt;$K53,EOMONTH($M53,0)&gt;=AX$11),($F53-$O53)/$L53,0),IFERROR(($F53-$O53)*INDEX('S-Curve'!$C$3:$AM$39,MATCH('Development Costs'!$L53,'S-Curve'!$C$3:$C$39,0),MATCH(DATEDIF('Development Costs'!$K53,'Development Costs'!AX$11,"m")+1,'S-Curve'!$C$3:$AM$3,0)),0))</f>
        <v>0</v>
      </c>
      <c r="AY53" s="99">
        <f>IF($N53="Equal",IF(AND(AY$11&gt;$K53,EOMONTH($M53,0)&gt;=AY$11),($F53-$O53)/$L53,0),IFERROR(($F53-$O53)*INDEX('S-Curve'!$C$3:$AM$39,MATCH('Development Costs'!$L53,'S-Curve'!$C$3:$C$39,0),MATCH(DATEDIF('Development Costs'!$K53,'Development Costs'!AY$11,"m")+1,'S-Curve'!$C$3:$AM$3,0)),0))</f>
        <v>0</v>
      </c>
      <c r="AZ53" s="99">
        <f>IF($N53="Equal",IF(AND(AZ$11&gt;$K53,EOMONTH($M53,0)&gt;=AZ$11),($F53-$O53)/$L53,0),IFERROR(($F53-$O53)*INDEX('S-Curve'!$C$3:$AM$39,MATCH('Development Costs'!$L53,'S-Curve'!$C$3:$C$39,0),MATCH(DATEDIF('Development Costs'!$K53,'Development Costs'!AZ$11,"m")+1,'S-Curve'!$C$3:$AM$3,0)),0))</f>
        <v>0</v>
      </c>
      <c r="BA53" s="99">
        <f>IF($N53="Equal",IF(AND(BA$11&gt;$K53,EOMONTH($M53,0)&gt;=BA$11),($F53-$O53)/$L53,0),IFERROR(($F53-$O53)*INDEX('S-Curve'!$C$3:$AM$39,MATCH('Development Costs'!$L53,'S-Curve'!$C$3:$C$39,0),MATCH(DATEDIF('Development Costs'!$K53,'Development Costs'!BA$11,"m")+1,'S-Curve'!$C$3:$AM$3,0)),0))</f>
        <v>0</v>
      </c>
      <c r="BB53" s="99">
        <f>IF($N53="Equal",IF(AND(BB$11&gt;$K53,EOMONTH($M53,0)&gt;=BB$11),($F53-$O53)/$L53,0),IFERROR(($F53-$O53)*INDEX('S-Curve'!$C$3:$AM$39,MATCH('Development Costs'!$L53,'S-Curve'!$C$3:$C$39,0),MATCH(DATEDIF('Development Costs'!$K53,'Development Costs'!BB$11,"m")+1,'S-Curve'!$C$3:$AM$3,0)),0))</f>
        <v>0</v>
      </c>
      <c r="BC53" s="99">
        <f>IF($N53="Equal",IF(AND(BC$11&gt;$K53,EOMONTH($M53,0)&gt;=BC$11),($F53-$O53)/$L53,0),IFERROR(($F53-$O53)*INDEX('S-Curve'!$C$3:$AM$39,MATCH('Development Costs'!$L53,'S-Curve'!$C$3:$C$39,0),MATCH(DATEDIF('Development Costs'!$K53,'Development Costs'!BC$11,"m")+1,'S-Curve'!$C$3:$AM$3,0)),0))</f>
        <v>0</v>
      </c>
      <c r="BD53" s="99">
        <f>IF($N53="Equal",IF(AND(BD$11&gt;$K53,EOMONTH($M53,0)&gt;=BD$11),($F53-$O53)/$L53,0),IFERROR(($F53-$O53)*INDEX('S-Curve'!$C$3:$AM$39,MATCH('Development Costs'!$L53,'S-Curve'!$C$3:$C$39,0),MATCH(DATEDIF('Development Costs'!$K53,'Development Costs'!BD$11,"m")+1,'S-Curve'!$C$3:$AM$3,0)),0))</f>
        <v>0</v>
      </c>
      <c r="BE53" s="99">
        <f>IF($N53="Equal",IF(AND(BE$11&gt;$K53,EOMONTH($M53,0)&gt;=BE$11),($F53-$O53)/$L53,0),IFERROR(($F53-$O53)*INDEX('S-Curve'!$C$3:$AM$39,MATCH('Development Costs'!$L53,'S-Curve'!$C$3:$C$39,0),MATCH(DATEDIF('Development Costs'!$K53,'Development Costs'!BE$11,"m")+1,'S-Curve'!$C$3:$AM$3,0)),0))</f>
        <v>0</v>
      </c>
      <c r="BF53" s="99">
        <f>IF($N53="Equal",IF(AND(BF$11&gt;$K53,EOMONTH($M53,0)&gt;=BF$11),($F53-$O53)/$L53,0),IFERROR(($F53-$O53)*INDEX('S-Curve'!$C$3:$AM$39,MATCH('Development Costs'!$L53,'S-Curve'!$C$3:$C$39,0),MATCH(DATEDIF('Development Costs'!$K53,'Development Costs'!BF$11,"m")+1,'S-Curve'!$C$3:$AM$3,0)),0))</f>
        <v>0</v>
      </c>
      <c r="BG53" s="99">
        <f>IF($N53="Equal",IF(AND(BG$11&gt;$K53,EOMONTH($M53,0)&gt;=BG$11),($F53-$O53)/$L53,0),IFERROR(($F53-$O53)*INDEX('S-Curve'!$C$3:$AM$39,MATCH('Development Costs'!$L53,'S-Curve'!$C$3:$C$39,0),MATCH(DATEDIF('Development Costs'!$K53,'Development Costs'!BG$11,"m")+1,'S-Curve'!$C$3:$AM$3,0)),0))</f>
        <v>0</v>
      </c>
      <c r="BH53" s="99">
        <f>IF($N53="Equal",IF(AND(BH$11&gt;$K53,EOMONTH($M53,0)&gt;=BH$11),($F53-$O53)/$L53,0),IFERROR(($F53-$O53)*INDEX('S-Curve'!$C$3:$AM$39,MATCH('Development Costs'!$L53,'S-Curve'!$C$3:$C$39,0),MATCH(DATEDIF('Development Costs'!$K53,'Development Costs'!BH$11,"m")+1,'S-Curve'!$C$3:$AM$3,0)),0))</f>
        <v>0</v>
      </c>
      <c r="BI53" s="99">
        <f>IF($N53="Equal",IF(AND(BI$11&gt;$K53,EOMONTH($M53,0)&gt;=BI$11),($F53-$O53)/$L53,0),IFERROR(($F53-$O53)*INDEX('S-Curve'!$C$3:$AM$39,MATCH('Development Costs'!$L53,'S-Curve'!$C$3:$C$39,0),MATCH(DATEDIF('Development Costs'!$K53,'Development Costs'!BI$11,"m")+1,'S-Curve'!$C$3:$AM$3,0)),0))</f>
        <v>0</v>
      </c>
      <c r="BJ53" s="99">
        <f>IF($N53="Equal",IF(AND(BJ$11&gt;$K53,EOMONTH($M53,0)&gt;=BJ$11),($F53-$O53)/$L53,0),IFERROR(($F53-$O53)*INDEX('S-Curve'!$C$3:$AM$39,MATCH('Development Costs'!$L53,'S-Curve'!$C$3:$C$39,0),MATCH(DATEDIF('Development Costs'!$K53,'Development Costs'!BJ$11,"m")+1,'S-Curve'!$C$3:$AM$3,0)),0))</f>
        <v>0</v>
      </c>
      <c r="BK53" s="99">
        <f>IF($N53="Equal",IF(AND(BK$11&gt;$K53,EOMONTH($M53,0)&gt;=BK$11),($F53-$O53)/$L53,0),IFERROR(($F53-$O53)*INDEX('S-Curve'!$C$3:$AM$39,MATCH('Development Costs'!$L53,'S-Curve'!$C$3:$C$39,0),MATCH(DATEDIF('Development Costs'!$K53,'Development Costs'!BK$11,"m")+1,'S-Curve'!$C$3:$AM$3,0)),0))</f>
        <v>0</v>
      </c>
      <c r="BL53" s="99">
        <f>IF($N53="Equal",IF(AND(BL$11&gt;$K53,EOMONTH($M53,0)&gt;=BL$11),($F53-$O53)/$L53,0),IFERROR(($F53-$O53)*INDEX('S-Curve'!$C$3:$AM$39,MATCH('Development Costs'!$L53,'S-Curve'!$C$3:$C$39,0),MATCH(DATEDIF('Development Costs'!$K53,'Development Costs'!BL$11,"m")+1,'S-Curve'!$C$3:$AM$3,0)),0))</f>
        <v>0</v>
      </c>
      <c r="BM53" s="99">
        <f>IF($N53="Equal",IF(AND(BM$11&gt;$K53,EOMONTH($M53,0)&gt;=BM$11),($F53-$O53)/$L53,0),IFERROR(($F53-$O53)*INDEX('S-Curve'!$C$3:$AM$39,MATCH('Development Costs'!$L53,'S-Curve'!$C$3:$C$39,0),MATCH(DATEDIF('Development Costs'!$K53,'Development Costs'!BM$11,"m")+1,'S-Curve'!$C$3:$AM$3,0)),0))</f>
        <v>0</v>
      </c>
      <c r="BN53" s="99">
        <f>IF($N53="Equal",IF(AND(BN$11&gt;$K53,EOMONTH($M53,0)&gt;=BN$11),($F53-$O53)/$L53,0),IFERROR(($F53-$O53)*INDEX('S-Curve'!$C$3:$AM$39,MATCH('Development Costs'!$L53,'S-Curve'!$C$3:$C$39,0),MATCH(DATEDIF('Development Costs'!$K53,'Development Costs'!BN$11,"m")+1,'S-Curve'!$C$3:$AM$3,0)),0))</f>
        <v>0</v>
      </c>
      <c r="BO53" s="99">
        <f>IF($N53="Equal",IF(AND(BO$11&gt;$K53,EOMONTH($M53,0)&gt;=BO$11),($F53-$O53)/$L53,0),IFERROR(($F53-$O53)*INDEX('S-Curve'!$C$3:$AM$39,MATCH('Development Costs'!$L53,'S-Curve'!$C$3:$C$39,0),MATCH(DATEDIF('Development Costs'!$K53,'Development Costs'!BO$11,"m")+1,'S-Curve'!$C$3:$AM$3,0)),0))</f>
        <v>0</v>
      </c>
      <c r="BP53" s="99">
        <f>IF($N53="Equal",IF(AND(BP$11&gt;$K53,EOMONTH($M53,0)&gt;=BP$11),($F53-$O53)/$L53,0),IFERROR(($F53-$O53)*INDEX('S-Curve'!$C$3:$AM$39,MATCH('Development Costs'!$L53,'S-Curve'!$C$3:$C$39,0),MATCH(DATEDIF('Development Costs'!$K53,'Development Costs'!BP$11,"m")+1,'S-Curve'!$C$3:$AM$3,0)),0))</f>
        <v>0</v>
      </c>
      <c r="BQ53" s="99">
        <f>IF($N53="Equal",IF(AND(BQ$11&gt;$K53,EOMONTH($M53,0)&gt;=BQ$11),($F53-$O53)/$L53,0),IFERROR(($F53-$O53)*INDEX('S-Curve'!$C$3:$AM$39,MATCH('Development Costs'!$L53,'S-Curve'!$C$3:$C$39,0),MATCH(DATEDIF('Development Costs'!$K53,'Development Costs'!BQ$11,"m")+1,'S-Curve'!$C$3:$AM$3,0)),0))</f>
        <v>0</v>
      </c>
      <c r="BR53" s="99">
        <f>IF($N53="Equal",IF(AND(BR$11&gt;$K53,EOMONTH($M53,0)&gt;=BR$11),($F53-$O53)/$L53,0),IFERROR(($F53-$O53)*INDEX('S-Curve'!$C$3:$AM$39,MATCH('Development Costs'!$L53,'S-Curve'!$C$3:$C$39,0),MATCH(DATEDIF('Development Costs'!$K53,'Development Costs'!BR$11,"m")+1,'S-Curve'!$C$3:$AM$3,0)),0))</f>
        <v>0</v>
      </c>
      <c r="BS53" s="99">
        <f>IF($N53="Equal",IF(AND(BS$11&gt;$K53,EOMONTH($M53,0)&gt;=BS$11),($F53-$O53)/$L53,0),IFERROR(($F53-$O53)*INDEX('S-Curve'!$C$3:$AM$39,MATCH('Development Costs'!$L53,'S-Curve'!$C$3:$C$39,0),MATCH(DATEDIF('Development Costs'!$K53,'Development Costs'!BS$11,"m")+1,'S-Curve'!$C$3:$AM$3,0)),0))</f>
        <v>0</v>
      </c>
      <c r="BT53" s="99">
        <f>IF($N53="Equal",IF(AND(BT$11&gt;$K53,EOMONTH($M53,0)&gt;=BT$11),($F53-$O53)/$L53,0),IFERROR(($F53-$O53)*INDEX('S-Curve'!$C$3:$AM$39,MATCH('Development Costs'!$L53,'S-Curve'!$C$3:$C$39,0),MATCH(DATEDIF('Development Costs'!$K53,'Development Costs'!BT$11,"m")+1,'S-Curve'!$C$3:$AM$3,0)),0))</f>
        <v>0</v>
      </c>
      <c r="BU53" s="99">
        <f>IF($N53="Equal",IF(AND(BU$11&gt;$K53,EOMONTH($M53,0)&gt;=BU$11),($F53-$O53)/$L53,0),IFERROR(($F53-$O53)*INDEX('S-Curve'!$C$3:$AM$39,MATCH('Development Costs'!$L53,'S-Curve'!$C$3:$C$39,0),MATCH(DATEDIF('Development Costs'!$K53,'Development Costs'!BU$11,"m")+1,'S-Curve'!$C$3:$AM$3,0)),0))</f>
        <v>0</v>
      </c>
      <c r="BV53" s="99">
        <f>IF($N53="Equal",IF(AND(BV$11&gt;$K53,EOMONTH($M53,0)&gt;=BV$11),($F53-$O53)/$L53,0),IFERROR(($F53-$O53)*INDEX('S-Curve'!$C$3:$AM$39,MATCH('Development Costs'!$L53,'S-Curve'!$C$3:$C$39,0),MATCH(DATEDIF('Development Costs'!$K53,'Development Costs'!BV$11,"m")+1,'S-Curve'!$C$3:$AM$3,0)),0))</f>
        <v>0</v>
      </c>
      <c r="BW53" s="99">
        <f>IF($N53="Equal",IF(AND(BW$11&gt;$K53,EOMONTH($M53,0)&gt;=BW$11),($F53-$O53)/$L53,0),IFERROR(($F53-$O53)*INDEX('S-Curve'!$C$3:$AM$39,MATCH('Development Costs'!$L53,'S-Curve'!$C$3:$C$39,0),MATCH(DATEDIF('Development Costs'!$K53,'Development Costs'!BW$11,"m")+1,'S-Curve'!$C$3:$AM$3,0)),0))</f>
        <v>0</v>
      </c>
      <c r="BX53" s="99">
        <f>IF($N53="Equal",IF(AND(BX$11&gt;$K53,EOMONTH($M53,0)&gt;=BX$11),($F53-$O53)/$L53,0),IFERROR(($F53-$O53)*INDEX('S-Curve'!$C$3:$AM$39,MATCH('Development Costs'!$L53,'S-Curve'!$C$3:$C$39,0),MATCH(DATEDIF('Development Costs'!$K53,'Development Costs'!BX$11,"m")+1,'S-Curve'!$C$3:$AM$3,0)),0))</f>
        <v>0</v>
      </c>
      <c r="BY53" s="99">
        <f>IF($N53="Equal",IF(AND(BY$11&gt;$K53,EOMONTH($M53,0)&gt;=BY$11),($F53-$O53)/$L53,0),IFERROR(($F53-$O53)*INDEX('S-Curve'!$C$3:$AM$39,MATCH('Development Costs'!$L53,'S-Curve'!$C$3:$C$39,0),MATCH(DATEDIF('Development Costs'!$K53,'Development Costs'!BY$11,"m")+1,'S-Curve'!$C$3:$AM$3,0)),0))</f>
        <v>0</v>
      </c>
      <c r="BZ53" s="99">
        <f>IF($N53="Equal",IF(AND(BZ$11&gt;$K53,EOMONTH($M53,0)&gt;=BZ$11),($F53-$O53)/$L53,0),IFERROR(($F53-$O53)*INDEX('S-Curve'!$C$3:$AM$39,MATCH('Development Costs'!$L53,'S-Curve'!$C$3:$C$39,0),MATCH(DATEDIF('Development Costs'!$K53,'Development Costs'!BZ$11,"m")+1,'S-Curve'!$C$3:$AM$3,0)),0))</f>
        <v>0</v>
      </c>
      <c r="CA53" s="99">
        <f>IF($N53="Equal",IF(AND(CA$11&gt;$K53,EOMONTH($M53,0)&gt;=CA$11),($F53-$O53)/$L53,0),IFERROR(($F53-$O53)*INDEX('S-Curve'!$C$3:$AM$39,MATCH('Development Costs'!$L53,'S-Curve'!$C$3:$C$39,0),MATCH(DATEDIF('Development Costs'!$K53,'Development Costs'!CA$11,"m")+1,'S-Curve'!$C$3:$AM$3,0)),0))</f>
        <v>0</v>
      </c>
      <c r="CB53" s="99">
        <f>IF($N53="Equal",IF(AND(CB$11&gt;$K53,EOMONTH($M53,0)&gt;=CB$11),($F53-$O53)/$L53,0),IFERROR(($F53-$O53)*INDEX('S-Curve'!$C$3:$AM$39,MATCH('Development Costs'!$L53,'S-Curve'!$C$3:$C$39,0),MATCH(DATEDIF('Development Costs'!$K53,'Development Costs'!CB$11,"m")+1,'S-Curve'!$C$3:$AM$3,0)),0))</f>
        <v>0</v>
      </c>
      <c r="CC53" s="99">
        <f>IF($N53="Equal",IF(AND(CC$11&gt;$K53,EOMONTH($M53,0)&gt;=CC$11),($F53-$O53)/$L53,0),IFERROR(($F53-$O53)*INDEX('S-Curve'!$C$3:$AM$39,MATCH('Development Costs'!$L53,'S-Curve'!$C$3:$C$39,0),MATCH(DATEDIF('Development Costs'!$K53,'Development Costs'!CC$11,"m")+1,'S-Curve'!$C$3:$AM$3,0)),0))</f>
        <v>0</v>
      </c>
      <c r="CD53" s="99">
        <f>IF($N53="Equal",IF(AND(CD$11&gt;$K53,EOMONTH($M53,0)&gt;=CD$11),($F53-$O53)/$L53,0),IFERROR(($F53-$O53)*INDEX('S-Curve'!$C$3:$AM$39,MATCH('Development Costs'!$L53,'S-Curve'!$C$3:$C$39,0),MATCH(DATEDIF('Development Costs'!$K53,'Development Costs'!CD$11,"m")+1,'S-Curve'!$C$3:$AM$3,0)),0))</f>
        <v>0</v>
      </c>
      <c r="CE53" s="99">
        <f>IF($N53="Equal",IF(AND(CE$11&gt;$K53,EOMONTH($M53,0)&gt;=CE$11),($F53-$O53)/$L53,0),IFERROR(($F53-$O53)*INDEX('S-Curve'!$C$3:$AM$39,MATCH('Development Costs'!$L53,'S-Curve'!$C$3:$C$39,0),MATCH(DATEDIF('Development Costs'!$K53,'Development Costs'!CE$11,"m")+1,'S-Curve'!$C$3:$AM$3,0)),0))</f>
        <v>0</v>
      </c>
      <c r="CF53" s="99">
        <f>IF($N53="Equal",IF(AND(CF$11&gt;$K53,EOMONTH($M53,0)&gt;=CF$11),($F53-$O53)/$L53,0),IFERROR(($F53-$O53)*INDEX('S-Curve'!$C$3:$AM$39,MATCH('Development Costs'!$L53,'S-Curve'!$C$3:$C$39,0),MATCH(DATEDIF('Development Costs'!$K53,'Development Costs'!CF$11,"m")+1,'S-Curve'!$C$3:$AM$3,0)),0))</f>
        <v>0</v>
      </c>
      <c r="CG53" s="99">
        <f>IF($N53="Equal",IF(AND(CG$11&gt;$K53,EOMONTH($M53,0)&gt;=CG$11),($F53-$O53)/$L53,0),IFERROR(($F53-$O53)*INDEX('S-Curve'!$C$3:$AM$39,MATCH('Development Costs'!$L53,'S-Curve'!$C$3:$C$39,0),MATCH(DATEDIF('Development Costs'!$K53,'Development Costs'!CG$11,"m")+1,'S-Curve'!$C$3:$AM$3,0)),0))</f>
        <v>0</v>
      </c>
      <c r="CH53" s="99">
        <f>IF($N53="Equal",IF(AND(CH$11&gt;$K53,EOMONTH($M53,0)&gt;=CH$11),($F53-$O53)/$L53,0),IFERROR(($F53-$O53)*INDEX('S-Curve'!$C$3:$AM$39,MATCH('Development Costs'!$L53,'S-Curve'!$C$3:$C$39,0),MATCH(DATEDIF('Development Costs'!$K53,'Development Costs'!CH$11,"m")+1,'S-Curve'!$C$3:$AM$3,0)),0))</f>
        <v>0</v>
      </c>
      <c r="CI53" s="99">
        <f>IF($N53="Equal",IF(AND(CI$11&gt;$K53,EOMONTH($M53,0)&gt;=CI$11),($F53-$O53)/$L53,0),IFERROR(($F53-$O53)*INDEX('S-Curve'!$C$3:$AM$39,MATCH('Development Costs'!$L53,'S-Curve'!$C$3:$C$39,0),MATCH(DATEDIF('Development Costs'!$K53,'Development Costs'!CI$11,"m")+1,'S-Curve'!$C$3:$AM$3,0)),0))</f>
        <v>0</v>
      </c>
      <c r="CJ53" s="99">
        <f>IF($N53="Equal",IF(AND(CJ$11&gt;$K53,EOMONTH($M53,0)&gt;=CJ$11),($F53-$O53)/$L53,0),IFERROR(($F53-$O53)*INDEX('S-Curve'!$C$3:$AM$39,MATCH('Development Costs'!$L53,'S-Curve'!$C$3:$C$39,0),MATCH(DATEDIF('Development Costs'!$K53,'Development Costs'!CJ$11,"m")+1,'S-Curve'!$C$3:$AM$3,0)),0))</f>
        <v>0</v>
      </c>
      <c r="CK53" s="99">
        <f>IF($N53="Equal",IF(AND(CK$11&gt;$K53,EOMONTH($M53,0)&gt;=CK$11),($F53-$O53)/$L53,0),IFERROR(($F53-$O53)*INDEX('S-Curve'!$C$3:$AM$39,MATCH('Development Costs'!$L53,'S-Curve'!$C$3:$C$39,0),MATCH(DATEDIF('Development Costs'!$K53,'Development Costs'!CK$11,"m")+1,'S-Curve'!$C$3:$AM$3,0)),0))</f>
        <v>0</v>
      </c>
      <c r="CL53" s="99">
        <f>IF($N53="Equal",IF(AND(CL$11&gt;$K53,EOMONTH($M53,0)&gt;=CL$11),($F53-$O53)/$L53,0),IFERROR(($F53-$O53)*INDEX('S-Curve'!$C$3:$AM$39,MATCH('Development Costs'!$L53,'S-Curve'!$C$3:$C$39,0),MATCH(DATEDIF('Development Costs'!$K53,'Development Costs'!CL$11,"m")+1,'S-Curve'!$C$3:$AM$3,0)),0))</f>
        <v>0</v>
      </c>
      <c r="CM53" s="99">
        <f>IF($N53="Equal",IF(AND(CM$11&gt;$K53,EOMONTH($M53,0)&gt;=CM$11),($F53-$O53)/$L53,0),IFERROR(($F53-$O53)*INDEX('S-Curve'!$C$3:$AM$39,MATCH('Development Costs'!$L53,'S-Curve'!$C$3:$C$39,0),MATCH(DATEDIF('Development Costs'!$K53,'Development Costs'!CM$11,"m")+1,'S-Curve'!$C$3:$AM$3,0)),0))</f>
        <v>0</v>
      </c>
      <c r="CN53" s="99">
        <f>IF($N53="Equal",IF(AND(CN$11&gt;$K53,EOMONTH($M53,0)&gt;=CN$11),($F53-$O53)/$L53,0),IFERROR(($F53-$O53)*INDEX('S-Curve'!$C$3:$AM$39,MATCH('Development Costs'!$L53,'S-Curve'!$C$3:$C$39,0),MATCH(DATEDIF('Development Costs'!$K53,'Development Costs'!CN$11,"m")+1,'S-Curve'!$C$3:$AM$3,0)),0))</f>
        <v>0</v>
      </c>
      <c r="CO53" s="99">
        <f>IF($N53="Equal",IF(AND(CO$11&gt;$K53,EOMONTH($M53,0)&gt;=CO$11),($F53-$O53)/$L53,0),IFERROR(($F53-$O53)*INDEX('S-Curve'!$C$3:$AM$39,MATCH('Development Costs'!$L53,'S-Curve'!$C$3:$C$39,0),MATCH(DATEDIF('Development Costs'!$K53,'Development Costs'!CO$11,"m")+1,'S-Curve'!$C$3:$AM$3,0)),0))</f>
        <v>0</v>
      </c>
      <c r="CP53" s="99">
        <f>IF($N53="Equal",IF(AND(CP$11&gt;$K53,EOMONTH($M53,0)&gt;=CP$11),($F53-$O53)/$L53,0),IFERROR(($F53-$O53)*INDEX('S-Curve'!$C$3:$AM$39,MATCH('Development Costs'!$L53,'S-Curve'!$C$3:$C$39,0),MATCH(DATEDIF('Development Costs'!$K53,'Development Costs'!CP$11,"m")+1,'S-Curve'!$C$3:$AM$3,0)),0))</f>
        <v>0</v>
      </c>
      <c r="CQ53" s="99">
        <f>IF($N53="Equal",IF(AND(CQ$11&gt;$K53,EOMONTH($M53,0)&gt;=CQ$11),($F53-$O53)/$L53,0),IFERROR(($F53-$O53)*INDEX('S-Curve'!$C$3:$AM$39,MATCH('Development Costs'!$L53,'S-Curve'!$C$3:$C$39,0),MATCH(DATEDIF('Development Costs'!$K53,'Development Costs'!CQ$11,"m")+1,'S-Curve'!$C$3:$AM$3,0)),0))</f>
        <v>0</v>
      </c>
      <c r="CR53" s="99">
        <f>IF($N53="Equal",IF(AND(CR$11&gt;$K53,EOMONTH($M53,0)&gt;=CR$11),($F53-$O53)/$L53,0),IFERROR(($F53-$O53)*INDEX('S-Curve'!$C$3:$AM$39,MATCH('Development Costs'!$L53,'S-Curve'!$C$3:$C$39,0),MATCH(DATEDIF('Development Costs'!$K53,'Development Costs'!CR$11,"m")+1,'S-Curve'!$C$3:$AM$3,0)),0))</f>
        <v>0</v>
      </c>
      <c r="CS53" s="99">
        <f>IF($N53="Equal",IF(AND(CS$11&gt;$K53,EOMONTH($M53,0)&gt;=CS$11),($F53-$O53)/$L53,0),IFERROR(($F53-$O53)*INDEX('S-Curve'!$C$3:$AM$39,MATCH('Development Costs'!$L53,'S-Curve'!$C$3:$C$39,0),MATCH(DATEDIF('Development Costs'!$K53,'Development Costs'!CS$11,"m")+1,'S-Curve'!$C$3:$AM$3,0)),0))</f>
        <v>0</v>
      </c>
      <c r="CT53" s="99">
        <f>IF($N53="Equal",IF(AND(CT$11&gt;$K53,EOMONTH($M53,0)&gt;=CT$11),($F53-$O53)/$L53,0),IFERROR(($F53-$O53)*INDEX('S-Curve'!$C$3:$AM$39,MATCH('Development Costs'!$L53,'S-Curve'!$C$3:$C$39,0),MATCH(DATEDIF('Development Costs'!$K53,'Development Costs'!CT$11,"m")+1,'S-Curve'!$C$3:$AM$3,0)),0))</f>
        <v>0</v>
      </c>
      <c r="CU53" s="99">
        <f>IF($N53="Equal",IF(AND(CU$11&gt;$K53,EOMONTH($M53,0)&gt;=CU$11),($F53-$O53)/$L53,0),IFERROR(($F53-$O53)*INDEX('S-Curve'!$C$3:$AM$39,MATCH('Development Costs'!$L53,'S-Curve'!$C$3:$C$39,0),MATCH(DATEDIF('Development Costs'!$K53,'Development Costs'!CU$11,"m")+1,'S-Curve'!$C$3:$AM$3,0)),0))</f>
        <v>0</v>
      </c>
      <c r="CV53" s="99">
        <f>IF($N53="Equal",IF(AND(CV$11&gt;$K53,EOMONTH($M53,0)&gt;=CV$11),($F53-$O53)/$L53,0),IFERROR(($F53-$O53)*INDEX('S-Curve'!$C$3:$AM$39,MATCH('Development Costs'!$L53,'S-Curve'!$C$3:$C$39,0),MATCH(DATEDIF('Development Costs'!$K53,'Development Costs'!CV$11,"m")+1,'S-Curve'!$C$3:$AM$3,0)),0))</f>
        <v>0</v>
      </c>
      <c r="CW53" s="99">
        <f>IF($N53="Equal",IF(AND(CW$11&gt;$K53,EOMONTH($M53,0)&gt;=CW$11),($F53-$O53)/$L53,0),IFERROR(($F53-$O53)*INDEX('S-Curve'!$C$3:$AM$39,MATCH('Development Costs'!$L53,'S-Curve'!$C$3:$C$39,0),MATCH(DATEDIF('Development Costs'!$K53,'Development Costs'!CW$11,"m")+1,'S-Curve'!$C$3:$AM$3,0)),0))</f>
        <v>0</v>
      </c>
      <c r="CX53" s="99">
        <f>IF($N53="Equal",IF(AND(CX$11&gt;$K53,EOMONTH($M53,0)&gt;=CX$11),($F53-$O53)/$L53,0),IFERROR(($F53-$O53)*INDEX('S-Curve'!$C$3:$AM$39,MATCH('Development Costs'!$L53,'S-Curve'!$C$3:$C$39,0),MATCH(DATEDIF('Development Costs'!$K53,'Development Costs'!CX$11,"m")+1,'S-Curve'!$C$3:$AM$3,0)),0))</f>
        <v>0</v>
      </c>
      <c r="CY53" s="99">
        <f>IF($N53="Equal",IF(AND(CY$11&gt;$K53,EOMONTH($M53,0)&gt;=CY$11),($F53-$O53)/$L53,0),IFERROR(($F53-$O53)*INDEX('S-Curve'!$C$3:$AM$39,MATCH('Development Costs'!$L53,'S-Curve'!$C$3:$C$39,0),MATCH(DATEDIF('Development Costs'!$K53,'Development Costs'!CY$11,"m")+1,'S-Curve'!$C$3:$AM$3,0)),0))</f>
        <v>0</v>
      </c>
      <c r="CZ53" s="99">
        <f>IF($N53="Equal",IF(AND(CZ$11&gt;$K53,EOMONTH($M53,0)&gt;=CZ$11),($F53-$O53)/$L53,0),IFERROR(($F53-$O53)*INDEX('S-Curve'!$C$3:$AM$39,MATCH('Development Costs'!$L53,'S-Curve'!$C$3:$C$39,0),MATCH(DATEDIF('Development Costs'!$K53,'Development Costs'!CZ$11,"m")+1,'S-Curve'!$C$3:$AM$3,0)),0))</f>
        <v>0</v>
      </c>
      <c r="DA53" s="99">
        <f>IF($N53="Equal",IF(AND(DA$11&gt;$K53,EOMONTH($M53,0)&gt;=DA$11),($F53-$O53)/$L53,0),IFERROR(($F53-$O53)*INDEX('S-Curve'!$C$3:$AM$39,MATCH('Development Costs'!$L53,'S-Curve'!$C$3:$C$39,0),MATCH(DATEDIF('Development Costs'!$K53,'Development Costs'!DA$11,"m")+1,'S-Curve'!$C$3:$AM$3,0)),0))</f>
        <v>0</v>
      </c>
      <c r="DB53" s="99">
        <f>IF($N53="Equal",IF(AND(DB$11&gt;$K53,EOMONTH($M53,0)&gt;=DB$11),($F53-$O53)/$L53,0),IFERROR(($F53-$O53)*INDEX('S-Curve'!$C$3:$AM$39,MATCH('Development Costs'!$L53,'S-Curve'!$C$3:$C$39,0),MATCH(DATEDIF('Development Costs'!$K53,'Development Costs'!DB$11,"m")+1,'S-Curve'!$C$3:$AM$3,0)),0))</f>
        <v>0</v>
      </c>
      <c r="DC53" s="99">
        <f>IF($N53="Equal",IF(AND(DC$11&gt;$K53,EOMONTH($M53,0)&gt;=DC$11),($F53-$O53)/$L53,0),IFERROR(($F53-$O53)*INDEX('S-Curve'!$C$3:$AM$39,MATCH('Development Costs'!$L53,'S-Curve'!$C$3:$C$39,0),MATCH(DATEDIF('Development Costs'!$K53,'Development Costs'!DC$11,"m")+1,'S-Curve'!$C$3:$AM$3,0)),0))</f>
        <v>0</v>
      </c>
      <c r="DD53" s="99">
        <f>IF($N53="Equal",IF(AND(DD$11&gt;$K53,EOMONTH($M53,0)&gt;=DD$11),($F53-$O53)/$L53,0),IFERROR(($F53-$O53)*INDEX('S-Curve'!$C$3:$AM$39,MATCH('Development Costs'!$L53,'S-Curve'!$C$3:$C$39,0),MATCH(DATEDIF('Development Costs'!$K53,'Development Costs'!DD$11,"m")+1,'S-Curve'!$C$3:$AM$3,0)),0))</f>
        <v>0</v>
      </c>
      <c r="DE53" s="99">
        <f>IF($N53="Equal",IF(AND(DE$11&gt;$K53,EOMONTH($M53,0)&gt;=DE$11),($F53-$O53)/$L53,0),IFERROR(($F53-$O53)*INDEX('S-Curve'!$C$3:$AM$39,MATCH('Development Costs'!$L53,'S-Curve'!$C$3:$C$39,0),MATCH(DATEDIF('Development Costs'!$K53,'Development Costs'!DE$11,"m")+1,'S-Curve'!$C$3:$AM$3,0)),0))</f>
        <v>0</v>
      </c>
      <c r="DF53" s="99">
        <f>IF($N53="Equal",IF(AND(DF$11&gt;$K53,EOMONTH($M53,0)&gt;=DF$11),($F53-$O53)/$L53,0),IFERROR(($F53-$O53)*INDEX('S-Curve'!$C$3:$AM$39,MATCH('Development Costs'!$L53,'S-Curve'!$C$3:$C$39,0),MATCH(DATEDIF('Development Costs'!$K53,'Development Costs'!DF$11,"m")+1,'S-Curve'!$C$3:$AM$3,0)),0))</f>
        <v>0</v>
      </c>
      <c r="DG53" s="99">
        <f>IF($N53="Equal",IF(AND(DG$11&gt;$K53,EOMONTH($M53,0)&gt;=DG$11),($F53-$O53)/$L53,0),IFERROR(($F53-$O53)*INDEX('S-Curve'!$C$3:$AM$39,MATCH('Development Costs'!$L53,'S-Curve'!$C$3:$C$39,0),MATCH(DATEDIF('Development Costs'!$K53,'Development Costs'!DG$11,"m")+1,'S-Curve'!$C$3:$AM$3,0)),0))</f>
        <v>0</v>
      </c>
      <c r="DH53" s="99">
        <f>IF($N53="Equal",IF(AND(DH$11&gt;$K53,EOMONTH($M53,0)&gt;=DH$11),($F53-$O53)/$L53,0),IFERROR(($F53-$O53)*INDEX('S-Curve'!$C$3:$AM$39,MATCH('Development Costs'!$L53,'S-Curve'!$C$3:$C$39,0),MATCH(DATEDIF('Development Costs'!$K53,'Development Costs'!DH$11,"m")+1,'S-Curve'!$C$3:$AM$3,0)),0))</f>
        <v>0</v>
      </c>
      <c r="DI53" s="99">
        <f>IF($N53="Equal",IF(AND(DI$11&gt;$K53,EOMONTH($M53,0)&gt;=DI$11),($F53-$O53)/$L53,0),IFERROR(($F53-$O53)*INDEX('S-Curve'!$C$3:$AM$39,MATCH('Development Costs'!$L53,'S-Curve'!$C$3:$C$39,0),MATCH(DATEDIF('Development Costs'!$K53,'Development Costs'!DI$11,"m")+1,'S-Curve'!$C$3:$AM$3,0)),0))</f>
        <v>0</v>
      </c>
      <c r="DJ53" s="99">
        <f>IF($N53="Equal",IF(AND(DJ$11&gt;$K53,EOMONTH($M53,0)&gt;=DJ$11),($F53-$O53)/$L53,0),IFERROR(($F53-$O53)*INDEX('S-Curve'!$C$3:$AM$39,MATCH('Development Costs'!$L53,'S-Curve'!$C$3:$C$39,0),MATCH(DATEDIF('Development Costs'!$K53,'Development Costs'!DJ$11,"m")+1,'S-Curve'!$C$3:$AM$3,0)),0))</f>
        <v>0</v>
      </c>
      <c r="DK53" s="99">
        <f>IF($N53="Equal",IF(AND(DK$11&gt;$K53,EOMONTH($M53,0)&gt;=DK$11),($F53-$O53)/$L53,0),IFERROR(($F53-$O53)*INDEX('S-Curve'!$C$3:$AM$39,MATCH('Development Costs'!$L53,'S-Curve'!$C$3:$C$39,0),MATCH(DATEDIF('Development Costs'!$K53,'Development Costs'!DK$11,"m")+1,'S-Curve'!$C$3:$AM$3,0)),0))</f>
        <v>0</v>
      </c>
      <c r="DL53" s="99">
        <f>IF($N53="Equal",IF(AND(DL$11&gt;$K53,EOMONTH($M53,0)&gt;=DL$11),($F53-$O53)/$L53,0),IFERROR(($F53-$O53)*INDEX('S-Curve'!$C$3:$AM$39,MATCH('Development Costs'!$L53,'S-Curve'!$C$3:$C$39,0),MATCH(DATEDIF('Development Costs'!$K53,'Development Costs'!DL$11,"m")+1,'S-Curve'!$C$3:$AM$3,0)),0))</f>
        <v>0</v>
      </c>
      <c r="DM53" s="99">
        <f>IF($N53="Equal",IF(AND(DM$11&gt;$K53,EOMONTH($M53,0)&gt;=DM$11),($F53-$O53)/$L53,0),IFERROR(($F53-$O53)*INDEX('S-Curve'!$C$3:$AM$39,MATCH('Development Costs'!$L53,'S-Curve'!$C$3:$C$39,0),MATCH(DATEDIF('Development Costs'!$K53,'Development Costs'!DM$11,"m")+1,'S-Curve'!$C$3:$AM$3,0)),0))</f>
        <v>0</v>
      </c>
      <c r="DN53" s="99">
        <f>IF($N53="Equal",IF(AND(DN$11&gt;$K53,EOMONTH($M53,0)&gt;=DN$11),($F53-$O53)/$L53,0),IFERROR(($F53-$O53)*INDEX('S-Curve'!$C$3:$AM$39,MATCH('Development Costs'!$L53,'S-Curve'!$C$3:$C$39,0),MATCH(DATEDIF('Development Costs'!$K53,'Development Costs'!DN$11,"m")+1,'S-Curve'!$C$3:$AM$3,0)),0))</f>
        <v>0</v>
      </c>
      <c r="DO53" s="99">
        <f>IF($N53="Equal",IF(AND(DO$11&gt;$K53,EOMONTH($M53,0)&gt;=DO$11),($F53-$O53)/$L53,0),IFERROR(($F53-$O53)*INDEX('S-Curve'!$C$3:$AM$39,MATCH('Development Costs'!$L53,'S-Curve'!$C$3:$C$39,0),MATCH(DATEDIF('Development Costs'!$K53,'Development Costs'!DO$11,"m")+1,'S-Curve'!$C$3:$AM$3,0)),0))</f>
        <v>0</v>
      </c>
      <c r="DP53" s="99">
        <f>IF($N53="Equal",IF(AND(DP$11&gt;$K53,EOMONTH($M53,0)&gt;=DP$11),($F53-$O53)/$L53,0),IFERROR(($F53-$O53)*INDEX('S-Curve'!$C$3:$AM$39,MATCH('Development Costs'!$L53,'S-Curve'!$C$3:$C$39,0),MATCH(DATEDIF('Development Costs'!$K53,'Development Costs'!DP$11,"m")+1,'S-Curve'!$C$3:$AM$3,0)),0))</f>
        <v>0</v>
      </c>
      <c r="DQ53" s="99">
        <f>IF($N53="Equal",IF(AND(DQ$11&gt;$K53,EOMONTH($M53,0)&gt;=DQ$11),($F53-$O53)/$L53,0),IFERROR(($F53-$O53)*INDEX('S-Curve'!$C$3:$AM$39,MATCH('Development Costs'!$L53,'S-Curve'!$C$3:$C$39,0),MATCH(DATEDIF('Development Costs'!$K53,'Development Costs'!DQ$11,"m")+1,'S-Curve'!$C$3:$AM$3,0)),0))</f>
        <v>0</v>
      </c>
      <c r="DR53" s="99">
        <f>IF($N53="Equal",IF(AND(DR$11&gt;$K53,EOMONTH($M53,0)&gt;=DR$11),($F53-$O53)/$L53,0),IFERROR(($F53-$O53)*INDEX('S-Curve'!$C$3:$AM$39,MATCH('Development Costs'!$L53,'S-Curve'!$C$3:$C$39,0),MATCH(DATEDIF('Development Costs'!$K53,'Development Costs'!DR$11,"m")+1,'S-Curve'!$C$3:$AM$3,0)),0))</f>
        <v>0</v>
      </c>
      <c r="DS53" s="99">
        <f>IF($N53="Equal",IF(AND(DS$11&gt;$K53,EOMONTH($M53,0)&gt;=DS$11),($F53-$O53)/$L53,0),IFERROR(($F53-$O53)*INDEX('S-Curve'!$C$3:$AM$39,MATCH('Development Costs'!$L53,'S-Curve'!$C$3:$C$39,0),MATCH(DATEDIF('Development Costs'!$K53,'Development Costs'!DS$11,"m")+1,'S-Curve'!$C$3:$AM$3,0)),0))</f>
        <v>0</v>
      </c>
      <c r="DT53" s="99">
        <f>IF($N53="Equal",IF(AND(DT$11&gt;$K53,EOMONTH($M53,0)&gt;=DT$11),($F53-$O53)/$L53,0),IFERROR(($F53-$O53)*INDEX('S-Curve'!$C$3:$AM$39,MATCH('Development Costs'!$L53,'S-Curve'!$C$3:$C$39,0),MATCH(DATEDIF('Development Costs'!$K53,'Development Costs'!DT$11,"m")+1,'S-Curve'!$C$3:$AM$3,0)),0))</f>
        <v>0</v>
      </c>
      <c r="DU53" s="99">
        <f>IF($N53="Equal",IF(AND(DU$11&gt;$K53,EOMONTH($M53,0)&gt;=DU$11),($F53-$O53)/$L53,0),IFERROR(($F53-$O53)*INDEX('S-Curve'!$C$3:$AM$39,MATCH('Development Costs'!$L53,'S-Curve'!$C$3:$C$39,0),MATCH(DATEDIF('Development Costs'!$K53,'Development Costs'!DU$11,"m")+1,'S-Curve'!$C$3:$AM$3,0)),0))</f>
        <v>0</v>
      </c>
      <c r="DV53" s="99">
        <f>IF($N53="Equal",IF(AND(DV$11&gt;$K53,EOMONTH($M53,0)&gt;=DV$11),($F53-$O53)/$L53,0),IFERROR(($F53-$O53)*INDEX('S-Curve'!$C$3:$AM$39,MATCH('Development Costs'!$L53,'S-Curve'!$C$3:$C$39,0),MATCH(DATEDIF('Development Costs'!$K53,'Development Costs'!DV$11,"m")+1,'S-Curve'!$C$3:$AM$3,0)),0))</f>
        <v>0</v>
      </c>
      <c r="DW53" s="99">
        <f>IF($N53="Equal",IF(AND(DW$11&gt;$K53,EOMONTH($M53,0)&gt;=DW$11),($F53-$O53)/$L53,0),IFERROR(($F53-$O53)*INDEX('S-Curve'!$C$3:$AM$39,MATCH('Development Costs'!$L53,'S-Curve'!$C$3:$C$39,0),MATCH(DATEDIF('Development Costs'!$K53,'Development Costs'!DW$11,"m")+1,'S-Curve'!$C$3:$AM$3,0)),0))</f>
        <v>0</v>
      </c>
      <c r="DX53" s="99">
        <f>IF($N53="Equal",IF(AND(DX$11&gt;$K53,EOMONTH($M53,0)&gt;=DX$11),($F53-$O53)/$L53,0),IFERROR(($F53-$O53)*INDEX('S-Curve'!$C$3:$AM$39,MATCH('Development Costs'!$L53,'S-Curve'!$C$3:$C$39,0),MATCH(DATEDIF('Development Costs'!$K53,'Development Costs'!DX$11,"m")+1,'S-Curve'!$C$3:$AM$3,0)),0))</f>
        <v>0</v>
      </c>
      <c r="DY53" s="99">
        <f>IF($N53="Equal",IF(AND(DY$11&gt;$K53,EOMONTH($M53,0)&gt;=DY$11),($F53-$O53)/$L53,0),IFERROR(($F53-$O53)*INDEX('S-Curve'!$C$3:$AM$39,MATCH('Development Costs'!$L53,'S-Curve'!$C$3:$C$39,0),MATCH(DATEDIF('Development Costs'!$K53,'Development Costs'!DY$11,"m")+1,'S-Curve'!$C$3:$AM$3,0)),0))</f>
        <v>0</v>
      </c>
      <c r="DZ53" s="99">
        <f>IF($N53="Equal",IF(AND(DZ$11&gt;$K53,EOMONTH($M53,0)&gt;=DZ$11),($F53-$O53)/$L53,0),IFERROR(($F53-$O53)*INDEX('S-Curve'!$C$3:$AM$39,MATCH('Development Costs'!$L53,'S-Curve'!$C$3:$C$39,0),MATCH(DATEDIF('Development Costs'!$K53,'Development Costs'!DZ$11,"m")+1,'S-Curve'!$C$3:$AM$3,0)),0))</f>
        <v>0</v>
      </c>
      <c r="EA53" s="99">
        <f>IF($N53="Equal",IF(AND(EA$11&gt;$K53,EOMONTH($M53,0)&gt;=EA$11),($F53-$O53)/$L53,0),IFERROR(($F53-$O53)*INDEX('S-Curve'!$C$3:$AM$39,MATCH('Development Costs'!$L53,'S-Curve'!$C$3:$C$39,0),MATCH(DATEDIF('Development Costs'!$K53,'Development Costs'!EA$11,"m")+1,'S-Curve'!$C$3:$AM$3,0)),0))</f>
        <v>0</v>
      </c>
      <c r="EB53" s="99">
        <f>IF($N53="Equal",IF(AND(EB$11&gt;$K53,EOMONTH($M53,0)&gt;=EB$11),($F53-$O53)/$L53,0),IFERROR(($F53-$O53)*INDEX('S-Curve'!$C$3:$AM$39,MATCH('Development Costs'!$L53,'S-Curve'!$C$3:$C$39,0),MATCH(DATEDIF('Development Costs'!$K53,'Development Costs'!EB$11,"m")+1,'S-Curve'!$C$3:$AM$3,0)),0))</f>
        <v>0</v>
      </c>
      <c r="EC53" s="99">
        <f>IF($N53="Equal",IF(AND(EC$11&gt;$K53,EOMONTH($M53,0)&gt;=EC$11),($F53-$O53)/$L53,0),IFERROR(($F53-$O53)*INDEX('S-Curve'!$C$3:$AM$39,MATCH('Development Costs'!$L53,'S-Curve'!$C$3:$C$39,0),MATCH(DATEDIF('Development Costs'!$K53,'Development Costs'!EC$11,"m")+1,'S-Curve'!$C$3:$AM$3,0)),0))</f>
        <v>0</v>
      </c>
      <c r="ED53" s="99">
        <f>IF($N53="Equal",IF(AND(ED$11&gt;$K53,EOMONTH($M53,0)&gt;=ED$11),($F53-$O53)/$L53,0),IFERROR(($F53-$O53)*INDEX('S-Curve'!$C$3:$AM$39,MATCH('Development Costs'!$L53,'S-Curve'!$C$3:$C$39,0),MATCH(DATEDIF('Development Costs'!$K53,'Development Costs'!ED$11,"m")+1,'S-Curve'!$C$3:$AM$3,0)),0))</f>
        <v>0</v>
      </c>
      <c r="EE53" s="99">
        <f>IF($N53="Equal",IF(AND(EE$11&gt;$K53,EOMONTH($M53,0)&gt;=EE$11),($F53-$O53)/$L53,0),IFERROR(($F53-$O53)*INDEX('S-Curve'!$C$3:$AM$39,MATCH('Development Costs'!$L53,'S-Curve'!$C$3:$C$39,0),MATCH(DATEDIF('Development Costs'!$K53,'Development Costs'!EE$11,"m")+1,'S-Curve'!$C$3:$AM$3,0)),0))</f>
        <v>0</v>
      </c>
      <c r="EF53" s="99">
        <f>IF($N53="Equal",IF(AND(EF$11&gt;$K53,EOMONTH($M53,0)&gt;=EF$11),($F53-$O53)/$L53,0),IFERROR(($F53-$O53)*INDEX('S-Curve'!$C$3:$AM$39,MATCH('Development Costs'!$L53,'S-Curve'!$C$3:$C$39,0),MATCH(DATEDIF('Development Costs'!$K53,'Development Costs'!EF$11,"m")+1,'S-Curve'!$C$3:$AM$3,0)),0))</f>
        <v>0</v>
      </c>
      <c r="EG53" s="99">
        <f>IF(EC53="Equal",IF(AND(EG$11&gt;$K53,EOMONTH($M53,0)&gt;=EG$11),($F53-$O53)/$L53,0),IFERROR(($F53-$O53)*INDEX('S-Curve'!$C$3:$AM$39,MATCH('Development Costs'!$L53,'S-Curve'!$C$3:$C$39,0),MATCH(DATEDIF('Development Costs'!$K53,'Development Costs'!EG$11,"m")+1,'S-Curve'!$C$3:$AM$3,0)),0))</f>
        <v>0</v>
      </c>
    </row>
    <row r="54" spans="2:137">
      <c r="B54" s="5" t="s">
        <v>649</v>
      </c>
      <c r="E54" s="1">
        <v>1</v>
      </c>
      <c r="F54" s="71">
        <v>1420500</v>
      </c>
      <c r="G54" s="105">
        <f t="shared" si="27"/>
        <v>5.9944802673778739</v>
      </c>
      <c r="H54" s="99">
        <f>F54/Assumptions!$D$60</f>
        <v>7678.3783783783783</v>
      </c>
      <c r="I54" s="32">
        <f t="shared" ca="1" si="28"/>
        <v>1.4887053823585916E-2</v>
      </c>
      <c r="K54" s="73">
        <f>Assumptions!$D$16</f>
        <v>46204</v>
      </c>
      <c r="L54" s="155">
        <f>Assumptions!$D$17</f>
        <v>23</v>
      </c>
      <c r="M54" s="149">
        <f t="shared" si="29"/>
        <v>46874</v>
      </c>
      <c r="N54" s="70" t="s">
        <v>400</v>
      </c>
      <c r="O54" s="71">
        <v>0</v>
      </c>
      <c r="P54" s="1" t="str">
        <f t="shared" si="8"/>
        <v/>
      </c>
      <c r="Q54" s="99">
        <f t="shared" si="30"/>
        <v>0</v>
      </c>
      <c r="R54" s="99">
        <f>IF($N54="Equal",IF(AND(R$11&gt;$K54,EOMONTH($M54,0)&gt;=R$11),($F54-$O54)/$L54,0),IFERROR(($F54-$O54)*INDEX('S-Curve'!$C$3:$AM$39,MATCH('Development Costs'!$L54,'S-Curve'!$C$3:$C$39,0),MATCH(DATEDIF('Development Costs'!$K54,'Development Costs'!R$11,"m")+1,'S-Curve'!$C$3:$AM$3,0)),0))</f>
        <v>14205</v>
      </c>
      <c r="S54" s="99">
        <f>IF($N54="Equal",IF(AND(S$11&gt;$K54,EOMONTH($M54,0)&gt;=S$11),($F54-$O54)/$L54,0),IFERROR(($F54-$O54)*INDEX('S-Curve'!$C$3:$AM$39,MATCH('Development Costs'!$L54,'S-Curve'!$C$3:$C$39,0),MATCH(DATEDIF('Development Costs'!$K54,'Development Costs'!S$11,"m")+1,'S-Curve'!$C$3:$AM$3,0)),0))</f>
        <v>14205</v>
      </c>
      <c r="T54" s="99">
        <f>IF($N54="Equal",IF(AND(T$11&gt;$K54,EOMONTH($M54,0)&gt;=T$11),($F54-$O54)/$L54,0),IFERROR(($F54-$O54)*INDEX('S-Curve'!$C$3:$AM$39,MATCH('Development Costs'!$L54,'S-Curve'!$C$3:$C$39,0),MATCH(DATEDIF('Development Costs'!$K54,'Development Costs'!T$11,"m")+1,'S-Curve'!$C$3:$AM$3,0)),0))</f>
        <v>14205</v>
      </c>
      <c r="U54" s="99">
        <f>IF($N54="Equal",IF(AND(U$11&gt;$K54,EOMONTH($M54,0)&gt;=U$11),($F54-$O54)/$L54,0),IFERROR(($F54-$O54)*INDEX('S-Curve'!$C$3:$AM$39,MATCH('Development Costs'!$L54,'S-Curve'!$C$3:$C$39,0),MATCH(DATEDIF('Development Costs'!$K54,'Development Costs'!U$11,"m")+1,'S-Curve'!$C$3:$AM$3,0)),0))</f>
        <v>14205</v>
      </c>
      <c r="V54" s="99">
        <f>IF($N54="Equal",IF(AND(V$11&gt;$K54,EOMONTH($M54,0)&gt;=V$11),($F54-$O54)/$L54,0),IFERROR(($F54-$O54)*INDEX('S-Curve'!$C$3:$AM$39,MATCH('Development Costs'!$L54,'S-Curve'!$C$3:$C$39,0),MATCH(DATEDIF('Development Costs'!$K54,'Development Costs'!V$11,"m")+1,'S-Curve'!$C$3:$AM$3,0)),0))</f>
        <v>28410</v>
      </c>
      <c r="W54" s="99">
        <f>IF($N54="Equal",IF(AND(W$11&gt;$K54,EOMONTH($M54,0)&gt;=W$11),($F54-$O54)/$L54,0),IFERROR(($F54-$O54)*INDEX('S-Curve'!$C$3:$AM$39,MATCH('Development Costs'!$L54,'S-Curve'!$C$3:$C$39,0),MATCH(DATEDIF('Development Costs'!$K54,'Development Costs'!W$11,"m")+1,'S-Curve'!$C$3:$AM$3,0)),0))</f>
        <v>28410</v>
      </c>
      <c r="X54" s="99">
        <f>IF($N54="Equal",IF(AND(X$11&gt;$K54,EOMONTH($M54,0)&gt;=X$11),($F54-$O54)/$L54,0),IFERROR(($F54-$O54)*INDEX('S-Curve'!$C$3:$AM$39,MATCH('Development Costs'!$L54,'S-Curve'!$C$3:$C$39,0),MATCH(DATEDIF('Development Costs'!$K54,'Development Costs'!X$11,"m")+1,'S-Curve'!$C$3:$AM$3,0)),0))</f>
        <v>28410</v>
      </c>
      <c r="Y54" s="99">
        <f>IF($N54="Equal",IF(AND(Y$11&gt;$K54,EOMONTH($M54,0)&gt;=Y$11),($F54-$O54)/$L54,0),IFERROR(($F54-$O54)*INDEX('S-Curve'!$C$3:$AM$39,MATCH('Development Costs'!$L54,'S-Curve'!$C$3:$C$39,0),MATCH(DATEDIF('Development Costs'!$K54,'Development Costs'!Y$11,"m")+1,'S-Curve'!$C$3:$AM$3,0)),0))</f>
        <v>42615</v>
      </c>
      <c r="Z54" s="99">
        <f>IF($N54="Equal",IF(AND(Z$11&gt;$K54,EOMONTH($M54,0)&gt;=Z$11),($F54-$O54)/$L54,0),IFERROR(($F54-$O54)*INDEX('S-Curve'!$C$3:$AM$39,MATCH('Development Costs'!$L54,'S-Curve'!$C$3:$C$39,0),MATCH(DATEDIF('Development Costs'!$K54,'Development Costs'!Z$11,"m")+1,'S-Curve'!$C$3:$AM$3,0)),0))</f>
        <v>56820</v>
      </c>
      <c r="AA54" s="99">
        <f>IF($N54="Equal",IF(AND(AA$11&gt;$K54,EOMONTH($M54,0)&gt;=AA$11),($F54-$O54)/$L54,0),IFERROR(($F54-$O54)*INDEX('S-Curve'!$C$3:$AM$39,MATCH('Development Costs'!$L54,'S-Curve'!$C$3:$C$39,0),MATCH(DATEDIF('Development Costs'!$K54,'Development Costs'!AA$11,"m")+1,'S-Curve'!$C$3:$AM$3,0)),0))</f>
        <v>85230</v>
      </c>
      <c r="AB54" s="99">
        <f>IF($N54="Equal",IF(AND(AB$11&gt;$K54,EOMONTH($M54,0)&gt;=AB$11),($F54-$O54)/$L54,0),IFERROR(($F54-$O54)*INDEX('S-Curve'!$C$3:$AM$39,MATCH('Development Costs'!$L54,'S-Curve'!$C$3:$C$39,0),MATCH(DATEDIF('Development Costs'!$K54,'Development Costs'!AB$11,"m")+1,'S-Curve'!$C$3:$AM$3,0)),0))</f>
        <v>99435.000000000015</v>
      </c>
      <c r="AC54" s="99">
        <f>IF($N54="Equal",IF(AND(AC$11&gt;$K54,EOMONTH($M54,0)&gt;=AC$11),($F54-$O54)/$L54,0),IFERROR(($F54-$O54)*INDEX('S-Curve'!$C$3:$AM$39,MATCH('Development Costs'!$L54,'S-Curve'!$C$3:$C$39,0),MATCH(DATEDIF('Development Costs'!$K54,'Development Costs'!AC$11,"m")+1,'S-Curve'!$C$3:$AM$3,0)),0))</f>
        <v>99435.000000000015</v>
      </c>
      <c r="AD54" s="99">
        <f>IF($N54="Equal",IF(AND(AD$11&gt;$K54,EOMONTH($M54,0)&gt;=AD$11),($F54-$O54)/$L54,0),IFERROR(($F54-$O54)*INDEX('S-Curve'!$C$3:$AM$39,MATCH('Development Costs'!$L54,'S-Curve'!$C$3:$C$39,0),MATCH(DATEDIF('Development Costs'!$K54,'Development Costs'!AD$11,"m")+1,'S-Curve'!$C$3:$AM$3,0)),0))</f>
        <v>113640</v>
      </c>
      <c r="AE54" s="99">
        <f>IF($N54="Equal",IF(AND(AE$11&gt;$K54,EOMONTH($M54,0)&gt;=AE$11),($F54-$O54)/$L54,0),IFERROR(($F54-$O54)*INDEX('S-Curve'!$C$3:$AM$39,MATCH('Development Costs'!$L54,'S-Curve'!$C$3:$C$39,0),MATCH(DATEDIF('Development Costs'!$K54,'Development Costs'!AE$11,"m")+1,'S-Curve'!$C$3:$AM$3,0)),0))</f>
        <v>113640</v>
      </c>
      <c r="AF54" s="99">
        <f>IF($N54="Equal",IF(AND(AF$11&gt;$K54,EOMONTH($M54,0)&gt;=AF$11),($F54-$O54)/$L54,0),IFERROR(($F54-$O54)*INDEX('S-Curve'!$C$3:$AM$39,MATCH('Development Costs'!$L54,'S-Curve'!$C$3:$C$39,0),MATCH(DATEDIF('Development Costs'!$K54,'Development Costs'!AF$11,"m")+1,'S-Curve'!$C$3:$AM$3,0)),0))</f>
        <v>99435.000000000015</v>
      </c>
      <c r="AG54" s="99">
        <f>IF($N54="Equal",IF(AND(AG$11&gt;$K54,EOMONTH($M54,0)&gt;=AG$11),($F54-$O54)/$L54,0),IFERROR(($F54-$O54)*INDEX('S-Curve'!$C$3:$AM$39,MATCH('Development Costs'!$L54,'S-Curve'!$C$3:$C$39,0),MATCH(DATEDIF('Development Costs'!$K54,'Development Costs'!AG$11,"m")+1,'S-Curve'!$C$3:$AM$3,0)),0))</f>
        <v>85230</v>
      </c>
      <c r="AH54" s="99">
        <f>IF($N54="Equal",IF(AND(AH$11&gt;$K54,EOMONTH($M54,0)&gt;=AH$11),($F54-$O54)/$L54,0),IFERROR(($F54-$O54)*INDEX('S-Curve'!$C$3:$AM$39,MATCH('Development Costs'!$L54,'S-Curve'!$C$3:$C$39,0),MATCH(DATEDIF('Development Costs'!$K54,'Development Costs'!AH$11,"m")+1,'S-Curve'!$C$3:$AM$3,0)),0))</f>
        <v>85230</v>
      </c>
      <c r="AI54" s="99">
        <f>IF($N54="Equal",IF(AND(AI$11&gt;$K54,EOMONTH($M54,0)&gt;=AI$11),($F54-$O54)/$L54,0),IFERROR(($F54-$O54)*INDEX('S-Curve'!$C$3:$AM$39,MATCH('Development Costs'!$L54,'S-Curve'!$C$3:$C$39,0),MATCH(DATEDIF('Development Costs'!$K54,'Development Costs'!AI$11,"m")+1,'S-Curve'!$C$3:$AM$3,0)),0))</f>
        <v>71025</v>
      </c>
      <c r="AJ54" s="99">
        <f>IF($N54="Equal",IF(AND(AJ$11&gt;$K54,EOMONTH($M54,0)&gt;=AJ$11),($F54-$O54)/$L54,0),IFERROR(($F54-$O54)*INDEX('S-Curve'!$C$3:$AM$39,MATCH('Development Costs'!$L54,'S-Curve'!$C$3:$C$39,0),MATCH(DATEDIF('Development Costs'!$K54,'Development Costs'!AJ$11,"m")+1,'S-Curve'!$C$3:$AM$3,0)),0))</f>
        <v>71025</v>
      </c>
      <c r="AK54" s="99">
        <f>IF($N54="Equal",IF(AND(AK$11&gt;$K54,EOMONTH($M54,0)&gt;=AK$11),($F54-$O54)/$L54,0),IFERROR(($F54-$O54)*INDEX('S-Curve'!$C$3:$AM$39,MATCH('Development Costs'!$L54,'S-Curve'!$C$3:$C$39,0),MATCH(DATEDIF('Development Costs'!$K54,'Development Costs'!AK$11,"m")+1,'S-Curve'!$C$3:$AM$3,0)),0))</f>
        <v>42615</v>
      </c>
      <c r="AL54" s="99">
        <f>IF($N54="Equal",IF(AND(AL$11&gt;$K54,EOMONTH($M54,0)&gt;=AL$11),($F54-$O54)/$L54,0),IFERROR(($F54-$O54)*INDEX('S-Curve'!$C$3:$AM$39,MATCH('Development Costs'!$L54,'S-Curve'!$C$3:$C$39,0),MATCH(DATEDIF('Development Costs'!$K54,'Development Costs'!AL$11,"m")+1,'S-Curve'!$C$3:$AM$3,0)),0))</f>
        <v>42615</v>
      </c>
      <c r="AM54" s="99">
        <f>IF($N54="Equal",IF(AND(AM$11&gt;$K54,EOMONTH($M54,0)&gt;=AM$11),($F54-$O54)/$L54,0),IFERROR(($F54-$O54)*INDEX('S-Curve'!$C$3:$AM$39,MATCH('Development Costs'!$L54,'S-Curve'!$C$3:$C$39,0),MATCH(DATEDIF('Development Costs'!$K54,'Development Costs'!AM$11,"m")+1,'S-Curve'!$C$3:$AM$3,0)),0))</f>
        <v>28410</v>
      </c>
      <c r="AN54" s="99">
        <f>IF($N54="Equal",IF(AND(AN$11&gt;$K54,EOMONTH($M54,0)&gt;=AN$11),($F54-$O54)/$L54,0),IFERROR(($F54-$O54)*INDEX('S-Curve'!$C$3:$AM$39,MATCH('Development Costs'!$L54,'S-Curve'!$C$3:$C$39,0),MATCH(DATEDIF('Development Costs'!$K54,'Development Costs'!AN$11,"m")+1,'S-Curve'!$C$3:$AM$3,0)),0))</f>
        <v>142050</v>
      </c>
      <c r="AO54" s="99">
        <f>IF($N54="Equal",IF(AND(AO$11&gt;$K54,EOMONTH($M54,0)&gt;=AO$11),($F54-$O54)/$L54,0),IFERROR(($F54-$O54)*INDEX('S-Curve'!$C$3:$AM$39,MATCH('Development Costs'!$L54,'S-Curve'!$C$3:$C$39,0),MATCH(DATEDIF('Development Costs'!$K54,'Development Costs'!AO$11,"m")+1,'S-Curve'!$C$3:$AM$3,0)),0))</f>
        <v>0</v>
      </c>
      <c r="AP54" s="99">
        <f>IF($N54="Equal",IF(AND(AP$11&gt;$K54,EOMONTH($M54,0)&gt;=AP$11),($F54-$O54)/$L54,0),IFERROR(($F54-$O54)*INDEX('S-Curve'!$C$3:$AM$39,MATCH('Development Costs'!$L54,'S-Curve'!$C$3:$C$39,0),MATCH(DATEDIF('Development Costs'!$K54,'Development Costs'!AP$11,"m")+1,'S-Curve'!$C$3:$AM$3,0)),0))</f>
        <v>0</v>
      </c>
      <c r="AQ54" s="99">
        <f>IF($N54="Equal",IF(AND(AQ$11&gt;$K54,EOMONTH($M54,0)&gt;=AQ$11),($F54-$O54)/$L54,0),IFERROR(($F54-$O54)*INDEX('S-Curve'!$C$3:$AM$39,MATCH('Development Costs'!$L54,'S-Curve'!$C$3:$C$39,0),MATCH(DATEDIF('Development Costs'!$K54,'Development Costs'!AQ$11,"m")+1,'S-Curve'!$C$3:$AM$3,0)),0))</f>
        <v>0</v>
      </c>
      <c r="AR54" s="99">
        <f>IF($N54="Equal",IF(AND(AR$11&gt;$K54,EOMONTH($M54,0)&gt;=AR$11),($F54-$O54)/$L54,0),IFERROR(($F54-$O54)*INDEX('S-Curve'!$C$3:$AM$39,MATCH('Development Costs'!$L54,'S-Curve'!$C$3:$C$39,0),MATCH(DATEDIF('Development Costs'!$K54,'Development Costs'!AR$11,"m")+1,'S-Curve'!$C$3:$AM$3,0)),0))</f>
        <v>0</v>
      </c>
      <c r="AS54" s="99">
        <f>IF($N54="Equal",IF(AND(AS$11&gt;$K54,EOMONTH($M54,0)&gt;=AS$11),($F54-$O54)/$L54,0),IFERROR(($F54-$O54)*INDEX('S-Curve'!$C$3:$AM$39,MATCH('Development Costs'!$L54,'S-Curve'!$C$3:$C$39,0),MATCH(DATEDIF('Development Costs'!$K54,'Development Costs'!AS$11,"m")+1,'S-Curve'!$C$3:$AM$3,0)),0))</f>
        <v>0</v>
      </c>
      <c r="AT54" s="99">
        <f>IF($N54="Equal",IF(AND(AT$11&gt;$K54,EOMONTH($M54,0)&gt;=AT$11),($F54-$O54)/$L54,0),IFERROR(($F54-$O54)*INDEX('S-Curve'!$C$3:$AM$39,MATCH('Development Costs'!$L54,'S-Curve'!$C$3:$C$39,0),MATCH(DATEDIF('Development Costs'!$K54,'Development Costs'!AT$11,"m")+1,'S-Curve'!$C$3:$AM$3,0)),0))</f>
        <v>0</v>
      </c>
      <c r="AU54" s="99">
        <f>IF($N54="Equal",IF(AND(AU$11&gt;$K54,EOMONTH($M54,0)&gt;=AU$11),($F54-$O54)/$L54,0),IFERROR(($F54-$O54)*INDEX('S-Curve'!$C$3:$AM$39,MATCH('Development Costs'!$L54,'S-Curve'!$C$3:$C$39,0),MATCH(DATEDIF('Development Costs'!$K54,'Development Costs'!AU$11,"m")+1,'S-Curve'!$C$3:$AM$3,0)),0))</f>
        <v>0</v>
      </c>
      <c r="AV54" s="99">
        <f>IF($N54="Equal",IF(AND(AV$11&gt;$K54,EOMONTH($M54,0)&gt;=AV$11),($F54-$O54)/$L54,0),IFERROR(($F54-$O54)*INDEX('S-Curve'!$C$3:$AM$39,MATCH('Development Costs'!$L54,'S-Curve'!$C$3:$C$39,0),MATCH(DATEDIF('Development Costs'!$K54,'Development Costs'!AV$11,"m")+1,'S-Curve'!$C$3:$AM$3,0)),0))</f>
        <v>0</v>
      </c>
      <c r="AW54" s="99">
        <f>IF($N54="Equal",IF(AND(AW$11&gt;$K54,EOMONTH($M54,0)&gt;=AW$11),($F54-$O54)/$L54,0),IFERROR(($F54-$O54)*INDEX('S-Curve'!$C$3:$AM$39,MATCH('Development Costs'!$L54,'S-Curve'!$C$3:$C$39,0),MATCH(DATEDIF('Development Costs'!$K54,'Development Costs'!AW$11,"m")+1,'S-Curve'!$C$3:$AM$3,0)),0))</f>
        <v>0</v>
      </c>
      <c r="AX54" s="99">
        <f>IF($N54="Equal",IF(AND(AX$11&gt;$K54,EOMONTH($M54,0)&gt;=AX$11),($F54-$O54)/$L54,0),IFERROR(($F54-$O54)*INDEX('S-Curve'!$C$3:$AM$39,MATCH('Development Costs'!$L54,'S-Curve'!$C$3:$C$39,0),MATCH(DATEDIF('Development Costs'!$K54,'Development Costs'!AX$11,"m")+1,'S-Curve'!$C$3:$AM$3,0)),0))</f>
        <v>0</v>
      </c>
      <c r="AY54" s="99">
        <f>IF($N54="Equal",IF(AND(AY$11&gt;$K54,EOMONTH($M54,0)&gt;=AY$11),($F54-$O54)/$L54,0),IFERROR(($F54-$O54)*INDEX('S-Curve'!$C$3:$AM$39,MATCH('Development Costs'!$L54,'S-Curve'!$C$3:$C$39,0),MATCH(DATEDIF('Development Costs'!$K54,'Development Costs'!AY$11,"m")+1,'S-Curve'!$C$3:$AM$3,0)),0))</f>
        <v>0</v>
      </c>
      <c r="AZ54" s="99">
        <f>IF($N54="Equal",IF(AND(AZ$11&gt;$K54,EOMONTH($M54,0)&gt;=AZ$11),($F54-$O54)/$L54,0),IFERROR(($F54-$O54)*INDEX('S-Curve'!$C$3:$AM$39,MATCH('Development Costs'!$L54,'S-Curve'!$C$3:$C$39,0),MATCH(DATEDIF('Development Costs'!$K54,'Development Costs'!AZ$11,"m")+1,'S-Curve'!$C$3:$AM$3,0)),0))</f>
        <v>0</v>
      </c>
      <c r="BA54" s="99">
        <f>IF($N54="Equal",IF(AND(BA$11&gt;$K54,EOMONTH($M54,0)&gt;=BA$11),($F54-$O54)/$L54,0),IFERROR(($F54-$O54)*INDEX('S-Curve'!$C$3:$AM$39,MATCH('Development Costs'!$L54,'S-Curve'!$C$3:$C$39,0),MATCH(DATEDIF('Development Costs'!$K54,'Development Costs'!BA$11,"m")+1,'S-Curve'!$C$3:$AM$3,0)),0))</f>
        <v>0</v>
      </c>
      <c r="BB54" s="99">
        <f>IF($N54="Equal",IF(AND(BB$11&gt;$K54,EOMONTH($M54,0)&gt;=BB$11),($F54-$O54)/$L54,0),IFERROR(($F54-$O54)*INDEX('S-Curve'!$C$3:$AM$39,MATCH('Development Costs'!$L54,'S-Curve'!$C$3:$C$39,0),MATCH(DATEDIF('Development Costs'!$K54,'Development Costs'!BB$11,"m")+1,'S-Curve'!$C$3:$AM$3,0)),0))</f>
        <v>0</v>
      </c>
      <c r="BC54" s="99">
        <f>IF($N54="Equal",IF(AND(BC$11&gt;$K54,EOMONTH($M54,0)&gt;=BC$11),($F54-$O54)/$L54,0),IFERROR(($F54-$O54)*INDEX('S-Curve'!$C$3:$AM$39,MATCH('Development Costs'!$L54,'S-Curve'!$C$3:$C$39,0),MATCH(DATEDIF('Development Costs'!$K54,'Development Costs'!BC$11,"m")+1,'S-Curve'!$C$3:$AM$3,0)),0))</f>
        <v>0</v>
      </c>
      <c r="BD54" s="99">
        <f>IF($N54="Equal",IF(AND(BD$11&gt;$K54,EOMONTH($M54,0)&gt;=BD$11),($F54-$O54)/$L54,0),IFERROR(($F54-$O54)*INDEX('S-Curve'!$C$3:$AM$39,MATCH('Development Costs'!$L54,'S-Curve'!$C$3:$C$39,0),MATCH(DATEDIF('Development Costs'!$K54,'Development Costs'!BD$11,"m")+1,'S-Curve'!$C$3:$AM$3,0)),0))</f>
        <v>0</v>
      </c>
      <c r="BE54" s="99">
        <f>IF($N54="Equal",IF(AND(BE$11&gt;$K54,EOMONTH($M54,0)&gt;=BE$11),($F54-$O54)/$L54,0),IFERROR(($F54-$O54)*INDEX('S-Curve'!$C$3:$AM$39,MATCH('Development Costs'!$L54,'S-Curve'!$C$3:$C$39,0),MATCH(DATEDIF('Development Costs'!$K54,'Development Costs'!BE$11,"m")+1,'S-Curve'!$C$3:$AM$3,0)),0))</f>
        <v>0</v>
      </c>
      <c r="BF54" s="99">
        <f>IF($N54="Equal",IF(AND(BF$11&gt;$K54,EOMONTH($M54,0)&gt;=BF$11),($F54-$O54)/$L54,0),IFERROR(($F54-$O54)*INDEX('S-Curve'!$C$3:$AM$39,MATCH('Development Costs'!$L54,'S-Curve'!$C$3:$C$39,0),MATCH(DATEDIF('Development Costs'!$K54,'Development Costs'!BF$11,"m")+1,'S-Curve'!$C$3:$AM$3,0)),0))</f>
        <v>0</v>
      </c>
      <c r="BG54" s="99">
        <f>IF($N54="Equal",IF(AND(BG$11&gt;$K54,EOMONTH($M54,0)&gt;=BG$11),($F54-$O54)/$L54,0),IFERROR(($F54-$O54)*INDEX('S-Curve'!$C$3:$AM$39,MATCH('Development Costs'!$L54,'S-Curve'!$C$3:$C$39,0),MATCH(DATEDIF('Development Costs'!$K54,'Development Costs'!BG$11,"m")+1,'S-Curve'!$C$3:$AM$3,0)),0))</f>
        <v>0</v>
      </c>
      <c r="BH54" s="99">
        <f>IF($N54="Equal",IF(AND(BH$11&gt;$K54,EOMONTH($M54,0)&gt;=BH$11),($F54-$O54)/$L54,0),IFERROR(($F54-$O54)*INDEX('S-Curve'!$C$3:$AM$39,MATCH('Development Costs'!$L54,'S-Curve'!$C$3:$C$39,0),MATCH(DATEDIF('Development Costs'!$K54,'Development Costs'!BH$11,"m")+1,'S-Curve'!$C$3:$AM$3,0)),0))</f>
        <v>0</v>
      </c>
      <c r="BI54" s="99">
        <f>IF($N54="Equal",IF(AND(BI$11&gt;$K54,EOMONTH($M54,0)&gt;=BI$11),($F54-$O54)/$L54,0),IFERROR(($F54-$O54)*INDEX('S-Curve'!$C$3:$AM$39,MATCH('Development Costs'!$L54,'S-Curve'!$C$3:$C$39,0),MATCH(DATEDIF('Development Costs'!$K54,'Development Costs'!BI$11,"m")+1,'S-Curve'!$C$3:$AM$3,0)),0))</f>
        <v>0</v>
      </c>
      <c r="BJ54" s="99">
        <f>IF($N54="Equal",IF(AND(BJ$11&gt;$K54,EOMONTH($M54,0)&gt;=BJ$11),($F54-$O54)/$L54,0),IFERROR(($F54-$O54)*INDEX('S-Curve'!$C$3:$AM$39,MATCH('Development Costs'!$L54,'S-Curve'!$C$3:$C$39,0),MATCH(DATEDIF('Development Costs'!$K54,'Development Costs'!BJ$11,"m")+1,'S-Curve'!$C$3:$AM$3,0)),0))</f>
        <v>0</v>
      </c>
      <c r="BK54" s="99">
        <f>IF($N54="Equal",IF(AND(BK$11&gt;$K54,EOMONTH($M54,0)&gt;=BK$11),($F54-$O54)/$L54,0),IFERROR(($F54-$O54)*INDEX('S-Curve'!$C$3:$AM$39,MATCH('Development Costs'!$L54,'S-Curve'!$C$3:$C$39,0),MATCH(DATEDIF('Development Costs'!$K54,'Development Costs'!BK$11,"m")+1,'S-Curve'!$C$3:$AM$3,0)),0))</f>
        <v>0</v>
      </c>
      <c r="BL54" s="99">
        <f>IF($N54="Equal",IF(AND(BL$11&gt;$K54,EOMONTH($M54,0)&gt;=BL$11),($F54-$O54)/$L54,0),IFERROR(($F54-$O54)*INDEX('S-Curve'!$C$3:$AM$39,MATCH('Development Costs'!$L54,'S-Curve'!$C$3:$C$39,0),MATCH(DATEDIF('Development Costs'!$K54,'Development Costs'!BL$11,"m")+1,'S-Curve'!$C$3:$AM$3,0)),0))</f>
        <v>0</v>
      </c>
      <c r="BM54" s="99">
        <f>IF($N54="Equal",IF(AND(BM$11&gt;$K54,EOMONTH($M54,0)&gt;=BM$11),($F54-$O54)/$L54,0),IFERROR(($F54-$O54)*INDEX('S-Curve'!$C$3:$AM$39,MATCH('Development Costs'!$L54,'S-Curve'!$C$3:$C$39,0),MATCH(DATEDIF('Development Costs'!$K54,'Development Costs'!BM$11,"m")+1,'S-Curve'!$C$3:$AM$3,0)),0))</f>
        <v>0</v>
      </c>
      <c r="BN54" s="99">
        <f>IF($N54="Equal",IF(AND(BN$11&gt;$K54,EOMONTH($M54,0)&gt;=BN$11),($F54-$O54)/$L54,0),IFERROR(($F54-$O54)*INDEX('S-Curve'!$C$3:$AM$39,MATCH('Development Costs'!$L54,'S-Curve'!$C$3:$C$39,0),MATCH(DATEDIF('Development Costs'!$K54,'Development Costs'!BN$11,"m")+1,'S-Curve'!$C$3:$AM$3,0)),0))</f>
        <v>0</v>
      </c>
      <c r="BO54" s="99">
        <f>IF($N54="Equal",IF(AND(BO$11&gt;$K54,EOMONTH($M54,0)&gt;=BO$11),($F54-$O54)/$L54,0),IFERROR(($F54-$O54)*INDEX('S-Curve'!$C$3:$AM$39,MATCH('Development Costs'!$L54,'S-Curve'!$C$3:$C$39,0),MATCH(DATEDIF('Development Costs'!$K54,'Development Costs'!BO$11,"m")+1,'S-Curve'!$C$3:$AM$3,0)),0))</f>
        <v>0</v>
      </c>
      <c r="BP54" s="99">
        <f>IF($N54="Equal",IF(AND(BP$11&gt;$K54,EOMONTH($M54,0)&gt;=BP$11),($F54-$O54)/$L54,0),IFERROR(($F54-$O54)*INDEX('S-Curve'!$C$3:$AM$39,MATCH('Development Costs'!$L54,'S-Curve'!$C$3:$C$39,0),MATCH(DATEDIF('Development Costs'!$K54,'Development Costs'!BP$11,"m")+1,'S-Curve'!$C$3:$AM$3,0)),0))</f>
        <v>0</v>
      </c>
      <c r="BQ54" s="99">
        <f>IF($N54="Equal",IF(AND(BQ$11&gt;$K54,EOMONTH($M54,0)&gt;=BQ$11),($F54-$O54)/$L54,0),IFERROR(($F54-$O54)*INDEX('S-Curve'!$C$3:$AM$39,MATCH('Development Costs'!$L54,'S-Curve'!$C$3:$C$39,0),MATCH(DATEDIF('Development Costs'!$K54,'Development Costs'!BQ$11,"m")+1,'S-Curve'!$C$3:$AM$3,0)),0))</f>
        <v>0</v>
      </c>
      <c r="BR54" s="99">
        <f>IF($N54="Equal",IF(AND(BR$11&gt;$K54,EOMONTH($M54,0)&gt;=BR$11),($F54-$O54)/$L54,0),IFERROR(($F54-$O54)*INDEX('S-Curve'!$C$3:$AM$39,MATCH('Development Costs'!$L54,'S-Curve'!$C$3:$C$39,0),MATCH(DATEDIF('Development Costs'!$K54,'Development Costs'!BR$11,"m")+1,'S-Curve'!$C$3:$AM$3,0)),0))</f>
        <v>0</v>
      </c>
      <c r="BS54" s="99">
        <f>IF($N54="Equal",IF(AND(BS$11&gt;$K54,EOMONTH($M54,0)&gt;=BS$11),($F54-$O54)/$L54,0),IFERROR(($F54-$O54)*INDEX('S-Curve'!$C$3:$AM$39,MATCH('Development Costs'!$L54,'S-Curve'!$C$3:$C$39,0),MATCH(DATEDIF('Development Costs'!$K54,'Development Costs'!BS$11,"m")+1,'S-Curve'!$C$3:$AM$3,0)),0))</f>
        <v>0</v>
      </c>
      <c r="BT54" s="99">
        <f>IF($N54="Equal",IF(AND(BT$11&gt;$K54,EOMONTH($M54,0)&gt;=BT$11),($F54-$O54)/$L54,0),IFERROR(($F54-$O54)*INDEX('S-Curve'!$C$3:$AM$39,MATCH('Development Costs'!$L54,'S-Curve'!$C$3:$C$39,0),MATCH(DATEDIF('Development Costs'!$K54,'Development Costs'!BT$11,"m")+1,'S-Curve'!$C$3:$AM$3,0)),0))</f>
        <v>0</v>
      </c>
      <c r="BU54" s="99">
        <f>IF($N54="Equal",IF(AND(BU$11&gt;$K54,EOMONTH($M54,0)&gt;=BU$11),($F54-$O54)/$L54,0),IFERROR(($F54-$O54)*INDEX('S-Curve'!$C$3:$AM$39,MATCH('Development Costs'!$L54,'S-Curve'!$C$3:$C$39,0),MATCH(DATEDIF('Development Costs'!$K54,'Development Costs'!BU$11,"m")+1,'S-Curve'!$C$3:$AM$3,0)),0))</f>
        <v>0</v>
      </c>
      <c r="BV54" s="99">
        <f>IF($N54="Equal",IF(AND(BV$11&gt;$K54,EOMONTH($M54,0)&gt;=BV$11),($F54-$O54)/$L54,0),IFERROR(($F54-$O54)*INDEX('S-Curve'!$C$3:$AM$39,MATCH('Development Costs'!$L54,'S-Curve'!$C$3:$C$39,0),MATCH(DATEDIF('Development Costs'!$K54,'Development Costs'!BV$11,"m")+1,'S-Curve'!$C$3:$AM$3,0)),0))</f>
        <v>0</v>
      </c>
      <c r="BW54" s="99">
        <f>IF($N54="Equal",IF(AND(BW$11&gt;$K54,EOMONTH($M54,0)&gt;=BW$11),($F54-$O54)/$L54,0),IFERROR(($F54-$O54)*INDEX('S-Curve'!$C$3:$AM$39,MATCH('Development Costs'!$L54,'S-Curve'!$C$3:$C$39,0),MATCH(DATEDIF('Development Costs'!$K54,'Development Costs'!BW$11,"m")+1,'S-Curve'!$C$3:$AM$3,0)),0))</f>
        <v>0</v>
      </c>
      <c r="BX54" s="99">
        <f>IF($N54="Equal",IF(AND(BX$11&gt;$K54,EOMONTH($M54,0)&gt;=BX$11),($F54-$O54)/$L54,0),IFERROR(($F54-$O54)*INDEX('S-Curve'!$C$3:$AM$39,MATCH('Development Costs'!$L54,'S-Curve'!$C$3:$C$39,0),MATCH(DATEDIF('Development Costs'!$K54,'Development Costs'!BX$11,"m")+1,'S-Curve'!$C$3:$AM$3,0)),0))</f>
        <v>0</v>
      </c>
      <c r="BY54" s="99">
        <f>IF($N54="Equal",IF(AND(BY$11&gt;$K54,EOMONTH($M54,0)&gt;=BY$11),($F54-$O54)/$L54,0),IFERROR(($F54-$O54)*INDEX('S-Curve'!$C$3:$AM$39,MATCH('Development Costs'!$L54,'S-Curve'!$C$3:$C$39,0),MATCH(DATEDIF('Development Costs'!$K54,'Development Costs'!BY$11,"m")+1,'S-Curve'!$C$3:$AM$3,0)),0))</f>
        <v>0</v>
      </c>
      <c r="BZ54" s="99">
        <f>IF($N54="Equal",IF(AND(BZ$11&gt;$K54,EOMONTH($M54,0)&gt;=BZ$11),($F54-$O54)/$L54,0),IFERROR(($F54-$O54)*INDEX('S-Curve'!$C$3:$AM$39,MATCH('Development Costs'!$L54,'S-Curve'!$C$3:$C$39,0),MATCH(DATEDIF('Development Costs'!$K54,'Development Costs'!BZ$11,"m")+1,'S-Curve'!$C$3:$AM$3,0)),0))</f>
        <v>0</v>
      </c>
      <c r="CA54" s="99">
        <f>IF($N54="Equal",IF(AND(CA$11&gt;$K54,EOMONTH($M54,0)&gt;=CA$11),($F54-$O54)/$L54,0),IFERROR(($F54-$O54)*INDEX('S-Curve'!$C$3:$AM$39,MATCH('Development Costs'!$L54,'S-Curve'!$C$3:$C$39,0),MATCH(DATEDIF('Development Costs'!$K54,'Development Costs'!CA$11,"m")+1,'S-Curve'!$C$3:$AM$3,0)),0))</f>
        <v>0</v>
      </c>
      <c r="CB54" s="99">
        <f>IF($N54="Equal",IF(AND(CB$11&gt;$K54,EOMONTH($M54,0)&gt;=CB$11),($F54-$O54)/$L54,0),IFERROR(($F54-$O54)*INDEX('S-Curve'!$C$3:$AM$39,MATCH('Development Costs'!$L54,'S-Curve'!$C$3:$C$39,0),MATCH(DATEDIF('Development Costs'!$K54,'Development Costs'!CB$11,"m")+1,'S-Curve'!$C$3:$AM$3,0)),0))</f>
        <v>0</v>
      </c>
      <c r="CC54" s="99">
        <f>IF($N54="Equal",IF(AND(CC$11&gt;$K54,EOMONTH($M54,0)&gt;=CC$11),($F54-$O54)/$L54,0),IFERROR(($F54-$O54)*INDEX('S-Curve'!$C$3:$AM$39,MATCH('Development Costs'!$L54,'S-Curve'!$C$3:$C$39,0),MATCH(DATEDIF('Development Costs'!$K54,'Development Costs'!CC$11,"m")+1,'S-Curve'!$C$3:$AM$3,0)),0))</f>
        <v>0</v>
      </c>
      <c r="CD54" s="99">
        <f>IF($N54="Equal",IF(AND(CD$11&gt;$K54,EOMONTH($M54,0)&gt;=CD$11),($F54-$O54)/$L54,0),IFERROR(($F54-$O54)*INDEX('S-Curve'!$C$3:$AM$39,MATCH('Development Costs'!$L54,'S-Curve'!$C$3:$C$39,0),MATCH(DATEDIF('Development Costs'!$K54,'Development Costs'!CD$11,"m")+1,'S-Curve'!$C$3:$AM$3,0)),0))</f>
        <v>0</v>
      </c>
      <c r="CE54" s="99">
        <f>IF($N54="Equal",IF(AND(CE$11&gt;$K54,EOMONTH($M54,0)&gt;=CE$11),($F54-$O54)/$L54,0),IFERROR(($F54-$O54)*INDEX('S-Curve'!$C$3:$AM$39,MATCH('Development Costs'!$L54,'S-Curve'!$C$3:$C$39,0),MATCH(DATEDIF('Development Costs'!$K54,'Development Costs'!CE$11,"m")+1,'S-Curve'!$C$3:$AM$3,0)),0))</f>
        <v>0</v>
      </c>
      <c r="CF54" s="99">
        <f>IF($N54="Equal",IF(AND(CF$11&gt;$K54,EOMONTH($M54,0)&gt;=CF$11),($F54-$O54)/$L54,0),IFERROR(($F54-$O54)*INDEX('S-Curve'!$C$3:$AM$39,MATCH('Development Costs'!$L54,'S-Curve'!$C$3:$C$39,0),MATCH(DATEDIF('Development Costs'!$K54,'Development Costs'!CF$11,"m")+1,'S-Curve'!$C$3:$AM$3,0)),0))</f>
        <v>0</v>
      </c>
      <c r="CG54" s="99">
        <f>IF($N54="Equal",IF(AND(CG$11&gt;$K54,EOMONTH($M54,0)&gt;=CG$11),($F54-$O54)/$L54,0),IFERROR(($F54-$O54)*INDEX('S-Curve'!$C$3:$AM$39,MATCH('Development Costs'!$L54,'S-Curve'!$C$3:$C$39,0),MATCH(DATEDIF('Development Costs'!$K54,'Development Costs'!CG$11,"m")+1,'S-Curve'!$C$3:$AM$3,0)),0))</f>
        <v>0</v>
      </c>
      <c r="CH54" s="99">
        <f>IF($N54="Equal",IF(AND(CH$11&gt;$K54,EOMONTH($M54,0)&gt;=CH$11),($F54-$O54)/$L54,0),IFERROR(($F54-$O54)*INDEX('S-Curve'!$C$3:$AM$39,MATCH('Development Costs'!$L54,'S-Curve'!$C$3:$C$39,0),MATCH(DATEDIF('Development Costs'!$K54,'Development Costs'!CH$11,"m")+1,'S-Curve'!$C$3:$AM$3,0)),0))</f>
        <v>0</v>
      </c>
      <c r="CI54" s="99">
        <f>IF($N54="Equal",IF(AND(CI$11&gt;$K54,EOMONTH($M54,0)&gt;=CI$11),($F54-$O54)/$L54,0),IFERROR(($F54-$O54)*INDEX('S-Curve'!$C$3:$AM$39,MATCH('Development Costs'!$L54,'S-Curve'!$C$3:$C$39,0),MATCH(DATEDIF('Development Costs'!$K54,'Development Costs'!CI$11,"m")+1,'S-Curve'!$C$3:$AM$3,0)),0))</f>
        <v>0</v>
      </c>
      <c r="CJ54" s="99">
        <f>IF($N54="Equal",IF(AND(CJ$11&gt;$K54,EOMONTH($M54,0)&gt;=CJ$11),($F54-$O54)/$L54,0),IFERROR(($F54-$O54)*INDEX('S-Curve'!$C$3:$AM$39,MATCH('Development Costs'!$L54,'S-Curve'!$C$3:$C$39,0),MATCH(DATEDIF('Development Costs'!$K54,'Development Costs'!CJ$11,"m")+1,'S-Curve'!$C$3:$AM$3,0)),0))</f>
        <v>0</v>
      </c>
      <c r="CK54" s="99">
        <f>IF($N54="Equal",IF(AND(CK$11&gt;$K54,EOMONTH($M54,0)&gt;=CK$11),($F54-$O54)/$L54,0),IFERROR(($F54-$O54)*INDEX('S-Curve'!$C$3:$AM$39,MATCH('Development Costs'!$L54,'S-Curve'!$C$3:$C$39,0),MATCH(DATEDIF('Development Costs'!$K54,'Development Costs'!CK$11,"m")+1,'S-Curve'!$C$3:$AM$3,0)),0))</f>
        <v>0</v>
      </c>
      <c r="CL54" s="99">
        <f>IF($N54="Equal",IF(AND(CL$11&gt;$K54,EOMONTH($M54,0)&gt;=CL$11),($F54-$O54)/$L54,0),IFERROR(($F54-$O54)*INDEX('S-Curve'!$C$3:$AM$39,MATCH('Development Costs'!$L54,'S-Curve'!$C$3:$C$39,0),MATCH(DATEDIF('Development Costs'!$K54,'Development Costs'!CL$11,"m")+1,'S-Curve'!$C$3:$AM$3,0)),0))</f>
        <v>0</v>
      </c>
      <c r="CM54" s="99">
        <f>IF($N54="Equal",IF(AND(CM$11&gt;$K54,EOMONTH($M54,0)&gt;=CM$11),($F54-$O54)/$L54,0),IFERROR(($F54-$O54)*INDEX('S-Curve'!$C$3:$AM$39,MATCH('Development Costs'!$L54,'S-Curve'!$C$3:$C$39,0),MATCH(DATEDIF('Development Costs'!$K54,'Development Costs'!CM$11,"m")+1,'S-Curve'!$C$3:$AM$3,0)),0))</f>
        <v>0</v>
      </c>
      <c r="CN54" s="99">
        <f>IF($N54="Equal",IF(AND(CN$11&gt;$K54,EOMONTH($M54,0)&gt;=CN$11),($F54-$O54)/$L54,0),IFERROR(($F54-$O54)*INDEX('S-Curve'!$C$3:$AM$39,MATCH('Development Costs'!$L54,'S-Curve'!$C$3:$C$39,0),MATCH(DATEDIF('Development Costs'!$K54,'Development Costs'!CN$11,"m")+1,'S-Curve'!$C$3:$AM$3,0)),0))</f>
        <v>0</v>
      </c>
      <c r="CO54" s="99">
        <f>IF($N54="Equal",IF(AND(CO$11&gt;$K54,EOMONTH($M54,0)&gt;=CO$11),($F54-$O54)/$L54,0),IFERROR(($F54-$O54)*INDEX('S-Curve'!$C$3:$AM$39,MATCH('Development Costs'!$L54,'S-Curve'!$C$3:$C$39,0),MATCH(DATEDIF('Development Costs'!$K54,'Development Costs'!CO$11,"m")+1,'S-Curve'!$C$3:$AM$3,0)),0))</f>
        <v>0</v>
      </c>
      <c r="CP54" s="99">
        <f>IF($N54="Equal",IF(AND(CP$11&gt;$K54,EOMONTH($M54,0)&gt;=CP$11),($F54-$O54)/$L54,0),IFERROR(($F54-$O54)*INDEX('S-Curve'!$C$3:$AM$39,MATCH('Development Costs'!$L54,'S-Curve'!$C$3:$C$39,0),MATCH(DATEDIF('Development Costs'!$K54,'Development Costs'!CP$11,"m")+1,'S-Curve'!$C$3:$AM$3,0)),0))</f>
        <v>0</v>
      </c>
      <c r="CQ54" s="99">
        <f>IF($N54="Equal",IF(AND(CQ$11&gt;$K54,EOMONTH($M54,0)&gt;=CQ$11),($F54-$O54)/$L54,0),IFERROR(($F54-$O54)*INDEX('S-Curve'!$C$3:$AM$39,MATCH('Development Costs'!$L54,'S-Curve'!$C$3:$C$39,0),MATCH(DATEDIF('Development Costs'!$K54,'Development Costs'!CQ$11,"m")+1,'S-Curve'!$C$3:$AM$3,0)),0))</f>
        <v>0</v>
      </c>
      <c r="CR54" s="99">
        <f>IF($N54="Equal",IF(AND(CR$11&gt;$K54,EOMONTH($M54,0)&gt;=CR$11),($F54-$O54)/$L54,0),IFERROR(($F54-$O54)*INDEX('S-Curve'!$C$3:$AM$39,MATCH('Development Costs'!$L54,'S-Curve'!$C$3:$C$39,0),MATCH(DATEDIF('Development Costs'!$K54,'Development Costs'!CR$11,"m")+1,'S-Curve'!$C$3:$AM$3,0)),0))</f>
        <v>0</v>
      </c>
      <c r="CS54" s="99">
        <f>IF($N54="Equal",IF(AND(CS$11&gt;$K54,EOMONTH($M54,0)&gt;=CS$11),($F54-$O54)/$L54,0),IFERROR(($F54-$O54)*INDEX('S-Curve'!$C$3:$AM$39,MATCH('Development Costs'!$L54,'S-Curve'!$C$3:$C$39,0),MATCH(DATEDIF('Development Costs'!$K54,'Development Costs'!CS$11,"m")+1,'S-Curve'!$C$3:$AM$3,0)),0))</f>
        <v>0</v>
      </c>
      <c r="CT54" s="99">
        <f>IF($N54="Equal",IF(AND(CT$11&gt;$K54,EOMONTH($M54,0)&gt;=CT$11),($F54-$O54)/$L54,0),IFERROR(($F54-$O54)*INDEX('S-Curve'!$C$3:$AM$39,MATCH('Development Costs'!$L54,'S-Curve'!$C$3:$C$39,0),MATCH(DATEDIF('Development Costs'!$K54,'Development Costs'!CT$11,"m")+1,'S-Curve'!$C$3:$AM$3,0)),0))</f>
        <v>0</v>
      </c>
      <c r="CU54" s="99">
        <f>IF($N54="Equal",IF(AND(CU$11&gt;$K54,EOMONTH($M54,0)&gt;=CU$11),($F54-$O54)/$L54,0),IFERROR(($F54-$O54)*INDEX('S-Curve'!$C$3:$AM$39,MATCH('Development Costs'!$L54,'S-Curve'!$C$3:$C$39,0),MATCH(DATEDIF('Development Costs'!$K54,'Development Costs'!CU$11,"m")+1,'S-Curve'!$C$3:$AM$3,0)),0))</f>
        <v>0</v>
      </c>
      <c r="CV54" s="99">
        <f>IF($N54="Equal",IF(AND(CV$11&gt;$K54,EOMONTH($M54,0)&gt;=CV$11),($F54-$O54)/$L54,0),IFERROR(($F54-$O54)*INDEX('S-Curve'!$C$3:$AM$39,MATCH('Development Costs'!$L54,'S-Curve'!$C$3:$C$39,0),MATCH(DATEDIF('Development Costs'!$K54,'Development Costs'!CV$11,"m")+1,'S-Curve'!$C$3:$AM$3,0)),0))</f>
        <v>0</v>
      </c>
      <c r="CW54" s="99">
        <f>IF($N54="Equal",IF(AND(CW$11&gt;$K54,EOMONTH($M54,0)&gt;=CW$11),($F54-$O54)/$L54,0),IFERROR(($F54-$O54)*INDEX('S-Curve'!$C$3:$AM$39,MATCH('Development Costs'!$L54,'S-Curve'!$C$3:$C$39,0),MATCH(DATEDIF('Development Costs'!$K54,'Development Costs'!CW$11,"m")+1,'S-Curve'!$C$3:$AM$3,0)),0))</f>
        <v>0</v>
      </c>
      <c r="CX54" s="99">
        <f>IF($N54="Equal",IF(AND(CX$11&gt;$K54,EOMONTH($M54,0)&gt;=CX$11),($F54-$O54)/$L54,0),IFERROR(($F54-$O54)*INDEX('S-Curve'!$C$3:$AM$39,MATCH('Development Costs'!$L54,'S-Curve'!$C$3:$C$39,0),MATCH(DATEDIF('Development Costs'!$K54,'Development Costs'!CX$11,"m")+1,'S-Curve'!$C$3:$AM$3,0)),0))</f>
        <v>0</v>
      </c>
      <c r="CY54" s="99">
        <f>IF($N54="Equal",IF(AND(CY$11&gt;$K54,EOMONTH($M54,0)&gt;=CY$11),($F54-$O54)/$L54,0),IFERROR(($F54-$O54)*INDEX('S-Curve'!$C$3:$AM$39,MATCH('Development Costs'!$L54,'S-Curve'!$C$3:$C$39,0),MATCH(DATEDIF('Development Costs'!$K54,'Development Costs'!CY$11,"m")+1,'S-Curve'!$C$3:$AM$3,0)),0))</f>
        <v>0</v>
      </c>
      <c r="CZ54" s="99">
        <f>IF($N54="Equal",IF(AND(CZ$11&gt;$K54,EOMONTH($M54,0)&gt;=CZ$11),($F54-$O54)/$L54,0),IFERROR(($F54-$O54)*INDEX('S-Curve'!$C$3:$AM$39,MATCH('Development Costs'!$L54,'S-Curve'!$C$3:$C$39,0),MATCH(DATEDIF('Development Costs'!$K54,'Development Costs'!CZ$11,"m")+1,'S-Curve'!$C$3:$AM$3,0)),0))</f>
        <v>0</v>
      </c>
      <c r="DA54" s="99">
        <f>IF($N54="Equal",IF(AND(DA$11&gt;$K54,EOMONTH($M54,0)&gt;=DA$11),($F54-$O54)/$L54,0),IFERROR(($F54-$O54)*INDEX('S-Curve'!$C$3:$AM$39,MATCH('Development Costs'!$L54,'S-Curve'!$C$3:$C$39,0),MATCH(DATEDIF('Development Costs'!$K54,'Development Costs'!DA$11,"m")+1,'S-Curve'!$C$3:$AM$3,0)),0))</f>
        <v>0</v>
      </c>
      <c r="DB54" s="99">
        <f>IF($N54="Equal",IF(AND(DB$11&gt;$K54,EOMONTH($M54,0)&gt;=DB$11),($F54-$O54)/$L54,0),IFERROR(($F54-$O54)*INDEX('S-Curve'!$C$3:$AM$39,MATCH('Development Costs'!$L54,'S-Curve'!$C$3:$C$39,0),MATCH(DATEDIF('Development Costs'!$K54,'Development Costs'!DB$11,"m")+1,'S-Curve'!$C$3:$AM$3,0)),0))</f>
        <v>0</v>
      </c>
      <c r="DC54" s="99">
        <f>IF($N54="Equal",IF(AND(DC$11&gt;$K54,EOMONTH($M54,0)&gt;=DC$11),($F54-$O54)/$L54,0),IFERROR(($F54-$O54)*INDEX('S-Curve'!$C$3:$AM$39,MATCH('Development Costs'!$L54,'S-Curve'!$C$3:$C$39,0),MATCH(DATEDIF('Development Costs'!$K54,'Development Costs'!DC$11,"m")+1,'S-Curve'!$C$3:$AM$3,0)),0))</f>
        <v>0</v>
      </c>
      <c r="DD54" s="99">
        <f>IF($N54="Equal",IF(AND(DD$11&gt;$K54,EOMONTH($M54,0)&gt;=DD$11),($F54-$O54)/$L54,0),IFERROR(($F54-$O54)*INDEX('S-Curve'!$C$3:$AM$39,MATCH('Development Costs'!$L54,'S-Curve'!$C$3:$C$39,0),MATCH(DATEDIF('Development Costs'!$K54,'Development Costs'!DD$11,"m")+1,'S-Curve'!$C$3:$AM$3,0)),0))</f>
        <v>0</v>
      </c>
      <c r="DE54" s="99">
        <f>IF($N54="Equal",IF(AND(DE$11&gt;$K54,EOMONTH($M54,0)&gt;=DE$11),($F54-$O54)/$L54,0),IFERROR(($F54-$O54)*INDEX('S-Curve'!$C$3:$AM$39,MATCH('Development Costs'!$L54,'S-Curve'!$C$3:$C$39,0),MATCH(DATEDIF('Development Costs'!$K54,'Development Costs'!DE$11,"m")+1,'S-Curve'!$C$3:$AM$3,0)),0))</f>
        <v>0</v>
      </c>
      <c r="DF54" s="99">
        <f>IF($N54="Equal",IF(AND(DF$11&gt;$K54,EOMONTH($M54,0)&gt;=DF$11),($F54-$O54)/$L54,0),IFERROR(($F54-$O54)*INDEX('S-Curve'!$C$3:$AM$39,MATCH('Development Costs'!$L54,'S-Curve'!$C$3:$C$39,0),MATCH(DATEDIF('Development Costs'!$K54,'Development Costs'!DF$11,"m")+1,'S-Curve'!$C$3:$AM$3,0)),0))</f>
        <v>0</v>
      </c>
      <c r="DG54" s="99">
        <f>IF($N54="Equal",IF(AND(DG$11&gt;$K54,EOMONTH($M54,0)&gt;=DG$11),($F54-$O54)/$L54,0),IFERROR(($F54-$O54)*INDEX('S-Curve'!$C$3:$AM$39,MATCH('Development Costs'!$L54,'S-Curve'!$C$3:$C$39,0),MATCH(DATEDIF('Development Costs'!$K54,'Development Costs'!DG$11,"m")+1,'S-Curve'!$C$3:$AM$3,0)),0))</f>
        <v>0</v>
      </c>
      <c r="DH54" s="99">
        <f>IF($N54="Equal",IF(AND(DH$11&gt;$K54,EOMONTH($M54,0)&gt;=DH$11),($F54-$O54)/$L54,0),IFERROR(($F54-$O54)*INDEX('S-Curve'!$C$3:$AM$39,MATCH('Development Costs'!$L54,'S-Curve'!$C$3:$C$39,0),MATCH(DATEDIF('Development Costs'!$K54,'Development Costs'!DH$11,"m")+1,'S-Curve'!$C$3:$AM$3,0)),0))</f>
        <v>0</v>
      </c>
      <c r="DI54" s="99">
        <f>IF($N54="Equal",IF(AND(DI$11&gt;$K54,EOMONTH($M54,0)&gt;=DI$11),($F54-$O54)/$L54,0),IFERROR(($F54-$O54)*INDEX('S-Curve'!$C$3:$AM$39,MATCH('Development Costs'!$L54,'S-Curve'!$C$3:$C$39,0),MATCH(DATEDIF('Development Costs'!$K54,'Development Costs'!DI$11,"m")+1,'S-Curve'!$C$3:$AM$3,0)),0))</f>
        <v>0</v>
      </c>
      <c r="DJ54" s="99">
        <f>IF($N54="Equal",IF(AND(DJ$11&gt;$K54,EOMONTH($M54,0)&gt;=DJ$11),($F54-$O54)/$L54,0),IFERROR(($F54-$O54)*INDEX('S-Curve'!$C$3:$AM$39,MATCH('Development Costs'!$L54,'S-Curve'!$C$3:$C$39,0),MATCH(DATEDIF('Development Costs'!$K54,'Development Costs'!DJ$11,"m")+1,'S-Curve'!$C$3:$AM$3,0)),0))</f>
        <v>0</v>
      </c>
      <c r="DK54" s="99">
        <f>IF($N54="Equal",IF(AND(DK$11&gt;$K54,EOMONTH($M54,0)&gt;=DK$11),($F54-$O54)/$L54,0),IFERROR(($F54-$O54)*INDEX('S-Curve'!$C$3:$AM$39,MATCH('Development Costs'!$L54,'S-Curve'!$C$3:$C$39,0),MATCH(DATEDIF('Development Costs'!$K54,'Development Costs'!DK$11,"m")+1,'S-Curve'!$C$3:$AM$3,0)),0))</f>
        <v>0</v>
      </c>
      <c r="DL54" s="99">
        <f>IF($N54="Equal",IF(AND(DL$11&gt;$K54,EOMONTH($M54,0)&gt;=DL$11),($F54-$O54)/$L54,0),IFERROR(($F54-$O54)*INDEX('S-Curve'!$C$3:$AM$39,MATCH('Development Costs'!$L54,'S-Curve'!$C$3:$C$39,0),MATCH(DATEDIF('Development Costs'!$K54,'Development Costs'!DL$11,"m")+1,'S-Curve'!$C$3:$AM$3,0)),0))</f>
        <v>0</v>
      </c>
      <c r="DM54" s="99">
        <f>IF($N54="Equal",IF(AND(DM$11&gt;$K54,EOMONTH($M54,0)&gt;=DM$11),($F54-$O54)/$L54,0),IFERROR(($F54-$O54)*INDEX('S-Curve'!$C$3:$AM$39,MATCH('Development Costs'!$L54,'S-Curve'!$C$3:$C$39,0),MATCH(DATEDIF('Development Costs'!$K54,'Development Costs'!DM$11,"m")+1,'S-Curve'!$C$3:$AM$3,0)),0))</f>
        <v>0</v>
      </c>
      <c r="DN54" s="99">
        <f>IF($N54="Equal",IF(AND(DN$11&gt;$K54,EOMONTH($M54,0)&gt;=DN$11),($F54-$O54)/$L54,0),IFERROR(($F54-$O54)*INDEX('S-Curve'!$C$3:$AM$39,MATCH('Development Costs'!$L54,'S-Curve'!$C$3:$C$39,0),MATCH(DATEDIF('Development Costs'!$K54,'Development Costs'!DN$11,"m")+1,'S-Curve'!$C$3:$AM$3,0)),0))</f>
        <v>0</v>
      </c>
      <c r="DO54" s="99">
        <f>IF($N54="Equal",IF(AND(DO$11&gt;$K54,EOMONTH($M54,0)&gt;=DO$11),($F54-$O54)/$L54,0),IFERROR(($F54-$O54)*INDEX('S-Curve'!$C$3:$AM$39,MATCH('Development Costs'!$L54,'S-Curve'!$C$3:$C$39,0),MATCH(DATEDIF('Development Costs'!$K54,'Development Costs'!DO$11,"m")+1,'S-Curve'!$C$3:$AM$3,0)),0))</f>
        <v>0</v>
      </c>
      <c r="DP54" s="99">
        <f>IF($N54="Equal",IF(AND(DP$11&gt;$K54,EOMONTH($M54,0)&gt;=DP$11),($F54-$O54)/$L54,0),IFERROR(($F54-$O54)*INDEX('S-Curve'!$C$3:$AM$39,MATCH('Development Costs'!$L54,'S-Curve'!$C$3:$C$39,0),MATCH(DATEDIF('Development Costs'!$K54,'Development Costs'!DP$11,"m")+1,'S-Curve'!$C$3:$AM$3,0)),0))</f>
        <v>0</v>
      </c>
      <c r="DQ54" s="99">
        <f>IF($N54="Equal",IF(AND(DQ$11&gt;$K54,EOMONTH($M54,0)&gt;=DQ$11),($F54-$O54)/$L54,0),IFERROR(($F54-$O54)*INDEX('S-Curve'!$C$3:$AM$39,MATCH('Development Costs'!$L54,'S-Curve'!$C$3:$C$39,0),MATCH(DATEDIF('Development Costs'!$K54,'Development Costs'!DQ$11,"m")+1,'S-Curve'!$C$3:$AM$3,0)),0))</f>
        <v>0</v>
      </c>
      <c r="DR54" s="99">
        <f>IF($N54="Equal",IF(AND(DR$11&gt;$K54,EOMONTH($M54,0)&gt;=DR$11),($F54-$O54)/$L54,0),IFERROR(($F54-$O54)*INDEX('S-Curve'!$C$3:$AM$39,MATCH('Development Costs'!$L54,'S-Curve'!$C$3:$C$39,0),MATCH(DATEDIF('Development Costs'!$K54,'Development Costs'!DR$11,"m")+1,'S-Curve'!$C$3:$AM$3,0)),0))</f>
        <v>0</v>
      </c>
      <c r="DS54" s="99">
        <f>IF($N54="Equal",IF(AND(DS$11&gt;$K54,EOMONTH($M54,0)&gt;=DS$11),($F54-$O54)/$L54,0),IFERROR(($F54-$O54)*INDEX('S-Curve'!$C$3:$AM$39,MATCH('Development Costs'!$L54,'S-Curve'!$C$3:$C$39,0),MATCH(DATEDIF('Development Costs'!$K54,'Development Costs'!DS$11,"m")+1,'S-Curve'!$C$3:$AM$3,0)),0))</f>
        <v>0</v>
      </c>
      <c r="DT54" s="99">
        <f>IF($N54="Equal",IF(AND(DT$11&gt;$K54,EOMONTH($M54,0)&gt;=DT$11),($F54-$O54)/$L54,0),IFERROR(($F54-$O54)*INDEX('S-Curve'!$C$3:$AM$39,MATCH('Development Costs'!$L54,'S-Curve'!$C$3:$C$39,0),MATCH(DATEDIF('Development Costs'!$K54,'Development Costs'!DT$11,"m")+1,'S-Curve'!$C$3:$AM$3,0)),0))</f>
        <v>0</v>
      </c>
      <c r="DU54" s="99">
        <f>IF($N54="Equal",IF(AND(DU$11&gt;$K54,EOMONTH($M54,0)&gt;=DU$11),($F54-$O54)/$L54,0),IFERROR(($F54-$O54)*INDEX('S-Curve'!$C$3:$AM$39,MATCH('Development Costs'!$L54,'S-Curve'!$C$3:$C$39,0),MATCH(DATEDIF('Development Costs'!$K54,'Development Costs'!DU$11,"m")+1,'S-Curve'!$C$3:$AM$3,0)),0))</f>
        <v>0</v>
      </c>
      <c r="DV54" s="99">
        <f>IF($N54="Equal",IF(AND(DV$11&gt;$K54,EOMONTH($M54,0)&gt;=DV$11),($F54-$O54)/$L54,0),IFERROR(($F54-$O54)*INDEX('S-Curve'!$C$3:$AM$39,MATCH('Development Costs'!$L54,'S-Curve'!$C$3:$C$39,0),MATCH(DATEDIF('Development Costs'!$K54,'Development Costs'!DV$11,"m")+1,'S-Curve'!$C$3:$AM$3,0)),0))</f>
        <v>0</v>
      </c>
      <c r="DW54" s="99">
        <f>IF($N54="Equal",IF(AND(DW$11&gt;$K54,EOMONTH($M54,0)&gt;=DW$11),($F54-$O54)/$L54,0),IFERROR(($F54-$O54)*INDEX('S-Curve'!$C$3:$AM$39,MATCH('Development Costs'!$L54,'S-Curve'!$C$3:$C$39,0),MATCH(DATEDIF('Development Costs'!$K54,'Development Costs'!DW$11,"m")+1,'S-Curve'!$C$3:$AM$3,0)),0))</f>
        <v>0</v>
      </c>
      <c r="DX54" s="99">
        <f>IF($N54="Equal",IF(AND(DX$11&gt;$K54,EOMONTH($M54,0)&gt;=DX$11),($F54-$O54)/$L54,0),IFERROR(($F54-$O54)*INDEX('S-Curve'!$C$3:$AM$39,MATCH('Development Costs'!$L54,'S-Curve'!$C$3:$C$39,0),MATCH(DATEDIF('Development Costs'!$K54,'Development Costs'!DX$11,"m")+1,'S-Curve'!$C$3:$AM$3,0)),0))</f>
        <v>0</v>
      </c>
      <c r="DY54" s="99">
        <f>IF($N54="Equal",IF(AND(DY$11&gt;$K54,EOMONTH($M54,0)&gt;=DY$11),($F54-$O54)/$L54,0),IFERROR(($F54-$O54)*INDEX('S-Curve'!$C$3:$AM$39,MATCH('Development Costs'!$L54,'S-Curve'!$C$3:$C$39,0),MATCH(DATEDIF('Development Costs'!$K54,'Development Costs'!DY$11,"m")+1,'S-Curve'!$C$3:$AM$3,0)),0))</f>
        <v>0</v>
      </c>
      <c r="DZ54" s="99">
        <f>IF($N54="Equal",IF(AND(DZ$11&gt;$K54,EOMONTH($M54,0)&gt;=DZ$11),($F54-$O54)/$L54,0),IFERROR(($F54-$O54)*INDEX('S-Curve'!$C$3:$AM$39,MATCH('Development Costs'!$L54,'S-Curve'!$C$3:$C$39,0),MATCH(DATEDIF('Development Costs'!$K54,'Development Costs'!DZ$11,"m")+1,'S-Curve'!$C$3:$AM$3,0)),0))</f>
        <v>0</v>
      </c>
      <c r="EA54" s="99">
        <f>IF($N54="Equal",IF(AND(EA$11&gt;$K54,EOMONTH($M54,0)&gt;=EA$11),($F54-$O54)/$L54,0),IFERROR(($F54-$O54)*INDEX('S-Curve'!$C$3:$AM$39,MATCH('Development Costs'!$L54,'S-Curve'!$C$3:$C$39,0),MATCH(DATEDIF('Development Costs'!$K54,'Development Costs'!EA$11,"m")+1,'S-Curve'!$C$3:$AM$3,0)),0))</f>
        <v>0</v>
      </c>
      <c r="EB54" s="99">
        <f>IF($N54="Equal",IF(AND(EB$11&gt;$K54,EOMONTH($M54,0)&gt;=EB$11),($F54-$O54)/$L54,0),IFERROR(($F54-$O54)*INDEX('S-Curve'!$C$3:$AM$39,MATCH('Development Costs'!$L54,'S-Curve'!$C$3:$C$39,0),MATCH(DATEDIF('Development Costs'!$K54,'Development Costs'!EB$11,"m")+1,'S-Curve'!$C$3:$AM$3,0)),0))</f>
        <v>0</v>
      </c>
      <c r="EC54" s="99">
        <f>IF($N54="Equal",IF(AND(EC$11&gt;$K54,EOMONTH($M54,0)&gt;=EC$11),($F54-$O54)/$L54,0),IFERROR(($F54-$O54)*INDEX('S-Curve'!$C$3:$AM$39,MATCH('Development Costs'!$L54,'S-Curve'!$C$3:$C$39,0),MATCH(DATEDIF('Development Costs'!$K54,'Development Costs'!EC$11,"m")+1,'S-Curve'!$C$3:$AM$3,0)),0))</f>
        <v>0</v>
      </c>
      <c r="ED54" s="99">
        <f>IF($N54="Equal",IF(AND(ED$11&gt;$K54,EOMONTH($M54,0)&gt;=ED$11),($F54-$O54)/$L54,0),IFERROR(($F54-$O54)*INDEX('S-Curve'!$C$3:$AM$39,MATCH('Development Costs'!$L54,'S-Curve'!$C$3:$C$39,0),MATCH(DATEDIF('Development Costs'!$K54,'Development Costs'!ED$11,"m")+1,'S-Curve'!$C$3:$AM$3,0)),0))</f>
        <v>0</v>
      </c>
      <c r="EE54" s="99">
        <f>IF($N54="Equal",IF(AND(EE$11&gt;$K54,EOMONTH($M54,0)&gt;=EE$11),($F54-$O54)/$L54,0),IFERROR(($F54-$O54)*INDEX('S-Curve'!$C$3:$AM$39,MATCH('Development Costs'!$L54,'S-Curve'!$C$3:$C$39,0),MATCH(DATEDIF('Development Costs'!$K54,'Development Costs'!EE$11,"m")+1,'S-Curve'!$C$3:$AM$3,0)),0))</f>
        <v>0</v>
      </c>
      <c r="EF54" s="99">
        <f>IF($N54="Equal",IF(AND(EF$11&gt;$K54,EOMONTH($M54,0)&gt;=EF$11),($F54-$O54)/$L54,0),IFERROR(($F54-$O54)*INDEX('S-Curve'!$C$3:$AM$39,MATCH('Development Costs'!$L54,'S-Curve'!$C$3:$C$39,0),MATCH(DATEDIF('Development Costs'!$K54,'Development Costs'!EF$11,"m")+1,'S-Curve'!$C$3:$AM$3,0)),0))</f>
        <v>0</v>
      </c>
      <c r="EG54" s="99">
        <f>IF(EC54="Equal",IF(AND(EG$11&gt;$K54,EOMONTH($M54,0)&gt;=EG$11),($F54-$O54)/$L54,0),IFERROR(($F54-$O54)*INDEX('S-Curve'!$C$3:$AM$39,MATCH('Development Costs'!$L54,'S-Curve'!$C$3:$C$39,0),MATCH(DATEDIF('Development Costs'!$K54,'Development Costs'!EG$11,"m")+1,'S-Curve'!$C$3:$AM$3,0)),0))</f>
        <v>0</v>
      </c>
    </row>
    <row r="55" spans="2:137">
      <c r="B55" s="5" t="s">
        <v>742</v>
      </c>
      <c r="E55" s="1">
        <v>1</v>
      </c>
      <c r="F55" s="71">
        <v>50000</v>
      </c>
      <c r="G55" s="105">
        <f t="shared" si="27"/>
        <v>0.2109989534451909</v>
      </c>
      <c r="H55" s="99">
        <f>F55/Assumptions!$D$60</f>
        <v>270.27027027027026</v>
      </c>
      <c r="I55" s="32">
        <f t="shared" ca="1" si="28"/>
        <v>5.2400752634938102E-4</v>
      </c>
      <c r="K55" s="73">
        <f>Assumptions!$D$16</f>
        <v>46204</v>
      </c>
      <c r="L55" s="155">
        <f>Assumptions!$D$17</f>
        <v>23</v>
      </c>
      <c r="M55" s="149">
        <f t="shared" si="29"/>
        <v>46874</v>
      </c>
      <c r="N55" s="70" t="s">
        <v>400</v>
      </c>
      <c r="O55" s="71">
        <v>0</v>
      </c>
      <c r="P55" s="1" t="str">
        <f t="shared" si="8"/>
        <v/>
      </c>
      <c r="Q55" s="99">
        <f t="shared" si="30"/>
        <v>0</v>
      </c>
      <c r="R55" s="99">
        <f>IF($N55="Equal",IF(AND(R$11&gt;$K55,EOMONTH($M55,0)&gt;=R$11),($F55-$O55)/$L55,0),IFERROR(($F55-$O55)*INDEX('S-Curve'!$C$3:$AM$39,MATCH('Development Costs'!$L55,'S-Curve'!$C$3:$C$39,0),MATCH(DATEDIF('Development Costs'!$K55,'Development Costs'!R$11,"m")+1,'S-Curve'!$C$3:$AM$3,0)),0))</f>
        <v>500</v>
      </c>
      <c r="S55" s="99">
        <f>IF($N55="Equal",IF(AND(S$11&gt;$K55,EOMONTH($M55,0)&gt;=S$11),($F55-$O55)/$L55,0),IFERROR(($F55-$O55)*INDEX('S-Curve'!$C$3:$AM$39,MATCH('Development Costs'!$L55,'S-Curve'!$C$3:$C$39,0),MATCH(DATEDIF('Development Costs'!$K55,'Development Costs'!S$11,"m")+1,'S-Curve'!$C$3:$AM$3,0)),0))</f>
        <v>500</v>
      </c>
      <c r="T55" s="99">
        <f>IF($N55="Equal",IF(AND(T$11&gt;$K55,EOMONTH($M55,0)&gt;=T$11),($F55-$O55)/$L55,0),IFERROR(($F55-$O55)*INDEX('S-Curve'!$C$3:$AM$39,MATCH('Development Costs'!$L55,'S-Curve'!$C$3:$C$39,0),MATCH(DATEDIF('Development Costs'!$K55,'Development Costs'!T$11,"m")+1,'S-Curve'!$C$3:$AM$3,0)),0))</f>
        <v>500</v>
      </c>
      <c r="U55" s="99">
        <f>IF($N55="Equal",IF(AND(U$11&gt;$K55,EOMONTH($M55,0)&gt;=U$11),($F55-$O55)/$L55,0),IFERROR(($F55-$O55)*INDEX('S-Curve'!$C$3:$AM$39,MATCH('Development Costs'!$L55,'S-Curve'!$C$3:$C$39,0),MATCH(DATEDIF('Development Costs'!$K55,'Development Costs'!U$11,"m")+1,'S-Curve'!$C$3:$AM$3,0)),0))</f>
        <v>500</v>
      </c>
      <c r="V55" s="99">
        <f>IF($N55="Equal",IF(AND(V$11&gt;$K55,EOMONTH($M55,0)&gt;=V$11),($F55-$O55)/$L55,0),IFERROR(($F55-$O55)*INDEX('S-Curve'!$C$3:$AM$39,MATCH('Development Costs'!$L55,'S-Curve'!$C$3:$C$39,0),MATCH(DATEDIF('Development Costs'!$K55,'Development Costs'!V$11,"m")+1,'S-Curve'!$C$3:$AM$3,0)),0))</f>
        <v>1000</v>
      </c>
      <c r="W55" s="99">
        <f>IF($N55="Equal",IF(AND(W$11&gt;$K55,EOMONTH($M55,0)&gt;=W$11),($F55-$O55)/$L55,0),IFERROR(($F55-$O55)*INDEX('S-Curve'!$C$3:$AM$39,MATCH('Development Costs'!$L55,'S-Curve'!$C$3:$C$39,0),MATCH(DATEDIF('Development Costs'!$K55,'Development Costs'!W$11,"m")+1,'S-Curve'!$C$3:$AM$3,0)),0))</f>
        <v>1000</v>
      </c>
      <c r="X55" s="99">
        <f>IF($N55="Equal",IF(AND(X$11&gt;$K55,EOMONTH($M55,0)&gt;=X$11),($F55-$O55)/$L55,0),IFERROR(($F55-$O55)*INDEX('S-Curve'!$C$3:$AM$39,MATCH('Development Costs'!$L55,'S-Curve'!$C$3:$C$39,0),MATCH(DATEDIF('Development Costs'!$K55,'Development Costs'!X$11,"m")+1,'S-Curve'!$C$3:$AM$3,0)),0))</f>
        <v>1000</v>
      </c>
      <c r="Y55" s="99">
        <f>IF($N55="Equal",IF(AND(Y$11&gt;$K55,EOMONTH($M55,0)&gt;=Y$11),($F55-$O55)/$L55,0),IFERROR(($F55-$O55)*INDEX('S-Curve'!$C$3:$AM$39,MATCH('Development Costs'!$L55,'S-Curve'!$C$3:$C$39,0),MATCH(DATEDIF('Development Costs'!$K55,'Development Costs'!Y$11,"m")+1,'S-Curve'!$C$3:$AM$3,0)),0))</f>
        <v>1500</v>
      </c>
      <c r="Z55" s="99">
        <f>IF($N55="Equal",IF(AND(Z$11&gt;$K55,EOMONTH($M55,0)&gt;=Z$11),($F55-$O55)/$L55,0),IFERROR(($F55-$O55)*INDEX('S-Curve'!$C$3:$AM$39,MATCH('Development Costs'!$L55,'S-Curve'!$C$3:$C$39,0),MATCH(DATEDIF('Development Costs'!$K55,'Development Costs'!Z$11,"m")+1,'S-Curve'!$C$3:$AM$3,0)),0))</f>
        <v>2000</v>
      </c>
      <c r="AA55" s="99">
        <f>IF($N55="Equal",IF(AND(AA$11&gt;$K55,EOMONTH($M55,0)&gt;=AA$11),($F55-$O55)/$L55,0),IFERROR(($F55-$O55)*INDEX('S-Curve'!$C$3:$AM$39,MATCH('Development Costs'!$L55,'S-Curve'!$C$3:$C$39,0),MATCH(DATEDIF('Development Costs'!$K55,'Development Costs'!AA$11,"m")+1,'S-Curve'!$C$3:$AM$3,0)),0))</f>
        <v>3000</v>
      </c>
      <c r="AB55" s="99">
        <f>IF($N55="Equal",IF(AND(AB$11&gt;$K55,EOMONTH($M55,0)&gt;=AB$11),($F55-$O55)/$L55,0),IFERROR(($F55-$O55)*INDEX('S-Curve'!$C$3:$AM$39,MATCH('Development Costs'!$L55,'S-Curve'!$C$3:$C$39,0),MATCH(DATEDIF('Development Costs'!$K55,'Development Costs'!AB$11,"m")+1,'S-Curve'!$C$3:$AM$3,0)),0))</f>
        <v>3500.0000000000005</v>
      </c>
      <c r="AC55" s="99">
        <f>IF($N55="Equal",IF(AND(AC$11&gt;$K55,EOMONTH($M55,0)&gt;=AC$11),($F55-$O55)/$L55,0),IFERROR(($F55-$O55)*INDEX('S-Curve'!$C$3:$AM$39,MATCH('Development Costs'!$L55,'S-Curve'!$C$3:$C$39,0),MATCH(DATEDIF('Development Costs'!$K55,'Development Costs'!AC$11,"m")+1,'S-Curve'!$C$3:$AM$3,0)),0))</f>
        <v>3500.0000000000005</v>
      </c>
      <c r="AD55" s="99">
        <f>IF($N55="Equal",IF(AND(AD$11&gt;$K55,EOMONTH($M55,0)&gt;=AD$11),($F55-$O55)/$L55,0),IFERROR(($F55-$O55)*INDEX('S-Curve'!$C$3:$AM$39,MATCH('Development Costs'!$L55,'S-Curve'!$C$3:$C$39,0),MATCH(DATEDIF('Development Costs'!$K55,'Development Costs'!AD$11,"m")+1,'S-Curve'!$C$3:$AM$3,0)),0))</f>
        <v>4000</v>
      </c>
      <c r="AE55" s="99">
        <f>IF($N55="Equal",IF(AND(AE$11&gt;$K55,EOMONTH($M55,0)&gt;=AE$11),($F55-$O55)/$L55,0),IFERROR(($F55-$O55)*INDEX('S-Curve'!$C$3:$AM$39,MATCH('Development Costs'!$L55,'S-Curve'!$C$3:$C$39,0),MATCH(DATEDIF('Development Costs'!$K55,'Development Costs'!AE$11,"m")+1,'S-Curve'!$C$3:$AM$3,0)),0))</f>
        <v>4000</v>
      </c>
      <c r="AF55" s="99">
        <f>IF($N55="Equal",IF(AND(AF$11&gt;$K55,EOMONTH($M55,0)&gt;=AF$11),($F55-$O55)/$L55,0),IFERROR(($F55-$O55)*INDEX('S-Curve'!$C$3:$AM$39,MATCH('Development Costs'!$L55,'S-Curve'!$C$3:$C$39,0),MATCH(DATEDIF('Development Costs'!$K55,'Development Costs'!AF$11,"m")+1,'S-Curve'!$C$3:$AM$3,0)),0))</f>
        <v>3500.0000000000005</v>
      </c>
      <c r="AG55" s="99">
        <f>IF($N55="Equal",IF(AND(AG$11&gt;$K55,EOMONTH($M55,0)&gt;=AG$11),($F55-$O55)/$L55,0),IFERROR(($F55-$O55)*INDEX('S-Curve'!$C$3:$AM$39,MATCH('Development Costs'!$L55,'S-Curve'!$C$3:$C$39,0),MATCH(DATEDIF('Development Costs'!$K55,'Development Costs'!AG$11,"m")+1,'S-Curve'!$C$3:$AM$3,0)),0))</f>
        <v>3000</v>
      </c>
      <c r="AH55" s="99">
        <f>IF($N55="Equal",IF(AND(AH$11&gt;$K55,EOMONTH($M55,0)&gt;=AH$11),($F55-$O55)/$L55,0),IFERROR(($F55-$O55)*INDEX('S-Curve'!$C$3:$AM$39,MATCH('Development Costs'!$L55,'S-Curve'!$C$3:$C$39,0),MATCH(DATEDIF('Development Costs'!$K55,'Development Costs'!AH$11,"m")+1,'S-Curve'!$C$3:$AM$3,0)),0))</f>
        <v>3000</v>
      </c>
      <c r="AI55" s="99">
        <f>IF($N55="Equal",IF(AND(AI$11&gt;$K55,EOMONTH($M55,0)&gt;=AI$11),($F55-$O55)/$L55,0),IFERROR(($F55-$O55)*INDEX('S-Curve'!$C$3:$AM$39,MATCH('Development Costs'!$L55,'S-Curve'!$C$3:$C$39,0),MATCH(DATEDIF('Development Costs'!$K55,'Development Costs'!AI$11,"m")+1,'S-Curve'!$C$3:$AM$3,0)),0))</f>
        <v>2500</v>
      </c>
      <c r="AJ55" s="99">
        <f>IF($N55="Equal",IF(AND(AJ$11&gt;$K55,EOMONTH($M55,0)&gt;=AJ$11),($F55-$O55)/$L55,0),IFERROR(($F55-$O55)*INDEX('S-Curve'!$C$3:$AM$39,MATCH('Development Costs'!$L55,'S-Curve'!$C$3:$C$39,0),MATCH(DATEDIF('Development Costs'!$K55,'Development Costs'!AJ$11,"m")+1,'S-Curve'!$C$3:$AM$3,0)),0))</f>
        <v>2500</v>
      </c>
      <c r="AK55" s="99">
        <f>IF($N55="Equal",IF(AND(AK$11&gt;$K55,EOMONTH($M55,0)&gt;=AK$11),($F55-$O55)/$L55,0),IFERROR(($F55-$O55)*INDEX('S-Curve'!$C$3:$AM$39,MATCH('Development Costs'!$L55,'S-Curve'!$C$3:$C$39,0),MATCH(DATEDIF('Development Costs'!$K55,'Development Costs'!AK$11,"m")+1,'S-Curve'!$C$3:$AM$3,0)),0))</f>
        <v>1500</v>
      </c>
      <c r="AL55" s="99">
        <f>IF($N55="Equal",IF(AND(AL$11&gt;$K55,EOMONTH($M55,0)&gt;=AL$11),($F55-$O55)/$L55,0),IFERROR(($F55-$O55)*INDEX('S-Curve'!$C$3:$AM$39,MATCH('Development Costs'!$L55,'S-Curve'!$C$3:$C$39,0),MATCH(DATEDIF('Development Costs'!$K55,'Development Costs'!AL$11,"m")+1,'S-Curve'!$C$3:$AM$3,0)),0))</f>
        <v>1500</v>
      </c>
      <c r="AM55" s="99">
        <f>IF($N55="Equal",IF(AND(AM$11&gt;$K55,EOMONTH($M55,0)&gt;=AM$11),($F55-$O55)/$L55,0),IFERROR(($F55-$O55)*INDEX('S-Curve'!$C$3:$AM$39,MATCH('Development Costs'!$L55,'S-Curve'!$C$3:$C$39,0),MATCH(DATEDIF('Development Costs'!$K55,'Development Costs'!AM$11,"m")+1,'S-Curve'!$C$3:$AM$3,0)),0))</f>
        <v>1000</v>
      </c>
      <c r="AN55" s="99">
        <f>IF($N55="Equal",IF(AND(AN$11&gt;$K55,EOMONTH($M55,0)&gt;=AN$11),($F55-$O55)/$L55,0),IFERROR(($F55-$O55)*INDEX('S-Curve'!$C$3:$AM$39,MATCH('Development Costs'!$L55,'S-Curve'!$C$3:$C$39,0),MATCH(DATEDIF('Development Costs'!$K55,'Development Costs'!AN$11,"m")+1,'S-Curve'!$C$3:$AM$3,0)),0))</f>
        <v>5000</v>
      </c>
      <c r="AO55" s="99">
        <f>IF($N55="Equal",IF(AND(AO$11&gt;$K55,EOMONTH($M55,0)&gt;=AO$11),($F55-$O55)/$L55,0),IFERROR(($F55-$O55)*INDEX('S-Curve'!$C$3:$AM$39,MATCH('Development Costs'!$L55,'S-Curve'!$C$3:$C$39,0),MATCH(DATEDIF('Development Costs'!$K55,'Development Costs'!AO$11,"m")+1,'S-Curve'!$C$3:$AM$3,0)),0))</f>
        <v>0</v>
      </c>
      <c r="AP55" s="99">
        <f>IF($N55="Equal",IF(AND(AP$11&gt;$K55,EOMONTH($M55,0)&gt;=AP$11),($F55-$O55)/$L55,0),IFERROR(($F55-$O55)*INDEX('S-Curve'!$C$3:$AM$39,MATCH('Development Costs'!$L55,'S-Curve'!$C$3:$C$39,0),MATCH(DATEDIF('Development Costs'!$K55,'Development Costs'!AP$11,"m")+1,'S-Curve'!$C$3:$AM$3,0)),0))</f>
        <v>0</v>
      </c>
      <c r="AQ55" s="99">
        <f>IF($N55="Equal",IF(AND(AQ$11&gt;$K55,EOMONTH($M55,0)&gt;=AQ$11),($F55-$O55)/$L55,0),IFERROR(($F55-$O55)*INDEX('S-Curve'!$C$3:$AM$39,MATCH('Development Costs'!$L55,'S-Curve'!$C$3:$C$39,0),MATCH(DATEDIF('Development Costs'!$K55,'Development Costs'!AQ$11,"m")+1,'S-Curve'!$C$3:$AM$3,0)),0))</f>
        <v>0</v>
      </c>
      <c r="AR55" s="99">
        <f>IF($N55="Equal",IF(AND(AR$11&gt;$K55,EOMONTH($M55,0)&gt;=AR$11),($F55-$O55)/$L55,0),IFERROR(($F55-$O55)*INDEX('S-Curve'!$C$3:$AM$39,MATCH('Development Costs'!$L55,'S-Curve'!$C$3:$C$39,0),MATCH(DATEDIF('Development Costs'!$K55,'Development Costs'!AR$11,"m")+1,'S-Curve'!$C$3:$AM$3,0)),0))</f>
        <v>0</v>
      </c>
      <c r="AS55" s="99">
        <f>IF($N55="Equal",IF(AND(AS$11&gt;$K55,EOMONTH($M55,0)&gt;=AS$11),($F55-$O55)/$L55,0),IFERROR(($F55-$O55)*INDEX('S-Curve'!$C$3:$AM$39,MATCH('Development Costs'!$L55,'S-Curve'!$C$3:$C$39,0),MATCH(DATEDIF('Development Costs'!$K55,'Development Costs'!AS$11,"m")+1,'S-Curve'!$C$3:$AM$3,0)),0))</f>
        <v>0</v>
      </c>
      <c r="AT55" s="99">
        <f>IF($N55="Equal",IF(AND(AT$11&gt;$K55,EOMONTH($M55,0)&gt;=AT$11),($F55-$O55)/$L55,0),IFERROR(($F55-$O55)*INDEX('S-Curve'!$C$3:$AM$39,MATCH('Development Costs'!$L55,'S-Curve'!$C$3:$C$39,0),MATCH(DATEDIF('Development Costs'!$K55,'Development Costs'!AT$11,"m")+1,'S-Curve'!$C$3:$AM$3,0)),0))</f>
        <v>0</v>
      </c>
      <c r="AU55" s="99">
        <f>IF($N55="Equal",IF(AND(AU$11&gt;$K55,EOMONTH($M55,0)&gt;=AU$11),($F55-$O55)/$L55,0),IFERROR(($F55-$O55)*INDEX('S-Curve'!$C$3:$AM$39,MATCH('Development Costs'!$L55,'S-Curve'!$C$3:$C$39,0),MATCH(DATEDIF('Development Costs'!$K55,'Development Costs'!AU$11,"m")+1,'S-Curve'!$C$3:$AM$3,0)),0))</f>
        <v>0</v>
      </c>
      <c r="AV55" s="99">
        <f>IF($N55="Equal",IF(AND(AV$11&gt;$K55,EOMONTH($M55,0)&gt;=AV$11),($F55-$O55)/$L55,0),IFERROR(($F55-$O55)*INDEX('S-Curve'!$C$3:$AM$39,MATCH('Development Costs'!$L55,'S-Curve'!$C$3:$C$39,0),MATCH(DATEDIF('Development Costs'!$K55,'Development Costs'!AV$11,"m")+1,'S-Curve'!$C$3:$AM$3,0)),0))</f>
        <v>0</v>
      </c>
      <c r="AW55" s="99">
        <f>IF($N55="Equal",IF(AND(AW$11&gt;$K55,EOMONTH($M55,0)&gt;=AW$11),($F55-$O55)/$L55,0),IFERROR(($F55-$O55)*INDEX('S-Curve'!$C$3:$AM$39,MATCH('Development Costs'!$L55,'S-Curve'!$C$3:$C$39,0),MATCH(DATEDIF('Development Costs'!$K55,'Development Costs'!AW$11,"m")+1,'S-Curve'!$C$3:$AM$3,0)),0))</f>
        <v>0</v>
      </c>
      <c r="AX55" s="99">
        <f>IF($N55="Equal",IF(AND(AX$11&gt;$K55,EOMONTH($M55,0)&gt;=AX$11),($F55-$O55)/$L55,0),IFERROR(($F55-$O55)*INDEX('S-Curve'!$C$3:$AM$39,MATCH('Development Costs'!$L55,'S-Curve'!$C$3:$C$39,0),MATCH(DATEDIF('Development Costs'!$K55,'Development Costs'!AX$11,"m")+1,'S-Curve'!$C$3:$AM$3,0)),0))</f>
        <v>0</v>
      </c>
      <c r="AY55" s="99">
        <f>IF($N55="Equal",IF(AND(AY$11&gt;$K55,EOMONTH($M55,0)&gt;=AY$11),($F55-$O55)/$L55,0),IFERROR(($F55-$O55)*INDEX('S-Curve'!$C$3:$AM$39,MATCH('Development Costs'!$L55,'S-Curve'!$C$3:$C$39,0),MATCH(DATEDIF('Development Costs'!$K55,'Development Costs'!AY$11,"m")+1,'S-Curve'!$C$3:$AM$3,0)),0))</f>
        <v>0</v>
      </c>
      <c r="AZ55" s="99">
        <f>IF($N55="Equal",IF(AND(AZ$11&gt;$K55,EOMONTH($M55,0)&gt;=AZ$11),($F55-$O55)/$L55,0),IFERROR(($F55-$O55)*INDEX('S-Curve'!$C$3:$AM$39,MATCH('Development Costs'!$L55,'S-Curve'!$C$3:$C$39,0),MATCH(DATEDIF('Development Costs'!$K55,'Development Costs'!AZ$11,"m")+1,'S-Curve'!$C$3:$AM$3,0)),0))</f>
        <v>0</v>
      </c>
      <c r="BA55" s="99">
        <f>IF($N55="Equal",IF(AND(BA$11&gt;$K55,EOMONTH($M55,0)&gt;=BA$11),($F55-$O55)/$L55,0),IFERROR(($F55-$O55)*INDEX('S-Curve'!$C$3:$AM$39,MATCH('Development Costs'!$L55,'S-Curve'!$C$3:$C$39,0),MATCH(DATEDIF('Development Costs'!$K55,'Development Costs'!BA$11,"m")+1,'S-Curve'!$C$3:$AM$3,0)),0))</f>
        <v>0</v>
      </c>
      <c r="BB55" s="99">
        <f>IF($N55="Equal",IF(AND(BB$11&gt;$K55,EOMONTH($M55,0)&gt;=BB$11),($F55-$O55)/$L55,0),IFERROR(($F55-$O55)*INDEX('S-Curve'!$C$3:$AM$39,MATCH('Development Costs'!$L55,'S-Curve'!$C$3:$C$39,0),MATCH(DATEDIF('Development Costs'!$K55,'Development Costs'!BB$11,"m")+1,'S-Curve'!$C$3:$AM$3,0)),0))</f>
        <v>0</v>
      </c>
      <c r="BC55" s="99">
        <f>IF($N55="Equal",IF(AND(BC$11&gt;$K55,EOMONTH($M55,0)&gt;=BC$11),($F55-$O55)/$L55,0),IFERROR(($F55-$O55)*INDEX('S-Curve'!$C$3:$AM$39,MATCH('Development Costs'!$L55,'S-Curve'!$C$3:$C$39,0),MATCH(DATEDIF('Development Costs'!$K55,'Development Costs'!BC$11,"m")+1,'S-Curve'!$C$3:$AM$3,0)),0))</f>
        <v>0</v>
      </c>
      <c r="BD55" s="99">
        <f>IF($N55="Equal",IF(AND(BD$11&gt;$K55,EOMONTH($M55,0)&gt;=BD$11),($F55-$O55)/$L55,0),IFERROR(($F55-$O55)*INDEX('S-Curve'!$C$3:$AM$39,MATCH('Development Costs'!$L55,'S-Curve'!$C$3:$C$39,0),MATCH(DATEDIF('Development Costs'!$K55,'Development Costs'!BD$11,"m")+1,'S-Curve'!$C$3:$AM$3,0)),0))</f>
        <v>0</v>
      </c>
      <c r="BE55" s="99">
        <f>IF($N55="Equal",IF(AND(BE$11&gt;$K55,EOMONTH($M55,0)&gt;=BE$11),($F55-$O55)/$L55,0),IFERROR(($F55-$O55)*INDEX('S-Curve'!$C$3:$AM$39,MATCH('Development Costs'!$L55,'S-Curve'!$C$3:$C$39,0),MATCH(DATEDIF('Development Costs'!$K55,'Development Costs'!BE$11,"m")+1,'S-Curve'!$C$3:$AM$3,0)),0))</f>
        <v>0</v>
      </c>
      <c r="BF55" s="99">
        <f>IF($N55="Equal",IF(AND(BF$11&gt;$K55,EOMONTH($M55,0)&gt;=BF$11),($F55-$O55)/$L55,0),IFERROR(($F55-$O55)*INDEX('S-Curve'!$C$3:$AM$39,MATCH('Development Costs'!$L55,'S-Curve'!$C$3:$C$39,0),MATCH(DATEDIF('Development Costs'!$K55,'Development Costs'!BF$11,"m")+1,'S-Curve'!$C$3:$AM$3,0)),0))</f>
        <v>0</v>
      </c>
      <c r="BG55" s="99">
        <f>IF($N55="Equal",IF(AND(BG$11&gt;$K55,EOMONTH($M55,0)&gt;=BG$11),($F55-$O55)/$L55,0),IFERROR(($F55-$O55)*INDEX('S-Curve'!$C$3:$AM$39,MATCH('Development Costs'!$L55,'S-Curve'!$C$3:$C$39,0),MATCH(DATEDIF('Development Costs'!$K55,'Development Costs'!BG$11,"m")+1,'S-Curve'!$C$3:$AM$3,0)),0))</f>
        <v>0</v>
      </c>
      <c r="BH55" s="99">
        <f>IF($N55="Equal",IF(AND(BH$11&gt;$K55,EOMONTH($M55,0)&gt;=BH$11),($F55-$O55)/$L55,0),IFERROR(($F55-$O55)*INDEX('S-Curve'!$C$3:$AM$39,MATCH('Development Costs'!$L55,'S-Curve'!$C$3:$C$39,0),MATCH(DATEDIF('Development Costs'!$K55,'Development Costs'!BH$11,"m")+1,'S-Curve'!$C$3:$AM$3,0)),0))</f>
        <v>0</v>
      </c>
      <c r="BI55" s="99">
        <f>IF($N55="Equal",IF(AND(BI$11&gt;$K55,EOMONTH($M55,0)&gt;=BI$11),($F55-$O55)/$L55,0),IFERROR(($F55-$O55)*INDEX('S-Curve'!$C$3:$AM$39,MATCH('Development Costs'!$L55,'S-Curve'!$C$3:$C$39,0),MATCH(DATEDIF('Development Costs'!$K55,'Development Costs'!BI$11,"m")+1,'S-Curve'!$C$3:$AM$3,0)),0))</f>
        <v>0</v>
      </c>
      <c r="BJ55" s="99">
        <f>IF($N55="Equal",IF(AND(BJ$11&gt;$K55,EOMONTH($M55,0)&gt;=BJ$11),($F55-$O55)/$L55,0),IFERROR(($F55-$O55)*INDEX('S-Curve'!$C$3:$AM$39,MATCH('Development Costs'!$L55,'S-Curve'!$C$3:$C$39,0),MATCH(DATEDIF('Development Costs'!$K55,'Development Costs'!BJ$11,"m")+1,'S-Curve'!$C$3:$AM$3,0)),0))</f>
        <v>0</v>
      </c>
      <c r="BK55" s="99">
        <f>IF($N55="Equal",IF(AND(BK$11&gt;$K55,EOMONTH($M55,0)&gt;=BK$11),($F55-$O55)/$L55,0),IFERROR(($F55-$O55)*INDEX('S-Curve'!$C$3:$AM$39,MATCH('Development Costs'!$L55,'S-Curve'!$C$3:$C$39,0),MATCH(DATEDIF('Development Costs'!$K55,'Development Costs'!BK$11,"m")+1,'S-Curve'!$C$3:$AM$3,0)),0))</f>
        <v>0</v>
      </c>
      <c r="BL55" s="99">
        <f>IF($N55="Equal",IF(AND(BL$11&gt;$K55,EOMONTH($M55,0)&gt;=BL$11),($F55-$O55)/$L55,0),IFERROR(($F55-$O55)*INDEX('S-Curve'!$C$3:$AM$39,MATCH('Development Costs'!$L55,'S-Curve'!$C$3:$C$39,0),MATCH(DATEDIF('Development Costs'!$K55,'Development Costs'!BL$11,"m")+1,'S-Curve'!$C$3:$AM$3,0)),0))</f>
        <v>0</v>
      </c>
      <c r="BM55" s="99">
        <f>IF($N55="Equal",IF(AND(BM$11&gt;$K55,EOMONTH($M55,0)&gt;=BM$11),($F55-$O55)/$L55,0),IFERROR(($F55-$O55)*INDEX('S-Curve'!$C$3:$AM$39,MATCH('Development Costs'!$L55,'S-Curve'!$C$3:$C$39,0),MATCH(DATEDIF('Development Costs'!$K55,'Development Costs'!BM$11,"m")+1,'S-Curve'!$C$3:$AM$3,0)),0))</f>
        <v>0</v>
      </c>
      <c r="BN55" s="99">
        <f>IF($N55="Equal",IF(AND(BN$11&gt;$K55,EOMONTH($M55,0)&gt;=BN$11),($F55-$O55)/$L55,0),IFERROR(($F55-$O55)*INDEX('S-Curve'!$C$3:$AM$39,MATCH('Development Costs'!$L55,'S-Curve'!$C$3:$C$39,0),MATCH(DATEDIF('Development Costs'!$K55,'Development Costs'!BN$11,"m")+1,'S-Curve'!$C$3:$AM$3,0)),0))</f>
        <v>0</v>
      </c>
      <c r="BO55" s="99">
        <f>IF($N55="Equal",IF(AND(BO$11&gt;$K55,EOMONTH($M55,0)&gt;=BO$11),($F55-$O55)/$L55,0),IFERROR(($F55-$O55)*INDEX('S-Curve'!$C$3:$AM$39,MATCH('Development Costs'!$L55,'S-Curve'!$C$3:$C$39,0),MATCH(DATEDIF('Development Costs'!$K55,'Development Costs'!BO$11,"m")+1,'S-Curve'!$C$3:$AM$3,0)),0))</f>
        <v>0</v>
      </c>
      <c r="BP55" s="99">
        <f>IF($N55="Equal",IF(AND(BP$11&gt;$K55,EOMONTH($M55,0)&gt;=BP$11),($F55-$O55)/$L55,0),IFERROR(($F55-$O55)*INDEX('S-Curve'!$C$3:$AM$39,MATCH('Development Costs'!$L55,'S-Curve'!$C$3:$C$39,0),MATCH(DATEDIF('Development Costs'!$K55,'Development Costs'!BP$11,"m")+1,'S-Curve'!$C$3:$AM$3,0)),0))</f>
        <v>0</v>
      </c>
      <c r="BQ55" s="99">
        <f>IF($N55="Equal",IF(AND(BQ$11&gt;$K55,EOMONTH($M55,0)&gt;=BQ$11),($F55-$O55)/$L55,0),IFERROR(($F55-$O55)*INDEX('S-Curve'!$C$3:$AM$39,MATCH('Development Costs'!$L55,'S-Curve'!$C$3:$C$39,0),MATCH(DATEDIF('Development Costs'!$K55,'Development Costs'!BQ$11,"m")+1,'S-Curve'!$C$3:$AM$3,0)),0))</f>
        <v>0</v>
      </c>
      <c r="BR55" s="99">
        <f>IF($N55="Equal",IF(AND(BR$11&gt;$K55,EOMONTH($M55,0)&gt;=BR$11),($F55-$O55)/$L55,0),IFERROR(($F55-$O55)*INDEX('S-Curve'!$C$3:$AM$39,MATCH('Development Costs'!$L55,'S-Curve'!$C$3:$C$39,0),MATCH(DATEDIF('Development Costs'!$K55,'Development Costs'!BR$11,"m")+1,'S-Curve'!$C$3:$AM$3,0)),0))</f>
        <v>0</v>
      </c>
      <c r="BS55" s="99">
        <f>IF($N55="Equal",IF(AND(BS$11&gt;$K55,EOMONTH($M55,0)&gt;=BS$11),($F55-$O55)/$L55,0),IFERROR(($F55-$O55)*INDEX('S-Curve'!$C$3:$AM$39,MATCH('Development Costs'!$L55,'S-Curve'!$C$3:$C$39,0),MATCH(DATEDIF('Development Costs'!$K55,'Development Costs'!BS$11,"m")+1,'S-Curve'!$C$3:$AM$3,0)),0))</f>
        <v>0</v>
      </c>
      <c r="BT55" s="99">
        <f>IF($N55="Equal",IF(AND(BT$11&gt;$K55,EOMONTH($M55,0)&gt;=BT$11),($F55-$O55)/$L55,0),IFERROR(($F55-$O55)*INDEX('S-Curve'!$C$3:$AM$39,MATCH('Development Costs'!$L55,'S-Curve'!$C$3:$C$39,0),MATCH(DATEDIF('Development Costs'!$K55,'Development Costs'!BT$11,"m")+1,'S-Curve'!$C$3:$AM$3,0)),0))</f>
        <v>0</v>
      </c>
      <c r="BU55" s="99">
        <f>IF($N55="Equal",IF(AND(BU$11&gt;$K55,EOMONTH($M55,0)&gt;=BU$11),($F55-$O55)/$L55,0),IFERROR(($F55-$O55)*INDEX('S-Curve'!$C$3:$AM$39,MATCH('Development Costs'!$L55,'S-Curve'!$C$3:$C$39,0),MATCH(DATEDIF('Development Costs'!$K55,'Development Costs'!BU$11,"m")+1,'S-Curve'!$C$3:$AM$3,0)),0))</f>
        <v>0</v>
      </c>
      <c r="BV55" s="99">
        <f>IF($N55="Equal",IF(AND(BV$11&gt;$K55,EOMONTH($M55,0)&gt;=BV$11),($F55-$O55)/$L55,0),IFERROR(($F55-$O55)*INDEX('S-Curve'!$C$3:$AM$39,MATCH('Development Costs'!$L55,'S-Curve'!$C$3:$C$39,0),MATCH(DATEDIF('Development Costs'!$K55,'Development Costs'!BV$11,"m")+1,'S-Curve'!$C$3:$AM$3,0)),0))</f>
        <v>0</v>
      </c>
      <c r="BW55" s="99">
        <f>IF($N55="Equal",IF(AND(BW$11&gt;$K55,EOMONTH($M55,0)&gt;=BW$11),($F55-$O55)/$L55,0),IFERROR(($F55-$O55)*INDEX('S-Curve'!$C$3:$AM$39,MATCH('Development Costs'!$L55,'S-Curve'!$C$3:$C$39,0),MATCH(DATEDIF('Development Costs'!$K55,'Development Costs'!BW$11,"m")+1,'S-Curve'!$C$3:$AM$3,0)),0))</f>
        <v>0</v>
      </c>
      <c r="BX55" s="99">
        <f>IF($N55="Equal",IF(AND(BX$11&gt;$K55,EOMONTH($M55,0)&gt;=BX$11),($F55-$O55)/$L55,0),IFERROR(($F55-$O55)*INDEX('S-Curve'!$C$3:$AM$39,MATCH('Development Costs'!$L55,'S-Curve'!$C$3:$C$39,0),MATCH(DATEDIF('Development Costs'!$K55,'Development Costs'!BX$11,"m")+1,'S-Curve'!$C$3:$AM$3,0)),0))</f>
        <v>0</v>
      </c>
      <c r="BY55" s="99">
        <f>IF($N55="Equal",IF(AND(BY$11&gt;$K55,EOMONTH($M55,0)&gt;=BY$11),($F55-$O55)/$L55,0),IFERROR(($F55-$O55)*INDEX('S-Curve'!$C$3:$AM$39,MATCH('Development Costs'!$L55,'S-Curve'!$C$3:$C$39,0),MATCH(DATEDIF('Development Costs'!$K55,'Development Costs'!BY$11,"m")+1,'S-Curve'!$C$3:$AM$3,0)),0))</f>
        <v>0</v>
      </c>
      <c r="BZ55" s="99">
        <f>IF($N55="Equal",IF(AND(BZ$11&gt;$K55,EOMONTH($M55,0)&gt;=BZ$11),($F55-$O55)/$L55,0),IFERROR(($F55-$O55)*INDEX('S-Curve'!$C$3:$AM$39,MATCH('Development Costs'!$L55,'S-Curve'!$C$3:$C$39,0),MATCH(DATEDIF('Development Costs'!$K55,'Development Costs'!BZ$11,"m")+1,'S-Curve'!$C$3:$AM$3,0)),0))</f>
        <v>0</v>
      </c>
      <c r="CA55" s="99">
        <f>IF($N55="Equal",IF(AND(CA$11&gt;$K55,EOMONTH($M55,0)&gt;=CA$11),($F55-$O55)/$L55,0),IFERROR(($F55-$O55)*INDEX('S-Curve'!$C$3:$AM$39,MATCH('Development Costs'!$L55,'S-Curve'!$C$3:$C$39,0),MATCH(DATEDIF('Development Costs'!$K55,'Development Costs'!CA$11,"m")+1,'S-Curve'!$C$3:$AM$3,0)),0))</f>
        <v>0</v>
      </c>
      <c r="CB55" s="99">
        <f>IF($N55="Equal",IF(AND(CB$11&gt;$K55,EOMONTH($M55,0)&gt;=CB$11),($F55-$O55)/$L55,0),IFERROR(($F55-$O55)*INDEX('S-Curve'!$C$3:$AM$39,MATCH('Development Costs'!$L55,'S-Curve'!$C$3:$C$39,0),MATCH(DATEDIF('Development Costs'!$K55,'Development Costs'!CB$11,"m")+1,'S-Curve'!$C$3:$AM$3,0)),0))</f>
        <v>0</v>
      </c>
      <c r="CC55" s="99">
        <f>IF($N55="Equal",IF(AND(CC$11&gt;$K55,EOMONTH($M55,0)&gt;=CC$11),($F55-$O55)/$L55,0),IFERROR(($F55-$O55)*INDEX('S-Curve'!$C$3:$AM$39,MATCH('Development Costs'!$L55,'S-Curve'!$C$3:$C$39,0),MATCH(DATEDIF('Development Costs'!$K55,'Development Costs'!CC$11,"m")+1,'S-Curve'!$C$3:$AM$3,0)),0))</f>
        <v>0</v>
      </c>
      <c r="CD55" s="99">
        <f>IF($N55="Equal",IF(AND(CD$11&gt;$K55,EOMONTH($M55,0)&gt;=CD$11),($F55-$O55)/$L55,0),IFERROR(($F55-$O55)*INDEX('S-Curve'!$C$3:$AM$39,MATCH('Development Costs'!$L55,'S-Curve'!$C$3:$C$39,0),MATCH(DATEDIF('Development Costs'!$K55,'Development Costs'!CD$11,"m")+1,'S-Curve'!$C$3:$AM$3,0)),0))</f>
        <v>0</v>
      </c>
      <c r="CE55" s="99">
        <f>IF($N55="Equal",IF(AND(CE$11&gt;$K55,EOMONTH($M55,0)&gt;=CE$11),($F55-$O55)/$L55,0),IFERROR(($F55-$O55)*INDEX('S-Curve'!$C$3:$AM$39,MATCH('Development Costs'!$L55,'S-Curve'!$C$3:$C$39,0),MATCH(DATEDIF('Development Costs'!$K55,'Development Costs'!CE$11,"m")+1,'S-Curve'!$C$3:$AM$3,0)),0))</f>
        <v>0</v>
      </c>
      <c r="CF55" s="99">
        <f>IF($N55="Equal",IF(AND(CF$11&gt;$K55,EOMONTH($M55,0)&gt;=CF$11),($F55-$O55)/$L55,0),IFERROR(($F55-$O55)*INDEX('S-Curve'!$C$3:$AM$39,MATCH('Development Costs'!$L55,'S-Curve'!$C$3:$C$39,0),MATCH(DATEDIF('Development Costs'!$K55,'Development Costs'!CF$11,"m")+1,'S-Curve'!$C$3:$AM$3,0)),0))</f>
        <v>0</v>
      </c>
      <c r="CG55" s="99">
        <f>IF($N55="Equal",IF(AND(CG$11&gt;$K55,EOMONTH($M55,0)&gt;=CG$11),($F55-$O55)/$L55,0),IFERROR(($F55-$O55)*INDEX('S-Curve'!$C$3:$AM$39,MATCH('Development Costs'!$L55,'S-Curve'!$C$3:$C$39,0),MATCH(DATEDIF('Development Costs'!$K55,'Development Costs'!CG$11,"m")+1,'S-Curve'!$C$3:$AM$3,0)),0))</f>
        <v>0</v>
      </c>
      <c r="CH55" s="99">
        <f>IF($N55="Equal",IF(AND(CH$11&gt;$K55,EOMONTH($M55,0)&gt;=CH$11),($F55-$O55)/$L55,0),IFERROR(($F55-$O55)*INDEX('S-Curve'!$C$3:$AM$39,MATCH('Development Costs'!$L55,'S-Curve'!$C$3:$C$39,0),MATCH(DATEDIF('Development Costs'!$K55,'Development Costs'!CH$11,"m")+1,'S-Curve'!$C$3:$AM$3,0)),0))</f>
        <v>0</v>
      </c>
      <c r="CI55" s="99">
        <f>IF($N55="Equal",IF(AND(CI$11&gt;$K55,EOMONTH($M55,0)&gt;=CI$11),($F55-$O55)/$L55,0),IFERROR(($F55-$O55)*INDEX('S-Curve'!$C$3:$AM$39,MATCH('Development Costs'!$L55,'S-Curve'!$C$3:$C$39,0),MATCH(DATEDIF('Development Costs'!$K55,'Development Costs'!CI$11,"m")+1,'S-Curve'!$C$3:$AM$3,0)),0))</f>
        <v>0</v>
      </c>
      <c r="CJ55" s="99">
        <f>IF($N55="Equal",IF(AND(CJ$11&gt;$K55,EOMONTH($M55,0)&gt;=CJ$11),($F55-$O55)/$L55,0),IFERROR(($F55-$O55)*INDEX('S-Curve'!$C$3:$AM$39,MATCH('Development Costs'!$L55,'S-Curve'!$C$3:$C$39,0),MATCH(DATEDIF('Development Costs'!$K55,'Development Costs'!CJ$11,"m")+1,'S-Curve'!$C$3:$AM$3,0)),0))</f>
        <v>0</v>
      </c>
      <c r="CK55" s="99">
        <f>IF($N55="Equal",IF(AND(CK$11&gt;$K55,EOMONTH($M55,0)&gt;=CK$11),($F55-$O55)/$L55,0),IFERROR(($F55-$O55)*INDEX('S-Curve'!$C$3:$AM$39,MATCH('Development Costs'!$L55,'S-Curve'!$C$3:$C$39,0),MATCH(DATEDIF('Development Costs'!$K55,'Development Costs'!CK$11,"m")+1,'S-Curve'!$C$3:$AM$3,0)),0))</f>
        <v>0</v>
      </c>
      <c r="CL55" s="99">
        <f>IF($N55="Equal",IF(AND(CL$11&gt;$K55,EOMONTH($M55,0)&gt;=CL$11),($F55-$O55)/$L55,0),IFERROR(($F55-$O55)*INDEX('S-Curve'!$C$3:$AM$39,MATCH('Development Costs'!$L55,'S-Curve'!$C$3:$C$39,0),MATCH(DATEDIF('Development Costs'!$K55,'Development Costs'!CL$11,"m")+1,'S-Curve'!$C$3:$AM$3,0)),0))</f>
        <v>0</v>
      </c>
      <c r="CM55" s="99">
        <f>IF($N55="Equal",IF(AND(CM$11&gt;$K55,EOMONTH($M55,0)&gt;=CM$11),($F55-$O55)/$L55,0),IFERROR(($F55-$O55)*INDEX('S-Curve'!$C$3:$AM$39,MATCH('Development Costs'!$L55,'S-Curve'!$C$3:$C$39,0),MATCH(DATEDIF('Development Costs'!$K55,'Development Costs'!CM$11,"m")+1,'S-Curve'!$C$3:$AM$3,0)),0))</f>
        <v>0</v>
      </c>
      <c r="CN55" s="99">
        <f>IF($N55="Equal",IF(AND(CN$11&gt;$K55,EOMONTH($M55,0)&gt;=CN$11),($F55-$O55)/$L55,0),IFERROR(($F55-$O55)*INDEX('S-Curve'!$C$3:$AM$39,MATCH('Development Costs'!$L55,'S-Curve'!$C$3:$C$39,0),MATCH(DATEDIF('Development Costs'!$K55,'Development Costs'!CN$11,"m")+1,'S-Curve'!$C$3:$AM$3,0)),0))</f>
        <v>0</v>
      </c>
      <c r="CO55" s="99">
        <f>IF($N55="Equal",IF(AND(CO$11&gt;$K55,EOMONTH($M55,0)&gt;=CO$11),($F55-$O55)/$L55,0),IFERROR(($F55-$O55)*INDEX('S-Curve'!$C$3:$AM$39,MATCH('Development Costs'!$L55,'S-Curve'!$C$3:$C$39,0),MATCH(DATEDIF('Development Costs'!$K55,'Development Costs'!CO$11,"m")+1,'S-Curve'!$C$3:$AM$3,0)),0))</f>
        <v>0</v>
      </c>
      <c r="CP55" s="99">
        <f>IF($N55="Equal",IF(AND(CP$11&gt;$K55,EOMONTH($M55,0)&gt;=CP$11),($F55-$O55)/$L55,0),IFERROR(($F55-$O55)*INDEX('S-Curve'!$C$3:$AM$39,MATCH('Development Costs'!$L55,'S-Curve'!$C$3:$C$39,0),MATCH(DATEDIF('Development Costs'!$K55,'Development Costs'!CP$11,"m")+1,'S-Curve'!$C$3:$AM$3,0)),0))</f>
        <v>0</v>
      </c>
      <c r="CQ55" s="99">
        <f>IF($N55="Equal",IF(AND(CQ$11&gt;$K55,EOMONTH($M55,0)&gt;=CQ$11),($F55-$O55)/$L55,0),IFERROR(($F55-$O55)*INDEX('S-Curve'!$C$3:$AM$39,MATCH('Development Costs'!$L55,'S-Curve'!$C$3:$C$39,0),MATCH(DATEDIF('Development Costs'!$K55,'Development Costs'!CQ$11,"m")+1,'S-Curve'!$C$3:$AM$3,0)),0))</f>
        <v>0</v>
      </c>
      <c r="CR55" s="99">
        <f>IF($N55="Equal",IF(AND(CR$11&gt;$K55,EOMONTH($M55,0)&gt;=CR$11),($F55-$O55)/$L55,0),IFERROR(($F55-$O55)*INDEX('S-Curve'!$C$3:$AM$39,MATCH('Development Costs'!$L55,'S-Curve'!$C$3:$C$39,0),MATCH(DATEDIF('Development Costs'!$K55,'Development Costs'!CR$11,"m")+1,'S-Curve'!$C$3:$AM$3,0)),0))</f>
        <v>0</v>
      </c>
      <c r="CS55" s="99">
        <f>IF($N55="Equal",IF(AND(CS$11&gt;$K55,EOMONTH($M55,0)&gt;=CS$11),($F55-$O55)/$L55,0),IFERROR(($F55-$O55)*INDEX('S-Curve'!$C$3:$AM$39,MATCH('Development Costs'!$L55,'S-Curve'!$C$3:$C$39,0),MATCH(DATEDIF('Development Costs'!$K55,'Development Costs'!CS$11,"m")+1,'S-Curve'!$C$3:$AM$3,0)),0))</f>
        <v>0</v>
      </c>
      <c r="CT55" s="99">
        <f>IF($N55="Equal",IF(AND(CT$11&gt;$K55,EOMONTH($M55,0)&gt;=CT$11),($F55-$O55)/$L55,0),IFERROR(($F55-$O55)*INDEX('S-Curve'!$C$3:$AM$39,MATCH('Development Costs'!$L55,'S-Curve'!$C$3:$C$39,0),MATCH(DATEDIF('Development Costs'!$K55,'Development Costs'!CT$11,"m")+1,'S-Curve'!$C$3:$AM$3,0)),0))</f>
        <v>0</v>
      </c>
      <c r="CU55" s="99">
        <f>IF($N55="Equal",IF(AND(CU$11&gt;$K55,EOMONTH($M55,0)&gt;=CU$11),($F55-$O55)/$L55,0),IFERROR(($F55-$O55)*INDEX('S-Curve'!$C$3:$AM$39,MATCH('Development Costs'!$L55,'S-Curve'!$C$3:$C$39,0),MATCH(DATEDIF('Development Costs'!$K55,'Development Costs'!CU$11,"m")+1,'S-Curve'!$C$3:$AM$3,0)),0))</f>
        <v>0</v>
      </c>
      <c r="CV55" s="99">
        <f>IF($N55="Equal",IF(AND(CV$11&gt;$K55,EOMONTH($M55,0)&gt;=CV$11),($F55-$O55)/$L55,0),IFERROR(($F55-$O55)*INDEX('S-Curve'!$C$3:$AM$39,MATCH('Development Costs'!$L55,'S-Curve'!$C$3:$C$39,0),MATCH(DATEDIF('Development Costs'!$K55,'Development Costs'!CV$11,"m")+1,'S-Curve'!$C$3:$AM$3,0)),0))</f>
        <v>0</v>
      </c>
      <c r="CW55" s="99">
        <f>IF($N55="Equal",IF(AND(CW$11&gt;$K55,EOMONTH($M55,0)&gt;=CW$11),($F55-$O55)/$L55,0),IFERROR(($F55-$O55)*INDEX('S-Curve'!$C$3:$AM$39,MATCH('Development Costs'!$L55,'S-Curve'!$C$3:$C$39,0),MATCH(DATEDIF('Development Costs'!$K55,'Development Costs'!CW$11,"m")+1,'S-Curve'!$C$3:$AM$3,0)),0))</f>
        <v>0</v>
      </c>
      <c r="CX55" s="99">
        <f>IF($N55="Equal",IF(AND(CX$11&gt;$K55,EOMONTH($M55,0)&gt;=CX$11),($F55-$O55)/$L55,0),IFERROR(($F55-$O55)*INDEX('S-Curve'!$C$3:$AM$39,MATCH('Development Costs'!$L55,'S-Curve'!$C$3:$C$39,0),MATCH(DATEDIF('Development Costs'!$K55,'Development Costs'!CX$11,"m")+1,'S-Curve'!$C$3:$AM$3,0)),0))</f>
        <v>0</v>
      </c>
      <c r="CY55" s="99">
        <f>IF($N55="Equal",IF(AND(CY$11&gt;$K55,EOMONTH($M55,0)&gt;=CY$11),($F55-$O55)/$L55,0),IFERROR(($F55-$O55)*INDEX('S-Curve'!$C$3:$AM$39,MATCH('Development Costs'!$L55,'S-Curve'!$C$3:$C$39,0),MATCH(DATEDIF('Development Costs'!$K55,'Development Costs'!CY$11,"m")+1,'S-Curve'!$C$3:$AM$3,0)),0))</f>
        <v>0</v>
      </c>
      <c r="CZ55" s="99">
        <f>IF($N55="Equal",IF(AND(CZ$11&gt;$K55,EOMONTH($M55,0)&gt;=CZ$11),($F55-$O55)/$L55,0),IFERROR(($F55-$O55)*INDEX('S-Curve'!$C$3:$AM$39,MATCH('Development Costs'!$L55,'S-Curve'!$C$3:$C$39,0),MATCH(DATEDIF('Development Costs'!$K55,'Development Costs'!CZ$11,"m")+1,'S-Curve'!$C$3:$AM$3,0)),0))</f>
        <v>0</v>
      </c>
      <c r="DA55" s="99">
        <f>IF($N55="Equal",IF(AND(DA$11&gt;$K55,EOMONTH($M55,0)&gt;=DA$11),($F55-$O55)/$L55,0),IFERROR(($F55-$O55)*INDEX('S-Curve'!$C$3:$AM$39,MATCH('Development Costs'!$L55,'S-Curve'!$C$3:$C$39,0),MATCH(DATEDIF('Development Costs'!$K55,'Development Costs'!DA$11,"m")+1,'S-Curve'!$C$3:$AM$3,0)),0))</f>
        <v>0</v>
      </c>
      <c r="DB55" s="99">
        <f>IF($N55="Equal",IF(AND(DB$11&gt;$K55,EOMONTH($M55,0)&gt;=DB$11),($F55-$O55)/$L55,0),IFERROR(($F55-$O55)*INDEX('S-Curve'!$C$3:$AM$39,MATCH('Development Costs'!$L55,'S-Curve'!$C$3:$C$39,0),MATCH(DATEDIF('Development Costs'!$K55,'Development Costs'!DB$11,"m")+1,'S-Curve'!$C$3:$AM$3,0)),0))</f>
        <v>0</v>
      </c>
      <c r="DC55" s="99">
        <f>IF($N55="Equal",IF(AND(DC$11&gt;$K55,EOMONTH($M55,0)&gt;=DC$11),($F55-$O55)/$L55,0),IFERROR(($F55-$O55)*INDEX('S-Curve'!$C$3:$AM$39,MATCH('Development Costs'!$L55,'S-Curve'!$C$3:$C$39,0),MATCH(DATEDIF('Development Costs'!$K55,'Development Costs'!DC$11,"m")+1,'S-Curve'!$C$3:$AM$3,0)),0))</f>
        <v>0</v>
      </c>
      <c r="DD55" s="99">
        <f>IF($N55="Equal",IF(AND(DD$11&gt;$K55,EOMONTH($M55,0)&gt;=DD$11),($F55-$O55)/$L55,0),IFERROR(($F55-$O55)*INDEX('S-Curve'!$C$3:$AM$39,MATCH('Development Costs'!$L55,'S-Curve'!$C$3:$C$39,0),MATCH(DATEDIF('Development Costs'!$K55,'Development Costs'!DD$11,"m")+1,'S-Curve'!$C$3:$AM$3,0)),0))</f>
        <v>0</v>
      </c>
      <c r="DE55" s="99">
        <f>IF($N55="Equal",IF(AND(DE$11&gt;$K55,EOMONTH($M55,0)&gt;=DE$11),($F55-$O55)/$L55,0),IFERROR(($F55-$O55)*INDEX('S-Curve'!$C$3:$AM$39,MATCH('Development Costs'!$L55,'S-Curve'!$C$3:$C$39,0),MATCH(DATEDIF('Development Costs'!$K55,'Development Costs'!DE$11,"m")+1,'S-Curve'!$C$3:$AM$3,0)),0))</f>
        <v>0</v>
      </c>
      <c r="DF55" s="99">
        <f>IF($N55="Equal",IF(AND(DF$11&gt;$K55,EOMONTH($M55,0)&gt;=DF$11),($F55-$O55)/$L55,0),IFERROR(($F55-$O55)*INDEX('S-Curve'!$C$3:$AM$39,MATCH('Development Costs'!$L55,'S-Curve'!$C$3:$C$39,0),MATCH(DATEDIF('Development Costs'!$K55,'Development Costs'!DF$11,"m")+1,'S-Curve'!$C$3:$AM$3,0)),0))</f>
        <v>0</v>
      </c>
      <c r="DG55" s="99">
        <f>IF($N55="Equal",IF(AND(DG$11&gt;$K55,EOMONTH($M55,0)&gt;=DG$11),($F55-$O55)/$L55,0),IFERROR(($F55-$O55)*INDEX('S-Curve'!$C$3:$AM$39,MATCH('Development Costs'!$L55,'S-Curve'!$C$3:$C$39,0),MATCH(DATEDIF('Development Costs'!$K55,'Development Costs'!DG$11,"m")+1,'S-Curve'!$C$3:$AM$3,0)),0))</f>
        <v>0</v>
      </c>
      <c r="DH55" s="99">
        <f>IF($N55="Equal",IF(AND(DH$11&gt;$K55,EOMONTH($M55,0)&gt;=DH$11),($F55-$O55)/$L55,0),IFERROR(($F55-$O55)*INDEX('S-Curve'!$C$3:$AM$39,MATCH('Development Costs'!$L55,'S-Curve'!$C$3:$C$39,0),MATCH(DATEDIF('Development Costs'!$K55,'Development Costs'!DH$11,"m")+1,'S-Curve'!$C$3:$AM$3,0)),0))</f>
        <v>0</v>
      </c>
      <c r="DI55" s="99">
        <f>IF($N55="Equal",IF(AND(DI$11&gt;$K55,EOMONTH($M55,0)&gt;=DI$11),($F55-$O55)/$L55,0),IFERROR(($F55-$O55)*INDEX('S-Curve'!$C$3:$AM$39,MATCH('Development Costs'!$L55,'S-Curve'!$C$3:$C$39,0),MATCH(DATEDIF('Development Costs'!$K55,'Development Costs'!DI$11,"m")+1,'S-Curve'!$C$3:$AM$3,0)),0))</f>
        <v>0</v>
      </c>
      <c r="DJ55" s="99">
        <f>IF($N55="Equal",IF(AND(DJ$11&gt;$K55,EOMONTH($M55,0)&gt;=DJ$11),($F55-$O55)/$L55,0),IFERROR(($F55-$O55)*INDEX('S-Curve'!$C$3:$AM$39,MATCH('Development Costs'!$L55,'S-Curve'!$C$3:$C$39,0),MATCH(DATEDIF('Development Costs'!$K55,'Development Costs'!DJ$11,"m")+1,'S-Curve'!$C$3:$AM$3,0)),0))</f>
        <v>0</v>
      </c>
      <c r="DK55" s="99">
        <f>IF($N55="Equal",IF(AND(DK$11&gt;$K55,EOMONTH($M55,0)&gt;=DK$11),($F55-$O55)/$L55,0),IFERROR(($F55-$O55)*INDEX('S-Curve'!$C$3:$AM$39,MATCH('Development Costs'!$L55,'S-Curve'!$C$3:$C$39,0),MATCH(DATEDIF('Development Costs'!$K55,'Development Costs'!DK$11,"m")+1,'S-Curve'!$C$3:$AM$3,0)),0))</f>
        <v>0</v>
      </c>
      <c r="DL55" s="99">
        <f>IF($N55="Equal",IF(AND(DL$11&gt;$K55,EOMONTH($M55,0)&gt;=DL$11),($F55-$O55)/$L55,0),IFERROR(($F55-$O55)*INDEX('S-Curve'!$C$3:$AM$39,MATCH('Development Costs'!$L55,'S-Curve'!$C$3:$C$39,0),MATCH(DATEDIF('Development Costs'!$K55,'Development Costs'!DL$11,"m")+1,'S-Curve'!$C$3:$AM$3,0)),0))</f>
        <v>0</v>
      </c>
      <c r="DM55" s="99">
        <f>IF($N55="Equal",IF(AND(DM$11&gt;$K55,EOMONTH($M55,0)&gt;=DM$11),($F55-$O55)/$L55,0),IFERROR(($F55-$O55)*INDEX('S-Curve'!$C$3:$AM$39,MATCH('Development Costs'!$L55,'S-Curve'!$C$3:$C$39,0),MATCH(DATEDIF('Development Costs'!$K55,'Development Costs'!DM$11,"m")+1,'S-Curve'!$C$3:$AM$3,0)),0))</f>
        <v>0</v>
      </c>
      <c r="DN55" s="99">
        <f>IF($N55="Equal",IF(AND(DN$11&gt;$K55,EOMONTH($M55,0)&gt;=DN$11),($F55-$O55)/$L55,0),IFERROR(($F55-$O55)*INDEX('S-Curve'!$C$3:$AM$39,MATCH('Development Costs'!$L55,'S-Curve'!$C$3:$C$39,0),MATCH(DATEDIF('Development Costs'!$K55,'Development Costs'!DN$11,"m")+1,'S-Curve'!$C$3:$AM$3,0)),0))</f>
        <v>0</v>
      </c>
      <c r="DO55" s="99">
        <f>IF($N55="Equal",IF(AND(DO$11&gt;$K55,EOMONTH($M55,0)&gt;=DO$11),($F55-$O55)/$L55,0),IFERROR(($F55-$O55)*INDEX('S-Curve'!$C$3:$AM$39,MATCH('Development Costs'!$L55,'S-Curve'!$C$3:$C$39,0),MATCH(DATEDIF('Development Costs'!$K55,'Development Costs'!DO$11,"m")+1,'S-Curve'!$C$3:$AM$3,0)),0))</f>
        <v>0</v>
      </c>
      <c r="DP55" s="99">
        <f>IF($N55="Equal",IF(AND(DP$11&gt;$K55,EOMONTH($M55,0)&gt;=DP$11),($F55-$O55)/$L55,0),IFERROR(($F55-$O55)*INDEX('S-Curve'!$C$3:$AM$39,MATCH('Development Costs'!$L55,'S-Curve'!$C$3:$C$39,0),MATCH(DATEDIF('Development Costs'!$K55,'Development Costs'!DP$11,"m")+1,'S-Curve'!$C$3:$AM$3,0)),0))</f>
        <v>0</v>
      </c>
      <c r="DQ55" s="99">
        <f>IF($N55="Equal",IF(AND(DQ$11&gt;$K55,EOMONTH($M55,0)&gt;=DQ$11),($F55-$O55)/$L55,0),IFERROR(($F55-$O55)*INDEX('S-Curve'!$C$3:$AM$39,MATCH('Development Costs'!$L55,'S-Curve'!$C$3:$C$39,0),MATCH(DATEDIF('Development Costs'!$K55,'Development Costs'!DQ$11,"m")+1,'S-Curve'!$C$3:$AM$3,0)),0))</f>
        <v>0</v>
      </c>
      <c r="DR55" s="99">
        <f>IF($N55="Equal",IF(AND(DR$11&gt;$K55,EOMONTH($M55,0)&gt;=DR$11),($F55-$O55)/$L55,0),IFERROR(($F55-$O55)*INDEX('S-Curve'!$C$3:$AM$39,MATCH('Development Costs'!$L55,'S-Curve'!$C$3:$C$39,0),MATCH(DATEDIF('Development Costs'!$K55,'Development Costs'!DR$11,"m")+1,'S-Curve'!$C$3:$AM$3,0)),0))</f>
        <v>0</v>
      </c>
      <c r="DS55" s="99">
        <f>IF($N55="Equal",IF(AND(DS$11&gt;$K55,EOMONTH($M55,0)&gt;=DS$11),($F55-$O55)/$L55,0),IFERROR(($F55-$O55)*INDEX('S-Curve'!$C$3:$AM$39,MATCH('Development Costs'!$L55,'S-Curve'!$C$3:$C$39,0),MATCH(DATEDIF('Development Costs'!$K55,'Development Costs'!DS$11,"m")+1,'S-Curve'!$C$3:$AM$3,0)),0))</f>
        <v>0</v>
      </c>
      <c r="DT55" s="99">
        <f>IF($N55="Equal",IF(AND(DT$11&gt;$K55,EOMONTH($M55,0)&gt;=DT$11),($F55-$O55)/$L55,0),IFERROR(($F55-$O55)*INDEX('S-Curve'!$C$3:$AM$39,MATCH('Development Costs'!$L55,'S-Curve'!$C$3:$C$39,0),MATCH(DATEDIF('Development Costs'!$K55,'Development Costs'!DT$11,"m")+1,'S-Curve'!$C$3:$AM$3,0)),0))</f>
        <v>0</v>
      </c>
      <c r="DU55" s="99">
        <f>IF($N55="Equal",IF(AND(DU$11&gt;$K55,EOMONTH($M55,0)&gt;=DU$11),($F55-$O55)/$L55,0),IFERROR(($F55-$O55)*INDEX('S-Curve'!$C$3:$AM$39,MATCH('Development Costs'!$L55,'S-Curve'!$C$3:$C$39,0),MATCH(DATEDIF('Development Costs'!$K55,'Development Costs'!DU$11,"m")+1,'S-Curve'!$C$3:$AM$3,0)),0))</f>
        <v>0</v>
      </c>
      <c r="DV55" s="99">
        <f>IF($N55="Equal",IF(AND(DV$11&gt;$K55,EOMONTH($M55,0)&gt;=DV$11),($F55-$O55)/$L55,0),IFERROR(($F55-$O55)*INDEX('S-Curve'!$C$3:$AM$39,MATCH('Development Costs'!$L55,'S-Curve'!$C$3:$C$39,0),MATCH(DATEDIF('Development Costs'!$K55,'Development Costs'!DV$11,"m")+1,'S-Curve'!$C$3:$AM$3,0)),0))</f>
        <v>0</v>
      </c>
      <c r="DW55" s="99">
        <f>IF($N55="Equal",IF(AND(DW$11&gt;$K55,EOMONTH($M55,0)&gt;=DW$11),($F55-$O55)/$L55,0),IFERROR(($F55-$O55)*INDEX('S-Curve'!$C$3:$AM$39,MATCH('Development Costs'!$L55,'S-Curve'!$C$3:$C$39,0),MATCH(DATEDIF('Development Costs'!$K55,'Development Costs'!DW$11,"m")+1,'S-Curve'!$C$3:$AM$3,0)),0))</f>
        <v>0</v>
      </c>
      <c r="DX55" s="99">
        <f>IF($N55="Equal",IF(AND(DX$11&gt;$K55,EOMONTH($M55,0)&gt;=DX$11),($F55-$O55)/$L55,0),IFERROR(($F55-$O55)*INDEX('S-Curve'!$C$3:$AM$39,MATCH('Development Costs'!$L55,'S-Curve'!$C$3:$C$39,0),MATCH(DATEDIF('Development Costs'!$K55,'Development Costs'!DX$11,"m")+1,'S-Curve'!$C$3:$AM$3,0)),0))</f>
        <v>0</v>
      </c>
      <c r="DY55" s="99">
        <f>IF($N55="Equal",IF(AND(DY$11&gt;$K55,EOMONTH($M55,0)&gt;=DY$11),($F55-$O55)/$L55,0),IFERROR(($F55-$O55)*INDEX('S-Curve'!$C$3:$AM$39,MATCH('Development Costs'!$L55,'S-Curve'!$C$3:$C$39,0),MATCH(DATEDIF('Development Costs'!$K55,'Development Costs'!DY$11,"m")+1,'S-Curve'!$C$3:$AM$3,0)),0))</f>
        <v>0</v>
      </c>
      <c r="DZ55" s="99">
        <f>IF($N55="Equal",IF(AND(DZ$11&gt;$K55,EOMONTH($M55,0)&gt;=DZ$11),($F55-$O55)/$L55,0),IFERROR(($F55-$O55)*INDEX('S-Curve'!$C$3:$AM$39,MATCH('Development Costs'!$L55,'S-Curve'!$C$3:$C$39,0),MATCH(DATEDIF('Development Costs'!$K55,'Development Costs'!DZ$11,"m")+1,'S-Curve'!$C$3:$AM$3,0)),0))</f>
        <v>0</v>
      </c>
      <c r="EA55" s="99">
        <f>IF($N55="Equal",IF(AND(EA$11&gt;$K55,EOMONTH($M55,0)&gt;=EA$11),($F55-$O55)/$L55,0),IFERROR(($F55-$O55)*INDEX('S-Curve'!$C$3:$AM$39,MATCH('Development Costs'!$L55,'S-Curve'!$C$3:$C$39,0),MATCH(DATEDIF('Development Costs'!$K55,'Development Costs'!EA$11,"m")+1,'S-Curve'!$C$3:$AM$3,0)),0))</f>
        <v>0</v>
      </c>
      <c r="EB55" s="99">
        <f>IF($N55="Equal",IF(AND(EB$11&gt;$K55,EOMONTH($M55,0)&gt;=EB$11),($F55-$O55)/$L55,0),IFERROR(($F55-$O55)*INDEX('S-Curve'!$C$3:$AM$39,MATCH('Development Costs'!$L55,'S-Curve'!$C$3:$C$39,0),MATCH(DATEDIF('Development Costs'!$K55,'Development Costs'!EB$11,"m")+1,'S-Curve'!$C$3:$AM$3,0)),0))</f>
        <v>0</v>
      </c>
      <c r="EC55" s="99">
        <f>IF($N55="Equal",IF(AND(EC$11&gt;$K55,EOMONTH($M55,0)&gt;=EC$11),($F55-$O55)/$L55,0),IFERROR(($F55-$O55)*INDEX('S-Curve'!$C$3:$AM$39,MATCH('Development Costs'!$L55,'S-Curve'!$C$3:$C$39,0),MATCH(DATEDIF('Development Costs'!$K55,'Development Costs'!EC$11,"m")+1,'S-Curve'!$C$3:$AM$3,0)),0))</f>
        <v>0</v>
      </c>
      <c r="ED55" s="99">
        <f>IF($N55="Equal",IF(AND(ED$11&gt;$K55,EOMONTH($M55,0)&gt;=ED$11),($F55-$O55)/$L55,0),IFERROR(($F55-$O55)*INDEX('S-Curve'!$C$3:$AM$39,MATCH('Development Costs'!$L55,'S-Curve'!$C$3:$C$39,0),MATCH(DATEDIF('Development Costs'!$K55,'Development Costs'!ED$11,"m")+1,'S-Curve'!$C$3:$AM$3,0)),0))</f>
        <v>0</v>
      </c>
      <c r="EE55" s="99">
        <f>IF($N55="Equal",IF(AND(EE$11&gt;$K55,EOMONTH($M55,0)&gt;=EE$11),($F55-$O55)/$L55,0),IFERROR(($F55-$O55)*INDEX('S-Curve'!$C$3:$AM$39,MATCH('Development Costs'!$L55,'S-Curve'!$C$3:$C$39,0),MATCH(DATEDIF('Development Costs'!$K55,'Development Costs'!EE$11,"m")+1,'S-Curve'!$C$3:$AM$3,0)),0))</f>
        <v>0</v>
      </c>
      <c r="EF55" s="99">
        <f>IF($N55="Equal",IF(AND(EF$11&gt;$K55,EOMONTH($M55,0)&gt;=EF$11),($F55-$O55)/$L55,0),IFERROR(($F55-$O55)*INDEX('S-Curve'!$C$3:$AM$39,MATCH('Development Costs'!$L55,'S-Curve'!$C$3:$C$39,0),MATCH(DATEDIF('Development Costs'!$K55,'Development Costs'!EF$11,"m")+1,'S-Curve'!$C$3:$AM$3,0)),0))</f>
        <v>0</v>
      </c>
      <c r="EG55" s="99">
        <f>IF(EC55="Equal",IF(AND(EG$11&gt;$K55,EOMONTH($M55,0)&gt;=EG$11),($F55-$O55)/$L55,0),IFERROR(($F55-$O55)*INDEX('S-Curve'!$C$3:$AM$39,MATCH('Development Costs'!$L55,'S-Curve'!$C$3:$C$39,0),MATCH(DATEDIF('Development Costs'!$K55,'Development Costs'!EG$11,"m")+1,'S-Curve'!$C$3:$AM$3,0)),0))</f>
        <v>0</v>
      </c>
    </row>
    <row r="56" spans="2:137">
      <c r="B56" s="5" t="s">
        <v>754</v>
      </c>
      <c r="E56" s="1">
        <v>1</v>
      </c>
      <c r="F56" s="71">
        <v>20000</v>
      </c>
      <c r="G56" s="105">
        <f t="shared" si="27"/>
        <v>8.4399581378076363E-2</v>
      </c>
      <c r="H56" s="99">
        <f>F56/Assumptions!$D$60</f>
        <v>108.10810810810811</v>
      </c>
      <c r="I56" s="32">
        <f t="shared" ca="1" si="28"/>
        <v>2.0960301053975241E-4</v>
      </c>
      <c r="K56" s="73">
        <f>Assumptions!$D$16</f>
        <v>46204</v>
      </c>
      <c r="L56" s="155">
        <f>Assumptions!$D$17</f>
        <v>23</v>
      </c>
      <c r="M56" s="149">
        <f t="shared" si="29"/>
        <v>46874</v>
      </c>
      <c r="N56" s="70" t="s">
        <v>400</v>
      </c>
      <c r="O56" s="71">
        <v>0</v>
      </c>
      <c r="P56" s="1" t="str">
        <f t="shared" si="8"/>
        <v/>
      </c>
      <c r="Q56" s="99">
        <f t="shared" si="30"/>
        <v>0</v>
      </c>
      <c r="R56" s="99">
        <f>IF($N56="Equal",IF(AND(R$11&gt;$K56,EOMONTH($M56,0)&gt;=R$11),($F56-$O56)/$L56,0),IFERROR(($F56-$O56)*INDEX('S-Curve'!$C$3:$AM$39,MATCH('Development Costs'!$L56,'S-Curve'!$C$3:$C$39,0),MATCH(DATEDIF('Development Costs'!$K56,'Development Costs'!R$11,"m")+1,'S-Curve'!$C$3:$AM$3,0)),0))</f>
        <v>200</v>
      </c>
      <c r="S56" s="99">
        <f>IF($N56="Equal",IF(AND(S$11&gt;$K56,EOMONTH($M56,0)&gt;=S$11),($F56-$O56)/$L56,0),IFERROR(($F56-$O56)*INDEX('S-Curve'!$C$3:$AM$39,MATCH('Development Costs'!$L56,'S-Curve'!$C$3:$C$39,0),MATCH(DATEDIF('Development Costs'!$K56,'Development Costs'!S$11,"m")+1,'S-Curve'!$C$3:$AM$3,0)),0))</f>
        <v>200</v>
      </c>
      <c r="T56" s="99">
        <f>IF($N56="Equal",IF(AND(T$11&gt;$K56,EOMONTH($M56,0)&gt;=T$11),($F56-$O56)/$L56,0),IFERROR(($F56-$O56)*INDEX('S-Curve'!$C$3:$AM$39,MATCH('Development Costs'!$L56,'S-Curve'!$C$3:$C$39,0),MATCH(DATEDIF('Development Costs'!$K56,'Development Costs'!T$11,"m")+1,'S-Curve'!$C$3:$AM$3,0)),0))</f>
        <v>200</v>
      </c>
      <c r="U56" s="99">
        <f>IF($N56="Equal",IF(AND(U$11&gt;$K56,EOMONTH($M56,0)&gt;=U$11),($F56-$O56)/$L56,0),IFERROR(($F56-$O56)*INDEX('S-Curve'!$C$3:$AM$39,MATCH('Development Costs'!$L56,'S-Curve'!$C$3:$C$39,0),MATCH(DATEDIF('Development Costs'!$K56,'Development Costs'!U$11,"m")+1,'S-Curve'!$C$3:$AM$3,0)),0))</f>
        <v>200</v>
      </c>
      <c r="V56" s="99">
        <f>IF($N56="Equal",IF(AND(V$11&gt;$K56,EOMONTH($M56,0)&gt;=V$11),($F56-$O56)/$L56,0),IFERROR(($F56-$O56)*INDEX('S-Curve'!$C$3:$AM$39,MATCH('Development Costs'!$L56,'S-Curve'!$C$3:$C$39,0),MATCH(DATEDIF('Development Costs'!$K56,'Development Costs'!V$11,"m")+1,'S-Curve'!$C$3:$AM$3,0)),0))</f>
        <v>400</v>
      </c>
      <c r="W56" s="99">
        <f>IF($N56="Equal",IF(AND(W$11&gt;$K56,EOMONTH($M56,0)&gt;=W$11),($F56-$O56)/$L56,0),IFERROR(($F56-$O56)*INDEX('S-Curve'!$C$3:$AM$39,MATCH('Development Costs'!$L56,'S-Curve'!$C$3:$C$39,0),MATCH(DATEDIF('Development Costs'!$K56,'Development Costs'!W$11,"m")+1,'S-Curve'!$C$3:$AM$3,0)),0))</f>
        <v>400</v>
      </c>
      <c r="X56" s="99">
        <f>IF($N56="Equal",IF(AND(X$11&gt;$K56,EOMONTH($M56,0)&gt;=X$11),($F56-$O56)/$L56,0),IFERROR(($F56-$O56)*INDEX('S-Curve'!$C$3:$AM$39,MATCH('Development Costs'!$L56,'S-Curve'!$C$3:$C$39,0),MATCH(DATEDIF('Development Costs'!$K56,'Development Costs'!X$11,"m")+1,'S-Curve'!$C$3:$AM$3,0)),0))</f>
        <v>400</v>
      </c>
      <c r="Y56" s="99">
        <f>IF($N56="Equal",IF(AND(Y$11&gt;$K56,EOMONTH($M56,0)&gt;=Y$11),($F56-$O56)/$L56,0),IFERROR(($F56-$O56)*INDEX('S-Curve'!$C$3:$AM$39,MATCH('Development Costs'!$L56,'S-Curve'!$C$3:$C$39,0),MATCH(DATEDIF('Development Costs'!$K56,'Development Costs'!Y$11,"m")+1,'S-Curve'!$C$3:$AM$3,0)),0))</f>
        <v>600</v>
      </c>
      <c r="Z56" s="99">
        <f>IF($N56="Equal",IF(AND(Z$11&gt;$K56,EOMONTH($M56,0)&gt;=Z$11),($F56-$O56)/$L56,0),IFERROR(($F56-$O56)*INDEX('S-Curve'!$C$3:$AM$39,MATCH('Development Costs'!$L56,'S-Curve'!$C$3:$C$39,0),MATCH(DATEDIF('Development Costs'!$K56,'Development Costs'!Z$11,"m")+1,'S-Curve'!$C$3:$AM$3,0)),0))</f>
        <v>800</v>
      </c>
      <c r="AA56" s="99">
        <f>IF($N56="Equal",IF(AND(AA$11&gt;$K56,EOMONTH($M56,0)&gt;=AA$11),($F56-$O56)/$L56,0),IFERROR(($F56-$O56)*INDEX('S-Curve'!$C$3:$AM$39,MATCH('Development Costs'!$L56,'S-Curve'!$C$3:$C$39,0),MATCH(DATEDIF('Development Costs'!$K56,'Development Costs'!AA$11,"m")+1,'S-Curve'!$C$3:$AM$3,0)),0))</f>
        <v>1200</v>
      </c>
      <c r="AB56" s="99">
        <f>IF($N56="Equal",IF(AND(AB$11&gt;$K56,EOMONTH($M56,0)&gt;=AB$11),($F56-$O56)/$L56,0),IFERROR(($F56-$O56)*INDEX('S-Curve'!$C$3:$AM$39,MATCH('Development Costs'!$L56,'S-Curve'!$C$3:$C$39,0),MATCH(DATEDIF('Development Costs'!$K56,'Development Costs'!AB$11,"m")+1,'S-Curve'!$C$3:$AM$3,0)),0))</f>
        <v>1400.0000000000002</v>
      </c>
      <c r="AC56" s="99">
        <f>IF($N56="Equal",IF(AND(AC$11&gt;$K56,EOMONTH($M56,0)&gt;=AC$11),($F56-$O56)/$L56,0),IFERROR(($F56-$O56)*INDEX('S-Curve'!$C$3:$AM$39,MATCH('Development Costs'!$L56,'S-Curve'!$C$3:$C$39,0),MATCH(DATEDIF('Development Costs'!$K56,'Development Costs'!AC$11,"m")+1,'S-Curve'!$C$3:$AM$3,0)),0))</f>
        <v>1400.0000000000002</v>
      </c>
      <c r="AD56" s="99">
        <f>IF($N56="Equal",IF(AND(AD$11&gt;$K56,EOMONTH($M56,0)&gt;=AD$11),($F56-$O56)/$L56,0),IFERROR(($F56-$O56)*INDEX('S-Curve'!$C$3:$AM$39,MATCH('Development Costs'!$L56,'S-Curve'!$C$3:$C$39,0),MATCH(DATEDIF('Development Costs'!$K56,'Development Costs'!AD$11,"m")+1,'S-Curve'!$C$3:$AM$3,0)),0))</f>
        <v>1600</v>
      </c>
      <c r="AE56" s="99">
        <f>IF($N56="Equal",IF(AND(AE$11&gt;$K56,EOMONTH($M56,0)&gt;=AE$11),($F56-$O56)/$L56,0),IFERROR(($F56-$O56)*INDEX('S-Curve'!$C$3:$AM$39,MATCH('Development Costs'!$L56,'S-Curve'!$C$3:$C$39,0),MATCH(DATEDIF('Development Costs'!$K56,'Development Costs'!AE$11,"m")+1,'S-Curve'!$C$3:$AM$3,0)),0))</f>
        <v>1600</v>
      </c>
      <c r="AF56" s="99">
        <f>IF($N56="Equal",IF(AND(AF$11&gt;$K56,EOMONTH($M56,0)&gt;=AF$11),($F56-$O56)/$L56,0),IFERROR(($F56-$O56)*INDEX('S-Curve'!$C$3:$AM$39,MATCH('Development Costs'!$L56,'S-Curve'!$C$3:$C$39,0),MATCH(DATEDIF('Development Costs'!$K56,'Development Costs'!AF$11,"m")+1,'S-Curve'!$C$3:$AM$3,0)),0))</f>
        <v>1400.0000000000002</v>
      </c>
      <c r="AG56" s="99">
        <f>IF($N56="Equal",IF(AND(AG$11&gt;$K56,EOMONTH($M56,0)&gt;=AG$11),($F56-$O56)/$L56,0),IFERROR(($F56-$O56)*INDEX('S-Curve'!$C$3:$AM$39,MATCH('Development Costs'!$L56,'S-Curve'!$C$3:$C$39,0),MATCH(DATEDIF('Development Costs'!$K56,'Development Costs'!AG$11,"m")+1,'S-Curve'!$C$3:$AM$3,0)),0))</f>
        <v>1200</v>
      </c>
      <c r="AH56" s="99">
        <f>IF($N56="Equal",IF(AND(AH$11&gt;$K56,EOMONTH($M56,0)&gt;=AH$11),($F56-$O56)/$L56,0),IFERROR(($F56-$O56)*INDEX('S-Curve'!$C$3:$AM$39,MATCH('Development Costs'!$L56,'S-Curve'!$C$3:$C$39,0),MATCH(DATEDIF('Development Costs'!$K56,'Development Costs'!AH$11,"m")+1,'S-Curve'!$C$3:$AM$3,0)),0))</f>
        <v>1200</v>
      </c>
      <c r="AI56" s="99">
        <f>IF($N56="Equal",IF(AND(AI$11&gt;$K56,EOMONTH($M56,0)&gt;=AI$11),($F56-$O56)/$L56,0),IFERROR(($F56-$O56)*INDEX('S-Curve'!$C$3:$AM$39,MATCH('Development Costs'!$L56,'S-Curve'!$C$3:$C$39,0),MATCH(DATEDIF('Development Costs'!$K56,'Development Costs'!AI$11,"m")+1,'S-Curve'!$C$3:$AM$3,0)),0))</f>
        <v>1000</v>
      </c>
      <c r="AJ56" s="99">
        <f>IF($N56="Equal",IF(AND(AJ$11&gt;$K56,EOMONTH($M56,0)&gt;=AJ$11),($F56-$O56)/$L56,0),IFERROR(($F56-$O56)*INDEX('S-Curve'!$C$3:$AM$39,MATCH('Development Costs'!$L56,'S-Curve'!$C$3:$C$39,0),MATCH(DATEDIF('Development Costs'!$K56,'Development Costs'!AJ$11,"m")+1,'S-Curve'!$C$3:$AM$3,0)),0))</f>
        <v>1000</v>
      </c>
      <c r="AK56" s="99">
        <f>IF($N56="Equal",IF(AND(AK$11&gt;$K56,EOMONTH($M56,0)&gt;=AK$11),($F56-$O56)/$L56,0),IFERROR(($F56-$O56)*INDEX('S-Curve'!$C$3:$AM$39,MATCH('Development Costs'!$L56,'S-Curve'!$C$3:$C$39,0),MATCH(DATEDIF('Development Costs'!$K56,'Development Costs'!AK$11,"m")+1,'S-Curve'!$C$3:$AM$3,0)),0))</f>
        <v>600</v>
      </c>
      <c r="AL56" s="99">
        <f>IF($N56="Equal",IF(AND(AL$11&gt;$K56,EOMONTH($M56,0)&gt;=AL$11),($F56-$O56)/$L56,0),IFERROR(($F56-$O56)*INDEX('S-Curve'!$C$3:$AM$39,MATCH('Development Costs'!$L56,'S-Curve'!$C$3:$C$39,0),MATCH(DATEDIF('Development Costs'!$K56,'Development Costs'!AL$11,"m")+1,'S-Curve'!$C$3:$AM$3,0)),0))</f>
        <v>600</v>
      </c>
      <c r="AM56" s="99">
        <f>IF($N56="Equal",IF(AND(AM$11&gt;$K56,EOMONTH($M56,0)&gt;=AM$11),($F56-$O56)/$L56,0),IFERROR(($F56-$O56)*INDEX('S-Curve'!$C$3:$AM$39,MATCH('Development Costs'!$L56,'S-Curve'!$C$3:$C$39,0),MATCH(DATEDIF('Development Costs'!$K56,'Development Costs'!AM$11,"m")+1,'S-Curve'!$C$3:$AM$3,0)),0))</f>
        <v>400</v>
      </c>
      <c r="AN56" s="99">
        <f>IF($N56="Equal",IF(AND(AN$11&gt;$K56,EOMONTH($M56,0)&gt;=AN$11),($F56-$O56)/$L56,0),IFERROR(($F56-$O56)*INDEX('S-Curve'!$C$3:$AM$39,MATCH('Development Costs'!$L56,'S-Curve'!$C$3:$C$39,0),MATCH(DATEDIF('Development Costs'!$K56,'Development Costs'!AN$11,"m")+1,'S-Curve'!$C$3:$AM$3,0)),0))</f>
        <v>2000</v>
      </c>
      <c r="AO56" s="99">
        <f>IF($N56="Equal",IF(AND(AO$11&gt;$K56,EOMONTH($M56,0)&gt;=AO$11),($F56-$O56)/$L56,0),IFERROR(($F56-$O56)*INDEX('S-Curve'!$C$3:$AM$39,MATCH('Development Costs'!$L56,'S-Curve'!$C$3:$C$39,0),MATCH(DATEDIF('Development Costs'!$K56,'Development Costs'!AO$11,"m")+1,'S-Curve'!$C$3:$AM$3,0)),0))</f>
        <v>0</v>
      </c>
      <c r="AP56" s="99">
        <f>IF($N56="Equal",IF(AND(AP$11&gt;$K56,EOMONTH($M56,0)&gt;=AP$11),($F56-$O56)/$L56,0),IFERROR(($F56-$O56)*INDEX('S-Curve'!$C$3:$AM$39,MATCH('Development Costs'!$L56,'S-Curve'!$C$3:$C$39,0),MATCH(DATEDIF('Development Costs'!$K56,'Development Costs'!AP$11,"m")+1,'S-Curve'!$C$3:$AM$3,0)),0))</f>
        <v>0</v>
      </c>
      <c r="AQ56" s="99">
        <f>IF($N56="Equal",IF(AND(AQ$11&gt;$K56,EOMONTH($M56,0)&gt;=AQ$11),($F56-$O56)/$L56,0),IFERROR(($F56-$O56)*INDEX('S-Curve'!$C$3:$AM$39,MATCH('Development Costs'!$L56,'S-Curve'!$C$3:$C$39,0),MATCH(DATEDIF('Development Costs'!$K56,'Development Costs'!AQ$11,"m")+1,'S-Curve'!$C$3:$AM$3,0)),0))</f>
        <v>0</v>
      </c>
      <c r="AR56" s="99">
        <f>IF($N56="Equal",IF(AND(AR$11&gt;$K56,EOMONTH($M56,0)&gt;=AR$11),($F56-$O56)/$L56,0),IFERROR(($F56-$O56)*INDEX('S-Curve'!$C$3:$AM$39,MATCH('Development Costs'!$L56,'S-Curve'!$C$3:$C$39,0),MATCH(DATEDIF('Development Costs'!$K56,'Development Costs'!AR$11,"m")+1,'S-Curve'!$C$3:$AM$3,0)),0))</f>
        <v>0</v>
      </c>
      <c r="AS56" s="99">
        <f>IF($N56="Equal",IF(AND(AS$11&gt;$K56,EOMONTH($M56,0)&gt;=AS$11),($F56-$O56)/$L56,0),IFERROR(($F56-$O56)*INDEX('S-Curve'!$C$3:$AM$39,MATCH('Development Costs'!$L56,'S-Curve'!$C$3:$C$39,0),MATCH(DATEDIF('Development Costs'!$K56,'Development Costs'!AS$11,"m")+1,'S-Curve'!$C$3:$AM$3,0)),0))</f>
        <v>0</v>
      </c>
      <c r="AT56" s="99">
        <f>IF($N56="Equal",IF(AND(AT$11&gt;$K56,EOMONTH($M56,0)&gt;=AT$11),($F56-$O56)/$L56,0),IFERROR(($F56-$O56)*INDEX('S-Curve'!$C$3:$AM$39,MATCH('Development Costs'!$L56,'S-Curve'!$C$3:$C$39,0),MATCH(DATEDIF('Development Costs'!$K56,'Development Costs'!AT$11,"m")+1,'S-Curve'!$C$3:$AM$3,0)),0))</f>
        <v>0</v>
      </c>
      <c r="AU56" s="99">
        <f>IF($N56="Equal",IF(AND(AU$11&gt;$K56,EOMONTH($M56,0)&gt;=AU$11),($F56-$O56)/$L56,0),IFERROR(($F56-$O56)*INDEX('S-Curve'!$C$3:$AM$39,MATCH('Development Costs'!$L56,'S-Curve'!$C$3:$C$39,0),MATCH(DATEDIF('Development Costs'!$K56,'Development Costs'!AU$11,"m")+1,'S-Curve'!$C$3:$AM$3,0)),0))</f>
        <v>0</v>
      </c>
      <c r="AV56" s="99">
        <f>IF($N56="Equal",IF(AND(AV$11&gt;$K56,EOMONTH($M56,0)&gt;=AV$11),($F56-$O56)/$L56,0),IFERROR(($F56-$O56)*INDEX('S-Curve'!$C$3:$AM$39,MATCH('Development Costs'!$L56,'S-Curve'!$C$3:$C$39,0),MATCH(DATEDIF('Development Costs'!$K56,'Development Costs'!AV$11,"m")+1,'S-Curve'!$C$3:$AM$3,0)),0))</f>
        <v>0</v>
      </c>
      <c r="AW56" s="99">
        <f>IF($N56="Equal",IF(AND(AW$11&gt;$K56,EOMONTH($M56,0)&gt;=AW$11),($F56-$O56)/$L56,0),IFERROR(($F56-$O56)*INDEX('S-Curve'!$C$3:$AM$39,MATCH('Development Costs'!$L56,'S-Curve'!$C$3:$C$39,0),MATCH(DATEDIF('Development Costs'!$K56,'Development Costs'!AW$11,"m")+1,'S-Curve'!$C$3:$AM$3,0)),0))</f>
        <v>0</v>
      </c>
      <c r="AX56" s="99">
        <f>IF($N56="Equal",IF(AND(AX$11&gt;$K56,EOMONTH($M56,0)&gt;=AX$11),($F56-$O56)/$L56,0),IFERROR(($F56-$O56)*INDEX('S-Curve'!$C$3:$AM$39,MATCH('Development Costs'!$L56,'S-Curve'!$C$3:$C$39,0),MATCH(DATEDIF('Development Costs'!$K56,'Development Costs'!AX$11,"m")+1,'S-Curve'!$C$3:$AM$3,0)),0))</f>
        <v>0</v>
      </c>
      <c r="AY56" s="99">
        <f>IF($N56="Equal",IF(AND(AY$11&gt;$K56,EOMONTH($M56,0)&gt;=AY$11),($F56-$O56)/$L56,0),IFERROR(($F56-$O56)*INDEX('S-Curve'!$C$3:$AM$39,MATCH('Development Costs'!$L56,'S-Curve'!$C$3:$C$39,0),MATCH(DATEDIF('Development Costs'!$K56,'Development Costs'!AY$11,"m")+1,'S-Curve'!$C$3:$AM$3,0)),0))</f>
        <v>0</v>
      </c>
      <c r="AZ56" s="99">
        <f>IF($N56="Equal",IF(AND(AZ$11&gt;$K56,EOMONTH($M56,0)&gt;=AZ$11),($F56-$O56)/$L56,0),IFERROR(($F56-$O56)*INDEX('S-Curve'!$C$3:$AM$39,MATCH('Development Costs'!$L56,'S-Curve'!$C$3:$C$39,0),MATCH(DATEDIF('Development Costs'!$K56,'Development Costs'!AZ$11,"m")+1,'S-Curve'!$C$3:$AM$3,0)),0))</f>
        <v>0</v>
      </c>
      <c r="BA56" s="99">
        <f>IF($N56="Equal",IF(AND(BA$11&gt;$K56,EOMONTH($M56,0)&gt;=BA$11),($F56-$O56)/$L56,0),IFERROR(($F56-$O56)*INDEX('S-Curve'!$C$3:$AM$39,MATCH('Development Costs'!$L56,'S-Curve'!$C$3:$C$39,0),MATCH(DATEDIF('Development Costs'!$K56,'Development Costs'!BA$11,"m")+1,'S-Curve'!$C$3:$AM$3,0)),0))</f>
        <v>0</v>
      </c>
      <c r="BB56" s="99">
        <f>IF($N56="Equal",IF(AND(BB$11&gt;$K56,EOMONTH($M56,0)&gt;=BB$11),($F56-$O56)/$L56,0),IFERROR(($F56-$O56)*INDEX('S-Curve'!$C$3:$AM$39,MATCH('Development Costs'!$L56,'S-Curve'!$C$3:$C$39,0),MATCH(DATEDIF('Development Costs'!$K56,'Development Costs'!BB$11,"m")+1,'S-Curve'!$C$3:$AM$3,0)),0))</f>
        <v>0</v>
      </c>
      <c r="BC56" s="99">
        <f>IF($N56="Equal",IF(AND(BC$11&gt;$K56,EOMONTH($M56,0)&gt;=BC$11),($F56-$O56)/$L56,0),IFERROR(($F56-$O56)*INDEX('S-Curve'!$C$3:$AM$39,MATCH('Development Costs'!$L56,'S-Curve'!$C$3:$C$39,0),MATCH(DATEDIF('Development Costs'!$K56,'Development Costs'!BC$11,"m")+1,'S-Curve'!$C$3:$AM$3,0)),0))</f>
        <v>0</v>
      </c>
      <c r="BD56" s="99">
        <f>IF($N56="Equal",IF(AND(BD$11&gt;$K56,EOMONTH($M56,0)&gt;=BD$11),($F56-$O56)/$L56,0),IFERROR(($F56-$O56)*INDEX('S-Curve'!$C$3:$AM$39,MATCH('Development Costs'!$L56,'S-Curve'!$C$3:$C$39,0),MATCH(DATEDIF('Development Costs'!$K56,'Development Costs'!BD$11,"m")+1,'S-Curve'!$C$3:$AM$3,0)),0))</f>
        <v>0</v>
      </c>
      <c r="BE56" s="99">
        <f>IF($N56="Equal",IF(AND(BE$11&gt;$K56,EOMONTH($M56,0)&gt;=BE$11),($F56-$O56)/$L56,0),IFERROR(($F56-$O56)*INDEX('S-Curve'!$C$3:$AM$39,MATCH('Development Costs'!$L56,'S-Curve'!$C$3:$C$39,0),MATCH(DATEDIF('Development Costs'!$K56,'Development Costs'!BE$11,"m")+1,'S-Curve'!$C$3:$AM$3,0)),0))</f>
        <v>0</v>
      </c>
      <c r="BF56" s="99">
        <f>IF($N56="Equal",IF(AND(BF$11&gt;$K56,EOMONTH($M56,0)&gt;=BF$11),($F56-$O56)/$L56,0),IFERROR(($F56-$O56)*INDEX('S-Curve'!$C$3:$AM$39,MATCH('Development Costs'!$L56,'S-Curve'!$C$3:$C$39,0),MATCH(DATEDIF('Development Costs'!$K56,'Development Costs'!BF$11,"m")+1,'S-Curve'!$C$3:$AM$3,0)),0))</f>
        <v>0</v>
      </c>
      <c r="BG56" s="99">
        <f>IF($N56="Equal",IF(AND(BG$11&gt;$K56,EOMONTH($M56,0)&gt;=BG$11),($F56-$O56)/$L56,0),IFERROR(($F56-$O56)*INDEX('S-Curve'!$C$3:$AM$39,MATCH('Development Costs'!$L56,'S-Curve'!$C$3:$C$39,0),MATCH(DATEDIF('Development Costs'!$K56,'Development Costs'!BG$11,"m")+1,'S-Curve'!$C$3:$AM$3,0)),0))</f>
        <v>0</v>
      </c>
      <c r="BH56" s="99">
        <f>IF($N56="Equal",IF(AND(BH$11&gt;$K56,EOMONTH($M56,0)&gt;=BH$11),($F56-$O56)/$L56,0),IFERROR(($F56-$O56)*INDEX('S-Curve'!$C$3:$AM$39,MATCH('Development Costs'!$L56,'S-Curve'!$C$3:$C$39,0),MATCH(DATEDIF('Development Costs'!$K56,'Development Costs'!BH$11,"m")+1,'S-Curve'!$C$3:$AM$3,0)),0))</f>
        <v>0</v>
      </c>
      <c r="BI56" s="99">
        <f>IF($N56="Equal",IF(AND(BI$11&gt;$K56,EOMONTH($M56,0)&gt;=BI$11),($F56-$O56)/$L56,0),IFERROR(($F56-$O56)*INDEX('S-Curve'!$C$3:$AM$39,MATCH('Development Costs'!$L56,'S-Curve'!$C$3:$C$39,0),MATCH(DATEDIF('Development Costs'!$K56,'Development Costs'!BI$11,"m")+1,'S-Curve'!$C$3:$AM$3,0)),0))</f>
        <v>0</v>
      </c>
      <c r="BJ56" s="99">
        <f>IF($N56="Equal",IF(AND(BJ$11&gt;$K56,EOMONTH($M56,0)&gt;=BJ$11),($F56-$O56)/$L56,0),IFERROR(($F56-$O56)*INDEX('S-Curve'!$C$3:$AM$39,MATCH('Development Costs'!$L56,'S-Curve'!$C$3:$C$39,0),MATCH(DATEDIF('Development Costs'!$K56,'Development Costs'!BJ$11,"m")+1,'S-Curve'!$C$3:$AM$3,0)),0))</f>
        <v>0</v>
      </c>
      <c r="BK56" s="99">
        <f>IF($N56="Equal",IF(AND(BK$11&gt;$K56,EOMONTH($M56,0)&gt;=BK$11),($F56-$O56)/$L56,0),IFERROR(($F56-$O56)*INDEX('S-Curve'!$C$3:$AM$39,MATCH('Development Costs'!$L56,'S-Curve'!$C$3:$C$39,0),MATCH(DATEDIF('Development Costs'!$K56,'Development Costs'!BK$11,"m")+1,'S-Curve'!$C$3:$AM$3,0)),0))</f>
        <v>0</v>
      </c>
      <c r="BL56" s="99">
        <f>IF($N56="Equal",IF(AND(BL$11&gt;$K56,EOMONTH($M56,0)&gt;=BL$11),($F56-$O56)/$L56,0),IFERROR(($F56-$O56)*INDEX('S-Curve'!$C$3:$AM$39,MATCH('Development Costs'!$L56,'S-Curve'!$C$3:$C$39,0),MATCH(DATEDIF('Development Costs'!$K56,'Development Costs'!BL$11,"m")+1,'S-Curve'!$C$3:$AM$3,0)),0))</f>
        <v>0</v>
      </c>
      <c r="BM56" s="99">
        <f>IF($N56="Equal",IF(AND(BM$11&gt;$K56,EOMONTH($M56,0)&gt;=BM$11),($F56-$O56)/$L56,0),IFERROR(($F56-$O56)*INDEX('S-Curve'!$C$3:$AM$39,MATCH('Development Costs'!$L56,'S-Curve'!$C$3:$C$39,0),MATCH(DATEDIF('Development Costs'!$K56,'Development Costs'!BM$11,"m")+1,'S-Curve'!$C$3:$AM$3,0)),0))</f>
        <v>0</v>
      </c>
      <c r="BN56" s="99">
        <f>IF($N56="Equal",IF(AND(BN$11&gt;$K56,EOMONTH($M56,0)&gt;=BN$11),($F56-$O56)/$L56,0),IFERROR(($F56-$O56)*INDEX('S-Curve'!$C$3:$AM$39,MATCH('Development Costs'!$L56,'S-Curve'!$C$3:$C$39,0),MATCH(DATEDIF('Development Costs'!$K56,'Development Costs'!BN$11,"m")+1,'S-Curve'!$C$3:$AM$3,0)),0))</f>
        <v>0</v>
      </c>
      <c r="BO56" s="99">
        <f>IF($N56="Equal",IF(AND(BO$11&gt;$K56,EOMONTH($M56,0)&gt;=BO$11),($F56-$O56)/$L56,0),IFERROR(($F56-$O56)*INDEX('S-Curve'!$C$3:$AM$39,MATCH('Development Costs'!$L56,'S-Curve'!$C$3:$C$39,0),MATCH(DATEDIF('Development Costs'!$K56,'Development Costs'!BO$11,"m")+1,'S-Curve'!$C$3:$AM$3,0)),0))</f>
        <v>0</v>
      </c>
      <c r="BP56" s="99">
        <f>IF($N56="Equal",IF(AND(BP$11&gt;$K56,EOMONTH($M56,0)&gt;=BP$11),($F56-$O56)/$L56,0),IFERROR(($F56-$O56)*INDEX('S-Curve'!$C$3:$AM$39,MATCH('Development Costs'!$L56,'S-Curve'!$C$3:$C$39,0),MATCH(DATEDIF('Development Costs'!$K56,'Development Costs'!BP$11,"m")+1,'S-Curve'!$C$3:$AM$3,0)),0))</f>
        <v>0</v>
      </c>
      <c r="BQ56" s="99">
        <f>IF($N56="Equal",IF(AND(BQ$11&gt;$K56,EOMONTH($M56,0)&gt;=BQ$11),($F56-$O56)/$L56,0),IFERROR(($F56-$O56)*INDEX('S-Curve'!$C$3:$AM$39,MATCH('Development Costs'!$L56,'S-Curve'!$C$3:$C$39,0),MATCH(DATEDIF('Development Costs'!$K56,'Development Costs'!BQ$11,"m")+1,'S-Curve'!$C$3:$AM$3,0)),0))</f>
        <v>0</v>
      </c>
      <c r="BR56" s="99">
        <f>IF($N56="Equal",IF(AND(BR$11&gt;$K56,EOMONTH($M56,0)&gt;=BR$11),($F56-$O56)/$L56,0),IFERROR(($F56-$O56)*INDEX('S-Curve'!$C$3:$AM$39,MATCH('Development Costs'!$L56,'S-Curve'!$C$3:$C$39,0),MATCH(DATEDIF('Development Costs'!$K56,'Development Costs'!BR$11,"m")+1,'S-Curve'!$C$3:$AM$3,0)),0))</f>
        <v>0</v>
      </c>
      <c r="BS56" s="99">
        <f>IF($N56="Equal",IF(AND(BS$11&gt;$K56,EOMONTH($M56,0)&gt;=BS$11),($F56-$O56)/$L56,0),IFERROR(($F56-$O56)*INDEX('S-Curve'!$C$3:$AM$39,MATCH('Development Costs'!$L56,'S-Curve'!$C$3:$C$39,0),MATCH(DATEDIF('Development Costs'!$K56,'Development Costs'!BS$11,"m")+1,'S-Curve'!$C$3:$AM$3,0)),0))</f>
        <v>0</v>
      </c>
      <c r="BT56" s="99">
        <f>IF($N56="Equal",IF(AND(BT$11&gt;$K56,EOMONTH($M56,0)&gt;=BT$11),($F56-$O56)/$L56,0),IFERROR(($F56-$O56)*INDEX('S-Curve'!$C$3:$AM$39,MATCH('Development Costs'!$L56,'S-Curve'!$C$3:$C$39,0),MATCH(DATEDIF('Development Costs'!$K56,'Development Costs'!BT$11,"m")+1,'S-Curve'!$C$3:$AM$3,0)),0))</f>
        <v>0</v>
      </c>
      <c r="BU56" s="99">
        <f>IF($N56="Equal",IF(AND(BU$11&gt;$K56,EOMONTH($M56,0)&gt;=BU$11),($F56-$O56)/$L56,0),IFERROR(($F56-$O56)*INDEX('S-Curve'!$C$3:$AM$39,MATCH('Development Costs'!$L56,'S-Curve'!$C$3:$C$39,0),MATCH(DATEDIF('Development Costs'!$K56,'Development Costs'!BU$11,"m")+1,'S-Curve'!$C$3:$AM$3,0)),0))</f>
        <v>0</v>
      </c>
      <c r="BV56" s="99">
        <f>IF($N56="Equal",IF(AND(BV$11&gt;$K56,EOMONTH($M56,0)&gt;=BV$11),($F56-$O56)/$L56,0),IFERROR(($F56-$O56)*INDEX('S-Curve'!$C$3:$AM$39,MATCH('Development Costs'!$L56,'S-Curve'!$C$3:$C$39,0),MATCH(DATEDIF('Development Costs'!$K56,'Development Costs'!BV$11,"m")+1,'S-Curve'!$C$3:$AM$3,0)),0))</f>
        <v>0</v>
      </c>
      <c r="BW56" s="99">
        <f>IF($N56="Equal",IF(AND(BW$11&gt;$K56,EOMONTH($M56,0)&gt;=BW$11),($F56-$O56)/$L56,0),IFERROR(($F56-$O56)*INDEX('S-Curve'!$C$3:$AM$39,MATCH('Development Costs'!$L56,'S-Curve'!$C$3:$C$39,0),MATCH(DATEDIF('Development Costs'!$K56,'Development Costs'!BW$11,"m")+1,'S-Curve'!$C$3:$AM$3,0)),0))</f>
        <v>0</v>
      </c>
      <c r="BX56" s="99">
        <f>IF($N56="Equal",IF(AND(BX$11&gt;$K56,EOMONTH($M56,0)&gt;=BX$11),($F56-$O56)/$L56,0),IFERROR(($F56-$O56)*INDEX('S-Curve'!$C$3:$AM$39,MATCH('Development Costs'!$L56,'S-Curve'!$C$3:$C$39,0),MATCH(DATEDIF('Development Costs'!$K56,'Development Costs'!BX$11,"m")+1,'S-Curve'!$C$3:$AM$3,0)),0))</f>
        <v>0</v>
      </c>
      <c r="BY56" s="99">
        <f>IF($N56="Equal",IF(AND(BY$11&gt;$K56,EOMONTH($M56,0)&gt;=BY$11),($F56-$O56)/$L56,0),IFERROR(($F56-$O56)*INDEX('S-Curve'!$C$3:$AM$39,MATCH('Development Costs'!$L56,'S-Curve'!$C$3:$C$39,0),MATCH(DATEDIF('Development Costs'!$K56,'Development Costs'!BY$11,"m")+1,'S-Curve'!$C$3:$AM$3,0)),0))</f>
        <v>0</v>
      </c>
      <c r="BZ56" s="99">
        <f>IF($N56="Equal",IF(AND(BZ$11&gt;$K56,EOMONTH($M56,0)&gt;=BZ$11),($F56-$O56)/$L56,0),IFERROR(($F56-$O56)*INDEX('S-Curve'!$C$3:$AM$39,MATCH('Development Costs'!$L56,'S-Curve'!$C$3:$C$39,0),MATCH(DATEDIF('Development Costs'!$K56,'Development Costs'!BZ$11,"m")+1,'S-Curve'!$C$3:$AM$3,0)),0))</f>
        <v>0</v>
      </c>
      <c r="CA56" s="99">
        <f>IF($N56="Equal",IF(AND(CA$11&gt;$K56,EOMONTH($M56,0)&gt;=CA$11),($F56-$O56)/$L56,0),IFERROR(($F56-$O56)*INDEX('S-Curve'!$C$3:$AM$39,MATCH('Development Costs'!$L56,'S-Curve'!$C$3:$C$39,0),MATCH(DATEDIF('Development Costs'!$K56,'Development Costs'!CA$11,"m")+1,'S-Curve'!$C$3:$AM$3,0)),0))</f>
        <v>0</v>
      </c>
      <c r="CB56" s="99">
        <f>IF($N56="Equal",IF(AND(CB$11&gt;$K56,EOMONTH($M56,0)&gt;=CB$11),($F56-$O56)/$L56,0),IFERROR(($F56-$O56)*INDEX('S-Curve'!$C$3:$AM$39,MATCH('Development Costs'!$L56,'S-Curve'!$C$3:$C$39,0),MATCH(DATEDIF('Development Costs'!$K56,'Development Costs'!CB$11,"m")+1,'S-Curve'!$C$3:$AM$3,0)),0))</f>
        <v>0</v>
      </c>
      <c r="CC56" s="99">
        <f>IF($N56="Equal",IF(AND(CC$11&gt;$K56,EOMONTH($M56,0)&gt;=CC$11),($F56-$O56)/$L56,0),IFERROR(($F56-$O56)*INDEX('S-Curve'!$C$3:$AM$39,MATCH('Development Costs'!$L56,'S-Curve'!$C$3:$C$39,0),MATCH(DATEDIF('Development Costs'!$K56,'Development Costs'!CC$11,"m")+1,'S-Curve'!$C$3:$AM$3,0)),0))</f>
        <v>0</v>
      </c>
      <c r="CD56" s="99">
        <f>IF($N56="Equal",IF(AND(CD$11&gt;$K56,EOMONTH($M56,0)&gt;=CD$11),($F56-$O56)/$L56,0),IFERROR(($F56-$O56)*INDEX('S-Curve'!$C$3:$AM$39,MATCH('Development Costs'!$L56,'S-Curve'!$C$3:$C$39,0),MATCH(DATEDIF('Development Costs'!$K56,'Development Costs'!CD$11,"m")+1,'S-Curve'!$C$3:$AM$3,0)),0))</f>
        <v>0</v>
      </c>
      <c r="CE56" s="99">
        <f>IF($N56="Equal",IF(AND(CE$11&gt;$K56,EOMONTH($M56,0)&gt;=CE$11),($F56-$O56)/$L56,0),IFERROR(($F56-$O56)*INDEX('S-Curve'!$C$3:$AM$39,MATCH('Development Costs'!$L56,'S-Curve'!$C$3:$C$39,0),MATCH(DATEDIF('Development Costs'!$K56,'Development Costs'!CE$11,"m")+1,'S-Curve'!$C$3:$AM$3,0)),0))</f>
        <v>0</v>
      </c>
      <c r="CF56" s="99">
        <f>IF($N56="Equal",IF(AND(CF$11&gt;$K56,EOMONTH($M56,0)&gt;=CF$11),($F56-$O56)/$L56,0),IFERROR(($F56-$O56)*INDEX('S-Curve'!$C$3:$AM$39,MATCH('Development Costs'!$L56,'S-Curve'!$C$3:$C$39,0),MATCH(DATEDIF('Development Costs'!$K56,'Development Costs'!CF$11,"m")+1,'S-Curve'!$C$3:$AM$3,0)),0))</f>
        <v>0</v>
      </c>
      <c r="CG56" s="99">
        <f>IF($N56="Equal",IF(AND(CG$11&gt;$K56,EOMONTH($M56,0)&gt;=CG$11),($F56-$O56)/$L56,0),IFERROR(($F56-$O56)*INDEX('S-Curve'!$C$3:$AM$39,MATCH('Development Costs'!$L56,'S-Curve'!$C$3:$C$39,0),MATCH(DATEDIF('Development Costs'!$K56,'Development Costs'!CG$11,"m")+1,'S-Curve'!$C$3:$AM$3,0)),0))</f>
        <v>0</v>
      </c>
      <c r="CH56" s="99">
        <f>IF($N56="Equal",IF(AND(CH$11&gt;$K56,EOMONTH($M56,0)&gt;=CH$11),($F56-$O56)/$L56,0),IFERROR(($F56-$O56)*INDEX('S-Curve'!$C$3:$AM$39,MATCH('Development Costs'!$L56,'S-Curve'!$C$3:$C$39,0),MATCH(DATEDIF('Development Costs'!$K56,'Development Costs'!CH$11,"m")+1,'S-Curve'!$C$3:$AM$3,0)),0))</f>
        <v>0</v>
      </c>
      <c r="CI56" s="99">
        <f>IF($N56="Equal",IF(AND(CI$11&gt;$K56,EOMONTH($M56,0)&gt;=CI$11),($F56-$O56)/$L56,0),IFERROR(($F56-$O56)*INDEX('S-Curve'!$C$3:$AM$39,MATCH('Development Costs'!$L56,'S-Curve'!$C$3:$C$39,0),MATCH(DATEDIF('Development Costs'!$K56,'Development Costs'!CI$11,"m")+1,'S-Curve'!$C$3:$AM$3,0)),0))</f>
        <v>0</v>
      </c>
      <c r="CJ56" s="99">
        <f>IF($N56="Equal",IF(AND(CJ$11&gt;$K56,EOMONTH($M56,0)&gt;=CJ$11),($F56-$O56)/$L56,0),IFERROR(($F56-$O56)*INDEX('S-Curve'!$C$3:$AM$39,MATCH('Development Costs'!$L56,'S-Curve'!$C$3:$C$39,0),MATCH(DATEDIF('Development Costs'!$K56,'Development Costs'!CJ$11,"m")+1,'S-Curve'!$C$3:$AM$3,0)),0))</f>
        <v>0</v>
      </c>
      <c r="CK56" s="99">
        <f>IF($N56="Equal",IF(AND(CK$11&gt;$K56,EOMONTH($M56,0)&gt;=CK$11),($F56-$O56)/$L56,0),IFERROR(($F56-$O56)*INDEX('S-Curve'!$C$3:$AM$39,MATCH('Development Costs'!$L56,'S-Curve'!$C$3:$C$39,0),MATCH(DATEDIF('Development Costs'!$K56,'Development Costs'!CK$11,"m")+1,'S-Curve'!$C$3:$AM$3,0)),0))</f>
        <v>0</v>
      </c>
      <c r="CL56" s="99">
        <f>IF($N56="Equal",IF(AND(CL$11&gt;$K56,EOMONTH($M56,0)&gt;=CL$11),($F56-$O56)/$L56,0),IFERROR(($F56-$O56)*INDEX('S-Curve'!$C$3:$AM$39,MATCH('Development Costs'!$L56,'S-Curve'!$C$3:$C$39,0),MATCH(DATEDIF('Development Costs'!$K56,'Development Costs'!CL$11,"m")+1,'S-Curve'!$C$3:$AM$3,0)),0))</f>
        <v>0</v>
      </c>
      <c r="CM56" s="99">
        <f>IF($N56="Equal",IF(AND(CM$11&gt;$K56,EOMONTH($M56,0)&gt;=CM$11),($F56-$O56)/$L56,0),IFERROR(($F56-$O56)*INDEX('S-Curve'!$C$3:$AM$39,MATCH('Development Costs'!$L56,'S-Curve'!$C$3:$C$39,0),MATCH(DATEDIF('Development Costs'!$K56,'Development Costs'!CM$11,"m")+1,'S-Curve'!$C$3:$AM$3,0)),0))</f>
        <v>0</v>
      </c>
      <c r="CN56" s="99">
        <f>IF($N56="Equal",IF(AND(CN$11&gt;$K56,EOMONTH($M56,0)&gt;=CN$11),($F56-$O56)/$L56,0),IFERROR(($F56-$O56)*INDEX('S-Curve'!$C$3:$AM$39,MATCH('Development Costs'!$L56,'S-Curve'!$C$3:$C$39,0),MATCH(DATEDIF('Development Costs'!$K56,'Development Costs'!CN$11,"m")+1,'S-Curve'!$C$3:$AM$3,0)),0))</f>
        <v>0</v>
      </c>
      <c r="CO56" s="99">
        <f>IF($N56="Equal",IF(AND(CO$11&gt;$K56,EOMONTH($M56,0)&gt;=CO$11),($F56-$O56)/$L56,0),IFERROR(($F56-$O56)*INDEX('S-Curve'!$C$3:$AM$39,MATCH('Development Costs'!$L56,'S-Curve'!$C$3:$C$39,0),MATCH(DATEDIF('Development Costs'!$K56,'Development Costs'!CO$11,"m")+1,'S-Curve'!$C$3:$AM$3,0)),0))</f>
        <v>0</v>
      </c>
      <c r="CP56" s="99">
        <f>IF($N56="Equal",IF(AND(CP$11&gt;$K56,EOMONTH($M56,0)&gt;=CP$11),($F56-$O56)/$L56,0),IFERROR(($F56-$O56)*INDEX('S-Curve'!$C$3:$AM$39,MATCH('Development Costs'!$L56,'S-Curve'!$C$3:$C$39,0),MATCH(DATEDIF('Development Costs'!$K56,'Development Costs'!CP$11,"m")+1,'S-Curve'!$C$3:$AM$3,0)),0))</f>
        <v>0</v>
      </c>
      <c r="CQ56" s="99">
        <f>IF($N56="Equal",IF(AND(CQ$11&gt;$K56,EOMONTH($M56,0)&gt;=CQ$11),($F56-$O56)/$L56,0),IFERROR(($F56-$O56)*INDEX('S-Curve'!$C$3:$AM$39,MATCH('Development Costs'!$L56,'S-Curve'!$C$3:$C$39,0),MATCH(DATEDIF('Development Costs'!$K56,'Development Costs'!CQ$11,"m")+1,'S-Curve'!$C$3:$AM$3,0)),0))</f>
        <v>0</v>
      </c>
      <c r="CR56" s="99">
        <f>IF($N56="Equal",IF(AND(CR$11&gt;$K56,EOMONTH($M56,0)&gt;=CR$11),($F56-$O56)/$L56,0),IFERROR(($F56-$O56)*INDEX('S-Curve'!$C$3:$AM$39,MATCH('Development Costs'!$L56,'S-Curve'!$C$3:$C$39,0),MATCH(DATEDIF('Development Costs'!$K56,'Development Costs'!CR$11,"m")+1,'S-Curve'!$C$3:$AM$3,0)),0))</f>
        <v>0</v>
      </c>
      <c r="CS56" s="99">
        <f>IF($N56="Equal",IF(AND(CS$11&gt;$K56,EOMONTH($M56,0)&gt;=CS$11),($F56-$O56)/$L56,0),IFERROR(($F56-$O56)*INDEX('S-Curve'!$C$3:$AM$39,MATCH('Development Costs'!$L56,'S-Curve'!$C$3:$C$39,0),MATCH(DATEDIF('Development Costs'!$K56,'Development Costs'!CS$11,"m")+1,'S-Curve'!$C$3:$AM$3,0)),0))</f>
        <v>0</v>
      </c>
      <c r="CT56" s="99">
        <f>IF($N56="Equal",IF(AND(CT$11&gt;$K56,EOMONTH($M56,0)&gt;=CT$11),($F56-$O56)/$L56,0),IFERROR(($F56-$O56)*INDEX('S-Curve'!$C$3:$AM$39,MATCH('Development Costs'!$L56,'S-Curve'!$C$3:$C$39,0),MATCH(DATEDIF('Development Costs'!$K56,'Development Costs'!CT$11,"m")+1,'S-Curve'!$C$3:$AM$3,0)),0))</f>
        <v>0</v>
      </c>
      <c r="CU56" s="99">
        <f>IF($N56="Equal",IF(AND(CU$11&gt;$K56,EOMONTH($M56,0)&gt;=CU$11),($F56-$O56)/$L56,0),IFERROR(($F56-$O56)*INDEX('S-Curve'!$C$3:$AM$39,MATCH('Development Costs'!$L56,'S-Curve'!$C$3:$C$39,0),MATCH(DATEDIF('Development Costs'!$K56,'Development Costs'!CU$11,"m")+1,'S-Curve'!$C$3:$AM$3,0)),0))</f>
        <v>0</v>
      </c>
      <c r="CV56" s="99">
        <f>IF($N56="Equal",IF(AND(CV$11&gt;$K56,EOMONTH($M56,0)&gt;=CV$11),($F56-$O56)/$L56,0),IFERROR(($F56-$O56)*INDEX('S-Curve'!$C$3:$AM$39,MATCH('Development Costs'!$L56,'S-Curve'!$C$3:$C$39,0),MATCH(DATEDIF('Development Costs'!$K56,'Development Costs'!CV$11,"m")+1,'S-Curve'!$C$3:$AM$3,0)),0))</f>
        <v>0</v>
      </c>
      <c r="CW56" s="99">
        <f>IF($N56="Equal",IF(AND(CW$11&gt;$K56,EOMONTH($M56,0)&gt;=CW$11),($F56-$O56)/$L56,0),IFERROR(($F56-$O56)*INDEX('S-Curve'!$C$3:$AM$39,MATCH('Development Costs'!$L56,'S-Curve'!$C$3:$C$39,0),MATCH(DATEDIF('Development Costs'!$K56,'Development Costs'!CW$11,"m")+1,'S-Curve'!$C$3:$AM$3,0)),0))</f>
        <v>0</v>
      </c>
      <c r="CX56" s="99">
        <f>IF($N56="Equal",IF(AND(CX$11&gt;$K56,EOMONTH($M56,0)&gt;=CX$11),($F56-$O56)/$L56,0),IFERROR(($F56-$O56)*INDEX('S-Curve'!$C$3:$AM$39,MATCH('Development Costs'!$L56,'S-Curve'!$C$3:$C$39,0),MATCH(DATEDIF('Development Costs'!$K56,'Development Costs'!CX$11,"m")+1,'S-Curve'!$C$3:$AM$3,0)),0))</f>
        <v>0</v>
      </c>
      <c r="CY56" s="99">
        <f>IF($N56="Equal",IF(AND(CY$11&gt;$K56,EOMONTH($M56,0)&gt;=CY$11),($F56-$O56)/$L56,0),IFERROR(($F56-$O56)*INDEX('S-Curve'!$C$3:$AM$39,MATCH('Development Costs'!$L56,'S-Curve'!$C$3:$C$39,0),MATCH(DATEDIF('Development Costs'!$K56,'Development Costs'!CY$11,"m")+1,'S-Curve'!$C$3:$AM$3,0)),0))</f>
        <v>0</v>
      </c>
      <c r="CZ56" s="99">
        <f>IF($N56="Equal",IF(AND(CZ$11&gt;$K56,EOMONTH($M56,0)&gt;=CZ$11),($F56-$O56)/$L56,0),IFERROR(($F56-$O56)*INDEX('S-Curve'!$C$3:$AM$39,MATCH('Development Costs'!$L56,'S-Curve'!$C$3:$C$39,0),MATCH(DATEDIF('Development Costs'!$K56,'Development Costs'!CZ$11,"m")+1,'S-Curve'!$C$3:$AM$3,0)),0))</f>
        <v>0</v>
      </c>
      <c r="DA56" s="99">
        <f>IF($N56="Equal",IF(AND(DA$11&gt;$K56,EOMONTH($M56,0)&gt;=DA$11),($F56-$O56)/$L56,0),IFERROR(($F56-$O56)*INDEX('S-Curve'!$C$3:$AM$39,MATCH('Development Costs'!$L56,'S-Curve'!$C$3:$C$39,0),MATCH(DATEDIF('Development Costs'!$K56,'Development Costs'!DA$11,"m")+1,'S-Curve'!$C$3:$AM$3,0)),0))</f>
        <v>0</v>
      </c>
      <c r="DB56" s="99">
        <f>IF($N56="Equal",IF(AND(DB$11&gt;$K56,EOMONTH($M56,0)&gt;=DB$11),($F56-$O56)/$L56,0),IFERROR(($F56-$O56)*INDEX('S-Curve'!$C$3:$AM$39,MATCH('Development Costs'!$L56,'S-Curve'!$C$3:$C$39,0),MATCH(DATEDIF('Development Costs'!$K56,'Development Costs'!DB$11,"m")+1,'S-Curve'!$C$3:$AM$3,0)),0))</f>
        <v>0</v>
      </c>
      <c r="DC56" s="99">
        <f>IF($N56="Equal",IF(AND(DC$11&gt;$K56,EOMONTH($M56,0)&gt;=DC$11),($F56-$O56)/$L56,0),IFERROR(($F56-$O56)*INDEX('S-Curve'!$C$3:$AM$39,MATCH('Development Costs'!$L56,'S-Curve'!$C$3:$C$39,0),MATCH(DATEDIF('Development Costs'!$K56,'Development Costs'!DC$11,"m")+1,'S-Curve'!$C$3:$AM$3,0)),0))</f>
        <v>0</v>
      </c>
      <c r="DD56" s="99">
        <f>IF($N56="Equal",IF(AND(DD$11&gt;$K56,EOMONTH($M56,0)&gt;=DD$11),($F56-$O56)/$L56,0),IFERROR(($F56-$O56)*INDEX('S-Curve'!$C$3:$AM$39,MATCH('Development Costs'!$L56,'S-Curve'!$C$3:$C$39,0),MATCH(DATEDIF('Development Costs'!$K56,'Development Costs'!DD$11,"m")+1,'S-Curve'!$C$3:$AM$3,0)),0))</f>
        <v>0</v>
      </c>
      <c r="DE56" s="99">
        <f>IF($N56="Equal",IF(AND(DE$11&gt;$K56,EOMONTH($M56,0)&gt;=DE$11),($F56-$O56)/$L56,0),IFERROR(($F56-$O56)*INDEX('S-Curve'!$C$3:$AM$39,MATCH('Development Costs'!$L56,'S-Curve'!$C$3:$C$39,0),MATCH(DATEDIF('Development Costs'!$K56,'Development Costs'!DE$11,"m")+1,'S-Curve'!$C$3:$AM$3,0)),0))</f>
        <v>0</v>
      </c>
      <c r="DF56" s="99">
        <f>IF($N56="Equal",IF(AND(DF$11&gt;$K56,EOMONTH($M56,0)&gt;=DF$11),($F56-$O56)/$L56,0),IFERROR(($F56-$O56)*INDEX('S-Curve'!$C$3:$AM$39,MATCH('Development Costs'!$L56,'S-Curve'!$C$3:$C$39,0),MATCH(DATEDIF('Development Costs'!$K56,'Development Costs'!DF$11,"m")+1,'S-Curve'!$C$3:$AM$3,0)),0))</f>
        <v>0</v>
      </c>
      <c r="DG56" s="99">
        <f>IF($N56="Equal",IF(AND(DG$11&gt;$K56,EOMONTH($M56,0)&gt;=DG$11),($F56-$O56)/$L56,0),IFERROR(($F56-$O56)*INDEX('S-Curve'!$C$3:$AM$39,MATCH('Development Costs'!$L56,'S-Curve'!$C$3:$C$39,0),MATCH(DATEDIF('Development Costs'!$K56,'Development Costs'!DG$11,"m")+1,'S-Curve'!$C$3:$AM$3,0)),0))</f>
        <v>0</v>
      </c>
      <c r="DH56" s="99">
        <f>IF($N56="Equal",IF(AND(DH$11&gt;$K56,EOMONTH($M56,0)&gt;=DH$11),($F56-$O56)/$L56,0),IFERROR(($F56-$O56)*INDEX('S-Curve'!$C$3:$AM$39,MATCH('Development Costs'!$L56,'S-Curve'!$C$3:$C$39,0),MATCH(DATEDIF('Development Costs'!$K56,'Development Costs'!DH$11,"m")+1,'S-Curve'!$C$3:$AM$3,0)),0))</f>
        <v>0</v>
      </c>
      <c r="DI56" s="99">
        <f>IF($N56="Equal",IF(AND(DI$11&gt;$K56,EOMONTH($M56,0)&gt;=DI$11),($F56-$O56)/$L56,0),IFERROR(($F56-$O56)*INDEX('S-Curve'!$C$3:$AM$39,MATCH('Development Costs'!$L56,'S-Curve'!$C$3:$C$39,0),MATCH(DATEDIF('Development Costs'!$K56,'Development Costs'!DI$11,"m")+1,'S-Curve'!$C$3:$AM$3,0)),0))</f>
        <v>0</v>
      </c>
      <c r="DJ56" s="99">
        <f>IF($N56="Equal",IF(AND(DJ$11&gt;$K56,EOMONTH($M56,0)&gt;=DJ$11),($F56-$O56)/$L56,0),IFERROR(($F56-$O56)*INDEX('S-Curve'!$C$3:$AM$39,MATCH('Development Costs'!$L56,'S-Curve'!$C$3:$C$39,0),MATCH(DATEDIF('Development Costs'!$K56,'Development Costs'!DJ$11,"m")+1,'S-Curve'!$C$3:$AM$3,0)),0))</f>
        <v>0</v>
      </c>
      <c r="DK56" s="99">
        <f>IF($N56="Equal",IF(AND(DK$11&gt;$K56,EOMONTH($M56,0)&gt;=DK$11),($F56-$O56)/$L56,0),IFERROR(($F56-$O56)*INDEX('S-Curve'!$C$3:$AM$39,MATCH('Development Costs'!$L56,'S-Curve'!$C$3:$C$39,0),MATCH(DATEDIF('Development Costs'!$K56,'Development Costs'!DK$11,"m")+1,'S-Curve'!$C$3:$AM$3,0)),0))</f>
        <v>0</v>
      </c>
      <c r="DL56" s="99">
        <f>IF($N56="Equal",IF(AND(DL$11&gt;$K56,EOMONTH($M56,0)&gt;=DL$11),($F56-$O56)/$L56,0),IFERROR(($F56-$O56)*INDEX('S-Curve'!$C$3:$AM$39,MATCH('Development Costs'!$L56,'S-Curve'!$C$3:$C$39,0),MATCH(DATEDIF('Development Costs'!$K56,'Development Costs'!DL$11,"m")+1,'S-Curve'!$C$3:$AM$3,0)),0))</f>
        <v>0</v>
      </c>
      <c r="DM56" s="99">
        <f>IF($N56="Equal",IF(AND(DM$11&gt;$K56,EOMONTH($M56,0)&gt;=DM$11),($F56-$O56)/$L56,0),IFERROR(($F56-$O56)*INDEX('S-Curve'!$C$3:$AM$39,MATCH('Development Costs'!$L56,'S-Curve'!$C$3:$C$39,0),MATCH(DATEDIF('Development Costs'!$K56,'Development Costs'!DM$11,"m")+1,'S-Curve'!$C$3:$AM$3,0)),0))</f>
        <v>0</v>
      </c>
      <c r="DN56" s="99">
        <f>IF($N56="Equal",IF(AND(DN$11&gt;$K56,EOMONTH($M56,0)&gt;=DN$11),($F56-$O56)/$L56,0),IFERROR(($F56-$O56)*INDEX('S-Curve'!$C$3:$AM$39,MATCH('Development Costs'!$L56,'S-Curve'!$C$3:$C$39,0),MATCH(DATEDIF('Development Costs'!$K56,'Development Costs'!DN$11,"m")+1,'S-Curve'!$C$3:$AM$3,0)),0))</f>
        <v>0</v>
      </c>
      <c r="DO56" s="99">
        <f>IF($N56="Equal",IF(AND(DO$11&gt;$K56,EOMONTH($M56,0)&gt;=DO$11),($F56-$O56)/$L56,0),IFERROR(($F56-$O56)*INDEX('S-Curve'!$C$3:$AM$39,MATCH('Development Costs'!$L56,'S-Curve'!$C$3:$C$39,0),MATCH(DATEDIF('Development Costs'!$K56,'Development Costs'!DO$11,"m")+1,'S-Curve'!$C$3:$AM$3,0)),0))</f>
        <v>0</v>
      </c>
      <c r="DP56" s="99">
        <f>IF($N56="Equal",IF(AND(DP$11&gt;$K56,EOMONTH($M56,0)&gt;=DP$11),($F56-$O56)/$L56,0),IFERROR(($F56-$O56)*INDEX('S-Curve'!$C$3:$AM$39,MATCH('Development Costs'!$L56,'S-Curve'!$C$3:$C$39,0),MATCH(DATEDIF('Development Costs'!$K56,'Development Costs'!DP$11,"m")+1,'S-Curve'!$C$3:$AM$3,0)),0))</f>
        <v>0</v>
      </c>
      <c r="DQ56" s="99">
        <f>IF($N56="Equal",IF(AND(DQ$11&gt;$K56,EOMONTH($M56,0)&gt;=DQ$11),($F56-$O56)/$L56,0),IFERROR(($F56-$O56)*INDEX('S-Curve'!$C$3:$AM$39,MATCH('Development Costs'!$L56,'S-Curve'!$C$3:$C$39,0),MATCH(DATEDIF('Development Costs'!$K56,'Development Costs'!DQ$11,"m")+1,'S-Curve'!$C$3:$AM$3,0)),0))</f>
        <v>0</v>
      </c>
      <c r="DR56" s="99">
        <f>IF($N56="Equal",IF(AND(DR$11&gt;$K56,EOMONTH($M56,0)&gt;=DR$11),($F56-$O56)/$L56,0),IFERROR(($F56-$O56)*INDEX('S-Curve'!$C$3:$AM$39,MATCH('Development Costs'!$L56,'S-Curve'!$C$3:$C$39,0),MATCH(DATEDIF('Development Costs'!$K56,'Development Costs'!DR$11,"m")+1,'S-Curve'!$C$3:$AM$3,0)),0))</f>
        <v>0</v>
      </c>
      <c r="DS56" s="99">
        <f>IF($N56="Equal",IF(AND(DS$11&gt;$K56,EOMONTH($M56,0)&gt;=DS$11),($F56-$O56)/$L56,0),IFERROR(($F56-$O56)*INDEX('S-Curve'!$C$3:$AM$39,MATCH('Development Costs'!$L56,'S-Curve'!$C$3:$C$39,0),MATCH(DATEDIF('Development Costs'!$K56,'Development Costs'!DS$11,"m")+1,'S-Curve'!$C$3:$AM$3,0)),0))</f>
        <v>0</v>
      </c>
      <c r="DT56" s="99">
        <f>IF($N56="Equal",IF(AND(DT$11&gt;$K56,EOMONTH($M56,0)&gt;=DT$11),($F56-$O56)/$L56,0),IFERROR(($F56-$O56)*INDEX('S-Curve'!$C$3:$AM$39,MATCH('Development Costs'!$L56,'S-Curve'!$C$3:$C$39,0),MATCH(DATEDIF('Development Costs'!$K56,'Development Costs'!DT$11,"m")+1,'S-Curve'!$C$3:$AM$3,0)),0))</f>
        <v>0</v>
      </c>
      <c r="DU56" s="99">
        <f>IF($N56="Equal",IF(AND(DU$11&gt;$K56,EOMONTH($M56,0)&gt;=DU$11),($F56-$O56)/$L56,0),IFERROR(($F56-$O56)*INDEX('S-Curve'!$C$3:$AM$39,MATCH('Development Costs'!$L56,'S-Curve'!$C$3:$C$39,0),MATCH(DATEDIF('Development Costs'!$K56,'Development Costs'!DU$11,"m")+1,'S-Curve'!$C$3:$AM$3,0)),0))</f>
        <v>0</v>
      </c>
      <c r="DV56" s="99">
        <f>IF($N56="Equal",IF(AND(DV$11&gt;$K56,EOMONTH($M56,0)&gt;=DV$11),($F56-$O56)/$L56,0),IFERROR(($F56-$O56)*INDEX('S-Curve'!$C$3:$AM$39,MATCH('Development Costs'!$L56,'S-Curve'!$C$3:$C$39,0),MATCH(DATEDIF('Development Costs'!$K56,'Development Costs'!DV$11,"m")+1,'S-Curve'!$C$3:$AM$3,0)),0))</f>
        <v>0</v>
      </c>
      <c r="DW56" s="99">
        <f>IF($N56="Equal",IF(AND(DW$11&gt;$K56,EOMONTH($M56,0)&gt;=DW$11),($F56-$O56)/$L56,0),IFERROR(($F56-$O56)*INDEX('S-Curve'!$C$3:$AM$39,MATCH('Development Costs'!$L56,'S-Curve'!$C$3:$C$39,0),MATCH(DATEDIF('Development Costs'!$K56,'Development Costs'!DW$11,"m")+1,'S-Curve'!$C$3:$AM$3,0)),0))</f>
        <v>0</v>
      </c>
      <c r="DX56" s="99">
        <f>IF($N56="Equal",IF(AND(DX$11&gt;$K56,EOMONTH($M56,0)&gt;=DX$11),($F56-$O56)/$L56,0),IFERROR(($F56-$O56)*INDEX('S-Curve'!$C$3:$AM$39,MATCH('Development Costs'!$L56,'S-Curve'!$C$3:$C$39,0),MATCH(DATEDIF('Development Costs'!$K56,'Development Costs'!DX$11,"m")+1,'S-Curve'!$C$3:$AM$3,0)),0))</f>
        <v>0</v>
      </c>
      <c r="DY56" s="99">
        <f>IF($N56="Equal",IF(AND(DY$11&gt;$K56,EOMONTH($M56,0)&gt;=DY$11),($F56-$O56)/$L56,0),IFERROR(($F56-$O56)*INDEX('S-Curve'!$C$3:$AM$39,MATCH('Development Costs'!$L56,'S-Curve'!$C$3:$C$39,0),MATCH(DATEDIF('Development Costs'!$K56,'Development Costs'!DY$11,"m")+1,'S-Curve'!$C$3:$AM$3,0)),0))</f>
        <v>0</v>
      </c>
      <c r="DZ56" s="99">
        <f>IF($N56="Equal",IF(AND(DZ$11&gt;$K56,EOMONTH($M56,0)&gt;=DZ$11),($F56-$O56)/$L56,0),IFERROR(($F56-$O56)*INDEX('S-Curve'!$C$3:$AM$39,MATCH('Development Costs'!$L56,'S-Curve'!$C$3:$C$39,0),MATCH(DATEDIF('Development Costs'!$K56,'Development Costs'!DZ$11,"m")+1,'S-Curve'!$C$3:$AM$3,0)),0))</f>
        <v>0</v>
      </c>
      <c r="EA56" s="99">
        <f>IF($N56="Equal",IF(AND(EA$11&gt;$K56,EOMONTH($M56,0)&gt;=EA$11),($F56-$O56)/$L56,0),IFERROR(($F56-$O56)*INDEX('S-Curve'!$C$3:$AM$39,MATCH('Development Costs'!$L56,'S-Curve'!$C$3:$C$39,0),MATCH(DATEDIF('Development Costs'!$K56,'Development Costs'!EA$11,"m")+1,'S-Curve'!$C$3:$AM$3,0)),0))</f>
        <v>0</v>
      </c>
      <c r="EB56" s="99">
        <f>IF($N56="Equal",IF(AND(EB$11&gt;$K56,EOMONTH($M56,0)&gt;=EB$11),($F56-$O56)/$L56,0),IFERROR(($F56-$O56)*INDEX('S-Curve'!$C$3:$AM$39,MATCH('Development Costs'!$L56,'S-Curve'!$C$3:$C$39,0),MATCH(DATEDIF('Development Costs'!$K56,'Development Costs'!EB$11,"m")+1,'S-Curve'!$C$3:$AM$3,0)),0))</f>
        <v>0</v>
      </c>
      <c r="EC56" s="99">
        <f>IF($N56="Equal",IF(AND(EC$11&gt;$K56,EOMONTH($M56,0)&gt;=EC$11),($F56-$O56)/$L56,0),IFERROR(($F56-$O56)*INDEX('S-Curve'!$C$3:$AM$39,MATCH('Development Costs'!$L56,'S-Curve'!$C$3:$C$39,0),MATCH(DATEDIF('Development Costs'!$K56,'Development Costs'!EC$11,"m")+1,'S-Curve'!$C$3:$AM$3,0)),0))</f>
        <v>0</v>
      </c>
      <c r="ED56" s="99">
        <f>IF($N56="Equal",IF(AND(ED$11&gt;$K56,EOMONTH($M56,0)&gt;=ED$11),($F56-$O56)/$L56,0),IFERROR(($F56-$O56)*INDEX('S-Curve'!$C$3:$AM$39,MATCH('Development Costs'!$L56,'S-Curve'!$C$3:$C$39,0),MATCH(DATEDIF('Development Costs'!$K56,'Development Costs'!ED$11,"m")+1,'S-Curve'!$C$3:$AM$3,0)),0))</f>
        <v>0</v>
      </c>
      <c r="EE56" s="99">
        <f>IF($N56="Equal",IF(AND(EE$11&gt;$K56,EOMONTH($M56,0)&gt;=EE$11),($F56-$O56)/$L56,0),IFERROR(($F56-$O56)*INDEX('S-Curve'!$C$3:$AM$39,MATCH('Development Costs'!$L56,'S-Curve'!$C$3:$C$39,0),MATCH(DATEDIF('Development Costs'!$K56,'Development Costs'!EE$11,"m")+1,'S-Curve'!$C$3:$AM$3,0)),0))</f>
        <v>0</v>
      </c>
      <c r="EF56" s="99">
        <f>IF($N56="Equal",IF(AND(EF$11&gt;$K56,EOMONTH($M56,0)&gt;=EF$11),($F56-$O56)/$L56,0),IFERROR(($F56-$O56)*INDEX('S-Curve'!$C$3:$AM$39,MATCH('Development Costs'!$L56,'S-Curve'!$C$3:$C$39,0),MATCH(DATEDIF('Development Costs'!$K56,'Development Costs'!EF$11,"m")+1,'S-Curve'!$C$3:$AM$3,0)),0))</f>
        <v>0</v>
      </c>
      <c r="EG56" s="99">
        <f>IF(EC56="Equal",IF(AND(EG$11&gt;$K56,EOMONTH($M56,0)&gt;=EG$11),($F56-$O56)/$L56,0),IFERROR(($F56-$O56)*INDEX('S-Curve'!$C$3:$AM$39,MATCH('Development Costs'!$L56,'S-Curve'!$C$3:$C$39,0),MATCH(DATEDIF('Development Costs'!$K56,'Development Costs'!EG$11,"m")+1,'S-Curve'!$C$3:$AM$3,0)),0))</f>
        <v>0</v>
      </c>
    </row>
    <row r="57" spans="2:137">
      <c r="B57" s="5" t="s">
        <v>428</v>
      </c>
      <c r="E57" s="1">
        <v>1</v>
      </c>
      <c r="F57" s="71">
        <v>15000</v>
      </c>
      <c r="G57" s="105">
        <f t="shared" si="27"/>
        <v>6.3299686033557276E-2</v>
      </c>
      <c r="H57" s="99">
        <f>F57/Assumptions!$D$60</f>
        <v>81.081081081081081</v>
      </c>
      <c r="I57" s="32">
        <f t="shared" ca="1" si="28"/>
        <v>1.5720225790481432E-4</v>
      </c>
      <c r="K57" s="73">
        <f>Assumptions!$D$16</f>
        <v>46204</v>
      </c>
      <c r="L57" s="155">
        <f>Assumptions!$D$17</f>
        <v>23</v>
      </c>
      <c r="M57" s="149">
        <f t="shared" si="29"/>
        <v>46874</v>
      </c>
      <c r="N57" s="70" t="s">
        <v>400</v>
      </c>
      <c r="O57" s="71">
        <v>0</v>
      </c>
      <c r="P57" s="1" t="str">
        <f t="shared" si="8"/>
        <v/>
      </c>
      <c r="Q57" s="99">
        <f t="shared" si="30"/>
        <v>0</v>
      </c>
      <c r="R57" s="99">
        <f>IF($N57="Equal",IF(AND(R$11&gt;$K57,EOMONTH($M57,0)&gt;=R$11),($F57-$O57)/$L57,0),IFERROR(($F57-$O57)*INDEX('S-Curve'!$C$3:$AM$39,MATCH('Development Costs'!$L57,'S-Curve'!$C$3:$C$39,0),MATCH(DATEDIF('Development Costs'!$K57,'Development Costs'!R$11,"m")+1,'S-Curve'!$C$3:$AM$3,0)),0))</f>
        <v>150</v>
      </c>
      <c r="S57" s="99">
        <f>IF($N57="Equal",IF(AND(S$11&gt;$K57,EOMONTH($M57,0)&gt;=S$11),($F57-$O57)/$L57,0),IFERROR(($F57-$O57)*INDEX('S-Curve'!$C$3:$AM$39,MATCH('Development Costs'!$L57,'S-Curve'!$C$3:$C$39,0),MATCH(DATEDIF('Development Costs'!$K57,'Development Costs'!S$11,"m")+1,'S-Curve'!$C$3:$AM$3,0)),0))</f>
        <v>150</v>
      </c>
      <c r="T57" s="99">
        <f>IF($N57="Equal",IF(AND(T$11&gt;$K57,EOMONTH($M57,0)&gt;=T$11),($F57-$O57)/$L57,0),IFERROR(($F57-$O57)*INDEX('S-Curve'!$C$3:$AM$39,MATCH('Development Costs'!$L57,'S-Curve'!$C$3:$C$39,0),MATCH(DATEDIF('Development Costs'!$K57,'Development Costs'!T$11,"m")+1,'S-Curve'!$C$3:$AM$3,0)),0))</f>
        <v>150</v>
      </c>
      <c r="U57" s="99">
        <f>IF($N57="Equal",IF(AND(U$11&gt;$K57,EOMONTH($M57,0)&gt;=U$11),($F57-$O57)/$L57,0),IFERROR(($F57-$O57)*INDEX('S-Curve'!$C$3:$AM$39,MATCH('Development Costs'!$L57,'S-Curve'!$C$3:$C$39,0),MATCH(DATEDIF('Development Costs'!$K57,'Development Costs'!U$11,"m")+1,'S-Curve'!$C$3:$AM$3,0)),0))</f>
        <v>150</v>
      </c>
      <c r="V57" s="99">
        <f>IF($N57="Equal",IF(AND(V$11&gt;$K57,EOMONTH($M57,0)&gt;=V$11),($F57-$O57)/$L57,0),IFERROR(($F57-$O57)*INDEX('S-Curve'!$C$3:$AM$39,MATCH('Development Costs'!$L57,'S-Curve'!$C$3:$C$39,0),MATCH(DATEDIF('Development Costs'!$K57,'Development Costs'!V$11,"m")+1,'S-Curve'!$C$3:$AM$3,0)),0))</f>
        <v>300</v>
      </c>
      <c r="W57" s="99">
        <f>IF($N57="Equal",IF(AND(W$11&gt;$K57,EOMONTH($M57,0)&gt;=W$11),($F57-$O57)/$L57,0),IFERROR(($F57-$O57)*INDEX('S-Curve'!$C$3:$AM$39,MATCH('Development Costs'!$L57,'S-Curve'!$C$3:$C$39,0),MATCH(DATEDIF('Development Costs'!$K57,'Development Costs'!W$11,"m")+1,'S-Curve'!$C$3:$AM$3,0)),0))</f>
        <v>300</v>
      </c>
      <c r="X57" s="99">
        <f>IF($N57="Equal",IF(AND(X$11&gt;$K57,EOMONTH($M57,0)&gt;=X$11),($F57-$O57)/$L57,0),IFERROR(($F57-$O57)*INDEX('S-Curve'!$C$3:$AM$39,MATCH('Development Costs'!$L57,'S-Curve'!$C$3:$C$39,0),MATCH(DATEDIF('Development Costs'!$K57,'Development Costs'!X$11,"m")+1,'S-Curve'!$C$3:$AM$3,0)),0))</f>
        <v>300</v>
      </c>
      <c r="Y57" s="99">
        <f>IF($N57="Equal",IF(AND(Y$11&gt;$K57,EOMONTH($M57,0)&gt;=Y$11),($F57-$O57)/$L57,0),IFERROR(($F57-$O57)*INDEX('S-Curve'!$C$3:$AM$39,MATCH('Development Costs'!$L57,'S-Curve'!$C$3:$C$39,0),MATCH(DATEDIF('Development Costs'!$K57,'Development Costs'!Y$11,"m")+1,'S-Curve'!$C$3:$AM$3,0)),0))</f>
        <v>450</v>
      </c>
      <c r="Z57" s="99">
        <f>IF($N57="Equal",IF(AND(Z$11&gt;$K57,EOMONTH($M57,0)&gt;=Z$11),($F57-$O57)/$L57,0),IFERROR(($F57-$O57)*INDEX('S-Curve'!$C$3:$AM$39,MATCH('Development Costs'!$L57,'S-Curve'!$C$3:$C$39,0),MATCH(DATEDIF('Development Costs'!$K57,'Development Costs'!Z$11,"m")+1,'S-Curve'!$C$3:$AM$3,0)),0))</f>
        <v>600</v>
      </c>
      <c r="AA57" s="99">
        <f>IF($N57="Equal",IF(AND(AA$11&gt;$K57,EOMONTH($M57,0)&gt;=AA$11),($F57-$O57)/$L57,0),IFERROR(($F57-$O57)*INDEX('S-Curve'!$C$3:$AM$39,MATCH('Development Costs'!$L57,'S-Curve'!$C$3:$C$39,0),MATCH(DATEDIF('Development Costs'!$K57,'Development Costs'!AA$11,"m")+1,'S-Curve'!$C$3:$AM$3,0)),0))</f>
        <v>900</v>
      </c>
      <c r="AB57" s="99">
        <f>IF($N57="Equal",IF(AND(AB$11&gt;$K57,EOMONTH($M57,0)&gt;=AB$11),($F57-$O57)/$L57,0),IFERROR(($F57-$O57)*INDEX('S-Curve'!$C$3:$AM$39,MATCH('Development Costs'!$L57,'S-Curve'!$C$3:$C$39,0),MATCH(DATEDIF('Development Costs'!$K57,'Development Costs'!AB$11,"m")+1,'S-Curve'!$C$3:$AM$3,0)),0))</f>
        <v>1050</v>
      </c>
      <c r="AC57" s="99">
        <f>IF($N57="Equal",IF(AND(AC$11&gt;$K57,EOMONTH($M57,0)&gt;=AC$11),($F57-$O57)/$L57,0),IFERROR(($F57-$O57)*INDEX('S-Curve'!$C$3:$AM$39,MATCH('Development Costs'!$L57,'S-Curve'!$C$3:$C$39,0),MATCH(DATEDIF('Development Costs'!$K57,'Development Costs'!AC$11,"m")+1,'S-Curve'!$C$3:$AM$3,0)),0))</f>
        <v>1050</v>
      </c>
      <c r="AD57" s="99">
        <f>IF($N57="Equal",IF(AND(AD$11&gt;$K57,EOMONTH($M57,0)&gt;=AD$11),($F57-$O57)/$L57,0),IFERROR(($F57-$O57)*INDEX('S-Curve'!$C$3:$AM$39,MATCH('Development Costs'!$L57,'S-Curve'!$C$3:$C$39,0),MATCH(DATEDIF('Development Costs'!$K57,'Development Costs'!AD$11,"m")+1,'S-Curve'!$C$3:$AM$3,0)),0))</f>
        <v>1200</v>
      </c>
      <c r="AE57" s="99">
        <f>IF($N57="Equal",IF(AND(AE$11&gt;$K57,EOMONTH($M57,0)&gt;=AE$11),($F57-$O57)/$L57,0),IFERROR(($F57-$O57)*INDEX('S-Curve'!$C$3:$AM$39,MATCH('Development Costs'!$L57,'S-Curve'!$C$3:$C$39,0),MATCH(DATEDIF('Development Costs'!$K57,'Development Costs'!AE$11,"m")+1,'S-Curve'!$C$3:$AM$3,0)),0))</f>
        <v>1200</v>
      </c>
      <c r="AF57" s="99">
        <f>IF($N57="Equal",IF(AND(AF$11&gt;$K57,EOMONTH($M57,0)&gt;=AF$11),($F57-$O57)/$L57,0),IFERROR(($F57-$O57)*INDEX('S-Curve'!$C$3:$AM$39,MATCH('Development Costs'!$L57,'S-Curve'!$C$3:$C$39,0),MATCH(DATEDIF('Development Costs'!$K57,'Development Costs'!AF$11,"m")+1,'S-Curve'!$C$3:$AM$3,0)),0))</f>
        <v>1050</v>
      </c>
      <c r="AG57" s="99">
        <f>IF($N57="Equal",IF(AND(AG$11&gt;$K57,EOMONTH($M57,0)&gt;=AG$11),($F57-$O57)/$L57,0),IFERROR(($F57-$O57)*INDEX('S-Curve'!$C$3:$AM$39,MATCH('Development Costs'!$L57,'S-Curve'!$C$3:$C$39,0),MATCH(DATEDIF('Development Costs'!$K57,'Development Costs'!AG$11,"m")+1,'S-Curve'!$C$3:$AM$3,0)),0))</f>
        <v>900</v>
      </c>
      <c r="AH57" s="99">
        <f>IF($N57="Equal",IF(AND(AH$11&gt;$K57,EOMONTH($M57,0)&gt;=AH$11),($F57-$O57)/$L57,0),IFERROR(($F57-$O57)*INDEX('S-Curve'!$C$3:$AM$39,MATCH('Development Costs'!$L57,'S-Curve'!$C$3:$C$39,0),MATCH(DATEDIF('Development Costs'!$K57,'Development Costs'!AH$11,"m")+1,'S-Curve'!$C$3:$AM$3,0)),0))</f>
        <v>900</v>
      </c>
      <c r="AI57" s="99">
        <f>IF($N57="Equal",IF(AND(AI$11&gt;$K57,EOMONTH($M57,0)&gt;=AI$11),($F57-$O57)/$L57,0),IFERROR(($F57-$O57)*INDEX('S-Curve'!$C$3:$AM$39,MATCH('Development Costs'!$L57,'S-Curve'!$C$3:$C$39,0),MATCH(DATEDIF('Development Costs'!$K57,'Development Costs'!AI$11,"m")+1,'S-Curve'!$C$3:$AM$3,0)),0))</f>
        <v>750</v>
      </c>
      <c r="AJ57" s="99">
        <f>IF($N57="Equal",IF(AND(AJ$11&gt;$K57,EOMONTH($M57,0)&gt;=AJ$11),($F57-$O57)/$L57,0),IFERROR(($F57-$O57)*INDEX('S-Curve'!$C$3:$AM$39,MATCH('Development Costs'!$L57,'S-Curve'!$C$3:$C$39,0),MATCH(DATEDIF('Development Costs'!$K57,'Development Costs'!AJ$11,"m")+1,'S-Curve'!$C$3:$AM$3,0)),0))</f>
        <v>750</v>
      </c>
      <c r="AK57" s="99">
        <f>IF($N57="Equal",IF(AND(AK$11&gt;$K57,EOMONTH($M57,0)&gt;=AK$11),($F57-$O57)/$L57,0),IFERROR(($F57-$O57)*INDEX('S-Curve'!$C$3:$AM$39,MATCH('Development Costs'!$L57,'S-Curve'!$C$3:$C$39,0),MATCH(DATEDIF('Development Costs'!$K57,'Development Costs'!AK$11,"m")+1,'S-Curve'!$C$3:$AM$3,0)),0))</f>
        <v>450</v>
      </c>
      <c r="AL57" s="99">
        <f>IF($N57="Equal",IF(AND(AL$11&gt;$K57,EOMONTH($M57,0)&gt;=AL$11),($F57-$O57)/$L57,0),IFERROR(($F57-$O57)*INDEX('S-Curve'!$C$3:$AM$39,MATCH('Development Costs'!$L57,'S-Curve'!$C$3:$C$39,0),MATCH(DATEDIF('Development Costs'!$K57,'Development Costs'!AL$11,"m")+1,'S-Curve'!$C$3:$AM$3,0)),0))</f>
        <v>450</v>
      </c>
      <c r="AM57" s="99">
        <f>IF($N57="Equal",IF(AND(AM$11&gt;$K57,EOMONTH($M57,0)&gt;=AM$11),($F57-$O57)/$L57,0),IFERROR(($F57-$O57)*INDEX('S-Curve'!$C$3:$AM$39,MATCH('Development Costs'!$L57,'S-Curve'!$C$3:$C$39,0),MATCH(DATEDIF('Development Costs'!$K57,'Development Costs'!AM$11,"m")+1,'S-Curve'!$C$3:$AM$3,0)),0))</f>
        <v>300</v>
      </c>
      <c r="AN57" s="99">
        <f>IF($N57="Equal",IF(AND(AN$11&gt;$K57,EOMONTH($M57,0)&gt;=AN$11),($F57-$O57)/$L57,0),IFERROR(($F57-$O57)*INDEX('S-Curve'!$C$3:$AM$39,MATCH('Development Costs'!$L57,'S-Curve'!$C$3:$C$39,0),MATCH(DATEDIF('Development Costs'!$K57,'Development Costs'!AN$11,"m")+1,'S-Curve'!$C$3:$AM$3,0)),0))</f>
        <v>1500</v>
      </c>
      <c r="AO57" s="99">
        <f>IF($N57="Equal",IF(AND(AO$11&gt;$K57,EOMONTH($M57,0)&gt;=AO$11),($F57-$O57)/$L57,0),IFERROR(($F57-$O57)*INDEX('S-Curve'!$C$3:$AM$39,MATCH('Development Costs'!$L57,'S-Curve'!$C$3:$C$39,0),MATCH(DATEDIF('Development Costs'!$K57,'Development Costs'!AO$11,"m")+1,'S-Curve'!$C$3:$AM$3,0)),0))</f>
        <v>0</v>
      </c>
      <c r="AP57" s="99">
        <f>IF($N57="Equal",IF(AND(AP$11&gt;$K57,EOMONTH($M57,0)&gt;=AP$11),($F57-$O57)/$L57,0),IFERROR(($F57-$O57)*INDEX('S-Curve'!$C$3:$AM$39,MATCH('Development Costs'!$L57,'S-Curve'!$C$3:$C$39,0),MATCH(DATEDIF('Development Costs'!$K57,'Development Costs'!AP$11,"m")+1,'S-Curve'!$C$3:$AM$3,0)),0))</f>
        <v>0</v>
      </c>
      <c r="AQ57" s="99">
        <f>IF($N57="Equal",IF(AND(AQ$11&gt;$K57,EOMONTH($M57,0)&gt;=AQ$11),($F57-$O57)/$L57,0),IFERROR(($F57-$O57)*INDEX('S-Curve'!$C$3:$AM$39,MATCH('Development Costs'!$L57,'S-Curve'!$C$3:$C$39,0),MATCH(DATEDIF('Development Costs'!$K57,'Development Costs'!AQ$11,"m")+1,'S-Curve'!$C$3:$AM$3,0)),0))</f>
        <v>0</v>
      </c>
      <c r="AR57" s="99">
        <f>IF($N57="Equal",IF(AND(AR$11&gt;$K57,EOMONTH($M57,0)&gt;=AR$11),($F57-$O57)/$L57,0),IFERROR(($F57-$O57)*INDEX('S-Curve'!$C$3:$AM$39,MATCH('Development Costs'!$L57,'S-Curve'!$C$3:$C$39,0),MATCH(DATEDIF('Development Costs'!$K57,'Development Costs'!AR$11,"m")+1,'S-Curve'!$C$3:$AM$3,0)),0))</f>
        <v>0</v>
      </c>
      <c r="AS57" s="99">
        <f>IF($N57="Equal",IF(AND(AS$11&gt;$K57,EOMONTH($M57,0)&gt;=AS$11),($F57-$O57)/$L57,0),IFERROR(($F57-$O57)*INDEX('S-Curve'!$C$3:$AM$39,MATCH('Development Costs'!$L57,'S-Curve'!$C$3:$C$39,0),MATCH(DATEDIF('Development Costs'!$K57,'Development Costs'!AS$11,"m")+1,'S-Curve'!$C$3:$AM$3,0)),0))</f>
        <v>0</v>
      </c>
      <c r="AT57" s="99">
        <f>IF($N57="Equal",IF(AND(AT$11&gt;$K57,EOMONTH($M57,0)&gt;=AT$11),($F57-$O57)/$L57,0),IFERROR(($F57-$O57)*INDEX('S-Curve'!$C$3:$AM$39,MATCH('Development Costs'!$L57,'S-Curve'!$C$3:$C$39,0),MATCH(DATEDIF('Development Costs'!$K57,'Development Costs'!AT$11,"m")+1,'S-Curve'!$C$3:$AM$3,0)),0))</f>
        <v>0</v>
      </c>
      <c r="AU57" s="99">
        <f>IF($N57="Equal",IF(AND(AU$11&gt;$K57,EOMONTH($M57,0)&gt;=AU$11),($F57-$O57)/$L57,0),IFERROR(($F57-$O57)*INDEX('S-Curve'!$C$3:$AM$39,MATCH('Development Costs'!$L57,'S-Curve'!$C$3:$C$39,0),MATCH(DATEDIF('Development Costs'!$K57,'Development Costs'!AU$11,"m")+1,'S-Curve'!$C$3:$AM$3,0)),0))</f>
        <v>0</v>
      </c>
      <c r="AV57" s="99">
        <f>IF($N57="Equal",IF(AND(AV$11&gt;$K57,EOMONTH($M57,0)&gt;=AV$11),($F57-$O57)/$L57,0),IFERROR(($F57-$O57)*INDEX('S-Curve'!$C$3:$AM$39,MATCH('Development Costs'!$L57,'S-Curve'!$C$3:$C$39,0),MATCH(DATEDIF('Development Costs'!$K57,'Development Costs'!AV$11,"m")+1,'S-Curve'!$C$3:$AM$3,0)),0))</f>
        <v>0</v>
      </c>
      <c r="AW57" s="99">
        <f>IF($N57="Equal",IF(AND(AW$11&gt;$K57,EOMONTH($M57,0)&gt;=AW$11),($F57-$O57)/$L57,0),IFERROR(($F57-$O57)*INDEX('S-Curve'!$C$3:$AM$39,MATCH('Development Costs'!$L57,'S-Curve'!$C$3:$C$39,0),MATCH(DATEDIF('Development Costs'!$K57,'Development Costs'!AW$11,"m")+1,'S-Curve'!$C$3:$AM$3,0)),0))</f>
        <v>0</v>
      </c>
      <c r="AX57" s="99">
        <f>IF($N57="Equal",IF(AND(AX$11&gt;$K57,EOMONTH($M57,0)&gt;=AX$11),($F57-$O57)/$L57,0),IFERROR(($F57-$O57)*INDEX('S-Curve'!$C$3:$AM$39,MATCH('Development Costs'!$L57,'S-Curve'!$C$3:$C$39,0),MATCH(DATEDIF('Development Costs'!$K57,'Development Costs'!AX$11,"m")+1,'S-Curve'!$C$3:$AM$3,0)),0))</f>
        <v>0</v>
      </c>
      <c r="AY57" s="99">
        <f>IF($N57="Equal",IF(AND(AY$11&gt;$K57,EOMONTH($M57,0)&gt;=AY$11),($F57-$O57)/$L57,0),IFERROR(($F57-$O57)*INDEX('S-Curve'!$C$3:$AM$39,MATCH('Development Costs'!$L57,'S-Curve'!$C$3:$C$39,0),MATCH(DATEDIF('Development Costs'!$K57,'Development Costs'!AY$11,"m")+1,'S-Curve'!$C$3:$AM$3,0)),0))</f>
        <v>0</v>
      </c>
      <c r="AZ57" s="99">
        <f>IF($N57="Equal",IF(AND(AZ$11&gt;$K57,EOMONTH($M57,0)&gt;=AZ$11),($F57-$O57)/$L57,0),IFERROR(($F57-$O57)*INDEX('S-Curve'!$C$3:$AM$39,MATCH('Development Costs'!$L57,'S-Curve'!$C$3:$C$39,0),MATCH(DATEDIF('Development Costs'!$K57,'Development Costs'!AZ$11,"m")+1,'S-Curve'!$C$3:$AM$3,0)),0))</f>
        <v>0</v>
      </c>
      <c r="BA57" s="99">
        <f>IF($N57="Equal",IF(AND(BA$11&gt;$K57,EOMONTH($M57,0)&gt;=BA$11),($F57-$O57)/$L57,0),IFERROR(($F57-$O57)*INDEX('S-Curve'!$C$3:$AM$39,MATCH('Development Costs'!$L57,'S-Curve'!$C$3:$C$39,0),MATCH(DATEDIF('Development Costs'!$K57,'Development Costs'!BA$11,"m")+1,'S-Curve'!$C$3:$AM$3,0)),0))</f>
        <v>0</v>
      </c>
      <c r="BB57" s="99">
        <f>IF($N57="Equal",IF(AND(BB$11&gt;$K57,EOMONTH($M57,0)&gt;=BB$11),($F57-$O57)/$L57,0),IFERROR(($F57-$O57)*INDEX('S-Curve'!$C$3:$AM$39,MATCH('Development Costs'!$L57,'S-Curve'!$C$3:$C$39,0),MATCH(DATEDIF('Development Costs'!$K57,'Development Costs'!BB$11,"m")+1,'S-Curve'!$C$3:$AM$3,0)),0))</f>
        <v>0</v>
      </c>
      <c r="BC57" s="99">
        <f>IF($N57="Equal",IF(AND(BC$11&gt;$K57,EOMONTH($M57,0)&gt;=BC$11),($F57-$O57)/$L57,0),IFERROR(($F57-$O57)*INDEX('S-Curve'!$C$3:$AM$39,MATCH('Development Costs'!$L57,'S-Curve'!$C$3:$C$39,0),MATCH(DATEDIF('Development Costs'!$K57,'Development Costs'!BC$11,"m")+1,'S-Curve'!$C$3:$AM$3,0)),0))</f>
        <v>0</v>
      </c>
      <c r="BD57" s="99">
        <f>IF($N57="Equal",IF(AND(BD$11&gt;$K57,EOMONTH($M57,0)&gt;=BD$11),($F57-$O57)/$L57,0),IFERROR(($F57-$O57)*INDEX('S-Curve'!$C$3:$AM$39,MATCH('Development Costs'!$L57,'S-Curve'!$C$3:$C$39,0),MATCH(DATEDIF('Development Costs'!$K57,'Development Costs'!BD$11,"m")+1,'S-Curve'!$C$3:$AM$3,0)),0))</f>
        <v>0</v>
      </c>
      <c r="BE57" s="99">
        <f>IF($N57="Equal",IF(AND(BE$11&gt;$K57,EOMONTH($M57,0)&gt;=BE$11),($F57-$O57)/$L57,0),IFERROR(($F57-$O57)*INDEX('S-Curve'!$C$3:$AM$39,MATCH('Development Costs'!$L57,'S-Curve'!$C$3:$C$39,0),MATCH(DATEDIF('Development Costs'!$K57,'Development Costs'!BE$11,"m")+1,'S-Curve'!$C$3:$AM$3,0)),0))</f>
        <v>0</v>
      </c>
      <c r="BF57" s="99">
        <f>IF($N57="Equal",IF(AND(BF$11&gt;$K57,EOMONTH($M57,0)&gt;=BF$11),($F57-$O57)/$L57,0),IFERROR(($F57-$O57)*INDEX('S-Curve'!$C$3:$AM$39,MATCH('Development Costs'!$L57,'S-Curve'!$C$3:$C$39,0),MATCH(DATEDIF('Development Costs'!$K57,'Development Costs'!BF$11,"m")+1,'S-Curve'!$C$3:$AM$3,0)),0))</f>
        <v>0</v>
      </c>
      <c r="BG57" s="99">
        <f>IF($N57="Equal",IF(AND(BG$11&gt;$K57,EOMONTH($M57,0)&gt;=BG$11),($F57-$O57)/$L57,0),IFERROR(($F57-$O57)*INDEX('S-Curve'!$C$3:$AM$39,MATCH('Development Costs'!$L57,'S-Curve'!$C$3:$C$39,0),MATCH(DATEDIF('Development Costs'!$K57,'Development Costs'!BG$11,"m")+1,'S-Curve'!$C$3:$AM$3,0)),0))</f>
        <v>0</v>
      </c>
      <c r="BH57" s="99">
        <f>IF($N57="Equal",IF(AND(BH$11&gt;$K57,EOMONTH($M57,0)&gt;=BH$11),($F57-$O57)/$L57,0),IFERROR(($F57-$O57)*INDEX('S-Curve'!$C$3:$AM$39,MATCH('Development Costs'!$L57,'S-Curve'!$C$3:$C$39,0),MATCH(DATEDIF('Development Costs'!$K57,'Development Costs'!BH$11,"m")+1,'S-Curve'!$C$3:$AM$3,0)),0))</f>
        <v>0</v>
      </c>
      <c r="BI57" s="99">
        <f>IF($N57="Equal",IF(AND(BI$11&gt;$K57,EOMONTH($M57,0)&gt;=BI$11),($F57-$O57)/$L57,0),IFERROR(($F57-$O57)*INDEX('S-Curve'!$C$3:$AM$39,MATCH('Development Costs'!$L57,'S-Curve'!$C$3:$C$39,0),MATCH(DATEDIF('Development Costs'!$K57,'Development Costs'!BI$11,"m")+1,'S-Curve'!$C$3:$AM$3,0)),0))</f>
        <v>0</v>
      </c>
      <c r="BJ57" s="99">
        <f>IF($N57="Equal",IF(AND(BJ$11&gt;$K57,EOMONTH($M57,0)&gt;=BJ$11),($F57-$O57)/$L57,0),IFERROR(($F57-$O57)*INDEX('S-Curve'!$C$3:$AM$39,MATCH('Development Costs'!$L57,'S-Curve'!$C$3:$C$39,0),MATCH(DATEDIF('Development Costs'!$K57,'Development Costs'!BJ$11,"m")+1,'S-Curve'!$C$3:$AM$3,0)),0))</f>
        <v>0</v>
      </c>
      <c r="BK57" s="99">
        <f>IF($N57="Equal",IF(AND(BK$11&gt;$K57,EOMONTH($M57,0)&gt;=BK$11),($F57-$O57)/$L57,0),IFERROR(($F57-$O57)*INDEX('S-Curve'!$C$3:$AM$39,MATCH('Development Costs'!$L57,'S-Curve'!$C$3:$C$39,0),MATCH(DATEDIF('Development Costs'!$K57,'Development Costs'!BK$11,"m")+1,'S-Curve'!$C$3:$AM$3,0)),0))</f>
        <v>0</v>
      </c>
      <c r="BL57" s="99">
        <f>IF($N57="Equal",IF(AND(BL$11&gt;$K57,EOMONTH($M57,0)&gt;=BL$11),($F57-$O57)/$L57,0),IFERROR(($F57-$O57)*INDEX('S-Curve'!$C$3:$AM$39,MATCH('Development Costs'!$L57,'S-Curve'!$C$3:$C$39,0),MATCH(DATEDIF('Development Costs'!$K57,'Development Costs'!BL$11,"m")+1,'S-Curve'!$C$3:$AM$3,0)),0))</f>
        <v>0</v>
      </c>
      <c r="BM57" s="99">
        <f>IF($N57="Equal",IF(AND(BM$11&gt;$K57,EOMONTH($M57,0)&gt;=BM$11),($F57-$O57)/$L57,0),IFERROR(($F57-$O57)*INDEX('S-Curve'!$C$3:$AM$39,MATCH('Development Costs'!$L57,'S-Curve'!$C$3:$C$39,0),MATCH(DATEDIF('Development Costs'!$K57,'Development Costs'!BM$11,"m")+1,'S-Curve'!$C$3:$AM$3,0)),0))</f>
        <v>0</v>
      </c>
      <c r="BN57" s="99">
        <f>IF($N57="Equal",IF(AND(BN$11&gt;$K57,EOMONTH($M57,0)&gt;=BN$11),($F57-$O57)/$L57,0),IFERROR(($F57-$O57)*INDEX('S-Curve'!$C$3:$AM$39,MATCH('Development Costs'!$L57,'S-Curve'!$C$3:$C$39,0),MATCH(DATEDIF('Development Costs'!$K57,'Development Costs'!BN$11,"m")+1,'S-Curve'!$C$3:$AM$3,0)),0))</f>
        <v>0</v>
      </c>
      <c r="BO57" s="99">
        <f>IF($N57="Equal",IF(AND(BO$11&gt;$K57,EOMONTH($M57,0)&gt;=BO$11),($F57-$O57)/$L57,0),IFERROR(($F57-$O57)*INDEX('S-Curve'!$C$3:$AM$39,MATCH('Development Costs'!$L57,'S-Curve'!$C$3:$C$39,0),MATCH(DATEDIF('Development Costs'!$K57,'Development Costs'!BO$11,"m")+1,'S-Curve'!$C$3:$AM$3,0)),0))</f>
        <v>0</v>
      </c>
      <c r="BP57" s="99">
        <f>IF($N57="Equal",IF(AND(BP$11&gt;$K57,EOMONTH($M57,0)&gt;=BP$11),($F57-$O57)/$L57,0),IFERROR(($F57-$O57)*INDEX('S-Curve'!$C$3:$AM$39,MATCH('Development Costs'!$L57,'S-Curve'!$C$3:$C$39,0),MATCH(DATEDIF('Development Costs'!$K57,'Development Costs'!BP$11,"m")+1,'S-Curve'!$C$3:$AM$3,0)),0))</f>
        <v>0</v>
      </c>
      <c r="BQ57" s="99">
        <f>IF($N57="Equal",IF(AND(BQ$11&gt;$K57,EOMONTH($M57,0)&gt;=BQ$11),($F57-$O57)/$L57,0),IFERROR(($F57-$O57)*INDEX('S-Curve'!$C$3:$AM$39,MATCH('Development Costs'!$L57,'S-Curve'!$C$3:$C$39,0),MATCH(DATEDIF('Development Costs'!$K57,'Development Costs'!BQ$11,"m")+1,'S-Curve'!$C$3:$AM$3,0)),0))</f>
        <v>0</v>
      </c>
      <c r="BR57" s="99">
        <f>IF($N57="Equal",IF(AND(BR$11&gt;$K57,EOMONTH($M57,0)&gt;=BR$11),($F57-$O57)/$L57,0),IFERROR(($F57-$O57)*INDEX('S-Curve'!$C$3:$AM$39,MATCH('Development Costs'!$L57,'S-Curve'!$C$3:$C$39,0),MATCH(DATEDIF('Development Costs'!$K57,'Development Costs'!BR$11,"m")+1,'S-Curve'!$C$3:$AM$3,0)),0))</f>
        <v>0</v>
      </c>
      <c r="BS57" s="99">
        <f>IF($N57="Equal",IF(AND(BS$11&gt;$K57,EOMONTH($M57,0)&gt;=BS$11),($F57-$O57)/$L57,0),IFERROR(($F57-$O57)*INDEX('S-Curve'!$C$3:$AM$39,MATCH('Development Costs'!$L57,'S-Curve'!$C$3:$C$39,0),MATCH(DATEDIF('Development Costs'!$K57,'Development Costs'!BS$11,"m")+1,'S-Curve'!$C$3:$AM$3,0)),0))</f>
        <v>0</v>
      </c>
      <c r="BT57" s="99">
        <f>IF($N57="Equal",IF(AND(BT$11&gt;$K57,EOMONTH($M57,0)&gt;=BT$11),($F57-$O57)/$L57,0),IFERROR(($F57-$O57)*INDEX('S-Curve'!$C$3:$AM$39,MATCH('Development Costs'!$L57,'S-Curve'!$C$3:$C$39,0),MATCH(DATEDIF('Development Costs'!$K57,'Development Costs'!BT$11,"m")+1,'S-Curve'!$C$3:$AM$3,0)),0))</f>
        <v>0</v>
      </c>
      <c r="BU57" s="99">
        <f>IF($N57="Equal",IF(AND(BU$11&gt;$K57,EOMONTH($M57,0)&gt;=BU$11),($F57-$O57)/$L57,0),IFERROR(($F57-$O57)*INDEX('S-Curve'!$C$3:$AM$39,MATCH('Development Costs'!$L57,'S-Curve'!$C$3:$C$39,0),MATCH(DATEDIF('Development Costs'!$K57,'Development Costs'!BU$11,"m")+1,'S-Curve'!$C$3:$AM$3,0)),0))</f>
        <v>0</v>
      </c>
      <c r="BV57" s="99">
        <f>IF($N57="Equal",IF(AND(BV$11&gt;$K57,EOMONTH($M57,0)&gt;=BV$11),($F57-$O57)/$L57,0),IFERROR(($F57-$O57)*INDEX('S-Curve'!$C$3:$AM$39,MATCH('Development Costs'!$L57,'S-Curve'!$C$3:$C$39,0),MATCH(DATEDIF('Development Costs'!$K57,'Development Costs'!BV$11,"m")+1,'S-Curve'!$C$3:$AM$3,0)),0))</f>
        <v>0</v>
      </c>
      <c r="BW57" s="99">
        <f>IF($N57="Equal",IF(AND(BW$11&gt;$K57,EOMONTH($M57,0)&gt;=BW$11),($F57-$O57)/$L57,0),IFERROR(($F57-$O57)*INDEX('S-Curve'!$C$3:$AM$39,MATCH('Development Costs'!$L57,'S-Curve'!$C$3:$C$39,0),MATCH(DATEDIF('Development Costs'!$K57,'Development Costs'!BW$11,"m")+1,'S-Curve'!$C$3:$AM$3,0)),0))</f>
        <v>0</v>
      </c>
      <c r="BX57" s="99">
        <f>IF($N57="Equal",IF(AND(BX$11&gt;$K57,EOMONTH($M57,0)&gt;=BX$11),($F57-$O57)/$L57,0),IFERROR(($F57-$O57)*INDEX('S-Curve'!$C$3:$AM$39,MATCH('Development Costs'!$L57,'S-Curve'!$C$3:$C$39,0),MATCH(DATEDIF('Development Costs'!$K57,'Development Costs'!BX$11,"m")+1,'S-Curve'!$C$3:$AM$3,0)),0))</f>
        <v>0</v>
      </c>
      <c r="BY57" s="99">
        <f>IF($N57="Equal",IF(AND(BY$11&gt;$K57,EOMONTH($M57,0)&gt;=BY$11),($F57-$O57)/$L57,0),IFERROR(($F57-$O57)*INDEX('S-Curve'!$C$3:$AM$39,MATCH('Development Costs'!$L57,'S-Curve'!$C$3:$C$39,0),MATCH(DATEDIF('Development Costs'!$K57,'Development Costs'!BY$11,"m")+1,'S-Curve'!$C$3:$AM$3,0)),0))</f>
        <v>0</v>
      </c>
      <c r="BZ57" s="99">
        <f>IF($N57="Equal",IF(AND(BZ$11&gt;$K57,EOMONTH($M57,0)&gt;=BZ$11),($F57-$O57)/$L57,0),IFERROR(($F57-$O57)*INDEX('S-Curve'!$C$3:$AM$39,MATCH('Development Costs'!$L57,'S-Curve'!$C$3:$C$39,0),MATCH(DATEDIF('Development Costs'!$K57,'Development Costs'!BZ$11,"m")+1,'S-Curve'!$C$3:$AM$3,0)),0))</f>
        <v>0</v>
      </c>
      <c r="CA57" s="99">
        <f>IF($N57="Equal",IF(AND(CA$11&gt;$K57,EOMONTH($M57,0)&gt;=CA$11),($F57-$O57)/$L57,0),IFERROR(($F57-$O57)*INDEX('S-Curve'!$C$3:$AM$39,MATCH('Development Costs'!$L57,'S-Curve'!$C$3:$C$39,0),MATCH(DATEDIF('Development Costs'!$K57,'Development Costs'!CA$11,"m")+1,'S-Curve'!$C$3:$AM$3,0)),0))</f>
        <v>0</v>
      </c>
      <c r="CB57" s="99">
        <f>IF($N57="Equal",IF(AND(CB$11&gt;$K57,EOMONTH($M57,0)&gt;=CB$11),($F57-$O57)/$L57,0),IFERROR(($F57-$O57)*INDEX('S-Curve'!$C$3:$AM$39,MATCH('Development Costs'!$L57,'S-Curve'!$C$3:$C$39,0),MATCH(DATEDIF('Development Costs'!$K57,'Development Costs'!CB$11,"m")+1,'S-Curve'!$C$3:$AM$3,0)),0))</f>
        <v>0</v>
      </c>
      <c r="CC57" s="99">
        <f>IF($N57="Equal",IF(AND(CC$11&gt;$K57,EOMONTH($M57,0)&gt;=CC$11),($F57-$O57)/$L57,0),IFERROR(($F57-$O57)*INDEX('S-Curve'!$C$3:$AM$39,MATCH('Development Costs'!$L57,'S-Curve'!$C$3:$C$39,0),MATCH(DATEDIF('Development Costs'!$K57,'Development Costs'!CC$11,"m")+1,'S-Curve'!$C$3:$AM$3,0)),0))</f>
        <v>0</v>
      </c>
      <c r="CD57" s="99">
        <f>IF($N57="Equal",IF(AND(CD$11&gt;$K57,EOMONTH($M57,0)&gt;=CD$11),($F57-$O57)/$L57,0),IFERROR(($F57-$O57)*INDEX('S-Curve'!$C$3:$AM$39,MATCH('Development Costs'!$L57,'S-Curve'!$C$3:$C$39,0),MATCH(DATEDIF('Development Costs'!$K57,'Development Costs'!CD$11,"m")+1,'S-Curve'!$C$3:$AM$3,0)),0))</f>
        <v>0</v>
      </c>
      <c r="CE57" s="99">
        <f>IF($N57="Equal",IF(AND(CE$11&gt;$K57,EOMONTH($M57,0)&gt;=CE$11),($F57-$O57)/$L57,0),IFERROR(($F57-$O57)*INDEX('S-Curve'!$C$3:$AM$39,MATCH('Development Costs'!$L57,'S-Curve'!$C$3:$C$39,0),MATCH(DATEDIF('Development Costs'!$K57,'Development Costs'!CE$11,"m")+1,'S-Curve'!$C$3:$AM$3,0)),0))</f>
        <v>0</v>
      </c>
      <c r="CF57" s="99">
        <f>IF($N57="Equal",IF(AND(CF$11&gt;$K57,EOMONTH($M57,0)&gt;=CF$11),($F57-$O57)/$L57,0),IFERROR(($F57-$O57)*INDEX('S-Curve'!$C$3:$AM$39,MATCH('Development Costs'!$L57,'S-Curve'!$C$3:$C$39,0),MATCH(DATEDIF('Development Costs'!$K57,'Development Costs'!CF$11,"m")+1,'S-Curve'!$C$3:$AM$3,0)),0))</f>
        <v>0</v>
      </c>
      <c r="CG57" s="99">
        <f>IF($N57="Equal",IF(AND(CG$11&gt;$K57,EOMONTH($M57,0)&gt;=CG$11),($F57-$O57)/$L57,0),IFERROR(($F57-$O57)*INDEX('S-Curve'!$C$3:$AM$39,MATCH('Development Costs'!$L57,'S-Curve'!$C$3:$C$39,0),MATCH(DATEDIF('Development Costs'!$K57,'Development Costs'!CG$11,"m")+1,'S-Curve'!$C$3:$AM$3,0)),0))</f>
        <v>0</v>
      </c>
      <c r="CH57" s="99">
        <f>IF($N57="Equal",IF(AND(CH$11&gt;$K57,EOMONTH($M57,0)&gt;=CH$11),($F57-$O57)/$L57,0),IFERROR(($F57-$O57)*INDEX('S-Curve'!$C$3:$AM$39,MATCH('Development Costs'!$L57,'S-Curve'!$C$3:$C$39,0),MATCH(DATEDIF('Development Costs'!$K57,'Development Costs'!CH$11,"m")+1,'S-Curve'!$C$3:$AM$3,0)),0))</f>
        <v>0</v>
      </c>
      <c r="CI57" s="99">
        <f>IF($N57="Equal",IF(AND(CI$11&gt;$K57,EOMONTH($M57,0)&gt;=CI$11),($F57-$O57)/$L57,0),IFERROR(($F57-$O57)*INDEX('S-Curve'!$C$3:$AM$39,MATCH('Development Costs'!$L57,'S-Curve'!$C$3:$C$39,0),MATCH(DATEDIF('Development Costs'!$K57,'Development Costs'!CI$11,"m")+1,'S-Curve'!$C$3:$AM$3,0)),0))</f>
        <v>0</v>
      </c>
      <c r="CJ57" s="99">
        <f>IF($N57="Equal",IF(AND(CJ$11&gt;$K57,EOMONTH($M57,0)&gt;=CJ$11),($F57-$O57)/$L57,0),IFERROR(($F57-$O57)*INDEX('S-Curve'!$C$3:$AM$39,MATCH('Development Costs'!$L57,'S-Curve'!$C$3:$C$39,0),MATCH(DATEDIF('Development Costs'!$K57,'Development Costs'!CJ$11,"m")+1,'S-Curve'!$C$3:$AM$3,0)),0))</f>
        <v>0</v>
      </c>
      <c r="CK57" s="99">
        <f>IF($N57="Equal",IF(AND(CK$11&gt;$K57,EOMONTH($M57,0)&gt;=CK$11),($F57-$O57)/$L57,0),IFERROR(($F57-$O57)*INDEX('S-Curve'!$C$3:$AM$39,MATCH('Development Costs'!$L57,'S-Curve'!$C$3:$C$39,0),MATCH(DATEDIF('Development Costs'!$K57,'Development Costs'!CK$11,"m")+1,'S-Curve'!$C$3:$AM$3,0)),0))</f>
        <v>0</v>
      </c>
      <c r="CL57" s="99">
        <f>IF($N57="Equal",IF(AND(CL$11&gt;$K57,EOMONTH($M57,0)&gt;=CL$11),($F57-$O57)/$L57,0),IFERROR(($F57-$O57)*INDEX('S-Curve'!$C$3:$AM$39,MATCH('Development Costs'!$L57,'S-Curve'!$C$3:$C$39,0),MATCH(DATEDIF('Development Costs'!$K57,'Development Costs'!CL$11,"m")+1,'S-Curve'!$C$3:$AM$3,0)),0))</f>
        <v>0</v>
      </c>
      <c r="CM57" s="99">
        <f>IF($N57="Equal",IF(AND(CM$11&gt;$K57,EOMONTH($M57,0)&gt;=CM$11),($F57-$O57)/$L57,0),IFERROR(($F57-$O57)*INDEX('S-Curve'!$C$3:$AM$39,MATCH('Development Costs'!$L57,'S-Curve'!$C$3:$C$39,0),MATCH(DATEDIF('Development Costs'!$K57,'Development Costs'!CM$11,"m")+1,'S-Curve'!$C$3:$AM$3,0)),0))</f>
        <v>0</v>
      </c>
      <c r="CN57" s="99">
        <f>IF($N57="Equal",IF(AND(CN$11&gt;$K57,EOMONTH($M57,0)&gt;=CN$11),($F57-$O57)/$L57,0),IFERROR(($F57-$O57)*INDEX('S-Curve'!$C$3:$AM$39,MATCH('Development Costs'!$L57,'S-Curve'!$C$3:$C$39,0),MATCH(DATEDIF('Development Costs'!$K57,'Development Costs'!CN$11,"m")+1,'S-Curve'!$C$3:$AM$3,0)),0))</f>
        <v>0</v>
      </c>
      <c r="CO57" s="99">
        <f>IF($N57="Equal",IF(AND(CO$11&gt;$K57,EOMONTH($M57,0)&gt;=CO$11),($F57-$O57)/$L57,0),IFERROR(($F57-$O57)*INDEX('S-Curve'!$C$3:$AM$39,MATCH('Development Costs'!$L57,'S-Curve'!$C$3:$C$39,0),MATCH(DATEDIF('Development Costs'!$K57,'Development Costs'!CO$11,"m")+1,'S-Curve'!$C$3:$AM$3,0)),0))</f>
        <v>0</v>
      </c>
      <c r="CP57" s="99">
        <f>IF($N57="Equal",IF(AND(CP$11&gt;$K57,EOMONTH($M57,0)&gt;=CP$11),($F57-$O57)/$L57,0),IFERROR(($F57-$O57)*INDEX('S-Curve'!$C$3:$AM$39,MATCH('Development Costs'!$L57,'S-Curve'!$C$3:$C$39,0),MATCH(DATEDIF('Development Costs'!$K57,'Development Costs'!CP$11,"m")+1,'S-Curve'!$C$3:$AM$3,0)),0))</f>
        <v>0</v>
      </c>
      <c r="CQ57" s="99">
        <f>IF($N57="Equal",IF(AND(CQ$11&gt;$K57,EOMONTH($M57,0)&gt;=CQ$11),($F57-$O57)/$L57,0),IFERROR(($F57-$O57)*INDEX('S-Curve'!$C$3:$AM$39,MATCH('Development Costs'!$L57,'S-Curve'!$C$3:$C$39,0),MATCH(DATEDIF('Development Costs'!$K57,'Development Costs'!CQ$11,"m")+1,'S-Curve'!$C$3:$AM$3,0)),0))</f>
        <v>0</v>
      </c>
      <c r="CR57" s="99">
        <f>IF($N57="Equal",IF(AND(CR$11&gt;$K57,EOMONTH($M57,0)&gt;=CR$11),($F57-$O57)/$L57,0),IFERROR(($F57-$O57)*INDEX('S-Curve'!$C$3:$AM$39,MATCH('Development Costs'!$L57,'S-Curve'!$C$3:$C$39,0),MATCH(DATEDIF('Development Costs'!$K57,'Development Costs'!CR$11,"m")+1,'S-Curve'!$C$3:$AM$3,0)),0))</f>
        <v>0</v>
      </c>
      <c r="CS57" s="99">
        <f>IF($N57="Equal",IF(AND(CS$11&gt;$K57,EOMONTH($M57,0)&gt;=CS$11),($F57-$O57)/$L57,0),IFERROR(($F57-$O57)*INDEX('S-Curve'!$C$3:$AM$39,MATCH('Development Costs'!$L57,'S-Curve'!$C$3:$C$39,0),MATCH(DATEDIF('Development Costs'!$K57,'Development Costs'!CS$11,"m")+1,'S-Curve'!$C$3:$AM$3,0)),0))</f>
        <v>0</v>
      </c>
      <c r="CT57" s="99">
        <f>IF($N57="Equal",IF(AND(CT$11&gt;$K57,EOMONTH($M57,0)&gt;=CT$11),($F57-$O57)/$L57,0),IFERROR(($F57-$O57)*INDEX('S-Curve'!$C$3:$AM$39,MATCH('Development Costs'!$L57,'S-Curve'!$C$3:$C$39,0),MATCH(DATEDIF('Development Costs'!$K57,'Development Costs'!CT$11,"m")+1,'S-Curve'!$C$3:$AM$3,0)),0))</f>
        <v>0</v>
      </c>
      <c r="CU57" s="99">
        <f>IF($N57="Equal",IF(AND(CU$11&gt;$K57,EOMONTH($M57,0)&gt;=CU$11),($F57-$O57)/$L57,0),IFERROR(($F57-$O57)*INDEX('S-Curve'!$C$3:$AM$39,MATCH('Development Costs'!$L57,'S-Curve'!$C$3:$C$39,0),MATCH(DATEDIF('Development Costs'!$K57,'Development Costs'!CU$11,"m")+1,'S-Curve'!$C$3:$AM$3,0)),0))</f>
        <v>0</v>
      </c>
      <c r="CV57" s="99">
        <f>IF($N57="Equal",IF(AND(CV$11&gt;$K57,EOMONTH($M57,0)&gt;=CV$11),($F57-$O57)/$L57,0),IFERROR(($F57-$O57)*INDEX('S-Curve'!$C$3:$AM$39,MATCH('Development Costs'!$L57,'S-Curve'!$C$3:$C$39,0),MATCH(DATEDIF('Development Costs'!$K57,'Development Costs'!CV$11,"m")+1,'S-Curve'!$C$3:$AM$3,0)),0))</f>
        <v>0</v>
      </c>
      <c r="CW57" s="99">
        <f>IF($N57="Equal",IF(AND(CW$11&gt;$K57,EOMONTH($M57,0)&gt;=CW$11),($F57-$O57)/$L57,0),IFERROR(($F57-$O57)*INDEX('S-Curve'!$C$3:$AM$39,MATCH('Development Costs'!$L57,'S-Curve'!$C$3:$C$39,0),MATCH(DATEDIF('Development Costs'!$K57,'Development Costs'!CW$11,"m")+1,'S-Curve'!$C$3:$AM$3,0)),0))</f>
        <v>0</v>
      </c>
      <c r="CX57" s="99">
        <f>IF($N57="Equal",IF(AND(CX$11&gt;$K57,EOMONTH($M57,0)&gt;=CX$11),($F57-$O57)/$L57,0),IFERROR(($F57-$O57)*INDEX('S-Curve'!$C$3:$AM$39,MATCH('Development Costs'!$L57,'S-Curve'!$C$3:$C$39,0),MATCH(DATEDIF('Development Costs'!$K57,'Development Costs'!CX$11,"m")+1,'S-Curve'!$C$3:$AM$3,0)),0))</f>
        <v>0</v>
      </c>
      <c r="CY57" s="99">
        <f>IF($N57="Equal",IF(AND(CY$11&gt;$K57,EOMONTH($M57,0)&gt;=CY$11),($F57-$O57)/$L57,0),IFERROR(($F57-$O57)*INDEX('S-Curve'!$C$3:$AM$39,MATCH('Development Costs'!$L57,'S-Curve'!$C$3:$C$39,0),MATCH(DATEDIF('Development Costs'!$K57,'Development Costs'!CY$11,"m")+1,'S-Curve'!$C$3:$AM$3,0)),0))</f>
        <v>0</v>
      </c>
      <c r="CZ57" s="99">
        <f>IF($N57="Equal",IF(AND(CZ$11&gt;$K57,EOMONTH($M57,0)&gt;=CZ$11),($F57-$O57)/$L57,0),IFERROR(($F57-$O57)*INDEX('S-Curve'!$C$3:$AM$39,MATCH('Development Costs'!$L57,'S-Curve'!$C$3:$C$39,0),MATCH(DATEDIF('Development Costs'!$K57,'Development Costs'!CZ$11,"m")+1,'S-Curve'!$C$3:$AM$3,0)),0))</f>
        <v>0</v>
      </c>
      <c r="DA57" s="99">
        <f>IF($N57="Equal",IF(AND(DA$11&gt;$K57,EOMONTH($M57,0)&gt;=DA$11),($F57-$O57)/$L57,0),IFERROR(($F57-$O57)*INDEX('S-Curve'!$C$3:$AM$39,MATCH('Development Costs'!$L57,'S-Curve'!$C$3:$C$39,0),MATCH(DATEDIF('Development Costs'!$K57,'Development Costs'!DA$11,"m")+1,'S-Curve'!$C$3:$AM$3,0)),0))</f>
        <v>0</v>
      </c>
      <c r="DB57" s="99">
        <f>IF($N57="Equal",IF(AND(DB$11&gt;$K57,EOMONTH($M57,0)&gt;=DB$11),($F57-$O57)/$L57,0),IFERROR(($F57-$O57)*INDEX('S-Curve'!$C$3:$AM$39,MATCH('Development Costs'!$L57,'S-Curve'!$C$3:$C$39,0),MATCH(DATEDIF('Development Costs'!$K57,'Development Costs'!DB$11,"m")+1,'S-Curve'!$C$3:$AM$3,0)),0))</f>
        <v>0</v>
      </c>
      <c r="DC57" s="99">
        <f>IF($N57="Equal",IF(AND(DC$11&gt;$K57,EOMONTH($M57,0)&gt;=DC$11),($F57-$O57)/$L57,0),IFERROR(($F57-$O57)*INDEX('S-Curve'!$C$3:$AM$39,MATCH('Development Costs'!$L57,'S-Curve'!$C$3:$C$39,0),MATCH(DATEDIF('Development Costs'!$K57,'Development Costs'!DC$11,"m")+1,'S-Curve'!$C$3:$AM$3,0)),0))</f>
        <v>0</v>
      </c>
      <c r="DD57" s="99">
        <f>IF($N57="Equal",IF(AND(DD$11&gt;$K57,EOMONTH($M57,0)&gt;=DD$11),($F57-$O57)/$L57,0),IFERROR(($F57-$O57)*INDEX('S-Curve'!$C$3:$AM$39,MATCH('Development Costs'!$L57,'S-Curve'!$C$3:$C$39,0),MATCH(DATEDIF('Development Costs'!$K57,'Development Costs'!DD$11,"m")+1,'S-Curve'!$C$3:$AM$3,0)),0))</f>
        <v>0</v>
      </c>
      <c r="DE57" s="99">
        <f>IF($N57="Equal",IF(AND(DE$11&gt;$K57,EOMONTH($M57,0)&gt;=DE$11),($F57-$O57)/$L57,0),IFERROR(($F57-$O57)*INDEX('S-Curve'!$C$3:$AM$39,MATCH('Development Costs'!$L57,'S-Curve'!$C$3:$C$39,0),MATCH(DATEDIF('Development Costs'!$K57,'Development Costs'!DE$11,"m")+1,'S-Curve'!$C$3:$AM$3,0)),0))</f>
        <v>0</v>
      </c>
      <c r="DF57" s="99">
        <f>IF($N57="Equal",IF(AND(DF$11&gt;$K57,EOMONTH($M57,0)&gt;=DF$11),($F57-$O57)/$L57,0),IFERROR(($F57-$O57)*INDEX('S-Curve'!$C$3:$AM$39,MATCH('Development Costs'!$L57,'S-Curve'!$C$3:$C$39,0),MATCH(DATEDIF('Development Costs'!$K57,'Development Costs'!DF$11,"m")+1,'S-Curve'!$C$3:$AM$3,0)),0))</f>
        <v>0</v>
      </c>
      <c r="DG57" s="99">
        <f>IF($N57="Equal",IF(AND(DG$11&gt;$K57,EOMONTH($M57,0)&gt;=DG$11),($F57-$O57)/$L57,0),IFERROR(($F57-$O57)*INDEX('S-Curve'!$C$3:$AM$39,MATCH('Development Costs'!$L57,'S-Curve'!$C$3:$C$39,0),MATCH(DATEDIF('Development Costs'!$K57,'Development Costs'!DG$11,"m")+1,'S-Curve'!$C$3:$AM$3,0)),0))</f>
        <v>0</v>
      </c>
      <c r="DH57" s="99">
        <f>IF($N57="Equal",IF(AND(DH$11&gt;$K57,EOMONTH($M57,0)&gt;=DH$11),($F57-$O57)/$L57,0),IFERROR(($F57-$O57)*INDEX('S-Curve'!$C$3:$AM$39,MATCH('Development Costs'!$L57,'S-Curve'!$C$3:$C$39,0),MATCH(DATEDIF('Development Costs'!$K57,'Development Costs'!DH$11,"m")+1,'S-Curve'!$C$3:$AM$3,0)),0))</f>
        <v>0</v>
      </c>
      <c r="DI57" s="99">
        <f>IF($N57="Equal",IF(AND(DI$11&gt;$K57,EOMONTH($M57,0)&gt;=DI$11),($F57-$O57)/$L57,0),IFERROR(($F57-$O57)*INDEX('S-Curve'!$C$3:$AM$39,MATCH('Development Costs'!$L57,'S-Curve'!$C$3:$C$39,0),MATCH(DATEDIF('Development Costs'!$K57,'Development Costs'!DI$11,"m")+1,'S-Curve'!$C$3:$AM$3,0)),0))</f>
        <v>0</v>
      </c>
      <c r="DJ57" s="99">
        <f>IF($N57="Equal",IF(AND(DJ$11&gt;$K57,EOMONTH($M57,0)&gt;=DJ$11),($F57-$O57)/$L57,0),IFERROR(($F57-$O57)*INDEX('S-Curve'!$C$3:$AM$39,MATCH('Development Costs'!$L57,'S-Curve'!$C$3:$C$39,0),MATCH(DATEDIF('Development Costs'!$K57,'Development Costs'!DJ$11,"m")+1,'S-Curve'!$C$3:$AM$3,0)),0))</f>
        <v>0</v>
      </c>
      <c r="DK57" s="99">
        <f>IF($N57="Equal",IF(AND(DK$11&gt;$K57,EOMONTH($M57,0)&gt;=DK$11),($F57-$O57)/$L57,0),IFERROR(($F57-$O57)*INDEX('S-Curve'!$C$3:$AM$39,MATCH('Development Costs'!$L57,'S-Curve'!$C$3:$C$39,0),MATCH(DATEDIF('Development Costs'!$K57,'Development Costs'!DK$11,"m")+1,'S-Curve'!$C$3:$AM$3,0)),0))</f>
        <v>0</v>
      </c>
      <c r="DL57" s="99">
        <f>IF($N57="Equal",IF(AND(DL$11&gt;$K57,EOMONTH($M57,0)&gt;=DL$11),($F57-$O57)/$L57,0),IFERROR(($F57-$O57)*INDEX('S-Curve'!$C$3:$AM$39,MATCH('Development Costs'!$L57,'S-Curve'!$C$3:$C$39,0),MATCH(DATEDIF('Development Costs'!$K57,'Development Costs'!DL$11,"m")+1,'S-Curve'!$C$3:$AM$3,0)),0))</f>
        <v>0</v>
      </c>
      <c r="DM57" s="99">
        <f>IF($N57="Equal",IF(AND(DM$11&gt;$K57,EOMONTH($M57,0)&gt;=DM$11),($F57-$O57)/$L57,0),IFERROR(($F57-$O57)*INDEX('S-Curve'!$C$3:$AM$39,MATCH('Development Costs'!$L57,'S-Curve'!$C$3:$C$39,0),MATCH(DATEDIF('Development Costs'!$K57,'Development Costs'!DM$11,"m")+1,'S-Curve'!$C$3:$AM$3,0)),0))</f>
        <v>0</v>
      </c>
      <c r="DN57" s="99">
        <f>IF($N57="Equal",IF(AND(DN$11&gt;$K57,EOMONTH($M57,0)&gt;=DN$11),($F57-$O57)/$L57,0),IFERROR(($F57-$O57)*INDEX('S-Curve'!$C$3:$AM$39,MATCH('Development Costs'!$L57,'S-Curve'!$C$3:$C$39,0),MATCH(DATEDIF('Development Costs'!$K57,'Development Costs'!DN$11,"m")+1,'S-Curve'!$C$3:$AM$3,0)),0))</f>
        <v>0</v>
      </c>
      <c r="DO57" s="99">
        <f>IF($N57="Equal",IF(AND(DO$11&gt;$K57,EOMONTH($M57,0)&gt;=DO$11),($F57-$O57)/$L57,0),IFERROR(($F57-$O57)*INDEX('S-Curve'!$C$3:$AM$39,MATCH('Development Costs'!$L57,'S-Curve'!$C$3:$C$39,0),MATCH(DATEDIF('Development Costs'!$K57,'Development Costs'!DO$11,"m")+1,'S-Curve'!$C$3:$AM$3,0)),0))</f>
        <v>0</v>
      </c>
      <c r="DP57" s="99">
        <f>IF($N57="Equal",IF(AND(DP$11&gt;$K57,EOMONTH($M57,0)&gt;=DP$11),($F57-$O57)/$L57,0),IFERROR(($F57-$O57)*INDEX('S-Curve'!$C$3:$AM$39,MATCH('Development Costs'!$L57,'S-Curve'!$C$3:$C$39,0),MATCH(DATEDIF('Development Costs'!$K57,'Development Costs'!DP$11,"m")+1,'S-Curve'!$C$3:$AM$3,0)),0))</f>
        <v>0</v>
      </c>
      <c r="DQ57" s="99">
        <f>IF($N57="Equal",IF(AND(DQ$11&gt;$K57,EOMONTH($M57,0)&gt;=DQ$11),($F57-$O57)/$L57,0),IFERROR(($F57-$O57)*INDEX('S-Curve'!$C$3:$AM$39,MATCH('Development Costs'!$L57,'S-Curve'!$C$3:$C$39,0),MATCH(DATEDIF('Development Costs'!$K57,'Development Costs'!DQ$11,"m")+1,'S-Curve'!$C$3:$AM$3,0)),0))</f>
        <v>0</v>
      </c>
      <c r="DR57" s="99">
        <f>IF($N57="Equal",IF(AND(DR$11&gt;$K57,EOMONTH($M57,0)&gt;=DR$11),($F57-$O57)/$L57,0),IFERROR(($F57-$O57)*INDEX('S-Curve'!$C$3:$AM$39,MATCH('Development Costs'!$L57,'S-Curve'!$C$3:$C$39,0),MATCH(DATEDIF('Development Costs'!$K57,'Development Costs'!DR$11,"m")+1,'S-Curve'!$C$3:$AM$3,0)),0))</f>
        <v>0</v>
      </c>
      <c r="DS57" s="99">
        <f>IF($N57="Equal",IF(AND(DS$11&gt;$K57,EOMONTH($M57,0)&gt;=DS$11),($F57-$O57)/$L57,0),IFERROR(($F57-$O57)*INDEX('S-Curve'!$C$3:$AM$39,MATCH('Development Costs'!$L57,'S-Curve'!$C$3:$C$39,0),MATCH(DATEDIF('Development Costs'!$K57,'Development Costs'!DS$11,"m")+1,'S-Curve'!$C$3:$AM$3,0)),0))</f>
        <v>0</v>
      </c>
      <c r="DT57" s="99">
        <f>IF($N57="Equal",IF(AND(DT$11&gt;$K57,EOMONTH($M57,0)&gt;=DT$11),($F57-$O57)/$L57,0),IFERROR(($F57-$O57)*INDEX('S-Curve'!$C$3:$AM$39,MATCH('Development Costs'!$L57,'S-Curve'!$C$3:$C$39,0),MATCH(DATEDIF('Development Costs'!$K57,'Development Costs'!DT$11,"m")+1,'S-Curve'!$C$3:$AM$3,0)),0))</f>
        <v>0</v>
      </c>
      <c r="DU57" s="99">
        <f>IF($N57="Equal",IF(AND(DU$11&gt;$K57,EOMONTH($M57,0)&gt;=DU$11),($F57-$O57)/$L57,0),IFERROR(($F57-$O57)*INDEX('S-Curve'!$C$3:$AM$39,MATCH('Development Costs'!$L57,'S-Curve'!$C$3:$C$39,0),MATCH(DATEDIF('Development Costs'!$K57,'Development Costs'!DU$11,"m")+1,'S-Curve'!$C$3:$AM$3,0)),0))</f>
        <v>0</v>
      </c>
      <c r="DV57" s="99">
        <f>IF($N57="Equal",IF(AND(DV$11&gt;$K57,EOMONTH($M57,0)&gt;=DV$11),($F57-$O57)/$L57,0),IFERROR(($F57-$O57)*INDEX('S-Curve'!$C$3:$AM$39,MATCH('Development Costs'!$L57,'S-Curve'!$C$3:$C$39,0),MATCH(DATEDIF('Development Costs'!$K57,'Development Costs'!DV$11,"m")+1,'S-Curve'!$C$3:$AM$3,0)),0))</f>
        <v>0</v>
      </c>
      <c r="DW57" s="99">
        <f>IF($N57="Equal",IF(AND(DW$11&gt;$K57,EOMONTH($M57,0)&gt;=DW$11),($F57-$O57)/$L57,0),IFERROR(($F57-$O57)*INDEX('S-Curve'!$C$3:$AM$39,MATCH('Development Costs'!$L57,'S-Curve'!$C$3:$C$39,0),MATCH(DATEDIF('Development Costs'!$K57,'Development Costs'!DW$11,"m")+1,'S-Curve'!$C$3:$AM$3,0)),0))</f>
        <v>0</v>
      </c>
      <c r="DX57" s="99">
        <f>IF($N57="Equal",IF(AND(DX$11&gt;$K57,EOMONTH($M57,0)&gt;=DX$11),($F57-$O57)/$L57,0),IFERROR(($F57-$O57)*INDEX('S-Curve'!$C$3:$AM$39,MATCH('Development Costs'!$L57,'S-Curve'!$C$3:$C$39,0),MATCH(DATEDIF('Development Costs'!$K57,'Development Costs'!DX$11,"m")+1,'S-Curve'!$C$3:$AM$3,0)),0))</f>
        <v>0</v>
      </c>
      <c r="DY57" s="99">
        <f>IF($N57="Equal",IF(AND(DY$11&gt;$K57,EOMONTH($M57,0)&gt;=DY$11),($F57-$O57)/$L57,0),IFERROR(($F57-$O57)*INDEX('S-Curve'!$C$3:$AM$39,MATCH('Development Costs'!$L57,'S-Curve'!$C$3:$C$39,0),MATCH(DATEDIF('Development Costs'!$K57,'Development Costs'!DY$11,"m")+1,'S-Curve'!$C$3:$AM$3,0)),0))</f>
        <v>0</v>
      </c>
      <c r="DZ57" s="99">
        <f>IF($N57="Equal",IF(AND(DZ$11&gt;$K57,EOMONTH($M57,0)&gt;=DZ$11),($F57-$O57)/$L57,0),IFERROR(($F57-$O57)*INDEX('S-Curve'!$C$3:$AM$39,MATCH('Development Costs'!$L57,'S-Curve'!$C$3:$C$39,0),MATCH(DATEDIF('Development Costs'!$K57,'Development Costs'!DZ$11,"m")+1,'S-Curve'!$C$3:$AM$3,0)),0))</f>
        <v>0</v>
      </c>
      <c r="EA57" s="99">
        <f>IF($N57="Equal",IF(AND(EA$11&gt;$K57,EOMONTH($M57,0)&gt;=EA$11),($F57-$O57)/$L57,0),IFERROR(($F57-$O57)*INDEX('S-Curve'!$C$3:$AM$39,MATCH('Development Costs'!$L57,'S-Curve'!$C$3:$C$39,0),MATCH(DATEDIF('Development Costs'!$K57,'Development Costs'!EA$11,"m")+1,'S-Curve'!$C$3:$AM$3,0)),0))</f>
        <v>0</v>
      </c>
      <c r="EB57" s="99">
        <f>IF($N57="Equal",IF(AND(EB$11&gt;$K57,EOMONTH($M57,0)&gt;=EB$11),($F57-$O57)/$L57,0),IFERROR(($F57-$O57)*INDEX('S-Curve'!$C$3:$AM$39,MATCH('Development Costs'!$L57,'S-Curve'!$C$3:$C$39,0),MATCH(DATEDIF('Development Costs'!$K57,'Development Costs'!EB$11,"m")+1,'S-Curve'!$C$3:$AM$3,0)),0))</f>
        <v>0</v>
      </c>
      <c r="EC57" s="99">
        <f>IF($N57="Equal",IF(AND(EC$11&gt;$K57,EOMONTH($M57,0)&gt;=EC$11),($F57-$O57)/$L57,0),IFERROR(($F57-$O57)*INDEX('S-Curve'!$C$3:$AM$39,MATCH('Development Costs'!$L57,'S-Curve'!$C$3:$C$39,0),MATCH(DATEDIF('Development Costs'!$K57,'Development Costs'!EC$11,"m")+1,'S-Curve'!$C$3:$AM$3,0)),0))</f>
        <v>0</v>
      </c>
      <c r="ED57" s="99">
        <f>IF($N57="Equal",IF(AND(ED$11&gt;$K57,EOMONTH($M57,0)&gt;=ED$11),($F57-$O57)/$L57,0),IFERROR(($F57-$O57)*INDEX('S-Curve'!$C$3:$AM$39,MATCH('Development Costs'!$L57,'S-Curve'!$C$3:$C$39,0),MATCH(DATEDIF('Development Costs'!$K57,'Development Costs'!ED$11,"m")+1,'S-Curve'!$C$3:$AM$3,0)),0))</f>
        <v>0</v>
      </c>
      <c r="EE57" s="99">
        <f>IF($N57="Equal",IF(AND(EE$11&gt;$K57,EOMONTH($M57,0)&gt;=EE$11),($F57-$O57)/$L57,0),IFERROR(($F57-$O57)*INDEX('S-Curve'!$C$3:$AM$39,MATCH('Development Costs'!$L57,'S-Curve'!$C$3:$C$39,0),MATCH(DATEDIF('Development Costs'!$K57,'Development Costs'!EE$11,"m")+1,'S-Curve'!$C$3:$AM$3,0)),0))</f>
        <v>0</v>
      </c>
      <c r="EF57" s="99">
        <f>IF($N57="Equal",IF(AND(EF$11&gt;$K57,EOMONTH($M57,0)&gt;=EF$11),($F57-$O57)/$L57,0),IFERROR(($F57-$O57)*INDEX('S-Curve'!$C$3:$AM$39,MATCH('Development Costs'!$L57,'S-Curve'!$C$3:$C$39,0),MATCH(DATEDIF('Development Costs'!$K57,'Development Costs'!EF$11,"m")+1,'S-Curve'!$C$3:$AM$3,0)),0))</f>
        <v>0</v>
      </c>
      <c r="EG57" s="99">
        <f>IF(EC57="Equal",IF(AND(EG$11&gt;$K57,EOMONTH($M57,0)&gt;=EG$11),($F57-$O57)/$L57,0),IFERROR(($F57-$O57)*INDEX('S-Curve'!$C$3:$AM$39,MATCH('Development Costs'!$L57,'S-Curve'!$C$3:$C$39,0),MATCH(DATEDIF('Development Costs'!$K57,'Development Costs'!EG$11,"m")+1,'S-Curve'!$C$3:$AM$3,0)),0))</f>
        <v>0</v>
      </c>
    </row>
    <row r="58" spans="2:137">
      <c r="B58" s="5" t="s">
        <v>429</v>
      </c>
      <c r="F58" s="71"/>
      <c r="G58" s="105">
        <f t="shared" si="27"/>
        <v>0</v>
      </c>
      <c r="H58" s="99">
        <f>F58/Assumptions!$D$60</f>
        <v>0</v>
      </c>
      <c r="I58" s="32">
        <f t="shared" ca="1" si="28"/>
        <v>0</v>
      </c>
      <c r="K58" s="73">
        <f>Assumptions!$D$16</f>
        <v>46204</v>
      </c>
      <c r="L58" s="155">
        <f>Assumptions!$D$17</f>
        <v>23</v>
      </c>
      <c r="M58" s="149">
        <f t="shared" si="29"/>
        <v>46874</v>
      </c>
      <c r="N58" s="70" t="s">
        <v>400</v>
      </c>
      <c r="O58" s="71">
        <v>0</v>
      </c>
      <c r="P58" s="1" t="str">
        <f t="shared" si="8"/>
        <v/>
      </c>
      <c r="Q58" s="99">
        <f t="shared" si="30"/>
        <v>0</v>
      </c>
      <c r="R58" s="99">
        <f>IF($N58="Equal",IF(AND(R$11&gt;$K58,EOMONTH($M58,0)&gt;=R$11),($F58-$O58)/$L58,0),IFERROR(($F58-$O58)*INDEX('S-Curve'!$C$3:$AM$39,MATCH('Development Costs'!$L58,'S-Curve'!$C$3:$C$39,0),MATCH(DATEDIF('Development Costs'!$K58,'Development Costs'!R$11,"m")+1,'S-Curve'!$C$3:$AM$3,0)),0))</f>
        <v>0</v>
      </c>
      <c r="S58" s="99">
        <f>IF($N58="Equal",IF(AND(S$11&gt;$K58,EOMONTH($M58,0)&gt;=S$11),($F58-$O58)/$L58,0),IFERROR(($F58-$O58)*INDEX('S-Curve'!$C$3:$AM$39,MATCH('Development Costs'!$L58,'S-Curve'!$C$3:$C$39,0),MATCH(DATEDIF('Development Costs'!$K58,'Development Costs'!S$11,"m")+1,'S-Curve'!$C$3:$AM$3,0)),0))</f>
        <v>0</v>
      </c>
      <c r="T58" s="99">
        <f>IF($N58="Equal",IF(AND(T$11&gt;$K58,EOMONTH($M58,0)&gt;=T$11),($F58-$O58)/$L58,0),IFERROR(($F58-$O58)*INDEX('S-Curve'!$C$3:$AM$39,MATCH('Development Costs'!$L58,'S-Curve'!$C$3:$C$39,0),MATCH(DATEDIF('Development Costs'!$K58,'Development Costs'!T$11,"m")+1,'S-Curve'!$C$3:$AM$3,0)),0))</f>
        <v>0</v>
      </c>
      <c r="U58" s="99">
        <f>IF($N58="Equal",IF(AND(U$11&gt;$K58,EOMONTH($M58,0)&gt;=U$11),($F58-$O58)/$L58,0),IFERROR(($F58-$O58)*INDEX('S-Curve'!$C$3:$AM$39,MATCH('Development Costs'!$L58,'S-Curve'!$C$3:$C$39,0),MATCH(DATEDIF('Development Costs'!$K58,'Development Costs'!U$11,"m")+1,'S-Curve'!$C$3:$AM$3,0)),0))</f>
        <v>0</v>
      </c>
      <c r="V58" s="99">
        <f>IF($N58="Equal",IF(AND(V$11&gt;$K58,EOMONTH($M58,0)&gt;=V$11),($F58-$O58)/$L58,0),IFERROR(($F58-$O58)*INDEX('S-Curve'!$C$3:$AM$39,MATCH('Development Costs'!$L58,'S-Curve'!$C$3:$C$39,0),MATCH(DATEDIF('Development Costs'!$K58,'Development Costs'!V$11,"m")+1,'S-Curve'!$C$3:$AM$3,0)),0))</f>
        <v>0</v>
      </c>
      <c r="W58" s="99">
        <f>IF($N58="Equal",IF(AND(W$11&gt;$K58,EOMONTH($M58,0)&gt;=W$11),($F58-$O58)/$L58,0),IFERROR(($F58-$O58)*INDEX('S-Curve'!$C$3:$AM$39,MATCH('Development Costs'!$L58,'S-Curve'!$C$3:$C$39,0),MATCH(DATEDIF('Development Costs'!$K58,'Development Costs'!W$11,"m")+1,'S-Curve'!$C$3:$AM$3,0)),0))</f>
        <v>0</v>
      </c>
      <c r="X58" s="99">
        <f>IF($N58="Equal",IF(AND(X$11&gt;$K58,EOMONTH($M58,0)&gt;=X$11),($F58-$O58)/$L58,0),IFERROR(($F58-$O58)*INDEX('S-Curve'!$C$3:$AM$39,MATCH('Development Costs'!$L58,'S-Curve'!$C$3:$C$39,0),MATCH(DATEDIF('Development Costs'!$K58,'Development Costs'!X$11,"m")+1,'S-Curve'!$C$3:$AM$3,0)),0))</f>
        <v>0</v>
      </c>
      <c r="Y58" s="99">
        <f>IF($N58="Equal",IF(AND(Y$11&gt;$K58,EOMONTH($M58,0)&gt;=Y$11),($F58-$O58)/$L58,0),IFERROR(($F58-$O58)*INDEX('S-Curve'!$C$3:$AM$39,MATCH('Development Costs'!$L58,'S-Curve'!$C$3:$C$39,0),MATCH(DATEDIF('Development Costs'!$K58,'Development Costs'!Y$11,"m")+1,'S-Curve'!$C$3:$AM$3,0)),0))</f>
        <v>0</v>
      </c>
      <c r="Z58" s="99">
        <f>IF($N58="Equal",IF(AND(Z$11&gt;$K58,EOMONTH($M58,0)&gt;=Z$11),($F58-$O58)/$L58,0),IFERROR(($F58-$O58)*INDEX('S-Curve'!$C$3:$AM$39,MATCH('Development Costs'!$L58,'S-Curve'!$C$3:$C$39,0),MATCH(DATEDIF('Development Costs'!$K58,'Development Costs'!Z$11,"m")+1,'S-Curve'!$C$3:$AM$3,0)),0))</f>
        <v>0</v>
      </c>
      <c r="AA58" s="99">
        <f>IF($N58="Equal",IF(AND(AA$11&gt;$K58,EOMONTH($M58,0)&gt;=AA$11),($F58-$O58)/$L58,0),IFERROR(($F58-$O58)*INDEX('S-Curve'!$C$3:$AM$39,MATCH('Development Costs'!$L58,'S-Curve'!$C$3:$C$39,0),MATCH(DATEDIF('Development Costs'!$K58,'Development Costs'!AA$11,"m")+1,'S-Curve'!$C$3:$AM$3,0)),0))</f>
        <v>0</v>
      </c>
      <c r="AB58" s="99">
        <f>IF($N58="Equal",IF(AND(AB$11&gt;$K58,EOMONTH($M58,0)&gt;=AB$11),($F58-$O58)/$L58,0),IFERROR(($F58-$O58)*INDEX('S-Curve'!$C$3:$AM$39,MATCH('Development Costs'!$L58,'S-Curve'!$C$3:$C$39,0),MATCH(DATEDIF('Development Costs'!$K58,'Development Costs'!AB$11,"m")+1,'S-Curve'!$C$3:$AM$3,0)),0))</f>
        <v>0</v>
      </c>
      <c r="AC58" s="99">
        <f>IF($N58="Equal",IF(AND(AC$11&gt;$K58,EOMONTH($M58,0)&gt;=AC$11),($F58-$O58)/$L58,0),IFERROR(($F58-$O58)*INDEX('S-Curve'!$C$3:$AM$39,MATCH('Development Costs'!$L58,'S-Curve'!$C$3:$C$39,0),MATCH(DATEDIF('Development Costs'!$K58,'Development Costs'!AC$11,"m")+1,'S-Curve'!$C$3:$AM$3,0)),0))</f>
        <v>0</v>
      </c>
      <c r="AD58" s="99">
        <f>IF($N58="Equal",IF(AND(AD$11&gt;$K58,EOMONTH($M58,0)&gt;=AD$11),($F58-$O58)/$L58,0),IFERROR(($F58-$O58)*INDEX('S-Curve'!$C$3:$AM$39,MATCH('Development Costs'!$L58,'S-Curve'!$C$3:$C$39,0),MATCH(DATEDIF('Development Costs'!$K58,'Development Costs'!AD$11,"m")+1,'S-Curve'!$C$3:$AM$3,0)),0))</f>
        <v>0</v>
      </c>
      <c r="AE58" s="99">
        <f>IF($N58="Equal",IF(AND(AE$11&gt;$K58,EOMONTH($M58,0)&gt;=AE$11),($F58-$O58)/$L58,0),IFERROR(($F58-$O58)*INDEX('S-Curve'!$C$3:$AM$39,MATCH('Development Costs'!$L58,'S-Curve'!$C$3:$C$39,0),MATCH(DATEDIF('Development Costs'!$K58,'Development Costs'!AE$11,"m")+1,'S-Curve'!$C$3:$AM$3,0)),0))</f>
        <v>0</v>
      </c>
      <c r="AF58" s="99">
        <f>IF($N58="Equal",IF(AND(AF$11&gt;$K58,EOMONTH($M58,0)&gt;=AF$11),($F58-$O58)/$L58,0),IFERROR(($F58-$O58)*INDEX('S-Curve'!$C$3:$AM$39,MATCH('Development Costs'!$L58,'S-Curve'!$C$3:$C$39,0),MATCH(DATEDIF('Development Costs'!$K58,'Development Costs'!AF$11,"m")+1,'S-Curve'!$C$3:$AM$3,0)),0))</f>
        <v>0</v>
      </c>
      <c r="AG58" s="99">
        <f>IF($N58="Equal",IF(AND(AG$11&gt;$K58,EOMONTH($M58,0)&gt;=AG$11),($F58-$O58)/$L58,0),IFERROR(($F58-$O58)*INDEX('S-Curve'!$C$3:$AM$39,MATCH('Development Costs'!$L58,'S-Curve'!$C$3:$C$39,0),MATCH(DATEDIF('Development Costs'!$K58,'Development Costs'!AG$11,"m")+1,'S-Curve'!$C$3:$AM$3,0)),0))</f>
        <v>0</v>
      </c>
      <c r="AH58" s="99">
        <f>IF($N58="Equal",IF(AND(AH$11&gt;$K58,EOMONTH($M58,0)&gt;=AH$11),($F58-$O58)/$L58,0),IFERROR(($F58-$O58)*INDEX('S-Curve'!$C$3:$AM$39,MATCH('Development Costs'!$L58,'S-Curve'!$C$3:$C$39,0),MATCH(DATEDIF('Development Costs'!$K58,'Development Costs'!AH$11,"m")+1,'S-Curve'!$C$3:$AM$3,0)),0))</f>
        <v>0</v>
      </c>
      <c r="AI58" s="99">
        <f>IF($N58="Equal",IF(AND(AI$11&gt;$K58,EOMONTH($M58,0)&gt;=AI$11),($F58-$O58)/$L58,0),IFERROR(($F58-$O58)*INDEX('S-Curve'!$C$3:$AM$39,MATCH('Development Costs'!$L58,'S-Curve'!$C$3:$C$39,0),MATCH(DATEDIF('Development Costs'!$K58,'Development Costs'!AI$11,"m")+1,'S-Curve'!$C$3:$AM$3,0)),0))</f>
        <v>0</v>
      </c>
      <c r="AJ58" s="99">
        <f>IF($N58="Equal",IF(AND(AJ$11&gt;$K58,EOMONTH($M58,0)&gt;=AJ$11),($F58-$O58)/$L58,0),IFERROR(($F58-$O58)*INDEX('S-Curve'!$C$3:$AM$39,MATCH('Development Costs'!$L58,'S-Curve'!$C$3:$C$39,0),MATCH(DATEDIF('Development Costs'!$K58,'Development Costs'!AJ$11,"m")+1,'S-Curve'!$C$3:$AM$3,0)),0))</f>
        <v>0</v>
      </c>
      <c r="AK58" s="99">
        <f>IF($N58="Equal",IF(AND(AK$11&gt;$K58,EOMONTH($M58,0)&gt;=AK$11),($F58-$O58)/$L58,0),IFERROR(($F58-$O58)*INDEX('S-Curve'!$C$3:$AM$39,MATCH('Development Costs'!$L58,'S-Curve'!$C$3:$C$39,0),MATCH(DATEDIF('Development Costs'!$K58,'Development Costs'!AK$11,"m")+1,'S-Curve'!$C$3:$AM$3,0)),0))</f>
        <v>0</v>
      </c>
      <c r="AL58" s="99">
        <f>IF($N58="Equal",IF(AND(AL$11&gt;$K58,EOMONTH($M58,0)&gt;=AL$11),($F58-$O58)/$L58,0),IFERROR(($F58-$O58)*INDEX('S-Curve'!$C$3:$AM$39,MATCH('Development Costs'!$L58,'S-Curve'!$C$3:$C$39,0),MATCH(DATEDIF('Development Costs'!$K58,'Development Costs'!AL$11,"m")+1,'S-Curve'!$C$3:$AM$3,0)),0))</f>
        <v>0</v>
      </c>
      <c r="AM58" s="99">
        <f>IF($N58="Equal",IF(AND(AM$11&gt;$K58,EOMONTH($M58,0)&gt;=AM$11),($F58-$O58)/$L58,0),IFERROR(($F58-$O58)*INDEX('S-Curve'!$C$3:$AM$39,MATCH('Development Costs'!$L58,'S-Curve'!$C$3:$C$39,0),MATCH(DATEDIF('Development Costs'!$K58,'Development Costs'!AM$11,"m")+1,'S-Curve'!$C$3:$AM$3,0)),0))</f>
        <v>0</v>
      </c>
      <c r="AN58" s="99">
        <f>IF($N58="Equal",IF(AND(AN$11&gt;$K58,EOMONTH($M58,0)&gt;=AN$11),($F58-$O58)/$L58,0),IFERROR(($F58-$O58)*INDEX('S-Curve'!$C$3:$AM$39,MATCH('Development Costs'!$L58,'S-Curve'!$C$3:$C$39,0),MATCH(DATEDIF('Development Costs'!$K58,'Development Costs'!AN$11,"m")+1,'S-Curve'!$C$3:$AM$3,0)),0))</f>
        <v>0</v>
      </c>
      <c r="AO58" s="99">
        <f>IF($N58="Equal",IF(AND(AO$11&gt;$K58,EOMONTH($M58,0)&gt;=AO$11),($F58-$O58)/$L58,0),IFERROR(($F58-$O58)*INDEX('S-Curve'!$C$3:$AM$39,MATCH('Development Costs'!$L58,'S-Curve'!$C$3:$C$39,0),MATCH(DATEDIF('Development Costs'!$K58,'Development Costs'!AO$11,"m")+1,'S-Curve'!$C$3:$AM$3,0)),0))</f>
        <v>0</v>
      </c>
      <c r="AP58" s="99">
        <f>IF($N58="Equal",IF(AND(AP$11&gt;$K58,EOMONTH($M58,0)&gt;=AP$11),($F58-$O58)/$L58,0),IFERROR(($F58-$O58)*INDEX('S-Curve'!$C$3:$AM$39,MATCH('Development Costs'!$L58,'S-Curve'!$C$3:$C$39,0),MATCH(DATEDIF('Development Costs'!$K58,'Development Costs'!AP$11,"m")+1,'S-Curve'!$C$3:$AM$3,0)),0))</f>
        <v>0</v>
      </c>
      <c r="AQ58" s="99">
        <f>IF($N58="Equal",IF(AND(AQ$11&gt;$K58,EOMONTH($M58,0)&gt;=AQ$11),($F58-$O58)/$L58,0),IFERROR(($F58-$O58)*INDEX('S-Curve'!$C$3:$AM$39,MATCH('Development Costs'!$L58,'S-Curve'!$C$3:$C$39,0),MATCH(DATEDIF('Development Costs'!$K58,'Development Costs'!AQ$11,"m")+1,'S-Curve'!$C$3:$AM$3,0)),0))</f>
        <v>0</v>
      </c>
      <c r="AR58" s="99">
        <f>IF($N58="Equal",IF(AND(AR$11&gt;$K58,EOMONTH($M58,0)&gt;=AR$11),($F58-$O58)/$L58,0),IFERROR(($F58-$O58)*INDEX('S-Curve'!$C$3:$AM$39,MATCH('Development Costs'!$L58,'S-Curve'!$C$3:$C$39,0),MATCH(DATEDIF('Development Costs'!$K58,'Development Costs'!AR$11,"m")+1,'S-Curve'!$C$3:$AM$3,0)),0))</f>
        <v>0</v>
      </c>
      <c r="AS58" s="99">
        <f>IF($N58="Equal",IF(AND(AS$11&gt;$K58,EOMONTH($M58,0)&gt;=AS$11),($F58-$O58)/$L58,0),IFERROR(($F58-$O58)*INDEX('S-Curve'!$C$3:$AM$39,MATCH('Development Costs'!$L58,'S-Curve'!$C$3:$C$39,0),MATCH(DATEDIF('Development Costs'!$K58,'Development Costs'!AS$11,"m")+1,'S-Curve'!$C$3:$AM$3,0)),0))</f>
        <v>0</v>
      </c>
      <c r="AT58" s="99">
        <f>IF($N58="Equal",IF(AND(AT$11&gt;$K58,EOMONTH($M58,0)&gt;=AT$11),($F58-$O58)/$L58,0),IFERROR(($F58-$O58)*INDEX('S-Curve'!$C$3:$AM$39,MATCH('Development Costs'!$L58,'S-Curve'!$C$3:$C$39,0),MATCH(DATEDIF('Development Costs'!$K58,'Development Costs'!AT$11,"m")+1,'S-Curve'!$C$3:$AM$3,0)),0))</f>
        <v>0</v>
      </c>
      <c r="AU58" s="99">
        <f>IF($N58="Equal",IF(AND(AU$11&gt;$K58,EOMONTH($M58,0)&gt;=AU$11),($F58-$O58)/$L58,0),IFERROR(($F58-$O58)*INDEX('S-Curve'!$C$3:$AM$39,MATCH('Development Costs'!$L58,'S-Curve'!$C$3:$C$39,0),MATCH(DATEDIF('Development Costs'!$K58,'Development Costs'!AU$11,"m")+1,'S-Curve'!$C$3:$AM$3,0)),0))</f>
        <v>0</v>
      </c>
      <c r="AV58" s="99">
        <f>IF($N58="Equal",IF(AND(AV$11&gt;$K58,EOMONTH($M58,0)&gt;=AV$11),($F58-$O58)/$L58,0),IFERROR(($F58-$O58)*INDEX('S-Curve'!$C$3:$AM$39,MATCH('Development Costs'!$L58,'S-Curve'!$C$3:$C$39,0),MATCH(DATEDIF('Development Costs'!$K58,'Development Costs'!AV$11,"m")+1,'S-Curve'!$C$3:$AM$3,0)),0))</f>
        <v>0</v>
      </c>
      <c r="AW58" s="99">
        <f>IF($N58="Equal",IF(AND(AW$11&gt;$K58,EOMONTH($M58,0)&gt;=AW$11),($F58-$O58)/$L58,0),IFERROR(($F58-$O58)*INDEX('S-Curve'!$C$3:$AM$39,MATCH('Development Costs'!$L58,'S-Curve'!$C$3:$C$39,0),MATCH(DATEDIF('Development Costs'!$K58,'Development Costs'!AW$11,"m")+1,'S-Curve'!$C$3:$AM$3,0)),0))</f>
        <v>0</v>
      </c>
      <c r="AX58" s="99">
        <f>IF($N58="Equal",IF(AND(AX$11&gt;$K58,EOMONTH($M58,0)&gt;=AX$11),($F58-$O58)/$L58,0),IFERROR(($F58-$O58)*INDEX('S-Curve'!$C$3:$AM$39,MATCH('Development Costs'!$L58,'S-Curve'!$C$3:$C$39,0),MATCH(DATEDIF('Development Costs'!$K58,'Development Costs'!AX$11,"m")+1,'S-Curve'!$C$3:$AM$3,0)),0))</f>
        <v>0</v>
      </c>
      <c r="AY58" s="99">
        <f>IF($N58="Equal",IF(AND(AY$11&gt;$K58,EOMONTH($M58,0)&gt;=AY$11),($F58-$O58)/$L58,0),IFERROR(($F58-$O58)*INDEX('S-Curve'!$C$3:$AM$39,MATCH('Development Costs'!$L58,'S-Curve'!$C$3:$C$39,0),MATCH(DATEDIF('Development Costs'!$K58,'Development Costs'!AY$11,"m")+1,'S-Curve'!$C$3:$AM$3,0)),0))</f>
        <v>0</v>
      </c>
      <c r="AZ58" s="99">
        <f>IF($N58="Equal",IF(AND(AZ$11&gt;$K58,EOMONTH($M58,0)&gt;=AZ$11),($F58-$O58)/$L58,0),IFERROR(($F58-$O58)*INDEX('S-Curve'!$C$3:$AM$39,MATCH('Development Costs'!$L58,'S-Curve'!$C$3:$C$39,0),MATCH(DATEDIF('Development Costs'!$K58,'Development Costs'!AZ$11,"m")+1,'S-Curve'!$C$3:$AM$3,0)),0))</f>
        <v>0</v>
      </c>
      <c r="BA58" s="99">
        <f>IF($N58="Equal",IF(AND(BA$11&gt;$K58,EOMONTH($M58,0)&gt;=BA$11),($F58-$O58)/$L58,0),IFERROR(($F58-$O58)*INDEX('S-Curve'!$C$3:$AM$39,MATCH('Development Costs'!$L58,'S-Curve'!$C$3:$C$39,0),MATCH(DATEDIF('Development Costs'!$K58,'Development Costs'!BA$11,"m")+1,'S-Curve'!$C$3:$AM$3,0)),0))</f>
        <v>0</v>
      </c>
      <c r="BB58" s="99">
        <f>IF($N58="Equal",IF(AND(BB$11&gt;$K58,EOMONTH($M58,0)&gt;=BB$11),($F58-$O58)/$L58,0),IFERROR(($F58-$O58)*INDEX('S-Curve'!$C$3:$AM$39,MATCH('Development Costs'!$L58,'S-Curve'!$C$3:$C$39,0),MATCH(DATEDIF('Development Costs'!$K58,'Development Costs'!BB$11,"m")+1,'S-Curve'!$C$3:$AM$3,0)),0))</f>
        <v>0</v>
      </c>
      <c r="BC58" s="99">
        <f>IF($N58="Equal",IF(AND(BC$11&gt;$K58,EOMONTH($M58,0)&gt;=BC$11),($F58-$O58)/$L58,0),IFERROR(($F58-$O58)*INDEX('S-Curve'!$C$3:$AM$39,MATCH('Development Costs'!$L58,'S-Curve'!$C$3:$C$39,0),MATCH(DATEDIF('Development Costs'!$K58,'Development Costs'!BC$11,"m")+1,'S-Curve'!$C$3:$AM$3,0)),0))</f>
        <v>0</v>
      </c>
      <c r="BD58" s="99">
        <f>IF($N58="Equal",IF(AND(BD$11&gt;$K58,EOMONTH($M58,0)&gt;=BD$11),($F58-$O58)/$L58,0),IFERROR(($F58-$O58)*INDEX('S-Curve'!$C$3:$AM$39,MATCH('Development Costs'!$L58,'S-Curve'!$C$3:$C$39,0),MATCH(DATEDIF('Development Costs'!$K58,'Development Costs'!BD$11,"m")+1,'S-Curve'!$C$3:$AM$3,0)),0))</f>
        <v>0</v>
      </c>
      <c r="BE58" s="99">
        <f>IF($N58="Equal",IF(AND(BE$11&gt;$K58,EOMONTH($M58,0)&gt;=BE$11),($F58-$O58)/$L58,0),IFERROR(($F58-$O58)*INDEX('S-Curve'!$C$3:$AM$39,MATCH('Development Costs'!$L58,'S-Curve'!$C$3:$C$39,0),MATCH(DATEDIF('Development Costs'!$K58,'Development Costs'!BE$11,"m")+1,'S-Curve'!$C$3:$AM$3,0)),0))</f>
        <v>0</v>
      </c>
      <c r="BF58" s="99">
        <f>IF($N58="Equal",IF(AND(BF$11&gt;$K58,EOMONTH($M58,0)&gt;=BF$11),($F58-$O58)/$L58,0),IFERROR(($F58-$O58)*INDEX('S-Curve'!$C$3:$AM$39,MATCH('Development Costs'!$L58,'S-Curve'!$C$3:$C$39,0),MATCH(DATEDIF('Development Costs'!$K58,'Development Costs'!BF$11,"m")+1,'S-Curve'!$C$3:$AM$3,0)),0))</f>
        <v>0</v>
      </c>
      <c r="BG58" s="99">
        <f>IF($N58="Equal",IF(AND(BG$11&gt;$K58,EOMONTH($M58,0)&gt;=BG$11),($F58-$O58)/$L58,0),IFERROR(($F58-$O58)*INDEX('S-Curve'!$C$3:$AM$39,MATCH('Development Costs'!$L58,'S-Curve'!$C$3:$C$39,0),MATCH(DATEDIF('Development Costs'!$K58,'Development Costs'!BG$11,"m")+1,'S-Curve'!$C$3:$AM$3,0)),0))</f>
        <v>0</v>
      </c>
      <c r="BH58" s="99">
        <f>IF($N58="Equal",IF(AND(BH$11&gt;$K58,EOMONTH($M58,0)&gt;=BH$11),($F58-$O58)/$L58,0),IFERROR(($F58-$O58)*INDEX('S-Curve'!$C$3:$AM$39,MATCH('Development Costs'!$L58,'S-Curve'!$C$3:$C$39,0),MATCH(DATEDIF('Development Costs'!$K58,'Development Costs'!BH$11,"m")+1,'S-Curve'!$C$3:$AM$3,0)),0))</f>
        <v>0</v>
      </c>
      <c r="BI58" s="99">
        <f>IF($N58="Equal",IF(AND(BI$11&gt;$K58,EOMONTH($M58,0)&gt;=BI$11),($F58-$O58)/$L58,0),IFERROR(($F58-$O58)*INDEX('S-Curve'!$C$3:$AM$39,MATCH('Development Costs'!$L58,'S-Curve'!$C$3:$C$39,0),MATCH(DATEDIF('Development Costs'!$K58,'Development Costs'!BI$11,"m")+1,'S-Curve'!$C$3:$AM$3,0)),0))</f>
        <v>0</v>
      </c>
      <c r="BJ58" s="99">
        <f>IF($N58="Equal",IF(AND(BJ$11&gt;$K58,EOMONTH($M58,0)&gt;=BJ$11),($F58-$O58)/$L58,0),IFERROR(($F58-$O58)*INDEX('S-Curve'!$C$3:$AM$39,MATCH('Development Costs'!$L58,'S-Curve'!$C$3:$C$39,0),MATCH(DATEDIF('Development Costs'!$K58,'Development Costs'!BJ$11,"m")+1,'S-Curve'!$C$3:$AM$3,0)),0))</f>
        <v>0</v>
      </c>
      <c r="BK58" s="99">
        <f>IF($N58="Equal",IF(AND(BK$11&gt;$K58,EOMONTH($M58,0)&gt;=BK$11),($F58-$O58)/$L58,0),IFERROR(($F58-$O58)*INDEX('S-Curve'!$C$3:$AM$39,MATCH('Development Costs'!$L58,'S-Curve'!$C$3:$C$39,0),MATCH(DATEDIF('Development Costs'!$K58,'Development Costs'!BK$11,"m")+1,'S-Curve'!$C$3:$AM$3,0)),0))</f>
        <v>0</v>
      </c>
      <c r="BL58" s="99">
        <f>IF($N58="Equal",IF(AND(BL$11&gt;$K58,EOMONTH($M58,0)&gt;=BL$11),($F58-$O58)/$L58,0),IFERROR(($F58-$O58)*INDEX('S-Curve'!$C$3:$AM$39,MATCH('Development Costs'!$L58,'S-Curve'!$C$3:$C$39,0),MATCH(DATEDIF('Development Costs'!$K58,'Development Costs'!BL$11,"m")+1,'S-Curve'!$C$3:$AM$3,0)),0))</f>
        <v>0</v>
      </c>
      <c r="BM58" s="99">
        <f>IF($N58="Equal",IF(AND(BM$11&gt;$K58,EOMONTH($M58,0)&gt;=BM$11),($F58-$O58)/$L58,0),IFERROR(($F58-$O58)*INDEX('S-Curve'!$C$3:$AM$39,MATCH('Development Costs'!$L58,'S-Curve'!$C$3:$C$39,0),MATCH(DATEDIF('Development Costs'!$K58,'Development Costs'!BM$11,"m")+1,'S-Curve'!$C$3:$AM$3,0)),0))</f>
        <v>0</v>
      </c>
      <c r="BN58" s="99">
        <f>IF($N58="Equal",IF(AND(BN$11&gt;$K58,EOMONTH($M58,0)&gt;=BN$11),($F58-$O58)/$L58,0),IFERROR(($F58-$O58)*INDEX('S-Curve'!$C$3:$AM$39,MATCH('Development Costs'!$L58,'S-Curve'!$C$3:$C$39,0),MATCH(DATEDIF('Development Costs'!$K58,'Development Costs'!BN$11,"m")+1,'S-Curve'!$C$3:$AM$3,0)),0))</f>
        <v>0</v>
      </c>
      <c r="BO58" s="99">
        <f>IF($N58="Equal",IF(AND(BO$11&gt;$K58,EOMONTH($M58,0)&gt;=BO$11),($F58-$O58)/$L58,0),IFERROR(($F58-$O58)*INDEX('S-Curve'!$C$3:$AM$39,MATCH('Development Costs'!$L58,'S-Curve'!$C$3:$C$39,0),MATCH(DATEDIF('Development Costs'!$K58,'Development Costs'!BO$11,"m")+1,'S-Curve'!$C$3:$AM$3,0)),0))</f>
        <v>0</v>
      </c>
      <c r="BP58" s="99">
        <f>IF($N58="Equal",IF(AND(BP$11&gt;$K58,EOMONTH($M58,0)&gt;=BP$11),($F58-$O58)/$L58,0),IFERROR(($F58-$O58)*INDEX('S-Curve'!$C$3:$AM$39,MATCH('Development Costs'!$L58,'S-Curve'!$C$3:$C$39,0),MATCH(DATEDIF('Development Costs'!$K58,'Development Costs'!BP$11,"m")+1,'S-Curve'!$C$3:$AM$3,0)),0))</f>
        <v>0</v>
      </c>
      <c r="BQ58" s="99">
        <f>IF($N58="Equal",IF(AND(BQ$11&gt;$K58,EOMONTH($M58,0)&gt;=BQ$11),($F58-$O58)/$L58,0),IFERROR(($F58-$O58)*INDEX('S-Curve'!$C$3:$AM$39,MATCH('Development Costs'!$L58,'S-Curve'!$C$3:$C$39,0),MATCH(DATEDIF('Development Costs'!$K58,'Development Costs'!BQ$11,"m")+1,'S-Curve'!$C$3:$AM$3,0)),0))</f>
        <v>0</v>
      </c>
      <c r="BR58" s="99">
        <f>IF($N58="Equal",IF(AND(BR$11&gt;$K58,EOMONTH($M58,0)&gt;=BR$11),($F58-$O58)/$L58,0),IFERROR(($F58-$O58)*INDEX('S-Curve'!$C$3:$AM$39,MATCH('Development Costs'!$L58,'S-Curve'!$C$3:$C$39,0),MATCH(DATEDIF('Development Costs'!$K58,'Development Costs'!BR$11,"m")+1,'S-Curve'!$C$3:$AM$3,0)),0))</f>
        <v>0</v>
      </c>
      <c r="BS58" s="99">
        <f>IF($N58="Equal",IF(AND(BS$11&gt;$K58,EOMONTH($M58,0)&gt;=BS$11),($F58-$O58)/$L58,0),IFERROR(($F58-$O58)*INDEX('S-Curve'!$C$3:$AM$39,MATCH('Development Costs'!$L58,'S-Curve'!$C$3:$C$39,0),MATCH(DATEDIF('Development Costs'!$K58,'Development Costs'!BS$11,"m")+1,'S-Curve'!$C$3:$AM$3,0)),0))</f>
        <v>0</v>
      </c>
      <c r="BT58" s="99">
        <f>IF($N58="Equal",IF(AND(BT$11&gt;$K58,EOMONTH($M58,0)&gt;=BT$11),($F58-$O58)/$L58,0),IFERROR(($F58-$O58)*INDEX('S-Curve'!$C$3:$AM$39,MATCH('Development Costs'!$L58,'S-Curve'!$C$3:$C$39,0),MATCH(DATEDIF('Development Costs'!$K58,'Development Costs'!BT$11,"m")+1,'S-Curve'!$C$3:$AM$3,0)),0))</f>
        <v>0</v>
      </c>
      <c r="BU58" s="99">
        <f>IF($N58="Equal",IF(AND(BU$11&gt;$K58,EOMONTH($M58,0)&gt;=BU$11),($F58-$O58)/$L58,0),IFERROR(($F58-$O58)*INDEX('S-Curve'!$C$3:$AM$39,MATCH('Development Costs'!$L58,'S-Curve'!$C$3:$C$39,0),MATCH(DATEDIF('Development Costs'!$K58,'Development Costs'!BU$11,"m")+1,'S-Curve'!$C$3:$AM$3,0)),0))</f>
        <v>0</v>
      </c>
      <c r="BV58" s="99">
        <f>IF($N58="Equal",IF(AND(BV$11&gt;$K58,EOMONTH($M58,0)&gt;=BV$11),($F58-$O58)/$L58,0),IFERROR(($F58-$O58)*INDEX('S-Curve'!$C$3:$AM$39,MATCH('Development Costs'!$L58,'S-Curve'!$C$3:$C$39,0),MATCH(DATEDIF('Development Costs'!$K58,'Development Costs'!BV$11,"m")+1,'S-Curve'!$C$3:$AM$3,0)),0))</f>
        <v>0</v>
      </c>
      <c r="BW58" s="99">
        <f>IF($N58="Equal",IF(AND(BW$11&gt;$K58,EOMONTH($M58,0)&gt;=BW$11),($F58-$O58)/$L58,0),IFERROR(($F58-$O58)*INDEX('S-Curve'!$C$3:$AM$39,MATCH('Development Costs'!$L58,'S-Curve'!$C$3:$C$39,0),MATCH(DATEDIF('Development Costs'!$K58,'Development Costs'!BW$11,"m")+1,'S-Curve'!$C$3:$AM$3,0)),0))</f>
        <v>0</v>
      </c>
      <c r="BX58" s="99">
        <f>IF($N58="Equal",IF(AND(BX$11&gt;$K58,EOMONTH($M58,0)&gt;=BX$11),($F58-$O58)/$L58,0),IFERROR(($F58-$O58)*INDEX('S-Curve'!$C$3:$AM$39,MATCH('Development Costs'!$L58,'S-Curve'!$C$3:$C$39,0),MATCH(DATEDIF('Development Costs'!$K58,'Development Costs'!BX$11,"m")+1,'S-Curve'!$C$3:$AM$3,0)),0))</f>
        <v>0</v>
      </c>
      <c r="BY58" s="99">
        <f>IF($N58="Equal",IF(AND(BY$11&gt;$K58,EOMONTH($M58,0)&gt;=BY$11),($F58-$O58)/$L58,0),IFERROR(($F58-$O58)*INDEX('S-Curve'!$C$3:$AM$39,MATCH('Development Costs'!$L58,'S-Curve'!$C$3:$C$39,0),MATCH(DATEDIF('Development Costs'!$K58,'Development Costs'!BY$11,"m")+1,'S-Curve'!$C$3:$AM$3,0)),0))</f>
        <v>0</v>
      </c>
      <c r="BZ58" s="99">
        <f>IF($N58="Equal",IF(AND(BZ$11&gt;$K58,EOMONTH($M58,0)&gt;=BZ$11),($F58-$O58)/$L58,0),IFERROR(($F58-$O58)*INDEX('S-Curve'!$C$3:$AM$39,MATCH('Development Costs'!$L58,'S-Curve'!$C$3:$C$39,0),MATCH(DATEDIF('Development Costs'!$K58,'Development Costs'!BZ$11,"m")+1,'S-Curve'!$C$3:$AM$3,0)),0))</f>
        <v>0</v>
      </c>
      <c r="CA58" s="99">
        <f>IF($N58="Equal",IF(AND(CA$11&gt;$K58,EOMONTH($M58,0)&gt;=CA$11),($F58-$O58)/$L58,0),IFERROR(($F58-$O58)*INDEX('S-Curve'!$C$3:$AM$39,MATCH('Development Costs'!$L58,'S-Curve'!$C$3:$C$39,0),MATCH(DATEDIF('Development Costs'!$K58,'Development Costs'!CA$11,"m")+1,'S-Curve'!$C$3:$AM$3,0)),0))</f>
        <v>0</v>
      </c>
      <c r="CB58" s="99">
        <f>IF($N58="Equal",IF(AND(CB$11&gt;$K58,EOMONTH($M58,0)&gt;=CB$11),($F58-$O58)/$L58,0),IFERROR(($F58-$O58)*INDEX('S-Curve'!$C$3:$AM$39,MATCH('Development Costs'!$L58,'S-Curve'!$C$3:$C$39,0),MATCH(DATEDIF('Development Costs'!$K58,'Development Costs'!CB$11,"m")+1,'S-Curve'!$C$3:$AM$3,0)),0))</f>
        <v>0</v>
      </c>
      <c r="CC58" s="99">
        <f>IF($N58="Equal",IF(AND(CC$11&gt;$K58,EOMONTH($M58,0)&gt;=CC$11),($F58-$O58)/$L58,0),IFERROR(($F58-$O58)*INDEX('S-Curve'!$C$3:$AM$39,MATCH('Development Costs'!$L58,'S-Curve'!$C$3:$C$39,0),MATCH(DATEDIF('Development Costs'!$K58,'Development Costs'!CC$11,"m")+1,'S-Curve'!$C$3:$AM$3,0)),0))</f>
        <v>0</v>
      </c>
      <c r="CD58" s="99">
        <f>IF($N58="Equal",IF(AND(CD$11&gt;$K58,EOMONTH($M58,0)&gt;=CD$11),($F58-$O58)/$L58,0),IFERROR(($F58-$O58)*INDEX('S-Curve'!$C$3:$AM$39,MATCH('Development Costs'!$L58,'S-Curve'!$C$3:$C$39,0),MATCH(DATEDIF('Development Costs'!$K58,'Development Costs'!CD$11,"m")+1,'S-Curve'!$C$3:$AM$3,0)),0))</f>
        <v>0</v>
      </c>
      <c r="CE58" s="99">
        <f>IF($N58="Equal",IF(AND(CE$11&gt;$K58,EOMONTH($M58,0)&gt;=CE$11),($F58-$O58)/$L58,0),IFERROR(($F58-$O58)*INDEX('S-Curve'!$C$3:$AM$39,MATCH('Development Costs'!$L58,'S-Curve'!$C$3:$C$39,0),MATCH(DATEDIF('Development Costs'!$K58,'Development Costs'!CE$11,"m")+1,'S-Curve'!$C$3:$AM$3,0)),0))</f>
        <v>0</v>
      </c>
      <c r="CF58" s="99">
        <f>IF($N58="Equal",IF(AND(CF$11&gt;$K58,EOMONTH($M58,0)&gt;=CF$11),($F58-$O58)/$L58,0),IFERROR(($F58-$O58)*INDEX('S-Curve'!$C$3:$AM$39,MATCH('Development Costs'!$L58,'S-Curve'!$C$3:$C$39,0),MATCH(DATEDIF('Development Costs'!$K58,'Development Costs'!CF$11,"m")+1,'S-Curve'!$C$3:$AM$3,0)),0))</f>
        <v>0</v>
      </c>
      <c r="CG58" s="99">
        <f>IF($N58="Equal",IF(AND(CG$11&gt;$K58,EOMONTH($M58,0)&gt;=CG$11),($F58-$O58)/$L58,0),IFERROR(($F58-$O58)*INDEX('S-Curve'!$C$3:$AM$39,MATCH('Development Costs'!$L58,'S-Curve'!$C$3:$C$39,0),MATCH(DATEDIF('Development Costs'!$K58,'Development Costs'!CG$11,"m")+1,'S-Curve'!$C$3:$AM$3,0)),0))</f>
        <v>0</v>
      </c>
      <c r="CH58" s="99">
        <f>IF($N58="Equal",IF(AND(CH$11&gt;$K58,EOMONTH($M58,0)&gt;=CH$11),($F58-$O58)/$L58,0),IFERROR(($F58-$O58)*INDEX('S-Curve'!$C$3:$AM$39,MATCH('Development Costs'!$L58,'S-Curve'!$C$3:$C$39,0),MATCH(DATEDIF('Development Costs'!$K58,'Development Costs'!CH$11,"m")+1,'S-Curve'!$C$3:$AM$3,0)),0))</f>
        <v>0</v>
      </c>
      <c r="CI58" s="99">
        <f>IF($N58="Equal",IF(AND(CI$11&gt;$K58,EOMONTH($M58,0)&gt;=CI$11),($F58-$O58)/$L58,0),IFERROR(($F58-$O58)*INDEX('S-Curve'!$C$3:$AM$39,MATCH('Development Costs'!$L58,'S-Curve'!$C$3:$C$39,0),MATCH(DATEDIF('Development Costs'!$K58,'Development Costs'!CI$11,"m")+1,'S-Curve'!$C$3:$AM$3,0)),0))</f>
        <v>0</v>
      </c>
      <c r="CJ58" s="99">
        <f>IF($N58="Equal",IF(AND(CJ$11&gt;$K58,EOMONTH($M58,0)&gt;=CJ$11),($F58-$O58)/$L58,0),IFERROR(($F58-$O58)*INDEX('S-Curve'!$C$3:$AM$39,MATCH('Development Costs'!$L58,'S-Curve'!$C$3:$C$39,0),MATCH(DATEDIF('Development Costs'!$K58,'Development Costs'!CJ$11,"m")+1,'S-Curve'!$C$3:$AM$3,0)),0))</f>
        <v>0</v>
      </c>
      <c r="CK58" s="99">
        <f>IF($N58="Equal",IF(AND(CK$11&gt;$K58,EOMONTH($M58,0)&gt;=CK$11),($F58-$O58)/$L58,0),IFERROR(($F58-$O58)*INDEX('S-Curve'!$C$3:$AM$39,MATCH('Development Costs'!$L58,'S-Curve'!$C$3:$C$39,0),MATCH(DATEDIF('Development Costs'!$K58,'Development Costs'!CK$11,"m")+1,'S-Curve'!$C$3:$AM$3,0)),0))</f>
        <v>0</v>
      </c>
      <c r="CL58" s="99">
        <f>IF($N58="Equal",IF(AND(CL$11&gt;$K58,EOMONTH($M58,0)&gt;=CL$11),($F58-$O58)/$L58,0),IFERROR(($F58-$O58)*INDEX('S-Curve'!$C$3:$AM$39,MATCH('Development Costs'!$L58,'S-Curve'!$C$3:$C$39,0),MATCH(DATEDIF('Development Costs'!$K58,'Development Costs'!CL$11,"m")+1,'S-Curve'!$C$3:$AM$3,0)),0))</f>
        <v>0</v>
      </c>
      <c r="CM58" s="99">
        <f>IF($N58="Equal",IF(AND(CM$11&gt;$K58,EOMONTH($M58,0)&gt;=CM$11),($F58-$O58)/$L58,0),IFERROR(($F58-$O58)*INDEX('S-Curve'!$C$3:$AM$39,MATCH('Development Costs'!$L58,'S-Curve'!$C$3:$C$39,0),MATCH(DATEDIF('Development Costs'!$K58,'Development Costs'!CM$11,"m")+1,'S-Curve'!$C$3:$AM$3,0)),0))</f>
        <v>0</v>
      </c>
      <c r="CN58" s="99">
        <f>IF($N58="Equal",IF(AND(CN$11&gt;$K58,EOMONTH($M58,0)&gt;=CN$11),($F58-$O58)/$L58,0),IFERROR(($F58-$O58)*INDEX('S-Curve'!$C$3:$AM$39,MATCH('Development Costs'!$L58,'S-Curve'!$C$3:$C$39,0),MATCH(DATEDIF('Development Costs'!$K58,'Development Costs'!CN$11,"m")+1,'S-Curve'!$C$3:$AM$3,0)),0))</f>
        <v>0</v>
      </c>
      <c r="CO58" s="99">
        <f>IF($N58="Equal",IF(AND(CO$11&gt;$K58,EOMONTH($M58,0)&gt;=CO$11),($F58-$O58)/$L58,0),IFERROR(($F58-$O58)*INDEX('S-Curve'!$C$3:$AM$39,MATCH('Development Costs'!$L58,'S-Curve'!$C$3:$C$39,0),MATCH(DATEDIF('Development Costs'!$K58,'Development Costs'!CO$11,"m")+1,'S-Curve'!$C$3:$AM$3,0)),0))</f>
        <v>0</v>
      </c>
      <c r="CP58" s="99">
        <f>IF($N58="Equal",IF(AND(CP$11&gt;$K58,EOMONTH($M58,0)&gt;=CP$11),($F58-$O58)/$L58,0),IFERROR(($F58-$O58)*INDEX('S-Curve'!$C$3:$AM$39,MATCH('Development Costs'!$L58,'S-Curve'!$C$3:$C$39,0),MATCH(DATEDIF('Development Costs'!$K58,'Development Costs'!CP$11,"m")+1,'S-Curve'!$C$3:$AM$3,0)),0))</f>
        <v>0</v>
      </c>
      <c r="CQ58" s="99">
        <f>IF($N58="Equal",IF(AND(CQ$11&gt;$K58,EOMONTH($M58,0)&gt;=CQ$11),($F58-$O58)/$L58,0),IFERROR(($F58-$O58)*INDEX('S-Curve'!$C$3:$AM$39,MATCH('Development Costs'!$L58,'S-Curve'!$C$3:$C$39,0),MATCH(DATEDIF('Development Costs'!$K58,'Development Costs'!CQ$11,"m")+1,'S-Curve'!$C$3:$AM$3,0)),0))</f>
        <v>0</v>
      </c>
      <c r="CR58" s="99">
        <f>IF($N58="Equal",IF(AND(CR$11&gt;$K58,EOMONTH($M58,0)&gt;=CR$11),($F58-$O58)/$L58,0),IFERROR(($F58-$O58)*INDEX('S-Curve'!$C$3:$AM$39,MATCH('Development Costs'!$L58,'S-Curve'!$C$3:$C$39,0),MATCH(DATEDIF('Development Costs'!$K58,'Development Costs'!CR$11,"m")+1,'S-Curve'!$C$3:$AM$3,0)),0))</f>
        <v>0</v>
      </c>
      <c r="CS58" s="99">
        <f>IF($N58="Equal",IF(AND(CS$11&gt;$K58,EOMONTH($M58,0)&gt;=CS$11),($F58-$O58)/$L58,0),IFERROR(($F58-$O58)*INDEX('S-Curve'!$C$3:$AM$39,MATCH('Development Costs'!$L58,'S-Curve'!$C$3:$C$39,0),MATCH(DATEDIF('Development Costs'!$K58,'Development Costs'!CS$11,"m")+1,'S-Curve'!$C$3:$AM$3,0)),0))</f>
        <v>0</v>
      </c>
      <c r="CT58" s="99">
        <f>IF($N58="Equal",IF(AND(CT$11&gt;$K58,EOMONTH($M58,0)&gt;=CT$11),($F58-$O58)/$L58,0),IFERROR(($F58-$O58)*INDEX('S-Curve'!$C$3:$AM$39,MATCH('Development Costs'!$L58,'S-Curve'!$C$3:$C$39,0),MATCH(DATEDIF('Development Costs'!$K58,'Development Costs'!CT$11,"m")+1,'S-Curve'!$C$3:$AM$3,0)),0))</f>
        <v>0</v>
      </c>
      <c r="CU58" s="99">
        <f>IF($N58="Equal",IF(AND(CU$11&gt;$K58,EOMONTH($M58,0)&gt;=CU$11),($F58-$O58)/$L58,0),IFERROR(($F58-$O58)*INDEX('S-Curve'!$C$3:$AM$39,MATCH('Development Costs'!$L58,'S-Curve'!$C$3:$C$39,0),MATCH(DATEDIF('Development Costs'!$K58,'Development Costs'!CU$11,"m")+1,'S-Curve'!$C$3:$AM$3,0)),0))</f>
        <v>0</v>
      </c>
      <c r="CV58" s="99">
        <f>IF($N58="Equal",IF(AND(CV$11&gt;$K58,EOMONTH($M58,0)&gt;=CV$11),($F58-$O58)/$L58,0),IFERROR(($F58-$O58)*INDEX('S-Curve'!$C$3:$AM$39,MATCH('Development Costs'!$L58,'S-Curve'!$C$3:$C$39,0),MATCH(DATEDIF('Development Costs'!$K58,'Development Costs'!CV$11,"m")+1,'S-Curve'!$C$3:$AM$3,0)),0))</f>
        <v>0</v>
      </c>
      <c r="CW58" s="99">
        <f>IF($N58="Equal",IF(AND(CW$11&gt;$K58,EOMONTH($M58,0)&gt;=CW$11),($F58-$O58)/$L58,0),IFERROR(($F58-$O58)*INDEX('S-Curve'!$C$3:$AM$39,MATCH('Development Costs'!$L58,'S-Curve'!$C$3:$C$39,0),MATCH(DATEDIF('Development Costs'!$K58,'Development Costs'!CW$11,"m")+1,'S-Curve'!$C$3:$AM$3,0)),0))</f>
        <v>0</v>
      </c>
      <c r="CX58" s="99">
        <f>IF($N58="Equal",IF(AND(CX$11&gt;$K58,EOMONTH($M58,0)&gt;=CX$11),($F58-$O58)/$L58,0),IFERROR(($F58-$O58)*INDEX('S-Curve'!$C$3:$AM$39,MATCH('Development Costs'!$L58,'S-Curve'!$C$3:$C$39,0),MATCH(DATEDIF('Development Costs'!$K58,'Development Costs'!CX$11,"m")+1,'S-Curve'!$C$3:$AM$3,0)),0))</f>
        <v>0</v>
      </c>
      <c r="CY58" s="99">
        <f>IF($N58="Equal",IF(AND(CY$11&gt;$K58,EOMONTH($M58,0)&gt;=CY$11),($F58-$O58)/$L58,0),IFERROR(($F58-$O58)*INDEX('S-Curve'!$C$3:$AM$39,MATCH('Development Costs'!$L58,'S-Curve'!$C$3:$C$39,0),MATCH(DATEDIF('Development Costs'!$K58,'Development Costs'!CY$11,"m")+1,'S-Curve'!$C$3:$AM$3,0)),0))</f>
        <v>0</v>
      </c>
      <c r="CZ58" s="99">
        <f>IF($N58="Equal",IF(AND(CZ$11&gt;$K58,EOMONTH($M58,0)&gt;=CZ$11),($F58-$O58)/$L58,0),IFERROR(($F58-$O58)*INDEX('S-Curve'!$C$3:$AM$39,MATCH('Development Costs'!$L58,'S-Curve'!$C$3:$C$39,0),MATCH(DATEDIF('Development Costs'!$K58,'Development Costs'!CZ$11,"m")+1,'S-Curve'!$C$3:$AM$3,0)),0))</f>
        <v>0</v>
      </c>
      <c r="DA58" s="99">
        <f>IF($N58="Equal",IF(AND(DA$11&gt;$K58,EOMONTH($M58,0)&gt;=DA$11),($F58-$O58)/$L58,0),IFERROR(($F58-$O58)*INDEX('S-Curve'!$C$3:$AM$39,MATCH('Development Costs'!$L58,'S-Curve'!$C$3:$C$39,0),MATCH(DATEDIF('Development Costs'!$K58,'Development Costs'!DA$11,"m")+1,'S-Curve'!$C$3:$AM$3,0)),0))</f>
        <v>0</v>
      </c>
      <c r="DB58" s="99">
        <f>IF($N58="Equal",IF(AND(DB$11&gt;$K58,EOMONTH($M58,0)&gt;=DB$11),($F58-$O58)/$L58,0),IFERROR(($F58-$O58)*INDEX('S-Curve'!$C$3:$AM$39,MATCH('Development Costs'!$L58,'S-Curve'!$C$3:$C$39,0),MATCH(DATEDIF('Development Costs'!$K58,'Development Costs'!DB$11,"m")+1,'S-Curve'!$C$3:$AM$3,0)),0))</f>
        <v>0</v>
      </c>
      <c r="DC58" s="99">
        <f>IF($N58="Equal",IF(AND(DC$11&gt;$K58,EOMONTH($M58,0)&gt;=DC$11),($F58-$O58)/$L58,0),IFERROR(($F58-$O58)*INDEX('S-Curve'!$C$3:$AM$39,MATCH('Development Costs'!$L58,'S-Curve'!$C$3:$C$39,0),MATCH(DATEDIF('Development Costs'!$K58,'Development Costs'!DC$11,"m")+1,'S-Curve'!$C$3:$AM$3,0)),0))</f>
        <v>0</v>
      </c>
      <c r="DD58" s="99">
        <f>IF($N58="Equal",IF(AND(DD$11&gt;$K58,EOMONTH($M58,0)&gt;=DD$11),($F58-$O58)/$L58,0),IFERROR(($F58-$O58)*INDEX('S-Curve'!$C$3:$AM$39,MATCH('Development Costs'!$L58,'S-Curve'!$C$3:$C$39,0),MATCH(DATEDIF('Development Costs'!$K58,'Development Costs'!DD$11,"m")+1,'S-Curve'!$C$3:$AM$3,0)),0))</f>
        <v>0</v>
      </c>
      <c r="DE58" s="99">
        <f>IF($N58="Equal",IF(AND(DE$11&gt;$K58,EOMONTH($M58,0)&gt;=DE$11),($F58-$O58)/$L58,0),IFERROR(($F58-$O58)*INDEX('S-Curve'!$C$3:$AM$39,MATCH('Development Costs'!$L58,'S-Curve'!$C$3:$C$39,0),MATCH(DATEDIF('Development Costs'!$K58,'Development Costs'!DE$11,"m")+1,'S-Curve'!$C$3:$AM$3,0)),0))</f>
        <v>0</v>
      </c>
      <c r="DF58" s="99">
        <f>IF($N58="Equal",IF(AND(DF$11&gt;$K58,EOMONTH($M58,0)&gt;=DF$11),($F58-$O58)/$L58,0),IFERROR(($F58-$O58)*INDEX('S-Curve'!$C$3:$AM$39,MATCH('Development Costs'!$L58,'S-Curve'!$C$3:$C$39,0),MATCH(DATEDIF('Development Costs'!$K58,'Development Costs'!DF$11,"m")+1,'S-Curve'!$C$3:$AM$3,0)),0))</f>
        <v>0</v>
      </c>
      <c r="DG58" s="99">
        <f>IF($N58="Equal",IF(AND(DG$11&gt;$K58,EOMONTH($M58,0)&gt;=DG$11),($F58-$O58)/$L58,0),IFERROR(($F58-$O58)*INDEX('S-Curve'!$C$3:$AM$39,MATCH('Development Costs'!$L58,'S-Curve'!$C$3:$C$39,0),MATCH(DATEDIF('Development Costs'!$K58,'Development Costs'!DG$11,"m")+1,'S-Curve'!$C$3:$AM$3,0)),0))</f>
        <v>0</v>
      </c>
      <c r="DH58" s="99">
        <f>IF($N58="Equal",IF(AND(DH$11&gt;$K58,EOMONTH($M58,0)&gt;=DH$11),($F58-$O58)/$L58,0),IFERROR(($F58-$O58)*INDEX('S-Curve'!$C$3:$AM$39,MATCH('Development Costs'!$L58,'S-Curve'!$C$3:$C$39,0),MATCH(DATEDIF('Development Costs'!$K58,'Development Costs'!DH$11,"m")+1,'S-Curve'!$C$3:$AM$3,0)),0))</f>
        <v>0</v>
      </c>
      <c r="DI58" s="99">
        <f>IF($N58="Equal",IF(AND(DI$11&gt;$K58,EOMONTH($M58,0)&gt;=DI$11),($F58-$O58)/$L58,0),IFERROR(($F58-$O58)*INDEX('S-Curve'!$C$3:$AM$39,MATCH('Development Costs'!$L58,'S-Curve'!$C$3:$C$39,0),MATCH(DATEDIF('Development Costs'!$K58,'Development Costs'!DI$11,"m")+1,'S-Curve'!$C$3:$AM$3,0)),0))</f>
        <v>0</v>
      </c>
      <c r="DJ58" s="99">
        <f>IF($N58="Equal",IF(AND(DJ$11&gt;$K58,EOMONTH($M58,0)&gt;=DJ$11),($F58-$O58)/$L58,0),IFERROR(($F58-$O58)*INDEX('S-Curve'!$C$3:$AM$39,MATCH('Development Costs'!$L58,'S-Curve'!$C$3:$C$39,0),MATCH(DATEDIF('Development Costs'!$K58,'Development Costs'!DJ$11,"m")+1,'S-Curve'!$C$3:$AM$3,0)),0))</f>
        <v>0</v>
      </c>
      <c r="DK58" s="99">
        <f>IF($N58="Equal",IF(AND(DK$11&gt;$K58,EOMONTH($M58,0)&gt;=DK$11),($F58-$O58)/$L58,0),IFERROR(($F58-$O58)*INDEX('S-Curve'!$C$3:$AM$39,MATCH('Development Costs'!$L58,'S-Curve'!$C$3:$C$39,0),MATCH(DATEDIF('Development Costs'!$K58,'Development Costs'!DK$11,"m")+1,'S-Curve'!$C$3:$AM$3,0)),0))</f>
        <v>0</v>
      </c>
      <c r="DL58" s="99">
        <f>IF($N58="Equal",IF(AND(DL$11&gt;$K58,EOMONTH($M58,0)&gt;=DL$11),($F58-$O58)/$L58,0),IFERROR(($F58-$O58)*INDEX('S-Curve'!$C$3:$AM$39,MATCH('Development Costs'!$L58,'S-Curve'!$C$3:$C$39,0),MATCH(DATEDIF('Development Costs'!$K58,'Development Costs'!DL$11,"m")+1,'S-Curve'!$C$3:$AM$3,0)),0))</f>
        <v>0</v>
      </c>
      <c r="DM58" s="99">
        <f>IF($N58="Equal",IF(AND(DM$11&gt;$K58,EOMONTH($M58,0)&gt;=DM$11),($F58-$O58)/$L58,0),IFERROR(($F58-$O58)*INDEX('S-Curve'!$C$3:$AM$39,MATCH('Development Costs'!$L58,'S-Curve'!$C$3:$C$39,0),MATCH(DATEDIF('Development Costs'!$K58,'Development Costs'!DM$11,"m")+1,'S-Curve'!$C$3:$AM$3,0)),0))</f>
        <v>0</v>
      </c>
      <c r="DN58" s="99">
        <f>IF($N58="Equal",IF(AND(DN$11&gt;$K58,EOMONTH($M58,0)&gt;=DN$11),($F58-$O58)/$L58,0),IFERROR(($F58-$O58)*INDEX('S-Curve'!$C$3:$AM$39,MATCH('Development Costs'!$L58,'S-Curve'!$C$3:$C$39,0),MATCH(DATEDIF('Development Costs'!$K58,'Development Costs'!DN$11,"m")+1,'S-Curve'!$C$3:$AM$3,0)),0))</f>
        <v>0</v>
      </c>
      <c r="DO58" s="99">
        <f>IF($N58="Equal",IF(AND(DO$11&gt;$K58,EOMONTH($M58,0)&gt;=DO$11),($F58-$O58)/$L58,0),IFERROR(($F58-$O58)*INDEX('S-Curve'!$C$3:$AM$39,MATCH('Development Costs'!$L58,'S-Curve'!$C$3:$C$39,0),MATCH(DATEDIF('Development Costs'!$K58,'Development Costs'!DO$11,"m")+1,'S-Curve'!$C$3:$AM$3,0)),0))</f>
        <v>0</v>
      </c>
      <c r="DP58" s="99">
        <f>IF($N58="Equal",IF(AND(DP$11&gt;$K58,EOMONTH($M58,0)&gt;=DP$11),($F58-$O58)/$L58,0),IFERROR(($F58-$O58)*INDEX('S-Curve'!$C$3:$AM$39,MATCH('Development Costs'!$L58,'S-Curve'!$C$3:$C$39,0),MATCH(DATEDIF('Development Costs'!$K58,'Development Costs'!DP$11,"m")+1,'S-Curve'!$C$3:$AM$3,0)),0))</f>
        <v>0</v>
      </c>
      <c r="DQ58" s="99">
        <f>IF($N58="Equal",IF(AND(DQ$11&gt;$K58,EOMONTH($M58,0)&gt;=DQ$11),($F58-$O58)/$L58,0),IFERROR(($F58-$O58)*INDEX('S-Curve'!$C$3:$AM$39,MATCH('Development Costs'!$L58,'S-Curve'!$C$3:$C$39,0),MATCH(DATEDIF('Development Costs'!$K58,'Development Costs'!DQ$11,"m")+1,'S-Curve'!$C$3:$AM$3,0)),0))</f>
        <v>0</v>
      </c>
      <c r="DR58" s="99">
        <f>IF($N58="Equal",IF(AND(DR$11&gt;$K58,EOMONTH($M58,0)&gt;=DR$11),($F58-$O58)/$L58,0),IFERROR(($F58-$O58)*INDEX('S-Curve'!$C$3:$AM$39,MATCH('Development Costs'!$L58,'S-Curve'!$C$3:$C$39,0),MATCH(DATEDIF('Development Costs'!$K58,'Development Costs'!DR$11,"m")+1,'S-Curve'!$C$3:$AM$3,0)),0))</f>
        <v>0</v>
      </c>
      <c r="DS58" s="99">
        <f>IF($N58="Equal",IF(AND(DS$11&gt;$K58,EOMONTH($M58,0)&gt;=DS$11),($F58-$O58)/$L58,0),IFERROR(($F58-$O58)*INDEX('S-Curve'!$C$3:$AM$39,MATCH('Development Costs'!$L58,'S-Curve'!$C$3:$C$39,0),MATCH(DATEDIF('Development Costs'!$K58,'Development Costs'!DS$11,"m")+1,'S-Curve'!$C$3:$AM$3,0)),0))</f>
        <v>0</v>
      </c>
      <c r="DT58" s="99">
        <f>IF($N58="Equal",IF(AND(DT$11&gt;$K58,EOMONTH($M58,0)&gt;=DT$11),($F58-$O58)/$L58,0),IFERROR(($F58-$O58)*INDEX('S-Curve'!$C$3:$AM$39,MATCH('Development Costs'!$L58,'S-Curve'!$C$3:$C$39,0),MATCH(DATEDIF('Development Costs'!$K58,'Development Costs'!DT$11,"m")+1,'S-Curve'!$C$3:$AM$3,0)),0))</f>
        <v>0</v>
      </c>
      <c r="DU58" s="99">
        <f>IF($N58="Equal",IF(AND(DU$11&gt;$K58,EOMONTH($M58,0)&gt;=DU$11),($F58-$O58)/$L58,0),IFERROR(($F58-$O58)*INDEX('S-Curve'!$C$3:$AM$39,MATCH('Development Costs'!$L58,'S-Curve'!$C$3:$C$39,0),MATCH(DATEDIF('Development Costs'!$K58,'Development Costs'!DU$11,"m")+1,'S-Curve'!$C$3:$AM$3,0)),0))</f>
        <v>0</v>
      </c>
      <c r="DV58" s="99">
        <f>IF($N58="Equal",IF(AND(DV$11&gt;$K58,EOMONTH($M58,0)&gt;=DV$11),($F58-$O58)/$L58,0),IFERROR(($F58-$O58)*INDEX('S-Curve'!$C$3:$AM$39,MATCH('Development Costs'!$L58,'S-Curve'!$C$3:$C$39,0),MATCH(DATEDIF('Development Costs'!$K58,'Development Costs'!DV$11,"m")+1,'S-Curve'!$C$3:$AM$3,0)),0))</f>
        <v>0</v>
      </c>
      <c r="DW58" s="99">
        <f>IF($N58="Equal",IF(AND(DW$11&gt;$K58,EOMONTH($M58,0)&gt;=DW$11),($F58-$O58)/$L58,0),IFERROR(($F58-$O58)*INDEX('S-Curve'!$C$3:$AM$39,MATCH('Development Costs'!$L58,'S-Curve'!$C$3:$C$39,0),MATCH(DATEDIF('Development Costs'!$K58,'Development Costs'!DW$11,"m")+1,'S-Curve'!$C$3:$AM$3,0)),0))</f>
        <v>0</v>
      </c>
      <c r="DX58" s="99">
        <f>IF($N58="Equal",IF(AND(DX$11&gt;$K58,EOMONTH($M58,0)&gt;=DX$11),($F58-$O58)/$L58,0),IFERROR(($F58-$O58)*INDEX('S-Curve'!$C$3:$AM$39,MATCH('Development Costs'!$L58,'S-Curve'!$C$3:$C$39,0),MATCH(DATEDIF('Development Costs'!$K58,'Development Costs'!DX$11,"m")+1,'S-Curve'!$C$3:$AM$3,0)),0))</f>
        <v>0</v>
      </c>
      <c r="DY58" s="99">
        <f>IF($N58="Equal",IF(AND(DY$11&gt;$K58,EOMONTH($M58,0)&gt;=DY$11),($F58-$O58)/$L58,0),IFERROR(($F58-$O58)*INDEX('S-Curve'!$C$3:$AM$39,MATCH('Development Costs'!$L58,'S-Curve'!$C$3:$C$39,0),MATCH(DATEDIF('Development Costs'!$K58,'Development Costs'!DY$11,"m")+1,'S-Curve'!$C$3:$AM$3,0)),0))</f>
        <v>0</v>
      </c>
      <c r="DZ58" s="99">
        <f>IF($N58="Equal",IF(AND(DZ$11&gt;$K58,EOMONTH($M58,0)&gt;=DZ$11),($F58-$O58)/$L58,0),IFERROR(($F58-$O58)*INDEX('S-Curve'!$C$3:$AM$39,MATCH('Development Costs'!$L58,'S-Curve'!$C$3:$C$39,0),MATCH(DATEDIF('Development Costs'!$K58,'Development Costs'!DZ$11,"m")+1,'S-Curve'!$C$3:$AM$3,0)),0))</f>
        <v>0</v>
      </c>
      <c r="EA58" s="99">
        <f>IF($N58="Equal",IF(AND(EA$11&gt;$K58,EOMONTH($M58,0)&gt;=EA$11),($F58-$O58)/$L58,0),IFERROR(($F58-$O58)*INDEX('S-Curve'!$C$3:$AM$39,MATCH('Development Costs'!$L58,'S-Curve'!$C$3:$C$39,0),MATCH(DATEDIF('Development Costs'!$K58,'Development Costs'!EA$11,"m")+1,'S-Curve'!$C$3:$AM$3,0)),0))</f>
        <v>0</v>
      </c>
      <c r="EB58" s="99">
        <f>IF($N58="Equal",IF(AND(EB$11&gt;$K58,EOMONTH($M58,0)&gt;=EB$11),($F58-$O58)/$L58,0),IFERROR(($F58-$O58)*INDEX('S-Curve'!$C$3:$AM$39,MATCH('Development Costs'!$L58,'S-Curve'!$C$3:$C$39,0),MATCH(DATEDIF('Development Costs'!$K58,'Development Costs'!EB$11,"m")+1,'S-Curve'!$C$3:$AM$3,0)),0))</f>
        <v>0</v>
      </c>
      <c r="EC58" s="99">
        <f>IF($N58="Equal",IF(AND(EC$11&gt;$K58,EOMONTH($M58,0)&gt;=EC$11),($F58-$O58)/$L58,0),IFERROR(($F58-$O58)*INDEX('S-Curve'!$C$3:$AM$39,MATCH('Development Costs'!$L58,'S-Curve'!$C$3:$C$39,0),MATCH(DATEDIF('Development Costs'!$K58,'Development Costs'!EC$11,"m")+1,'S-Curve'!$C$3:$AM$3,0)),0))</f>
        <v>0</v>
      </c>
      <c r="ED58" s="99">
        <f>IF($N58="Equal",IF(AND(ED$11&gt;$K58,EOMONTH($M58,0)&gt;=ED$11),($F58-$O58)/$L58,0),IFERROR(($F58-$O58)*INDEX('S-Curve'!$C$3:$AM$39,MATCH('Development Costs'!$L58,'S-Curve'!$C$3:$C$39,0),MATCH(DATEDIF('Development Costs'!$K58,'Development Costs'!ED$11,"m")+1,'S-Curve'!$C$3:$AM$3,0)),0))</f>
        <v>0</v>
      </c>
      <c r="EE58" s="99">
        <f>IF($N58="Equal",IF(AND(EE$11&gt;$K58,EOMONTH($M58,0)&gt;=EE$11),($F58-$O58)/$L58,0),IFERROR(($F58-$O58)*INDEX('S-Curve'!$C$3:$AM$39,MATCH('Development Costs'!$L58,'S-Curve'!$C$3:$C$39,0),MATCH(DATEDIF('Development Costs'!$K58,'Development Costs'!EE$11,"m")+1,'S-Curve'!$C$3:$AM$3,0)),0))</f>
        <v>0</v>
      </c>
      <c r="EF58" s="99">
        <f>IF($N58="Equal",IF(AND(EF$11&gt;$K58,EOMONTH($M58,0)&gt;=EF$11),($F58-$O58)/$L58,0),IFERROR(($F58-$O58)*INDEX('S-Curve'!$C$3:$AM$39,MATCH('Development Costs'!$L58,'S-Curve'!$C$3:$C$39,0),MATCH(DATEDIF('Development Costs'!$K58,'Development Costs'!EF$11,"m")+1,'S-Curve'!$C$3:$AM$3,0)),0))</f>
        <v>0</v>
      </c>
      <c r="EG58" s="99">
        <f>IF(EC58="Equal",IF(AND(EG$11&gt;$K58,EOMONTH($M58,0)&gt;=EG$11),($F58-$O58)/$L58,0),IFERROR(($F58-$O58)*INDEX('S-Curve'!$C$3:$AM$39,MATCH('Development Costs'!$L58,'S-Curve'!$C$3:$C$39,0),MATCH(DATEDIF('Development Costs'!$K58,'Development Costs'!EG$11,"m")+1,'S-Curve'!$C$3:$AM$3,0)),0))</f>
        <v>0</v>
      </c>
    </row>
    <row r="59" spans="2:137">
      <c r="B59" s="5" t="s">
        <v>768</v>
      </c>
      <c r="E59" s="1">
        <v>1</v>
      </c>
      <c r="F59" s="71">
        <v>1120152</v>
      </c>
      <c r="G59" s="105">
        <f t="shared" si="27"/>
        <v>4.7270179939907502</v>
      </c>
      <c r="H59" s="99">
        <f>F59/Assumptions!$D$60</f>
        <v>6054.8756756756757</v>
      </c>
      <c r="I59" s="32">
        <f t="shared" ca="1" si="28"/>
        <v>1.1739361573106236E-2</v>
      </c>
      <c r="K59" s="73">
        <f>Assumptions!$D$16</f>
        <v>46204</v>
      </c>
      <c r="L59" s="155">
        <f>Assumptions!$D$17</f>
        <v>23</v>
      </c>
      <c r="M59" s="149">
        <f t="shared" si="29"/>
        <v>46874</v>
      </c>
      <c r="N59" s="70" t="s">
        <v>400</v>
      </c>
      <c r="O59" s="71">
        <v>0</v>
      </c>
      <c r="P59" s="1" t="str">
        <f t="shared" si="8"/>
        <v/>
      </c>
      <c r="Q59" s="99">
        <f t="shared" si="30"/>
        <v>0</v>
      </c>
      <c r="R59" s="99">
        <f>IF($N59="Equal",IF(AND(R$11&gt;$K59,EOMONTH($M59,0)&gt;=R$11),($F59-$O59)/$L59,0),IFERROR(($F59-$O59)*INDEX('S-Curve'!$C$3:$AM$39,MATCH('Development Costs'!$L59,'S-Curve'!$C$3:$C$39,0),MATCH(DATEDIF('Development Costs'!$K59,'Development Costs'!R$11,"m")+1,'S-Curve'!$C$3:$AM$3,0)),0))</f>
        <v>11201.52</v>
      </c>
      <c r="S59" s="99">
        <f>IF($N59="Equal",IF(AND(S$11&gt;$K59,EOMONTH($M59,0)&gt;=S$11),($F59-$O59)/$L59,0),IFERROR(($F59-$O59)*INDEX('S-Curve'!$C$3:$AM$39,MATCH('Development Costs'!$L59,'S-Curve'!$C$3:$C$39,0),MATCH(DATEDIF('Development Costs'!$K59,'Development Costs'!S$11,"m")+1,'S-Curve'!$C$3:$AM$3,0)),0))</f>
        <v>11201.52</v>
      </c>
      <c r="T59" s="99">
        <f>IF($N59="Equal",IF(AND(T$11&gt;$K59,EOMONTH($M59,0)&gt;=T$11),($F59-$O59)/$L59,0),IFERROR(($F59-$O59)*INDEX('S-Curve'!$C$3:$AM$39,MATCH('Development Costs'!$L59,'S-Curve'!$C$3:$C$39,0),MATCH(DATEDIF('Development Costs'!$K59,'Development Costs'!T$11,"m")+1,'S-Curve'!$C$3:$AM$3,0)),0))</f>
        <v>11201.52</v>
      </c>
      <c r="U59" s="99">
        <f>IF($N59="Equal",IF(AND(U$11&gt;$K59,EOMONTH($M59,0)&gt;=U$11),($F59-$O59)/$L59,0),IFERROR(($F59-$O59)*INDEX('S-Curve'!$C$3:$AM$39,MATCH('Development Costs'!$L59,'S-Curve'!$C$3:$C$39,0),MATCH(DATEDIF('Development Costs'!$K59,'Development Costs'!U$11,"m")+1,'S-Curve'!$C$3:$AM$3,0)),0))</f>
        <v>11201.52</v>
      </c>
      <c r="V59" s="99">
        <f>IF($N59="Equal",IF(AND(V$11&gt;$K59,EOMONTH($M59,0)&gt;=V$11),($F59-$O59)/$L59,0),IFERROR(($F59-$O59)*INDEX('S-Curve'!$C$3:$AM$39,MATCH('Development Costs'!$L59,'S-Curve'!$C$3:$C$39,0),MATCH(DATEDIF('Development Costs'!$K59,'Development Costs'!V$11,"m")+1,'S-Curve'!$C$3:$AM$3,0)),0))</f>
        <v>22403.040000000001</v>
      </c>
      <c r="W59" s="99">
        <f>IF($N59="Equal",IF(AND(W$11&gt;$K59,EOMONTH($M59,0)&gt;=W$11),($F59-$O59)/$L59,0),IFERROR(($F59-$O59)*INDEX('S-Curve'!$C$3:$AM$39,MATCH('Development Costs'!$L59,'S-Curve'!$C$3:$C$39,0),MATCH(DATEDIF('Development Costs'!$K59,'Development Costs'!W$11,"m")+1,'S-Curve'!$C$3:$AM$3,0)),0))</f>
        <v>22403.040000000001</v>
      </c>
      <c r="X59" s="99">
        <f>IF($N59="Equal",IF(AND(X$11&gt;$K59,EOMONTH($M59,0)&gt;=X$11),($F59-$O59)/$L59,0),IFERROR(($F59-$O59)*INDEX('S-Curve'!$C$3:$AM$39,MATCH('Development Costs'!$L59,'S-Curve'!$C$3:$C$39,0),MATCH(DATEDIF('Development Costs'!$K59,'Development Costs'!X$11,"m")+1,'S-Curve'!$C$3:$AM$3,0)),0))</f>
        <v>22403.040000000001</v>
      </c>
      <c r="Y59" s="99">
        <f>IF($N59="Equal",IF(AND(Y$11&gt;$K59,EOMONTH($M59,0)&gt;=Y$11),($F59-$O59)/$L59,0),IFERROR(($F59-$O59)*INDEX('S-Curve'!$C$3:$AM$39,MATCH('Development Costs'!$L59,'S-Curve'!$C$3:$C$39,0),MATCH(DATEDIF('Development Costs'!$K59,'Development Costs'!Y$11,"m")+1,'S-Curve'!$C$3:$AM$3,0)),0))</f>
        <v>33604.559999999998</v>
      </c>
      <c r="Z59" s="99">
        <f>IF($N59="Equal",IF(AND(Z$11&gt;$K59,EOMONTH($M59,0)&gt;=Z$11),($F59-$O59)/$L59,0),IFERROR(($F59-$O59)*INDEX('S-Curve'!$C$3:$AM$39,MATCH('Development Costs'!$L59,'S-Curve'!$C$3:$C$39,0),MATCH(DATEDIF('Development Costs'!$K59,'Development Costs'!Z$11,"m")+1,'S-Curve'!$C$3:$AM$3,0)),0))</f>
        <v>44806.080000000002</v>
      </c>
      <c r="AA59" s="99">
        <f>IF($N59="Equal",IF(AND(AA$11&gt;$K59,EOMONTH($M59,0)&gt;=AA$11),($F59-$O59)/$L59,0),IFERROR(($F59-$O59)*INDEX('S-Curve'!$C$3:$AM$39,MATCH('Development Costs'!$L59,'S-Curve'!$C$3:$C$39,0),MATCH(DATEDIF('Development Costs'!$K59,'Development Costs'!AA$11,"m")+1,'S-Curve'!$C$3:$AM$3,0)),0))</f>
        <v>67209.119999999995</v>
      </c>
      <c r="AB59" s="99">
        <f>IF($N59="Equal",IF(AND(AB$11&gt;$K59,EOMONTH($M59,0)&gt;=AB$11),($F59-$O59)/$L59,0),IFERROR(($F59-$O59)*INDEX('S-Curve'!$C$3:$AM$39,MATCH('Development Costs'!$L59,'S-Curve'!$C$3:$C$39,0),MATCH(DATEDIF('Development Costs'!$K59,'Development Costs'!AB$11,"m")+1,'S-Curve'!$C$3:$AM$3,0)),0))</f>
        <v>78410.640000000014</v>
      </c>
      <c r="AC59" s="99">
        <f>IF($N59="Equal",IF(AND(AC$11&gt;$K59,EOMONTH($M59,0)&gt;=AC$11),($F59-$O59)/$L59,0),IFERROR(($F59-$O59)*INDEX('S-Curve'!$C$3:$AM$39,MATCH('Development Costs'!$L59,'S-Curve'!$C$3:$C$39,0),MATCH(DATEDIF('Development Costs'!$K59,'Development Costs'!AC$11,"m")+1,'S-Curve'!$C$3:$AM$3,0)),0))</f>
        <v>78410.640000000014</v>
      </c>
      <c r="AD59" s="99">
        <f>IF($N59="Equal",IF(AND(AD$11&gt;$K59,EOMONTH($M59,0)&gt;=AD$11),($F59-$O59)/$L59,0),IFERROR(($F59-$O59)*INDEX('S-Curve'!$C$3:$AM$39,MATCH('Development Costs'!$L59,'S-Curve'!$C$3:$C$39,0),MATCH(DATEDIF('Development Costs'!$K59,'Development Costs'!AD$11,"m")+1,'S-Curve'!$C$3:$AM$3,0)),0))</f>
        <v>89612.160000000003</v>
      </c>
      <c r="AE59" s="99">
        <f>IF($N59="Equal",IF(AND(AE$11&gt;$K59,EOMONTH($M59,0)&gt;=AE$11),($F59-$O59)/$L59,0),IFERROR(($F59-$O59)*INDEX('S-Curve'!$C$3:$AM$39,MATCH('Development Costs'!$L59,'S-Curve'!$C$3:$C$39,0),MATCH(DATEDIF('Development Costs'!$K59,'Development Costs'!AE$11,"m")+1,'S-Curve'!$C$3:$AM$3,0)),0))</f>
        <v>89612.160000000003</v>
      </c>
      <c r="AF59" s="99">
        <f>IF($N59="Equal",IF(AND(AF$11&gt;$K59,EOMONTH($M59,0)&gt;=AF$11),($F59-$O59)/$L59,0),IFERROR(($F59-$O59)*INDEX('S-Curve'!$C$3:$AM$39,MATCH('Development Costs'!$L59,'S-Curve'!$C$3:$C$39,0),MATCH(DATEDIF('Development Costs'!$K59,'Development Costs'!AF$11,"m")+1,'S-Curve'!$C$3:$AM$3,0)),0))</f>
        <v>78410.640000000014</v>
      </c>
      <c r="AG59" s="99">
        <f>IF($N59="Equal",IF(AND(AG$11&gt;$K59,EOMONTH($M59,0)&gt;=AG$11),($F59-$O59)/$L59,0),IFERROR(($F59-$O59)*INDEX('S-Curve'!$C$3:$AM$39,MATCH('Development Costs'!$L59,'S-Curve'!$C$3:$C$39,0),MATCH(DATEDIF('Development Costs'!$K59,'Development Costs'!AG$11,"m")+1,'S-Curve'!$C$3:$AM$3,0)),0))</f>
        <v>67209.119999999995</v>
      </c>
      <c r="AH59" s="99">
        <f>IF($N59="Equal",IF(AND(AH$11&gt;$K59,EOMONTH($M59,0)&gt;=AH$11),($F59-$O59)/$L59,0),IFERROR(($F59-$O59)*INDEX('S-Curve'!$C$3:$AM$39,MATCH('Development Costs'!$L59,'S-Curve'!$C$3:$C$39,0),MATCH(DATEDIF('Development Costs'!$K59,'Development Costs'!AH$11,"m")+1,'S-Curve'!$C$3:$AM$3,0)),0))</f>
        <v>67209.119999999995</v>
      </c>
      <c r="AI59" s="99">
        <f>IF($N59="Equal",IF(AND(AI$11&gt;$K59,EOMONTH($M59,0)&gt;=AI$11),($F59-$O59)/$L59,0),IFERROR(($F59-$O59)*INDEX('S-Curve'!$C$3:$AM$39,MATCH('Development Costs'!$L59,'S-Curve'!$C$3:$C$39,0),MATCH(DATEDIF('Development Costs'!$K59,'Development Costs'!AI$11,"m")+1,'S-Curve'!$C$3:$AM$3,0)),0))</f>
        <v>56007.600000000006</v>
      </c>
      <c r="AJ59" s="99">
        <f>IF($N59="Equal",IF(AND(AJ$11&gt;$K59,EOMONTH($M59,0)&gt;=AJ$11),($F59-$O59)/$L59,0),IFERROR(($F59-$O59)*INDEX('S-Curve'!$C$3:$AM$39,MATCH('Development Costs'!$L59,'S-Curve'!$C$3:$C$39,0),MATCH(DATEDIF('Development Costs'!$K59,'Development Costs'!AJ$11,"m")+1,'S-Curve'!$C$3:$AM$3,0)),0))</f>
        <v>56007.600000000006</v>
      </c>
      <c r="AK59" s="99">
        <f>IF($N59="Equal",IF(AND(AK$11&gt;$K59,EOMONTH($M59,0)&gt;=AK$11),($F59-$O59)/$L59,0),IFERROR(($F59-$O59)*INDEX('S-Curve'!$C$3:$AM$39,MATCH('Development Costs'!$L59,'S-Curve'!$C$3:$C$39,0),MATCH(DATEDIF('Development Costs'!$K59,'Development Costs'!AK$11,"m")+1,'S-Curve'!$C$3:$AM$3,0)),0))</f>
        <v>33604.559999999998</v>
      </c>
      <c r="AL59" s="99">
        <f>IF($N59="Equal",IF(AND(AL$11&gt;$K59,EOMONTH($M59,0)&gt;=AL$11),($F59-$O59)/$L59,0),IFERROR(($F59-$O59)*INDEX('S-Curve'!$C$3:$AM$39,MATCH('Development Costs'!$L59,'S-Curve'!$C$3:$C$39,0),MATCH(DATEDIF('Development Costs'!$K59,'Development Costs'!AL$11,"m")+1,'S-Curve'!$C$3:$AM$3,0)),0))</f>
        <v>33604.559999999998</v>
      </c>
      <c r="AM59" s="99">
        <f>IF($N59="Equal",IF(AND(AM$11&gt;$K59,EOMONTH($M59,0)&gt;=AM$11),($F59-$O59)/$L59,0),IFERROR(($F59-$O59)*INDEX('S-Curve'!$C$3:$AM$39,MATCH('Development Costs'!$L59,'S-Curve'!$C$3:$C$39,0),MATCH(DATEDIF('Development Costs'!$K59,'Development Costs'!AM$11,"m")+1,'S-Curve'!$C$3:$AM$3,0)),0))</f>
        <v>22403.040000000001</v>
      </c>
      <c r="AN59" s="99">
        <f>IF($N59="Equal",IF(AND(AN$11&gt;$K59,EOMONTH($M59,0)&gt;=AN$11),($F59-$O59)/$L59,0),IFERROR(($F59-$O59)*INDEX('S-Curve'!$C$3:$AM$39,MATCH('Development Costs'!$L59,'S-Curve'!$C$3:$C$39,0),MATCH(DATEDIF('Development Costs'!$K59,'Development Costs'!AN$11,"m")+1,'S-Curve'!$C$3:$AM$3,0)),0))</f>
        <v>112015.20000000001</v>
      </c>
      <c r="AO59" s="99">
        <f>IF($N59="Equal",IF(AND(AO$11&gt;$K59,EOMONTH($M59,0)&gt;=AO$11),($F59-$O59)/$L59,0),IFERROR(($F59-$O59)*INDEX('S-Curve'!$C$3:$AM$39,MATCH('Development Costs'!$L59,'S-Curve'!$C$3:$C$39,0),MATCH(DATEDIF('Development Costs'!$K59,'Development Costs'!AO$11,"m")+1,'S-Curve'!$C$3:$AM$3,0)),0))</f>
        <v>0</v>
      </c>
      <c r="AP59" s="99">
        <f>IF($N59="Equal",IF(AND(AP$11&gt;$K59,EOMONTH($M59,0)&gt;=AP$11),($F59-$O59)/$L59,0),IFERROR(($F59-$O59)*INDEX('S-Curve'!$C$3:$AM$39,MATCH('Development Costs'!$L59,'S-Curve'!$C$3:$C$39,0),MATCH(DATEDIF('Development Costs'!$K59,'Development Costs'!AP$11,"m")+1,'S-Curve'!$C$3:$AM$3,0)),0))</f>
        <v>0</v>
      </c>
      <c r="AQ59" s="99">
        <f>IF($N59="Equal",IF(AND(AQ$11&gt;$K59,EOMONTH($M59,0)&gt;=AQ$11),($F59-$O59)/$L59,0),IFERROR(($F59-$O59)*INDEX('S-Curve'!$C$3:$AM$39,MATCH('Development Costs'!$L59,'S-Curve'!$C$3:$C$39,0),MATCH(DATEDIF('Development Costs'!$K59,'Development Costs'!AQ$11,"m")+1,'S-Curve'!$C$3:$AM$3,0)),0))</f>
        <v>0</v>
      </c>
      <c r="AR59" s="99">
        <f>IF($N59="Equal",IF(AND(AR$11&gt;$K59,EOMONTH($M59,0)&gt;=AR$11),($F59-$O59)/$L59,0),IFERROR(($F59-$O59)*INDEX('S-Curve'!$C$3:$AM$39,MATCH('Development Costs'!$L59,'S-Curve'!$C$3:$C$39,0),MATCH(DATEDIF('Development Costs'!$K59,'Development Costs'!AR$11,"m")+1,'S-Curve'!$C$3:$AM$3,0)),0))</f>
        <v>0</v>
      </c>
      <c r="AS59" s="99">
        <f>IF($N59="Equal",IF(AND(AS$11&gt;$K59,EOMONTH($M59,0)&gt;=AS$11),($F59-$O59)/$L59,0),IFERROR(($F59-$O59)*INDEX('S-Curve'!$C$3:$AM$39,MATCH('Development Costs'!$L59,'S-Curve'!$C$3:$C$39,0),MATCH(DATEDIF('Development Costs'!$K59,'Development Costs'!AS$11,"m")+1,'S-Curve'!$C$3:$AM$3,0)),0))</f>
        <v>0</v>
      </c>
      <c r="AT59" s="99">
        <f>IF($N59="Equal",IF(AND(AT$11&gt;$K59,EOMONTH($M59,0)&gt;=AT$11),($F59-$O59)/$L59,0),IFERROR(($F59-$O59)*INDEX('S-Curve'!$C$3:$AM$39,MATCH('Development Costs'!$L59,'S-Curve'!$C$3:$C$39,0),MATCH(DATEDIF('Development Costs'!$K59,'Development Costs'!AT$11,"m")+1,'S-Curve'!$C$3:$AM$3,0)),0))</f>
        <v>0</v>
      </c>
      <c r="AU59" s="99">
        <f>IF($N59="Equal",IF(AND(AU$11&gt;$K59,EOMONTH($M59,0)&gt;=AU$11),($F59-$O59)/$L59,0),IFERROR(($F59-$O59)*INDEX('S-Curve'!$C$3:$AM$39,MATCH('Development Costs'!$L59,'S-Curve'!$C$3:$C$39,0),MATCH(DATEDIF('Development Costs'!$K59,'Development Costs'!AU$11,"m")+1,'S-Curve'!$C$3:$AM$3,0)),0))</f>
        <v>0</v>
      </c>
      <c r="AV59" s="99">
        <f>IF($N59="Equal",IF(AND(AV$11&gt;$K59,EOMONTH($M59,0)&gt;=AV$11),($F59-$O59)/$L59,0),IFERROR(($F59-$O59)*INDEX('S-Curve'!$C$3:$AM$39,MATCH('Development Costs'!$L59,'S-Curve'!$C$3:$C$39,0),MATCH(DATEDIF('Development Costs'!$K59,'Development Costs'!AV$11,"m")+1,'S-Curve'!$C$3:$AM$3,0)),0))</f>
        <v>0</v>
      </c>
      <c r="AW59" s="99">
        <f>IF($N59="Equal",IF(AND(AW$11&gt;$K59,EOMONTH($M59,0)&gt;=AW$11),($F59-$O59)/$L59,0),IFERROR(($F59-$O59)*INDEX('S-Curve'!$C$3:$AM$39,MATCH('Development Costs'!$L59,'S-Curve'!$C$3:$C$39,0),MATCH(DATEDIF('Development Costs'!$K59,'Development Costs'!AW$11,"m")+1,'S-Curve'!$C$3:$AM$3,0)),0))</f>
        <v>0</v>
      </c>
      <c r="AX59" s="99">
        <f>IF($N59="Equal",IF(AND(AX$11&gt;$K59,EOMONTH($M59,0)&gt;=AX$11),($F59-$O59)/$L59,0),IFERROR(($F59-$O59)*INDEX('S-Curve'!$C$3:$AM$39,MATCH('Development Costs'!$L59,'S-Curve'!$C$3:$C$39,0),MATCH(DATEDIF('Development Costs'!$K59,'Development Costs'!AX$11,"m")+1,'S-Curve'!$C$3:$AM$3,0)),0))</f>
        <v>0</v>
      </c>
      <c r="AY59" s="99">
        <f>IF($N59="Equal",IF(AND(AY$11&gt;$K59,EOMONTH($M59,0)&gt;=AY$11),($F59-$O59)/$L59,0),IFERROR(($F59-$O59)*INDEX('S-Curve'!$C$3:$AM$39,MATCH('Development Costs'!$L59,'S-Curve'!$C$3:$C$39,0),MATCH(DATEDIF('Development Costs'!$K59,'Development Costs'!AY$11,"m")+1,'S-Curve'!$C$3:$AM$3,0)),0))</f>
        <v>0</v>
      </c>
      <c r="AZ59" s="99">
        <f>IF($N59="Equal",IF(AND(AZ$11&gt;$K59,EOMONTH($M59,0)&gt;=AZ$11),($F59-$O59)/$L59,0),IFERROR(($F59-$O59)*INDEX('S-Curve'!$C$3:$AM$39,MATCH('Development Costs'!$L59,'S-Curve'!$C$3:$C$39,0),MATCH(DATEDIF('Development Costs'!$K59,'Development Costs'!AZ$11,"m")+1,'S-Curve'!$C$3:$AM$3,0)),0))</f>
        <v>0</v>
      </c>
      <c r="BA59" s="99">
        <f>IF($N59="Equal",IF(AND(BA$11&gt;$K59,EOMONTH($M59,0)&gt;=BA$11),($F59-$O59)/$L59,0),IFERROR(($F59-$O59)*INDEX('S-Curve'!$C$3:$AM$39,MATCH('Development Costs'!$L59,'S-Curve'!$C$3:$C$39,0),MATCH(DATEDIF('Development Costs'!$K59,'Development Costs'!BA$11,"m")+1,'S-Curve'!$C$3:$AM$3,0)),0))</f>
        <v>0</v>
      </c>
      <c r="BB59" s="99">
        <f>IF($N59="Equal",IF(AND(BB$11&gt;$K59,EOMONTH($M59,0)&gt;=BB$11),($F59-$O59)/$L59,0),IFERROR(($F59-$O59)*INDEX('S-Curve'!$C$3:$AM$39,MATCH('Development Costs'!$L59,'S-Curve'!$C$3:$C$39,0),MATCH(DATEDIF('Development Costs'!$K59,'Development Costs'!BB$11,"m")+1,'S-Curve'!$C$3:$AM$3,0)),0))</f>
        <v>0</v>
      </c>
      <c r="BC59" s="99">
        <f>IF($N59="Equal",IF(AND(BC$11&gt;$K59,EOMONTH($M59,0)&gt;=BC$11),($F59-$O59)/$L59,0),IFERROR(($F59-$O59)*INDEX('S-Curve'!$C$3:$AM$39,MATCH('Development Costs'!$L59,'S-Curve'!$C$3:$C$39,0),MATCH(DATEDIF('Development Costs'!$K59,'Development Costs'!BC$11,"m")+1,'S-Curve'!$C$3:$AM$3,0)),0))</f>
        <v>0</v>
      </c>
      <c r="BD59" s="99">
        <f>IF($N59="Equal",IF(AND(BD$11&gt;$K59,EOMONTH($M59,0)&gt;=BD$11),($F59-$O59)/$L59,0),IFERROR(($F59-$O59)*INDEX('S-Curve'!$C$3:$AM$39,MATCH('Development Costs'!$L59,'S-Curve'!$C$3:$C$39,0),MATCH(DATEDIF('Development Costs'!$K59,'Development Costs'!BD$11,"m")+1,'S-Curve'!$C$3:$AM$3,0)),0))</f>
        <v>0</v>
      </c>
      <c r="BE59" s="99">
        <f>IF($N59="Equal",IF(AND(BE$11&gt;$K59,EOMONTH($M59,0)&gt;=BE$11),($F59-$O59)/$L59,0),IFERROR(($F59-$O59)*INDEX('S-Curve'!$C$3:$AM$39,MATCH('Development Costs'!$L59,'S-Curve'!$C$3:$C$39,0),MATCH(DATEDIF('Development Costs'!$K59,'Development Costs'!BE$11,"m")+1,'S-Curve'!$C$3:$AM$3,0)),0))</f>
        <v>0</v>
      </c>
      <c r="BF59" s="99">
        <f>IF($N59="Equal",IF(AND(BF$11&gt;$K59,EOMONTH($M59,0)&gt;=BF$11),($F59-$O59)/$L59,0),IFERROR(($F59-$O59)*INDEX('S-Curve'!$C$3:$AM$39,MATCH('Development Costs'!$L59,'S-Curve'!$C$3:$C$39,0),MATCH(DATEDIF('Development Costs'!$K59,'Development Costs'!BF$11,"m")+1,'S-Curve'!$C$3:$AM$3,0)),0))</f>
        <v>0</v>
      </c>
      <c r="BG59" s="99">
        <f>IF($N59="Equal",IF(AND(BG$11&gt;$K59,EOMONTH($M59,0)&gt;=BG$11),($F59-$O59)/$L59,0),IFERROR(($F59-$O59)*INDEX('S-Curve'!$C$3:$AM$39,MATCH('Development Costs'!$L59,'S-Curve'!$C$3:$C$39,0),MATCH(DATEDIF('Development Costs'!$K59,'Development Costs'!BG$11,"m")+1,'S-Curve'!$C$3:$AM$3,0)),0))</f>
        <v>0</v>
      </c>
      <c r="BH59" s="99">
        <f>IF($N59="Equal",IF(AND(BH$11&gt;$K59,EOMONTH($M59,0)&gt;=BH$11),($F59-$O59)/$L59,0),IFERROR(($F59-$O59)*INDEX('S-Curve'!$C$3:$AM$39,MATCH('Development Costs'!$L59,'S-Curve'!$C$3:$C$39,0),MATCH(DATEDIF('Development Costs'!$K59,'Development Costs'!BH$11,"m")+1,'S-Curve'!$C$3:$AM$3,0)),0))</f>
        <v>0</v>
      </c>
      <c r="BI59" s="99">
        <f>IF($N59="Equal",IF(AND(BI$11&gt;$K59,EOMONTH($M59,0)&gt;=BI$11),($F59-$O59)/$L59,0),IFERROR(($F59-$O59)*INDEX('S-Curve'!$C$3:$AM$39,MATCH('Development Costs'!$L59,'S-Curve'!$C$3:$C$39,0),MATCH(DATEDIF('Development Costs'!$K59,'Development Costs'!BI$11,"m")+1,'S-Curve'!$C$3:$AM$3,0)),0))</f>
        <v>0</v>
      </c>
      <c r="BJ59" s="99">
        <f>IF($N59="Equal",IF(AND(BJ$11&gt;$K59,EOMONTH($M59,0)&gt;=BJ$11),($F59-$O59)/$L59,0),IFERROR(($F59-$O59)*INDEX('S-Curve'!$C$3:$AM$39,MATCH('Development Costs'!$L59,'S-Curve'!$C$3:$C$39,0),MATCH(DATEDIF('Development Costs'!$K59,'Development Costs'!BJ$11,"m")+1,'S-Curve'!$C$3:$AM$3,0)),0))</f>
        <v>0</v>
      </c>
      <c r="BK59" s="99">
        <f>IF($N59="Equal",IF(AND(BK$11&gt;$K59,EOMONTH($M59,0)&gt;=BK$11),($F59-$O59)/$L59,0),IFERROR(($F59-$O59)*INDEX('S-Curve'!$C$3:$AM$39,MATCH('Development Costs'!$L59,'S-Curve'!$C$3:$C$39,0),MATCH(DATEDIF('Development Costs'!$K59,'Development Costs'!BK$11,"m")+1,'S-Curve'!$C$3:$AM$3,0)),0))</f>
        <v>0</v>
      </c>
      <c r="BL59" s="99">
        <f>IF($N59="Equal",IF(AND(BL$11&gt;$K59,EOMONTH($M59,0)&gt;=BL$11),($F59-$O59)/$L59,0),IFERROR(($F59-$O59)*INDEX('S-Curve'!$C$3:$AM$39,MATCH('Development Costs'!$L59,'S-Curve'!$C$3:$C$39,0),MATCH(DATEDIF('Development Costs'!$K59,'Development Costs'!BL$11,"m")+1,'S-Curve'!$C$3:$AM$3,0)),0))</f>
        <v>0</v>
      </c>
      <c r="BM59" s="99">
        <f>IF($N59="Equal",IF(AND(BM$11&gt;$K59,EOMONTH($M59,0)&gt;=BM$11),($F59-$O59)/$L59,0),IFERROR(($F59-$O59)*INDEX('S-Curve'!$C$3:$AM$39,MATCH('Development Costs'!$L59,'S-Curve'!$C$3:$C$39,0),MATCH(DATEDIF('Development Costs'!$K59,'Development Costs'!BM$11,"m")+1,'S-Curve'!$C$3:$AM$3,0)),0))</f>
        <v>0</v>
      </c>
      <c r="BN59" s="99">
        <f>IF($N59="Equal",IF(AND(BN$11&gt;$K59,EOMONTH($M59,0)&gt;=BN$11),($F59-$O59)/$L59,0),IFERROR(($F59-$O59)*INDEX('S-Curve'!$C$3:$AM$39,MATCH('Development Costs'!$L59,'S-Curve'!$C$3:$C$39,0),MATCH(DATEDIF('Development Costs'!$K59,'Development Costs'!BN$11,"m")+1,'S-Curve'!$C$3:$AM$3,0)),0))</f>
        <v>0</v>
      </c>
      <c r="BO59" s="99">
        <f>IF($N59="Equal",IF(AND(BO$11&gt;$K59,EOMONTH($M59,0)&gt;=BO$11),($F59-$O59)/$L59,0),IFERROR(($F59-$O59)*INDEX('S-Curve'!$C$3:$AM$39,MATCH('Development Costs'!$L59,'S-Curve'!$C$3:$C$39,0),MATCH(DATEDIF('Development Costs'!$K59,'Development Costs'!BO$11,"m")+1,'S-Curve'!$C$3:$AM$3,0)),0))</f>
        <v>0</v>
      </c>
      <c r="BP59" s="99">
        <f>IF($N59="Equal",IF(AND(BP$11&gt;$K59,EOMONTH($M59,0)&gt;=BP$11),($F59-$O59)/$L59,0),IFERROR(($F59-$O59)*INDEX('S-Curve'!$C$3:$AM$39,MATCH('Development Costs'!$L59,'S-Curve'!$C$3:$C$39,0),MATCH(DATEDIF('Development Costs'!$K59,'Development Costs'!BP$11,"m")+1,'S-Curve'!$C$3:$AM$3,0)),0))</f>
        <v>0</v>
      </c>
      <c r="BQ59" s="99">
        <f>IF($N59="Equal",IF(AND(BQ$11&gt;$K59,EOMONTH($M59,0)&gt;=BQ$11),($F59-$O59)/$L59,0),IFERROR(($F59-$O59)*INDEX('S-Curve'!$C$3:$AM$39,MATCH('Development Costs'!$L59,'S-Curve'!$C$3:$C$39,0),MATCH(DATEDIF('Development Costs'!$K59,'Development Costs'!BQ$11,"m")+1,'S-Curve'!$C$3:$AM$3,0)),0))</f>
        <v>0</v>
      </c>
      <c r="BR59" s="99">
        <f>IF($N59="Equal",IF(AND(BR$11&gt;$K59,EOMONTH($M59,0)&gt;=BR$11),($F59-$O59)/$L59,0),IFERROR(($F59-$O59)*INDEX('S-Curve'!$C$3:$AM$39,MATCH('Development Costs'!$L59,'S-Curve'!$C$3:$C$39,0),MATCH(DATEDIF('Development Costs'!$K59,'Development Costs'!BR$11,"m")+1,'S-Curve'!$C$3:$AM$3,0)),0))</f>
        <v>0</v>
      </c>
      <c r="BS59" s="99">
        <f>IF($N59="Equal",IF(AND(BS$11&gt;$K59,EOMONTH($M59,0)&gt;=BS$11),($F59-$O59)/$L59,0),IFERROR(($F59-$O59)*INDEX('S-Curve'!$C$3:$AM$39,MATCH('Development Costs'!$L59,'S-Curve'!$C$3:$C$39,0),MATCH(DATEDIF('Development Costs'!$K59,'Development Costs'!BS$11,"m")+1,'S-Curve'!$C$3:$AM$3,0)),0))</f>
        <v>0</v>
      </c>
      <c r="BT59" s="99">
        <f>IF($N59="Equal",IF(AND(BT$11&gt;$K59,EOMONTH($M59,0)&gt;=BT$11),($F59-$O59)/$L59,0),IFERROR(($F59-$O59)*INDEX('S-Curve'!$C$3:$AM$39,MATCH('Development Costs'!$L59,'S-Curve'!$C$3:$C$39,0),MATCH(DATEDIF('Development Costs'!$K59,'Development Costs'!BT$11,"m")+1,'S-Curve'!$C$3:$AM$3,0)),0))</f>
        <v>0</v>
      </c>
      <c r="BU59" s="99">
        <f>IF($N59="Equal",IF(AND(BU$11&gt;$K59,EOMONTH($M59,0)&gt;=BU$11),($F59-$O59)/$L59,0),IFERROR(($F59-$O59)*INDEX('S-Curve'!$C$3:$AM$39,MATCH('Development Costs'!$L59,'S-Curve'!$C$3:$C$39,0),MATCH(DATEDIF('Development Costs'!$K59,'Development Costs'!BU$11,"m")+1,'S-Curve'!$C$3:$AM$3,0)),0))</f>
        <v>0</v>
      </c>
      <c r="BV59" s="99">
        <f>IF($N59="Equal",IF(AND(BV$11&gt;$K59,EOMONTH($M59,0)&gt;=BV$11),($F59-$O59)/$L59,0),IFERROR(($F59-$O59)*INDEX('S-Curve'!$C$3:$AM$39,MATCH('Development Costs'!$L59,'S-Curve'!$C$3:$C$39,0),MATCH(DATEDIF('Development Costs'!$K59,'Development Costs'!BV$11,"m")+1,'S-Curve'!$C$3:$AM$3,0)),0))</f>
        <v>0</v>
      </c>
      <c r="BW59" s="99">
        <f>IF($N59="Equal",IF(AND(BW$11&gt;$K59,EOMONTH($M59,0)&gt;=BW$11),($F59-$O59)/$L59,0),IFERROR(($F59-$O59)*INDEX('S-Curve'!$C$3:$AM$39,MATCH('Development Costs'!$L59,'S-Curve'!$C$3:$C$39,0),MATCH(DATEDIF('Development Costs'!$K59,'Development Costs'!BW$11,"m")+1,'S-Curve'!$C$3:$AM$3,0)),0))</f>
        <v>0</v>
      </c>
      <c r="BX59" s="99">
        <f>IF($N59="Equal",IF(AND(BX$11&gt;$K59,EOMONTH($M59,0)&gt;=BX$11),($F59-$O59)/$L59,0),IFERROR(($F59-$O59)*INDEX('S-Curve'!$C$3:$AM$39,MATCH('Development Costs'!$L59,'S-Curve'!$C$3:$C$39,0),MATCH(DATEDIF('Development Costs'!$K59,'Development Costs'!BX$11,"m")+1,'S-Curve'!$C$3:$AM$3,0)),0))</f>
        <v>0</v>
      </c>
      <c r="BY59" s="99">
        <f>IF($N59="Equal",IF(AND(BY$11&gt;$K59,EOMONTH($M59,0)&gt;=BY$11),($F59-$O59)/$L59,0),IFERROR(($F59-$O59)*INDEX('S-Curve'!$C$3:$AM$39,MATCH('Development Costs'!$L59,'S-Curve'!$C$3:$C$39,0),MATCH(DATEDIF('Development Costs'!$K59,'Development Costs'!BY$11,"m")+1,'S-Curve'!$C$3:$AM$3,0)),0))</f>
        <v>0</v>
      </c>
      <c r="BZ59" s="99">
        <f>IF($N59="Equal",IF(AND(BZ$11&gt;$K59,EOMONTH($M59,0)&gt;=BZ$11),($F59-$O59)/$L59,0),IFERROR(($F59-$O59)*INDEX('S-Curve'!$C$3:$AM$39,MATCH('Development Costs'!$L59,'S-Curve'!$C$3:$C$39,0),MATCH(DATEDIF('Development Costs'!$K59,'Development Costs'!BZ$11,"m")+1,'S-Curve'!$C$3:$AM$3,0)),0))</f>
        <v>0</v>
      </c>
      <c r="CA59" s="99">
        <f>IF($N59="Equal",IF(AND(CA$11&gt;$K59,EOMONTH($M59,0)&gt;=CA$11),($F59-$O59)/$L59,0),IFERROR(($F59-$O59)*INDEX('S-Curve'!$C$3:$AM$39,MATCH('Development Costs'!$L59,'S-Curve'!$C$3:$C$39,0),MATCH(DATEDIF('Development Costs'!$K59,'Development Costs'!CA$11,"m")+1,'S-Curve'!$C$3:$AM$3,0)),0))</f>
        <v>0</v>
      </c>
      <c r="CB59" s="99">
        <f>IF($N59="Equal",IF(AND(CB$11&gt;$K59,EOMONTH($M59,0)&gt;=CB$11),($F59-$O59)/$L59,0),IFERROR(($F59-$O59)*INDEX('S-Curve'!$C$3:$AM$39,MATCH('Development Costs'!$L59,'S-Curve'!$C$3:$C$39,0),MATCH(DATEDIF('Development Costs'!$K59,'Development Costs'!CB$11,"m")+1,'S-Curve'!$C$3:$AM$3,0)),0))</f>
        <v>0</v>
      </c>
      <c r="CC59" s="99">
        <f>IF($N59="Equal",IF(AND(CC$11&gt;$K59,EOMONTH($M59,0)&gt;=CC$11),($F59-$O59)/$L59,0),IFERROR(($F59-$O59)*INDEX('S-Curve'!$C$3:$AM$39,MATCH('Development Costs'!$L59,'S-Curve'!$C$3:$C$39,0),MATCH(DATEDIF('Development Costs'!$K59,'Development Costs'!CC$11,"m")+1,'S-Curve'!$C$3:$AM$3,0)),0))</f>
        <v>0</v>
      </c>
      <c r="CD59" s="99">
        <f>IF($N59="Equal",IF(AND(CD$11&gt;$K59,EOMONTH($M59,0)&gt;=CD$11),($F59-$O59)/$L59,0),IFERROR(($F59-$O59)*INDEX('S-Curve'!$C$3:$AM$39,MATCH('Development Costs'!$L59,'S-Curve'!$C$3:$C$39,0),MATCH(DATEDIF('Development Costs'!$K59,'Development Costs'!CD$11,"m")+1,'S-Curve'!$C$3:$AM$3,0)),0))</f>
        <v>0</v>
      </c>
      <c r="CE59" s="99">
        <f>IF($N59="Equal",IF(AND(CE$11&gt;$K59,EOMONTH($M59,0)&gt;=CE$11),($F59-$O59)/$L59,0),IFERROR(($F59-$O59)*INDEX('S-Curve'!$C$3:$AM$39,MATCH('Development Costs'!$L59,'S-Curve'!$C$3:$C$39,0),MATCH(DATEDIF('Development Costs'!$K59,'Development Costs'!CE$11,"m")+1,'S-Curve'!$C$3:$AM$3,0)),0))</f>
        <v>0</v>
      </c>
      <c r="CF59" s="99">
        <f>IF($N59="Equal",IF(AND(CF$11&gt;$K59,EOMONTH($M59,0)&gt;=CF$11),($F59-$O59)/$L59,0),IFERROR(($F59-$O59)*INDEX('S-Curve'!$C$3:$AM$39,MATCH('Development Costs'!$L59,'S-Curve'!$C$3:$C$39,0),MATCH(DATEDIF('Development Costs'!$K59,'Development Costs'!CF$11,"m")+1,'S-Curve'!$C$3:$AM$3,0)),0))</f>
        <v>0</v>
      </c>
      <c r="CG59" s="99">
        <f>IF($N59="Equal",IF(AND(CG$11&gt;$K59,EOMONTH($M59,0)&gt;=CG$11),($F59-$O59)/$L59,0),IFERROR(($F59-$O59)*INDEX('S-Curve'!$C$3:$AM$39,MATCH('Development Costs'!$L59,'S-Curve'!$C$3:$C$39,0),MATCH(DATEDIF('Development Costs'!$K59,'Development Costs'!CG$11,"m")+1,'S-Curve'!$C$3:$AM$3,0)),0))</f>
        <v>0</v>
      </c>
      <c r="CH59" s="99">
        <f>IF($N59="Equal",IF(AND(CH$11&gt;$K59,EOMONTH($M59,0)&gt;=CH$11),($F59-$O59)/$L59,0),IFERROR(($F59-$O59)*INDEX('S-Curve'!$C$3:$AM$39,MATCH('Development Costs'!$L59,'S-Curve'!$C$3:$C$39,0),MATCH(DATEDIF('Development Costs'!$K59,'Development Costs'!CH$11,"m")+1,'S-Curve'!$C$3:$AM$3,0)),0))</f>
        <v>0</v>
      </c>
      <c r="CI59" s="99">
        <f>IF($N59="Equal",IF(AND(CI$11&gt;$K59,EOMONTH($M59,0)&gt;=CI$11),($F59-$O59)/$L59,0),IFERROR(($F59-$O59)*INDEX('S-Curve'!$C$3:$AM$39,MATCH('Development Costs'!$L59,'S-Curve'!$C$3:$C$39,0),MATCH(DATEDIF('Development Costs'!$K59,'Development Costs'!CI$11,"m")+1,'S-Curve'!$C$3:$AM$3,0)),0))</f>
        <v>0</v>
      </c>
      <c r="CJ59" s="99">
        <f>IF($N59="Equal",IF(AND(CJ$11&gt;$K59,EOMONTH($M59,0)&gt;=CJ$11),($F59-$O59)/$L59,0),IFERROR(($F59-$O59)*INDEX('S-Curve'!$C$3:$AM$39,MATCH('Development Costs'!$L59,'S-Curve'!$C$3:$C$39,0),MATCH(DATEDIF('Development Costs'!$K59,'Development Costs'!CJ$11,"m")+1,'S-Curve'!$C$3:$AM$3,0)),0))</f>
        <v>0</v>
      </c>
      <c r="CK59" s="99">
        <f>IF($N59="Equal",IF(AND(CK$11&gt;$K59,EOMONTH($M59,0)&gt;=CK$11),($F59-$O59)/$L59,0),IFERROR(($F59-$O59)*INDEX('S-Curve'!$C$3:$AM$39,MATCH('Development Costs'!$L59,'S-Curve'!$C$3:$C$39,0),MATCH(DATEDIF('Development Costs'!$K59,'Development Costs'!CK$11,"m")+1,'S-Curve'!$C$3:$AM$3,0)),0))</f>
        <v>0</v>
      </c>
      <c r="CL59" s="99">
        <f>IF($N59="Equal",IF(AND(CL$11&gt;$K59,EOMONTH($M59,0)&gt;=CL$11),($F59-$O59)/$L59,0),IFERROR(($F59-$O59)*INDEX('S-Curve'!$C$3:$AM$39,MATCH('Development Costs'!$L59,'S-Curve'!$C$3:$C$39,0),MATCH(DATEDIF('Development Costs'!$K59,'Development Costs'!CL$11,"m")+1,'S-Curve'!$C$3:$AM$3,0)),0))</f>
        <v>0</v>
      </c>
      <c r="CM59" s="99">
        <f>IF($N59="Equal",IF(AND(CM$11&gt;$K59,EOMONTH($M59,0)&gt;=CM$11),($F59-$O59)/$L59,0),IFERROR(($F59-$O59)*INDEX('S-Curve'!$C$3:$AM$39,MATCH('Development Costs'!$L59,'S-Curve'!$C$3:$C$39,0),MATCH(DATEDIF('Development Costs'!$K59,'Development Costs'!CM$11,"m")+1,'S-Curve'!$C$3:$AM$3,0)),0))</f>
        <v>0</v>
      </c>
      <c r="CN59" s="99">
        <f>IF($N59="Equal",IF(AND(CN$11&gt;$K59,EOMONTH($M59,0)&gt;=CN$11),($F59-$O59)/$L59,0),IFERROR(($F59-$O59)*INDEX('S-Curve'!$C$3:$AM$39,MATCH('Development Costs'!$L59,'S-Curve'!$C$3:$C$39,0),MATCH(DATEDIF('Development Costs'!$K59,'Development Costs'!CN$11,"m")+1,'S-Curve'!$C$3:$AM$3,0)),0))</f>
        <v>0</v>
      </c>
      <c r="CO59" s="99">
        <f>IF($N59="Equal",IF(AND(CO$11&gt;$K59,EOMONTH($M59,0)&gt;=CO$11),($F59-$O59)/$L59,0),IFERROR(($F59-$O59)*INDEX('S-Curve'!$C$3:$AM$39,MATCH('Development Costs'!$L59,'S-Curve'!$C$3:$C$39,0),MATCH(DATEDIF('Development Costs'!$K59,'Development Costs'!CO$11,"m")+1,'S-Curve'!$C$3:$AM$3,0)),0))</f>
        <v>0</v>
      </c>
      <c r="CP59" s="99">
        <f>IF($N59="Equal",IF(AND(CP$11&gt;$K59,EOMONTH($M59,0)&gt;=CP$11),($F59-$O59)/$L59,0),IFERROR(($F59-$O59)*INDEX('S-Curve'!$C$3:$AM$39,MATCH('Development Costs'!$L59,'S-Curve'!$C$3:$C$39,0),MATCH(DATEDIF('Development Costs'!$K59,'Development Costs'!CP$11,"m")+1,'S-Curve'!$C$3:$AM$3,0)),0))</f>
        <v>0</v>
      </c>
      <c r="CQ59" s="99">
        <f>IF($N59="Equal",IF(AND(CQ$11&gt;$K59,EOMONTH($M59,0)&gt;=CQ$11),($F59-$O59)/$L59,0),IFERROR(($F59-$O59)*INDEX('S-Curve'!$C$3:$AM$39,MATCH('Development Costs'!$L59,'S-Curve'!$C$3:$C$39,0),MATCH(DATEDIF('Development Costs'!$K59,'Development Costs'!CQ$11,"m")+1,'S-Curve'!$C$3:$AM$3,0)),0))</f>
        <v>0</v>
      </c>
      <c r="CR59" s="99">
        <f>IF($N59="Equal",IF(AND(CR$11&gt;$K59,EOMONTH($M59,0)&gt;=CR$11),($F59-$O59)/$L59,0),IFERROR(($F59-$O59)*INDEX('S-Curve'!$C$3:$AM$39,MATCH('Development Costs'!$L59,'S-Curve'!$C$3:$C$39,0),MATCH(DATEDIF('Development Costs'!$K59,'Development Costs'!CR$11,"m")+1,'S-Curve'!$C$3:$AM$3,0)),0))</f>
        <v>0</v>
      </c>
      <c r="CS59" s="99">
        <f>IF($N59="Equal",IF(AND(CS$11&gt;$K59,EOMONTH($M59,0)&gt;=CS$11),($F59-$O59)/$L59,0),IFERROR(($F59-$O59)*INDEX('S-Curve'!$C$3:$AM$39,MATCH('Development Costs'!$L59,'S-Curve'!$C$3:$C$39,0),MATCH(DATEDIF('Development Costs'!$K59,'Development Costs'!CS$11,"m")+1,'S-Curve'!$C$3:$AM$3,0)),0))</f>
        <v>0</v>
      </c>
      <c r="CT59" s="99">
        <f>IF($N59="Equal",IF(AND(CT$11&gt;$K59,EOMONTH($M59,0)&gt;=CT$11),($F59-$O59)/$L59,0),IFERROR(($F59-$O59)*INDEX('S-Curve'!$C$3:$AM$39,MATCH('Development Costs'!$L59,'S-Curve'!$C$3:$C$39,0),MATCH(DATEDIF('Development Costs'!$K59,'Development Costs'!CT$11,"m")+1,'S-Curve'!$C$3:$AM$3,0)),0))</f>
        <v>0</v>
      </c>
      <c r="CU59" s="99">
        <f>IF($N59="Equal",IF(AND(CU$11&gt;$K59,EOMONTH($M59,0)&gt;=CU$11),($F59-$O59)/$L59,0),IFERROR(($F59-$O59)*INDEX('S-Curve'!$C$3:$AM$39,MATCH('Development Costs'!$L59,'S-Curve'!$C$3:$C$39,0),MATCH(DATEDIF('Development Costs'!$K59,'Development Costs'!CU$11,"m")+1,'S-Curve'!$C$3:$AM$3,0)),0))</f>
        <v>0</v>
      </c>
      <c r="CV59" s="99">
        <f>IF($N59="Equal",IF(AND(CV$11&gt;$K59,EOMONTH($M59,0)&gt;=CV$11),($F59-$O59)/$L59,0),IFERROR(($F59-$O59)*INDEX('S-Curve'!$C$3:$AM$39,MATCH('Development Costs'!$L59,'S-Curve'!$C$3:$C$39,0),MATCH(DATEDIF('Development Costs'!$K59,'Development Costs'!CV$11,"m")+1,'S-Curve'!$C$3:$AM$3,0)),0))</f>
        <v>0</v>
      </c>
      <c r="CW59" s="99">
        <f>IF($N59="Equal",IF(AND(CW$11&gt;$K59,EOMONTH($M59,0)&gt;=CW$11),($F59-$O59)/$L59,0),IFERROR(($F59-$O59)*INDEX('S-Curve'!$C$3:$AM$39,MATCH('Development Costs'!$L59,'S-Curve'!$C$3:$C$39,0),MATCH(DATEDIF('Development Costs'!$K59,'Development Costs'!CW$11,"m")+1,'S-Curve'!$C$3:$AM$3,0)),0))</f>
        <v>0</v>
      </c>
      <c r="CX59" s="99">
        <f>IF($N59="Equal",IF(AND(CX$11&gt;$K59,EOMONTH($M59,0)&gt;=CX$11),($F59-$O59)/$L59,0),IFERROR(($F59-$O59)*INDEX('S-Curve'!$C$3:$AM$39,MATCH('Development Costs'!$L59,'S-Curve'!$C$3:$C$39,0),MATCH(DATEDIF('Development Costs'!$K59,'Development Costs'!CX$11,"m")+1,'S-Curve'!$C$3:$AM$3,0)),0))</f>
        <v>0</v>
      </c>
      <c r="CY59" s="99">
        <f>IF($N59="Equal",IF(AND(CY$11&gt;$K59,EOMONTH($M59,0)&gt;=CY$11),($F59-$O59)/$L59,0),IFERROR(($F59-$O59)*INDEX('S-Curve'!$C$3:$AM$39,MATCH('Development Costs'!$L59,'S-Curve'!$C$3:$C$39,0),MATCH(DATEDIF('Development Costs'!$K59,'Development Costs'!CY$11,"m")+1,'S-Curve'!$C$3:$AM$3,0)),0))</f>
        <v>0</v>
      </c>
      <c r="CZ59" s="99">
        <f>IF($N59="Equal",IF(AND(CZ$11&gt;$K59,EOMONTH($M59,0)&gt;=CZ$11),($F59-$O59)/$L59,0),IFERROR(($F59-$O59)*INDEX('S-Curve'!$C$3:$AM$39,MATCH('Development Costs'!$L59,'S-Curve'!$C$3:$C$39,0),MATCH(DATEDIF('Development Costs'!$K59,'Development Costs'!CZ$11,"m")+1,'S-Curve'!$C$3:$AM$3,0)),0))</f>
        <v>0</v>
      </c>
      <c r="DA59" s="99">
        <f>IF($N59="Equal",IF(AND(DA$11&gt;$K59,EOMONTH($M59,0)&gt;=DA$11),($F59-$O59)/$L59,0),IFERROR(($F59-$O59)*INDEX('S-Curve'!$C$3:$AM$39,MATCH('Development Costs'!$L59,'S-Curve'!$C$3:$C$39,0),MATCH(DATEDIF('Development Costs'!$K59,'Development Costs'!DA$11,"m")+1,'S-Curve'!$C$3:$AM$3,0)),0))</f>
        <v>0</v>
      </c>
      <c r="DB59" s="99">
        <f>IF($N59="Equal",IF(AND(DB$11&gt;$K59,EOMONTH($M59,0)&gt;=DB$11),($F59-$O59)/$L59,0),IFERROR(($F59-$O59)*INDEX('S-Curve'!$C$3:$AM$39,MATCH('Development Costs'!$L59,'S-Curve'!$C$3:$C$39,0),MATCH(DATEDIF('Development Costs'!$K59,'Development Costs'!DB$11,"m")+1,'S-Curve'!$C$3:$AM$3,0)),0))</f>
        <v>0</v>
      </c>
      <c r="DC59" s="99">
        <f>IF($N59="Equal",IF(AND(DC$11&gt;$K59,EOMONTH($M59,0)&gt;=DC$11),($F59-$O59)/$L59,0),IFERROR(($F59-$O59)*INDEX('S-Curve'!$C$3:$AM$39,MATCH('Development Costs'!$L59,'S-Curve'!$C$3:$C$39,0),MATCH(DATEDIF('Development Costs'!$K59,'Development Costs'!DC$11,"m")+1,'S-Curve'!$C$3:$AM$3,0)),0))</f>
        <v>0</v>
      </c>
      <c r="DD59" s="99">
        <f>IF($N59="Equal",IF(AND(DD$11&gt;$K59,EOMONTH($M59,0)&gt;=DD$11),($F59-$O59)/$L59,0),IFERROR(($F59-$O59)*INDEX('S-Curve'!$C$3:$AM$39,MATCH('Development Costs'!$L59,'S-Curve'!$C$3:$C$39,0),MATCH(DATEDIF('Development Costs'!$K59,'Development Costs'!DD$11,"m")+1,'S-Curve'!$C$3:$AM$3,0)),0))</f>
        <v>0</v>
      </c>
      <c r="DE59" s="99">
        <f>IF($N59="Equal",IF(AND(DE$11&gt;$K59,EOMONTH($M59,0)&gt;=DE$11),($F59-$O59)/$L59,0),IFERROR(($F59-$O59)*INDEX('S-Curve'!$C$3:$AM$39,MATCH('Development Costs'!$L59,'S-Curve'!$C$3:$C$39,0),MATCH(DATEDIF('Development Costs'!$K59,'Development Costs'!DE$11,"m")+1,'S-Curve'!$C$3:$AM$3,0)),0))</f>
        <v>0</v>
      </c>
      <c r="DF59" s="99">
        <f>IF($N59="Equal",IF(AND(DF$11&gt;$K59,EOMONTH($M59,0)&gt;=DF$11),($F59-$O59)/$L59,0),IFERROR(($F59-$O59)*INDEX('S-Curve'!$C$3:$AM$39,MATCH('Development Costs'!$L59,'S-Curve'!$C$3:$C$39,0),MATCH(DATEDIF('Development Costs'!$K59,'Development Costs'!DF$11,"m")+1,'S-Curve'!$C$3:$AM$3,0)),0))</f>
        <v>0</v>
      </c>
      <c r="DG59" s="99">
        <f>IF($N59="Equal",IF(AND(DG$11&gt;$K59,EOMONTH($M59,0)&gt;=DG$11),($F59-$O59)/$L59,0),IFERROR(($F59-$O59)*INDEX('S-Curve'!$C$3:$AM$39,MATCH('Development Costs'!$L59,'S-Curve'!$C$3:$C$39,0),MATCH(DATEDIF('Development Costs'!$K59,'Development Costs'!DG$11,"m")+1,'S-Curve'!$C$3:$AM$3,0)),0))</f>
        <v>0</v>
      </c>
      <c r="DH59" s="99">
        <f>IF($N59="Equal",IF(AND(DH$11&gt;$K59,EOMONTH($M59,0)&gt;=DH$11),($F59-$O59)/$L59,0),IFERROR(($F59-$O59)*INDEX('S-Curve'!$C$3:$AM$39,MATCH('Development Costs'!$L59,'S-Curve'!$C$3:$C$39,0),MATCH(DATEDIF('Development Costs'!$K59,'Development Costs'!DH$11,"m")+1,'S-Curve'!$C$3:$AM$3,0)),0))</f>
        <v>0</v>
      </c>
      <c r="DI59" s="99">
        <f>IF($N59="Equal",IF(AND(DI$11&gt;$K59,EOMONTH($M59,0)&gt;=DI$11),($F59-$O59)/$L59,0),IFERROR(($F59-$O59)*INDEX('S-Curve'!$C$3:$AM$39,MATCH('Development Costs'!$L59,'S-Curve'!$C$3:$C$39,0),MATCH(DATEDIF('Development Costs'!$K59,'Development Costs'!DI$11,"m")+1,'S-Curve'!$C$3:$AM$3,0)),0))</f>
        <v>0</v>
      </c>
      <c r="DJ59" s="99">
        <f>IF($N59="Equal",IF(AND(DJ$11&gt;$K59,EOMONTH($M59,0)&gt;=DJ$11),($F59-$O59)/$L59,0),IFERROR(($F59-$O59)*INDEX('S-Curve'!$C$3:$AM$39,MATCH('Development Costs'!$L59,'S-Curve'!$C$3:$C$39,0),MATCH(DATEDIF('Development Costs'!$K59,'Development Costs'!DJ$11,"m")+1,'S-Curve'!$C$3:$AM$3,0)),0))</f>
        <v>0</v>
      </c>
      <c r="DK59" s="99">
        <f>IF($N59="Equal",IF(AND(DK$11&gt;$K59,EOMONTH($M59,0)&gt;=DK$11),($F59-$O59)/$L59,0),IFERROR(($F59-$O59)*INDEX('S-Curve'!$C$3:$AM$39,MATCH('Development Costs'!$L59,'S-Curve'!$C$3:$C$39,0),MATCH(DATEDIF('Development Costs'!$K59,'Development Costs'!DK$11,"m")+1,'S-Curve'!$C$3:$AM$3,0)),0))</f>
        <v>0</v>
      </c>
      <c r="DL59" s="99">
        <f>IF($N59="Equal",IF(AND(DL$11&gt;$K59,EOMONTH($M59,0)&gt;=DL$11),($F59-$O59)/$L59,0),IFERROR(($F59-$O59)*INDEX('S-Curve'!$C$3:$AM$39,MATCH('Development Costs'!$L59,'S-Curve'!$C$3:$C$39,0),MATCH(DATEDIF('Development Costs'!$K59,'Development Costs'!DL$11,"m")+1,'S-Curve'!$C$3:$AM$3,0)),0))</f>
        <v>0</v>
      </c>
      <c r="DM59" s="99">
        <f>IF($N59="Equal",IF(AND(DM$11&gt;$K59,EOMONTH($M59,0)&gt;=DM$11),($F59-$O59)/$L59,0),IFERROR(($F59-$O59)*INDEX('S-Curve'!$C$3:$AM$39,MATCH('Development Costs'!$L59,'S-Curve'!$C$3:$C$39,0),MATCH(DATEDIF('Development Costs'!$K59,'Development Costs'!DM$11,"m")+1,'S-Curve'!$C$3:$AM$3,0)),0))</f>
        <v>0</v>
      </c>
      <c r="DN59" s="99">
        <f>IF($N59="Equal",IF(AND(DN$11&gt;$K59,EOMONTH($M59,0)&gt;=DN$11),($F59-$O59)/$L59,0),IFERROR(($F59-$O59)*INDEX('S-Curve'!$C$3:$AM$39,MATCH('Development Costs'!$L59,'S-Curve'!$C$3:$C$39,0),MATCH(DATEDIF('Development Costs'!$K59,'Development Costs'!DN$11,"m")+1,'S-Curve'!$C$3:$AM$3,0)),0))</f>
        <v>0</v>
      </c>
      <c r="DO59" s="99">
        <f>IF($N59="Equal",IF(AND(DO$11&gt;$K59,EOMONTH($M59,0)&gt;=DO$11),($F59-$O59)/$L59,0),IFERROR(($F59-$O59)*INDEX('S-Curve'!$C$3:$AM$39,MATCH('Development Costs'!$L59,'S-Curve'!$C$3:$C$39,0),MATCH(DATEDIF('Development Costs'!$K59,'Development Costs'!DO$11,"m")+1,'S-Curve'!$C$3:$AM$3,0)),0))</f>
        <v>0</v>
      </c>
      <c r="DP59" s="99">
        <f>IF($N59="Equal",IF(AND(DP$11&gt;$K59,EOMONTH($M59,0)&gt;=DP$11),($F59-$O59)/$L59,0),IFERROR(($F59-$O59)*INDEX('S-Curve'!$C$3:$AM$39,MATCH('Development Costs'!$L59,'S-Curve'!$C$3:$C$39,0),MATCH(DATEDIF('Development Costs'!$K59,'Development Costs'!DP$11,"m")+1,'S-Curve'!$C$3:$AM$3,0)),0))</f>
        <v>0</v>
      </c>
      <c r="DQ59" s="99">
        <f>IF($N59="Equal",IF(AND(DQ$11&gt;$K59,EOMONTH($M59,0)&gt;=DQ$11),($F59-$O59)/$L59,0),IFERROR(($F59-$O59)*INDEX('S-Curve'!$C$3:$AM$39,MATCH('Development Costs'!$L59,'S-Curve'!$C$3:$C$39,0),MATCH(DATEDIF('Development Costs'!$K59,'Development Costs'!DQ$11,"m")+1,'S-Curve'!$C$3:$AM$3,0)),0))</f>
        <v>0</v>
      </c>
      <c r="DR59" s="99">
        <f>IF($N59="Equal",IF(AND(DR$11&gt;$K59,EOMONTH($M59,0)&gt;=DR$11),($F59-$O59)/$L59,0),IFERROR(($F59-$O59)*INDEX('S-Curve'!$C$3:$AM$39,MATCH('Development Costs'!$L59,'S-Curve'!$C$3:$C$39,0),MATCH(DATEDIF('Development Costs'!$K59,'Development Costs'!DR$11,"m")+1,'S-Curve'!$C$3:$AM$3,0)),0))</f>
        <v>0</v>
      </c>
      <c r="DS59" s="99">
        <f>IF($N59="Equal",IF(AND(DS$11&gt;$K59,EOMONTH($M59,0)&gt;=DS$11),($F59-$O59)/$L59,0),IFERROR(($F59-$O59)*INDEX('S-Curve'!$C$3:$AM$39,MATCH('Development Costs'!$L59,'S-Curve'!$C$3:$C$39,0),MATCH(DATEDIF('Development Costs'!$K59,'Development Costs'!DS$11,"m")+1,'S-Curve'!$C$3:$AM$3,0)),0))</f>
        <v>0</v>
      </c>
      <c r="DT59" s="99">
        <f>IF($N59="Equal",IF(AND(DT$11&gt;$K59,EOMONTH($M59,0)&gt;=DT$11),($F59-$O59)/$L59,0),IFERROR(($F59-$O59)*INDEX('S-Curve'!$C$3:$AM$39,MATCH('Development Costs'!$L59,'S-Curve'!$C$3:$C$39,0),MATCH(DATEDIF('Development Costs'!$K59,'Development Costs'!DT$11,"m")+1,'S-Curve'!$C$3:$AM$3,0)),0))</f>
        <v>0</v>
      </c>
      <c r="DU59" s="99">
        <f>IF($N59="Equal",IF(AND(DU$11&gt;$K59,EOMONTH($M59,0)&gt;=DU$11),($F59-$O59)/$L59,0),IFERROR(($F59-$O59)*INDEX('S-Curve'!$C$3:$AM$39,MATCH('Development Costs'!$L59,'S-Curve'!$C$3:$C$39,0),MATCH(DATEDIF('Development Costs'!$K59,'Development Costs'!DU$11,"m")+1,'S-Curve'!$C$3:$AM$3,0)),0))</f>
        <v>0</v>
      </c>
      <c r="DV59" s="99">
        <f>IF($N59="Equal",IF(AND(DV$11&gt;$K59,EOMONTH($M59,0)&gt;=DV$11),($F59-$O59)/$L59,0),IFERROR(($F59-$O59)*INDEX('S-Curve'!$C$3:$AM$39,MATCH('Development Costs'!$L59,'S-Curve'!$C$3:$C$39,0),MATCH(DATEDIF('Development Costs'!$K59,'Development Costs'!DV$11,"m")+1,'S-Curve'!$C$3:$AM$3,0)),0))</f>
        <v>0</v>
      </c>
      <c r="DW59" s="99">
        <f>IF($N59="Equal",IF(AND(DW$11&gt;$K59,EOMONTH($M59,0)&gt;=DW$11),($F59-$O59)/$L59,0),IFERROR(($F59-$O59)*INDEX('S-Curve'!$C$3:$AM$39,MATCH('Development Costs'!$L59,'S-Curve'!$C$3:$C$39,0),MATCH(DATEDIF('Development Costs'!$K59,'Development Costs'!DW$11,"m")+1,'S-Curve'!$C$3:$AM$3,0)),0))</f>
        <v>0</v>
      </c>
      <c r="DX59" s="99">
        <f>IF($N59="Equal",IF(AND(DX$11&gt;$K59,EOMONTH($M59,0)&gt;=DX$11),($F59-$O59)/$L59,0),IFERROR(($F59-$O59)*INDEX('S-Curve'!$C$3:$AM$39,MATCH('Development Costs'!$L59,'S-Curve'!$C$3:$C$39,0),MATCH(DATEDIF('Development Costs'!$K59,'Development Costs'!DX$11,"m")+1,'S-Curve'!$C$3:$AM$3,0)),0))</f>
        <v>0</v>
      </c>
      <c r="DY59" s="99">
        <f>IF($N59="Equal",IF(AND(DY$11&gt;$K59,EOMONTH($M59,0)&gt;=DY$11),($F59-$O59)/$L59,0),IFERROR(($F59-$O59)*INDEX('S-Curve'!$C$3:$AM$39,MATCH('Development Costs'!$L59,'S-Curve'!$C$3:$C$39,0),MATCH(DATEDIF('Development Costs'!$K59,'Development Costs'!DY$11,"m")+1,'S-Curve'!$C$3:$AM$3,0)),0))</f>
        <v>0</v>
      </c>
      <c r="DZ59" s="99">
        <f>IF($N59="Equal",IF(AND(DZ$11&gt;$K59,EOMONTH($M59,0)&gt;=DZ$11),($F59-$O59)/$L59,0),IFERROR(($F59-$O59)*INDEX('S-Curve'!$C$3:$AM$39,MATCH('Development Costs'!$L59,'S-Curve'!$C$3:$C$39,0),MATCH(DATEDIF('Development Costs'!$K59,'Development Costs'!DZ$11,"m")+1,'S-Curve'!$C$3:$AM$3,0)),0))</f>
        <v>0</v>
      </c>
      <c r="EA59" s="99">
        <f>IF($N59="Equal",IF(AND(EA$11&gt;$K59,EOMONTH($M59,0)&gt;=EA$11),($F59-$O59)/$L59,0),IFERROR(($F59-$O59)*INDEX('S-Curve'!$C$3:$AM$39,MATCH('Development Costs'!$L59,'S-Curve'!$C$3:$C$39,0),MATCH(DATEDIF('Development Costs'!$K59,'Development Costs'!EA$11,"m")+1,'S-Curve'!$C$3:$AM$3,0)),0))</f>
        <v>0</v>
      </c>
      <c r="EB59" s="99">
        <f>IF($N59="Equal",IF(AND(EB$11&gt;$K59,EOMONTH($M59,0)&gt;=EB$11),($F59-$O59)/$L59,0),IFERROR(($F59-$O59)*INDEX('S-Curve'!$C$3:$AM$39,MATCH('Development Costs'!$L59,'S-Curve'!$C$3:$C$39,0),MATCH(DATEDIF('Development Costs'!$K59,'Development Costs'!EB$11,"m")+1,'S-Curve'!$C$3:$AM$3,0)),0))</f>
        <v>0</v>
      </c>
      <c r="EC59" s="99">
        <f>IF($N59="Equal",IF(AND(EC$11&gt;$K59,EOMONTH($M59,0)&gt;=EC$11),($F59-$O59)/$L59,0),IFERROR(($F59-$O59)*INDEX('S-Curve'!$C$3:$AM$39,MATCH('Development Costs'!$L59,'S-Curve'!$C$3:$C$39,0),MATCH(DATEDIF('Development Costs'!$K59,'Development Costs'!EC$11,"m")+1,'S-Curve'!$C$3:$AM$3,0)),0))</f>
        <v>0</v>
      </c>
      <c r="ED59" s="99">
        <f>IF($N59="Equal",IF(AND(ED$11&gt;$K59,EOMONTH($M59,0)&gt;=ED$11),($F59-$O59)/$L59,0),IFERROR(($F59-$O59)*INDEX('S-Curve'!$C$3:$AM$39,MATCH('Development Costs'!$L59,'S-Curve'!$C$3:$C$39,0),MATCH(DATEDIF('Development Costs'!$K59,'Development Costs'!ED$11,"m")+1,'S-Curve'!$C$3:$AM$3,0)),0))</f>
        <v>0</v>
      </c>
      <c r="EE59" s="99">
        <f>IF($N59="Equal",IF(AND(EE$11&gt;$K59,EOMONTH($M59,0)&gt;=EE$11),($F59-$O59)/$L59,0),IFERROR(($F59-$O59)*INDEX('S-Curve'!$C$3:$AM$39,MATCH('Development Costs'!$L59,'S-Curve'!$C$3:$C$39,0),MATCH(DATEDIF('Development Costs'!$K59,'Development Costs'!EE$11,"m")+1,'S-Curve'!$C$3:$AM$3,0)),0))</f>
        <v>0</v>
      </c>
      <c r="EF59" s="99">
        <f>IF($N59="Equal",IF(AND(EF$11&gt;$K59,EOMONTH($M59,0)&gt;=EF$11),($F59-$O59)/$L59,0),IFERROR(($F59-$O59)*INDEX('S-Curve'!$C$3:$AM$39,MATCH('Development Costs'!$L59,'S-Curve'!$C$3:$C$39,0),MATCH(DATEDIF('Development Costs'!$K59,'Development Costs'!EF$11,"m")+1,'S-Curve'!$C$3:$AM$3,0)),0))</f>
        <v>0</v>
      </c>
      <c r="EG59" s="99">
        <f>IF(EC59="Equal",IF(AND(EG$11&gt;$K59,EOMONTH($M59,0)&gt;=EG$11),($F59-$O59)/$L59,0),IFERROR(($F59-$O59)*INDEX('S-Curve'!$C$3:$AM$39,MATCH('Development Costs'!$L59,'S-Curve'!$C$3:$C$39,0),MATCH(DATEDIF('Development Costs'!$K59,'Development Costs'!EG$11,"m")+1,'S-Curve'!$C$3:$AM$3,0)),0))</f>
        <v>0</v>
      </c>
    </row>
    <row r="60" spans="2:137">
      <c r="B60" s="5" t="s">
        <v>431</v>
      </c>
      <c r="F60" s="71">
        <v>0</v>
      </c>
      <c r="G60" s="105">
        <f t="shared" si="27"/>
        <v>0</v>
      </c>
      <c r="H60" s="99">
        <f>F60/Assumptions!$D$60</f>
        <v>0</v>
      </c>
      <c r="I60" s="32">
        <f t="shared" ca="1" si="28"/>
        <v>0</v>
      </c>
      <c r="K60" s="73">
        <f>Assumptions!$D$16</f>
        <v>46204</v>
      </c>
      <c r="L60" s="155">
        <f>Assumptions!$D$17</f>
        <v>23</v>
      </c>
      <c r="M60" s="149">
        <f t="shared" si="29"/>
        <v>46874</v>
      </c>
      <c r="N60" s="70" t="s">
        <v>400</v>
      </c>
      <c r="O60" s="71">
        <f>F60-F114</f>
        <v>0</v>
      </c>
      <c r="P60" s="1" t="str">
        <f t="shared" si="8"/>
        <v/>
      </c>
      <c r="Q60" s="99">
        <f t="shared" si="30"/>
        <v>0</v>
      </c>
      <c r="R60" s="99">
        <f>IF($N60="Equal",IF(AND(R$11&gt;$K60,EOMONTH($M60,0)&gt;=R$11),($F60-$O60)/$L60,0),IFERROR(($F60-$O60)*INDEX('S-Curve'!$C$3:$AM$39,MATCH('Development Costs'!$L60,'S-Curve'!$C$3:$C$39,0),MATCH(DATEDIF('Development Costs'!$K60,'Development Costs'!R$11,"m")+1,'S-Curve'!$C$3:$AM$3,0)),0))</f>
        <v>0</v>
      </c>
      <c r="S60" s="99">
        <f>IF($N60="Equal",IF(AND(S$11&gt;$K60,EOMONTH($M60,0)&gt;=S$11),($F60-$O60)/$L60,0),IFERROR(($F60-$O60)*INDEX('S-Curve'!$C$3:$AM$39,MATCH('Development Costs'!$L60,'S-Curve'!$C$3:$C$39,0),MATCH(DATEDIF('Development Costs'!$K60,'Development Costs'!S$11,"m")+1,'S-Curve'!$C$3:$AM$3,0)),0))</f>
        <v>0</v>
      </c>
      <c r="T60" s="99">
        <f>IF($N60="Equal",IF(AND(T$11&gt;$K60,EOMONTH($M60,0)&gt;=T$11),($F60-$O60)/$L60,0),IFERROR(($F60-$O60)*INDEX('S-Curve'!$C$3:$AM$39,MATCH('Development Costs'!$L60,'S-Curve'!$C$3:$C$39,0),MATCH(DATEDIF('Development Costs'!$K60,'Development Costs'!T$11,"m")+1,'S-Curve'!$C$3:$AM$3,0)),0))</f>
        <v>0</v>
      </c>
      <c r="U60" s="99">
        <f>IF($N60="Equal",IF(AND(U$11&gt;$K60,EOMONTH($M60,0)&gt;=U$11),($F60-$O60)/$L60,0),IFERROR(($F60-$O60)*INDEX('S-Curve'!$C$3:$AM$39,MATCH('Development Costs'!$L60,'S-Curve'!$C$3:$C$39,0),MATCH(DATEDIF('Development Costs'!$K60,'Development Costs'!U$11,"m")+1,'S-Curve'!$C$3:$AM$3,0)),0))</f>
        <v>0</v>
      </c>
      <c r="V60" s="99">
        <f>IF($N60="Equal",IF(AND(V$11&gt;$K60,EOMONTH($M60,0)&gt;=V$11),($F60-$O60)/$L60,0),IFERROR(($F60-$O60)*INDEX('S-Curve'!$C$3:$AM$39,MATCH('Development Costs'!$L60,'S-Curve'!$C$3:$C$39,0),MATCH(DATEDIF('Development Costs'!$K60,'Development Costs'!V$11,"m")+1,'S-Curve'!$C$3:$AM$3,0)),0))</f>
        <v>0</v>
      </c>
      <c r="W60" s="99">
        <f>IF($N60="Equal",IF(AND(W$11&gt;$K60,EOMONTH($M60,0)&gt;=W$11),($F60-$O60)/$L60,0),IFERROR(($F60-$O60)*INDEX('S-Curve'!$C$3:$AM$39,MATCH('Development Costs'!$L60,'S-Curve'!$C$3:$C$39,0),MATCH(DATEDIF('Development Costs'!$K60,'Development Costs'!W$11,"m")+1,'S-Curve'!$C$3:$AM$3,0)),0))</f>
        <v>0</v>
      </c>
      <c r="X60" s="99">
        <f>IF($N60="Equal",IF(AND(X$11&gt;$K60,EOMONTH($M60,0)&gt;=X$11),($F60-$O60)/$L60,0),IFERROR(($F60-$O60)*INDEX('S-Curve'!$C$3:$AM$39,MATCH('Development Costs'!$L60,'S-Curve'!$C$3:$C$39,0),MATCH(DATEDIF('Development Costs'!$K60,'Development Costs'!X$11,"m")+1,'S-Curve'!$C$3:$AM$3,0)),0))</f>
        <v>0</v>
      </c>
      <c r="Y60" s="99">
        <f>IF($N60="Equal",IF(AND(Y$11&gt;$K60,EOMONTH($M60,0)&gt;=Y$11),($F60-$O60)/$L60,0),IFERROR(($F60-$O60)*INDEX('S-Curve'!$C$3:$AM$39,MATCH('Development Costs'!$L60,'S-Curve'!$C$3:$C$39,0),MATCH(DATEDIF('Development Costs'!$K60,'Development Costs'!Y$11,"m")+1,'S-Curve'!$C$3:$AM$3,0)),0))</f>
        <v>0</v>
      </c>
      <c r="Z60" s="99">
        <f>IF($N60="Equal",IF(AND(Z$11&gt;$K60,EOMONTH($M60,0)&gt;=Z$11),($F60-$O60)/$L60,0),IFERROR(($F60-$O60)*INDEX('S-Curve'!$C$3:$AM$39,MATCH('Development Costs'!$L60,'S-Curve'!$C$3:$C$39,0),MATCH(DATEDIF('Development Costs'!$K60,'Development Costs'!Z$11,"m")+1,'S-Curve'!$C$3:$AM$3,0)),0))</f>
        <v>0</v>
      </c>
      <c r="AA60" s="99">
        <f>IF($N60="Equal",IF(AND(AA$11&gt;$K60,EOMONTH($M60,0)&gt;=AA$11),($F60-$O60)/$L60,0),IFERROR(($F60-$O60)*INDEX('S-Curve'!$C$3:$AM$39,MATCH('Development Costs'!$L60,'S-Curve'!$C$3:$C$39,0),MATCH(DATEDIF('Development Costs'!$K60,'Development Costs'!AA$11,"m")+1,'S-Curve'!$C$3:$AM$3,0)),0))</f>
        <v>0</v>
      </c>
      <c r="AB60" s="99">
        <f>IF($N60="Equal",IF(AND(AB$11&gt;$K60,EOMONTH($M60,0)&gt;=AB$11),($F60-$O60)/$L60,0),IFERROR(($F60-$O60)*INDEX('S-Curve'!$C$3:$AM$39,MATCH('Development Costs'!$L60,'S-Curve'!$C$3:$C$39,0),MATCH(DATEDIF('Development Costs'!$K60,'Development Costs'!AB$11,"m")+1,'S-Curve'!$C$3:$AM$3,0)),0))</f>
        <v>0</v>
      </c>
      <c r="AC60" s="99">
        <f>IF($N60="Equal",IF(AND(AC$11&gt;$K60,EOMONTH($M60,0)&gt;=AC$11),($F60-$O60)/$L60,0),IFERROR(($F60-$O60)*INDEX('S-Curve'!$C$3:$AM$39,MATCH('Development Costs'!$L60,'S-Curve'!$C$3:$C$39,0),MATCH(DATEDIF('Development Costs'!$K60,'Development Costs'!AC$11,"m")+1,'S-Curve'!$C$3:$AM$3,0)),0))</f>
        <v>0</v>
      </c>
      <c r="AD60" s="99">
        <f>IF($N60="Equal",IF(AND(AD$11&gt;$K60,EOMONTH($M60,0)&gt;=AD$11),($F60-$O60)/$L60,0),IFERROR(($F60-$O60)*INDEX('S-Curve'!$C$3:$AM$39,MATCH('Development Costs'!$L60,'S-Curve'!$C$3:$C$39,0),MATCH(DATEDIF('Development Costs'!$K60,'Development Costs'!AD$11,"m")+1,'S-Curve'!$C$3:$AM$3,0)),0))</f>
        <v>0</v>
      </c>
      <c r="AE60" s="99">
        <f>IF($N60="Equal",IF(AND(AE$11&gt;$K60,EOMONTH($M60,0)&gt;=AE$11),($F60-$O60)/$L60,0),IFERROR(($F60-$O60)*INDEX('S-Curve'!$C$3:$AM$39,MATCH('Development Costs'!$L60,'S-Curve'!$C$3:$C$39,0),MATCH(DATEDIF('Development Costs'!$K60,'Development Costs'!AE$11,"m")+1,'S-Curve'!$C$3:$AM$3,0)),0))</f>
        <v>0</v>
      </c>
      <c r="AF60" s="99">
        <f>IF($N60="Equal",IF(AND(AF$11&gt;$K60,EOMONTH($M60,0)&gt;=AF$11),($F60-$O60)/$L60,0),IFERROR(($F60-$O60)*INDEX('S-Curve'!$C$3:$AM$39,MATCH('Development Costs'!$L60,'S-Curve'!$C$3:$C$39,0),MATCH(DATEDIF('Development Costs'!$K60,'Development Costs'!AF$11,"m")+1,'S-Curve'!$C$3:$AM$3,0)),0))</f>
        <v>0</v>
      </c>
      <c r="AG60" s="99">
        <f>IF($N60="Equal",IF(AND(AG$11&gt;$K60,EOMONTH($M60,0)&gt;=AG$11),($F60-$O60)/$L60,0),IFERROR(($F60-$O60)*INDEX('S-Curve'!$C$3:$AM$39,MATCH('Development Costs'!$L60,'S-Curve'!$C$3:$C$39,0),MATCH(DATEDIF('Development Costs'!$K60,'Development Costs'!AG$11,"m")+1,'S-Curve'!$C$3:$AM$3,0)),0))</f>
        <v>0</v>
      </c>
      <c r="AH60" s="99">
        <f>IF($N60="Equal",IF(AND(AH$11&gt;$K60,EOMONTH($M60,0)&gt;=AH$11),($F60-$O60)/$L60,0),IFERROR(($F60-$O60)*INDEX('S-Curve'!$C$3:$AM$39,MATCH('Development Costs'!$L60,'S-Curve'!$C$3:$C$39,0),MATCH(DATEDIF('Development Costs'!$K60,'Development Costs'!AH$11,"m")+1,'S-Curve'!$C$3:$AM$3,0)),0))</f>
        <v>0</v>
      </c>
      <c r="AI60" s="99">
        <f>IF($N60="Equal",IF(AND(AI$11&gt;$K60,EOMONTH($M60,0)&gt;=AI$11),($F60-$O60)/$L60,0),IFERROR(($F60-$O60)*INDEX('S-Curve'!$C$3:$AM$39,MATCH('Development Costs'!$L60,'S-Curve'!$C$3:$C$39,0),MATCH(DATEDIF('Development Costs'!$K60,'Development Costs'!AI$11,"m")+1,'S-Curve'!$C$3:$AM$3,0)),0))</f>
        <v>0</v>
      </c>
      <c r="AJ60" s="99">
        <f>IF($N60="Equal",IF(AND(AJ$11&gt;$K60,EOMONTH($M60,0)&gt;=AJ$11),($F60-$O60)/$L60,0),IFERROR(($F60-$O60)*INDEX('S-Curve'!$C$3:$AM$39,MATCH('Development Costs'!$L60,'S-Curve'!$C$3:$C$39,0),MATCH(DATEDIF('Development Costs'!$K60,'Development Costs'!AJ$11,"m")+1,'S-Curve'!$C$3:$AM$3,0)),0))</f>
        <v>0</v>
      </c>
      <c r="AK60" s="99">
        <f>IF($N60="Equal",IF(AND(AK$11&gt;$K60,EOMONTH($M60,0)&gt;=AK$11),($F60-$O60)/$L60,0),IFERROR(($F60-$O60)*INDEX('S-Curve'!$C$3:$AM$39,MATCH('Development Costs'!$L60,'S-Curve'!$C$3:$C$39,0),MATCH(DATEDIF('Development Costs'!$K60,'Development Costs'!AK$11,"m")+1,'S-Curve'!$C$3:$AM$3,0)),0))</f>
        <v>0</v>
      </c>
      <c r="AL60" s="99">
        <f>IF($N60="Equal",IF(AND(AL$11&gt;$K60,EOMONTH($M60,0)&gt;=AL$11),($F60-$O60)/$L60,0),IFERROR(($F60-$O60)*INDEX('S-Curve'!$C$3:$AM$39,MATCH('Development Costs'!$L60,'S-Curve'!$C$3:$C$39,0),MATCH(DATEDIF('Development Costs'!$K60,'Development Costs'!AL$11,"m")+1,'S-Curve'!$C$3:$AM$3,0)),0))</f>
        <v>0</v>
      </c>
      <c r="AM60" s="99">
        <f>IF($N60="Equal",IF(AND(AM$11&gt;$K60,EOMONTH($M60,0)&gt;=AM$11),($F60-$O60)/$L60,0),IFERROR(($F60-$O60)*INDEX('S-Curve'!$C$3:$AM$39,MATCH('Development Costs'!$L60,'S-Curve'!$C$3:$C$39,0),MATCH(DATEDIF('Development Costs'!$K60,'Development Costs'!AM$11,"m")+1,'S-Curve'!$C$3:$AM$3,0)),0))</f>
        <v>0</v>
      </c>
      <c r="AN60" s="99">
        <f>IF($N60="Equal",IF(AND(AN$11&gt;$K60,EOMONTH($M60,0)&gt;=AN$11),($F60-$O60)/$L60,0),IFERROR(($F60-$O60)*INDEX('S-Curve'!$C$3:$AM$39,MATCH('Development Costs'!$L60,'S-Curve'!$C$3:$C$39,0),MATCH(DATEDIF('Development Costs'!$K60,'Development Costs'!AN$11,"m")+1,'S-Curve'!$C$3:$AM$3,0)),0))</f>
        <v>0</v>
      </c>
      <c r="AO60" s="99">
        <f>IF($N60="Equal",IF(AND(AO$11&gt;$K60,EOMONTH($M60,0)&gt;=AO$11),($F60-$O60)/$L60,0),IFERROR(($F60-$O60)*INDEX('S-Curve'!$C$3:$AM$39,MATCH('Development Costs'!$L60,'S-Curve'!$C$3:$C$39,0),MATCH(DATEDIF('Development Costs'!$K60,'Development Costs'!AO$11,"m")+1,'S-Curve'!$C$3:$AM$3,0)),0))</f>
        <v>0</v>
      </c>
      <c r="AP60" s="99">
        <f>IF($N60="Equal",IF(AND(AP$11&gt;$K60,EOMONTH($M60,0)&gt;=AP$11),($F60-$O60)/$L60,0),IFERROR(($F60-$O60)*INDEX('S-Curve'!$C$3:$AM$39,MATCH('Development Costs'!$L60,'S-Curve'!$C$3:$C$39,0),MATCH(DATEDIF('Development Costs'!$K60,'Development Costs'!AP$11,"m")+1,'S-Curve'!$C$3:$AM$3,0)),0))</f>
        <v>0</v>
      </c>
      <c r="AQ60" s="99">
        <f>IF($N60="Equal",IF(AND(AQ$11&gt;$K60,EOMONTH($M60,0)&gt;=AQ$11),($F60-$O60)/$L60,0),IFERROR(($F60-$O60)*INDEX('S-Curve'!$C$3:$AM$39,MATCH('Development Costs'!$L60,'S-Curve'!$C$3:$C$39,0),MATCH(DATEDIF('Development Costs'!$K60,'Development Costs'!AQ$11,"m")+1,'S-Curve'!$C$3:$AM$3,0)),0))</f>
        <v>0</v>
      </c>
      <c r="AR60" s="99">
        <f>IF($N60="Equal",IF(AND(AR$11&gt;$K60,EOMONTH($M60,0)&gt;=AR$11),($F60-$O60)/$L60,0),IFERROR(($F60-$O60)*INDEX('S-Curve'!$C$3:$AM$39,MATCH('Development Costs'!$L60,'S-Curve'!$C$3:$C$39,0),MATCH(DATEDIF('Development Costs'!$K60,'Development Costs'!AR$11,"m")+1,'S-Curve'!$C$3:$AM$3,0)),0))</f>
        <v>0</v>
      </c>
      <c r="AS60" s="99">
        <f>IF($N60="Equal",IF(AND(AS$11&gt;$K60,EOMONTH($M60,0)&gt;=AS$11),($F60-$O60)/$L60,0),IFERROR(($F60-$O60)*INDEX('S-Curve'!$C$3:$AM$39,MATCH('Development Costs'!$L60,'S-Curve'!$C$3:$C$39,0),MATCH(DATEDIF('Development Costs'!$K60,'Development Costs'!AS$11,"m")+1,'S-Curve'!$C$3:$AM$3,0)),0))</f>
        <v>0</v>
      </c>
      <c r="AT60" s="99">
        <f>IF($N60="Equal",IF(AND(AT$11&gt;$K60,EOMONTH($M60,0)&gt;=AT$11),($F60-$O60)/$L60,0),IFERROR(($F60-$O60)*INDEX('S-Curve'!$C$3:$AM$39,MATCH('Development Costs'!$L60,'S-Curve'!$C$3:$C$39,0),MATCH(DATEDIF('Development Costs'!$K60,'Development Costs'!AT$11,"m")+1,'S-Curve'!$C$3:$AM$3,0)),0))</f>
        <v>0</v>
      </c>
      <c r="AU60" s="99">
        <f>IF($N60="Equal",IF(AND(AU$11&gt;$K60,EOMONTH($M60,0)&gt;=AU$11),($F60-$O60)/$L60,0),IFERROR(($F60-$O60)*INDEX('S-Curve'!$C$3:$AM$39,MATCH('Development Costs'!$L60,'S-Curve'!$C$3:$C$39,0),MATCH(DATEDIF('Development Costs'!$K60,'Development Costs'!AU$11,"m")+1,'S-Curve'!$C$3:$AM$3,0)),0))</f>
        <v>0</v>
      </c>
      <c r="AV60" s="99">
        <f>IF($N60="Equal",IF(AND(AV$11&gt;$K60,EOMONTH($M60,0)&gt;=AV$11),($F60-$O60)/$L60,0),IFERROR(($F60-$O60)*INDEX('S-Curve'!$C$3:$AM$39,MATCH('Development Costs'!$L60,'S-Curve'!$C$3:$C$39,0),MATCH(DATEDIF('Development Costs'!$K60,'Development Costs'!AV$11,"m")+1,'S-Curve'!$C$3:$AM$3,0)),0))</f>
        <v>0</v>
      </c>
      <c r="AW60" s="99">
        <f>IF($N60="Equal",IF(AND(AW$11&gt;$K60,EOMONTH($M60,0)&gt;=AW$11),($F60-$O60)/$L60,0),IFERROR(($F60-$O60)*INDEX('S-Curve'!$C$3:$AM$39,MATCH('Development Costs'!$L60,'S-Curve'!$C$3:$C$39,0),MATCH(DATEDIF('Development Costs'!$K60,'Development Costs'!AW$11,"m")+1,'S-Curve'!$C$3:$AM$3,0)),0))</f>
        <v>0</v>
      </c>
      <c r="AX60" s="99">
        <f>IF($N60="Equal",IF(AND(AX$11&gt;$K60,EOMONTH($M60,0)&gt;=AX$11),($F60-$O60)/$L60,0),IFERROR(($F60-$O60)*INDEX('S-Curve'!$C$3:$AM$39,MATCH('Development Costs'!$L60,'S-Curve'!$C$3:$C$39,0),MATCH(DATEDIF('Development Costs'!$K60,'Development Costs'!AX$11,"m")+1,'S-Curve'!$C$3:$AM$3,0)),0))</f>
        <v>0</v>
      </c>
      <c r="AY60" s="99">
        <f>IF($N60="Equal",IF(AND(AY$11&gt;$K60,EOMONTH($M60,0)&gt;=AY$11),($F60-$O60)/$L60,0),IFERROR(($F60-$O60)*INDEX('S-Curve'!$C$3:$AM$39,MATCH('Development Costs'!$L60,'S-Curve'!$C$3:$C$39,0),MATCH(DATEDIF('Development Costs'!$K60,'Development Costs'!AY$11,"m")+1,'S-Curve'!$C$3:$AM$3,0)),0))</f>
        <v>0</v>
      </c>
      <c r="AZ60" s="99">
        <f>IF($N60="Equal",IF(AND(AZ$11&gt;$K60,EOMONTH($M60,0)&gt;=AZ$11),($F60-$O60)/$L60,0),IFERROR(($F60-$O60)*INDEX('S-Curve'!$C$3:$AM$39,MATCH('Development Costs'!$L60,'S-Curve'!$C$3:$C$39,0),MATCH(DATEDIF('Development Costs'!$K60,'Development Costs'!AZ$11,"m")+1,'S-Curve'!$C$3:$AM$3,0)),0))</f>
        <v>0</v>
      </c>
      <c r="BA60" s="99">
        <f>IF($N60="Equal",IF(AND(BA$11&gt;$K60,EOMONTH($M60,0)&gt;=BA$11),($F60-$O60)/$L60,0),IFERROR(($F60-$O60)*INDEX('S-Curve'!$C$3:$AM$39,MATCH('Development Costs'!$L60,'S-Curve'!$C$3:$C$39,0),MATCH(DATEDIF('Development Costs'!$K60,'Development Costs'!BA$11,"m")+1,'S-Curve'!$C$3:$AM$3,0)),0))</f>
        <v>0</v>
      </c>
      <c r="BB60" s="99">
        <f>IF($N60="Equal",IF(AND(BB$11&gt;$K60,EOMONTH($M60,0)&gt;=BB$11),($F60-$O60)/$L60,0),IFERROR(($F60-$O60)*INDEX('S-Curve'!$C$3:$AM$39,MATCH('Development Costs'!$L60,'S-Curve'!$C$3:$C$39,0),MATCH(DATEDIF('Development Costs'!$K60,'Development Costs'!BB$11,"m")+1,'S-Curve'!$C$3:$AM$3,0)),0))</f>
        <v>0</v>
      </c>
      <c r="BC60" s="99">
        <f>IF($N60="Equal",IF(AND(BC$11&gt;$K60,EOMONTH($M60,0)&gt;=BC$11),($F60-$O60)/$L60,0),IFERROR(($F60-$O60)*INDEX('S-Curve'!$C$3:$AM$39,MATCH('Development Costs'!$L60,'S-Curve'!$C$3:$C$39,0),MATCH(DATEDIF('Development Costs'!$K60,'Development Costs'!BC$11,"m")+1,'S-Curve'!$C$3:$AM$3,0)),0))</f>
        <v>0</v>
      </c>
      <c r="BD60" s="99">
        <f>IF($N60="Equal",IF(AND(BD$11&gt;$K60,EOMONTH($M60,0)&gt;=BD$11),($F60-$O60)/$L60,0),IFERROR(($F60-$O60)*INDEX('S-Curve'!$C$3:$AM$39,MATCH('Development Costs'!$L60,'S-Curve'!$C$3:$C$39,0),MATCH(DATEDIF('Development Costs'!$K60,'Development Costs'!BD$11,"m")+1,'S-Curve'!$C$3:$AM$3,0)),0))</f>
        <v>0</v>
      </c>
      <c r="BE60" s="99">
        <f>IF($N60="Equal",IF(AND(BE$11&gt;$K60,EOMONTH($M60,0)&gt;=BE$11),($F60-$O60)/$L60,0),IFERROR(($F60-$O60)*INDEX('S-Curve'!$C$3:$AM$39,MATCH('Development Costs'!$L60,'S-Curve'!$C$3:$C$39,0),MATCH(DATEDIF('Development Costs'!$K60,'Development Costs'!BE$11,"m")+1,'S-Curve'!$C$3:$AM$3,0)),0))</f>
        <v>0</v>
      </c>
      <c r="BF60" s="99">
        <f>IF($N60="Equal",IF(AND(BF$11&gt;$K60,EOMONTH($M60,0)&gt;=BF$11),($F60-$O60)/$L60,0),IFERROR(($F60-$O60)*INDEX('S-Curve'!$C$3:$AM$39,MATCH('Development Costs'!$L60,'S-Curve'!$C$3:$C$39,0),MATCH(DATEDIF('Development Costs'!$K60,'Development Costs'!BF$11,"m")+1,'S-Curve'!$C$3:$AM$3,0)),0))</f>
        <v>0</v>
      </c>
      <c r="BG60" s="99">
        <f>IF($N60="Equal",IF(AND(BG$11&gt;$K60,EOMONTH($M60,0)&gt;=BG$11),($F60-$O60)/$L60,0),IFERROR(($F60-$O60)*INDEX('S-Curve'!$C$3:$AM$39,MATCH('Development Costs'!$L60,'S-Curve'!$C$3:$C$39,0),MATCH(DATEDIF('Development Costs'!$K60,'Development Costs'!BG$11,"m")+1,'S-Curve'!$C$3:$AM$3,0)),0))</f>
        <v>0</v>
      </c>
      <c r="BH60" s="99">
        <f>IF($N60="Equal",IF(AND(BH$11&gt;$K60,EOMONTH($M60,0)&gt;=BH$11),($F60-$O60)/$L60,0),IFERROR(($F60-$O60)*INDEX('S-Curve'!$C$3:$AM$39,MATCH('Development Costs'!$L60,'S-Curve'!$C$3:$C$39,0),MATCH(DATEDIF('Development Costs'!$K60,'Development Costs'!BH$11,"m")+1,'S-Curve'!$C$3:$AM$3,0)),0))</f>
        <v>0</v>
      </c>
      <c r="BI60" s="99">
        <f>IF($N60="Equal",IF(AND(BI$11&gt;$K60,EOMONTH($M60,0)&gt;=BI$11),($F60-$O60)/$L60,0),IFERROR(($F60-$O60)*INDEX('S-Curve'!$C$3:$AM$39,MATCH('Development Costs'!$L60,'S-Curve'!$C$3:$C$39,0),MATCH(DATEDIF('Development Costs'!$K60,'Development Costs'!BI$11,"m")+1,'S-Curve'!$C$3:$AM$3,0)),0))</f>
        <v>0</v>
      </c>
      <c r="BJ60" s="99">
        <f>IF($N60="Equal",IF(AND(BJ$11&gt;$K60,EOMONTH($M60,0)&gt;=BJ$11),($F60-$O60)/$L60,0),IFERROR(($F60-$O60)*INDEX('S-Curve'!$C$3:$AM$39,MATCH('Development Costs'!$L60,'S-Curve'!$C$3:$C$39,0),MATCH(DATEDIF('Development Costs'!$K60,'Development Costs'!BJ$11,"m")+1,'S-Curve'!$C$3:$AM$3,0)),0))</f>
        <v>0</v>
      </c>
      <c r="BK60" s="99">
        <f>IF($N60="Equal",IF(AND(BK$11&gt;$K60,EOMONTH($M60,0)&gt;=BK$11),($F60-$O60)/$L60,0),IFERROR(($F60-$O60)*INDEX('S-Curve'!$C$3:$AM$39,MATCH('Development Costs'!$L60,'S-Curve'!$C$3:$C$39,0),MATCH(DATEDIF('Development Costs'!$K60,'Development Costs'!BK$11,"m")+1,'S-Curve'!$C$3:$AM$3,0)),0))</f>
        <v>0</v>
      </c>
      <c r="BL60" s="99">
        <f>IF($N60="Equal",IF(AND(BL$11&gt;$K60,EOMONTH($M60,0)&gt;=BL$11),($F60-$O60)/$L60,0),IFERROR(($F60-$O60)*INDEX('S-Curve'!$C$3:$AM$39,MATCH('Development Costs'!$L60,'S-Curve'!$C$3:$C$39,0),MATCH(DATEDIF('Development Costs'!$K60,'Development Costs'!BL$11,"m")+1,'S-Curve'!$C$3:$AM$3,0)),0))</f>
        <v>0</v>
      </c>
      <c r="BM60" s="99">
        <f>IF($N60="Equal",IF(AND(BM$11&gt;$K60,EOMONTH($M60,0)&gt;=BM$11),($F60-$O60)/$L60,0),IFERROR(($F60-$O60)*INDEX('S-Curve'!$C$3:$AM$39,MATCH('Development Costs'!$L60,'S-Curve'!$C$3:$C$39,0),MATCH(DATEDIF('Development Costs'!$K60,'Development Costs'!BM$11,"m")+1,'S-Curve'!$C$3:$AM$3,0)),0))</f>
        <v>0</v>
      </c>
      <c r="BN60" s="99">
        <f>IF($N60="Equal",IF(AND(BN$11&gt;$K60,EOMONTH($M60,0)&gt;=BN$11),($F60-$O60)/$L60,0),IFERROR(($F60-$O60)*INDEX('S-Curve'!$C$3:$AM$39,MATCH('Development Costs'!$L60,'S-Curve'!$C$3:$C$39,0),MATCH(DATEDIF('Development Costs'!$K60,'Development Costs'!BN$11,"m")+1,'S-Curve'!$C$3:$AM$3,0)),0))</f>
        <v>0</v>
      </c>
      <c r="BO60" s="99">
        <f>IF($N60="Equal",IF(AND(BO$11&gt;$K60,EOMONTH($M60,0)&gt;=BO$11),($F60-$O60)/$L60,0),IFERROR(($F60-$O60)*INDEX('S-Curve'!$C$3:$AM$39,MATCH('Development Costs'!$L60,'S-Curve'!$C$3:$C$39,0),MATCH(DATEDIF('Development Costs'!$K60,'Development Costs'!BO$11,"m")+1,'S-Curve'!$C$3:$AM$3,0)),0))</f>
        <v>0</v>
      </c>
      <c r="BP60" s="99">
        <f>IF($N60="Equal",IF(AND(BP$11&gt;$K60,EOMONTH($M60,0)&gt;=BP$11),($F60-$O60)/$L60,0),IFERROR(($F60-$O60)*INDEX('S-Curve'!$C$3:$AM$39,MATCH('Development Costs'!$L60,'S-Curve'!$C$3:$C$39,0),MATCH(DATEDIF('Development Costs'!$K60,'Development Costs'!BP$11,"m")+1,'S-Curve'!$C$3:$AM$3,0)),0))</f>
        <v>0</v>
      </c>
      <c r="BQ60" s="99">
        <f>IF($N60="Equal",IF(AND(BQ$11&gt;$K60,EOMONTH($M60,0)&gt;=BQ$11),($F60-$O60)/$L60,0),IFERROR(($F60-$O60)*INDEX('S-Curve'!$C$3:$AM$39,MATCH('Development Costs'!$L60,'S-Curve'!$C$3:$C$39,0),MATCH(DATEDIF('Development Costs'!$K60,'Development Costs'!BQ$11,"m")+1,'S-Curve'!$C$3:$AM$3,0)),0))</f>
        <v>0</v>
      </c>
      <c r="BR60" s="99">
        <f>IF($N60="Equal",IF(AND(BR$11&gt;$K60,EOMONTH($M60,0)&gt;=BR$11),($F60-$O60)/$L60,0),IFERROR(($F60-$O60)*INDEX('S-Curve'!$C$3:$AM$39,MATCH('Development Costs'!$L60,'S-Curve'!$C$3:$C$39,0),MATCH(DATEDIF('Development Costs'!$K60,'Development Costs'!BR$11,"m")+1,'S-Curve'!$C$3:$AM$3,0)),0))</f>
        <v>0</v>
      </c>
      <c r="BS60" s="99">
        <f>IF($N60="Equal",IF(AND(BS$11&gt;$K60,EOMONTH($M60,0)&gt;=BS$11),($F60-$O60)/$L60,0),IFERROR(($F60-$O60)*INDEX('S-Curve'!$C$3:$AM$39,MATCH('Development Costs'!$L60,'S-Curve'!$C$3:$C$39,0),MATCH(DATEDIF('Development Costs'!$K60,'Development Costs'!BS$11,"m")+1,'S-Curve'!$C$3:$AM$3,0)),0))</f>
        <v>0</v>
      </c>
      <c r="BT60" s="99">
        <f>IF($N60="Equal",IF(AND(BT$11&gt;$K60,EOMONTH($M60,0)&gt;=BT$11),($F60-$O60)/$L60,0),IFERROR(($F60-$O60)*INDEX('S-Curve'!$C$3:$AM$39,MATCH('Development Costs'!$L60,'S-Curve'!$C$3:$C$39,0),MATCH(DATEDIF('Development Costs'!$K60,'Development Costs'!BT$11,"m")+1,'S-Curve'!$C$3:$AM$3,0)),0))</f>
        <v>0</v>
      </c>
      <c r="BU60" s="99">
        <f>IF($N60="Equal",IF(AND(BU$11&gt;$K60,EOMONTH($M60,0)&gt;=BU$11),($F60-$O60)/$L60,0),IFERROR(($F60-$O60)*INDEX('S-Curve'!$C$3:$AM$39,MATCH('Development Costs'!$L60,'S-Curve'!$C$3:$C$39,0),MATCH(DATEDIF('Development Costs'!$K60,'Development Costs'!BU$11,"m")+1,'S-Curve'!$C$3:$AM$3,0)),0))</f>
        <v>0</v>
      </c>
      <c r="BV60" s="99">
        <f>IF($N60="Equal",IF(AND(BV$11&gt;$K60,EOMONTH($M60,0)&gt;=BV$11),($F60-$O60)/$L60,0),IFERROR(($F60-$O60)*INDEX('S-Curve'!$C$3:$AM$39,MATCH('Development Costs'!$L60,'S-Curve'!$C$3:$C$39,0),MATCH(DATEDIF('Development Costs'!$K60,'Development Costs'!BV$11,"m")+1,'S-Curve'!$C$3:$AM$3,0)),0))</f>
        <v>0</v>
      </c>
      <c r="BW60" s="99">
        <f>IF($N60="Equal",IF(AND(BW$11&gt;$K60,EOMONTH($M60,0)&gt;=BW$11),($F60-$O60)/$L60,0),IFERROR(($F60-$O60)*INDEX('S-Curve'!$C$3:$AM$39,MATCH('Development Costs'!$L60,'S-Curve'!$C$3:$C$39,0),MATCH(DATEDIF('Development Costs'!$K60,'Development Costs'!BW$11,"m")+1,'S-Curve'!$C$3:$AM$3,0)),0))</f>
        <v>0</v>
      </c>
      <c r="BX60" s="99">
        <f>IF($N60="Equal",IF(AND(BX$11&gt;$K60,EOMONTH($M60,0)&gt;=BX$11),($F60-$O60)/$L60,0),IFERROR(($F60-$O60)*INDEX('S-Curve'!$C$3:$AM$39,MATCH('Development Costs'!$L60,'S-Curve'!$C$3:$C$39,0),MATCH(DATEDIF('Development Costs'!$K60,'Development Costs'!BX$11,"m")+1,'S-Curve'!$C$3:$AM$3,0)),0))</f>
        <v>0</v>
      </c>
      <c r="BY60" s="99">
        <f>IF($N60="Equal",IF(AND(BY$11&gt;$K60,EOMONTH($M60,0)&gt;=BY$11),($F60-$O60)/$L60,0),IFERROR(($F60-$O60)*INDEX('S-Curve'!$C$3:$AM$39,MATCH('Development Costs'!$L60,'S-Curve'!$C$3:$C$39,0),MATCH(DATEDIF('Development Costs'!$K60,'Development Costs'!BY$11,"m")+1,'S-Curve'!$C$3:$AM$3,0)),0))</f>
        <v>0</v>
      </c>
      <c r="BZ60" s="99">
        <f>IF($N60="Equal",IF(AND(BZ$11&gt;$K60,EOMONTH($M60,0)&gt;=BZ$11),($F60-$O60)/$L60,0),IFERROR(($F60-$O60)*INDEX('S-Curve'!$C$3:$AM$39,MATCH('Development Costs'!$L60,'S-Curve'!$C$3:$C$39,0),MATCH(DATEDIF('Development Costs'!$K60,'Development Costs'!BZ$11,"m")+1,'S-Curve'!$C$3:$AM$3,0)),0))</f>
        <v>0</v>
      </c>
      <c r="CA60" s="99">
        <f>IF($N60="Equal",IF(AND(CA$11&gt;$K60,EOMONTH($M60,0)&gt;=CA$11),($F60-$O60)/$L60,0),IFERROR(($F60-$O60)*INDEX('S-Curve'!$C$3:$AM$39,MATCH('Development Costs'!$L60,'S-Curve'!$C$3:$C$39,0),MATCH(DATEDIF('Development Costs'!$K60,'Development Costs'!CA$11,"m")+1,'S-Curve'!$C$3:$AM$3,0)),0))</f>
        <v>0</v>
      </c>
      <c r="CB60" s="99">
        <f>IF($N60="Equal",IF(AND(CB$11&gt;$K60,EOMONTH($M60,0)&gt;=CB$11),($F60-$O60)/$L60,0),IFERROR(($F60-$O60)*INDEX('S-Curve'!$C$3:$AM$39,MATCH('Development Costs'!$L60,'S-Curve'!$C$3:$C$39,0),MATCH(DATEDIF('Development Costs'!$K60,'Development Costs'!CB$11,"m")+1,'S-Curve'!$C$3:$AM$3,0)),0))</f>
        <v>0</v>
      </c>
      <c r="CC60" s="99">
        <f>IF($N60="Equal",IF(AND(CC$11&gt;$K60,EOMONTH($M60,0)&gt;=CC$11),($F60-$O60)/$L60,0),IFERROR(($F60-$O60)*INDEX('S-Curve'!$C$3:$AM$39,MATCH('Development Costs'!$L60,'S-Curve'!$C$3:$C$39,0),MATCH(DATEDIF('Development Costs'!$K60,'Development Costs'!CC$11,"m")+1,'S-Curve'!$C$3:$AM$3,0)),0))</f>
        <v>0</v>
      </c>
      <c r="CD60" s="99">
        <f>IF($N60="Equal",IF(AND(CD$11&gt;$K60,EOMONTH($M60,0)&gt;=CD$11),($F60-$O60)/$L60,0),IFERROR(($F60-$O60)*INDEX('S-Curve'!$C$3:$AM$39,MATCH('Development Costs'!$L60,'S-Curve'!$C$3:$C$39,0),MATCH(DATEDIF('Development Costs'!$K60,'Development Costs'!CD$11,"m")+1,'S-Curve'!$C$3:$AM$3,0)),0))</f>
        <v>0</v>
      </c>
      <c r="CE60" s="99">
        <f>IF($N60="Equal",IF(AND(CE$11&gt;$K60,EOMONTH($M60,0)&gt;=CE$11),($F60-$O60)/$L60,0),IFERROR(($F60-$O60)*INDEX('S-Curve'!$C$3:$AM$39,MATCH('Development Costs'!$L60,'S-Curve'!$C$3:$C$39,0),MATCH(DATEDIF('Development Costs'!$K60,'Development Costs'!CE$11,"m")+1,'S-Curve'!$C$3:$AM$3,0)),0))</f>
        <v>0</v>
      </c>
      <c r="CF60" s="99">
        <f>IF($N60="Equal",IF(AND(CF$11&gt;$K60,EOMONTH($M60,0)&gt;=CF$11),($F60-$O60)/$L60,0),IFERROR(($F60-$O60)*INDEX('S-Curve'!$C$3:$AM$39,MATCH('Development Costs'!$L60,'S-Curve'!$C$3:$C$39,0),MATCH(DATEDIF('Development Costs'!$K60,'Development Costs'!CF$11,"m")+1,'S-Curve'!$C$3:$AM$3,0)),0))</f>
        <v>0</v>
      </c>
      <c r="CG60" s="99">
        <f>IF($N60="Equal",IF(AND(CG$11&gt;$K60,EOMONTH($M60,0)&gt;=CG$11),($F60-$O60)/$L60,0),IFERROR(($F60-$O60)*INDEX('S-Curve'!$C$3:$AM$39,MATCH('Development Costs'!$L60,'S-Curve'!$C$3:$C$39,0),MATCH(DATEDIF('Development Costs'!$K60,'Development Costs'!CG$11,"m")+1,'S-Curve'!$C$3:$AM$3,0)),0))</f>
        <v>0</v>
      </c>
      <c r="CH60" s="99">
        <f>IF($N60="Equal",IF(AND(CH$11&gt;$K60,EOMONTH($M60,0)&gt;=CH$11),($F60-$O60)/$L60,0),IFERROR(($F60-$O60)*INDEX('S-Curve'!$C$3:$AM$39,MATCH('Development Costs'!$L60,'S-Curve'!$C$3:$C$39,0),MATCH(DATEDIF('Development Costs'!$K60,'Development Costs'!CH$11,"m")+1,'S-Curve'!$C$3:$AM$3,0)),0))</f>
        <v>0</v>
      </c>
      <c r="CI60" s="99">
        <f>IF($N60="Equal",IF(AND(CI$11&gt;$K60,EOMONTH($M60,0)&gt;=CI$11),($F60-$O60)/$L60,0),IFERROR(($F60-$O60)*INDEX('S-Curve'!$C$3:$AM$39,MATCH('Development Costs'!$L60,'S-Curve'!$C$3:$C$39,0),MATCH(DATEDIF('Development Costs'!$K60,'Development Costs'!CI$11,"m")+1,'S-Curve'!$C$3:$AM$3,0)),0))</f>
        <v>0</v>
      </c>
      <c r="CJ60" s="99">
        <f>IF($N60="Equal",IF(AND(CJ$11&gt;$K60,EOMONTH($M60,0)&gt;=CJ$11),($F60-$O60)/$L60,0),IFERROR(($F60-$O60)*INDEX('S-Curve'!$C$3:$AM$39,MATCH('Development Costs'!$L60,'S-Curve'!$C$3:$C$39,0),MATCH(DATEDIF('Development Costs'!$K60,'Development Costs'!CJ$11,"m")+1,'S-Curve'!$C$3:$AM$3,0)),0))</f>
        <v>0</v>
      </c>
      <c r="CK60" s="99">
        <f>IF($N60="Equal",IF(AND(CK$11&gt;$K60,EOMONTH($M60,0)&gt;=CK$11),($F60-$O60)/$L60,0),IFERROR(($F60-$O60)*INDEX('S-Curve'!$C$3:$AM$39,MATCH('Development Costs'!$L60,'S-Curve'!$C$3:$C$39,0),MATCH(DATEDIF('Development Costs'!$K60,'Development Costs'!CK$11,"m")+1,'S-Curve'!$C$3:$AM$3,0)),0))</f>
        <v>0</v>
      </c>
      <c r="CL60" s="99">
        <f>IF($N60="Equal",IF(AND(CL$11&gt;$K60,EOMONTH($M60,0)&gt;=CL$11),($F60-$O60)/$L60,0),IFERROR(($F60-$O60)*INDEX('S-Curve'!$C$3:$AM$39,MATCH('Development Costs'!$L60,'S-Curve'!$C$3:$C$39,0),MATCH(DATEDIF('Development Costs'!$K60,'Development Costs'!CL$11,"m")+1,'S-Curve'!$C$3:$AM$3,0)),0))</f>
        <v>0</v>
      </c>
      <c r="CM60" s="99">
        <f>IF($N60="Equal",IF(AND(CM$11&gt;$K60,EOMONTH($M60,0)&gt;=CM$11),($F60-$O60)/$L60,0),IFERROR(($F60-$O60)*INDEX('S-Curve'!$C$3:$AM$39,MATCH('Development Costs'!$L60,'S-Curve'!$C$3:$C$39,0),MATCH(DATEDIF('Development Costs'!$K60,'Development Costs'!CM$11,"m")+1,'S-Curve'!$C$3:$AM$3,0)),0))</f>
        <v>0</v>
      </c>
      <c r="CN60" s="99">
        <f>IF($N60="Equal",IF(AND(CN$11&gt;$K60,EOMONTH($M60,0)&gt;=CN$11),($F60-$O60)/$L60,0),IFERROR(($F60-$O60)*INDEX('S-Curve'!$C$3:$AM$39,MATCH('Development Costs'!$L60,'S-Curve'!$C$3:$C$39,0),MATCH(DATEDIF('Development Costs'!$K60,'Development Costs'!CN$11,"m")+1,'S-Curve'!$C$3:$AM$3,0)),0))</f>
        <v>0</v>
      </c>
      <c r="CO60" s="99">
        <f>IF($N60="Equal",IF(AND(CO$11&gt;$K60,EOMONTH($M60,0)&gt;=CO$11),($F60-$O60)/$L60,0),IFERROR(($F60-$O60)*INDEX('S-Curve'!$C$3:$AM$39,MATCH('Development Costs'!$L60,'S-Curve'!$C$3:$C$39,0),MATCH(DATEDIF('Development Costs'!$K60,'Development Costs'!CO$11,"m")+1,'S-Curve'!$C$3:$AM$3,0)),0))</f>
        <v>0</v>
      </c>
      <c r="CP60" s="99">
        <f>IF($N60="Equal",IF(AND(CP$11&gt;$K60,EOMONTH($M60,0)&gt;=CP$11),($F60-$O60)/$L60,0),IFERROR(($F60-$O60)*INDEX('S-Curve'!$C$3:$AM$39,MATCH('Development Costs'!$L60,'S-Curve'!$C$3:$C$39,0),MATCH(DATEDIF('Development Costs'!$K60,'Development Costs'!CP$11,"m")+1,'S-Curve'!$C$3:$AM$3,0)),0))</f>
        <v>0</v>
      </c>
      <c r="CQ60" s="99">
        <f>IF($N60="Equal",IF(AND(CQ$11&gt;$K60,EOMONTH($M60,0)&gt;=CQ$11),($F60-$O60)/$L60,0),IFERROR(($F60-$O60)*INDEX('S-Curve'!$C$3:$AM$39,MATCH('Development Costs'!$L60,'S-Curve'!$C$3:$C$39,0),MATCH(DATEDIF('Development Costs'!$K60,'Development Costs'!CQ$11,"m")+1,'S-Curve'!$C$3:$AM$3,0)),0))</f>
        <v>0</v>
      </c>
      <c r="CR60" s="99">
        <f>IF($N60="Equal",IF(AND(CR$11&gt;$K60,EOMONTH($M60,0)&gt;=CR$11),($F60-$O60)/$L60,0),IFERROR(($F60-$O60)*INDEX('S-Curve'!$C$3:$AM$39,MATCH('Development Costs'!$L60,'S-Curve'!$C$3:$C$39,0),MATCH(DATEDIF('Development Costs'!$K60,'Development Costs'!CR$11,"m")+1,'S-Curve'!$C$3:$AM$3,0)),0))</f>
        <v>0</v>
      </c>
      <c r="CS60" s="99">
        <f>IF($N60="Equal",IF(AND(CS$11&gt;$K60,EOMONTH($M60,0)&gt;=CS$11),($F60-$O60)/$L60,0),IFERROR(($F60-$O60)*INDEX('S-Curve'!$C$3:$AM$39,MATCH('Development Costs'!$L60,'S-Curve'!$C$3:$C$39,0),MATCH(DATEDIF('Development Costs'!$K60,'Development Costs'!CS$11,"m")+1,'S-Curve'!$C$3:$AM$3,0)),0))</f>
        <v>0</v>
      </c>
      <c r="CT60" s="99">
        <f>IF($N60="Equal",IF(AND(CT$11&gt;$K60,EOMONTH($M60,0)&gt;=CT$11),($F60-$O60)/$L60,0),IFERROR(($F60-$O60)*INDEX('S-Curve'!$C$3:$AM$39,MATCH('Development Costs'!$L60,'S-Curve'!$C$3:$C$39,0),MATCH(DATEDIF('Development Costs'!$K60,'Development Costs'!CT$11,"m")+1,'S-Curve'!$C$3:$AM$3,0)),0))</f>
        <v>0</v>
      </c>
      <c r="CU60" s="99">
        <f>IF($N60="Equal",IF(AND(CU$11&gt;$K60,EOMONTH($M60,0)&gt;=CU$11),($F60-$O60)/$L60,0),IFERROR(($F60-$O60)*INDEX('S-Curve'!$C$3:$AM$39,MATCH('Development Costs'!$L60,'S-Curve'!$C$3:$C$39,0),MATCH(DATEDIF('Development Costs'!$K60,'Development Costs'!CU$11,"m")+1,'S-Curve'!$C$3:$AM$3,0)),0))</f>
        <v>0</v>
      </c>
      <c r="CV60" s="99">
        <f>IF($N60="Equal",IF(AND(CV$11&gt;$K60,EOMONTH($M60,0)&gt;=CV$11),($F60-$O60)/$L60,0),IFERROR(($F60-$O60)*INDEX('S-Curve'!$C$3:$AM$39,MATCH('Development Costs'!$L60,'S-Curve'!$C$3:$C$39,0),MATCH(DATEDIF('Development Costs'!$K60,'Development Costs'!CV$11,"m")+1,'S-Curve'!$C$3:$AM$3,0)),0))</f>
        <v>0</v>
      </c>
      <c r="CW60" s="99">
        <f>IF($N60="Equal",IF(AND(CW$11&gt;$K60,EOMONTH($M60,0)&gt;=CW$11),($F60-$O60)/$L60,0),IFERROR(($F60-$O60)*INDEX('S-Curve'!$C$3:$AM$39,MATCH('Development Costs'!$L60,'S-Curve'!$C$3:$C$39,0),MATCH(DATEDIF('Development Costs'!$K60,'Development Costs'!CW$11,"m")+1,'S-Curve'!$C$3:$AM$3,0)),0))</f>
        <v>0</v>
      </c>
      <c r="CX60" s="99">
        <f>IF($N60="Equal",IF(AND(CX$11&gt;$K60,EOMONTH($M60,0)&gt;=CX$11),($F60-$O60)/$L60,0),IFERROR(($F60-$O60)*INDEX('S-Curve'!$C$3:$AM$39,MATCH('Development Costs'!$L60,'S-Curve'!$C$3:$C$39,0),MATCH(DATEDIF('Development Costs'!$K60,'Development Costs'!CX$11,"m")+1,'S-Curve'!$C$3:$AM$3,0)),0))</f>
        <v>0</v>
      </c>
      <c r="CY60" s="99">
        <f>IF($N60="Equal",IF(AND(CY$11&gt;$K60,EOMONTH($M60,0)&gt;=CY$11),($F60-$O60)/$L60,0),IFERROR(($F60-$O60)*INDEX('S-Curve'!$C$3:$AM$39,MATCH('Development Costs'!$L60,'S-Curve'!$C$3:$C$39,0),MATCH(DATEDIF('Development Costs'!$K60,'Development Costs'!CY$11,"m")+1,'S-Curve'!$C$3:$AM$3,0)),0))</f>
        <v>0</v>
      </c>
      <c r="CZ60" s="99">
        <f>IF($N60="Equal",IF(AND(CZ$11&gt;$K60,EOMONTH($M60,0)&gt;=CZ$11),($F60-$O60)/$L60,0),IFERROR(($F60-$O60)*INDEX('S-Curve'!$C$3:$AM$39,MATCH('Development Costs'!$L60,'S-Curve'!$C$3:$C$39,0),MATCH(DATEDIF('Development Costs'!$K60,'Development Costs'!CZ$11,"m")+1,'S-Curve'!$C$3:$AM$3,0)),0))</f>
        <v>0</v>
      </c>
      <c r="DA60" s="99">
        <f>IF($N60="Equal",IF(AND(DA$11&gt;$K60,EOMONTH($M60,0)&gt;=DA$11),($F60-$O60)/$L60,0),IFERROR(($F60-$O60)*INDEX('S-Curve'!$C$3:$AM$39,MATCH('Development Costs'!$L60,'S-Curve'!$C$3:$C$39,0),MATCH(DATEDIF('Development Costs'!$K60,'Development Costs'!DA$11,"m")+1,'S-Curve'!$C$3:$AM$3,0)),0))</f>
        <v>0</v>
      </c>
      <c r="DB60" s="99">
        <f>IF($N60="Equal",IF(AND(DB$11&gt;$K60,EOMONTH($M60,0)&gt;=DB$11),($F60-$O60)/$L60,0),IFERROR(($F60-$O60)*INDEX('S-Curve'!$C$3:$AM$39,MATCH('Development Costs'!$L60,'S-Curve'!$C$3:$C$39,0),MATCH(DATEDIF('Development Costs'!$K60,'Development Costs'!DB$11,"m")+1,'S-Curve'!$C$3:$AM$3,0)),0))</f>
        <v>0</v>
      </c>
      <c r="DC60" s="99">
        <f>IF($N60="Equal",IF(AND(DC$11&gt;$K60,EOMONTH($M60,0)&gt;=DC$11),($F60-$O60)/$L60,0),IFERROR(($F60-$O60)*INDEX('S-Curve'!$C$3:$AM$39,MATCH('Development Costs'!$L60,'S-Curve'!$C$3:$C$39,0),MATCH(DATEDIF('Development Costs'!$K60,'Development Costs'!DC$11,"m")+1,'S-Curve'!$C$3:$AM$3,0)),0))</f>
        <v>0</v>
      </c>
      <c r="DD60" s="99">
        <f>IF($N60="Equal",IF(AND(DD$11&gt;$K60,EOMONTH($M60,0)&gt;=DD$11),($F60-$O60)/$L60,0),IFERROR(($F60-$O60)*INDEX('S-Curve'!$C$3:$AM$39,MATCH('Development Costs'!$L60,'S-Curve'!$C$3:$C$39,0),MATCH(DATEDIF('Development Costs'!$K60,'Development Costs'!DD$11,"m")+1,'S-Curve'!$C$3:$AM$3,0)),0))</f>
        <v>0</v>
      </c>
      <c r="DE60" s="99">
        <f>IF($N60="Equal",IF(AND(DE$11&gt;$K60,EOMONTH($M60,0)&gt;=DE$11),($F60-$O60)/$L60,0),IFERROR(($F60-$O60)*INDEX('S-Curve'!$C$3:$AM$39,MATCH('Development Costs'!$L60,'S-Curve'!$C$3:$C$39,0),MATCH(DATEDIF('Development Costs'!$K60,'Development Costs'!DE$11,"m")+1,'S-Curve'!$C$3:$AM$3,0)),0))</f>
        <v>0</v>
      </c>
      <c r="DF60" s="99">
        <f>IF($N60="Equal",IF(AND(DF$11&gt;$K60,EOMONTH($M60,0)&gt;=DF$11),($F60-$O60)/$L60,0),IFERROR(($F60-$O60)*INDEX('S-Curve'!$C$3:$AM$39,MATCH('Development Costs'!$L60,'S-Curve'!$C$3:$C$39,0),MATCH(DATEDIF('Development Costs'!$K60,'Development Costs'!DF$11,"m")+1,'S-Curve'!$C$3:$AM$3,0)),0))</f>
        <v>0</v>
      </c>
      <c r="DG60" s="99">
        <f>IF($N60="Equal",IF(AND(DG$11&gt;$K60,EOMONTH($M60,0)&gt;=DG$11),($F60-$O60)/$L60,0),IFERROR(($F60-$O60)*INDEX('S-Curve'!$C$3:$AM$39,MATCH('Development Costs'!$L60,'S-Curve'!$C$3:$C$39,0),MATCH(DATEDIF('Development Costs'!$K60,'Development Costs'!DG$11,"m")+1,'S-Curve'!$C$3:$AM$3,0)),0))</f>
        <v>0</v>
      </c>
      <c r="DH60" s="99">
        <f>IF($N60="Equal",IF(AND(DH$11&gt;$K60,EOMONTH($M60,0)&gt;=DH$11),($F60-$O60)/$L60,0),IFERROR(($F60-$O60)*INDEX('S-Curve'!$C$3:$AM$39,MATCH('Development Costs'!$L60,'S-Curve'!$C$3:$C$39,0),MATCH(DATEDIF('Development Costs'!$K60,'Development Costs'!DH$11,"m")+1,'S-Curve'!$C$3:$AM$3,0)),0))</f>
        <v>0</v>
      </c>
      <c r="DI60" s="99">
        <f>IF($N60="Equal",IF(AND(DI$11&gt;$K60,EOMONTH($M60,0)&gt;=DI$11),($F60-$O60)/$L60,0),IFERROR(($F60-$O60)*INDEX('S-Curve'!$C$3:$AM$39,MATCH('Development Costs'!$L60,'S-Curve'!$C$3:$C$39,0),MATCH(DATEDIF('Development Costs'!$K60,'Development Costs'!DI$11,"m")+1,'S-Curve'!$C$3:$AM$3,0)),0))</f>
        <v>0</v>
      </c>
      <c r="DJ60" s="99">
        <f>IF($N60="Equal",IF(AND(DJ$11&gt;$K60,EOMONTH($M60,0)&gt;=DJ$11),($F60-$O60)/$L60,0),IFERROR(($F60-$O60)*INDEX('S-Curve'!$C$3:$AM$39,MATCH('Development Costs'!$L60,'S-Curve'!$C$3:$C$39,0),MATCH(DATEDIF('Development Costs'!$K60,'Development Costs'!DJ$11,"m")+1,'S-Curve'!$C$3:$AM$3,0)),0))</f>
        <v>0</v>
      </c>
      <c r="DK60" s="99">
        <f>IF($N60="Equal",IF(AND(DK$11&gt;$K60,EOMONTH($M60,0)&gt;=DK$11),($F60-$O60)/$L60,0),IFERROR(($F60-$O60)*INDEX('S-Curve'!$C$3:$AM$39,MATCH('Development Costs'!$L60,'S-Curve'!$C$3:$C$39,0),MATCH(DATEDIF('Development Costs'!$K60,'Development Costs'!DK$11,"m")+1,'S-Curve'!$C$3:$AM$3,0)),0))</f>
        <v>0</v>
      </c>
      <c r="DL60" s="99">
        <f>IF($N60="Equal",IF(AND(DL$11&gt;$K60,EOMONTH($M60,0)&gt;=DL$11),($F60-$O60)/$L60,0),IFERROR(($F60-$O60)*INDEX('S-Curve'!$C$3:$AM$39,MATCH('Development Costs'!$L60,'S-Curve'!$C$3:$C$39,0),MATCH(DATEDIF('Development Costs'!$K60,'Development Costs'!DL$11,"m")+1,'S-Curve'!$C$3:$AM$3,0)),0))</f>
        <v>0</v>
      </c>
      <c r="DM60" s="99">
        <f>IF($N60="Equal",IF(AND(DM$11&gt;$K60,EOMONTH($M60,0)&gt;=DM$11),($F60-$O60)/$L60,0),IFERROR(($F60-$O60)*INDEX('S-Curve'!$C$3:$AM$39,MATCH('Development Costs'!$L60,'S-Curve'!$C$3:$C$39,0),MATCH(DATEDIF('Development Costs'!$K60,'Development Costs'!DM$11,"m")+1,'S-Curve'!$C$3:$AM$3,0)),0))</f>
        <v>0</v>
      </c>
      <c r="DN60" s="99">
        <f>IF($N60="Equal",IF(AND(DN$11&gt;$K60,EOMONTH($M60,0)&gt;=DN$11),($F60-$O60)/$L60,0),IFERROR(($F60-$O60)*INDEX('S-Curve'!$C$3:$AM$39,MATCH('Development Costs'!$L60,'S-Curve'!$C$3:$C$39,0),MATCH(DATEDIF('Development Costs'!$K60,'Development Costs'!DN$11,"m")+1,'S-Curve'!$C$3:$AM$3,0)),0))</f>
        <v>0</v>
      </c>
      <c r="DO60" s="99">
        <f>IF($N60="Equal",IF(AND(DO$11&gt;$K60,EOMONTH($M60,0)&gt;=DO$11),($F60-$O60)/$L60,0),IFERROR(($F60-$O60)*INDEX('S-Curve'!$C$3:$AM$39,MATCH('Development Costs'!$L60,'S-Curve'!$C$3:$C$39,0),MATCH(DATEDIF('Development Costs'!$K60,'Development Costs'!DO$11,"m")+1,'S-Curve'!$C$3:$AM$3,0)),0))</f>
        <v>0</v>
      </c>
      <c r="DP60" s="99">
        <f>IF($N60="Equal",IF(AND(DP$11&gt;$K60,EOMONTH($M60,0)&gt;=DP$11),($F60-$O60)/$L60,0),IFERROR(($F60-$O60)*INDEX('S-Curve'!$C$3:$AM$39,MATCH('Development Costs'!$L60,'S-Curve'!$C$3:$C$39,0),MATCH(DATEDIF('Development Costs'!$K60,'Development Costs'!DP$11,"m")+1,'S-Curve'!$C$3:$AM$3,0)),0))</f>
        <v>0</v>
      </c>
      <c r="DQ60" s="99">
        <f>IF($N60="Equal",IF(AND(DQ$11&gt;$K60,EOMONTH($M60,0)&gt;=DQ$11),($F60-$O60)/$L60,0),IFERROR(($F60-$O60)*INDEX('S-Curve'!$C$3:$AM$39,MATCH('Development Costs'!$L60,'S-Curve'!$C$3:$C$39,0),MATCH(DATEDIF('Development Costs'!$K60,'Development Costs'!DQ$11,"m")+1,'S-Curve'!$C$3:$AM$3,0)),0))</f>
        <v>0</v>
      </c>
      <c r="DR60" s="99">
        <f>IF($N60="Equal",IF(AND(DR$11&gt;$K60,EOMONTH($M60,0)&gt;=DR$11),($F60-$O60)/$L60,0),IFERROR(($F60-$O60)*INDEX('S-Curve'!$C$3:$AM$39,MATCH('Development Costs'!$L60,'S-Curve'!$C$3:$C$39,0),MATCH(DATEDIF('Development Costs'!$K60,'Development Costs'!DR$11,"m")+1,'S-Curve'!$C$3:$AM$3,0)),0))</f>
        <v>0</v>
      </c>
      <c r="DS60" s="99">
        <f>IF($N60="Equal",IF(AND(DS$11&gt;$K60,EOMONTH($M60,0)&gt;=DS$11),($F60-$O60)/$L60,0),IFERROR(($F60-$O60)*INDEX('S-Curve'!$C$3:$AM$39,MATCH('Development Costs'!$L60,'S-Curve'!$C$3:$C$39,0),MATCH(DATEDIF('Development Costs'!$K60,'Development Costs'!DS$11,"m")+1,'S-Curve'!$C$3:$AM$3,0)),0))</f>
        <v>0</v>
      </c>
      <c r="DT60" s="99">
        <f>IF($N60="Equal",IF(AND(DT$11&gt;$K60,EOMONTH($M60,0)&gt;=DT$11),($F60-$O60)/$L60,0),IFERROR(($F60-$O60)*INDEX('S-Curve'!$C$3:$AM$39,MATCH('Development Costs'!$L60,'S-Curve'!$C$3:$C$39,0),MATCH(DATEDIF('Development Costs'!$K60,'Development Costs'!DT$11,"m")+1,'S-Curve'!$C$3:$AM$3,0)),0))</f>
        <v>0</v>
      </c>
      <c r="DU60" s="99">
        <f>IF($N60="Equal",IF(AND(DU$11&gt;$K60,EOMONTH($M60,0)&gt;=DU$11),($F60-$O60)/$L60,0),IFERROR(($F60-$O60)*INDEX('S-Curve'!$C$3:$AM$39,MATCH('Development Costs'!$L60,'S-Curve'!$C$3:$C$39,0),MATCH(DATEDIF('Development Costs'!$K60,'Development Costs'!DU$11,"m")+1,'S-Curve'!$C$3:$AM$3,0)),0))</f>
        <v>0</v>
      </c>
      <c r="DV60" s="99">
        <f>IF($N60="Equal",IF(AND(DV$11&gt;$K60,EOMONTH($M60,0)&gt;=DV$11),($F60-$O60)/$L60,0),IFERROR(($F60-$O60)*INDEX('S-Curve'!$C$3:$AM$39,MATCH('Development Costs'!$L60,'S-Curve'!$C$3:$C$39,0),MATCH(DATEDIF('Development Costs'!$K60,'Development Costs'!DV$11,"m")+1,'S-Curve'!$C$3:$AM$3,0)),0))</f>
        <v>0</v>
      </c>
      <c r="DW60" s="99">
        <f>IF($N60="Equal",IF(AND(DW$11&gt;$K60,EOMONTH($M60,0)&gt;=DW$11),($F60-$O60)/$L60,0),IFERROR(($F60-$O60)*INDEX('S-Curve'!$C$3:$AM$39,MATCH('Development Costs'!$L60,'S-Curve'!$C$3:$C$39,0),MATCH(DATEDIF('Development Costs'!$K60,'Development Costs'!DW$11,"m")+1,'S-Curve'!$C$3:$AM$3,0)),0))</f>
        <v>0</v>
      </c>
      <c r="DX60" s="99">
        <f>IF($N60="Equal",IF(AND(DX$11&gt;$K60,EOMONTH($M60,0)&gt;=DX$11),($F60-$O60)/$L60,0),IFERROR(($F60-$O60)*INDEX('S-Curve'!$C$3:$AM$39,MATCH('Development Costs'!$L60,'S-Curve'!$C$3:$C$39,0),MATCH(DATEDIF('Development Costs'!$K60,'Development Costs'!DX$11,"m")+1,'S-Curve'!$C$3:$AM$3,0)),0))</f>
        <v>0</v>
      </c>
      <c r="DY60" s="99">
        <f>IF($N60="Equal",IF(AND(DY$11&gt;$K60,EOMONTH($M60,0)&gt;=DY$11),($F60-$O60)/$L60,0),IFERROR(($F60-$O60)*INDEX('S-Curve'!$C$3:$AM$39,MATCH('Development Costs'!$L60,'S-Curve'!$C$3:$C$39,0),MATCH(DATEDIF('Development Costs'!$K60,'Development Costs'!DY$11,"m")+1,'S-Curve'!$C$3:$AM$3,0)),0))</f>
        <v>0</v>
      </c>
      <c r="DZ60" s="99">
        <f>IF($N60="Equal",IF(AND(DZ$11&gt;$K60,EOMONTH($M60,0)&gt;=DZ$11),($F60-$O60)/$L60,0),IFERROR(($F60-$O60)*INDEX('S-Curve'!$C$3:$AM$39,MATCH('Development Costs'!$L60,'S-Curve'!$C$3:$C$39,0),MATCH(DATEDIF('Development Costs'!$K60,'Development Costs'!DZ$11,"m")+1,'S-Curve'!$C$3:$AM$3,0)),0))</f>
        <v>0</v>
      </c>
      <c r="EA60" s="99">
        <f>IF($N60="Equal",IF(AND(EA$11&gt;$K60,EOMONTH($M60,0)&gt;=EA$11),($F60-$O60)/$L60,0),IFERROR(($F60-$O60)*INDEX('S-Curve'!$C$3:$AM$39,MATCH('Development Costs'!$L60,'S-Curve'!$C$3:$C$39,0),MATCH(DATEDIF('Development Costs'!$K60,'Development Costs'!EA$11,"m")+1,'S-Curve'!$C$3:$AM$3,0)),0))</f>
        <v>0</v>
      </c>
      <c r="EB60" s="99">
        <f>IF($N60="Equal",IF(AND(EB$11&gt;$K60,EOMONTH($M60,0)&gt;=EB$11),($F60-$O60)/$L60,0),IFERROR(($F60-$O60)*INDEX('S-Curve'!$C$3:$AM$39,MATCH('Development Costs'!$L60,'S-Curve'!$C$3:$C$39,0),MATCH(DATEDIF('Development Costs'!$K60,'Development Costs'!EB$11,"m")+1,'S-Curve'!$C$3:$AM$3,0)),0))</f>
        <v>0</v>
      </c>
      <c r="EC60" s="99">
        <f>IF($N60="Equal",IF(AND(EC$11&gt;$K60,EOMONTH($M60,0)&gt;=EC$11),($F60-$O60)/$L60,0),IFERROR(($F60-$O60)*INDEX('S-Curve'!$C$3:$AM$39,MATCH('Development Costs'!$L60,'S-Curve'!$C$3:$C$39,0),MATCH(DATEDIF('Development Costs'!$K60,'Development Costs'!EC$11,"m")+1,'S-Curve'!$C$3:$AM$3,0)),0))</f>
        <v>0</v>
      </c>
      <c r="ED60" s="99">
        <f>IF($N60="Equal",IF(AND(ED$11&gt;$K60,EOMONTH($M60,0)&gt;=ED$11),($F60-$O60)/$L60,0),IFERROR(($F60-$O60)*INDEX('S-Curve'!$C$3:$AM$39,MATCH('Development Costs'!$L60,'S-Curve'!$C$3:$C$39,0),MATCH(DATEDIF('Development Costs'!$K60,'Development Costs'!ED$11,"m")+1,'S-Curve'!$C$3:$AM$3,0)),0))</f>
        <v>0</v>
      </c>
      <c r="EE60" s="99">
        <f>IF($N60="Equal",IF(AND(EE$11&gt;$K60,EOMONTH($M60,0)&gt;=EE$11),($F60-$O60)/$L60,0),IFERROR(($F60-$O60)*INDEX('S-Curve'!$C$3:$AM$39,MATCH('Development Costs'!$L60,'S-Curve'!$C$3:$C$39,0),MATCH(DATEDIF('Development Costs'!$K60,'Development Costs'!EE$11,"m")+1,'S-Curve'!$C$3:$AM$3,0)),0))</f>
        <v>0</v>
      </c>
      <c r="EF60" s="99">
        <f>IF($N60="Equal",IF(AND(EF$11&gt;$K60,EOMONTH($M60,0)&gt;=EF$11),($F60-$O60)/$L60,0),IFERROR(($F60-$O60)*INDEX('S-Curve'!$C$3:$AM$39,MATCH('Development Costs'!$L60,'S-Curve'!$C$3:$C$39,0),MATCH(DATEDIF('Development Costs'!$K60,'Development Costs'!EF$11,"m")+1,'S-Curve'!$C$3:$AM$3,0)),0))</f>
        <v>0</v>
      </c>
      <c r="EG60" s="99">
        <f>IF(EC60="Equal",IF(AND(EG$11&gt;$K60,EOMONTH($M60,0)&gt;=EG$11),($F60-$O60)/$L60,0),IFERROR(($F60-$O60)*INDEX('S-Curve'!$C$3:$AM$39,MATCH('Development Costs'!$L60,'S-Curve'!$C$3:$C$39,0),MATCH(DATEDIF('Development Costs'!$K60,'Development Costs'!EG$11,"m")+1,'S-Curve'!$C$3:$AM$3,0)),0))</f>
        <v>0</v>
      </c>
    </row>
    <row r="61" spans="2:137">
      <c r="B61" s="5" t="s">
        <v>432</v>
      </c>
      <c r="F61" s="71">
        <v>0</v>
      </c>
      <c r="G61" s="105">
        <f t="shared" si="27"/>
        <v>0</v>
      </c>
      <c r="H61" s="99">
        <f>F61/Assumptions!$D$60</f>
        <v>0</v>
      </c>
      <c r="I61" s="32">
        <f t="shared" ca="1" si="28"/>
        <v>0</v>
      </c>
      <c r="K61" s="73">
        <f>Assumptions!$D$16</f>
        <v>46204</v>
      </c>
      <c r="L61" s="155">
        <f>Assumptions!$D$17</f>
        <v>23</v>
      </c>
      <c r="M61" s="149">
        <f t="shared" si="29"/>
        <v>46874</v>
      </c>
      <c r="N61" s="70" t="s">
        <v>400</v>
      </c>
      <c r="O61" s="71">
        <v>0</v>
      </c>
      <c r="P61" s="1" t="str">
        <f t="shared" si="8"/>
        <v/>
      </c>
      <c r="Q61" s="99">
        <f t="shared" si="30"/>
        <v>0</v>
      </c>
      <c r="R61" s="99">
        <f>IF($N61="Equal",IF(AND(R$11&gt;$K61,EOMONTH($M61,0)&gt;=R$11),($F61-$O61)/$L61,0),IFERROR(($F61-$O61)*INDEX('S-Curve'!$C$3:$AM$39,MATCH('Development Costs'!$L61,'S-Curve'!$C$3:$C$39,0),MATCH(DATEDIF('Development Costs'!$K61,'Development Costs'!R$11,"m")+1,'S-Curve'!$C$3:$AM$3,0)),0))</f>
        <v>0</v>
      </c>
      <c r="S61" s="99">
        <f>IF($N61="Equal",IF(AND(S$11&gt;$K61,EOMONTH($M61,0)&gt;=S$11),($F61-$O61)/$L61,0),IFERROR(($F61-$O61)*INDEX('S-Curve'!$C$3:$AM$39,MATCH('Development Costs'!$L61,'S-Curve'!$C$3:$C$39,0),MATCH(DATEDIF('Development Costs'!$K61,'Development Costs'!S$11,"m")+1,'S-Curve'!$C$3:$AM$3,0)),0))</f>
        <v>0</v>
      </c>
      <c r="T61" s="99">
        <f>IF($N61="Equal",IF(AND(T$11&gt;$K61,EOMONTH($M61,0)&gt;=T$11),($F61-$O61)/$L61,0),IFERROR(($F61-$O61)*INDEX('S-Curve'!$C$3:$AM$39,MATCH('Development Costs'!$L61,'S-Curve'!$C$3:$C$39,0),MATCH(DATEDIF('Development Costs'!$K61,'Development Costs'!T$11,"m")+1,'S-Curve'!$C$3:$AM$3,0)),0))</f>
        <v>0</v>
      </c>
      <c r="U61" s="99">
        <f>IF($N61="Equal",IF(AND(U$11&gt;$K61,EOMONTH($M61,0)&gt;=U$11),($F61-$O61)/$L61,0),IFERROR(($F61-$O61)*INDEX('S-Curve'!$C$3:$AM$39,MATCH('Development Costs'!$L61,'S-Curve'!$C$3:$C$39,0),MATCH(DATEDIF('Development Costs'!$K61,'Development Costs'!U$11,"m")+1,'S-Curve'!$C$3:$AM$3,0)),0))</f>
        <v>0</v>
      </c>
      <c r="V61" s="99">
        <f>IF($N61="Equal",IF(AND(V$11&gt;$K61,EOMONTH($M61,0)&gt;=V$11),($F61-$O61)/$L61,0),IFERROR(($F61-$O61)*INDEX('S-Curve'!$C$3:$AM$39,MATCH('Development Costs'!$L61,'S-Curve'!$C$3:$C$39,0),MATCH(DATEDIF('Development Costs'!$K61,'Development Costs'!V$11,"m")+1,'S-Curve'!$C$3:$AM$3,0)),0))</f>
        <v>0</v>
      </c>
      <c r="W61" s="99">
        <f>IF($N61="Equal",IF(AND(W$11&gt;$K61,EOMONTH($M61,0)&gt;=W$11),($F61-$O61)/$L61,0),IFERROR(($F61-$O61)*INDEX('S-Curve'!$C$3:$AM$39,MATCH('Development Costs'!$L61,'S-Curve'!$C$3:$C$39,0),MATCH(DATEDIF('Development Costs'!$K61,'Development Costs'!W$11,"m")+1,'S-Curve'!$C$3:$AM$3,0)),0))</f>
        <v>0</v>
      </c>
      <c r="X61" s="99">
        <f>IF($N61="Equal",IF(AND(X$11&gt;$K61,EOMONTH($M61,0)&gt;=X$11),($F61-$O61)/$L61,0),IFERROR(($F61-$O61)*INDEX('S-Curve'!$C$3:$AM$39,MATCH('Development Costs'!$L61,'S-Curve'!$C$3:$C$39,0),MATCH(DATEDIF('Development Costs'!$K61,'Development Costs'!X$11,"m")+1,'S-Curve'!$C$3:$AM$3,0)),0))</f>
        <v>0</v>
      </c>
      <c r="Y61" s="99">
        <f>IF($N61="Equal",IF(AND(Y$11&gt;$K61,EOMONTH($M61,0)&gt;=Y$11),($F61-$O61)/$L61,0),IFERROR(($F61-$O61)*INDEX('S-Curve'!$C$3:$AM$39,MATCH('Development Costs'!$L61,'S-Curve'!$C$3:$C$39,0),MATCH(DATEDIF('Development Costs'!$K61,'Development Costs'!Y$11,"m")+1,'S-Curve'!$C$3:$AM$3,0)),0))</f>
        <v>0</v>
      </c>
      <c r="Z61" s="99">
        <f>IF($N61="Equal",IF(AND(Z$11&gt;$K61,EOMONTH($M61,0)&gt;=Z$11),($F61-$O61)/$L61,0),IFERROR(($F61-$O61)*INDEX('S-Curve'!$C$3:$AM$39,MATCH('Development Costs'!$L61,'S-Curve'!$C$3:$C$39,0),MATCH(DATEDIF('Development Costs'!$K61,'Development Costs'!Z$11,"m")+1,'S-Curve'!$C$3:$AM$3,0)),0))</f>
        <v>0</v>
      </c>
      <c r="AA61" s="99">
        <f>IF($N61="Equal",IF(AND(AA$11&gt;$K61,EOMONTH($M61,0)&gt;=AA$11),($F61-$O61)/$L61,0),IFERROR(($F61-$O61)*INDEX('S-Curve'!$C$3:$AM$39,MATCH('Development Costs'!$L61,'S-Curve'!$C$3:$C$39,0),MATCH(DATEDIF('Development Costs'!$K61,'Development Costs'!AA$11,"m")+1,'S-Curve'!$C$3:$AM$3,0)),0))</f>
        <v>0</v>
      </c>
      <c r="AB61" s="99">
        <f>IF($N61="Equal",IF(AND(AB$11&gt;$K61,EOMONTH($M61,0)&gt;=AB$11),($F61-$O61)/$L61,0),IFERROR(($F61-$O61)*INDEX('S-Curve'!$C$3:$AM$39,MATCH('Development Costs'!$L61,'S-Curve'!$C$3:$C$39,0),MATCH(DATEDIF('Development Costs'!$K61,'Development Costs'!AB$11,"m")+1,'S-Curve'!$C$3:$AM$3,0)),0))</f>
        <v>0</v>
      </c>
      <c r="AC61" s="99">
        <f>IF($N61="Equal",IF(AND(AC$11&gt;$K61,EOMONTH($M61,0)&gt;=AC$11),($F61-$O61)/$L61,0),IFERROR(($F61-$O61)*INDEX('S-Curve'!$C$3:$AM$39,MATCH('Development Costs'!$L61,'S-Curve'!$C$3:$C$39,0),MATCH(DATEDIF('Development Costs'!$K61,'Development Costs'!AC$11,"m")+1,'S-Curve'!$C$3:$AM$3,0)),0))</f>
        <v>0</v>
      </c>
      <c r="AD61" s="99">
        <f>IF($N61="Equal",IF(AND(AD$11&gt;$K61,EOMONTH($M61,0)&gt;=AD$11),($F61-$O61)/$L61,0),IFERROR(($F61-$O61)*INDEX('S-Curve'!$C$3:$AM$39,MATCH('Development Costs'!$L61,'S-Curve'!$C$3:$C$39,0),MATCH(DATEDIF('Development Costs'!$K61,'Development Costs'!AD$11,"m")+1,'S-Curve'!$C$3:$AM$3,0)),0))</f>
        <v>0</v>
      </c>
      <c r="AE61" s="99">
        <f>IF($N61="Equal",IF(AND(AE$11&gt;$K61,EOMONTH($M61,0)&gt;=AE$11),($F61-$O61)/$L61,0),IFERROR(($F61-$O61)*INDEX('S-Curve'!$C$3:$AM$39,MATCH('Development Costs'!$L61,'S-Curve'!$C$3:$C$39,0),MATCH(DATEDIF('Development Costs'!$K61,'Development Costs'!AE$11,"m")+1,'S-Curve'!$C$3:$AM$3,0)),0))</f>
        <v>0</v>
      </c>
      <c r="AF61" s="99">
        <f>IF($N61="Equal",IF(AND(AF$11&gt;$K61,EOMONTH($M61,0)&gt;=AF$11),($F61-$O61)/$L61,0),IFERROR(($F61-$O61)*INDEX('S-Curve'!$C$3:$AM$39,MATCH('Development Costs'!$L61,'S-Curve'!$C$3:$C$39,0),MATCH(DATEDIF('Development Costs'!$K61,'Development Costs'!AF$11,"m")+1,'S-Curve'!$C$3:$AM$3,0)),0))</f>
        <v>0</v>
      </c>
      <c r="AG61" s="99">
        <f>IF($N61="Equal",IF(AND(AG$11&gt;$K61,EOMONTH($M61,0)&gt;=AG$11),($F61-$O61)/$L61,0),IFERROR(($F61-$O61)*INDEX('S-Curve'!$C$3:$AM$39,MATCH('Development Costs'!$L61,'S-Curve'!$C$3:$C$39,0),MATCH(DATEDIF('Development Costs'!$K61,'Development Costs'!AG$11,"m")+1,'S-Curve'!$C$3:$AM$3,0)),0))</f>
        <v>0</v>
      </c>
      <c r="AH61" s="99">
        <f>IF($N61="Equal",IF(AND(AH$11&gt;$K61,EOMONTH($M61,0)&gt;=AH$11),($F61-$O61)/$L61,0),IFERROR(($F61-$O61)*INDEX('S-Curve'!$C$3:$AM$39,MATCH('Development Costs'!$L61,'S-Curve'!$C$3:$C$39,0),MATCH(DATEDIF('Development Costs'!$K61,'Development Costs'!AH$11,"m")+1,'S-Curve'!$C$3:$AM$3,0)),0))</f>
        <v>0</v>
      </c>
      <c r="AI61" s="99">
        <f>IF($N61="Equal",IF(AND(AI$11&gt;$K61,EOMONTH($M61,0)&gt;=AI$11),($F61-$O61)/$L61,0),IFERROR(($F61-$O61)*INDEX('S-Curve'!$C$3:$AM$39,MATCH('Development Costs'!$L61,'S-Curve'!$C$3:$C$39,0),MATCH(DATEDIF('Development Costs'!$K61,'Development Costs'!AI$11,"m")+1,'S-Curve'!$C$3:$AM$3,0)),0))</f>
        <v>0</v>
      </c>
      <c r="AJ61" s="99">
        <f>IF($N61="Equal",IF(AND(AJ$11&gt;$K61,EOMONTH($M61,0)&gt;=AJ$11),($F61-$O61)/$L61,0),IFERROR(($F61-$O61)*INDEX('S-Curve'!$C$3:$AM$39,MATCH('Development Costs'!$L61,'S-Curve'!$C$3:$C$39,0),MATCH(DATEDIF('Development Costs'!$K61,'Development Costs'!AJ$11,"m")+1,'S-Curve'!$C$3:$AM$3,0)),0))</f>
        <v>0</v>
      </c>
      <c r="AK61" s="99">
        <f>IF($N61="Equal",IF(AND(AK$11&gt;$K61,EOMONTH($M61,0)&gt;=AK$11),($F61-$O61)/$L61,0),IFERROR(($F61-$O61)*INDEX('S-Curve'!$C$3:$AM$39,MATCH('Development Costs'!$L61,'S-Curve'!$C$3:$C$39,0),MATCH(DATEDIF('Development Costs'!$K61,'Development Costs'!AK$11,"m")+1,'S-Curve'!$C$3:$AM$3,0)),0))</f>
        <v>0</v>
      </c>
      <c r="AL61" s="99">
        <f>IF($N61="Equal",IF(AND(AL$11&gt;$K61,EOMONTH($M61,0)&gt;=AL$11),($F61-$O61)/$L61,0),IFERROR(($F61-$O61)*INDEX('S-Curve'!$C$3:$AM$39,MATCH('Development Costs'!$L61,'S-Curve'!$C$3:$C$39,0),MATCH(DATEDIF('Development Costs'!$K61,'Development Costs'!AL$11,"m")+1,'S-Curve'!$C$3:$AM$3,0)),0))</f>
        <v>0</v>
      </c>
      <c r="AM61" s="99">
        <f>IF($N61="Equal",IF(AND(AM$11&gt;$K61,EOMONTH($M61,0)&gt;=AM$11),($F61-$O61)/$L61,0),IFERROR(($F61-$O61)*INDEX('S-Curve'!$C$3:$AM$39,MATCH('Development Costs'!$L61,'S-Curve'!$C$3:$C$39,0),MATCH(DATEDIF('Development Costs'!$K61,'Development Costs'!AM$11,"m")+1,'S-Curve'!$C$3:$AM$3,0)),0))</f>
        <v>0</v>
      </c>
      <c r="AN61" s="99">
        <f>IF($N61="Equal",IF(AND(AN$11&gt;$K61,EOMONTH($M61,0)&gt;=AN$11),($F61-$O61)/$L61,0),IFERROR(($F61-$O61)*INDEX('S-Curve'!$C$3:$AM$39,MATCH('Development Costs'!$L61,'S-Curve'!$C$3:$C$39,0),MATCH(DATEDIF('Development Costs'!$K61,'Development Costs'!AN$11,"m")+1,'S-Curve'!$C$3:$AM$3,0)),0))</f>
        <v>0</v>
      </c>
      <c r="AO61" s="99">
        <f>IF($N61="Equal",IF(AND(AO$11&gt;$K61,EOMONTH($M61,0)&gt;=AO$11),($F61-$O61)/$L61,0),IFERROR(($F61-$O61)*INDEX('S-Curve'!$C$3:$AM$39,MATCH('Development Costs'!$L61,'S-Curve'!$C$3:$C$39,0),MATCH(DATEDIF('Development Costs'!$K61,'Development Costs'!AO$11,"m")+1,'S-Curve'!$C$3:$AM$3,0)),0))</f>
        <v>0</v>
      </c>
      <c r="AP61" s="99">
        <f>IF($N61="Equal",IF(AND(AP$11&gt;$K61,EOMONTH($M61,0)&gt;=AP$11),($F61-$O61)/$L61,0),IFERROR(($F61-$O61)*INDEX('S-Curve'!$C$3:$AM$39,MATCH('Development Costs'!$L61,'S-Curve'!$C$3:$C$39,0),MATCH(DATEDIF('Development Costs'!$K61,'Development Costs'!AP$11,"m")+1,'S-Curve'!$C$3:$AM$3,0)),0))</f>
        <v>0</v>
      </c>
      <c r="AQ61" s="99">
        <f>IF($N61="Equal",IF(AND(AQ$11&gt;$K61,EOMONTH($M61,0)&gt;=AQ$11),($F61-$O61)/$L61,0),IFERROR(($F61-$O61)*INDEX('S-Curve'!$C$3:$AM$39,MATCH('Development Costs'!$L61,'S-Curve'!$C$3:$C$39,0),MATCH(DATEDIF('Development Costs'!$K61,'Development Costs'!AQ$11,"m")+1,'S-Curve'!$C$3:$AM$3,0)),0))</f>
        <v>0</v>
      </c>
      <c r="AR61" s="99">
        <f>IF($N61="Equal",IF(AND(AR$11&gt;$K61,EOMONTH($M61,0)&gt;=AR$11),($F61-$O61)/$L61,0),IFERROR(($F61-$O61)*INDEX('S-Curve'!$C$3:$AM$39,MATCH('Development Costs'!$L61,'S-Curve'!$C$3:$C$39,0),MATCH(DATEDIF('Development Costs'!$K61,'Development Costs'!AR$11,"m")+1,'S-Curve'!$C$3:$AM$3,0)),0))</f>
        <v>0</v>
      </c>
      <c r="AS61" s="99">
        <f>IF($N61="Equal",IF(AND(AS$11&gt;$K61,EOMONTH($M61,0)&gt;=AS$11),($F61-$O61)/$L61,0),IFERROR(($F61-$O61)*INDEX('S-Curve'!$C$3:$AM$39,MATCH('Development Costs'!$L61,'S-Curve'!$C$3:$C$39,0),MATCH(DATEDIF('Development Costs'!$K61,'Development Costs'!AS$11,"m")+1,'S-Curve'!$C$3:$AM$3,0)),0))</f>
        <v>0</v>
      </c>
      <c r="AT61" s="99">
        <f>IF($N61="Equal",IF(AND(AT$11&gt;$K61,EOMONTH($M61,0)&gt;=AT$11),($F61-$O61)/$L61,0),IFERROR(($F61-$O61)*INDEX('S-Curve'!$C$3:$AM$39,MATCH('Development Costs'!$L61,'S-Curve'!$C$3:$C$39,0),MATCH(DATEDIF('Development Costs'!$K61,'Development Costs'!AT$11,"m")+1,'S-Curve'!$C$3:$AM$3,0)),0))</f>
        <v>0</v>
      </c>
      <c r="AU61" s="99">
        <f>IF($N61="Equal",IF(AND(AU$11&gt;$K61,EOMONTH($M61,0)&gt;=AU$11),($F61-$O61)/$L61,0),IFERROR(($F61-$O61)*INDEX('S-Curve'!$C$3:$AM$39,MATCH('Development Costs'!$L61,'S-Curve'!$C$3:$C$39,0),MATCH(DATEDIF('Development Costs'!$K61,'Development Costs'!AU$11,"m")+1,'S-Curve'!$C$3:$AM$3,0)),0))</f>
        <v>0</v>
      </c>
      <c r="AV61" s="99">
        <f>IF($N61="Equal",IF(AND(AV$11&gt;$K61,EOMONTH($M61,0)&gt;=AV$11),($F61-$O61)/$L61,0),IFERROR(($F61-$O61)*INDEX('S-Curve'!$C$3:$AM$39,MATCH('Development Costs'!$L61,'S-Curve'!$C$3:$C$39,0),MATCH(DATEDIF('Development Costs'!$K61,'Development Costs'!AV$11,"m")+1,'S-Curve'!$C$3:$AM$3,0)),0))</f>
        <v>0</v>
      </c>
      <c r="AW61" s="99">
        <f>IF($N61="Equal",IF(AND(AW$11&gt;$K61,EOMONTH($M61,0)&gt;=AW$11),($F61-$O61)/$L61,0),IFERROR(($F61-$O61)*INDEX('S-Curve'!$C$3:$AM$39,MATCH('Development Costs'!$L61,'S-Curve'!$C$3:$C$39,0),MATCH(DATEDIF('Development Costs'!$K61,'Development Costs'!AW$11,"m")+1,'S-Curve'!$C$3:$AM$3,0)),0))</f>
        <v>0</v>
      </c>
      <c r="AX61" s="99">
        <f>IF($N61="Equal",IF(AND(AX$11&gt;$K61,EOMONTH($M61,0)&gt;=AX$11),($F61-$O61)/$L61,0),IFERROR(($F61-$O61)*INDEX('S-Curve'!$C$3:$AM$39,MATCH('Development Costs'!$L61,'S-Curve'!$C$3:$C$39,0),MATCH(DATEDIF('Development Costs'!$K61,'Development Costs'!AX$11,"m")+1,'S-Curve'!$C$3:$AM$3,0)),0))</f>
        <v>0</v>
      </c>
      <c r="AY61" s="99">
        <f>IF($N61="Equal",IF(AND(AY$11&gt;$K61,EOMONTH($M61,0)&gt;=AY$11),($F61-$O61)/$L61,0),IFERROR(($F61-$O61)*INDEX('S-Curve'!$C$3:$AM$39,MATCH('Development Costs'!$L61,'S-Curve'!$C$3:$C$39,0),MATCH(DATEDIF('Development Costs'!$K61,'Development Costs'!AY$11,"m")+1,'S-Curve'!$C$3:$AM$3,0)),0))</f>
        <v>0</v>
      </c>
      <c r="AZ61" s="99">
        <f>IF($N61="Equal",IF(AND(AZ$11&gt;$K61,EOMONTH($M61,0)&gt;=AZ$11),($F61-$O61)/$L61,0),IFERROR(($F61-$O61)*INDEX('S-Curve'!$C$3:$AM$39,MATCH('Development Costs'!$L61,'S-Curve'!$C$3:$C$39,0),MATCH(DATEDIF('Development Costs'!$K61,'Development Costs'!AZ$11,"m")+1,'S-Curve'!$C$3:$AM$3,0)),0))</f>
        <v>0</v>
      </c>
      <c r="BA61" s="99">
        <f>IF($N61="Equal",IF(AND(BA$11&gt;$K61,EOMONTH($M61,0)&gt;=BA$11),($F61-$O61)/$L61,0),IFERROR(($F61-$O61)*INDEX('S-Curve'!$C$3:$AM$39,MATCH('Development Costs'!$L61,'S-Curve'!$C$3:$C$39,0),MATCH(DATEDIF('Development Costs'!$K61,'Development Costs'!BA$11,"m")+1,'S-Curve'!$C$3:$AM$3,0)),0))</f>
        <v>0</v>
      </c>
      <c r="BB61" s="99">
        <f>IF($N61="Equal",IF(AND(BB$11&gt;$K61,EOMONTH($M61,0)&gt;=BB$11),($F61-$O61)/$L61,0),IFERROR(($F61-$O61)*INDEX('S-Curve'!$C$3:$AM$39,MATCH('Development Costs'!$L61,'S-Curve'!$C$3:$C$39,0),MATCH(DATEDIF('Development Costs'!$K61,'Development Costs'!BB$11,"m")+1,'S-Curve'!$C$3:$AM$3,0)),0))</f>
        <v>0</v>
      </c>
      <c r="BC61" s="99">
        <f>IF($N61="Equal",IF(AND(BC$11&gt;$K61,EOMONTH($M61,0)&gt;=BC$11),($F61-$O61)/$L61,0),IFERROR(($F61-$O61)*INDEX('S-Curve'!$C$3:$AM$39,MATCH('Development Costs'!$L61,'S-Curve'!$C$3:$C$39,0),MATCH(DATEDIF('Development Costs'!$K61,'Development Costs'!BC$11,"m")+1,'S-Curve'!$C$3:$AM$3,0)),0))</f>
        <v>0</v>
      </c>
      <c r="BD61" s="99">
        <f>IF($N61="Equal",IF(AND(BD$11&gt;$K61,EOMONTH($M61,0)&gt;=BD$11),($F61-$O61)/$L61,0),IFERROR(($F61-$O61)*INDEX('S-Curve'!$C$3:$AM$39,MATCH('Development Costs'!$L61,'S-Curve'!$C$3:$C$39,0),MATCH(DATEDIF('Development Costs'!$K61,'Development Costs'!BD$11,"m")+1,'S-Curve'!$C$3:$AM$3,0)),0))</f>
        <v>0</v>
      </c>
      <c r="BE61" s="99">
        <f>IF($N61="Equal",IF(AND(BE$11&gt;$K61,EOMONTH($M61,0)&gt;=BE$11),($F61-$O61)/$L61,0),IFERROR(($F61-$O61)*INDEX('S-Curve'!$C$3:$AM$39,MATCH('Development Costs'!$L61,'S-Curve'!$C$3:$C$39,0),MATCH(DATEDIF('Development Costs'!$K61,'Development Costs'!BE$11,"m")+1,'S-Curve'!$C$3:$AM$3,0)),0))</f>
        <v>0</v>
      </c>
      <c r="BF61" s="99">
        <f>IF($N61="Equal",IF(AND(BF$11&gt;$K61,EOMONTH($M61,0)&gt;=BF$11),($F61-$O61)/$L61,0),IFERROR(($F61-$O61)*INDEX('S-Curve'!$C$3:$AM$39,MATCH('Development Costs'!$L61,'S-Curve'!$C$3:$C$39,0),MATCH(DATEDIF('Development Costs'!$K61,'Development Costs'!BF$11,"m")+1,'S-Curve'!$C$3:$AM$3,0)),0))</f>
        <v>0</v>
      </c>
      <c r="BG61" s="99">
        <f>IF($N61="Equal",IF(AND(BG$11&gt;$K61,EOMONTH($M61,0)&gt;=BG$11),($F61-$O61)/$L61,0),IFERROR(($F61-$O61)*INDEX('S-Curve'!$C$3:$AM$39,MATCH('Development Costs'!$L61,'S-Curve'!$C$3:$C$39,0),MATCH(DATEDIF('Development Costs'!$K61,'Development Costs'!BG$11,"m")+1,'S-Curve'!$C$3:$AM$3,0)),0))</f>
        <v>0</v>
      </c>
      <c r="BH61" s="99">
        <f>IF($N61="Equal",IF(AND(BH$11&gt;$K61,EOMONTH($M61,0)&gt;=BH$11),($F61-$O61)/$L61,0),IFERROR(($F61-$O61)*INDEX('S-Curve'!$C$3:$AM$39,MATCH('Development Costs'!$L61,'S-Curve'!$C$3:$C$39,0),MATCH(DATEDIF('Development Costs'!$K61,'Development Costs'!BH$11,"m")+1,'S-Curve'!$C$3:$AM$3,0)),0))</f>
        <v>0</v>
      </c>
      <c r="BI61" s="99">
        <f>IF($N61="Equal",IF(AND(BI$11&gt;$K61,EOMONTH($M61,0)&gt;=BI$11),($F61-$O61)/$L61,0),IFERROR(($F61-$O61)*INDEX('S-Curve'!$C$3:$AM$39,MATCH('Development Costs'!$L61,'S-Curve'!$C$3:$C$39,0),MATCH(DATEDIF('Development Costs'!$K61,'Development Costs'!BI$11,"m")+1,'S-Curve'!$C$3:$AM$3,0)),0))</f>
        <v>0</v>
      </c>
      <c r="BJ61" s="99">
        <f>IF($N61="Equal",IF(AND(BJ$11&gt;$K61,EOMONTH($M61,0)&gt;=BJ$11),($F61-$O61)/$L61,0),IFERROR(($F61-$O61)*INDEX('S-Curve'!$C$3:$AM$39,MATCH('Development Costs'!$L61,'S-Curve'!$C$3:$C$39,0),MATCH(DATEDIF('Development Costs'!$K61,'Development Costs'!BJ$11,"m")+1,'S-Curve'!$C$3:$AM$3,0)),0))</f>
        <v>0</v>
      </c>
      <c r="BK61" s="99">
        <f>IF($N61="Equal",IF(AND(BK$11&gt;$K61,EOMONTH($M61,0)&gt;=BK$11),($F61-$O61)/$L61,0),IFERROR(($F61-$O61)*INDEX('S-Curve'!$C$3:$AM$39,MATCH('Development Costs'!$L61,'S-Curve'!$C$3:$C$39,0),MATCH(DATEDIF('Development Costs'!$K61,'Development Costs'!BK$11,"m")+1,'S-Curve'!$C$3:$AM$3,0)),0))</f>
        <v>0</v>
      </c>
      <c r="BL61" s="99">
        <f>IF($N61="Equal",IF(AND(BL$11&gt;$K61,EOMONTH($M61,0)&gt;=BL$11),($F61-$O61)/$L61,0),IFERROR(($F61-$O61)*INDEX('S-Curve'!$C$3:$AM$39,MATCH('Development Costs'!$L61,'S-Curve'!$C$3:$C$39,0),MATCH(DATEDIF('Development Costs'!$K61,'Development Costs'!BL$11,"m")+1,'S-Curve'!$C$3:$AM$3,0)),0))</f>
        <v>0</v>
      </c>
      <c r="BM61" s="99">
        <f>IF($N61="Equal",IF(AND(BM$11&gt;$K61,EOMONTH($M61,0)&gt;=BM$11),($F61-$O61)/$L61,0),IFERROR(($F61-$O61)*INDEX('S-Curve'!$C$3:$AM$39,MATCH('Development Costs'!$L61,'S-Curve'!$C$3:$C$39,0),MATCH(DATEDIF('Development Costs'!$K61,'Development Costs'!BM$11,"m")+1,'S-Curve'!$C$3:$AM$3,0)),0))</f>
        <v>0</v>
      </c>
      <c r="BN61" s="99">
        <f>IF($N61="Equal",IF(AND(BN$11&gt;$K61,EOMONTH($M61,0)&gt;=BN$11),($F61-$O61)/$L61,0),IFERROR(($F61-$O61)*INDEX('S-Curve'!$C$3:$AM$39,MATCH('Development Costs'!$L61,'S-Curve'!$C$3:$C$39,0),MATCH(DATEDIF('Development Costs'!$K61,'Development Costs'!BN$11,"m")+1,'S-Curve'!$C$3:$AM$3,0)),0))</f>
        <v>0</v>
      </c>
      <c r="BO61" s="99">
        <f>IF($N61="Equal",IF(AND(BO$11&gt;$K61,EOMONTH($M61,0)&gt;=BO$11),($F61-$O61)/$L61,0),IFERROR(($F61-$O61)*INDEX('S-Curve'!$C$3:$AM$39,MATCH('Development Costs'!$L61,'S-Curve'!$C$3:$C$39,0),MATCH(DATEDIF('Development Costs'!$K61,'Development Costs'!BO$11,"m")+1,'S-Curve'!$C$3:$AM$3,0)),0))</f>
        <v>0</v>
      </c>
      <c r="BP61" s="99">
        <f>IF($N61="Equal",IF(AND(BP$11&gt;$K61,EOMONTH($M61,0)&gt;=BP$11),($F61-$O61)/$L61,0),IFERROR(($F61-$O61)*INDEX('S-Curve'!$C$3:$AM$39,MATCH('Development Costs'!$L61,'S-Curve'!$C$3:$C$39,0),MATCH(DATEDIF('Development Costs'!$K61,'Development Costs'!BP$11,"m")+1,'S-Curve'!$C$3:$AM$3,0)),0))</f>
        <v>0</v>
      </c>
      <c r="BQ61" s="99">
        <f>IF($N61="Equal",IF(AND(BQ$11&gt;$K61,EOMONTH($M61,0)&gt;=BQ$11),($F61-$O61)/$L61,0),IFERROR(($F61-$O61)*INDEX('S-Curve'!$C$3:$AM$39,MATCH('Development Costs'!$L61,'S-Curve'!$C$3:$C$39,0),MATCH(DATEDIF('Development Costs'!$K61,'Development Costs'!BQ$11,"m")+1,'S-Curve'!$C$3:$AM$3,0)),0))</f>
        <v>0</v>
      </c>
      <c r="BR61" s="99">
        <f>IF($N61="Equal",IF(AND(BR$11&gt;$K61,EOMONTH($M61,0)&gt;=BR$11),($F61-$O61)/$L61,0),IFERROR(($F61-$O61)*INDEX('S-Curve'!$C$3:$AM$39,MATCH('Development Costs'!$L61,'S-Curve'!$C$3:$C$39,0),MATCH(DATEDIF('Development Costs'!$K61,'Development Costs'!BR$11,"m")+1,'S-Curve'!$C$3:$AM$3,0)),0))</f>
        <v>0</v>
      </c>
      <c r="BS61" s="99">
        <f>IF($N61="Equal",IF(AND(BS$11&gt;$K61,EOMONTH($M61,0)&gt;=BS$11),($F61-$O61)/$L61,0),IFERROR(($F61-$O61)*INDEX('S-Curve'!$C$3:$AM$39,MATCH('Development Costs'!$L61,'S-Curve'!$C$3:$C$39,0),MATCH(DATEDIF('Development Costs'!$K61,'Development Costs'!BS$11,"m")+1,'S-Curve'!$C$3:$AM$3,0)),0))</f>
        <v>0</v>
      </c>
      <c r="BT61" s="99">
        <f>IF($N61="Equal",IF(AND(BT$11&gt;$K61,EOMONTH($M61,0)&gt;=BT$11),($F61-$O61)/$L61,0),IFERROR(($F61-$O61)*INDEX('S-Curve'!$C$3:$AM$39,MATCH('Development Costs'!$L61,'S-Curve'!$C$3:$C$39,0),MATCH(DATEDIF('Development Costs'!$K61,'Development Costs'!BT$11,"m")+1,'S-Curve'!$C$3:$AM$3,0)),0))</f>
        <v>0</v>
      </c>
      <c r="BU61" s="99">
        <f>IF($N61="Equal",IF(AND(BU$11&gt;$K61,EOMONTH($M61,0)&gt;=BU$11),($F61-$O61)/$L61,0),IFERROR(($F61-$O61)*INDEX('S-Curve'!$C$3:$AM$39,MATCH('Development Costs'!$L61,'S-Curve'!$C$3:$C$39,0),MATCH(DATEDIF('Development Costs'!$K61,'Development Costs'!BU$11,"m")+1,'S-Curve'!$C$3:$AM$3,0)),0))</f>
        <v>0</v>
      </c>
      <c r="BV61" s="99">
        <f>IF($N61="Equal",IF(AND(BV$11&gt;$K61,EOMONTH($M61,0)&gt;=BV$11),($F61-$O61)/$L61,0),IFERROR(($F61-$O61)*INDEX('S-Curve'!$C$3:$AM$39,MATCH('Development Costs'!$L61,'S-Curve'!$C$3:$C$39,0),MATCH(DATEDIF('Development Costs'!$K61,'Development Costs'!BV$11,"m")+1,'S-Curve'!$C$3:$AM$3,0)),0))</f>
        <v>0</v>
      </c>
      <c r="BW61" s="99">
        <f>IF($N61="Equal",IF(AND(BW$11&gt;$K61,EOMONTH($M61,0)&gt;=BW$11),($F61-$O61)/$L61,0),IFERROR(($F61-$O61)*INDEX('S-Curve'!$C$3:$AM$39,MATCH('Development Costs'!$L61,'S-Curve'!$C$3:$C$39,0),MATCH(DATEDIF('Development Costs'!$K61,'Development Costs'!BW$11,"m")+1,'S-Curve'!$C$3:$AM$3,0)),0))</f>
        <v>0</v>
      </c>
      <c r="BX61" s="99">
        <f>IF($N61="Equal",IF(AND(BX$11&gt;$K61,EOMONTH($M61,0)&gt;=BX$11),($F61-$O61)/$L61,0),IFERROR(($F61-$O61)*INDEX('S-Curve'!$C$3:$AM$39,MATCH('Development Costs'!$L61,'S-Curve'!$C$3:$C$39,0),MATCH(DATEDIF('Development Costs'!$K61,'Development Costs'!BX$11,"m")+1,'S-Curve'!$C$3:$AM$3,0)),0))</f>
        <v>0</v>
      </c>
      <c r="BY61" s="99">
        <f>IF($N61="Equal",IF(AND(BY$11&gt;$K61,EOMONTH($M61,0)&gt;=BY$11),($F61-$O61)/$L61,0),IFERROR(($F61-$O61)*INDEX('S-Curve'!$C$3:$AM$39,MATCH('Development Costs'!$L61,'S-Curve'!$C$3:$C$39,0),MATCH(DATEDIF('Development Costs'!$K61,'Development Costs'!BY$11,"m")+1,'S-Curve'!$C$3:$AM$3,0)),0))</f>
        <v>0</v>
      </c>
      <c r="BZ61" s="99">
        <f>IF($N61="Equal",IF(AND(BZ$11&gt;$K61,EOMONTH($M61,0)&gt;=BZ$11),($F61-$O61)/$L61,0),IFERROR(($F61-$O61)*INDEX('S-Curve'!$C$3:$AM$39,MATCH('Development Costs'!$L61,'S-Curve'!$C$3:$C$39,0),MATCH(DATEDIF('Development Costs'!$K61,'Development Costs'!BZ$11,"m")+1,'S-Curve'!$C$3:$AM$3,0)),0))</f>
        <v>0</v>
      </c>
      <c r="CA61" s="99">
        <f>IF($N61="Equal",IF(AND(CA$11&gt;$K61,EOMONTH($M61,0)&gt;=CA$11),($F61-$O61)/$L61,0),IFERROR(($F61-$O61)*INDEX('S-Curve'!$C$3:$AM$39,MATCH('Development Costs'!$L61,'S-Curve'!$C$3:$C$39,0),MATCH(DATEDIF('Development Costs'!$K61,'Development Costs'!CA$11,"m")+1,'S-Curve'!$C$3:$AM$3,0)),0))</f>
        <v>0</v>
      </c>
      <c r="CB61" s="99">
        <f>IF($N61="Equal",IF(AND(CB$11&gt;$K61,EOMONTH($M61,0)&gt;=CB$11),($F61-$O61)/$L61,0),IFERROR(($F61-$O61)*INDEX('S-Curve'!$C$3:$AM$39,MATCH('Development Costs'!$L61,'S-Curve'!$C$3:$C$39,0),MATCH(DATEDIF('Development Costs'!$K61,'Development Costs'!CB$11,"m")+1,'S-Curve'!$C$3:$AM$3,0)),0))</f>
        <v>0</v>
      </c>
      <c r="CC61" s="99">
        <f>IF($N61="Equal",IF(AND(CC$11&gt;$K61,EOMONTH($M61,0)&gt;=CC$11),($F61-$O61)/$L61,0),IFERROR(($F61-$O61)*INDEX('S-Curve'!$C$3:$AM$39,MATCH('Development Costs'!$L61,'S-Curve'!$C$3:$C$39,0),MATCH(DATEDIF('Development Costs'!$K61,'Development Costs'!CC$11,"m")+1,'S-Curve'!$C$3:$AM$3,0)),0))</f>
        <v>0</v>
      </c>
      <c r="CD61" s="99">
        <f>IF($N61="Equal",IF(AND(CD$11&gt;$K61,EOMONTH($M61,0)&gt;=CD$11),($F61-$O61)/$L61,0),IFERROR(($F61-$O61)*INDEX('S-Curve'!$C$3:$AM$39,MATCH('Development Costs'!$L61,'S-Curve'!$C$3:$C$39,0),MATCH(DATEDIF('Development Costs'!$K61,'Development Costs'!CD$11,"m")+1,'S-Curve'!$C$3:$AM$3,0)),0))</f>
        <v>0</v>
      </c>
      <c r="CE61" s="99">
        <f>IF($N61="Equal",IF(AND(CE$11&gt;$K61,EOMONTH($M61,0)&gt;=CE$11),($F61-$O61)/$L61,0),IFERROR(($F61-$O61)*INDEX('S-Curve'!$C$3:$AM$39,MATCH('Development Costs'!$L61,'S-Curve'!$C$3:$C$39,0),MATCH(DATEDIF('Development Costs'!$K61,'Development Costs'!CE$11,"m")+1,'S-Curve'!$C$3:$AM$3,0)),0))</f>
        <v>0</v>
      </c>
      <c r="CF61" s="99">
        <f>IF($N61="Equal",IF(AND(CF$11&gt;$K61,EOMONTH($M61,0)&gt;=CF$11),($F61-$O61)/$L61,0),IFERROR(($F61-$O61)*INDEX('S-Curve'!$C$3:$AM$39,MATCH('Development Costs'!$L61,'S-Curve'!$C$3:$C$39,0),MATCH(DATEDIF('Development Costs'!$K61,'Development Costs'!CF$11,"m")+1,'S-Curve'!$C$3:$AM$3,0)),0))</f>
        <v>0</v>
      </c>
      <c r="CG61" s="99">
        <f>IF($N61="Equal",IF(AND(CG$11&gt;$K61,EOMONTH($M61,0)&gt;=CG$11),($F61-$O61)/$L61,0),IFERROR(($F61-$O61)*INDEX('S-Curve'!$C$3:$AM$39,MATCH('Development Costs'!$L61,'S-Curve'!$C$3:$C$39,0),MATCH(DATEDIF('Development Costs'!$K61,'Development Costs'!CG$11,"m")+1,'S-Curve'!$C$3:$AM$3,0)),0))</f>
        <v>0</v>
      </c>
      <c r="CH61" s="99">
        <f>IF($N61="Equal",IF(AND(CH$11&gt;$K61,EOMONTH($M61,0)&gt;=CH$11),($F61-$O61)/$L61,0),IFERROR(($F61-$O61)*INDEX('S-Curve'!$C$3:$AM$39,MATCH('Development Costs'!$L61,'S-Curve'!$C$3:$C$39,0),MATCH(DATEDIF('Development Costs'!$K61,'Development Costs'!CH$11,"m")+1,'S-Curve'!$C$3:$AM$3,0)),0))</f>
        <v>0</v>
      </c>
      <c r="CI61" s="99">
        <f>IF($N61="Equal",IF(AND(CI$11&gt;$K61,EOMONTH($M61,0)&gt;=CI$11),($F61-$O61)/$L61,0),IFERROR(($F61-$O61)*INDEX('S-Curve'!$C$3:$AM$39,MATCH('Development Costs'!$L61,'S-Curve'!$C$3:$C$39,0),MATCH(DATEDIF('Development Costs'!$K61,'Development Costs'!CI$11,"m")+1,'S-Curve'!$C$3:$AM$3,0)),0))</f>
        <v>0</v>
      </c>
      <c r="CJ61" s="99">
        <f>IF($N61="Equal",IF(AND(CJ$11&gt;$K61,EOMONTH($M61,0)&gt;=CJ$11),($F61-$O61)/$L61,0),IFERROR(($F61-$O61)*INDEX('S-Curve'!$C$3:$AM$39,MATCH('Development Costs'!$L61,'S-Curve'!$C$3:$C$39,0),MATCH(DATEDIF('Development Costs'!$K61,'Development Costs'!CJ$11,"m")+1,'S-Curve'!$C$3:$AM$3,0)),0))</f>
        <v>0</v>
      </c>
      <c r="CK61" s="99">
        <f>IF($N61="Equal",IF(AND(CK$11&gt;$K61,EOMONTH($M61,0)&gt;=CK$11),($F61-$O61)/$L61,0),IFERROR(($F61-$O61)*INDEX('S-Curve'!$C$3:$AM$39,MATCH('Development Costs'!$L61,'S-Curve'!$C$3:$C$39,0),MATCH(DATEDIF('Development Costs'!$K61,'Development Costs'!CK$11,"m")+1,'S-Curve'!$C$3:$AM$3,0)),0))</f>
        <v>0</v>
      </c>
      <c r="CL61" s="99">
        <f>IF($N61="Equal",IF(AND(CL$11&gt;$K61,EOMONTH($M61,0)&gt;=CL$11),($F61-$O61)/$L61,0),IFERROR(($F61-$O61)*INDEX('S-Curve'!$C$3:$AM$39,MATCH('Development Costs'!$L61,'S-Curve'!$C$3:$C$39,0),MATCH(DATEDIF('Development Costs'!$K61,'Development Costs'!CL$11,"m")+1,'S-Curve'!$C$3:$AM$3,0)),0))</f>
        <v>0</v>
      </c>
      <c r="CM61" s="99">
        <f>IF($N61="Equal",IF(AND(CM$11&gt;$K61,EOMONTH($M61,0)&gt;=CM$11),($F61-$O61)/$L61,0),IFERROR(($F61-$O61)*INDEX('S-Curve'!$C$3:$AM$39,MATCH('Development Costs'!$L61,'S-Curve'!$C$3:$C$39,0),MATCH(DATEDIF('Development Costs'!$K61,'Development Costs'!CM$11,"m")+1,'S-Curve'!$C$3:$AM$3,0)),0))</f>
        <v>0</v>
      </c>
      <c r="CN61" s="99">
        <f>IF($N61="Equal",IF(AND(CN$11&gt;$K61,EOMONTH($M61,0)&gt;=CN$11),($F61-$O61)/$L61,0),IFERROR(($F61-$O61)*INDEX('S-Curve'!$C$3:$AM$39,MATCH('Development Costs'!$L61,'S-Curve'!$C$3:$C$39,0),MATCH(DATEDIF('Development Costs'!$K61,'Development Costs'!CN$11,"m")+1,'S-Curve'!$C$3:$AM$3,0)),0))</f>
        <v>0</v>
      </c>
      <c r="CO61" s="99">
        <f>IF($N61="Equal",IF(AND(CO$11&gt;$K61,EOMONTH($M61,0)&gt;=CO$11),($F61-$O61)/$L61,0),IFERROR(($F61-$O61)*INDEX('S-Curve'!$C$3:$AM$39,MATCH('Development Costs'!$L61,'S-Curve'!$C$3:$C$39,0),MATCH(DATEDIF('Development Costs'!$K61,'Development Costs'!CO$11,"m")+1,'S-Curve'!$C$3:$AM$3,0)),0))</f>
        <v>0</v>
      </c>
      <c r="CP61" s="99">
        <f>IF($N61="Equal",IF(AND(CP$11&gt;$K61,EOMONTH($M61,0)&gt;=CP$11),($F61-$O61)/$L61,0),IFERROR(($F61-$O61)*INDEX('S-Curve'!$C$3:$AM$39,MATCH('Development Costs'!$L61,'S-Curve'!$C$3:$C$39,0),MATCH(DATEDIF('Development Costs'!$K61,'Development Costs'!CP$11,"m")+1,'S-Curve'!$C$3:$AM$3,0)),0))</f>
        <v>0</v>
      </c>
      <c r="CQ61" s="99">
        <f>IF($N61="Equal",IF(AND(CQ$11&gt;$K61,EOMONTH($M61,0)&gt;=CQ$11),($F61-$O61)/$L61,0),IFERROR(($F61-$O61)*INDEX('S-Curve'!$C$3:$AM$39,MATCH('Development Costs'!$L61,'S-Curve'!$C$3:$C$39,0),MATCH(DATEDIF('Development Costs'!$K61,'Development Costs'!CQ$11,"m")+1,'S-Curve'!$C$3:$AM$3,0)),0))</f>
        <v>0</v>
      </c>
      <c r="CR61" s="99">
        <f>IF($N61="Equal",IF(AND(CR$11&gt;$K61,EOMONTH($M61,0)&gt;=CR$11),($F61-$O61)/$L61,0),IFERROR(($F61-$O61)*INDEX('S-Curve'!$C$3:$AM$39,MATCH('Development Costs'!$L61,'S-Curve'!$C$3:$C$39,0),MATCH(DATEDIF('Development Costs'!$K61,'Development Costs'!CR$11,"m")+1,'S-Curve'!$C$3:$AM$3,0)),0))</f>
        <v>0</v>
      </c>
      <c r="CS61" s="99">
        <f>IF($N61="Equal",IF(AND(CS$11&gt;$K61,EOMONTH($M61,0)&gt;=CS$11),($F61-$O61)/$L61,0),IFERROR(($F61-$O61)*INDEX('S-Curve'!$C$3:$AM$39,MATCH('Development Costs'!$L61,'S-Curve'!$C$3:$C$39,0),MATCH(DATEDIF('Development Costs'!$K61,'Development Costs'!CS$11,"m")+1,'S-Curve'!$C$3:$AM$3,0)),0))</f>
        <v>0</v>
      </c>
      <c r="CT61" s="99">
        <f>IF($N61="Equal",IF(AND(CT$11&gt;$K61,EOMONTH($M61,0)&gt;=CT$11),($F61-$O61)/$L61,0),IFERROR(($F61-$O61)*INDEX('S-Curve'!$C$3:$AM$39,MATCH('Development Costs'!$L61,'S-Curve'!$C$3:$C$39,0),MATCH(DATEDIF('Development Costs'!$K61,'Development Costs'!CT$11,"m")+1,'S-Curve'!$C$3:$AM$3,0)),0))</f>
        <v>0</v>
      </c>
      <c r="CU61" s="99">
        <f>IF($N61="Equal",IF(AND(CU$11&gt;$K61,EOMONTH($M61,0)&gt;=CU$11),($F61-$O61)/$L61,0),IFERROR(($F61-$O61)*INDEX('S-Curve'!$C$3:$AM$39,MATCH('Development Costs'!$L61,'S-Curve'!$C$3:$C$39,0),MATCH(DATEDIF('Development Costs'!$K61,'Development Costs'!CU$11,"m")+1,'S-Curve'!$C$3:$AM$3,0)),0))</f>
        <v>0</v>
      </c>
      <c r="CV61" s="99">
        <f>IF($N61="Equal",IF(AND(CV$11&gt;$K61,EOMONTH($M61,0)&gt;=CV$11),($F61-$O61)/$L61,0),IFERROR(($F61-$O61)*INDEX('S-Curve'!$C$3:$AM$39,MATCH('Development Costs'!$L61,'S-Curve'!$C$3:$C$39,0),MATCH(DATEDIF('Development Costs'!$K61,'Development Costs'!CV$11,"m")+1,'S-Curve'!$C$3:$AM$3,0)),0))</f>
        <v>0</v>
      </c>
      <c r="CW61" s="99">
        <f>IF($N61="Equal",IF(AND(CW$11&gt;$K61,EOMONTH($M61,0)&gt;=CW$11),($F61-$O61)/$L61,0),IFERROR(($F61-$O61)*INDEX('S-Curve'!$C$3:$AM$39,MATCH('Development Costs'!$L61,'S-Curve'!$C$3:$C$39,0),MATCH(DATEDIF('Development Costs'!$K61,'Development Costs'!CW$11,"m")+1,'S-Curve'!$C$3:$AM$3,0)),0))</f>
        <v>0</v>
      </c>
      <c r="CX61" s="99">
        <f>IF($N61="Equal",IF(AND(CX$11&gt;$K61,EOMONTH($M61,0)&gt;=CX$11),($F61-$O61)/$L61,0),IFERROR(($F61-$O61)*INDEX('S-Curve'!$C$3:$AM$39,MATCH('Development Costs'!$L61,'S-Curve'!$C$3:$C$39,0),MATCH(DATEDIF('Development Costs'!$K61,'Development Costs'!CX$11,"m")+1,'S-Curve'!$C$3:$AM$3,0)),0))</f>
        <v>0</v>
      </c>
      <c r="CY61" s="99">
        <f>IF($N61="Equal",IF(AND(CY$11&gt;$K61,EOMONTH($M61,0)&gt;=CY$11),($F61-$O61)/$L61,0),IFERROR(($F61-$O61)*INDEX('S-Curve'!$C$3:$AM$39,MATCH('Development Costs'!$L61,'S-Curve'!$C$3:$C$39,0),MATCH(DATEDIF('Development Costs'!$K61,'Development Costs'!CY$11,"m")+1,'S-Curve'!$C$3:$AM$3,0)),0))</f>
        <v>0</v>
      </c>
      <c r="CZ61" s="99">
        <f>IF($N61="Equal",IF(AND(CZ$11&gt;$K61,EOMONTH($M61,0)&gt;=CZ$11),($F61-$O61)/$L61,0),IFERROR(($F61-$O61)*INDEX('S-Curve'!$C$3:$AM$39,MATCH('Development Costs'!$L61,'S-Curve'!$C$3:$C$39,0),MATCH(DATEDIF('Development Costs'!$K61,'Development Costs'!CZ$11,"m")+1,'S-Curve'!$C$3:$AM$3,0)),0))</f>
        <v>0</v>
      </c>
      <c r="DA61" s="99">
        <f>IF($N61="Equal",IF(AND(DA$11&gt;$K61,EOMONTH($M61,0)&gt;=DA$11),($F61-$O61)/$L61,0),IFERROR(($F61-$O61)*INDEX('S-Curve'!$C$3:$AM$39,MATCH('Development Costs'!$L61,'S-Curve'!$C$3:$C$39,0),MATCH(DATEDIF('Development Costs'!$K61,'Development Costs'!DA$11,"m")+1,'S-Curve'!$C$3:$AM$3,0)),0))</f>
        <v>0</v>
      </c>
      <c r="DB61" s="99">
        <f>IF($N61="Equal",IF(AND(DB$11&gt;$K61,EOMONTH($M61,0)&gt;=DB$11),($F61-$O61)/$L61,0),IFERROR(($F61-$O61)*INDEX('S-Curve'!$C$3:$AM$39,MATCH('Development Costs'!$L61,'S-Curve'!$C$3:$C$39,0),MATCH(DATEDIF('Development Costs'!$K61,'Development Costs'!DB$11,"m")+1,'S-Curve'!$C$3:$AM$3,0)),0))</f>
        <v>0</v>
      </c>
      <c r="DC61" s="99">
        <f>IF($N61="Equal",IF(AND(DC$11&gt;$K61,EOMONTH($M61,0)&gt;=DC$11),($F61-$O61)/$L61,0),IFERROR(($F61-$O61)*INDEX('S-Curve'!$C$3:$AM$39,MATCH('Development Costs'!$L61,'S-Curve'!$C$3:$C$39,0),MATCH(DATEDIF('Development Costs'!$K61,'Development Costs'!DC$11,"m")+1,'S-Curve'!$C$3:$AM$3,0)),0))</f>
        <v>0</v>
      </c>
      <c r="DD61" s="99">
        <f>IF($N61="Equal",IF(AND(DD$11&gt;$K61,EOMONTH($M61,0)&gt;=DD$11),($F61-$O61)/$L61,0),IFERROR(($F61-$O61)*INDEX('S-Curve'!$C$3:$AM$39,MATCH('Development Costs'!$L61,'S-Curve'!$C$3:$C$39,0),MATCH(DATEDIF('Development Costs'!$K61,'Development Costs'!DD$11,"m")+1,'S-Curve'!$C$3:$AM$3,0)),0))</f>
        <v>0</v>
      </c>
      <c r="DE61" s="99">
        <f>IF($N61="Equal",IF(AND(DE$11&gt;$K61,EOMONTH($M61,0)&gt;=DE$11),($F61-$O61)/$L61,0),IFERROR(($F61-$O61)*INDEX('S-Curve'!$C$3:$AM$39,MATCH('Development Costs'!$L61,'S-Curve'!$C$3:$C$39,0),MATCH(DATEDIF('Development Costs'!$K61,'Development Costs'!DE$11,"m")+1,'S-Curve'!$C$3:$AM$3,0)),0))</f>
        <v>0</v>
      </c>
      <c r="DF61" s="99">
        <f>IF($N61="Equal",IF(AND(DF$11&gt;$K61,EOMONTH($M61,0)&gt;=DF$11),($F61-$O61)/$L61,0),IFERROR(($F61-$O61)*INDEX('S-Curve'!$C$3:$AM$39,MATCH('Development Costs'!$L61,'S-Curve'!$C$3:$C$39,0),MATCH(DATEDIF('Development Costs'!$K61,'Development Costs'!DF$11,"m")+1,'S-Curve'!$C$3:$AM$3,0)),0))</f>
        <v>0</v>
      </c>
      <c r="DG61" s="99">
        <f>IF($N61="Equal",IF(AND(DG$11&gt;$K61,EOMONTH($M61,0)&gt;=DG$11),($F61-$O61)/$L61,0),IFERROR(($F61-$O61)*INDEX('S-Curve'!$C$3:$AM$39,MATCH('Development Costs'!$L61,'S-Curve'!$C$3:$C$39,0),MATCH(DATEDIF('Development Costs'!$K61,'Development Costs'!DG$11,"m")+1,'S-Curve'!$C$3:$AM$3,0)),0))</f>
        <v>0</v>
      </c>
      <c r="DH61" s="99">
        <f>IF($N61="Equal",IF(AND(DH$11&gt;$K61,EOMONTH($M61,0)&gt;=DH$11),($F61-$O61)/$L61,0),IFERROR(($F61-$O61)*INDEX('S-Curve'!$C$3:$AM$39,MATCH('Development Costs'!$L61,'S-Curve'!$C$3:$C$39,0),MATCH(DATEDIF('Development Costs'!$K61,'Development Costs'!DH$11,"m")+1,'S-Curve'!$C$3:$AM$3,0)),0))</f>
        <v>0</v>
      </c>
      <c r="DI61" s="99">
        <f>IF($N61="Equal",IF(AND(DI$11&gt;$K61,EOMONTH($M61,0)&gt;=DI$11),($F61-$O61)/$L61,0),IFERROR(($F61-$O61)*INDEX('S-Curve'!$C$3:$AM$39,MATCH('Development Costs'!$L61,'S-Curve'!$C$3:$C$39,0),MATCH(DATEDIF('Development Costs'!$K61,'Development Costs'!DI$11,"m")+1,'S-Curve'!$C$3:$AM$3,0)),0))</f>
        <v>0</v>
      </c>
      <c r="DJ61" s="99">
        <f>IF($N61="Equal",IF(AND(DJ$11&gt;$K61,EOMONTH($M61,0)&gt;=DJ$11),($F61-$O61)/$L61,0),IFERROR(($F61-$O61)*INDEX('S-Curve'!$C$3:$AM$39,MATCH('Development Costs'!$L61,'S-Curve'!$C$3:$C$39,0),MATCH(DATEDIF('Development Costs'!$K61,'Development Costs'!DJ$11,"m")+1,'S-Curve'!$C$3:$AM$3,0)),0))</f>
        <v>0</v>
      </c>
      <c r="DK61" s="99">
        <f>IF($N61="Equal",IF(AND(DK$11&gt;$K61,EOMONTH($M61,0)&gt;=DK$11),($F61-$O61)/$L61,0),IFERROR(($F61-$O61)*INDEX('S-Curve'!$C$3:$AM$39,MATCH('Development Costs'!$L61,'S-Curve'!$C$3:$C$39,0),MATCH(DATEDIF('Development Costs'!$K61,'Development Costs'!DK$11,"m")+1,'S-Curve'!$C$3:$AM$3,0)),0))</f>
        <v>0</v>
      </c>
      <c r="DL61" s="99">
        <f>IF($N61="Equal",IF(AND(DL$11&gt;$K61,EOMONTH($M61,0)&gt;=DL$11),($F61-$O61)/$L61,0),IFERROR(($F61-$O61)*INDEX('S-Curve'!$C$3:$AM$39,MATCH('Development Costs'!$L61,'S-Curve'!$C$3:$C$39,0),MATCH(DATEDIF('Development Costs'!$K61,'Development Costs'!DL$11,"m")+1,'S-Curve'!$C$3:$AM$3,0)),0))</f>
        <v>0</v>
      </c>
      <c r="DM61" s="99">
        <f>IF($N61="Equal",IF(AND(DM$11&gt;$K61,EOMONTH($M61,0)&gt;=DM$11),($F61-$O61)/$L61,0),IFERROR(($F61-$O61)*INDEX('S-Curve'!$C$3:$AM$39,MATCH('Development Costs'!$L61,'S-Curve'!$C$3:$C$39,0),MATCH(DATEDIF('Development Costs'!$K61,'Development Costs'!DM$11,"m")+1,'S-Curve'!$C$3:$AM$3,0)),0))</f>
        <v>0</v>
      </c>
      <c r="DN61" s="99">
        <f>IF($N61="Equal",IF(AND(DN$11&gt;$K61,EOMONTH($M61,0)&gt;=DN$11),($F61-$O61)/$L61,0),IFERROR(($F61-$O61)*INDEX('S-Curve'!$C$3:$AM$39,MATCH('Development Costs'!$L61,'S-Curve'!$C$3:$C$39,0),MATCH(DATEDIF('Development Costs'!$K61,'Development Costs'!DN$11,"m")+1,'S-Curve'!$C$3:$AM$3,0)),0))</f>
        <v>0</v>
      </c>
      <c r="DO61" s="99">
        <f>IF($N61="Equal",IF(AND(DO$11&gt;$K61,EOMONTH($M61,0)&gt;=DO$11),($F61-$O61)/$L61,0),IFERROR(($F61-$O61)*INDEX('S-Curve'!$C$3:$AM$39,MATCH('Development Costs'!$L61,'S-Curve'!$C$3:$C$39,0),MATCH(DATEDIF('Development Costs'!$K61,'Development Costs'!DO$11,"m")+1,'S-Curve'!$C$3:$AM$3,0)),0))</f>
        <v>0</v>
      </c>
      <c r="DP61" s="99">
        <f>IF($N61="Equal",IF(AND(DP$11&gt;$K61,EOMONTH($M61,0)&gt;=DP$11),($F61-$O61)/$L61,0),IFERROR(($F61-$O61)*INDEX('S-Curve'!$C$3:$AM$39,MATCH('Development Costs'!$L61,'S-Curve'!$C$3:$C$39,0),MATCH(DATEDIF('Development Costs'!$K61,'Development Costs'!DP$11,"m")+1,'S-Curve'!$C$3:$AM$3,0)),0))</f>
        <v>0</v>
      </c>
      <c r="DQ61" s="99">
        <f>IF($N61="Equal",IF(AND(DQ$11&gt;$K61,EOMONTH($M61,0)&gt;=DQ$11),($F61-$O61)/$L61,0),IFERROR(($F61-$O61)*INDEX('S-Curve'!$C$3:$AM$39,MATCH('Development Costs'!$L61,'S-Curve'!$C$3:$C$39,0),MATCH(DATEDIF('Development Costs'!$K61,'Development Costs'!DQ$11,"m")+1,'S-Curve'!$C$3:$AM$3,0)),0))</f>
        <v>0</v>
      </c>
      <c r="DR61" s="99">
        <f>IF($N61="Equal",IF(AND(DR$11&gt;$K61,EOMONTH($M61,0)&gt;=DR$11),($F61-$O61)/$L61,0),IFERROR(($F61-$O61)*INDEX('S-Curve'!$C$3:$AM$39,MATCH('Development Costs'!$L61,'S-Curve'!$C$3:$C$39,0),MATCH(DATEDIF('Development Costs'!$K61,'Development Costs'!DR$11,"m")+1,'S-Curve'!$C$3:$AM$3,0)),0))</f>
        <v>0</v>
      </c>
      <c r="DS61" s="99">
        <f>IF($N61="Equal",IF(AND(DS$11&gt;$K61,EOMONTH($M61,0)&gt;=DS$11),($F61-$O61)/$L61,0),IFERROR(($F61-$O61)*INDEX('S-Curve'!$C$3:$AM$39,MATCH('Development Costs'!$L61,'S-Curve'!$C$3:$C$39,0),MATCH(DATEDIF('Development Costs'!$K61,'Development Costs'!DS$11,"m")+1,'S-Curve'!$C$3:$AM$3,0)),0))</f>
        <v>0</v>
      </c>
      <c r="DT61" s="99">
        <f>IF($N61="Equal",IF(AND(DT$11&gt;$K61,EOMONTH($M61,0)&gt;=DT$11),($F61-$O61)/$L61,0),IFERROR(($F61-$O61)*INDEX('S-Curve'!$C$3:$AM$39,MATCH('Development Costs'!$L61,'S-Curve'!$C$3:$C$39,0),MATCH(DATEDIF('Development Costs'!$K61,'Development Costs'!DT$11,"m")+1,'S-Curve'!$C$3:$AM$3,0)),0))</f>
        <v>0</v>
      </c>
      <c r="DU61" s="99">
        <f>IF($N61="Equal",IF(AND(DU$11&gt;$K61,EOMONTH($M61,0)&gt;=DU$11),($F61-$O61)/$L61,0),IFERROR(($F61-$O61)*INDEX('S-Curve'!$C$3:$AM$39,MATCH('Development Costs'!$L61,'S-Curve'!$C$3:$C$39,0),MATCH(DATEDIF('Development Costs'!$K61,'Development Costs'!DU$11,"m")+1,'S-Curve'!$C$3:$AM$3,0)),0))</f>
        <v>0</v>
      </c>
      <c r="DV61" s="99">
        <f>IF($N61="Equal",IF(AND(DV$11&gt;$K61,EOMONTH($M61,0)&gt;=DV$11),($F61-$O61)/$L61,0),IFERROR(($F61-$O61)*INDEX('S-Curve'!$C$3:$AM$39,MATCH('Development Costs'!$L61,'S-Curve'!$C$3:$C$39,0),MATCH(DATEDIF('Development Costs'!$K61,'Development Costs'!DV$11,"m")+1,'S-Curve'!$C$3:$AM$3,0)),0))</f>
        <v>0</v>
      </c>
      <c r="DW61" s="99">
        <f>IF($N61="Equal",IF(AND(DW$11&gt;$K61,EOMONTH($M61,0)&gt;=DW$11),($F61-$O61)/$L61,0),IFERROR(($F61-$O61)*INDEX('S-Curve'!$C$3:$AM$39,MATCH('Development Costs'!$L61,'S-Curve'!$C$3:$C$39,0),MATCH(DATEDIF('Development Costs'!$K61,'Development Costs'!DW$11,"m")+1,'S-Curve'!$C$3:$AM$3,0)),0))</f>
        <v>0</v>
      </c>
      <c r="DX61" s="99">
        <f>IF($N61="Equal",IF(AND(DX$11&gt;$K61,EOMONTH($M61,0)&gt;=DX$11),($F61-$O61)/$L61,0),IFERROR(($F61-$O61)*INDEX('S-Curve'!$C$3:$AM$39,MATCH('Development Costs'!$L61,'S-Curve'!$C$3:$C$39,0),MATCH(DATEDIF('Development Costs'!$K61,'Development Costs'!DX$11,"m")+1,'S-Curve'!$C$3:$AM$3,0)),0))</f>
        <v>0</v>
      </c>
      <c r="DY61" s="99">
        <f>IF($N61="Equal",IF(AND(DY$11&gt;$K61,EOMONTH($M61,0)&gt;=DY$11),($F61-$O61)/$L61,0),IFERROR(($F61-$O61)*INDEX('S-Curve'!$C$3:$AM$39,MATCH('Development Costs'!$L61,'S-Curve'!$C$3:$C$39,0),MATCH(DATEDIF('Development Costs'!$K61,'Development Costs'!DY$11,"m")+1,'S-Curve'!$C$3:$AM$3,0)),0))</f>
        <v>0</v>
      </c>
      <c r="DZ61" s="99">
        <f>IF($N61="Equal",IF(AND(DZ$11&gt;$K61,EOMONTH($M61,0)&gt;=DZ$11),($F61-$O61)/$L61,0),IFERROR(($F61-$O61)*INDEX('S-Curve'!$C$3:$AM$39,MATCH('Development Costs'!$L61,'S-Curve'!$C$3:$C$39,0),MATCH(DATEDIF('Development Costs'!$K61,'Development Costs'!DZ$11,"m")+1,'S-Curve'!$C$3:$AM$3,0)),0))</f>
        <v>0</v>
      </c>
      <c r="EA61" s="99">
        <f>IF($N61="Equal",IF(AND(EA$11&gt;$K61,EOMONTH($M61,0)&gt;=EA$11),($F61-$O61)/$L61,0),IFERROR(($F61-$O61)*INDEX('S-Curve'!$C$3:$AM$39,MATCH('Development Costs'!$L61,'S-Curve'!$C$3:$C$39,0),MATCH(DATEDIF('Development Costs'!$K61,'Development Costs'!EA$11,"m")+1,'S-Curve'!$C$3:$AM$3,0)),0))</f>
        <v>0</v>
      </c>
      <c r="EB61" s="99">
        <f>IF($N61="Equal",IF(AND(EB$11&gt;$K61,EOMONTH($M61,0)&gt;=EB$11),($F61-$O61)/$L61,0),IFERROR(($F61-$O61)*INDEX('S-Curve'!$C$3:$AM$39,MATCH('Development Costs'!$L61,'S-Curve'!$C$3:$C$39,0),MATCH(DATEDIF('Development Costs'!$K61,'Development Costs'!EB$11,"m")+1,'S-Curve'!$C$3:$AM$3,0)),0))</f>
        <v>0</v>
      </c>
      <c r="EC61" s="99">
        <f>IF($N61="Equal",IF(AND(EC$11&gt;$K61,EOMONTH($M61,0)&gt;=EC$11),($F61-$O61)/$L61,0),IFERROR(($F61-$O61)*INDEX('S-Curve'!$C$3:$AM$39,MATCH('Development Costs'!$L61,'S-Curve'!$C$3:$C$39,0),MATCH(DATEDIF('Development Costs'!$K61,'Development Costs'!EC$11,"m")+1,'S-Curve'!$C$3:$AM$3,0)),0))</f>
        <v>0</v>
      </c>
      <c r="ED61" s="99">
        <f>IF($N61="Equal",IF(AND(ED$11&gt;$K61,EOMONTH($M61,0)&gt;=ED$11),($F61-$O61)/$L61,0),IFERROR(($F61-$O61)*INDEX('S-Curve'!$C$3:$AM$39,MATCH('Development Costs'!$L61,'S-Curve'!$C$3:$C$39,0),MATCH(DATEDIF('Development Costs'!$K61,'Development Costs'!ED$11,"m")+1,'S-Curve'!$C$3:$AM$3,0)),0))</f>
        <v>0</v>
      </c>
      <c r="EE61" s="99">
        <f>IF($N61="Equal",IF(AND(EE$11&gt;$K61,EOMONTH($M61,0)&gt;=EE$11),($F61-$O61)/$L61,0),IFERROR(($F61-$O61)*INDEX('S-Curve'!$C$3:$AM$39,MATCH('Development Costs'!$L61,'S-Curve'!$C$3:$C$39,0),MATCH(DATEDIF('Development Costs'!$K61,'Development Costs'!EE$11,"m")+1,'S-Curve'!$C$3:$AM$3,0)),0))</f>
        <v>0</v>
      </c>
      <c r="EF61" s="99">
        <f>IF($N61="Equal",IF(AND(EF$11&gt;$K61,EOMONTH($M61,0)&gt;=EF$11),($F61-$O61)/$L61,0),IFERROR(($F61-$O61)*INDEX('S-Curve'!$C$3:$AM$39,MATCH('Development Costs'!$L61,'S-Curve'!$C$3:$C$39,0),MATCH(DATEDIF('Development Costs'!$K61,'Development Costs'!EF$11,"m")+1,'S-Curve'!$C$3:$AM$3,0)),0))</f>
        <v>0</v>
      </c>
      <c r="EG61" s="99">
        <f>IF(EC61="Equal",IF(AND(EG$11&gt;$K61,EOMONTH($M61,0)&gt;=EG$11),($F61-$O61)/$L61,0),IFERROR(($F61-$O61)*INDEX('S-Curve'!$C$3:$AM$39,MATCH('Development Costs'!$L61,'S-Curve'!$C$3:$C$39,0),MATCH(DATEDIF('Development Costs'!$K61,'Development Costs'!EG$11,"m")+1,'S-Curve'!$C$3:$AM$3,0)),0))</f>
        <v>0</v>
      </c>
    </row>
    <row r="62" spans="2:137">
      <c r="B62" s="5" t="s">
        <v>433</v>
      </c>
      <c r="F62" s="71">
        <v>0</v>
      </c>
      <c r="G62" s="105">
        <f t="shared" si="27"/>
        <v>0</v>
      </c>
      <c r="H62" s="99">
        <f>F62/Assumptions!$D$60</f>
        <v>0</v>
      </c>
      <c r="I62" s="32">
        <f t="shared" ca="1" si="28"/>
        <v>0</v>
      </c>
      <c r="K62" s="73">
        <f>Assumptions!$D$19</f>
        <v>46539</v>
      </c>
      <c r="L62" s="155">
        <v>12</v>
      </c>
      <c r="M62" s="149">
        <f t="shared" si="29"/>
        <v>46874</v>
      </c>
      <c r="N62" s="70" t="s">
        <v>400</v>
      </c>
      <c r="O62" s="71">
        <v>0</v>
      </c>
      <c r="P62" s="1" t="str">
        <f t="shared" si="8"/>
        <v/>
      </c>
      <c r="Q62" s="99">
        <f t="shared" si="30"/>
        <v>0</v>
      </c>
      <c r="R62" s="99">
        <f>IF($N62="Equal",IF(AND(R$11&gt;$K62,EOMONTH($M62,0)&gt;=R$11),($F62-$O62)/$L62,0),IFERROR(($F62-$O62)*INDEX('S-Curve'!$C$3:$AM$39,MATCH('Development Costs'!$L62,'S-Curve'!$C$3:$C$39,0),MATCH(DATEDIF('Development Costs'!$K62,'Development Costs'!R$11,"m")+1,'S-Curve'!$C$3:$AM$3,0)),0))</f>
        <v>0</v>
      </c>
      <c r="S62" s="99">
        <f>IF($N62="Equal",IF(AND(S$11&gt;$K62,EOMONTH($M62,0)&gt;=S$11),($F62-$O62)/$L62,0),IFERROR(($F62-$O62)*INDEX('S-Curve'!$C$3:$AM$39,MATCH('Development Costs'!$L62,'S-Curve'!$C$3:$C$39,0),MATCH(DATEDIF('Development Costs'!$K62,'Development Costs'!S$11,"m")+1,'S-Curve'!$C$3:$AM$3,0)),0))</f>
        <v>0</v>
      </c>
      <c r="T62" s="99">
        <f>IF($N62="Equal",IF(AND(T$11&gt;$K62,EOMONTH($M62,0)&gt;=T$11),($F62-$O62)/$L62,0),IFERROR(($F62-$O62)*INDEX('S-Curve'!$C$3:$AM$39,MATCH('Development Costs'!$L62,'S-Curve'!$C$3:$C$39,0),MATCH(DATEDIF('Development Costs'!$K62,'Development Costs'!T$11,"m")+1,'S-Curve'!$C$3:$AM$3,0)),0))</f>
        <v>0</v>
      </c>
      <c r="U62" s="99">
        <f>IF($N62="Equal",IF(AND(U$11&gt;$K62,EOMONTH($M62,0)&gt;=U$11),($F62-$O62)/$L62,0),IFERROR(($F62-$O62)*INDEX('S-Curve'!$C$3:$AM$39,MATCH('Development Costs'!$L62,'S-Curve'!$C$3:$C$39,0),MATCH(DATEDIF('Development Costs'!$K62,'Development Costs'!U$11,"m")+1,'S-Curve'!$C$3:$AM$3,0)),0))</f>
        <v>0</v>
      </c>
      <c r="V62" s="99">
        <f>IF($N62="Equal",IF(AND(V$11&gt;$K62,EOMONTH($M62,0)&gt;=V$11),($F62-$O62)/$L62,0),IFERROR(($F62-$O62)*INDEX('S-Curve'!$C$3:$AM$39,MATCH('Development Costs'!$L62,'S-Curve'!$C$3:$C$39,0),MATCH(DATEDIF('Development Costs'!$K62,'Development Costs'!V$11,"m")+1,'S-Curve'!$C$3:$AM$3,0)),0))</f>
        <v>0</v>
      </c>
      <c r="W62" s="99">
        <f>IF($N62="Equal",IF(AND(W$11&gt;$K62,EOMONTH($M62,0)&gt;=W$11),($F62-$O62)/$L62,0),IFERROR(($F62-$O62)*INDEX('S-Curve'!$C$3:$AM$39,MATCH('Development Costs'!$L62,'S-Curve'!$C$3:$C$39,0),MATCH(DATEDIF('Development Costs'!$K62,'Development Costs'!W$11,"m")+1,'S-Curve'!$C$3:$AM$3,0)),0))</f>
        <v>0</v>
      </c>
      <c r="X62" s="99">
        <f>IF($N62="Equal",IF(AND(X$11&gt;$K62,EOMONTH($M62,0)&gt;=X$11),($F62-$O62)/$L62,0),IFERROR(($F62-$O62)*INDEX('S-Curve'!$C$3:$AM$39,MATCH('Development Costs'!$L62,'S-Curve'!$C$3:$C$39,0),MATCH(DATEDIF('Development Costs'!$K62,'Development Costs'!X$11,"m")+1,'S-Curve'!$C$3:$AM$3,0)),0))</f>
        <v>0</v>
      </c>
      <c r="Y62" s="99">
        <f>IF($N62="Equal",IF(AND(Y$11&gt;$K62,EOMONTH($M62,0)&gt;=Y$11),($F62-$O62)/$L62,0),IFERROR(($F62-$O62)*INDEX('S-Curve'!$C$3:$AM$39,MATCH('Development Costs'!$L62,'S-Curve'!$C$3:$C$39,0),MATCH(DATEDIF('Development Costs'!$K62,'Development Costs'!Y$11,"m")+1,'S-Curve'!$C$3:$AM$3,0)),0))</f>
        <v>0</v>
      </c>
      <c r="Z62" s="99">
        <f>IF($N62="Equal",IF(AND(Z$11&gt;$K62,EOMONTH($M62,0)&gt;=Z$11),($F62-$O62)/$L62,0),IFERROR(($F62-$O62)*INDEX('S-Curve'!$C$3:$AM$39,MATCH('Development Costs'!$L62,'S-Curve'!$C$3:$C$39,0),MATCH(DATEDIF('Development Costs'!$K62,'Development Costs'!Z$11,"m")+1,'S-Curve'!$C$3:$AM$3,0)),0))</f>
        <v>0</v>
      </c>
      <c r="AA62" s="99">
        <f>IF($N62="Equal",IF(AND(AA$11&gt;$K62,EOMONTH($M62,0)&gt;=AA$11),($F62-$O62)/$L62,0),IFERROR(($F62-$O62)*INDEX('S-Curve'!$C$3:$AM$39,MATCH('Development Costs'!$L62,'S-Curve'!$C$3:$C$39,0),MATCH(DATEDIF('Development Costs'!$K62,'Development Costs'!AA$11,"m")+1,'S-Curve'!$C$3:$AM$3,0)),0))</f>
        <v>0</v>
      </c>
      <c r="AB62" s="99">
        <f>IF($N62="Equal",IF(AND(AB$11&gt;$K62,EOMONTH($M62,0)&gt;=AB$11),($F62-$O62)/$L62,0),IFERROR(($F62-$O62)*INDEX('S-Curve'!$C$3:$AM$39,MATCH('Development Costs'!$L62,'S-Curve'!$C$3:$C$39,0),MATCH(DATEDIF('Development Costs'!$K62,'Development Costs'!AB$11,"m")+1,'S-Curve'!$C$3:$AM$3,0)),0))</f>
        <v>0</v>
      </c>
      <c r="AC62" s="99">
        <f>IF($N62="Equal",IF(AND(AC$11&gt;$K62,EOMONTH($M62,0)&gt;=AC$11),($F62-$O62)/$L62,0),IFERROR(($F62-$O62)*INDEX('S-Curve'!$C$3:$AM$39,MATCH('Development Costs'!$L62,'S-Curve'!$C$3:$C$39,0),MATCH(DATEDIF('Development Costs'!$K62,'Development Costs'!AC$11,"m")+1,'S-Curve'!$C$3:$AM$3,0)),0))</f>
        <v>0</v>
      </c>
      <c r="AD62" s="99">
        <f>IF($N62="Equal",IF(AND(AD$11&gt;$K62,EOMONTH($M62,0)&gt;=AD$11),($F62-$O62)/$L62,0),IFERROR(($F62-$O62)*INDEX('S-Curve'!$C$3:$AM$39,MATCH('Development Costs'!$L62,'S-Curve'!$C$3:$C$39,0),MATCH(DATEDIF('Development Costs'!$K62,'Development Costs'!AD$11,"m")+1,'S-Curve'!$C$3:$AM$3,0)),0))</f>
        <v>0</v>
      </c>
      <c r="AE62" s="99">
        <f>IF($N62="Equal",IF(AND(AE$11&gt;$K62,EOMONTH($M62,0)&gt;=AE$11),($F62-$O62)/$L62,0),IFERROR(($F62-$O62)*INDEX('S-Curve'!$C$3:$AM$39,MATCH('Development Costs'!$L62,'S-Curve'!$C$3:$C$39,0),MATCH(DATEDIF('Development Costs'!$K62,'Development Costs'!AE$11,"m")+1,'S-Curve'!$C$3:$AM$3,0)),0))</f>
        <v>0</v>
      </c>
      <c r="AF62" s="99">
        <f>IF($N62="Equal",IF(AND(AF$11&gt;$K62,EOMONTH($M62,0)&gt;=AF$11),($F62-$O62)/$L62,0),IFERROR(($F62-$O62)*INDEX('S-Curve'!$C$3:$AM$39,MATCH('Development Costs'!$L62,'S-Curve'!$C$3:$C$39,0),MATCH(DATEDIF('Development Costs'!$K62,'Development Costs'!AF$11,"m")+1,'S-Curve'!$C$3:$AM$3,0)),0))</f>
        <v>0</v>
      </c>
      <c r="AG62" s="99">
        <f>IF($N62="Equal",IF(AND(AG$11&gt;$K62,EOMONTH($M62,0)&gt;=AG$11),($F62-$O62)/$L62,0),IFERROR(($F62-$O62)*INDEX('S-Curve'!$C$3:$AM$39,MATCH('Development Costs'!$L62,'S-Curve'!$C$3:$C$39,0),MATCH(DATEDIF('Development Costs'!$K62,'Development Costs'!AG$11,"m")+1,'S-Curve'!$C$3:$AM$3,0)),0))</f>
        <v>0</v>
      </c>
      <c r="AH62" s="99">
        <f>IF($N62="Equal",IF(AND(AH$11&gt;$K62,EOMONTH($M62,0)&gt;=AH$11),($F62-$O62)/$L62,0),IFERROR(($F62-$O62)*INDEX('S-Curve'!$C$3:$AM$39,MATCH('Development Costs'!$L62,'S-Curve'!$C$3:$C$39,0),MATCH(DATEDIF('Development Costs'!$K62,'Development Costs'!AH$11,"m")+1,'S-Curve'!$C$3:$AM$3,0)),0))</f>
        <v>0</v>
      </c>
      <c r="AI62" s="99">
        <f>IF($N62="Equal",IF(AND(AI$11&gt;$K62,EOMONTH($M62,0)&gt;=AI$11),($F62-$O62)/$L62,0),IFERROR(($F62-$O62)*INDEX('S-Curve'!$C$3:$AM$39,MATCH('Development Costs'!$L62,'S-Curve'!$C$3:$C$39,0),MATCH(DATEDIF('Development Costs'!$K62,'Development Costs'!AI$11,"m")+1,'S-Curve'!$C$3:$AM$3,0)),0))</f>
        <v>0</v>
      </c>
      <c r="AJ62" s="99">
        <f>IF($N62="Equal",IF(AND(AJ$11&gt;$K62,EOMONTH($M62,0)&gt;=AJ$11),($F62-$O62)/$L62,0),IFERROR(($F62-$O62)*INDEX('S-Curve'!$C$3:$AM$39,MATCH('Development Costs'!$L62,'S-Curve'!$C$3:$C$39,0),MATCH(DATEDIF('Development Costs'!$K62,'Development Costs'!AJ$11,"m")+1,'S-Curve'!$C$3:$AM$3,0)),0))</f>
        <v>0</v>
      </c>
      <c r="AK62" s="99">
        <f>IF($N62="Equal",IF(AND(AK$11&gt;$K62,EOMONTH($M62,0)&gt;=AK$11),($F62-$O62)/$L62,0),IFERROR(($F62-$O62)*INDEX('S-Curve'!$C$3:$AM$39,MATCH('Development Costs'!$L62,'S-Curve'!$C$3:$C$39,0),MATCH(DATEDIF('Development Costs'!$K62,'Development Costs'!AK$11,"m")+1,'S-Curve'!$C$3:$AM$3,0)),0))</f>
        <v>0</v>
      </c>
      <c r="AL62" s="99">
        <f>IF($N62="Equal",IF(AND(AL$11&gt;$K62,EOMONTH($M62,0)&gt;=AL$11),($F62-$O62)/$L62,0),IFERROR(($F62-$O62)*INDEX('S-Curve'!$C$3:$AM$39,MATCH('Development Costs'!$L62,'S-Curve'!$C$3:$C$39,0),MATCH(DATEDIF('Development Costs'!$K62,'Development Costs'!AL$11,"m")+1,'S-Curve'!$C$3:$AM$3,0)),0))</f>
        <v>0</v>
      </c>
      <c r="AM62" s="99">
        <f>IF($N62="Equal",IF(AND(AM$11&gt;$K62,EOMONTH($M62,0)&gt;=AM$11),($F62-$O62)/$L62,0),IFERROR(($F62-$O62)*INDEX('S-Curve'!$C$3:$AM$39,MATCH('Development Costs'!$L62,'S-Curve'!$C$3:$C$39,0),MATCH(DATEDIF('Development Costs'!$K62,'Development Costs'!AM$11,"m")+1,'S-Curve'!$C$3:$AM$3,0)),0))</f>
        <v>0</v>
      </c>
      <c r="AN62" s="99">
        <f>IF($N62="Equal",IF(AND(AN$11&gt;$K62,EOMONTH($M62,0)&gt;=AN$11),($F62-$O62)/$L62,0),IFERROR(($F62-$O62)*INDEX('S-Curve'!$C$3:$AM$39,MATCH('Development Costs'!$L62,'S-Curve'!$C$3:$C$39,0),MATCH(DATEDIF('Development Costs'!$K62,'Development Costs'!AN$11,"m")+1,'S-Curve'!$C$3:$AM$3,0)),0))</f>
        <v>0</v>
      </c>
      <c r="AO62" s="99">
        <f>IF($N62="Equal",IF(AND(AO$11&gt;$K62,EOMONTH($M62,0)&gt;=AO$11),($F62-$O62)/$L62,0),IFERROR(($F62-$O62)*INDEX('S-Curve'!$C$3:$AM$39,MATCH('Development Costs'!$L62,'S-Curve'!$C$3:$C$39,0),MATCH(DATEDIF('Development Costs'!$K62,'Development Costs'!AO$11,"m")+1,'S-Curve'!$C$3:$AM$3,0)),0))</f>
        <v>0</v>
      </c>
      <c r="AP62" s="99">
        <f>IF($N62="Equal",IF(AND(AP$11&gt;$K62,EOMONTH($M62,0)&gt;=AP$11),($F62-$O62)/$L62,0),IFERROR(($F62-$O62)*INDEX('S-Curve'!$C$3:$AM$39,MATCH('Development Costs'!$L62,'S-Curve'!$C$3:$C$39,0),MATCH(DATEDIF('Development Costs'!$K62,'Development Costs'!AP$11,"m")+1,'S-Curve'!$C$3:$AM$3,0)),0))</f>
        <v>0</v>
      </c>
      <c r="AQ62" s="99">
        <f>IF($N62="Equal",IF(AND(AQ$11&gt;$K62,EOMONTH($M62,0)&gt;=AQ$11),($F62-$O62)/$L62,0),IFERROR(($F62-$O62)*INDEX('S-Curve'!$C$3:$AM$39,MATCH('Development Costs'!$L62,'S-Curve'!$C$3:$C$39,0),MATCH(DATEDIF('Development Costs'!$K62,'Development Costs'!AQ$11,"m")+1,'S-Curve'!$C$3:$AM$3,0)),0))</f>
        <v>0</v>
      </c>
      <c r="AR62" s="99">
        <f>IF($N62="Equal",IF(AND(AR$11&gt;$K62,EOMONTH($M62,0)&gt;=AR$11),($F62-$O62)/$L62,0),IFERROR(($F62-$O62)*INDEX('S-Curve'!$C$3:$AM$39,MATCH('Development Costs'!$L62,'S-Curve'!$C$3:$C$39,0),MATCH(DATEDIF('Development Costs'!$K62,'Development Costs'!AR$11,"m")+1,'S-Curve'!$C$3:$AM$3,0)),0))</f>
        <v>0</v>
      </c>
      <c r="AS62" s="99">
        <f>IF($N62="Equal",IF(AND(AS$11&gt;$K62,EOMONTH($M62,0)&gt;=AS$11),($F62-$O62)/$L62,0),IFERROR(($F62-$O62)*INDEX('S-Curve'!$C$3:$AM$39,MATCH('Development Costs'!$L62,'S-Curve'!$C$3:$C$39,0),MATCH(DATEDIF('Development Costs'!$K62,'Development Costs'!AS$11,"m")+1,'S-Curve'!$C$3:$AM$3,0)),0))</f>
        <v>0</v>
      </c>
      <c r="AT62" s="99">
        <f>IF($N62="Equal",IF(AND(AT$11&gt;$K62,EOMONTH($M62,0)&gt;=AT$11),($F62-$O62)/$L62,0),IFERROR(($F62-$O62)*INDEX('S-Curve'!$C$3:$AM$39,MATCH('Development Costs'!$L62,'S-Curve'!$C$3:$C$39,0),MATCH(DATEDIF('Development Costs'!$K62,'Development Costs'!AT$11,"m")+1,'S-Curve'!$C$3:$AM$3,0)),0))</f>
        <v>0</v>
      </c>
      <c r="AU62" s="99">
        <f>IF($N62="Equal",IF(AND(AU$11&gt;$K62,EOMONTH($M62,0)&gt;=AU$11),($F62-$O62)/$L62,0),IFERROR(($F62-$O62)*INDEX('S-Curve'!$C$3:$AM$39,MATCH('Development Costs'!$L62,'S-Curve'!$C$3:$C$39,0),MATCH(DATEDIF('Development Costs'!$K62,'Development Costs'!AU$11,"m")+1,'S-Curve'!$C$3:$AM$3,0)),0))</f>
        <v>0</v>
      </c>
      <c r="AV62" s="99">
        <f>IF($N62="Equal",IF(AND(AV$11&gt;$K62,EOMONTH($M62,0)&gt;=AV$11),($F62-$O62)/$L62,0),IFERROR(($F62-$O62)*INDEX('S-Curve'!$C$3:$AM$39,MATCH('Development Costs'!$L62,'S-Curve'!$C$3:$C$39,0),MATCH(DATEDIF('Development Costs'!$K62,'Development Costs'!AV$11,"m")+1,'S-Curve'!$C$3:$AM$3,0)),0))</f>
        <v>0</v>
      </c>
      <c r="AW62" s="99">
        <f>IF($N62="Equal",IF(AND(AW$11&gt;$K62,EOMONTH($M62,0)&gt;=AW$11),($F62-$O62)/$L62,0),IFERROR(($F62-$O62)*INDEX('S-Curve'!$C$3:$AM$39,MATCH('Development Costs'!$L62,'S-Curve'!$C$3:$C$39,0),MATCH(DATEDIF('Development Costs'!$K62,'Development Costs'!AW$11,"m")+1,'S-Curve'!$C$3:$AM$3,0)),0))</f>
        <v>0</v>
      </c>
      <c r="AX62" s="99">
        <f>IF($N62="Equal",IF(AND(AX$11&gt;$K62,EOMONTH($M62,0)&gt;=AX$11),($F62-$O62)/$L62,0),IFERROR(($F62-$O62)*INDEX('S-Curve'!$C$3:$AM$39,MATCH('Development Costs'!$L62,'S-Curve'!$C$3:$C$39,0),MATCH(DATEDIF('Development Costs'!$K62,'Development Costs'!AX$11,"m")+1,'S-Curve'!$C$3:$AM$3,0)),0))</f>
        <v>0</v>
      </c>
      <c r="AY62" s="99">
        <f>IF($N62="Equal",IF(AND(AY$11&gt;$K62,EOMONTH($M62,0)&gt;=AY$11),($F62-$O62)/$L62,0),IFERROR(($F62-$O62)*INDEX('S-Curve'!$C$3:$AM$39,MATCH('Development Costs'!$L62,'S-Curve'!$C$3:$C$39,0),MATCH(DATEDIF('Development Costs'!$K62,'Development Costs'!AY$11,"m")+1,'S-Curve'!$C$3:$AM$3,0)),0))</f>
        <v>0</v>
      </c>
      <c r="AZ62" s="99">
        <f>IF($N62="Equal",IF(AND(AZ$11&gt;$K62,EOMONTH($M62,0)&gt;=AZ$11),($F62-$O62)/$L62,0),IFERROR(($F62-$O62)*INDEX('S-Curve'!$C$3:$AM$39,MATCH('Development Costs'!$L62,'S-Curve'!$C$3:$C$39,0),MATCH(DATEDIF('Development Costs'!$K62,'Development Costs'!AZ$11,"m")+1,'S-Curve'!$C$3:$AM$3,0)),0))</f>
        <v>0</v>
      </c>
      <c r="BA62" s="99">
        <f>IF($N62="Equal",IF(AND(BA$11&gt;$K62,EOMONTH($M62,0)&gt;=BA$11),($F62-$O62)/$L62,0),IFERROR(($F62-$O62)*INDEX('S-Curve'!$C$3:$AM$39,MATCH('Development Costs'!$L62,'S-Curve'!$C$3:$C$39,0),MATCH(DATEDIF('Development Costs'!$K62,'Development Costs'!BA$11,"m")+1,'S-Curve'!$C$3:$AM$3,0)),0))</f>
        <v>0</v>
      </c>
      <c r="BB62" s="99">
        <f>IF($N62="Equal",IF(AND(BB$11&gt;$K62,EOMONTH($M62,0)&gt;=BB$11),($F62-$O62)/$L62,0),IFERROR(($F62-$O62)*INDEX('S-Curve'!$C$3:$AM$39,MATCH('Development Costs'!$L62,'S-Curve'!$C$3:$C$39,0),MATCH(DATEDIF('Development Costs'!$K62,'Development Costs'!BB$11,"m")+1,'S-Curve'!$C$3:$AM$3,0)),0))</f>
        <v>0</v>
      </c>
      <c r="BC62" s="99">
        <f>IF($N62="Equal",IF(AND(BC$11&gt;$K62,EOMONTH($M62,0)&gt;=BC$11),($F62-$O62)/$L62,0),IFERROR(($F62-$O62)*INDEX('S-Curve'!$C$3:$AM$39,MATCH('Development Costs'!$L62,'S-Curve'!$C$3:$C$39,0),MATCH(DATEDIF('Development Costs'!$K62,'Development Costs'!BC$11,"m")+1,'S-Curve'!$C$3:$AM$3,0)),0))</f>
        <v>0</v>
      </c>
      <c r="BD62" s="99">
        <f>IF($N62="Equal",IF(AND(BD$11&gt;$K62,EOMONTH($M62,0)&gt;=BD$11),($F62-$O62)/$L62,0),IFERROR(($F62-$O62)*INDEX('S-Curve'!$C$3:$AM$39,MATCH('Development Costs'!$L62,'S-Curve'!$C$3:$C$39,0),MATCH(DATEDIF('Development Costs'!$K62,'Development Costs'!BD$11,"m")+1,'S-Curve'!$C$3:$AM$3,0)),0))</f>
        <v>0</v>
      </c>
      <c r="BE62" s="99">
        <f>IF($N62="Equal",IF(AND(BE$11&gt;$K62,EOMONTH($M62,0)&gt;=BE$11),($F62-$O62)/$L62,0),IFERROR(($F62-$O62)*INDEX('S-Curve'!$C$3:$AM$39,MATCH('Development Costs'!$L62,'S-Curve'!$C$3:$C$39,0),MATCH(DATEDIF('Development Costs'!$K62,'Development Costs'!BE$11,"m")+1,'S-Curve'!$C$3:$AM$3,0)),0))</f>
        <v>0</v>
      </c>
      <c r="BF62" s="99">
        <f>IF($N62="Equal",IF(AND(BF$11&gt;$K62,EOMONTH($M62,0)&gt;=BF$11),($F62-$O62)/$L62,0),IFERROR(($F62-$O62)*INDEX('S-Curve'!$C$3:$AM$39,MATCH('Development Costs'!$L62,'S-Curve'!$C$3:$C$39,0),MATCH(DATEDIF('Development Costs'!$K62,'Development Costs'!BF$11,"m")+1,'S-Curve'!$C$3:$AM$3,0)),0))</f>
        <v>0</v>
      </c>
      <c r="BG62" s="99">
        <f>IF($N62="Equal",IF(AND(BG$11&gt;$K62,EOMONTH($M62,0)&gt;=BG$11),($F62-$O62)/$L62,0),IFERROR(($F62-$O62)*INDEX('S-Curve'!$C$3:$AM$39,MATCH('Development Costs'!$L62,'S-Curve'!$C$3:$C$39,0),MATCH(DATEDIF('Development Costs'!$K62,'Development Costs'!BG$11,"m")+1,'S-Curve'!$C$3:$AM$3,0)),0))</f>
        <v>0</v>
      </c>
      <c r="BH62" s="99">
        <f>IF($N62="Equal",IF(AND(BH$11&gt;$K62,EOMONTH($M62,0)&gt;=BH$11),($F62-$O62)/$L62,0),IFERROR(($F62-$O62)*INDEX('S-Curve'!$C$3:$AM$39,MATCH('Development Costs'!$L62,'S-Curve'!$C$3:$C$39,0),MATCH(DATEDIF('Development Costs'!$K62,'Development Costs'!BH$11,"m")+1,'S-Curve'!$C$3:$AM$3,0)),0))</f>
        <v>0</v>
      </c>
      <c r="BI62" s="99">
        <f>IF($N62="Equal",IF(AND(BI$11&gt;$K62,EOMONTH($M62,0)&gt;=BI$11),($F62-$O62)/$L62,0),IFERROR(($F62-$O62)*INDEX('S-Curve'!$C$3:$AM$39,MATCH('Development Costs'!$L62,'S-Curve'!$C$3:$C$39,0),MATCH(DATEDIF('Development Costs'!$K62,'Development Costs'!BI$11,"m")+1,'S-Curve'!$C$3:$AM$3,0)),0))</f>
        <v>0</v>
      </c>
      <c r="BJ62" s="99">
        <f>IF($N62="Equal",IF(AND(BJ$11&gt;$K62,EOMONTH($M62,0)&gt;=BJ$11),($F62-$O62)/$L62,0),IFERROR(($F62-$O62)*INDEX('S-Curve'!$C$3:$AM$39,MATCH('Development Costs'!$L62,'S-Curve'!$C$3:$C$39,0),MATCH(DATEDIF('Development Costs'!$K62,'Development Costs'!BJ$11,"m")+1,'S-Curve'!$C$3:$AM$3,0)),0))</f>
        <v>0</v>
      </c>
      <c r="BK62" s="99">
        <f>IF($N62="Equal",IF(AND(BK$11&gt;$K62,EOMONTH($M62,0)&gt;=BK$11),($F62-$O62)/$L62,0),IFERROR(($F62-$O62)*INDEX('S-Curve'!$C$3:$AM$39,MATCH('Development Costs'!$L62,'S-Curve'!$C$3:$C$39,0),MATCH(DATEDIF('Development Costs'!$K62,'Development Costs'!BK$11,"m")+1,'S-Curve'!$C$3:$AM$3,0)),0))</f>
        <v>0</v>
      </c>
      <c r="BL62" s="99">
        <f>IF($N62="Equal",IF(AND(BL$11&gt;$K62,EOMONTH($M62,0)&gt;=BL$11),($F62-$O62)/$L62,0),IFERROR(($F62-$O62)*INDEX('S-Curve'!$C$3:$AM$39,MATCH('Development Costs'!$L62,'S-Curve'!$C$3:$C$39,0),MATCH(DATEDIF('Development Costs'!$K62,'Development Costs'!BL$11,"m")+1,'S-Curve'!$C$3:$AM$3,0)),0))</f>
        <v>0</v>
      </c>
      <c r="BM62" s="99">
        <f>IF($N62="Equal",IF(AND(BM$11&gt;$K62,EOMONTH($M62,0)&gt;=BM$11),($F62-$O62)/$L62,0),IFERROR(($F62-$O62)*INDEX('S-Curve'!$C$3:$AM$39,MATCH('Development Costs'!$L62,'S-Curve'!$C$3:$C$39,0),MATCH(DATEDIF('Development Costs'!$K62,'Development Costs'!BM$11,"m")+1,'S-Curve'!$C$3:$AM$3,0)),0))</f>
        <v>0</v>
      </c>
      <c r="BN62" s="99">
        <f>IF($N62="Equal",IF(AND(BN$11&gt;$K62,EOMONTH($M62,0)&gt;=BN$11),($F62-$O62)/$L62,0),IFERROR(($F62-$O62)*INDEX('S-Curve'!$C$3:$AM$39,MATCH('Development Costs'!$L62,'S-Curve'!$C$3:$C$39,0),MATCH(DATEDIF('Development Costs'!$K62,'Development Costs'!BN$11,"m")+1,'S-Curve'!$C$3:$AM$3,0)),0))</f>
        <v>0</v>
      </c>
      <c r="BO62" s="99">
        <f>IF($N62="Equal",IF(AND(BO$11&gt;$K62,EOMONTH($M62,0)&gt;=BO$11),($F62-$O62)/$L62,0),IFERROR(($F62-$O62)*INDEX('S-Curve'!$C$3:$AM$39,MATCH('Development Costs'!$L62,'S-Curve'!$C$3:$C$39,0),MATCH(DATEDIF('Development Costs'!$K62,'Development Costs'!BO$11,"m")+1,'S-Curve'!$C$3:$AM$3,0)),0))</f>
        <v>0</v>
      </c>
      <c r="BP62" s="99">
        <f>IF($N62="Equal",IF(AND(BP$11&gt;$K62,EOMONTH($M62,0)&gt;=BP$11),($F62-$O62)/$L62,0),IFERROR(($F62-$O62)*INDEX('S-Curve'!$C$3:$AM$39,MATCH('Development Costs'!$L62,'S-Curve'!$C$3:$C$39,0),MATCH(DATEDIF('Development Costs'!$K62,'Development Costs'!BP$11,"m")+1,'S-Curve'!$C$3:$AM$3,0)),0))</f>
        <v>0</v>
      </c>
      <c r="BQ62" s="99">
        <f>IF($N62="Equal",IF(AND(BQ$11&gt;$K62,EOMONTH($M62,0)&gt;=BQ$11),($F62-$O62)/$L62,0),IFERROR(($F62-$O62)*INDEX('S-Curve'!$C$3:$AM$39,MATCH('Development Costs'!$L62,'S-Curve'!$C$3:$C$39,0),MATCH(DATEDIF('Development Costs'!$K62,'Development Costs'!BQ$11,"m")+1,'S-Curve'!$C$3:$AM$3,0)),0))</f>
        <v>0</v>
      </c>
      <c r="BR62" s="99">
        <f>IF($N62="Equal",IF(AND(BR$11&gt;$K62,EOMONTH($M62,0)&gt;=BR$11),($F62-$O62)/$L62,0),IFERROR(($F62-$O62)*INDEX('S-Curve'!$C$3:$AM$39,MATCH('Development Costs'!$L62,'S-Curve'!$C$3:$C$39,0),MATCH(DATEDIF('Development Costs'!$K62,'Development Costs'!BR$11,"m")+1,'S-Curve'!$C$3:$AM$3,0)),0))</f>
        <v>0</v>
      </c>
      <c r="BS62" s="99">
        <f>IF($N62="Equal",IF(AND(BS$11&gt;$K62,EOMONTH($M62,0)&gt;=BS$11),($F62-$O62)/$L62,0),IFERROR(($F62-$O62)*INDEX('S-Curve'!$C$3:$AM$39,MATCH('Development Costs'!$L62,'S-Curve'!$C$3:$C$39,0),MATCH(DATEDIF('Development Costs'!$K62,'Development Costs'!BS$11,"m")+1,'S-Curve'!$C$3:$AM$3,0)),0))</f>
        <v>0</v>
      </c>
      <c r="BT62" s="99">
        <f>IF($N62="Equal",IF(AND(BT$11&gt;$K62,EOMONTH($M62,0)&gt;=BT$11),($F62-$O62)/$L62,0),IFERROR(($F62-$O62)*INDEX('S-Curve'!$C$3:$AM$39,MATCH('Development Costs'!$L62,'S-Curve'!$C$3:$C$39,0),MATCH(DATEDIF('Development Costs'!$K62,'Development Costs'!BT$11,"m")+1,'S-Curve'!$C$3:$AM$3,0)),0))</f>
        <v>0</v>
      </c>
      <c r="BU62" s="99">
        <f>IF($N62="Equal",IF(AND(BU$11&gt;$K62,EOMONTH($M62,0)&gt;=BU$11),($F62-$O62)/$L62,0),IFERROR(($F62-$O62)*INDEX('S-Curve'!$C$3:$AM$39,MATCH('Development Costs'!$L62,'S-Curve'!$C$3:$C$39,0),MATCH(DATEDIF('Development Costs'!$K62,'Development Costs'!BU$11,"m")+1,'S-Curve'!$C$3:$AM$3,0)),0))</f>
        <v>0</v>
      </c>
      <c r="BV62" s="99">
        <f>IF($N62="Equal",IF(AND(BV$11&gt;$K62,EOMONTH($M62,0)&gt;=BV$11),($F62-$O62)/$L62,0),IFERROR(($F62-$O62)*INDEX('S-Curve'!$C$3:$AM$39,MATCH('Development Costs'!$L62,'S-Curve'!$C$3:$C$39,0),MATCH(DATEDIF('Development Costs'!$K62,'Development Costs'!BV$11,"m")+1,'S-Curve'!$C$3:$AM$3,0)),0))</f>
        <v>0</v>
      </c>
      <c r="BW62" s="99">
        <f>IF($N62="Equal",IF(AND(BW$11&gt;$K62,EOMONTH($M62,0)&gt;=BW$11),($F62-$O62)/$L62,0),IFERROR(($F62-$O62)*INDEX('S-Curve'!$C$3:$AM$39,MATCH('Development Costs'!$L62,'S-Curve'!$C$3:$C$39,0),MATCH(DATEDIF('Development Costs'!$K62,'Development Costs'!BW$11,"m")+1,'S-Curve'!$C$3:$AM$3,0)),0))</f>
        <v>0</v>
      </c>
      <c r="BX62" s="99">
        <f>IF($N62="Equal",IF(AND(BX$11&gt;$K62,EOMONTH($M62,0)&gt;=BX$11),($F62-$O62)/$L62,0),IFERROR(($F62-$O62)*INDEX('S-Curve'!$C$3:$AM$39,MATCH('Development Costs'!$L62,'S-Curve'!$C$3:$C$39,0),MATCH(DATEDIF('Development Costs'!$K62,'Development Costs'!BX$11,"m")+1,'S-Curve'!$C$3:$AM$3,0)),0))</f>
        <v>0</v>
      </c>
      <c r="BY62" s="99">
        <f>IF($N62="Equal",IF(AND(BY$11&gt;$K62,EOMONTH($M62,0)&gt;=BY$11),($F62-$O62)/$L62,0),IFERROR(($F62-$O62)*INDEX('S-Curve'!$C$3:$AM$39,MATCH('Development Costs'!$L62,'S-Curve'!$C$3:$C$39,0),MATCH(DATEDIF('Development Costs'!$K62,'Development Costs'!BY$11,"m")+1,'S-Curve'!$C$3:$AM$3,0)),0))</f>
        <v>0</v>
      </c>
      <c r="BZ62" s="99">
        <f>IF($N62="Equal",IF(AND(BZ$11&gt;$K62,EOMONTH($M62,0)&gt;=BZ$11),($F62-$O62)/$L62,0),IFERROR(($F62-$O62)*INDEX('S-Curve'!$C$3:$AM$39,MATCH('Development Costs'!$L62,'S-Curve'!$C$3:$C$39,0),MATCH(DATEDIF('Development Costs'!$K62,'Development Costs'!BZ$11,"m")+1,'S-Curve'!$C$3:$AM$3,0)),0))</f>
        <v>0</v>
      </c>
      <c r="CA62" s="99">
        <f>IF($N62="Equal",IF(AND(CA$11&gt;$K62,EOMONTH($M62,0)&gt;=CA$11),($F62-$O62)/$L62,0),IFERROR(($F62-$O62)*INDEX('S-Curve'!$C$3:$AM$39,MATCH('Development Costs'!$L62,'S-Curve'!$C$3:$C$39,0),MATCH(DATEDIF('Development Costs'!$K62,'Development Costs'!CA$11,"m")+1,'S-Curve'!$C$3:$AM$3,0)),0))</f>
        <v>0</v>
      </c>
      <c r="CB62" s="99">
        <f>IF($N62="Equal",IF(AND(CB$11&gt;$K62,EOMONTH($M62,0)&gt;=CB$11),($F62-$O62)/$L62,0),IFERROR(($F62-$O62)*INDEX('S-Curve'!$C$3:$AM$39,MATCH('Development Costs'!$L62,'S-Curve'!$C$3:$C$39,0),MATCH(DATEDIF('Development Costs'!$K62,'Development Costs'!CB$11,"m")+1,'S-Curve'!$C$3:$AM$3,0)),0))</f>
        <v>0</v>
      </c>
      <c r="CC62" s="99">
        <f>IF($N62="Equal",IF(AND(CC$11&gt;$K62,EOMONTH($M62,0)&gt;=CC$11),($F62-$O62)/$L62,0),IFERROR(($F62-$O62)*INDEX('S-Curve'!$C$3:$AM$39,MATCH('Development Costs'!$L62,'S-Curve'!$C$3:$C$39,0),MATCH(DATEDIF('Development Costs'!$K62,'Development Costs'!CC$11,"m")+1,'S-Curve'!$C$3:$AM$3,0)),0))</f>
        <v>0</v>
      </c>
      <c r="CD62" s="99">
        <f>IF($N62="Equal",IF(AND(CD$11&gt;$K62,EOMONTH($M62,0)&gt;=CD$11),($F62-$O62)/$L62,0),IFERROR(($F62-$O62)*INDEX('S-Curve'!$C$3:$AM$39,MATCH('Development Costs'!$L62,'S-Curve'!$C$3:$C$39,0),MATCH(DATEDIF('Development Costs'!$K62,'Development Costs'!CD$11,"m")+1,'S-Curve'!$C$3:$AM$3,0)),0))</f>
        <v>0</v>
      </c>
      <c r="CE62" s="99">
        <f>IF($N62="Equal",IF(AND(CE$11&gt;$K62,EOMONTH($M62,0)&gt;=CE$11),($F62-$O62)/$L62,0),IFERROR(($F62-$O62)*INDEX('S-Curve'!$C$3:$AM$39,MATCH('Development Costs'!$L62,'S-Curve'!$C$3:$C$39,0),MATCH(DATEDIF('Development Costs'!$K62,'Development Costs'!CE$11,"m")+1,'S-Curve'!$C$3:$AM$3,0)),0))</f>
        <v>0</v>
      </c>
      <c r="CF62" s="99">
        <f>IF($N62="Equal",IF(AND(CF$11&gt;$K62,EOMONTH($M62,0)&gt;=CF$11),($F62-$O62)/$L62,0),IFERROR(($F62-$O62)*INDEX('S-Curve'!$C$3:$AM$39,MATCH('Development Costs'!$L62,'S-Curve'!$C$3:$C$39,0),MATCH(DATEDIF('Development Costs'!$K62,'Development Costs'!CF$11,"m")+1,'S-Curve'!$C$3:$AM$3,0)),0))</f>
        <v>0</v>
      </c>
      <c r="CG62" s="99">
        <f>IF($N62="Equal",IF(AND(CG$11&gt;$K62,EOMONTH($M62,0)&gt;=CG$11),($F62-$O62)/$L62,0),IFERROR(($F62-$O62)*INDEX('S-Curve'!$C$3:$AM$39,MATCH('Development Costs'!$L62,'S-Curve'!$C$3:$C$39,0),MATCH(DATEDIF('Development Costs'!$K62,'Development Costs'!CG$11,"m")+1,'S-Curve'!$C$3:$AM$3,0)),0))</f>
        <v>0</v>
      </c>
      <c r="CH62" s="99">
        <f>IF($N62="Equal",IF(AND(CH$11&gt;$K62,EOMONTH($M62,0)&gt;=CH$11),($F62-$O62)/$L62,0),IFERROR(($F62-$O62)*INDEX('S-Curve'!$C$3:$AM$39,MATCH('Development Costs'!$L62,'S-Curve'!$C$3:$C$39,0),MATCH(DATEDIF('Development Costs'!$K62,'Development Costs'!CH$11,"m")+1,'S-Curve'!$C$3:$AM$3,0)),0))</f>
        <v>0</v>
      </c>
      <c r="CI62" s="99">
        <f>IF($N62="Equal",IF(AND(CI$11&gt;$K62,EOMONTH($M62,0)&gt;=CI$11),($F62-$O62)/$L62,0),IFERROR(($F62-$O62)*INDEX('S-Curve'!$C$3:$AM$39,MATCH('Development Costs'!$L62,'S-Curve'!$C$3:$C$39,0),MATCH(DATEDIF('Development Costs'!$K62,'Development Costs'!CI$11,"m")+1,'S-Curve'!$C$3:$AM$3,0)),0))</f>
        <v>0</v>
      </c>
      <c r="CJ62" s="99">
        <f>IF($N62="Equal",IF(AND(CJ$11&gt;$K62,EOMONTH($M62,0)&gt;=CJ$11),($F62-$O62)/$L62,0),IFERROR(($F62-$O62)*INDEX('S-Curve'!$C$3:$AM$39,MATCH('Development Costs'!$L62,'S-Curve'!$C$3:$C$39,0),MATCH(DATEDIF('Development Costs'!$K62,'Development Costs'!CJ$11,"m")+1,'S-Curve'!$C$3:$AM$3,0)),0))</f>
        <v>0</v>
      </c>
      <c r="CK62" s="99">
        <f>IF($N62="Equal",IF(AND(CK$11&gt;$K62,EOMONTH($M62,0)&gt;=CK$11),($F62-$O62)/$L62,0),IFERROR(($F62-$O62)*INDEX('S-Curve'!$C$3:$AM$39,MATCH('Development Costs'!$L62,'S-Curve'!$C$3:$C$39,0),MATCH(DATEDIF('Development Costs'!$K62,'Development Costs'!CK$11,"m")+1,'S-Curve'!$C$3:$AM$3,0)),0))</f>
        <v>0</v>
      </c>
      <c r="CL62" s="99">
        <f>IF($N62="Equal",IF(AND(CL$11&gt;$K62,EOMONTH($M62,0)&gt;=CL$11),($F62-$O62)/$L62,0),IFERROR(($F62-$O62)*INDEX('S-Curve'!$C$3:$AM$39,MATCH('Development Costs'!$L62,'S-Curve'!$C$3:$C$39,0),MATCH(DATEDIF('Development Costs'!$K62,'Development Costs'!CL$11,"m")+1,'S-Curve'!$C$3:$AM$3,0)),0))</f>
        <v>0</v>
      </c>
      <c r="CM62" s="99">
        <f>IF($N62="Equal",IF(AND(CM$11&gt;$K62,EOMONTH($M62,0)&gt;=CM$11),($F62-$O62)/$L62,0),IFERROR(($F62-$O62)*INDEX('S-Curve'!$C$3:$AM$39,MATCH('Development Costs'!$L62,'S-Curve'!$C$3:$C$39,0),MATCH(DATEDIF('Development Costs'!$K62,'Development Costs'!CM$11,"m")+1,'S-Curve'!$C$3:$AM$3,0)),0))</f>
        <v>0</v>
      </c>
      <c r="CN62" s="99">
        <f>IF($N62="Equal",IF(AND(CN$11&gt;$K62,EOMONTH($M62,0)&gt;=CN$11),($F62-$O62)/$L62,0),IFERROR(($F62-$O62)*INDEX('S-Curve'!$C$3:$AM$39,MATCH('Development Costs'!$L62,'S-Curve'!$C$3:$C$39,0),MATCH(DATEDIF('Development Costs'!$K62,'Development Costs'!CN$11,"m")+1,'S-Curve'!$C$3:$AM$3,0)),0))</f>
        <v>0</v>
      </c>
      <c r="CO62" s="99">
        <f>IF($N62="Equal",IF(AND(CO$11&gt;$K62,EOMONTH($M62,0)&gt;=CO$11),($F62-$O62)/$L62,0),IFERROR(($F62-$O62)*INDEX('S-Curve'!$C$3:$AM$39,MATCH('Development Costs'!$L62,'S-Curve'!$C$3:$C$39,0),MATCH(DATEDIF('Development Costs'!$K62,'Development Costs'!CO$11,"m")+1,'S-Curve'!$C$3:$AM$3,0)),0))</f>
        <v>0</v>
      </c>
      <c r="CP62" s="99">
        <f>IF($N62="Equal",IF(AND(CP$11&gt;$K62,EOMONTH($M62,0)&gt;=CP$11),($F62-$O62)/$L62,0),IFERROR(($F62-$O62)*INDEX('S-Curve'!$C$3:$AM$39,MATCH('Development Costs'!$L62,'S-Curve'!$C$3:$C$39,0),MATCH(DATEDIF('Development Costs'!$K62,'Development Costs'!CP$11,"m")+1,'S-Curve'!$C$3:$AM$3,0)),0))</f>
        <v>0</v>
      </c>
      <c r="CQ62" s="99">
        <f>IF($N62="Equal",IF(AND(CQ$11&gt;$K62,EOMONTH($M62,0)&gt;=CQ$11),($F62-$O62)/$L62,0),IFERROR(($F62-$O62)*INDEX('S-Curve'!$C$3:$AM$39,MATCH('Development Costs'!$L62,'S-Curve'!$C$3:$C$39,0),MATCH(DATEDIF('Development Costs'!$K62,'Development Costs'!CQ$11,"m")+1,'S-Curve'!$C$3:$AM$3,0)),0))</f>
        <v>0</v>
      </c>
      <c r="CR62" s="99">
        <f>IF($N62="Equal",IF(AND(CR$11&gt;$K62,EOMONTH($M62,0)&gt;=CR$11),($F62-$O62)/$L62,0),IFERROR(($F62-$O62)*INDEX('S-Curve'!$C$3:$AM$39,MATCH('Development Costs'!$L62,'S-Curve'!$C$3:$C$39,0),MATCH(DATEDIF('Development Costs'!$K62,'Development Costs'!CR$11,"m")+1,'S-Curve'!$C$3:$AM$3,0)),0))</f>
        <v>0</v>
      </c>
      <c r="CS62" s="99">
        <f>IF($N62="Equal",IF(AND(CS$11&gt;$K62,EOMONTH($M62,0)&gt;=CS$11),($F62-$O62)/$L62,0),IFERROR(($F62-$O62)*INDEX('S-Curve'!$C$3:$AM$39,MATCH('Development Costs'!$L62,'S-Curve'!$C$3:$C$39,0),MATCH(DATEDIF('Development Costs'!$K62,'Development Costs'!CS$11,"m")+1,'S-Curve'!$C$3:$AM$3,0)),0))</f>
        <v>0</v>
      </c>
      <c r="CT62" s="99">
        <f>IF($N62="Equal",IF(AND(CT$11&gt;$K62,EOMONTH($M62,0)&gt;=CT$11),($F62-$O62)/$L62,0),IFERROR(($F62-$O62)*INDEX('S-Curve'!$C$3:$AM$39,MATCH('Development Costs'!$L62,'S-Curve'!$C$3:$C$39,0),MATCH(DATEDIF('Development Costs'!$K62,'Development Costs'!CT$11,"m")+1,'S-Curve'!$C$3:$AM$3,0)),0))</f>
        <v>0</v>
      </c>
      <c r="CU62" s="99">
        <f>IF($N62="Equal",IF(AND(CU$11&gt;$K62,EOMONTH($M62,0)&gt;=CU$11),($F62-$O62)/$L62,0),IFERROR(($F62-$O62)*INDEX('S-Curve'!$C$3:$AM$39,MATCH('Development Costs'!$L62,'S-Curve'!$C$3:$C$39,0),MATCH(DATEDIF('Development Costs'!$K62,'Development Costs'!CU$11,"m")+1,'S-Curve'!$C$3:$AM$3,0)),0))</f>
        <v>0</v>
      </c>
      <c r="CV62" s="99">
        <f>IF($N62="Equal",IF(AND(CV$11&gt;$K62,EOMONTH($M62,0)&gt;=CV$11),($F62-$O62)/$L62,0),IFERROR(($F62-$O62)*INDEX('S-Curve'!$C$3:$AM$39,MATCH('Development Costs'!$L62,'S-Curve'!$C$3:$C$39,0),MATCH(DATEDIF('Development Costs'!$K62,'Development Costs'!CV$11,"m")+1,'S-Curve'!$C$3:$AM$3,0)),0))</f>
        <v>0</v>
      </c>
      <c r="CW62" s="99">
        <f>IF($N62="Equal",IF(AND(CW$11&gt;$K62,EOMONTH($M62,0)&gt;=CW$11),($F62-$O62)/$L62,0),IFERROR(($F62-$O62)*INDEX('S-Curve'!$C$3:$AM$39,MATCH('Development Costs'!$L62,'S-Curve'!$C$3:$C$39,0),MATCH(DATEDIF('Development Costs'!$K62,'Development Costs'!CW$11,"m")+1,'S-Curve'!$C$3:$AM$3,0)),0))</f>
        <v>0</v>
      </c>
      <c r="CX62" s="99">
        <f>IF($N62="Equal",IF(AND(CX$11&gt;$K62,EOMONTH($M62,0)&gt;=CX$11),($F62-$O62)/$L62,0),IFERROR(($F62-$O62)*INDEX('S-Curve'!$C$3:$AM$39,MATCH('Development Costs'!$L62,'S-Curve'!$C$3:$C$39,0),MATCH(DATEDIF('Development Costs'!$K62,'Development Costs'!CX$11,"m")+1,'S-Curve'!$C$3:$AM$3,0)),0))</f>
        <v>0</v>
      </c>
      <c r="CY62" s="99">
        <f>IF($N62="Equal",IF(AND(CY$11&gt;$K62,EOMONTH($M62,0)&gt;=CY$11),($F62-$O62)/$L62,0),IFERROR(($F62-$O62)*INDEX('S-Curve'!$C$3:$AM$39,MATCH('Development Costs'!$L62,'S-Curve'!$C$3:$C$39,0),MATCH(DATEDIF('Development Costs'!$K62,'Development Costs'!CY$11,"m")+1,'S-Curve'!$C$3:$AM$3,0)),0))</f>
        <v>0</v>
      </c>
      <c r="CZ62" s="99">
        <f>IF($N62="Equal",IF(AND(CZ$11&gt;$K62,EOMONTH($M62,0)&gt;=CZ$11),($F62-$O62)/$L62,0),IFERROR(($F62-$O62)*INDEX('S-Curve'!$C$3:$AM$39,MATCH('Development Costs'!$L62,'S-Curve'!$C$3:$C$39,0),MATCH(DATEDIF('Development Costs'!$K62,'Development Costs'!CZ$11,"m")+1,'S-Curve'!$C$3:$AM$3,0)),0))</f>
        <v>0</v>
      </c>
      <c r="DA62" s="99">
        <f>IF($N62="Equal",IF(AND(DA$11&gt;$K62,EOMONTH($M62,0)&gt;=DA$11),($F62-$O62)/$L62,0),IFERROR(($F62-$O62)*INDEX('S-Curve'!$C$3:$AM$39,MATCH('Development Costs'!$L62,'S-Curve'!$C$3:$C$39,0),MATCH(DATEDIF('Development Costs'!$K62,'Development Costs'!DA$11,"m")+1,'S-Curve'!$C$3:$AM$3,0)),0))</f>
        <v>0</v>
      </c>
      <c r="DB62" s="99">
        <f>IF($N62="Equal",IF(AND(DB$11&gt;$K62,EOMONTH($M62,0)&gt;=DB$11),($F62-$O62)/$L62,0),IFERROR(($F62-$O62)*INDEX('S-Curve'!$C$3:$AM$39,MATCH('Development Costs'!$L62,'S-Curve'!$C$3:$C$39,0),MATCH(DATEDIF('Development Costs'!$K62,'Development Costs'!DB$11,"m")+1,'S-Curve'!$C$3:$AM$3,0)),0))</f>
        <v>0</v>
      </c>
      <c r="DC62" s="99">
        <f>IF($N62="Equal",IF(AND(DC$11&gt;$K62,EOMONTH($M62,0)&gt;=DC$11),($F62-$O62)/$L62,0),IFERROR(($F62-$O62)*INDEX('S-Curve'!$C$3:$AM$39,MATCH('Development Costs'!$L62,'S-Curve'!$C$3:$C$39,0),MATCH(DATEDIF('Development Costs'!$K62,'Development Costs'!DC$11,"m")+1,'S-Curve'!$C$3:$AM$3,0)),0))</f>
        <v>0</v>
      </c>
      <c r="DD62" s="99">
        <f>IF($N62="Equal",IF(AND(DD$11&gt;$K62,EOMONTH($M62,0)&gt;=DD$11),($F62-$O62)/$L62,0),IFERROR(($F62-$O62)*INDEX('S-Curve'!$C$3:$AM$39,MATCH('Development Costs'!$L62,'S-Curve'!$C$3:$C$39,0),MATCH(DATEDIF('Development Costs'!$K62,'Development Costs'!DD$11,"m")+1,'S-Curve'!$C$3:$AM$3,0)),0))</f>
        <v>0</v>
      </c>
      <c r="DE62" s="99">
        <f>IF($N62="Equal",IF(AND(DE$11&gt;$K62,EOMONTH($M62,0)&gt;=DE$11),($F62-$O62)/$L62,0),IFERROR(($F62-$O62)*INDEX('S-Curve'!$C$3:$AM$39,MATCH('Development Costs'!$L62,'S-Curve'!$C$3:$C$39,0),MATCH(DATEDIF('Development Costs'!$K62,'Development Costs'!DE$11,"m")+1,'S-Curve'!$C$3:$AM$3,0)),0))</f>
        <v>0</v>
      </c>
      <c r="DF62" s="99">
        <f>IF($N62="Equal",IF(AND(DF$11&gt;$K62,EOMONTH($M62,0)&gt;=DF$11),($F62-$O62)/$L62,0),IFERROR(($F62-$O62)*INDEX('S-Curve'!$C$3:$AM$39,MATCH('Development Costs'!$L62,'S-Curve'!$C$3:$C$39,0),MATCH(DATEDIF('Development Costs'!$K62,'Development Costs'!DF$11,"m")+1,'S-Curve'!$C$3:$AM$3,0)),0))</f>
        <v>0</v>
      </c>
      <c r="DG62" s="99">
        <f>IF($N62="Equal",IF(AND(DG$11&gt;$K62,EOMONTH($M62,0)&gt;=DG$11),($F62-$O62)/$L62,0),IFERROR(($F62-$O62)*INDEX('S-Curve'!$C$3:$AM$39,MATCH('Development Costs'!$L62,'S-Curve'!$C$3:$C$39,0),MATCH(DATEDIF('Development Costs'!$K62,'Development Costs'!DG$11,"m")+1,'S-Curve'!$C$3:$AM$3,0)),0))</f>
        <v>0</v>
      </c>
      <c r="DH62" s="99">
        <f>IF($N62="Equal",IF(AND(DH$11&gt;$K62,EOMONTH($M62,0)&gt;=DH$11),($F62-$O62)/$L62,0),IFERROR(($F62-$O62)*INDEX('S-Curve'!$C$3:$AM$39,MATCH('Development Costs'!$L62,'S-Curve'!$C$3:$C$39,0),MATCH(DATEDIF('Development Costs'!$K62,'Development Costs'!DH$11,"m")+1,'S-Curve'!$C$3:$AM$3,0)),0))</f>
        <v>0</v>
      </c>
      <c r="DI62" s="99">
        <f>IF($N62="Equal",IF(AND(DI$11&gt;$K62,EOMONTH($M62,0)&gt;=DI$11),($F62-$O62)/$L62,0),IFERROR(($F62-$O62)*INDEX('S-Curve'!$C$3:$AM$39,MATCH('Development Costs'!$L62,'S-Curve'!$C$3:$C$39,0),MATCH(DATEDIF('Development Costs'!$K62,'Development Costs'!DI$11,"m")+1,'S-Curve'!$C$3:$AM$3,0)),0))</f>
        <v>0</v>
      </c>
      <c r="DJ62" s="99">
        <f>IF($N62="Equal",IF(AND(DJ$11&gt;$K62,EOMONTH($M62,0)&gt;=DJ$11),($F62-$O62)/$L62,0),IFERROR(($F62-$O62)*INDEX('S-Curve'!$C$3:$AM$39,MATCH('Development Costs'!$L62,'S-Curve'!$C$3:$C$39,0),MATCH(DATEDIF('Development Costs'!$K62,'Development Costs'!DJ$11,"m")+1,'S-Curve'!$C$3:$AM$3,0)),0))</f>
        <v>0</v>
      </c>
      <c r="DK62" s="99">
        <f>IF($N62="Equal",IF(AND(DK$11&gt;$K62,EOMONTH($M62,0)&gt;=DK$11),($F62-$O62)/$L62,0),IFERROR(($F62-$O62)*INDEX('S-Curve'!$C$3:$AM$39,MATCH('Development Costs'!$L62,'S-Curve'!$C$3:$C$39,0),MATCH(DATEDIF('Development Costs'!$K62,'Development Costs'!DK$11,"m")+1,'S-Curve'!$C$3:$AM$3,0)),0))</f>
        <v>0</v>
      </c>
      <c r="DL62" s="99">
        <f>IF($N62="Equal",IF(AND(DL$11&gt;$K62,EOMONTH($M62,0)&gt;=DL$11),($F62-$O62)/$L62,0),IFERROR(($F62-$O62)*INDEX('S-Curve'!$C$3:$AM$39,MATCH('Development Costs'!$L62,'S-Curve'!$C$3:$C$39,0),MATCH(DATEDIF('Development Costs'!$K62,'Development Costs'!DL$11,"m")+1,'S-Curve'!$C$3:$AM$3,0)),0))</f>
        <v>0</v>
      </c>
      <c r="DM62" s="99">
        <f>IF($N62="Equal",IF(AND(DM$11&gt;$K62,EOMONTH($M62,0)&gt;=DM$11),($F62-$O62)/$L62,0),IFERROR(($F62-$O62)*INDEX('S-Curve'!$C$3:$AM$39,MATCH('Development Costs'!$L62,'S-Curve'!$C$3:$C$39,0),MATCH(DATEDIF('Development Costs'!$K62,'Development Costs'!DM$11,"m")+1,'S-Curve'!$C$3:$AM$3,0)),0))</f>
        <v>0</v>
      </c>
      <c r="DN62" s="99">
        <f>IF($N62="Equal",IF(AND(DN$11&gt;$K62,EOMONTH($M62,0)&gt;=DN$11),($F62-$O62)/$L62,0),IFERROR(($F62-$O62)*INDEX('S-Curve'!$C$3:$AM$39,MATCH('Development Costs'!$L62,'S-Curve'!$C$3:$C$39,0),MATCH(DATEDIF('Development Costs'!$K62,'Development Costs'!DN$11,"m")+1,'S-Curve'!$C$3:$AM$3,0)),0))</f>
        <v>0</v>
      </c>
      <c r="DO62" s="99">
        <f>IF($N62="Equal",IF(AND(DO$11&gt;$K62,EOMONTH($M62,0)&gt;=DO$11),($F62-$O62)/$L62,0),IFERROR(($F62-$O62)*INDEX('S-Curve'!$C$3:$AM$39,MATCH('Development Costs'!$L62,'S-Curve'!$C$3:$C$39,0),MATCH(DATEDIF('Development Costs'!$K62,'Development Costs'!DO$11,"m")+1,'S-Curve'!$C$3:$AM$3,0)),0))</f>
        <v>0</v>
      </c>
      <c r="DP62" s="99">
        <f>IF($N62="Equal",IF(AND(DP$11&gt;$K62,EOMONTH($M62,0)&gt;=DP$11),($F62-$O62)/$L62,0),IFERROR(($F62-$O62)*INDEX('S-Curve'!$C$3:$AM$39,MATCH('Development Costs'!$L62,'S-Curve'!$C$3:$C$39,0),MATCH(DATEDIF('Development Costs'!$K62,'Development Costs'!DP$11,"m")+1,'S-Curve'!$C$3:$AM$3,0)),0))</f>
        <v>0</v>
      </c>
      <c r="DQ62" s="99">
        <f>IF($N62="Equal",IF(AND(DQ$11&gt;$K62,EOMONTH($M62,0)&gt;=DQ$11),($F62-$O62)/$L62,0),IFERROR(($F62-$O62)*INDEX('S-Curve'!$C$3:$AM$39,MATCH('Development Costs'!$L62,'S-Curve'!$C$3:$C$39,0),MATCH(DATEDIF('Development Costs'!$K62,'Development Costs'!DQ$11,"m")+1,'S-Curve'!$C$3:$AM$3,0)),0))</f>
        <v>0</v>
      </c>
      <c r="DR62" s="99">
        <f>IF($N62="Equal",IF(AND(DR$11&gt;$K62,EOMONTH($M62,0)&gt;=DR$11),($F62-$O62)/$L62,0),IFERROR(($F62-$O62)*INDEX('S-Curve'!$C$3:$AM$39,MATCH('Development Costs'!$L62,'S-Curve'!$C$3:$C$39,0),MATCH(DATEDIF('Development Costs'!$K62,'Development Costs'!DR$11,"m")+1,'S-Curve'!$C$3:$AM$3,0)),0))</f>
        <v>0</v>
      </c>
      <c r="DS62" s="99">
        <f>IF($N62="Equal",IF(AND(DS$11&gt;$K62,EOMONTH($M62,0)&gt;=DS$11),($F62-$O62)/$L62,0),IFERROR(($F62-$O62)*INDEX('S-Curve'!$C$3:$AM$39,MATCH('Development Costs'!$L62,'S-Curve'!$C$3:$C$39,0),MATCH(DATEDIF('Development Costs'!$K62,'Development Costs'!DS$11,"m")+1,'S-Curve'!$C$3:$AM$3,0)),0))</f>
        <v>0</v>
      </c>
      <c r="DT62" s="99">
        <f>IF($N62="Equal",IF(AND(DT$11&gt;$K62,EOMONTH($M62,0)&gt;=DT$11),($F62-$O62)/$L62,0),IFERROR(($F62-$O62)*INDEX('S-Curve'!$C$3:$AM$39,MATCH('Development Costs'!$L62,'S-Curve'!$C$3:$C$39,0),MATCH(DATEDIF('Development Costs'!$K62,'Development Costs'!DT$11,"m")+1,'S-Curve'!$C$3:$AM$3,0)),0))</f>
        <v>0</v>
      </c>
      <c r="DU62" s="99">
        <f>IF($N62="Equal",IF(AND(DU$11&gt;$K62,EOMONTH($M62,0)&gt;=DU$11),($F62-$O62)/$L62,0),IFERROR(($F62-$O62)*INDEX('S-Curve'!$C$3:$AM$39,MATCH('Development Costs'!$L62,'S-Curve'!$C$3:$C$39,0),MATCH(DATEDIF('Development Costs'!$K62,'Development Costs'!DU$11,"m")+1,'S-Curve'!$C$3:$AM$3,0)),0))</f>
        <v>0</v>
      </c>
      <c r="DV62" s="99">
        <f>IF($N62="Equal",IF(AND(DV$11&gt;$K62,EOMONTH($M62,0)&gt;=DV$11),($F62-$O62)/$L62,0),IFERROR(($F62-$O62)*INDEX('S-Curve'!$C$3:$AM$39,MATCH('Development Costs'!$L62,'S-Curve'!$C$3:$C$39,0),MATCH(DATEDIF('Development Costs'!$K62,'Development Costs'!DV$11,"m")+1,'S-Curve'!$C$3:$AM$3,0)),0))</f>
        <v>0</v>
      </c>
      <c r="DW62" s="99">
        <f>IF($N62="Equal",IF(AND(DW$11&gt;$K62,EOMONTH($M62,0)&gt;=DW$11),($F62-$O62)/$L62,0),IFERROR(($F62-$O62)*INDEX('S-Curve'!$C$3:$AM$39,MATCH('Development Costs'!$L62,'S-Curve'!$C$3:$C$39,0),MATCH(DATEDIF('Development Costs'!$K62,'Development Costs'!DW$11,"m")+1,'S-Curve'!$C$3:$AM$3,0)),0))</f>
        <v>0</v>
      </c>
      <c r="DX62" s="99">
        <f>IF($N62="Equal",IF(AND(DX$11&gt;$K62,EOMONTH($M62,0)&gt;=DX$11),($F62-$O62)/$L62,0),IFERROR(($F62-$O62)*INDEX('S-Curve'!$C$3:$AM$39,MATCH('Development Costs'!$L62,'S-Curve'!$C$3:$C$39,0),MATCH(DATEDIF('Development Costs'!$K62,'Development Costs'!DX$11,"m")+1,'S-Curve'!$C$3:$AM$3,0)),0))</f>
        <v>0</v>
      </c>
      <c r="DY62" s="99">
        <f>IF($N62="Equal",IF(AND(DY$11&gt;$K62,EOMONTH($M62,0)&gt;=DY$11),($F62-$O62)/$L62,0),IFERROR(($F62-$O62)*INDEX('S-Curve'!$C$3:$AM$39,MATCH('Development Costs'!$L62,'S-Curve'!$C$3:$C$39,0),MATCH(DATEDIF('Development Costs'!$K62,'Development Costs'!DY$11,"m")+1,'S-Curve'!$C$3:$AM$3,0)),0))</f>
        <v>0</v>
      </c>
      <c r="DZ62" s="99">
        <f>IF($N62="Equal",IF(AND(DZ$11&gt;$K62,EOMONTH($M62,0)&gt;=DZ$11),($F62-$O62)/$L62,0),IFERROR(($F62-$O62)*INDEX('S-Curve'!$C$3:$AM$39,MATCH('Development Costs'!$L62,'S-Curve'!$C$3:$C$39,0),MATCH(DATEDIF('Development Costs'!$K62,'Development Costs'!DZ$11,"m")+1,'S-Curve'!$C$3:$AM$3,0)),0))</f>
        <v>0</v>
      </c>
      <c r="EA62" s="99">
        <f>IF($N62="Equal",IF(AND(EA$11&gt;$K62,EOMONTH($M62,0)&gt;=EA$11),($F62-$O62)/$L62,0),IFERROR(($F62-$O62)*INDEX('S-Curve'!$C$3:$AM$39,MATCH('Development Costs'!$L62,'S-Curve'!$C$3:$C$39,0),MATCH(DATEDIF('Development Costs'!$K62,'Development Costs'!EA$11,"m")+1,'S-Curve'!$C$3:$AM$3,0)),0))</f>
        <v>0</v>
      </c>
      <c r="EB62" s="99">
        <f>IF($N62="Equal",IF(AND(EB$11&gt;$K62,EOMONTH($M62,0)&gt;=EB$11),($F62-$O62)/$L62,0),IFERROR(($F62-$O62)*INDEX('S-Curve'!$C$3:$AM$39,MATCH('Development Costs'!$L62,'S-Curve'!$C$3:$C$39,0),MATCH(DATEDIF('Development Costs'!$K62,'Development Costs'!EB$11,"m")+1,'S-Curve'!$C$3:$AM$3,0)),0))</f>
        <v>0</v>
      </c>
      <c r="EC62" s="99">
        <f>IF($N62="Equal",IF(AND(EC$11&gt;$K62,EOMONTH($M62,0)&gt;=EC$11),($F62-$O62)/$L62,0),IFERROR(($F62-$O62)*INDEX('S-Curve'!$C$3:$AM$39,MATCH('Development Costs'!$L62,'S-Curve'!$C$3:$C$39,0),MATCH(DATEDIF('Development Costs'!$K62,'Development Costs'!EC$11,"m")+1,'S-Curve'!$C$3:$AM$3,0)),0))</f>
        <v>0</v>
      </c>
      <c r="ED62" s="99">
        <f>IF($N62="Equal",IF(AND(ED$11&gt;$K62,EOMONTH($M62,0)&gt;=ED$11),($F62-$O62)/$L62,0),IFERROR(($F62-$O62)*INDEX('S-Curve'!$C$3:$AM$39,MATCH('Development Costs'!$L62,'S-Curve'!$C$3:$C$39,0),MATCH(DATEDIF('Development Costs'!$K62,'Development Costs'!ED$11,"m")+1,'S-Curve'!$C$3:$AM$3,0)),0))</f>
        <v>0</v>
      </c>
      <c r="EE62" s="99">
        <f>IF($N62="Equal",IF(AND(EE$11&gt;$K62,EOMONTH($M62,0)&gt;=EE$11),($F62-$O62)/$L62,0),IFERROR(($F62-$O62)*INDEX('S-Curve'!$C$3:$AM$39,MATCH('Development Costs'!$L62,'S-Curve'!$C$3:$C$39,0),MATCH(DATEDIF('Development Costs'!$K62,'Development Costs'!EE$11,"m")+1,'S-Curve'!$C$3:$AM$3,0)),0))</f>
        <v>0</v>
      </c>
      <c r="EF62" s="99">
        <f>IF($N62="Equal",IF(AND(EF$11&gt;$K62,EOMONTH($M62,0)&gt;=EF$11),($F62-$O62)/$L62,0),IFERROR(($F62-$O62)*INDEX('S-Curve'!$C$3:$AM$39,MATCH('Development Costs'!$L62,'S-Curve'!$C$3:$C$39,0),MATCH(DATEDIF('Development Costs'!$K62,'Development Costs'!EF$11,"m")+1,'S-Curve'!$C$3:$AM$3,0)),0))</f>
        <v>0</v>
      </c>
      <c r="EG62" s="99">
        <f>IF(EC62="Equal",IF(AND(EG$11&gt;$K62,EOMONTH($M62,0)&gt;=EG$11),($F62-$O62)/$L62,0),IFERROR(($F62-$O62)*INDEX('S-Curve'!$C$3:$AM$39,MATCH('Development Costs'!$L62,'S-Curve'!$C$3:$C$39,0),MATCH(DATEDIF('Development Costs'!$K62,'Development Costs'!EG$11,"m")+1,'S-Curve'!$C$3:$AM$3,0)),0))</f>
        <v>0</v>
      </c>
    </row>
    <row r="63" spans="2:137">
      <c r="B63" s="5" t="s">
        <v>434</v>
      </c>
      <c r="E63" s="1">
        <v>1</v>
      </c>
      <c r="F63" s="71">
        <v>25000</v>
      </c>
      <c r="G63" s="105">
        <f t="shared" si="27"/>
        <v>0.10549947672259545</v>
      </c>
      <c r="H63" s="99">
        <f>F63/Assumptions!$D$60</f>
        <v>135.13513513513513</v>
      </c>
      <c r="I63" s="32">
        <f t="shared" ca="1" si="28"/>
        <v>2.6200376317469051E-4</v>
      </c>
      <c r="K63" s="73">
        <f>Assumptions!$D$19</f>
        <v>46539</v>
      </c>
      <c r="L63" s="155">
        <v>12</v>
      </c>
      <c r="M63" s="149">
        <f t="shared" si="29"/>
        <v>46874</v>
      </c>
      <c r="N63" s="70" t="s">
        <v>400</v>
      </c>
      <c r="O63" s="71">
        <v>0</v>
      </c>
      <c r="P63" s="1" t="str">
        <f t="shared" si="8"/>
        <v/>
      </c>
      <c r="Q63" s="99">
        <f t="shared" si="30"/>
        <v>0</v>
      </c>
      <c r="R63" s="99">
        <f>IF($N63="Equal",IF(AND(R$11&gt;$K63,EOMONTH($M63,0)&gt;=R$11),($F63-$O63)/$L63,0),IFERROR(($F63-$O63)*INDEX('S-Curve'!$C$3:$AM$39,MATCH('Development Costs'!$L63,'S-Curve'!$C$3:$C$39,0),MATCH(DATEDIF('Development Costs'!$K63,'Development Costs'!R$11,"m")+1,'S-Curve'!$C$3:$AM$3,0)),0))</f>
        <v>0</v>
      </c>
      <c r="S63" s="99">
        <f>IF($N63="Equal",IF(AND(S$11&gt;$K63,EOMONTH($M63,0)&gt;=S$11),($F63-$O63)/$L63,0),IFERROR(($F63-$O63)*INDEX('S-Curve'!$C$3:$AM$39,MATCH('Development Costs'!$L63,'S-Curve'!$C$3:$C$39,0),MATCH(DATEDIF('Development Costs'!$K63,'Development Costs'!S$11,"m")+1,'S-Curve'!$C$3:$AM$3,0)),0))</f>
        <v>0</v>
      </c>
      <c r="T63" s="99">
        <f>IF($N63="Equal",IF(AND(T$11&gt;$K63,EOMONTH($M63,0)&gt;=T$11),($F63-$O63)/$L63,0),IFERROR(($F63-$O63)*INDEX('S-Curve'!$C$3:$AM$39,MATCH('Development Costs'!$L63,'S-Curve'!$C$3:$C$39,0),MATCH(DATEDIF('Development Costs'!$K63,'Development Costs'!T$11,"m")+1,'S-Curve'!$C$3:$AM$3,0)),0))</f>
        <v>0</v>
      </c>
      <c r="U63" s="99">
        <f>IF($N63="Equal",IF(AND(U$11&gt;$K63,EOMONTH($M63,0)&gt;=U$11),($F63-$O63)/$L63,0),IFERROR(($F63-$O63)*INDEX('S-Curve'!$C$3:$AM$39,MATCH('Development Costs'!$L63,'S-Curve'!$C$3:$C$39,0),MATCH(DATEDIF('Development Costs'!$K63,'Development Costs'!U$11,"m")+1,'S-Curve'!$C$3:$AM$3,0)),0))</f>
        <v>0</v>
      </c>
      <c r="V63" s="99">
        <f>IF($N63="Equal",IF(AND(V$11&gt;$K63,EOMONTH($M63,0)&gt;=V$11),($F63-$O63)/$L63,0),IFERROR(($F63-$O63)*INDEX('S-Curve'!$C$3:$AM$39,MATCH('Development Costs'!$L63,'S-Curve'!$C$3:$C$39,0),MATCH(DATEDIF('Development Costs'!$K63,'Development Costs'!V$11,"m")+1,'S-Curve'!$C$3:$AM$3,0)),0))</f>
        <v>0</v>
      </c>
      <c r="W63" s="99">
        <f>IF($N63="Equal",IF(AND(W$11&gt;$K63,EOMONTH($M63,0)&gt;=W$11),($F63-$O63)/$L63,0),IFERROR(($F63-$O63)*INDEX('S-Curve'!$C$3:$AM$39,MATCH('Development Costs'!$L63,'S-Curve'!$C$3:$C$39,0),MATCH(DATEDIF('Development Costs'!$K63,'Development Costs'!W$11,"m")+1,'S-Curve'!$C$3:$AM$3,0)),0))</f>
        <v>0</v>
      </c>
      <c r="X63" s="99">
        <f>IF($N63="Equal",IF(AND(X$11&gt;$K63,EOMONTH($M63,0)&gt;=X$11),($F63-$O63)/$L63,0),IFERROR(($F63-$O63)*INDEX('S-Curve'!$C$3:$AM$39,MATCH('Development Costs'!$L63,'S-Curve'!$C$3:$C$39,0),MATCH(DATEDIF('Development Costs'!$K63,'Development Costs'!X$11,"m")+1,'S-Curve'!$C$3:$AM$3,0)),0))</f>
        <v>0</v>
      </c>
      <c r="Y63" s="99">
        <f>IF($N63="Equal",IF(AND(Y$11&gt;$K63,EOMONTH($M63,0)&gt;=Y$11),($F63-$O63)/$L63,0),IFERROR(($F63-$O63)*INDEX('S-Curve'!$C$3:$AM$39,MATCH('Development Costs'!$L63,'S-Curve'!$C$3:$C$39,0),MATCH(DATEDIF('Development Costs'!$K63,'Development Costs'!Y$11,"m")+1,'S-Curve'!$C$3:$AM$3,0)),0))</f>
        <v>0</v>
      </c>
      <c r="Z63" s="99">
        <f>IF($N63="Equal",IF(AND(Z$11&gt;$K63,EOMONTH($M63,0)&gt;=Z$11),($F63-$O63)/$L63,0),IFERROR(($F63-$O63)*INDEX('S-Curve'!$C$3:$AM$39,MATCH('Development Costs'!$L63,'S-Curve'!$C$3:$C$39,0),MATCH(DATEDIF('Development Costs'!$K63,'Development Costs'!Z$11,"m")+1,'S-Curve'!$C$3:$AM$3,0)),0))</f>
        <v>0</v>
      </c>
      <c r="AA63" s="99">
        <f>IF($N63="Equal",IF(AND(AA$11&gt;$K63,EOMONTH($M63,0)&gt;=AA$11),($F63-$O63)/$L63,0),IFERROR(($F63-$O63)*INDEX('S-Curve'!$C$3:$AM$39,MATCH('Development Costs'!$L63,'S-Curve'!$C$3:$C$39,0),MATCH(DATEDIF('Development Costs'!$K63,'Development Costs'!AA$11,"m")+1,'S-Curve'!$C$3:$AM$3,0)),0))</f>
        <v>0</v>
      </c>
      <c r="AB63" s="99">
        <f>IF($N63="Equal",IF(AND(AB$11&gt;$K63,EOMONTH($M63,0)&gt;=AB$11),($F63-$O63)/$L63,0),IFERROR(($F63-$O63)*INDEX('S-Curve'!$C$3:$AM$39,MATCH('Development Costs'!$L63,'S-Curve'!$C$3:$C$39,0),MATCH(DATEDIF('Development Costs'!$K63,'Development Costs'!AB$11,"m")+1,'S-Curve'!$C$3:$AM$3,0)),0))</f>
        <v>0</v>
      </c>
      <c r="AC63" s="99">
        <f>IF($N63="Equal",IF(AND(AC$11&gt;$K63,EOMONTH($M63,0)&gt;=AC$11),($F63-$O63)/$L63,0),IFERROR(($F63-$O63)*INDEX('S-Curve'!$C$3:$AM$39,MATCH('Development Costs'!$L63,'S-Curve'!$C$3:$C$39,0),MATCH(DATEDIF('Development Costs'!$K63,'Development Costs'!AC$11,"m")+1,'S-Curve'!$C$3:$AM$3,0)),0))</f>
        <v>750</v>
      </c>
      <c r="AD63" s="99">
        <f>IF($N63="Equal",IF(AND(AD$11&gt;$K63,EOMONTH($M63,0)&gt;=AD$11),($F63-$O63)/$L63,0),IFERROR(($F63-$O63)*INDEX('S-Curve'!$C$3:$AM$39,MATCH('Development Costs'!$L63,'S-Curve'!$C$3:$C$39,0),MATCH(DATEDIF('Development Costs'!$K63,'Development Costs'!AD$11,"m")+1,'S-Curve'!$C$3:$AM$3,0)),0))</f>
        <v>1250</v>
      </c>
      <c r="AE63" s="99">
        <f>IF($N63="Equal",IF(AND(AE$11&gt;$K63,EOMONTH($M63,0)&gt;=AE$11),($F63-$O63)/$L63,0),IFERROR(($F63-$O63)*INDEX('S-Curve'!$C$3:$AM$39,MATCH('Development Costs'!$L63,'S-Curve'!$C$3:$C$39,0),MATCH(DATEDIF('Development Costs'!$K63,'Development Costs'!AE$11,"m")+1,'S-Curve'!$C$3:$AM$3,0)),0))</f>
        <v>1750.0000000000002</v>
      </c>
      <c r="AF63" s="99">
        <f>IF($N63="Equal",IF(AND(AF$11&gt;$K63,EOMONTH($M63,0)&gt;=AF$11),($F63-$O63)/$L63,0),IFERROR(($F63-$O63)*INDEX('S-Curve'!$C$3:$AM$39,MATCH('Development Costs'!$L63,'S-Curve'!$C$3:$C$39,0),MATCH(DATEDIF('Development Costs'!$K63,'Development Costs'!AF$11,"m")+1,'S-Curve'!$C$3:$AM$3,0)),0))</f>
        <v>2500</v>
      </c>
      <c r="AG63" s="99">
        <f>IF($N63="Equal",IF(AND(AG$11&gt;$K63,EOMONTH($M63,0)&gt;=AG$11),($F63-$O63)/$L63,0),IFERROR(($F63-$O63)*INDEX('S-Curve'!$C$3:$AM$39,MATCH('Development Costs'!$L63,'S-Curve'!$C$3:$C$39,0),MATCH(DATEDIF('Development Costs'!$K63,'Development Costs'!AG$11,"m")+1,'S-Curve'!$C$3:$AM$3,0)),0))</f>
        <v>3000</v>
      </c>
      <c r="AH63" s="99">
        <f>IF($N63="Equal",IF(AND(AH$11&gt;$K63,EOMONTH($M63,0)&gt;=AH$11),($F63-$O63)/$L63,0),IFERROR(($F63-$O63)*INDEX('S-Curve'!$C$3:$AM$39,MATCH('Development Costs'!$L63,'S-Curve'!$C$3:$C$39,0),MATCH(DATEDIF('Development Costs'!$K63,'Development Costs'!AH$11,"m")+1,'S-Curve'!$C$3:$AM$3,0)),0))</f>
        <v>3250</v>
      </c>
      <c r="AI63" s="99">
        <f>IF($N63="Equal",IF(AND(AI$11&gt;$K63,EOMONTH($M63,0)&gt;=AI$11),($F63-$O63)/$L63,0),IFERROR(($F63-$O63)*INDEX('S-Curve'!$C$3:$AM$39,MATCH('Development Costs'!$L63,'S-Curve'!$C$3:$C$39,0),MATCH(DATEDIF('Development Costs'!$K63,'Development Costs'!AI$11,"m")+1,'S-Curve'!$C$3:$AM$3,0)),0))</f>
        <v>3250</v>
      </c>
      <c r="AJ63" s="99">
        <f>IF($N63="Equal",IF(AND(AJ$11&gt;$K63,EOMONTH($M63,0)&gt;=AJ$11),($F63-$O63)/$L63,0),IFERROR(($F63-$O63)*INDEX('S-Curve'!$C$3:$AM$39,MATCH('Development Costs'!$L63,'S-Curve'!$C$3:$C$39,0),MATCH(DATEDIF('Development Costs'!$K63,'Development Costs'!AJ$11,"m")+1,'S-Curve'!$C$3:$AM$3,0)),0))</f>
        <v>3000</v>
      </c>
      <c r="AK63" s="99">
        <f>IF($N63="Equal",IF(AND(AK$11&gt;$K63,EOMONTH($M63,0)&gt;=AK$11),($F63-$O63)/$L63,0),IFERROR(($F63-$O63)*INDEX('S-Curve'!$C$3:$AM$39,MATCH('Development Costs'!$L63,'S-Curve'!$C$3:$C$39,0),MATCH(DATEDIF('Development Costs'!$K63,'Development Costs'!AK$11,"m")+1,'S-Curve'!$C$3:$AM$3,0)),0))</f>
        <v>2500</v>
      </c>
      <c r="AL63" s="99">
        <f>IF($N63="Equal",IF(AND(AL$11&gt;$K63,EOMONTH($M63,0)&gt;=AL$11),($F63-$O63)/$L63,0),IFERROR(($F63-$O63)*INDEX('S-Curve'!$C$3:$AM$39,MATCH('Development Costs'!$L63,'S-Curve'!$C$3:$C$39,0),MATCH(DATEDIF('Development Costs'!$K63,'Development Costs'!AL$11,"m")+1,'S-Curve'!$C$3:$AM$3,0)),0))</f>
        <v>1750.0000000000002</v>
      </c>
      <c r="AM63" s="99">
        <f>IF($N63="Equal",IF(AND(AM$11&gt;$K63,EOMONTH($M63,0)&gt;=AM$11),($F63-$O63)/$L63,0),IFERROR(($F63-$O63)*INDEX('S-Curve'!$C$3:$AM$39,MATCH('Development Costs'!$L63,'S-Curve'!$C$3:$C$39,0),MATCH(DATEDIF('Development Costs'!$K63,'Development Costs'!AM$11,"m")+1,'S-Curve'!$C$3:$AM$3,0)),0))</f>
        <v>1250</v>
      </c>
      <c r="AN63" s="99">
        <f>IF($N63="Equal",IF(AND(AN$11&gt;$K63,EOMONTH($M63,0)&gt;=AN$11),($F63-$O63)/$L63,0),IFERROR(($F63-$O63)*INDEX('S-Curve'!$C$3:$AM$39,MATCH('Development Costs'!$L63,'S-Curve'!$C$3:$C$39,0),MATCH(DATEDIF('Development Costs'!$K63,'Development Costs'!AN$11,"m")+1,'S-Curve'!$C$3:$AM$3,0)),0))</f>
        <v>750</v>
      </c>
      <c r="AO63" s="99">
        <f>IF($N63="Equal",IF(AND(AO$11&gt;$K63,EOMONTH($M63,0)&gt;=AO$11),($F63-$O63)/$L63,0),IFERROR(($F63-$O63)*INDEX('S-Curve'!$C$3:$AM$39,MATCH('Development Costs'!$L63,'S-Curve'!$C$3:$C$39,0),MATCH(DATEDIF('Development Costs'!$K63,'Development Costs'!AO$11,"m")+1,'S-Curve'!$C$3:$AM$3,0)),0))</f>
        <v>0</v>
      </c>
      <c r="AP63" s="99">
        <f>IF($N63="Equal",IF(AND(AP$11&gt;$K63,EOMONTH($M63,0)&gt;=AP$11),($F63-$O63)/$L63,0),IFERROR(($F63-$O63)*INDEX('S-Curve'!$C$3:$AM$39,MATCH('Development Costs'!$L63,'S-Curve'!$C$3:$C$39,0),MATCH(DATEDIF('Development Costs'!$K63,'Development Costs'!AP$11,"m")+1,'S-Curve'!$C$3:$AM$3,0)),0))</f>
        <v>0</v>
      </c>
      <c r="AQ63" s="99">
        <f>IF($N63="Equal",IF(AND(AQ$11&gt;$K63,EOMONTH($M63,0)&gt;=AQ$11),($F63-$O63)/$L63,0),IFERROR(($F63-$O63)*INDEX('S-Curve'!$C$3:$AM$39,MATCH('Development Costs'!$L63,'S-Curve'!$C$3:$C$39,0),MATCH(DATEDIF('Development Costs'!$K63,'Development Costs'!AQ$11,"m")+1,'S-Curve'!$C$3:$AM$3,0)),0))</f>
        <v>0</v>
      </c>
      <c r="AR63" s="99">
        <f>IF($N63="Equal",IF(AND(AR$11&gt;$K63,EOMONTH($M63,0)&gt;=AR$11),($F63-$O63)/$L63,0),IFERROR(($F63-$O63)*INDEX('S-Curve'!$C$3:$AM$39,MATCH('Development Costs'!$L63,'S-Curve'!$C$3:$C$39,0),MATCH(DATEDIF('Development Costs'!$K63,'Development Costs'!AR$11,"m")+1,'S-Curve'!$C$3:$AM$3,0)),0))</f>
        <v>0</v>
      </c>
      <c r="AS63" s="99">
        <f>IF($N63="Equal",IF(AND(AS$11&gt;$K63,EOMONTH($M63,0)&gt;=AS$11),($F63-$O63)/$L63,0),IFERROR(($F63-$O63)*INDEX('S-Curve'!$C$3:$AM$39,MATCH('Development Costs'!$L63,'S-Curve'!$C$3:$C$39,0),MATCH(DATEDIF('Development Costs'!$K63,'Development Costs'!AS$11,"m")+1,'S-Curve'!$C$3:$AM$3,0)),0))</f>
        <v>0</v>
      </c>
      <c r="AT63" s="99">
        <f>IF($N63="Equal",IF(AND(AT$11&gt;$K63,EOMONTH($M63,0)&gt;=AT$11),($F63-$O63)/$L63,0),IFERROR(($F63-$O63)*INDEX('S-Curve'!$C$3:$AM$39,MATCH('Development Costs'!$L63,'S-Curve'!$C$3:$C$39,0),MATCH(DATEDIF('Development Costs'!$K63,'Development Costs'!AT$11,"m")+1,'S-Curve'!$C$3:$AM$3,0)),0))</f>
        <v>0</v>
      </c>
      <c r="AU63" s="99">
        <f>IF($N63="Equal",IF(AND(AU$11&gt;$K63,EOMONTH($M63,0)&gt;=AU$11),($F63-$O63)/$L63,0),IFERROR(($F63-$O63)*INDEX('S-Curve'!$C$3:$AM$39,MATCH('Development Costs'!$L63,'S-Curve'!$C$3:$C$39,0),MATCH(DATEDIF('Development Costs'!$K63,'Development Costs'!AU$11,"m")+1,'S-Curve'!$C$3:$AM$3,0)),0))</f>
        <v>0</v>
      </c>
      <c r="AV63" s="99">
        <f>IF($N63="Equal",IF(AND(AV$11&gt;$K63,EOMONTH($M63,0)&gt;=AV$11),($F63-$O63)/$L63,0),IFERROR(($F63-$O63)*INDEX('S-Curve'!$C$3:$AM$39,MATCH('Development Costs'!$L63,'S-Curve'!$C$3:$C$39,0),MATCH(DATEDIF('Development Costs'!$K63,'Development Costs'!AV$11,"m")+1,'S-Curve'!$C$3:$AM$3,0)),0))</f>
        <v>0</v>
      </c>
      <c r="AW63" s="99">
        <f>IF($N63="Equal",IF(AND(AW$11&gt;$K63,EOMONTH($M63,0)&gt;=AW$11),($F63-$O63)/$L63,0),IFERROR(($F63-$O63)*INDEX('S-Curve'!$C$3:$AM$39,MATCH('Development Costs'!$L63,'S-Curve'!$C$3:$C$39,0),MATCH(DATEDIF('Development Costs'!$K63,'Development Costs'!AW$11,"m")+1,'S-Curve'!$C$3:$AM$3,0)),0))</f>
        <v>0</v>
      </c>
      <c r="AX63" s="99">
        <f>IF($N63="Equal",IF(AND(AX$11&gt;$K63,EOMONTH($M63,0)&gt;=AX$11),($F63-$O63)/$L63,0),IFERROR(($F63-$O63)*INDEX('S-Curve'!$C$3:$AM$39,MATCH('Development Costs'!$L63,'S-Curve'!$C$3:$C$39,0),MATCH(DATEDIF('Development Costs'!$K63,'Development Costs'!AX$11,"m")+1,'S-Curve'!$C$3:$AM$3,0)),0))</f>
        <v>0</v>
      </c>
      <c r="AY63" s="99">
        <f>IF($N63="Equal",IF(AND(AY$11&gt;$K63,EOMONTH($M63,0)&gt;=AY$11),($F63-$O63)/$L63,0),IFERROR(($F63-$O63)*INDEX('S-Curve'!$C$3:$AM$39,MATCH('Development Costs'!$L63,'S-Curve'!$C$3:$C$39,0),MATCH(DATEDIF('Development Costs'!$K63,'Development Costs'!AY$11,"m")+1,'S-Curve'!$C$3:$AM$3,0)),0))</f>
        <v>0</v>
      </c>
      <c r="AZ63" s="99">
        <f>IF($N63="Equal",IF(AND(AZ$11&gt;$K63,EOMONTH($M63,0)&gt;=AZ$11),($F63-$O63)/$L63,0),IFERROR(($F63-$O63)*INDEX('S-Curve'!$C$3:$AM$39,MATCH('Development Costs'!$L63,'S-Curve'!$C$3:$C$39,0),MATCH(DATEDIF('Development Costs'!$K63,'Development Costs'!AZ$11,"m")+1,'S-Curve'!$C$3:$AM$3,0)),0))</f>
        <v>0</v>
      </c>
      <c r="BA63" s="99">
        <f>IF($N63="Equal",IF(AND(BA$11&gt;$K63,EOMONTH($M63,0)&gt;=BA$11),($F63-$O63)/$L63,0),IFERROR(($F63-$O63)*INDEX('S-Curve'!$C$3:$AM$39,MATCH('Development Costs'!$L63,'S-Curve'!$C$3:$C$39,0),MATCH(DATEDIF('Development Costs'!$K63,'Development Costs'!BA$11,"m")+1,'S-Curve'!$C$3:$AM$3,0)),0))</f>
        <v>0</v>
      </c>
      <c r="BB63" s="99">
        <f>IF($N63="Equal",IF(AND(BB$11&gt;$K63,EOMONTH($M63,0)&gt;=BB$11),($F63-$O63)/$L63,0),IFERROR(($F63-$O63)*INDEX('S-Curve'!$C$3:$AM$39,MATCH('Development Costs'!$L63,'S-Curve'!$C$3:$C$39,0),MATCH(DATEDIF('Development Costs'!$K63,'Development Costs'!BB$11,"m")+1,'S-Curve'!$C$3:$AM$3,0)),0))</f>
        <v>0</v>
      </c>
      <c r="BC63" s="99">
        <f>IF($N63="Equal",IF(AND(BC$11&gt;$K63,EOMONTH($M63,0)&gt;=BC$11),($F63-$O63)/$L63,0),IFERROR(($F63-$O63)*INDEX('S-Curve'!$C$3:$AM$39,MATCH('Development Costs'!$L63,'S-Curve'!$C$3:$C$39,0),MATCH(DATEDIF('Development Costs'!$K63,'Development Costs'!BC$11,"m")+1,'S-Curve'!$C$3:$AM$3,0)),0))</f>
        <v>0</v>
      </c>
      <c r="BD63" s="99">
        <f>IF($N63="Equal",IF(AND(BD$11&gt;$K63,EOMONTH($M63,0)&gt;=BD$11),($F63-$O63)/$L63,0),IFERROR(($F63-$O63)*INDEX('S-Curve'!$C$3:$AM$39,MATCH('Development Costs'!$L63,'S-Curve'!$C$3:$C$39,0),MATCH(DATEDIF('Development Costs'!$K63,'Development Costs'!BD$11,"m")+1,'S-Curve'!$C$3:$AM$3,0)),0))</f>
        <v>0</v>
      </c>
      <c r="BE63" s="99">
        <f>IF($N63="Equal",IF(AND(BE$11&gt;$K63,EOMONTH($M63,0)&gt;=BE$11),($F63-$O63)/$L63,0),IFERROR(($F63-$O63)*INDEX('S-Curve'!$C$3:$AM$39,MATCH('Development Costs'!$L63,'S-Curve'!$C$3:$C$39,0),MATCH(DATEDIF('Development Costs'!$K63,'Development Costs'!BE$11,"m")+1,'S-Curve'!$C$3:$AM$3,0)),0))</f>
        <v>0</v>
      </c>
      <c r="BF63" s="99">
        <f>IF($N63="Equal",IF(AND(BF$11&gt;$K63,EOMONTH($M63,0)&gt;=BF$11),($F63-$O63)/$L63,0),IFERROR(($F63-$O63)*INDEX('S-Curve'!$C$3:$AM$39,MATCH('Development Costs'!$L63,'S-Curve'!$C$3:$C$39,0),MATCH(DATEDIF('Development Costs'!$K63,'Development Costs'!BF$11,"m")+1,'S-Curve'!$C$3:$AM$3,0)),0))</f>
        <v>0</v>
      </c>
      <c r="BG63" s="99">
        <f>IF($N63="Equal",IF(AND(BG$11&gt;$K63,EOMONTH($M63,0)&gt;=BG$11),($F63-$O63)/$L63,0),IFERROR(($F63-$O63)*INDEX('S-Curve'!$C$3:$AM$39,MATCH('Development Costs'!$L63,'S-Curve'!$C$3:$C$39,0),MATCH(DATEDIF('Development Costs'!$K63,'Development Costs'!BG$11,"m")+1,'S-Curve'!$C$3:$AM$3,0)),0))</f>
        <v>0</v>
      </c>
      <c r="BH63" s="99">
        <f>IF($N63="Equal",IF(AND(BH$11&gt;$K63,EOMONTH($M63,0)&gt;=BH$11),($F63-$O63)/$L63,0),IFERROR(($F63-$O63)*INDEX('S-Curve'!$C$3:$AM$39,MATCH('Development Costs'!$L63,'S-Curve'!$C$3:$C$39,0),MATCH(DATEDIF('Development Costs'!$K63,'Development Costs'!BH$11,"m")+1,'S-Curve'!$C$3:$AM$3,0)),0))</f>
        <v>0</v>
      </c>
      <c r="BI63" s="99">
        <f>IF($N63="Equal",IF(AND(BI$11&gt;$K63,EOMONTH($M63,0)&gt;=BI$11),($F63-$O63)/$L63,0),IFERROR(($F63-$O63)*INDEX('S-Curve'!$C$3:$AM$39,MATCH('Development Costs'!$L63,'S-Curve'!$C$3:$C$39,0),MATCH(DATEDIF('Development Costs'!$K63,'Development Costs'!BI$11,"m")+1,'S-Curve'!$C$3:$AM$3,0)),0))</f>
        <v>0</v>
      </c>
      <c r="BJ63" s="99">
        <f>IF($N63="Equal",IF(AND(BJ$11&gt;$K63,EOMONTH($M63,0)&gt;=BJ$11),($F63-$O63)/$L63,0),IFERROR(($F63-$O63)*INDEX('S-Curve'!$C$3:$AM$39,MATCH('Development Costs'!$L63,'S-Curve'!$C$3:$C$39,0),MATCH(DATEDIF('Development Costs'!$K63,'Development Costs'!BJ$11,"m")+1,'S-Curve'!$C$3:$AM$3,0)),0))</f>
        <v>0</v>
      </c>
      <c r="BK63" s="99">
        <f>IF($N63="Equal",IF(AND(BK$11&gt;$K63,EOMONTH($M63,0)&gt;=BK$11),($F63-$O63)/$L63,0),IFERROR(($F63-$O63)*INDEX('S-Curve'!$C$3:$AM$39,MATCH('Development Costs'!$L63,'S-Curve'!$C$3:$C$39,0),MATCH(DATEDIF('Development Costs'!$K63,'Development Costs'!BK$11,"m")+1,'S-Curve'!$C$3:$AM$3,0)),0))</f>
        <v>0</v>
      </c>
      <c r="BL63" s="99">
        <f>IF($N63="Equal",IF(AND(BL$11&gt;$K63,EOMONTH($M63,0)&gt;=BL$11),($F63-$O63)/$L63,0),IFERROR(($F63-$O63)*INDEX('S-Curve'!$C$3:$AM$39,MATCH('Development Costs'!$L63,'S-Curve'!$C$3:$C$39,0),MATCH(DATEDIF('Development Costs'!$K63,'Development Costs'!BL$11,"m")+1,'S-Curve'!$C$3:$AM$3,0)),0))</f>
        <v>0</v>
      </c>
      <c r="BM63" s="99">
        <f>IF($N63="Equal",IF(AND(BM$11&gt;$K63,EOMONTH($M63,0)&gt;=BM$11),($F63-$O63)/$L63,0),IFERROR(($F63-$O63)*INDEX('S-Curve'!$C$3:$AM$39,MATCH('Development Costs'!$L63,'S-Curve'!$C$3:$C$39,0),MATCH(DATEDIF('Development Costs'!$K63,'Development Costs'!BM$11,"m")+1,'S-Curve'!$C$3:$AM$3,0)),0))</f>
        <v>0</v>
      </c>
      <c r="BN63" s="99">
        <f>IF($N63="Equal",IF(AND(BN$11&gt;$K63,EOMONTH($M63,0)&gt;=BN$11),($F63-$O63)/$L63,0),IFERROR(($F63-$O63)*INDEX('S-Curve'!$C$3:$AM$39,MATCH('Development Costs'!$L63,'S-Curve'!$C$3:$C$39,0),MATCH(DATEDIF('Development Costs'!$K63,'Development Costs'!BN$11,"m")+1,'S-Curve'!$C$3:$AM$3,0)),0))</f>
        <v>0</v>
      </c>
      <c r="BO63" s="99">
        <f>IF($N63="Equal",IF(AND(BO$11&gt;$K63,EOMONTH($M63,0)&gt;=BO$11),($F63-$O63)/$L63,0),IFERROR(($F63-$O63)*INDEX('S-Curve'!$C$3:$AM$39,MATCH('Development Costs'!$L63,'S-Curve'!$C$3:$C$39,0),MATCH(DATEDIF('Development Costs'!$K63,'Development Costs'!BO$11,"m")+1,'S-Curve'!$C$3:$AM$3,0)),0))</f>
        <v>0</v>
      </c>
      <c r="BP63" s="99">
        <f>IF($N63="Equal",IF(AND(BP$11&gt;$K63,EOMONTH($M63,0)&gt;=BP$11),($F63-$O63)/$L63,0),IFERROR(($F63-$O63)*INDEX('S-Curve'!$C$3:$AM$39,MATCH('Development Costs'!$L63,'S-Curve'!$C$3:$C$39,0),MATCH(DATEDIF('Development Costs'!$K63,'Development Costs'!BP$11,"m")+1,'S-Curve'!$C$3:$AM$3,0)),0))</f>
        <v>0</v>
      </c>
      <c r="BQ63" s="99">
        <f>IF($N63="Equal",IF(AND(BQ$11&gt;$K63,EOMONTH($M63,0)&gt;=BQ$11),($F63-$O63)/$L63,0),IFERROR(($F63-$O63)*INDEX('S-Curve'!$C$3:$AM$39,MATCH('Development Costs'!$L63,'S-Curve'!$C$3:$C$39,0),MATCH(DATEDIF('Development Costs'!$K63,'Development Costs'!BQ$11,"m")+1,'S-Curve'!$C$3:$AM$3,0)),0))</f>
        <v>0</v>
      </c>
      <c r="BR63" s="99">
        <f>IF($N63="Equal",IF(AND(BR$11&gt;$K63,EOMONTH($M63,0)&gt;=BR$11),($F63-$O63)/$L63,0),IFERROR(($F63-$O63)*INDEX('S-Curve'!$C$3:$AM$39,MATCH('Development Costs'!$L63,'S-Curve'!$C$3:$C$39,0),MATCH(DATEDIF('Development Costs'!$K63,'Development Costs'!BR$11,"m")+1,'S-Curve'!$C$3:$AM$3,0)),0))</f>
        <v>0</v>
      </c>
      <c r="BS63" s="99">
        <f>IF($N63="Equal",IF(AND(BS$11&gt;$K63,EOMONTH($M63,0)&gt;=BS$11),($F63-$O63)/$L63,0),IFERROR(($F63-$O63)*INDEX('S-Curve'!$C$3:$AM$39,MATCH('Development Costs'!$L63,'S-Curve'!$C$3:$C$39,0),MATCH(DATEDIF('Development Costs'!$K63,'Development Costs'!BS$11,"m")+1,'S-Curve'!$C$3:$AM$3,0)),0))</f>
        <v>0</v>
      </c>
      <c r="BT63" s="99">
        <f>IF($N63="Equal",IF(AND(BT$11&gt;$K63,EOMONTH($M63,0)&gt;=BT$11),($F63-$O63)/$L63,0),IFERROR(($F63-$O63)*INDEX('S-Curve'!$C$3:$AM$39,MATCH('Development Costs'!$L63,'S-Curve'!$C$3:$C$39,0),MATCH(DATEDIF('Development Costs'!$K63,'Development Costs'!BT$11,"m")+1,'S-Curve'!$C$3:$AM$3,0)),0))</f>
        <v>0</v>
      </c>
      <c r="BU63" s="99">
        <f>IF($N63="Equal",IF(AND(BU$11&gt;$K63,EOMONTH($M63,0)&gt;=BU$11),($F63-$O63)/$L63,0),IFERROR(($F63-$O63)*INDEX('S-Curve'!$C$3:$AM$39,MATCH('Development Costs'!$L63,'S-Curve'!$C$3:$C$39,0),MATCH(DATEDIF('Development Costs'!$K63,'Development Costs'!BU$11,"m")+1,'S-Curve'!$C$3:$AM$3,0)),0))</f>
        <v>0</v>
      </c>
      <c r="BV63" s="99">
        <f>IF($N63="Equal",IF(AND(BV$11&gt;$K63,EOMONTH($M63,0)&gt;=BV$11),($F63-$O63)/$L63,0),IFERROR(($F63-$O63)*INDEX('S-Curve'!$C$3:$AM$39,MATCH('Development Costs'!$L63,'S-Curve'!$C$3:$C$39,0),MATCH(DATEDIF('Development Costs'!$K63,'Development Costs'!BV$11,"m")+1,'S-Curve'!$C$3:$AM$3,0)),0))</f>
        <v>0</v>
      </c>
      <c r="BW63" s="99">
        <f>IF($N63="Equal",IF(AND(BW$11&gt;$K63,EOMONTH($M63,0)&gt;=BW$11),($F63-$O63)/$L63,0),IFERROR(($F63-$O63)*INDEX('S-Curve'!$C$3:$AM$39,MATCH('Development Costs'!$L63,'S-Curve'!$C$3:$C$39,0),MATCH(DATEDIF('Development Costs'!$K63,'Development Costs'!BW$11,"m")+1,'S-Curve'!$C$3:$AM$3,0)),0))</f>
        <v>0</v>
      </c>
      <c r="BX63" s="99">
        <f>IF($N63="Equal",IF(AND(BX$11&gt;$K63,EOMONTH($M63,0)&gt;=BX$11),($F63-$O63)/$L63,0),IFERROR(($F63-$O63)*INDEX('S-Curve'!$C$3:$AM$39,MATCH('Development Costs'!$L63,'S-Curve'!$C$3:$C$39,0),MATCH(DATEDIF('Development Costs'!$K63,'Development Costs'!BX$11,"m")+1,'S-Curve'!$C$3:$AM$3,0)),0))</f>
        <v>0</v>
      </c>
      <c r="BY63" s="99">
        <f>IF($N63="Equal",IF(AND(BY$11&gt;$K63,EOMONTH($M63,0)&gt;=BY$11),($F63-$O63)/$L63,0),IFERROR(($F63-$O63)*INDEX('S-Curve'!$C$3:$AM$39,MATCH('Development Costs'!$L63,'S-Curve'!$C$3:$C$39,0),MATCH(DATEDIF('Development Costs'!$K63,'Development Costs'!BY$11,"m")+1,'S-Curve'!$C$3:$AM$3,0)),0))</f>
        <v>0</v>
      </c>
      <c r="BZ63" s="99">
        <f>IF($N63="Equal",IF(AND(BZ$11&gt;$K63,EOMONTH($M63,0)&gt;=BZ$11),($F63-$O63)/$L63,0),IFERROR(($F63-$O63)*INDEX('S-Curve'!$C$3:$AM$39,MATCH('Development Costs'!$L63,'S-Curve'!$C$3:$C$39,0),MATCH(DATEDIF('Development Costs'!$K63,'Development Costs'!BZ$11,"m")+1,'S-Curve'!$C$3:$AM$3,0)),0))</f>
        <v>0</v>
      </c>
      <c r="CA63" s="99">
        <f>IF($N63="Equal",IF(AND(CA$11&gt;$K63,EOMONTH($M63,0)&gt;=CA$11),($F63-$O63)/$L63,0),IFERROR(($F63-$O63)*INDEX('S-Curve'!$C$3:$AM$39,MATCH('Development Costs'!$L63,'S-Curve'!$C$3:$C$39,0),MATCH(DATEDIF('Development Costs'!$K63,'Development Costs'!CA$11,"m")+1,'S-Curve'!$C$3:$AM$3,0)),0))</f>
        <v>0</v>
      </c>
      <c r="CB63" s="99">
        <f>IF($N63="Equal",IF(AND(CB$11&gt;$K63,EOMONTH($M63,0)&gt;=CB$11),($F63-$O63)/$L63,0),IFERROR(($F63-$O63)*INDEX('S-Curve'!$C$3:$AM$39,MATCH('Development Costs'!$L63,'S-Curve'!$C$3:$C$39,0),MATCH(DATEDIF('Development Costs'!$K63,'Development Costs'!CB$11,"m")+1,'S-Curve'!$C$3:$AM$3,0)),0))</f>
        <v>0</v>
      </c>
      <c r="CC63" s="99">
        <f>IF($N63="Equal",IF(AND(CC$11&gt;$K63,EOMONTH($M63,0)&gt;=CC$11),($F63-$O63)/$L63,0),IFERROR(($F63-$O63)*INDEX('S-Curve'!$C$3:$AM$39,MATCH('Development Costs'!$L63,'S-Curve'!$C$3:$C$39,0),MATCH(DATEDIF('Development Costs'!$K63,'Development Costs'!CC$11,"m")+1,'S-Curve'!$C$3:$AM$3,0)),0))</f>
        <v>0</v>
      </c>
      <c r="CD63" s="99">
        <f>IF($N63="Equal",IF(AND(CD$11&gt;$K63,EOMONTH($M63,0)&gt;=CD$11),($F63-$O63)/$L63,0),IFERROR(($F63-$O63)*INDEX('S-Curve'!$C$3:$AM$39,MATCH('Development Costs'!$L63,'S-Curve'!$C$3:$C$39,0),MATCH(DATEDIF('Development Costs'!$K63,'Development Costs'!CD$11,"m")+1,'S-Curve'!$C$3:$AM$3,0)),0))</f>
        <v>0</v>
      </c>
      <c r="CE63" s="99">
        <f>IF($N63="Equal",IF(AND(CE$11&gt;$K63,EOMONTH($M63,0)&gt;=CE$11),($F63-$O63)/$L63,0),IFERROR(($F63-$O63)*INDEX('S-Curve'!$C$3:$AM$39,MATCH('Development Costs'!$L63,'S-Curve'!$C$3:$C$39,0),MATCH(DATEDIF('Development Costs'!$K63,'Development Costs'!CE$11,"m")+1,'S-Curve'!$C$3:$AM$3,0)),0))</f>
        <v>0</v>
      </c>
      <c r="CF63" s="99">
        <f>IF($N63="Equal",IF(AND(CF$11&gt;$K63,EOMONTH($M63,0)&gt;=CF$11),($F63-$O63)/$L63,0),IFERROR(($F63-$O63)*INDEX('S-Curve'!$C$3:$AM$39,MATCH('Development Costs'!$L63,'S-Curve'!$C$3:$C$39,0),MATCH(DATEDIF('Development Costs'!$K63,'Development Costs'!CF$11,"m")+1,'S-Curve'!$C$3:$AM$3,0)),0))</f>
        <v>0</v>
      </c>
      <c r="CG63" s="99">
        <f>IF($N63="Equal",IF(AND(CG$11&gt;$K63,EOMONTH($M63,0)&gt;=CG$11),($F63-$O63)/$L63,0),IFERROR(($F63-$O63)*INDEX('S-Curve'!$C$3:$AM$39,MATCH('Development Costs'!$L63,'S-Curve'!$C$3:$C$39,0),MATCH(DATEDIF('Development Costs'!$K63,'Development Costs'!CG$11,"m")+1,'S-Curve'!$C$3:$AM$3,0)),0))</f>
        <v>0</v>
      </c>
      <c r="CH63" s="99">
        <f>IF($N63="Equal",IF(AND(CH$11&gt;$K63,EOMONTH($M63,0)&gt;=CH$11),($F63-$O63)/$L63,0),IFERROR(($F63-$O63)*INDEX('S-Curve'!$C$3:$AM$39,MATCH('Development Costs'!$L63,'S-Curve'!$C$3:$C$39,0),MATCH(DATEDIF('Development Costs'!$K63,'Development Costs'!CH$11,"m")+1,'S-Curve'!$C$3:$AM$3,0)),0))</f>
        <v>0</v>
      </c>
      <c r="CI63" s="99">
        <f>IF($N63="Equal",IF(AND(CI$11&gt;$K63,EOMONTH($M63,0)&gt;=CI$11),($F63-$O63)/$L63,0),IFERROR(($F63-$O63)*INDEX('S-Curve'!$C$3:$AM$39,MATCH('Development Costs'!$L63,'S-Curve'!$C$3:$C$39,0),MATCH(DATEDIF('Development Costs'!$K63,'Development Costs'!CI$11,"m")+1,'S-Curve'!$C$3:$AM$3,0)),0))</f>
        <v>0</v>
      </c>
      <c r="CJ63" s="99">
        <f>IF($N63="Equal",IF(AND(CJ$11&gt;$K63,EOMONTH($M63,0)&gt;=CJ$11),($F63-$O63)/$L63,0),IFERROR(($F63-$O63)*INDEX('S-Curve'!$C$3:$AM$39,MATCH('Development Costs'!$L63,'S-Curve'!$C$3:$C$39,0),MATCH(DATEDIF('Development Costs'!$K63,'Development Costs'!CJ$11,"m")+1,'S-Curve'!$C$3:$AM$3,0)),0))</f>
        <v>0</v>
      </c>
      <c r="CK63" s="99">
        <f>IF($N63="Equal",IF(AND(CK$11&gt;$K63,EOMONTH($M63,0)&gt;=CK$11),($F63-$O63)/$L63,0),IFERROR(($F63-$O63)*INDEX('S-Curve'!$C$3:$AM$39,MATCH('Development Costs'!$L63,'S-Curve'!$C$3:$C$39,0),MATCH(DATEDIF('Development Costs'!$K63,'Development Costs'!CK$11,"m")+1,'S-Curve'!$C$3:$AM$3,0)),0))</f>
        <v>0</v>
      </c>
      <c r="CL63" s="99">
        <f>IF($N63="Equal",IF(AND(CL$11&gt;$K63,EOMONTH($M63,0)&gt;=CL$11),($F63-$O63)/$L63,0),IFERROR(($F63-$O63)*INDEX('S-Curve'!$C$3:$AM$39,MATCH('Development Costs'!$L63,'S-Curve'!$C$3:$C$39,0),MATCH(DATEDIF('Development Costs'!$K63,'Development Costs'!CL$11,"m")+1,'S-Curve'!$C$3:$AM$3,0)),0))</f>
        <v>0</v>
      </c>
      <c r="CM63" s="99">
        <f>IF($N63="Equal",IF(AND(CM$11&gt;$K63,EOMONTH($M63,0)&gt;=CM$11),($F63-$O63)/$L63,0),IFERROR(($F63-$O63)*INDEX('S-Curve'!$C$3:$AM$39,MATCH('Development Costs'!$L63,'S-Curve'!$C$3:$C$39,0),MATCH(DATEDIF('Development Costs'!$K63,'Development Costs'!CM$11,"m")+1,'S-Curve'!$C$3:$AM$3,0)),0))</f>
        <v>0</v>
      </c>
      <c r="CN63" s="99">
        <f>IF($N63="Equal",IF(AND(CN$11&gt;$K63,EOMONTH($M63,0)&gt;=CN$11),($F63-$O63)/$L63,0),IFERROR(($F63-$O63)*INDEX('S-Curve'!$C$3:$AM$39,MATCH('Development Costs'!$L63,'S-Curve'!$C$3:$C$39,0),MATCH(DATEDIF('Development Costs'!$K63,'Development Costs'!CN$11,"m")+1,'S-Curve'!$C$3:$AM$3,0)),0))</f>
        <v>0</v>
      </c>
      <c r="CO63" s="99">
        <f>IF($N63="Equal",IF(AND(CO$11&gt;$K63,EOMONTH($M63,0)&gt;=CO$11),($F63-$O63)/$L63,0),IFERROR(($F63-$O63)*INDEX('S-Curve'!$C$3:$AM$39,MATCH('Development Costs'!$L63,'S-Curve'!$C$3:$C$39,0),MATCH(DATEDIF('Development Costs'!$K63,'Development Costs'!CO$11,"m")+1,'S-Curve'!$C$3:$AM$3,0)),0))</f>
        <v>0</v>
      </c>
      <c r="CP63" s="99">
        <f>IF($N63="Equal",IF(AND(CP$11&gt;$K63,EOMONTH($M63,0)&gt;=CP$11),($F63-$O63)/$L63,0),IFERROR(($F63-$O63)*INDEX('S-Curve'!$C$3:$AM$39,MATCH('Development Costs'!$L63,'S-Curve'!$C$3:$C$39,0),MATCH(DATEDIF('Development Costs'!$K63,'Development Costs'!CP$11,"m")+1,'S-Curve'!$C$3:$AM$3,0)),0))</f>
        <v>0</v>
      </c>
      <c r="CQ63" s="99">
        <f>IF($N63="Equal",IF(AND(CQ$11&gt;$K63,EOMONTH($M63,0)&gt;=CQ$11),($F63-$O63)/$L63,0),IFERROR(($F63-$O63)*INDEX('S-Curve'!$C$3:$AM$39,MATCH('Development Costs'!$L63,'S-Curve'!$C$3:$C$39,0),MATCH(DATEDIF('Development Costs'!$K63,'Development Costs'!CQ$11,"m")+1,'S-Curve'!$C$3:$AM$3,0)),0))</f>
        <v>0</v>
      </c>
      <c r="CR63" s="99">
        <f>IF($N63="Equal",IF(AND(CR$11&gt;$K63,EOMONTH($M63,0)&gt;=CR$11),($F63-$O63)/$L63,0),IFERROR(($F63-$O63)*INDEX('S-Curve'!$C$3:$AM$39,MATCH('Development Costs'!$L63,'S-Curve'!$C$3:$C$39,0),MATCH(DATEDIF('Development Costs'!$K63,'Development Costs'!CR$11,"m")+1,'S-Curve'!$C$3:$AM$3,0)),0))</f>
        <v>0</v>
      </c>
      <c r="CS63" s="99">
        <f>IF($N63="Equal",IF(AND(CS$11&gt;$K63,EOMONTH($M63,0)&gt;=CS$11),($F63-$O63)/$L63,0),IFERROR(($F63-$O63)*INDEX('S-Curve'!$C$3:$AM$39,MATCH('Development Costs'!$L63,'S-Curve'!$C$3:$C$39,0),MATCH(DATEDIF('Development Costs'!$K63,'Development Costs'!CS$11,"m")+1,'S-Curve'!$C$3:$AM$3,0)),0))</f>
        <v>0</v>
      </c>
      <c r="CT63" s="99">
        <f>IF($N63="Equal",IF(AND(CT$11&gt;$K63,EOMONTH($M63,0)&gt;=CT$11),($F63-$O63)/$L63,0),IFERROR(($F63-$O63)*INDEX('S-Curve'!$C$3:$AM$39,MATCH('Development Costs'!$L63,'S-Curve'!$C$3:$C$39,0),MATCH(DATEDIF('Development Costs'!$K63,'Development Costs'!CT$11,"m")+1,'S-Curve'!$C$3:$AM$3,0)),0))</f>
        <v>0</v>
      </c>
      <c r="CU63" s="99">
        <f>IF($N63="Equal",IF(AND(CU$11&gt;$K63,EOMONTH($M63,0)&gt;=CU$11),($F63-$O63)/$L63,0),IFERROR(($F63-$O63)*INDEX('S-Curve'!$C$3:$AM$39,MATCH('Development Costs'!$L63,'S-Curve'!$C$3:$C$39,0),MATCH(DATEDIF('Development Costs'!$K63,'Development Costs'!CU$11,"m")+1,'S-Curve'!$C$3:$AM$3,0)),0))</f>
        <v>0</v>
      </c>
      <c r="CV63" s="99">
        <f>IF($N63="Equal",IF(AND(CV$11&gt;$K63,EOMONTH($M63,0)&gt;=CV$11),($F63-$O63)/$L63,0),IFERROR(($F63-$O63)*INDEX('S-Curve'!$C$3:$AM$39,MATCH('Development Costs'!$L63,'S-Curve'!$C$3:$C$39,0),MATCH(DATEDIF('Development Costs'!$K63,'Development Costs'!CV$11,"m")+1,'S-Curve'!$C$3:$AM$3,0)),0))</f>
        <v>0</v>
      </c>
      <c r="CW63" s="99">
        <f>IF($N63="Equal",IF(AND(CW$11&gt;$K63,EOMONTH($M63,0)&gt;=CW$11),($F63-$O63)/$L63,0),IFERROR(($F63-$O63)*INDEX('S-Curve'!$C$3:$AM$39,MATCH('Development Costs'!$L63,'S-Curve'!$C$3:$C$39,0),MATCH(DATEDIF('Development Costs'!$K63,'Development Costs'!CW$11,"m")+1,'S-Curve'!$C$3:$AM$3,0)),0))</f>
        <v>0</v>
      </c>
      <c r="CX63" s="99">
        <f>IF($N63="Equal",IF(AND(CX$11&gt;$K63,EOMONTH($M63,0)&gt;=CX$11),($F63-$O63)/$L63,0),IFERROR(($F63-$O63)*INDEX('S-Curve'!$C$3:$AM$39,MATCH('Development Costs'!$L63,'S-Curve'!$C$3:$C$39,0),MATCH(DATEDIF('Development Costs'!$K63,'Development Costs'!CX$11,"m")+1,'S-Curve'!$C$3:$AM$3,0)),0))</f>
        <v>0</v>
      </c>
      <c r="CY63" s="99">
        <f>IF($N63="Equal",IF(AND(CY$11&gt;$K63,EOMONTH($M63,0)&gt;=CY$11),($F63-$O63)/$L63,0),IFERROR(($F63-$O63)*INDEX('S-Curve'!$C$3:$AM$39,MATCH('Development Costs'!$L63,'S-Curve'!$C$3:$C$39,0),MATCH(DATEDIF('Development Costs'!$K63,'Development Costs'!CY$11,"m")+1,'S-Curve'!$C$3:$AM$3,0)),0))</f>
        <v>0</v>
      </c>
      <c r="CZ63" s="99">
        <f>IF($N63="Equal",IF(AND(CZ$11&gt;$K63,EOMONTH($M63,0)&gt;=CZ$11),($F63-$O63)/$L63,0),IFERROR(($F63-$O63)*INDEX('S-Curve'!$C$3:$AM$39,MATCH('Development Costs'!$L63,'S-Curve'!$C$3:$C$39,0),MATCH(DATEDIF('Development Costs'!$K63,'Development Costs'!CZ$11,"m")+1,'S-Curve'!$C$3:$AM$3,0)),0))</f>
        <v>0</v>
      </c>
      <c r="DA63" s="99">
        <f>IF($N63="Equal",IF(AND(DA$11&gt;$K63,EOMONTH($M63,0)&gt;=DA$11),($F63-$O63)/$L63,0),IFERROR(($F63-$O63)*INDEX('S-Curve'!$C$3:$AM$39,MATCH('Development Costs'!$L63,'S-Curve'!$C$3:$C$39,0),MATCH(DATEDIF('Development Costs'!$K63,'Development Costs'!DA$11,"m")+1,'S-Curve'!$C$3:$AM$3,0)),0))</f>
        <v>0</v>
      </c>
      <c r="DB63" s="99">
        <f>IF($N63="Equal",IF(AND(DB$11&gt;$K63,EOMONTH($M63,0)&gt;=DB$11),($F63-$O63)/$L63,0),IFERROR(($F63-$O63)*INDEX('S-Curve'!$C$3:$AM$39,MATCH('Development Costs'!$L63,'S-Curve'!$C$3:$C$39,0),MATCH(DATEDIF('Development Costs'!$K63,'Development Costs'!DB$11,"m")+1,'S-Curve'!$C$3:$AM$3,0)),0))</f>
        <v>0</v>
      </c>
      <c r="DC63" s="99">
        <f>IF($N63="Equal",IF(AND(DC$11&gt;$K63,EOMONTH($M63,0)&gt;=DC$11),($F63-$O63)/$L63,0),IFERROR(($F63-$O63)*INDEX('S-Curve'!$C$3:$AM$39,MATCH('Development Costs'!$L63,'S-Curve'!$C$3:$C$39,0),MATCH(DATEDIF('Development Costs'!$K63,'Development Costs'!DC$11,"m")+1,'S-Curve'!$C$3:$AM$3,0)),0))</f>
        <v>0</v>
      </c>
      <c r="DD63" s="99">
        <f>IF($N63="Equal",IF(AND(DD$11&gt;$K63,EOMONTH($M63,0)&gt;=DD$11),($F63-$O63)/$L63,0),IFERROR(($F63-$O63)*INDEX('S-Curve'!$C$3:$AM$39,MATCH('Development Costs'!$L63,'S-Curve'!$C$3:$C$39,0),MATCH(DATEDIF('Development Costs'!$K63,'Development Costs'!DD$11,"m")+1,'S-Curve'!$C$3:$AM$3,0)),0))</f>
        <v>0</v>
      </c>
      <c r="DE63" s="99">
        <f>IF($N63="Equal",IF(AND(DE$11&gt;$K63,EOMONTH($M63,0)&gt;=DE$11),($F63-$O63)/$L63,0),IFERROR(($F63-$O63)*INDEX('S-Curve'!$C$3:$AM$39,MATCH('Development Costs'!$L63,'S-Curve'!$C$3:$C$39,0),MATCH(DATEDIF('Development Costs'!$K63,'Development Costs'!DE$11,"m")+1,'S-Curve'!$C$3:$AM$3,0)),0))</f>
        <v>0</v>
      </c>
      <c r="DF63" s="99">
        <f>IF($N63="Equal",IF(AND(DF$11&gt;$K63,EOMONTH($M63,0)&gt;=DF$11),($F63-$O63)/$L63,0),IFERROR(($F63-$O63)*INDEX('S-Curve'!$C$3:$AM$39,MATCH('Development Costs'!$L63,'S-Curve'!$C$3:$C$39,0),MATCH(DATEDIF('Development Costs'!$K63,'Development Costs'!DF$11,"m")+1,'S-Curve'!$C$3:$AM$3,0)),0))</f>
        <v>0</v>
      </c>
      <c r="DG63" s="99">
        <f>IF($N63="Equal",IF(AND(DG$11&gt;$K63,EOMONTH($M63,0)&gt;=DG$11),($F63-$O63)/$L63,0),IFERROR(($F63-$O63)*INDEX('S-Curve'!$C$3:$AM$39,MATCH('Development Costs'!$L63,'S-Curve'!$C$3:$C$39,0),MATCH(DATEDIF('Development Costs'!$K63,'Development Costs'!DG$11,"m")+1,'S-Curve'!$C$3:$AM$3,0)),0))</f>
        <v>0</v>
      </c>
      <c r="DH63" s="99">
        <f>IF($N63="Equal",IF(AND(DH$11&gt;$K63,EOMONTH($M63,0)&gt;=DH$11),($F63-$O63)/$L63,0),IFERROR(($F63-$O63)*INDEX('S-Curve'!$C$3:$AM$39,MATCH('Development Costs'!$L63,'S-Curve'!$C$3:$C$39,0),MATCH(DATEDIF('Development Costs'!$K63,'Development Costs'!DH$11,"m")+1,'S-Curve'!$C$3:$AM$3,0)),0))</f>
        <v>0</v>
      </c>
      <c r="DI63" s="99">
        <f>IF($N63="Equal",IF(AND(DI$11&gt;$K63,EOMONTH($M63,0)&gt;=DI$11),($F63-$O63)/$L63,0),IFERROR(($F63-$O63)*INDEX('S-Curve'!$C$3:$AM$39,MATCH('Development Costs'!$L63,'S-Curve'!$C$3:$C$39,0),MATCH(DATEDIF('Development Costs'!$K63,'Development Costs'!DI$11,"m")+1,'S-Curve'!$C$3:$AM$3,0)),0))</f>
        <v>0</v>
      </c>
      <c r="DJ63" s="99">
        <f>IF($N63="Equal",IF(AND(DJ$11&gt;$K63,EOMONTH($M63,0)&gt;=DJ$11),($F63-$O63)/$L63,0),IFERROR(($F63-$O63)*INDEX('S-Curve'!$C$3:$AM$39,MATCH('Development Costs'!$L63,'S-Curve'!$C$3:$C$39,0),MATCH(DATEDIF('Development Costs'!$K63,'Development Costs'!DJ$11,"m")+1,'S-Curve'!$C$3:$AM$3,0)),0))</f>
        <v>0</v>
      </c>
      <c r="DK63" s="99">
        <f>IF($N63="Equal",IF(AND(DK$11&gt;$K63,EOMONTH($M63,0)&gt;=DK$11),($F63-$O63)/$L63,0),IFERROR(($F63-$O63)*INDEX('S-Curve'!$C$3:$AM$39,MATCH('Development Costs'!$L63,'S-Curve'!$C$3:$C$39,0),MATCH(DATEDIF('Development Costs'!$K63,'Development Costs'!DK$11,"m")+1,'S-Curve'!$C$3:$AM$3,0)),0))</f>
        <v>0</v>
      </c>
      <c r="DL63" s="99">
        <f>IF($N63="Equal",IF(AND(DL$11&gt;$K63,EOMONTH($M63,0)&gt;=DL$11),($F63-$O63)/$L63,0),IFERROR(($F63-$O63)*INDEX('S-Curve'!$C$3:$AM$39,MATCH('Development Costs'!$L63,'S-Curve'!$C$3:$C$39,0),MATCH(DATEDIF('Development Costs'!$K63,'Development Costs'!DL$11,"m")+1,'S-Curve'!$C$3:$AM$3,0)),0))</f>
        <v>0</v>
      </c>
      <c r="DM63" s="99">
        <f>IF($N63="Equal",IF(AND(DM$11&gt;$K63,EOMONTH($M63,0)&gt;=DM$11),($F63-$O63)/$L63,0),IFERROR(($F63-$O63)*INDEX('S-Curve'!$C$3:$AM$39,MATCH('Development Costs'!$L63,'S-Curve'!$C$3:$C$39,0),MATCH(DATEDIF('Development Costs'!$K63,'Development Costs'!DM$11,"m")+1,'S-Curve'!$C$3:$AM$3,0)),0))</f>
        <v>0</v>
      </c>
      <c r="DN63" s="99">
        <f>IF($N63="Equal",IF(AND(DN$11&gt;$K63,EOMONTH($M63,0)&gt;=DN$11),($F63-$O63)/$L63,0),IFERROR(($F63-$O63)*INDEX('S-Curve'!$C$3:$AM$39,MATCH('Development Costs'!$L63,'S-Curve'!$C$3:$C$39,0),MATCH(DATEDIF('Development Costs'!$K63,'Development Costs'!DN$11,"m")+1,'S-Curve'!$C$3:$AM$3,0)),0))</f>
        <v>0</v>
      </c>
      <c r="DO63" s="99">
        <f>IF($N63="Equal",IF(AND(DO$11&gt;$K63,EOMONTH($M63,0)&gt;=DO$11),($F63-$O63)/$L63,0),IFERROR(($F63-$O63)*INDEX('S-Curve'!$C$3:$AM$39,MATCH('Development Costs'!$L63,'S-Curve'!$C$3:$C$39,0),MATCH(DATEDIF('Development Costs'!$K63,'Development Costs'!DO$11,"m")+1,'S-Curve'!$C$3:$AM$3,0)),0))</f>
        <v>0</v>
      </c>
      <c r="DP63" s="99">
        <f>IF($N63="Equal",IF(AND(DP$11&gt;$K63,EOMONTH($M63,0)&gt;=DP$11),($F63-$O63)/$L63,0),IFERROR(($F63-$O63)*INDEX('S-Curve'!$C$3:$AM$39,MATCH('Development Costs'!$L63,'S-Curve'!$C$3:$C$39,0),MATCH(DATEDIF('Development Costs'!$K63,'Development Costs'!DP$11,"m")+1,'S-Curve'!$C$3:$AM$3,0)),0))</f>
        <v>0</v>
      </c>
      <c r="DQ63" s="99">
        <f>IF($N63="Equal",IF(AND(DQ$11&gt;$K63,EOMONTH($M63,0)&gt;=DQ$11),($F63-$O63)/$L63,0),IFERROR(($F63-$O63)*INDEX('S-Curve'!$C$3:$AM$39,MATCH('Development Costs'!$L63,'S-Curve'!$C$3:$C$39,0),MATCH(DATEDIF('Development Costs'!$K63,'Development Costs'!DQ$11,"m")+1,'S-Curve'!$C$3:$AM$3,0)),0))</f>
        <v>0</v>
      </c>
      <c r="DR63" s="99">
        <f>IF($N63="Equal",IF(AND(DR$11&gt;$K63,EOMONTH($M63,0)&gt;=DR$11),($F63-$O63)/$L63,0),IFERROR(($F63-$O63)*INDEX('S-Curve'!$C$3:$AM$39,MATCH('Development Costs'!$L63,'S-Curve'!$C$3:$C$39,0),MATCH(DATEDIF('Development Costs'!$K63,'Development Costs'!DR$11,"m")+1,'S-Curve'!$C$3:$AM$3,0)),0))</f>
        <v>0</v>
      </c>
      <c r="DS63" s="99">
        <f>IF($N63="Equal",IF(AND(DS$11&gt;$K63,EOMONTH($M63,0)&gt;=DS$11),($F63-$O63)/$L63,0),IFERROR(($F63-$O63)*INDEX('S-Curve'!$C$3:$AM$39,MATCH('Development Costs'!$L63,'S-Curve'!$C$3:$C$39,0),MATCH(DATEDIF('Development Costs'!$K63,'Development Costs'!DS$11,"m")+1,'S-Curve'!$C$3:$AM$3,0)),0))</f>
        <v>0</v>
      </c>
      <c r="DT63" s="99">
        <f>IF($N63="Equal",IF(AND(DT$11&gt;$K63,EOMONTH($M63,0)&gt;=DT$11),($F63-$O63)/$L63,0),IFERROR(($F63-$O63)*INDEX('S-Curve'!$C$3:$AM$39,MATCH('Development Costs'!$L63,'S-Curve'!$C$3:$C$39,0),MATCH(DATEDIF('Development Costs'!$K63,'Development Costs'!DT$11,"m")+1,'S-Curve'!$C$3:$AM$3,0)),0))</f>
        <v>0</v>
      </c>
      <c r="DU63" s="99">
        <f>IF($N63="Equal",IF(AND(DU$11&gt;$K63,EOMONTH($M63,0)&gt;=DU$11),($F63-$O63)/$L63,0),IFERROR(($F63-$O63)*INDEX('S-Curve'!$C$3:$AM$39,MATCH('Development Costs'!$L63,'S-Curve'!$C$3:$C$39,0),MATCH(DATEDIF('Development Costs'!$K63,'Development Costs'!DU$11,"m")+1,'S-Curve'!$C$3:$AM$3,0)),0))</f>
        <v>0</v>
      </c>
      <c r="DV63" s="99">
        <f>IF($N63="Equal",IF(AND(DV$11&gt;$K63,EOMONTH($M63,0)&gt;=DV$11),($F63-$O63)/$L63,0),IFERROR(($F63-$O63)*INDEX('S-Curve'!$C$3:$AM$39,MATCH('Development Costs'!$L63,'S-Curve'!$C$3:$C$39,0),MATCH(DATEDIF('Development Costs'!$K63,'Development Costs'!DV$11,"m")+1,'S-Curve'!$C$3:$AM$3,0)),0))</f>
        <v>0</v>
      </c>
      <c r="DW63" s="99">
        <f>IF($N63="Equal",IF(AND(DW$11&gt;$K63,EOMONTH($M63,0)&gt;=DW$11),($F63-$O63)/$L63,0),IFERROR(($F63-$O63)*INDEX('S-Curve'!$C$3:$AM$39,MATCH('Development Costs'!$L63,'S-Curve'!$C$3:$C$39,0),MATCH(DATEDIF('Development Costs'!$K63,'Development Costs'!DW$11,"m")+1,'S-Curve'!$C$3:$AM$3,0)),0))</f>
        <v>0</v>
      </c>
      <c r="DX63" s="99">
        <f>IF($N63="Equal",IF(AND(DX$11&gt;$K63,EOMONTH($M63,0)&gt;=DX$11),($F63-$O63)/$L63,0),IFERROR(($F63-$O63)*INDEX('S-Curve'!$C$3:$AM$39,MATCH('Development Costs'!$L63,'S-Curve'!$C$3:$C$39,0),MATCH(DATEDIF('Development Costs'!$K63,'Development Costs'!DX$11,"m")+1,'S-Curve'!$C$3:$AM$3,0)),0))</f>
        <v>0</v>
      </c>
      <c r="DY63" s="99">
        <f>IF($N63="Equal",IF(AND(DY$11&gt;$K63,EOMONTH($M63,0)&gt;=DY$11),($F63-$O63)/$L63,0),IFERROR(($F63-$O63)*INDEX('S-Curve'!$C$3:$AM$39,MATCH('Development Costs'!$L63,'S-Curve'!$C$3:$C$39,0),MATCH(DATEDIF('Development Costs'!$K63,'Development Costs'!DY$11,"m")+1,'S-Curve'!$C$3:$AM$3,0)),0))</f>
        <v>0</v>
      </c>
      <c r="DZ63" s="99">
        <f>IF($N63="Equal",IF(AND(DZ$11&gt;$K63,EOMONTH($M63,0)&gt;=DZ$11),($F63-$O63)/$L63,0),IFERROR(($F63-$O63)*INDEX('S-Curve'!$C$3:$AM$39,MATCH('Development Costs'!$L63,'S-Curve'!$C$3:$C$39,0),MATCH(DATEDIF('Development Costs'!$K63,'Development Costs'!DZ$11,"m")+1,'S-Curve'!$C$3:$AM$3,0)),0))</f>
        <v>0</v>
      </c>
      <c r="EA63" s="99">
        <f>IF($N63="Equal",IF(AND(EA$11&gt;$K63,EOMONTH($M63,0)&gt;=EA$11),($F63-$O63)/$L63,0),IFERROR(($F63-$O63)*INDEX('S-Curve'!$C$3:$AM$39,MATCH('Development Costs'!$L63,'S-Curve'!$C$3:$C$39,0),MATCH(DATEDIF('Development Costs'!$K63,'Development Costs'!EA$11,"m")+1,'S-Curve'!$C$3:$AM$3,0)),0))</f>
        <v>0</v>
      </c>
      <c r="EB63" s="99">
        <f>IF($N63="Equal",IF(AND(EB$11&gt;$K63,EOMONTH($M63,0)&gt;=EB$11),($F63-$O63)/$L63,0),IFERROR(($F63-$O63)*INDEX('S-Curve'!$C$3:$AM$39,MATCH('Development Costs'!$L63,'S-Curve'!$C$3:$C$39,0),MATCH(DATEDIF('Development Costs'!$K63,'Development Costs'!EB$11,"m")+1,'S-Curve'!$C$3:$AM$3,0)),0))</f>
        <v>0</v>
      </c>
      <c r="EC63" s="99">
        <f>IF($N63="Equal",IF(AND(EC$11&gt;$K63,EOMONTH($M63,0)&gt;=EC$11),($F63-$O63)/$L63,0),IFERROR(($F63-$O63)*INDEX('S-Curve'!$C$3:$AM$39,MATCH('Development Costs'!$L63,'S-Curve'!$C$3:$C$39,0),MATCH(DATEDIF('Development Costs'!$K63,'Development Costs'!EC$11,"m")+1,'S-Curve'!$C$3:$AM$3,0)),0))</f>
        <v>0</v>
      </c>
      <c r="ED63" s="99">
        <f>IF($N63="Equal",IF(AND(ED$11&gt;$K63,EOMONTH($M63,0)&gt;=ED$11),($F63-$O63)/$L63,0),IFERROR(($F63-$O63)*INDEX('S-Curve'!$C$3:$AM$39,MATCH('Development Costs'!$L63,'S-Curve'!$C$3:$C$39,0),MATCH(DATEDIF('Development Costs'!$K63,'Development Costs'!ED$11,"m")+1,'S-Curve'!$C$3:$AM$3,0)),0))</f>
        <v>0</v>
      </c>
      <c r="EE63" s="99">
        <f>IF($N63="Equal",IF(AND(EE$11&gt;$K63,EOMONTH($M63,0)&gt;=EE$11),($F63-$O63)/$L63,0),IFERROR(($F63-$O63)*INDEX('S-Curve'!$C$3:$AM$39,MATCH('Development Costs'!$L63,'S-Curve'!$C$3:$C$39,0),MATCH(DATEDIF('Development Costs'!$K63,'Development Costs'!EE$11,"m")+1,'S-Curve'!$C$3:$AM$3,0)),0))</f>
        <v>0</v>
      </c>
      <c r="EF63" s="99">
        <f>IF($N63="Equal",IF(AND(EF$11&gt;$K63,EOMONTH($M63,0)&gt;=EF$11),($F63-$O63)/$L63,0),IFERROR(($F63-$O63)*INDEX('S-Curve'!$C$3:$AM$39,MATCH('Development Costs'!$L63,'S-Curve'!$C$3:$C$39,0),MATCH(DATEDIF('Development Costs'!$K63,'Development Costs'!EF$11,"m")+1,'S-Curve'!$C$3:$AM$3,0)),0))</f>
        <v>0</v>
      </c>
      <c r="EG63" s="99">
        <f>IF(EC63="Equal",IF(AND(EG$11&gt;$K63,EOMONTH($M63,0)&gt;=EG$11),($F63-$O63)/$L63,0),IFERROR(($F63-$O63)*INDEX('S-Curve'!$C$3:$AM$39,MATCH('Development Costs'!$L63,'S-Curve'!$C$3:$C$39,0),MATCH(DATEDIF('Development Costs'!$K63,'Development Costs'!EG$11,"m")+1,'S-Curve'!$C$3:$AM$3,0)),0))</f>
        <v>0</v>
      </c>
    </row>
    <row r="64" spans="2:137">
      <c r="B64" s="5" t="s">
        <v>435</v>
      </c>
      <c r="F64" s="71">
        <v>0</v>
      </c>
      <c r="G64" s="105">
        <f t="shared" si="27"/>
        <v>0</v>
      </c>
      <c r="H64" s="99">
        <f>F64/Assumptions!$D$60</f>
        <v>0</v>
      </c>
      <c r="I64" s="32">
        <f t="shared" ca="1" si="28"/>
        <v>0</v>
      </c>
      <c r="K64" s="73">
        <f>Assumptions!$D$19</f>
        <v>46539</v>
      </c>
      <c r="L64" s="155">
        <v>12</v>
      </c>
      <c r="M64" s="149">
        <f t="shared" si="29"/>
        <v>46874</v>
      </c>
      <c r="N64" s="70" t="s">
        <v>400</v>
      </c>
      <c r="O64" s="71">
        <v>0</v>
      </c>
      <c r="P64" s="1" t="str">
        <f t="shared" si="8"/>
        <v/>
      </c>
      <c r="Q64" s="99">
        <f t="shared" si="30"/>
        <v>0</v>
      </c>
      <c r="R64" s="99">
        <f>IF($N64="Equal",IF(AND(R$11&gt;$K64,EOMONTH($M64,0)&gt;=R$11),($F64-$O64)/$L64,0),IFERROR(($F64-$O64)*INDEX('S-Curve'!$C$3:$AM$39,MATCH('Development Costs'!$L64,'S-Curve'!$C$3:$C$39,0),MATCH(DATEDIF('Development Costs'!$K64,'Development Costs'!R$11,"m")+1,'S-Curve'!$C$3:$AM$3,0)),0))</f>
        <v>0</v>
      </c>
      <c r="S64" s="99">
        <f>IF($N64="Equal",IF(AND(S$11&gt;$K64,EOMONTH($M64,0)&gt;=S$11),($F64-$O64)/$L64,0),IFERROR(($F64-$O64)*INDEX('S-Curve'!$C$3:$AM$39,MATCH('Development Costs'!$L64,'S-Curve'!$C$3:$C$39,0),MATCH(DATEDIF('Development Costs'!$K64,'Development Costs'!S$11,"m")+1,'S-Curve'!$C$3:$AM$3,0)),0))</f>
        <v>0</v>
      </c>
      <c r="T64" s="99">
        <f>IF($N64="Equal",IF(AND(T$11&gt;$K64,EOMONTH($M64,0)&gt;=T$11),($F64-$O64)/$L64,0),IFERROR(($F64-$O64)*INDEX('S-Curve'!$C$3:$AM$39,MATCH('Development Costs'!$L64,'S-Curve'!$C$3:$C$39,0),MATCH(DATEDIF('Development Costs'!$K64,'Development Costs'!T$11,"m")+1,'S-Curve'!$C$3:$AM$3,0)),0))</f>
        <v>0</v>
      </c>
      <c r="U64" s="99">
        <f>IF($N64="Equal",IF(AND(U$11&gt;$K64,EOMONTH($M64,0)&gt;=U$11),($F64-$O64)/$L64,0),IFERROR(($F64-$O64)*INDEX('S-Curve'!$C$3:$AM$39,MATCH('Development Costs'!$L64,'S-Curve'!$C$3:$C$39,0),MATCH(DATEDIF('Development Costs'!$K64,'Development Costs'!U$11,"m")+1,'S-Curve'!$C$3:$AM$3,0)),0))</f>
        <v>0</v>
      </c>
      <c r="V64" s="99">
        <f>IF($N64="Equal",IF(AND(V$11&gt;$K64,EOMONTH($M64,0)&gt;=V$11),($F64-$O64)/$L64,0),IFERROR(($F64-$O64)*INDEX('S-Curve'!$C$3:$AM$39,MATCH('Development Costs'!$L64,'S-Curve'!$C$3:$C$39,0),MATCH(DATEDIF('Development Costs'!$K64,'Development Costs'!V$11,"m")+1,'S-Curve'!$C$3:$AM$3,0)),0))</f>
        <v>0</v>
      </c>
      <c r="W64" s="99">
        <f>IF($N64="Equal",IF(AND(W$11&gt;$K64,EOMONTH($M64,0)&gt;=W$11),($F64-$O64)/$L64,0),IFERROR(($F64-$O64)*INDEX('S-Curve'!$C$3:$AM$39,MATCH('Development Costs'!$L64,'S-Curve'!$C$3:$C$39,0),MATCH(DATEDIF('Development Costs'!$K64,'Development Costs'!W$11,"m")+1,'S-Curve'!$C$3:$AM$3,0)),0))</f>
        <v>0</v>
      </c>
      <c r="X64" s="99">
        <f>IF($N64="Equal",IF(AND(X$11&gt;$K64,EOMONTH($M64,0)&gt;=X$11),($F64-$O64)/$L64,0),IFERROR(($F64-$O64)*INDEX('S-Curve'!$C$3:$AM$39,MATCH('Development Costs'!$L64,'S-Curve'!$C$3:$C$39,0),MATCH(DATEDIF('Development Costs'!$K64,'Development Costs'!X$11,"m")+1,'S-Curve'!$C$3:$AM$3,0)),0))</f>
        <v>0</v>
      </c>
      <c r="Y64" s="99">
        <f>IF($N64="Equal",IF(AND(Y$11&gt;$K64,EOMONTH($M64,0)&gt;=Y$11),($F64-$O64)/$L64,0),IFERROR(($F64-$O64)*INDEX('S-Curve'!$C$3:$AM$39,MATCH('Development Costs'!$L64,'S-Curve'!$C$3:$C$39,0),MATCH(DATEDIF('Development Costs'!$K64,'Development Costs'!Y$11,"m")+1,'S-Curve'!$C$3:$AM$3,0)),0))</f>
        <v>0</v>
      </c>
      <c r="Z64" s="99">
        <f>IF($N64="Equal",IF(AND(Z$11&gt;$K64,EOMONTH($M64,0)&gt;=Z$11),($F64-$O64)/$L64,0),IFERROR(($F64-$O64)*INDEX('S-Curve'!$C$3:$AM$39,MATCH('Development Costs'!$L64,'S-Curve'!$C$3:$C$39,0),MATCH(DATEDIF('Development Costs'!$K64,'Development Costs'!Z$11,"m")+1,'S-Curve'!$C$3:$AM$3,0)),0))</f>
        <v>0</v>
      </c>
      <c r="AA64" s="99">
        <f>IF($N64="Equal",IF(AND(AA$11&gt;$K64,EOMONTH($M64,0)&gt;=AA$11),($F64-$O64)/$L64,0),IFERROR(($F64-$O64)*INDEX('S-Curve'!$C$3:$AM$39,MATCH('Development Costs'!$L64,'S-Curve'!$C$3:$C$39,0),MATCH(DATEDIF('Development Costs'!$K64,'Development Costs'!AA$11,"m")+1,'S-Curve'!$C$3:$AM$3,0)),0))</f>
        <v>0</v>
      </c>
      <c r="AB64" s="99">
        <f>IF($N64="Equal",IF(AND(AB$11&gt;$K64,EOMONTH($M64,0)&gt;=AB$11),($F64-$O64)/$L64,0),IFERROR(($F64-$O64)*INDEX('S-Curve'!$C$3:$AM$39,MATCH('Development Costs'!$L64,'S-Curve'!$C$3:$C$39,0),MATCH(DATEDIF('Development Costs'!$K64,'Development Costs'!AB$11,"m")+1,'S-Curve'!$C$3:$AM$3,0)),0))</f>
        <v>0</v>
      </c>
      <c r="AC64" s="99">
        <f>IF($N64="Equal",IF(AND(AC$11&gt;$K64,EOMONTH($M64,0)&gt;=AC$11),($F64-$O64)/$L64,0),IFERROR(($F64-$O64)*INDEX('S-Curve'!$C$3:$AM$39,MATCH('Development Costs'!$L64,'S-Curve'!$C$3:$C$39,0),MATCH(DATEDIF('Development Costs'!$K64,'Development Costs'!AC$11,"m")+1,'S-Curve'!$C$3:$AM$3,0)),0))</f>
        <v>0</v>
      </c>
      <c r="AD64" s="99">
        <f>IF($N64="Equal",IF(AND(AD$11&gt;$K64,EOMONTH($M64,0)&gt;=AD$11),($F64-$O64)/$L64,0),IFERROR(($F64-$O64)*INDEX('S-Curve'!$C$3:$AM$39,MATCH('Development Costs'!$L64,'S-Curve'!$C$3:$C$39,0),MATCH(DATEDIF('Development Costs'!$K64,'Development Costs'!AD$11,"m")+1,'S-Curve'!$C$3:$AM$3,0)),0))</f>
        <v>0</v>
      </c>
      <c r="AE64" s="99">
        <f>IF($N64="Equal",IF(AND(AE$11&gt;$K64,EOMONTH($M64,0)&gt;=AE$11),($F64-$O64)/$L64,0),IFERROR(($F64-$O64)*INDEX('S-Curve'!$C$3:$AM$39,MATCH('Development Costs'!$L64,'S-Curve'!$C$3:$C$39,0),MATCH(DATEDIF('Development Costs'!$K64,'Development Costs'!AE$11,"m")+1,'S-Curve'!$C$3:$AM$3,0)),0))</f>
        <v>0</v>
      </c>
      <c r="AF64" s="99">
        <f>IF($N64="Equal",IF(AND(AF$11&gt;$K64,EOMONTH($M64,0)&gt;=AF$11),($F64-$O64)/$L64,0),IFERROR(($F64-$O64)*INDEX('S-Curve'!$C$3:$AM$39,MATCH('Development Costs'!$L64,'S-Curve'!$C$3:$C$39,0),MATCH(DATEDIF('Development Costs'!$K64,'Development Costs'!AF$11,"m")+1,'S-Curve'!$C$3:$AM$3,0)),0))</f>
        <v>0</v>
      </c>
      <c r="AG64" s="99">
        <f>IF($N64="Equal",IF(AND(AG$11&gt;$K64,EOMONTH($M64,0)&gt;=AG$11),($F64-$O64)/$L64,0),IFERROR(($F64-$O64)*INDEX('S-Curve'!$C$3:$AM$39,MATCH('Development Costs'!$L64,'S-Curve'!$C$3:$C$39,0),MATCH(DATEDIF('Development Costs'!$K64,'Development Costs'!AG$11,"m")+1,'S-Curve'!$C$3:$AM$3,0)),0))</f>
        <v>0</v>
      </c>
      <c r="AH64" s="99">
        <f>IF($N64="Equal",IF(AND(AH$11&gt;$K64,EOMONTH($M64,0)&gt;=AH$11),($F64-$O64)/$L64,0),IFERROR(($F64-$O64)*INDEX('S-Curve'!$C$3:$AM$39,MATCH('Development Costs'!$L64,'S-Curve'!$C$3:$C$39,0),MATCH(DATEDIF('Development Costs'!$K64,'Development Costs'!AH$11,"m")+1,'S-Curve'!$C$3:$AM$3,0)),0))</f>
        <v>0</v>
      </c>
      <c r="AI64" s="99">
        <f>IF($N64="Equal",IF(AND(AI$11&gt;$K64,EOMONTH($M64,0)&gt;=AI$11),($F64-$O64)/$L64,0),IFERROR(($F64-$O64)*INDEX('S-Curve'!$C$3:$AM$39,MATCH('Development Costs'!$L64,'S-Curve'!$C$3:$C$39,0),MATCH(DATEDIF('Development Costs'!$K64,'Development Costs'!AI$11,"m")+1,'S-Curve'!$C$3:$AM$3,0)),0))</f>
        <v>0</v>
      </c>
      <c r="AJ64" s="99">
        <f>IF($N64="Equal",IF(AND(AJ$11&gt;$K64,EOMONTH($M64,0)&gt;=AJ$11),($F64-$O64)/$L64,0),IFERROR(($F64-$O64)*INDEX('S-Curve'!$C$3:$AM$39,MATCH('Development Costs'!$L64,'S-Curve'!$C$3:$C$39,0),MATCH(DATEDIF('Development Costs'!$K64,'Development Costs'!AJ$11,"m")+1,'S-Curve'!$C$3:$AM$3,0)),0))</f>
        <v>0</v>
      </c>
      <c r="AK64" s="99">
        <f>IF($N64="Equal",IF(AND(AK$11&gt;$K64,EOMONTH($M64,0)&gt;=AK$11),($F64-$O64)/$L64,0),IFERROR(($F64-$O64)*INDEX('S-Curve'!$C$3:$AM$39,MATCH('Development Costs'!$L64,'S-Curve'!$C$3:$C$39,0),MATCH(DATEDIF('Development Costs'!$K64,'Development Costs'!AK$11,"m")+1,'S-Curve'!$C$3:$AM$3,0)),0))</f>
        <v>0</v>
      </c>
      <c r="AL64" s="99">
        <f>IF($N64="Equal",IF(AND(AL$11&gt;$K64,EOMONTH($M64,0)&gt;=AL$11),($F64-$O64)/$L64,0),IFERROR(($F64-$O64)*INDEX('S-Curve'!$C$3:$AM$39,MATCH('Development Costs'!$L64,'S-Curve'!$C$3:$C$39,0),MATCH(DATEDIF('Development Costs'!$K64,'Development Costs'!AL$11,"m")+1,'S-Curve'!$C$3:$AM$3,0)),0))</f>
        <v>0</v>
      </c>
      <c r="AM64" s="99">
        <f>IF($N64="Equal",IF(AND(AM$11&gt;$K64,EOMONTH($M64,0)&gt;=AM$11),($F64-$O64)/$L64,0),IFERROR(($F64-$O64)*INDEX('S-Curve'!$C$3:$AM$39,MATCH('Development Costs'!$L64,'S-Curve'!$C$3:$C$39,0),MATCH(DATEDIF('Development Costs'!$K64,'Development Costs'!AM$11,"m")+1,'S-Curve'!$C$3:$AM$3,0)),0))</f>
        <v>0</v>
      </c>
      <c r="AN64" s="99">
        <f>IF($N64="Equal",IF(AND(AN$11&gt;$K64,EOMONTH($M64,0)&gt;=AN$11),($F64-$O64)/$L64,0),IFERROR(($F64-$O64)*INDEX('S-Curve'!$C$3:$AM$39,MATCH('Development Costs'!$L64,'S-Curve'!$C$3:$C$39,0),MATCH(DATEDIF('Development Costs'!$K64,'Development Costs'!AN$11,"m")+1,'S-Curve'!$C$3:$AM$3,0)),0))</f>
        <v>0</v>
      </c>
      <c r="AO64" s="99">
        <f>IF($N64="Equal",IF(AND(AO$11&gt;$K64,EOMONTH($M64,0)&gt;=AO$11),($F64-$O64)/$L64,0),IFERROR(($F64-$O64)*INDEX('S-Curve'!$C$3:$AM$39,MATCH('Development Costs'!$L64,'S-Curve'!$C$3:$C$39,0),MATCH(DATEDIF('Development Costs'!$K64,'Development Costs'!AO$11,"m")+1,'S-Curve'!$C$3:$AM$3,0)),0))</f>
        <v>0</v>
      </c>
      <c r="AP64" s="99">
        <f>IF($N64="Equal",IF(AND(AP$11&gt;$K64,EOMONTH($M64,0)&gt;=AP$11),($F64-$O64)/$L64,0),IFERROR(($F64-$O64)*INDEX('S-Curve'!$C$3:$AM$39,MATCH('Development Costs'!$L64,'S-Curve'!$C$3:$C$39,0),MATCH(DATEDIF('Development Costs'!$K64,'Development Costs'!AP$11,"m")+1,'S-Curve'!$C$3:$AM$3,0)),0))</f>
        <v>0</v>
      </c>
      <c r="AQ64" s="99">
        <f>IF($N64="Equal",IF(AND(AQ$11&gt;$K64,EOMONTH($M64,0)&gt;=AQ$11),($F64-$O64)/$L64,0),IFERROR(($F64-$O64)*INDEX('S-Curve'!$C$3:$AM$39,MATCH('Development Costs'!$L64,'S-Curve'!$C$3:$C$39,0),MATCH(DATEDIF('Development Costs'!$K64,'Development Costs'!AQ$11,"m")+1,'S-Curve'!$C$3:$AM$3,0)),0))</f>
        <v>0</v>
      </c>
      <c r="AR64" s="99">
        <f>IF($N64="Equal",IF(AND(AR$11&gt;$K64,EOMONTH($M64,0)&gt;=AR$11),($F64-$O64)/$L64,0),IFERROR(($F64-$O64)*INDEX('S-Curve'!$C$3:$AM$39,MATCH('Development Costs'!$L64,'S-Curve'!$C$3:$C$39,0),MATCH(DATEDIF('Development Costs'!$K64,'Development Costs'!AR$11,"m")+1,'S-Curve'!$C$3:$AM$3,0)),0))</f>
        <v>0</v>
      </c>
      <c r="AS64" s="99">
        <f>IF($N64="Equal",IF(AND(AS$11&gt;$K64,EOMONTH($M64,0)&gt;=AS$11),($F64-$O64)/$L64,0),IFERROR(($F64-$O64)*INDEX('S-Curve'!$C$3:$AM$39,MATCH('Development Costs'!$L64,'S-Curve'!$C$3:$C$39,0),MATCH(DATEDIF('Development Costs'!$K64,'Development Costs'!AS$11,"m")+1,'S-Curve'!$C$3:$AM$3,0)),0))</f>
        <v>0</v>
      </c>
      <c r="AT64" s="99">
        <f>IF($N64="Equal",IF(AND(AT$11&gt;$K64,EOMONTH($M64,0)&gt;=AT$11),($F64-$O64)/$L64,0),IFERROR(($F64-$O64)*INDEX('S-Curve'!$C$3:$AM$39,MATCH('Development Costs'!$L64,'S-Curve'!$C$3:$C$39,0),MATCH(DATEDIF('Development Costs'!$K64,'Development Costs'!AT$11,"m")+1,'S-Curve'!$C$3:$AM$3,0)),0))</f>
        <v>0</v>
      </c>
      <c r="AU64" s="99">
        <f>IF($N64="Equal",IF(AND(AU$11&gt;$K64,EOMONTH($M64,0)&gt;=AU$11),($F64-$O64)/$L64,0),IFERROR(($F64-$O64)*INDEX('S-Curve'!$C$3:$AM$39,MATCH('Development Costs'!$L64,'S-Curve'!$C$3:$C$39,0),MATCH(DATEDIF('Development Costs'!$K64,'Development Costs'!AU$11,"m")+1,'S-Curve'!$C$3:$AM$3,0)),0))</f>
        <v>0</v>
      </c>
      <c r="AV64" s="99">
        <f>IF($N64="Equal",IF(AND(AV$11&gt;$K64,EOMONTH($M64,0)&gt;=AV$11),($F64-$O64)/$L64,0),IFERROR(($F64-$O64)*INDEX('S-Curve'!$C$3:$AM$39,MATCH('Development Costs'!$L64,'S-Curve'!$C$3:$C$39,0),MATCH(DATEDIF('Development Costs'!$K64,'Development Costs'!AV$11,"m")+1,'S-Curve'!$C$3:$AM$3,0)),0))</f>
        <v>0</v>
      </c>
      <c r="AW64" s="99">
        <f>IF($N64="Equal",IF(AND(AW$11&gt;$K64,EOMONTH($M64,0)&gt;=AW$11),($F64-$O64)/$L64,0),IFERROR(($F64-$O64)*INDEX('S-Curve'!$C$3:$AM$39,MATCH('Development Costs'!$L64,'S-Curve'!$C$3:$C$39,0),MATCH(DATEDIF('Development Costs'!$K64,'Development Costs'!AW$11,"m")+1,'S-Curve'!$C$3:$AM$3,0)),0))</f>
        <v>0</v>
      </c>
      <c r="AX64" s="99">
        <f>IF($N64="Equal",IF(AND(AX$11&gt;$K64,EOMONTH($M64,0)&gt;=AX$11),($F64-$O64)/$L64,0),IFERROR(($F64-$O64)*INDEX('S-Curve'!$C$3:$AM$39,MATCH('Development Costs'!$L64,'S-Curve'!$C$3:$C$39,0),MATCH(DATEDIF('Development Costs'!$K64,'Development Costs'!AX$11,"m")+1,'S-Curve'!$C$3:$AM$3,0)),0))</f>
        <v>0</v>
      </c>
      <c r="AY64" s="99">
        <f>IF($N64="Equal",IF(AND(AY$11&gt;$K64,EOMONTH($M64,0)&gt;=AY$11),($F64-$O64)/$L64,0),IFERROR(($F64-$O64)*INDEX('S-Curve'!$C$3:$AM$39,MATCH('Development Costs'!$L64,'S-Curve'!$C$3:$C$39,0),MATCH(DATEDIF('Development Costs'!$K64,'Development Costs'!AY$11,"m")+1,'S-Curve'!$C$3:$AM$3,0)),0))</f>
        <v>0</v>
      </c>
      <c r="AZ64" s="99">
        <f>IF($N64="Equal",IF(AND(AZ$11&gt;$K64,EOMONTH($M64,0)&gt;=AZ$11),($F64-$O64)/$L64,0),IFERROR(($F64-$O64)*INDEX('S-Curve'!$C$3:$AM$39,MATCH('Development Costs'!$L64,'S-Curve'!$C$3:$C$39,0),MATCH(DATEDIF('Development Costs'!$K64,'Development Costs'!AZ$11,"m")+1,'S-Curve'!$C$3:$AM$3,0)),0))</f>
        <v>0</v>
      </c>
      <c r="BA64" s="99">
        <f>IF($N64="Equal",IF(AND(BA$11&gt;$K64,EOMONTH($M64,0)&gt;=BA$11),($F64-$O64)/$L64,0),IFERROR(($F64-$O64)*INDEX('S-Curve'!$C$3:$AM$39,MATCH('Development Costs'!$L64,'S-Curve'!$C$3:$C$39,0),MATCH(DATEDIF('Development Costs'!$K64,'Development Costs'!BA$11,"m")+1,'S-Curve'!$C$3:$AM$3,0)),0))</f>
        <v>0</v>
      </c>
      <c r="BB64" s="99">
        <f>IF($N64="Equal",IF(AND(BB$11&gt;$K64,EOMONTH($M64,0)&gt;=BB$11),($F64-$O64)/$L64,0),IFERROR(($F64-$O64)*INDEX('S-Curve'!$C$3:$AM$39,MATCH('Development Costs'!$L64,'S-Curve'!$C$3:$C$39,0),MATCH(DATEDIF('Development Costs'!$K64,'Development Costs'!BB$11,"m")+1,'S-Curve'!$C$3:$AM$3,0)),0))</f>
        <v>0</v>
      </c>
      <c r="BC64" s="99">
        <f>IF($N64="Equal",IF(AND(BC$11&gt;$K64,EOMONTH($M64,0)&gt;=BC$11),($F64-$O64)/$L64,0),IFERROR(($F64-$O64)*INDEX('S-Curve'!$C$3:$AM$39,MATCH('Development Costs'!$L64,'S-Curve'!$C$3:$C$39,0),MATCH(DATEDIF('Development Costs'!$K64,'Development Costs'!BC$11,"m")+1,'S-Curve'!$C$3:$AM$3,0)),0))</f>
        <v>0</v>
      </c>
      <c r="BD64" s="99">
        <f>IF($N64="Equal",IF(AND(BD$11&gt;$K64,EOMONTH($M64,0)&gt;=BD$11),($F64-$O64)/$L64,0),IFERROR(($F64-$O64)*INDEX('S-Curve'!$C$3:$AM$39,MATCH('Development Costs'!$L64,'S-Curve'!$C$3:$C$39,0),MATCH(DATEDIF('Development Costs'!$K64,'Development Costs'!BD$11,"m")+1,'S-Curve'!$C$3:$AM$3,0)),0))</f>
        <v>0</v>
      </c>
      <c r="BE64" s="99">
        <f>IF($N64="Equal",IF(AND(BE$11&gt;$K64,EOMONTH($M64,0)&gt;=BE$11),($F64-$O64)/$L64,0),IFERROR(($F64-$O64)*INDEX('S-Curve'!$C$3:$AM$39,MATCH('Development Costs'!$L64,'S-Curve'!$C$3:$C$39,0),MATCH(DATEDIF('Development Costs'!$K64,'Development Costs'!BE$11,"m")+1,'S-Curve'!$C$3:$AM$3,0)),0))</f>
        <v>0</v>
      </c>
      <c r="BF64" s="99">
        <f>IF($N64="Equal",IF(AND(BF$11&gt;$K64,EOMONTH($M64,0)&gt;=BF$11),($F64-$O64)/$L64,0),IFERROR(($F64-$O64)*INDEX('S-Curve'!$C$3:$AM$39,MATCH('Development Costs'!$L64,'S-Curve'!$C$3:$C$39,0),MATCH(DATEDIF('Development Costs'!$K64,'Development Costs'!BF$11,"m")+1,'S-Curve'!$C$3:$AM$3,0)),0))</f>
        <v>0</v>
      </c>
      <c r="BG64" s="99">
        <f>IF($N64="Equal",IF(AND(BG$11&gt;$K64,EOMONTH($M64,0)&gt;=BG$11),($F64-$O64)/$L64,0),IFERROR(($F64-$O64)*INDEX('S-Curve'!$C$3:$AM$39,MATCH('Development Costs'!$L64,'S-Curve'!$C$3:$C$39,0),MATCH(DATEDIF('Development Costs'!$K64,'Development Costs'!BG$11,"m")+1,'S-Curve'!$C$3:$AM$3,0)),0))</f>
        <v>0</v>
      </c>
      <c r="BH64" s="99">
        <f>IF($N64="Equal",IF(AND(BH$11&gt;$K64,EOMONTH($M64,0)&gt;=BH$11),($F64-$O64)/$L64,0),IFERROR(($F64-$O64)*INDEX('S-Curve'!$C$3:$AM$39,MATCH('Development Costs'!$L64,'S-Curve'!$C$3:$C$39,0),MATCH(DATEDIF('Development Costs'!$K64,'Development Costs'!BH$11,"m")+1,'S-Curve'!$C$3:$AM$3,0)),0))</f>
        <v>0</v>
      </c>
      <c r="BI64" s="99">
        <f>IF($N64="Equal",IF(AND(BI$11&gt;$K64,EOMONTH($M64,0)&gt;=BI$11),($F64-$O64)/$L64,0),IFERROR(($F64-$O64)*INDEX('S-Curve'!$C$3:$AM$39,MATCH('Development Costs'!$L64,'S-Curve'!$C$3:$C$39,0),MATCH(DATEDIF('Development Costs'!$K64,'Development Costs'!BI$11,"m")+1,'S-Curve'!$C$3:$AM$3,0)),0))</f>
        <v>0</v>
      </c>
      <c r="BJ64" s="99">
        <f>IF($N64="Equal",IF(AND(BJ$11&gt;$K64,EOMONTH($M64,0)&gt;=BJ$11),($F64-$O64)/$L64,0),IFERROR(($F64-$O64)*INDEX('S-Curve'!$C$3:$AM$39,MATCH('Development Costs'!$L64,'S-Curve'!$C$3:$C$39,0),MATCH(DATEDIF('Development Costs'!$K64,'Development Costs'!BJ$11,"m")+1,'S-Curve'!$C$3:$AM$3,0)),0))</f>
        <v>0</v>
      </c>
      <c r="BK64" s="99">
        <f>IF($N64="Equal",IF(AND(BK$11&gt;$K64,EOMONTH($M64,0)&gt;=BK$11),($F64-$O64)/$L64,0),IFERROR(($F64-$O64)*INDEX('S-Curve'!$C$3:$AM$39,MATCH('Development Costs'!$L64,'S-Curve'!$C$3:$C$39,0),MATCH(DATEDIF('Development Costs'!$K64,'Development Costs'!BK$11,"m")+1,'S-Curve'!$C$3:$AM$3,0)),0))</f>
        <v>0</v>
      </c>
      <c r="BL64" s="99">
        <f>IF($N64="Equal",IF(AND(BL$11&gt;$K64,EOMONTH($M64,0)&gt;=BL$11),($F64-$O64)/$L64,0),IFERROR(($F64-$O64)*INDEX('S-Curve'!$C$3:$AM$39,MATCH('Development Costs'!$L64,'S-Curve'!$C$3:$C$39,0),MATCH(DATEDIF('Development Costs'!$K64,'Development Costs'!BL$11,"m")+1,'S-Curve'!$C$3:$AM$3,0)),0))</f>
        <v>0</v>
      </c>
      <c r="BM64" s="99">
        <f>IF($N64="Equal",IF(AND(BM$11&gt;$K64,EOMONTH($M64,0)&gt;=BM$11),($F64-$O64)/$L64,0),IFERROR(($F64-$O64)*INDEX('S-Curve'!$C$3:$AM$39,MATCH('Development Costs'!$L64,'S-Curve'!$C$3:$C$39,0),MATCH(DATEDIF('Development Costs'!$K64,'Development Costs'!BM$11,"m")+1,'S-Curve'!$C$3:$AM$3,0)),0))</f>
        <v>0</v>
      </c>
      <c r="BN64" s="99">
        <f>IF($N64="Equal",IF(AND(BN$11&gt;$K64,EOMONTH($M64,0)&gt;=BN$11),($F64-$O64)/$L64,0),IFERROR(($F64-$O64)*INDEX('S-Curve'!$C$3:$AM$39,MATCH('Development Costs'!$L64,'S-Curve'!$C$3:$C$39,0),MATCH(DATEDIF('Development Costs'!$K64,'Development Costs'!BN$11,"m")+1,'S-Curve'!$C$3:$AM$3,0)),0))</f>
        <v>0</v>
      </c>
      <c r="BO64" s="99">
        <f>IF($N64="Equal",IF(AND(BO$11&gt;$K64,EOMONTH($M64,0)&gt;=BO$11),($F64-$O64)/$L64,0),IFERROR(($F64-$O64)*INDEX('S-Curve'!$C$3:$AM$39,MATCH('Development Costs'!$L64,'S-Curve'!$C$3:$C$39,0),MATCH(DATEDIF('Development Costs'!$K64,'Development Costs'!BO$11,"m")+1,'S-Curve'!$C$3:$AM$3,0)),0))</f>
        <v>0</v>
      </c>
      <c r="BP64" s="99">
        <f>IF($N64="Equal",IF(AND(BP$11&gt;$K64,EOMONTH($M64,0)&gt;=BP$11),($F64-$O64)/$L64,0),IFERROR(($F64-$O64)*INDEX('S-Curve'!$C$3:$AM$39,MATCH('Development Costs'!$L64,'S-Curve'!$C$3:$C$39,0),MATCH(DATEDIF('Development Costs'!$K64,'Development Costs'!BP$11,"m")+1,'S-Curve'!$C$3:$AM$3,0)),0))</f>
        <v>0</v>
      </c>
      <c r="BQ64" s="99">
        <f>IF($N64="Equal",IF(AND(BQ$11&gt;$K64,EOMONTH($M64,0)&gt;=BQ$11),($F64-$O64)/$L64,0),IFERROR(($F64-$O64)*INDEX('S-Curve'!$C$3:$AM$39,MATCH('Development Costs'!$L64,'S-Curve'!$C$3:$C$39,0),MATCH(DATEDIF('Development Costs'!$K64,'Development Costs'!BQ$11,"m")+1,'S-Curve'!$C$3:$AM$3,0)),0))</f>
        <v>0</v>
      </c>
      <c r="BR64" s="99">
        <f>IF($N64="Equal",IF(AND(BR$11&gt;$K64,EOMONTH($M64,0)&gt;=BR$11),($F64-$O64)/$L64,0),IFERROR(($F64-$O64)*INDEX('S-Curve'!$C$3:$AM$39,MATCH('Development Costs'!$L64,'S-Curve'!$C$3:$C$39,0),MATCH(DATEDIF('Development Costs'!$K64,'Development Costs'!BR$11,"m")+1,'S-Curve'!$C$3:$AM$3,0)),0))</f>
        <v>0</v>
      </c>
      <c r="BS64" s="99">
        <f>IF($N64="Equal",IF(AND(BS$11&gt;$K64,EOMONTH($M64,0)&gt;=BS$11),($F64-$O64)/$L64,0),IFERROR(($F64-$O64)*INDEX('S-Curve'!$C$3:$AM$39,MATCH('Development Costs'!$L64,'S-Curve'!$C$3:$C$39,0),MATCH(DATEDIF('Development Costs'!$K64,'Development Costs'!BS$11,"m")+1,'S-Curve'!$C$3:$AM$3,0)),0))</f>
        <v>0</v>
      </c>
      <c r="BT64" s="99">
        <f>IF($N64="Equal",IF(AND(BT$11&gt;$K64,EOMONTH($M64,0)&gt;=BT$11),($F64-$O64)/$L64,0),IFERROR(($F64-$O64)*INDEX('S-Curve'!$C$3:$AM$39,MATCH('Development Costs'!$L64,'S-Curve'!$C$3:$C$39,0),MATCH(DATEDIF('Development Costs'!$K64,'Development Costs'!BT$11,"m")+1,'S-Curve'!$C$3:$AM$3,0)),0))</f>
        <v>0</v>
      </c>
      <c r="BU64" s="99">
        <f>IF($N64="Equal",IF(AND(BU$11&gt;$K64,EOMONTH($M64,0)&gt;=BU$11),($F64-$O64)/$L64,0),IFERROR(($F64-$O64)*INDEX('S-Curve'!$C$3:$AM$39,MATCH('Development Costs'!$L64,'S-Curve'!$C$3:$C$39,0),MATCH(DATEDIF('Development Costs'!$K64,'Development Costs'!BU$11,"m")+1,'S-Curve'!$C$3:$AM$3,0)),0))</f>
        <v>0</v>
      </c>
      <c r="BV64" s="99">
        <f>IF($N64="Equal",IF(AND(BV$11&gt;$K64,EOMONTH($M64,0)&gt;=BV$11),($F64-$O64)/$L64,0),IFERROR(($F64-$O64)*INDEX('S-Curve'!$C$3:$AM$39,MATCH('Development Costs'!$L64,'S-Curve'!$C$3:$C$39,0),MATCH(DATEDIF('Development Costs'!$K64,'Development Costs'!BV$11,"m")+1,'S-Curve'!$C$3:$AM$3,0)),0))</f>
        <v>0</v>
      </c>
      <c r="BW64" s="99">
        <f>IF($N64="Equal",IF(AND(BW$11&gt;$K64,EOMONTH($M64,0)&gt;=BW$11),($F64-$O64)/$L64,0),IFERROR(($F64-$O64)*INDEX('S-Curve'!$C$3:$AM$39,MATCH('Development Costs'!$L64,'S-Curve'!$C$3:$C$39,0),MATCH(DATEDIF('Development Costs'!$K64,'Development Costs'!BW$11,"m")+1,'S-Curve'!$C$3:$AM$3,0)),0))</f>
        <v>0</v>
      </c>
      <c r="BX64" s="99">
        <f>IF($N64="Equal",IF(AND(BX$11&gt;$K64,EOMONTH($M64,0)&gt;=BX$11),($F64-$O64)/$L64,0),IFERROR(($F64-$O64)*INDEX('S-Curve'!$C$3:$AM$39,MATCH('Development Costs'!$L64,'S-Curve'!$C$3:$C$39,0),MATCH(DATEDIF('Development Costs'!$K64,'Development Costs'!BX$11,"m")+1,'S-Curve'!$C$3:$AM$3,0)),0))</f>
        <v>0</v>
      </c>
      <c r="BY64" s="99">
        <f>IF($N64="Equal",IF(AND(BY$11&gt;$K64,EOMONTH($M64,0)&gt;=BY$11),($F64-$O64)/$L64,0),IFERROR(($F64-$O64)*INDEX('S-Curve'!$C$3:$AM$39,MATCH('Development Costs'!$L64,'S-Curve'!$C$3:$C$39,0),MATCH(DATEDIF('Development Costs'!$K64,'Development Costs'!BY$11,"m")+1,'S-Curve'!$C$3:$AM$3,0)),0))</f>
        <v>0</v>
      </c>
      <c r="BZ64" s="99">
        <f>IF($N64="Equal",IF(AND(BZ$11&gt;$K64,EOMONTH($M64,0)&gt;=BZ$11),($F64-$O64)/$L64,0),IFERROR(($F64-$O64)*INDEX('S-Curve'!$C$3:$AM$39,MATCH('Development Costs'!$L64,'S-Curve'!$C$3:$C$39,0),MATCH(DATEDIF('Development Costs'!$K64,'Development Costs'!BZ$11,"m")+1,'S-Curve'!$C$3:$AM$3,0)),0))</f>
        <v>0</v>
      </c>
      <c r="CA64" s="99">
        <f>IF($N64="Equal",IF(AND(CA$11&gt;$K64,EOMONTH($M64,0)&gt;=CA$11),($F64-$O64)/$L64,0),IFERROR(($F64-$O64)*INDEX('S-Curve'!$C$3:$AM$39,MATCH('Development Costs'!$L64,'S-Curve'!$C$3:$C$39,0),MATCH(DATEDIF('Development Costs'!$K64,'Development Costs'!CA$11,"m")+1,'S-Curve'!$C$3:$AM$3,0)),0))</f>
        <v>0</v>
      </c>
      <c r="CB64" s="99">
        <f>IF($N64="Equal",IF(AND(CB$11&gt;$K64,EOMONTH($M64,0)&gt;=CB$11),($F64-$O64)/$L64,0),IFERROR(($F64-$O64)*INDEX('S-Curve'!$C$3:$AM$39,MATCH('Development Costs'!$L64,'S-Curve'!$C$3:$C$39,0),MATCH(DATEDIF('Development Costs'!$K64,'Development Costs'!CB$11,"m")+1,'S-Curve'!$C$3:$AM$3,0)),0))</f>
        <v>0</v>
      </c>
      <c r="CC64" s="99">
        <f>IF($N64="Equal",IF(AND(CC$11&gt;$K64,EOMONTH($M64,0)&gt;=CC$11),($F64-$O64)/$L64,0),IFERROR(($F64-$O64)*INDEX('S-Curve'!$C$3:$AM$39,MATCH('Development Costs'!$L64,'S-Curve'!$C$3:$C$39,0),MATCH(DATEDIF('Development Costs'!$K64,'Development Costs'!CC$11,"m")+1,'S-Curve'!$C$3:$AM$3,0)),0))</f>
        <v>0</v>
      </c>
      <c r="CD64" s="99">
        <f>IF($N64="Equal",IF(AND(CD$11&gt;$K64,EOMONTH($M64,0)&gt;=CD$11),($F64-$O64)/$L64,0),IFERROR(($F64-$O64)*INDEX('S-Curve'!$C$3:$AM$39,MATCH('Development Costs'!$L64,'S-Curve'!$C$3:$C$39,0),MATCH(DATEDIF('Development Costs'!$K64,'Development Costs'!CD$11,"m")+1,'S-Curve'!$C$3:$AM$3,0)),0))</f>
        <v>0</v>
      </c>
      <c r="CE64" s="99">
        <f>IF($N64="Equal",IF(AND(CE$11&gt;$K64,EOMONTH($M64,0)&gt;=CE$11),($F64-$O64)/$L64,0),IFERROR(($F64-$O64)*INDEX('S-Curve'!$C$3:$AM$39,MATCH('Development Costs'!$L64,'S-Curve'!$C$3:$C$39,0),MATCH(DATEDIF('Development Costs'!$K64,'Development Costs'!CE$11,"m")+1,'S-Curve'!$C$3:$AM$3,0)),0))</f>
        <v>0</v>
      </c>
      <c r="CF64" s="99">
        <f>IF($N64="Equal",IF(AND(CF$11&gt;$K64,EOMONTH($M64,0)&gt;=CF$11),($F64-$O64)/$L64,0),IFERROR(($F64-$O64)*INDEX('S-Curve'!$C$3:$AM$39,MATCH('Development Costs'!$L64,'S-Curve'!$C$3:$C$39,0),MATCH(DATEDIF('Development Costs'!$K64,'Development Costs'!CF$11,"m")+1,'S-Curve'!$C$3:$AM$3,0)),0))</f>
        <v>0</v>
      </c>
      <c r="CG64" s="99">
        <f>IF($N64="Equal",IF(AND(CG$11&gt;$K64,EOMONTH($M64,0)&gt;=CG$11),($F64-$O64)/$L64,0),IFERROR(($F64-$O64)*INDEX('S-Curve'!$C$3:$AM$39,MATCH('Development Costs'!$L64,'S-Curve'!$C$3:$C$39,0),MATCH(DATEDIF('Development Costs'!$K64,'Development Costs'!CG$11,"m")+1,'S-Curve'!$C$3:$AM$3,0)),0))</f>
        <v>0</v>
      </c>
      <c r="CH64" s="99">
        <f>IF($N64="Equal",IF(AND(CH$11&gt;$K64,EOMONTH($M64,0)&gt;=CH$11),($F64-$O64)/$L64,0),IFERROR(($F64-$O64)*INDEX('S-Curve'!$C$3:$AM$39,MATCH('Development Costs'!$L64,'S-Curve'!$C$3:$C$39,0),MATCH(DATEDIF('Development Costs'!$K64,'Development Costs'!CH$11,"m")+1,'S-Curve'!$C$3:$AM$3,0)),0))</f>
        <v>0</v>
      </c>
      <c r="CI64" s="99">
        <f>IF($N64="Equal",IF(AND(CI$11&gt;$K64,EOMONTH($M64,0)&gt;=CI$11),($F64-$O64)/$L64,0),IFERROR(($F64-$O64)*INDEX('S-Curve'!$C$3:$AM$39,MATCH('Development Costs'!$L64,'S-Curve'!$C$3:$C$39,0),MATCH(DATEDIF('Development Costs'!$K64,'Development Costs'!CI$11,"m")+1,'S-Curve'!$C$3:$AM$3,0)),0))</f>
        <v>0</v>
      </c>
      <c r="CJ64" s="99">
        <f>IF($N64="Equal",IF(AND(CJ$11&gt;$K64,EOMONTH($M64,0)&gt;=CJ$11),($F64-$O64)/$L64,0),IFERROR(($F64-$O64)*INDEX('S-Curve'!$C$3:$AM$39,MATCH('Development Costs'!$L64,'S-Curve'!$C$3:$C$39,0),MATCH(DATEDIF('Development Costs'!$K64,'Development Costs'!CJ$11,"m")+1,'S-Curve'!$C$3:$AM$3,0)),0))</f>
        <v>0</v>
      </c>
      <c r="CK64" s="99">
        <f>IF($N64="Equal",IF(AND(CK$11&gt;$K64,EOMONTH($M64,0)&gt;=CK$11),($F64-$O64)/$L64,0),IFERROR(($F64-$O64)*INDEX('S-Curve'!$C$3:$AM$39,MATCH('Development Costs'!$L64,'S-Curve'!$C$3:$C$39,0),MATCH(DATEDIF('Development Costs'!$K64,'Development Costs'!CK$11,"m")+1,'S-Curve'!$C$3:$AM$3,0)),0))</f>
        <v>0</v>
      </c>
      <c r="CL64" s="99">
        <f>IF($N64="Equal",IF(AND(CL$11&gt;$K64,EOMONTH($M64,0)&gt;=CL$11),($F64-$O64)/$L64,0),IFERROR(($F64-$O64)*INDEX('S-Curve'!$C$3:$AM$39,MATCH('Development Costs'!$L64,'S-Curve'!$C$3:$C$39,0),MATCH(DATEDIF('Development Costs'!$K64,'Development Costs'!CL$11,"m")+1,'S-Curve'!$C$3:$AM$3,0)),0))</f>
        <v>0</v>
      </c>
      <c r="CM64" s="99">
        <f>IF($N64="Equal",IF(AND(CM$11&gt;$K64,EOMONTH($M64,0)&gt;=CM$11),($F64-$O64)/$L64,0),IFERROR(($F64-$O64)*INDEX('S-Curve'!$C$3:$AM$39,MATCH('Development Costs'!$L64,'S-Curve'!$C$3:$C$39,0),MATCH(DATEDIF('Development Costs'!$K64,'Development Costs'!CM$11,"m")+1,'S-Curve'!$C$3:$AM$3,0)),0))</f>
        <v>0</v>
      </c>
      <c r="CN64" s="99">
        <f>IF($N64="Equal",IF(AND(CN$11&gt;$K64,EOMONTH($M64,0)&gt;=CN$11),($F64-$O64)/$L64,0),IFERROR(($F64-$O64)*INDEX('S-Curve'!$C$3:$AM$39,MATCH('Development Costs'!$L64,'S-Curve'!$C$3:$C$39,0),MATCH(DATEDIF('Development Costs'!$K64,'Development Costs'!CN$11,"m")+1,'S-Curve'!$C$3:$AM$3,0)),0))</f>
        <v>0</v>
      </c>
      <c r="CO64" s="99">
        <f>IF($N64="Equal",IF(AND(CO$11&gt;$K64,EOMONTH($M64,0)&gt;=CO$11),($F64-$O64)/$L64,0),IFERROR(($F64-$O64)*INDEX('S-Curve'!$C$3:$AM$39,MATCH('Development Costs'!$L64,'S-Curve'!$C$3:$C$39,0),MATCH(DATEDIF('Development Costs'!$K64,'Development Costs'!CO$11,"m")+1,'S-Curve'!$C$3:$AM$3,0)),0))</f>
        <v>0</v>
      </c>
      <c r="CP64" s="99">
        <f>IF($N64="Equal",IF(AND(CP$11&gt;$K64,EOMONTH($M64,0)&gt;=CP$11),($F64-$O64)/$L64,0),IFERROR(($F64-$O64)*INDEX('S-Curve'!$C$3:$AM$39,MATCH('Development Costs'!$L64,'S-Curve'!$C$3:$C$39,0),MATCH(DATEDIF('Development Costs'!$K64,'Development Costs'!CP$11,"m")+1,'S-Curve'!$C$3:$AM$3,0)),0))</f>
        <v>0</v>
      </c>
      <c r="CQ64" s="99">
        <f>IF($N64="Equal",IF(AND(CQ$11&gt;$K64,EOMONTH($M64,0)&gt;=CQ$11),($F64-$O64)/$L64,0),IFERROR(($F64-$O64)*INDEX('S-Curve'!$C$3:$AM$39,MATCH('Development Costs'!$L64,'S-Curve'!$C$3:$C$39,0),MATCH(DATEDIF('Development Costs'!$K64,'Development Costs'!CQ$11,"m")+1,'S-Curve'!$C$3:$AM$3,0)),0))</f>
        <v>0</v>
      </c>
      <c r="CR64" s="99">
        <f>IF($N64="Equal",IF(AND(CR$11&gt;$K64,EOMONTH($M64,0)&gt;=CR$11),($F64-$O64)/$L64,0),IFERROR(($F64-$O64)*INDEX('S-Curve'!$C$3:$AM$39,MATCH('Development Costs'!$L64,'S-Curve'!$C$3:$C$39,0),MATCH(DATEDIF('Development Costs'!$K64,'Development Costs'!CR$11,"m")+1,'S-Curve'!$C$3:$AM$3,0)),0))</f>
        <v>0</v>
      </c>
      <c r="CS64" s="99">
        <f>IF($N64="Equal",IF(AND(CS$11&gt;$K64,EOMONTH($M64,0)&gt;=CS$11),($F64-$O64)/$L64,0),IFERROR(($F64-$O64)*INDEX('S-Curve'!$C$3:$AM$39,MATCH('Development Costs'!$L64,'S-Curve'!$C$3:$C$39,0),MATCH(DATEDIF('Development Costs'!$K64,'Development Costs'!CS$11,"m")+1,'S-Curve'!$C$3:$AM$3,0)),0))</f>
        <v>0</v>
      </c>
      <c r="CT64" s="99">
        <f>IF($N64="Equal",IF(AND(CT$11&gt;$K64,EOMONTH($M64,0)&gt;=CT$11),($F64-$O64)/$L64,0),IFERROR(($F64-$O64)*INDEX('S-Curve'!$C$3:$AM$39,MATCH('Development Costs'!$L64,'S-Curve'!$C$3:$C$39,0),MATCH(DATEDIF('Development Costs'!$K64,'Development Costs'!CT$11,"m")+1,'S-Curve'!$C$3:$AM$3,0)),0))</f>
        <v>0</v>
      </c>
      <c r="CU64" s="99">
        <f>IF($N64="Equal",IF(AND(CU$11&gt;$K64,EOMONTH($M64,0)&gt;=CU$11),($F64-$O64)/$L64,0),IFERROR(($F64-$O64)*INDEX('S-Curve'!$C$3:$AM$39,MATCH('Development Costs'!$L64,'S-Curve'!$C$3:$C$39,0),MATCH(DATEDIF('Development Costs'!$K64,'Development Costs'!CU$11,"m")+1,'S-Curve'!$C$3:$AM$3,0)),0))</f>
        <v>0</v>
      </c>
      <c r="CV64" s="99">
        <f>IF($N64="Equal",IF(AND(CV$11&gt;$K64,EOMONTH($M64,0)&gt;=CV$11),($F64-$O64)/$L64,0),IFERROR(($F64-$O64)*INDEX('S-Curve'!$C$3:$AM$39,MATCH('Development Costs'!$L64,'S-Curve'!$C$3:$C$39,0),MATCH(DATEDIF('Development Costs'!$K64,'Development Costs'!CV$11,"m")+1,'S-Curve'!$C$3:$AM$3,0)),0))</f>
        <v>0</v>
      </c>
      <c r="CW64" s="99">
        <f>IF($N64="Equal",IF(AND(CW$11&gt;$K64,EOMONTH($M64,0)&gt;=CW$11),($F64-$O64)/$L64,0),IFERROR(($F64-$O64)*INDEX('S-Curve'!$C$3:$AM$39,MATCH('Development Costs'!$L64,'S-Curve'!$C$3:$C$39,0),MATCH(DATEDIF('Development Costs'!$K64,'Development Costs'!CW$11,"m")+1,'S-Curve'!$C$3:$AM$3,0)),0))</f>
        <v>0</v>
      </c>
      <c r="CX64" s="99">
        <f>IF($N64="Equal",IF(AND(CX$11&gt;$K64,EOMONTH($M64,0)&gt;=CX$11),($F64-$O64)/$L64,0),IFERROR(($F64-$O64)*INDEX('S-Curve'!$C$3:$AM$39,MATCH('Development Costs'!$L64,'S-Curve'!$C$3:$C$39,0),MATCH(DATEDIF('Development Costs'!$K64,'Development Costs'!CX$11,"m")+1,'S-Curve'!$C$3:$AM$3,0)),0))</f>
        <v>0</v>
      </c>
      <c r="CY64" s="99">
        <f>IF($N64="Equal",IF(AND(CY$11&gt;$K64,EOMONTH($M64,0)&gt;=CY$11),($F64-$O64)/$L64,0),IFERROR(($F64-$O64)*INDEX('S-Curve'!$C$3:$AM$39,MATCH('Development Costs'!$L64,'S-Curve'!$C$3:$C$39,0),MATCH(DATEDIF('Development Costs'!$K64,'Development Costs'!CY$11,"m")+1,'S-Curve'!$C$3:$AM$3,0)),0))</f>
        <v>0</v>
      </c>
      <c r="CZ64" s="99">
        <f>IF($N64="Equal",IF(AND(CZ$11&gt;$K64,EOMONTH($M64,0)&gt;=CZ$11),($F64-$O64)/$L64,0),IFERROR(($F64-$O64)*INDEX('S-Curve'!$C$3:$AM$39,MATCH('Development Costs'!$L64,'S-Curve'!$C$3:$C$39,0),MATCH(DATEDIF('Development Costs'!$K64,'Development Costs'!CZ$11,"m")+1,'S-Curve'!$C$3:$AM$3,0)),0))</f>
        <v>0</v>
      </c>
      <c r="DA64" s="99">
        <f>IF($N64="Equal",IF(AND(DA$11&gt;$K64,EOMONTH($M64,0)&gt;=DA$11),($F64-$O64)/$L64,0),IFERROR(($F64-$O64)*INDEX('S-Curve'!$C$3:$AM$39,MATCH('Development Costs'!$L64,'S-Curve'!$C$3:$C$39,0),MATCH(DATEDIF('Development Costs'!$K64,'Development Costs'!DA$11,"m")+1,'S-Curve'!$C$3:$AM$3,0)),0))</f>
        <v>0</v>
      </c>
      <c r="DB64" s="99">
        <f>IF($N64="Equal",IF(AND(DB$11&gt;$K64,EOMONTH($M64,0)&gt;=DB$11),($F64-$O64)/$L64,0),IFERROR(($F64-$O64)*INDEX('S-Curve'!$C$3:$AM$39,MATCH('Development Costs'!$L64,'S-Curve'!$C$3:$C$39,0),MATCH(DATEDIF('Development Costs'!$K64,'Development Costs'!DB$11,"m")+1,'S-Curve'!$C$3:$AM$3,0)),0))</f>
        <v>0</v>
      </c>
      <c r="DC64" s="99">
        <f>IF($N64="Equal",IF(AND(DC$11&gt;$K64,EOMONTH($M64,0)&gt;=DC$11),($F64-$O64)/$L64,0),IFERROR(($F64-$O64)*INDEX('S-Curve'!$C$3:$AM$39,MATCH('Development Costs'!$L64,'S-Curve'!$C$3:$C$39,0),MATCH(DATEDIF('Development Costs'!$K64,'Development Costs'!DC$11,"m")+1,'S-Curve'!$C$3:$AM$3,0)),0))</f>
        <v>0</v>
      </c>
      <c r="DD64" s="99">
        <f>IF($N64="Equal",IF(AND(DD$11&gt;$K64,EOMONTH($M64,0)&gt;=DD$11),($F64-$O64)/$L64,0),IFERROR(($F64-$O64)*INDEX('S-Curve'!$C$3:$AM$39,MATCH('Development Costs'!$L64,'S-Curve'!$C$3:$C$39,0),MATCH(DATEDIF('Development Costs'!$K64,'Development Costs'!DD$11,"m")+1,'S-Curve'!$C$3:$AM$3,0)),0))</f>
        <v>0</v>
      </c>
      <c r="DE64" s="99">
        <f>IF($N64="Equal",IF(AND(DE$11&gt;$K64,EOMONTH($M64,0)&gt;=DE$11),($F64-$O64)/$L64,0),IFERROR(($F64-$O64)*INDEX('S-Curve'!$C$3:$AM$39,MATCH('Development Costs'!$L64,'S-Curve'!$C$3:$C$39,0),MATCH(DATEDIF('Development Costs'!$K64,'Development Costs'!DE$11,"m")+1,'S-Curve'!$C$3:$AM$3,0)),0))</f>
        <v>0</v>
      </c>
      <c r="DF64" s="99">
        <f>IF($N64="Equal",IF(AND(DF$11&gt;$K64,EOMONTH($M64,0)&gt;=DF$11),($F64-$O64)/$L64,0),IFERROR(($F64-$O64)*INDEX('S-Curve'!$C$3:$AM$39,MATCH('Development Costs'!$L64,'S-Curve'!$C$3:$C$39,0),MATCH(DATEDIF('Development Costs'!$K64,'Development Costs'!DF$11,"m")+1,'S-Curve'!$C$3:$AM$3,0)),0))</f>
        <v>0</v>
      </c>
      <c r="DG64" s="99">
        <f>IF($N64="Equal",IF(AND(DG$11&gt;$K64,EOMONTH($M64,0)&gt;=DG$11),($F64-$O64)/$L64,0),IFERROR(($F64-$O64)*INDEX('S-Curve'!$C$3:$AM$39,MATCH('Development Costs'!$L64,'S-Curve'!$C$3:$C$39,0),MATCH(DATEDIF('Development Costs'!$K64,'Development Costs'!DG$11,"m")+1,'S-Curve'!$C$3:$AM$3,0)),0))</f>
        <v>0</v>
      </c>
      <c r="DH64" s="99">
        <f>IF($N64="Equal",IF(AND(DH$11&gt;$K64,EOMONTH($M64,0)&gt;=DH$11),($F64-$O64)/$L64,0),IFERROR(($F64-$O64)*INDEX('S-Curve'!$C$3:$AM$39,MATCH('Development Costs'!$L64,'S-Curve'!$C$3:$C$39,0),MATCH(DATEDIF('Development Costs'!$K64,'Development Costs'!DH$11,"m")+1,'S-Curve'!$C$3:$AM$3,0)),0))</f>
        <v>0</v>
      </c>
      <c r="DI64" s="99">
        <f>IF($N64="Equal",IF(AND(DI$11&gt;$K64,EOMONTH($M64,0)&gt;=DI$11),($F64-$O64)/$L64,0),IFERROR(($F64-$O64)*INDEX('S-Curve'!$C$3:$AM$39,MATCH('Development Costs'!$L64,'S-Curve'!$C$3:$C$39,0),MATCH(DATEDIF('Development Costs'!$K64,'Development Costs'!DI$11,"m")+1,'S-Curve'!$C$3:$AM$3,0)),0))</f>
        <v>0</v>
      </c>
      <c r="DJ64" s="99">
        <f>IF($N64="Equal",IF(AND(DJ$11&gt;$K64,EOMONTH($M64,0)&gt;=DJ$11),($F64-$O64)/$L64,0),IFERROR(($F64-$O64)*INDEX('S-Curve'!$C$3:$AM$39,MATCH('Development Costs'!$L64,'S-Curve'!$C$3:$C$39,0),MATCH(DATEDIF('Development Costs'!$K64,'Development Costs'!DJ$11,"m")+1,'S-Curve'!$C$3:$AM$3,0)),0))</f>
        <v>0</v>
      </c>
      <c r="DK64" s="99">
        <f>IF($N64="Equal",IF(AND(DK$11&gt;$K64,EOMONTH($M64,0)&gt;=DK$11),($F64-$O64)/$L64,0),IFERROR(($F64-$O64)*INDEX('S-Curve'!$C$3:$AM$39,MATCH('Development Costs'!$L64,'S-Curve'!$C$3:$C$39,0),MATCH(DATEDIF('Development Costs'!$K64,'Development Costs'!DK$11,"m")+1,'S-Curve'!$C$3:$AM$3,0)),0))</f>
        <v>0</v>
      </c>
      <c r="DL64" s="99">
        <f>IF($N64="Equal",IF(AND(DL$11&gt;$K64,EOMONTH($M64,0)&gt;=DL$11),($F64-$O64)/$L64,0),IFERROR(($F64-$O64)*INDEX('S-Curve'!$C$3:$AM$39,MATCH('Development Costs'!$L64,'S-Curve'!$C$3:$C$39,0),MATCH(DATEDIF('Development Costs'!$K64,'Development Costs'!DL$11,"m")+1,'S-Curve'!$C$3:$AM$3,0)),0))</f>
        <v>0</v>
      </c>
      <c r="DM64" s="99">
        <f>IF($N64="Equal",IF(AND(DM$11&gt;$K64,EOMONTH($M64,0)&gt;=DM$11),($F64-$O64)/$L64,0),IFERROR(($F64-$O64)*INDEX('S-Curve'!$C$3:$AM$39,MATCH('Development Costs'!$L64,'S-Curve'!$C$3:$C$39,0),MATCH(DATEDIF('Development Costs'!$K64,'Development Costs'!DM$11,"m")+1,'S-Curve'!$C$3:$AM$3,0)),0))</f>
        <v>0</v>
      </c>
      <c r="DN64" s="99">
        <f>IF($N64="Equal",IF(AND(DN$11&gt;$K64,EOMONTH($M64,0)&gt;=DN$11),($F64-$O64)/$L64,0),IFERROR(($F64-$O64)*INDEX('S-Curve'!$C$3:$AM$39,MATCH('Development Costs'!$L64,'S-Curve'!$C$3:$C$39,0),MATCH(DATEDIF('Development Costs'!$K64,'Development Costs'!DN$11,"m")+1,'S-Curve'!$C$3:$AM$3,0)),0))</f>
        <v>0</v>
      </c>
      <c r="DO64" s="99">
        <f>IF($N64="Equal",IF(AND(DO$11&gt;$K64,EOMONTH($M64,0)&gt;=DO$11),($F64-$O64)/$L64,0),IFERROR(($F64-$O64)*INDEX('S-Curve'!$C$3:$AM$39,MATCH('Development Costs'!$L64,'S-Curve'!$C$3:$C$39,0),MATCH(DATEDIF('Development Costs'!$K64,'Development Costs'!DO$11,"m")+1,'S-Curve'!$C$3:$AM$3,0)),0))</f>
        <v>0</v>
      </c>
      <c r="DP64" s="99">
        <f>IF($N64="Equal",IF(AND(DP$11&gt;$K64,EOMONTH($M64,0)&gt;=DP$11),($F64-$O64)/$L64,0),IFERROR(($F64-$O64)*INDEX('S-Curve'!$C$3:$AM$39,MATCH('Development Costs'!$L64,'S-Curve'!$C$3:$C$39,0),MATCH(DATEDIF('Development Costs'!$K64,'Development Costs'!DP$11,"m")+1,'S-Curve'!$C$3:$AM$3,0)),0))</f>
        <v>0</v>
      </c>
      <c r="DQ64" s="99">
        <f>IF($N64="Equal",IF(AND(DQ$11&gt;$K64,EOMONTH($M64,0)&gt;=DQ$11),($F64-$O64)/$L64,0),IFERROR(($F64-$O64)*INDEX('S-Curve'!$C$3:$AM$39,MATCH('Development Costs'!$L64,'S-Curve'!$C$3:$C$39,0),MATCH(DATEDIF('Development Costs'!$K64,'Development Costs'!DQ$11,"m")+1,'S-Curve'!$C$3:$AM$3,0)),0))</f>
        <v>0</v>
      </c>
      <c r="DR64" s="99">
        <f>IF($N64="Equal",IF(AND(DR$11&gt;$K64,EOMONTH($M64,0)&gt;=DR$11),($F64-$O64)/$L64,0),IFERROR(($F64-$O64)*INDEX('S-Curve'!$C$3:$AM$39,MATCH('Development Costs'!$L64,'S-Curve'!$C$3:$C$39,0),MATCH(DATEDIF('Development Costs'!$K64,'Development Costs'!DR$11,"m")+1,'S-Curve'!$C$3:$AM$3,0)),0))</f>
        <v>0</v>
      </c>
      <c r="DS64" s="99">
        <f>IF($N64="Equal",IF(AND(DS$11&gt;$K64,EOMONTH($M64,0)&gt;=DS$11),($F64-$O64)/$L64,0),IFERROR(($F64-$O64)*INDEX('S-Curve'!$C$3:$AM$39,MATCH('Development Costs'!$L64,'S-Curve'!$C$3:$C$39,0),MATCH(DATEDIF('Development Costs'!$K64,'Development Costs'!DS$11,"m")+1,'S-Curve'!$C$3:$AM$3,0)),0))</f>
        <v>0</v>
      </c>
      <c r="DT64" s="99">
        <f>IF($N64="Equal",IF(AND(DT$11&gt;$K64,EOMONTH($M64,0)&gt;=DT$11),($F64-$O64)/$L64,0),IFERROR(($F64-$O64)*INDEX('S-Curve'!$C$3:$AM$39,MATCH('Development Costs'!$L64,'S-Curve'!$C$3:$C$39,0),MATCH(DATEDIF('Development Costs'!$K64,'Development Costs'!DT$11,"m")+1,'S-Curve'!$C$3:$AM$3,0)),0))</f>
        <v>0</v>
      </c>
      <c r="DU64" s="99">
        <f>IF($N64="Equal",IF(AND(DU$11&gt;$K64,EOMONTH($M64,0)&gt;=DU$11),($F64-$O64)/$L64,0),IFERROR(($F64-$O64)*INDEX('S-Curve'!$C$3:$AM$39,MATCH('Development Costs'!$L64,'S-Curve'!$C$3:$C$39,0),MATCH(DATEDIF('Development Costs'!$K64,'Development Costs'!DU$11,"m")+1,'S-Curve'!$C$3:$AM$3,0)),0))</f>
        <v>0</v>
      </c>
      <c r="DV64" s="99">
        <f>IF($N64="Equal",IF(AND(DV$11&gt;$K64,EOMONTH($M64,0)&gt;=DV$11),($F64-$O64)/$L64,0),IFERROR(($F64-$O64)*INDEX('S-Curve'!$C$3:$AM$39,MATCH('Development Costs'!$L64,'S-Curve'!$C$3:$C$39,0),MATCH(DATEDIF('Development Costs'!$K64,'Development Costs'!DV$11,"m")+1,'S-Curve'!$C$3:$AM$3,0)),0))</f>
        <v>0</v>
      </c>
      <c r="DW64" s="99">
        <f>IF($N64="Equal",IF(AND(DW$11&gt;$K64,EOMONTH($M64,0)&gt;=DW$11),($F64-$O64)/$L64,0),IFERROR(($F64-$O64)*INDEX('S-Curve'!$C$3:$AM$39,MATCH('Development Costs'!$L64,'S-Curve'!$C$3:$C$39,0),MATCH(DATEDIF('Development Costs'!$K64,'Development Costs'!DW$11,"m")+1,'S-Curve'!$C$3:$AM$3,0)),0))</f>
        <v>0</v>
      </c>
      <c r="DX64" s="99">
        <f>IF($N64="Equal",IF(AND(DX$11&gt;$K64,EOMONTH($M64,0)&gt;=DX$11),($F64-$O64)/$L64,0),IFERROR(($F64-$O64)*INDEX('S-Curve'!$C$3:$AM$39,MATCH('Development Costs'!$L64,'S-Curve'!$C$3:$C$39,0),MATCH(DATEDIF('Development Costs'!$K64,'Development Costs'!DX$11,"m")+1,'S-Curve'!$C$3:$AM$3,0)),0))</f>
        <v>0</v>
      </c>
      <c r="DY64" s="99">
        <f>IF($N64="Equal",IF(AND(DY$11&gt;$K64,EOMONTH($M64,0)&gt;=DY$11),($F64-$O64)/$L64,0),IFERROR(($F64-$O64)*INDEX('S-Curve'!$C$3:$AM$39,MATCH('Development Costs'!$L64,'S-Curve'!$C$3:$C$39,0),MATCH(DATEDIF('Development Costs'!$K64,'Development Costs'!DY$11,"m")+1,'S-Curve'!$C$3:$AM$3,0)),0))</f>
        <v>0</v>
      </c>
      <c r="DZ64" s="99">
        <f>IF($N64="Equal",IF(AND(DZ$11&gt;$K64,EOMONTH($M64,0)&gt;=DZ$11),($F64-$O64)/$L64,0),IFERROR(($F64-$O64)*INDEX('S-Curve'!$C$3:$AM$39,MATCH('Development Costs'!$L64,'S-Curve'!$C$3:$C$39,0),MATCH(DATEDIF('Development Costs'!$K64,'Development Costs'!DZ$11,"m")+1,'S-Curve'!$C$3:$AM$3,0)),0))</f>
        <v>0</v>
      </c>
      <c r="EA64" s="99">
        <f>IF($N64="Equal",IF(AND(EA$11&gt;$K64,EOMONTH($M64,0)&gt;=EA$11),($F64-$O64)/$L64,0),IFERROR(($F64-$O64)*INDEX('S-Curve'!$C$3:$AM$39,MATCH('Development Costs'!$L64,'S-Curve'!$C$3:$C$39,0),MATCH(DATEDIF('Development Costs'!$K64,'Development Costs'!EA$11,"m")+1,'S-Curve'!$C$3:$AM$3,0)),0))</f>
        <v>0</v>
      </c>
      <c r="EB64" s="99">
        <f>IF($N64="Equal",IF(AND(EB$11&gt;$K64,EOMONTH($M64,0)&gt;=EB$11),($F64-$O64)/$L64,0),IFERROR(($F64-$O64)*INDEX('S-Curve'!$C$3:$AM$39,MATCH('Development Costs'!$L64,'S-Curve'!$C$3:$C$39,0),MATCH(DATEDIF('Development Costs'!$K64,'Development Costs'!EB$11,"m")+1,'S-Curve'!$C$3:$AM$3,0)),0))</f>
        <v>0</v>
      </c>
      <c r="EC64" s="99">
        <f>IF($N64="Equal",IF(AND(EC$11&gt;$K64,EOMONTH($M64,0)&gt;=EC$11),($F64-$O64)/$L64,0),IFERROR(($F64-$O64)*INDEX('S-Curve'!$C$3:$AM$39,MATCH('Development Costs'!$L64,'S-Curve'!$C$3:$C$39,0),MATCH(DATEDIF('Development Costs'!$K64,'Development Costs'!EC$11,"m")+1,'S-Curve'!$C$3:$AM$3,0)),0))</f>
        <v>0</v>
      </c>
      <c r="ED64" s="99">
        <f>IF($N64="Equal",IF(AND(ED$11&gt;$K64,EOMONTH($M64,0)&gt;=ED$11),($F64-$O64)/$L64,0),IFERROR(($F64-$O64)*INDEX('S-Curve'!$C$3:$AM$39,MATCH('Development Costs'!$L64,'S-Curve'!$C$3:$C$39,0),MATCH(DATEDIF('Development Costs'!$K64,'Development Costs'!ED$11,"m")+1,'S-Curve'!$C$3:$AM$3,0)),0))</f>
        <v>0</v>
      </c>
      <c r="EE64" s="99">
        <f>IF($N64="Equal",IF(AND(EE$11&gt;$K64,EOMONTH($M64,0)&gt;=EE$11),($F64-$O64)/$L64,0),IFERROR(($F64-$O64)*INDEX('S-Curve'!$C$3:$AM$39,MATCH('Development Costs'!$L64,'S-Curve'!$C$3:$C$39,0),MATCH(DATEDIF('Development Costs'!$K64,'Development Costs'!EE$11,"m")+1,'S-Curve'!$C$3:$AM$3,0)),0))</f>
        <v>0</v>
      </c>
      <c r="EF64" s="99">
        <f>IF($N64="Equal",IF(AND(EF$11&gt;$K64,EOMONTH($M64,0)&gt;=EF$11),($F64-$O64)/$L64,0),IFERROR(($F64-$O64)*INDEX('S-Curve'!$C$3:$AM$39,MATCH('Development Costs'!$L64,'S-Curve'!$C$3:$C$39,0),MATCH(DATEDIF('Development Costs'!$K64,'Development Costs'!EF$11,"m")+1,'S-Curve'!$C$3:$AM$3,0)),0))</f>
        <v>0</v>
      </c>
      <c r="EG64" s="99">
        <f>IF(EC64="Equal",IF(AND(EG$11&gt;$K64,EOMONTH($M64,0)&gt;=EG$11),($F64-$O64)/$L64,0),IFERROR(($F64-$O64)*INDEX('S-Curve'!$C$3:$AM$39,MATCH('Development Costs'!$L64,'S-Curve'!$C$3:$C$39,0),MATCH(DATEDIF('Development Costs'!$K64,'Development Costs'!EG$11,"m")+1,'S-Curve'!$C$3:$AM$3,0)),0))</f>
        <v>0</v>
      </c>
    </row>
    <row r="65" spans="2:137">
      <c r="B65" s="5" t="s">
        <v>369</v>
      </c>
      <c r="F65" s="71">
        <v>400000</v>
      </c>
      <c r="G65" s="105">
        <f t="shared" si="27"/>
        <v>1.6879916275615272</v>
      </c>
      <c r="H65" s="99">
        <f>F65/Assumptions!$D$60</f>
        <v>2162.1621621621621</v>
      </c>
      <c r="I65" s="32">
        <f t="shared" ca="1" si="28"/>
        <v>4.1920602107950481E-3</v>
      </c>
      <c r="K65" s="73">
        <f>Assumptions!$D$19</f>
        <v>46539</v>
      </c>
      <c r="L65" s="155">
        <v>12</v>
      </c>
      <c r="M65" s="149">
        <f t="shared" si="29"/>
        <v>46874</v>
      </c>
      <c r="N65" s="70" t="s">
        <v>400</v>
      </c>
      <c r="O65" s="71">
        <v>0</v>
      </c>
      <c r="P65" s="1" t="str">
        <f t="shared" si="8"/>
        <v/>
      </c>
      <c r="Q65" s="99">
        <f t="shared" si="30"/>
        <v>0</v>
      </c>
      <c r="R65" s="99">
        <f>IF($N65="Equal",IF(AND(R$11&gt;$K65,EOMONTH($M65,0)&gt;=R$11),($F65-$O65)/$L65,0),IFERROR(($F65-$O65)*INDEX('S-Curve'!$C$3:$AM$39,MATCH('Development Costs'!$L65,'S-Curve'!$C$3:$C$39,0),MATCH(DATEDIF('Development Costs'!$K65,'Development Costs'!R$11,"m")+1,'S-Curve'!$C$3:$AM$3,0)),0))</f>
        <v>0</v>
      </c>
      <c r="S65" s="99">
        <f>IF($N65="Equal",IF(AND(S$11&gt;$K65,EOMONTH($M65,0)&gt;=S$11),($F65-$O65)/$L65,0),IFERROR(($F65-$O65)*INDEX('S-Curve'!$C$3:$AM$39,MATCH('Development Costs'!$L65,'S-Curve'!$C$3:$C$39,0),MATCH(DATEDIF('Development Costs'!$K65,'Development Costs'!S$11,"m")+1,'S-Curve'!$C$3:$AM$3,0)),0))</f>
        <v>0</v>
      </c>
      <c r="T65" s="99">
        <f>IF($N65="Equal",IF(AND(T$11&gt;$K65,EOMONTH($M65,0)&gt;=T$11),($F65-$O65)/$L65,0),IFERROR(($F65-$O65)*INDEX('S-Curve'!$C$3:$AM$39,MATCH('Development Costs'!$L65,'S-Curve'!$C$3:$C$39,0),MATCH(DATEDIF('Development Costs'!$K65,'Development Costs'!T$11,"m")+1,'S-Curve'!$C$3:$AM$3,0)),0))</f>
        <v>0</v>
      </c>
      <c r="U65" s="99">
        <f>IF($N65="Equal",IF(AND(U$11&gt;$K65,EOMONTH($M65,0)&gt;=U$11),($F65-$O65)/$L65,0),IFERROR(($F65-$O65)*INDEX('S-Curve'!$C$3:$AM$39,MATCH('Development Costs'!$L65,'S-Curve'!$C$3:$C$39,0),MATCH(DATEDIF('Development Costs'!$K65,'Development Costs'!U$11,"m")+1,'S-Curve'!$C$3:$AM$3,0)),0))</f>
        <v>0</v>
      </c>
      <c r="V65" s="99">
        <f>IF($N65="Equal",IF(AND(V$11&gt;$K65,EOMONTH($M65,0)&gt;=V$11),($F65-$O65)/$L65,0),IFERROR(($F65-$O65)*INDEX('S-Curve'!$C$3:$AM$39,MATCH('Development Costs'!$L65,'S-Curve'!$C$3:$C$39,0),MATCH(DATEDIF('Development Costs'!$K65,'Development Costs'!V$11,"m")+1,'S-Curve'!$C$3:$AM$3,0)),0))</f>
        <v>0</v>
      </c>
      <c r="W65" s="99">
        <f>IF($N65="Equal",IF(AND(W$11&gt;$K65,EOMONTH($M65,0)&gt;=W$11),($F65-$O65)/$L65,0),IFERROR(($F65-$O65)*INDEX('S-Curve'!$C$3:$AM$39,MATCH('Development Costs'!$L65,'S-Curve'!$C$3:$C$39,0),MATCH(DATEDIF('Development Costs'!$K65,'Development Costs'!W$11,"m")+1,'S-Curve'!$C$3:$AM$3,0)),0))</f>
        <v>0</v>
      </c>
      <c r="X65" s="99">
        <f>IF($N65="Equal",IF(AND(X$11&gt;$K65,EOMONTH($M65,0)&gt;=X$11),($F65-$O65)/$L65,0),IFERROR(($F65-$O65)*INDEX('S-Curve'!$C$3:$AM$39,MATCH('Development Costs'!$L65,'S-Curve'!$C$3:$C$39,0),MATCH(DATEDIF('Development Costs'!$K65,'Development Costs'!X$11,"m")+1,'S-Curve'!$C$3:$AM$3,0)),0))</f>
        <v>0</v>
      </c>
      <c r="Y65" s="99">
        <f>IF($N65="Equal",IF(AND(Y$11&gt;$K65,EOMONTH($M65,0)&gt;=Y$11),($F65-$O65)/$L65,0),IFERROR(($F65-$O65)*INDEX('S-Curve'!$C$3:$AM$39,MATCH('Development Costs'!$L65,'S-Curve'!$C$3:$C$39,0),MATCH(DATEDIF('Development Costs'!$K65,'Development Costs'!Y$11,"m")+1,'S-Curve'!$C$3:$AM$3,0)),0))</f>
        <v>0</v>
      </c>
      <c r="Z65" s="99">
        <f>IF($N65="Equal",IF(AND(Z$11&gt;$K65,EOMONTH($M65,0)&gt;=Z$11),($F65-$O65)/$L65,0),IFERROR(($F65-$O65)*INDEX('S-Curve'!$C$3:$AM$39,MATCH('Development Costs'!$L65,'S-Curve'!$C$3:$C$39,0),MATCH(DATEDIF('Development Costs'!$K65,'Development Costs'!Z$11,"m")+1,'S-Curve'!$C$3:$AM$3,0)),0))</f>
        <v>0</v>
      </c>
      <c r="AA65" s="99">
        <f>IF($N65="Equal",IF(AND(AA$11&gt;$K65,EOMONTH($M65,0)&gt;=AA$11),($F65-$O65)/$L65,0),IFERROR(($F65-$O65)*INDEX('S-Curve'!$C$3:$AM$39,MATCH('Development Costs'!$L65,'S-Curve'!$C$3:$C$39,0),MATCH(DATEDIF('Development Costs'!$K65,'Development Costs'!AA$11,"m")+1,'S-Curve'!$C$3:$AM$3,0)),0))</f>
        <v>0</v>
      </c>
      <c r="AB65" s="99">
        <f>IF($N65="Equal",IF(AND(AB$11&gt;$K65,EOMONTH($M65,0)&gt;=AB$11),($F65-$O65)/$L65,0),IFERROR(($F65-$O65)*INDEX('S-Curve'!$C$3:$AM$39,MATCH('Development Costs'!$L65,'S-Curve'!$C$3:$C$39,0),MATCH(DATEDIF('Development Costs'!$K65,'Development Costs'!AB$11,"m")+1,'S-Curve'!$C$3:$AM$3,0)),0))</f>
        <v>0</v>
      </c>
      <c r="AC65" s="99">
        <f>IF($N65="Equal",IF(AND(AC$11&gt;$K65,EOMONTH($M65,0)&gt;=AC$11),($F65-$O65)/$L65,0),IFERROR(($F65-$O65)*INDEX('S-Curve'!$C$3:$AM$39,MATCH('Development Costs'!$L65,'S-Curve'!$C$3:$C$39,0),MATCH(DATEDIF('Development Costs'!$K65,'Development Costs'!AC$11,"m")+1,'S-Curve'!$C$3:$AM$3,0)),0))</f>
        <v>12000</v>
      </c>
      <c r="AD65" s="99">
        <f>IF($N65="Equal",IF(AND(AD$11&gt;$K65,EOMONTH($M65,0)&gt;=AD$11),($F65-$O65)/$L65,0),IFERROR(($F65-$O65)*INDEX('S-Curve'!$C$3:$AM$39,MATCH('Development Costs'!$L65,'S-Curve'!$C$3:$C$39,0),MATCH(DATEDIF('Development Costs'!$K65,'Development Costs'!AD$11,"m")+1,'S-Curve'!$C$3:$AM$3,0)),0))</f>
        <v>20000</v>
      </c>
      <c r="AE65" s="99">
        <f>IF($N65="Equal",IF(AND(AE$11&gt;$K65,EOMONTH($M65,0)&gt;=AE$11),($F65-$O65)/$L65,0),IFERROR(($F65-$O65)*INDEX('S-Curve'!$C$3:$AM$39,MATCH('Development Costs'!$L65,'S-Curve'!$C$3:$C$39,0),MATCH(DATEDIF('Development Costs'!$K65,'Development Costs'!AE$11,"m")+1,'S-Curve'!$C$3:$AM$3,0)),0))</f>
        <v>28000.000000000004</v>
      </c>
      <c r="AF65" s="99">
        <f>IF($N65="Equal",IF(AND(AF$11&gt;$K65,EOMONTH($M65,0)&gt;=AF$11),($F65-$O65)/$L65,0),IFERROR(($F65-$O65)*INDEX('S-Curve'!$C$3:$AM$39,MATCH('Development Costs'!$L65,'S-Curve'!$C$3:$C$39,0),MATCH(DATEDIF('Development Costs'!$K65,'Development Costs'!AF$11,"m")+1,'S-Curve'!$C$3:$AM$3,0)),0))</f>
        <v>40000</v>
      </c>
      <c r="AG65" s="99">
        <f>IF($N65="Equal",IF(AND(AG$11&gt;$K65,EOMONTH($M65,0)&gt;=AG$11),($F65-$O65)/$L65,0),IFERROR(($F65-$O65)*INDEX('S-Curve'!$C$3:$AM$39,MATCH('Development Costs'!$L65,'S-Curve'!$C$3:$C$39,0),MATCH(DATEDIF('Development Costs'!$K65,'Development Costs'!AG$11,"m")+1,'S-Curve'!$C$3:$AM$3,0)),0))</f>
        <v>48000</v>
      </c>
      <c r="AH65" s="99">
        <f>IF($N65="Equal",IF(AND(AH$11&gt;$K65,EOMONTH($M65,0)&gt;=AH$11),($F65-$O65)/$L65,0),IFERROR(($F65-$O65)*INDEX('S-Curve'!$C$3:$AM$39,MATCH('Development Costs'!$L65,'S-Curve'!$C$3:$C$39,0),MATCH(DATEDIF('Development Costs'!$K65,'Development Costs'!AH$11,"m")+1,'S-Curve'!$C$3:$AM$3,0)),0))</f>
        <v>52000</v>
      </c>
      <c r="AI65" s="99">
        <f>IF($N65="Equal",IF(AND(AI$11&gt;$K65,EOMONTH($M65,0)&gt;=AI$11),($F65-$O65)/$L65,0),IFERROR(($F65-$O65)*INDEX('S-Curve'!$C$3:$AM$39,MATCH('Development Costs'!$L65,'S-Curve'!$C$3:$C$39,0),MATCH(DATEDIF('Development Costs'!$K65,'Development Costs'!AI$11,"m")+1,'S-Curve'!$C$3:$AM$3,0)),0))</f>
        <v>52000</v>
      </c>
      <c r="AJ65" s="99">
        <f>IF($N65="Equal",IF(AND(AJ$11&gt;$K65,EOMONTH($M65,0)&gt;=AJ$11),($F65-$O65)/$L65,0),IFERROR(($F65-$O65)*INDEX('S-Curve'!$C$3:$AM$39,MATCH('Development Costs'!$L65,'S-Curve'!$C$3:$C$39,0),MATCH(DATEDIF('Development Costs'!$K65,'Development Costs'!AJ$11,"m")+1,'S-Curve'!$C$3:$AM$3,0)),0))</f>
        <v>48000</v>
      </c>
      <c r="AK65" s="99">
        <f>IF($N65="Equal",IF(AND(AK$11&gt;$K65,EOMONTH($M65,0)&gt;=AK$11),($F65-$O65)/$L65,0),IFERROR(($F65-$O65)*INDEX('S-Curve'!$C$3:$AM$39,MATCH('Development Costs'!$L65,'S-Curve'!$C$3:$C$39,0),MATCH(DATEDIF('Development Costs'!$K65,'Development Costs'!AK$11,"m")+1,'S-Curve'!$C$3:$AM$3,0)),0))</f>
        <v>40000</v>
      </c>
      <c r="AL65" s="99">
        <f>IF($N65="Equal",IF(AND(AL$11&gt;$K65,EOMONTH($M65,0)&gt;=AL$11),($F65-$O65)/$L65,0),IFERROR(($F65-$O65)*INDEX('S-Curve'!$C$3:$AM$39,MATCH('Development Costs'!$L65,'S-Curve'!$C$3:$C$39,0),MATCH(DATEDIF('Development Costs'!$K65,'Development Costs'!AL$11,"m")+1,'S-Curve'!$C$3:$AM$3,0)),0))</f>
        <v>28000.000000000004</v>
      </c>
      <c r="AM65" s="99">
        <f>IF($N65="Equal",IF(AND(AM$11&gt;$K65,EOMONTH($M65,0)&gt;=AM$11),($F65-$O65)/$L65,0),IFERROR(($F65-$O65)*INDEX('S-Curve'!$C$3:$AM$39,MATCH('Development Costs'!$L65,'S-Curve'!$C$3:$C$39,0),MATCH(DATEDIF('Development Costs'!$K65,'Development Costs'!AM$11,"m")+1,'S-Curve'!$C$3:$AM$3,0)),0))</f>
        <v>20000</v>
      </c>
      <c r="AN65" s="99">
        <f>IF($N65="Equal",IF(AND(AN$11&gt;$K65,EOMONTH($M65,0)&gt;=AN$11),($F65-$O65)/$L65,0),IFERROR(($F65-$O65)*INDEX('S-Curve'!$C$3:$AM$39,MATCH('Development Costs'!$L65,'S-Curve'!$C$3:$C$39,0),MATCH(DATEDIF('Development Costs'!$K65,'Development Costs'!AN$11,"m")+1,'S-Curve'!$C$3:$AM$3,0)),0))</f>
        <v>12000</v>
      </c>
      <c r="AO65" s="99">
        <f>IF($N65="Equal",IF(AND(AO$11&gt;$K65,EOMONTH($M65,0)&gt;=AO$11),($F65-$O65)/$L65,0),IFERROR(($F65-$O65)*INDEX('S-Curve'!$C$3:$AM$39,MATCH('Development Costs'!$L65,'S-Curve'!$C$3:$C$39,0),MATCH(DATEDIF('Development Costs'!$K65,'Development Costs'!AO$11,"m")+1,'S-Curve'!$C$3:$AM$3,0)),0))</f>
        <v>0</v>
      </c>
      <c r="AP65" s="99">
        <f>IF($N65="Equal",IF(AND(AP$11&gt;$K65,EOMONTH($M65,0)&gt;=AP$11),($F65-$O65)/$L65,0),IFERROR(($F65-$O65)*INDEX('S-Curve'!$C$3:$AM$39,MATCH('Development Costs'!$L65,'S-Curve'!$C$3:$C$39,0),MATCH(DATEDIF('Development Costs'!$K65,'Development Costs'!AP$11,"m")+1,'S-Curve'!$C$3:$AM$3,0)),0))</f>
        <v>0</v>
      </c>
      <c r="AQ65" s="99">
        <f>IF($N65="Equal",IF(AND(AQ$11&gt;$K65,EOMONTH($M65,0)&gt;=AQ$11),($F65-$O65)/$L65,0),IFERROR(($F65-$O65)*INDEX('S-Curve'!$C$3:$AM$39,MATCH('Development Costs'!$L65,'S-Curve'!$C$3:$C$39,0),MATCH(DATEDIF('Development Costs'!$K65,'Development Costs'!AQ$11,"m")+1,'S-Curve'!$C$3:$AM$3,0)),0))</f>
        <v>0</v>
      </c>
      <c r="AR65" s="99">
        <f>IF($N65="Equal",IF(AND(AR$11&gt;$K65,EOMONTH($M65,0)&gt;=AR$11),($F65-$O65)/$L65,0),IFERROR(($F65-$O65)*INDEX('S-Curve'!$C$3:$AM$39,MATCH('Development Costs'!$L65,'S-Curve'!$C$3:$C$39,0),MATCH(DATEDIF('Development Costs'!$K65,'Development Costs'!AR$11,"m")+1,'S-Curve'!$C$3:$AM$3,0)),0))</f>
        <v>0</v>
      </c>
      <c r="AS65" s="99">
        <f>IF($N65="Equal",IF(AND(AS$11&gt;$K65,EOMONTH($M65,0)&gt;=AS$11),($F65-$O65)/$L65,0),IFERROR(($F65-$O65)*INDEX('S-Curve'!$C$3:$AM$39,MATCH('Development Costs'!$L65,'S-Curve'!$C$3:$C$39,0),MATCH(DATEDIF('Development Costs'!$K65,'Development Costs'!AS$11,"m")+1,'S-Curve'!$C$3:$AM$3,0)),0))</f>
        <v>0</v>
      </c>
      <c r="AT65" s="99">
        <f>IF($N65="Equal",IF(AND(AT$11&gt;$K65,EOMONTH($M65,0)&gt;=AT$11),($F65-$O65)/$L65,0),IFERROR(($F65-$O65)*INDEX('S-Curve'!$C$3:$AM$39,MATCH('Development Costs'!$L65,'S-Curve'!$C$3:$C$39,0),MATCH(DATEDIF('Development Costs'!$K65,'Development Costs'!AT$11,"m")+1,'S-Curve'!$C$3:$AM$3,0)),0))</f>
        <v>0</v>
      </c>
      <c r="AU65" s="99">
        <f>IF($N65="Equal",IF(AND(AU$11&gt;$K65,EOMONTH($M65,0)&gt;=AU$11),($F65-$O65)/$L65,0),IFERROR(($F65-$O65)*INDEX('S-Curve'!$C$3:$AM$39,MATCH('Development Costs'!$L65,'S-Curve'!$C$3:$C$39,0),MATCH(DATEDIF('Development Costs'!$K65,'Development Costs'!AU$11,"m")+1,'S-Curve'!$C$3:$AM$3,0)),0))</f>
        <v>0</v>
      </c>
      <c r="AV65" s="99">
        <f>IF($N65="Equal",IF(AND(AV$11&gt;$K65,EOMONTH($M65,0)&gt;=AV$11),($F65-$O65)/$L65,0),IFERROR(($F65-$O65)*INDEX('S-Curve'!$C$3:$AM$39,MATCH('Development Costs'!$L65,'S-Curve'!$C$3:$C$39,0),MATCH(DATEDIF('Development Costs'!$K65,'Development Costs'!AV$11,"m")+1,'S-Curve'!$C$3:$AM$3,0)),0))</f>
        <v>0</v>
      </c>
      <c r="AW65" s="99">
        <f>IF($N65="Equal",IF(AND(AW$11&gt;$K65,EOMONTH($M65,0)&gt;=AW$11),($F65-$O65)/$L65,0),IFERROR(($F65-$O65)*INDEX('S-Curve'!$C$3:$AM$39,MATCH('Development Costs'!$L65,'S-Curve'!$C$3:$C$39,0),MATCH(DATEDIF('Development Costs'!$K65,'Development Costs'!AW$11,"m")+1,'S-Curve'!$C$3:$AM$3,0)),0))</f>
        <v>0</v>
      </c>
      <c r="AX65" s="99">
        <f>IF($N65="Equal",IF(AND(AX$11&gt;$K65,EOMONTH($M65,0)&gt;=AX$11),($F65-$O65)/$L65,0),IFERROR(($F65-$O65)*INDEX('S-Curve'!$C$3:$AM$39,MATCH('Development Costs'!$L65,'S-Curve'!$C$3:$C$39,0),MATCH(DATEDIF('Development Costs'!$K65,'Development Costs'!AX$11,"m")+1,'S-Curve'!$C$3:$AM$3,0)),0))</f>
        <v>0</v>
      </c>
      <c r="AY65" s="99">
        <f>IF($N65="Equal",IF(AND(AY$11&gt;$K65,EOMONTH($M65,0)&gt;=AY$11),($F65-$O65)/$L65,0),IFERROR(($F65-$O65)*INDEX('S-Curve'!$C$3:$AM$39,MATCH('Development Costs'!$L65,'S-Curve'!$C$3:$C$39,0),MATCH(DATEDIF('Development Costs'!$K65,'Development Costs'!AY$11,"m")+1,'S-Curve'!$C$3:$AM$3,0)),0))</f>
        <v>0</v>
      </c>
      <c r="AZ65" s="99">
        <f>IF($N65="Equal",IF(AND(AZ$11&gt;$K65,EOMONTH($M65,0)&gt;=AZ$11),($F65-$O65)/$L65,0),IFERROR(($F65-$O65)*INDEX('S-Curve'!$C$3:$AM$39,MATCH('Development Costs'!$L65,'S-Curve'!$C$3:$C$39,0),MATCH(DATEDIF('Development Costs'!$K65,'Development Costs'!AZ$11,"m")+1,'S-Curve'!$C$3:$AM$3,0)),0))</f>
        <v>0</v>
      </c>
      <c r="BA65" s="99">
        <f>IF($N65="Equal",IF(AND(BA$11&gt;$K65,EOMONTH($M65,0)&gt;=BA$11),($F65-$O65)/$L65,0),IFERROR(($F65-$O65)*INDEX('S-Curve'!$C$3:$AM$39,MATCH('Development Costs'!$L65,'S-Curve'!$C$3:$C$39,0),MATCH(DATEDIF('Development Costs'!$K65,'Development Costs'!BA$11,"m")+1,'S-Curve'!$C$3:$AM$3,0)),0))</f>
        <v>0</v>
      </c>
      <c r="BB65" s="99">
        <f>IF($N65="Equal",IF(AND(BB$11&gt;$K65,EOMONTH($M65,0)&gt;=BB$11),($F65-$O65)/$L65,0),IFERROR(($F65-$O65)*INDEX('S-Curve'!$C$3:$AM$39,MATCH('Development Costs'!$L65,'S-Curve'!$C$3:$C$39,0),MATCH(DATEDIF('Development Costs'!$K65,'Development Costs'!BB$11,"m")+1,'S-Curve'!$C$3:$AM$3,0)),0))</f>
        <v>0</v>
      </c>
      <c r="BC65" s="99">
        <f>IF($N65="Equal",IF(AND(BC$11&gt;$K65,EOMONTH($M65,0)&gt;=BC$11),($F65-$O65)/$L65,0),IFERROR(($F65-$O65)*INDEX('S-Curve'!$C$3:$AM$39,MATCH('Development Costs'!$L65,'S-Curve'!$C$3:$C$39,0),MATCH(DATEDIF('Development Costs'!$K65,'Development Costs'!BC$11,"m")+1,'S-Curve'!$C$3:$AM$3,0)),0))</f>
        <v>0</v>
      </c>
      <c r="BD65" s="99">
        <f>IF($N65="Equal",IF(AND(BD$11&gt;$K65,EOMONTH($M65,0)&gt;=BD$11),($F65-$O65)/$L65,0),IFERROR(($F65-$O65)*INDEX('S-Curve'!$C$3:$AM$39,MATCH('Development Costs'!$L65,'S-Curve'!$C$3:$C$39,0),MATCH(DATEDIF('Development Costs'!$K65,'Development Costs'!BD$11,"m")+1,'S-Curve'!$C$3:$AM$3,0)),0))</f>
        <v>0</v>
      </c>
      <c r="BE65" s="99">
        <f>IF($N65="Equal",IF(AND(BE$11&gt;$K65,EOMONTH($M65,0)&gt;=BE$11),($F65-$O65)/$L65,0),IFERROR(($F65-$O65)*INDEX('S-Curve'!$C$3:$AM$39,MATCH('Development Costs'!$L65,'S-Curve'!$C$3:$C$39,0),MATCH(DATEDIF('Development Costs'!$K65,'Development Costs'!BE$11,"m")+1,'S-Curve'!$C$3:$AM$3,0)),0))</f>
        <v>0</v>
      </c>
      <c r="BF65" s="99">
        <f>IF($N65="Equal",IF(AND(BF$11&gt;$K65,EOMONTH($M65,0)&gt;=BF$11),($F65-$O65)/$L65,0),IFERROR(($F65-$O65)*INDEX('S-Curve'!$C$3:$AM$39,MATCH('Development Costs'!$L65,'S-Curve'!$C$3:$C$39,0),MATCH(DATEDIF('Development Costs'!$K65,'Development Costs'!BF$11,"m")+1,'S-Curve'!$C$3:$AM$3,0)),0))</f>
        <v>0</v>
      </c>
      <c r="BG65" s="99">
        <f>IF($N65="Equal",IF(AND(BG$11&gt;$K65,EOMONTH($M65,0)&gt;=BG$11),($F65-$O65)/$L65,0),IFERROR(($F65-$O65)*INDEX('S-Curve'!$C$3:$AM$39,MATCH('Development Costs'!$L65,'S-Curve'!$C$3:$C$39,0),MATCH(DATEDIF('Development Costs'!$K65,'Development Costs'!BG$11,"m")+1,'S-Curve'!$C$3:$AM$3,0)),0))</f>
        <v>0</v>
      </c>
      <c r="BH65" s="99">
        <f>IF($N65="Equal",IF(AND(BH$11&gt;$K65,EOMONTH($M65,0)&gt;=BH$11),($F65-$O65)/$L65,0),IFERROR(($F65-$O65)*INDEX('S-Curve'!$C$3:$AM$39,MATCH('Development Costs'!$L65,'S-Curve'!$C$3:$C$39,0),MATCH(DATEDIF('Development Costs'!$K65,'Development Costs'!BH$11,"m")+1,'S-Curve'!$C$3:$AM$3,0)),0))</f>
        <v>0</v>
      </c>
      <c r="BI65" s="99">
        <f>IF($N65="Equal",IF(AND(BI$11&gt;$K65,EOMONTH($M65,0)&gt;=BI$11),($F65-$O65)/$L65,0),IFERROR(($F65-$O65)*INDEX('S-Curve'!$C$3:$AM$39,MATCH('Development Costs'!$L65,'S-Curve'!$C$3:$C$39,0),MATCH(DATEDIF('Development Costs'!$K65,'Development Costs'!BI$11,"m")+1,'S-Curve'!$C$3:$AM$3,0)),0))</f>
        <v>0</v>
      </c>
      <c r="BJ65" s="99">
        <f>IF($N65="Equal",IF(AND(BJ$11&gt;$K65,EOMONTH($M65,0)&gt;=BJ$11),($F65-$O65)/$L65,0),IFERROR(($F65-$O65)*INDEX('S-Curve'!$C$3:$AM$39,MATCH('Development Costs'!$L65,'S-Curve'!$C$3:$C$39,0),MATCH(DATEDIF('Development Costs'!$K65,'Development Costs'!BJ$11,"m")+1,'S-Curve'!$C$3:$AM$3,0)),0))</f>
        <v>0</v>
      </c>
      <c r="BK65" s="99">
        <f>IF($N65="Equal",IF(AND(BK$11&gt;$K65,EOMONTH($M65,0)&gt;=BK$11),($F65-$O65)/$L65,0),IFERROR(($F65-$O65)*INDEX('S-Curve'!$C$3:$AM$39,MATCH('Development Costs'!$L65,'S-Curve'!$C$3:$C$39,0),MATCH(DATEDIF('Development Costs'!$K65,'Development Costs'!BK$11,"m")+1,'S-Curve'!$C$3:$AM$3,0)),0))</f>
        <v>0</v>
      </c>
      <c r="BL65" s="99">
        <f>IF($N65="Equal",IF(AND(BL$11&gt;$K65,EOMONTH($M65,0)&gt;=BL$11),($F65-$O65)/$L65,0),IFERROR(($F65-$O65)*INDEX('S-Curve'!$C$3:$AM$39,MATCH('Development Costs'!$L65,'S-Curve'!$C$3:$C$39,0),MATCH(DATEDIF('Development Costs'!$K65,'Development Costs'!BL$11,"m")+1,'S-Curve'!$C$3:$AM$3,0)),0))</f>
        <v>0</v>
      </c>
      <c r="BM65" s="99">
        <f>IF($N65="Equal",IF(AND(BM$11&gt;$K65,EOMONTH($M65,0)&gt;=BM$11),($F65-$O65)/$L65,0),IFERROR(($F65-$O65)*INDEX('S-Curve'!$C$3:$AM$39,MATCH('Development Costs'!$L65,'S-Curve'!$C$3:$C$39,0),MATCH(DATEDIF('Development Costs'!$K65,'Development Costs'!BM$11,"m")+1,'S-Curve'!$C$3:$AM$3,0)),0))</f>
        <v>0</v>
      </c>
      <c r="BN65" s="99">
        <f>IF($N65="Equal",IF(AND(BN$11&gt;$K65,EOMONTH($M65,0)&gt;=BN$11),($F65-$O65)/$L65,0),IFERROR(($F65-$O65)*INDEX('S-Curve'!$C$3:$AM$39,MATCH('Development Costs'!$L65,'S-Curve'!$C$3:$C$39,0),MATCH(DATEDIF('Development Costs'!$K65,'Development Costs'!BN$11,"m")+1,'S-Curve'!$C$3:$AM$3,0)),0))</f>
        <v>0</v>
      </c>
      <c r="BO65" s="99">
        <f>IF($N65="Equal",IF(AND(BO$11&gt;$K65,EOMONTH($M65,0)&gt;=BO$11),($F65-$O65)/$L65,0),IFERROR(($F65-$O65)*INDEX('S-Curve'!$C$3:$AM$39,MATCH('Development Costs'!$L65,'S-Curve'!$C$3:$C$39,0),MATCH(DATEDIF('Development Costs'!$K65,'Development Costs'!BO$11,"m")+1,'S-Curve'!$C$3:$AM$3,0)),0))</f>
        <v>0</v>
      </c>
      <c r="BP65" s="99">
        <f>IF($N65="Equal",IF(AND(BP$11&gt;$K65,EOMONTH($M65,0)&gt;=BP$11),($F65-$O65)/$L65,0),IFERROR(($F65-$O65)*INDEX('S-Curve'!$C$3:$AM$39,MATCH('Development Costs'!$L65,'S-Curve'!$C$3:$C$39,0),MATCH(DATEDIF('Development Costs'!$K65,'Development Costs'!BP$11,"m")+1,'S-Curve'!$C$3:$AM$3,0)),0))</f>
        <v>0</v>
      </c>
      <c r="BQ65" s="99">
        <f>IF($N65="Equal",IF(AND(BQ$11&gt;$K65,EOMONTH($M65,0)&gt;=BQ$11),($F65-$O65)/$L65,0),IFERROR(($F65-$O65)*INDEX('S-Curve'!$C$3:$AM$39,MATCH('Development Costs'!$L65,'S-Curve'!$C$3:$C$39,0),MATCH(DATEDIF('Development Costs'!$K65,'Development Costs'!BQ$11,"m")+1,'S-Curve'!$C$3:$AM$3,0)),0))</f>
        <v>0</v>
      </c>
      <c r="BR65" s="99">
        <f>IF($N65="Equal",IF(AND(BR$11&gt;$K65,EOMONTH($M65,0)&gt;=BR$11),($F65-$O65)/$L65,0),IFERROR(($F65-$O65)*INDEX('S-Curve'!$C$3:$AM$39,MATCH('Development Costs'!$L65,'S-Curve'!$C$3:$C$39,0),MATCH(DATEDIF('Development Costs'!$K65,'Development Costs'!BR$11,"m")+1,'S-Curve'!$C$3:$AM$3,0)),0))</f>
        <v>0</v>
      </c>
      <c r="BS65" s="99">
        <f>IF($N65="Equal",IF(AND(BS$11&gt;$K65,EOMONTH($M65,0)&gt;=BS$11),($F65-$O65)/$L65,0),IFERROR(($F65-$O65)*INDEX('S-Curve'!$C$3:$AM$39,MATCH('Development Costs'!$L65,'S-Curve'!$C$3:$C$39,0),MATCH(DATEDIF('Development Costs'!$K65,'Development Costs'!BS$11,"m")+1,'S-Curve'!$C$3:$AM$3,0)),0))</f>
        <v>0</v>
      </c>
      <c r="BT65" s="99">
        <f>IF($N65="Equal",IF(AND(BT$11&gt;$K65,EOMONTH($M65,0)&gt;=BT$11),($F65-$O65)/$L65,0),IFERROR(($F65-$O65)*INDEX('S-Curve'!$C$3:$AM$39,MATCH('Development Costs'!$L65,'S-Curve'!$C$3:$C$39,0),MATCH(DATEDIF('Development Costs'!$K65,'Development Costs'!BT$11,"m")+1,'S-Curve'!$C$3:$AM$3,0)),0))</f>
        <v>0</v>
      </c>
      <c r="BU65" s="99">
        <f>IF($N65="Equal",IF(AND(BU$11&gt;$K65,EOMONTH($M65,0)&gt;=BU$11),($F65-$O65)/$L65,0),IFERROR(($F65-$O65)*INDEX('S-Curve'!$C$3:$AM$39,MATCH('Development Costs'!$L65,'S-Curve'!$C$3:$C$39,0),MATCH(DATEDIF('Development Costs'!$K65,'Development Costs'!BU$11,"m")+1,'S-Curve'!$C$3:$AM$3,0)),0))</f>
        <v>0</v>
      </c>
      <c r="BV65" s="99">
        <f>IF($N65="Equal",IF(AND(BV$11&gt;$K65,EOMONTH($M65,0)&gt;=BV$11),($F65-$O65)/$L65,0),IFERROR(($F65-$O65)*INDEX('S-Curve'!$C$3:$AM$39,MATCH('Development Costs'!$L65,'S-Curve'!$C$3:$C$39,0),MATCH(DATEDIF('Development Costs'!$K65,'Development Costs'!BV$11,"m")+1,'S-Curve'!$C$3:$AM$3,0)),0))</f>
        <v>0</v>
      </c>
      <c r="BW65" s="99">
        <f>IF($N65="Equal",IF(AND(BW$11&gt;$K65,EOMONTH($M65,0)&gt;=BW$11),($F65-$O65)/$L65,0),IFERROR(($F65-$O65)*INDEX('S-Curve'!$C$3:$AM$39,MATCH('Development Costs'!$L65,'S-Curve'!$C$3:$C$39,0),MATCH(DATEDIF('Development Costs'!$K65,'Development Costs'!BW$11,"m")+1,'S-Curve'!$C$3:$AM$3,0)),0))</f>
        <v>0</v>
      </c>
      <c r="BX65" s="99">
        <f>IF($N65="Equal",IF(AND(BX$11&gt;$K65,EOMONTH($M65,0)&gt;=BX$11),($F65-$O65)/$L65,0),IFERROR(($F65-$O65)*INDEX('S-Curve'!$C$3:$AM$39,MATCH('Development Costs'!$L65,'S-Curve'!$C$3:$C$39,0),MATCH(DATEDIF('Development Costs'!$K65,'Development Costs'!BX$11,"m")+1,'S-Curve'!$C$3:$AM$3,0)),0))</f>
        <v>0</v>
      </c>
      <c r="BY65" s="99">
        <f>IF($N65="Equal",IF(AND(BY$11&gt;$K65,EOMONTH($M65,0)&gt;=BY$11),($F65-$O65)/$L65,0),IFERROR(($F65-$O65)*INDEX('S-Curve'!$C$3:$AM$39,MATCH('Development Costs'!$L65,'S-Curve'!$C$3:$C$39,0),MATCH(DATEDIF('Development Costs'!$K65,'Development Costs'!BY$11,"m")+1,'S-Curve'!$C$3:$AM$3,0)),0))</f>
        <v>0</v>
      </c>
      <c r="BZ65" s="99">
        <f>IF($N65="Equal",IF(AND(BZ$11&gt;$K65,EOMONTH($M65,0)&gt;=BZ$11),($F65-$O65)/$L65,0),IFERROR(($F65-$O65)*INDEX('S-Curve'!$C$3:$AM$39,MATCH('Development Costs'!$L65,'S-Curve'!$C$3:$C$39,0),MATCH(DATEDIF('Development Costs'!$K65,'Development Costs'!BZ$11,"m")+1,'S-Curve'!$C$3:$AM$3,0)),0))</f>
        <v>0</v>
      </c>
      <c r="CA65" s="99">
        <f>IF($N65="Equal",IF(AND(CA$11&gt;$K65,EOMONTH($M65,0)&gt;=CA$11),($F65-$O65)/$L65,0),IFERROR(($F65-$O65)*INDEX('S-Curve'!$C$3:$AM$39,MATCH('Development Costs'!$L65,'S-Curve'!$C$3:$C$39,0),MATCH(DATEDIF('Development Costs'!$K65,'Development Costs'!CA$11,"m")+1,'S-Curve'!$C$3:$AM$3,0)),0))</f>
        <v>0</v>
      </c>
      <c r="CB65" s="99">
        <f>IF($N65="Equal",IF(AND(CB$11&gt;$K65,EOMONTH($M65,0)&gt;=CB$11),($F65-$O65)/$L65,0),IFERROR(($F65-$O65)*INDEX('S-Curve'!$C$3:$AM$39,MATCH('Development Costs'!$L65,'S-Curve'!$C$3:$C$39,0),MATCH(DATEDIF('Development Costs'!$K65,'Development Costs'!CB$11,"m")+1,'S-Curve'!$C$3:$AM$3,0)),0))</f>
        <v>0</v>
      </c>
      <c r="CC65" s="99">
        <f>IF($N65="Equal",IF(AND(CC$11&gt;$K65,EOMONTH($M65,0)&gt;=CC$11),($F65-$O65)/$L65,0),IFERROR(($F65-$O65)*INDEX('S-Curve'!$C$3:$AM$39,MATCH('Development Costs'!$L65,'S-Curve'!$C$3:$C$39,0),MATCH(DATEDIF('Development Costs'!$K65,'Development Costs'!CC$11,"m")+1,'S-Curve'!$C$3:$AM$3,0)),0))</f>
        <v>0</v>
      </c>
      <c r="CD65" s="99">
        <f>IF($N65="Equal",IF(AND(CD$11&gt;$K65,EOMONTH($M65,0)&gt;=CD$11),($F65-$O65)/$L65,0),IFERROR(($F65-$O65)*INDEX('S-Curve'!$C$3:$AM$39,MATCH('Development Costs'!$L65,'S-Curve'!$C$3:$C$39,0),MATCH(DATEDIF('Development Costs'!$K65,'Development Costs'!CD$11,"m")+1,'S-Curve'!$C$3:$AM$3,0)),0))</f>
        <v>0</v>
      </c>
      <c r="CE65" s="99">
        <f>IF($N65="Equal",IF(AND(CE$11&gt;$K65,EOMONTH($M65,0)&gt;=CE$11),($F65-$O65)/$L65,0),IFERROR(($F65-$O65)*INDEX('S-Curve'!$C$3:$AM$39,MATCH('Development Costs'!$L65,'S-Curve'!$C$3:$C$39,0),MATCH(DATEDIF('Development Costs'!$K65,'Development Costs'!CE$11,"m")+1,'S-Curve'!$C$3:$AM$3,0)),0))</f>
        <v>0</v>
      </c>
      <c r="CF65" s="99">
        <f>IF($N65="Equal",IF(AND(CF$11&gt;$K65,EOMONTH($M65,0)&gt;=CF$11),($F65-$O65)/$L65,0),IFERROR(($F65-$O65)*INDEX('S-Curve'!$C$3:$AM$39,MATCH('Development Costs'!$L65,'S-Curve'!$C$3:$C$39,0),MATCH(DATEDIF('Development Costs'!$K65,'Development Costs'!CF$11,"m")+1,'S-Curve'!$C$3:$AM$3,0)),0))</f>
        <v>0</v>
      </c>
      <c r="CG65" s="99">
        <f>IF($N65="Equal",IF(AND(CG$11&gt;$K65,EOMONTH($M65,0)&gt;=CG$11),($F65-$O65)/$L65,0),IFERROR(($F65-$O65)*INDEX('S-Curve'!$C$3:$AM$39,MATCH('Development Costs'!$L65,'S-Curve'!$C$3:$C$39,0),MATCH(DATEDIF('Development Costs'!$K65,'Development Costs'!CG$11,"m")+1,'S-Curve'!$C$3:$AM$3,0)),0))</f>
        <v>0</v>
      </c>
      <c r="CH65" s="99">
        <f>IF($N65="Equal",IF(AND(CH$11&gt;$K65,EOMONTH($M65,0)&gt;=CH$11),($F65-$O65)/$L65,0),IFERROR(($F65-$O65)*INDEX('S-Curve'!$C$3:$AM$39,MATCH('Development Costs'!$L65,'S-Curve'!$C$3:$C$39,0),MATCH(DATEDIF('Development Costs'!$K65,'Development Costs'!CH$11,"m")+1,'S-Curve'!$C$3:$AM$3,0)),0))</f>
        <v>0</v>
      </c>
      <c r="CI65" s="99">
        <f>IF($N65="Equal",IF(AND(CI$11&gt;$K65,EOMONTH($M65,0)&gt;=CI$11),($F65-$O65)/$L65,0),IFERROR(($F65-$O65)*INDEX('S-Curve'!$C$3:$AM$39,MATCH('Development Costs'!$L65,'S-Curve'!$C$3:$C$39,0),MATCH(DATEDIF('Development Costs'!$K65,'Development Costs'!CI$11,"m")+1,'S-Curve'!$C$3:$AM$3,0)),0))</f>
        <v>0</v>
      </c>
      <c r="CJ65" s="99">
        <f>IF($N65="Equal",IF(AND(CJ$11&gt;$K65,EOMONTH($M65,0)&gt;=CJ$11),($F65-$O65)/$L65,0),IFERROR(($F65-$O65)*INDEX('S-Curve'!$C$3:$AM$39,MATCH('Development Costs'!$L65,'S-Curve'!$C$3:$C$39,0),MATCH(DATEDIF('Development Costs'!$K65,'Development Costs'!CJ$11,"m")+1,'S-Curve'!$C$3:$AM$3,0)),0))</f>
        <v>0</v>
      </c>
      <c r="CK65" s="99">
        <f>IF($N65="Equal",IF(AND(CK$11&gt;$K65,EOMONTH($M65,0)&gt;=CK$11),($F65-$O65)/$L65,0),IFERROR(($F65-$O65)*INDEX('S-Curve'!$C$3:$AM$39,MATCH('Development Costs'!$L65,'S-Curve'!$C$3:$C$39,0),MATCH(DATEDIF('Development Costs'!$K65,'Development Costs'!CK$11,"m")+1,'S-Curve'!$C$3:$AM$3,0)),0))</f>
        <v>0</v>
      </c>
      <c r="CL65" s="99">
        <f>IF($N65="Equal",IF(AND(CL$11&gt;$K65,EOMONTH($M65,0)&gt;=CL$11),($F65-$O65)/$L65,0),IFERROR(($F65-$O65)*INDEX('S-Curve'!$C$3:$AM$39,MATCH('Development Costs'!$L65,'S-Curve'!$C$3:$C$39,0),MATCH(DATEDIF('Development Costs'!$K65,'Development Costs'!CL$11,"m")+1,'S-Curve'!$C$3:$AM$3,0)),0))</f>
        <v>0</v>
      </c>
      <c r="CM65" s="99">
        <f>IF($N65="Equal",IF(AND(CM$11&gt;$K65,EOMONTH($M65,0)&gt;=CM$11),($F65-$O65)/$L65,0),IFERROR(($F65-$O65)*INDEX('S-Curve'!$C$3:$AM$39,MATCH('Development Costs'!$L65,'S-Curve'!$C$3:$C$39,0),MATCH(DATEDIF('Development Costs'!$K65,'Development Costs'!CM$11,"m")+1,'S-Curve'!$C$3:$AM$3,0)),0))</f>
        <v>0</v>
      </c>
      <c r="CN65" s="99">
        <f>IF($N65="Equal",IF(AND(CN$11&gt;$K65,EOMONTH($M65,0)&gt;=CN$11),($F65-$O65)/$L65,0),IFERROR(($F65-$O65)*INDEX('S-Curve'!$C$3:$AM$39,MATCH('Development Costs'!$L65,'S-Curve'!$C$3:$C$39,0),MATCH(DATEDIF('Development Costs'!$K65,'Development Costs'!CN$11,"m")+1,'S-Curve'!$C$3:$AM$3,0)),0))</f>
        <v>0</v>
      </c>
      <c r="CO65" s="99">
        <f>IF($N65="Equal",IF(AND(CO$11&gt;$K65,EOMONTH($M65,0)&gt;=CO$11),($F65-$O65)/$L65,0),IFERROR(($F65-$O65)*INDEX('S-Curve'!$C$3:$AM$39,MATCH('Development Costs'!$L65,'S-Curve'!$C$3:$C$39,0),MATCH(DATEDIF('Development Costs'!$K65,'Development Costs'!CO$11,"m")+1,'S-Curve'!$C$3:$AM$3,0)),0))</f>
        <v>0</v>
      </c>
      <c r="CP65" s="99">
        <f>IF($N65="Equal",IF(AND(CP$11&gt;$K65,EOMONTH($M65,0)&gt;=CP$11),($F65-$O65)/$L65,0),IFERROR(($F65-$O65)*INDEX('S-Curve'!$C$3:$AM$39,MATCH('Development Costs'!$L65,'S-Curve'!$C$3:$C$39,0),MATCH(DATEDIF('Development Costs'!$K65,'Development Costs'!CP$11,"m")+1,'S-Curve'!$C$3:$AM$3,0)),0))</f>
        <v>0</v>
      </c>
      <c r="CQ65" s="99">
        <f>IF($N65="Equal",IF(AND(CQ$11&gt;$K65,EOMONTH($M65,0)&gt;=CQ$11),($F65-$O65)/$L65,0),IFERROR(($F65-$O65)*INDEX('S-Curve'!$C$3:$AM$39,MATCH('Development Costs'!$L65,'S-Curve'!$C$3:$C$39,0),MATCH(DATEDIF('Development Costs'!$K65,'Development Costs'!CQ$11,"m")+1,'S-Curve'!$C$3:$AM$3,0)),0))</f>
        <v>0</v>
      </c>
      <c r="CR65" s="99">
        <f>IF($N65="Equal",IF(AND(CR$11&gt;$K65,EOMONTH($M65,0)&gt;=CR$11),($F65-$O65)/$L65,0),IFERROR(($F65-$O65)*INDEX('S-Curve'!$C$3:$AM$39,MATCH('Development Costs'!$L65,'S-Curve'!$C$3:$C$39,0),MATCH(DATEDIF('Development Costs'!$K65,'Development Costs'!CR$11,"m")+1,'S-Curve'!$C$3:$AM$3,0)),0))</f>
        <v>0</v>
      </c>
      <c r="CS65" s="99">
        <f>IF($N65="Equal",IF(AND(CS$11&gt;$K65,EOMONTH($M65,0)&gt;=CS$11),($F65-$O65)/$L65,0),IFERROR(($F65-$O65)*INDEX('S-Curve'!$C$3:$AM$39,MATCH('Development Costs'!$L65,'S-Curve'!$C$3:$C$39,0),MATCH(DATEDIF('Development Costs'!$K65,'Development Costs'!CS$11,"m")+1,'S-Curve'!$C$3:$AM$3,0)),0))</f>
        <v>0</v>
      </c>
      <c r="CT65" s="99">
        <f>IF($N65="Equal",IF(AND(CT$11&gt;$K65,EOMONTH($M65,0)&gt;=CT$11),($F65-$O65)/$L65,0),IFERROR(($F65-$O65)*INDEX('S-Curve'!$C$3:$AM$39,MATCH('Development Costs'!$L65,'S-Curve'!$C$3:$C$39,0),MATCH(DATEDIF('Development Costs'!$K65,'Development Costs'!CT$11,"m")+1,'S-Curve'!$C$3:$AM$3,0)),0))</f>
        <v>0</v>
      </c>
      <c r="CU65" s="99">
        <f>IF($N65="Equal",IF(AND(CU$11&gt;$K65,EOMONTH($M65,0)&gt;=CU$11),($F65-$O65)/$L65,0),IFERROR(($F65-$O65)*INDEX('S-Curve'!$C$3:$AM$39,MATCH('Development Costs'!$L65,'S-Curve'!$C$3:$C$39,0),MATCH(DATEDIF('Development Costs'!$K65,'Development Costs'!CU$11,"m")+1,'S-Curve'!$C$3:$AM$3,0)),0))</f>
        <v>0</v>
      </c>
      <c r="CV65" s="99">
        <f>IF($N65="Equal",IF(AND(CV$11&gt;$K65,EOMONTH($M65,0)&gt;=CV$11),($F65-$O65)/$L65,0),IFERROR(($F65-$O65)*INDEX('S-Curve'!$C$3:$AM$39,MATCH('Development Costs'!$L65,'S-Curve'!$C$3:$C$39,0),MATCH(DATEDIF('Development Costs'!$K65,'Development Costs'!CV$11,"m")+1,'S-Curve'!$C$3:$AM$3,0)),0))</f>
        <v>0</v>
      </c>
      <c r="CW65" s="99">
        <f>IF($N65="Equal",IF(AND(CW$11&gt;$K65,EOMONTH($M65,0)&gt;=CW$11),($F65-$O65)/$L65,0),IFERROR(($F65-$O65)*INDEX('S-Curve'!$C$3:$AM$39,MATCH('Development Costs'!$L65,'S-Curve'!$C$3:$C$39,0),MATCH(DATEDIF('Development Costs'!$K65,'Development Costs'!CW$11,"m")+1,'S-Curve'!$C$3:$AM$3,0)),0))</f>
        <v>0</v>
      </c>
      <c r="CX65" s="99">
        <f>IF($N65="Equal",IF(AND(CX$11&gt;$K65,EOMONTH($M65,0)&gt;=CX$11),($F65-$O65)/$L65,0),IFERROR(($F65-$O65)*INDEX('S-Curve'!$C$3:$AM$39,MATCH('Development Costs'!$L65,'S-Curve'!$C$3:$C$39,0),MATCH(DATEDIF('Development Costs'!$K65,'Development Costs'!CX$11,"m")+1,'S-Curve'!$C$3:$AM$3,0)),0))</f>
        <v>0</v>
      </c>
      <c r="CY65" s="99">
        <f>IF($N65="Equal",IF(AND(CY$11&gt;$K65,EOMONTH($M65,0)&gt;=CY$11),($F65-$O65)/$L65,0),IFERROR(($F65-$O65)*INDEX('S-Curve'!$C$3:$AM$39,MATCH('Development Costs'!$L65,'S-Curve'!$C$3:$C$39,0),MATCH(DATEDIF('Development Costs'!$K65,'Development Costs'!CY$11,"m")+1,'S-Curve'!$C$3:$AM$3,0)),0))</f>
        <v>0</v>
      </c>
      <c r="CZ65" s="99">
        <f>IF($N65="Equal",IF(AND(CZ$11&gt;$K65,EOMONTH($M65,0)&gt;=CZ$11),($F65-$O65)/$L65,0),IFERROR(($F65-$O65)*INDEX('S-Curve'!$C$3:$AM$39,MATCH('Development Costs'!$L65,'S-Curve'!$C$3:$C$39,0),MATCH(DATEDIF('Development Costs'!$K65,'Development Costs'!CZ$11,"m")+1,'S-Curve'!$C$3:$AM$3,0)),0))</f>
        <v>0</v>
      </c>
      <c r="DA65" s="99">
        <f>IF($N65="Equal",IF(AND(DA$11&gt;$K65,EOMONTH($M65,0)&gt;=DA$11),($F65-$O65)/$L65,0),IFERROR(($F65-$O65)*INDEX('S-Curve'!$C$3:$AM$39,MATCH('Development Costs'!$L65,'S-Curve'!$C$3:$C$39,0),MATCH(DATEDIF('Development Costs'!$K65,'Development Costs'!DA$11,"m")+1,'S-Curve'!$C$3:$AM$3,0)),0))</f>
        <v>0</v>
      </c>
      <c r="DB65" s="99">
        <f>IF($N65="Equal",IF(AND(DB$11&gt;$K65,EOMONTH($M65,0)&gt;=DB$11),($F65-$O65)/$L65,0),IFERROR(($F65-$O65)*INDEX('S-Curve'!$C$3:$AM$39,MATCH('Development Costs'!$L65,'S-Curve'!$C$3:$C$39,0),MATCH(DATEDIF('Development Costs'!$K65,'Development Costs'!DB$11,"m")+1,'S-Curve'!$C$3:$AM$3,0)),0))</f>
        <v>0</v>
      </c>
      <c r="DC65" s="99">
        <f>IF($N65="Equal",IF(AND(DC$11&gt;$K65,EOMONTH($M65,0)&gt;=DC$11),($F65-$O65)/$L65,0),IFERROR(($F65-$O65)*INDEX('S-Curve'!$C$3:$AM$39,MATCH('Development Costs'!$L65,'S-Curve'!$C$3:$C$39,0),MATCH(DATEDIF('Development Costs'!$K65,'Development Costs'!DC$11,"m")+1,'S-Curve'!$C$3:$AM$3,0)),0))</f>
        <v>0</v>
      </c>
      <c r="DD65" s="99">
        <f>IF($N65="Equal",IF(AND(DD$11&gt;$K65,EOMONTH($M65,0)&gt;=DD$11),($F65-$O65)/$L65,0),IFERROR(($F65-$O65)*INDEX('S-Curve'!$C$3:$AM$39,MATCH('Development Costs'!$L65,'S-Curve'!$C$3:$C$39,0),MATCH(DATEDIF('Development Costs'!$K65,'Development Costs'!DD$11,"m")+1,'S-Curve'!$C$3:$AM$3,0)),0))</f>
        <v>0</v>
      </c>
      <c r="DE65" s="99">
        <f>IF($N65="Equal",IF(AND(DE$11&gt;$K65,EOMONTH($M65,0)&gt;=DE$11),($F65-$O65)/$L65,0),IFERROR(($F65-$O65)*INDEX('S-Curve'!$C$3:$AM$39,MATCH('Development Costs'!$L65,'S-Curve'!$C$3:$C$39,0),MATCH(DATEDIF('Development Costs'!$K65,'Development Costs'!DE$11,"m")+1,'S-Curve'!$C$3:$AM$3,0)),0))</f>
        <v>0</v>
      </c>
      <c r="DF65" s="99">
        <f>IF($N65="Equal",IF(AND(DF$11&gt;$K65,EOMONTH($M65,0)&gt;=DF$11),($F65-$O65)/$L65,0),IFERROR(($F65-$O65)*INDEX('S-Curve'!$C$3:$AM$39,MATCH('Development Costs'!$L65,'S-Curve'!$C$3:$C$39,0),MATCH(DATEDIF('Development Costs'!$K65,'Development Costs'!DF$11,"m")+1,'S-Curve'!$C$3:$AM$3,0)),0))</f>
        <v>0</v>
      </c>
      <c r="DG65" s="99">
        <f>IF($N65="Equal",IF(AND(DG$11&gt;$K65,EOMONTH($M65,0)&gt;=DG$11),($F65-$O65)/$L65,0),IFERROR(($F65-$O65)*INDEX('S-Curve'!$C$3:$AM$39,MATCH('Development Costs'!$L65,'S-Curve'!$C$3:$C$39,0),MATCH(DATEDIF('Development Costs'!$K65,'Development Costs'!DG$11,"m")+1,'S-Curve'!$C$3:$AM$3,0)),0))</f>
        <v>0</v>
      </c>
      <c r="DH65" s="99">
        <f>IF($N65="Equal",IF(AND(DH$11&gt;$K65,EOMONTH($M65,0)&gt;=DH$11),($F65-$O65)/$L65,0),IFERROR(($F65-$O65)*INDEX('S-Curve'!$C$3:$AM$39,MATCH('Development Costs'!$L65,'S-Curve'!$C$3:$C$39,0),MATCH(DATEDIF('Development Costs'!$K65,'Development Costs'!DH$11,"m")+1,'S-Curve'!$C$3:$AM$3,0)),0))</f>
        <v>0</v>
      </c>
      <c r="DI65" s="99">
        <f>IF($N65="Equal",IF(AND(DI$11&gt;$K65,EOMONTH($M65,0)&gt;=DI$11),($F65-$O65)/$L65,0),IFERROR(($F65-$O65)*INDEX('S-Curve'!$C$3:$AM$39,MATCH('Development Costs'!$L65,'S-Curve'!$C$3:$C$39,0),MATCH(DATEDIF('Development Costs'!$K65,'Development Costs'!DI$11,"m")+1,'S-Curve'!$C$3:$AM$3,0)),0))</f>
        <v>0</v>
      </c>
      <c r="DJ65" s="99">
        <f>IF($N65="Equal",IF(AND(DJ$11&gt;$K65,EOMONTH($M65,0)&gt;=DJ$11),($F65-$O65)/$L65,0),IFERROR(($F65-$O65)*INDEX('S-Curve'!$C$3:$AM$39,MATCH('Development Costs'!$L65,'S-Curve'!$C$3:$C$39,0),MATCH(DATEDIF('Development Costs'!$K65,'Development Costs'!DJ$11,"m")+1,'S-Curve'!$C$3:$AM$3,0)),0))</f>
        <v>0</v>
      </c>
      <c r="DK65" s="99">
        <f>IF($N65="Equal",IF(AND(DK$11&gt;$K65,EOMONTH($M65,0)&gt;=DK$11),($F65-$O65)/$L65,0),IFERROR(($F65-$O65)*INDEX('S-Curve'!$C$3:$AM$39,MATCH('Development Costs'!$L65,'S-Curve'!$C$3:$C$39,0),MATCH(DATEDIF('Development Costs'!$K65,'Development Costs'!DK$11,"m")+1,'S-Curve'!$C$3:$AM$3,0)),0))</f>
        <v>0</v>
      </c>
      <c r="DL65" s="99">
        <f>IF($N65="Equal",IF(AND(DL$11&gt;$K65,EOMONTH($M65,0)&gt;=DL$11),($F65-$O65)/$L65,0),IFERROR(($F65-$O65)*INDEX('S-Curve'!$C$3:$AM$39,MATCH('Development Costs'!$L65,'S-Curve'!$C$3:$C$39,0),MATCH(DATEDIF('Development Costs'!$K65,'Development Costs'!DL$11,"m")+1,'S-Curve'!$C$3:$AM$3,0)),0))</f>
        <v>0</v>
      </c>
      <c r="DM65" s="99">
        <f>IF($N65="Equal",IF(AND(DM$11&gt;$K65,EOMONTH($M65,0)&gt;=DM$11),($F65-$O65)/$L65,0),IFERROR(($F65-$O65)*INDEX('S-Curve'!$C$3:$AM$39,MATCH('Development Costs'!$L65,'S-Curve'!$C$3:$C$39,0),MATCH(DATEDIF('Development Costs'!$K65,'Development Costs'!DM$11,"m")+1,'S-Curve'!$C$3:$AM$3,0)),0))</f>
        <v>0</v>
      </c>
      <c r="DN65" s="99">
        <f>IF($N65="Equal",IF(AND(DN$11&gt;$K65,EOMONTH($M65,0)&gt;=DN$11),($F65-$O65)/$L65,0),IFERROR(($F65-$O65)*INDEX('S-Curve'!$C$3:$AM$39,MATCH('Development Costs'!$L65,'S-Curve'!$C$3:$C$39,0),MATCH(DATEDIF('Development Costs'!$K65,'Development Costs'!DN$11,"m")+1,'S-Curve'!$C$3:$AM$3,0)),0))</f>
        <v>0</v>
      </c>
      <c r="DO65" s="99">
        <f>IF($N65="Equal",IF(AND(DO$11&gt;$K65,EOMONTH($M65,0)&gt;=DO$11),($F65-$O65)/$L65,0),IFERROR(($F65-$O65)*INDEX('S-Curve'!$C$3:$AM$39,MATCH('Development Costs'!$L65,'S-Curve'!$C$3:$C$39,0),MATCH(DATEDIF('Development Costs'!$K65,'Development Costs'!DO$11,"m")+1,'S-Curve'!$C$3:$AM$3,0)),0))</f>
        <v>0</v>
      </c>
      <c r="DP65" s="99">
        <f>IF($N65="Equal",IF(AND(DP$11&gt;$K65,EOMONTH($M65,0)&gt;=DP$11),($F65-$O65)/$L65,0),IFERROR(($F65-$O65)*INDEX('S-Curve'!$C$3:$AM$39,MATCH('Development Costs'!$L65,'S-Curve'!$C$3:$C$39,0),MATCH(DATEDIF('Development Costs'!$K65,'Development Costs'!DP$11,"m")+1,'S-Curve'!$C$3:$AM$3,0)),0))</f>
        <v>0</v>
      </c>
      <c r="DQ65" s="99">
        <f>IF($N65="Equal",IF(AND(DQ$11&gt;$K65,EOMONTH($M65,0)&gt;=DQ$11),($F65-$O65)/$L65,0),IFERROR(($F65-$O65)*INDEX('S-Curve'!$C$3:$AM$39,MATCH('Development Costs'!$L65,'S-Curve'!$C$3:$C$39,0),MATCH(DATEDIF('Development Costs'!$K65,'Development Costs'!DQ$11,"m")+1,'S-Curve'!$C$3:$AM$3,0)),0))</f>
        <v>0</v>
      </c>
      <c r="DR65" s="99">
        <f>IF($N65="Equal",IF(AND(DR$11&gt;$K65,EOMONTH($M65,0)&gt;=DR$11),($F65-$O65)/$L65,0),IFERROR(($F65-$O65)*INDEX('S-Curve'!$C$3:$AM$39,MATCH('Development Costs'!$L65,'S-Curve'!$C$3:$C$39,0),MATCH(DATEDIF('Development Costs'!$K65,'Development Costs'!DR$11,"m")+1,'S-Curve'!$C$3:$AM$3,0)),0))</f>
        <v>0</v>
      </c>
      <c r="DS65" s="99">
        <f>IF($N65="Equal",IF(AND(DS$11&gt;$K65,EOMONTH($M65,0)&gt;=DS$11),($F65-$O65)/$L65,0),IFERROR(($F65-$O65)*INDEX('S-Curve'!$C$3:$AM$39,MATCH('Development Costs'!$L65,'S-Curve'!$C$3:$C$39,0),MATCH(DATEDIF('Development Costs'!$K65,'Development Costs'!DS$11,"m")+1,'S-Curve'!$C$3:$AM$3,0)),0))</f>
        <v>0</v>
      </c>
      <c r="DT65" s="99">
        <f>IF($N65="Equal",IF(AND(DT$11&gt;$K65,EOMONTH($M65,0)&gt;=DT$11),($F65-$O65)/$L65,0),IFERROR(($F65-$O65)*INDEX('S-Curve'!$C$3:$AM$39,MATCH('Development Costs'!$L65,'S-Curve'!$C$3:$C$39,0),MATCH(DATEDIF('Development Costs'!$K65,'Development Costs'!DT$11,"m")+1,'S-Curve'!$C$3:$AM$3,0)),0))</f>
        <v>0</v>
      </c>
      <c r="DU65" s="99">
        <f>IF($N65="Equal",IF(AND(DU$11&gt;$K65,EOMONTH($M65,0)&gt;=DU$11),($F65-$O65)/$L65,0),IFERROR(($F65-$O65)*INDEX('S-Curve'!$C$3:$AM$39,MATCH('Development Costs'!$L65,'S-Curve'!$C$3:$C$39,0),MATCH(DATEDIF('Development Costs'!$K65,'Development Costs'!DU$11,"m")+1,'S-Curve'!$C$3:$AM$3,0)),0))</f>
        <v>0</v>
      </c>
      <c r="DV65" s="99">
        <f>IF($N65="Equal",IF(AND(DV$11&gt;$K65,EOMONTH($M65,0)&gt;=DV$11),($F65-$O65)/$L65,0),IFERROR(($F65-$O65)*INDEX('S-Curve'!$C$3:$AM$39,MATCH('Development Costs'!$L65,'S-Curve'!$C$3:$C$39,0),MATCH(DATEDIF('Development Costs'!$K65,'Development Costs'!DV$11,"m")+1,'S-Curve'!$C$3:$AM$3,0)),0))</f>
        <v>0</v>
      </c>
      <c r="DW65" s="99">
        <f>IF($N65="Equal",IF(AND(DW$11&gt;$K65,EOMONTH($M65,0)&gt;=DW$11),($F65-$O65)/$L65,0),IFERROR(($F65-$O65)*INDEX('S-Curve'!$C$3:$AM$39,MATCH('Development Costs'!$L65,'S-Curve'!$C$3:$C$39,0),MATCH(DATEDIF('Development Costs'!$K65,'Development Costs'!DW$11,"m")+1,'S-Curve'!$C$3:$AM$3,0)),0))</f>
        <v>0</v>
      </c>
      <c r="DX65" s="99">
        <f>IF($N65="Equal",IF(AND(DX$11&gt;$K65,EOMONTH($M65,0)&gt;=DX$11),($F65-$O65)/$L65,0),IFERROR(($F65-$O65)*INDEX('S-Curve'!$C$3:$AM$39,MATCH('Development Costs'!$L65,'S-Curve'!$C$3:$C$39,0),MATCH(DATEDIF('Development Costs'!$K65,'Development Costs'!DX$11,"m")+1,'S-Curve'!$C$3:$AM$3,0)),0))</f>
        <v>0</v>
      </c>
      <c r="DY65" s="99">
        <f>IF($N65="Equal",IF(AND(DY$11&gt;$K65,EOMONTH($M65,0)&gt;=DY$11),($F65-$O65)/$L65,0),IFERROR(($F65-$O65)*INDEX('S-Curve'!$C$3:$AM$39,MATCH('Development Costs'!$L65,'S-Curve'!$C$3:$C$39,0),MATCH(DATEDIF('Development Costs'!$K65,'Development Costs'!DY$11,"m")+1,'S-Curve'!$C$3:$AM$3,0)),0))</f>
        <v>0</v>
      </c>
      <c r="DZ65" s="99">
        <f>IF($N65="Equal",IF(AND(DZ$11&gt;$K65,EOMONTH($M65,0)&gt;=DZ$11),($F65-$O65)/$L65,0),IFERROR(($F65-$O65)*INDEX('S-Curve'!$C$3:$AM$39,MATCH('Development Costs'!$L65,'S-Curve'!$C$3:$C$39,0),MATCH(DATEDIF('Development Costs'!$K65,'Development Costs'!DZ$11,"m")+1,'S-Curve'!$C$3:$AM$3,0)),0))</f>
        <v>0</v>
      </c>
      <c r="EA65" s="99">
        <f>IF($N65="Equal",IF(AND(EA$11&gt;$K65,EOMONTH($M65,0)&gt;=EA$11),($F65-$O65)/$L65,0),IFERROR(($F65-$O65)*INDEX('S-Curve'!$C$3:$AM$39,MATCH('Development Costs'!$L65,'S-Curve'!$C$3:$C$39,0),MATCH(DATEDIF('Development Costs'!$K65,'Development Costs'!EA$11,"m")+1,'S-Curve'!$C$3:$AM$3,0)),0))</f>
        <v>0</v>
      </c>
      <c r="EB65" s="99">
        <f>IF($N65="Equal",IF(AND(EB$11&gt;$K65,EOMONTH($M65,0)&gt;=EB$11),($F65-$O65)/$L65,0),IFERROR(($F65-$O65)*INDEX('S-Curve'!$C$3:$AM$39,MATCH('Development Costs'!$L65,'S-Curve'!$C$3:$C$39,0),MATCH(DATEDIF('Development Costs'!$K65,'Development Costs'!EB$11,"m")+1,'S-Curve'!$C$3:$AM$3,0)),0))</f>
        <v>0</v>
      </c>
      <c r="EC65" s="99">
        <f>IF($N65="Equal",IF(AND(EC$11&gt;$K65,EOMONTH($M65,0)&gt;=EC$11),($F65-$O65)/$L65,0),IFERROR(($F65-$O65)*INDEX('S-Curve'!$C$3:$AM$39,MATCH('Development Costs'!$L65,'S-Curve'!$C$3:$C$39,0),MATCH(DATEDIF('Development Costs'!$K65,'Development Costs'!EC$11,"m")+1,'S-Curve'!$C$3:$AM$3,0)),0))</f>
        <v>0</v>
      </c>
      <c r="ED65" s="99">
        <f>IF($N65="Equal",IF(AND(ED$11&gt;$K65,EOMONTH($M65,0)&gt;=ED$11),($F65-$O65)/$L65,0),IFERROR(($F65-$O65)*INDEX('S-Curve'!$C$3:$AM$39,MATCH('Development Costs'!$L65,'S-Curve'!$C$3:$C$39,0),MATCH(DATEDIF('Development Costs'!$K65,'Development Costs'!ED$11,"m")+1,'S-Curve'!$C$3:$AM$3,0)),0))</f>
        <v>0</v>
      </c>
      <c r="EE65" s="99">
        <f>IF($N65="Equal",IF(AND(EE$11&gt;$K65,EOMONTH($M65,0)&gt;=EE$11),($F65-$O65)/$L65,0),IFERROR(($F65-$O65)*INDEX('S-Curve'!$C$3:$AM$39,MATCH('Development Costs'!$L65,'S-Curve'!$C$3:$C$39,0),MATCH(DATEDIF('Development Costs'!$K65,'Development Costs'!EE$11,"m")+1,'S-Curve'!$C$3:$AM$3,0)),0))</f>
        <v>0</v>
      </c>
      <c r="EF65" s="99">
        <f>IF($N65="Equal",IF(AND(EF$11&gt;$K65,EOMONTH($M65,0)&gt;=EF$11),($F65-$O65)/$L65,0),IFERROR(($F65-$O65)*INDEX('S-Curve'!$C$3:$AM$39,MATCH('Development Costs'!$L65,'S-Curve'!$C$3:$C$39,0),MATCH(DATEDIF('Development Costs'!$K65,'Development Costs'!EF$11,"m")+1,'S-Curve'!$C$3:$AM$3,0)),0))</f>
        <v>0</v>
      </c>
      <c r="EG65" s="99">
        <f>IF(EC65="Equal",IF(AND(EG$11&gt;$K65,EOMONTH($M65,0)&gt;=EG$11),($F65-$O65)/$L65,0),IFERROR(($F65-$O65)*INDEX('S-Curve'!$C$3:$AM$39,MATCH('Development Costs'!$L65,'S-Curve'!$C$3:$C$39,0),MATCH(DATEDIF('Development Costs'!$K65,'Development Costs'!EG$11,"m")+1,'S-Curve'!$C$3:$AM$3,0)),0))</f>
        <v>0</v>
      </c>
    </row>
    <row r="66" spans="2:137">
      <c r="B66" s="5" t="s">
        <v>370</v>
      </c>
      <c r="F66" s="71">
        <v>0</v>
      </c>
      <c r="G66" s="105">
        <f t="shared" si="27"/>
        <v>0</v>
      </c>
      <c r="H66" s="99">
        <f>F66/Assumptions!$D$60</f>
        <v>0</v>
      </c>
      <c r="I66" s="32">
        <f t="shared" ca="1" si="28"/>
        <v>0</v>
      </c>
      <c r="K66" s="73">
        <f>Assumptions!$D$19</f>
        <v>46539</v>
      </c>
      <c r="L66" s="155">
        <v>12</v>
      </c>
      <c r="M66" s="149">
        <f t="shared" si="29"/>
        <v>46874</v>
      </c>
      <c r="N66" s="70" t="s">
        <v>400</v>
      </c>
      <c r="O66" s="71">
        <v>0</v>
      </c>
      <c r="P66" s="1" t="str">
        <f t="shared" si="8"/>
        <v/>
      </c>
      <c r="Q66" s="99">
        <f t="shared" si="30"/>
        <v>0</v>
      </c>
      <c r="R66" s="99">
        <f>IF($N66="Equal",IF(AND(R$11&gt;$K66,EOMONTH($M66,0)&gt;=R$11),($F66-$O66)/$L66,0),IFERROR(($F66-$O66)*INDEX('S-Curve'!$C$3:$AM$39,MATCH('Development Costs'!$L66,'S-Curve'!$C$3:$C$39,0),MATCH(DATEDIF('Development Costs'!$K66,'Development Costs'!R$11,"m")+1,'S-Curve'!$C$3:$AM$3,0)),0))</f>
        <v>0</v>
      </c>
      <c r="S66" s="99">
        <f>IF($N66="Equal",IF(AND(S$11&gt;$K66,EOMONTH($M66,0)&gt;=S$11),($F66-$O66)/$L66,0),IFERROR(($F66-$O66)*INDEX('S-Curve'!$C$3:$AM$39,MATCH('Development Costs'!$L66,'S-Curve'!$C$3:$C$39,0),MATCH(DATEDIF('Development Costs'!$K66,'Development Costs'!S$11,"m")+1,'S-Curve'!$C$3:$AM$3,0)),0))</f>
        <v>0</v>
      </c>
      <c r="T66" s="99">
        <f>IF($N66="Equal",IF(AND(T$11&gt;$K66,EOMONTH($M66,0)&gt;=T$11),($F66-$O66)/$L66,0),IFERROR(($F66-$O66)*INDEX('S-Curve'!$C$3:$AM$39,MATCH('Development Costs'!$L66,'S-Curve'!$C$3:$C$39,0),MATCH(DATEDIF('Development Costs'!$K66,'Development Costs'!T$11,"m")+1,'S-Curve'!$C$3:$AM$3,0)),0))</f>
        <v>0</v>
      </c>
      <c r="U66" s="99">
        <f>IF($N66="Equal",IF(AND(U$11&gt;$K66,EOMONTH($M66,0)&gt;=U$11),($F66-$O66)/$L66,0),IFERROR(($F66-$O66)*INDEX('S-Curve'!$C$3:$AM$39,MATCH('Development Costs'!$L66,'S-Curve'!$C$3:$C$39,0),MATCH(DATEDIF('Development Costs'!$K66,'Development Costs'!U$11,"m")+1,'S-Curve'!$C$3:$AM$3,0)),0))</f>
        <v>0</v>
      </c>
      <c r="V66" s="99">
        <f>IF($N66="Equal",IF(AND(V$11&gt;$K66,EOMONTH($M66,0)&gt;=V$11),($F66-$O66)/$L66,0),IFERROR(($F66-$O66)*INDEX('S-Curve'!$C$3:$AM$39,MATCH('Development Costs'!$L66,'S-Curve'!$C$3:$C$39,0),MATCH(DATEDIF('Development Costs'!$K66,'Development Costs'!V$11,"m")+1,'S-Curve'!$C$3:$AM$3,0)),0))</f>
        <v>0</v>
      </c>
      <c r="W66" s="99">
        <f>IF($N66="Equal",IF(AND(W$11&gt;$K66,EOMONTH($M66,0)&gt;=W$11),($F66-$O66)/$L66,0),IFERROR(($F66-$O66)*INDEX('S-Curve'!$C$3:$AM$39,MATCH('Development Costs'!$L66,'S-Curve'!$C$3:$C$39,0),MATCH(DATEDIF('Development Costs'!$K66,'Development Costs'!W$11,"m")+1,'S-Curve'!$C$3:$AM$3,0)),0))</f>
        <v>0</v>
      </c>
      <c r="X66" s="99">
        <f>IF($N66="Equal",IF(AND(X$11&gt;$K66,EOMONTH($M66,0)&gt;=X$11),($F66-$O66)/$L66,0),IFERROR(($F66-$O66)*INDEX('S-Curve'!$C$3:$AM$39,MATCH('Development Costs'!$L66,'S-Curve'!$C$3:$C$39,0),MATCH(DATEDIF('Development Costs'!$K66,'Development Costs'!X$11,"m")+1,'S-Curve'!$C$3:$AM$3,0)),0))</f>
        <v>0</v>
      </c>
      <c r="Y66" s="99">
        <f>IF($N66="Equal",IF(AND(Y$11&gt;$K66,EOMONTH($M66,0)&gt;=Y$11),($F66-$O66)/$L66,0),IFERROR(($F66-$O66)*INDEX('S-Curve'!$C$3:$AM$39,MATCH('Development Costs'!$L66,'S-Curve'!$C$3:$C$39,0),MATCH(DATEDIF('Development Costs'!$K66,'Development Costs'!Y$11,"m")+1,'S-Curve'!$C$3:$AM$3,0)),0))</f>
        <v>0</v>
      </c>
      <c r="Z66" s="99">
        <f>IF($N66="Equal",IF(AND(Z$11&gt;$K66,EOMONTH($M66,0)&gt;=Z$11),($F66-$O66)/$L66,0),IFERROR(($F66-$O66)*INDEX('S-Curve'!$C$3:$AM$39,MATCH('Development Costs'!$L66,'S-Curve'!$C$3:$C$39,0),MATCH(DATEDIF('Development Costs'!$K66,'Development Costs'!Z$11,"m")+1,'S-Curve'!$C$3:$AM$3,0)),0))</f>
        <v>0</v>
      </c>
      <c r="AA66" s="99">
        <f>IF($N66="Equal",IF(AND(AA$11&gt;$K66,EOMONTH($M66,0)&gt;=AA$11),($F66-$O66)/$L66,0),IFERROR(($F66-$O66)*INDEX('S-Curve'!$C$3:$AM$39,MATCH('Development Costs'!$L66,'S-Curve'!$C$3:$C$39,0),MATCH(DATEDIF('Development Costs'!$K66,'Development Costs'!AA$11,"m")+1,'S-Curve'!$C$3:$AM$3,0)),0))</f>
        <v>0</v>
      </c>
      <c r="AB66" s="99">
        <f>IF($N66="Equal",IF(AND(AB$11&gt;$K66,EOMONTH($M66,0)&gt;=AB$11),($F66-$O66)/$L66,0),IFERROR(($F66-$O66)*INDEX('S-Curve'!$C$3:$AM$39,MATCH('Development Costs'!$L66,'S-Curve'!$C$3:$C$39,0),MATCH(DATEDIF('Development Costs'!$K66,'Development Costs'!AB$11,"m")+1,'S-Curve'!$C$3:$AM$3,0)),0))</f>
        <v>0</v>
      </c>
      <c r="AC66" s="99">
        <f>IF($N66="Equal",IF(AND(AC$11&gt;$K66,EOMONTH($M66,0)&gt;=AC$11),($F66-$O66)/$L66,0),IFERROR(($F66-$O66)*INDEX('S-Curve'!$C$3:$AM$39,MATCH('Development Costs'!$L66,'S-Curve'!$C$3:$C$39,0),MATCH(DATEDIF('Development Costs'!$K66,'Development Costs'!AC$11,"m")+1,'S-Curve'!$C$3:$AM$3,0)),0))</f>
        <v>0</v>
      </c>
      <c r="AD66" s="99">
        <f>IF($N66="Equal",IF(AND(AD$11&gt;$K66,EOMONTH($M66,0)&gt;=AD$11),($F66-$O66)/$L66,0),IFERROR(($F66-$O66)*INDEX('S-Curve'!$C$3:$AM$39,MATCH('Development Costs'!$L66,'S-Curve'!$C$3:$C$39,0),MATCH(DATEDIF('Development Costs'!$K66,'Development Costs'!AD$11,"m")+1,'S-Curve'!$C$3:$AM$3,0)),0))</f>
        <v>0</v>
      </c>
      <c r="AE66" s="99">
        <f>IF($N66="Equal",IF(AND(AE$11&gt;$K66,EOMONTH($M66,0)&gt;=AE$11),($F66-$O66)/$L66,0),IFERROR(($F66-$O66)*INDEX('S-Curve'!$C$3:$AM$39,MATCH('Development Costs'!$L66,'S-Curve'!$C$3:$C$39,0),MATCH(DATEDIF('Development Costs'!$K66,'Development Costs'!AE$11,"m")+1,'S-Curve'!$C$3:$AM$3,0)),0))</f>
        <v>0</v>
      </c>
      <c r="AF66" s="99">
        <f>IF($N66="Equal",IF(AND(AF$11&gt;$K66,EOMONTH($M66,0)&gt;=AF$11),($F66-$O66)/$L66,0),IFERROR(($F66-$O66)*INDEX('S-Curve'!$C$3:$AM$39,MATCH('Development Costs'!$L66,'S-Curve'!$C$3:$C$39,0),MATCH(DATEDIF('Development Costs'!$K66,'Development Costs'!AF$11,"m")+1,'S-Curve'!$C$3:$AM$3,0)),0))</f>
        <v>0</v>
      </c>
      <c r="AG66" s="99">
        <f>IF($N66="Equal",IF(AND(AG$11&gt;$K66,EOMONTH($M66,0)&gt;=AG$11),($F66-$O66)/$L66,0),IFERROR(($F66-$O66)*INDEX('S-Curve'!$C$3:$AM$39,MATCH('Development Costs'!$L66,'S-Curve'!$C$3:$C$39,0),MATCH(DATEDIF('Development Costs'!$K66,'Development Costs'!AG$11,"m")+1,'S-Curve'!$C$3:$AM$3,0)),0))</f>
        <v>0</v>
      </c>
      <c r="AH66" s="99">
        <f>IF($N66="Equal",IF(AND(AH$11&gt;$K66,EOMONTH($M66,0)&gt;=AH$11),($F66-$O66)/$L66,0),IFERROR(($F66-$O66)*INDEX('S-Curve'!$C$3:$AM$39,MATCH('Development Costs'!$L66,'S-Curve'!$C$3:$C$39,0),MATCH(DATEDIF('Development Costs'!$K66,'Development Costs'!AH$11,"m")+1,'S-Curve'!$C$3:$AM$3,0)),0))</f>
        <v>0</v>
      </c>
      <c r="AI66" s="99">
        <f>IF($N66="Equal",IF(AND(AI$11&gt;$K66,EOMONTH($M66,0)&gt;=AI$11),($F66-$O66)/$L66,0),IFERROR(($F66-$O66)*INDEX('S-Curve'!$C$3:$AM$39,MATCH('Development Costs'!$L66,'S-Curve'!$C$3:$C$39,0),MATCH(DATEDIF('Development Costs'!$K66,'Development Costs'!AI$11,"m")+1,'S-Curve'!$C$3:$AM$3,0)),0))</f>
        <v>0</v>
      </c>
      <c r="AJ66" s="99">
        <f>IF($N66="Equal",IF(AND(AJ$11&gt;$K66,EOMONTH($M66,0)&gt;=AJ$11),($F66-$O66)/$L66,0),IFERROR(($F66-$O66)*INDEX('S-Curve'!$C$3:$AM$39,MATCH('Development Costs'!$L66,'S-Curve'!$C$3:$C$39,0),MATCH(DATEDIF('Development Costs'!$K66,'Development Costs'!AJ$11,"m")+1,'S-Curve'!$C$3:$AM$3,0)),0))</f>
        <v>0</v>
      </c>
      <c r="AK66" s="99">
        <f>IF($N66="Equal",IF(AND(AK$11&gt;$K66,EOMONTH($M66,0)&gt;=AK$11),($F66-$O66)/$L66,0),IFERROR(($F66-$O66)*INDEX('S-Curve'!$C$3:$AM$39,MATCH('Development Costs'!$L66,'S-Curve'!$C$3:$C$39,0),MATCH(DATEDIF('Development Costs'!$K66,'Development Costs'!AK$11,"m")+1,'S-Curve'!$C$3:$AM$3,0)),0))</f>
        <v>0</v>
      </c>
      <c r="AL66" s="99">
        <f>IF($N66="Equal",IF(AND(AL$11&gt;$K66,EOMONTH($M66,0)&gt;=AL$11),($F66-$O66)/$L66,0),IFERROR(($F66-$O66)*INDEX('S-Curve'!$C$3:$AM$39,MATCH('Development Costs'!$L66,'S-Curve'!$C$3:$C$39,0),MATCH(DATEDIF('Development Costs'!$K66,'Development Costs'!AL$11,"m")+1,'S-Curve'!$C$3:$AM$3,0)),0))</f>
        <v>0</v>
      </c>
      <c r="AM66" s="99">
        <f>IF($N66="Equal",IF(AND(AM$11&gt;$K66,EOMONTH($M66,0)&gt;=AM$11),($F66-$O66)/$L66,0),IFERROR(($F66-$O66)*INDEX('S-Curve'!$C$3:$AM$39,MATCH('Development Costs'!$L66,'S-Curve'!$C$3:$C$39,0),MATCH(DATEDIF('Development Costs'!$K66,'Development Costs'!AM$11,"m")+1,'S-Curve'!$C$3:$AM$3,0)),0))</f>
        <v>0</v>
      </c>
      <c r="AN66" s="99">
        <f>IF($N66="Equal",IF(AND(AN$11&gt;$K66,EOMONTH($M66,0)&gt;=AN$11),($F66-$O66)/$L66,0),IFERROR(($F66-$O66)*INDEX('S-Curve'!$C$3:$AM$39,MATCH('Development Costs'!$L66,'S-Curve'!$C$3:$C$39,0),MATCH(DATEDIF('Development Costs'!$K66,'Development Costs'!AN$11,"m")+1,'S-Curve'!$C$3:$AM$3,0)),0))</f>
        <v>0</v>
      </c>
      <c r="AO66" s="99">
        <f>IF($N66="Equal",IF(AND(AO$11&gt;$K66,EOMONTH($M66,0)&gt;=AO$11),($F66-$O66)/$L66,0),IFERROR(($F66-$O66)*INDEX('S-Curve'!$C$3:$AM$39,MATCH('Development Costs'!$L66,'S-Curve'!$C$3:$C$39,0),MATCH(DATEDIF('Development Costs'!$K66,'Development Costs'!AO$11,"m")+1,'S-Curve'!$C$3:$AM$3,0)),0))</f>
        <v>0</v>
      </c>
      <c r="AP66" s="99">
        <f>IF($N66="Equal",IF(AND(AP$11&gt;$K66,EOMONTH($M66,0)&gt;=AP$11),($F66-$O66)/$L66,0),IFERROR(($F66-$O66)*INDEX('S-Curve'!$C$3:$AM$39,MATCH('Development Costs'!$L66,'S-Curve'!$C$3:$C$39,0),MATCH(DATEDIF('Development Costs'!$K66,'Development Costs'!AP$11,"m")+1,'S-Curve'!$C$3:$AM$3,0)),0))</f>
        <v>0</v>
      </c>
      <c r="AQ66" s="99">
        <f>IF($N66="Equal",IF(AND(AQ$11&gt;$K66,EOMONTH($M66,0)&gt;=AQ$11),($F66-$O66)/$L66,0),IFERROR(($F66-$O66)*INDEX('S-Curve'!$C$3:$AM$39,MATCH('Development Costs'!$L66,'S-Curve'!$C$3:$C$39,0),MATCH(DATEDIF('Development Costs'!$K66,'Development Costs'!AQ$11,"m")+1,'S-Curve'!$C$3:$AM$3,0)),0))</f>
        <v>0</v>
      </c>
      <c r="AR66" s="99">
        <f>IF($N66="Equal",IF(AND(AR$11&gt;$K66,EOMONTH($M66,0)&gt;=AR$11),($F66-$O66)/$L66,0),IFERROR(($F66-$O66)*INDEX('S-Curve'!$C$3:$AM$39,MATCH('Development Costs'!$L66,'S-Curve'!$C$3:$C$39,0),MATCH(DATEDIF('Development Costs'!$K66,'Development Costs'!AR$11,"m")+1,'S-Curve'!$C$3:$AM$3,0)),0))</f>
        <v>0</v>
      </c>
      <c r="AS66" s="99">
        <f>IF($N66="Equal",IF(AND(AS$11&gt;$K66,EOMONTH($M66,0)&gt;=AS$11),($F66-$O66)/$L66,0),IFERROR(($F66-$O66)*INDEX('S-Curve'!$C$3:$AM$39,MATCH('Development Costs'!$L66,'S-Curve'!$C$3:$C$39,0),MATCH(DATEDIF('Development Costs'!$K66,'Development Costs'!AS$11,"m")+1,'S-Curve'!$C$3:$AM$3,0)),0))</f>
        <v>0</v>
      </c>
      <c r="AT66" s="99">
        <f>IF($N66="Equal",IF(AND(AT$11&gt;$K66,EOMONTH($M66,0)&gt;=AT$11),($F66-$O66)/$L66,0),IFERROR(($F66-$O66)*INDEX('S-Curve'!$C$3:$AM$39,MATCH('Development Costs'!$L66,'S-Curve'!$C$3:$C$39,0),MATCH(DATEDIF('Development Costs'!$K66,'Development Costs'!AT$11,"m")+1,'S-Curve'!$C$3:$AM$3,0)),0))</f>
        <v>0</v>
      </c>
      <c r="AU66" s="99">
        <f>IF($N66="Equal",IF(AND(AU$11&gt;$K66,EOMONTH($M66,0)&gt;=AU$11),($F66-$O66)/$L66,0),IFERROR(($F66-$O66)*INDEX('S-Curve'!$C$3:$AM$39,MATCH('Development Costs'!$L66,'S-Curve'!$C$3:$C$39,0),MATCH(DATEDIF('Development Costs'!$K66,'Development Costs'!AU$11,"m")+1,'S-Curve'!$C$3:$AM$3,0)),0))</f>
        <v>0</v>
      </c>
      <c r="AV66" s="99">
        <f>IF($N66="Equal",IF(AND(AV$11&gt;$K66,EOMONTH($M66,0)&gt;=AV$11),($F66-$O66)/$L66,0),IFERROR(($F66-$O66)*INDEX('S-Curve'!$C$3:$AM$39,MATCH('Development Costs'!$L66,'S-Curve'!$C$3:$C$39,0),MATCH(DATEDIF('Development Costs'!$K66,'Development Costs'!AV$11,"m")+1,'S-Curve'!$C$3:$AM$3,0)),0))</f>
        <v>0</v>
      </c>
      <c r="AW66" s="99">
        <f>IF($N66="Equal",IF(AND(AW$11&gt;$K66,EOMONTH($M66,0)&gt;=AW$11),($F66-$O66)/$L66,0),IFERROR(($F66-$O66)*INDEX('S-Curve'!$C$3:$AM$39,MATCH('Development Costs'!$L66,'S-Curve'!$C$3:$C$39,0),MATCH(DATEDIF('Development Costs'!$K66,'Development Costs'!AW$11,"m")+1,'S-Curve'!$C$3:$AM$3,0)),0))</f>
        <v>0</v>
      </c>
      <c r="AX66" s="99">
        <f>IF($N66="Equal",IF(AND(AX$11&gt;$K66,EOMONTH($M66,0)&gt;=AX$11),($F66-$O66)/$L66,0),IFERROR(($F66-$O66)*INDEX('S-Curve'!$C$3:$AM$39,MATCH('Development Costs'!$L66,'S-Curve'!$C$3:$C$39,0),MATCH(DATEDIF('Development Costs'!$K66,'Development Costs'!AX$11,"m")+1,'S-Curve'!$C$3:$AM$3,0)),0))</f>
        <v>0</v>
      </c>
      <c r="AY66" s="99">
        <f>IF($N66="Equal",IF(AND(AY$11&gt;$K66,EOMONTH($M66,0)&gt;=AY$11),($F66-$O66)/$L66,0),IFERROR(($F66-$O66)*INDEX('S-Curve'!$C$3:$AM$39,MATCH('Development Costs'!$L66,'S-Curve'!$C$3:$C$39,0),MATCH(DATEDIF('Development Costs'!$K66,'Development Costs'!AY$11,"m")+1,'S-Curve'!$C$3:$AM$3,0)),0))</f>
        <v>0</v>
      </c>
      <c r="AZ66" s="99">
        <f>IF($N66="Equal",IF(AND(AZ$11&gt;$K66,EOMONTH($M66,0)&gt;=AZ$11),($F66-$O66)/$L66,0),IFERROR(($F66-$O66)*INDEX('S-Curve'!$C$3:$AM$39,MATCH('Development Costs'!$L66,'S-Curve'!$C$3:$C$39,0),MATCH(DATEDIF('Development Costs'!$K66,'Development Costs'!AZ$11,"m")+1,'S-Curve'!$C$3:$AM$3,0)),0))</f>
        <v>0</v>
      </c>
      <c r="BA66" s="99">
        <f>IF($N66="Equal",IF(AND(BA$11&gt;$K66,EOMONTH($M66,0)&gt;=BA$11),($F66-$O66)/$L66,0),IFERROR(($F66-$O66)*INDEX('S-Curve'!$C$3:$AM$39,MATCH('Development Costs'!$L66,'S-Curve'!$C$3:$C$39,0),MATCH(DATEDIF('Development Costs'!$K66,'Development Costs'!BA$11,"m")+1,'S-Curve'!$C$3:$AM$3,0)),0))</f>
        <v>0</v>
      </c>
      <c r="BB66" s="99">
        <f>IF($N66="Equal",IF(AND(BB$11&gt;$K66,EOMONTH($M66,0)&gt;=BB$11),($F66-$O66)/$L66,0),IFERROR(($F66-$O66)*INDEX('S-Curve'!$C$3:$AM$39,MATCH('Development Costs'!$L66,'S-Curve'!$C$3:$C$39,0),MATCH(DATEDIF('Development Costs'!$K66,'Development Costs'!BB$11,"m")+1,'S-Curve'!$C$3:$AM$3,0)),0))</f>
        <v>0</v>
      </c>
      <c r="BC66" s="99">
        <f>IF($N66="Equal",IF(AND(BC$11&gt;$K66,EOMONTH($M66,0)&gt;=BC$11),($F66-$O66)/$L66,0),IFERROR(($F66-$O66)*INDEX('S-Curve'!$C$3:$AM$39,MATCH('Development Costs'!$L66,'S-Curve'!$C$3:$C$39,0),MATCH(DATEDIF('Development Costs'!$K66,'Development Costs'!BC$11,"m")+1,'S-Curve'!$C$3:$AM$3,0)),0))</f>
        <v>0</v>
      </c>
      <c r="BD66" s="99">
        <f>IF($N66="Equal",IF(AND(BD$11&gt;$K66,EOMONTH($M66,0)&gt;=BD$11),($F66-$O66)/$L66,0),IFERROR(($F66-$O66)*INDEX('S-Curve'!$C$3:$AM$39,MATCH('Development Costs'!$L66,'S-Curve'!$C$3:$C$39,0),MATCH(DATEDIF('Development Costs'!$K66,'Development Costs'!BD$11,"m")+1,'S-Curve'!$C$3:$AM$3,0)),0))</f>
        <v>0</v>
      </c>
      <c r="BE66" s="99">
        <f>IF($N66="Equal",IF(AND(BE$11&gt;$K66,EOMONTH($M66,0)&gt;=BE$11),($F66-$O66)/$L66,0),IFERROR(($F66-$O66)*INDEX('S-Curve'!$C$3:$AM$39,MATCH('Development Costs'!$L66,'S-Curve'!$C$3:$C$39,0),MATCH(DATEDIF('Development Costs'!$K66,'Development Costs'!BE$11,"m")+1,'S-Curve'!$C$3:$AM$3,0)),0))</f>
        <v>0</v>
      </c>
      <c r="BF66" s="99">
        <f>IF($N66="Equal",IF(AND(BF$11&gt;$K66,EOMONTH($M66,0)&gt;=BF$11),($F66-$O66)/$L66,0),IFERROR(($F66-$O66)*INDEX('S-Curve'!$C$3:$AM$39,MATCH('Development Costs'!$L66,'S-Curve'!$C$3:$C$39,0),MATCH(DATEDIF('Development Costs'!$K66,'Development Costs'!BF$11,"m")+1,'S-Curve'!$C$3:$AM$3,0)),0))</f>
        <v>0</v>
      </c>
      <c r="BG66" s="99">
        <f>IF($N66="Equal",IF(AND(BG$11&gt;$K66,EOMONTH($M66,0)&gt;=BG$11),($F66-$O66)/$L66,0),IFERROR(($F66-$O66)*INDEX('S-Curve'!$C$3:$AM$39,MATCH('Development Costs'!$L66,'S-Curve'!$C$3:$C$39,0),MATCH(DATEDIF('Development Costs'!$K66,'Development Costs'!BG$11,"m")+1,'S-Curve'!$C$3:$AM$3,0)),0))</f>
        <v>0</v>
      </c>
      <c r="BH66" s="99">
        <f>IF($N66="Equal",IF(AND(BH$11&gt;$K66,EOMONTH($M66,0)&gt;=BH$11),($F66-$O66)/$L66,0),IFERROR(($F66-$O66)*INDEX('S-Curve'!$C$3:$AM$39,MATCH('Development Costs'!$L66,'S-Curve'!$C$3:$C$39,0),MATCH(DATEDIF('Development Costs'!$K66,'Development Costs'!BH$11,"m")+1,'S-Curve'!$C$3:$AM$3,0)),0))</f>
        <v>0</v>
      </c>
      <c r="BI66" s="99">
        <f>IF($N66="Equal",IF(AND(BI$11&gt;$K66,EOMONTH($M66,0)&gt;=BI$11),($F66-$O66)/$L66,0),IFERROR(($F66-$O66)*INDEX('S-Curve'!$C$3:$AM$39,MATCH('Development Costs'!$L66,'S-Curve'!$C$3:$C$39,0),MATCH(DATEDIF('Development Costs'!$K66,'Development Costs'!BI$11,"m")+1,'S-Curve'!$C$3:$AM$3,0)),0))</f>
        <v>0</v>
      </c>
      <c r="BJ66" s="99">
        <f>IF($N66="Equal",IF(AND(BJ$11&gt;$K66,EOMONTH($M66,0)&gt;=BJ$11),($F66-$O66)/$L66,0),IFERROR(($F66-$O66)*INDEX('S-Curve'!$C$3:$AM$39,MATCH('Development Costs'!$L66,'S-Curve'!$C$3:$C$39,0),MATCH(DATEDIF('Development Costs'!$K66,'Development Costs'!BJ$11,"m")+1,'S-Curve'!$C$3:$AM$3,0)),0))</f>
        <v>0</v>
      </c>
      <c r="BK66" s="99">
        <f>IF($N66="Equal",IF(AND(BK$11&gt;$K66,EOMONTH($M66,0)&gt;=BK$11),($F66-$O66)/$L66,0),IFERROR(($F66-$O66)*INDEX('S-Curve'!$C$3:$AM$39,MATCH('Development Costs'!$L66,'S-Curve'!$C$3:$C$39,0),MATCH(DATEDIF('Development Costs'!$K66,'Development Costs'!BK$11,"m")+1,'S-Curve'!$C$3:$AM$3,0)),0))</f>
        <v>0</v>
      </c>
      <c r="BL66" s="99">
        <f>IF($N66="Equal",IF(AND(BL$11&gt;$K66,EOMONTH($M66,0)&gt;=BL$11),($F66-$O66)/$L66,0),IFERROR(($F66-$O66)*INDEX('S-Curve'!$C$3:$AM$39,MATCH('Development Costs'!$L66,'S-Curve'!$C$3:$C$39,0),MATCH(DATEDIF('Development Costs'!$K66,'Development Costs'!BL$11,"m")+1,'S-Curve'!$C$3:$AM$3,0)),0))</f>
        <v>0</v>
      </c>
      <c r="BM66" s="99">
        <f>IF($N66="Equal",IF(AND(BM$11&gt;$K66,EOMONTH($M66,0)&gt;=BM$11),($F66-$O66)/$L66,0),IFERROR(($F66-$O66)*INDEX('S-Curve'!$C$3:$AM$39,MATCH('Development Costs'!$L66,'S-Curve'!$C$3:$C$39,0),MATCH(DATEDIF('Development Costs'!$K66,'Development Costs'!BM$11,"m")+1,'S-Curve'!$C$3:$AM$3,0)),0))</f>
        <v>0</v>
      </c>
      <c r="BN66" s="99">
        <f>IF($N66="Equal",IF(AND(BN$11&gt;$K66,EOMONTH($M66,0)&gt;=BN$11),($F66-$O66)/$L66,0),IFERROR(($F66-$O66)*INDEX('S-Curve'!$C$3:$AM$39,MATCH('Development Costs'!$L66,'S-Curve'!$C$3:$C$39,0),MATCH(DATEDIF('Development Costs'!$K66,'Development Costs'!BN$11,"m")+1,'S-Curve'!$C$3:$AM$3,0)),0))</f>
        <v>0</v>
      </c>
      <c r="BO66" s="99">
        <f>IF($N66="Equal",IF(AND(BO$11&gt;$K66,EOMONTH($M66,0)&gt;=BO$11),($F66-$O66)/$L66,0),IFERROR(($F66-$O66)*INDEX('S-Curve'!$C$3:$AM$39,MATCH('Development Costs'!$L66,'S-Curve'!$C$3:$C$39,0),MATCH(DATEDIF('Development Costs'!$K66,'Development Costs'!BO$11,"m")+1,'S-Curve'!$C$3:$AM$3,0)),0))</f>
        <v>0</v>
      </c>
      <c r="BP66" s="99">
        <f>IF($N66="Equal",IF(AND(BP$11&gt;$K66,EOMONTH($M66,0)&gt;=BP$11),($F66-$O66)/$L66,0),IFERROR(($F66-$O66)*INDEX('S-Curve'!$C$3:$AM$39,MATCH('Development Costs'!$L66,'S-Curve'!$C$3:$C$39,0),MATCH(DATEDIF('Development Costs'!$K66,'Development Costs'!BP$11,"m")+1,'S-Curve'!$C$3:$AM$3,0)),0))</f>
        <v>0</v>
      </c>
      <c r="BQ66" s="99">
        <f>IF($N66="Equal",IF(AND(BQ$11&gt;$K66,EOMONTH($M66,0)&gt;=BQ$11),($F66-$O66)/$L66,0),IFERROR(($F66-$O66)*INDEX('S-Curve'!$C$3:$AM$39,MATCH('Development Costs'!$L66,'S-Curve'!$C$3:$C$39,0),MATCH(DATEDIF('Development Costs'!$K66,'Development Costs'!BQ$11,"m")+1,'S-Curve'!$C$3:$AM$3,0)),0))</f>
        <v>0</v>
      </c>
      <c r="BR66" s="99">
        <f>IF($N66="Equal",IF(AND(BR$11&gt;$K66,EOMONTH($M66,0)&gt;=BR$11),($F66-$O66)/$L66,0),IFERROR(($F66-$O66)*INDEX('S-Curve'!$C$3:$AM$39,MATCH('Development Costs'!$L66,'S-Curve'!$C$3:$C$39,0),MATCH(DATEDIF('Development Costs'!$K66,'Development Costs'!BR$11,"m")+1,'S-Curve'!$C$3:$AM$3,0)),0))</f>
        <v>0</v>
      </c>
      <c r="BS66" s="99">
        <f>IF($N66="Equal",IF(AND(BS$11&gt;$K66,EOMONTH($M66,0)&gt;=BS$11),($F66-$O66)/$L66,0),IFERROR(($F66-$O66)*INDEX('S-Curve'!$C$3:$AM$39,MATCH('Development Costs'!$L66,'S-Curve'!$C$3:$C$39,0),MATCH(DATEDIF('Development Costs'!$K66,'Development Costs'!BS$11,"m")+1,'S-Curve'!$C$3:$AM$3,0)),0))</f>
        <v>0</v>
      </c>
      <c r="BT66" s="99">
        <f>IF($N66="Equal",IF(AND(BT$11&gt;$K66,EOMONTH($M66,0)&gt;=BT$11),($F66-$O66)/$L66,0),IFERROR(($F66-$O66)*INDEX('S-Curve'!$C$3:$AM$39,MATCH('Development Costs'!$L66,'S-Curve'!$C$3:$C$39,0),MATCH(DATEDIF('Development Costs'!$K66,'Development Costs'!BT$11,"m")+1,'S-Curve'!$C$3:$AM$3,0)),0))</f>
        <v>0</v>
      </c>
      <c r="BU66" s="99">
        <f>IF($N66="Equal",IF(AND(BU$11&gt;$K66,EOMONTH($M66,0)&gt;=BU$11),($F66-$O66)/$L66,0),IFERROR(($F66-$O66)*INDEX('S-Curve'!$C$3:$AM$39,MATCH('Development Costs'!$L66,'S-Curve'!$C$3:$C$39,0),MATCH(DATEDIF('Development Costs'!$K66,'Development Costs'!BU$11,"m")+1,'S-Curve'!$C$3:$AM$3,0)),0))</f>
        <v>0</v>
      </c>
      <c r="BV66" s="99">
        <f>IF($N66="Equal",IF(AND(BV$11&gt;$K66,EOMONTH($M66,0)&gt;=BV$11),($F66-$O66)/$L66,0),IFERROR(($F66-$O66)*INDEX('S-Curve'!$C$3:$AM$39,MATCH('Development Costs'!$L66,'S-Curve'!$C$3:$C$39,0),MATCH(DATEDIF('Development Costs'!$K66,'Development Costs'!BV$11,"m")+1,'S-Curve'!$C$3:$AM$3,0)),0))</f>
        <v>0</v>
      </c>
      <c r="BW66" s="99">
        <f>IF($N66="Equal",IF(AND(BW$11&gt;$K66,EOMONTH($M66,0)&gt;=BW$11),($F66-$O66)/$L66,0),IFERROR(($F66-$O66)*INDEX('S-Curve'!$C$3:$AM$39,MATCH('Development Costs'!$L66,'S-Curve'!$C$3:$C$39,0),MATCH(DATEDIF('Development Costs'!$K66,'Development Costs'!BW$11,"m")+1,'S-Curve'!$C$3:$AM$3,0)),0))</f>
        <v>0</v>
      </c>
      <c r="BX66" s="99">
        <f>IF($N66="Equal",IF(AND(BX$11&gt;$K66,EOMONTH($M66,0)&gt;=BX$11),($F66-$O66)/$L66,0),IFERROR(($F66-$O66)*INDEX('S-Curve'!$C$3:$AM$39,MATCH('Development Costs'!$L66,'S-Curve'!$C$3:$C$39,0),MATCH(DATEDIF('Development Costs'!$K66,'Development Costs'!BX$11,"m")+1,'S-Curve'!$C$3:$AM$3,0)),0))</f>
        <v>0</v>
      </c>
      <c r="BY66" s="99">
        <f>IF($N66="Equal",IF(AND(BY$11&gt;$K66,EOMONTH($M66,0)&gt;=BY$11),($F66-$O66)/$L66,0),IFERROR(($F66-$O66)*INDEX('S-Curve'!$C$3:$AM$39,MATCH('Development Costs'!$L66,'S-Curve'!$C$3:$C$39,0),MATCH(DATEDIF('Development Costs'!$K66,'Development Costs'!BY$11,"m")+1,'S-Curve'!$C$3:$AM$3,0)),0))</f>
        <v>0</v>
      </c>
      <c r="BZ66" s="99">
        <f>IF($N66="Equal",IF(AND(BZ$11&gt;$K66,EOMONTH($M66,0)&gt;=BZ$11),($F66-$O66)/$L66,0),IFERROR(($F66-$O66)*INDEX('S-Curve'!$C$3:$AM$39,MATCH('Development Costs'!$L66,'S-Curve'!$C$3:$C$39,0),MATCH(DATEDIF('Development Costs'!$K66,'Development Costs'!BZ$11,"m")+1,'S-Curve'!$C$3:$AM$3,0)),0))</f>
        <v>0</v>
      </c>
      <c r="CA66" s="99">
        <f>IF($N66="Equal",IF(AND(CA$11&gt;$K66,EOMONTH($M66,0)&gt;=CA$11),($F66-$O66)/$L66,0),IFERROR(($F66-$O66)*INDEX('S-Curve'!$C$3:$AM$39,MATCH('Development Costs'!$L66,'S-Curve'!$C$3:$C$39,0),MATCH(DATEDIF('Development Costs'!$K66,'Development Costs'!CA$11,"m")+1,'S-Curve'!$C$3:$AM$3,0)),0))</f>
        <v>0</v>
      </c>
      <c r="CB66" s="99">
        <f>IF($N66="Equal",IF(AND(CB$11&gt;$K66,EOMONTH($M66,0)&gt;=CB$11),($F66-$O66)/$L66,0),IFERROR(($F66-$O66)*INDEX('S-Curve'!$C$3:$AM$39,MATCH('Development Costs'!$L66,'S-Curve'!$C$3:$C$39,0),MATCH(DATEDIF('Development Costs'!$K66,'Development Costs'!CB$11,"m")+1,'S-Curve'!$C$3:$AM$3,0)),0))</f>
        <v>0</v>
      </c>
      <c r="CC66" s="99">
        <f>IF($N66="Equal",IF(AND(CC$11&gt;$K66,EOMONTH($M66,0)&gt;=CC$11),($F66-$O66)/$L66,0),IFERROR(($F66-$O66)*INDEX('S-Curve'!$C$3:$AM$39,MATCH('Development Costs'!$L66,'S-Curve'!$C$3:$C$39,0),MATCH(DATEDIF('Development Costs'!$K66,'Development Costs'!CC$11,"m")+1,'S-Curve'!$C$3:$AM$3,0)),0))</f>
        <v>0</v>
      </c>
      <c r="CD66" s="99">
        <f>IF($N66="Equal",IF(AND(CD$11&gt;$K66,EOMONTH($M66,0)&gt;=CD$11),($F66-$O66)/$L66,0),IFERROR(($F66-$O66)*INDEX('S-Curve'!$C$3:$AM$39,MATCH('Development Costs'!$L66,'S-Curve'!$C$3:$C$39,0),MATCH(DATEDIF('Development Costs'!$K66,'Development Costs'!CD$11,"m")+1,'S-Curve'!$C$3:$AM$3,0)),0))</f>
        <v>0</v>
      </c>
      <c r="CE66" s="99">
        <f>IF($N66="Equal",IF(AND(CE$11&gt;$K66,EOMONTH($M66,0)&gt;=CE$11),($F66-$O66)/$L66,0),IFERROR(($F66-$O66)*INDEX('S-Curve'!$C$3:$AM$39,MATCH('Development Costs'!$L66,'S-Curve'!$C$3:$C$39,0),MATCH(DATEDIF('Development Costs'!$K66,'Development Costs'!CE$11,"m")+1,'S-Curve'!$C$3:$AM$3,0)),0))</f>
        <v>0</v>
      </c>
      <c r="CF66" s="99">
        <f>IF($N66="Equal",IF(AND(CF$11&gt;$K66,EOMONTH($M66,0)&gt;=CF$11),($F66-$O66)/$L66,0),IFERROR(($F66-$O66)*INDEX('S-Curve'!$C$3:$AM$39,MATCH('Development Costs'!$L66,'S-Curve'!$C$3:$C$39,0),MATCH(DATEDIF('Development Costs'!$K66,'Development Costs'!CF$11,"m")+1,'S-Curve'!$C$3:$AM$3,0)),0))</f>
        <v>0</v>
      </c>
      <c r="CG66" s="99">
        <f>IF($N66="Equal",IF(AND(CG$11&gt;$K66,EOMONTH($M66,0)&gt;=CG$11),($F66-$O66)/$L66,0),IFERROR(($F66-$O66)*INDEX('S-Curve'!$C$3:$AM$39,MATCH('Development Costs'!$L66,'S-Curve'!$C$3:$C$39,0),MATCH(DATEDIF('Development Costs'!$K66,'Development Costs'!CG$11,"m")+1,'S-Curve'!$C$3:$AM$3,0)),0))</f>
        <v>0</v>
      </c>
      <c r="CH66" s="99">
        <f>IF($N66="Equal",IF(AND(CH$11&gt;$K66,EOMONTH($M66,0)&gt;=CH$11),($F66-$O66)/$L66,0),IFERROR(($F66-$O66)*INDEX('S-Curve'!$C$3:$AM$39,MATCH('Development Costs'!$L66,'S-Curve'!$C$3:$C$39,0),MATCH(DATEDIF('Development Costs'!$K66,'Development Costs'!CH$11,"m")+1,'S-Curve'!$C$3:$AM$3,0)),0))</f>
        <v>0</v>
      </c>
      <c r="CI66" s="99">
        <f>IF($N66="Equal",IF(AND(CI$11&gt;$K66,EOMONTH($M66,0)&gt;=CI$11),($F66-$O66)/$L66,0),IFERROR(($F66-$O66)*INDEX('S-Curve'!$C$3:$AM$39,MATCH('Development Costs'!$L66,'S-Curve'!$C$3:$C$39,0),MATCH(DATEDIF('Development Costs'!$K66,'Development Costs'!CI$11,"m")+1,'S-Curve'!$C$3:$AM$3,0)),0))</f>
        <v>0</v>
      </c>
      <c r="CJ66" s="99">
        <f>IF($N66="Equal",IF(AND(CJ$11&gt;$K66,EOMONTH($M66,0)&gt;=CJ$11),($F66-$O66)/$L66,0),IFERROR(($F66-$O66)*INDEX('S-Curve'!$C$3:$AM$39,MATCH('Development Costs'!$L66,'S-Curve'!$C$3:$C$39,0),MATCH(DATEDIF('Development Costs'!$K66,'Development Costs'!CJ$11,"m")+1,'S-Curve'!$C$3:$AM$3,0)),0))</f>
        <v>0</v>
      </c>
      <c r="CK66" s="99">
        <f>IF($N66="Equal",IF(AND(CK$11&gt;$K66,EOMONTH($M66,0)&gt;=CK$11),($F66-$O66)/$L66,0),IFERROR(($F66-$O66)*INDEX('S-Curve'!$C$3:$AM$39,MATCH('Development Costs'!$L66,'S-Curve'!$C$3:$C$39,0),MATCH(DATEDIF('Development Costs'!$K66,'Development Costs'!CK$11,"m")+1,'S-Curve'!$C$3:$AM$3,0)),0))</f>
        <v>0</v>
      </c>
      <c r="CL66" s="99">
        <f>IF($N66="Equal",IF(AND(CL$11&gt;$K66,EOMONTH($M66,0)&gt;=CL$11),($F66-$O66)/$L66,0),IFERROR(($F66-$O66)*INDEX('S-Curve'!$C$3:$AM$39,MATCH('Development Costs'!$L66,'S-Curve'!$C$3:$C$39,0),MATCH(DATEDIF('Development Costs'!$K66,'Development Costs'!CL$11,"m")+1,'S-Curve'!$C$3:$AM$3,0)),0))</f>
        <v>0</v>
      </c>
      <c r="CM66" s="99">
        <f>IF($N66="Equal",IF(AND(CM$11&gt;$K66,EOMONTH($M66,0)&gt;=CM$11),($F66-$O66)/$L66,0),IFERROR(($F66-$O66)*INDEX('S-Curve'!$C$3:$AM$39,MATCH('Development Costs'!$L66,'S-Curve'!$C$3:$C$39,0),MATCH(DATEDIF('Development Costs'!$K66,'Development Costs'!CM$11,"m")+1,'S-Curve'!$C$3:$AM$3,0)),0))</f>
        <v>0</v>
      </c>
      <c r="CN66" s="99">
        <f>IF($N66="Equal",IF(AND(CN$11&gt;$K66,EOMONTH($M66,0)&gt;=CN$11),($F66-$O66)/$L66,0),IFERROR(($F66-$O66)*INDEX('S-Curve'!$C$3:$AM$39,MATCH('Development Costs'!$L66,'S-Curve'!$C$3:$C$39,0),MATCH(DATEDIF('Development Costs'!$K66,'Development Costs'!CN$11,"m")+1,'S-Curve'!$C$3:$AM$3,0)),0))</f>
        <v>0</v>
      </c>
      <c r="CO66" s="99">
        <f>IF($N66="Equal",IF(AND(CO$11&gt;$K66,EOMONTH($M66,0)&gt;=CO$11),($F66-$O66)/$L66,0),IFERROR(($F66-$O66)*INDEX('S-Curve'!$C$3:$AM$39,MATCH('Development Costs'!$L66,'S-Curve'!$C$3:$C$39,0),MATCH(DATEDIF('Development Costs'!$K66,'Development Costs'!CO$11,"m")+1,'S-Curve'!$C$3:$AM$3,0)),0))</f>
        <v>0</v>
      </c>
      <c r="CP66" s="99">
        <f>IF($N66="Equal",IF(AND(CP$11&gt;$K66,EOMONTH($M66,0)&gt;=CP$11),($F66-$O66)/$L66,0),IFERROR(($F66-$O66)*INDEX('S-Curve'!$C$3:$AM$39,MATCH('Development Costs'!$L66,'S-Curve'!$C$3:$C$39,0),MATCH(DATEDIF('Development Costs'!$K66,'Development Costs'!CP$11,"m")+1,'S-Curve'!$C$3:$AM$3,0)),0))</f>
        <v>0</v>
      </c>
      <c r="CQ66" s="99">
        <f>IF($N66="Equal",IF(AND(CQ$11&gt;$K66,EOMONTH($M66,0)&gt;=CQ$11),($F66-$O66)/$L66,0),IFERROR(($F66-$O66)*INDEX('S-Curve'!$C$3:$AM$39,MATCH('Development Costs'!$L66,'S-Curve'!$C$3:$C$39,0),MATCH(DATEDIF('Development Costs'!$K66,'Development Costs'!CQ$11,"m")+1,'S-Curve'!$C$3:$AM$3,0)),0))</f>
        <v>0</v>
      </c>
      <c r="CR66" s="99">
        <f>IF($N66="Equal",IF(AND(CR$11&gt;$K66,EOMONTH($M66,0)&gt;=CR$11),($F66-$O66)/$L66,0),IFERROR(($F66-$O66)*INDEX('S-Curve'!$C$3:$AM$39,MATCH('Development Costs'!$L66,'S-Curve'!$C$3:$C$39,0),MATCH(DATEDIF('Development Costs'!$K66,'Development Costs'!CR$11,"m")+1,'S-Curve'!$C$3:$AM$3,0)),0))</f>
        <v>0</v>
      </c>
      <c r="CS66" s="99">
        <f>IF($N66="Equal",IF(AND(CS$11&gt;$K66,EOMONTH($M66,0)&gt;=CS$11),($F66-$O66)/$L66,0),IFERROR(($F66-$O66)*INDEX('S-Curve'!$C$3:$AM$39,MATCH('Development Costs'!$L66,'S-Curve'!$C$3:$C$39,0),MATCH(DATEDIF('Development Costs'!$K66,'Development Costs'!CS$11,"m")+1,'S-Curve'!$C$3:$AM$3,0)),0))</f>
        <v>0</v>
      </c>
      <c r="CT66" s="99">
        <f>IF($N66="Equal",IF(AND(CT$11&gt;$K66,EOMONTH($M66,0)&gt;=CT$11),($F66-$O66)/$L66,0),IFERROR(($F66-$O66)*INDEX('S-Curve'!$C$3:$AM$39,MATCH('Development Costs'!$L66,'S-Curve'!$C$3:$C$39,0),MATCH(DATEDIF('Development Costs'!$K66,'Development Costs'!CT$11,"m")+1,'S-Curve'!$C$3:$AM$3,0)),0))</f>
        <v>0</v>
      </c>
      <c r="CU66" s="99">
        <f>IF($N66="Equal",IF(AND(CU$11&gt;$K66,EOMONTH($M66,0)&gt;=CU$11),($F66-$O66)/$L66,0),IFERROR(($F66-$O66)*INDEX('S-Curve'!$C$3:$AM$39,MATCH('Development Costs'!$L66,'S-Curve'!$C$3:$C$39,0),MATCH(DATEDIF('Development Costs'!$K66,'Development Costs'!CU$11,"m")+1,'S-Curve'!$C$3:$AM$3,0)),0))</f>
        <v>0</v>
      </c>
      <c r="CV66" s="99">
        <f>IF($N66="Equal",IF(AND(CV$11&gt;$K66,EOMONTH($M66,0)&gt;=CV$11),($F66-$O66)/$L66,0),IFERROR(($F66-$O66)*INDEX('S-Curve'!$C$3:$AM$39,MATCH('Development Costs'!$L66,'S-Curve'!$C$3:$C$39,0),MATCH(DATEDIF('Development Costs'!$K66,'Development Costs'!CV$11,"m")+1,'S-Curve'!$C$3:$AM$3,0)),0))</f>
        <v>0</v>
      </c>
      <c r="CW66" s="99">
        <f>IF($N66="Equal",IF(AND(CW$11&gt;$K66,EOMONTH($M66,0)&gt;=CW$11),($F66-$O66)/$L66,0),IFERROR(($F66-$O66)*INDEX('S-Curve'!$C$3:$AM$39,MATCH('Development Costs'!$L66,'S-Curve'!$C$3:$C$39,0),MATCH(DATEDIF('Development Costs'!$K66,'Development Costs'!CW$11,"m")+1,'S-Curve'!$C$3:$AM$3,0)),0))</f>
        <v>0</v>
      </c>
      <c r="CX66" s="99">
        <f>IF($N66="Equal",IF(AND(CX$11&gt;$K66,EOMONTH($M66,0)&gt;=CX$11),($F66-$O66)/$L66,0),IFERROR(($F66-$O66)*INDEX('S-Curve'!$C$3:$AM$39,MATCH('Development Costs'!$L66,'S-Curve'!$C$3:$C$39,0),MATCH(DATEDIF('Development Costs'!$K66,'Development Costs'!CX$11,"m")+1,'S-Curve'!$C$3:$AM$3,0)),0))</f>
        <v>0</v>
      </c>
      <c r="CY66" s="99">
        <f>IF($N66="Equal",IF(AND(CY$11&gt;$K66,EOMONTH($M66,0)&gt;=CY$11),($F66-$O66)/$L66,0),IFERROR(($F66-$O66)*INDEX('S-Curve'!$C$3:$AM$39,MATCH('Development Costs'!$L66,'S-Curve'!$C$3:$C$39,0),MATCH(DATEDIF('Development Costs'!$K66,'Development Costs'!CY$11,"m")+1,'S-Curve'!$C$3:$AM$3,0)),0))</f>
        <v>0</v>
      </c>
      <c r="CZ66" s="99">
        <f>IF($N66="Equal",IF(AND(CZ$11&gt;$K66,EOMONTH($M66,0)&gt;=CZ$11),($F66-$O66)/$L66,0),IFERROR(($F66-$O66)*INDEX('S-Curve'!$C$3:$AM$39,MATCH('Development Costs'!$L66,'S-Curve'!$C$3:$C$39,0),MATCH(DATEDIF('Development Costs'!$K66,'Development Costs'!CZ$11,"m")+1,'S-Curve'!$C$3:$AM$3,0)),0))</f>
        <v>0</v>
      </c>
      <c r="DA66" s="99">
        <f>IF($N66="Equal",IF(AND(DA$11&gt;$K66,EOMONTH($M66,0)&gt;=DA$11),($F66-$O66)/$L66,0),IFERROR(($F66-$O66)*INDEX('S-Curve'!$C$3:$AM$39,MATCH('Development Costs'!$L66,'S-Curve'!$C$3:$C$39,0),MATCH(DATEDIF('Development Costs'!$K66,'Development Costs'!DA$11,"m")+1,'S-Curve'!$C$3:$AM$3,0)),0))</f>
        <v>0</v>
      </c>
      <c r="DB66" s="99">
        <f>IF($N66="Equal",IF(AND(DB$11&gt;$K66,EOMONTH($M66,0)&gt;=DB$11),($F66-$O66)/$L66,0),IFERROR(($F66-$O66)*INDEX('S-Curve'!$C$3:$AM$39,MATCH('Development Costs'!$L66,'S-Curve'!$C$3:$C$39,0),MATCH(DATEDIF('Development Costs'!$K66,'Development Costs'!DB$11,"m")+1,'S-Curve'!$C$3:$AM$3,0)),0))</f>
        <v>0</v>
      </c>
      <c r="DC66" s="99">
        <f>IF($N66="Equal",IF(AND(DC$11&gt;$K66,EOMONTH($M66,0)&gt;=DC$11),($F66-$O66)/$L66,0),IFERROR(($F66-$O66)*INDEX('S-Curve'!$C$3:$AM$39,MATCH('Development Costs'!$L66,'S-Curve'!$C$3:$C$39,0),MATCH(DATEDIF('Development Costs'!$K66,'Development Costs'!DC$11,"m")+1,'S-Curve'!$C$3:$AM$3,0)),0))</f>
        <v>0</v>
      </c>
      <c r="DD66" s="99">
        <f>IF($N66="Equal",IF(AND(DD$11&gt;$K66,EOMONTH($M66,0)&gt;=DD$11),($F66-$O66)/$L66,0),IFERROR(($F66-$O66)*INDEX('S-Curve'!$C$3:$AM$39,MATCH('Development Costs'!$L66,'S-Curve'!$C$3:$C$39,0),MATCH(DATEDIF('Development Costs'!$K66,'Development Costs'!DD$11,"m")+1,'S-Curve'!$C$3:$AM$3,0)),0))</f>
        <v>0</v>
      </c>
      <c r="DE66" s="99">
        <f>IF($N66="Equal",IF(AND(DE$11&gt;$K66,EOMONTH($M66,0)&gt;=DE$11),($F66-$O66)/$L66,0),IFERROR(($F66-$O66)*INDEX('S-Curve'!$C$3:$AM$39,MATCH('Development Costs'!$L66,'S-Curve'!$C$3:$C$39,0),MATCH(DATEDIF('Development Costs'!$K66,'Development Costs'!DE$11,"m")+1,'S-Curve'!$C$3:$AM$3,0)),0))</f>
        <v>0</v>
      </c>
      <c r="DF66" s="99">
        <f>IF($N66="Equal",IF(AND(DF$11&gt;$K66,EOMONTH($M66,0)&gt;=DF$11),($F66-$O66)/$L66,0),IFERROR(($F66-$O66)*INDEX('S-Curve'!$C$3:$AM$39,MATCH('Development Costs'!$L66,'S-Curve'!$C$3:$C$39,0),MATCH(DATEDIF('Development Costs'!$K66,'Development Costs'!DF$11,"m")+1,'S-Curve'!$C$3:$AM$3,0)),0))</f>
        <v>0</v>
      </c>
      <c r="DG66" s="99">
        <f>IF($N66="Equal",IF(AND(DG$11&gt;$K66,EOMONTH($M66,0)&gt;=DG$11),($F66-$O66)/$L66,0),IFERROR(($F66-$O66)*INDEX('S-Curve'!$C$3:$AM$39,MATCH('Development Costs'!$L66,'S-Curve'!$C$3:$C$39,0),MATCH(DATEDIF('Development Costs'!$K66,'Development Costs'!DG$11,"m")+1,'S-Curve'!$C$3:$AM$3,0)),0))</f>
        <v>0</v>
      </c>
      <c r="DH66" s="99">
        <f>IF($N66="Equal",IF(AND(DH$11&gt;$K66,EOMONTH($M66,0)&gt;=DH$11),($F66-$O66)/$L66,0),IFERROR(($F66-$O66)*INDEX('S-Curve'!$C$3:$AM$39,MATCH('Development Costs'!$L66,'S-Curve'!$C$3:$C$39,0),MATCH(DATEDIF('Development Costs'!$K66,'Development Costs'!DH$11,"m")+1,'S-Curve'!$C$3:$AM$3,0)),0))</f>
        <v>0</v>
      </c>
      <c r="DI66" s="99">
        <f>IF($N66="Equal",IF(AND(DI$11&gt;$K66,EOMONTH($M66,0)&gt;=DI$11),($F66-$O66)/$L66,0),IFERROR(($F66-$O66)*INDEX('S-Curve'!$C$3:$AM$39,MATCH('Development Costs'!$L66,'S-Curve'!$C$3:$C$39,0),MATCH(DATEDIF('Development Costs'!$K66,'Development Costs'!DI$11,"m")+1,'S-Curve'!$C$3:$AM$3,0)),0))</f>
        <v>0</v>
      </c>
      <c r="DJ66" s="99">
        <f>IF($N66="Equal",IF(AND(DJ$11&gt;$K66,EOMONTH($M66,0)&gt;=DJ$11),($F66-$O66)/$L66,0),IFERROR(($F66-$O66)*INDEX('S-Curve'!$C$3:$AM$39,MATCH('Development Costs'!$L66,'S-Curve'!$C$3:$C$39,0),MATCH(DATEDIF('Development Costs'!$K66,'Development Costs'!DJ$11,"m")+1,'S-Curve'!$C$3:$AM$3,0)),0))</f>
        <v>0</v>
      </c>
      <c r="DK66" s="99">
        <f>IF($N66="Equal",IF(AND(DK$11&gt;$K66,EOMONTH($M66,0)&gt;=DK$11),($F66-$O66)/$L66,0),IFERROR(($F66-$O66)*INDEX('S-Curve'!$C$3:$AM$39,MATCH('Development Costs'!$L66,'S-Curve'!$C$3:$C$39,0),MATCH(DATEDIF('Development Costs'!$K66,'Development Costs'!DK$11,"m")+1,'S-Curve'!$C$3:$AM$3,0)),0))</f>
        <v>0</v>
      </c>
      <c r="DL66" s="99">
        <f>IF($N66="Equal",IF(AND(DL$11&gt;$K66,EOMONTH($M66,0)&gt;=DL$11),($F66-$O66)/$L66,0),IFERROR(($F66-$O66)*INDEX('S-Curve'!$C$3:$AM$39,MATCH('Development Costs'!$L66,'S-Curve'!$C$3:$C$39,0),MATCH(DATEDIF('Development Costs'!$K66,'Development Costs'!DL$11,"m")+1,'S-Curve'!$C$3:$AM$3,0)),0))</f>
        <v>0</v>
      </c>
      <c r="DM66" s="99">
        <f>IF($N66="Equal",IF(AND(DM$11&gt;$K66,EOMONTH($M66,0)&gt;=DM$11),($F66-$O66)/$L66,0),IFERROR(($F66-$O66)*INDEX('S-Curve'!$C$3:$AM$39,MATCH('Development Costs'!$L66,'S-Curve'!$C$3:$C$39,0),MATCH(DATEDIF('Development Costs'!$K66,'Development Costs'!DM$11,"m")+1,'S-Curve'!$C$3:$AM$3,0)),0))</f>
        <v>0</v>
      </c>
      <c r="DN66" s="99">
        <f>IF($N66="Equal",IF(AND(DN$11&gt;$K66,EOMONTH($M66,0)&gt;=DN$11),($F66-$O66)/$L66,0),IFERROR(($F66-$O66)*INDEX('S-Curve'!$C$3:$AM$39,MATCH('Development Costs'!$L66,'S-Curve'!$C$3:$C$39,0),MATCH(DATEDIF('Development Costs'!$K66,'Development Costs'!DN$11,"m")+1,'S-Curve'!$C$3:$AM$3,0)),0))</f>
        <v>0</v>
      </c>
      <c r="DO66" s="99">
        <f>IF($N66="Equal",IF(AND(DO$11&gt;$K66,EOMONTH($M66,0)&gt;=DO$11),($F66-$O66)/$L66,0),IFERROR(($F66-$O66)*INDEX('S-Curve'!$C$3:$AM$39,MATCH('Development Costs'!$L66,'S-Curve'!$C$3:$C$39,0),MATCH(DATEDIF('Development Costs'!$K66,'Development Costs'!DO$11,"m")+1,'S-Curve'!$C$3:$AM$3,0)),0))</f>
        <v>0</v>
      </c>
      <c r="DP66" s="99">
        <f>IF($N66="Equal",IF(AND(DP$11&gt;$K66,EOMONTH($M66,0)&gt;=DP$11),($F66-$O66)/$L66,0),IFERROR(($F66-$O66)*INDEX('S-Curve'!$C$3:$AM$39,MATCH('Development Costs'!$L66,'S-Curve'!$C$3:$C$39,0),MATCH(DATEDIF('Development Costs'!$K66,'Development Costs'!DP$11,"m")+1,'S-Curve'!$C$3:$AM$3,0)),0))</f>
        <v>0</v>
      </c>
      <c r="DQ66" s="99">
        <f>IF($N66="Equal",IF(AND(DQ$11&gt;$K66,EOMONTH($M66,0)&gt;=DQ$11),($F66-$O66)/$L66,0),IFERROR(($F66-$O66)*INDEX('S-Curve'!$C$3:$AM$39,MATCH('Development Costs'!$L66,'S-Curve'!$C$3:$C$39,0),MATCH(DATEDIF('Development Costs'!$K66,'Development Costs'!DQ$11,"m")+1,'S-Curve'!$C$3:$AM$3,0)),0))</f>
        <v>0</v>
      </c>
      <c r="DR66" s="99">
        <f>IF($N66="Equal",IF(AND(DR$11&gt;$K66,EOMONTH($M66,0)&gt;=DR$11),($F66-$O66)/$L66,0),IFERROR(($F66-$O66)*INDEX('S-Curve'!$C$3:$AM$39,MATCH('Development Costs'!$L66,'S-Curve'!$C$3:$C$39,0),MATCH(DATEDIF('Development Costs'!$K66,'Development Costs'!DR$11,"m")+1,'S-Curve'!$C$3:$AM$3,0)),0))</f>
        <v>0</v>
      </c>
      <c r="DS66" s="99">
        <f>IF($N66="Equal",IF(AND(DS$11&gt;$K66,EOMONTH($M66,0)&gt;=DS$11),($F66-$O66)/$L66,0),IFERROR(($F66-$O66)*INDEX('S-Curve'!$C$3:$AM$39,MATCH('Development Costs'!$L66,'S-Curve'!$C$3:$C$39,0),MATCH(DATEDIF('Development Costs'!$K66,'Development Costs'!DS$11,"m")+1,'S-Curve'!$C$3:$AM$3,0)),0))</f>
        <v>0</v>
      </c>
      <c r="DT66" s="99">
        <f>IF($N66="Equal",IF(AND(DT$11&gt;$K66,EOMONTH($M66,0)&gt;=DT$11),($F66-$O66)/$L66,0),IFERROR(($F66-$O66)*INDEX('S-Curve'!$C$3:$AM$39,MATCH('Development Costs'!$L66,'S-Curve'!$C$3:$C$39,0),MATCH(DATEDIF('Development Costs'!$K66,'Development Costs'!DT$11,"m")+1,'S-Curve'!$C$3:$AM$3,0)),0))</f>
        <v>0</v>
      </c>
      <c r="DU66" s="99">
        <f>IF($N66="Equal",IF(AND(DU$11&gt;$K66,EOMONTH($M66,0)&gt;=DU$11),($F66-$O66)/$L66,0),IFERROR(($F66-$O66)*INDEX('S-Curve'!$C$3:$AM$39,MATCH('Development Costs'!$L66,'S-Curve'!$C$3:$C$39,0),MATCH(DATEDIF('Development Costs'!$K66,'Development Costs'!DU$11,"m")+1,'S-Curve'!$C$3:$AM$3,0)),0))</f>
        <v>0</v>
      </c>
      <c r="DV66" s="99">
        <f>IF($N66="Equal",IF(AND(DV$11&gt;$K66,EOMONTH($M66,0)&gt;=DV$11),($F66-$O66)/$L66,0),IFERROR(($F66-$O66)*INDEX('S-Curve'!$C$3:$AM$39,MATCH('Development Costs'!$L66,'S-Curve'!$C$3:$C$39,0),MATCH(DATEDIF('Development Costs'!$K66,'Development Costs'!DV$11,"m")+1,'S-Curve'!$C$3:$AM$3,0)),0))</f>
        <v>0</v>
      </c>
      <c r="DW66" s="99">
        <f>IF($N66="Equal",IF(AND(DW$11&gt;$K66,EOMONTH($M66,0)&gt;=DW$11),($F66-$O66)/$L66,0),IFERROR(($F66-$O66)*INDEX('S-Curve'!$C$3:$AM$39,MATCH('Development Costs'!$L66,'S-Curve'!$C$3:$C$39,0),MATCH(DATEDIF('Development Costs'!$K66,'Development Costs'!DW$11,"m")+1,'S-Curve'!$C$3:$AM$3,0)),0))</f>
        <v>0</v>
      </c>
      <c r="DX66" s="99">
        <f>IF($N66="Equal",IF(AND(DX$11&gt;$K66,EOMONTH($M66,0)&gt;=DX$11),($F66-$O66)/$L66,0),IFERROR(($F66-$O66)*INDEX('S-Curve'!$C$3:$AM$39,MATCH('Development Costs'!$L66,'S-Curve'!$C$3:$C$39,0),MATCH(DATEDIF('Development Costs'!$K66,'Development Costs'!DX$11,"m")+1,'S-Curve'!$C$3:$AM$3,0)),0))</f>
        <v>0</v>
      </c>
      <c r="DY66" s="99">
        <f>IF($N66="Equal",IF(AND(DY$11&gt;$K66,EOMONTH($M66,0)&gt;=DY$11),($F66-$O66)/$L66,0),IFERROR(($F66-$O66)*INDEX('S-Curve'!$C$3:$AM$39,MATCH('Development Costs'!$L66,'S-Curve'!$C$3:$C$39,0),MATCH(DATEDIF('Development Costs'!$K66,'Development Costs'!DY$11,"m")+1,'S-Curve'!$C$3:$AM$3,0)),0))</f>
        <v>0</v>
      </c>
      <c r="DZ66" s="99">
        <f>IF($N66="Equal",IF(AND(DZ$11&gt;$K66,EOMONTH($M66,0)&gt;=DZ$11),($F66-$O66)/$L66,0),IFERROR(($F66-$O66)*INDEX('S-Curve'!$C$3:$AM$39,MATCH('Development Costs'!$L66,'S-Curve'!$C$3:$C$39,0),MATCH(DATEDIF('Development Costs'!$K66,'Development Costs'!DZ$11,"m")+1,'S-Curve'!$C$3:$AM$3,0)),0))</f>
        <v>0</v>
      </c>
      <c r="EA66" s="99">
        <f>IF($N66="Equal",IF(AND(EA$11&gt;$K66,EOMONTH($M66,0)&gt;=EA$11),($F66-$O66)/$L66,0),IFERROR(($F66-$O66)*INDEX('S-Curve'!$C$3:$AM$39,MATCH('Development Costs'!$L66,'S-Curve'!$C$3:$C$39,0),MATCH(DATEDIF('Development Costs'!$K66,'Development Costs'!EA$11,"m")+1,'S-Curve'!$C$3:$AM$3,0)),0))</f>
        <v>0</v>
      </c>
      <c r="EB66" s="99">
        <f>IF($N66="Equal",IF(AND(EB$11&gt;$K66,EOMONTH($M66,0)&gt;=EB$11),($F66-$O66)/$L66,0),IFERROR(($F66-$O66)*INDEX('S-Curve'!$C$3:$AM$39,MATCH('Development Costs'!$L66,'S-Curve'!$C$3:$C$39,0),MATCH(DATEDIF('Development Costs'!$K66,'Development Costs'!EB$11,"m")+1,'S-Curve'!$C$3:$AM$3,0)),0))</f>
        <v>0</v>
      </c>
      <c r="EC66" s="99">
        <f>IF($N66="Equal",IF(AND(EC$11&gt;$K66,EOMONTH($M66,0)&gt;=EC$11),($F66-$O66)/$L66,0),IFERROR(($F66-$O66)*INDEX('S-Curve'!$C$3:$AM$39,MATCH('Development Costs'!$L66,'S-Curve'!$C$3:$C$39,0),MATCH(DATEDIF('Development Costs'!$K66,'Development Costs'!EC$11,"m")+1,'S-Curve'!$C$3:$AM$3,0)),0))</f>
        <v>0</v>
      </c>
      <c r="ED66" s="99">
        <f>IF($N66="Equal",IF(AND(ED$11&gt;$K66,EOMONTH($M66,0)&gt;=ED$11),($F66-$O66)/$L66,0),IFERROR(($F66-$O66)*INDEX('S-Curve'!$C$3:$AM$39,MATCH('Development Costs'!$L66,'S-Curve'!$C$3:$C$39,0),MATCH(DATEDIF('Development Costs'!$K66,'Development Costs'!ED$11,"m")+1,'S-Curve'!$C$3:$AM$3,0)),0))</f>
        <v>0</v>
      </c>
      <c r="EE66" s="99">
        <f>IF($N66="Equal",IF(AND(EE$11&gt;$K66,EOMONTH($M66,0)&gt;=EE$11),($F66-$O66)/$L66,0),IFERROR(($F66-$O66)*INDEX('S-Curve'!$C$3:$AM$39,MATCH('Development Costs'!$L66,'S-Curve'!$C$3:$C$39,0),MATCH(DATEDIF('Development Costs'!$K66,'Development Costs'!EE$11,"m")+1,'S-Curve'!$C$3:$AM$3,0)),0))</f>
        <v>0</v>
      </c>
      <c r="EF66" s="99">
        <f>IF($N66="Equal",IF(AND(EF$11&gt;$K66,EOMONTH($M66,0)&gt;=EF$11),($F66-$O66)/$L66,0),IFERROR(($F66-$O66)*INDEX('S-Curve'!$C$3:$AM$39,MATCH('Development Costs'!$L66,'S-Curve'!$C$3:$C$39,0),MATCH(DATEDIF('Development Costs'!$K66,'Development Costs'!EF$11,"m")+1,'S-Curve'!$C$3:$AM$3,0)),0))</f>
        <v>0</v>
      </c>
      <c r="EG66" s="99">
        <f>IF(EC66="Equal",IF(AND(EG$11&gt;$K66,EOMONTH($M66,0)&gt;=EG$11),($F66-$O66)/$L66,0),IFERROR(($F66-$O66)*INDEX('S-Curve'!$C$3:$AM$39,MATCH('Development Costs'!$L66,'S-Curve'!$C$3:$C$39,0),MATCH(DATEDIF('Development Costs'!$K66,'Development Costs'!EG$11,"m")+1,'S-Curve'!$C$3:$AM$3,0)),0))</f>
        <v>0</v>
      </c>
    </row>
    <row r="67" spans="2:137">
      <c r="B67" s="5" t="s">
        <v>375</v>
      </c>
      <c r="E67" s="1">
        <v>1</v>
      </c>
      <c r="F67" s="71">
        <v>50000</v>
      </c>
      <c r="G67" s="105">
        <f t="shared" si="27"/>
        <v>0.2109989534451909</v>
      </c>
      <c r="H67" s="99">
        <f>F67/Assumptions!$D$60</f>
        <v>270.27027027027026</v>
      </c>
      <c r="I67" s="32">
        <f t="shared" ca="1" si="28"/>
        <v>5.2400752634938102E-4</v>
      </c>
      <c r="K67" s="73">
        <f>Assumptions!$D$19</f>
        <v>46539</v>
      </c>
      <c r="L67" s="155">
        <v>12</v>
      </c>
      <c r="M67" s="149">
        <f t="shared" si="29"/>
        <v>46874</v>
      </c>
      <c r="N67" s="70" t="s">
        <v>401</v>
      </c>
      <c r="O67" s="71">
        <v>0</v>
      </c>
      <c r="P67" s="1" t="str">
        <f t="shared" si="8"/>
        <v/>
      </c>
      <c r="Q67" s="99">
        <f t="shared" si="30"/>
        <v>0</v>
      </c>
      <c r="R67" s="99">
        <f>IF($N67="Equal",IF(AND(R$11&gt;$K67,EOMONTH($M67,0)&gt;=R$11),($F67-$O67)/$L67,0),IFERROR(($F67-$O67)*INDEX('S-Curve'!$C$3:$AM$39,MATCH('Development Costs'!$L67,'S-Curve'!$C$3:$C$39,0),MATCH(DATEDIF('Development Costs'!$K67,'Development Costs'!R$11,"m")+1,'S-Curve'!$C$3:$AM$3,0)),0))</f>
        <v>0</v>
      </c>
      <c r="S67" s="99">
        <f>IF($N67="Equal",IF(AND(S$11&gt;$K67,EOMONTH($M67,0)&gt;=S$11),($F67-$O67)/$L67,0),IFERROR(($F67-$O67)*INDEX('S-Curve'!$C$3:$AM$39,MATCH('Development Costs'!$L67,'S-Curve'!$C$3:$C$39,0),MATCH(DATEDIF('Development Costs'!$K67,'Development Costs'!S$11,"m")+1,'S-Curve'!$C$3:$AM$3,0)),0))</f>
        <v>0</v>
      </c>
      <c r="T67" s="99">
        <f>IF($N67="Equal",IF(AND(T$11&gt;$K67,EOMONTH($M67,0)&gt;=T$11),($F67-$O67)/$L67,0),IFERROR(($F67-$O67)*INDEX('S-Curve'!$C$3:$AM$39,MATCH('Development Costs'!$L67,'S-Curve'!$C$3:$C$39,0),MATCH(DATEDIF('Development Costs'!$K67,'Development Costs'!T$11,"m")+1,'S-Curve'!$C$3:$AM$3,0)),0))</f>
        <v>0</v>
      </c>
      <c r="U67" s="99">
        <f>IF($N67="Equal",IF(AND(U$11&gt;$K67,EOMONTH($M67,0)&gt;=U$11),($F67-$O67)/$L67,0),IFERROR(($F67-$O67)*INDEX('S-Curve'!$C$3:$AM$39,MATCH('Development Costs'!$L67,'S-Curve'!$C$3:$C$39,0),MATCH(DATEDIF('Development Costs'!$K67,'Development Costs'!U$11,"m")+1,'S-Curve'!$C$3:$AM$3,0)),0))</f>
        <v>0</v>
      </c>
      <c r="V67" s="99">
        <f>IF($N67="Equal",IF(AND(V$11&gt;$K67,EOMONTH($M67,0)&gt;=V$11),($F67-$O67)/$L67,0),IFERROR(($F67-$O67)*INDEX('S-Curve'!$C$3:$AM$39,MATCH('Development Costs'!$L67,'S-Curve'!$C$3:$C$39,0),MATCH(DATEDIF('Development Costs'!$K67,'Development Costs'!V$11,"m")+1,'S-Curve'!$C$3:$AM$3,0)),0))</f>
        <v>0</v>
      </c>
      <c r="W67" s="99">
        <f>IF($N67="Equal",IF(AND(W$11&gt;$K67,EOMONTH($M67,0)&gt;=W$11),($F67-$O67)/$L67,0),IFERROR(($F67-$O67)*INDEX('S-Curve'!$C$3:$AM$39,MATCH('Development Costs'!$L67,'S-Curve'!$C$3:$C$39,0),MATCH(DATEDIF('Development Costs'!$K67,'Development Costs'!W$11,"m")+1,'S-Curve'!$C$3:$AM$3,0)),0))</f>
        <v>0</v>
      </c>
      <c r="X67" s="99">
        <f>IF($N67="Equal",IF(AND(X$11&gt;$K67,EOMONTH($M67,0)&gt;=X$11),($F67-$O67)/$L67,0),IFERROR(($F67-$O67)*INDEX('S-Curve'!$C$3:$AM$39,MATCH('Development Costs'!$L67,'S-Curve'!$C$3:$C$39,0),MATCH(DATEDIF('Development Costs'!$K67,'Development Costs'!X$11,"m")+1,'S-Curve'!$C$3:$AM$3,0)),0))</f>
        <v>0</v>
      </c>
      <c r="Y67" s="99">
        <f>IF($N67="Equal",IF(AND(Y$11&gt;$K67,EOMONTH($M67,0)&gt;=Y$11),($F67-$O67)/$L67,0),IFERROR(($F67-$O67)*INDEX('S-Curve'!$C$3:$AM$39,MATCH('Development Costs'!$L67,'S-Curve'!$C$3:$C$39,0),MATCH(DATEDIF('Development Costs'!$K67,'Development Costs'!Y$11,"m")+1,'S-Curve'!$C$3:$AM$3,0)),0))</f>
        <v>0</v>
      </c>
      <c r="Z67" s="99">
        <f>IF($N67="Equal",IF(AND(Z$11&gt;$K67,EOMONTH($M67,0)&gt;=Z$11),($F67-$O67)/$L67,0),IFERROR(($F67-$O67)*INDEX('S-Curve'!$C$3:$AM$39,MATCH('Development Costs'!$L67,'S-Curve'!$C$3:$C$39,0),MATCH(DATEDIF('Development Costs'!$K67,'Development Costs'!Z$11,"m")+1,'S-Curve'!$C$3:$AM$3,0)),0))</f>
        <v>0</v>
      </c>
      <c r="AA67" s="99">
        <f>IF($N67="Equal",IF(AND(AA$11&gt;$K67,EOMONTH($M67,0)&gt;=AA$11),($F67-$O67)/$L67,0),IFERROR(($F67-$O67)*INDEX('S-Curve'!$C$3:$AM$39,MATCH('Development Costs'!$L67,'S-Curve'!$C$3:$C$39,0),MATCH(DATEDIF('Development Costs'!$K67,'Development Costs'!AA$11,"m")+1,'S-Curve'!$C$3:$AM$3,0)),0))</f>
        <v>0</v>
      </c>
      <c r="AB67" s="99">
        <f>IF($N67="Equal",IF(AND(AB$11&gt;$K67,EOMONTH($M67,0)&gt;=AB$11),($F67-$O67)/$L67,0),IFERROR(($F67-$O67)*INDEX('S-Curve'!$C$3:$AM$39,MATCH('Development Costs'!$L67,'S-Curve'!$C$3:$C$39,0),MATCH(DATEDIF('Development Costs'!$K67,'Development Costs'!AB$11,"m")+1,'S-Curve'!$C$3:$AM$3,0)),0))</f>
        <v>0</v>
      </c>
      <c r="AC67" s="99">
        <f>IF($N67="Equal",IF(AND(AC$11&gt;$K67,EOMONTH($M67,0)&gt;=AC$11),($F67-$O67)/$L67,0),IFERROR(($F67-$O67)*INDEX('S-Curve'!$C$3:$AM$39,MATCH('Development Costs'!$L67,'S-Curve'!$C$3:$C$39,0),MATCH(DATEDIF('Development Costs'!$K67,'Development Costs'!AC$11,"m")+1,'S-Curve'!$C$3:$AM$3,0)),0))</f>
        <v>4166.666666666667</v>
      </c>
      <c r="AD67" s="99">
        <f>IF($N67="Equal",IF(AND(AD$11&gt;$K67,EOMONTH($M67,0)&gt;=AD$11),($F67-$O67)/$L67,0),IFERROR(($F67-$O67)*INDEX('S-Curve'!$C$3:$AM$39,MATCH('Development Costs'!$L67,'S-Curve'!$C$3:$C$39,0),MATCH(DATEDIF('Development Costs'!$K67,'Development Costs'!AD$11,"m")+1,'S-Curve'!$C$3:$AM$3,0)),0))</f>
        <v>4166.666666666667</v>
      </c>
      <c r="AE67" s="99">
        <f>IF($N67="Equal",IF(AND(AE$11&gt;$K67,EOMONTH($M67,0)&gt;=AE$11),($F67-$O67)/$L67,0),IFERROR(($F67-$O67)*INDEX('S-Curve'!$C$3:$AM$39,MATCH('Development Costs'!$L67,'S-Curve'!$C$3:$C$39,0),MATCH(DATEDIF('Development Costs'!$K67,'Development Costs'!AE$11,"m")+1,'S-Curve'!$C$3:$AM$3,0)),0))</f>
        <v>4166.666666666667</v>
      </c>
      <c r="AF67" s="99">
        <f>IF($N67="Equal",IF(AND(AF$11&gt;$K67,EOMONTH($M67,0)&gt;=AF$11),($F67-$O67)/$L67,0),IFERROR(($F67-$O67)*INDEX('S-Curve'!$C$3:$AM$39,MATCH('Development Costs'!$L67,'S-Curve'!$C$3:$C$39,0),MATCH(DATEDIF('Development Costs'!$K67,'Development Costs'!AF$11,"m")+1,'S-Curve'!$C$3:$AM$3,0)),0))</f>
        <v>4166.666666666667</v>
      </c>
      <c r="AG67" s="99">
        <f>IF($N67="Equal",IF(AND(AG$11&gt;$K67,EOMONTH($M67,0)&gt;=AG$11),($F67-$O67)/$L67,0),IFERROR(($F67-$O67)*INDEX('S-Curve'!$C$3:$AM$39,MATCH('Development Costs'!$L67,'S-Curve'!$C$3:$C$39,0),MATCH(DATEDIF('Development Costs'!$K67,'Development Costs'!AG$11,"m")+1,'S-Curve'!$C$3:$AM$3,0)),0))</f>
        <v>4166.666666666667</v>
      </c>
      <c r="AH67" s="99">
        <f>IF($N67="Equal",IF(AND(AH$11&gt;$K67,EOMONTH($M67,0)&gt;=AH$11),($F67-$O67)/$L67,0),IFERROR(($F67-$O67)*INDEX('S-Curve'!$C$3:$AM$39,MATCH('Development Costs'!$L67,'S-Curve'!$C$3:$C$39,0),MATCH(DATEDIF('Development Costs'!$K67,'Development Costs'!AH$11,"m")+1,'S-Curve'!$C$3:$AM$3,0)),0))</f>
        <v>4166.666666666667</v>
      </c>
      <c r="AI67" s="99">
        <f>IF($N67="Equal",IF(AND(AI$11&gt;$K67,EOMONTH($M67,0)&gt;=AI$11),($F67-$O67)/$L67,0),IFERROR(($F67-$O67)*INDEX('S-Curve'!$C$3:$AM$39,MATCH('Development Costs'!$L67,'S-Curve'!$C$3:$C$39,0),MATCH(DATEDIF('Development Costs'!$K67,'Development Costs'!AI$11,"m")+1,'S-Curve'!$C$3:$AM$3,0)),0))</f>
        <v>4166.666666666667</v>
      </c>
      <c r="AJ67" s="99">
        <f>IF($N67="Equal",IF(AND(AJ$11&gt;$K67,EOMONTH($M67,0)&gt;=AJ$11),($F67-$O67)/$L67,0),IFERROR(($F67-$O67)*INDEX('S-Curve'!$C$3:$AM$39,MATCH('Development Costs'!$L67,'S-Curve'!$C$3:$C$39,0),MATCH(DATEDIF('Development Costs'!$K67,'Development Costs'!AJ$11,"m")+1,'S-Curve'!$C$3:$AM$3,0)),0))</f>
        <v>4166.666666666667</v>
      </c>
      <c r="AK67" s="99">
        <f>IF($N67="Equal",IF(AND(AK$11&gt;$K67,EOMONTH($M67,0)&gt;=AK$11),($F67-$O67)/$L67,0),IFERROR(($F67-$O67)*INDEX('S-Curve'!$C$3:$AM$39,MATCH('Development Costs'!$L67,'S-Curve'!$C$3:$C$39,0),MATCH(DATEDIF('Development Costs'!$K67,'Development Costs'!AK$11,"m")+1,'S-Curve'!$C$3:$AM$3,0)),0))</f>
        <v>4166.666666666667</v>
      </c>
      <c r="AL67" s="99">
        <f>IF($N67="Equal",IF(AND(AL$11&gt;$K67,EOMONTH($M67,0)&gt;=AL$11),($F67-$O67)/$L67,0),IFERROR(($F67-$O67)*INDEX('S-Curve'!$C$3:$AM$39,MATCH('Development Costs'!$L67,'S-Curve'!$C$3:$C$39,0),MATCH(DATEDIF('Development Costs'!$K67,'Development Costs'!AL$11,"m")+1,'S-Curve'!$C$3:$AM$3,0)),0))</f>
        <v>4166.666666666667</v>
      </c>
      <c r="AM67" s="99">
        <f>IF($N67="Equal",IF(AND(AM$11&gt;$K67,EOMONTH($M67,0)&gt;=AM$11),($F67-$O67)/$L67,0),IFERROR(($F67-$O67)*INDEX('S-Curve'!$C$3:$AM$39,MATCH('Development Costs'!$L67,'S-Curve'!$C$3:$C$39,0),MATCH(DATEDIF('Development Costs'!$K67,'Development Costs'!AM$11,"m")+1,'S-Curve'!$C$3:$AM$3,0)),0))</f>
        <v>4166.666666666667</v>
      </c>
      <c r="AN67" s="99">
        <f>IF($N67="Equal",IF(AND(AN$11&gt;$K67,EOMONTH($M67,0)&gt;=AN$11),($F67-$O67)/$L67,0),IFERROR(($F67-$O67)*INDEX('S-Curve'!$C$3:$AM$39,MATCH('Development Costs'!$L67,'S-Curve'!$C$3:$C$39,0),MATCH(DATEDIF('Development Costs'!$K67,'Development Costs'!AN$11,"m")+1,'S-Curve'!$C$3:$AM$3,0)),0))</f>
        <v>4166.666666666667</v>
      </c>
      <c r="AO67" s="99">
        <f>IF($N67="Equal",IF(AND(AO$11&gt;$K67,EOMONTH($M67,0)&gt;=AO$11),($F67-$O67)/$L67,0),IFERROR(($F67-$O67)*INDEX('S-Curve'!$C$3:$AM$39,MATCH('Development Costs'!$L67,'S-Curve'!$C$3:$C$39,0),MATCH(DATEDIF('Development Costs'!$K67,'Development Costs'!AO$11,"m")+1,'S-Curve'!$C$3:$AM$3,0)),0))</f>
        <v>0</v>
      </c>
      <c r="AP67" s="99">
        <f>IF($N67="Equal",IF(AND(AP$11&gt;$K67,EOMONTH($M67,0)&gt;=AP$11),($F67-$O67)/$L67,0),IFERROR(($F67-$O67)*INDEX('S-Curve'!$C$3:$AM$39,MATCH('Development Costs'!$L67,'S-Curve'!$C$3:$C$39,0),MATCH(DATEDIF('Development Costs'!$K67,'Development Costs'!AP$11,"m")+1,'S-Curve'!$C$3:$AM$3,0)),0))</f>
        <v>0</v>
      </c>
      <c r="AQ67" s="99">
        <f>IF($N67="Equal",IF(AND(AQ$11&gt;$K67,EOMONTH($M67,0)&gt;=AQ$11),($F67-$O67)/$L67,0),IFERROR(($F67-$O67)*INDEX('S-Curve'!$C$3:$AM$39,MATCH('Development Costs'!$L67,'S-Curve'!$C$3:$C$39,0),MATCH(DATEDIF('Development Costs'!$K67,'Development Costs'!AQ$11,"m")+1,'S-Curve'!$C$3:$AM$3,0)),0))</f>
        <v>0</v>
      </c>
      <c r="AR67" s="99">
        <f>IF($N67="Equal",IF(AND(AR$11&gt;$K67,EOMONTH($M67,0)&gt;=AR$11),($F67-$O67)/$L67,0),IFERROR(($F67-$O67)*INDEX('S-Curve'!$C$3:$AM$39,MATCH('Development Costs'!$L67,'S-Curve'!$C$3:$C$39,0),MATCH(DATEDIF('Development Costs'!$K67,'Development Costs'!AR$11,"m")+1,'S-Curve'!$C$3:$AM$3,0)),0))</f>
        <v>0</v>
      </c>
      <c r="AS67" s="99">
        <f>IF($N67="Equal",IF(AND(AS$11&gt;$K67,EOMONTH($M67,0)&gt;=AS$11),($F67-$O67)/$L67,0),IFERROR(($F67-$O67)*INDEX('S-Curve'!$C$3:$AM$39,MATCH('Development Costs'!$L67,'S-Curve'!$C$3:$C$39,0),MATCH(DATEDIF('Development Costs'!$K67,'Development Costs'!AS$11,"m")+1,'S-Curve'!$C$3:$AM$3,0)),0))</f>
        <v>0</v>
      </c>
      <c r="AT67" s="99">
        <f>IF($N67="Equal",IF(AND(AT$11&gt;$K67,EOMONTH($M67,0)&gt;=AT$11),($F67-$O67)/$L67,0),IFERROR(($F67-$O67)*INDEX('S-Curve'!$C$3:$AM$39,MATCH('Development Costs'!$L67,'S-Curve'!$C$3:$C$39,0),MATCH(DATEDIF('Development Costs'!$K67,'Development Costs'!AT$11,"m")+1,'S-Curve'!$C$3:$AM$3,0)),0))</f>
        <v>0</v>
      </c>
      <c r="AU67" s="99">
        <f>IF($N67="Equal",IF(AND(AU$11&gt;$K67,EOMONTH($M67,0)&gt;=AU$11),($F67-$O67)/$L67,0),IFERROR(($F67-$O67)*INDEX('S-Curve'!$C$3:$AM$39,MATCH('Development Costs'!$L67,'S-Curve'!$C$3:$C$39,0),MATCH(DATEDIF('Development Costs'!$K67,'Development Costs'!AU$11,"m")+1,'S-Curve'!$C$3:$AM$3,0)),0))</f>
        <v>0</v>
      </c>
      <c r="AV67" s="99">
        <f>IF($N67="Equal",IF(AND(AV$11&gt;$K67,EOMONTH($M67,0)&gt;=AV$11),($F67-$O67)/$L67,0),IFERROR(($F67-$O67)*INDEX('S-Curve'!$C$3:$AM$39,MATCH('Development Costs'!$L67,'S-Curve'!$C$3:$C$39,0),MATCH(DATEDIF('Development Costs'!$K67,'Development Costs'!AV$11,"m")+1,'S-Curve'!$C$3:$AM$3,0)),0))</f>
        <v>0</v>
      </c>
      <c r="AW67" s="99">
        <f>IF($N67="Equal",IF(AND(AW$11&gt;$K67,EOMONTH($M67,0)&gt;=AW$11),($F67-$O67)/$L67,0),IFERROR(($F67-$O67)*INDEX('S-Curve'!$C$3:$AM$39,MATCH('Development Costs'!$L67,'S-Curve'!$C$3:$C$39,0),MATCH(DATEDIF('Development Costs'!$K67,'Development Costs'!AW$11,"m")+1,'S-Curve'!$C$3:$AM$3,0)),0))</f>
        <v>0</v>
      </c>
      <c r="AX67" s="99">
        <f>IF($N67="Equal",IF(AND(AX$11&gt;$K67,EOMONTH($M67,0)&gt;=AX$11),($F67-$O67)/$L67,0),IFERROR(($F67-$O67)*INDEX('S-Curve'!$C$3:$AM$39,MATCH('Development Costs'!$L67,'S-Curve'!$C$3:$C$39,0),MATCH(DATEDIF('Development Costs'!$K67,'Development Costs'!AX$11,"m")+1,'S-Curve'!$C$3:$AM$3,0)),0))</f>
        <v>0</v>
      </c>
      <c r="AY67" s="99">
        <f>IF($N67="Equal",IF(AND(AY$11&gt;$K67,EOMONTH($M67,0)&gt;=AY$11),($F67-$O67)/$L67,0),IFERROR(($F67-$O67)*INDEX('S-Curve'!$C$3:$AM$39,MATCH('Development Costs'!$L67,'S-Curve'!$C$3:$C$39,0),MATCH(DATEDIF('Development Costs'!$K67,'Development Costs'!AY$11,"m")+1,'S-Curve'!$C$3:$AM$3,0)),0))</f>
        <v>0</v>
      </c>
      <c r="AZ67" s="99">
        <f>IF($N67="Equal",IF(AND(AZ$11&gt;$K67,EOMONTH($M67,0)&gt;=AZ$11),($F67-$O67)/$L67,0),IFERROR(($F67-$O67)*INDEX('S-Curve'!$C$3:$AM$39,MATCH('Development Costs'!$L67,'S-Curve'!$C$3:$C$39,0),MATCH(DATEDIF('Development Costs'!$K67,'Development Costs'!AZ$11,"m")+1,'S-Curve'!$C$3:$AM$3,0)),0))</f>
        <v>0</v>
      </c>
      <c r="BA67" s="99">
        <f>IF($N67="Equal",IF(AND(BA$11&gt;$K67,EOMONTH($M67,0)&gt;=BA$11),($F67-$O67)/$L67,0),IFERROR(($F67-$O67)*INDEX('S-Curve'!$C$3:$AM$39,MATCH('Development Costs'!$L67,'S-Curve'!$C$3:$C$39,0),MATCH(DATEDIF('Development Costs'!$K67,'Development Costs'!BA$11,"m")+1,'S-Curve'!$C$3:$AM$3,0)),0))</f>
        <v>0</v>
      </c>
      <c r="BB67" s="99">
        <f>IF($N67="Equal",IF(AND(BB$11&gt;$K67,EOMONTH($M67,0)&gt;=BB$11),($F67-$O67)/$L67,0),IFERROR(($F67-$O67)*INDEX('S-Curve'!$C$3:$AM$39,MATCH('Development Costs'!$L67,'S-Curve'!$C$3:$C$39,0),MATCH(DATEDIF('Development Costs'!$K67,'Development Costs'!BB$11,"m")+1,'S-Curve'!$C$3:$AM$3,0)),0))</f>
        <v>0</v>
      </c>
      <c r="BC67" s="99">
        <f>IF($N67="Equal",IF(AND(BC$11&gt;$K67,EOMONTH($M67,0)&gt;=BC$11),($F67-$O67)/$L67,0),IFERROR(($F67-$O67)*INDEX('S-Curve'!$C$3:$AM$39,MATCH('Development Costs'!$L67,'S-Curve'!$C$3:$C$39,0),MATCH(DATEDIF('Development Costs'!$K67,'Development Costs'!BC$11,"m")+1,'S-Curve'!$C$3:$AM$3,0)),0))</f>
        <v>0</v>
      </c>
      <c r="BD67" s="99">
        <f>IF($N67="Equal",IF(AND(BD$11&gt;$K67,EOMONTH($M67,0)&gt;=BD$11),($F67-$O67)/$L67,0),IFERROR(($F67-$O67)*INDEX('S-Curve'!$C$3:$AM$39,MATCH('Development Costs'!$L67,'S-Curve'!$C$3:$C$39,0),MATCH(DATEDIF('Development Costs'!$K67,'Development Costs'!BD$11,"m")+1,'S-Curve'!$C$3:$AM$3,0)),0))</f>
        <v>0</v>
      </c>
      <c r="BE67" s="99">
        <f>IF($N67="Equal",IF(AND(BE$11&gt;$K67,EOMONTH($M67,0)&gt;=BE$11),($F67-$O67)/$L67,0),IFERROR(($F67-$O67)*INDEX('S-Curve'!$C$3:$AM$39,MATCH('Development Costs'!$L67,'S-Curve'!$C$3:$C$39,0),MATCH(DATEDIF('Development Costs'!$K67,'Development Costs'!BE$11,"m")+1,'S-Curve'!$C$3:$AM$3,0)),0))</f>
        <v>0</v>
      </c>
      <c r="BF67" s="99">
        <f>IF($N67="Equal",IF(AND(BF$11&gt;$K67,EOMONTH($M67,0)&gt;=BF$11),($F67-$O67)/$L67,0),IFERROR(($F67-$O67)*INDEX('S-Curve'!$C$3:$AM$39,MATCH('Development Costs'!$L67,'S-Curve'!$C$3:$C$39,0),MATCH(DATEDIF('Development Costs'!$K67,'Development Costs'!BF$11,"m")+1,'S-Curve'!$C$3:$AM$3,0)),0))</f>
        <v>0</v>
      </c>
      <c r="BG67" s="99">
        <f>IF($N67="Equal",IF(AND(BG$11&gt;$K67,EOMONTH($M67,0)&gt;=BG$11),($F67-$O67)/$L67,0),IFERROR(($F67-$O67)*INDEX('S-Curve'!$C$3:$AM$39,MATCH('Development Costs'!$L67,'S-Curve'!$C$3:$C$39,0),MATCH(DATEDIF('Development Costs'!$K67,'Development Costs'!BG$11,"m")+1,'S-Curve'!$C$3:$AM$3,0)),0))</f>
        <v>0</v>
      </c>
      <c r="BH67" s="99">
        <f>IF($N67="Equal",IF(AND(BH$11&gt;$K67,EOMONTH($M67,0)&gt;=BH$11),($F67-$O67)/$L67,0),IFERROR(($F67-$O67)*INDEX('S-Curve'!$C$3:$AM$39,MATCH('Development Costs'!$L67,'S-Curve'!$C$3:$C$39,0),MATCH(DATEDIF('Development Costs'!$K67,'Development Costs'!BH$11,"m")+1,'S-Curve'!$C$3:$AM$3,0)),0))</f>
        <v>0</v>
      </c>
      <c r="BI67" s="99">
        <f>IF($N67="Equal",IF(AND(BI$11&gt;$K67,EOMONTH($M67,0)&gt;=BI$11),($F67-$O67)/$L67,0),IFERROR(($F67-$O67)*INDEX('S-Curve'!$C$3:$AM$39,MATCH('Development Costs'!$L67,'S-Curve'!$C$3:$C$39,0),MATCH(DATEDIF('Development Costs'!$K67,'Development Costs'!BI$11,"m")+1,'S-Curve'!$C$3:$AM$3,0)),0))</f>
        <v>0</v>
      </c>
      <c r="BJ67" s="99">
        <f>IF($N67="Equal",IF(AND(BJ$11&gt;$K67,EOMONTH($M67,0)&gt;=BJ$11),($F67-$O67)/$L67,0),IFERROR(($F67-$O67)*INDEX('S-Curve'!$C$3:$AM$39,MATCH('Development Costs'!$L67,'S-Curve'!$C$3:$C$39,0),MATCH(DATEDIF('Development Costs'!$K67,'Development Costs'!BJ$11,"m")+1,'S-Curve'!$C$3:$AM$3,0)),0))</f>
        <v>0</v>
      </c>
      <c r="BK67" s="99">
        <f>IF($N67="Equal",IF(AND(BK$11&gt;$K67,EOMONTH($M67,0)&gt;=BK$11),($F67-$O67)/$L67,0),IFERROR(($F67-$O67)*INDEX('S-Curve'!$C$3:$AM$39,MATCH('Development Costs'!$L67,'S-Curve'!$C$3:$C$39,0),MATCH(DATEDIF('Development Costs'!$K67,'Development Costs'!BK$11,"m")+1,'S-Curve'!$C$3:$AM$3,0)),0))</f>
        <v>0</v>
      </c>
      <c r="BL67" s="99">
        <f>IF($N67="Equal",IF(AND(BL$11&gt;$K67,EOMONTH($M67,0)&gt;=BL$11),($F67-$O67)/$L67,0),IFERROR(($F67-$O67)*INDEX('S-Curve'!$C$3:$AM$39,MATCH('Development Costs'!$L67,'S-Curve'!$C$3:$C$39,0),MATCH(DATEDIF('Development Costs'!$K67,'Development Costs'!BL$11,"m")+1,'S-Curve'!$C$3:$AM$3,0)),0))</f>
        <v>0</v>
      </c>
      <c r="BM67" s="99">
        <f>IF($N67="Equal",IF(AND(BM$11&gt;$K67,EOMONTH($M67,0)&gt;=BM$11),($F67-$O67)/$L67,0),IFERROR(($F67-$O67)*INDEX('S-Curve'!$C$3:$AM$39,MATCH('Development Costs'!$L67,'S-Curve'!$C$3:$C$39,0),MATCH(DATEDIF('Development Costs'!$K67,'Development Costs'!BM$11,"m")+1,'S-Curve'!$C$3:$AM$3,0)),0))</f>
        <v>0</v>
      </c>
      <c r="BN67" s="99">
        <f>IF($N67="Equal",IF(AND(BN$11&gt;$K67,EOMONTH($M67,0)&gt;=BN$11),($F67-$O67)/$L67,0),IFERROR(($F67-$O67)*INDEX('S-Curve'!$C$3:$AM$39,MATCH('Development Costs'!$L67,'S-Curve'!$C$3:$C$39,0),MATCH(DATEDIF('Development Costs'!$K67,'Development Costs'!BN$11,"m")+1,'S-Curve'!$C$3:$AM$3,0)),0))</f>
        <v>0</v>
      </c>
      <c r="BO67" s="99">
        <f>IF($N67="Equal",IF(AND(BO$11&gt;$K67,EOMONTH($M67,0)&gt;=BO$11),($F67-$O67)/$L67,0),IFERROR(($F67-$O67)*INDEX('S-Curve'!$C$3:$AM$39,MATCH('Development Costs'!$L67,'S-Curve'!$C$3:$C$39,0),MATCH(DATEDIF('Development Costs'!$K67,'Development Costs'!BO$11,"m")+1,'S-Curve'!$C$3:$AM$3,0)),0))</f>
        <v>0</v>
      </c>
      <c r="BP67" s="99">
        <f>IF($N67="Equal",IF(AND(BP$11&gt;$K67,EOMONTH($M67,0)&gt;=BP$11),($F67-$O67)/$L67,0),IFERROR(($F67-$O67)*INDEX('S-Curve'!$C$3:$AM$39,MATCH('Development Costs'!$L67,'S-Curve'!$C$3:$C$39,0),MATCH(DATEDIF('Development Costs'!$K67,'Development Costs'!BP$11,"m")+1,'S-Curve'!$C$3:$AM$3,0)),0))</f>
        <v>0</v>
      </c>
      <c r="BQ67" s="99">
        <f>IF($N67="Equal",IF(AND(BQ$11&gt;$K67,EOMONTH($M67,0)&gt;=BQ$11),($F67-$O67)/$L67,0),IFERROR(($F67-$O67)*INDEX('S-Curve'!$C$3:$AM$39,MATCH('Development Costs'!$L67,'S-Curve'!$C$3:$C$39,0),MATCH(DATEDIF('Development Costs'!$K67,'Development Costs'!BQ$11,"m")+1,'S-Curve'!$C$3:$AM$3,0)),0))</f>
        <v>0</v>
      </c>
      <c r="BR67" s="99">
        <f>IF($N67="Equal",IF(AND(BR$11&gt;$K67,EOMONTH($M67,0)&gt;=BR$11),($F67-$O67)/$L67,0),IFERROR(($F67-$O67)*INDEX('S-Curve'!$C$3:$AM$39,MATCH('Development Costs'!$L67,'S-Curve'!$C$3:$C$39,0),MATCH(DATEDIF('Development Costs'!$K67,'Development Costs'!BR$11,"m")+1,'S-Curve'!$C$3:$AM$3,0)),0))</f>
        <v>0</v>
      </c>
      <c r="BS67" s="99">
        <f>IF($N67="Equal",IF(AND(BS$11&gt;$K67,EOMONTH($M67,0)&gt;=BS$11),($F67-$O67)/$L67,0),IFERROR(($F67-$O67)*INDEX('S-Curve'!$C$3:$AM$39,MATCH('Development Costs'!$L67,'S-Curve'!$C$3:$C$39,0),MATCH(DATEDIF('Development Costs'!$K67,'Development Costs'!BS$11,"m")+1,'S-Curve'!$C$3:$AM$3,0)),0))</f>
        <v>0</v>
      </c>
      <c r="BT67" s="99">
        <f>IF($N67="Equal",IF(AND(BT$11&gt;$K67,EOMONTH($M67,0)&gt;=BT$11),($F67-$O67)/$L67,0),IFERROR(($F67-$O67)*INDEX('S-Curve'!$C$3:$AM$39,MATCH('Development Costs'!$L67,'S-Curve'!$C$3:$C$39,0),MATCH(DATEDIF('Development Costs'!$K67,'Development Costs'!BT$11,"m")+1,'S-Curve'!$C$3:$AM$3,0)),0))</f>
        <v>0</v>
      </c>
      <c r="BU67" s="99">
        <f>IF($N67="Equal",IF(AND(BU$11&gt;$K67,EOMONTH($M67,0)&gt;=BU$11),($F67-$O67)/$L67,0),IFERROR(($F67-$O67)*INDEX('S-Curve'!$C$3:$AM$39,MATCH('Development Costs'!$L67,'S-Curve'!$C$3:$C$39,0),MATCH(DATEDIF('Development Costs'!$K67,'Development Costs'!BU$11,"m")+1,'S-Curve'!$C$3:$AM$3,0)),0))</f>
        <v>0</v>
      </c>
      <c r="BV67" s="99">
        <f>IF($N67="Equal",IF(AND(BV$11&gt;$K67,EOMONTH($M67,0)&gt;=BV$11),($F67-$O67)/$L67,0),IFERROR(($F67-$O67)*INDEX('S-Curve'!$C$3:$AM$39,MATCH('Development Costs'!$L67,'S-Curve'!$C$3:$C$39,0),MATCH(DATEDIF('Development Costs'!$K67,'Development Costs'!BV$11,"m")+1,'S-Curve'!$C$3:$AM$3,0)),0))</f>
        <v>0</v>
      </c>
      <c r="BW67" s="99">
        <f>IF($N67="Equal",IF(AND(BW$11&gt;$K67,EOMONTH($M67,0)&gt;=BW$11),($F67-$O67)/$L67,0),IFERROR(($F67-$O67)*INDEX('S-Curve'!$C$3:$AM$39,MATCH('Development Costs'!$L67,'S-Curve'!$C$3:$C$39,0),MATCH(DATEDIF('Development Costs'!$K67,'Development Costs'!BW$11,"m")+1,'S-Curve'!$C$3:$AM$3,0)),0))</f>
        <v>0</v>
      </c>
      <c r="BX67" s="99">
        <f>IF($N67="Equal",IF(AND(BX$11&gt;$K67,EOMONTH($M67,0)&gt;=BX$11),($F67-$O67)/$L67,0),IFERROR(($F67-$O67)*INDEX('S-Curve'!$C$3:$AM$39,MATCH('Development Costs'!$L67,'S-Curve'!$C$3:$C$39,0),MATCH(DATEDIF('Development Costs'!$K67,'Development Costs'!BX$11,"m")+1,'S-Curve'!$C$3:$AM$3,0)),0))</f>
        <v>0</v>
      </c>
      <c r="BY67" s="99">
        <f>IF($N67="Equal",IF(AND(BY$11&gt;$K67,EOMONTH($M67,0)&gt;=BY$11),($F67-$O67)/$L67,0),IFERROR(($F67-$O67)*INDEX('S-Curve'!$C$3:$AM$39,MATCH('Development Costs'!$L67,'S-Curve'!$C$3:$C$39,0),MATCH(DATEDIF('Development Costs'!$K67,'Development Costs'!BY$11,"m")+1,'S-Curve'!$C$3:$AM$3,0)),0))</f>
        <v>0</v>
      </c>
      <c r="BZ67" s="99">
        <f>IF($N67="Equal",IF(AND(BZ$11&gt;$K67,EOMONTH($M67,0)&gt;=BZ$11),($F67-$O67)/$L67,0),IFERROR(($F67-$O67)*INDEX('S-Curve'!$C$3:$AM$39,MATCH('Development Costs'!$L67,'S-Curve'!$C$3:$C$39,0),MATCH(DATEDIF('Development Costs'!$K67,'Development Costs'!BZ$11,"m")+1,'S-Curve'!$C$3:$AM$3,0)),0))</f>
        <v>0</v>
      </c>
      <c r="CA67" s="99">
        <f>IF($N67="Equal",IF(AND(CA$11&gt;$K67,EOMONTH($M67,0)&gt;=CA$11),($F67-$O67)/$L67,0),IFERROR(($F67-$O67)*INDEX('S-Curve'!$C$3:$AM$39,MATCH('Development Costs'!$L67,'S-Curve'!$C$3:$C$39,0),MATCH(DATEDIF('Development Costs'!$K67,'Development Costs'!CA$11,"m")+1,'S-Curve'!$C$3:$AM$3,0)),0))</f>
        <v>0</v>
      </c>
      <c r="CB67" s="99">
        <f>IF($N67="Equal",IF(AND(CB$11&gt;$K67,EOMONTH($M67,0)&gt;=CB$11),($F67-$O67)/$L67,0),IFERROR(($F67-$O67)*INDEX('S-Curve'!$C$3:$AM$39,MATCH('Development Costs'!$L67,'S-Curve'!$C$3:$C$39,0),MATCH(DATEDIF('Development Costs'!$K67,'Development Costs'!CB$11,"m")+1,'S-Curve'!$C$3:$AM$3,0)),0))</f>
        <v>0</v>
      </c>
      <c r="CC67" s="99">
        <f>IF($N67="Equal",IF(AND(CC$11&gt;$K67,EOMONTH($M67,0)&gt;=CC$11),($F67-$O67)/$L67,0),IFERROR(($F67-$O67)*INDEX('S-Curve'!$C$3:$AM$39,MATCH('Development Costs'!$L67,'S-Curve'!$C$3:$C$39,0),MATCH(DATEDIF('Development Costs'!$K67,'Development Costs'!CC$11,"m")+1,'S-Curve'!$C$3:$AM$3,0)),0))</f>
        <v>0</v>
      </c>
      <c r="CD67" s="99">
        <f>IF($N67="Equal",IF(AND(CD$11&gt;$K67,EOMONTH($M67,0)&gt;=CD$11),($F67-$O67)/$L67,0),IFERROR(($F67-$O67)*INDEX('S-Curve'!$C$3:$AM$39,MATCH('Development Costs'!$L67,'S-Curve'!$C$3:$C$39,0),MATCH(DATEDIF('Development Costs'!$K67,'Development Costs'!CD$11,"m")+1,'S-Curve'!$C$3:$AM$3,0)),0))</f>
        <v>0</v>
      </c>
      <c r="CE67" s="99">
        <f>IF($N67="Equal",IF(AND(CE$11&gt;$K67,EOMONTH($M67,0)&gt;=CE$11),($F67-$O67)/$L67,0),IFERROR(($F67-$O67)*INDEX('S-Curve'!$C$3:$AM$39,MATCH('Development Costs'!$L67,'S-Curve'!$C$3:$C$39,0),MATCH(DATEDIF('Development Costs'!$K67,'Development Costs'!CE$11,"m")+1,'S-Curve'!$C$3:$AM$3,0)),0))</f>
        <v>0</v>
      </c>
      <c r="CF67" s="99">
        <f>IF($N67="Equal",IF(AND(CF$11&gt;$K67,EOMONTH($M67,0)&gt;=CF$11),($F67-$O67)/$L67,0),IFERROR(($F67-$O67)*INDEX('S-Curve'!$C$3:$AM$39,MATCH('Development Costs'!$L67,'S-Curve'!$C$3:$C$39,0),MATCH(DATEDIF('Development Costs'!$K67,'Development Costs'!CF$11,"m")+1,'S-Curve'!$C$3:$AM$3,0)),0))</f>
        <v>0</v>
      </c>
      <c r="CG67" s="99">
        <f>IF($N67="Equal",IF(AND(CG$11&gt;$K67,EOMONTH($M67,0)&gt;=CG$11),($F67-$O67)/$L67,0),IFERROR(($F67-$O67)*INDEX('S-Curve'!$C$3:$AM$39,MATCH('Development Costs'!$L67,'S-Curve'!$C$3:$C$39,0),MATCH(DATEDIF('Development Costs'!$K67,'Development Costs'!CG$11,"m")+1,'S-Curve'!$C$3:$AM$3,0)),0))</f>
        <v>0</v>
      </c>
      <c r="CH67" s="99">
        <f>IF($N67="Equal",IF(AND(CH$11&gt;$K67,EOMONTH($M67,0)&gt;=CH$11),($F67-$O67)/$L67,0),IFERROR(($F67-$O67)*INDEX('S-Curve'!$C$3:$AM$39,MATCH('Development Costs'!$L67,'S-Curve'!$C$3:$C$39,0),MATCH(DATEDIF('Development Costs'!$K67,'Development Costs'!CH$11,"m")+1,'S-Curve'!$C$3:$AM$3,0)),0))</f>
        <v>0</v>
      </c>
      <c r="CI67" s="99">
        <f>IF($N67="Equal",IF(AND(CI$11&gt;$K67,EOMONTH($M67,0)&gt;=CI$11),($F67-$O67)/$L67,0),IFERROR(($F67-$O67)*INDEX('S-Curve'!$C$3:$AM$39,MATCH('Development Costs'!$L67,'S-Curve'!$C$3:$C$39,0),MATCH(DATEDIF('Development Costs'!$K67,'Development Costs'!CI$11,"m")+1,'S-Curve'!$C$3:$AM$3,0)),0))</f>
        <v>0</v>
      </c>
      <c r="CJ67" s="99">
        <f>IF($N67="Equal",IF(AND(CJ$11&gt;$K67,EOMONTH($M67,0)&gt;=CJ$11),($F67-$O67)/$L67,0),IFERROR(($F67-$O67)*INDEX('S-Curve'!$C$3:$AM$39,MATCH('Development Costs'!$L67,'S-Curve'!$C$3:$C$39,0),MATCH(DATEDIF('Development Costs'!$K67,'Development Costs'!CJ$11,"m")+1,'S-Curve'!$C$3:$AM$3,0)),0))</f>
        <v>0</v>
      </c>
      <c r="CK67" s="99">
        <f>IF($N67="Equal",IF(AND(CK$11&gt;$K67,EOMONTH($M67,0)&gt;=CK$11),($F67-$O67)/$L67,0),IFERROR(($F67-$O67)*INDEX('S-Curve'!$C$3:$AM$39,MATCH('Development Costs'!$L67,'S-Curve'!$C$3:$C$39,0),MATCH(DATEDIF('Development Costs'!$K67,'Development Costs'!CK$11,"m")+1,'S-Curve'!$C$3:$AM$3,0)),0))</f>
        <v>0</v>
      </c>
      <c r="CL67" s="99">
        <f>IF($N67="Equal",IF(AND(CL$11&gt;$K67,EOMONTH($M67,0)&gt;=CL$11),($F67-$O67)/$L67,0),IFERROR(($F67-$O67)*INDEX('S-Curve'!$C$3:$AM$39,MATCH('Development Costs'!$L67,'S-Curve'!$C$3:$C$39,0),MATCH(DATEDIF('Development Costs'!$K67,'Development Costs'!CL$11,"m")+1,'S-Curve'!$C$3:$AM$3,0)),0))</f>
        <v>0</v>
      </c>
      <c r="CM67" s="99">
        <f>IF($N67="Equal",IF(AND(CM$11&gt;$K67,EOMONTH($M67,0)&gt;=CM$11),($F67-$O67)/$L67,0),IFERROR(($F67-$O67)*INDEX('S-Curve'!$C$3:$AM$39,MATCH('Development Costs'!$L67,'S-Curve'!$C$3:$C$39,0),MATCH(DATEDIF('Development Costs'!$K67,'Development Costs'!CM$11,"m")+1,'S-Curve'!$C$3:$AM$3,0)),0))</f>
        <v>0</v>
      </c>
      <c r="CN67" s="99">
        <f>IF($N67="Equal",IF(AND(CN$11&gt;$K67,EOMONTH($M67,0)&gt;=CN$11),($F67-$O67)/$L67,0),IFERROR(($F67-$O67)*INDEX('S-Curve'!$C$3:$AM$39,MATCH('Development Costs'!$L67,'S-Curve'!$C$3:$C$39,0),MATCH(DATEDIF('Development Costs'!$K67,'Development Costs'!CN$11,"m")+1,'S-Curve'!$C$3:$AM$3,0)),0))</f>
        <v>0</v>
      </c>
      <c r="CO67" s="99">
        <f>IF($N67="Equal",IF(AND(CO$11&gt;$K67,EOMONTH($M67,0)&gt;=CO$11),($F67-$O67)/$L67,0),IFERROR(($F67-$O67)*INDEX('S-Curve'!$C$3:$AM$39,MATCH('Development Costs'!$L67,'S-Curve'!$C$3:$C$39,0),MATCH(DATEDIF('Development Costs'!$K67,'Development Costs'!CO$11,"m")+1,'S-Curve'!$C$3:$AM$3,0)),0))</f>
        <v>0</v>
      </c>
      <c r="CP67" s="99">
        <f>IF($N67="Equal",IF(AND(CP$11&gt;$K67,EOMONTH($M67,0)&gt;=CP$11),($F67-$O67)/$L67,0),IFERROR(($F67-$O67)*INDEX('S-Curve'!$C$3:$AM$39,MATCH('Development Costs'!$L67,'S-Curve'!$C$3:$C$39,0),MATCH(DATEDIF('Development Costs'!$K67,'Development Costs'!CP$11,"m")+1,'S-Curve'!$C$3:$AM$3,0)),0))</f>
        <v>0</v>
      </c>
      <c r="CQ67" s="99">
        <f>IF($N67="Equal",IF(AND(CQ$11&gt;$K67,EOMONTH($M67,0)&gt;=CQ$11),($F67-$O67)/$L67,0),IFERROR(($F67-$O67)*INDEX('S-Curve'!$C$3:$AM$39,MATCH('Development Costs'!$L67,'S-Curve'!$C$3:$C$39,0),MATCH(DATEDIF('Development Costs'!$K67,'Development Costs'!CQ$11,"m")+1,'S-Curve'!$C$3:$AM$3,0)),0))</f>
        <v>0</v>
      </c>
      <c r="CR67" s="99">
        <f>IF($N67="Equal",IF(AND(CR$11&gt;$K67,EOMONTH($M67,0)&gt;=CR$11),($F67-$O67)/$L67,0),IFERROR(($F67-$O67)*INDEX('S-Curve'!$C$3:$AM$39,MATCH('Development Costs'!$L67,'S-Curve'!$C$3:$C$39,0),MATCH(DATEDIF('Development Costs'!$K67,'Development Costs'!CR$11,"m")+1,'S-Curve'!$C$3:$AM$3,0)),0))</f>
        <v>0</v>
      </c>
      <c r="CS67" s="99">
        <f>IF($N67="Equal",IF(AND(CS$11&gt;$K67,EOMONTH($M67,0)&gt;=CS$11),($F67-$O67)/$L67,0),IFERROR(($F67-$O67)*INDEX('S-Curve'!$C$3:$AM$39,MATCH('Development Costs'!$L67,'S-Curve'!$C$3:$C$39,0),MATCH(DATEDIF('Development Costs'!$K67,'Development Costs'!CS$11,"m")+1,'S-Curve'!$C$3:$AM$3,0)),0))</f>
        <v>0</v>
      </c>
      <c r="CT67" s="99">
        <f>IF($N67="Equal",IF(AND(CT$11&gt;$K67,EOMONTH($M67,0)&gt;=CT$11),($F67-$O67)/$L67,0),IFERROR(($F67-$O67)*INDEX('S-Curve'!$C$3:$AM$39,MATCH('Development Costs'!$L67,'S-Curve'!$C$3:$C$39,0),MATCH(DATEDIF('Development Costs'!$K67,'Development Costs'!CT$11,"m")+1,'S-Curve'!$C$3:$AM$3,0)),0))</f>
        <v>0</v>
      </c>
      <c r="CU67" s="99">
        <f>IF($N67="Equal",IF(AND(CU$11&gt;$K67,EOMONTH($M67,0)&gt;=CU$11),($F67-$O67)/$L67,0),IFERROR(($F67-$O67)*INDEX('S-Curve'!$C$3:$AM$39,MATCH('Development Costs'!$L67,'S-Curve'!$C$3:$C$39,0),MATCH(DATEDIF('Development Costs'!$K67,'Development Costs'!CU$11,"m")+1,'S-Curve'!$C$3:$AM$3,0)),0))</f>
        <v>0</v>
      </c>
      <c r="CV67" s="99">
        <f>IF($N67="Equal",IF(AND(CV$11&gt;$K67,EOMONTH($M67,0)&gt;=CV$11),($F67-$O67)/$L67,0),IFERROR(($F67-$O67)*INDEX('S-Curve'!$C$3:$AM$39,MATCH('Development Costs'!$L67,'S-Curve'!$C$3:$C$39,0),MATCH(DATEDIF('Development Costs'!$K67,'Development Costs'!CV$11,"m")+1,'S-Curve'!$C$3:$AM$3,0)),0))</f>
        <v>0</v>
      </c>
      <c r="CW67" s="99">
        <f>IF($N67="Equal",IF(AND(CW$11&gt;$K67,EOMONTH($M67,0)&gt;=CW$11),($F67-$O67)/$L67,0),IFERROR(($F67-$O67)*INDEX('S-Curve'!$C$3:$AM$39,MATCH('Development Costs'!$L67,'S-Curve'!$C$3:$C$39,0),MATCH(DATEDIF('Development Costs'!$K67,'Development Costs'!CW$11,"m")+1,'S-Curve'!$C$3:$AM$3,0)),0))</f>
        <v>0</v>
      </c>
      <c r="CX67" s="99">
        <f>IF($N67="Equal",IF(AND(CX$11&gt;$K67,EOMONTH($M67,0)&gt;=CX$11),($F67-$O67)/$L67,0),IFERROR(($F67-$O67)*INDEX('S-Curve'!$C$3:$AM$39,MATCH('Development Costs'!$L67,'S-Curve'!$C$3:$C$39,0),MATCH(DATEDIF('Development Costs'!$K67,'Development Costs'!CX$11,"m")+1,'S-Curve'!$C$3:$AM$3,0)),0))</f>
        <v>0</v>
      </c>
      <c r="CY67" s="99">
        <f>IF($N67="Equal",IF(AND(CY$11&gt;$K67,EOMONTH($M67,0)&gt;=CY$11),($F67-$O67)/$L67,0),IFERROR(($F67-$O67)*INDEX('S-Curve'!$C$3:$AM$39,MATCH('Development Costs'!$L67,'S-Curve'!$C$3:$C$39,0),MATCH(DATEDIF('Development Costs'!$K67,'Development Costs'!CY$11,"m")+1,'S-Curve'!$C$3:$AM$3,0)),0))</f>
        <v>0</v>
      </c>
      <c r="CZ67" s="99">
        <f>IF($N67="Equal",IF(AND(CZ$11&gt;$K67,EOMONTH($M67,0)&gt;=CZ$11),($F67-$O67)/$L67,0),IFERROR(($F67-$O67)*INDEX('S-Curve'!$C$3:$AM$39,MATCH('Development Costs'!$L67,'S-Curve'!$C$3:$C$39,0),MATCH(DATEDIF('Development Costs'!$K67,'Development Costs'!CZ$11,"m")+1,'S-Curve'!$C$3:$AM$3,0)),0))</f>
        <v>0</v>
      </c>
      <c r="DA67" s="99">
        <f>IF($N67="Equal",IF(AND(DA$11&gt;$K67,EOMONTH($M67,0)&gt;=DA$11),($F67-$O67)/$L67,0),IFERROR(($F67-$O67)*INDEX('S-Curve'!$C$3:$AM$39,MATCH('Development Costs'!$L67,'S-Curve'!$C$3:$C$39,0),MATCH(DATEDIF('Development Costs'!$K67,'Development Costs'!DA$11,"m")+1,'S-Curve'!$C$3:$AM$3,0)),0))</f>
        <v>0</v>
      </c>
      <c r="DB67" s="99">
        <f>IF($N67="Equal",IF(AND(DB$11&gt;$K67,EOMONTH($M67,0)&gt;=DB$11),($F67-$O67)/$L67,0),IFERROR(($F67-$O67)*INDEX('S-Curve'!$C$3:$AM$39,MATCH('Development Costs'!$L67,'S-Curve'!$C$3:$C$39,0),MATCH(DATEDIF('Development Costs'!$K67,'Development Costs'!DB$11,"m")+1,'S-Curve'!$C$3:$AM$3,0)),0))</f>
        <v>0</v>
      </c>
      <c r="DC67" s="99">
        <f>IF($N67="Equal",IF(AND(DC$11&gt;$K67,EOMONTH($M67,0)&gt;=DC$11),($F67-$O67)/$L67,0),IFERROR(($F67-$O67)*INDEX('S-Curve'!$C$3:$AM$39,MATCH('Development Costs'!$L67,'S-Curve'!$C$3:$C$39,0),MATCH(DATEDIF('Development Costs'!$K67,'Development Costs'!DC$11,"m")+1,'S-Curve'!$C$3:$AM$3,0)),0))</f>
        <v>0</v>
      </c>
      <c r="DD67" s="99">
        <f>IF($N67="Equal",IF(AND(DD$11&gt;$K67,EOMONTH($M67,0)&gt;=DD$11),($F67-$O67)/$L67,0),IFERROR(($F67-$O67)*INDEX('S-Curve'!$C$3:$AM$39,MATCH('Development Costs'!$L67,'S-Curve'!$C$3:$C$39,0),MATCH(DATEDIF('Development Costs'!$K67,'Development Costs'!DD$11,"m")+1,'S-Curve'!$C$3:$AM$3,0)),0))</f>
        <v>0</v>
      </c>
      <c r="DE67" s="99">
        <f>IF($N67="Equal",IF(AND(DE$11&gt;$K67,EOMONTH($M67,0)&gt;=DE$11),($F67-$O67)/$L67,0),IFERROR(($F67-$O67)*INDEX('S-Curve'!$C$3:$AM$39,MATCH('Development Costs'!$L67,'S-Curve'!$C$3:$C$39,0),MATCH(DATEDIF('Development Costs'!$K67,'Development Costs'!DE$11,"m")+1,'S-Curve'!$C$3:$AM$3,0)),0))</f>
        <v>0</v>
      </c>
      <c r="DF67" s="99">
        <f>IF($N67="Equal",IF(AND(DF$11&gt;$K67,EOMONTH($M67,0)&gt;=DF$11),($F67-$O67)/$L67,0),IFERROR(($F67-$O67)*INDEX('S-Curve'!$C$3:$AM$39,MATCH('Development Costs'!$L67,'S-Curve'!$C$3:$C$39,0),MATCH(DATEDIF('Development Costs'!$K67,'Development Costs'!DF$11,"m")+1,'S-Curve'!$C$3:$AM$3,0)),0))</f>
        <v>0</v>
      </c>
      <c r="DG67" s="99">
        <f>IF($N67="Equal",IF(AND(DG$11&gt;$K67,EOMONTH($M67,0)&gt;=DG$11),($F67-$O67)/$L67,0),IFERROR(($F67-$O67)*INDEX('S-Curve'!$C$3:$AM$39,MATCH('Development Costs'!$L67,'S-Curve'!$C$3:$C$39,0),MATCH(DATEDIF('Development Costs'!$K67,'Development Costs'!DG$11,"m")+1,'S-Curve'!$C$3:$AM$3,0)),0))</f>
        <v>0</v>
      </c>
      <c r="DH67" s="99">
        <f>IF($N67="Equal",IF(AND(DH$11&gt;$K67,EOMONTH($M67,0)&gt;=DH$11),($F67-$O67)/$L67,0),IFERROR(($F67-$O67)*INDEX('S-Curve'!$C$3:$AM$39,MATCH('Development Costs'!$L67,'S-Curve'!$C$3:$C$39,0),MATCH(DATEDIF('Development Costs'!$K67,'Development Costs'!DH$11,"m")+1,'S-Curve'!$C$3:$AM$3,0)),0))</f>
        <v>0</v>
      </c>
      <c r="DI67" s="99">
        <f>IF($N67="Equal",IF(AND(DI$11&gt;$K67,EOMONTH($M67,0)&gt;=DI$11),($F67-$O67)/$L67,0),IFERROR(($F67-$O67)*INDEX('S-Curve'!$C$3:$AM$39,MATCH('Development Costs'!$L67,'S-Curve'!$C$3:$C$39,0),MATCH(DATEDIF('Development Costs'!$K67,'Development Costs'!DI$11,"m")+1,'S-Curve'!$C$3:$AM$3,0)),0))</f>
        <v>0</v>
      </c>
      <c r="DJ67" s="99">
        <f>IF($N67="Equal",IF(AND(DJ$11&gt;$K67,EOMONTH($M67,0)&gt;=DJ$11),($F67-$O67)/$L67,0),IFERROR(($F67-$O67)*INDEX('S-Curve'!$C$3:$AM$39,MATCH('Development Costs'!$L67,'S-Curve'!$C$3:$C$39,0),MATCH(DATEDIF('Development Costs'!$K67,'Development Costs'!DJ$11,"m")+1,'S-Curve'!$C$3:$AM$3,0)),0))</f>
        <v>0</v>
      </c>
      <c r="DK67" s="99">
        <f>IF($N67="Equal",IF(AND(DK$11&gt;$K67,EOMONTH($M67,0)&gt;=DK$11),($F67-$O67)/$L67,0),IFERROR(($F67-$O67)*INDEX('S-Curve'!$C$3:$AM$39,MATCH('Development Costs'!$L67,'S-Curve'!$C$3:$C$39,0),MATCH(DATEDIF('Development Costs'!$K67,'Development Costs'!DK$11,"m")+1,'S-Curve'!$C$3:$AM$3,0)),0))</f>
        <v>0</v>
      </c>
      <c r="DL67" s="99">
        <f>IF($N67="Equal",IF(AND(DL$11&gt;$K67,EOMONTH($M67,0)&gt;=DL$11),($F67-$O67)/$L67,0),IFERROR(($F67-$O67)*INDEX('S-Curve'!$C$3:$AM$39,MATCH('Development Costs'!$L67,'S-Curve'!$C$3:$C$39,0),MATCH(DATEDIF('Development Costs'!$K67,'Development Costs'!DL$11,"m")+1,'S-Curve'!$C$3:$AM$3,0)),0))</f>
        <v>0</v>
      </c>
      <c r="DM67" s="99">
        <f>IF($N67="Equal",IF(AND(DM$11&gt;$K67,EOMONTH($M67,0)&gt;=DM$11),($F67-$O67)/$L67,0),IFERROR(($F67-$O67)*INDEX('S-Curve'!$C$3:$AM$39,MATCH('Development Costs'!$L67,'S-Curve'!$C$3:$C$39,0),MATCH(DATEDIF('Development Costs'!$K67,'Development Costs'!DM$11,"m")+1,'S-Curve'!$C$3:$AM$3,0)),0))</f>
        <v>0</v>
      </c>
      <c r="DN67" s="99">
        <f>IF($N67="Equal",IF(AND(DN$11&gt;$K67,EOMONTH($M67,0)&gt;=DN$11),($F67-$O67)/$L67,0),IFERROR(($F67-$O67)*INDEX('S-Curve'!$C$3:$AM$39,MATCH('Development Costs'!$L67,'S-Curve'!$C$3:$C$39,0),MATCH(DATEDIF('Development Costs'!$K67,'Development Costs'!DN$11,"m")+1,'S-Curve'!$C$3:$AM$3,0)),0))</f>
        <v>0</v>
      </c>
      <c r="DO67" s="99">
        <f>IF($N67="Equal",IF(AND(DO$11&gt;$K67,EOMONTH($M67,0)&gt;=DO$11),($F67-$O67)/$L67,0),IFERROR(($F67-$O67)*INDEX('S-Curve'!$C$3:$AM$39,MATCH('Development Costs'!$L67,'S-Curve'!$C$3:$C$39,0),MATCH(DATEDIF('Development Costs'!$K67,'Development Costs'!DO$11,"m")+1,'S-Curve'!$C$3:$AM$3,0)),0))</f>
        <v>0</v>
      </c>
      <c r="DP67" s="99">
        <f>IF($N67="Equal",IF(AND(DP$11&gt;$K67,EOMONTH($M67,0)&gt;=DP$11),($F67-$O67)/$L67,0),IFERROR(($F67-$O67)*INDEX('S-Curve'!$C$3:$AM$39,MATCH('Development Costs'!$L67,'S-Curve'!$C$3:$C$39,0),MATCH(DATEDIF('Development Costs'!$K67,'Development Costs'!DP$11,"m")+1,'S-Curve'!$C$3:$AM$3,0)),0))</f>
        <v>0</v>
      </c>
      <c r="DQ67" s="99">
        <f>IF($N67="Equal",IF(AND(DQ$11&gt;$K67,EOMONTH($M67,0)&gt;=DQ$11),($F67-$O67)/$L67,0),IFERROR(($F67-$O67)*INDEX('S-Curve'!$C$3:$AM$39,MATCH('Development Costs'!$L67,'S-Curve'!$C$3:$C$39,0),MATCH(DATEDIF('Development Costs'!$K67,'Development Costs'!DQ$11,"m")+1,'S-Curve'!$C$3:$AM$3,0)),0))</f>
        <v>0</v>
      </c>
      <c r="DR67" s="99">
        <f>IF($N67="Equal",IF(AND(DR$11&gt;$K67,EOMONTH($M67,0)&gt;=DR$11),($F67-$O67)/$L67,0),IFERROR(($F67-$O67)*INDEX('S-Curve'!$C$3:$AM$39,MATCH('Development Costs'!$L67,'S-Curve'!$C$3:$C$39,0),MATCH(DATEDIF('Development Costs'!$K67,'Development Costs'!DR$11,"m")+1,'S-Curve'!$C$3:$AM$3,0)),0))</f>
        <v>0</v>
      </c>
      <c r="DS67" s="99">
        <f>IF($N67="Equal",IF(AND(DS$11&gt;$K67,EOMONTH($M67,0)&gt;=DS$11),($F67-$O67)/$L67,0),IFERROR(($F67-$O67)*INDEX('S-Curve'!$C$3:$AM$39,MATCH('Development Costs'!$L67,'S-Curve'!$C$3:$C$39,0),MATCH(DATEDIF('Development Costs'!$K67,'Development Costs'!DS$11,"m")+1,'S-Curve'!$C$3:$AM$3,0)),0))</f>
        <v>0</v>
      </c>
      <c r="DT67" s="99">
        <f>IF($N67="Equal",IF(AND(DT$11&gt;$K67,EOMONTH($M67,0)&gt;=DT$11),($F67-$O67)/$L67,0),IFERROR(($F67-$O67)*INDEX('S-Curve'!$C$3:$AM$39,MATCH('Development Costs'!$L67,'S-Curve'!$C$3:$C$39,0),MATCH(DATEDIF('Development Costs'!$K67,'Development Costs'!DT$11,"m")+1,'S-Curve'!$C$3:$AM$3,0)),0))</f>
        <v>0</v>
      </c>
      <c r="DU67" s="99">
        <f>IF($N67="Equal",IF(AND(DU$11&gt;$K67,EOMONTH($M67,0)&gt;=DU$11),($F67-$O67)/$L67,0),IFERROR(($F67-$O67)*INDEX('S-Curve'!$C$3:$AM$39,MATCH('Development Costs'!$L67,'S-Curve'!$C$3:$C$39,0),MATCH(DATEDIF('Development Costs'!$K67,'Development Costs'!DU$11,"m")+1,'S-Curve'!$C$3:$AM$3,0)),0))</f>
        <v>0</v>
      </c>
      <c r="DV67" s="99">
        <f>IF($N67="Equal",IF(AND(DV$11&gt;$K67,EOMONTH($M67,0)&gt;=DV$11),($F67-$O67)/$L67,0),IFERROR(($F67-$O67)*INDEX('S-Curve'!$C$3:$AM$39,MATCH('Development Costs'!$L67,'S-Curve'!$C$3:$C$39,0),MATCH(DATEDIF('Development Costs'!$K67,'Development Costs'!DV$11,"m")+1,'S-Curve'!$C$3:$AM$3,0)),0))</f>
        <v>0</v>
      </c>
      <c r="DW67" s="99">
        <f>IF($N67="Equal",IF(AND(DW$11&gt;$K67,EOMONTH($M67,0)&gt;=DW$11),($F67-$O67)/$L67,0),IFERROR(($F67-$O67)*INDEX('S-Curve'!$C$3:$AM$39,MATCH('Development Costs'!$L67,'S-Curve'!$C$3:$C$39,0),MATCH(DATEDIF('Development Costs'!$K67,'Development Costs'!DW$11,"m")+1,'S-Curve'!$C$3:$AM$3,0)),0))</f>
        <v>0</v>
      </c>
      <c r="DX67" s="99">
        <f>IF($N67="Equal",IF(AND(DX$11&gt;$K67,EOMONTH($M67,0)&gt;=DX$11),($F67-$O67)/$L67,0),IFERROR(($F67-$O67)*INDEX('S-Curve'!$C$3:$AM$39,MATCH('Development Costs'!$L67,'S-Curve'!$C$3:$C$39,0),MATCH(DATEDIF('Development Costs'!$K67,'Development Costs'!DX$11,"m")+1,'S-Curve'!$C$3:$AM$3,0)),0))</f>
        <v>0</v>
      </c>
      <c r="DY67" s="99">
        <f>IF($N67="Equal",IF(AND(DY$11&gt;$K67,EOMONTH($M67,0)&gt;=DY$11),($F67-$O67)/$L67,0),IFERROR(($F67-$O67)*INDEX('S-Curve'!$C$3:$AM$39,MATCH('Development Costs'!$L67,'S-Curve'!$C$3:$C$39,0),MATCH(DATEDIF('Development Costs'!$K67,'Development Costs'!DY$11,"m")+1,'S-Curve'!$C$3:$AM$3,0)),0))</f>
        <v>0</v>
      </c>
      <c r="DZ67" s="99">
        <f>IF($N67="Equal",IF(AND(DZ$11&gt;$K67,EOMONTH($M67,0)&gt;=DZ$11),($F67-$O67)/$L67,0),IFERROR(($F67-$O67)*INDEX('S-Curve'!$C$3:$AM$39,MATCH('Development Costs'!$L67,'S-Curve'!$C$3:$C$39,0),MATCH(DATEDIF('Development Costs'!$K67,'Development Costs'!DZ$11,"m")+1,'S-Curve'!$C$3:$AM$3,0)),0))</f>
        <v>0</v>
      </c>
      <c r="EA67" s="99">
        <f>IF($N67="Equal",IF(AND(EA$11&gt;$K67,EOMONTH($M67,0)&gt;=EA$11),($F67-$O67)/$L67,0),IFERROR(($F67-$O67)*INDEX('S-Curve'!$C$3:$AM$39,MATCH('Development Costs'!$L67,'S-Curve'!$C$3:$C$39,0),MATCH(DATEDIF('Development Costs'!$K67,'Development Costs'!EA$11,"m")+1,'S-Curve'!$C$3:$AM$3,0)),0))</f>
        <v>0</v>
      </c>
      <c r="EB67" s="99">
        <f>IF($N67="Equal",IF(AND(EB$11&gt;$K67,EOMONTH($M67,0)&gt;=EB$11),($F67-$O67)/$L67,0),IFERROR(($F67-$O67)*INDEX('S-Curve'!$C$3:$AM$39,MATCH('Development Costs'!$L67,'S-Curve'!$C$3:$C$39,0),MATCH(DATEDIF('Development Costs'!$K67,'Development Costs'!EB$11,"m")+1,'S-Curve'!$C$3:$AM$3,0)),0))</f>
        <v>0</v>
      </c>
      <c r="EC67" s="99">
        <f>IF($N67="Equal",IF(AND(EC$11&gt;$K67,EOMONTH($M67,0)&gt;=EC$11),($F67-$O67)/$L67,0),IFERROR(($F67-$O67)*INDEX('S-Curve'!$C$3:$AM$39,MATCH('Development Costs'!$L67,'S-Curve'!$C$3:$C$39,0),MATCH(DATEDIF('Development Costs'!$K67,'Development Costs'!EC$11,"m")+1,'S-Curve'!$C$3:$AM$3,0)),0))</f>
        <v>0</v>
      </c>
      <c r="ED67" s="99">
        <f>IF($N67="Equal",IF(AND(ED$11&gt;$K67,EOMONTH($M67,0)&gt;=ED$11),($F67-$O67)/$L67,0),IFERROR(($F67-$O67)*INDEX('S-Curve'!$C$3:$AM$39,MATCH('Development Costs'!$L67,'S-Curve'!$C$3:$C$39,0),MATCH(DATEDIF('Development Costs'!$K67,'Development Costs'!ED$11,"m")+1,'S-Curve'!$C$3:$AM$3,0)),0))</f>
        <v>0</v>
      </c>
      <c r="EE67" s="99">
        <f>IF($N67="Equal",IF(AND(EE$11&gt;$K67,EOMONTH($M67,0)&gt;=EE$11),($F67-$O67)/$L67,0),IFERROR(($F67-$O67)*INDEX('S-Curve'!$C$3:$AM$39,MATCH('Development Costs'!$L67,'S-Curve'!$C$3:$C$39,0),MATCH(DATEDIF('Development Costs'!$K67,'Development Costs'!EE$11,"m")+1,'S-Curve'!$C$3:$AM$3,0)),0))</f>
        <v>0</v>
      </c>
      <c r="EF67" s="99">
        <f>IF($N67="Equal",IF(AND(EF$11&gt;$K67,EOMONTH($M67,0)&gt;=EF$11),($F67-$O67)/$L67,0),IFERROR(($F67-$O67)*INDEX('S-Curve'!$C$3:$AM$39,MATCH('Development Costs'!$L67,'S-Curve'!$C$3:$C$39,0),MATCH(DATEDIF('Development Costs'!$K67,'Development Costs'!EF$11,"m")+1,'S-Curve'!$C$3:$AM$3,0)),0))</f>
        <v>0</v>
      </c>
      <c r="EG67" s="99">
        <f>IF(EC67="Equal",IF(AND(EG$11&gt;$K67,EOMONTH($M67,0)&gt;=EG$11),($F67-$O67)/$L67,0),IFERROR(($F67-$O67)*INDEX('S-Curve'!$C$3:$AM$39,MATCH('Development Costs'!$L67,'S-Curve'!$C$3:$C$39,0),MATCH(DATEDIF('Development Costs'!$K67,'Development Costs'!EG$11,"m")+1,'S-Curve'!$C$3:$AM$3,0)),0))</f>
        <v>0</v>
      </c>
    </row>
    <row r="68" spans="2:137">
      <c r="B68" s="5" t="s">
        <v>371</v>
      </c>
      <c r="E68" s="1">
        <v>1</v>
      </c>
      <c r="F68" s="71">
        <v>125000</v>
      </c>
      <c r="G68" s="105">
        <f t="shared" si="27"/>
        <v>0.52749738361297727</v>
      </c>
      <c r="H68" s="99">
        <f>F68/Assumptions!$D$60</f>
        <v>675.67567567567562</v>
      </c>
      <c r="I68" s="32">
        <f t="shared" ca="1" si="28"/>
        <v>1.3100188158734526E-3</v>
      </c>
      <c r="K68" s="73">
        <f>Assumptions!$D$19</f>
        <v>46539</v>
      </c>
      <c r="L68" s="155">
        <v>12</v>
      </c>
      <c r="M68" s="149">
        <f t="shared" si="29"/>
        <v>46874</v>
      </c>
      <c r="N68" s="70" t="s">
        <v>400</v>
      </c>
      <c r="O68" s="71">
        <v>0</v>
      </c>
      <c r="P68" s="1" t="str">
        <f t="shared" si="8"/>
        <v/>
      </c>
      <c r="Q68" s="99">
        <f t="shared" si="30"/>
        <v>0</v>
      </c>
      <c r="R68" s="99">
        <f>IF($N68="Equal",IF(AND(R$11&gt;$K68,EOMONTH($M68,0)&gt;=R$11),($F68-$O68)/$L68,0),IFERROR(($F68-$O68)*INDEX('S-Curve'!$C$3:$AM$39,MATCH('Development Costs'!$L68,'S-Curve'!$C$3:$C$39,0),MATCH(DATEDIF('Development Costs'!$K68,'Development Costs'!R$11,"m")+1,'S-Curve'!$C$3:$AM$3,0)),0))</f>
        <v>0</v>
      </c>
      <c r="S68" s="99">
        <f>IF($N68="Equal",IF(AND(S$11&gt;$K68,EOMONTH($M68,0)&gt;=S$11),($F68-$O68)/$L68,0),IFERROR(($F68-$O68)*INDEX('S-Curve'!$C$3:$AM$39,MATCH('Development Costs'!$L68,'S-Curve'!$C$3:$C$39,0),MATCH(DATEDIF('Development Costs'!$K68,'Development Costs'!S$11,"m")+1,'S-Curve'!$C$3:$AM$3,0)),0))</f>
        <v>0</v>
      </c>
      <c r="T68" s="99">
        <f>IF($N68="Equal",IF(AND(T$11&gt;$K68,EOMONTH($M68,0)&gt;=T$11),($F68-$O68)/$L68,0),IFERROR(($F68-$O68)*INDEX('S-Curve'!$C$3:$AM$39,MATCH('Development Costs'!$L68,'S-Curve'!$C$3:$C$39,0),MATCH(DATEDIF('Development Costs'!$K68,'Development Costs'!T$11,"m")+1,'S-Curve'!$C$3:$AM$3,0)),0))</f>
        <v>0</v>
      </c>
      <c r="U68" s="99">
        <f>IF($N68="Equal",IF(AND(U$11&gt;$K68,EOMONTH($M68,0)&gt;=U$11),($F68-$O68)/$L68,0),IFERROR(($F68-$O68)*INDEX('S-Curve'!$C$3:$AM$39,MATCH('Development Costs'!$L68,'S-Curve'!$C$3:$C$39,0),MATCH(DATEDIF('Development Costs'!$K68,'Development Costs'!U$11,"m")+1,'S-Curve'!$C$3:$AM$3,0)),0))</f>
        <v>0</v>
      </c>
      <c r="V68" s="99">
        <f>IF($N68="Equal",IF(AND(V$11&gt;$K68,EOMONTH($M68,0)&gt;=V$11),($F68-$O68)/$L68,0),IFERROR(($F68-$O68)*INDEX('S-Curve'!$C$3:$AM$39,MATCH('Development Costs'!$L68,'S-Curve'!$C$3:$C$39,0),MATCH(DATEDIF('Development Costs'!$K68,'Development Costs'!V$11,"m")+1,'S-Curve'!$C$3:$AM$3,0)),0))</f>
        <v>0</v>
      </c>
      <c r="W68" s="99">
        <f>IF($N68="Equal",IF(AND(W$11&gt;$K68,EOMONTH($M68,0)&gt;=W$11),($F68-$O68)/$L68,0),IFERROR(($F68-$O68)*INDEX('S-Curve'!$C$3:$AM$39,MATCH('Development Costs'!$L68,'S-Curve'!$C$3:$C$39,0),MATCH(DATEDIF('Development Costs'!$K68,'Development Costs'!W$11,"m")+1,'S-Curve'!$C$3:$AM$3,0)),0))</f>
        <v>0</v>
      </c>
      <c r="X68" s="99">
        <f>IF($N68="Equal",IF(AND(X$11&gt;$K68,EOMONTH($M68,0)&gt;=X$11),($F68-$O68)/$L68,0),IFERROR(($F68-$O68)*INDEX('S-Curve'!$C$3:$AM$39,MATCH('Development Costs'!$L68,'S-Curve'!$C$3:$C$39,0),MATCH(DATEDIF('Development Costs'!$K68,'Development Costs'!X$11,"m")+1,'S-Curve'!$C$3:$AM$3,0)),0))</f>
        <v>0</v>
      </c>
      <c r="Y68" s="99">
        <f>IF($N68="Equal",IF(AND(Y$11&gt;$K68,EOMONTH($M68,0)&gt;=Y$11),($F68-$O68)/$L68,0),IFERROR(($F68-$O68)*INDEX('S-Curve'!$C$3:$AM$39,MATCH('Development Costs'!$L68,'S-Curve'!$C$3:$C$39,0),MATCH(DATEDIF('Development Costs'!$K68,'Development Costs'!Y$11,"m")+1,'S-Curve'!$C$3:$AM$3,0)),0))</f>
        <v>0</v>
      </c>
      <c r="Z68" s="99">
        <f>IF($N68="Equal",IF(AND(Z$11&gt;$K68,EOMONTH($M68,0)&gt;=Z$11),($F68-$O68)/$L68,0),IFERROR(($F68-$O68)*INDEX('S-Curve'!$C$3:$AM$39,MATCH('Development Costs'!$L68,'S-Curve'!$C$3:$C$39,0),MATCH(DATEDIF('Development Costs'!$K68,'Development Costs'!Z$11,"m")+1,'S-Curve'!$C$3:$AM$3,0)),0))</f>
        <v>0</v>
      </c>
      <c r="AA68" s="99">
        <f>IF($N68="Equal",IF(AND(AA$11&gt;$K68,EOMONTH($M68,0)&gt;=AA$11),($F68-$O68)/$L68,0),IFERROR(($F68-$O68)*INDEX('S-Curve'!$C$3:$AM$39,MATCH('Development Costs'!$L68,'S-Curve'!$C$3:$C$39,0),MATCH(DATEDIF('Development Costs'!$K68,'Development Costs'!AA$11,"m")+1,'S-Curve'!$C$3:$AM$3,0)),0))</f>
        <v>0</v>
      </c>
      <c r="AB68" s="99">
        <f>IF($N68="Equal",IF(AND(AB$11&gt;$K68,EOMONTH($M68,0)&gt;=AB$11),($F68-$O68)/$L68,0),IFERROR(($F68-$O68)*INDEX('S-Curve'!$C$3:$AM$39,MATCH('Development Costs'!$L68,'S-Curve'!$C$3:$C$39,0),MATCH(DATEDIF('Development Costs'!$K68,'Development Costs'!AB$11,"m")+1,'S-Curve'!$C$3:$AM$3,0)),0))</f>
        <v>0</v>
      </c>
      <c r="AC68" s="99">
        <f>IF($N68="Equal",IF(AND(AC$11&gt;$K68,EOMONTH($M68,0)&gt;=AC$11),($F68-$O68)/$L68,0),IFERROR(($F68-$O68)*INDEX('S-Curve'!$C$3:$AM$39,MATCH('Development Costs'!$L68,'S-Curve'!$C$3:$C$39,0),MATCH(DATEDIF('Development Costs'!$K68,'Development Costs'!AC$11,"m")+1,'S-Curve'!$C$3:$AM$3,0)),0))</f>
        <v>3750</v>
      </c>
      <c r="AD68" s="99">
        <f>IF($N68="Equal",IF(AND(AD$11&gt;$K68,EOMONTH($M68,0)&gt;=AD$11),($F68-$O68)/$L68,0),IFERROR(($F68-$O68)*INDEX('S-Curve'!$C$3:$AM$39,MATCH('Development Costs'!$L68,'S-Curve'!$C$3:$C$39,0),MATCH(DATEDIF('Development Costs'!$K68,'Development Costs'!AD$11,"m")+1,'S-Curve'!$C$3:$AM$3,0)),0))</f>
        <v>6250</v>
      </c>
      <c r="AE68" s="99">
        <f>IF($N68="Equal",IF(AND(AE$11&gt;$K68,EOMONTH($M68,0)&gt;=AE$11),($F68-$O68)/$L68,0),IFERROR(($F68-$O68)*INDEX('S-Curve'!$C$3:$AM$39,MATCH('Development Costs'!$L68,'S-Curve'!$C$3:$C$39,0),MATCH(DATEDIF('Development Costs'!$K68,'Development Costs'!AE$11,"m")+1,'S-Curve'!$C$3:$AM$3,0)),0))</f>
        <v>8750</v>
      </c>
      <c r="AF68" s="99">
        <f>IF($N68="Equal",IF(AND(AF$11&gt;$K68,EOMONTH($M68,0)&gt;=AF$11),($F68-$O68)/$L68,0),IFERROR(($F68-$O68)*INDEX('S-Curve'!$C$3:$AM$39,MATCH('Development Costs'!$L68,'S-Curve'!$C$3:$C$39,0),MATCH(DATEDIF('Development Costs'!$K68,'Development Costs'!AF$11,"m")+1,'S-Curve'!$C$3:$AM$3,0)),0))</f>
        <v>12500</v>
      </c>
      <c r="AG68" s="99">
        <f>IF($N68="Equal",IF(AND(AG$11&gt;$K68,EOMONTH($M68,0)&gt;=AG$11),($F68-$O68)/$L68,0),IFERROR(($F68-$O68)*INDEX('S-Curve'!$C$3:$AM$39,MATCH('Development Costs'!$L68,'S-Curve'!$C$3:$C$39,0),MATCH(DATEDIF('Development Costs'!$K68,'Development Costs'!AG$11,"m")+1,'S-Curve'!$C$3:$AM$3,0)),0))</f>
        <v>15000</v>
      </c>
      <c r="AH68" s="99">
        <f>IF($N68="Equal",IF(AND(AH$11&gt;$K68,EOMONTH($M68,0)&gt;=AH$11),($F68-$O68)/$L68,0),IFERROR(($F68-$O68)*INDEX('S-Curve'!$C$3:$AM$39,MATCH('Development Costs'!$L68,'S-Curve'!$C$3:$C$39,0),MATCH(DATEDIF('Development Costs'!$K68,'Development Costs'!AH$11,"m")+1,'S-Curve'!$C$3:$AM$3,0)),0))</f>
        <v>16250</v>
      </c>
      <c r="AI68" s="99">
        <f>IF($N68="Equal",IF(AND(AI$11&gt;$K68,EOMONTH($M68,0)&gt;=AI$11),($F68-$O68)/$L68,0),IFERROR(($F68-$O68)*INDEX('S-Curve'!$C$3:$AM$39,MATCH('Development Costs'!$L68,'S-Curve'!$C$3:$C$39,0),MATCH(DATEDIF('Development Costs'!$K68,'Development Costs'!AI$11,"m")+1,'S-Curve'!$C$3:$AM$3,0)),0))</f>
        <v>16250</v>
      </c>
      <c r="AJ68" s="99">
        <f>IF($N68="Equal",IF(AND(AJ$11&gt;$K68,EOMONTH($M68,0)&gt;=AJ$11),($F68-$O68)/$L68,0),IFERROR(($F68-$O68)*INDEX('S-Curve'!$C$3:$AM$39,MATCH('Development Costs'!$L68,'S-Curve'!$C$3:$C$39,0),MATCH(DATEDIF('Development Costs'!$K68,'Development Costs'!AJ$11,"m")+1,'S-Curve'!$C$3:$AM$3,0)),0))</f>
        <v>15000</v>
      </c>
      <c r="AK68" s="99">
        <f>IF($N68="Equal",IF(AND(AK$11&gt;$K68,EOMONTH($M68,0)&gt;=AK$11),($F68-$O68)/$L68,0),IFERROR(($F68-$O68)*INDEX('S-Curve'!$C$3:$AM$39,MATCH('Development Costs'!$L68,'S-Curve'!$C$3:$C$39,0),MATCH(DATEDIF('Development Costs'!$K68,'Development Costs'!AK$11,"m")+1,'S-Curve'!$C$3:$AM$3,0)),0))</f>
        <v>12500</v>
      </c>
      <c r="AL68" s="99">
        <f>IF($N68="Equal",IF(AND(AL$11&gt;$K68,EOMONTH($M68,0)&gt;=AL$11),($F68-$O68)/$L68,0),IFERROR(($F68-$O68)*INDEX('S-Curve'!$C$3:$AM$39,MATCH('Development Costs'!$L68,'S-Curve'!$C$3:$C$39,0),MATCH(DATEDIF('Development Costs'!$K68,'Development Costs'!AL$11,"m")+1,'S-Curve'!$C$3:$AM$3,0)),0))</f>
        <v>8750</v>
      </c>
      <c r="AM68" s="99">
        <f>IF($N68="Equal",IF(AND(AM$11&gt;$K68,EOMONTH($M68,0)&gt;=AM$11),($F68-$O68)/$L68,0),IFERROR(($F68-$O68)*INDEX('S-Curve'!$C$3:$AM$39,MATCH('Development Costs'!$L68,'S-Curve'!$C$3:$C$39,0),MATCH(DATEDIF('Development Costs'!$K68,'Development Costs'!AM$11,"m")+1,'S-Curve'!$C$3:$AM$3,0)),0))</f>
        <v>6250</v>
      </c>
      <c r="AN68" s="99">
        <f>IF($N68="Equal",IF(AND(AN$11&gt;$K68,EOMONTH($M68,0)&gt;=AN$11),($F68-$O68)/$L68,0),IFERROR(($F68-$O68)*INDEX('S-Curve'!$C$3:$AM$39,MATCH('Development Costs'!$L68,'S-Curve'!$C$3:$C$39,0),MATCH(DATEDIF('Development Costs'!$K68,'Development Costs'!AN$11,"m")+1,'S-Curve'!$C$3:$AM$3,0)),0))</f>
        <v>3750</v>
      </c>
      <c r="AO68" s="99">
        <f>IF($N68="Equal",IF(AND(AO$11&gt;$K68,EOMONTH($M68,0)&gt;=AO$11),($F68-$O68)/$L68,0),IFERROR(($F68-$O68)*INDEX('S-Curve'!$C$3:$AM$39,MATCH('Development Costs'!$L68,'S-Curve'!$C$3:$C$39,0),MATCH(DATEDIF('Development Costs'!$K68,'Development Costs'!AO$11,"m")+1,'S-Curve'!$C$3:$AM$3,0)),0))</f>
        <v>0</v>
      </c>
      <c r="AP68" s="99">
        <f>IF($N68="Equal",IF(AND(AP$11&gt;$K68,EOMONTH($M68,0)&gt;=AP$11),($F68-$O68)/$L68,0),IFERROR(($F68-$O68)*INDEX('S-Curve'!$C$3:$AM$39,MATCH('Development Costs'!$L68,'S-Curve'!$C$3:$C$39,0),MATCH(DATEDIF('Development Costs'!$K68,'Development Costs'!AP$11,"m")+1,'S-Curve'!$C$3:$AM$3,0)),0))</f>
        <v>0</v>
      </c>
      <c r="AQ68" s="99">
        <f>IF($N68="Equal",IF(AND(AQ$11&gt;$K68,EOMONTH($M68,0)&gt;=AQ$11),($F68-$O68)/$L68,0),IFERROR(($F68-$O68)*INDEX('S-Curve'!$C$3:$AM$39,MATCH('Development Costs'!$L68,'S-Curve'!$C$3:$C$39,0),MATCH(DATEDIF('Development Costs'!$K68,'Development Costs'!AQ$11,"m")+1,'S-Curve'!$C$3:$AM$3,0)),0))</f>
        <v>0</v>
      </c>
      <c r="AR68" s="99">
        <f>IF($N68="Equal",IF(AND(AR$11&gt;$K68,EOMONTH($M68,0)&gt;=AR$11),($F68-$O68)/$L68,0),IFERROR(($F68-$O68)*INDEX('S-Curve'!$C$3:$AM$39,MATCH('Development Costs'!$L68,'S-Curve'!$C$3:$C$39,0),MATCH(DATEDIF('Development Costs'!$K68,'Development Costs'!AR$11,"m")+1,'S-Curve'!$C$3:$AM$3,0)),0))</f>
        <v>0</v>
      </c>
      <c r="AS68" s="99">
        <f>IF($N68="Equal",IF(AND(AS$11&gt;$K68,EOMONTH($M68,0)&gt;=AS$11),($F68-$O68)/$L68,0),IFERROR(($F68-$O68)*INDEX('S-Curve'!$C$3:$AM$39,MATCH('Development Costs'!$L68,'S-Curve'!$C$3:$C$39,0),MATCH(DATEDIF('Development Costs'!$K68,'Development Costs'!AS$11,"m")+1,'S-Curve'!$C$3:$AM$3,0)),0))</f>
        <v>0</v>
      </c>
      <c r="AT68" s="99">
        <f>IF($N68="Equal",IF(AND(AT$11&gt;$K68,EOMONTH($M68,0)&gt;=AT$11),($F68-$O68)/$L68,0),IFERROR(($F68-$O68)*INDEX('S-Curve'!$C$3:$AM$39,MATCH('Development Costs'!$L68,'S-Curve'!$C$3:$C$39,0),MATCH(DATEDIF('Development Costs'!$K68,'Development Costs'!AT$11,"m")+1,'S-Curve'!$C$3:$AM$3,0)),0))</f>
        <v>0</v>
      </c>
      <c r="AU68" s="99">
        <f>IF($N68="Equal",IF(AND(AU$11&gt;$K68,EOMONTH($M68,0)&gt;=AU$11),($F68-$O68)/$L68,0),IFERROR(($F68-$O68)*INDEX('S-Curve'!$C$3:$AM$39,MATCH('Development Costs'!$L68,'S-Curve'!$C$3:$C$39,0),MATCH(DATEDIF('Development Costs'!$K68,'Development Costs'!AU$11,"m")+1,'S-Curve'!$C$3:$AM$3,0)),0))</f>
        <v>0</v>
      </c>
      <c r="AV68" s="99">
        <f>IF($N68="Equal",IF(AND(AV$11&gt;$K68,EOMONTH($M68,0)&gt;=AV$11),($F68-$O68)/$L68,0),IFERROR(($F68-$O68)*INDEX('S-Curve'!$C$3:$AM$39,MATCH('Development Costs'!$L68,'S-Curve'!$C$3:$C$39,0),MATCH(DATEDIF('Development Costs'!$K68,'Development Costs'!AV$11,"m")+1,'S-Curve'!$C$3:$AM$3,0)),0))</f>
        <v>0</v>
      </c>
      <c r="AW68" s="99">
        <f>IF($N68="Equal",IF(AND(AW$11&gt;$K68,EOMONTH($M68,0)&gt;=AW$11),($F68-$O68)/$L68,0),IFERROR(($F68-$O68)*INDEX('S-Curve'!$C$3:$AM$39,MATCH('Development Costs'!$L68,'S-Curve'!$C$3:$C$39,0),MATCH(DATEDIF('Development Costs'!$K68,'Development Costs'!AW$11,"m")+1,'S-Curve'!$C$3:$AM$3,0)),0))</f>
        <v>0</v>
      </c>
      <c r="AX68" s="99">
        <f>IF($N68="Equal",IF(AND(AX$11&gt;$K68,EOMONTH($M68,0)&gt;=AX$11),($F68-$O68)/$L68,0),IFERROR(($F68-$O68)*INDEX('S-Curve'!$C$3:$AM$39,MATCH('Development Costs'!$L68,'S-Curve'!$C$3:$C$39,0),MATCH(DATEDIF('Development Costs'!$K68,'Development Costs'!AX$11,"m")+1,'S-Curve'!$C$3:$AM$3,0)),0))</f>
        <v>0</v>
      </c>
      <c r="AY68" s="99">
        <f>IF($N68="Equal",IF(AND(AY$11&gt;$K68,EOMONTH($M68,0)&gt;=AY$11),($F68-$O68)/$L68,0),IFERROR(($F68-$O68)*INDEX('S-Curve'!$C$3:$AM$39,MATCH('Development Costs'!$L68,'S-Curve'!$C$3:$C$39,0),MATCH(DATEDIF('Development Costs'!$K68,'Development Costs'!AY$11,"m")+1,'S-Curve'!$C$3:$AM$3,0)),0))</f>
        <v>0</v>
      </c>
      <c r="AZ68" s="99">
        <f>IF($N68="Equal",IF(AND(AZ$11&gt;$K68,EOMONTH($M68,0)&gt;=AZ$11),($F68-$O68)/$L68,0),IFERROR(($F68-$O68)*INDEX('S-Curve'!$C$3:$AM$39,MATCH('Development Costs'!$L68,'S-Curve'!$C$3:$C$39,0),MATCH(DATEDIF('Development Costs'!$K68,'Development Costs'!AZ$11,"m")+1,'S-Curve'!$C$3:$AM$3,0)),0))</f>
        <v>0</v>
      </c>
      <c r="BA68" s="99">
        <f>IF($N68="Equal",IF(AND(BA$11&gt;$K68,EOMONTH($M68,0)&gt;=BA$11),($F68-$O68)/$L68,0),IFERROR(($F68-$O68)*INDEX('S-Curve'!$C$3:$AM$39,MATCH('Development Costs'!$L68,'S-Curve'!$C$3:$C$39,0),MATCH(DATEDIF('Development Costs'!$K68,'Development Costs'!BA$11,"m")+1,'S-Curve'!$C$3:$AM$3,0)),0))</f>
        <v>0</v>
      </c>
      <c r="BB68" s="99">
        <f>IF($N68="Equal",IF(AND(BB$11&gt;$K68,EOMONTH($M68,0)&gt;=BB$11),($F68-$O68)/$L68,0),IFERROR(($F68-$O68)*INDEX('S-Curve'!$C$3:$AM$39,MATCH('Development Costs'!$L68,'S-Curve'!$C$3:$C$39,0),MATCH(DATEDIF('Development Costs'!$K68,'Development Costs'!BB$11,"m")+1,'S-Curve'!$C$3:$AM$3,0)),0))</f>
        <v>0</v>
      </c>
      <c r="BC68" s="99">
        <f>IF($N68="Equal",IF(AND(BC$11&gt;$K68,EOMONTH($M68,0)&gt;=BC$11),($F68-$O68)/$L68,0),IFERROR(($F68-$O68)*INDEX('S-Curve'!$C$3:$AM$39,MATCH('Development Costs'!$L68,'S-Curve'!$C$3:$C$39,0),MATCH(DATEDIF('Development Costs'!$K68,'Development Costs'!BC$11,"m")+1,'S-Curve'!$C$3:$AM$3,0)),0))</f>
        <v>0</v>
      </c>
      <c r="BD68" s="99">
        <f>IF($N68="Equal",IF(AND(BD$11&gt;$K68,EOMONTH($M68,0)&gt;=BD$11),($F68-$O68)/$L68,0),IFERROR(($F68-$O68)*INDEX('S-Curve'!$C$3:$AM$39,MATCH('Development Costs'!$L68,'S-Curve'!$C$3:$C$39,0),MATCH(DATEDIF('Development Costs'!$K68,'Development Costs'!BD$11,"m")+1,'S-Curve'!$C$3:$AM$3,0)),0))</f>
        <v>0</v>
      </c>
      <c r="BE68" s="99">
        <f>IF($N68="Equal",IF(AND(BE$11&gt;$K68,EOMONTH($M68,0)&gt;=BE$11),($F68-$O68)/$L68,0),IFERROR(($F68-$O68)*INDEX('S-Curve'!$C$3:$AM$39,MATCH('Development Costs'!$L68,'S-Curve'!$C$3:$C$39,0),MATCH(DATEDIF('Development Costs'!$K68,'Development Costs'!BE$11,"m")+1,'S-Curve'!$C$3:$AM$3,0)),0))</f>
        <v>0</v>
      </c>
      <c r="BF68" s="99">
        <f>IF($N68="Equal",IF(AND(BF$11&gt;$K68,EOMONTH($M68,0)&gt;=BF$11),($F68-$O68)/$L68,0),IFERROR(($F68-$O68)*INDEX('S-Curve'!$C$3:$AM$39,MATCH('Development Costs'!$L68,'S-Curve'!$C$3:$C$39,0),MATCH(DATEDIF('Development Costs'!$K68,'Development Costs'!BF$11,"m")+1,'S-Curve'!$C$3:$AM$3,0)),0))</f>
        <v>0</v>
      </c>
      <c r="BG68" s="99">
        <f>IF($N68="Equal",IF(AND(BG$11&gt;$K68,EOMONTH($M68,0)&gt;=BG$11),($F68-$O68)/$L68,0),IFERROR(($F68-$O68)*INDEX('S-Curve'!$C$3:$AM$39,MATCH('Development Costs'!$L68,'S-Curve'!$C$3:$C$39,0),MATCH(DATEDIF('Development Costs'!$K68,'Development Costs'!BG$11,"m")+1,'S-Curve'!$C$3:$AM$3,0)),0))</f>
        <v>0</v>
      </c>
      <c r="BH68" s="99">
        <f>IF($N68="Equal",IF(AND(BH$11&gt;$K68,EOMONTH($M68,0)&gt;=BH$11),($F68-$O68)/$L68,0),IFERROR(($F68-$O68)*INDEX('S-Curve'!$C$3:$AM$39,MATCH('Development Costs'!$L68,'S-Curve'!$C$3:$C$39,0),MATCH(DATEDIF('Development Costs'!$K68,'Development Costs'!BH$11,"m")+1,'S-Curve'!$C$3:$AM$3,0)),0))</f>
        <v>0</v>
      </c>
      <c r="BI68" s="99">
        <f>IF($N68="Equal",IF(AND(BI$11&gt;$K68,EOMONTH($M68,0)&gt;=BI$11),($F68-$O68)/$L68,0),IFERROR(($F68-$O68)*INDEX('S-Curve'!$C$3:$AM$39,MATCH('Development Costs'!$L68,'S-Curve'!$C$3:$C$39,0),MATCH(DATEDIF('Development Costs'!$K68,'Development Costs'!BI$11,"m")+1,'S-Curve'!$C$3:$AM$3,0)),0))</f>
        <v>0</v>
      </c>
      <c r="BJ68" s="99">
        <f>IF($N68="Equal",IF(AND(BJ$11&gt;$K68,EOMONTH($M68,0)&gt;=BJ$11),($F68-$O68)/$L68,0),IFERROR(($F68-$O68)*INDEX('S-Curve'!$C$3:$AM$39,MATCH('Development Costs'!$L68,'S-Curve'!$C$3:$C$39,0),MATCH(DATEDIF('Development Costs'!$K68,'Development Costs'!BJ$11,"m")+1,'S-Curve'!$C$3:$AM$3,0)),0))</f>
        <v>0</v>
      </c>
      <c r="BK68" s="99">
        <f>IF($N68="Equal",IF(AND(BK$11&gt;$K68,EOMONTH($M68,0)&gt;=BK$11),($F68-$O68)/$L68,0),IFERROR(($F68-$O68)*INDEX('S-Curve'!$C$3:$AM$39,MATCH('Development Costs'!$L68,'S-Curve'!$C$3:$C$39,0),MATCH(DATEDIF('Development Costs'!$K68,'Development Costs'!BK$11,"m")+1,'S-Curve'!$C$3:$AM$3,0)),0))</f>
        <v>0</v>
      </c>
      <c r="BL68" s="99">
        <f>IF($N68="Equal",IF(AND(BL$11&gt;$K68,EOMONTH($M68,0)&gt;=BL$11),($F68-$O68)/$L68,0),IFERROR(($F68-$O68)*INDEX('S-Curve'!$C$3:$AM$39,MATCH('Development Costs'!$L68,'S-Curve'!$C$3:$C$39,0),MATCH(DATEDIF('Development Costs'!$K68,'Development Costs'!BL$11,"m")+1,'S-Curve'!$C$3:$AM$3,0)),0))</f>
        <v>0</v>
      </c>
      <c r="BM68" s="99">
        <f>IF($N68="Equal",IF(AND(BM$11&gt;$K68,EOMONTH($M68,0)&gt;=BM$11),($F68-$O68)/$L68,0),IFERROR(($F68-$O68)*INDEX('S-Curve'!$C$3:$AM$39,MATCH('Development Costs'!$L68,'S-Curve'!$C$3:$C$39,0),MATCH(DATEDIF('Development Costs'!$K68,'Development Costs'!BM$11,"m")+1,'S-Curve'!$C$3:$AM$3,0)),0))</f>
        <v>0</v>
      </c>
      <c r="BN68" s="99">
        <f>IF($N68="Equal",IF(AND(BN$11&gt;$K68,EOMONTH($M68,0)&gt;=BN$11),($F68-$O68)/$L68,0),IFERROR(($F68-$O68)*INDEX('S-Curve'!$C$3:$AM$39,MATCH('Development Costs'!$L68,'S-Curve'!$C$3:$C$39,0),MATCH(DATEDIF('Development Costs'!$K68,'Development Costs'!BN$11,"m")+1,'S-Curve'!$C$3:$AM$3,0)),0))</f>
        <v>0</v>
      </c>
      <c r="BO68" s="99">
        <f>IF($N68="Equal",IF(AND(BO$11&gt;$K68,EOMONTH($M68,0)&gt;=BO$11),($F68-$O68)/$L68,0),IFERROR(($F68-$O68)*INDEX('S-Curve'!$C$3:$AM$39,MATCH('Development Costs'!$L68,'S-Curve'!$C$3:$C$39,0),MATCH(DATEDIF('Development Costs'!$K68,'Development Costs'!BO$11,"m")+1,'S-Curve'!$C$3:$AM$3,0)),0))</f>
        <v>0</v>
      </c>
      <c r="BP68" s="99">
        <f>IF($N68="Equal",IF(AND(BP$11&gt;$K68,EOMONTH($M68,0)&gt;=BP$11),($F68-$O68)/$L68,0),IFERROR(($F68-$O68)*INDEX('S-Curve'!$C$3:$AM$39,MATCH('Development Costs'!$L68,'S-Curve'!$C$3:$C$39,0),MATCH(DATEDIF('Development Costs'!$K68,'Development Costs'!BP$11,"m")+1,'S-Curve'!$C$3:$AM$3,0)),0))</f>
        <v>0</v>
      </c>
      <c r="BQ68" s="99">
        <f>IF($N68="Equal",IF(AND(BQ$11&gt;$K68,EOMONTH($M68,0)&gt;=BQ$11),($F68-$O68)/$L68,0),IFERROR(($F68-$O68)*INDEX('S-Curve'!$C$3:$AM$39,MATCH('Development Costs'!$L68,'S-Curve'!$C$3:$C$39,0),MATCH(DATEDIF('Development Costs'!$K68,'Development Costs'!BQ$11,"m")+1,'S-Curve'!$C$3:$AM$3,0)),0))</f>
        <v>0</v>
      </c>
      <c r="BR68" s="99">
        <f>IF($N68="Equal",IF(AND(BR$11&gt;$K68,EOMONTH($M68,0)&gt;=BR$11),($F68-$O68)/$L68,0),IFERROR(($F68-$O68)*INDEX('S-Curve'!$C$3:$AM$39,MATCH('Development Costs'!$L68,'S-Curve'!$C$3:$C$39,0),MATCH(DATEDIF('Development Costs'!$K68,'Development Costs'!BR$11,"m")+1,'S-Curve'!$C$3:$AM$3,0)),0))</f>
        <v>0</v>
      </c>
      <c r="BS68" s="99">
        <f>IF($N68="Equal",IF(AND(BS$11&gt;$K68,EOMONTH($M68,0)&gt;=BS$11),($F68-$O68)/$L68,0),IFERROR(($F68-$O68)*INDEX('S-Curve'!$C$3:$AM$39,MATCH('Development Costs'!$L68,'S-Curve'!$C$3:$C$39,0),MATCH(DATEDIF('Development Costs'!$K68,'Development Costs'!BS$11,"m")+1,'S-Curve'!$C$3:$AM$3,0)),0))</f>
        <v>0</v>
      </c>
      <c r="BT68" s="99">
        <f>IF($N68="Equal",IF(AND(BT$11&gt;$K68,EOMONTH($M68,0)&gt;=BT$11),($F68-$O68)/$L68,0),IFERROR(($F68-$O68)*INDEX('S-Curve'!$C$3:$AM$39,MATCH('Development Costs'!$L68,'S-Curve'!$C$3:$C$39,0),MATCH(DATEDIF('Development Costs'!$K68,'Development Costs'!BT$11,"m")+1,'S-Curve'!$C$3:$AM$3,0)),0))</f>
        <v>0</v>
      </c>
      <c r="BU68" s="99">
        <f>IF($N68="Equal",IF(AND(BU$11&gt;$K68,EOMONTH($M68,0)&gt;=BU$11),($F68-$O68)/$L68,0),IFERROR(($F68-$O68)*INDEX('S-Curve'!$C$3:$AM$39,MATCH('Development Costs'!$L68,'S-Curve'!$C$3:$C$39,0),MATCH(DATEDIF('Development Costs'!$K68,'Development Costs'!BU$11,"m")+1,'S-Curve'!$C$3:$AM$3,0)),0))</f>
        <v>0</v>
      </c>
      <c r="BV68" s="99">
        <f>IF($N68="Equal",IF(AND(BV$11&gt;$K68,EOMONTH($M68,0)&gt;=BV$11),($F68-$O68)/$L68,0),IFERROR(($F68-$O68)*INDEX('S-Curve'!$C$3:$AM$39,MATCH('Development Costs'!$L68,'S-Curve'!$C$3:$C$39,0),MATCH(DATEDIF('Development Costs'!$K68,'Development Costs'!BV$11,"m")+1,'S-Curve'!$C$3:$AM$3,0)),0))</f>
        <v>0</v>
      </c>
      <c r="BW68" s="99">
        <f>IF($N68="Equal",IF(AND(BW$11&gt;$K68,EOMONTH($M68,0)&gt;=BW$11),($F68-$O68)/$L68,0),IFERROR(($F68-$O68)*INDEX('S-Curve'!$C$3:$AM$39,MATCH('Development Costs'!$L68,'S-Curve'!$C$3:$C$39,0),MATCH(DATEDIF('Development Costs'!$K68,'Development Costs'!BW$11,"m")+1,'S-Curve'!$C$3:$AM$3,0)),0))</f>
        <v>0</v>
      </c>
      <c r="BX68" s="99">
        <f>IF($N68="Equal",IF(AND(BX$11&gt;$K68,EOMONTH($M68,0)&gt;=BX$11),($F68-$O68)/$L68,0),IFERROR(($F68-$O68)*INDEX('S-Curve'!$C$3:$AM$39,MATCH('Development Costs'!$L68,'S-Curve'!$C$3:$C$39,0),MATCH(DATEDIF('Development Costs'!$K68,'Development Costs'!BX$11,"m")+1,'S-Curve'!$C$3:$AM$3,0)),0))</f>
        <v>0</v>
      </c>
      <c r="BY68" s="99">
        <f>IF($N68="Equal",IF(AND(BY$11&gt;$K68,EOMONTH($M68,0)&gt;=BY$11),($F68-$O68)/$L68,0),IFERROR(($F68-$O68)*INDEX('S-Curve'!$C$3:$AM$39,MATCH('Development Costs'!$L68,'S-Curve'!$C$3:$C$39,0),MATCH(DATEDIF('Development Costs'!$K68,'Development Costs'!BY$11,"m")+1,'S-Curve'!$C$3:$AM$3,0)),0))</f>
        <v>0</v>
      </c>
      <c r="BZ68" s="99">
        <f>IF($N68="Equal",IF(AND(BZ$11&gt;$K68,EOMONTH($M68,0)&gt;=BZ$11),($F68-$O68)/$L68,0),IFERROR(($F68-$O68)*INDEX('S-Curve'!$C$3:$AM$39,MATCH('Development Costs'!$L68,'S-Curve'!$C$3:$C$39,0),MATCH(DATEDIF('Development Costs'!$K68,'Development Costs'!BZ$11,"m")+1,'S-Curve'!$C$3:$AM$3,0)),0))</f>
        <v>0</v>
      </c>
      <c r="CA68" s="99">
        <f>IF($N68="Equal",IF(AND(CA$11&gt;$K68,EOMONTH($M68,0)&gt;=CA$11),($F68-$O68)/$L68,0),IFERROR(($F68-$O68)*INDEX('S-Curve'!$C$3:$AM$39,MATCH('Development Costs'!$L68,'S-Curve'!$C$3:$C$39,0),MATCH(DATEDIF('Development Costs'!$K68,'Development Costs'!CA$11,"m")+1,'S-Curve'!$C$3:$AM$3,0)),0))</f>
        <v>0</v>
      </c>
      <c r="CB68" s="99">
        <f>IF($N68="Equal",IF(AND(CB$11&gt;$K68,EOMONTH($M68,0)&gt;=CB$11),($F68-$O68)/$L68,0),IFERROR(($F68-$O68)*INDEX('S-Curve'!$C$3:$AM$39,MATCH('Development Costs'!$L68,'S-Curve'!$C$3:$C$39,0),MATCH(DATEDIF('Development Costs'!$K68,'Development Costs'!CB$11,"m")+1,'S-Curve'!$C$3:$AM$3,0)),0))</f>
        <v>0</v>
      </c>
      <c r="CC68" s="99">
        <f>IF($N68="Equal",IF(AND(CC$11&gt;$K68,EOMONTH($M68,0)&gt;=CC$11),($F68-$O68)/$L68,0),IFERROR(($F68-$O68)*INDEX('S-Curve'!$C$3:$AM$39,MATCH('Development Costs'!$L68,'S-Curve'!$C$3:$C$39,0),MATCH(DATEDIF('Development Costs'!$K68,'Development Costs'!CC$11,"m")+1,'S-Curve'!$C$3:$AM$3,0)),0))</f>
        <v>0</v>
      </c>
      <c r="CD68" s="99">
        <f>IF($N68="Equal",IF(AND(CD$11&gt;$K68,EOMONTH($M68,0)&gt;=CD$11),($F68-$O68)/$L68,0),IFERROR(($F68-$O68)*INDEX('S-Curve'!$C$3:$AM$39,MATCH('Development Costs'!$L68,'S-Curve'!$C$3:$C$39,0),MATCH(DATEDIF('Development Costs'!$K68,'Development Costs'!CD$11,"m")+1,'S-Curve'!$C$3:$AM$3,0)),0))</f>
        <v>0</v>
      </c>
      <c r="CE68" s="99">
        <f>IF($N68="Equal",IF(AND(CE$11&gt;$K68,EOMONTH($M68,0)&gt;=CE$11),($F68-$O68)/$L68,0),IFERROR(($F68-$O68)*INDEX('S-Curve'!$C$3:$AM$39,MATCH('Development Costs'!$L68,'S-Curve'!$C$3:$C$39,0),MATCH(DATEDIF('Development Costs'!$K68,'Development Costs'!CE$11,"m")+1,'S-Curve'!$C$3:$AM$3,0)),0))</f>
        <v>0</v>
      </c>
      <c r="CF68" s="99">
        <f>IF($N68="Equal",IF(AND(CF$11&gt;$K68,EOMONTH($M68,0)&gt;=CF$11),($F68-$O68)/$L68,0),IFERROR(($F68-$O68)*INDEX('S-Curve'!$C$3:$AM$39,MATCH('Development Costs'!$L68,'S-Curve'!$C$3:$C$39,0),MATCH(DATEDIF('Development Costs'!$K68,'Development Costs'!CF$11,"m")+1,'S-Curve'!$C$3:$AM$3,0)),0))</f>
        <v>0</v>
      </c>
      <c r="CG68" s="99">
        <f>IF($N68="Equal",IF(AND(CG$11&gt;$K68,EOMONTH($M68,0)&gt;=CG$11),($F68-$O68)/$L68,0),IFERROR(($F68-$O68)*INDEX('S-Curve'!$C$3:$AM$39,MATCH('Development Costs'!$L68,'S-Curve'!$C$3:$C$39,0),MATCH(DATEDIF('Development Costs'!$K68,'Development Costs'!CG$11,"m")+1,'S-Curve'!$C$3:$AM$3,0)),0))</f>
        <v>0</v>
      </c>
      <c r="CH68" s="99">
        <f>IF($N68="Equal",IF(AND(CH$11&gt;$K68,EOMONTH($M68,0)&gt;=CH$11),($F68-$O68)/$L68,0),IFERROR(($F68-$O68)*INDEX('S-Curve'!$C$3:$AM$39,MATCH('Development Costs'!$L68,'S-Curve'!$C$3:$C$39,0),MATCH(DATEDIF('Development Costs'!$K68,'Development Costs'!CH$11,"m")+1,'S-Curve'!$C$3:$AM$3,0)),0))</f>
        <v>0</v>
      </c>
      <c r="CI68" s="99">
        <f>IF($N68="Equal",IF(AND(CI$11&gt;$K68,EOMONTH($M68,0)&gt;=CI$11),($F68-$O68)/$L68,0),IFERROR(($F68-$O68)*INDEX('S-Curve'!$C$3:$AM$39,MATCH('Development Costs'!$L68,'S-Curve'!$C$3:$C$39,0),MATCH(DATEDIF('Development Costs'!$K68,'Development Costs'!CI$11,"m")+1,'S-Curve'!$C$3:$AM$3,0)),0))</f>
        <v>0</v>
      </c>
      <c r="CJ68" s="99">
        <f>IF($N68="Equal",IF(AND(CJ$11&gt;$K68,EOMONTH($M68,0)&gt;=CJ$11),($F68-$O68)/$L68,0),IFERROR(($F68-$O68)*INDEX('S-Curve'!$C$3:$AM$39,MATCH('Development Costs'!$L68,'S-Curve'!$C$3:$C$39,0),MATCH(DATEDIF('Development Costs'!$K68,'Development Costs'!CJ$11,"m")+1,'S-Curve'!$C$3:$AM$3,0)),0))</f>
        <v>0</v>
      </c>
      <c r="CK68" s="99">
        <f>IF($N68="Equal",IF(AND(CK$11&gt;$K68,EOMONTH($M68,0)&gt;=CK$11),($F68-$O68)/$L68,0),IFERROR(($F68-$O68)*INDEX('S-Curve'!$C$3:$AM$39,MATCH('Development Costs'!$L68,'S-Curve'!$C$3:$C$39,0),MATCH(DATEDIF('Development Costs'!$K68,'Development Costs'!CK$11,"m")+1,'S-Curve'!$C$3:$AM$3,0)),0))</f>
        <v>0</v>
      </c>
      <c r="CL68" s="99">
        <f>IF($N68="Equal",IF(AND(CL$11&gt;$K68,EOMONTH($M68,0)&gt;=CL$11),($F68-$O68)/$L68,0),IFERROR(($F68-$O68)*INDEX('S-Curve'!$C$3:$AM$39,MATCH('Development Costs'!$L68,'S-Curve'!$C$3:$C$39,0),MATCH(DATEDIF('Development Costs'!$K68,'Development Costs'!CL$11,"m")+1,'S-Curve'!$C$3:$AM$3,0)),0))</f>
        <v>0</v>
      </c>
      <c r="CM68" s="99">
        <f>IF($N68="Equal",IF(AND(CM$11&gt;$K68,EOMONTH($M68,0)&gt;=CM$11),($F68-$O68)/$L68,0),IFERROR(($F68-$O68)*INDEX('S-Curve'!$C$3:$AM$39,MATCH('Development Costs'!$L68,'S-Curve'!$C$3:$C$39,0),MATCH(DATEDIF('Development Costs'!$K68,'Development Costs'!CM$11,"m")+1,'S-Curve'!$C$3:$AM$3,0)),0))</f>
        <v>0</v>
      </c>
      <c r="CN68" s="99">
        <f>IF($N68="Equal",IF(AND(CN$11&gt;$K68,EOMONTH($M68,0)&gt;=CN$11),($F68-$O68)/$L68,0),IFERROR(($F68-$O68)*INDEX('S-Curve'!$C$3:$AM$39,MATCH('Development Costs'!$L68,'S-Curve'!$C$3:$C$39,0),MATCH(DATEDIF('Development Costs'!$K68,'Development Costs'!CN$11,"m")+1,'S-Curve'!$C$3:$AM$3,0)),0))</f>
        <v>0</v>
      </c>
      <c r="CO68" s="99">
        <f>IF($N68="Equal",IF(AND(CO$11&gt;$K68,EOMONTH($M68,0)&gt;=CO$11),($F68-$O68)/$L68,0),IFERROR(($F68-$O68)*INDEX('S-Curve'!$C$3:$AM$39,MATCH('Development Costs'!$L68,'S-Curve'!$C$3:$C$39,0),MATCH(DATEDIF('Development Costs'!$K68,'Development Costs'!CO$11,"m")+1,'S-Curve'!$C$3:$AM$3,0)),0))</f>
        <v>0</v>
      </c>
      <c r="CP68" s="99">
        <f>IF($N68="Equal",IF(AND(CP$11&gt;$K68,EOMONTH($M68,0)&gt;=CP$11),($F68-$O68)/$L68,0),IFERROR(($F68-$O68)*INDEX('S-Curve'!$C$3:$AM$39,MATCH('Development Costs'!$L68,'S-Curve'!$C$3:$C$39,0),MATCH(DATEDIF('Development Costs'!$K68,'Development Costs'!CP$11,"m")+1,'S-Curve'!$C$3:$AM$3,0)),0))</f>
        <v>0</v>
      </c>
      <c r="CQ68" s="99">
        <f>IF($N68="Equal",IF(AND(CQ$11&gt;$K68,EOMONTH($M68,0)&gt;=CQ$11),($F68-$O68)/$L68,0),IFERROR(($F68-$O68)*INDEX('S-Curve'!$C$3:$AM$39,MATCH('Development Costs'!$L68,'S-Curve'!$C$3:$C$39,0),MATCH(DATEDIF('Development Costs'!$K68,'Development Costs'!CQ$11,"m")+1,'S-Curve'!$C$3:$AM$3,0)),0))</f>
        <v>0</v>
      </c>
      <c r="CR68" s="99">
        <f>IF($N68="Equal",IF(AND(CR$11&gt;$K68,EOMONTH($M68,0)&gt;=CR$11),($F68-$O68)/$L68,0),IFERROR(($F68-$O68)*INDEX('S-Curve'!$C$3:$AM$39,MATCH('Development Costs'!$L68,'S-Curve'!$C$3:$C$39,0),MATCH(DATEDIF('Development Costs'!$K68,'Development Costs'!CR$11,"m")+1,'S-Curve'!$C$3:$AM$3,0)),0))</f>
        <v>0</v>
      </c>
      <c r="CS68" s="99">
        <f>IF($N68="Equal",IF(AND(CS$11&gt;$K68,EOMONTH($M68,0)&gt;=CS$11),($F68-$O68)/$L68,0),IFERROR(($F68-$O68)*INDEX('S-Curve'!$C$3:$AM$39,MATCH('Development Costs'!$L68,'S-Curve'!$C$3:$C$39,0),MATCH(DATEDIF('Development Costs'!$K68,'Development Costs'!CS$11,"m")+1,'S-Curve'!$C$3:$AM$3,0)),0))</f>
        <v>0</v>
      </c>
      <c r="CT68" s="99">
        <f>IF($N68="Equal",IF(AND(CT$11&gt;$K68,EOMONTH($M68,0)&gt;=CT$11),($F68-$O68)/$L68,0),IFERROR(($F68-$O68)*INDEX('S-Curve'!$C$3:$AM$39,MATCH('Development Costs'!$L68,'S-Curve'!$C$3:$C$39,0),MATCH(DATEDIF('Development Costs'!$K68,'Development Costs'!CT$11,"m")+1,'S-Curve'!$C$3:$AM$3,0)),0))</f>
        <v>0</v>
      </c>
      <c r="CU68" s="99">
        <f>IF($N68="Equal",IF(AND(CU$11&gt;$K68,EOMONTH($M68,0)&gt;=CU$11),($F68-$O68)/$L68,0),IFERROR(($F68-$O68)*INDEX('S-Curve'!$C$3:$AM$39,MATCH('Development Costs'!$L68,'S-Curve'!$C$3:$C$39,0),MATCH(DATEDIF('Development Costs'!$K68,'Development Costs'!CU$11,"m")+1,'S-Curve'!$C$3:$AM$3,0)),0))</f>
        <v>0</v>
      </c>
      <c r="CV68" s="99">
        <f>IF($N68="Equal",IF(AND(CV$11&gt;$K68,EOMONTH($M68,0)&gt;=CV$11),($F68-$O68)/$L68,0),IFERROR(($F68-$O68)*INDEX('S-Curve'!$C$3:$AM$39,MATCH('Development Costs'!$L68,'S-Curve'!$C$3:$C$39,0),MATCH(DATEDIF('Development Costs'!$K68,'Development Costs'!CV$11,"m")+1,'S-Curve'!$C$3:$AM$3,0)),0))</f>
        <v>0</v>
      </c>
      <c r="CW68" s="99">
        <f>IF($N68="Equal",IF(AND(CW$11&gt;$K68,EOMONTH($M68,0)&gt;=CW$11),($F68-$O68)/$L68,0),IFERROR(($F68-$O68)*INDEX('S-Curve'!$C$3:$AM$39,MATCH('Development Costs'!$L68,'S-Curve'!$C$3:$C$39,0),MATCH(DATEDIF('Development Costs'!$K68,'Development Costs'!CW$11,"m")+1,'S-Curve'!$C$3:$AM$3,0)),0))</f>
        <v>0</v>
      </c>
      <c r="CX68" s="99">
        <f>IF($N68="Equal",IF(AND(CX$11&gt;$K68,EOMONTH($M68,0)&gt;=CX$11),($F68-$O68)/$L68,0),IFERROR(($F68-$O68)*INDEX('S-Curve'!$C$3:$AM$39,MATCH('Development Costs'!$L68,'S-Curve'!$C$3:$C$39,0),MATCH(DATEDIF('Development Costs'!$K68,'Development Costs'!CX$11,"m")+1,'S-Curve'!$C$3:$AM$3,0)),0))</f>
        <v>0</v>
      </c>
      <c r="CY68" s="99">
        <f>IF($N68="Equal",IF(AND(CY$11&gt;$K68,EOMONTH($M68,0)&gt;=CY$11),($F68-$O68)/$L68,0),IFERROR(($F68-$O68)*INDEX('S-Curve'!$C$3:$AM$39,MATCH('Development Costs'!$L68,'S-Curve'!$C$3:$C$39,0),MATCH(DATEDIF('Development Costs'!$K68,'Development Costs'!CY$11,"m")+1,'S-Curve'!$C$3:$AM$3,0)),0))</f>
        <v>0</v>
      </c>
      <c r="CZ68" s="99">
        <f>IF($N68="Equal",IF(AND(CZ$11&gt;$K68,EOMONTH($M68,0)&gt;=CZ$11),($F68-$O68)/$L68,0),IFERROR(($F68-$O68)*INDEX('S-Curve'!$C$3:$AM$39,MATCH('Development Costs'!$L68,'S-Curve'!$C$3:$C$39,0),MATCH(DATEDIF('Development Costs'!$K68,'Development Costs'!CZ$11,"m")+1,'S-Curve'!$C$3:$AM$3,0)),0))</f>
        <v>0</v>
      </c>
      <c r="DA68" s="99">
        <f>IF($N68="Equal",IF(AND(DA$11&gt;$K68,EOMONTH($M68,0)&gt;=DA$11),($F68-$O68)/$L68,0),IFERROR(($F68-$O68)*INDEX('S-Curve'!$C$3:$AM$39,MATCH('Development Costs'!$L68,'S-Curve'!$C$3:$C$39,0),MATCH(DATEDIF('Development Costs'!$K68,'Development Costs'!DA$11,"m")+1,'S-Curve'!$C$3:$AM$3,0)),0))</f>
        <v>0</v>
      </c>
      <c r="DB68" s="99">
        <f>IF($N68="Equal",IF(AND(DB$11&gt;$K68,EOMONTH($M68,0)&gt;=DB$11),($F68-$O68)/$L68,0),IFERROR(($F68-$O68)*INDEX('S-Curve'!$C$3:$AM$39,MATCH('Development Costs'!$L68,'S-Curve'!$C$3:$C$39,0),MATCH(DATEDIF('Development Costs'!$K68,'Development Costs'!DB$11,"m")+1,'S-Curve'!$C$3:$AM$3,0)),0))</f>
        <v>0</v>
      </c>
      <c r="DC68" s="99">
        <f>IF($N68="Equal",IF(AND(DC$11&gt;$K68,EOMONTH($M68,0)&gt;=DC$11),($F68-$O68)/$L68,0),IFERROR(($F68-$O68)*INDEX('S-Curve'!$C$3:$AM$39,MATCH('Development Costs'!$L68,'S-Curve'!$C$3:$C$39,0),MATCH(DATEDIF('Development Costs'!$K68,'Development Costs'!DC$11,"m")+1,'S-Curve'!$C$3:$AM$3,0)),0))</f>
        <v>0</v>
      </c>
      <c r="DD68" s="99">
        <f>IF($N68="Equal",IF(AND(DD$11&gt;$K68,EOMONTH($M68,0)&gt;=DD$11),($F68-$O68)/$L68,0),IFERROR(($F68-$O68)*INDEX('S-Curve'!$C$3:$AM$39,MATCH('Development Costs'!$L68,'S-Curve'!$C$3:$C$39,0),MATCH(DATEDIF('Development Costs'!$K68,'Development Costs'!DD$11,"m")+1,'S-Curve'!$C$3:$AM$3,0)),0))</f>
        <v>0</v>
      </c>
      <c r="DE68" s="99">
        <f>IF($N68="Equal",IF(AND(DE$11&gt;$K68,EOMONTH($M68,0)&gt;=DE$11),($F68-$O68)/$L68,0),IFERROR(($F68-$O68)*INDEX('S-Curve'!$C$3:$AM$39,MATCH('Development Costs'!$L68,'S-Curve'!$C$3:$C$39,0),MATCH(DATEDIF('Development Costs'!$K68,'Development Costs'!DE$11,"m")+1,'S-Curve'!$C$3:$AM$3,0)),0))</f>
        <v>0</v>
      </c>
      <c r="DF68" s="99">
        <f>IF($N68="Equal",IF(AND(DF$11&gt;$K68,EOMONTH($M68,0)&gt;=DF$11),($F68-$O68)/$L68,0),IFERROR(($F68-$O68)*INDEX('S-Curve'!$C$3:$AM$39,MATCH('Development Costs'!$L68,'S-Curve'!$C$3:$C$39,0),MATCH(DATEDIF('Development Costs'!$K68,'Development Costs'!DF$11,"m")+1,'S-Curve'!$C$3:$AM$3,0)),0))</f>
        <v>0</v>
      </c>
      <c r="DG68" s="99">
        <f>IF($N68="Equal",IF(AND(DG$11&gt;$K68,EOMONTH($M68,0)&gt;=DG$11),($F68-$O68)/$L68,0),IFERROR(($F68-$O68)*INDEX('S-Curve'!$C$3:$AM$39,MATCH('Development Costs'!$L68,'S-Curve'!$C$3:$C$39,0),MATCH(DATEDIF('Development Costs'!$K68,'Development Costs'!DG$11,"m")+1,'S-Curve'!$C$3:$AM$3,0)),0))</f>
        <v>0</v>
      </c>
      <c r="DH68" s="99">
        <f>IF($N68="Equal",IF(AND(DH$11&gt;$K68,EOMONTH($M68,0)&gt;=DH$11),($F68-$O68)/$L68,0),IFERROR(($F68-$O68)*INDEX('S-Curve'!$C$3:$AM$39,MATCH('Development Costs'!$L68,'S-Curve'!$C$3:$C$39,0),MATCH(DATEDIF('Development Costs'!$K68,'Development Costs'!DH$11,"m")+1,'S-Curve'!$C$3:$AM$3,0)),0))</f>
        <v>0</v>
      </c>
      <c r="DI68" s="99">
        <f>IF($N68="Equal",IF(AND(DI$11&gt;$K68,EOMONTH($M68,0)&gt;=DI$11),($F68-$O68)/$L68,0),IFERROR(($F68-$O68)*INDEX('S-Curve'!$C$3:$AM$39,MATCH('Development Costs'!$L68,'S-Curve'!$C$3:$C$39,0),MATCH(DATEDIF('Development Costs'!$K68,'Development Costs'!DI$11,"m")+1,'S-Curve'!$C$3:$AM$3,0)),0))</f>
        <v>0</v>
      </c>
      <c r="DJ68" s="99">
        <f>IF($N68="Equal",IF(AND(DJ$11&gt;$K68,EOMONTH($M68,0)&gt;=DJ$11),($F68-$O68)/$L68,0),IFERROR(($F68-$O68)*INDEX('S-Curve'!$C$3:$AM$39,MATCH('Development Costs'!$L68,'S-Curve'!$C$3:$C$39,0),MATCH(DATEDIF('Development Costs'!$K68,'Development Costs'!DJ$11,"m")+1,'S-Curve'!$C$3:$AM$3,0)),0))</f>
        <v>0</v>
      </c>
      <c r="DK68" s="99">
        <f>IF($N68="Equal",IF(AND(DK$11&gt;$K68,EOMONTH($M68,0)&gt;=DK$11),($F68-$O68)/$L68,0),IFERROR(($F68-$O68)*INDEX('S-Curve'!$C$3:$AM$39,MATCH('Development Costs'!$L68,'S-Curve'!$C$3:$C$39,0),MATCH(DATEDIF('Development Costs'!$K68,'Development Costs'!DK$11,"m")+1,'S-Curve'!$C$3:$AM$3,0)),0))</f>
        <v>0</v>
      </c>
      <c r="DL68" s="99">
        <f>IF($N68="Equal",IF(AND(DL$11&gt;$K68,EOMONTH($M68,0)&gt;=DL$11),($F68-$O68)/$L68,0),IFERROR(($F68-$O68)*INDEX('S-Curve'!$C$3:$AM$39,MATCH('Development Costs'!$L68,'S-Curve'!$C$3:$C$39,0),MATCH(DATEDIF('Development Costs'!$K68,'Development Costs'!DL$11,"m")+1,'S-Curve'!$C$3:$AM$3,0)),0))</f>
        <v>0</v>
      </c>
      <c r="DM68" s="99">
        <f>IF($N68="Equal",IF(AND(DM$11&gt;$K68,EOMONTH($M68,0)&gt;=DM$11),($F68-$O68)/$L68,0),IFERROR(($F68-$O68)*INDEX('S-Curve'!$C$3:$AM$39,MATCH('Development Costs'!$L68,'S-Curve'!$C$3:$C$39,0),MATCH(DATEDIF('Development Costs'!$K68,'Development Costs'!DM$11,"m")+1,'S-Curve'!$C$3:$AM$3,0)),0))</f>
        <v>0</v>
      </c>
      <c r="DN68" s="99">
        <f>IF($N68="Equal",IF(AND(DN$11&gt;$K68,EOMONTH($M68,0)&gt;=DN$11),($F68-$O68)/$L68,0),IFERROR(($F68-$O68)*INDEX('S-Curve'!$C$3:$AM$39,MATCH('Development Costs'!$L68,'S-Curve'!$C$3:$C$39,0),MATCH(DATEDIF('Development Costs'!$K68,'Development Costs'!DN$11,"m")+1,'S-Curve'!$C$3:$AM$3,0)),0))</f>
        <v>0</v>
      </c>
      <c r="DO68" s="99">
        <f>IF($N68="Equal",IF(AND(DO$11&gt;$K68,EOMONTH($M68,0)&gt;=DO$11),($F68-$O68)/$L68,0),IFERROR(($F68-$O68)*INDEX('S-Curve'!$C$3:$AM$39,MATCH('Development Costs'!$L68,'S-Curve'!$C$3:$C$39,0),MATCH(DATEDIF('Development Costs'!$K68,'Development Costs'!DO$11,"m")+1,'S-Curve'!$C$3:$AM$3,0)),0))</f>
        <v>0</v>
      </c>
      <c r="DP68" s="99">
        <f>IF($N68="Equal",IF(AND(DP$11&gt;$K68,EOMONTH($M68,0)&gt;=DP$11),($F68-$O68)/$L68,0),IFERROR(($F68-$O68)*INDEX('S-Curve'!$C$3:$AM$39,MATCH('Development Costs'!$L68,'S-Curve'!$C$3:$C$39,0),MATCH(DATEDIF('Development Costs'!$K68,'Development Costs'!DP$11,"m")+1,'S-Curve'!$C$3:$AM$3,0)),0))</f>
        <v>0</v>
      </c>
      <c r="DQ68" s="99">
        <f>IF($N68="Equal",IF(AND(DQ$11&gt;$K68,EOMONTH($M68,0)&gt;=DQ$11),($F68-$O68)/$L68,0),IFERROR(($F68-$O68)*INDEX('S-Curve'!$C$3:$AM$39,MATCH('Development Costs'!$L68,'S-Curve'!$C$3:$C$39,0),MATCH(DATEDIF('Development Costs'!$K68,'Development Costs'!DQ$11,"m")+1,'S-Curve'!$C$3:$AM$3,0)),0))</f>
        <v>0</v>
      </c>
      <c r="DR68" s="99">
        <f>IF($N68="Equal",IF(AND(DR$11&gt;$K68,EOMONTH($M68,0)&gt;=DR$11),($F68-$O68)/$L68,0),IFERROR(($F68-$O68)*INDEX('S-Curve'!$C$3:$AM$39,MATCH('Development Costs'!$L68,'S-Curve'!$C$3:$C$39,0),MATCH(DATEDIF('Development Costs'!$K68,'Development Costs'!DR$11,"m")+1,'S-Curve'!$C$3:$AM$3,0)),0))</f>
        <v>0</v>
      </c>
      <c r="DS68" s="99">
        <f>IF($N68="Equal",IF(AND(DS$11&gt;$K68,EOMONTH($M68,0)&gt;=DS$11),($F68-$O68)/$L68,0),IFERROR(($F68-$O68)*INDEX('S-Curve'!$C$3:$AM$39,MATCH('Development Costs'!$L68,'S-Curve'!$C$3:$C$39,0),MATCH(DATEDIF('Development Costs'!$K68,'Development Costs'!DS$11,"m")+1,'S-Curve'!$C$3:$AM$3,0)),0))</f>
        <v>0</v>
      </c>
      <c r="DT68" s="99">
        <f>IF($N68="Equal",IF(AND(DT$11&gt;$K68,EOMONTH($M68,0)&gt;=DT$11),($F68-$O68)/$L68,0),IFERROR(($F68-$O68)*INDEX('S-Curve'!$C$3:$AM$39,MATCH('Development Costs'!$L68,'S-Curve'!$C$3:$C$39,0),MATCH(DATEDIF('Development Costs'!$K68,'Development Costs'!DT$11,"m")+1,'S-Curve'!$C$3:$AM$3,0)),0))</f>
        <v>0</v>
      </c>
      <c r="DU68" s="99">
        <f>IF($N68="Equal",IF(AND(DU$11&gt;$K68,EOMONTH($M68,0)&gt;=DU$11),($F68-$O68)/$L68,0),IFERROR(($F68-$O68)*INDEX('S-Curve'!$C$3:$AM$39,MATCH('Development Costs'!$L68,'S-Curve'!$C$3:$C$39,0),MATCH(DATEDIF('Development Costs'!$K68,'Development Costs'!DU$11,"m")+1,'S-Curve'!$C$3:$AM$3,0)),0))</f>
        <v>0</v>
      </c>
      <c r="DV68" s="99">
        <f>IF($N68="Equal",IF(AND(DV$11&gt;$K68,EOMONTH($M68,0)&gt;=DV$11),($F68-$O68)/$L68,0),IFERROR(($F68-$O68)*INDEX('S-Curve'!$C$3:$AM$39,MATCH('Development Costs'!$L68,'S-Curve'!$C$3:$C$39,0),MATCH(DATEDIF('Development Costs'!$K68,'Development Costs'!DV$11,"m")+1,'S-Curve'!$C$3:$AM$3,0)),0))</f>
        <v>0</v>
      </c>
      <c r="DW68" s="99">
        <f>IF($N68="Equal",IF(AND(DW$11&gt;$K68,EOMONTH($M68,0)&gt;=DW$11),($F68-$O68)/$L68,0),IFERROR(($F68-$O68)*INDEX('S-Curve'!$C$3:$AM$39,MATCH('Development Costs'!$L68,'S-Curve'!$C$3:$C$39,0),MATCH(DATEDIF('Development Costs'!$K68,'Development Costs'!DW$11,"m")+1,'S-Curve'!$C$3:$AM$3,0)),0))</f>
        <v>0</v>
      </c>
      <c r="DX68" s="99">
        <f>IF($N68="Equal",IF(AND(DX$11&gt;$K68,EOMONTH($M68,0)&gt;=DX$11),($F68-$O68)/$L68,0),IFERROR(($F68-$O68)*INDEX('S-Curve'!$C$3:$AM$39,MATCH('Development Costs'!$L68,'S-Curve'!$C$3:$C$39,0),MATCH(DATEDIF('Development Costs'!$K68,'Development Costs'!DX$11,"m")+1,'S-Curve'!$C$3:$AM$3,0)),0))</f>
        <v>0</v>
      </c>
      <c r="DY68" s="99">
        <f>IF($N68="Equal",IF(AND(DY$11&gt;$K68,EOMONTH($M68,0)&gt;=DY$11),($F68-$O68)/$L68,0),IFERROR(($F68-$O68)*INDEX('S-Curve'!$C$3:$AM$39,MATCH('Development Costs'!$L68,'S-Curve'!$C$3:$C$39,0),MATCH(DATEDIF('Development Costs'!$K68,'Development Costs'!DY$11,"m")+1,'S-Curve'!$C$3:$AM$3,0)),0))</f>
        <v>0</v>
      </c>
      <c r="DZ68" s="99">
        <f>IF($N68="Equal",IF(AND(DZ$11&gt;$K68,EOMONTH($M68,0)&gt;=DZ$11),($F68-$O68)/$L68,0),IFERROR(($F68-$O68)*INDEX('S-Curve'!$C$3:$AM$39,MATCH('Development Costs'!$L68,'S-Curve'!$C$3:$C$39,0),MATCH(DATEDIF('Development Costs'!$K68,'Development Costs'!DZ$11,"m")+1,'S-Curve'!$C$3:$AM$3,0)),0))</f>
        <v>0</v>
      </c>
      <c r="EA68" s="99">
        <f>IF($N68="Equal",IF(AND(EA$11&gt;$K68,EOMONTH($M68,0)&gt;=EA$11),($F68-$O68)/$L68,0),IFERROR(($F68-$O68)*INDEX('S-Curve'!$C$3:$AM$39,MATCH('Development Costs'!$L68,'S-Curve'!$C$3:$C$39,0),MATCH(DATEDIF('Development Costs'!$K68,'Development Costs'!EA$11,"m")+1,'S-Curve'!$C$3:$AM$3,0)),0))</f>
        <v>0</v>
      </c>
      <c r="EB68" s="99">
        <f>IF($N68="Equal",IF(AND(EB$11&gt;$K68,EOMONTH($M68,0)&gt;=EB$11),($F68-$O68)/$L68,0),IFERROR(($F68-$O68)*INDEX('S-Curve'!$C$3:$AM$39,MATCH('Development Costs'!$L68,'S-Curve'!$C$3:$C$39,0),MATCH(DATEDIF('Development Costs'!$K68,'Development Costs'!EB$11,"m")+1,'S-Curve'!$C$3:$AM$3,0)),0))</f>
        <v>0</v>
      </c>
      <c r="EC68" s="99">
        <f>IF($N68="Equal",IF(AND(EC$11&gt;$K68,EOMONTH($M68,0)&gt;=EC$11),($F68-$O68)/$L68,0),IFERROR(($F68-$O68)*INDEX('S-Curve'!$C$3:$AM$39,MATCH('Development Costs'!$L68,'S-Curve'!$C$3:$C$39,0),MATCH(DATEDIF('Development Costs'!$K68,'Development Costs'!EC$11,"m")+1,'S-Curve'!$C$3:$AM$3,0)),0))</f>
        <v>0</v>
      </c>
      <c r="ED68" s="99">
        <f>IF($N68="Equal",IF(AND(ED$11&gt;$K68,EOMONTH($M68,0)&gt;=ED$11),($F68-$O68)/$L68,0),IFERROR(($F68-$O68)*INDEX('S-Curve'!$C$3:$AM$39,MATCH('Development Costs'!$L68,'S-Curve'!$C$3:$C$39,0),MATCH(DATEDIF('Development Costs'!$K68,'Development Costs'!ED$11,"m")+1,'S-Curve'!$C$3:$AM$3,0)),0))</f>
        <v>0</v>
      </c>
      <c r="EE68" s="99">
        <f>IF($N68="Equal",IF(AND(EE$11&gt;$K68,EOMONTH($M68,0)&gt;=EE$11),($F68-$O68)/$L68,0),IFERROR(($F68-$O68)*INDEX('S-Curve'!$C$3:$AM$39,MATCH('Development Costs'!$L68,'S-Curve'!$C$3:$C$39,0),MATCH(DATEDIF('Development Costs'!$K68,'Development Costs'!EE$11,"m")+1,'S-Curve'!$C$3:$AM$3,0)),0))</f>
        <v>0</v>
      </c>
      <c r="EF68" s="99">
        <f>IF($N68="Equal",IF(AND(EF$11&gt;$K68,EOMONTH($M68,0)&gt;=EF$11),($F68-$O68)/$L68,0),IFERROR(($F68-$O68)*INDEX('S-Curve'!$C$3:$AM$39,MATCH('Development Costs'!$L68,'S-Curve'!$C$3:$C$39,0),MATCH(DATEDIF('Development Costs'!$K68,'Development Costs'!EF$11,"m")+1,'S-Curve'!$C$3:$AM$3,0)),0))</f>
        <v>0</v>
      </c>
      <c r="EG68" s="99">
        <f>IF(EC68="Equal",IF(AND(EG$11&gt;$K68,EOMONTH($M68,0)&gt;=EG$11),($F68-$O68)/$L68,0),IFERROR(($F68-$O68)*INDEX('S-Curve'!$C$3:$AM$39,MATCH('Development Costs'!$L68,'S-Curve'!$C$3:$C$39,0),MATCH(DATEDIF('Development Costs'!$K68,'Development Costs'!EG$11,"m")+1,'S-Curve'!$C$3:$AM$3,0)),0))</f>
        <v>0</v>
      </c>
    </row>
    <row r="69" spans="2:137">
      <c r="B69" s="5" t="s">
        <v>770</v>
      </c>
      <c r="E69" s="1">
        <v>1</v>
      </c>
      <c r="F69" s="71">
        <v>150000</v>
      </c>
      <c r="G69" s="105">
        <f t="shared" ref="G69:G76" si="31">F69/$E$8</f>
        <v>0.63299686033557279</v>
      </c>
      <c r="H69" s="99">
        <f>F69/Assumptions!$D$60</f>
        <v>810.81081081081084</v>
      </c>
      <c r="I69" s="32">
        <f t="shared" ca="1" si="28"/>
        <v>1.5720225790481432E-3</v>
      </c>
      <c r="K69" s="73">
        <f>Assumptions!$D$16</f>
        <v>46204</v>
      </c>
      <c r="L69" s="155">
        <f>Assumptions!$D$17</f>
        <v>23</v>
      </c>
      <c r="M69" s="149">
        <f t="shared" ref="M69:M76" si="32">EDATE(K69,L69-1)</f>
        <v>46874</v>
      </c>
      <c r="N69" s="70" t="s">
        <v>400</v>
      </c>
      <c r="O69" s="71">
        <v>0</v>
      </c>
      <c r="P69" s="1" t="str">
        <f t="shared" si="8"/>
        <v/>
      </c>
      <c r="Q69" s="99">
        <f t="shared" ref="Q69:Q76" si="33">O69</f>
        <v>0</v>
      </c>
      <c r="R69" s="99">
        <f>IF($N69="Equal",IF(AND(R$11&gt;$K69,EOMONTH($M69,0)&gt;=R$11),($F69-$O69)/$L69,0),IFERROR(($F69-$O69)*INDEX('S-Curve'!$C$3:$AM$39,MATCH('Development Costs'!$L69,'S-Curve'!$C$3:$C$39,0),MATCH(DATEDIF('Development Costs'!$K69,'Development Costs'!R$11,"m")+1,'S-Curve'!$C$3:$AM$3,0)),0))</f>
        <v>1500</v>
      </c>
      <c r="S69" s="99">
        <f>IF($N69="Equal",IF(AND(S$11&gt;$K69,EOMONTH($M69,0)&gt;=S$11),($F69-$O69)/$L69,0),IFERROR(($F69-$O69)*INDEX('S-Curve'!$C$3:$AM$39,MATCH('Development Costs'!$L69,'S-Curve'!$C$3:$C$39,0),MATCH(DATEDIF('Development Costs'!$K69,'Development Costs'!S$11,"m")+1,'S-Curve'!$C$3:$AM$3,0)),0))</f>
        <v>1500</v>
      </c>
      <c r="T69" s="99">
        <f>IF($N69="Equal",IF(AND(T$11&gt;$K69,EOMONTH($M69,0)&gt;=T$11),($F69-$O69)/$L69,0),IFERROR(($F69-$O69)*INDEX('S-Curve'!$C$3:$AM$39,MATCH('Development Costs'!$L69,'S-Curve'!$C$3:$C$39,0),MATCH(DATEDIF('Development Costs'!$K69,'Development Costs'!T$11,"m")+1,'S-Curve'!$C$3:$AM$3,0)),0))</f>
        <v>1500</v>
      </c>
      <c r="U69" s="99">
        <f>IF($N69="Equal",IF(AND(U$11&gt;$K69,EOMONTH($M69,0)&gt;=U$11),($F69-$O69)/$L69,0),IFERROR(($F69-$O69)*INDEX('S-Curve'!$C$3:$AM$39,MATCH('Development Costs'!$L69,'S-Curve'!$C$3:$C$39,0),MATCH(DATEDIF('Development Costs'!$K69,'Development Costs'!U$11,"m")+1,'S-Curve'!$C$3:$AM$3,0)),0))</f>
        <v>1500</v>
      </c>
      <c r="V69" s="99">
        <f>IF($N69="Equal",IF(AND(V$11&gt;$K69,EOMONTH($M69,0)&gt;=V$11),($F69-$O69)/$L69,0),IFERROR(($F69-$O69)*INDEX('S-Curve'!$C$3:$AM$39,MATCH('Development Costs'!$L69,'S-Curve'!$C$3:$C$39,0),MATCH(DATEDIF('Development Costs'!$K69,'Development Costs'!V$11,"m")+1,'S-Curve'!$C$3:$AM$3,0)),0))</f>
        <v>3000</v>
      </c>
      <c r="W69" s="99">
        <f>IF($N69="Equal",IF(AND(W$11&gt;$K69,EOMONTH($M69,0)&gt;=W$11),($F69-$O69)/$L69,0),IFERROR(($F69-$O69)*INDEX('S-Curve'!$C$3:$AM$39,MATCH('Development Costs'!$L69,'S-Curve'!$C$3:$C$39,0),MATCH(DATEDIF('Development Costs'!$K69,'Development Costs'!W$11,"m")+1,'S-Curve'!$C$3:$AM$3,0)),0))</f>
        <v>3000</v>
      </c>
      <c r="X69" s="99">
        <f>IF($N69="Equal",IF(AND(X$11&gt;$K69,EOMONTH($M69,0)&gt;=X$11),($F69-$O69)/$L69,0),IFERROR(($F69-$O69)*INDEX('S-Curve'!$C$3:$AM$39,MATCH('Development Costs'!$L69,'S-Curve'!$C$3:$C$39,0),MATCH(DATEDIF('Development Costs'!$K69,'Development Costs'!X$11,"m")+1,'S-Curve'!$C$3:$AM$3,0)),0))</f>
        <v>3000</v>
      </c>
      <c r="Y69" s="99">
        <f>IF($N69="Equal",IF(AND(Y$11&gt;$K69,EOMONTH($M69,0)&gt;=Y$11),($F69-$O69)/$L69,0),IFERROR(($F69-$O69)*INDEX('S-Curve'!$C$3:$AM$39,MATCH('Development Costs'!$L69,'S-Curve'!$C$3:$C$39,0),MATCH(DATEDIF('Development Costs'!$K69,'Development Costs'!Y$11,"m")+1,'S-Curve'!$C$3:$AM$3,0)),0))</f>
        <v>4500</v>
      </c>
      <c r="Z69" s="99">
        <f>IF($N69="Equal",IF(AND(Z$11&gt;$K69,EOMONTH($M69,0)&gt;=Z$11),($F69-$O69)/$L69,0),IFERROR(($F69-$O69)*INDEX('S-Curve'!$C$3:$AM$39,MATCH('Development Costs'!$L69,'S-Curve'!$C$3:$C$39,0),MATCH(DATEDIF('Development Costs'!$K69,'Development Costs'!Z$11,"m")+1,'S-Curve'!$C$3:$AM$3,0)),0))</f>
        <v>6000</v>
      </c>
      <c r="AA69" s="99">
        <f>IF($N69="Equal",IF(AND(AA$11&gt;$K69,EOMONTH($M69,0)&gt;=AA$11),($F69-$O69)/$L69,0),IFERROR(($F69-$O69)*INDEX('S-Curve'!$C$3:$AM$39,MATCH('Development Costs'!$L69,'S-Curve'!$C$3:$C$39,0),MATCH(DATEDIF('Development Costs'!$K69,'Development Costs'!AA$11,"m")+1,'S-Curve'!$C$3:$AM$3,0)),0))</f>
        <v>9000</v>
      </c>
      <c r="AB69" s="99">
        <f>IF($N69="Equal",IF(AND(AB$11&gt;$K69,EOMONTH($M69,0)&gt;=AB$11),($F69-$O69)/$L69,0),IFERROR(($F69-$O69)*INDEX('S-Curve'!$C$3:$AM$39,MATCH('Development Costs'!$L69,'S-Curve'!$C$3:$C$39,0),MATCH(DATEDIF('Development Costs'!$K69,'Development Costs'!AB$11,"m")+1,'S-Curve'!$C$3:$AM$3,0)),0))</f>
        <v>10500.000000000002</v>
      </c>
      <c r="AC69" s="99">
        <f>IF($N69="Equal",IF(AND(AC$11&gt;$K69,EOMONTH($M69,0)&gt;=AC$11),($F69-$O69)/$L69,0),IFERROR(($F69-$O69)*INDEX('S-Curve'!$C$3:$AM$39,MATCH('Development Costs'!$L69,'S-Curve'!$C$3:$C$39,0),MATCH(DATEDIF('Development Costs'!$K69,'Development Costs'!AC$11,"m")+1,'S-Curve'!$C$3:$AM$3,0)),0))</f>
        <v>10500.000000000002</v>
      </c>
      <c r="AD69" s="99">
        <f>IF($N69="Equal",IF(AND(AD$11&gt;$K69,EOMONTH($M69,0)&gt;=AD$11),($F69-$O69)/$L69,0),IFERROR(($F69-$O69)*INDEX('S-Curve'!$C$3:$AM$39,MATCH('Development Costs'!$L69,'S-Curve'!$C$3:$C$39,0),MATCH(DATEDIF('Development Costs'!$K69,'Development Costs'!AD$11,"m")+1,'S-Curve'!$C$3:$AM$3,0)),0))</f>
        <v>12000</v>
      </c>
      <c r="AE69" s="99">
        <f>IF($N69="Equal",IF(AND(AE$11&gt;$K69,EOMONTH($M69,0)&gt;=AE$11),($F69-$O69)/$L69,0),IFERROR(($F69-$O69)*INDEX('S-Curve'!$C$3:$AM$39,MATCH('Development Costs'!$L69,'S-Curve'!$C$3:$C$39,0),MATCH(DATEDIF('Development Costs'!$K69,'Development Costs'!AE$11,"m")+1,'S-Curve'!$C$3:$AM$3,0)),0))</f>
        <v>12000</v>
      </c>
      <c r="AF69" s="99">
        <f>IF($N69="Equal",IF(AND(AF$11&gt;$K69,EOMONTH($M69,0)&gt;=AF$11),($F69-$O69)/$L69,0),IFERROR(($F69-$O69)*INDEX('S-Curve'!$C$3:$AM$39,MATCH('Development Costs'!$L69,'S-Curve'!$C$3:$C$39,0),MATCH(DATEDIF('Development Costs'!$K69,'Development Costs'!AF$11,"m")+1,'S-Curve'!$C$3:$AM$3,0)),0))</f>
        <v>10500.000000000002</v>
      </c>
      <c r="AG69" s="99">
        <f>IF($N69="Equal",IF(AND(AG$11&gt;$K69,EOMONTH($M69,0)&gt;=AG$11),($F69-$O69)/$L69,0),IFERROR(($F69-$O69)*INDEX('S-Curve'!$C$3:$AM$39,MATCH('Development Costs'!$L69,'S-Curve'!$C$3:$C$39,0),MATCH(DATEDIF('Development Costs'!$K69,'Development Costs'!AG$11,"m")+1,'S-Curve'!$C$3:$AM$3,0)),0))</f>
        <v>9000</v>
      </c>
      <c r="AH69" s="99">
        <f>IF($N69="Equal",IF(AND(AH$11&gt;$K69,EOMONTH($M69,0)&gt;=AH$11),($F69-$O69)/$L69,0),IFERROR(($F69-$O69)*INDEX('S-Curve'!$C$3:$AM$39,MATCH('Development Costs'!$L69,'S-Curve'!$C$3:$C$39,0),MATCH(DATEDIF('Development Costs'!$K69,'Development Costs'!AH$11,"m")+1,'S-Curve'!$C$3:$AM$3,0)),0))</f>
        <v>9000</v>
      </c>
      <c r="AI69" s="99">
        <f>IF($N69="Equal",IF(AND(AI$11&gt;$K69,EOMONTH($M69,0)&gt;=AI$11),($F69-$O69)/$L69,0),IFERROR(($F69-$O69)*INDEX('S-Curve'!$C$3:$AM$39,MATCH('Development Costs'!$L69,'S-Curve'!$C$3:$C$39,0),MATCH(DATEDIF('Development Costs'!$K69,'Development Costs'!AI$11,"m")+1,'S-Curve'!$C$3:$AM$3,0)),0))</f>
        <v>7500</v>
      </c>
      <c r="AJ69" s="99">
        <f>IF($N69="Equal",IF(AND(AJ$11&gt;$K69,EOMONTH($M69,0)&gt;=AJ$11),($F69-$O69)/$L69,0),IFERROR(($F69-$O69)*INDEX('S-Curve'!$C$3:$AM$39,MATCH('Development Costs'!$L69,'S-Curve'!$C$3:$C$39,0),MATCH(DATEDIF('Development Costs'!$K69,'Development Costs'!AJ$11,"m")+1,'S-Curve'!$C$3:$AM$3,0)),0))</f>
        <v>7500</v>
      </c>
      <c r="AK69" s="99">
        <f>IF($N69="Equal",IF(AND(AK$11&gt;$K69,EOMONTH($M69,0)&gt;=AK$11),($F69-$O69)/$L69,0),IFERROR(($F69-$O69)*INDEX('S-Curve'!$C$3:$AM$39,MATCH('Development Costs'!$L69,'S-Curve'!$C$3:$C$39,0),MATCH(DATEDIF('Development Costs'!$K69,'Development Costs'!AK$11,"m")+1,'S-Curve'!$C$3:$AM$3,0)),0))</f>
        <v>4500</v>
      </c>
      <c r="AL69" s="99">
        <f>IF($N69="Equal",IF(AND(AL$11&gt;$K69,EOMONTH($M69,0)&gt;=AL$11),($F69-$O69)/$L69,0),IFERROR(($F69-$O69)*INDEX('S-Curve'!$C$3:$AM$39,MATCH('Development Costs'!$L69,'S-Curve'!$C$3:$C$39,0),MATCH(DATEDIF('Development Costs'!$K69,'Development Costs'!AL$11,"m")+1,'S-Curve'!$C$3:$AM$3,0)),0))</f>
        <v>4500</v>
      </c>
      <c r="AM69" s="99">
        <f>IF($N69="Equal",IF(AND(AM$11&gt;$K69,EOMONTH($M69,0)&gt;=AM$11),($F69-$O69)/$L69,0),IFERROR(($F69-$O69)*INDEX('S-Curve'!$C$3:$AM$39,MATCH('Development Costs'!$L69,'S-Curve'!$C$3:$C$39,0),MATCH(DATEDIF('Development Costs'!$K69,'Development Costs'!AM$11,"m")+1,'S-Curve'!$C$3:$AM$3,0)),0))</f>
        <v>3000</v>
      </c>
      <c r="AN69" s="99">
        <f>IF($N69="Equal",IF(AND(AN$11&gt;$K69,EOMONTH($M69,0)&gt;=AN$11),($F69-$O69)/$L69,0),IFERROR(($F69-$O69)*INDEX('S-Curve'!$C$3:$AM$39,MATCH('Development Costs'!$L69,'S-Curve'!$C$3:$C$39,0),MATCH(DATEDIF('Development Costs'!$K69,'Development Costs'!AN$11,"m")+1,'S-Curve'!$C$3:$AM$3,0)),0))</f>
        <v>15000</v>
      </c>
      <c r="AO69" s="99">
        <f>IF($N69="Equal",IF(AND(AO$11&gt;$K69,EOMONTH($M69,0)&gt;=AO$11),($F69-$O69)/$L69,0),IFERROR(($F69-$O69)*INDEX('S-Curve'!$C$3:$AM$39,MATCH('Development Costs'!$L69,'S-Curve'!$C$3:$C$39,0),MATCH(DATEDIF('Development Costs'!$K69,'Development Costs'!AO$11,"m")+1,'S-Curve'!$C$3:$AM$3,0)),0))</f>
        <v>0</v>
      </c>
      <c r="AP69" s="99">
        <f>IF($N69="Equal",IF(AND(AP$11&gt;$K69,EOMONTH($M69,0)&gt;=AP$11),($F69-$O69)/$L69,0),IFERROR(($F69-$O69)*INDEX('S-Curve'!$C$3:$AM$39,MATCH('Development Costs'!$L69,'S-Curve'!$C$3:$C$39,0),MATCH(DATEDIF('Development Costs'!$K69,'Development Costs'!AP$11,"m")+1,'S-Curve'!$C$3:$AM$3,0)),0))</f>
        <v>0</v>
      </c>
      <c r="AQ69" s="99">
        <f>IF($N69="Equal",IF(AND(AQ$11&gt;$K69,EOMONTH($M69,0)&gt;=AQ$11),($F69-$O69)/$L69,0),IFERROR(($F69-$O69)*INDEX('S-Curve'!$C$3:$AM$39,MATCH('Development Costs'!$L69,'S-Curve'!$C$3:$C$39,0),MATCH(DATEDIF('Development Costs'!$K69,'Development Costs'!AQ$11,"m")+1,'S-Curve'!$C$3:$AM$3,0)),0))</f>
        <v>0</v>
      </c>
      <c r="AR69" s="99">
        <f>IF($N69="Equal",IF(AND(AR$11&gt;$K69,EOMONTH($M69,0)&gt;=AR$11),($F69-$O69)/$L69,0),IFERROR(($F69-$O69)*INDEX('S-Curve'!$C$3:$AM$39,MATCH('Development Costs'!$L69,'S-Curve'!$C$3:$C$39,0),MATCH(DATEDIF('Development Costs'!$K69,'Development Costs'!AR$11,"m")+1,'S-Curve'!$C$3:$AM$3,0)),0))</f>
        <v>0</v>
      </c>
      <c r="AS69" s="99">
        <f>IF($N69="Equal",IF(AND(AS$11&gt;$K69,EOMONTH($M69,0)&gt;=AS$11),($F69-$O69)/$L69,0),IFERROR(($F69-$O69)*INDEX('S-Curve'!$C$3:$AM$39,MATCH('Development Costs'!$L69,'S-Curve'!$C$3:$C$39,0),MATCH(DATEDIF('Development Costs'!$K69,'Development Costs'!AS$11,"m")+1,'S-Curve'!$C$3:$AM$3,0)),0))</f>
        <v>0</v>
      </c>
      <c r="AT69" s="99">
        <f>IF($N69="Equal",IF(AND(AT$11&gt;$K69,EOMONTH($M69,0)&gt;=AT$11),($F69-$O69)/$L69,0),IFERROR(($F69-$O69)*INDEX('S-Curve'!$C$3:$AM$39,MATCH('Development Costs'!$L69,'S-Curve'!$C$3:$C$39,0),MATCH(DATEDIF('Development Costs'!$K69,'Development Costs'!AT$11,"m")+1,'S-Curve'!$C$3:$AM$3,0)),0))</f>
        <v>0</v>
      </c>
      <c r="AU69" s="99">
        <f>IF($N69="Equal",IF(AND(AU$11&gt;$K69,EOMONTH($M69,0)&gt;=AU$11),($F69-$O69)/$L69,0),IFERROR(($F69-$O69)*INDEX('S-Curve'!$C$3:$AM$39,MATCH('Development Costs'!$L69,'S-Curve'!$C$3:$C$39,0),MATCH(DATEDIF('Development Costs'!$K69,'Development Costs'!AU$11,"m")+1,'S-Curve'!$C$3:$AM$3,0)),0))</f>
        <v>0</v>
      </c>
      <c r="AV69" s="99">
        <f>IF($N69="Equal",IF(AND(AV$11&gt;$K69,EOMONTH($M69,0)&gt;=AV$11),($F69-$O69)/$L69,0),IFERROR(($F69-$O69)*INDEX('S-Curve'!$C$3:$AM$39,MATCH('Development Costs'!$L69,'S-Curve'!$C$3:$C$39,0),MATCH(DATEDIF('Development Costs'!$K69,'Development Costs'!AV$11,"m")+1,'S-Curve'!$C$3:$AM$3,0)),0))</f>
        <v>0</v>
      </c>
      <c r="AW69" s="99">
        <f>IF($N69="Equal",IF(AND(AW$11&gt;$K69,EOMONTH($M69,0)&gt;=AW$11),($F69-$O69)/$L69,0),IFERROR(($F69-$O69)*INDEX('S-Curve'!$C$3:$AM$39,MATCH('Development Costs'!$L69,'S-Curve'!$C$3:$C$39,0),MATCH(DATEDIF('Development Costs'!$K69,'Development Costs'!AW$11,"m")+1,'S-Curve'!$C$3:$AM$3,0)),0))</f>
        <v>0</v>
      </c>
      <c r="AX69" s="99">
        <f>IF($N69="Equal",IF(AND(AX$11&gt;$K69,EOMONTH($M69,0)&gt;=AX$11),($F69-$O69)/$L69,0),IFERROR(($F69-$O69)*INDEX('S-Curve'!$C$3:$AM$39,MATCH('Development Costs'!$L69,'S-Curve'!$C$3:$C$39,0),MATCH(DATEDIF('Development Costs'!$K69,'Development Costs'!AX$11,"m")+1,'S-Curve'!$C$3:$AM$3,0)),0))</f>
        <v>0</v>
      </c>
      <c r="AY69" s="99">
        <f>IF($N69="Equal",IF(AND(AY$11&gt;$K69,EOMONTH($M69,0)&gt;=AY$11),($F69-$O69)/$L69,0),IFERROR(($F69-$O69)*INDEX('S-Curve'!$C$3:$AM$39,MATCH('Development Costs'!$L69,'S-Curve'!$C$3:$C$39,0),MATCH(DATEDIF('Development Costs'!$K69,'Development Costs'!AY$11,"m")+1,'S-Curve'!$C$3:$AM$3,0)),0))</f>
        <v>0</v>
      </c>
      <c r="AZ69" s="99">
        <f>IF($N69="Equal",IF(AND(AZ$11&gt;$K69,EOMONTH($M69,0)&gt;=AZ$11),($F69-$O69)/$L69,0),IFERROR(($F69-$O69)*INDEX('S-Curve'!$C$3:$AM$39,MATCH('Development Costs'!$L69,'S-Curve'!$C$3:$C$39,0),MATCH(DATEDIF('Development Costs'!$K69,'Development Costs'!AZ$11,"m")+1,'S-Curve'!$C$3:$AM$3,0)),0))</f>
        <v>0</v>
      </c>
      <c r="BA69" s="99">
        <f>IF($N69="Equal",IF(AND(BA$11&gt;$K69,EOMONTH($M69,0)&gt;=BA$11),($F69-$O69)/$L69,0),IFERROR(($F69-$O69)*INDEX('S-Curve'!$C$3:$AM$39,MATCH('Development Costs'!$L69,'S-Curve'!$C$3:$C$39,0),MATCH(DATEDIF('Development Costs'!$K69,'Development Costs'!BA$11,"m")+1,'S-Curve'!$C$3:$AM$3,0)),0))</f>
        <v>0</v>
      </c>
      <c r="BB69" s="99">
        <f>IF($N69="Equal",IF(AND(BB$11&gt;$K69,EOMONTH($M69,0)&gt;=BB$11),($F69-$O69)/$L69,0),IFERROR(($F69-$O69)*INDEX('S-Curve'!$C$3:$AM$39,MATCH('Development Costs'!$L69,'S-Curve'!$C$3:$C$39,0),MATCH(DATEDIF('Development Costs'!$K69,'Development Costs'!BB$11,"m")+1,'S-Curve'!$C$3:$AM$3,0)),0))</f>
        <v>0</v>
      </c>
      <c r="BC69" s="99">
        <f>IF($N69="Equal",IF(AND(BC$11&gt;$K69,EOMONTH($M69,0)&gt;=BC$11),($F69-$O69)/$L69,0),IFERROR(($F69-$O69)*INDEX('S-Curve'!$C$3:$AM$39,MATCH('Development Costs'!$L69,'S-Curve'!$C$3:$C$39,0),MATCH(DATEDIF('Development Costs'!$K69,'Development Costs'!BC$11,"m")+1,'S-Curve'!$C$3:$AM$3,0)),0))</f>
        <v>0</v>
      </c>
      <c r="BD69" s="99">
        <f>IF($N69="Equal",IF(AND(BD$11&gt;$K69,EOMONTH($M69,0)&gt;=BD$11),($F69-$O69)/$L69,0),IFERROR(($F69-$O69)*INDEX('S-Curve'!$C$3:$AM$39,MATCH('Development Costs'!$L69,'S-Curve'!$C$3:$C$39,0),MATCH(DATEDIF('Development Costs'!$K69,'Development Costs'!BD$11,"m")+1,'S-Curve'!$C$3:$AM$3,0)),0))</f>
        <v>0</v>
      </c>
      <c r="BE69" s="99">
        <f>IF($N69="Equal",IF(AND(BE$11&gt;$K69,EOMONTH($M69,0)&gt;=BE$11),($F69-$O69)/$L69,0),IFERROR(($F69-$O69)*INDEX('S-Curve'!$C$3:$AM$39,MATCH('Development Costs'!$L69,'S-Curve'!$C$3:$C$39,0),MATCH(DATEDIF('Development Costs'!$K69,'Development Costs'!BE$11,"m")+1,'S-Curve'!$C$3:$AM$3,0)),0))</f>
        <v>0</v>
      </c>
      <c r="BF69" s="99">
        <f>IF($N69="Equal",IF(AND(BF$11&gt;$K69,EOMONTH($M69,0)&gt;=BF$11),($F69-$O69)/$L69,0),IFERROR(($F69-$O69)*INDEX('S-Curve'!$C$3:$AM$39,MATCH('Development Costs'!$L69,'S-Curve'!$C$3:$C$39,0),MATCH(DATEDIF('Development Costs'!$K69,'Development Costs'!BF$11,"m")+1,'S-Curve'!$C$3:$AM$3,0)),0))</f>
        <v>0</v>
      </c>
      <c r="BG69" s="99">
        <f>IF($N69="Equal",IF(AND(BG$11&gt;$K69,EOMONTH($M69,0)&gt;=BG$11),($F69-$O69)/$L69,0),IFERROR(($F69-$O69)*INDEX('S-Curve'!$C$3:$AM$39,MATCH('Development Costs'!$L69,'S-Curve'!$C$3:$C$39,0),MATCH(DATEDIF('Development Costs'!$K69,'Development Costs'!BG$11,"m")+1,'S-Curve'!$C$3:$AM$3,0)),0))</f>
        <v>0</v>
      </c>
      <c r="BH69" s="99">
        <f>IF($N69="Equal",IF(AND(BH$11&gt;$K69,EOMONTH($M69,0)&gt;=BH$11),($F69-$O69)/$L69,0),IFERROR(($F69-$O69)*INDEX('S-Curve'!$C$3:$AM$39,MATCH('Development Costs'!$L69,'S-Curve'!$C$3:$C$39,0),MATCH(DATEDIF('Development Costs'!$K69,'Development Costs'!BH$11,"m")+1,'S-Curve'!$C$3:$AM$3,0)),0))</f>
        <v>0</v>
      </c>
      <c r="BI69" s="99">
        <f>IF($N69="Equal",IF(AND(BI$11&gt;$K69,EOMONTH($M69,0)&gt;=BI$11),($F69-$O69)/$L69,0),IFERROR(($F69-$O69)*INDEX('S-Curve'!$C$3:$AM$39,MATCH('Development Costs'!$L69,'S-Curve'!$C$3:$C$39,0),MATCH(DATEDIF('Development Costs'!$K69,'Development Costs'!BI$11,"m")+1,'S-Curve'!$C$3:$AM$3,0)),0))</f>
        <v>0</v>
      </c>
      <c r="BJ69" s="99">
        <f>IF($N69="Equal",IF(AND(BJ$11&gt;$K69,EOMONTH($M69,0)&gt;=BJ$11),($F69-$O69)/$L69,0),IFERROR(($F69-$O69)*INDEX('S-Curve'!$C$3:$AM$39,MATCH('Development Costs'!$L69,'S-Curve'!$C$3:$C$39,0),MATCH(DATEDIF('Development Costs'!$K69,'Development Costs'!BJ$11,"m")+1,'S-Curve'!$C$3:$AM$3,0)),0))</f>
        <v>0</v>
      </c>
      <c r="BK69" s="99">
        <f>IF($N69="Equal",IF(AND(BK$11&gt;$K69,EOMONTH($M69,0)&gt;=BK$11),($F69-$O69)/$L69,0),IFERROR(($F69-$O69)*INDEX('S-Curve'!$C$3:$AM$39,MATCH('Development Costs'!$L69,'S-Curve'!$C$3:$C$39,0),MATCH(DATEDIF('Development Costs'!$K69,'Development Costs'!BK$11,"m")+1,'S-Curve'!$C$3:$AM$3,0)),0))</f>
        <v>0</v>
      </c>
      <c r="BL69" s="99">
        <f>IF($N69="Equal",IF(AND(BL$11&gt;$K69,EOMONTH($M69,0)&gt;=BL$11),($F69-$O69)/$L69,0),IFERROR(($F69-$O69)*INDEX('S-Curve'!$C$3:$AM$39,MATCH('Development Costs'!$L69,'S-Curve'!$C$3:$C$39,0),MATCH(DATEDIF('Development Costs'!$K69,'Development Costs'!BL$11,"m")+1,'S-Curve'!$C$3:$AM$3,0)),0))</f>
        <v>0</v>
      </c>
      <c r="BM69" s="99">
        <f>IF($N69="Equal",IF(AND(BM$11&gt;$K69,EOMONTH($M69,0)&gt;=BM$11),($F69-$O69)/$L69,0),IFERROR(($F69-$O69)*INDEX('S-Curve'!$C$3:$AM$39,MATCH('Development Costs'!$L69,'S-Curve'!$C$3:$C$39,0),MATCH(DATEDIF('Development Costs'!$K69,'Development Costs'!BM$11,"m")+1,'S-Curve'!$C$3:$AM$3,0)),0))</f>
        <v>0</v>
      </c>
      <c r="BN69" s="99">
        <f>IF($N69="Equal",IF(AND(BN$11&gt;$K69,EOMONTH($M69,0)&gt;=BN$11),($F69-$O69)/$L69,0),IFERROR(($F69-$O69)*INDEX('S-Curve'!$C$3:$AM$39,MATCH('Development Costs'!$L69,'S-Curve'!$C$3:$C$39,0),MATCH(DATEDIF('Development Costs'!$K69,'Development Costs'!BN$11,"m")+1,'S-Curve'!$C$3:$AM$3,0)),0))</f>
        <v>0</v>
      </c>
      <c r="BO69" s="99">
        <f>IF($N69="Equal",IF(AND(BO$11&gt;$K69,EOMONTH($M69,0)&gt;=BO$11),($F69-$O69)/$L69,0),IFERROR(($F69-$O69)*INDEX('S-Curve'!$C$3:$AM$39,MATCH('Development Costs'!$L69,'S-Curve'!$C$3:$C$39,0),MATCH(DATEDIF('Development Costs'!$K69,'Development Costs'!BO$11,"m")+1,'S-Curve'!$C$3:$AM$3,0)),0))</f>
        <v>0</v>
      </c>
      <c r="BP69" s="99">
        <f>IF($N69="Equal",IF(AND(BP$11&gt;$K69,EOMONTH($M69,0)&gt;=BP$11),($F69-$O69)/$L69,0),IFERROR(($F69-$O69)*INDEX('S-Curve'!$C$3:$AM$39,MATCH('Development Costs'!$L69,'S-Curve'!$C$3:$C$39,0),MATCH(DATEDIF('Development Costs'!$K69,'Development Costs'!BP$11,"m")+1,'S-Curve'!$C$3:$AM$3,0)),0))</f>
        <v>0</v>
      </c>
      <c r="BQ69" s="99">
        <f>IF($N69="Equal",IF(AND(BQ$11&gt;$K69,EOMONTH($M69,0)&gt;=BQ$11),($F69-$O69)/$L69,0),IFERROR(($F69-$O69)*INDEX('S-Curve'!$C$3:$AM$39,MATCH('Development Costs'!$L69,'S-Curve'!$C$3:$C$39,0),MATCH(DATEDIF('Development Costs'!$K69,'Development Costs'!BQ$11,"m")+1,'S-Curve'!$C$3:$AM$3,0)),0))</f>
        <v>0</v>
      </c>
      <c r="BR69" s="99">
        <f>IF($N69="Equal",IF(AND(BR$11&gt;$K69,EOMONTH($M69,0)&gt;=BR$11),($F69-$O69)/$L69,0),IFERROR(($F69-$O69)*INDEX('S-Curve'!$C$3:$AM$39,MATCH('Development Costs'!$L69,'S-Curve'!$C$3:$C$39,0),MATCH(DATEDIF('Development Costs'!$K69,'Development Costs'!BR$11,"m")+1,'S-Curve'!$C$3:$AM$3,0)),0))</f>
        <v>0</v>
      </c>
      <c r="BS69" s="99">
        <f>IF($N69="Equal",IF(AND(BS$11&gt;$K69,EOMONTH($M69,0)&gt;=BS$11),($F69-$O69)/$L69,0),IFERROR(($F69-$O69)*INDEX('S-Curve'!$C$3:$AM$39,MATCH('Development Costs'!$L69,'S-Curve'!$C$3:$C$39,0),MATCH(DATEDIF('Development Costs'!$K69,'Development Costs'!BS$11,"m")+1,'S-Curve'!$C$3:$AM$3,0)),0))</f>
        <v>0</v>
      </c>
      <c r="BT69" s="99">
        <f>IF($N69="Equal",IF(AND(BT$11&gt;$K69,EOMONTH($M69,0)&gt;=BT$11),($F69-$O69)/$L69,0),IFERROR(($F69-$O69)*INDEX('S-Curve'!$C$3:$AM$39,MATCH('Development Costs'!$L69,'S-Curve'!$C$3:$C$39,0),MATCH(DATEDIF('Development Costs'!$K69,'Development Costs'!BT$11,"m")+1,'S-Curve'!$C$3:$AM$3,0)),0))</f>
        <v>0</v>
      </c>
      <c r="BU69" s="99">
        <f>IF($N69="Equal",IF(AND(BU$11&gt;$K69,EOMONTH($M69,0)&gt;=BU$11),($F69-$O69)/$L69,0),IFERROR(($F69-$O69)*INDEX('S-Curve'!$C$3:$AM$39,MATCH('Development Costs'!$L69,'S-Curve'!$C$3:$C$39,0),MATCH(DATEDIF('Development Costs'!$K69,'Development Costs'!BU$11,"m")+1,'S-Curve'!$C$3:$AM$3,0)),0))</f>
        <v>0</v>
      </c>
      <c r="BV69" s="99">
        <f>IF($N69="Equal",IF(AND(BV$11&gt;$K69,EOMONTH($M69,0)&gt;=BV$11),($F69-$O69)/$L69,0),IFERROR(($F69-$O69)*INDEX('S-Curve'!$C$3:$AM$39,MATCH('Development Costs'!$L69,'S-Curve'!$C$3:$C$39,0),MATCH(DATEDIF('Development Costs'!$K69,'Development Costs'!BV$11,"m")+1,'S-Curve'!$C$3:$AM$3,0)),0))</f>
        <v>0</v>
      </c>
      <c r="BW69" s="99">
        <f>IF($N69="Equal",IF(AND(BW$11&gt;$K69,EOMONTH($M69,0)&gt;=BW$11),($F69-$O69)/$L69,0),IFERROR(($F69-$O69)*INDEX('S-Curve'!$C$3:$AM$39,MATCH('Development Costs'!$L69,'S-Curve'!$C$3:$C$39,0),MATCH(DATEDIF('Development Costs'!$K69,'Development Costs'!BW$11,"m")+1,'S-Curve'!$C$3:$AM$3,0)),0))</f>
        <v>0</v>
      </c>
      <c r="BX69" s="99">
        <f>IF($N69="Equal",IF(AND(BX$11&gt;$K69,EOMONTH($M69,0)&gt;=BX$11),($F69-$O69)/$L69,0),IFERROR(($F69-$O69)*INDEX('S-Curve'!$C$3:$AM$39,MATCH('Development Costs'!$L69,'S-Curve'!$C$3:$C$39,0),MATCH(DATEDIF('Development Costs'!$K69,'Development Costs'!BX$11,"m")+1,'S-Curve'!$C$3:$AM$3,0)),0))</f>
        <v>0</v>
      </c>
      <c r="BY69" s="99">
        <f>IF($N69="Equal",IF(AND(BY$11&gt;$K69,EOMONTH($M69,0)&gt;=BY$11),($F69-$O69)/$L69,0),IFERROR(($F69-$O69)*INDEX('S-Curve'!$C$3:$AM$39,MATCH('Development Costs'!$L69,'S-Curve'!$C$3:$C$39,0),MATCH(DATEDIF('Development Costs'!$K69,'Development Costs'!BY$11,"m")+1,'S-Curve'!$C$3:$AM$3,0)),0))</f>
        <v>0</v>
      </c>
      <c r="BZ69" s="99">
        <f>IF($N69="Equal",IF(AND(BZ$11&gt;$K69,EOMONTH($M69,0)&gt;=BZ$11),($F69-$O69)/$L69,0),IFERROR(($F69-$O69)*INDEX('S-Curve'!$C$3:$AM$39,MATCH('Development Costs'!$L69,'S-Curve'!$C$3:$C$39,0),MATCH(DATEDIF('Development Costs'!$K69,'Development Costs'!BZ$11,"m")+1,'S-Curve'!$C$3:$AM$3,0)),0))</f>
        <v>0</v>
      </c>
      <c r="CA69" s="99">
        <f>IF($N69="Equal",IF(AND(CA$11&gt;$K69,EOMONTH($M69,0)&gt;=CA$11),($F69-$O69)/$L69,0),IFERROR(($F69-$O69)*INDEX('S-Curve'!$C$3:$AM$39,MATCH('Development Costs'!$L69,'S-Curve'!$C$3:$C$39,0),MATCH(DATEDIF('Development Costs'!$K69,'Development Costs'!CA$11,"m")+1,'S-Curve'!$C$3:$AM$3,0)),0))</f>
        <v>0</v>
      </c>
      <c r="CB69" s="99">
        <f>IF($N69="Equal",IF(AND(CB$11&gt;$K69,EOMONTH($M69,0)&gt;=CB$11),($F69-$O69)/$L69,0),IFERROR(($F69-$O69)*INDEX('S-Curve'!$C$3:$AM$39,MATCH('Development Costs'!$L69,'S-Curve'!$C$3:$C$39,0),MATCH(DATEDIF('Development Costs'!$K69,'Development Costs'!CB$11,"m")+1,'S-Curve'!$C$3:$AM$3,0)),0))</f>
        <v>0</v>
      </c>
      <c r="CC69" s="99">
        <f>IF($N69="Equal",IF(AND(CC$11&gt;$K69,EOMONTH($M69,0)&gt;=CC$11),($F69-$O69)/$L69,0),IFERROR(($F69-$O69)*INDEX('S-Curve'!$C$3:$AM$39,MATCH('Development Costs'!$L69,'S-Curve'!$C$3:$C$39,0),MATCH(DATEDIF('Development Costs'!$K69,'Development Costs'!CC$11,"m")+1,'S-Curve'!$C$3:$AM$3,0)),0))</f>
        <v>0</v>
      </c>
      <c r="CD69" s="99">
        <f>IF($N69="Equal",IF(AND(CD$11&gt;$K69,EOMONTH($M69,0)&gt;=CD$11),($F69-$O69)/$L69,0),IFERROR(($F69-$O69)*INDEX('S-Curve'!$C$3:$AM$39,MATCH('Development Costs'!$L69,'S-Curve'!$C$3:$C$39,0),MATCH(DATEDIF('Development Costs'!$K69,'Development Costs'!CD$11,"m")+1,'S-Curve'!$C$3:$AM$3,0)),0))</f>
        <v>0</v>
      </c>
      <c r="CE69" s="99">
        <f>IF($N69="Equal",IF(AND(CE$11&gt;$K69,EOMONTH($M69,0)&gt;=CE$11),($F69-$O69)/$L69,0),IFERROR(($F69-$O69)*INDEX('S-Curve'!$C$3:$AM$39,MATCH('Development Costs'!$L69,'S-Curve'!$C$3:$C$39,0),MATCH(DATEDIF('Development Costs'!$K69,'Development Costs'!CE$11,"m")+1,'S-Curve'!$C$3:$AM$3,0)),0))</f>
        <v>0</v>
      </c>
      <c r="CF69" s="99">
        <f>IF($N69="Equal",IF(AND(CF$11&gt;$K69,EOMONTH($M69,0)&gt;=CF$11),($F69-$O69)/$L69,0),IFERROR(($F69-$O69)*INDEX('S-Curve'!$C$3:$AM$39,MATCH('Development Costs'!$L69,'S-Curve'!$C$3:$C$39,0),MATCH(DATEDIF('Development Costs'!$K69,'Development Costs'!CF$11,"m")+1,'S-Curve'!$C$3:$AM$3,0)),0))</f>
        <v>0</v>
      </c>
      <c r="CG69" s="99">
        <f>IF($N69="Equal",IF(AND(CG$11&gt;$K69,EOMONTH($M69,0)&gt;=CG$11),($F69-$O69)/$L69,0),IFERROR(($F69-$O69)*INDEX('S-Curve'!$C$3:$AM$39,MATCH('Development Costs'!$L69,'S-Curve'!$C$3:$C$39,0),MATCH(DATEDIF('Development Costs'!$K69,'Development Costs'!CG$11,"m")+1,'S-Curve'!$C$3:$AM$3,0)),0))</f>
        <v>0</v>
      </c>
      <c r="CH69" s="99">
        <f>IF($N69="Equal",IF(AND(CH$11&gt;$K69,EOMONTH($M69,0)&gt;=CH$11),($F69-$O69)/$L69,0),IFERROR(($F69-$O69)*INDEX('S-Curve'!$C$3:$AM$39,MATCH('Development Costs'!$L69,'S-Curve'!$C$3:$C$39,0),MATCH(DATEDIF('Development Costs'!$K69,'Development Costs'!CH$11,"m")+1,'S-Curve'!$C$3:$AM$3,0)),0))</f>
        <v>0</v>
      </c>
      <c r="CI69" s="99">
        <f>IF($N69="Equal",IF(AND(CI$11&gt;$K69,EOMONTH($M69,0)&gt;=CI$11),($F69-$O69)/$L69,0),IFERROR(($F69-$O69)*INDEX('S-Curve'!$C$3:$AM$39,MATCH('Development Costs'!$L69,'S-Curve'!$C$3:$C$39,0),MATCH(DATEDIF('Development Costs'!$K69,'Development Costs'!CI$11,"m")+1,'S-Curve'!$C$3:$AM$3,0)),0))</f>
        <v>0</v>
      </c>
      <c r="CJ69" s="99">
        <f>IF($N69="Equal",IF(AND(CJ$11&gt;$K69,EOMONTH($M69,0)&gt;=CJ$11),($F69-$O69)/$L69,0),IFERROR(($F69-$O69)*INDEX('S-Curve'!$C$3:$AM$39,MATCH('Development Costs'!$L69,'S-Curve'!$C$3:$C$39,0),MATCH(DATEDIF('Development Costs'!$K69,'Development Costs'!CJ$11,"m")+1,'S-Curve'!$C$3:$AM$3,0)),0))</f>
        <v>0</v>
      </c>
      <c r="CK69" s="99">
        <f>IF($N69="Equal",IF(AND(CK$11&gt;$K69,EOMONTH($M69,0)&gt;=CK$11),($F69-$O69)/$L69,0),IFERROR(($F69-$O69)*INDEX('S-Curve'!$C$3:$AM$39,MATCH('Development Costs'!$L69,'S-Curve'!$C$3:$C$39,0),MATCH(DATEDIF('Development Costs'!$K69,'Development Costs'!CK$11,"m")+1,'S-Curve'!$C$3:$AM$3,0)),0))</f>
        <v>0</v>
      </c>
      <c r="CL69" s="99">
        <f>IF($N69="Equal",IF(AND(CL$11&gt;$K69,EOMONTH($M69,0)&gt;=CL$11),($F69-$O69)/$L69,0),IFERROR(($F69-$O69)*INDEX('S-Curve'!$C$3:$AM$39,MATCH('Development Costs'!$L69,'S-Curve'!$C$3:$C$39,0),MATCH(DATEDIF('Development Costs'!$K69,'Development Costs'!CL$11,"m")+1,'S-Curve'!$C$3:$AM$3,0)),0))</f>
        <v>0</v>
      </c>
      <c r="CM69" s="99">
        <f>IF($N69="Equal",IF(AND(CM$11&gt;$K69,EOMONTH($M69,0)&gt;=CM$11),($F69-$O69)/$L69,0),IFERROR(($F69-$O69)*INDEX('S-Curve'!$C$3:$AM$39,MATCH('Development Costs'!$L69,'S-Curve'!$C$3:$C$39,0),MATCH(DATEDIF('Development Costs'!$K69,'Development Costs'!CM$11,"m")+1,'S-Curve'!$C$3:$AM$3,0)),0))</f>
        <v>0</v>
      </c>
      <c r="CN69" s="99">
        <f>IF($N69="Equal",IF(AND(CN$11&gt;$K69,EOMONTH($M69,0)&gt;=CN$11),($F69-$O69)/$L69,0),IFERROR(($F69-$O69)*INDEX('S-Curve'!$C$3:$AM$39,MATCH('Development Costs'!$L69,'S-Curve'!$C$3:$C$39,0),MATCH(DATEDIF('Development Costs'!$K69,'Development Costs'!CN$11,"m")+1,'S-Curve'!$C$3:$AM$3,0)),0))</f>
        <v>0</v>
      </c>
      <c r="CO69" s="99">
        <f>IF($N69="Equal",IF(AND(CO$11&gt;$K69,EOMONTH($M69,0)&gt;=CO$11),($F69-$O69)/$L69,0),IFERROR(($F69-$O69)*INDEX('S-Curve'!$C$3:$AM$39,MATCH('Development Costs'!$L69,'S-Curve'!$C$3:$C$39,0),MATCH(DATEDIF('Development Costs'!$K69,'Development Costs'!CO$11,"m")+1,'S-Curve'!$C$3:$AM$3,0)),0))</f>
        <v>0</v>
      </c>
      <c r="CP69" s="99">
        <f>IF($N69="Equal",IF(AND(CP$11&gt;$K69,EOMONTH($M69,0)&gt;=CP$11),($F69-$O69)/$L69,0),IFERROR(($F69-$O69)*INDEX('S-Curve'!$C$3:$AM$39,MATCH('Development Costs'!$L69,'S-Curve'!$C$3:$C$39,0),MATCH(DATEDIF('Development Costs'!$K69,'Development Costs'!CP$11,"m")+1,'S-Curve'!$C$3:$AM$3,0)),0))</f>
        <v>0</v>
      </c>
      <c r="CQ69" s="99">
        <f>IF($N69="Equal",IF(AND(CQ$11&gt;$K69,EOMONTH($M69,0)&gt;=CQ$11),($F69-$O69)/$L69,0),IFERROR(($F69-$O69)*INDEX('S-Curve'!$C$3:$AM$39,MATCH('Development Costs'!$L69,'S-Curve'!$C$3:$C$39,0),MATCH(DATEDIF('Development Costs'!$K69,'Development Costs'!CQ$11,"m")+1,'S-Curve'!$C$3:$AM$3,0)),0))</f>
        <v>0</v>
      </c>
      <c r="CR69" s="99">
        <f>IF($N69="Equal",IF(AND(CR$11&gt;$K69,EOMONTH($M69,0)&gt;=CR$11),($F69-$O69)/$L69,0),IFERROR(($F69-$O69)*INDEX('S-Curve'!$C$3:$AM$39,MATCH('Development Costs'!$L69,'S-Curve'!$C$3:$C$39,0),MATCH(DATEDIF('Development Costs'!$K69,'Development Costs'!CR$11,"m")+1,'S-Curve'!$C$3:$AM$3,0)),0))</f>
        <v>0</v>
      </c>
      <c r="CS69" s="99">
        <f>IF($N69="Equal",IF(AND(CS$11&gt;$K69,EOMONTH($M69,0)&gt;=CS$11),($F69-$O69)/$L69,0),IFERROR(($F69-$O69)*INDEX('S-Curve'!$C$3:$AM$39,MATCH('Development Costs'!$L69,'S-Curve'!$C$3:$C$39,0),MATCH(DATEDIF('Development Costs'!$K69,'Development Costs'!CS$11,"m")+1,'S-Curve'!$C$3:$AM$3,0)),0))</f>
        <v>0</v>
      </c>
      <c r="CT69" s="99">
        <f>IF($N69="Equal",IF(AND(CT$11&gt;$K69,EOMONTH($M69,0)&gt;=CT$11),($F69-$O69)/$L69,0),IFERROR(($F69-$O69)*INDEX('S-Curve'!$C$3:$AM$39,MATCH('Development Costs'!$L69,'S-Curve'!$C$3:$C$39,0),MATCH(DATEDIF('Development Costs'!$K69,'Development Costs'!CT$11,"m")+1,'S-Curve'!$C$3:$AM$3,0)),0))</f>
        <v>0</v>
      </c>
      <c r="CU69" s="99">
        <f>IF($N69="Equal",IF(AND(CU$11&gt;$K69,EOMONTH($M69,0)&gt;=CU$11),($F69-$O69)/$L69,0),IFERROR(($F69-$O69)*INDEX('S-Curve'!$C$3:$AM$39,MATCH('Development Costs'!$L69,'S-Curve'!$C$3:$C$39,0),MATCH(DATEDIF('Development Costs'!$K69,'Development Costs'!CU$11,"m")+1,'S-Curve'!$C$3:$AM$3,0)),0))</f>
        <v>0</v>
      </c>
      <c r="CV69" s="99">
        <f>IF($N69="Equal",IF(AND(CV$11&gt;$K69,EOMONTH($M69,0)&gt;=CV$11),($F69-$O69)/$L69,0),IFERROR(($F69-$O69)*INDEX('S-Curve'!$C$3:$AM$39,MATCH('Development Costs'!$L69,'S-Curve'!$C$3:$C$39,0),MATCH(DATEDIF('Development Costs'!$K69,'Development Costs'!CV$11,"m")+1,'S-Curve'!$C$3:$AM$3,0)),0))</f>
        <v>0</v>
      </c>
      <c r="CW69" s="99">
        <f>IF($N69="Equal",IF(AND(CW$11&gt;$K69,EOMONTH($M69,0)&gt;=CW$11),($F69-$O69)/$L69,0),IFERROR(($F69-$O69)*INDEX('S-Curve'!$C$3:$AM$39,MATCH('Development Costs'!$L69,'S-Curve'!$C$3:$C$39,0),MATCH(DATEDIF('Development Costs'!$K69,'Development Costs'!CW$11,"m")+1,'S-Curve'!$C$3:$AM$3,0)),0))</f>
        <v>0</v>
      </c>
      <c r="CX69" s="99">
        <f>IF($N69="Equal",IF(AND(CX$11&gt;$K69,EOMONTH($M69,0)&gt;=CX$11),($F69-$O69)/$L69,0),IFERROR(($F69-$O69)*INDEX('S-Curve'!$C$3:$AM$39,MATCH('Development Costs'!$L69,'S-Curve'!$C$3:$C$39,0),MATCH(DATEDIF('Development Costs'!$K69,'Development Costs'!CX$11,"m")+1,'S-Curve'!$C$3:$AM$3,0)),0))</f>
        <v>0</v>
      </c>
      <c r="CY69" s="99">
        <f>IF($N69="Equal",IF(AND(CY$11&gt;$K69,EOMONTH($M69,0)&gt;=CY$11),($F69-$O69)/$L69,0),IFERROR(($F69-$O69)*INDEX('S-Curve'!$C$3:$AM$39,MATCH('Development Costs'!$L69,'S-Curve'!$C$3:$C$39,0),MATCH(DATEDIF('Development Costs'!$K69,'Development Costs'!CY$11,"m")+1,'S-Curve'!$C$3:$AM$3,0)),0))</f>
        <v>0</v>
      </c>
      <c r="CZ69" s="99">
        <f>IF($N69="Equal",IF(AND(CZ$11&gt;$K69,EOMONTH($M69,0)&gt;=CZ$11),($F69-$O69)/$L69,0),IFERROR(($F69-$O69)*INDEX('S-Curve'!$C$3:$AM$39,MATCH('Development Costs'!$L69,'S-Curve'!$C$3:$C$39,0),MATCH(DATEDIF('Development Costs'!$K69,'Development Costs'!CZ$11,"m")+1,'S-Curve'!$C$3:$AM$3,0)),0))</f>
        <v>0</v>
      </c>
      <c r="DA69" s="99">
        <f>IF($N69="Equal",IF(AND(DA$11&gt;$K69,EOMONTH($M69,0)&gt;=DA$11),($F69-$O69)/$L69,0),IFERROR(($F69-$O69)*INDEX('S-Curve'!$C$3:$AM$39,MATCH('Development Costs'!$L69,'S-Curve'!$C$3:$C$39,0),MATCH(DATEDIF('Development Costs'!$K69,'Development Costs'!DA$11,"m")+1,'S-Curve'!$C$3:$AM$3,0)),0))</f>
        <v>0</v>
      </c>
      <c r="DB69" s="99">
        <f>IF($N69="Equal",IF(AND(DB$11&gt;$K69,EOMONTH($M69,0)&gt;=DB$11),($F69-$O69)/$L69,0),IFERROR(($F69-$O69)*INDEX('S-Curve'!$C$3:$AM$39,MATCH('Development Costs'!$L69,'S-Curve'!$C$3:$C$39,0),MATCH(DATEDIF('Development Costs'!$K69,'Development Costs'!DB$11,"m")+1,'S-Curve'!$C$3:$AM$3,0)),0))</f>
        <v>0</v>
      </c>
      <c r="DC69" s="99">
        <f>IF($N69="Equal",IF(AND(DC$11&gt;$K69,EOMONTH($M69,0)&gt;=DC$11),($F69-$O69)/$L69,0),IFERROR(($F69-$O69)*INDEX('S-Curve'!$C$3:$AM$39,MATCH('Development Costs'!$L69,'S-Curve'!$C$3:$C$39,0),MATCH(DATEDIF('Development Costs'!$K69,'Development Costs'!DC$11,"m")+1,'S-Curve'!$C$3:$AM$3,0)),0))</f>
        <v>0</v>
      </c>
      <c r="DD69" s="99">
        <f>IF($N69="Equal",IF(AND(DD$11&gt;$K69,EOMONTH($M69,0)&gt;=DD$11),($F69-$O69)/$L69,0),IFERROR(($F69-$O69)*INDEX('S-Curve'!$C$3:$AM$39,MATCH('Development Costs'!$L69,'S-Curve'!$C$3:$C$39,0),MATCH(DATEDIF('Development Costs'!$K69,'Development Costs'!DD$11,"m")+1,'S-Curve'!$C$3:$AM$3,0)),0))</f>
        <v>0</v>
      </c>
      <c r="DE69" s="99">
        <f>IF($N69="Equal",IF(AND(DE$11&gt;$K69,EOMONTH($M69,0)&gt;=DE$11),($F69-$O69)/$L69,0),IFERROR(($F69-$O69)*INDEX('S-Curve'!$C$3:$AM$39,MATCH('Development Costs'!$L69,'S-Curve'!$C$3:$C$39,0),MATCH(DATEDIF('Development Costs'!$K69,'Development Costs'!DE$11,"m")+1,'S-Curve'!$C$3:$AM$3,0)),0))</f>
        <v>0</v>
      </c>
      <c r="DF69" s="99">
        <f>IF($N69="Equal",IF(AND(DF$11&gt;$K69,EOMONTH($M69,0)&gt;=DF$11),($F69-$O69)/$L69,0),IFERROR(($F69-$O69)*INDEX('S-Curve'!$C$3:$AM$39,MATCH('Development Costs'!$L69,'S-Curve'!$C$3:$C$39,0),MATCH(DATEDIF('Development Costs'!$K69,'Development Costs'!DF$11,"m")+1,'S-Curve'!$C$3:$AM$3,0)),0))</f>
        <v>0</v>
      </c>
      <c r="DG69" s="99">
        <f>IF($N69="Equal",IF(AND(DG$11&gt;$K69,EOMONTH($M69,0)&gt;=DG$11),($F69-$O69)/$L69,0),IFERROR(($F69-$O69)*INDEX('S-Curve'!$C$3:$AM$39,MATCH('Development Costs'!$L69,'S-Curve'!$C$3:$C$39,0),MATCH(DATEDIF('Development Costs'!$K69,'Development Costs'!DG$11,"m")+1,'S-Curve'!$C$3:$AM$3,0)),0))</f>
        <v>0</v>
      </c>
      <c r="DH69" s="99">
        <f>IF($N69="Equal",IF(AND(DH$11&gt;$K69,EOMONTH($M69,0)&gt;=DH$11),($F69-$O69)/$L69,0),IFERROR(($F69-$O69)*INDEX('S-Curve'!$C$3:$AM$39,MATCH('Development Costs'!$L69,'S-Curve'!$C$3:$C$39,0),MATCH(DATEDIF('Development Costs'!$K69,'Development Costs'!DH$11,"m")+1,'S-Curve'!$C$3:$AM$3,0)),0))</f>
        <v>0</v>
      </c>
      <c r="DI69" s="99">
        <f>IF($N69="Equal",IF(AND(DI$11&gt;$K69,EOMONTH($M69,0)&gt;=DI$11),($F69-$O69)/$L69,0),IFERROR(($F69-$O69)*INDEX('S-Curve'!$C$3:$AM$39,MATCH('Development Costs'!$L69,'S-Curve'!$C$3:$C$39,0),MATCH(DATEDIF('Development Costs'!$K69,'Development Costs'!DI$11,"m")+1,'S-Curve'!$C$3:$AM$3,0)),0))</f>
        <v>0</v>
      </c>
      <c r="DJ69" s="99">
        <f>IF($N69="Equal",IF(AND(DJ$11&gt;$K69,EOMONTH($M69,0)&gt;=DJ$11),($F69-$O69)/$L69,0),IFERROR(($F69-$O69)*INDEX('S-Curve'!$C$3:$AM$39,MATCH('Development Costs'!$L69,'S-Curve'!$C$3:$C$39,0),MATCH(DATEDIF('Development Costs'!$K69,'Development Costs'!DJ$11,"m")+1,'S-Curve'!$C$3:$AM$3,0)),0))</f>
        <v>0</v>
      </c>
      <c r="DK69" s="99">
        <f>IF($N69="Equal",IF(AND(DK$11&gt;$K69,EOMONTH($M69,0)&gt;=DK$11),($F69-$O69)/$L69,0),IFERROR(($F69-$O69)*INDEX('S-Curve'!$C$3:$AM$39,MATCH('Development Costs'!$L69,'S-Curve'!$C$3:$C$39,0),MATCH(DATEDIF('Development Costs'!$K69,'Development Costs'!DK$11,"m")+1,'S-Curve'!$C$3:$AM$3,0)),0))</f>
        <v>0</v>
      </c>
      <c r="DL69" s="99">
        <f>IF($N69="Equal",IF(AND(DL$11&gt;$K69,EOMONTH($M69,0)&gt;=DL$11),($F69-$O69)/$L69,0),IFERROR(($F69-$O69)*INDEX('S-Curve'!$C$3:$AM$39,MATCH('Development Costs'!$L69,'S-Curve'!$C$3:$C$39,0),MATCH(DATEDIF('Development Costs'!$K69,'Development Costs'!DL$11,"m")+1,'S-Curve'!$C$3:$AM$3,0)),0))</f>
        <v>0</v>
      </c>
      <c r="DM69" s="99">
        <f>IF($N69="Equal",IF(AND(DM$11&gt;$K69,EOMONTH($M69,0)&gt;=DM$11),($F69-$O69)/$L69,0),IFERROR(($F69-$O69)*INDEX('S-Curve'!$C$3:$AM$39,MATCH('Development Costs'!$L69,'S-Curve'!$C$3:$C$39,0),MATCH(DATEDIF('Development Costs'!$K69,'Development Costs'!DM$11,"m")+1,'S-Curve'!$C$3:$AM$3,0)),0))</f>
        <v>0</v>
      </c>
      <c r="DN69" s="99">
        <f>IF($N69="Equal",IF(AND(DN$11&gt;$K69,EOMONTH($M69,0)&gt;=DN$11),($F69-$O69)/$L69,0),IFERROR(($F69-$O69)*INDEX('S-Curve'!$C$3:$AM$39,MATCH('Development Costs'!$L69,'S-Curve'!$C$3:$C$39,0),MATCH(DATEDIF('Development Costs'!$K69,'Development Costs'!DN$11,"m")+1,'S-Curve'!$C$3:$AM$3,0)),0))</f>
        <v>0</v>
      </c>
      <c r="DO69" s="99">
        <f>IF($N69="Equal",IF(AND(DO$11&gt;$K69,EOMONTH($M69,0)&gt;=DO$11),($F69-$O69)/$L69,0),IFERROR(($F69-$O69)*INDEX('S-Curve'!$C$3:$AM$39,MATCH('Development Costs'!$L69,'S-Curve'!$C$3:$C$39,0),MATCH(DATEDIF('Development Costs'!$K69,'Development Costs'!DO$11,"m")+1,'S-Curve'!$C$3:$AM$3,0)),0))</f>
        <v>0</v>
      </c>
      <c r="DP69" s="99">
        <f>IF($N69="Equal",IF(AND(DP$11&gt;$K69,EOMONTH($M69,0)&gt;=DP$11),($F69-$O69)/$L69,0),IFERROR(($F69-$O69)*INDEX('S-Curve'!$C$3:$AM$39,MATCH('Development Costs'!$L69,'S-Curve'!$C$3:$C$39,0),MATCH(DATEDIF('Development Costs'!$K69,'Development Costs'!DP$11,"m")+1,'S-Curve'!$C$3:$AM$3,0)),0))</f>
        <v>0</v>
      </c>
      <c r="DQ69" s="99">
        <f>IF($N69="Equal",IF(AND(DQ$11&gt;$K69,EOMONTH($M69,0)&gt;=DQ$11),($F69-$O69)/$L69,0),IFERROR(($F69-$O69)*INDEX('S-Curve'!$C$3:$AM$39,MATCH('Development Costs'!$L69,'S-Curve'!$C$3:$C$39,0),MATCH(DATEDIF('Development Costs'!$K69,'Development Costs'!DQ$11,"m")+1,'S-Curve'!$C$3:$AM$3,0)),0))</f>
        <v>0</v>
      </c>
      <c r="DR69" s="99">
        <f>IF($N69="Equal",IF(AND(DR$11&gt;$K69,EOMONTH($M69,0)&gt;=DR$11),($F69-$O69)/$L69,0),IFERROR(($F69-$O69)*INDEX('S-Curve'!$C$3:$AM$39,MATCH('Development Costs'!$L69,'S-Curve'!$C$3:$C$39,0),MATCH(DATEDIF('Development Costs'!$K69,'Development Costs'!DR$11,"m")+1,'S-Curve'!$C$3:$AM$3,0)),0))</f>
        <v>0</v>
      </c>
      <c r="DS69" s="99">
        <f>IF($N69="Equal",IF(AND(DS$11&gt;$K69,EOMONTH($M69,0)&gt;=DS$11),($F69-$O69)/$L69,0),IFERROR(($F69-$O69)*INDEX('S-Curve'!$C$3:$AM$39,MATCH('Development Costs'!$L69,'S-Curve'!$C$3:$C$39,0),MATCH(DATEDIF('Development Costs'!$K69,'Development Costs'!DS$11,"m")+1,'S-Curve'!$C$3:$AM$3,0)),0))</f>
        <v>0</v>
      </c>
      <c r="DT69" s="99">
        <f>IF($N69="Equal",IF(AND(DT$11&gt;$K69,EOMONTH($M69,0)&gt;=DT$11),($F69-$O69)/$L69,0),IFERROR(($F69-$O69)*INDEX('S-Curve'!$C$3:$AM$39,MATCH('Development Costs'!$L69,'S-Curve'!$C$3:$C$39,0),MATCH(DATEDIF('Development Costs'!$K69,'Development Costs'!DT$11,"m")+1,'S-Curve'!$C$3:$AM$3,0)),0))</f>
        <v>0</v>
      </c>
      <c r="DU69" s="99">
        <f>IF($N69="Equal",IF(AND(DU$11&gt;$K69,EOMONTH($M69,0)&gt;=DU$11),($F69-$O69)/$L69,0),IFERROR(($F69-$O69)*INDEX('S-Curve'!$C$3:$AM$39,MATCH('Development Costs'!$L69,'S-Curve'!$C$3:$C$39,0),MATCH(DATEDIF('Development Costs'!$K69,'Development Costs'!DU$11,"m")+1,'S-Curve'!$C$3:$AM$3,0)),0))</f>
        <v>0</v>
      </c>
      <c r="DV69" s="99">
        <f>IF($N69="Equal",IF(AND(DV$11&gt;$K69,EOMONTH($M69,0)&gt;=DV$11),($F69-$O69)/$L69,0),IFERROR(($F69-$O69)*INDEX('S-Curve'!$C$3:$AM$39,MATCH('Development Costs'!$L69,'S-Curve'!$C$3:$C$39,0),MATCH(DATEDIF('Development Costs'!$K69,'Development Costs'!DV$11,"m")+1,'S-Curve'!$C$3:$AM$3,0)),0))</f>
        <v>0</v>
      </c>
      <c r="DW69" s="99">
        <f>IF($N69="Equal",IF(AND(DW$11&gt;$K69,EOMONTH($M69,0)&gt;=DW$11),($F69-$O69)/$L69,0),IFERROR(($F69-$O69)*INDEX('S-Curve'!$C$3:$AM$39,MATCH('Development Costs'!$L69,'S-Curve'!$C$3:$C$39,0),MATCH(DATEDIF('Development Costs'!$K69,'Development Costs'!DW$11,"m")+1,'S-Curve'!$C$3:$AM$3,0)),0))</f>
        <v>0</v>
      </c>
      <c r="DX69" s="99">
        <f>IF($N69="Equal",IF(AND(DX$11&gt;$K69,EOMONTH($M69,0)&gt;=DX$11),($F69-$O69)/$L69,0),IFERROR(($F69-$O69)*INDEX('S-Curve'!$C$3:$AM$39,MATCH('Development Costs'!$L69,'S-Curve'!$C$3:$C$39,0),MATCH(DATEDIF('Development Costs'!$K69,'Development Costs'!DX$11,"m")+1,'S-Curve'!$C$3:$AM$3,0)),0))</f>
        <v>0</v>
      </c>
      <c r="DY69" s="99">
        <f>IF($N69="Equal",IF(AND(DY$11&gt;$K69,EOMONTH($M69,0)&gt;=DY$11),($F69-$O69)/$L69,0),IFERROR(($F69-$O69)*INDEX('S-Curve'!$C$3:$AM$39,MATCH('Development Costs'!$L69,'S-Curve'!$C$3:$C$39,0),MATCH(DATEDIF('Development Costs'!$K69,'Development Costs'!DY$11,"m")+1,'S-Curve'!$C$3:$AM$3,0)),0))</f>
        <v>0</v>
      </c>
      <c r="DZ69" s="99">
        <f>IF($N69="Equal",IF(AND(DZ$11&gt;$K69,EOMONTH($M69,0)&gt;=DZ$11),($F69-$O69)/$L69,0),IFERROR(($F69-$O69)*INDEX('S-Curve'!$C$3:$AM$39,MATCH('Development Costs'!$L69,'S-Curve'!$C$3:$C$39,0),MATCH(DATEDIF('Development Costs'!$K69,'Development Costs'!DZ$11,"m")+1,'S-Curve'!$C$3:$AM$3,0)),0))</f>
        <v>0</v>
      </c>
      <c r="EA69" s="99">
        <f>IF($N69="Equal",IF(AND(EA$11&gt;$K69,EOMONTH($M69,0)&gt;=EA$11),($F69-$O69)/$L69,0),IFERROR(($F69-$O69)*INDEX('S-Curve'!$C$3:$AM$39,MATCH('Development Costs'!$L69,'S-Curve'!$C$3:$C$39,0),MATCH(DATEDIF('Development Costs'!$K69,'Development Costs'!EA$11,"m")+1,'S-Curve'!$C$3:$AM$3,0)),0))</f>
        <v>0</v>
      </c>
      <c r="EB69" s="99">
        <f>IF($N69="Equal",IF(AND(EB$11&gt;$K69,EOMONTH($M69,0)&gt;=EB$11),($F69-$O69)/$L69,0),IFERROR(($F69-$O69)*INDEX('S-Curve'!$C$3:$AM$39,MATCH('Development Costs'!$L69,'S-Curve'!$C$3:$C$39,0),MATCH(DATEDIF('Development Costs'!$K69,'Development Costs'!EB$11,"m")+1,'S-Curve'!$C$3:$AM$3,0)),0))</f>
        <v>0</v>
      </c>
      <c r="EC69" s="99">
        <f>IF($N69="Equal",IF(AND(EC$11&gt;$K69,EOMONTH($M69,0)&gt;=EC$11),($F69-$O69)/$L69,0),IFERROR(($F69-$O69)*INDEX('S-Curve'!$C$3:$AM$39,MATCH('Development Costs'!$L69,'S-Curve'!$C$3:$C$39,0),MATCH(DATEDIF('Development Costs'!$K69,'Development Costs'!EC$11,"m")+1,'S-Curve'!$C$3:$AM$3,0)),0))</f>
        <v>0</v>
      </c>
      <c r="ED69" s="99">
        <f>IF($N69="Equal",IF(AND(ED$11&gt;$K69,EOMONTH($M69,0)&gt;=ED$11),($F69-$O69)/$L69,0),IFERROR(($F69-$O69)*INDEX('S-Curve'!$C$3:$AM$39,MATCH('Development Costs'!$L69,'S-Curve'!$C$3:$C$39,0),MATCH(DATEDIF('Development Costs'!$K69,'Development Costs'!ED$11,"m")+1,'S-Curve'!$C$3:$AM$3,0)),0))</f>
        <v>0</v>
      </c>
      <c r="EE69" s="99">
        <f>IF($N69="Equal",IF(AND(EE$11&gt;$K69,EOMONTH($M69,0)&gt;=EE$11),($F69-$O69)/$L69,0),IFERROR(($F69-$O69)*INDEX('S-Curve'!$C$3:$AM$39,MATCH('Development Costs'!$L69,'S-Curve'!$C$3:$C$39,0),MATCH(DATEDIF('Development Costs'!$K69,'Development Costs'!EE$11,"m")+1,'S-Curve'!$C$3:$AM$3,0)),0))</f>
        <v>0</v>
      </c>
      <c r="EF69" s="99">
        <f>IF($N69="Equal",IF(AND(EF$11&gt;$K69,EOMONTH($M69,0)&gt;=EF$11),($F69-$O69)/$L69,0),IFERROR(($F69-$O69)*INDEX('S-Curve'!$C$3:$AM$39,MATCH('Development Costs'!$L69,'S-Curve'!$C$3:$C$39,0),MATCH(DATEDIF('Development Costs'!$K69,'Development Costs'!EF$11,"m")+1,'S-Curve'!$C$3:$AM$3,0)),0))</f>
        <v>0</v>
      </c>
      <c r="EG69" s="99">
        <f>IF(EC69="Equal",IF(AND(EG$11&gt;$K69,EOMONTH($M69,0)&gt;=EG$11),($F69-$O69)/$L69,0),IFERROR(($F69-$O69)*INDEX('S-Curve'!$C$3:$AM$39,MATCH('Development Costs'!$L69,'S-Curve'!$C$3:$C$39,0),MATCH(DATEDIF('Development Costs'!$K69,'Development Costs'!EG$11,"m")+1,'S-Curve'!$C$3:$AM$3,0)),0))</f>
        <v>0</v>
      </c>
    </row>
    <row r="70" spans="2:137">
      <c r="B70" s="5" t="s">
        <v>373</v>
      </c>
      <c r="E70" s="1">
        <v>1</v>
      </c>
      <c r="F70" s="71">
        <v>200000</v>
      </c>
      <c r="G70" s="105">
        <f t="shared" si="31"/>
        <v>0.8439958137807636</v>
      </c>
      <c r="H70" s="99">
        <f>F70/Assumptions!$D$60</f>
        <v>1081.081081081081</v>
      </c>
      <c r="I70" s="32">
        <f t="shared" ca="1" si="28"/>
        <v>2.0960301053975241E-3</v>
      </c>
      <c r="K70" s="73">
        <f>Assumptions!$D$16</f>
        <v>46204</v>
      </c>
      <c r="L70" s="155">
        <f>Assumptions!$D$17</f>
        <v>23</v>
      </c>
      <c r="M70" s="149">
        <f t="shared" si="32"/>
        <v>46874</v>
      </c>
      <c r="N70" s="70" t="s">
        <v>400</v>
      </c>
      <c r="O70" s="71">
        <v>0</v>
      </c>
      <c r="P70" s="1" t="str">
        <f t="shared" si="8"/>
        <v/>
      </c>
      <c r="Q70" s="99">
        <f t="shared" si="33"/>
        <v>0</v>
      </c>
      <c r="R70" s="99">
        <f>IF($N70="Equal",IF(AND(R$11&gt;$K70,EOMONTH($M70,0)&gt;=R$11),($F70-$O70)/$L70,0),IFERROR(($F70-$O70)*INDEX('S-Curve'!$C$3:$AM$39,MATCH('Development Costs'!$L70,'S-Curve'!$C$3:$C$39,0),MATCH(DATEDIF('Development Costs'!$K70,'Development Costs'!R$11,"m")+1,'S-Curve'!$C$3:$AM$3,0)),0))</f>
        <v>2000</v>
      </c>
      <c r="S70" s="99">
        <f>IF($N70="Equal",IF(AND(S$11&gt;$K70,EOMONTH($M70,0)&gt;=S$11),($F70-$O70)/$L70,0),IFERROR(($F70-$O70)*INDEX('S-Curve'!$C$3:$AM$39,MATCH('Development Costs'!$L70,'S-Curve'!$C$3:$C$39,0),MATCH(DATEDIF('Development Costs'!$K70,'Development Costs'!S$11,"m")+1,'S-Curve'!$C$3:$AM$3,0)),0))</f>
        <v>2000</v>
      </c>
      <c r="T70" s="99">
        <f>IF($N70="Equal",IF(AND(T$11&gt;$K70,EOMONTH($M70,0)&gt;=T$11),($F70-$O70)/$L70,0),IFERROR(($F70-$O70)*INDEX('S-Curve'!$C$3:$AM$39,MATCH('Development Costs'!$L70,'S-Curve'!$C$3:$C$39,0),MATCH(DATEDIF('Development Costs'!$K70,'Development Costs'!T$11,"m")+1,'S-Curve'!$C$3:$AM$3,0)),0))</f>
        <v>2000</v>
      </c>
      <c r="U70" s="99">
        <f>IF($N70="Equal",IF(AND(U$11&gt;$K70,EOMONTH($M70,0)&gt;=U$11),($F70-$O70)/$L70,0),IFERROR(($F70-$O70)*INDEX('S-Curve'!$C$3:$AM$39,MATCH('Development Costs'!$L70,'S-Curve'!$C$3:$C$39,0),MATCH(DATEDIF('Development Costs'!$K70,'Development Costs'!U$11,"m")+1,'S-Curve'!$C$3:$AM$3,0)),0))</f>
        <v>2000</v>
      </c>
      <c r="V70" s="99">
        <f>IF($N70="Equal",IF(AND(V$11&gt;$K70,EOMONTH($M70,0)&gt;=V$11),($F70-$O70)/$L70,0),IFERROR(($F70-$O70)*INDEX('S-Curve'!$C$3:$AM$39,MATCH('Development Costs'!$L70,'S-Curve'!$C$3:$C$39,0),MATCH(DATEDIF('Development Costs'!$K70,'Development Costs'!V$11,"m")+1,'S-Curve'!$C$3:$AM$3,0)),0))</f>
        <v>4000</v>
      </c>
      <c r="W70" s="99">
        <f>IF($N70="Equal",IF(AND(W$11&gt;$K70,EOMONTH($M70,0)&gt;=W$11),($F70-$O70)/$L70,0),IFERROR(($F70-$O70)*INDEX('S-Curve'!$C$3:$AM$39,MATCH('Development Costs'!$L70,'S-Curve'!$C$3:$C$39,0),MATCH(DATEDIF('Development Costs'!$K70,'Development Costs'!W$11,"m")+1,'S-Curve'!$C$3:$AM$3,0)),0))</f>
        <v>4000</v>
      </c>
      <c r="X70" s="99">
        <f>IF($N70="Equal",IF(AND(X$11&gt;$K70,EOMONTH($M70,0)&gt;=X$11),($F70-$O70)/$L70,0),IFERROR(($F70-$O70)*INDEX('S-Curve'!$C$3:$AM$39,MATCH('Development Costs'!$L70,'S-Curve'!$C$3:$C$39,0),MATCH(DATEDIF('Development Costs'!$K70,'Development Costs'!X$11,"m")+1,'S-Curve'!$C$3:$AM$3,0)),0))</f>
        <v>4000</v>
      </c>
      <c r="Y70" s="99">
        <f>IF($N70="Equal",IF(AND(Y$11&gt;$K70,EOMONTH($M70,0)&gt;=Y$11),($F70-$O70)/$L70,0),IFERROR(($F70-$O70)*INDEX('S-Curve'!$C$3:$AM$39,MATCH('Development Costs'!$L70,'S-Curve'!$C$3:$C$39,0),MATCH(DATEDIF('Development Costs'!$K70,'Development Costs'!Y$11,"m")+1,'S-Curve'!$C$3:$AM$3,0)),0))</f>
        <v>6000</v>
      </c>
      <c r="Z70" s="99">
        <f>IF($N70="Equal",IF(AND(Z$11&gt;$K70,EOMONTH($M70,0)&gt;=Z$11),($F70-$O70)/$L70,0),IFERROR(($F70-$O70)*INDEX('S-Curve'!$C$3:$AM$39,MATCH('Development Costs'!$L70,'S-Curve'!$C$3:$C$39,0),MATCH(DATEDIF('Development Costs'!$K70,'Development Costs'!Z$11,"m")+1,'S-Curve'!$C$3:$AM$3,0)),0))</f>
        <v>8000</v>
      </c>
      <c r="AA70" s="99">
        <f>IF($N70="Equal",IF(AND(AA$11&gt;$K70,EOMONTH($M70,0)&gt;=AA$11),($F70-$O70)/$L70,0),IFERROR(($F70-$O70)*INDEX('S-Curve'!$C$3:$AM$39,MATCH('Development Costs'!$L70,'S-Curve'!$C$3:$C$39,0),MATCH(DATEDIF('Development Costs'!$K70,'Development Costs'!AA$11,"m")+1,'S-Curve'!$C$3:$AM$3,0)),0))</f>
        <v>12000</v>
      </c>
      <c r="AB70" s="99">
        <f>IF($N70="Equal",IF(AND(AB$11&gt;$K70,EOMONTH($M70,0)&gt;=AB$11),($F70-$O70)/$L70,0),IFERROR(($F70-$O70)*INDEX('S-Curve'!$C$3:$AM$39,MATCH('Development Costs'!$L70,'S-Curve'!$C$3:$C$39,0),MATCH(DATEDIF('Development Costs'!$K70,'Development Costs'!AB$11,"m")+1,'S-Curve'!$C$3:$AM$3,0)),0))</f>
        <v>14000.000000000002</v>
      </c>
      <c r="AC70" s="99">
        <f>IF($N70="Equal",IF(AND(AC$11&gt;$K70,EOMONTH($M70,0)&gt;=AC$11),($F70-$O70)/$L70,0),IFERROR(($F70-$O70)*INDEX('S-Curve'!$C$3:$AM$39,MATCH('Development Costs'!$L70,'S-Curve'!$C$3:$C$39,0),MATCH(DATEDIF('Development Costs'!$K70,'Development Costs'!AC$11,"m")+1,'S-Curve'!$C$3:$AM$3,0)),0))</f>
        <v>14000.000000000002</v>
      </c>
      <c r="AD70" s="99">
        <f>IF($N70="Equal",IF(AND(AD$11&gt;$K70,EOMONTH($M70,0)&gt;=AD$11),($F70-$O70)/$L70,0),IFERROR(($F70-$O70)*INDEX('S-Curve'!$C$3:$AM$39,MATCH('Development Costs'!$L70,'S-Curve'!$C$3:$C$39,0),MATCH(DATEDIF('Development Costs'!$K70,'Development Costs'!AD$11,"m")+1,'S-Curve'!$C$3:$AM$3,0)),0))</f>
        <v>16000</v>
      </c>
      <c r="AE70" s="99">
        <f>IF($N70="Equal",IF(AND(AE$11&gt;$K70,EOMONTH($M70,0)&gt;=AE$11),($F70-$O70)/$L70,0),IFERROR(($F70-$O70)*INDEX('S-Curve'!$C$3:$AM$39,MATCH('Development Costs'!$L70,'S-Curve'!$C$3:$C$39,0),MATCH(DATEDIF('Development Costs'!$K70,'Development Costs'!AE$11,"m")+1,'S-Curve'!$C$3:$AM$3,0)),0))</f>
        <v>16000</v>
      </c>
      <c r="AF70" s="99">
        <f>IF($N70="Equal",IF(AND(AF$11&gt;$K70,EOMONTH($M70,0)&gt;=AF$11),($F70-$O70)/$L70,0),IFERROR(($F70-$O70)*INDEX('S-Curve'!$C$3:$AM$39,MATCH('Development Costs'!$L70,'S-Curve'!$C$3:$C$39,0),MATCH(DATEDIF('Development Costs'!$K70,'Development Costs'!AF$11,"m")+1,'S-Curve'!$C$3:$AM$3,0)),0))</f>
        <v>14000.000000000002</v>
      </c>
      <c r="AG70" s="99">
        <f>IF($N70="Equal",IF(AND(AG$11&gt;$K70,EOMONTH($M70,0)&gt;=AG$11),($F70-$O70)/$L70,0),IFERROR(($F70-$O70)*INDEX('S-Curve'!$C$3:$AM$39,MATCH('Development Costs'!$L70,'S-Curve'!$C$3:$C$39,0),MATCH(DATEDIF('Development Costs'!$K70,'Development Costs'!AG$11,"m")+1,'S-Curve'!$C$3:$AM$3,0)),0))</f>
        <v>12000</v>
      </c>
      <c r="AH70" s="99">
        <f>IF($N70="Equal",IF(AND(AH$11&gt;$K70,EOMONTH($M70,0)&gt;=AH$11),($F70-$O70)/$L70,0),IFERROR(($F70-$O70)*INDEX('S-Curve'!$C$3:$AM$39,MATCH('Development Costs'!$L70,'S-Curve'!$C$3:$C$39,0),MATCH(DATEDIF('Development Costs'!$K70,'Development Costs'!AH$11,"m")+1,'S-Curve'!$C$3:$AM$3,0)),0))</f>
        <v>12000</v>
      </c>
      <c r="AI70" s="99">
        <f>IF($N70="Equal",IF(AND(AI$11&gt;$K70,EOMONTH($M70,0)&gt;=AI$11),($F70-$O70)/$L70,0),IFERROR(($F70-$O70)*INDEX('S-Curve'!$C$3:$AM$39,MATCH('Development Costs'!$L70,'S-Curve'!$C$3:$C$39,0),MATCH(DATEDIF('Development Costs'!$K70,'Development Costs'!AI$11,"m")+1,'S-Curve'!$C$3:$AM$3,0)),0))</f>
        <v>10000</v>
      </c>
      <c r="AJ70" s="99">
        <f>IF($N70="Equal",IF(AND(AJ$11&gt;$K70,EOMONTH($M70,0)&gt;=AJ$11),($F70-$O70)/$L70,0),IFERROR(($F70-$O70)*INDEX('S-Curve'!$C$3:$AM$39,MATCH('Development Costs'!$L70,'S-Curve'!$C$3:$C$39,0),MATCH(DATEDIF('Development Costs'!$K70,'Development Costs'!AJ$11,"m")+1,'S-Curve'!$C$3:$AM$3,0)),0))</f>
        <v>10000</v>
      </c>
      <c r="AK70" s="99">
        <f>IF($N70="Equal",IF(AND(AK$11&gt;$K70,EOMONTH($M70,0)&gt;=AK$11),($F70-$O70)/$L70,0),IFERROR(($F70-$O70)*INDEX('S-Curve'!$C$3:$AM$39,MATCH('Development Costs'!$L70,'S-Curve'!$C$3:$C$39,0),MATCH(DATEDIF('Development Costs'!$K70,'Development Costs'!AK$11,"m")+1,'S-Curve'!$C$3:$AM$3,0)),0))</f>
        <v>6000</v>
      </c>
      <c r="AL70" s="99">
        <f>IF($N70="Equal",IF(AND(AL$11&gt;$K70,EOMONTH($M70,0)&gt;=AL$11),($F70-$O70)/$L70,0),IFERROR(($F70-$O70)*INDEX('S-Curve'!$C$3:$AM$39,MATCH('Development Costs'!$L70,'S-Curve'!$C$3:$C$39,0),MATCH(DATEDIF('Development Costs'!$K70,'Development Costs'!AL$11,"m")+1,'S-Curve'!$C$3:$AM$3,0)),0))</f>
        <v>6000</v>
      </c>
      <c r="AM70" s="99">
        <f>IF($N70="Equal",IF(AND(AM$11&gt;$K70,EOMONTH($M70,0)&gt;=AM$11),($F70-$O70)/$L70,0),IFERROR(($F70-$O70)*INDEX('S-Curve'!$C$3:$AM$39,MATCH('Development Costs'!$L70,'S-Curve'!$C$3:$C$39,0),MATCH(DATEDIF('Development Costs'!$K70,'Development Costs'!AM$11,"m")+1,'S-Curve'!$C$3:$AM$3,0)),0))</f>
        <v>4000</v>
      </c>
      <c r="AN70" s="99">
        <f>IF($N70="Equal",IF(AND(AN$11&gt;$K70,EOMONTH($M70,0)&gt;=AN$11),($F70-$O70)/$L70,0),IFERROR(($F70-$O70)*INDEX('S-Curve'!$C$3:$AM$39,MATCH('Development Costs'!$L70,'S-Curve'!$C$3:$C$39,0),MATCH(DATEDIF('Development Costs'!$K70,'Development Costs'!AN$11,"m")+1,'S-Curve'!$C$3:$AM$3,0)),0))</f>
        <v>20000</v>
      </c>
      <c r="AO70" s="99">
        <f>IF($N70="Equal",IF(AND(AO$11&gt;$K70,EOMONTH($M70,0)&gt;=AO$11),($F70-$O70)/$L70,0),IFERROR(($F70-$O70)*INDEX('S-Curve'!$C$3:$AM$39,MATCH('Development Costs'!$L70,'S-Curve'!$C$3:$C$39,0),MATCH(DATEDIF('Development Costs'!$K70,'Development Costs'!AO$11,"m")+1,'S-Curve'!$C$3:$AM$3,0)),0))</f>
        <v>0</v>
      </c>
      <c r="AP70" s="99">
        <f>IF($N70="Equal",IF(AND(AP$11&gt;$K70,EOMONTH($M70,0)&gt;=AP$11),($F70-$O70)/$L70,0),IFERROR(($F70-$O70)*INDEX('S-Curve'!$C$3:$AM$39,MATCH('Development Costs'!$L70,'S-Curve'!$C$3:$C$39,0),MATCH(DATEDIF('Development Costs'!$K70,'Development Costs'!AP$11,"m")+1,'S-Curve'!$C$3:$AM$3,0)),0))</f>
        <v>0</v>
      </c>
      <c r="AQ70" s="99">
        <f>IF($N70="Equal",IF(AND(AQ$11&gt;$K70,EOMONTH($M70,0)&gt;=AQ$11),($F70-$O70)/$L70,0),IFERROR(($F70-$O70)*INDEX('S-Curve'!$C$3:$AM$39,MATCH('Development Costs'!$L70,'S-Curve'!$C$3:$C$39,0),MATCH(DATEDIF('Development Costs'!$K70,'Development Costs'!AQ$11,"m")+1,'S-Curve'!$C$3:$AM$3,0)),0))</f>
        <v>0</v>
      </c>
      <c r="AR70" s="99">
        <f>IF($N70="Equal",IF(AND(AR$11&gt;$K70,EOMONTH($M70,0)&gt;=AR$11),($F70-$O70)/$L70,0),IFERROR(($F70-$O70)*INDEX('S-Curve'!$C$3:$AM$39,MATCH('Development Costs'!$L70,'S-Curve'!$C$3:$C$39,0),MATCH(DATEDIF('Development Costs'!$K70,'Development Costs'!AR$11,"m")+1,'S-Curve'!$C$3:$AM$3,0)),0))</f>
        <v>0</v>
      </c>
      <c r="AS70" s="99">
        <f>IF($N70="Equal",IF(AND(AS$11&gt;$K70,EOMONTH($M70,0)&gt;=AS$11),($F70-$O70)/$L70,0),IFERROR(($F70-$O70)*INDEX('S-Curve'!$C$3:$AM$39,MATCH('Development Costs'!$L70,'S-Curve'!$C$3:$C$39,0),MATCH(DATEDIF('Development Costs'!$K70,'Development Costs'!AS$11,"m")+1,'S-Curve'!$C$3:$AM$3,0)),0))</f>
        <v>0</v>
      </c>
      <c r="AT70" s="99">
        <f>IF($N70="Equal",IF(AND(AT$11&gt;$K70,EOMONTH($M70,0)&gt;=AT$11),($F70-$O70)/$L70,0),IFERROR(($F70-$O70)*INDEX('S-Curve'!$C$3:$AM$39,MATCH('Development Costs'!$L70,'S-Curve'!$C$3:$C$39,0),MATCH(DATEDIF('Development Costs'!$K70,'Development Costs'!AT$11,"m")+1,'S-Curve'!$C$3:$AM$3,0)),0))</f>
        <v>0</v>
      </c>
      <c r="AU70" s="99">
        <f>IF($N70="Equal",IF(AND(AU$11&gt;$K70,EOMONTH($M70,0)&gt;=AU$11),($F70-$O70)/$L70,0),IFERROR(($F70-$O70)*INDEX('S-Curve'!$C$3:$AM$39,MATCH('Development Costs'!$L70,'S-Curve'!$C$3:$C$39,0),MATCH(DATEDIF('Development Costs'!$K70,'Development Costs'!AU$11,"m")+1,'S-Curve'!$C$3:$AM$3,0)),0))</f>
        <v>0</v>
      </c>
      <c r="AV70" s="99">
        <f>IF($N70="Equal",IF(AND(AV$11&gt;$K70,EOMONTH($M70,0)&gt;=AV$11),($F70-$O70)/$L70,0),IFERROR(($F70-$O70)*INDEX('S-Curve'!$C$3:$AM$39,MATCH('Development Costs'!$L70,'S-Curve'!$C$3:$C$39,0),MATCH(DATEDIF('Development Costs'!$K70,'Development Costs'!AV$11,"m")+1,'S-Curve'!$C$3:$AM$3,0)),0))</f>
        <v>0</v>
      </c>
      <c r="AW70" s="99">
        <f>IF($N70="Equal",IF(AND(AW$11&gt;$K70,EOMONTH($M70,0)&gt;=AW$11),($F70-$O70)/$L70,0),IFERROR(($F70-$O70)*INDEX('S-Curve'!$C$3:$AM$39,MATCH('Development Costs'!$L70,'S-Curve'!$C$3:$C$39,0),MATCH(DATEDIF('Development Costs'!$K70,'Development Costs'!AW$11,"m")+1,'S-Curve'!$C$3:$AM$3,0)),0))</f>
        <v>0</v>
      </c>
      <c r="AX70" s="99">
        <f>IF($N70="Equal",IF(AND(AX$11&gt;$K70,EOMONTH($M70,0)&gt;=AX$11),($F70-$O70)/$L70,0),IFERROR(($F70-$O70)*INDEX('S-Curve'!$C$3:$AM$39,MATCH('Development Costs'!$L70,'S-Curve'!$C$3:$C$39,0),MATCH(DATEDIF('Development Costs'!$K70,'Development Costs'!AX$11,"m")+1,'S-Curve'!$C$3:$AM$3,0)),0))</f>
        <v>0</v>
      </c>
      <c r="AY70" s="99">
        <f>IF($N70="Equal",IF(AND(AY$11&gt;$K70,EOMONTH($M70,0)&gt;=AY$11),($F70-$O70)/$L70,0),IFERROR(($F70-$O70)*INDEX('S-Curve'!$C$3:$AM$39,MATCH('Development Costs'!$L70,'S-Curve'!$C$3:$C$39,0),MATCH(DATEDIF('Development Costs'!$K70,'Development Costs'!AY$11,"m")+1,'S-Curve'!$C$3:$AM$3,0)),0))</f>
        <v>0</v>
      </c>
      <c r="AZ70" s="99">
        <f>IF($N70="Equal",IF(AND(AZ$11&gt;$K70,EOMONTH($M70,0)&gt;=AZ$11),($F70-$O70)/$L70,0),IFERROR(($F70-$O70)*INDEX('S-Curve'!$C$3:$AM$39,MATCH('Development Costs'!$L70,'S-Curve'!$C$3:$C$39,0),MATCH(DATEDIF('Development Costs'!$K70,'Development Costs'!AZ$11,"m")+1,'S-Curve'!$C$3:$AM$3,0)),0))</f>
        <v>0</v>
      </c>
      <c r="BA70" s="99">
        <f>IF($N70="Equal",IF(AND(BA$11&gt;$K70,EOMONTH($M70,0)&gt;=BA$11),($F70-$O70)/$L70,0),IFERROR(($F70-$O70)*INDEX('S-Curve'!$C$3:$AM$39,MATCH('Development Costs'!$L70,'S-Curve'!$C$3:$C$39,0),MATCH(DATEDIF('Development Costs'!$K70,'Development Costs'!BA$11,"m")+1,'S-Curve'!$C$3:$AM$3,0)),0))</f>
        <v>0</v>
      </c>
      <c r="BB70" s="99">
        <f>IF($N70="Equal",IF(AND(BB$11&gt;$K70,EOMONTH($M70,0)&gt;=BB$11),($F70-$O70)/$L70,0),IFERROR(($F70-$O70)*INDEX('S-Curve'!$C$3:$AM$39,MATCH('Development Costs'!$L70,'S-Curve'!$C$3:$C$39,0),MATCH(DATEDIF('Development Costs'!$K70,'Development Costs'!BB$11,"m")+1,'S-Curve'!$C$3:$AM$3,0)),0))</f>
        <v>0</v>
      </c>
      <c r="BC70" s="99">
        <f>IF($N70="Equal",IF(AND(BC$11&gt;$K70,EOMONTH($M70,0)&gt;=BC$11),($F70-$O70)/$L70,0),IFERROR(($F70-$O70)*INDEX('S-Curve'!$C$3:$AM$39,MATCH('Development Costs'!$L70,'S-Curve'!$C$3:$C$39,0),MATCH(DATEDIF('Development Costs'!$K70,'Development Costs'!BC$11,"m")+1,'S-Curve'!$C$3:$AM$3,0)),0))</f>
        <v>0</v>
      </c>
      <c r="BD70" s="99">
        <f>IF($N70="Equal",IF(AND(BD$11&gt;$K70,EOMONTH($M70,0)&gt;=BD$11),($F70-$O70)/$L70,0),IFERROR(($F70-$O70)*INDEX('S-Curve'!$C$3:$AM$39,MATCH('Development Costs'!$L70,'S-Curve'!$C$3:$C$39,0),MATCH(DATEDIF('Development Costs'!$K70,'Development Costs'!BD$11,"m")+1,'S-Curve'!$C$3:$AM$3,0)),0))</f>
        <v>0</v>
      </c>
      <c r="BE70" s="99">
        <f>IF($N70="Equal",IF(AND(BE$11&gt;$K70,EOMONTH($M70,0)&gt;=BE$11),($F70-$O70)/$L70,0),IFERROR(($F70-$O70)*INDEX('S-Curve'!$C$3:$AM$39,MATCH('Development Costs'!$L70,'S-Curve'!$C$3:$C$39,0),MATCH(DATEDIF('Development Costs'!$K70,'Development Costs'!BE$11,"m")+1,'S-Curve'!$C$3:$AM$3,0)),0))</f>
        <v>0</v>
      </c>
      <c r="BF70" s="99">
        <f>IF($N70="Equal",IF(AND(BF$11&gt;$K70,EOMONTH($M70,0)&gt;=BF$11),($F70-$O70)/$L70,0),IFERROR(($F70-$O70)*INDEX('S-Curve'!$C$3:$AM$39,MATCH('Development Costs'!$L70,'S-Curve'!$C$3:$C$39,0),MATCH(DATEDIF('Development Costs'!$K70,'Development Costs'!BF$11,"m")+1,'S-Curve'!$C$3:$AM$3,0)),0))</f>
        <v>0</v>
      </c>
      <c r="BG70" s="99">
        <f>IF($N70="Equal",IF(AND(BG$11&gt;$K70,EOMONTH($M70,0)&gt;=BG$11),($F70-$O70)/$L70,0),IFERROR(($F70-$O70)*INDEX('S-Curve'!$C$3:$AM$39,MATCH('Development Costs'!$L70,'S-Curve'!$C$3:$C$39,0),MATCH(DATEDIF('Development Costs'!$K70,'Development Costs'!BG$11,"m")+1,'S-Curve'!$C$3:$AM$3,0)),0))</f>
        <v>0</v>
      </c>
      <c r="BH70" s="99">
        <f>IF($N70="Equal",IF(AND(BH$11&gt;$K70,EOMONTH($M70,0)&gt;=BH$11),($F70-$O70)/$L70,0),IFERROR(($F70-$O70)*INDEX('S-Curve'!$C$3:$AM$39,MATCH('Development Costs'!$L70,'S-Curve'!$C$3:$C$39,0),MATCH(DATEDIF('Development Costs'!$K70,'Development Costs'!BH$11,"m")+1,'S-Curve'!$C$3:$AM$3,0)),0))</f>
        <v>0</v>
      </c>
      <c r="BI70" s="99">
        <f>IF($N70="Equal",IF(AND(BI$11&gt;$K70,EOMONTH($M70,0)&gt;=BI$11),($F70-$O70)/$L70,0),IFERROR(($F70-$O70)*INDEX('S-Curve'!$C$3:$AM$39,MATCH('Development Costs'!$L70,'S-Curve'!$C$3:$C$39,0),MATCH(DATEDIF('Development Costs'!$K70,'Development Costs'!BI$11,"m")+1,'S-Curve'!$C$3:$AM$3,0)),0))</f>
        <v>0</v>
      </c>
      <c r="BJ70" s="99">
        <f>IF($N70="Equal",IF(AND(BJ$11&gt;$K70,EOMONTH($M70,0)&gt;=BJ$11),($F70-$O70)/$L70,0),IFERROR(($F70-$O70)*INDEX('S-Curve'!$C$3:$AM$39,MATCH('Development Costs'!$L70,'S-Curve'!$C$3:$C$39,0),MATCH(DATEDIF('Development Costs'!$K70,'Development Costs'!BJ$11,"m")+1,'S-Curve'!$C$3:$AM$3,0)),0))</f>
        <v>0</v>
      </c>
      <c r="BK70" s="99">
        <f>IF($N70="Equal",IF(AND(BK$11&gt;$K70,EOMONTH($M70,0)&gt;=BK$11),($F70-$O70)/$L70,0),IFERROR(($F70-$O70)*INDEX('S-Curve'!$C$3:$AM$39,MATCH('Development Costs'!$L70,'S-Curve'!$C$3:$C$39,0),MATCH(DATEDIF('Development Costs'!$K70,'Development Costs'!BK$11,"m")+1,'S-Curve'!$C$3:$AM$3,0)),0))</f>
        <v>0</v>
      </c>
      <c r="BL70" s="99">
        <f>IF($N70="Equal",IF(AND(BL$11&gt;$K70,EOMONTH($M70,0)&gt;=BL$11),($F70-$O70)/$L70,0),IFERROR(($F70-$O70)*INDEX('S-Curve'!$C$3:$AM$39,MATCH('Development Costs'!$L70,'S-Curve'!$C$3:$C$39,0),MATCH(DATEDIF('Development Costs'!$K70,'Development Costs'!BL$11,"m")+1,'S-Curve'!$C$3:$AM$3,0)),0))</f>
        <v>0</v>
      </c>
      <c r="BM70" s="99">
        <f>IF($N70="Equal",IF(AND(BM$11&gt;$K70,EOMONTH($M70,0)&gt;=BM$11),($F70-$O70)/$L70,0),IFERROR(($F70-$O70)*INDEX('S-Curve'!$C$3:$AM$39,MATCH('Development Costs'!$L70,'S-Curve'!$C$3:$C$39,0),MATCH(DATEDIF('Development Costs'!$K70,'Development Costs'!BM$11,"m")+1,'S-Curve'!$C$3:$AM$3,0)),0))</f>
        <v>0</v>
      </c>
      <c r="BN70" s="99">
        <f>IF($N70="Equal",IF(AND(BN$11&gt;$K70,EOMONTH($M70,0)&gt;=BN$11),($F70-$O70)/$L70,0),IFERROR(($F70-$O70)*INDEX('S-Curve'!$C$3:$AM$39,MATCH('Development Costs'!$L70,'S-Curve'!$C$3:$C$39,0),MATCH(DATEDIF('Development Costs'!$K70,'Development Costs'!BN$11,"m")+1,'S-Curve'!$C$3:$AM$3,0)),0))</f>
        <v>0</v>
      </c>
      <c r="BO70" s="99">
        <f>IF($N70="Equal",IF(AND(BO$11&gt;$K70,EOMONTH($M70,0)&gt;=BO$11),($F70-$O70)/$L70,0),IFERROR(($F70-$O70)*INDEX('S-Curve'!$C$3:$AM$39,MATCH('Development Costs'!$L70,'S-Curve'!$C$3:$C$39,0),MATCH(DATEDIF('Development Costs'!$K70,'Development Costs'!BO$11,"m")+1,'S-Curve'!$C$3:$AM$3,0)),0))</f>
        <v>0</v>
      </c>
      <c r="BP70" s="99">
        <f>IF($N70="Equal",IF(AND(BP$11&gt;$K70,EOMONTH($M70,0)&gt;=BP$11),($F70-$O70)/$L70,0),IFERROR(($F70-$O70)*INDEX('S-Curve'!$C$3:$AM$39,MATCH('Development Costs'!$L70,'S-Curve'!$C$3:$C$39,0),MATCH(DATEDIF('Development Costs'!$K70,'Development Costs'!BP$11,"m")+1,'S-Curve'!$C$3:$AM$3,0)),0))</f>
        <v>0</v>
      </c>
      <c r="BQ70" s="99">
        <f>IF($N70="Equal",IF(AND(BQ$11&gt;$K70,EOMONTH($M70,0)&gt;=BQ$11),($F70-$O70)/$L70,0),IFERROR(($F70-$O70)*INDEX('S-Curve'!$C$3:$AM$39,MATCH('Development Costs'!$L70,'S-Curve'!$C$3:$C$39,0),MATCH(DATEDIF('Development Costs'!$K70,'Development Costs'!BQ$11,"m")+1,'S-Curve'!$C$3:$AM$3,0)),0))</f>
        <v>0</v>
      </c>
      <c r="BR70" s="99">
        <f>IF($N70="Equal",IF(AND(BR$11&gt;$K70,EOMONTH($M70,0)&gt;=BR$11),($F70-$O70)/$L70,0),IFERROR(($F70-$O70)*INDEX('S-Curve'!$C$3:$AM$39,MATCH('Development Costs'!$L70,'S-Curve'!$C$3:$C$39,0),MATCH(DATEDIF('Development Costs'!$K70,'Development Costs'!BR$11,"m")+1,'S-Curve'!$C$3:$AM$3,0)),0))</f>
        <v>0</v>
      </c>
      <c r="BS70" s="99">
        <f>IF($N70="Equal",IF(AND(BS$11&gt;$K70,EOMONTH($M70,0)&gt;=BS$11),($F70-$O70)/$L70,0),IFERROR(($F70-$O70)*INDEX('S-Curve'!$C$3:$AM$39,MATCH('Development Costs'!$L70,'S-Curve'!$C$3:$C$39,0),MATCH(DATEDIF('Development Costs'!$K70,'Development Costs'!BS$11,"m")+1,'S-Curve'!$C$3:$AM$3,0)),0))</f>
        <v>0</v>
      </c>
      <c r="BT70" s="99">
        <f>IF($N70="Equal",IF(AND(BT$11&gt;$K70,EOMONTH($M70,0)&gt;=BT$11),($F70-$O70)/$L70,0),IFERROR(($F70-$O70)*INDEX('S-Curve'!$C$3:$AM$39,MATCH('Development Costs'!$L70,'S-Curve'!$C$3:$C$39,0),MATCH(DATEDIF('Development Costs'!$K70,'Development Costs'!BT$11,"m")+1,'S-Curve'!$C$3:$AM$3,0)),0))</f>
        <v>0</v>
      </c>
      <c r="BU70" s="99">
        <f>IF($N70="Equal",IF(AND(BU$11&gt;$K70,EOMONTH($M70,0)&gt;=BU$11),($F70-$O70)/$L70,0),IFERROR(($F70-$O70)*INDEX('S-Curve'!$C$3:$AM$39,MATCH('Development Costs'!$L70,'S-Curve'!$C$3:$C$39,0),MATCH(DATEDIF('Development Costs'!$K70,'Development Costs'!BU$11,"m")+1,'S-Curve'!$C$3:$AM$3,0)),0))</f>
        <v>0</v>
      </c>
      <c r="BV70" s="99">
        <f>IF($N70="Equal",IF(AND(BV$11&gt;$K70,EOMONTH($M70,0)&gt;=BV$11),($F70-$O70)/$L70,0),IFERROR(($F70-$O70)*INDEX('S-Curve'!$C$3:$AM$39,MATCH('Development Costs'!$L70,'S-Curve'!$C$3:$C$39,0),MATCH(DATEDIF('Development Costs'!$K70,'Development Costs'!BV$11,"m")+1,'S-Curve'!$C$3:$AM$3,0)),0))</f>
        <v>0</v>
      </c>
      <c r="BW70" s="99">
        <f>IF($N70="Equal",IF(AND(BW$11&gt;$K70,EOMONTH($M70,0)&gt;=BW$11),($F70-$O70)/$L70,0),IFERROR(($F70-$O70)*INDEX('S-Curve'!$C$3:$AM$39,MATCH('Development Costs'!$L70,'S-Curve'!$C$3:$C$39,0),MATCH(DATEDIF('Development Costs'!$K70,'Development Costs'!BW$11,"m")+1,'S-Curve'!$C$3:$AM$3,0)),0))</f>
        <v>0</v>
      </c>
      <c r="BX70" s="99">
        <f>IF($N70="Equal",IF(AND(BX$11&gt;$K70,EOMONTH($M70,0)&gt;=BX$11),($F70-$O70)/$L70,0),IFERROR(($F70-$O70)*INDEX('S-Curve'!$C$3:$AM$39,MATCH('Development Costs'!$L70,'S-Curve'!$C$3:$C$39,0),MATCH(DATEDIF('Development Costs'!$K70,'Development Costs'!BX$11,"m")+1,'S-Curve'!$C$3:$AM$3,0)),0))</f>
        <v>0</v>
      </c>
      <c r="BY70" s="99">
        <f>IF($N70="Equal",IF(AND(BY$11&gt;$K70,EOMONTH($M70,0)&gt;=BY$11),($F70-$O70)/$L70,0),IFERROR(($F70-$O70)*INDEX('S-Curve'!$C$3:$AM$39,MATCH('Development Costs'!$L70,'S-Curve'!$C$3:$C$39,0),MATCH(DATEDIF('Development Costs'!$K70,'Development Costs'!BY$11,"m")+1,'S-Curve'!$C$3:$AM$3,0)),0))</f>
        <v>0</v>
      </c>
      <c r="BZ70" s="99">
        <f>IF($N70="Equal",IF(AND(BZ$11&gt;$K70,EOMONTH($M70,0)&gt;=BZ$11),($F70-$O70)/$L70,0),IFERROR(($F70-$O70)*INDEX('S-Curve'!$C$3:$AM$39,MATCH('Development Costs'!$L70,'S-Curve'!$C$3:$C$39,0),MATCH(DATEDIF('Development Costs'!$K70,'Development Costs'!BZ$11,"m")+1,'S-Curve'!$C$3:$AM$3,0)),0))</f>
        <v>0</v>
      </c>
      <c r="CA70" s="99">
        <f>IF($N70="Equal",IF(AND(CA$11&gt;$K70,EOMONTH($M70,0)&gt;=CA$11),($F70-$O70)/$L70,0),IFERROR(($F70-$O70)*INDEX('S-Curve'!$C$3:$AM$39,MATCH('Development Costs'!$L70,'S-Curve'!$C$3:$C$39,0),MATCH(DATEDIF('Development Costs'!$K70,'Development Costs'!CA$11,"m")+1,'S-Curve'!$C$3:$AM$3,0)),0))</f>
        <v>0</v>
      </c>
      <c r="CB70" s="99">
        <f>IF($N70="Equal",IF(AND(CB$11&gt;$K70,EOMONTH($M70,0)&gt;=CB$11),($F70-$O70)/$L70,0),IFERROR(($F70-$O70)*INDEX('S-Curve'!$C$3:$AM$39,MATCH('Development Costs'!$L70,'S-Curve'!$C$3:$C$39,0),MATCH(DATEDIF('Development Costs'!$K70,'Development Costs'!CB$11,"m")+1,'S-Curve'!$C$3:$AM$3,0)),0))</f>
        <v>0</v>
      </c>
      <c r="CC70" s="99">
        <f>IF($N70="Equal",IF(AND(CC$11&gt;$K70,EOMONTH($M70,0)&gt;=CC$11),($F70-$O70)/$L70,0),IFERROR(($F70-$O70)*INDEX('S-Curve'!$C$3:$AM$39,MATCH('Development Costs'!$L70,'S-Curve'!$C$3:$C$39,0),MATCH(DATEDIF('Development Costs'!$K70,'Development Costs'!CC$11,"m")+1,'S-Curve'!$C$3:$AM$3,0)),0))</f>
        <v>0</v>
      </c>
      <c r="CD70" s="99">
        <f>IF($N70="Equal",IF(AND(CD$11&gt;$K70,EOMONTH($M70,0)&gt;=CD$11),($F70-$O70)/$L70,0),IFERROR(($F70-$O70)*INDEX('S-Curve'!$C$3:$AM$39,MATCH('Development Costs'!$L70,'S-Curve'!$C$3:$C$39,0),MATCH(DATEDIF('Development Costs'!$K70,'Development Costs'!CD$11,"m")+1,'S-Curve'!$C$3:$AM$3,0)),0))</f>
        <v>0</v>
      </c>
      <c r="CE70" s="99">
        <f>IF($N70="Equal",IF(AND(CE$11&gt;$K70,EOMONTH($M70,0)&gt;=CE$11),($F70-$O70)/$L70,0),IFERROR(($F70-$O70)*INDEX('S-Curve'!$C$3:$AM$39,MATCH('Development Costs'!$L70,'S-Curve'!$C$3:$C$39,0),MATCH(DATEDIF('Development Costs'!$K70,'Development Costs'!CE$11,"m")+1,'S-Curve'!$C$3:$AM$3,0)),0))</f>
        <v>0</v>
      </c>
      <c r="CF70" s="99">
        <f>IF($N70="Equal",IF(AND(CF$11&gt;$K70,EOMONTH($M70,0)&gt;=CF$11),($F70-$O70)/$L70,0),IFERROR(($F70-$O70)*INDEX('S-Curve'!$C$3:$AM$39,MATCH('Development Costs'!$L70,'S-Curve'!$C$3:$C$39,0),MATCH(DATEDIF('Development Costs'!$K70,'Development Costs'!CF$11,"m")+1,'S-Curve'!$C$3:$AM$3,0)),0))</f>
        <v>0</v>
      </c>
      <c r="CG70" s="99">
        <f>IF($N70="Equal",IF(AND(CG$11&gt;$K70,EOMONTH($M70,0)&gt;=CG$11),($F70-$O70)/$L70,0),IFERROR(($F70-$O70)*INDEX('S-Curve'!$C$3:$AM$39,MATCH('Development Costs'!$L70,'S-Curve'!$C$3:$C$39,0),MATCH(DATEDIF('Development Costs'!$K70,'Development Costs'!CG$11,"m")+1,'S-Curve'!$C$3:$AM$3,0)),0))</f>
        <v>0</v>
      </c>
      <c r="CH70" s="99">
        <f>IF($N70="Equal",IF(AND(CH$11&gt;$K70,EOMONTH($M70,0)&gt;=CH$11),($F70-$O70)/$L70,0),IFERROR(($F70-$O70)*INDEX('S-Curve'!$C$3:$AM$39,MATCH('Development Costs'!$L70,'S-Curve'!$C$3:$C$39,0),MATCH(DATEDIF('Development Costs'!$K70,'Development Costs'!CH$11,"m")+1,'S-Curve'!$C$3:$AM$3,0)),0))</f>
        <v>0</v>
      </c>
      <c r="CI70" s="99">
        <f>IF($N70="Equal",IF(AND(CI$11&gt;$K70,EOMONTH($M70,0)&gt;=CI$11),($F70-$O70)/$L70,0),IFERROR(($F70-$O70)*INDEX('S-Curve'!$C$3:$AM$39,MATCH('Development Costs'!$L70,'S-Curve'!$C$3:$C$39,0),MATCH(DATEDIF('Development Costs'!$K70,'Development Costs'!CI$11,"m")+1,'S-Curve'!$C$3:$AM$3,0)),0))</f>
        <v>0</v>
      </c>
      <c r="CJ70" s="99">
        <f>IF($N70="Equal",IF(AND(CJ$11&gt;$K70,EOMONTH($M70,0)&gt;=CJ$11),($F70-$O70)/$L70,0),IFERROR(($F70-$O70)*INDEX('S-Curve'!$C$3:$AM$39,MATCH('Development Costs'!$L70,'S-Curve'!$C$3:$C$39,0),MATCH(DATEDIF('Development Costs'!$K70,'Development Costs'!CJ$11,"m")+1,'S-Curve'!$C$3:$AM$3,0)),0))</f>
        <v>0</v>
      </c>
      <c r="CK70" s="99">
        <f>IF($N70="Equal",IF(AND(CK$11&gt;$K70,EOMONTH($M70,0)&gt;=CK$11),($F70-$O70)/$L70,0),IFERROR(($F70-$O70)*INDEX('S-Curve'!$C$3:$AM$39,MATCH('Development Costs'!$L70,'S-Curve'!$C$3:$C$39,0),MATCH(DATEDIF('Development Costs'!$K70,'Development Costs'!CK$11,"m")+1,'S-Curve'!$C$3:$AM$3,0)),0))</f>
        <v>0</v>
      </c>
      <c r="CL70" s="99">
        <f>IF($N70="Equal",IF(AND(CL$11&gt;$K70,EOMONTH($M70,0)&gt;=CL$11),($F70-$O70)/$L70,0),IFERROR(($F70-$O70)*INDEX('S-Curve'!$C$3:$AM$39,MATCH('Development Costs'!$L70,'S-Curve'!$C$3:$C$39,0),MATCH(DATEDIF('Development Costs'!$K70,'Development Costs'!CL$11,"m")+1,'S-Curve'!$C$3:$AM$3,0)),0))</f>
        <v>0</v>
      </c>
      <c r="CM70" s="99">
        <f>IF($N70="Equal",IF(AND(CM$11&gt;$K70,EOMONTH($M70,0)&gt;=CM$11),($F70-$O70)/$L70,0),IFERROR(($F70-$O70)*INDEX('S-Curve'!$C$3:$AM$39,MATCH('Development Costs'!$L70,'S-Curve'!$C$3:$C$39,0),MATCH(DATEDIF('Development Costs'!$K70,'Development Costs'!CM$11,"m")+1,'S-Curve'!$C$3:$AM$3,0)),0))</f>
        <v>0</v>
      </c>
      <c r="CN70" s="99">
        <f>IF($N70="Equal",IF(AND(CN$11&gt;$K70,EOMONTH($M70,0)&gt;=CN$11),($F70-$O70)/$L70,0),IFERROR(($F70-$O70)*INDEX('S-Curve'!$C$3:$AM$39,MATCH('Development Costs'!$L70,'S-Curve'!$C$3:$C$39,0),MATCH(DATEDIF('Development Costs'!$K70,'Development Costs'!CN$11,"m")+1,'S-Curve'!$C$3:$AM$3,0)),0))</f>
        <v>0</v>
      </c>
      <c r="CO70" s="99">
        <f>IF($N70="Equal",IF(AND(CO$11&gt;$K70,EOMONTH($M70,0)&gt;=CO$11),($F70-$O70)/$L70,0),IFERROR(($F70-$O70)*INDEX('S-Curve'!$C$3:$AM$39,MATCH('Development Costs'!$L70,'S-Curve'!$C$3:$C$39,0),MATCH(DATEDIF('Development Costs'!$K70,'Development Costs'!CO$11,"m")+1,'S-Curve'!$C$3:$AM$3,0)),0))</f>
        <v>0</v>
      </c>
      <c r="CP70" s="99">
        <f>IF($N70="Equal",IF(AND(CP$11&gt;$K70,EOMONTH($M70,0)&gt;=CP$11),($F70-$O70)/$L70,0),IFERROR(($F70-$O70)*INDEX('S-Curve'!$C$3:$AM$39,MATCH('Development Costs'!$L70,'S-Curve'!$C$3:$C$39,0),MATCH(DATEDIF('Development Costs'!$K70,'Development Costs'!CP$11,"m")+1,'S-Curve'!$C$3:$AM$3,0)),0))</f>
        <v>0</v>
      </c>
      <c r="CQ70" s="99">
        <f>IF($N70="Equal",IF(AND(CQ$11&gt;$K70,EOMONTH($M70,0)&gt;=CQ$11),($F70-$O70)/$L70,0),IFERROR(($F70-$O70)*INDEX('S-Curve'!$C$3:$AM$39,MATCH('Development Costs'!$L70,'S-Curve'!$C$3:$C$39,0),MATCH(DATEDIF('Development Costs'!$K70,'Development Costs'!CQ$11,"m")+1,'S-Curve'!$C$3:$AM$3,0)),0))</f>
        <v>0</v>
      </c>
      <c r="CR70" s="99">
        <f>IF($N70="Equal",IF(AND(CR$11&gt;$K70,EOMONTH($M70,0)&gt;=CR$11),($F70-$O70)/$L70,0),IFERROR(($F70-$O70)*INDEX('S-Curve'!$C$3:$AM$39,MATCH('Development Costs'!$L70,'S-Curve'!$C$3:$C$39,0),MATCH(DATEDIF('Development Costs'!$K70,'Development Costs'!CR$11,"m")+1,'S-Curve'!$C$3:$AM$3,0)),0))</f>
        <v>0</v>
      </c>
      <c r="CS70" s="99">
        <f>IF($N70="Equal",IF(AND(CS$11&gt;$K70,EOMONTH($M70,0)&gt;=CS$11),($F70-$O70)/$L70,0),IFERROR(($F70-$O70)*INDEX('S-Curve'!$C$3:$AM$39,MATCH('Development Costs'!$L70,'S-Curve'!$C$3:$C$39,0),MATCH(DATEDIF('Development Costs'!$K70,'Development Costs'!CS$11,"m")+1,'S-Curve'!$C$3:$AM$3,0)),0))</f>
        <v>0</v>
      </c>
      <c r="CT70" s="99">
        <f>IF($N70="Equal",IF(AND(CT$11&gt;$K70,EOMONTH($M70,0)&gt;=CT$11),($F70-$O70)/$L70,0),IFERROR(($F70-$O70)*INDEX('S-Curve'!$C$3:$AM$39,MATCH('Development Costs'!$L70,'S-Curve'!$C$3:$C$39,0),MATCH(DATEDIF('Development Costs'!$K70,'Development Costs'!CT$11,"m")+1,'S-Curve'!$C$3:$AM$3,0)),0))</f>
        <v>0</v>
      </c>
      <c r="CU70" s="99">
        <f>IF($N70="Equal",IF(AND(CU$11&gt;$K70,EOMONTH($M70,0)&gt;=CU$11),($F70-$O70)/$L70,0),IFERROR(($F70-$O70)*INDEX('S-Curve'!$C$3:$AM$39,MATCH('Development Costs'!$L70,'S-Curve'!$C$3:$C$39,0),MATCH(DATEDIF('Development Costs'!$K70,'Development Costs'!CU$11,"m")+1,'S-Curve'!$C$3:$AM$3,0)),0))</f>
        <v>0</v>
      </c>
      <c r="CV70" s="99">
        <f>IF($N70="Equal",IF(AND(CV$11&gt;$K70,EOMONTH($M70,0)&gt;=CV$11),($F70-$O70)/$L70,0),IFERROR(($F70-$O70)*INDEX('S-Curve'!$C$3:$AM$39,MATCH('Development Costs'!$L70,'S-Curve'!$C$3:$C$39,0),MATCH(DATEDIF('Development Costs'!$K70,'Development Costs'!CV$11,"m")+1,'S-Curve'!$C$3:$AM$3,0)),0))</f>
        <v>0</v>
      </c>
      <c r="CW70" s="99">
        <f>IF($N70="Equal",IF(AND(CW$11&gt;$K70,EOMONTH($M70,0)&gt;=CW$11),($F70-$O70)/$L70,0),IFERROR(($F70-$O70)*INDEX('S-Curve'!$C$3:$AM$39,MATCH('Development Costs'!$L70,'S-Curve'!$C$3:$C$39,0),MATCH(DATEDIF('Development Costs'!$K70,'Development Costs'!CW$11,"m")+1,'S-Curve'!$C$3:$AM$3,0)),0))</f>
        <v>0</v>
      </c>
      <c r="CX70" s="99">
        <f>IF($N70="Equal",IF(AND(CX$11&gt;$K70,EOMONTH($M70,0)&gt;=CX$11),($F70-$O70)/$L70,0),IFERROR(($F70-$O70)*INDEX('S-Curve'!$C$3:$AM$39,MATCH('Development Costs'!$L70,'S-Curve'!$C$3:$C$39,0),MATCH(DATEDIF('Development Costs'!$K70,'Development Costs'!CX$11,"m")+1,'S-Curve'!$C$3:$AM$3,0)),0))</f>
        <v>0</v>
      </c>
      <c r="CY70" s="99">
        <f>IF($N70="Equal",IF(AND(CY$11&gt;$K70,EOMONTH($M70,0)&gt;=CY$11),($F70-$O70)/$L70,0),IFERROR(($F70-$O70)*INDEX('S-Curve'!$C$3:$AM$39,MATCH('Development Costs'!$L70,'S-Curve'!$C$3:$C$39,0),MATCH(DATEDIF('Development Costs'!$K70,'Development Costs'!CY$11,"m")+1,'S-Curve'!$C$3:$AM$3,0)),0))</f>
        <v>0</v>
      </c>
      <c r="CZ70" s="99">
        <f>IF($N70="Equal",IF(AND(CZ$11&gt;$K70,EOMONTH($M70,0)&gt;=CZ$11),($F70-$O70)/$L70,0),IFERROR(($F70-$O70)*INDEX('S-Curve'!$C$3:$AM$39,MATCH('Development Costs'!$L70,'S-Curve'!$C$3:$C$39,0),MATCH(DATEDIF('Development Costs'!$K70,'Development Costs'!CZ$11,"m")+1,'S-Curve'!$C$3:$AM$3,0)),0))</f>
        <v>0</v>
      </c>
      <c r="DA70" s="99">
        <f>IF($N70="Equal",IF(AND(DA$11&gt;$K70,EOMONTH($M70,0)&gt;=DA$11),($F70-$O70)/$L70,0),IFERROR(($F70-$O70)*INDEX('S-Curve'!$C$3:$AM$39,MATCH('Development Costs'!$L70,'S-Curve'!$C$3:$C$39,0),MATCH(DATEDIF('Development Costs'!$K70,'Development Costs'!DA$11,"m")+1,'S-Curve'!$C$3:$AM$3,0)),0))</f>
        <v>0</v>
      </c>
      <c r="DB70" s="99">
        <f>IF($N70="Equal",IF(AND(DB$11&gt;$K70,EOMONTH($M70,0)&gt;=DB$11),($F70-$O70)/$L70,0),IFERROR(($F70-$O70)*INDEX('S-Curve'!$C$3:$AM$39,MATCH('Development Costs'!$L70,'S-Curve'!$C$3:$C$39,0),MATCH(DATEDIF('Development Costs'!$K70,'Development Costs'!DB$11,"m")+1,'S-Curve'!$C$3:$AM$3,0)),0))</f>
        <v>0</v>
      </c>
      <c r="DC70" s="99">
        <f>IF($N70="Equal",IF(AND(DC$11&gt;$K70,EOMONTH($M70,0)&gt;=DC$11),($F70-$O70)/$L70,0),IFERROR(($F70-$O70)*INDEX('S-Curve'!$C$3:$AM$39,MATCH('Development Costs'!$L70,'S-Curve'!$C$3:$C$39,0),MATCH(DATEDIF('Development Costs'!$K70,'Development Costs'!DC$11,"m")+1,'S-Curve'!$C$3:$AM$3,0)),0))</f>
        <v>0</v>
      </c>
      <c r="DD70" s="99">
        <f>IF($N70="Equal",IF(AND(DD$11&gt;$K70,EOMONTH($M70,0)&gt;=DD$11),($F70-$O70)/$L70,0),IFERROR(($F70-$O70)*INDEX('S-Curve'!$C$3:$AM$39,MATCH('Development Costs'!$L70,'S-Curve'!$C$3:$C$39,0),MATCH(DATEDIF('Development Costs'!$K70,'Development Costs'!DD$11,"m")+1,'S-Curve'!$C$3:$AM$3,0)),0))</f>
        <v>0</v>
      </c>
      <c r="DE70" s="99">
        <f>IF($N70="Equal",IF(AND(DE$11&gt;$K70,EOMONTH($M70,0)&gt;=DE$11),($F70-$O70)/$L70,0),IFERROR(($F70-$O70)*INDEX('S-Curve'!$C$3:$AM$39,MATCH('Development Costs'!$L70,'S-Curve'!$C$3:$C$39,0),MATCH(DATEDIF('Development Costs'!$K70,'Development Costs'!DE$11,"m")+1,'S-Curve'!$C$3:$AM$3,0)),0))</f>
        <v>0</v>
      </c>
      <c r="DF70" s="99">
        <f>IF($N70="Equal",IF(AND(DF$11&gt;$K70,EOMONTH($M70,0)&gt;=DF$11),($F70-$O70)/$L70,0),IFERROR(($F70-$O70)*INDEX('S-Curve'!$C$3:$AM$39,MATCH('Development Costs'!$L70,'S-Curve'!$C$3:$C$39,0),MATCH(DATEDIF('Development Costs'!$K70,'Development Costs'!DF$11,"m")+1,'S-Curve'!$C$3:$AM$3,0)),0))</f>
        <v>0</v>
      </c>
      <c r="DG70" s="99">
        <f>IF($N70="Equal",IF(AND(DG$11&gt;$K70,EOMONTH($M70,0)&gt;=DG$11),($F70-$O70)/$L70,0),IFERROR(($F70-$O70)*INDEX('S-Curve'!$C$3:$AM$39,MATCH('Development Costs'!$L70,'S-Curve'!$C$3:$C$39,0),MATCH(DATEDIF('Development Costs'!$K70,'Development Costs'!DG$11,"m")+1,'S-Curve'!$C$3:$AM$3,0)),0))</f>
        <v>0</v>
      </c>
      <c r="DH70" s="99">
        <f>IF($N70="Equal",IF(AND(DH$11&gt;$K70,EOMONTH($M70,0)&gt;=DH$11),($F70-$O70)/$L70,0),IFERROR(($F70-$O70)*INDEX('S-Curve'!$C$3:$AM$39,MATCH('Development Costs'!$L70,'S-Curve'!$C$3:$C$39,0),MATCH(DATEDIF('Development Costs'!$K70,'Development Costs'!DH$11,"m")+1,'S-Curve'!$C$3:$AM$3,0)),0))</f>
        <v>0</v>
      </c>
      <c r="DI70" s="99">
        <f>IF($N70="Equal",IF(AND(DI$11&gt;$K70,EOMONTH($M70,0)&gt;=DI$11),($F70-$O70)/$L70,0),IFERROR(($F70-$O70)*INDEX('S-Curve'!$C$3:$AM$39,MATCH('Development Costs'!$L70,'S-Curve'!$C$3:$C$39,0),MATCH(DATEDIF('Development Costs'!$K70,'Development Costs'!DI$11,"m")+1,'S-Curve'!$C$3:$AM$3,0)),0))</f>
        <v>0</v>
      </c>
      <c r="DJ70" s="99">
        <f>IF($N70="Equal",IF(AND(DJ$11&gt;$K70,EOMONTH($M70,0)&gt;=DJ$11),($F70-$O70)/$L70,0),IFERROR(($F70-$O70)*INDEX('S-Curve'!$C$3:$AM$39,MATCH('Development Costs'!$L70,'S-Curve'!$C$3:$C$39,0),MATCH(DATEDIF('Development Costs'!$K70,'Development Costs'!DJ$11,"m")+1,'S-Curve'!$C$3:$AM$3,0)),0))</f>
        <v>0</v>
      </c>
      <c r="DK70" s="99">
        <f>IF($N70="Equal",IF(AND(DK$11&gt;$K70,EOMONTH($M70,0)&gt;=DK$11),($F70-$O70)/$L70,0),IFERROR(($F70-$O70)*INDEX('S-Curve'!$C$3:$AM$39,MATCH('Development Costs'!$L70,'S-Curve'!$C$3:$C$39,0),MATCH(DATEDIF('Development Costs'!$K70,'Development Costs'!DK$11,"m")+1,'S-Curve'!$C$3:$AM$3,0)),0))</f>
        <v>0</v>
      </c>
      <c r="DL70" s="99">
        <f>IF($N70="Equal",IF(AND(DL$11&gt;$K70,EOMONTH($M70,0)&gt;=DL$11),($F70-$O70)/$L70,0),IFERROR(($F70-$O70)*INDEX('S-Curve'!$C$3:$AM$39,MATCH('Development Costs'!$L70,'S-Curve'!$C$3:$C$39,0),MATCH(DATEDIF('Development Costs'!$K70,'Development Costs'!DL$11,"m")+1,'S-Curve'!$C$3:$AM$3,0)),0))</f>
        <v>0</v>
      </c>
      <c r="DM70" s="99">
        <f>IF($N70="Equal",IF(AND(DM$11&gt;$K70,EOMONTH($M70,0)&gt;=DM$11),($F70-$O70)/$L70,0),IFERROR(($F70-$O70)*INDEX('S-Curve'!$C$3:$AM$39,MATCH('Development Costs'!$L70,'S-Curve'!$C$3:$C$39,0),MATCH(DATEDIF('Development Costs'!$K70,'Development Costs'!DM$11,"m")+1,'S-Curve'!$C$3:$AM$3,0)),0))</f>
        <v>0</v>
      </c>
      <c r="DN70" s="99">
        <f>IF($N70="Equal",IF(AND(DN$11&gt;$K70,EOMONTH($M70,0)&gt;=DN$11),($F70-$O70)/$L70,0),IFERROR(($F70-$O70)*INDEX('S-Curve'!$C$3:$AM$39,MATCH('Development Costs'!$L70,'S-Curve'!$C$3:$C$39,0),MATCH(DATEDIF('Development Costs'!$K70,'Development Costs'!DN$11,"m")+1,'S-Curve'!$C$3:$AM$3,0)),0))</f>
        <v>0</v>
      </c>
      <c r="DO70" s="99">
        <f>IF($N70="Equal",IF(AND(DO$11&gt;$K70,EOMONTH($M70,0)&gt;=DO$11),($F70-$O70)/$L70,0),IFERROR(($F70-$O70)*INDEX('S-Curve'!$C$3:$AM$39,MATCH('Development Costs'!$L70,'S-Curve'!$C$3:$C$39,0),MATCH(DATEDIF('Development Costs'!$K70,'Development Costs'!DO$11,"m")+1,'S-Curve'!$C$3:$AM$3,0)),0))</f>
        <v>0</v>
      </c>
      <c r="DP70" s="99">
        <f>IF($N70="Equal",IF(AND(DP$11&gt;$K70,EOMONTH($M70,0)&gt;=DP$11),($F70-$O70)/$L70,0),IFERROR(($F70-$O70)*INDEX('S-Curve'!$C$3:$AM$39,MATCH('Development Costs'!$L70,'S-Curve'!$C$3:$C$39,0),MATCH(DATEDIF('Development Costs'!$K70,'Development Costs'!DP$11,"m")+1,'S-Curve'!$C$3:$AM$3,0)),0))</f>
        <v>0</v>
      </c>
      <c r="DQ70" s="99">
        <f>IF($N70="Equal",IF(AND(DQ$11&gt;$K70,EOMONTH($M70,0)&gt;=DQ$11),($F70-$O70)/$L70,0),IFERROR(($F70-$O70)*INDEX('S-Curve'!$C$3:$AM$39,MATCH('Development Costs'!$L70,'S-Curve'!$C$3:$C$39,0),MATCH(DATEDIF('Development Costs'!$K70,'Development Costs'!DQ$11,"m")+1,'S-Curve'!$C$3:$AM$3,0)),0))</f>
        <v>0</v>
      </c>
      <c r="DR70" s="99">
        <f>IF($N70="Equal",IF(AND(DR$11&gt;$K70,EOMONTH($M70,0)&gt;=DR$11),($F70-$O70)/$L70,0),IFERROR(($F70-$O70)*INDEX('S-Curve'!$C$3:$AM$39,MATCH('Development Costs'!$L70,'S-Curve'!$C$3:$C$39,0),MATCH(DATEDIF('Development Costs'!$K70,'Development Costs'!DR$11,"m")+1,'S-Curve'!$C$3:$AM$3,0)),0))</f>
        <v>0</v>
      </c>
      <c r="DS70" s="99">
        <f>IF($N70="Equal",IF(AND(DS$11&gt;$K70,EOMONTH($M70,0)&gt;=DS$11),($F70-$O70)/$L70,0),IFERROR(($F70-$O70)*INDEX('S-Curve'!$C$3:$AM$39,MATCH('Development Costs'!$L70,'S-Curve'!$C$3:$C$39,0),MATCH(DATEDIF('Development Costs'!$K70,'Development Costs'!DS$11,"m")+1,'S-Curve'!$C$3:$AM$3,0)),0))</f>
        <v>0</v>
      </c>
      <c r="DT70" s="99">
        <f>IF($N70="Equal",IF(AND(DT$11&gt;$K70,EOMONTH($M70,0)&gt;=DT$11),($F70-$O70)/$L70,0),IFERROR(($F70-$O70)*INDEX('S-Curve'!$C$3:$AM$39,MATCH('Development Costs'!$L70,'S-Curve'!$C$3:$C$39,0),MATCH(DATEDIF('Development Costs'!$K70,'Development Costs'!DT$11,"m")+1,'S-Curve'!$C$3:$AM$3,0)),0))</f>
        <v>0</v>
      </c>
      <c r="DU70" s="99">
        <f>IF($N70="Equal",IF(AND(DU$11&gt;$K70,EOMONTH($M70,0)&gt;=DU$11),($F70-$O70)/$L70,0),IFERROR(($F70-$O70)*INDEX('S-Curve'!$C$3:$AM$39,MATCH('Development Costs'!$L70,'S-Curve'!$C$3:$C$39,0),MATCH(DATEDIF('Development Costs'!$K70,'Development Costs'!DU$11,"m")+1,'S-Curve'!$C$3:$AM$3,0)),0))</f>
        <v>0</v>
      </c>
      <c r="DV70" s="99">
        <f>IF($N70="Equal",IF(AND(DV$11&gt;$K70,EOMONTH($M70,0)&gt;=DV$11),($F70-$O70)/$L70,0),IFERROR(($F70-$O70)*INDEX('S-Curve'!$C$3:$AM$39,MATCH('Development Costs'!$L70,'S-Curve'!$C$3:$C$39,0),MATCH(DATEDIF('Development Costs'!$K70,'Development Costs'!DV$11,"m")+1,'S-Curve'!$C$3:$AM$3,0)),0))</f>
        <v>0</v>
      </c>
      <c r="DW70" s="99">
        <f>IF($N70="Equal",IF(AND(DW$11&gt;$K70,EOMONTH($M70,0)&gt;=DW$11),($F70-$O70)/$L70,0),IFERROR(($F70-$O70)*INDEX('S-Curve'!$C$3:$AM$39,MATCH('Development Costs'!$L70,'S-Curve'!$C$3:$C$39,0),MATCH(DATEDIF('Development Costs'!$K70,'Development Costs'!DW$11,"m")+1,'S-Curve'!$C$3:$AM$3,0)),0))</f>
        <v>0</v>
      </c>
      <c r="DX70" s="99">
        <f>IF($N70="Equal",IF(AND(DX$11&gt;$K70,EOMONTH($M70,0)&gt;=DX$11),($F70-$O70)/$L70,0),IFERROR(($F70-$O70)*INDEX('S-Curve'!$C$3:$AM$39,MATCH('Development Costs'!$L70,'S-Curve'!$C$3:$C$39,0),MATCH(DATEDIF('Development Costs'!$K70,'Development Costs'!DX$11,"m")+1,'S-Curve'!$C$3:$AM$3,0)),0))</f>
        <v>0</v>
      </c>
      <c r="DY70" s="99">
        <f>IF($N70="Equal",IF(AND(DY$11&gt;$K70,EOMONTH($M70,0)&gt;=DY$11),($F70-$O70)/$L70,0),IFERROR(($F70-$O70)*INDEX('S-Curve'!$C$3:$AM$39,MATCH('Development Costs'!$L70,'S-Curve'!$C$3:$C$39,0),MATCH(DATEDIF('Development Costs'!$K70,'Development Costs'!DY$11,"m")+1,'S-Curve'!$C$3:$AM$3,0)),0))</f>
        <v>0</v>
      </c>
      <c r="DZ70" s="99">
        <f>IF($N70="Equal",IF(AND(DZ$11&gt;$K70,EOMONTH($M70,0)&gt;=DZ$11),($F70-$O70)/$L70,0),IFERROR(($F70-$O70)*INDEX('S-Curve'!$C$3:$AM$39,MATCH('Development Costs'!$L70,'S-Curve'!$C$3:$C$39,0),MATCH(DATEDIF('Development Costs'!$K70,'Development Costs'!DZ$11,"m")+1,'S-Curve'!$C$3:$AM$3,0)),0))</f>
        <v>0</v>
      </c>
      <c r="EA70" s="99">
        <f>IF($N70="Equal",IF(AND(EA$11&gt;$K70,EOMONTH($M70,0)&gt;=EA$11),($F70-$O70)/$L70,0),IFERROR(($F70-$O70)*INDEX('S-Curve'!$C$3:$AM$39,MATCH('Development Costs'!$L70,'S-Curve'!$C$3:$C$39,0),MATCH(DATEDIF('Development Costs'!$K70,'Development Costs'!EA$11,"m")+1,'S-Curve'!$C$3:$AM$3,0)),0))</f>
        <v>0</v>
      </c>
      <c r="EB70" s="99">
        <f>IF($N70="Equal",IF(AND(EB$11&gt;$K70,EOMONTH($M70,0)&gt;=EB$11),($F70-$O70)/$L70,0),IFERROR(($F70-$O70)*INDEX('S-Curve'!$C$3:$AM$39,MATCH('Development Costs'!$L70,'S-Curve'!$C$3:$C$39,0),MATCH(DATEDIF('Development Costs'!$K70,'Development Costs'!EB$11,"m")+1,'S-Curve'!$C$3:$AM$3,0)),0))</f>
        <v>0</v>
      </c>
      <c r="EC70" s="99">
        <f>IF($N70="Equal",IF(AND(EC$11&gt;$K70,EOMONTH($M70,0)&gt;=EC$11),($F70-$O70)/$L70,0),IFERROR(($F70-$O70)*INDEX('S-Curve'!$C$3:$AM$39,MATCH('Development Costs'!$L70,'S-Curve'!$C$3:$C$39,0),MATCH(DATEDIF('Development Costs'!$K70,'Development Costs'!EC$11,"m")+1,'S-Curve'!$C$3:$AM$3,0)),0))</f>
        <v>0</v>
      </c>
      <c r="ED70" s="99">
        <f>IF($N70="Equal",IF(AND(ED$11&gt;$K70,EOMONTH($M70,0)&gt;=ED$11),($F70-$O70)/$L70,0),IFERROR(($F70-$O70)*INDEX('S-Curve'!$C$3:$AM$39,MATCH('Development Costs'!$L70,'S-Curve'!$C$3:$C$39,0),MATCH(DATEDIF('Development Costs'!$K70,'Development Costs'!ED$11,"m")+1,'S-Curve'!$C$3:$AM$3,0)),0))</f>
        <v>0</v>
      </c>
      <c r="EE70" s="99">
        <f>IF($N70="Equal",IF(AND(EE$11&gt;$K70,EOMONTH($M70,0)&gt;=EE$11),($F70-$O70)/$L70,0),IFERROR(($F70-$O70)*INDEX('S-Curve'!$C$3:$AM$39,MATCH('Development Costs'!$L70,'S-Curve'!$C$3:$C$39,0),MATCH(DATEDIF('Development Costs'!$K70,'Development Costs'!EE$11,"m")+1,'S-Curve'!$C$3:$AM$3,0)),0))</f>
        <v>0</v>
      </c>
      <c r="EF70" s="99">
        <f>IF($N70="Equal",IF(AND(EF$11&gt;$K70,EOMONTH($M70,0)&gt;=EF$11),($F70-$O70)/$L70,0),IFERROR(($F70-$O70)*INDEX('S-Curve'!$C$3:$AM$39,MATCH('Development Costs'!$L70,'S-Curve'!$C$3:$C$39,0),MATCH(DATEDIF('Development Costs'!$K70,'Development Costs'!EF$11,"m")+1,'S-Curve'!$C$3:$AM$3,0)),0))</f>
        <v>0</v>
      </c>
      <c r="EG70" s="99">
        <f>IF(EC70="Equal",IF(AND(EG$11&gt;$K70,EOMONTH($M70,0)&gt;=EG$11),($F70-$O70)/$L70,0),IFERROR(($F70-$O70)*INDEX('S-Curve'!$C$3:$AM$39,MATCH('Development Costs'!$L70,'S-Curve'!$C$3:$C$39,0),MATCH(DATEDIF('Development Costs'!$K70,'Development Costs'!EG$11,"m")+1,'S-Curve'!$C$3:$AM$3,0)),0))</f>
        <v>0</v>
      </c>
    </row>
    <row r="71" spans="2:137">
      <c r="B71" s="5" t="s">
        <v>368</v>
      </c>
      <c r="F71" s="71">
        <v>0</v>
      </c>
      <c r="G71" s="105">
        <f t="shared" si="31"/>
        <v>0</v>
      </c>
      <c r="H71" s="99">
        <f>F71/Assumptions!$D$60</f>
        <v>0</v>
      </c>
      <c r="I71" s="32">
        <f t="shared" ca="1" si="28"/>
        <v>0</v>
      </c>
      <c r="K71" s="73">
        <f>Assumptions!$D$16</f>
        <v>46204</v>
      </c>
      <c r="L71" s="155">
        <f>Assumptions!$D$17</f>
        <v>23</v>
      </c>
      <c r="M71" s="149">
        <f t="shared" si="32"/>
        <v>46874</v>
      </c>
      <c r="N71" s="70" t="s">
        <v>400</v>
      </c>
      <c r="O71" s="71">
        <v>0</v>
      </c>
      <c r="P71" s="1" t="str">
        <f t="shared" si="8"/>
        <v/>
      </c>
      <c r="Q71" s="99">
        <f t="shared" si="33"/>
        <v>0</v>
      </c>
      <c r="R71" s="99">
        <f>IF($N71="Equal",IF(AND(R$11&gt;$K71,EOMONTH($M71,0)&gt;=R$11),($F71-$O71)/$L71,0),IFERROR(($F71-$O71)*INDEX('S-Curve'!$C$3:$AM$39,MATCH('Development Costs'!$L71,'S-Curve'!$C$3:$C$39,0),MATCH(DATEDIF('Development Costs'!$K71,'Development Costs'!R$11,"m")+1,'S-Curve'!$C$3:$AM$3,0)),0))</f>
        <v>0</v>
      </c>
      <c r="S71" s="99">
        <f>IF($N71="Equal",IF(AND(S$11&gt;$K71,EOMONTH($M71,0)&gt;=S$11),($F71-$O71)/$L71,0),IFERROR(($F71-$O71)*INDEX('S-Curve'!$C$3:$AM$39,MATCH('Development Costs'!$L71,'S-Curve'!$C$3:$C$39,0),MATCH(DATEDIF('Development Costs'!$K71,'Development Costs'!S$11,"m")+1,'S-Curve'!$C$3:$AM$3,0)),0))</f>
        <v>0</v>
      </c>
      <c r="T71" s="99">
        <f>IF($N71="Equal",IF(AND(T$11&gt;$K71,EOMONTH($M71,0)&gt;=T$11),($F71-$O71)/$L71,0),IFERROR(($F71-$O71)*INDEX('S-Curve'!$C$3:$AM$39,MATCH('Development Costs'!$L71,'S-Curve'!$C$3:$C$39,0),MATCH(DATEDIF('Development Costs'!$K71,'Development Costs'!T$11,"m")+1,'S-Curve'!$C$3:$AM$3,0)),0))</f>
        <v>0</v>
      </c>
      <c r="U71" s="99">
        <f>IF($N71="Equal",IF(AND(U$11&gt;$K71,EOMONTH($M71,0)&gt;=U$11),($F71-$O71)/$L71,0),IFERROR(($F71-$O71)*INDEX('S-Curve'!$C$3:$AM$39,MATCH('Development Costs'!$L71,'S-Curve'!$C$3:$C$39,0),MATCH(DATEDIF('Development Costs'!$K71,'Development Costs'!U$11,"m")+1,'S-Curve'!$C$3:$AM$3,0)),0))</f>
        <v>0</v>
      </c>
      <c r="V71" s="99">
        <f>IF($N71="Equal",IF(AND(V$11&gt;$K71,EOMONTH($M71,0)&gt;=V$11),($F71-$O71)/$L71,0),IFERROR(($F71-$O71)*INDEX('S-Curve'!$C$3:$AM$39,MATCH('Development Costs'!$L71,'S-Curve'!$C$3:$C$39,0),MATCH(DATEDIF('Development Costs'!$K71,'Development Costs'!V$11,"m")+1,'S-Curve'!$C$3:$AM$3,0)),0))</f>
        <v>0</v>
      </c>
      <c r="W71" s="99">
        <f>IF($N71="Equal",IF(AND(W$11&gt;$K71,EOMONTH($M71,0)&gt;=W$11),($F71-$O71)/$L71,0),IFERROR(($F71-$O71)*INDEX('S-Curve'!$C$3:$AM$39,MATCH('Development Costs'!$L71,'S-Curve'!$C$3:$C$39,0),MATCH(DATEDIF('Development Costs'!$K71,'Development Costs'!W$11,"m")+1,'S-Curve'!$C$3:$AM$3,0)),0))</f>
        <v>0</v>
      </c>
      <c r="X71" s="99">
        <f>IF($N71="Equal",IF(AND(X$11&gt;$K71,EOMONTH($M71,0)&gt;=X$11),($F71-$O71)/$L71,0),IFERROR(($F71-$O71)*INDEX('S-Curve'!$C$3:$AM$39,MATCH('Development Costs'!$L71,'S-Curve'!$C$3:$C$39,0),MATCH(DATEDIF('Development Costs'!$K71,'Development Costs'!X$11,"m")+1,'S-Curve'!$C$3:$AM$3,0)),0))</f>
        <v>0</v>
      </c>
      <c r="Y71" s="99">
        <f>IF($N71="Equal",IF(AND(Y$11&gt;$K71,EOMONTH($M71,0)&gt;=Y$11),($F71-$O71)/$L71,0),IFERROR(($F71-$O71)*INDEX('S-Curve'!$C$3:$AM$39,MATCH('Development Costs'!$L71,'S-Curve'!$C$3:$C$39,0),MATCH(DATEDIF('Development Costs'!$K71,'Development Costs'!Y$11,"m")+1,'S-Curve'!$C$3:$AM$3,0)),0))</f>
        <v>0</v>
      </c>
      <c r="Z71" s="99">
        <f>IF($N71="Equal",IF(AND(Z$11&gt;$K71,EOMONTH($M71,0)&gt;=Z$11),($F71-$O71)/$L71,0),IFERROR(($F71-$O71)*INDEX('S-Curve'!$C$3:$AM$39,MATCH('Development Costs'!$L71,'S-Curve'!$C$3:$C$39,0),MATCH(DATEDIF('Development Costs'!$K71,'Development Costs'!Z$11,"m")+1,'S-Curve'!$C$3:$AM$3,0)),0))</f>
        <v>0</v>
      </c>
      <c r="AA71" s="99">
        <f>IF($N71="Equal",IF(AND(AA$11&gt;$K71,EOMONTH($M71,0)&gt;=AA$11),($F71-$O71)/$L71,0),IFERROR(($F71-$O71)*INDEX('S-Curve'!$C$3:$AM$39,MATCH('Development Costs'!$L71,'S-Curve'!$C$3:$C$39,0),MATCH(DATEDIF('Development Costs'!$K71,'Development Costs'!AA$11,"m")+1,'S-Curve'!$C$3:$AM$3,0)),0))</f>
        <v>0</v>
      </c>
      <c r="AB71" s="99">
        <f>IF($N71="Equal",IF(AND(AB$11&gt;$K71,EOMONTH($M71,0)&gt;=AB$11),($F71-$O71)/$L71,0),IFERROR(($F71-$O71)*INDEX('S-Curve'!$C$3:$AM$39,MATCH('Development Costs'!$L71,'S-Curve'!$C$3:$C$39,0),MATCH(DATEDIF('Development Costs'!$K71,'Development Costs'!AB$11,"m")+1,'S-Curve'!$C$3:$AM$3,0)),0))</f>
        <v>0</v>
      </c>
      <c r="AC71" s="99">
        <f>IF($N71="Equal",IF(AND(AC$11&gt;$K71,EOMONTH($M71,0)&gt;=AC$11),($F71-$O71)/$L71,0),IFERROR(($F71-$O71)*INDEX('S-Curve'!$C$3:$AM$39,MATCH('Development Costs'!$L71,'S-Curve'!$C$3:$C$39,0),MATCH(DATEDIF('Development Costs'!$K71,'Development Costs'!AC$11,"m")+1,'S-Curve'!$C$3:$AM$3,0)),0))</f>
        <v>0</v>
      </c>
      <c r="AD71" s="99">
        <f>IF($N71="Equal",IF(AND(AD$11&gt;$K71,EOMONTH($M71,0)&gt;=AD$11),($F71-$O71)/$L71,0),IFERROR(($F71-$O71)*INDEX('S-Curve'!$C$3:$AM$39,MATCH('Development Costs'!$L71,'S-Curve'!$C$3:$C$39,0),MATCH(DATEDIF('Development Costs'!$K71,'Development Costs'!AD$11,"m")+1,'S-Curve'!$C$3:$AM$3,0)),0))</f>
        <v>0</v>
      </c>
      <c r="AE71" s="99">
        <f>IF($N71="Equal",IF(AND(AE$11&gt;$K71,EOMONTH($M71,0)&gt;=AE$11),($F71-$O71)/$L71,0),IFERROR(($F71-$O71)*INDEX('S-Curve'!$C$3:$AM$39,MATCH('Development Costs'!$L71,'S-Curve'!$C$3:$C$39,0),MATCH(DATEDIF('Development Costs'!$K71,'Development Costs'!AE$11,"m")+1,'S-Curve'!$C$3:$AM$3,0)),0))</f>
        <v>0</v>
      </c>
      <c r="AF71" s="99">
        <f>IF($N71="Equal",IF(AND(AF$11&gt;$K71,EOMONTH($M71,0)&gt;=AF$11),($F71-$O71)/$L71,0),IFERROR(($F71-$O71)*INDEX('S-Curve'!$C$3:$AM$39,MATCH('Development Costs'!$L71,'S-Curve'!$C$3:$C$39,0),MATCH(DATEDIF('Development Costs'!$K71,'Development Costs'!AF$11,"m")+1,'S-Curve'!$C$3:$AM$3,0)),0))</f>
        <v>0</v>
      </c>
      <c r="AG71" s="99">
        <f>IF($N71="Equal",IF(AND(AG$11&gt;$K71,EOMONTH($M71,0)&gt;=AG$11),($F71-$O71)/$L71,0),IFERROR(($F71-$O71)*INDEX('S-Curve'!$C$3:$AM$39,MATCH('Development Costs'!$L71,'S-Curve'!$C$3:$C$39,0),MATCH(DATEDIF('Development Costs'!$K71,'Development Costs'!AG$11,"m")+1,'S-Curve'!$C$3:$AM$3,0)),0))</f>
        <v>0</v>
      </c>
      <c r="AH71" s="99">
        <f>IF($N71="Equal",IF(AND(AH$11&gt;$K71,EOMONTH($M71,0)&gt;=AH$11),($F71-$O71)/$L71,0),IFERROR(($F71-$O71)*INDEX('S-Curve'!$C$3:$AM$39,MATCH('Development Costs'!$L71,'S-Curve'!$C$3:$C$39,0),MATCH(DATEDIF('Development Costs'!$K71,'Development Costs'!AH$11,"m")+1,'S-Curve'!$C$3:$AM$3,0)),0))</f>
        <v>0</v>
      </c>
      <c r="AI71" s="99">
        <f>IF($N71="Equal",IF(AND(AI$11&gt;$K71,EOMONTH($M71,0)&gt;=AI$11),($F71-$O71)/$L71,0),IFERROR(($F71-$O71)*INDEX('S-Curve'!$C$3:$AM$39,MATCH('Development Costs'!$L71,'S-Curve'!$C$3:$C$39,0),MATCH(DATEDIF('Development Costs'!$K71,'Development Costs'!AI$11,"m")+1,'S-Curve'!$C$3:$AM$3,0)),0))</f>
        <v>0</v>
      </c>
      <c r="AJ71" s="99">
        <f>IF($N71="Equal",IF(AND(AJ$11&gt;$K71,EOMONTH($M71,0)&gt;=AJ$11),($F71-$O71)/$L71,0),IFERROR(($F71-$O71)*INDEX('S-Curve'!$C$3:$AM$39,MATCH('Development Costs'!$L71,'S-Curve'!$C$3:$C$39,0),MATCH(DATEDIF('Development Costs'!$K71,'Development Costs'!AJ$11,"m")+1,'S-Curve'!$C$3:$AM$3,0)),0))</f>
        <v>0</v>
      </c>
      <c r="AK71" s="99">
        <f>IF($N71="Equal",IF(AND(AK$11&gt;$K71,EOMONTH($M71,0)&gt;=AK$11),($F71-$O71)/$L71,0),IFERROR(($F71-$O71)*INDEX('S-Curve'!$C$3:$AM$39,MATCH('Development Costs'!$L71,'S-Curve'!$C$3:$C$39,0),MATCH(DATEDIF('Development Costs'!$K71,'Development Costs'!AK$11,"m")+1,'S-Curve'!$C$3:$AM$3,0)),0))</f>
        <v>0</v>
      </c>
      <c r="AL71" s="99">
        <f>IF($N71="Equal",IF(AND(AL$11&gt;$K71,EOMONTH($M71,0)&gt;=AL$11),($F71-$O71)/$L71,0),IFERROR(($F71-$O71)*INDEX('S-Curve'!$C$3:$AM$39,MATCH('Development Costs'!$L71,'S-Curve'!$C$3:$C$39,0),MATCH(DATEDIF('Development Costs'!$K71,'Development Costs'!AL$11,"m")+1,'S-Curve'!$C$3:$AM$3,0)),0))</f>
        <v>0</v>
      </c>
      <c r="AM71" s="99">
        <f>IF($N71="Equal",IF(AND(AM$11&gt;$K71,EOMONTH($M71,0)&gt;=AM$11),($F71-$O71)/$L71,0),IFERROR(($F71-$O71)*INDEX('S-Curve'!$C$3:$AM$39,MATCH('Development Costs'!$L71,'S-Curve'!$C$3:$C$39,0),MATCH(DATEDIF('Development Costs'!$K71,'Development Costs'!AM$11,"m")+1,'S-Curve'!$C$3:$AM$3,0)),0))</f>
        <v>0</v>
      </c>
      <c r="AN71" s="99">
        <f>IF($N71="Equal",IF(AND(AN$11&gt;$K71,EOMONTH($M71,0)&gt;=AN$11),($F71-$O71)/$L71,0),IFERROR(($F71-$O71)*INDEX('S-Curve'!$C$3:$AM$39,MATCH('Development Costs'!$L71,'S-Curve'!$C$3:$C$39,0),MATCH(DATEDIF('Development Costs'!$K71,'Development Costs'!AN$11,"m")+1,'S-Curve'!$C$3:$AM$3,0)),0))</f>
        <v>0</v>
      </c>
      <c r="AO71" s="99">
        <f>IF($N71="Equal",IF(AND(AO$11&gt;$K71,EOMONTH($M71,0)&gt;=AO$11),($F71-$O71)/$L71,0),IFERROR(($F71-$O71)*INDEX('S-Curve'!$C$3:$AM$39,MATCH('Development Costs'!$L71,'S-Curve'!$C$3:$C$39,0),MATCH(DATEDIF('Development Costs'!$K71,'Development Costs'!AO$11,"m")+1,'S-Curve'!$C$3:$AM$3,0)),0))</f>
        <v>0</v>
      </c>
      <c r="AP71" s="99">
        <f>IF($N71="Equal",IF(AND(AP$11&gt;$K71,EOMONTH($M71,0)&gt;=AP$11),($F71-$O71)/$L71,0),IFERROR(($F71-$O71)*INDEX('S-Curve'!$C$3:$AM$39,MATCH('Development Costs'!$L71,'S-Curve'!$C$3:$C$39,0),MATCH(DATEDIF('Development Costs'!$K71,'Development Costs'!AP$11,"m")+1,'S-Curve'!$C$3:$AM$3,0)),0))</f>
        <v>0</v>
      </c>
      <c r="AQ71" s="99">
        <f>IF($N71="Equal",IF(AND(AQ$11&gt;$K71,EOMONTH($M71,0)&gt;=AQ$11),($F71-$O71)/$L71,0),IFERROR(($F71-$O71)*INDEX('S-Curve'!$C$3:$AM$39,MATCH('Development Costs'!$L71,'S-Curve'!$C$3:$C$39,0),MATCH(DATEDIF('Development Costs'!$K71,'Development Costs'!AQ$11,"m")+1,'S-Curve'!$C$3:$AM$3,0)),0))</f>
        <v>0</v>
      </c>
      <c r="AR71" s="99">
        <f>IF($N71="Equal",IF(AND(AR$11&gt;$K71,EOMONTH($M71,0)&gt;=AR$11),($F71-$O71)/$L71,0),IFERROR(($F71-$O71)*INDEX('S-Curve'!$C$3:$AM$39,MATCH('Development Costs'!$L71,'S-Curve'!$C$3:$C$39,0),MATCH(DATEDIF('Development Costs'!$K71,'Development Costs'!AR$11,"m")+1,'S-Curve'!$C$3:$AM$3,0)),0))</f>
        <v>0</v>
      </c>
      <c r="AS71" s="99">
        <f>IF($N71="Equal",IF(AND(AS$11&gt;$K71,EOMONTH($M71,0)&gt;=AS$11),($F71-$O71)/$L71,0),IFERROR(($F71-$O71)*INDEX('S-Curve'!$C$3:$AM$39,MATCH('Development Costs'!$L71,'S-Curve'!$C$3:$C$39,0),MATCH(DATEDIF('Development Costs'!$K71,'Development Costs'!AS$11,"m")+1,'S-Curve'!$C$3:$AM$3,0)),0))</f>
        <v>0</v>
      </c>
      <c r="AT71" s="99">
        <f>IF($N71="Equal",IF(AND(AT$11&gt;$K71,EOMONTH($M71,0)&gt;=AT$11),($F71-$O71)/$L71,0),IFERROR(($F71-$O71)*INDEX('S-Curve'!$C$3:$AM$39,MATCH('Development Costs'!$L71,'S-Curve'!$C$3:$C$39,0),MATCH(DATEDIF('Development Costs'!$K71,'Development Costs'!AT$11,"m")+1,'S-Curve'!$C$3:$AM$3,0)),0))</f>
        <v>0</v>
      </c>
      <c r="AU71" s="99">
        <f>IF($N71="Equal",IF(AND(AU$11&gt;$K71,EOMONTH($M71,0)&gt;=AU$11),($F71-$O71)/$L71,0),IFERROR(($F71-$O71)*INDEX('S-Curve'!$C$3:$AM$39,MATCH('Development Costs'!$L71,'S-Curve'!$C$3:$C$39,0),MATCH(DATEDIF('Development Costs'!$K71,'Development Costs'!AU$11,"m")+1,'S-Curve'!$C$3:$AM$3,0)),0))</f>
        <v>0</v>
      </c>
      <c r="AV71" s="99">
        <f>IF($N71="Equal",IF(AND(AV$11&gt;$K71,EOMONTH($M71,0)&gt;=AV$11),($F71-$O71)/$L71,0),IFERROR(($F71-$O71)*INDEX('S-Curve'!$C$3:$AM$39,MATCH('Development Costs'!$L71,'S-Curve'!$C$3:$C$39,0),MATCH(DATEDIF('Development Costs'!$K71,'Development Costs'!AV$11,"m")+1,'S-Curve'!$C$3:$AM$3,0)),0))</f>
        <v>0</v>
      </c>
      <c r="AW71" s="99">
        <f>IF($N71="Equal",IF(AND(AW$11&gt;$K71,EOMONTH($M71,0)&gt;=AW$11),($F71-$O71)/$L71,0),IFERROR(($F71-$O71)*INDEX('S-Curve'!$C$3:$AM$39,MATCH('Development Costs'!$L71,'S-Curve'!$C$3:$C$39,0),MATCH(DATEDIF('Development Costs'!$K71,'Development Costs'!AW$11,"m")+1,'S-Curve'!$C$3:$AM$3,0)),0))</f>
        <v>0</v>
      </c>
      <c r="AX71" s="99">
        <f>IF($N71="Equal",IF(AND(AX$11&gt;$K71,EOMONTH($M71,0)&gt;=AX$11),($F71-$O71)/$L71,0),IFERROR(($F71-$O71)*INDEX('S-Curve'!$C$3:$AM$39,MATCH('Development Costs'!$L71,'S-Curve'!$C$3:$C$39,0),MATCH(DATEDIF('Development Costs'!$K71,'Development Costs'!AX$11,"m")+1,'S-Curve'!$C$3:$AM$3,0)),0))</f>
        <v>0</v>
      </c>
      <c r="AY71" s="99">
        <f>IF($N71="Equal",IF(AND(AY$11&gt;$K71,EOMONTH($M71,0)&gt;=AY$11),($F71-$O71)/$L71,0),IFERROR(($F71-$O71)*INDEX('S-Curve'!$C$3:$AM$39,MATCH('Development Costs'!$L71,'S-Curve'!$C$3:$C$39,0),MATCH(DATEDIF('Development Costs'!$K71,'Development Costs'!AY$11,"m")+1,'S-Curve'!$C$3:$AM$3,0)),0))</f>
        <v>0</v>
      </c>
      <c r="AZ71" s="99">
        <f>IF($N71="Equal",IF(AND(AZ$11&gt;$K71,EOMONTH($M71,0)&gt;=AZ$11),($F71-$O71)/$L71,0),IFERROR(($F71-$O71)*INDEX('S-Curve'!$C$3:$AM$39,MATCH('Development Costs'!$L71,'S-Curve'!$C$3:$C$39,0),MATCH(DATEDIF('Development Costs'!$K71,'Development Costs'!AZ$11,"m")+1,'S-Curve'!$C$3:$AM$3,0)),0))</f>
        <v>0</v>
      </c>
      <c r="BA71" s="99">
        <f>IF($N71="Equal",IF(AND(BA$11&gt;$K71,EOMONTH($M71,0)&gt;=BA$11),($F71-$O71)/$L71,0),IFERROR(($F71-$O71)*INDEX('S-Curve'!$C$3:$AM$39,MATCH('Development Costs'!$L71,'S-Curve'!$C$3:$C$39,0),MATCH(DATEDIF('Development Costs'!$K71,'Development Costs'!BA$11,"m")+1,'S-Curve'!$C$3:$AM$3,0)),0))</f>
        <v>0</v>
      </c>
      <c r="BB71" s="99">
        <f>IF($N71="Equal",IF(AND(BB$11&gt;$K71,EOMONTH($M71,0)&gt;=BB$11),($F71-$O71)/$L71,0),IFERROR(($F71-$O71)*INDEX('S-Curve'!$C$3:$AM$39,MATCH('Development Costs'!$L71,'S-Curve'!$C$3:$C$39,0),MATCH(DATEDIF('Development Costs'!$K71,'Development Costs'!BB$11,"m")+1,'S-Curve'!$C$3:$AM$3,0)),0))</f>
        <v>0</v>
      </c>
      <c r="BC71" s="99">
        <f>IF($N71="Equal",IF(AND(BC$11&gt;$K71,EOMONTH($M71,0)&gt;=BC$11),($F71-$O71)/$L71,0),IFERROR(($F71-$O71)*INDEX('S-Curve'!$C$3:$AM$39,MATCH('Development Costs'!$L71,'S-Curve'!$C$3:$C$39,0),MATCH(DATEDIF('Development Costs'!$K71,'Development Costs'!BC$11,"m")+1,'S-Curve'!$C$3:$AM$3,0)),0))</f>
        <v>0</v>
      </c>
      <c r="BD71" s="99">
        <f>IF($N71="Equal",IF(AND(BD$11&gt;$K71,EOMONTH($M71,0)&gt;=BD$11),($F71-$O71)/$L71,0),IFERROR(($F71-$O71)*INDEX('S-Curve'!$C$3:$AM$39,MATCH('Development Costs'!$L71,'S-Curve'!$C$3:$C$39,0),MATCH(DATEDIF('Development Costs'!$K71,'Development Costs'!BD$11,"m")+1,'S-Curve'!$C$3:$AM$3,0)),0))</f>
        <v>0</v>
      </c>
      <c r="BE71" s="99">
        <f>IF($N71="Equal",IF(AND(BE$11&gt;$K71,EOMONTH($M71,0)&gt;=BE$11),($F71-$O71)/$L71,0),IFERROR(($F71-$O71)*INDEX('S-Curve'!$C$3:$AM$39,MATCH('Development Costs'!$L71,'S-Curve'!$C$3:$C$39,0),MATCH(DATEDIF('Development Costs'!$K71,'Development Costs'!BE$11,"m")+1,'S-Curve'!$C$3:$AM$3,0)),0))</f>
        <v>0</v>
      </c>
      <c r="BF71" s="99">
        <f>IF($N71="Equal",IF(AND(BF$11&gt;$K71,EOMONTH($M71,0)&gt;=BF$11),($F71-$O71)/$L71,0),IFERROR(($F71-$O71)*INDEX('S-Curve'!$C$3:$AM$39,MATCH('Development Costs'!$L71,'S-Curve'!$C$3:$C$39,0),MATCH(DATEDIF('Development Costs'!$K71,'Development Costs'!BF$11,"m")+1,'S-Curve'!$C$3:$AM$3,0)),0))</f>
        <v>0</v>
      </c>
      <c r="BG71" s="99">
        <f>IF($N71="Equal",IF(AND(BG$11&gt;$K71,EOMONTH($M71,0)&gt;=BG$11),($F71-$O71)/$L71,0),IFERROR(($F71-$O71)*INDEX('S-Curve'!$C$3:$AM$39,MATCH('Development Costs'!$L71,'S-Curve'!$C$3:$C$39,0),MATCH(DATEDIF('Development Costs'!$K71,'Development Costs'!BG$11,"m")+1,'S-Curve'!$C$3:$AM$3,0)),0))</f>
        <v>0</v>
      </c>
      <c r="BH71" s="99">
        <f>IF($N71="Equal",IF(AND(BH$11&gt;$K71,EOMONTH($M71,0)&gt;=BH$11),($F71-$O71)/$L71,0),IFERROR(($F71-$O71)*INDEX('S-Curve'!$C$3:$AM$39,MATCH('Development Costs'!$L71,'S-Curve'!$C$3:$C$39,0),MATCH(DATEDIF('Development Costs'!$K71,'Development Costs'!BH$11,"m")+1,'S-Curve'!$C$3:$AM$3,0)),0))</f>
        <v>0</v>
      </c>
      <c r="BI71" s="99">
        <f>IF($N71="Equal",IF(AND(BI$11&gt;$K71,EOMONTH($M71,0)&gt;=BI$11),($F71-$O71)/$L71,0),IFERROR(($F71-$O71)*INDEX('S-Curve'!$C$3:$AM$39,MATCH('Development Costs'!$L71,'S-Curve'!$C$3:$C$39,0),MATCH(DATEDIF('Development Costs'!$K71,'Development Costs'!BI$11,"m")+1,'S-Curve'!$C$3:$AM$3,0)),0))</f>
        <v>0</v>
      </c>
      <c r="BJ71" s="99">
        <f>IF($N71="Equal",IF(AND(BJ$11&gt;$K71,EOMONTH($M71,0)&gt;=BJ$11),($F71-$O71)/$L71,0),IFERROR(($F71-$O71)*INDEX('S-Curve'!$C$3:$AM$39,MATCH('Development Costs'!$L71,'S-Curve'!$C$3:$C$39,0),MATCH(DATEDIF('Development Costs'!$K71,'Development Costs'!BJ$11,"m")+1,'S-Curve'!$C$3:$AM$3,0)),0))</f>
        <v>0</v>
      </c>
      <c r="BK71" s="99">
        <f>IF($N71="Equal",IF(AND(BK$11&gt;$K71,EOMONTH($M71,0)&gt;=BK$11),($F71-$O71)/$L71,0),IFERROR(($F71-$O71)*INDEX('S-Curve'!$C$3:$AM$39,MATCH('Development Costs'!$L71,'S-Curve'!$C$3:$C$39,0),MATCH(DATEDIF('Development Costs'!$K71,'Development Costs'!BK$11,"m")+1,'S-Curve'!$C$3:$AM$3,0)),0))</f>
        <v>0</v>
      </c>
      <c r="BL71" s="99">
        <f>IF($N71="Equal",IF(AND(BL$11&gt;$K71,EOMONTH($M71,0)&gt;=BL$11),($F71-$O71)/$L71,0),IFERROR(($F71-$O71)*INDEX('S-Curve'!$C$3:$AM$39,MATCH('Development Costs'!$L71,'S-Curve'!$C$3:$C$39,0),MATCH(DATEDIF('Development Costs'!$K71,'Development Costs'!BL$11,"m")+1,'S-Curve'!$C$3:$AM$3,0)),0))</f>
        <v>0</v>
      </c>
      <c r="BM71" s="99">
        <f>IF($N71="Equal",IF(AND(BM$11&gt;$K71,EOMONTH($M71,0)&gt;=BM$11),($F71-$O71)/$L71,0),IFERROR(($F71-$O71)*INDEX('S-Curve'!$C$3:$AM$39,MATCH('Development Costs'!$L71,'S-Curve'!$C$3:$C$39,0),MATCH(DATEDIF('Development Costs'!$K71,'Development Costs'!BM$11,"m")+1,'S-Curve'!$C$3:$AM$3,0)),0))</f>
        <v>0</v>
      </c>
      <c r="BN71" s="99">
        <f>IF($N71="Equal",IF(AND(BN$11&gt;$K71,EOMONTH($M71,0)&gt;=BN$11),($F71-$O71)/$L71,0),IFERROR(($F71-$O71)*INDEX('S-Curve'!$C$3:$AM$39,MATCH('Development Costs'!$L71,'S-Curve'!$C$3:$C$39,0),MATCH(DATEDIF('Development Costs'!$K71,'Development Costs'!BN$11,"m")+1,'S-Curve'!$C$3:$AM$3,0)),0))</f>
        <v>0</v>
      </c>
      <c r="BO71" s="99">
        <f>IF($N71="Equal",IF(AND(BO$11&gt;$K71,EOMONTH($M71,0)&gt;=BO$11),($F71-$O71)/$L71,0),IFERROR(($F71-$O71)*INDEX('S-Curve'!$C$3:$AM$39,MATCH('Development Costs'!$L71,'S-Curve'!$C$3:$C$39,0),MATCH(DATEDIF('Development Costs'!$K71,'Development Costs'!BO$11,"m")+1,'S-Curve'!$C$3:$AM$3,0)),0))</f>
        <v>0</v>
      </c>
      <c r="BP71" s="99">
        <f>IF($N71="Equal",IF(AND(BP$11&gt;$K71,EOMONTH($M71,0)&gt;=BP$11),($F71-$O71)/$L71,0),IFERROR(($F71-$O71)*INDEX('S-Curve'!$C$3:$AM$39,MATCH('Development Costs'!$L71,'S-Curve'!$C$3:$C$39,0),MATCH(DATEDIF('Development Costs'!$K71,'Development Costs'!BP$11,"m")+1,'S-Curve'!$C$3:$AM$3,0)),0))</f>
        <v>0</v>
      </c>
      <c r="BQ71" s="99">
        <f>IF($N71="Equal",IF(AND(BQ$11&gt;$K71,EOMONTH($M71,0)&gt;=BQ$11),($F71-$O71)/$L71,0),IFERROR(($F71-$O71)*INDEX('S-Curve'!$C$3:$AM$39,MATCH('Development Costs'!$L71,'S-Curve'!$C$3:$C$39,0),MATCH(DATEDIF('Development Costs'!$K71,'Development Costs'!BQ$11,"m")+1,'S-Curve'!$C$3:$AM$3,0)),0))</f>
        <v>0</v>
      </c>
      <c r="BR71" s="99">
        <f>IF($N71="Equal",IF(AND(BR$11&gt;$K71,EOMONTH($M71,0)&gt;=BR$11),($F71-$O71)/$L71,0),IFERROR(($F71-$O71)*INDEX('S-Curve'!$C$3:$AM$39,MATCH('Development Costs'!$L71,'S-Curve'!$C$3:$C$39,0),MATCH(DATEDIF('Development Costs'!$K71,'Development Costs'!BR$11,"m")+1,'S-Curve'!$C$3:$AM$3,0)),0))</f>
        <v>0</v>
      </c>
      <c r="BS71" s="99">
        <f>IF($N71="Equal",IF(AND(BS$11&gt;$K71,EOMONTH($M71,0)&gt;=BS$11),($F71-$O71)/$L71,0),IFERROR(($F71-$O71)*INDEX('S-Curve'!$C$3:$AM$39,MATCH('Development Costs'!$L71,'S-Curve'!$C$3:$C$39,0),MATCH(DATEDIF('Development Costs'!$K71,'Development Costs'!BS$11,"m")+1,'S-Curve'!$C$3:$AM$3,0)),0))</f>
        <v>0</v>
      </c>
      <c r="BT71" s="99">
        <f>IF($N71="Equal",IF(AND(BT$11&gt;$K71,EOMONTH($M71,0)&gt;=BT$11),($F71-$O71)/$L71,0),IFERROR(($F71-$O71)*INDEX('S-Curve'!$C$3:$AM$39,MATCH('Development Costs'!$L71,'S-Curve'!$C$3:$C$39,0),MATCH(DATEDIF('Development Costs'!$K71,'Development Costs'!BT$11,"m")+1,'S-Curve'!$C$3:$AM$3,0)),0))</f>
        <v>0</v>
      </c>
      <c r="BU71" s="99">
        <f>IF($N71="Equal",IF(AND(BU$11&gt;$K71,EOMONTH($M71,0)&gt;=BU$11),($F71-$O71)/$L71,0),IFERROR(($F71-$O71)*INDEX('S-Curve'!$C$3:$AM$39,MATCH('Development Costs'!$L71,'S-Curve'!$C$3:$C$39,0),MATCH(DATEDIF('Development Costs'!$K71,'Development Costs'!BU$11,"m")+1,'S-Curve'!$C$3:$AM$3,0)),0))</f>
        <v>0</v>
      </c>
      <c r="BV71" s="99">
        <f>IF($N71="Equal",IF(AND(BV$11&gt;$K71,EOMONTH($M71,0)&gt;=BV$11),($F71-$O71)/$L71,0),IFERROR(($F71-$O71)*INDEX('S-Curve'!$C$3:$AM$39,MATCH('Development Costs'!$L71,'S-Curve'!$C$3:$C$39,0),MATCH(DATEDIF('Development Costs'!$K71,'Development Costs'!BV$11,"m")+1,'S-Curve'!$C$3:$AM$3,0)),0))</f>
        <v>0</v>
      </c>
      <c r="BW71" s="99">
        <f>IF($N71="Equal",IF(AND(BW$11&gt;$K71,EOMONTH($M71,0)&gt;=BW$11),($F71-$O71)/$L71,0),IFERROR(($F71-$O71)*INDEX('S-Curve'!$C$3:$AM$39,MATCH('Development Costs'!$L71,'S-Curve'!$C$3:$C$39,0),MATCH(DATEDIF('Development Costs'!$K71,'Development Costs'!BW$11,"m")+1,'S-Curve'!$C$3:$AM$3,0)),0))</f>
        <v>0</v>
      </c>
      <c r="BX71" s="99">
        <f>IF($N71="Equal",IF(AND(BX$11&gt;$K71,EOMONTH($M71,0)&gt;=BX$11),($F71-$O71)/$L71,0),IFERROR(($F71-$O71)*INDEX('S-Curve'!$C$3:$AM$39,MATCH('Development Costs'!$L71,'S-Curve'!$C$3:$C$39,0),MATCH(DATEDIF('Development Costs'!$K71,'Development Costs'!BX$11,"m")+1,'S-Curve'!$C$3:$AM$3,0)),0))</f>
        <v>0</v>
      </c>
      <c r="BY71" s="99">
        <f>IF($N71="Equal",IF(AND(BY$11&gt;$K71,EOMONTH($M71,0)&gt;=BY$11),($F71-$O71)/$L71,0),IFERROR(($F71-$O71)*INDEX('S-Curve'!$C$3:$AM$39,MATCH('Development Costs'!$L71,'S-Curve'!$C$3:$C$39,0),MATCH(DATEDIF('Development Costs'!$K71,'Development Costs'!BY$11,"m")+1,'S-Curve'!$C$3:$AM$3,0)),0))</f>
        <v>0</v>
      </c>
      <c r="BZ71" s="99">
        <f>IF($N71="Equal",IF(AND(BZ$11&gt;$K71,EOMONTH($M71,0)&gt;=BZ$11),($F71-$O71)/$L71,0),IFERROR(($F71-$O71)*INDEX('S-Curve'!$C$3:$AM$39,MATCH('Development Costs'!$L71,'S-Curve'!$C$3:$C$39,0),MATCH(DATEDIF('Development Costs'!$K71,'Development Costs'!BZ$11,"m")+1,'S-Curve'!$C$3:$AM$3,0)),0))</f>
        <v>0</v>
      </c>
      <c r="CA71" s="99">
        <f>IF($N71="Equal",IF(AND(CA$11&gt;$K71,EOMONTH($M71,0)&gt;=CA$11),($F71-$O71)/$L71,0),IFERROR(($F71-$O71)*INDEX('S-Curve'!$C$3:$AM$39,MATCH('Development Costs'!$L71,'S-Curve'!$C$3:$C$39,0),MATCH(DATEDIF('Development Costs'!$K71,'Development Costs'!CA$11,"m")+1,'S-Curve'!$C$3:$AM$3,0)),0))</f>
        <v>0</v>
      </c>
      <c r="CB71" s="99">
        <f>IF($N71="Equal",IF(AND(CB$11&gt;$K71,EOMONTH($M71,0)&gt;=CB$11),($F71-$O71)/$L71,0),IFERROR(($F71-$O71)*INDEX('S-Curve'!$C$3:$AM$39,MATCH('Development Costs'!$L71,'S-Curve'!$C$3:$C$39,0),MATCH(DATEDIF('Development Costs'!$K71,'Development Costs'!CB$11,"m")+1,'S-Curve'!$C$3:$AM$3,0)),0))</f>
        <v>0</v>
      </c>
      <c r="CC71" s="99">
        <f>IF($N71="Equal",IF(AND(CC$11&gt;$K71,EOMONTH($M71,0)&gt;=CC$11),($F71-$O71)/$L71,0),IFERROR(($F71-$O71)*INDEX('S-Curve'!$C$3:$AM$39,MATCH('Development Costs'!$L71,'S-Curve'!$C$3:$C$39,0),MATCH(DATEDIF('Development Costs'!$K71,'Development Costs'!CC$11,"m")+1,'S-Curve'!$C$3:$AM$3,0)),0))</f>
        <v>0</v>
      </c>
      <c r="CD71" s="99">
        <f>IF($N71="Equal",IF(AND(CD$11&gt;$K71,EOMONTH($M71,0)&gt;=CD$11),($F71-$O71)/$L71,0),IFERROR(($F71-$O71)*INDEX('S-Curve'!$C$3:$AM$39,MATCH('Development Costs'!$L71,'S-Curve'!$C$3:$C$39,0),MATCH(DATEDIF('Development Costs'!$K71,'Development Costs'!CD$11,"m")+1,'S-Curve'!$C$3:$AM$3,0)),0))</f>
        <v>0</v>
      </c>
      <c r="CE71" s="99">
        <f>IF($N71="Equal",IF(AND(CE$11&gt;$K71,EOMONTH($M71,0)&gt;=CE$11),($F71-$O71)/$L71,0),IFERROR(($F71-$O71)*INDEX('S-Curve'!$C$3:$AM$39,MATCH('Development Costs'!$L71,'S-Curve'!$C$3:$C$39,0),MATCH(DATEDIF('Development Costs'!$K71,'Development Costs'!CE$11,"m")+1,'S-Curve'!$C$3:$AM$3,0)),0))</f>
        <v>0</v>
      </c>
      <c r="CF71" s="99">
        <f>IF($N71="Equal",IF(AND(CF$11&gt;$K71,EOMONTH($M71,0)&gt;=CF$11),($F71-$O71)/$L71,0),IFERROR(($F71-$O71)*INDEX('S-Curve'!$C$3:$AM$39,MATCH('Development Costs'!$L71,'S-Curve'!$C$3:$C$39,0),MATCH(DATEDIF('Development Costs'!$K71,'Development Costs'!CF$11,"m")+1,'S-Curve'!$C$3:$AM$3,0)),0))</f>
        <v>0</v>
      </c>
      <c r="CG71" s="99">
        <f>IF($N71="Equal",IF(AND(CG$11&gt;$K71,EOMONTH($M71,0)&gt;=CG$11),($F71-$O71)/$L71,0),IFERROR(($F71-$O71)*INDEX('S-Curve'!$C$3:$AM$39,MATCH('Development Costs'!$L71,'S-Curve'!$C$3:$C$39,0),MATCH(DATEDIF('Development Costs'!$K71,'Development Costs'!CG$11,"m")+1,'S-Curve'!$C$3:$AM$3,0)),0))</f>
        <v>0</v>
      </c>
      <c r="CH71" s="99">
        <f>IF($N71="Equal",IF(AND(CH$11&gt;$K71,EOMONTH($M71,0)&gt;=CH$11),($F71-$O71)/$L71,0),IFERROR(($F71-$O71)*INDEX('S-Curve'!$C$3:$AM$39,MATCH('Development Costs'!$L71,'S-Curve'!$C$3:$C$39,0),MATCH(DATEDIF('Development Costs'!$K71,'Development Costs'!CH$11,"m")+1,'S-Curve'!$C$3:$AM$3,0)),0))</f>
        <v>0</v>
      </c>
      <c r="CI71" s="99">
        <f>IF($N71="Equal",IF(AND(CI$11&gt;$K71,EOMONTH($M71,0)&gt;=CI$11),($F71-$O71)/$L71,0),IFERROR(($F71-$O71)*INDEX('S-Curve'!$C$3:$AM$39,MATCH('Development Costs'!$L71,'S-Curve'!$C$3:$C$39,0),MATCH(DATEDIF('Development Costs'!$K71,'Development Costs'!CI$11,"m")+1,'S-Curve'!$C$3:$AM$3,0)),0))</f>
        <v>0</v>
      </c>
      <c r="CJ71" s="99">
        <f>IF($N71="Equal",IF(AND(CJ$11&gt;$K71,EOMONTH($M71,0)&gt;=CJ$11),($F71-$O71)/$L71,0),IFERROR(($F71-$O71)*INDEX('S-Curve'!$C$3:$AM$39,MATCH('Development Costs'!$L71,'S-Curve'!$C$3:$C$39,0),MATCH(DATEDIF('Development Costs'!$K71,'Development Costs'!CJ$11,"m")+1,'S-Curve'!$C$3:$AM$3,0)),0))</f>
        <v>0</v>
      </c>
      <c r="CK71" s="99">
        <f>IF($N71="Equal",IF(AND(CK$11&gt;$K71,EOMONTH($M71,0)&gt;=CK$11),($F71-$O71)/$L71,0),IFERROR(($F71-$O71)*INDEX('S-Curve'!$C$3:$AM$39,MATCH('Development Costs'!$L71,'S-Curve'!$C$3:$C$39,0),MATCH(DATEDIF('Development Costs'!$K71,'Development Costs'!CK$11,"m")+1,'S-Curve'!$C$3:$AM$3,0)),0))</f>
        <v>0</v>
      </c>
      <c r="CL71" s="99">
        <f>IF($N71="Equal",IF(AND(CL$11&gt;$K71,EOMONTH($M71,0)&gt;=CL$11),($F71-$O71)/$L71,0),IFERROR(($F71-$O71)*INDEX('S-Curve'!$C$3:$AM$39,MATCH('Development Costs'!$L71,'S-Curve'!$C$3:$C$39,0),MATCH(DATEDIF('Development Costs'!$K71,'Development Costs'!CL$11,"m")+1,'S-Curve'!$C$3:$AM$3,0)),0))</f>
        <v>0</v>
      </c>
      <c r="CM71" s="99">
        <f>IF($N71="Equal",IF(AND(CM$11&gt;$K71,EOMONTH($M71,0)&gt;=CM$11),($F71-$O71)/$L71,0),IFERROR(($F71-$O71)*INDEX('S-Curve'!$C$3:$AM$39,MATCH('Development Costs'!$L71,'S-Curve'!$C$3:$C$39,0),MATCH(DATEDIF('Development Costs'!$K71,'Development Costs'!CM$11,"m")+1,'S-Curve'!$C$3:$AM$3,0)),0))</f>
        <v>0</v>
      </c>
      <c r="CN71" s="99">
        <f>IF($N71="Equal",IF(AND(CN$11&gt;$K71,EOMONTH($M71,0)&gt;=CN$11),($F71-$O71)/$L71,0),IFERROR(($F71-$O71)*INDEX('S-Curve'!$C$3:$AM$39,MATCH('Development Costs'!$L71,'S-Curve'!$C$3:$C$39,0),MATCH(DATEDIF('Development Costs'!$K71,'Development Costs'!CN$11,"m")+1,'S-Curve'!$C$3:$AM$3,0)),0))</f>
        <v>0</v>
      </c>
      <c r="CO71" s="99">
        <f>IF($N71="Equal",IF(AND(CO$11&gt;$K71,EOMONTH($M71,0)&gt;=CO$11),($F71-$O71)/$L71,0),IFERROR(($F71-$O71)*INDEX('S-Curve'!$C$3:$AM$39,MATCH('Development Costs'!$L71,'S-Curve'!$C$3:$C$39,0),MATCH(DATEDIF('Development Costs'!$K71,'Development Costs'!CO$11,"m")+1,'S-Curve'!$C$3:$AM$3,0)),0))</f>
        <v>0</v>
      </c>
      <c r="CP71" s="99">
        <f>IF($N71="Equal",IF(AND(CP$11&gt;$K71,EOMONTH($M71,0)&gt;=CP$11),($F71-$O71)/$L71,0),IFERROR(($F71-$O71)*INDEX('S-Curve'!$C$3:$AM$39,MATCH('Development Costs'!$L71,'S-Curve'!$C$3:$C$39,0),MATCH(DATEDIF('Development Costs'!$K71,'Development Costs'!CP$11,"m")+1,'S-Curve'!$C$3:$AM$3,0)),0))</f>
        <v>0</v>
      </c>
      <c r="CQ71" s="99">
        <f>IF($N71="Equal",IF(AND(CQ$11&gt;$K71,EOMONTH($M71,0)&gt;=CQ$11),($F71-$O71)/$L71,0),IFERROR(($F71-$O71)*INDEX('S-Curve'!$C$3:$AM$39,MATCH('Development Costs'!$L71,'S-Curve'!$C$3:$C$39,0),MATCH(DATEDIF('Development Costs'!$K71,'Development Costs'!CQ$11,"m")+1,'S-Curve'!$C$3:$AM$3,0)),0))</f>
        <v>0</v>
      </c>
      <c r="CR71" s="99">
        <f>IF($N71="Equal",IF(AND(CR$11&gt;$K71,EOMONTH($M71,0)&gt;=CR$11),($F71-$O71)/$L71,0),IFERROR(($F71-$O71)*INDEX('S-Curve'!$C$3:$AM$39,MATCH('Development Costs'!$L71,'S-Curve'!$C$3:$C$39,0),MATCH(DATEDIF('Development Costs'!$K71,'Development Costs'!CR$11,"m")+1,'S-Curve'!$C$3:$AM$3,0)),0))</f>
        <v>0</v>
      </c>
      <c r="CS71" s="99">
        <f>IF($N71="Equal",IF(AND(CS$11&gt;$K71,EOMONTH($M71,0)&gt;=CS$11),($F71-$O71)/$L71,0),IFERROR(($F71-$O71)*INDEX('S-Curve'!$C$3:$AM$39,MATCH('Development Costs'!$L71,'S-Curve'!$C$3:$C$39,0),MATCH(DATEDIF('Development Costs'!$K71,'Development Costs'!CS$11,"m")+1,'S-Curve'!$C$3:$AM$3,0)),0))</f>
        <v>0</v>
      </c>
      <c r="CT71" s="99">
        <f>IF($N71="Equal",IF(AND(CT$11&gt;$K71,EOMONTH($M71,0)&gt;=CT$11),($F71-$O71)/$L71,0),IFERROR(($F71-$O71)*INDEX('S-Curve'!$C$3:$AM$39,MATCH('Development Costs'!$L71,'S-Curve'!$C$3:$C$39,0),MATCH(DATEDIF('Development Costs'!$K71,'Development Costs'!CT$11,"m")+1,'S-Curve'!$C$3:$AM$3,0)),0))</f>
        <v>0</v>
      </c>
      <c r="CU71" s="99">
        <f>IF($N71="Equal",IF(AND(CU$11&gt;$K71,EOMONTH($M71,0)&gt;=CU$11),($F71-$O71)/$L71,0),IFERROR(($F71-$O71)*INDEX('S-Curve'!$C$3:$AM$39,MATCH('Development Costs'!$L71,'S-Curve'!$C$3:$C$39,0),MATCH(DATEDIF('Development Costs'!$K71,'Development Costs'!CU$11,"m")+1,'S-Curve'!$C$3:$AM$3,0)),0))</f>
        <v>0</v>
      </c>
      <c r="CV71" s="99">
        <f>IF($N71="Equal",IF(AND(CV$11&gt;$K71,EOMONTH($M71,0)&gt;=CV$11),($F71-$O71)/$L71,0),IFERROR(($F71-$O71)*INDEX('S-Curve'!$C$3:$AM$39,MATCH('Development Costs'!$L71,'S-Curve'!$C$3:$C$39,0),MATCH(DATEDIF('Development Costs'!$K71,'Development Costs'!CV$11,"m")+1,'S-Curve'!$C$3:$AM$3,0)),0))</f>
        <v>0</v>
      </c>
      <c r="CW71" s="99">
        <f>IF($N71="Equal",IF(AND(CW$11&gt;$K71,EOMONTH($M71,0)&gt;=CW$11),($F71-$O71)/$L71,0),IFERROR(($F71-$O71)*INDEX('S-Curve'!$C$3:$AM$39,MATCH('Development Costs'!$L71,'S-Curve'!$C$3:$C$39,0),MATCH(DATEDIF('Development Costs'!$K71,'Development Costs'!CW$11,"m")+1,'S-Curve'!$C$3:$AM$3,0)),0))</f>
        <v>0</v>
      </c>
      <c r="CX71" s="99">
        <f>IF($N71="Equal",IF(AND(CX$11&gt;$K71,EOMONTH($M71,0)&gt;=CX$11),($F71-$O71)/$L71,0),IFERROR(($F71-$O71)*INDEX('S-Curve'!$C$3:$AM$39,MATCH('Development Costs'!$L71,'S-Curve'!$C$3:$C$39,0),MATCH(DATEDIF('Development Costs'!$K71,'Development Costs'!CX$11,"m")+1,'S-Curve'!$C$3:$AM$3,0)),0))</f>
        <v>0</v>
      </c>
      <c r="CY71" s="99">
        <f>IF($N71="Equal",IF(AND(CY$11&gt;$K71,EOMONTH($M71,0)&gt;=CY$11),($F71-$O71)/$L71,0),IFERROR(($F71-$O71)*INDEX('S-Curve'!$C$3:$AM$39,MATCH('Development Costs'!$L71,'S-Curve'!$C$3:$C$39,0),MATCH(DATEDIF('Development Costs'!$K71,'Development Costs'!CY$11,"m")+1,'S-Curve'!$C$3:$AM$3,0)),0))</f>
        <v>0</v>
      </c>
      <c r="CZ71" s="99">
        <f>IF($N71="Equal",IF(AND(CZ$11&gt;$K71,EOMONTH($M71,0)&gt;=CZ$11),($F71-$O71)/$L71,0),IFERROR(($F71-$O71)*INDEX('S-Curve'!$C$3:$AM$39,MATCH('Development Costs'!$L71,'S-Curve'!$C$3:$C$39,0),MATCH(DATEDIF('Development Costs'!$K71,'Development Costs'!CZ$11,"m")+1,'S-Curve'!$C$3:$AM$3,0)),0))</f>
        <v>0</v>
      </c>
      <c r="DA71" s="99">
        <f>IF($N71="Equal",IF(AND(DA$11&gt;$K71,EOMONTH($M71,0)&gt;=DA$11),($F71-$O71)/$L71,0),IFERROR(($F71-$O71)*INDEX('S-Curve'!$C$3:$AM$39,MATCH('Development Costs'!$L71,'S-Curve'!$C$3:$C$39,0),MATCH(DATEDIF('Development Costs'!$K71,'Development Costs'!DA$11,"m")+1,'S-Curve'!$C$3:$AM$3,0)),0))</f>
        <v>0</v>
      </c>
      <c r="DB71" s="99">
        <f>IF($N71="Equal",IF(AND(DB$11&gt;$K71,EOMONTH($M71,0)&gt;=DB$11),($F71-$O71)/$L71,0),IFERROR(($F71-$O71)*INDEX('S-Curve'!$C$3:$AM$39,MATCH('Development Costs'!$L71,'S-Curve'!$C$3:$C$39,0),MATCH(DATEDIF('Development Costs'!$K71,'Development Costs'!DB$11,"m")+1,'S-Curve'!$C$3:$AM$3,0)),0))</f>
        <v>0</v>
      </c>
      <c r="DC71" s="99">
        <f>IF($N71="Equal",IF(AND(DC$11&gt;$K71,EOMONTH($M71,0)&gt;=DC$11),($F71-$O71)/$L71,0),IFERROR(($F71-$O71)*INDEX('S-Curve'!$C$3:$AM$39,MATCH('Development Costs'!$L71,'S-Curve'!$C$3:$C$39,0),MATCH(DATEDIF('Development Costs'!$K71,'Development Costs'!DC$11,"m")+1,'S-Curve'!$C$3:$AM$3,0)),0))</f>
        <v>0</v>
      </c>
      <c r="DD71" s="99">
        <f>IF($N71="Equal",IF(AND(DD$11&gt;$K71,EOMONTH($M71,0)&gt;=DD$11),($F71-$O71)/$L71,0),IFERROR(($F71-$O71)*INDEX('S-Curve'!$C$3:$AM$39,MATCH('Development Costs'!$L71,'S-Curve'!$C$3:$C$39,0),MATCH(DATEDIF('Development Costs'!$K71,'Development Costs'!DD$11,"m")+1,'S-Curve'!$C$3:$AM$3,0)),0))</f>
        <v>0</v>
      </c>
      <c r="DE71" s="99">
        <f>IF($N71="Equal",IF(AND(DE$11&gt;$K71,EOMONTH($M71,0)&gt;=DE$11),($F71-$O71)/$L71,0),IFERROR(($F71-$O71)*INDEX('S-Curve'!$C$3:$AM$39,MATCH('Development Costs'!$L71,'S-Curve'!$C$3:$C$39,0),MATCH(DATEDIF('Development Costs'!$K71,'Development Costs'!DE$11,"m")+1,'S-Curve'!$C$3:$AM$3,0)),0))</f>
        <v>0</v>
      </c>
      <c r="DF71" s="99">
        <f>IF($N71="Equal",IF(AND(DF$11&gt;$K71,EOMONTH($M71,0)&gt;=DF$11),($F71-$O71)/$L71,0),IFERROR(($F71-$O71)*INDEX('S-Curve'!$C$3:$AM$39,MATCH('Development Costs'!$L71,'S-Curve'!$C$3:$C$39,0),MATCH(DATEDIF('Development Costs'!$K71,'Development Costs'!DF$11,"m")+1,'S-Curve'!$C$3:$AM$3,0)),0))</f>
        <v>0</v>
      </c>
      <c r="DG71" s="99">
        <f>IF($N71="Equal",IF(AND(DG$11&gt;$K71,EOMONTH($M71,0)&gt;=DG$11),($F71-$O71)/$L71,0),IFERROR(($F71-$O71)*INDEX('S-Curve'!$C$3:$AM$39,MATCH('Development Costs'!$L71,'S-Curve'!$C$3:$C$39,0),MATCH(DATEDIF('Development Costs'!$K71,'Development Costs'!DG$11,"m")+1,'S-Curve'!$C$3:$AM$3,0)),0))</f>
        <v>0</v>
      </c>
      <c r="DH71" s="99">
        <f>IF($N71="Equal",IF(AND(DH$11&gt;$K71,EOMONTH($M71,0)&gt;=DH$11),($F71-$O71)/$L71,0),IFERROR(($F71-$O71)*INDEX('S-Curve'!$C$3:$AM$39,MATCH('Development Costs'!$L71,'S-Curve'!$C$3:$C$39,0),MATCH(DATEDIF('Development Costs'!$K71,'Development Costs'!DH$11,"m")+1,'S-Curve'!$C$3:$AM$3,0)),0))</f>
        <v>0</v>
      </c>
      <c r="DI71" s="99">
        <f>IF($N71="Equal",IF(AND(DI$11&gt;$K71,EOMONTH($M71,0)&gt;=DI$11),($F71-$O71)/$L71,0),IFERROR(($F71-$O71)*INDEX('S-Curve'!$C$3:$AM$39,MATCH('Development Costs'!$L71,'S-Curve'!$C$3:$C$39,0),MATCH(DATEDIF('Development Costs'!$K71,'Development Costs'!DI$11,"m")+1,'S-Curve'!$C$3:$AM$3,0)),0))</f>
        <v>0</v>
      </c>
      <c r="DJ71" s="99">
        <f>IF($N71="Equal",IF(AND(DJ$11&gt;$K71,EOMONTH($M71,0)&gt;=DJ$11),($F71-$O71)/$L71,0),IFERROR(($F71-$O71)*INDEX('S-Curve'!$C$3:$AM$39,MATCH('Development Costs'!$L71,'S-Curve'!$C$3:$C$39,0),MATCH(DATEDIF('Development Costs'!$K71,'Development Costs'!DJ$11,"m")+1,'S-Curve'!$C$3:$AM$3,0)),0))</f>
        <v>0</v>
      </c>
      <c r="DK71" s="99">
        <f>IF($N71="Equal",IF(AND(DK$11&gt;$K71,EOMONTH($M71,0)&gt;=DK$11),($F71-$O71)/$L71,0),IFERROR(($F71-$O71)*INDEX('S-Curve'!$C$3:$AM$39,MATCH('Development Costs'!$L71,'S-Curve'!$C$3:$C$39,0),MATCH(DATEDIF('Development Costs'!$K71,'Development Costs'!DK$11,"m")+1,'S-Curve'!$C$3:$AM$3,0)),0))</f>
        <v>0</v>
      </c>
      <c r="DL71" s="99">
        <f>IF($N71="Equal",IF(AND(DL$11&gt;$K71,EOMONTH($M71,0)&gt;=DL$11),($F71-$O71)/$L71,0),IFERROR(($F71-$O71)*INDEX('S-Curve'!$C$3:$AM$39,MATCH('Development Costs'!$L71,'S-Curve'!$C$3:$C$39,0),MATCH(DATEDIF('Development Costs'!$K71,'Development Costs'!DL$11,"m")+1,'S-Curve'!$C$3:$AM$3,0)),0))</f>
        <v>0</v>
      </c>
      <c r="DM71" s="99">
        <f>IF($N71="Equal",IF(AND(DM$11&gt;$K71,EOMONTH($M71,0)&gt;=DM$11),($F71-$O71)/$L71,0),IFERROR(($F71-$O71)*INDEX('S-Curve'!$C$3:$AM$39,MATCH('Development Costs'!$L71,'S-Curve'!$C$3:$C$39,0),MATCH(DATEDIF('Development Costs'!$K71,'Development Costs'!DM$11,"m")+1,'S-Curve'!$C$3:$AM$3,0)),0))</f>
        <v>0</v>
      </c>
      <c r="DN71" s="99">
        <f>IF($N71="Equal",IF(AND(DN$11&gt;$K71,EOMONTH($M71,0)&gt;=DN$11),($F71-$O71)/$L71,0),IFERROR(($F71-$O71)*INDEX('S-Curve'!$C$3:$AM$39,MATCH('Development Costs'!$L71,'S-Curve'!$C$3:$C$39,0),MATCH(DATEDIF('Development Costs'!$K71,'Development Costs'!DN$11,"m")+1,'S-Curve'!$C$3:$AM$3,0)),0))</f>
        <v>0</v>
      </c>
      <c r="DO71" s="99">
        <f>IF($N71="Equal",IF(AND(DO$11&gt;$K71,EOMONTH($M71,0)&gt;=DO$11),($F71-$O71)/$L71,0),IFERROR(($F71-$O71)*INDEX('S-Curve'!$C$3:$AM$39,MATCH('Development Costs'!$L71,'S-Curve'!$C$3:$C$39,0),MATCH(DATEDIF('Development Costs'!$K71,'Development Costs'!DO$11,"m")+1,'S-Curve'!$C$3:$AM$3,0)),0))</f>
        <v>0</v>
      </c>
      <c r="DP71" s="99">
        <f>IF($N71="Equal",IF(AND(DP$11&gt;$K71,EOMONTH($M71,0)&gt;=DP$11),($F71-$O71)/$L71,0),IFERROR(($F71-$O71)*INDEX('S-Curve'!$C$3:$AM$39,MATCH('Development Costs'!$L71,'S-Curve'!$C$3:$C$39,0),MATCH(DATEDIF('Development Costs'!$K71,'Development Costs'!DP$11,"m")+1,'S-Curve'!$C$3:$AM$3,0)),0))</f>
        <v>0</v>
      </c>
      <c r="DQ71" s="99">
        <f>IF($N71="Equal",IF(AND(DQ$11&gt;$K71,EOMONTH($M71,0)&gt;=DQ$11),($F71-$O71)/$L71,0),IFERROR(($F71-$O71)*INDEX('S-Curve'!$C$3:$AM$39,MATCH('Development Costs'!$L71,'S-Curve'!$C$3:$C$39,0),MATCH(DATEDIF('Development Costs'!$K71,'Development Costs'!DQ$11,"m")+1,'S-Curve'!$C$3:$AM$3,0)),0))</f>
        <v>0</v>
      </c>
      <c r="DR71" s="99">
        <f>IF($N71="Equal",IF(AND(DR$11&gt;$K71,EOMONTH($M71,0)&gt;=DR$11),($F71-$O71)/$L71,0),IFERROR(($F71-$O71)*INDEX('S-Curve'!$C$3:$AM$39,MATCH('Development Costs'!$L71,'S-Curve'!$C$3:$C$39,0),MATCH(DATEDIF('Development Costs'!$K71,'Development Costs'!DR$11,"m")+1,'S-Curve'!$C$3:$AM$3,0)),0))</f>
        <v>0</v>
      </c>
      <c r="DS71" s="99">
        <f>IF($N71="Equal",IF(AND(DS$11&gt;$K71,EOMONTH($M71,0)&gt;=DS$11),($F71-$O71)/$L71,0),IFERROR(($F71-$O71)*INDEX('S-Curve'!$C$3:$AM$39,MATCH('Development Costs'!$L71,'S-Curve'!$C$3:$C$39,0),MATCH(DATEDIF('Development Costs'!$K71,'Development Costs'!DS$11,"m")+1,'S-Curve'!$C$3:$AM$3,0)),0))</f>
        <v>0</v>
      </c>
      <c r="DT71" s="99">
        <f>IF($N71="Equal",IF(AND(DT$11&gt;$K71,EOMONTH($M71,0)&gt;=DT$11),($F71-$O71)/$L71,0),IFERROR(($F71-$O71)*INDEX('S-Curve'!$C$3:$AM$39,MATCH('Development Costs'!$L71,'S-Curve'!$C$3:$C$39,0),MATCH(DATEDIF('Development Costs'!$K71,'Development Costs'!DT$11,"m")+1,'S-Curve'!$C$3:$AM$3,0)),0))</f>
        <v>0</v>
      </c>
      <c r="DU71" s="99">
        <f>IF($N71="Equal",IF(AND(DU$11&gt;$K71,EOMONTH($M71,0)&gt;=DU$11),($F71-$O71)/$L71,0),IFERROR(($F71-$O71)*INDEX('S-Curve'!$C$3:$AM$39,MATCH('Development Costs'!$L71,'S-Curve'!$C$3:$C$39,0),MATCH(DATEDIF('Development Costs'!$K71,'Development Costs'!DU$11,"m")+1,'S-Curve'!$C$3:$AM$3,0)),0))</f>
        <v>0</v>
      </c>
      <c r="DV71" s="99">
        <f>IF($N71="Equal",IF(AND(DV$11&gt;$K71,EOMONTH($M71,0)&gt;=DV$11),($F71-$O71)/$L71,0),IFERROR(($F71-$O71)*INDEX('S-Curve'!$C$3:$AM$39,MATCH('Development Costs'!$L71,'S-Curve'!$C$3:$C$39,0),MATCH(DATEDIF('Development Costs'!$K71,'Development Costs'!DV$11,"m")+1,'S-Curve'!$C$3:$AM$3,0)),0))</f>
        <v>0</v>
      </c>
      <c r="DW71" s="99">
        <f>IF($N71="Equal",IF(AND(DW$11&gt;$K71,EOMONTH($M71,0)&gt;=DW$11),($F71-$O71)/$L71,0),IFERROR(($F71-$O71)*INDEX('S-Curve'!$C$3:$AM$39,MATCH('Development Costs'!$L71,'S-Curve'!$C$3:$C$39,0),MATCH(DATEDIF('Development Costs'!$K71,'Development Costs'!DW$11,"m")+1,'S-Curve'!$C$3:$AM$3,0)),0))</f>
        <v>0</v>
      </c>
      <c r="DX71" s="99">
        <f>IF($N71="Equal",IF(AND(DX$11&gt;$K71,EOMONTH($M71,0)&gt;=DX$11),($F71-$O71)/$L71,0),IFERROR(($F71-$O71)*INDEX('S-Curve'!$C$3:$AM$39,MATCH('Development Costs'!$L71,'S-Curve'!$C$3:$C$39,0),MATCH(DATEDIF('Development Costs'!$K71,'Development Costs'!DX$11,"m")+1,'S-Curve'!$C$3:$AM$3,0)),0))</f>
        <v>0</v>
      </c>
      <c r="DY71" s="99">
        <f>IF($N71="Equal",IF(AND(DY$11&gt;$K71,EOMONTH($M71,0)&gt;=DY$11),($F71-$O71)/$L71,0),IFERROR(($F71-$O71)*INDEX('S-Curve'!$C$3:$AM$39,MATCH('Development Costs'!$L71,'S-Curve'!$C$3:$C$39,0),MATCH(DATEDIF('Development Costs'!$K71,'Development Costs'!DY$11,"m")+1,'S-Curve'!$C$3:$AM$3,0)),0))</f>
        <v>0</v>
      </c>
      <c r="DZ71" s="99">
        <f>IF($N71="Equal",IF(AND(DZ$11&gt;$K71,EOMONTH($M71,0)&gt;=DZ$11),($F71-$O71)/$L71,0),IFERROR(($F71-$O71)*INDEX('S-Curve'!$C$3:$AM$39,MATCH('Development Costs'!$L71,'S-Curve'!$C$3:$C$39,0),MATCH(DATEDIF('Development Costs'!$K71,'Development Costs'!DZ$11,"m")+1,'S-Curve'!$C$3:$AM$3,0)),0))</f>
        <v>0</v>
      </c>
      <c r="EA71" s="99">
        <f>IF($N71="Equal",IF(AND(EA$11&gt;$K71,EOMONTH($M71,0)&gt;=EA$11),($F71-$O71)/$L71,0),IFERROR(($F71-$O71)*INDEX('S-Curve'!$C$3:$AM$39,MATCH('Development Costs'!$L71,'S-Curve'!$C$3:$C$39,0),MATCH(DATEDIF('Development Costs'!$K71,'Development Costs'!EA$11,"m")+1,'S-Curve'!$C$3:$AM$3,0)),0))</f>
        <v>0</v>
      </c>
      <c r="EB71" s="99">
        <f>IF($N71="Equal",IF(AND(EB$11&gt;$K71,EOMONTH($M71,0)&gt;=EB$11),($F71-$O71)/$L71,0),IFERROR(($F71-$O71)*INDEX('S-Curve'!$C$3:$AM$39,MATCH('Development Costs'!$L71,'S-Curve'!$C$3:$C$39,0),MATCH(DATEDIF('Development Costs'!$K71,'Development Costs'!EB$11,"m")+1,'S-Curve'!$C$3:$AM$3,0)),0))</f>
        <v>0</v>
      </c>
      <c r="EC71" s="99">
        <f>IF($N71="Equal",IF(AND(EC$11&gt;$K71,EOMONTH($M71,0)&gt;=EC$11),($F71-$O71)/$L71,0),IFERROR(($F71-$O71)*INDEX('S-Curve'!$C$3:$AM$39,MATCH('Development Costs'!$L71,'S-Curve'!$C$3:$C$39,0),MATCH(DATEDIF('Development Costs'!$K71,'Development Costs'!EC$11,"m")+1,'S-Curve'!$C$3:$AM$3,0)),0))</f>
        <v>0</v>
      </c>
      <c r="ED71" s="99">
        <f>IF($N71="Equal",IF(AND(ED$11&gt;$K71,EOMONTH($M71,0)&gt;=ED$11),($F71-$O71)/$L71,0),IFERROR(($F71-$O71)*INDEX('S-Curve'!$C$3:$AM$39,MATCH('Development Costs'!$L71,'S-Curve'!$C$3:$C$39,0),MATCH(DATEDIF('Development Costs'!$K71,'Development Costs'!ED$11,"m")+1,'S-Curve'!$C$3:$AM$3,0)),0))</f>
        <v>0</v>
      </c>
      <c r="EE71" s="99">
        <f>IF($N71="Equal",IF(AND(EE$11&gt;$K71,EOMONTH($M71,0)&gt;=EE$11),($F71-$O71)/$L71,0),IFERROR(($F71-$O71)*INDEX('S-Curve'!$C$3:$AM$39,MATCH('Development Costs'!$L71,'S-Curve'!$C$3:$C$39,0),MATCH(DATEDIF('Development Costs'!$K71,'Development Costs'!EE$11,"m")+1,'S-Curve'!$C$3:$AM$3,0)),0))</f>
        <v>0</v>
      </c>
      <c r="EF71" s="99">
        <f>IF($N71="Equal",IF(AND(EF$11&gt;$K71,EOMONTH($M71,0)&gt;=EF$11),($F71-$O71)/$L71,0),IFERROR(($F71-$O71)*INDEX('S-Curve'!$C$3:$AM$39,MATCH('Development Costs'!$L71,'S-Curve'!$C$3:$C$39,0),MATCH(DATEDIF('Development Costs'!$K71,'Development Costs'!EF$11,"m")+1,'S-Curve'!$C$3:$AM$3,0)),0))</f>
        <v>0</v>
      </c>
      <c r="EG71" s="99">
        <f>IF(EC71="Equal",IF(AND(EG$11&gt;$K71,EOMONTH($M71,0)&gt;=EG$11),($F71-$O71)/$L71,0),IFERROR(($F71-$O71)*INDEX('S-Curve'!$C$3:$AM$39,MATCH('Development Costs'!$L71,'S-Curve'!$C$3:$C$39,0),MATCH(DATEDIF('Development Costs'!$K71,'Development Costs'!EG$11,"m")+1,'S-Curve'!$C$3:$AM$3,0)),0))</f>
        <v>0</v>
      </c>
    </row>
    <row r="72" spans="2:137">
      <c r="B72" s="5" t="s">
        <v>374</v>
      </c>
      <c r="F72" s="71">
        <v>0</v>
      </c>
      <c r="G72" s="105">
        <f t="shared" si="31"/>
        <v>0</v>
      </c>
      <c r="H72" s="99">
        <f>F72/Assumptions!$D$60</f>
        <v>0</v>
      </c>
      <c r="I72" s="32">
        <f t="shared" ca="1" si="28"/>
        <v>0</v>
      </c>
      <c r="K72" s="73">
        <f>Assumptions!$D$16</f>
        <v>46204</v>
      </c>
      <c r="L72" s="155">
        <f>Assumptions!$D$17</f>
        <v>23</v>
      </c>
      <c r="M72" s="149">
        <f t="shared" si="32"/>
        <v>46874</v>
      </c>
      <c r="N72" s="70" t="s">
        <v>400</v>
      </c>
      <c r="O72" s="71">
        <v>0</v>
      </c>
      <c r="P72" s="1" t="str">
        <f t="shared" si="8"/>
        <v/>
      </c>
      <c r="Q72" s="99">
        <f t="shared" si="33"/>
        <v>0</v>
      </c>
      <c r="R72" s="99">
        <f>IF($N72="Equal",IF(AND(R$11&gt;$K72,EOMONTH($M72,0)&gt;=R$11),($F72-$O72)/$L72,0),IFERROR(($F72-$O72)*INDEX('S-Curve'!$C$3:$AM$39,MATCH('Development Costs'!$L72,'S-Curve'!$C$3:$C$39,0),MATCH(DATEDIF('Development Costs'!$K72,'Development Costs'!R$11,"m")+1,'S-Curve'!$C$3:$AM$3,0)),0))</f>
        <v>0</v>
      </c>
      <c r="S72" s="99">
        <f>IF($N72="Equal",IF(AND(S$11&gt;$K72,EOMONTH($M72,0)&gt;=S$11),($F72-$O72)/$L72,0),IFERROR(($F72-$O72)*INDEX('S-Curve'!$C$3:$AM$39,MATCH('Development Costs'!$L72,'S-Curve'!$C$3:$C$39,0),MATCH(DATEDIF('Development Costs'!$K72,'Development Costs'!S$11,"m")+1,'S-Curve'!$C$3:$AM$3,0)),0))</f>
        <v>0</v>
      </c>
      <c r="T72" s="99">
        <f>IF($N72="Equal",IF(AND(T$11&gt;$K72,EOMONTH($M72,0)&gt;=T$11),($F72-$O72)/$L72,0),IFERROR(($F72-$O72)*INDEX('S-Curve'!$C$3:$AM$39,MATCH('Development Costs'!$L72,'S-Curve'!$C$3:$C$39,0),MATCH(DATEDIF('Development Costs'!$K72,'Development Costs'!T$11,"m")+1,'S-Curve'!$C$3:$AM$3,0)),0))</f>
        <v>0</v>
      </c>
      <c r="U72" s="99">
        <f>IF($N72="Equal",IF(AND(U$11&gt;$K72,EOMONTH($M72,0)&gt;=U$11),($F72-$O72)/$L72,0),IFERROR(($F72-$O72)*INDEX('S-Curve'!$C$3:$AM$39,MATCH('Development Costs'!$L72,'S-Curve'!$C$3:$C$39,0),MATCH(DATEDIF('Development Costs'!$K72,'Development Costs'!U$11,"m")+1,'S-Curve'!$C$3:$AM$3,0)),0))</f>
        <v>0</v>
      </c>
      <c r="V72" s="99">
        <f>IF($N72="Equal",IF(AND(V$11&gt;$K72,EOMONTH($M72,0)&gt;=V$11),($F72-$O72)/$L72,0),IFERROR(($F72-$O72)*INDEX('S-Curve'!$C$3:$AM$39,MATCH('Development Costs'!$L72,'S-Curve'!$C$3:$C$39,0),MATCH(DATEDIF('Development Costs'!$K72,'Development Costs'!V$11,"m")+1,'S-Curve'!$C$3:$AM$3,0)),0))</f>
        <v>0</v>
      </c>
      <c r="W72" s="99">
        <f>IF($N72="Equal",IF(AND(W$11&gt;$K72,EOMONTH($M72,0)&gt;=W$11),($F72-$O72)/$L72,0),IFERROR(($F72-$O72)*INDEX('S-Curve'!$C$3:$AM$39,MATCH('Development Costs'!$L72,'S-Curve'!$C$3:$C$39,0),MATCH(DATEDIF('Development Costs'!$K72,'Development Costs'!W$11,"m")+1,'S-Curve'!$C$3:$AM$3,0)),0))</f>
        <v>0</v>
      </c>
      <c r="X72" s="99">
        <f>IF($N72="Equal",IF(AND(X$11&gt;$K72,EOMONTH($M72,0)&gt;=X$11),($F72-$O72)/$L72,0),IFERROR(($F72-$O72)*INDEX('S-Curve'!$C$3:$AM$39,MATCH('Development Costs'!$L72,'S-Curve'!$C$3:$C$39,0),MATCH(DATEDIF('Development Costs'!$K72,'Development Costs'!X$11,"m")+1,'S-Curve'!$C$3:$AM$3,0)),0))</f>
        <v>0</v>
      </c>
      <c r="Y72" s="99">
        <f>IF($N72="Equal",IF(AND(Y$11&gt;$K72,EOMONTH($M72,0)&gt;=Y$11),($F72-$O72)/$L72,0),IFERROR(($F72-$O72)*INDEX('S-Curve'!$C$3:$AM$39,MATCH('Development Costs'!$L72,'S-Curve'!$C$3:$C$39,0),MATCH(DATEDIF('Development Costs'!$K72,'Development Costs'!Y$11,"m")+1,'S-Curve'!$C$3:$AM$3,0)),0))</f>
        <v>0</v>
      </c>
      <c r="Z72" s="99">
        <f>IF($N72="Equal",IF(AND(Z$11&gt;$K72,EOMONTH($M72,0)&gt;=Z$11),($F72-$O72)/$L72,0),IFERROR(($F72-$O72)*INDEX('S-Curve'!$C$3:$AM$39,MATCH('Development Costs'!$L72,'S-Curve'!$C$3:$C$39,0),MATCH(DATEDIF('Development Costs'!$K72,'Development Costs'!Z$11,"m")+1,'S-Curve'!$C$3:$AM$3,0)),0))</f>
        <v>0</v>
      </c>
      <c r="AA72" s="99">
        <f>IF($N72="Equal",IF(AND(AA$11&gt;$K72,EOMONTH($M72,0)&gt;=AA$11),($F72-$O72)/$L72,0),IFERROR(($F72-$O72)*INDEX('S-Curve'!$C$3:$AM$39,MATCH('Development Costs'!$L72,'S-Curve'!$C$3:$C$39,0),MATCH(DATEDIF('Development Costs'!$K72,'Development Costs'!AA$11,"m")+1,'S-Curve'!$C$3:$AM$3,0)),0))</f>
        <v>0</v>
      </c>
      <c r="AB72" s="99">
        <f>IF($N72="Equal",IF(AND(AB$11&gt;$K72,EOMONTH($M72,0)&gt;=AB$11),($F72-$O72)/$L72,0),IFERROR(($F72-$O72)*INDEX('S-Curve'!$C$3:$AM$39,MATCH('Development Costs'!$L72,'S-Curve'!$C$3:$C$39,0),MATCH(DATEDIF('Development Costs'!$K72,'Development Costs'!AB$11,"m")+1,'S-Curve'!$C$3:$AM$3,0)),0))</f>
        <v>0</v>
      </c>
      <c r="AC72" s="99">
        <f>IF($N72="Equal",IF(AND(AC$11&gt;$K72,EOMONTH($M72,0)&gt;=AC$11),($F72-$O72)/$L72,0),IFERROR(($F72-$O72)*INDEX('S-Curve'!$C$3:$AM$39,MATCH('Development Costs'!$L72,'S-Curve'!$C$3:$C$39,0),MATCH(DATEDIF('Development Costs'!$K72,'Development Costs'!AC$11,"m")+1,'S-Curve'!$C$3:$AM$3,0)),0))</f>
        <v>0</v>
      </c>
      <c r="AD72" s="99">
        <f>IF($N72="Equal",IF(AND(AD$11&gt;$K72,EOMONTH($M72,0)&gt;=AD$11),($F72-$O72)/$L72,0),IFERROR(($F72-$O72)*INDEX('S-Curve'!$C$3:$AM$39,MATCH('Development Costs'!$L72,'S-Curve'!$C$3:$C$39,0),MATCH(DATEDIF('Development Costs'!$K72,'Development Costs'!AD$11,"m")+1,'S-Curve'!$C$3:$AM$3,0)),0))</f>
        <v>0</v>
      </c>
      <c r="AE72" s="99">
        <f>IF($N72="Equal",IF(AND(AE$11&gt;$K72,EOMONTH($M72,0)&gt;=AE$11),($F72-$O72)/$L72,0),IFERROR(($F72-$O72)*INDEX('S-Curve'!$C$3:$AM$39,MATCH('Development Costs'!$L72,'S-Curve'!$C$3:$C$39,0),MATCH(DATEDIF('Development Costs'!$K72,'Development Costs'!AE$11,"m")+1,'S-Curve'!$C$3:$AM$3,0)),0))</f>
        <v>0</v>
      </c>
      <c r="AF72" s="99">
        <f>IF($N72="Equal",IF(AND(AF$11&gt;$K72,EOMONTH($M72,0)&gt;=AF$11),($F72-$O72)/$L72,0),IFERROR(($F72-$O72)*INDEX('S-Curve'!$C$3:$AM$39,MATCH('Development Costs'!$L72,'S-Curve'!$C$3:$C$39,0),MATCH(DATEDIF('Development Costs'!$K72,'Development Costs'!AF$11,"m")+1,'S-Curve'!$C$3:$AM$3,0)),0))</f>
        <v>0</v>
      </c>
      <c r="AG72" s="99">
        <f>IF($N72="Equal",IF(AND(AG$11&gt;$K72,EOMONTH($M72,0)&gt;=AG$11),($F72-$O72)/$L72,0),IFERROR(($F72-$O72)*INDEX('S-Curve'!$C$3:$AM$39,MATCH('Development Costs'!$L72,'S-Curve'!$C$3:$C$39,0),MATCH(DATEDIF('Development Costs'!$K72,'Development Costs'!AG$11,"m")+1,'S-Curve'!$C$3:$AM$3,0)),0))</f>
        <v>0</v>
      </c>
      <c r="AH72" s="99">
        <f>IF($N72="Equal",IF(AND(AH$11&gt;$K72,EOMONTH($M72,0)&gt;=AH$11),($F72-$O72)/$L72,0),IFERROR(($F72-$O72)*INDEX('S-Curve'!$C$3:$AM$39,MATCH('Development Costs'!$L72,'S-Curve'!$C$3:$C$39,0),MATCH(DATEDIF('Development Costs'!$K72,'Development Costs'!AH$11,"m")+1,'S-Curve'!$C$3:$AM$3,0)),0))</f>
        <v>0</v>
      </c>
      <c r="AI72" s="99">
        <f>IF($N72="Equal",IF(AND(AI$11&gt;$K72,EOMONTH($M72,0)&gt;=AI$11),($F72-$O72)/$L72,0),IFERROR(($F72-$O72)*INDEX('S-Curve'!$C$3:$AM$39,MATCH('Development Costs'!$L72,'S-Curve'!$C$3:$C$39,0),MATCH(DATEDIF('Development Costs'!$K72,'Development Costs'!AI$11,"m")+1,'S-Curve'!$C$3:$AM$3,0)),0))</f>
        <v>0</v>
      </c>
      <c r="AJ72" s="99">
        <f>IF($N72="Equal",IF(AND(AJ$11&gt;$K72,EOMONTH($M72,0)&gt;=AJ$11),($F72-$O72)/$L72,0),IFERROR(($F72-$O72)*INDEX('S-Curve'!$C$3:$AM$39,MATCH('Development Costs'!$L72,'S-Curve'!$C$3:$C$39,0),MATCH(DATEDIF('Development Costs'!$K72,'Development Costs'!AJ$11,"m")+1,'S-Curve'!$C$3:$AM$3,0)),0))</f>
        <v>0</v>
      </c>
      <c r="AK72" s="99">
        <f>IF($N72="Equal",IF(AND(AK$11&gt;$K72,EOMONTH($M72,0)&gt;=AK$11),($F72-$O72)/$L72,0),IFERROR(($F72-$O72)*INDEX('S-Curve'!$C$3:$AM$39,MATCH('Development Costs'!$L72,'S-Curve'!$C$3:$C$39,0),MATCH(DATEDIF('Development Costs'!$K72,'Development Costs'!AK$11,"m")+1,'S-Curve'!$C$3:$AM$3,0)),0))</f>
        <v>0</v>
      </c>
      <c r="AL72" s="99">
        <f>IF($N72="Equal",IF(AND(AL$11&gt;$K72,EOMONTH($M72,0)&gt;=AL$11),($F72-$O72)/$L72,0),IFERROR(($F72-$O72)*INDEX('S-Curve'!$C$3:$AM$39,MATCH('Development Costs'!$L72,'S-Curve'!$C$3:$C$39,0),MATCH(DATEDIF('Development Costs'!$K72,'Development Costs'!AL$11,"m")+1,'S-Curve'!$C$3:$AM$3,0)),0))</f>
        <v>0</v>
      </c>
      <c r="AM72" s="99">
        <f>IF($N72="Equal",IF(AND(AM$11&gt;$K72,EOMONTH($M72,0)&gt;=AM$11),($F72-$O72)/$L72,0),IFERROR(($F72-$O72)*INDEX('S-Curve'!$C$3:$AM$39,MATCH('Development Costs'!$L72,'S-Curve'!$C$3:$C$39,0),MATCH(DATEDIF('Development Costs'!$K72,'Development Costs'!AM$11,"m")+1,'S-Curve'!$C$3:$AM$3,0)),0))</f>
        <v>0</v>
      </c>
      <c r="AN72" s="99">
        <f>IF($N72="Equal",IF(AND(AN$11&gt;$K72,EOMONTH($M72,0)&gt;=AN$11),($F72-$O72)/$L72,0),IFERROR(($F72-$O72)*INDEX('S-Curve'!$C$3:$AM$39,MATCH('Development Costs'!$L72,'S-Curve'!$C$3:$C$39,0),MATCH(DATEDIF('Development Costs'!$K72,'Development Costs'!AN$11,"m")+1,'S-Curve'!$C$3:$AM$3,0)),0))</f>
        <v>0</v>
      </c>
      <c r="AO72" s="99">
        <f>IF($N72="Equal",IF(AND(AO$11&gt;$K72,EOMONTH($M72,0)&gt;=AO$11),($F72-$O72)/$L72,0),IFERROR(($F72-$O72)*INDEX('S-Curve'!$C$3:$AM$39,MATCH('Development Costs'!$L72,'S-Curve'!$C$3:$C$39,0),MATCH(DATEDIF('Development Costs'!$K72,'Development Costs'!AO$11,"m")+1,'S-Curve'!$C$3:$AM$3,0)),0))</f>
        <v>0</v>
      </c>
      <c r="AP72" s="99">
        <f>IF($N72="Equal",IF(AND(AP$11&gt;$K72,EOMONTH($M72,0)&gt;=AP$11),($F72-$O72)/$L72,0),IFERROR(($F72-$O72)*INDEX('S-Curve'!$C$3:$AM$39,MATCH('Development Costs'!$L72,'S-Curve'!$C$3:$C$39,0),MATCH(DATEDIF('Development Costs'!$K72,'Development Costs'!AP$11,"m")+1,'S-Curve'!$C$3:$AM$3,0)),0))</f>
        <v>0</v>
      </c>
      <c r="AQ72" s="99">
        <f>IF($N72="Equal",IF(AND(AQ$11&gt;$K72,EOMONTH($M72,0)&gt;=AQ$11),($F72-$O72)/$L72,0),IFERROR(($F72-$O72)*INDEX('S-Curve'!$C$3:$AM$39,MATCH('Development Costs'!$L72,'S-Curve'!$C$3:$C$39,0),MATCH(DATEDIF('Development Costs'!$K72,'Development Costs'!AQ$11,"m")+1,'S-Curve'!$C$3:$AM$3,0)),0))</f>
        <v>0</v>
      </c>
      <c r="AR72" s="99">
        <f>IF($N72="Equal",IF(AND(AR$11&gt;$K72,EOMONTH($M72,0)&gt;=AR$11),($F72-$O72)/$L72,0),IFERROR(($F72-$O72)*INDEX('S-Curve'!$C$3:$AM$39,MATCH('Development Costs'!$L72,'S-Curve'!$C$3:$C$39,0),MATCH(DATEDIF('Development Costs'!$K72,'Development Costs'!AR$11,"m")+1,'S-Curve'!$C$3:$AM$3,0)),0))</f>
        <v>0</v>
      </c>
      <c r="AS72" s="99">
        <f>IF($N72="Equal",IF(AND(AS$11&gt;$K72,EOMONTH($M72,0)&gt;=AS$11),($F72-$O72)/$L72,0),IFERROR(($F72-$O72)*INDEX('S-Curve'!$C$3:$AM$39,MATCH('Development Costs'!$L72,'S-Curve'!$C$3:$C$39,0),MATCH(DATEDIF('Development Costs'!$K72,'Development Costs'!AS$11,"m")+1,'S-Curve'!$C$3:$AM$3,0)),0))</f>
        <v>0</v>
      </c>
      <c r="AT72" s="99">
        <f>IF($N72="Equal",IF(AND(AT$11&gt;$K72,EOMONTH($M72,0)&gt;=AT$11),($F72-$O72)/$L72,0),IFERROR(($F72-$O72)*INDEX('S-Curve'!$C$3:$AM$39,MATCH('Development Costs'!$L72,'S-Curve'!$C$3:$C$39,0),MATCH(DATEDIF('Development Costs'!$K72,'Development Costs'!AT$11,"m")+1,'S-Curve'!$C$3:$AM$3,0)),0))</f>
        <v>0</v>
      </c>
      <c r="AU72" s="99">
        <f>IF($N72="Equal",IF(AND(AU$11&gt;$K72,EOMONTH($M72,0)&gt;=AU$11),($F72-$O72)/$L72,0),IFERROR(($F72-$O72)*INDEX('S-Curve'!$C$3:$AM$39,MATCH('Development Costs'!$L72,'S-Curve'!$C$3:$C$39,0),MATCH(DATEDIF('Development Costs'!$K72,'Development Costs'!AU$11,"m")+1,'S-Curve'!$C$3:$AM$3,0)),0))</f>
        <v>0</v>
      </c>
      <c r="AV72" s="99">
        <f>IF($N72="Equal",IF(AND(AV$11&gt;$K72,EOMONTH($M72,0)&gt;=AV$11),($F72-$O72)/$L72,0),IFERROR(($F72-$O72)*INDEX('S-Curve'!$C$3:$AM$39,MATCH('Development Costs'!$L72,'S-Curve'!$C$3:$C$39,0),MATCH(DATEDIF('Development Costs'!$K72,'Development Costs'!AV$11,"m")+1,'S-Curve'!$C$3:$AM$3,0)),0))</f>
        <v>0</v>
      </c>
      <c r="AW72" s="99">
        <f>IF($N72="Equal",IF(AND(AW$11&gt;$K72,EOMONTH($M72,0)&gt;=AW$11),($F72-$O72)/$L72,0),IFERROR(($F72-$O72)*INDEX('S-Curve'!$C$3:$AM$39,MATCH('Development Costs'!$L72,'S-Curve'!$C$3:$C$39,0),MATCH(DATEDIF('Development Costs'!$K72,'Development Costs'!AW$11,"m")+1,'S-Curve'!$C$3:$AM$3,0)),0))</f>
        <v>0</v>
      </c>
      <c r="AX72" s="99">
        <f>IF($N72="Equal",IF(AND(AX$11&gt;$K72,EOMONTH($M72,0)&gt;=AX$11),($F72-$O72)/$L72,0),IFERROR(($F72-$O72)*INDEX('S-Curve'!$C$3:$AM$39,MATCH('Development Costs'!$L72,'S-Curve'!$C$3:$C$39,0),MATCH(DATEDIF('Development Costs'!$K72,'Development Costs'!AX$11,"m")+1,'S-Curve'!$C$3:$AM$3,0)),0))</f>
        <v>0</v>
      </c>
      <c r="AY72" s="99">
        <f>IF($N72="Equal",IF(AND(AY$11&gt;$K72,EOMONTH($M72,0)&gt;=AY$11),($F72-$O72)/$L72,0),IFERROR(($F72-$O72)*INDEX('S-Curve'!$C$3:$AM$39,MATCH('Development Costs'!$L72,'S-Curve'!$C$3:$C$39,0),MATCH(DATEDIF('Development Costs'!$K72,'Development Costs'!AY$11,"m")+1,'S-Curve'!$C$3:$AM$3,0)),0))</f>
        <v>0</v>
      </c>
      <c r="AZ72" s="99">
        <f>IF($N72="Equal",IF(AND(AZ$11&gt;$K72,EOMONTH($M72,0)&gt;=AZ$11),($F72-$O72)/$L72,0),IFERROR(($F72-$O72)*INDEX('S-Curve'!$C$3:$AM$39,MATCH('Development Costs'!$L72,'S-Curve'!$C$3:$C$39,0),MATCH(DATEDIF('Development Costs'!$K72,'Development Costs'!AZ$11,"m")+1,'S-Curve'!$C$3:$AM$3,0)),0))</f>
        <v>0</v>
      </c>
      <c r="BA72" s="99">
        <f>IF($N72="Equal",IF(AND(BA$11&gt;$K72,EOMONTH($M72,0)&gt;=BA$11),($F72-$O72)/$L72,0),IFERROR(($F72-$O72)*INDEX('S-Curve'!$C$3:$AM$39,MATCH('Development Costs'!$L72,'S-Curve'!$C$3:$C$39,0),MATCH(DATEDIF('Development Costs'!$K72,'Development Costs'!BA$11,"m")+1,'S-Curve'!$C$3:$AM$3,0)),0))</f>
        <v>0</v>
      </c>
      <c r="BB72" s="99">
        <f>IF($N72="Equal",IF(AND(BB$11&gt;$K72,EOMONTH($M72,0)&gt;=BB$11),($F72-$O72)/$L72,0),IFERROR(($F72-$O72)*INDEX('S-Curve'!$C$3:$AM$39,MATCH('Development Costs'!$L72,'S-Curve'!$C$3:$C$39,0),MATCH(DATEDIF('Development Costs'!$K72,'Development Costs'!BB$11,"m")+1,'S-Curve'!$C$3:$AM$3,0)),0))</f>
        <v>0</v>
      </c>
      <c r="BC72" s="99">
        <f>IF($N72="Equal",IF(AND(BC$11&gt;$K72,EOMONTH($M72,0)&gt;=BC$11),($F72-$O72)/$L72,0),IFERROR(($F72-$O72)*INDEX('S-Curve'!$C$3:$AM$39,MATCH('Development Costs'!$L72,'S-Curve'!$C$3:$C$39,0),MATCH(DATEDIF('Development Costs'!$K72,'Development Costs'!BC$11,"m")+1,'S-Curve'!$C$3:$AM$3,0)),0))</f>
        <v>0</v>
      </c>
      <c r="BD72" s="99">
        <f>IF($N72="Equal",IF(AND(BD$11&gt;$K72,EOMONTH($M72,0)&gt;=BD$11),($F72-$O72)/$L72,0),IFERROR(($F72-$O72)*INDEX('S-Curve'!$C$3:$AM$39,MATCH('Development Costs'!$L72,'S-Curve'!$C$3:$C$39,0),MATCH(DATEDIF('Development Costs'!$K72,'Development Costs'!BD$11,"m")+1,'S-Curve'!$C$3:$AM$3,0)),0))</f>
        <v>0</v>
      </c>
      <c r="BE72" s="99">
        <f>IF($N72="Equal",IF(AND(BE$11&gt;$K72,EOMONTH($M72,0)&gt;=BE$11),($F72-$O72)/$L72,0),IFERROR(($F72-$O72)*INDEX('S-Curve'!$C$3:$AM$39,MATCH('Development Costs'!$L72,'S-Curve'!$C$3:$C$39,0),MATCH(DATEDIF('Development Costs'!$K72,'Development Costs'!BE$11,"m")+1,'S-Curve'!$C$3:$AM$3,0)),0))</f>
        <v>0</v>
      </c>
      <c r="BF72" s="99">
        <f>IF($N72="Equal",IF(AND(BF$11&gt;$K72,EOMONTH($M72,0)&gt;=BF$11),($F72-$O72)/$L72,0),IFERROR(($F72-$O72)*INDEX('S-Curve'!$C$3:$AM$39,MATCH('Development Costs'!$L72,'S-Curve'!$C$3:$C$39,0),MATCH(DATEDIF('Development Costs'!$K72,'Development Costs'!BF$11,"m")+1,'S-Curve'!$C$3:$AM$3,0)),0))</f>
        <v>0</v>
      </c>
      <c r="BG72" s="99">
        <f>IF($N72="Equal",IF(AND(BG$11&gt;$K72,EOMONTH($M72,0)&gt;=BG$11),($F72-$O72)/$L72,0),IFERROR(($F72-$O72)*INDEX('S-Curve'!$C$3:$AM$39,MATCH('Development Costs'!$L72,'S-Curve'!$C$3:$C$39,0),MATCH(DATEDIF('Development Costs'!$K72,'Development Costs'!BG$11,"m")+1,'S-Curve'!$C$3:$AM$3,0)),0))</f>
        <v>0</v>
      </c>
      <c r="BH72" s="99">
        <f>IF($N72="Equal",IF(AND(BH$11&gt;$K72,EOMONTH($M72,0)&gt;=BH$11),($F72-$O72)/$L72,0),IFERROR(($F72-$O72)*INDEX('S-Curve'!$C$3:$AM$39,MATCH('Development Costs'!$L72,'S-Curve'!$C$3:$C$39,0),MATCH(DATEDIF('Development Costs'!$K72,'Development Costs'!BH$11,"m")+1,'S-Curve'!$C$3:$AM$3,0)),0))</f>
        <v>0</v>
      </c>
      <c r="BI72" s="99">
        <f>IF($N72="Equal",IF(AND(BI$11&gt;$K72,EOMONTH($M72,0)&gt;=BI$11),($F72-$O72)/$L72,0),IFERROR(($F72-$O72)*INDEX('S-Curve'!$C$3:$AM$39,MATCH('Development Costs'!$L72,'S-Curve'!$C$3:$C$39,0),MATCH(DATEDIF('Development Costs'!$K72,'Development Costs'!BI$11,"m")+1,'S-Curve'!$C$3:$AM$3,0)),0))</f>
        <v>0</v>
      </c>
      <c r="BJ72" s="99">
        <f>IF($N72="Equal",IF(AND(BJ$11&gt;$K72,EOMONTH($M72,0)&gt;=BJ$11),($F72-$O72)/$L72,0),IFERROR(($F72-$O72)*INDEX('S-Curve'!$C$3:$AM$39,MATCH('Development Costs'!$L72,'S-Curve'!$C$3:$C$39,0),MATCH(DATEDIF('Development Costs'!$K72,'Development Costs'!BJ$11,"m")+1,'S-Curve'!$C$3:$AM$3,0)),0))</f>
        <v>0</v>
      </c>
      <c r="BK72" s="99">
        <f>IF($N72="Equal",IF(AND(BK$11&gt;$K72,EOMONTH($M72,0)&gt;=BK$11),($F72-$O72)/$L72,0),IFERROR(($F72-$O72)*INDEX('S-Curve'!$C$3:$AM$39,MATCH('Development Costs'!$L72,'S-Curve'!$C$3:$C$39,0),MATCH(DATEDIF('Development Costs'!$K72,'Development Costs'!BK$11,"m")+1,'S-Curve'!$C$3:$AM$3,0)),0))</f>
        <v>0</v>
      </c>
      <c r="BL72" s="99">
        <f>IF($N72="Equal",IF(AND(BL$11&gt;$K72,EOMONTH($M72,0)&gt;=BL$11),($F72-$O72)/$L72,0),IFERROR(($F72-$O72)*INDEX('S-Curve'!$C$3:$AM$39,MATCH('Development Costs'!$L72,'S-Curve'!$C$3:$C$39,0),MATCH(DATEDIF('Development Costs'!$K72,'Development Costs'!BL$11,"m")+1,'S-Curve'!$C$3:$AM$3,0)),0))</f>
        <v>0</v>
      </c>
      <c r="BM72" s="99">
        <f>IF($N72="Equal",IF(AND(BM$11&gt;$K72,EOMONTH($M72,0)&gt;=BM$11),($F72-$O72)/$L72,0),IFERROR(($F72-$O72)*INDEX('S-Curve'!$C$3:$AM$39,MATCH('Development Costs'!$L72,'S-Curve'!$C$3:$C$39,0),MATCH(DATEDIF('Development Costs'!$K72,'Development Costs'!BM$11,"m")+1,'S-Curve'!$C$3:$AM$3,0)),0))</f>
        <v>0</v>
      </c>
      <c r="BN72" s="99">
        <f>IF($N72="Equal",IF(AND(BN$11&gt;$K72,EOMONTH($M72,0)&gt;=BN$11),($F72-$O72)/$L72,0),IFERROR(($F72-$O72)*INDEX('S-Curve'!$C$3:$AM$39,MATCH('Development Costs'!$L72,'S-Curve'!$C$3:$C$39,0),MATCH(DATEDIF('Development Costs'!$K72,'Development Costs'!BN$11,"m")+1,'S-Curve'!$C$3:$AM$3,0)),0))</f>
        <v>0</v>
      </c>
      <c r="BO72" s="99">
        <f>IF($N72="Equal",IF(AND(BO$11&gt;$K72,EOMONTH($M72,0)&gt;=BO$11),($F72-$O72)/$L72,0),IFERROR(($F72-$O72)*INDEX('S-Curve'!$C$3:$AM$39,MATCH('Development Costs'!$L72,'S-Curve'!$C$3:$C$39,0),MATCH(DATEDIF('Development Costs'!$K72,'Development Costs'!BO$11,"m")+1,'S-Curve'!$C$3:$AM$3,0)),0))</f>
        <v>0</v>
      </c>
      <c r="BP72" s="99">
        <f>IF($N72="Equal",IF(AND(BP$11&gt;$K72,EOMONTH($M72,0)&gt;=BP$11),($F72-$O72)/$L72,0),IFERROR(($F72-$O72)*INDEX('S-Curve'!$C$3:$AM$39,MATCH('Development Costs'!$L72,'S-Curve'!$C$3:$C$39,0),MATCH(DATEDIF('Development Costs'!$K72,'Development Costs'!BP$11,"m")+1,'S-Curve'!$C$3:$AM$3,0)),0))</f>
        <v>0</v>
      </c>
      <c r="BQ72" s="99">
        <f>IF($N72="Equal",IF(AND(BQ$11&gt;$K72,EOMONTH($M72,0)&gt;=BQ$11),($F72-$O72)/$L72,0),IFERROR(($F72-$O72)*INDEX('S-Curve'!$C$3:$AM$39,MATCH('Development Costs'!$L72,'S-Curve'!$C$3:$C$39,0),MATCH(DATEDIF('Development Costs'!$K72,'Development Costs'!BQ$11,"m")+1,'S-Curve'!$C$3:$AM$3,0)),0))</f>
        <v>0</v>
      </c>
      <c r="BR72" s="99">
        <f>IF($N72="Equal",IF(AND(BR$11&gt;$K72,EOMONTH($M72,0)&gt;=BR$11),($F72-$O72)/$L72,0),IFERROR(($F72-$O72)*INDEX('S-Curve'!$C$3:$AM$39,MATCH('Development Costs'!$L72,'S-Curve'!$C$3:$C$39,0),MATCH(DATEDIF('Development Costs'!$K72,'Development Costs'!BR$11,"m")+1,'S-Curve'!$C$3:$AM$3,0)),0))</f>
        <v>0</v>
      </c>
      <c r="BS72" s="99">
        <f>IF($N72="Equal",IF(AND(BS$11&gt;$K72,EOMONTH($M72,0)&gt;=BS$11),($F72-$O72)/$L72,0),IFERROR(($F72-$O72)*INDEX('S-Curve'!$C$3:$AM$39,MATCH('Development Costs'!$L72,'S-Curve'!$C$3:$C$39,0),MATCH(DATEDIF('Development Costs'!$K72,'Development Costs'!BS$11,"m")+1,'S-Curve'!$C$3:$AM$3,0)),0))</f>
        <v>0</v>
      </c>
      <c r="BT72" s="99">
        <f>IF($N72="Equal",IF(AND(BT$11&gt;$K72,EOMONTH($M72,0)&gt;=BT$11),($F72-$O72)/$L72,0),IFERROR(($F72-$O72)*INDEX('S-Curve'!$C$3:$AM$39,MATCH('Development Costs'!$L72,'S-Curve'!$C$3:$C$39,0),MATCH(DATEDIF('Development Costs'!$K72,'Development Costs'!BT$11,"m")+1,'S-Curve'!$C$3:$AM$3,0)),0))</f>
        <v>0</v>
      </c>
      <c r="BU72" s="99">
        <f>IF($N72="Equal",IF(AND(BU$11&gt;$K72,EOMONTH($M72,0)&gt;=BU$11),($F72-$O72)/$L72,0),IFERROR(($F72-$O72)*INDEX('S-Curve'!$C$3:$AM$39,MATCH('Development Costs'!$L72,'S-Curve'!$C$3:$C$39,0),MATCH(DATEDIF('Development Costs'!$K72,'Development Costs'!BU$11,"m")+1,'S-Curve'!$C$3:$AM$3,0)),0))</f>
        <v>0</v>
      </c>
      <c r="BV72" s="99">
        <f>IF($N72="Equal",IF(AND(BV$11&gt;$K72,EOMONTH($M72,0)&gt;=BV$11),($F72-$O72)/$L72,0),IFERROR(($F72-$O72)*INDEX('S-Curve'!$C$3:$AM$39,MATCH('Development Costs'!$L72,'S-Curve'!$C$3:$C$39,0),MATCH(DATEDIF('Development Costs'!$K72,'Development Costs'!BV$11,"m")+1,'S-Curve'!$C$3:$AM$3,0)),0))</f>
        <v>0</v>
      </c>
      <c r="BW72" s="99">
        <f>IF($N72="Equal",IF(AND(BW$11&gt;$K72,EOMONTH($M72,0)&gt;=BW$11),($F72-$O72)/$L72,0),IFERROR(($F72-$O72)*INDEX('S-Curve'!$C$3:$AM$39,MATCH('Development Costs'!$L72,'S-Curve'!$C$3:$C$39,0),MATCH(DATEDIF('Development Costs'!$K72,'Development Costs'!BW$11,"m")+1,'S-Curve'!$C$3:$AM$3,0)),0))</f>
        <v>0</v>
      </c>
      <c r="BX72" s="99">
        <f>IF($N72="Equal",IF(AND(BX$11&gt;$K72,EOMONTH($M72,0)&gt;=BX$11),($F72-$O72)/$L72,0),IFERROR(($F72-$O72)*INDEX('S-Curve'!$C$3:$AM$39,MATCH('Development Costs'!$L72,'S-Curve'!$C$3:$C$39,0),MATCH(DATEDIF('Development Costs'!$K72,'Development Costs'!BX$11,"m")+1,'S-Curve'!$C$3:$AM$3,0)),0))</f>
        <v>0</v>
      </c>
      <c r="BY72" s="99">
        <f>IF($N72="Equal",IF(AND(BY$11&gt;$K72,EOMONTH($M72,0)&gt;=BY$11),($F72-$O72)/$L72,0),IFERROR(($F72-$O72)*INDEX('S-Curve'!$C$3:$AM$39,MATCH('Development Costs'!$L72,'S-Curve'!$C$3:$C$39,0),MATCH(DATEDIF('Development Costs'!$K72,'Development Costs'!BY$11,"m")+1,'S-Curve'!$C$3:$AM$3,0)),0))</f>
        <v>0</v>
      </c>
      <c r="BZ72" s="99">
        <f>IF($N72="Equal",IF(AND(BZ$11&gt;$K72,EOMONTH($M72,0)&gt;=BZ$11),($F72-$O72)/$L72,0),IFERROR(($F72-$O72)*INDEX('S-Curve'!$C$3:$AM$39,MATCH('Development Costs'!$L72,'S-Curve'!$C$3:$C$39,0),MATCH(DATEDIF('Development Costs'!$K72,'Development Costs'!BZ$11,"m")+1,'S-Curve'!$C$3:$AM$3,0)),0))</f>
        <v>0</v>
      </c>
      <c r="CA72" s="99">
        <f>IF($N72="Equal",IF(AND(CA$11&gt;$K72,EOMONTH($M72,0)&gt;=CA$11),($F72-$O72)/$L72,0),IFERROR(($F72-$O72)*INDEX('S-Curve'!$C$3:$AM$39,MATCH('Development Costs'!$L72,'S-Curve'!$C$3:$C$39,0),MATCH(DATEDIF('Development Costs'!$K72,'Development Costs'!CA$11,"m")+1,'S-Curve'!$C$3:$AM$3,0)),0))</f>
        <v>0</v>
      </c>
      <c r="CB72" s="99">
        <f>IF($N72="Equal",IF(AND(CB$11&gt;$K72,EOMONTH($M72,0)&gt;=CB$11),($F72-$O72)/$L72,0),IFERROR(($F72-$O72)*INDEX('S-Curve'!$C$3:$AM$39,MATCH('Development Costs'!$L72,'S-Curve'!$C$3:$C$39,0),MATCH(DATEDIF('Development Costs'!$K72,'Development Costs'!CB$11,"m")+1,'S-Curve'!$C$3:$AM$3,0)),0))</f>
        <v>0</v>
      </c>
      <c r="CC72" s="99">
        <f>IF($N72="Equal",IF(AND(CC$11&gt;$K72,EOMONTH($M72,0)&gt;=CC$11),($F72-$O72)/$L72,0),IFERROR(($F72-$O72)*INDEX('S-Curve'!$C$3:$AM$39,MATCH('Development Costs'!$L72,'S-Curve'!$C$3:$C$39,0),MATCH(DATEDIF('Development Costs'!$K72,'Development Costs'!CC$11,"m")+1,'S-Curve'!$C$3:$AM$3,0)),0))</f>
        <v>0</v>
      </c>
      <c r="CD72" s="99">
        <f>IF($N72="Equal",IF(AND(CD$11&gt;$K72,EOMONTH($M72,0)&gt;=CD$11),($F72-$O72)/$L72,0),IFERROR(($F72-$O72)*INDEX('S-Curve'!$C$3:$AM$39,MATCH('Development Costs'!$L72,'S-Curve'!$C$3:$C$39,0),MATCH(DATEDIF('Development Costs'!$K72,'Development Costs'!CD$11,"m")+1,'S-Curve'!$C$3:$AM$3,0)),0))</f>
        <v>0</v>
      </c>
      <c r="CE72" s="99">
        <f>IF($N72="Equal",IF(AND(CE$11&gt;$K72,EOMONTH($M72,0)&gt;=CE$11),($F72-$O72)/$L72,0),IFERROR(($F72-$O72)*INDEX('S-Curve'!$C$3:$AM$39,MATCH('Development Costs'!$L72,'S-Curve'!$C$3:$C$39,0),MATCH(DATEDIF('Development Costs'!$K72,'Development Costs'!CE$11,"m")+1,'S-Curve'!$C$3:$AM$3,0)),0))</f>
        <v>0</v>
      </c>
      <c r="CF72" s="99">
        <f>IF($N72="Equal",IF(AND(CF$11&gt;$K72,EOMONTH($M72,0)&gt;=CF$11),($F72-$O72)/$L72,0),IFERROR(($F72-$O72)*INDEX('S-Curve'!$C$3:$AM$39,MATCH('Development Costs'!$L72,'S-Curve'!$C$3:$C$39,0),MATCH(DATEDIF('Development Costs'!$K72,'Development Costs'!CF$11,"m")+1,'S-Curve'!$C$3:$AM$3,0)),0))</f>
        <v>0</v>
      </c>
      <c r="CG72" s="99">
        <f>IF($N72="Equal",IF(AND(CG$11&gt;$K72,EOMONTH($M72,0)&gt;=CG$11),($F72-$O72)/$L72,0),IFERROR(($F72-$O72)*INDEX('S-Curve'!$C$3:$AM$39,MATCH('Development Costs'!$L72,'S-Curve'!$C$3:$C$39,0),MATCH(DATEDIF('Development Costs'!$K72,'Development Costs'!CG$11,"m")+1,'S-Curve'!$C$3:$AM$3,0)),0))</f>
        <v>0</v>
      </c>
      <c r="CH72" s="99">
        <f>IF($N72="Equal",IF(AND(CH$11&gt;$K72,EOMONTH($M72,0)&gt;=CH$11),($F72-$O72)/$L72,0),IFERROR(($F72-$O72)*INDEX('S-Curve'!$C$3:$AM$39,MATCH('Development Costs'!$L72,'S-Curve'!$C$3:$C$39,0),MATCH(DATEDIF('Development Costs'!$K72,'Development Costs'!CH$11,"m")+1,'S-Curve'!$C$3:$AM$3,0)),0))</f>
        <v>0</v>
      </c>
      <c r="CI72" s="99">
        <f>IF($N72="Equal",IF(AND(CI$11&gt;$K72,EOMONTH($M72,0)&gt;=CI$11),($F72-$O72)/$L72,0),IFERROR(($F72-$O72)*INDEX('S-Curve'!$C$3:$AM$39,MATCH('Development Costs'!$L72,'S-Curve'!$C$3:$C$39,0),MATCH(DATEDIF('Development Costs'!$K72,'Development Costs'!CI$11,"m")+1,'S-Curve'!$C$3:$AM$3,0)),0))</f>
        <v>0</v>
      </c>
      <c r="CJ72" s="99">
        <f>IF($N72="Equal",IF(AND(CJ$11&gt;$K72,EOMONTH($M72,0)&gt;=CJ$11),($F72-$O72)/$L72,0),IFERROR(($F72-$O72)*INDEX('S-Curve'!$C$3:$AM$39,MATCH('Development Costs'!$L72,'S-Curve'!$C$3:$C$39,0),MATCH(DATEDIF('Development Costs'!$K72,'Development Costs'!CJ$11,"m")+1,'S-Curve'!$C$3:$AM$3,0)),0))</f>
        <v>0</v>
      </c>
      <c r="CK72" s="99">
        <f>IF($N72="Equal",IF(AND(CK$11&gt;$K72,EOMONTH($M72,0)&gt;=CK$11),($F72-$O72)/$L72,0),IFERROR(($F72-$O72)*INDEX('S-Curve'!$C$3:$AM$39,MATCH('Development Costs'!$L72,'S-Curve'!$C$3:$C$39,0),MATCH(DATEDIF('Development Costs'!$K72,'Development Costs'!CK$11,"m")+1,'S-Curve'!$C$3:$AM$3,0)),0))</f>
        <v>0</v>
      </c>
      <c r="CL72" s="99">
        <f>IF($N72="Equal",IF(AND(CL$11&gt;$K72,EOMONTH($M72,0)&gt;=CL$11),($F72-$O72)/$L72,0),IFERROR(($F72-$O72)*INDEX('S-Curve'!$C$3:$AM$39,MATCH('Development Costs'!$L72,'S-Curve'!$C$3:$C$39,0),MATCH(DATEDIF('Development Costs'!$K72,'Development Costs'!CL$11,"m")+1,'S-Curve'!$C$3:$AM$3,0)),0))</f>
        <v>0</v>
      </c>
      <c r="CM72" s="99">
        <f>IF($N72="Equal",IF(AND(CM$11&gt;$K72,EOMONTH($M72,0)&gt;=CM$11),($F72-$O72)/$L72,0),IFERROR(($F72-$O72)*INDEX('S-Curve'!$C$3:$AM$39,MATCH('Development Costs'!$L72,'S-Curve'!$C$3:$C$39,0),MATCH(DATEDIF('Development Costs'!$K72,'Development Costs'!CM$11,"m")+1,'S-Curve'!$C$3:$AM$3,0)),0))</f>
        <v>0</v>
      </c>
      <c r="CN72" s="99">
        <f>IF($N72="Equal",IF(AND(CN$11&gt;$K72,EOMONTH($M72,0)&gt;=CN$11),($F72-$O72)/$L72,0),IFERROR(($F72-$O72)*INDEX('S-Curve'!$C$3:$AM$39,MATCH('Development Costs'!$L72,'S-Curve'!$C$3:$C$39,0),MATCH(DATEDIF('Development Costs'!$K72,'Development Costs'!CN$11,"m")+1,'S-Curve'!$C$3:$AM$3,0)),0))</f>
        <v>0</v>
      </c>
      <c r="CO72" s="99">
        <f>IF($N72="Equal",IF(AND(CO$11&gt;$K72,EOMONTH($M72,0)&gt;=CO$11),($F72-$O72)/$L72,0),IFERROR(($F72-$O72)*INDEX('S-Curve'!$C$3:$AM$39,MATCH('Development Costs'!$L72,'S-Curve'!$C$3:$C$39,0),MATCH(DATEDIF('Development Costs'!$K72,'Development Costs'!CO$11,"m")+1,'S-Curve'!$C$3:$AM$3,0)),0))</f>
        <v>0</v>
      </c>
      <c r="CP72" s="99">
        <f>IF($N72="Equal",IF(AND(CP$11&gt;$K72,EOMONTH($M72,0)&gt;=CP$11),($F72-$O72)/$L72,0),IFERROR(($F72-$O72)*INDEX('S-Curve'!$C$3:$AM$39,MATCH('Development Costs'!$L72,'S-Curve'!$C$3:$C$39,0),MATCH(DATEDIF('Development Costs'!$K72,'Development Costs'!CP$11,"m")+1,'S-Curve'!$C$3:$AM$3,0)),0))</f>
        <v>0</v>
      </c>
      <c r="CQ72" s="99">
        <f>IF($N72="Equal",IF(AND(CQ$11&gt;$K72,EOMONTH($M72,0)&gt;=CQ$11),($F72-$O72)/$L72,0),IFERROR(($F72-$O72)*INDEX('S-Curve'!$C$3:$AM$39,MATCH('Development Costs'!$L72,'S-Curve'!$C$3:$C$39,0),MATCH(DATEDIF('Development Costs'!$K72,'Development Costs'!CQ$11,"m")+1,'S-Curve'!$C$3:$AM$3,0)),0))</f>
        <v>0</v>
      </c>
      <c r="CR72" s="99">
        <f>IF($N72="Equal",IF(AND(CR$11&gt;$K72,EOMONTH($M72,0)&gt;=CR$11),($F72-$O72)/$L72,0),IFERROR(($F72-$O72)*INDEX('S-Curve'!$C$3:$AM$39,MATCH('Development Costs'!$L72,'S-Curve'!$C$3:$C$39,0),MATCH(DATEDIF('Development Costs'!$K72,'Development Costs'!CR$11,"m")+1,'S-Curve'!$C$3:$AM$3,0)),0))</f>
        <v>0</v>
      </c>
      <c r="CS72" s="99">
        <f>IF($N72="Equal",IF(AND(CS$11&gt;$K72,EOMONTH($M72,0)&gt;=CS$11),($F72-$O72)/$L72,0),IFERROR(($F72-$O72)*INDEX('S-Curve'!$C$3:$AM$39,MATCH('Development Costs'!$L72,'S-Curve'!$C$3:$C$39,0),MATCH(DATEDIF('Development Costs'!$K72,'Development Costs'!CS$11,"m")+1,'S-Curve'!$C$3:$AM$3,0)),0))</f>
        <v>0</v>
      </c>
      <c r="CT72" s="99">
        <f>IF($N72="Equal",IF(AND(CT$11&gt;$K72,EOMONTH($M72,0)&gt;=CT$11),($F72-$O72)/$L72,0),IFERROR(($F72-$O72)*INDEX('S-Curve'!$C$3:$AM$39,MATCH('Development Costs'!$L72,'S-Curve'!$C$3:$C$39,0),MATCH(DATEDIF('Development Costs'!$K72,'Development Costs'!CT$11,"m")+1,'S-Curve'!$C$3:$AM$3,0)),0))</f>
        <v>0</v>
      </c>
      <c r="CU72" s="99">
        <f>IF($N72="Equal",IF(AND(CU$11&gt;$K72,EOMONTH($M72,0)&gt;=CU$11),($F72-$O72)/$L72,0),IFERROR(($F72-$O72)*INDEX('S-Curve'!$C$3:$AM$39,MATCH('Development Costs'!$L72,'S-Curve'!$C$3:$C$39,0),MATCH(DATEDIF('Development Costs'!$K72,'Development Costs'!CU$11,"m")+1,'S-Curve'!$C$3:$AM$3,0)),0))</f>
        <v>0</v>
      </c>
      <c r="CV72" s="99">
        <f>IF($N72="Equal",IF(AND(CV$11&gt;$K72,EOMONTH($M72,0)&gt;=CV$11),($F72-$O72)/$L72,0),IFERROR(($F72-$O72)*INDEX('S-Curve'!$C$3:$AM$39,MATCH('Development Costs'!$L72,'S-Curve'!$C$3:$C$39,0),MATCH(DATEDIF('Development Costs'!$K72,'Development Costs'!CV$11,"m")+1,'S-Curve'!$C$3:$AM$3,0)),0))</f>
        <v>0</v>
      </c>
      <c r="CW72" s="99">
        <f>IF($N72="Equal",IF(AND(CW$11&gt;$K72,EOMONTH($M72,0)&gt;=CW$11),($F72-$O72)/$L72,0),IFERROR(($F72-$O72)*INDEX('S-Curve'!$C$3:$AM$39,MATCH('Development Costs'!$L72,'S-Curve'!$C$3:$C$39,0),MATCH(DATEDIF('Development Costs'!$K72,'Development Costs'!CW$11,"m")+1,'S-Curve'!$C$3:$AM$3,0)),0))</f>
        <v>0</v>
      </c>
      <c r="CX72" s="99">
        <f>IF($N72="Equal",IF(AND(CX$11&gt;$K72,EOMONTH($M72,0)&gt;=CX$11),($F72-$O72)/$L72,0),IFERROR(($F72-$O72)*INDEX('S-Curve'!$C$3:$AM$39,MATCH('Development Costs'!$L72,'S-Curve'!$C$3:$C$39,0),MATCH(DATEDIF('Development Costs'!$K72,'Development Costs'!CX$11,"m")+1,'S-Curve'!$C$3:$AM$3,0)),0))</f>
        <v>0</v>
      </c>
      <c r="CY72" s="99">
        <f>IF($N72="Equal",IF(AND(CY$11&gt;$K72,EOMONTH($M72,0)&gt;=CY$11),($F72-$O72)/$L72,0),IFERROR(($F72-$O72)*INDEX('S-Curve'!$C$3:$AM$39,MATCH('Development Costs'!$L72,'S-Curve'!$C$3:$C$39,0),MATCH(DATEDIF('Development Costs'!$K72,'Development Costs'!CY$11,"m")+1,'S-Curve'!$C$3:$AM$3,0)),0))</f>
        <v>0</v>
      </c>
      <c r="CZ72" s="99">
        <f>IF($N72="Equal",IF(AND(CZ$11&gt;$K72,EOMONTH($M72,0)&gt;=CZ$11),($F72-$O72)/$L72,0),IFERROR(($F72-$O72)*INDEX('S-Curve'!$C$3:$AM$39,MATCH('Development Costs'!$L72,'S-Curve'!$C$3:$C$39,0),MATCH(DATEDIF('Development Costs'!$K72,'Development Costs'!CZ$11,"m")+1,'S-Curve'!$C$3:$AM$3,0)),0))</f>
        <v>0</v>
      </c>
      <c r="DA72" s="99">
        <f>IF($N72="Equal",IF(AND(DA$11&gt;$K72,EOMONTH($M72,0)&gt;=DA$11),($F72-$O72)/$L72,0),IFERROR(($F72-$O72)*INDEX('S-Curve'!$C$3:$AM$39,MATCH('Development Costs'!$L72,'S-Curve'!$C$3:$C$39,0),MATCH(DATEDIF('Development Costs'!$K72,'Development Costs'!DA$11,"m")+1,'S-Curve'!$C$3:$AM$3,0)),0))</f>
        <v>0</v>
      </c>
      <c r="DB72" s="99">
        <f>IF($N72="Equal",IF(AND(DB$11&gt;$K72,EOMONTH($M72,0)&gt;=DB$11),($F72-$O72)/$L72,0),IFERROR(($F72-$O72)*INDEX('S-Curve'!$C$3:$AM$39,MATCH('Development Costs'!$L72,'S-Curve'!$C$3:$C$39,0),MATCH(DATEDIF('Development Costs'!$K72,'Development Costs'!DB$11,"m")+1,'S-Curve'!$C$3:$AM$3,0)),0))</f>
        <v>0</v>
      </c>
      <c r="DC72" s="99">
        <f>IF($N72="Equal",IF(AND(DC$11&gt;$K72,EOMONTH($M72,0)&gt;=DC$11),($F72-$O72)/$L72,0),IFERROR(($F72-$O72)*INDEX('S-Curve'!$C$3:$AM$39,MATCH('Development Costs'!$L72,'S-Curve'!$C$3:$C$39,0),MATCH(DATEDIF('Development Costs'!$K72,'Development Costs'!DC$11,"m")+1,'S-Curve'!$C$3:$AM$3,0)),0))</f>
        <v>0</v>
      </c>
      <c r="DD72" s="99">
        <f>IF($N72="Equal",IF(AND(DD$11&gt;$K72,EOMONTH($M72,0)&gt;=DD$11),($F72-$O72)/$L72,0),IFERROR(($F72-$O72)*INDEX('S-Curve'!$C$3:$AM$39,MATCH('Development Costs'!$L72,'S-Curve'!$C$3:$C$39,0),MATCH(DATEDIF('Development Costs'!$K72,'Development Costs'!DD$11,"m")+1,'S-Curve'!$C$3:$AM$3,0)),0))</f>
        <v>0</v>
      </c>
      <c r="DE72" s="99">
        <f>IF($N72="Equal",IF(AND(DE$11&gt;$K72,EOMONTH($M72,0)&gt;=DE$11),($F72-$O72)/$L72,0),IFERROR(($F72-$O72)*INDEX('S-Curve'!$C$3:$AM$39,MATCH('Development Costs'!$L72,'S-Curve'!$C$3:$C$39,0),MATCH(DATEDIF('Development Costs'!$K72,'Development Costs'!DE$11,"m")+1,'S-Curve'!$C$3:$AM$3,0)),0))</f>
        <v>0</v>
      </c>
      <c r="DF72" s="99">
        <f>IF($N72="Equal",IF(AND(DF$11&gt;$K72,EOMONTH($M72,0)&gt;=DF$11),($F72-$O72)/$L72,0),IFERROR(($F72-$O72)*INDEX('S-Curve'!$C$3:$AM$39,MATCH('Development Costs'!$L72,'S-Curve'!$C$3:$C$39,0),MATCH(DATEDIF('Development Costs'!$K72,'Development Costs'!DF$11,"m")+1,'S-Curve'!$C$3:$AM$3,0)),0))</f>
        <v>0</v>
      </c>
      <c r="DG72" s="99">
        <f>IF($N72="Equal",IF(AND(DG$11&gt;$K72,EOMONTH($M72,0)&gt;=DG$11),($F72-$O72)/$L72,0),IFERROR(($F72-$O72)*INDEX('S-Curve'!$C$3:$AM$39,MATCH('Development Costs'!$L72,'S-Curve'!$C$3:$C$39,0),MATCH(DATEDIF('Development Costs'!$K72,'Development Costs'!DG$11,"m")+1,'S-Curve'!$C$3:$AM$3,0)),0))</f>
        <v>0</v>
      </c>
      <c r="DH72" s="99">
        <f>IF($N72="Equal",IF(AND(DH$11&gt;$K72,EOMONTH($M72,0)&gt;=DH$11),($F72-$O72)/$L72,0),IFERROR(($F72-$O72)*INDEX('S-Curve'!$C$3:$AM$39,MATCH('Development Costs'!$L72,'S-Curve'!$C$3:$C$39,0),MATCH(DATEDIF('Development Costs'!$K72,'Development Costs'!DH$11,"m")+1,'S-Curve'!$C$3:$AM$3,0)),0))</f>
        <v>0</v>
      </c>
      <c r="DI72" s="99">
        <f>IF($N72="Equal",IF(AND(DI$11&gt;$K72,EOMONTH($M72,0)&gt;=DI$11),($F72-$O72)/$L72,0),IFERROR(($F72-$O72)*INDEX('S-Curve'!$C$3:$AM$39,MATCH('Development Costs'!$L72,'S-Curve'!$C$3:$C$39,0),MATCH(DATEDIF('Development Costs'!$K72,'Development Costs'!DI$11,"m")+1,'S-Curve'!$C$3:$AM$3,0)),0))</f>
        <v>0</v>
      </c>
      <c r="DJ72" s="99">
        <f>IF($N72="Equal",IF(AND(DJ$11&gt;$K72,EOMONTH($M72,0)&gt;=DJ$11),($F72-$O72)/$L72,0),IFERROR(($F72-$O72)*INDEX('S-Curve'!$C$3:$AM$39,MATCH('Development Costs'!$L72,'S-Curve'!$C$3:$C$39,0),MATCH(DATEDIF('Development Costs'!$K72,'Development Costs'!DJ$11,"m")+1,'S-Curve'!$C$3:$AM$3,0)),0))</f>
        <v>0</v>
      </c>
      <c r="DK72" s="99">
        <f>IF($N72="Equal",IF(AND(DK$11&gt;$K72,EOMONTH($M72,0)&gt;=DK$11),($F72-$O72)/$L72,0),IFERROR(($F72-$O72)*INDEX('S-Curve'!$C$3:$AM$39,MATCH('Development Costs'!$L72,'S-Curve'!$C$3:$C$39,0),MATCH(DATEDIF('Development Costs'!$K72,'Development Costs'!DK$11,"m")+1,'S-Curve'!$C$3:$AM$3,0)),0))</f>
        <v>0</v>
      </c>
      <c r="DL72" s="99">
        <f>IF($N72="Equal",IF(AND(DL$11&gt;$K72,EOMONTH($M72,0)&gt;=DL$11),($F72-$O72)/$L72,0),IFERROR(($F72-$O72)*INDEX('S-Curve'!$C$3:$AM$39,MATCH('Development Costs'!$L72,'S-Curve'!$C$3:$C$39,0),MATCH(DATEDIF('Development Costs'!$K72,'Development Costs'!DL$11,"m")+1,'S-Curve'!$C$3:$AM$3,0)),0))</f>
        <v>0</v>
      </c>
      <c r="DM72" s="99">
        <f>IF($N72="Equal",IF(AND(DM$11&gt;$K72,EOMONTH($M72,0)&gt;=DM$11),($F72-$O72)/$L72,0),IFERROR(($F72-$O72)*INDEX('S-Curve'!$C$3:$AM$39,MATCH('Development Costs'!$L72,'S-Curve'!$C$3:$C$39,0),MATCH(DATEDIF('Development Costs'!$K72,'Development Costs'!DM$11,"m")+1,'S-Curve'!$C$3:$AM$3,0)),0))</f>
        <v>0</v>
      </c>
      <c r="DN72" s="99">
        <f>IF($N72="Equal",IF(AND(DN$11&gt;$K72,EOMONTH($M72,0)&gt;=DN$11),($F72-$O72)/$L72,0),IFERROR(($F72-$O72)*INDEX('S-Curve'!$C$3:$AM$39,MATCH('Development Costs'!$L72,'S-Curve'!$C$3:$C$39,0),MATCH(DATEDIF('Development Costs'!$K72,'Development Costs'!DN$11,"m")+1,'S-Curve'!$C$3:$AM$3,0)),0))</f>
        <v>0</v>
      </c>
      <c r="DO72" s="99">
        <f>IF($N72="Equal",IF(AND(DO$11&gt;$K72,EOMONTH($M72,0)&gt;=DO$11),($F72-$O72)/$L72,0),IFERROR(($F72-$O72)*INDEX('S-Curve'!$C$3:$AM$39,MATCH('Development Costs'!$L72,'S-Curve'!$C$3:$C$39,0),MATCH(DATEDIF('Development Costs'!$K72,'Development Costs'!DO$11,"m")+1,'S-Curve'!$C$3:$AM$3,0)),0))</f>
        <v>0</v>
      </c>
      <c r="DP72" s="99">
        <f>IF($N72="Equal",IF(AND(DP$11&gt;$K72,EOMONTH($M72,0)&gt;=DP$11),($F72-$O72)/$L72,0),IFERROR(($F72-$O72)*INDEX('S-Curve'!$C$3:$AM$39,MATCH('Development Costs'!$L72,'S-Curve'!$C$3:$C$39,0),MATCH(DATEDIF('Development Costs'!$K72,'Development Costs'!DP$11,"m")+1,'S-Curve'!$C$3:$AM$3,0)),0))</f>
        <v>0</v>
      </c>
      <c r="DQ72" s="99">
        <f>IF($N72="Equal",IF(AND(DQ$11&gt;$K72,EOMONTH($M72,0)&gt;=DQ$11),($F72-$O72)/$L72,0),IFERROR(($F72-$O72)*INDEX('S-Curve'!$C$3:$AM$39,MATCH('Development Costs'!$L72,'S-Curve'!$C$3:$C$39,0),MATCH(DATEDIF('Development Costs'!$K72,'Development Costs'!DQ$11,"m")+1,'S-Curve'!$C$3:$AM$3,0)),0))</f>
        <v>0</v>
      </c>
      <c r="DR72" s="99">
        <f>IF($N72="Equal",IF(AND(DR$11&gt;$K72,EOMONTH($M72,0)&gt;=DR$11),($F72-$O72)/$L72,0),IFERROR(($F72-$O72)*INDEX('S-Curve'!$C$3:$AM$39,MATCH('Development Costs'!$L72,'S-Curve'!$C$3:$C$39,0),MATCH(DATEDIF('Development Costs'!$K72,'Development Costs'!DR$11,"m")+1,'S-Curve'!$C$3:$AM$3,0)),0))</f>
        <v>0</v>
      </c>
      <c r="DS72" s="99">
        <f>IF($N72="Equal",IF(AND(DS$11&gt;$K72,EOMONTH($M72,0)&gt;=DS$11),($F72-$O72)/$L72,0),IFERROR(($F72-$O72)*INDEX('S-Curve'!$C$3:$AM$39,MATCH('Development Costs'!$L72,'S-Curve'!$C$3:$C$39,0),MATCH(DATEDIF('Development Costs'!$K72,'Development Costs'!DS$11,"m")+1,'S-Curve'!$C$3:$AM$3,0)),0))</f>
        <v>0</v>
      </c>
      <c r="DT72" s="99">
        <f>IF($N72="Equal",IF(AND(DT$11&gt;$K72,EOMONTH($M72,0)&gt;=DT$11),($F72-$O72)/$L72,0),IFERROR(($F72-$O72)*INDEX('S-Curve'!$C$3:$AM$39,MATCH('Development Costs'!$L72,'S-Curve'!$C$3:$C$39,0),MATCH(DATEDIF('Development Costs'!$K72,'Development Costs'!DT$11,"m")+1,'S-Curve'!$C$3:$AM$3,0)),0))</f>
        <v>0</v>
      </c>
      <c r="DU72" s="99">
        <f>IF($N72="Equal",IF(AND(DU$11&gt;$K72,EOMONTH($M72,0)&gt;=DU$11),($F72-$O72)/$L72,0),IFERROR(($F72-$O72)*INDEX('S-Curve'!$C$3:$AM$39,MATCH('Development Costs'!$L72,'S-Curve'!$C$3:$C$39,0),MATCH(DATEDIF('Development Costs'!$K72,'Development Costs'!DU$11,"m")+1,'S-Curve'!$C$3:$AM$3,0)),0))</f>
        <v>0</v>
      </c>
      <c r="DV72" s="99">
        <f>IF($N72="Equal",IF(AND(DV$11&gt;$K72,EOMONTH($M72,0)&gt;=DV$11),($F72-$O72)/$L72,0),IFERROR(($F72-$O72)*INDEX('S-Curve'!$C$3:$AM$39,MATCH('Development Costs'!$L72,'S-Curve'!$C$3:$C$39,0),MATCH(DATEDIF('Development Costs'!$K72,'Development Costs'!DV$11,"m")+1,'S-Curve'!$C$3:$AM$3,0)),0))</f>
        <v>0</v>
      </c>
      <c r="DW72" s="99">
        <f>IF($N72="Equal",IF(AND(DW$11&gt;$K72,EOMONTH($M72,0)&gt;=DW$11),($F72-$O72)/$L72,0),IFERROR(($F72-$O72)*INDEX('S-Curve'!$C$3:$AM$39,MATCH('Development Costs'!$L72,'S-Curve'!$C$3:$C$39,0),MATCH(DATEDIF('Development Costs'!$K72,'Development Costs'!DW$11,"m")+1,'S-Curve'!$C$3:$AM$3,0)),0))</f>
        <v>0</v>
      </c>
      <c r="DX72" s="99">
        <f>IF($N72="Equal",IF(AND(DX$11&gt;$K72,EOMONTH($M72,0)&gt;=DX$11),($F72-$O72)/$L72,0),IFERROR(($F72-$O72)*INDEX('S-Curve'!$C$3:$AM$39,MATCH('Development Costs'!$L72,'S-Curve'!$C$3:$C$39,0),MATCH(DATEDIF('Development Costs'!$K72,'Development Costs'!DX$11,"m")+1,'S-Curve'!$C$3:$AM$3,0)),0))</f>
        <v>0</v>
      </c>
      <c r="DY72" s="99">
        <f>IF($N72="Equal",IF(AND(DY$11&gt;$K72,EOMONTH($M72,0)&gt;=DY$11),($F72-$O72)/$L72,0),IFERROR(($F72-$O72)*INDEX('S-Curve'!$C$3:$AM$39,MATCH('Development Costs'!$L72,'S-Curve'!$C$3:$C$39,0),MATCH(DATEDIF('Development Costs'!$K72,'Development Costs'!DY$11,"m")+1,'S-Curve'!$C$3:$AM$3,0)),0))</f>
        <v>0</v>
      </c>
      <c r="DZ72" s="99">
        <f>IF($N72="Equal",IF(AND(DZ$11&gt;$K72,EOMONTH($M72,0)&gt;=DZ$11),($F72-$O72)/$L72,0),IFERROR(($F72-$O72)*INDEX('S-Curve'!$C$3:$AM$39,MATCH('Development Costs'!$L72,'S-Curve'!$C$3:$C$39,0),MATCH(DATEDIF('Development Costs'!$K72,'Development Costs'!DZ$11,"m")+1,'S-Curve'!$C$3:$AM$3,0)),0))</f>
        <v>0</v>
      </c>
      <c r="EA72" s="99">
        <f>IF($N72="Equal",IF(AND(EA$11&gt;$K72,EOMONTH($M72,0)&gt;=EA$11),($F72-$O72)/$L72,0),IFERROR(($F72-$O72)*INDEX('S-Curve'!$C$3:$AM$39,MATCH('Development Costs'!$L72,'S-Curve'!$C$3:$C$39,0),MATCH(DATEDIF('Development Costs'!$K72,'Development Costs'!EA$11,"m")+1,'S-Curve'!$C$3:$AM$3,0)),0))</f>
        <v>0</v>
      </c>
      <c r="EB72" s="99">
        <f>IF($N72="Equal",IF(AND(EB$11&gt;$K72,EOMONTH($M72,0)&gt;=EB$11),($F72-$O72)/$L72,0),IFERROR(($F72-$O72)*INDEX('S-Curve'!$C$3:$AM$39,MATCH('Development Costs'!$L72,'S-Curve'!$C$3:$C$39,0),MATCH(DATEDIF('Development Costs'!$K72,'Development Costs'!EB$11,"m")+1,'S-Curve'!$C$3:$AM$3,0)),0))</f>
        <v>0</v>
      </c>
      <c r="EC72" s="99">
        <f>IF($N72="Equal",IF(AND(EC$11&gt;$K72,EOMONTH($M72,0)&gt;=EC$11),($F72-$O72)/$L72,0),IFERROR(($F72-$O72)*INDEX('S-Curve'!$C$3:$AM$39,MATCH('Development Costs'!$L72,'S-Curve'!$C$3:$C$39,0),MATCH(DATEDIF('Development Costs'!$K72,'Development Costs'!EC$11,"m")+1,'S-Curve'!$C$3:$AM$3,0)),0))</f>
        <v>0</v>
      </c>
      <c r="ED72" s="99">
        <f>IF($N72="Equal",IF(AND(ED$11&gt;$K72,EOMONTH($M72,0)&gt;=ED$11),($F72-$O72)/$L72,0),IFERROR(($F72-$O72)*INDEX('S-Curve'!$C$3:$AM$39,MATCH('Development Costs'!$L72,'S-Curve'!$C$3:$C$39,0),MATCH(DATEDIF('Development Costs'!$K72,'Development Costs'!ED$11,"m")+1,'S-Curve'!$C$3:$AM$3,0)),0))</f>
        <v>0</v>
      </c>
      <c r="EE72" s="99">
        <f>IF($N72="Equal",IF(AND(EE$11&gt;$K72,EOMONTH($M72,0)&gt;=EE$11),($F72-$O72)/$L72,0),IFERROR(($F72-$O72)*INDEX('S-Curve'!$C$3:$AM$39,MATCH('Development Costs'!$L72,'S-Curve'!$C$3:$C$39,0),MATCH(DATEDIF('Development Costs'!$K72,'Development Costs'!EE$11,"m")+1,'S-Curve'!$C$3:$AM$3,0)),0))</f>
        <v>0</v>
      </c>
      <c r="EF72" s="99">
        <f>IF($N72="Equal",IF(AND(EF$11&gt;$K72,EOMONTH($M72,0)&gt;=EF$11),($F72-$O72)/$L72,0),IFERROR(($F72-$O72)*INDEX('S-Curve'!$C$3:$AM$39,MATCH('Development Costs'!$L72,'S-Curve'!$C$3:$C$39,0),MATCH(DATEDIF('Development Costs'!$K72,'Development Costs'!EF$11,"m")+1,'S-Curve'!$C$3:$AM$3,0)),0))</f>
        <v>0</v>
      </c>
      <c r="EG72" s="99">
        <f>IF(EC72="Equal",IF(AND(EG$11&gt;$K72,EOMONTH($M72,0)&gt;=EG$11),($F72-$O72)/$L72,0),IFERROR(($F72-$O72)*INDEX('S-Curve'!$C$3:$AM$39,MATCH('Development Costs'!$L72,'S-Curve'!$C$3:$C$39,0),MATCH(DATEDIF('Development Costs'!$K72,'Development Costs'!EG$11,"m")+1,'S-Curve'!$C$3:$AM$3,0)),0))</f>
        <v>0</v>
      </c>
    </row>
    <row r="73" spans="2:137">
      <c r="B73" s="5" t="s">
        <v>372</v>
      </c>
      <c r="E73" s="1">
        <v>1</v>
      </c>
      <c r="F73" s="71">
        <v>750000</v>
      </c>
      <c r="G73" s="105">
        <f t="shared" si="31"/>
        <v>3.1649843016778636</v>
      </c>
      <c r="H73" s="99">
        <f>F73/Assumptions!$D$60</f>
        <v>4054.0540540540542</v>
      </c>
      <c r="I73" s="32">
        <f t="shared" ca="1" si="28"/>
        <v>7.8601128952407156E-3</v>
      </c>
      <c r="K73" s="73">
        <f>Assumptions!$D$16</f>
        <v>46204</v>
      </c>
      <c r="L73" s="155">
        <f>Assumptions!$D$17</f>
        <v>23</v>
      </c>
      <c r="M73" s="149">
        <f t="shared" si="32"/>
        <v>46874</v>
      </c>
      <c r="N73" s="70" t="s">
        <v>400</v>
      </c>
      <c r="O73" s="71">
        <v>0</v>
      </c>
      <c r="P73" s="1" t="str">
        <f t="shared" si="8"/>
        <v/>
      </c>
      <c r="Q73" s="99">
        <f t="shared" si="33"/>
        <v>0</v>
      </c>
      <c r="R73" s="99">
        <f>IF($N73="Equal",IF(AND(R$11&gt;$K73,EOMONTH($M73,0)&gt;=R$11),($F73-$O73)/$L73,0),IFERROR(($F73-$O73)*INDEX('S-Curve'!$C$3:$AM$39,MATCH('Development Costs'!$L73,'S-Curve'!$C$3:$C$39,0),MATCH(DATEDIF('Development Costs'!$K73,'Development Costs'!R$11,"m")+1,'S-Curve'!$C$3:$AM$3,0)),0))</f>
        <v>7500</v>
      </c>
      <c r="S73" s="99">
        <f>IF($N73="Equal",IF(AND(S$11&gt;$K73,EOMONTH($M73,0)&gt;=S$11),($F73-$O73)/$L73,0),IFERROR(($F73-$O73)*INDEX('S-Curve'!$C$3:$AM$39,MATCH('Development Costs'!$L73,'S-Curve'!$C$3:$C$39,0),MATCH(DATEDIF('Development Costs'!$K73,'Development Costs'!S$11,"m")+1,'S-Curve'!$C$3:$AM$3,0)),0))</f>
        <v>7500</v>
      </c>
      <c r="T73" s="99">
        <f>IF($N73="Equal",IF(AND(T$11&gt;$K73,EOMONTH($M73,0)&gt;=T$11),($F73-$O73)/$L73,0),IFERROR(($F73-$O73)*INDEX('S-Curve'!$C$3:$AM$39,MATCH('Development Costs'!$L73,'S-Curve'!$C$3:$C$39,0),MATCH(DATEDIF('Development Costs'!$K73,'Development Costs'!T$11,"m")+1,'S-Curve'!$C$3:$AM$3,0)),0))</f>
        <v>7500</v>
      </c>
      <c r="U73" s="99">
        <f>IF($N73="Equal",IF(AND(U$11&gt;$K73,EOMONTH($M73,0)&gt;=U$11),($F73-$O73)/$L73,0),IFERROR(($F73-$O73)*INDEX('S-Curve'!$C$3:$AM$39,MATCH('Development Costs'!$L73,'S-Curve'!$C$3:$C$39,0),MATCH(DATEDIF('Development Costs'!$K73,'Development Costs'!U$11,"m")+1,'S-Curve'!$C$3:$AM$3,0)),0))</f>
        <v>7500</v>
      </c>
      <c r="V73" s="99">
        <f>IF($N73="Equal",IF(AND(V$11&gt;$K73,EOMONTH($M73,0)&gt;=V$11),($F73-$O73)/$L73,0),IFERROR(($F73-$O73)*INDEX('S-Curve'!$C$3:$AM$39,MATCH('Development Costs'!$L73,'S-Curve'!$C$3:$C$39,0),MATCH(DATEDIF('Development Costs'!$K73,'Development Costs'!V$11,"m")+1,'S-Curve'!$C$3:$AM$3,0)),0))</f>
        <v>15000</v>
      </c>
      <c r="W73" s="99">
        <f>IF($N73="Equal",IF(AND(W$11&gt;$K73,EOMONTH($M73,0)&gt;=W$11),($F73-$O73)/$L73,0),IFERROR(($F73-$O73)*INDEX('S-Curve'!$C$3:$AM$39,MATCH('Development Costs'!$L73,'S-Curve'!$C$3:$C$39,0),MATCH(DATEDIF('Development Costs'!$K73,'Development Costs'!W$11,"m")+1,'S-Curve'!$C$3:$AM$3,0)),0))</f>
        <v>15000</v>
      </c>
      <c r="X73" s="99">
        <f>IF($N73="Equal",IF(AND(X$11&gt;$K73,EOMONTH($M73,0)&gt;=X$11),($F73-$O73)/$L73,0),IFERROR(($F73-$O73)*INDEX('S-Curve'!$C$3:$AM$39,MATCH('Development Costs'!$L73,'S-Curve'!$C$3:$C$39,0),MATCH(DATEDIF('Development Costs'!$K73,'Development Costs'!X$11,"m")+1,'S-Curve'!$C$3:$AM$3,0)),0))</f>
        <v>15000</v>
      </c>
      <c r="Y73" s="99">
        <f>IF($N73="Equal",IF(AND(Y$11&gt;$K73,EOMONTH($M73,0)&gt;=Y$11),($F73-$O73)/$L73,0),IFERROR(($F73-$O73)*INDEX('S-Curve'!$C$3:$AM$39,MATCH('Development Costs'!$L73,'S-Curve'!$C$3:$C$39,0),MATCH(DATEDIF('Development Costs'!$K73,'Development Costs'!Y$11,"m")+1,'S-Curve'!$C$3:$AM$3,0)),0))</f>
        <v>22500</v>
      </c>
      <c r="Z73" s="99">
        <f>IF($N73="Equal",IF(AND(Z$11&gt;$K73,EOMONTH($M73,0)&gt;=Z$11),($F73-$O73)/$L73,0),IFERROR(($F73-$O73)*INDEX('S-Curve'!$C$3:$AM$39,MATCH('Development Costs'!$L73,'S-Curve'!$C$3:$C$39,0),MATCH(DATEDIF('Development Costs'!$K73,'Development Costs'!Z$11,"m")+1,'S-Curve'!$C$3:$AM$3,0)),0))</f>
        <v>30000</v>
      </c>
      <c r="AA73" s="99">
        <f>IF($N73="Equal",IF(AND(AA$11&gt;$K73,EOMONTH($M73,0)&gt;=AA$11),($F73-$O73)/$L73,0),IFERROR(($F73-$O73)*INDEX('S-Curve'!$C$3:$AM$39,MATCH('Development Costs'!$L73,'S-Curve'!$C$3:$C$39,0),MATCH(DATEDIF('Development Costs'!$K73,'Development Costs'!AA$11,"m")+1,'S-Curve'!$C$3:$AM$3,0)),0))</f>
        <v>45000</v>
      </c>
      <c r="AB73" s="99">
        <f>IF($N73="Equal",IF(AND(AB$11&gt;$K73,EOMONTH($M73,0)&gt;=AB$11),($F73-$O73)/$L73,0),IFERROR(($F73-$O73)*INDEX('S-Curve'!$C$3:$AM$39,MATCH('Development Costs'!$L73,'S-Curve'!$C$3:$C$39,0),MATCH(DATEDIF('Development Costs'!$K73,'Development Costs'!AB$11,"m")+1,'S-Curve'!$C$3:$AM$3,0)),0))</f>
        <v>52500.000000000007</v>
      </c>
      <c r="AC73" s="99">
        <f>IF($N73="Equal",IF(AND(AC$11&gt;$K73,EOMONTH($M73,0)&gt;=AC$11),($F73-$O73)/$L73,0),IFERROR(($F73-$O73)*INDEX('S-Curve'!$C$3:$AM$39,MATCH('Development Costs'!$L73,'S-Curve'!$C$3:$C$39,0),MATCH(DATEDIF('Development Costs'!$K73,'Development Costs'!AC$11,"m")+1,'S-Curve'!$C$3:$AM$3,0)),0))</f>
        <v>52500.000000000007</v>
      </c>
      <c r="AD73" s="99">
        <f>IF($N73="Equal",IF(AND(AD$11&gt;$K73,EOMONTH($M73,0)&gt;=AD$11),($F73-$O73)/$L73,0),IFERROR(($F73-$O73)*INDEX('S-Curve'!$C$3:$AM$39,MATCH('Development Costs'!$L73,'S-Curve'!$C$3:$C$39,0),MATCH(DATEDIF('Development Costs'!$K73,'Development Costs'!AD$11,"m")+1,'S-Curve'!$C$3:$AM$3,0)),0))</f>
        <v>60000</v>
      </c>
      <c r="AE73" s="99">
        <f>IF($N73="Equal",IF(AND(AE$11&gt;$K73,EOMONTH($M73,0)&gt;=AE$11),($F73-$O73)/$L73,0),IFERROR(($F73-$O73)*INDEX('S-Curve'!$C$3:$AM$39,MATCH('Development Costs'!$L73,'S-Curve'!$C$3:$C$39,0),MATCH(DATEDIF('Development Costs'!$K73,'Development Costs'!AE$11,"m")+1,'S-Curve'!$C$3:$AM$3,0)),0))</f>
        <v>60000</v>
      </c>
      <c r="AF73" s="99">
        <f>IF($N73="Equal",IF(AND(AF$11&gt;$K73,EOMONTH($M73,0)&gt;=AF$11),($F73-$O73)/$L73,0),IFERROR(($F73-$O73)*INDEX('S-Curve'!$C$3:$AM$39,MATCH('Development Costs'!$L73,'S-Curve'!$C$3:$C$39,0),MATCH(DATEDIF('Development Costs'!$K73,'Development Costs'!AF$11,"m")+1,'S-Curve'!$C$3:$AM$3,0)),0))</f>
        <v>52500.000000000007</v>
      </c>
      <c r="AG73" s="99">
        <f>IF($N73="Equal",IF(AND(AG$11&gt;$K73,EOMONTH($M73,0)&gt;=AG$11),($F73-$O73)/$L73,0),IFERROR(($F73-$O73)*INDEX('S-Curve'!$C$3:$AM$39,MATCH('Development Costs'!$L73,'S-Curve'!$C$3:$C$39,0),MATCH(DATEDIF('Development Costs'!$K73,'Development Costs'!AG$11,"m")+1,'S-Curve'!$C$3:$AM$3,0)),0))</f>
        <v>45000</v>
      </c>
      <c r="AH73" s="99">
        <f>IF($N73="Equal",IF(AND(AH$11&gt;$K73,EOMONTH($M73,0)&gt;=AH$11),($F73-$O73)/$L73,0),IFERROR(($F73-$O73)*INDEX('S-Curve'!$C$3:$AM$39,MATCH('Development Costs'!$L73,'S-Curve'!$C$3:$C$39,0),MATCH(DATEDIF('Development Costs'!$K73,'Development Costs'!AH$11,"m")+1,'S-Curve'!$C$3:$AM$3,0)),0))</f>
        <v>45000</v>
      </c>
      <c r="AI73" s="99">
        <f>IF($N73="Equal",IF(AND(AI$11&gt;$K73,EOMONTH($M73,0)&gt;=AI$11),($F73-$O73)/$L73,0),IFERROR(($F73-$O73)*INDEX('S-Curve'!$C$3:$AM$39,MATCH('Development Costs'!$L73,'S-Curve'!$C$3:$C$39,0),MATCH(DATEDIF('Development Costs'!$K73,'Development Costs'!AI$11,"m")+1,'S-Curve'!$C$3:$AM$3,0)),0))</f>
        <v>37500</v>
      </c>
      <c r="AJ73" s="99">
        <f>IF($N73="Equal",IF(AND(AJ$11&gt;$K73,EOMONTH($M73,0)&gt;=AJ$11),($F73-$O73)/$L73,0),IFERROR(($F73-$O73)*INDEX('S-Curve'!$C$3:$AM$39,MATCH('Development Costs'!$L73,'S-Curve'!$C$3:$C$39,0),MATCH(DATEDIF('Development Costs'!$K73,'Development Costs'!AJ$11,"m")+1,'S-Curve'!$C$3:$AM$3,0)),0))</f>
        <v>37500</v>
      </c>
      <c r="AK73" s="99">
        <f>IF($N73="Equal",IF(AND(AK$11&gt;$K73,EOMONTH($M73,0)&gt;=AK$11),($F73-$O73)/$L73,0),IFERROR(($F73-$O73)*INDEX('S-Curve'!$C$3:$AM$39,MATCH('Development Costs'!$L73,'S-Curve'!$C$3:$C$39,0),MATCH(DATEDIF('Development Costs'!$K73,'Development Costs'!AK$11,"m")+1,'S-Curve'!$C$3:$AM$3,0)),0))</f>
        <v>22500</v>
      </c>
      <c r="AL73" s="99">
        <f>IF($N73="Equal",IF(AND(AL$11&gt;$K73,EOMONTH($M73,0)&gt;=AL$11),($F73-$O73)/$L73,0),IFERROR(($F73-$O73)*INDEX('S-Curve'!$C$3:$AM$39,MATCH('Development Costs'!$L73,'S-Curve'!$C$3:$C$39,0),MATCH(DATEDIF('Development Costs'!$K73,'Development Costs'!AL$11,"m")+1,'S-Curve'!$C$3:$AM$3,0)),0))</f>
        <v>22500</v>
      </c>
      <c r="AM73" s="99">
        <f>IF($N73="Equal",IF(AND(AM$11&gt;$K73,EOMONTH($M73,0)&gt;=AM$11),($F73-$O73)/$L73,0),IFERROR(($F73-$O73)*INDEX('S-Curve'!$C$3:$AM$39,MATCH('Development Costs'!$L73,'S-Curve'!$C$3:$C$39,0),MATCH(DATEDIF('Development Costs'!$K73,'Development Costs'!AM$11,"m")+1,'S-Curve'!$C$3:$AM$3,0)),0))</f>
        <v>15000</v>
      </c>
      <c r="AN73" s="99">
        <f>IF($N73="Equal",IF(AND(AN$11&gt;$K73,EOMONTH($M73,0)&gt;=AN$11),($F73-$O73)/$L73,0),IFERROR(($F73-$O73)*INDEX('S-Curve'!$C$3:$AM$39,MATCH('Development Costs'!$L73,'S-Curve'!$C$3:$C$39,0),MATCH(DATEDIF('Development Costs'!$K73,'Development Costs'!AN$11,"m")+1,'S-Curve'!$C$3:$AM$3,0)),0))</f>
        <v>75000</v>
      </c>
      <c r="AO73" s="99">
        <f>IF($N73="Equal",IF(AND(AO$11&gt;$K73,EOMONTH($M73,0)&gt;=AO$11),($F73-$O73)/$L73,0),IFERROR(($F73-$O73)*INDEX('S-Curve'!$C$3:$AM$39,MATCH('Development Costs'!$L73,'S-Curve'!$C$3:$C$39,0),MATCH(DATEDIF('Development Costs'!$K73,'Development Costs'!AO$11,"m")+1,'S-Curve'!$C$3:$AM$3,0)),0))</f>
        <v>0</v>
      </c>
      <c r="AP73" s="99">
        <f>IF($N73="Equal",IF(AND(AP$11&gt;$K73,EOMONTH($M73,0)&gt;=AP$11),($F73-$O73)/$L73,0),IFERROR(($F73-$O73)*INDEX('S-Curve'!$C$3:$AM$39,MATCH('Development Costs'!$L73,'S-Curve'!$C$3:$C$39,0),MATCH(DATEDIF('Development Costs'!$K73,'Development Costs'!AP$11,"m")+1,'S-Curve'!$C$3:$AM$3,0)),0))</f>
        <v>0</v>
      </c>
      <c r="AQ73" s="99">
        <f>IF($N73="Equal",IF(AND(AQ$11&gt;$K73,EOMONTH($M73,0)&gt;=AQ$11),($F73-$O73)/$L73,0),IFERROR(($F73-$O73)*INDEX('S-Curve'!$C$3:$AM$39,MATCH('Development Costs'!$L73,'S-Curve'!$C$3:$C$39,0),MATCH(DATEDIF('Development Costs'!$K73,'Development Costs'!AQ$11,"m")+1,'S-Curve'!$C$3:$AM$3,0)),0))</f>
        <v>0</v>
      </c>
      <c r="AR73" s="99">
        <f>IF($N73="Equal",IF(AND(AR$11&gt;$K73,EOMONTH($M73,0)&gt;=AR$11),($F73-$O73)/$L73,0),IFERROR(($F73-$O73)*INDEX('S-Curve'!$C$3:$AM$39,MATCH('Development Costs'!$L73,'S-Curve'!$C$3:$C$39,0),MATCH(DATEDIF('Development Costs'!$K73,'Development Costs'!AR$11,"m")+1,'S-Curve'!$C$3:$AM$3,0)),0))</f>
        <v>0</v>
      </c>
      <c r="AS73" s="99">
        <f>IF($N73="Equal",IF(AND(AS$11&gt;$K73,EOMONTH($M73,0)&gt;=AS$11),($F73-$O73)/$L73,0),IFERROR(($F73-$O73)*INDEX('S-Curve'!$C$3:$AM$39,MATCH('Development Costs'!$L73,'S-Curve'!$C$3:$C$39,0),MATCH(DATEDIF('Development Costs'!$K73,'Development Costs'!AS$11,"m")+1,'S-Curve'!$C$3:$AM$3,0)),0))</f>
        <v>0</v>
      </c>
      <c r="AT73" s="99">
        <f>IF($N73="Equal",IF(AND(AT$11&gt;$K73,EOMONTH($M73,0)&gt;=AT$11),($F73-$O73)/$L73,0),IFERROR(($F73-$O73)*INDEX('S-Curve'!$C$3:$AM$39,MATCH('Development Costs'!$L73,'S-Curve'!$C$3:$C$39,0),MATCH(DATEDIF('Development Costs'!$K73,'Development Costs'!AT$11,"m")+1,'S-Curve'!$C$3:$AM$3,0)),0))</f>
        <v>0</v>
      </c>
      <c r="AU73" s="99">
        <f>IF($N73="Equal",IF(AND(AU$11&gt;$K73,EOMONTH($M73,0)&gt;=AU$11),($F73-$O73)/$L73,0),IFERROR(($F73-$O73)*INDEX('S-Curve'!$C$3:$AM$39,MATCH('Development Costs'!$L73,'S-Curve'!$C$3:$C$39,0),MATCH(DATEDIF('Development Costs'!$K73,'Development Costs'!AU$11,"m")+1,'S-Curve'!$C$3:$AM$3,0)),0))</f>
        <v>0</v>
      </c>
      <c r="AV73" s="99">
        <f>IF($N73="Equal",IF(AND(AV$11&gt;$K73,EOMONTH($M73,0)&gt;=AV$11),($F73-$O73)/$L73,0),IFERROR(($F73-$O73)*INDEX('S-Curve'!$C$3:$AM$39,MATCH('Development Costs'!$L73,'S-Curve'!$C$3:$C$39,0),MATCH(DATEDIF('Development Costs'!$K73,'Development Costs'!AV$11,"m")+1,'S-Curve'!$C$3:$AM$3,0)),0))</f>
        <v>0</v>
      </c>
      <c r="AW73" s="99">
        <f>IF($N73="Equal",IF(AND(AW$11&gt;$K73,EOMONTH($M73,0)&gt;=AW$11),($F73-$O73)/$L73,0),IFERROR(($F73-$O73)*INDEX('S-Curve'!$C$3:$AM$39,MATCH('Development Costs'!$L73,'S-Curve'!$C$3:$C$39,0),MATCH(DATEDIF('Development Costs'!$K73,'Development Costs'!AW$11,"m")+1,'S-Curve'!$C$3:$AM$3,0)),0))</f>
        <v>0</v>
      </c>
      <c r="AX73" s="99">
        <f>IF($N73="Equal",IF(AND(AX$11&gt;$K73,EOMONTH($M73,0)&gt;=AX$11),($F73-$O73)/$L73,0),IFERROR(($F73-$O73)*INDEX('S-Curve'!$C$3:$AM$39,MATCH('Development Costs'!$L73,'S-Curve'!$C$3:$C$39,0),MATCH(DATEDIF('Development Costs'!$K73,'Development Costs'!AX$11,"m")+1,'S-Curve'!$C$3:$AM$3,0)),0))</f>
        <v>0</v>
      </c>
      <c r="AY73" s="99">
        <f>IF($N73="Equal",IF(AND(AY$11&gt;$K73,EOMONTH($M73,0)&gt;=AY$11),($F73-$O73)/$L73,0),IFERROR(($F73-$O73)*INDEX('S-Curve'!$C$3:$AM$39,MATCH('Development Costs'!$L73,'S-Curve'!$C$3:$C$39,0),MATCH(DATEDIF('Development Costs'!$K73,'Development Costs'!AY$11,"m")+1,'S-Curve'!$C$3:$AM$3,0)),0))</f>
        <v>0</v>
      </c>
      <c r="AZ73" s="99">
        <f>IF($N73="Equal",IF(AND(AZ$11&gt;$K73,EOMONTH($M73,0)&gt;=AZ$11),($F73-$O73)/$L73,0),IFERROR(($F73-$O73)*INDEX('S-Curve'!$C$3:$AM$39,MATCH('Development Costs'!$L73,'S-Curve'!$C$3:$C$39,0),MATCH(DATEDIF('Development Costs'!$K73,'Development Costs'!AZ$11,"m")+1,'S-Curve'!$C$3:$AM$3,0)),0))</f>
        <v>0</v>
      </c>
      <c r="BA73" s="99">
        <f>IF($N73="Equal",IF(AND(BA$11&gt;$K73,EOMONTH($M73,0)&gt;=BA$11),($F73-$O73)/$L73,0),IFERROR(($F73-$O73)*INDEX('S-Curve'!$C$3:$AM$39,MATCH('Development Costs'!$L73,'S-Curve'!$C$3:$C$39,0),MATCH(DATEDIF('Development Costs'!$K73,'Development Costs'!BA$11,"m")+1,'S-Curve'!$C$3:$AM$3,0)),0))</f>
        <v>0</v>
      </c>
      <c r="BB73" s="99">
        <f>IF($N73="Equal",IF(AND(BB$11&gt;$K73,EOMONTH($M73,0)&gt;=BB$11),($F73-$O73)/$L73,0),IFERROR(($F73-$O73)*INDEX('S-Curve'!$C$3:$AM$39,MATCH('Development Costs'!$L73,'S-Curve'!$C$3:$C$39,0),MATCH(DATEDIF('Development Costs'!$K73,'Development Costs'!BB$11,"m")+1,'S-Curve'!$C$3:$AM$3,0)),0))</f>
        <v>0</v>
      </c>
      <c r="BC73" s="99">
        <f>IF($N73="Equal",IF(AND(BC$11&gt;$K73,EOMONTH($M73,0)&gt;=BC$11),($F73-$O73)/$L73,0),IFERROR(($F73-$O73)*INDEX('S-Curve'!$C$3:$AM$39,MATCH('Development Costs'!$L73,'S-Curve'!$C$3:$C$39,0),MATCH(DATEDIF('Development Costs'!$K73,'Development Costs'!BC$11,"m")+1,'S-Curve'!$C$3:$AM$3,0)),0))</f>
        <v>0</v>
      </c>
      <c r="BD73" s="99">
        <f>IF($N73="Equal",IF(AND(BD$11&gt;$K73,EOMONTH($M73,0)&gt;=BD$11),($F73-$O73)/$L73,0),IFERROR(($F73-$O73)*INDEX('S-Curve'!$C$3:$AM$39,MATCH('Development Costs'!$L73,'S-Curve'!$C$3:$C$39,0),MATCH(DATEDIF('Development Costs'!$K73,'Development Costs'!BD$11,"m")+1,'S-Curve'!$C$3:$AM$3,0)),0))</f>
        <v>0</v>
      </c>
      <c r="BE73" s="99">
        <f>IF($N73="Equal",IF(AND(BE$11&gt;$K73,EOMONTH($M73,0)&gt;=BE$11),($F73-$O73)/$L73,0),IFERROR(($F73-$O73)*INDEX('S-Curve'!$C$3:$AM$39,MATCH('Development Costs'!$L73,'S-Curve'!$C$3:$C$39,0),MATCH(DATEDIF('Development Costs'!$K73,'Development Costs'!BE$11,"m")+1,'S-Curve'!$C$3:$AM$3,0)),0))</f>
        <v>0</v>
      </c>
      <c r="BF73" s="99">
        <f>IF($N73="Equal",IF(AND(BF$11&gt;$K73,EOMONTH($M73,0)&gt;=BF$11),($F73-$O73)/$L73,0),IFERROR(($F73-$O73)*INDEX('S-Curve'!$C$3:$AM$39,MATCH('Development Costs'!$L73,'S-Curve'!$C$3:$C$39,0),MATCH(DATEDIF('Development Costs'!$K73,'Development Costs'!BF$11,"m")+1,'S-Curve'!$C$3:$AM$3,0)),0))</f>
        <v>0</v>
      </c>
      <c r="BG73" s="99">
        <f>IF($N73="Equal",IF(AND(BG$11&gt;$K73,EOMONTH($M73,0)&gt;=BG$11),($F73-$O73)/$L73,0),IFERROR(($F73-$O73)*INDEX('S-Curve'!$C$3:$AM$39,MATCH('Development Costs'!$L73,'S-Curve'!$C$3:$C$39,0),MATCH(DATEDIF('Development Costs'!$K73,'Development Costs'!BG$11,"m")+1,'S-Curve'!$C$3:$AM$3,0)),0))</f>
        <v>0</v>
      </c>
      <c r="BH73" s="99">
        <f>IF($N73="Equal",IF(AND(BH$11&gt;$K73,EOMONTH($M73,0)&gt;=BH$11),($F73-$O73)/$L73,0),IFERROR(($F73-$O73)*INDEX('S-Curve'!$C$3:$AM$39,MATCH('Development Costs'!$L73,'S-Curve'!$C$3:$C$39,0),MATCH(DATEDIF('Development Costs'!$K73,'Development Costs'!BH$11,"m")+1,'S-Curve'!$C$3:$AM$3,0)),0))</f>
        <v>0</v>
      </c>
      <c r="BI73" s="99">
        <f>IF($N73="Equal",IF(AND(BI$11&gt;$K73,EOMONTH($M73,0)&gt;=BI$11),($F73-$O73)/$L73,0),IFERROR(($F73-$O73)*INDEX('S-Curve'!$C$3:$AM$39,MATCH('Development Costs'!$L73,'S-Curve'!$C$3:$C$39,0),MATCH(DATEDIF('Development Costs'!$K73,'Development Costs'!BI$11,"m")+1,'S-Curve'!$C$3:$AM$3,0)),0))</f>
        <v>0</v>
      </c>
      <c r="BJ73" s="99">
        <f>IF($N73="Equal",IF(AND(BJ$11&gt;$K73,EOMONTH($M73,0)&gt;=BJ$11),($F73-$O73)/$L73,0),IFERROR(($F73-$O73)*INDEX('S-Curve'!$C$3:$AM$39,MATCH('Development Costs'!$L73,'S-Curve'!$C$3:$C$39,0),MATCH(DATEDIF('Development Costs'!$K73,'Development Costs'!BJ$11,"m")+1,'S-Curve'!$C$3:$AM$3,0)),0))</f>
        <v>0</v>
      </c>
      <c r="BK73" s="99">
        <f>IF($N73="Equal",IF(AND(BK$11&gt;$K73,EOMONTH($M73,0)&gt;=BK$11),($F73-$O73)/$L73,0),IFERROR(($F73-$O73)*INDEX('S-Curve'!$C$3:$AM$39,MATCH('Development Costs'!$L73,'S-Curve'!$C$3:$C$39,0),MATCH(DATEDIF('Development Costs'!$K73,'Development Costs'!BK$11,"m")+1,'S-Curve'!$C$3:$AM$3,0)),0))</f>
        <v>0</v>
      </c>
      <c r="BL73" s="99">
        <f>IF($N73="Equal",IF(AND(BL$11&gt;$K73,EOMONTH($M73,0)&gt;=BL$11),($F73-$O73)/$L73,0),IFERROR(($F73-$O73)*INDEX('S-Curve'!$C$3:$AM$39,MATCH('Development Costs'!$L73,'S-Curve'!$C$3:$C$39,0),MATCH(DATEDIF('Development Costs'!$K73,'Development Costs'!BL$11,"m")+1,'S-Curve'!$C$3:$AM$3,0)),0))</f>
        <v>0</v>
      </c>
      <c r="BM73" s="99">
        <f>IF($N73="Equal",IF(AND(BM$11&gt;$K73,EOMONTH($M73,0)&gt;=BM$11),($F73-$O73)/$L73,0),IFERROR(($F73-$O73)*INDEX('S-Curve'!$C$3:$AM$39,MATCH('Development Costs'!$L73,'S-Curve'!$C$3:$C$39,0),MATCH(DATEDIF('Development Costs'!$K73,'Development Costs'!BM$11,"m")+1,'S-Curve'!$C$3:$AM$3,0)),0))</f>
        <v>0</v>
      </c>
      <c r="BN73" s="99">
        <f>IF($N73="Equal",IF(AND(BN$11&gt;$K73,EOMONTH($M73,0)&gt;=BN$11),($F73-$O73)/$L73,0),IFERROR(($F73-$O73)*INDEX('S-Curve'!$C$3:$AM$39,MATCH('Development Costs'!$L73,'S-Curve'!$C$3:$C$39,0),MATCH(DATEDIF('Development Costs'!$K73,'Development Costs'!BN$11,"m")+1,'S-Curve'!$C$3:$AM$3,0)),0))</f>
        <v>0</v>
      </c>
      <c r="BO73" s="99">
        <f>IF($N73="Equal",IF(AND(BO$11&gt;$K73,EOMONTH($M73,0)&gt;=BO$11),($F73-$O73)/$L73,0),IFERROR(($F73-$O73)*INDEX('S-Curve'!$C$3:$AM$39,MATCH('Development Costs'!$L73,'S-Curve'!$C$3:$C$39,0),MATCH(DATEDIF('Development Costs'!$K73,'Development Costs'!BO$11,"m")+1,'S-Curve'!$C$3:$AM$3,0)),0))</f>
        <v>0</v>
      </c>
      <c r="BP73" s="99">
        <f>IF($N73="Equal",IF(AND(BP$11&gt;$K73,EOMONTH($M73,0)&gt;=BP$11),($F73-$O73)/$L73,0),IFERROR(($F73-$O73)*INDEX('S-Curve'!$C$3:$AM$39,MATCH('Development Costs'!$L73,'S-Curve'!$C$3:$C$39,0),MATCH(DATEDIF('Development Costs'!$K73,'Development Costs'!BP$11,"m")+1,'S-Curve'!$C$3:$AM$3,0)),0))</f>
        <v>0</v>
      </c>
      <c r="BQ73" s="99">
        <f>IF($N73="Equal",IF(AND(BQ$11&gt;$K73,EOMONTH($M73,0)&gt;=BQ$11),($F73-$O73)/$L73,0),IFERROR(($F73-$O73)*INDEX('S-Curve'!$C$3:$AM$39,MATCH('Development Costs'!$L73,'S-Curve'!$C$3:$C$39,0),MATCH(DATEDIF('Development Costs'!$K73,'Development Costs'!BQ$11,"m")+1,'S-Curve'!$C$3:$AM$3,0)),0))</f>
        <v>0</v>
      </c>
      <c r="BR73" s="99">
        <f>IF($N73="Equal",IF(AND(BR$11&gt;$K73,EOMONTH($M73,0)&gt;=BR$11),($F73-$O73)/$L73,0),IFERROR(($F73-$O73)*INDEX('S-Curve'!$C$3:$AM$39,MATCH('Development Costs'!$L73,'S-Curve'!$C$3:$C$39,0),MATCH(DATEDIF('Development Costs'!$K73,'Development Costs'!BR$11,"m")+1,'S-Curve'!$C$3:$AM$3,0)),0))</f>
        <v>0</v>
      </c>
      <c r="BS73" s="99">
        <f>IF($N73="Equal",IF(AND(BS$11&gt;$K73,EOMONTH($M73,0)&gt;=BS$11),($F73-$O73)/$L73,0),IFERROR(($F73-$O73)*INDEX('S-Curve'!$C$3:$AM$39,MATCH('Development Costs'!$L73,'S-Curve'!$C$3:$C$39,0),MATCH(DATEDIF('Development Costs'!$K73,'Development Costs'!BS$11,"m")+1,'S-Curve'!$C$3:$AM$3,0)),0))</f>
        <v>0</v>
      </c>
      <c r="BT73" s="99">
        <f>IF($N73="Equal",IF(AND(BT$11&gt;$K73,EOMONTH($M73,0)&gt;=BT$11),($F73-$O73)/$L73,0),IFERROR(($F73-$O73)*INDEX('S-Curve'!$C$3:$AM$39,MATCH('Development Costs'!$L73,'S-Curve'!$C$3:$C$39,0),MATCH(DATEDIF('Development Costs'!$K73,'Development Costs'!BT$11,"m")+1,'S-Curve'!$C$3:$AM$3,0)),0))</f>
        <v>0</v>
      </c>
      <c r="BU73" s="99">
        <f>IF($N73="Equal",IF(AND(BU$11&gt;$K73,EOMONTH($M73,0)&gt;=BU$11),($F73-$O73)/$L73,0),IFERROR(($F73-$O73)*INDEX('S-Curve'!$C$3:$AM$39,MATCH('Development Costs'!$L73,'S-Curve'!$C$3:$C$39,0),MATCH(DATEDIF('Development Costs'!$K73,'Development Costs'!BU$11,"m")+1,'S-Curve'!$C$3:$AM$3,0)),0))</f>
        <v>0</v>
      </c>
      <c r="BV73" s="99">
        <f>IF($N73="Equal",IF(AND(BV$11&gt;$K73,EOMONTH($M73,0)&gt;=BV$11),($F73-$O73)/$L73,0),IFERROR(($F73-$O73)*INDEX('S-Curve'!$C$3:$AM$39,MATCH('Development Costs'!$L73,'S-Curve'!$C$3:$C$39,0),MATCH(DATEDIF('Development Costs'!$K73,'Development Costs'!BV$11,"m")+1,'S-Curve'!$C$3:$AM$3,0)),0))</f>
        <v>0</v>
      </c>
      <c r="BW73" s="99">
        <f>IF($N73="Equal",IF(AND(BW$11&gt;$K73,EOMONTH($M73,0)&gt;=BW$11),($F73-$O73)/$L73,0),IFERROR(($F73-$O73)*INDEX('S-Curve'!$C$3:$AM$39,MATCH('Development Costs'!$L73,'S-Curve'!$C$3:$C$39,0),MATCH(DATEDIF('Development Costs'!$K73,'Development Costs'!BW$11,"m")+1,'S-Curve'!$C$3:$AM$3,0)),0))</f>
        <v>0</v>
      </c>
      <c r="BX73" s="99">
        <f>IF($N73="Equal",IF(AND(BX$11&gt;$K73,EOMONTH($M73,0)&gt;=BX$11),($F73-$O73)/$L73,0),IFERROR(($F73-$O73)*INDEX('S-Curve'!$C$3:$AM$39,MATCH('Development Costs'!$L73,'S-Curve'!$C$3:$C$39,0),MATCH(DATEDIF('Development Costs'!$K73,'Development Costs'!BX$11,"m")+1,'S-Curve'!$C$3:$AM$3,0)),0))</f>
        <v>0</v>
      </c>
      <c r="BY73" s="99">
        <f>IF($N73="Equal",IF(AND(BY$11&gt;$K73,EOMONTH($M73,0)&gt;=BY$11),($F73-$O73)/$L73,0),IFERROR(($F73-$O73)*INDEX('S-Curve'!$C$3:$AM$39,MATCH('Development Costs'!$L73,'S-Curve'!$C$3:$C$39,0),MATCH(DATEDIF('Development Costs'!$K73,'Development Costs'!BY$11,"m")+1,'S-Curve'!$C$3:$AM$3,0)),0))</f>
        <v>0</v>
      </c>
      <c r="BZ73" s="99">
        <f>IF($N73="Equal",IF(AND(BZ$11&gt;$K73,EOMONTH($M73,0)&gt;=BZ$11),($F73-$O73)/$L73,0),IFERROR(($F73-$O73)*INDEX('S-Curve'!$C$3:$AM$39,MATCH('Development Costs'!$L73,'S-Curve'!$C$3:$C$39,0),MATCH(DATEDIF('Development Costs'!$K73,'Development Costs'!BZ$11,"m")+1,'S-Curve'!$C$3:$AM$3,0)),0))</f>
        <v>0</v>
      </c>
      <c r="CA73" s="99">
        <f>IF($N73="Equal",IF(AND(CA$11&gt;$K73,EOMONTH($M73,0)&gt;=CA$11),($F73-$O73)/$L73,0),IFERROR(($F73-$O73)*INDEX('S-Curve'!$C$3:$AM$39,MATCH('Development Costs'!$L73,'S-Curve'!$C$3:$C$39,0),MATCH(DATEDIF('Development Costs'!$K73,'Development Costs'!CA$11,"m")+1,'S-Curve'!$C$3:$AM$3,0)),0))</f>
        <v>0</v>
      </c>
      <c r="CB73" s="99">
        <f>IF($N73="Equal",IF(AND(CB$11&gt;$K73,EOMONTH($M73,0)&gt;=CB$11),($F73-$O73)/$L73,0),IFERROR(($F73-$O73)*INDEX('S-Curve'!$C$3:$AM$39,MATCH('Development Costs'!$L73,'S-Curve'!$C$3:$C$39,0),MATCH(DATEDIF('Development Costs'!$K73,'Development Costs'!CB$11,"m")+1,'S-Curve'!$C$3:$AM$3,0)),0))</f>
        <v>0</v>
      </c>
      <c r="CC73" s="99">
        <f>IF($N73="Equal",IF(AND(CC$11&gt;$K73,EOMONTH($M73,0)&gt;=CC$11),($F73-$O73)/$L73,0),IFERROR(($F73-$O73)*INDEX('S-Curve'!$C$3:$AM$39,MATCH('Development Costs'!$L73,'S-Curve'!$C$3:$C$39,0),MATCH(DATEDIF('Development Costs'!$K73,'Development Costs'!CC$11,"m")+1,'S-Curve'!$C$3:$AM$3,0)),0))</f>
        <v>0</v>
      </c>
      <c r="CD73" s="99">
        <f>IF($N73="Equal",IF(AND(CD$11&gt;$K73,EOMONTH($M73,0)&gt;=CD$11),($F73-$O73)/$L73,0),IFERROR(($F73-$O73)*INDEX('S-Curve'!$C$3:$AM$39,MATCH('Development Costs'!$L73,'S-Curve'!$C$3:$C$39,0),MATCH(DATEDIF('Development Costs'!$K73,'Development Costs'!CD$11,"m")+1,'S-Curve'!$C$3:$AM$3,0)),0))</f>
        <v>0</v>
      </c>
      <c r="CE73" s="99">
        <f>IF($N73="Equal",IF(AND(CE$11&gt;$K73,EOMONTH($M73,0)&gt;=CE$11),($F73-$O73)/$L73,0),IFERROR(($F73-$O73)*INDEX('S-Curve'!$C$3:$AM$39,MATCH('Development Costs'!$L73,'S-Curve'!$C$3:$C$39,0),MATCH(DATEDIF('Development Costs'!$K73,'Development Costs'!CE$11,"m")+1,'S-Curve'!$C$3:$AM$3,0)),0))</f>
        <v>0</v>
      </c>
      <c r="CF73" s="99">
        <f>IF($N73="Equal",IF(AND(CF$11&gt;$K73,EOMONTH($M73,0)&gt;=CF$11),($F73-$O73)/$L73,0),IFERROR(($F73-$O73)*INDEX('S-Curve'!$C$3:$AM$39,MATCH('Development Costs'!$L73,'S-Curve'!$C$3:$C$39,0),MATCH(DATEDIF('Development Costs'!$K73,'Development Costs'!CF$11,"m")+1,'S-Curve'!$C$3:$AM$3,0)),0))</f>
        <v>0</v>
      </c>
      <c r="CG73" s="99">
        <f>IF($N73="Equal",IF(AND(CG$11&gt;$K73,EOMONTH($M73,0)&gt;=CG$11),($F73-$O73)/$L73,0),IFERROR(($F73-$O73)*INDEX('S-Curve'!$C$3:$AM$39,MATCH('Development Costs'!$L73,'S-Curve'!$C$3:$C$39,0),MATCH(DATEDIF('Development Costs'!$K73,'Development Costs'!CG$11,"m")+1,'S-Curve'!$C$3:$AM$3,0)),0))</f>
        <v>0</v>
      </c>
      <c r="CH73" s="99">
        <f>IF($N73="Equal",IF(AND(CH$11&gt;$K73,EOMONTH($M73,0)&gt;=CH$11),($F73-$O73)/$L73,0),IFERROR(($F73-$O73)*INDEX('S-Curve'!$C$3:$AM$39,MATCH('Development Costs'!$L73,'S-Curve'!$C$3:$C$39,0),MATCH(DATEDIF('Development Costs'!$K73,'Development Costs'!CH$11,"m")+1,'S-Curve'!$C$3:$AM$3,0)),0))</f>
        <v>0</v>
      </c>
      <c r="CI73" s="99">
        <f>IF($N73="Equal",IF(AND(CI$11&gt;$K73,EOMONTH($M73,0)&gt;=CI$11),($F73-$O73)/$L73,0),IFERROR(($F73-$O73)*INDEX('S-Curve'!$C$3:$AM$39,MATCH('Development Costs'!$L73,'S-Curve'!$C$3:$C$39,0),MATCH(DATEDIF('Development Costs'!$K73,'Development Costs'!CI$11,"m")+1,'S-Curve'!$C$3:$AM$3,0)),0))</f>
        <v>0</v>
      </c>
      <c r="CJ73" s="99">
        <f>IF($N73="Equal",IF(AND(CJ$11&gt;$K73,EOMONTH($M73,0)&gt;=CJ$11),($F73-$O73)/$L73,0),IFERROR(($F73-$O73)*INDEX('S-Curve'!$C$3:$AM$39,MATCH('Development Costs'!$L73,'S-Curve'!$C$3:$C$39,0),MATCH(DATEDIF('Development Costs'!$K73,'Development Costs'!CJ$11,"m")+1,'S-Curve'!$C$3:$AM$3,0)),0))</f>
        <v>0</v>
      </c>
      <c r="CK73" s="99">
        <f>IF($N73="Equal",IF(AND(CK$11&gt;$K73,EOMONTH($M73,0)&gt;=CK$11),($F73-$O73)/$L73,0),IFERROR(($F73-$O73)*INDEX('S-Curve'!$C$3:$AM$39,MATCH('Development Costs'!$L73,'S-Curve'!$C$3:$C$39,0),MATCH(DATEDIF('Development Costs'!$K73,'Development Costs'!CK$11,"m")+1,'S-Curve'!$C$3:$AM$3,0)),0))</f>
        <v>0</v>
      </c>
      <c r="CL73" s="99">
        <f>IF($N73="Equal",IF(AND(CL$11&gt;$K73,EOMONTH($M73,0)&gt;=CL$11),($F73-$O73)/$L73,0),IFERROR(($F73-$O73)*INDEX('S-Curve'!$C$3:$AM$39,MATCH('Development Costs'!$L73,'S-Curve'!$C$3:$C$39,0),MATCH(DATEDIF('Development Costs'!$K73,'Development Costs'!CL$11,"m")+1,'S-Curve'!$C$3:$AM$3,0)),0))</f>
        <v>0</v>
      </c>
      <c r="CM73" s="99">
        <f>IF($N73="Equal",IF(AND(CM$11&gt;$K73,EOMONTH($M73,0)&gt;=CM$11),($F73-$O73)/$L73,0),IFERROR(($F73-$O73)*INDEX('S-Curve'!$C$3:$AM$39,MATCH('Development Costs'!$L73,'S-Curve'!$C$3:$C$39,0),MATCH(DATEDIF('Development Costs'!$K73,'Development Costs'!CM$11,"m")+1,'S-Curve'!$C$3:$AM$3,0)),0))</f>
        <v>0</v>
      </c>
      <c r="CN73" s="99">
        <f>IF($N73="Equal",IF(AND(CN$11&gt;$K73,EOMONTH($M73,0)&gt;=CN$11),($F73-$O73)/$L73,0),IFERROR(($F73-$O73)*INDEX('S-Curve'!$C$3:$AM$39,MATCH('Development Costs'!$L73,'S-Curve'!$C$3:$C$39,0),MATCH(DATEDIF('Development Costs'!$K73,'Development Costs'!CN$11,"m")+1,'S-Curve'!$C$3:$AM$3,0)),0))</f>
        <v>0</v>
      </c>
      <c r="CO73" s="99">
        <f>IF($N73="Equal",IF(AND(CO$11&gt;$K73,EOMONTH($M73,0)&gt;=CO$11),($F73-$O73)/$L73,0),IFERROR(($F73-$O73)*INDEX('S-Curve'!$C$3:$AM$39,MATCH('Development Costs'!$L73,'S-Curve'!$C$3:$C$39,0),MATCH(DATEDIF('Development Costs'!$K73,'Development Costs'!CO$11,"m")+1,'S-Curve'!$C$3:$AM$3,0)),0))</f>
        <v>0</v>
      </c>
      <c r="CP73" s="99">
        <f>IF($N73="Equal",IF(AND(CP$11&gt;$K73,EOMONTH($M73,0)&gt;=CP$11),($F73-$O73)/$L73,0),IFERROR(($F73-$O73)*INDEX('S-Curve'!$C$3:$AM$39,MATCH('Development Costs'!$L73,'S-Curve'!$C$3:$C$39,0),MATCH(DATEDIF('Development Costs'!$K73,'Development Costs'!CP$11,"m")+1,'S-Curve'!$C$3:$AM$3,0)),0))</f>
        <v>0</v>
      </c>
      <c r="CQ73" s="99">
        <f>IF($N73="Equal",IF(AND(CQ$11&gt;$K73,EOMONTH($M73,0)&gt;=CQ$11),($F73-$O73)/$L73,0),IFERROR(($F73-$O73)*INDEX('S-Curve'!$C$3:$AM$39,MATCH('Development Costs'!$L73,'S-Curve'!$C$3:$C$39,0),MATCH(DATEDIF('Development Costs'!$K73,'Development Costs'!CQ$11,"m")+1,'S-Curve'!$C$3:$AM$3,0)),0))</f>
        <v>0</v>
      </c>
      <c r="CR73" s="99">
        <f>IF($N73="Equal",IF(AND(CR$11&gt;$K73,EOMONTH($M73,0)&gt;=CR$11),($F73-$O73)/$L73,0),IFERROR(($F73-$O73)*INDEX('S-Curve'!$C$3:$AM$39,MATCH('Development Costs'!$L73,'S-Curve'!$C$3:$C$39,0),MATCH(DATEDIF('Development Costs'!$K73,'Development Costs'!CR$11,"m")+1,'S-Curve'!$C$3:$AM$3,0)),0))</f>
        <v>0</v>
      </c>
      <c r="CS73" s="99">
        <f>IF($N73="Equal",IF(AND(CS$11&gt;$K73,EOMONTH($M73,0)&gt;=CS$11),($F73-$O73)/$L73,0),IFERROR(($F73-$O73)*INDEX('S-Curve'!$C$3:$AM$39,MATCH('Development Costs'!$L73,'S-Curve'!$C$3:$C$39,0),MATCH(DATEDIF('Development Costs'!$K73,'Development Costs'!CS$11,"m")+1,'S-Curve'!$C$3:$AM$3,0)),0))</f>
        <v>0</v>
      </c>
      <c r="CT73" s="99">
        <f>IF($N73="Equal",IF(AND(CT$11&gt;$K73,EOMONTH($M73,0)&gt;=CT$11),($F73-$O73)/$L73,0),IFERROR(($F73-$O73)*INDEX('S-Curve'!$C$3:$AM$39,MATCH('Development Costs'!$L73,'S-Curve'!$C$3:$C$39,0),MATCH(DATEDIF('Development Costs'!$K73,'Development Costs'!CT$11,"m")+1,'S-Curve'!$C$3:$AM$3,0)),0))</f>
        <v>0</v>
      </c>
      <c r="CU73" s="99">
        <f>IF($N73="Equal",IF(AND(CU$11&gt;$K73,EOMONTH($M73,0)&gt;=CU$11),($F73-$O73)/$L73,0),IFERROR(($F73-$O73)*INDEX('S-Curve'!$C$3:$AM$39,MATCH('Development Costs'!$L73,'S-Curve'!$C$3:$C$39,0),MATCH(DATEDIF('Development Costs'!$K73,'Development Costs'!CU$11,"m")+1,'S-Curve'!$C$3:$AM$3,0)),0))</f>
        <v>0</v>
      </c>
      <c r="CV73" s="99">
        <f>IF($N73="Equal",IF(AND(CV$11&gt;$K73,EOMONTH($M73,0)&gt;=CV$11),($F73-$O73)/$L73,0),IFERROR(($F73-$O73)*INDEX('S-Curve'!$C$3:$AM$39,MATCH('Development Costs'!$L73,'S-Curve'!$C$3:$C$39,0),MATCH(DATEDIF('Development Costs'!$K73,'Development Costs'!CV$11,"m")+1,'S-Curve'!$C$3:$AM$3,0)),0))</f>
        <v>0</v>
      </c>
      <c r="CW73" s="99">
        <f>IF($N73="Equal",IF(AND(CW$11&gt;$K73,EOMONTH($M73,0)&gt;=CW$11),($F73-$O73)/$L73,0),IFERROR(($F73-$O73)*INDEX('S-Curve'!$C$3:$AM$39,MATCH('Development Costs'!$L73,'S-Curve'!$C$3:$C$39,0),MATCH(DATEDIF('Development Costs'!$K73,'Development Costs'!CW$11,"m")+1,'S-Curve'!$C$3:$AM$3,0)),0))</f>
        <v>0</v>
      </c>
      <c r="CX73" s="99">
        <f>IF($N73="Equal",IF(AND(CX$11&gt;$K73,EOMONTH($M73,0)&gt;=CX$11),($F73-$O73)/$L73,0),IFERROR(($F73-$O73)*INDEX('S-Curve'!$C$3:$AM$39,MATCH('Development Costs'!$L73,'S-Curve'!$C$3:$C$39,0),MATCH(DATEDIF('Development Costs'!$K73,'Development Costs'!CX$11,"m")+1,'S-Curve'!$C$3:$AM$3,0)),0))</f>
        <v>0</v>
      </c>
      <c r="CY73" s="99">
        <f>IF($N73="Equal",IF(AND(CY$11&gt;$K73,EOMONTH($M73,0)&gt;=CY$11),($F73-$O73)/$L73,0),IFERROR(($F73-$O73)*INDEX('S-Curve'!$C$3:$AM$39,MATCH('Development Costs'!$L73,'S-Curve'!$C$3:$C$39,0),MATCH(DATEDIF('Development Costs'!$K73,'Development Costs'!CY$11,"m")+1,'S-Curve'!$C$3:$AM$3,0)),0))</f>
        <v>0</v>
      </c>
      <c r="CZ73" s="99">
        <f>IF($N73="Equal",IF(AND(CZ$11&gt;$K73,EOMONTH($M73,0)&gt;=CZ$11),($F73-$O73)/$L73,0),IFERROR(($F73-$O73)*INDEX('S-Curve'!$C$3:$AM$39,MATCH('Development Costs'!$L73,'S-Curve'!$C$3:$C$39,0),MATCH(DATEDIF('Development Costs'!$K73,'Development Costs'!CZ$11,"m")+1,'S-Curve'!$C$3:$AM$3,0)),0))</f>
        <v>0</v>
      </c>
      <c r="DA73" s="99">
        <f>IF($N73="Equal",IF(AND(DA$11&gt;$K73,EOMONTH($M73,0)&gt;=DA$11),($F73-$O73)/$L73,0),IFERROR(($F73-$O73)*INDEX('S-Curve'!$C$3:$AM$39,MATCH('Development Costs'!$L73,'S-Curve'!$C$3:$C$39,0),MATCH(DATEDIF('Development Costs'!$K73,'Development Costs'!DA$11,"m")+1,'S-Curve'!$C$3:$AM$3,0)),0))</f>
        <v>0</v>
      </c>
      <c r="DB73" s="99">
        <f>IF($N73="Equal",IF(AND(DB$11&gt;$K73,EOMONTH($M73,0)&gt;=DB$11),($F73-$O73)/$L73,0),IFERROR(($F73-$O73)*INDEX('S-Curve'!$C$3:$AM$39,MATCH('Development Costs'!$L73,'S-Curve'!$C$3:$C$39,0),MATCH(DATEDIF('Development Costs'!$K73,'Development Costs'!DB$11,"m")+1,'S-Curve'!$C$3:$AM$3,0)),0))</f>
        <v>0</v>
      </c>
      <c r="DC73" s="99">
        <f>IF($N73="Equal",IF(AND(DC$11&gt;$K73,EOMONTH($M73,0)&gt;=DC$11),($F73-$O73)/$L73,0),IFERROR(($F73-$O73)*INDEX('S-Curve'!$C$3:$AM$39,MATCH('Development Costs'!$L73,'S-Curve'!$C$3:$C$39,0),MATCH(DATEDIF('Development Costs'!$K73,'Development Costs'!DC$11,"m")+1,'S-Curve'!$C$3:$AM$3,0)),0))</f>
        <v>0</v>
      </c>
      <c r="DD73" s="99">
        <f>IF($N73="Equal",IF(AND(DD$11&gt;$K73,EOMONTH($M73,0)&gt;=DD$11),($F73-$O73)/$L73,0),IFERROR(($F73-$O73)*INDEX('S-Curve'!$C$3:$AM$39,MATCH('Development Costs'!$L73,'S-Curve'!$C$3:$C$39,0),MATCH(DATEDIF('Development Costs'!$K73,'Development Costs'!DD$11,"m")+1,'S-Curve'!$C$3:$AM$3,0)),0))</f>
        <v>0</v>
      </c>
      <c r="DE73" s="99">
        <f>IF($N73="Equal",IF(AND(DE$11&gt;$K73,EOMONTH($M73,0)&gt;=DE$11),($F73-$O73)/$L73,0),IFERROR(($F73-$O73)*INDEX('S-Curve'!$C$3:$AM$39,MATCH('Development Costs'!$L73,'S-Curve'!$C$3:$C$39,0),MATCH(DATEDIF('Development Costs'!$K73,'Development Costs'!DE$11,"m")+1,'S-Curve'!$C$3:$AM$3,0)),0))</f>
        <v>0</v>
      </c>
      <c r="DF73" s="99">
        <f>IF($N73="Equal",IF(AND(DF$11&gt;$K73,EOMONTH($M73,0)&gt;=DF$11),($F73-$O73)/$L73,0),IFERROR(($F73-$O73)*INDEX('S-Curve'!$C$3:$AM$39,MATCH('Development Costs'!$L73,'S-Curve'!$C$3:$C$39,0),MATCH(DATEDIF('Development Costs'!$K73,'Development Costs'!DF$11,"m")+1,'S-Curve'!$C$3:$AM$3,0)),0))</f>
        <v>0</v>
      </c>
      <c r="DG73" s="99">
        <f>IF($N73="Equal",IF(AND(DG$11&gt;$K73,EOMONTH($M73,0)&gt;=DG$11),($F73-$O73)/$L73,0),IFERROR(($F73-$O73)*INDEX('S-Curve'!$C$3:$AM$39,MATCH('Development Costs'!$L73,'S-Curve'!$C$3:$C$39,0),MATCH(DATEDIF('Development Costs'!$K73,'Development Costs'!DG$11,"m")+1,'S-Curve'!$C$3:$AM$3,0)),0))</f>
        <v>0</v>
      </c>
      <c r="DH73" s="99">
        <f>IF($N73="Equal",IF(AND(DH$11&gt;$K73,EOMONTH($M73,0)&gt;=DH$11),($F73-$O73)/$L73,0),IFERROR(($F73-$O73)*INDEX('S-Curve'!$C$3:$AM$39,MATCH('Development Costs'!$L73,'S-Curve'!$C$3:$C$39,0),MATCH(DATEDIF('Development Costs'!$K73,'Development Costs'!DH$11,"m")+1,'S-Curve'!$C$3:$AM$3,0)),0))</f>
        <v>0</v>
      </c>
      <c r="DI73" s="99">
        <f>IF($N73="Equal",IF(AND(DI$11&gt;$K73,EOMONTH($M73,0)&gt;=DI$11),($F73-$O73)/$L73,0),IFERROR(($F73-$O73)*INDEX('S-Curve'!$C$3:$AM$39,MATCH('Development Costs'!$L73,'S-Curve'!$C$3:$C$39,0),MATCH(DATEDIF('Development Costs'!$K73,'Development Costs'!DI$11,"m")+1,'S-Curve'!$C$3:$AM$3,0)),0))</f>
        <v>0</v>
      </c>
      <c r="DJ73" s="99">
        <f>IF($N73="Equal",IF(AND(DJ$11&gt;$K73,EOMONTH($M73,0)&gt;=DJ$11),($F73-$O73)/$L73,0),IFERROR(($F73-$O73)*INDEX('S-Curve'!$C$3:$AM$39,MATCH('Development Costs'!$L73,'S-Curve'!$C$3:$C$39,0),MATCH(DATEDIF('Development Costs'!$K73,'Development Costs'!DJ$11,"m")+1,'S-Curve'!$C$3:$AM$3,0)),0))</f>
        <v>0</v>
      </c>
      <c r="DK73" s="99">
        <f>IF($N73="Equal",IF(AND(DK$11&gt;$K73,EOMONTH($M73,0)&gt;=DK$11),($F73-$O73)/$L73,0),IFERROR(($F73-$O73)*INDEX('S-Curve'!$C$3:$AM$39,MATCH('Development Costs'!$L73,'S-Curve'!$C$3:$C$39,0),MATCH(DATEDIF('Development Costs'!$K73,'Development Costs'!DK$11,"m")+1,'S-Curve'!$C$3:$AM$3,0)),0))</f>
        <v>0</v>
      </c>
      <c r="DL73" s="99">
        <f>IF($N73="Equal",IF(AND(DL$11&gt;$K73,EOMONTH($M73,0)&gt;=DL$11),($F73-$O73)/$L73,0),IFERROR(($F73-$O73)*INDEX('S-Curve'!$C$3:$AM$39,MATCH('Development Costs'!$L73,'S-Curve'!$C$3:$C$39,0),MATCH(DATEDIF('Development Costs'!$K73,'Development Costs'!DL$11,"m")+1,'S-Curve'!$C$3:$AM$3,0)),0))</f>
        <v>0</v>
      </c>
      <c r="DM73" s="99">
        <f>IF($N73="Equal",IF(AND(DM$11&gt;$K73,EOMONTH($M73,0)&gt;=DM$11),($F73-$O73)/$L73,0),IFERROR(($F73-$O73)*INDEX('S-Curve'!$C$3:$AM$39,MATCH('Development Costs'!$L73,'S-Curve'!$C$3:$C$39,0),MATCH(DATEDIF('Development Costs'!$K73,'Development Costs'!DM$11,"m")+1,'S-Curve'!$C$3:$AM$3,0)),0))</f>
        <v>0</v>
      </c>
      <c r="DN73" s="99">
        <f>IF($N73="Equal",IF(AND(DN$11&gt;$K73,EOMONTH($M73,0)&gt;=DN$11),($F73-$O73)/$L73,0),IFERROR(($F73-$O73)*INDEX('S-Curve'!$C$3:$AM$39,MATCH('Development Costs'!$L73,'S-Curve'!$C$3:$C$39,0),MATCH(DATEDIF('Development Costs'!$K73,'Development Costs'!DN$11,"m")+1,'S-Curve'!$C$3:$AM$3,0)),0))</f>
        <v>0</v>
      </c>
      <c r="DO73" s="99">
        <f>IF($N73="Equal",IF(AND(DO$11&gt;$K73,EOMONTH($M73,0)&gt;=DO$11),($F73-$O73)/$L73,0),IFERROR(($F73-$O73)*INDEX('S-Curve'!$C$3:$AM$39,MATCH('Development Costs'!$L73,'S-Curve'!$C$3:$C$39,0),MATCH(DATEDIF('Development Costs'!$K73,'Development Costs'!DO$11,"m")+1,'S-Curve'!$C$3:$AM$3,0)),0))</f>
        <v>0</v>
      </c>
      <c r="DP73" s="99">
        <f>IF($N73="Equal",IF(AND(DP$11&gt;$K73,EOMONTH($M73,0)&gt;=DP$11),($F73-$O73)/$L73,0),IFERROR(($F73-$O73)*INDEX('S-Curve'!$C$3:$AM$39,MATCH('Development Costs'!$L73,'S-Curve'!$C$3:$C$39,0),MATCH(DATEDIF('Development Costs'!$K73,'Development Costs'!DP$11,"m")+1,'S-Curve'!$C$3:$AM$3,0)),0))</f>
        <v>0</v>
      </c>
      <c r="DQ73" s="99">
        <f>IF($N73="Equal",IF(AND(DQ$11&gt;$K73,EOMONTH($M73,0)&gt;=DQ$11),($F73-$O73)/$L73,0),IFERROR(($F73-$O73)*INDEX('S-Curve'!$C$3:$AM$39,MATCH('Development Costs'!$L73,'S-Curve'!$C$3:$C$39,0),MATCH(DATEDIF('Development Costs'!$K73,'Development Costs'!DQ$11,"m")+1,'S-Curve'!$C$3:$AM$3,0)),0))</f>
        <v>0</v>
      </c>
      <c r="DR73" s="99">
        <f>IF($N73="Equal",IF(AND(DR$11&gt;$K73,EOMONTH($M73,0)&gt;=DR$11),($F73-$O73)/$L73,0),IFERROR(($F73-$O73)*INDEX('S-Curve'!$C$3:$AM$39,MATCH('Development Costs'!$L73,'S-Curve'!$C$3:$C$39,0),MATCH(DATEDIF('Development Costs'!$K73,'Development Costs'!DR$11,"m")+1,'S-Curve'!$C$3:$AM$3,0)),0))</f>
        <v>0</v>
      </c>
      <c r="DS73" s="99">
        <f>IF($N73="Equal",IF(AND(DS$11&gt;$K73,EOMONTH($M73,0)&gt;=DS$11),($F73-$O73)/$L73,0),IFERROR(($F73-$O73)*INDEX('S-Curve'!$C$3:$AM$39,MATCH('Development Costs'!$L73,'S-Curve'!$C$3:$C$39,0),MATCH(DATEDIF('Development Costs'!$K73,'Development Costs'!DS$11,"m")+1,'S-Curve'!$C$3:$AM$3,0)),0))</f>
        <v>0</v>
      </c>
      <c r="DT73" s="99">
        <f>IF($N73="Equal",IF(AND(DT$11&gt;$K73,EOMONTH($M73,0)&gt;=DT$11),($F73-$O73)/$L73,0),IFERROR(($F73-$O73)*INDEX('S-Curve'!$C$3:$AM$39,MATCH('Development Costs'!$L73,'S-Curve'!$C$3:$C$39,0),MATCH(DATEDIF('Development Costs'!$K73,'Development Costs'!DT$11,"m")+1,'S-Curve'!$C$3:$AM$3,0)),0))</f>
        <v>0</v>
      </c>
      <c r="DU73" s="99">
        <f>IF($N73="Equal",IF(AND(DU$11&gt;$K73,EOMONTH($M73,0)&gt;=DU$11),($F73-$O73)/$L73,0),IFERROR(($F73-$O73)*INDEX('S-Curve'!$C$3:$AM$39,MATCH('Development Costs'!$L73,'S-Curve'!$C$3:$C$39,0),MATCH(DATEDIF('Development Costs'!$K73,'Development Costs'!DU$11,"m")+1,'S-Curve'!$C$3:$AM$3,0)),0))</f>
        <v>0</v>
      </c>
      <c r="DV73" s="99">
        <f>IF($N73="Equal",IF(AND(DV$11&gt;$K73,EOMONTH($M73,0)&gt;=DV$11),($F73-$O73)/$L73,0),IFERROR(($F73-$O73)*INDEX('S-Curve'!$C$3:$AM$39,MATCH('Development Costs'!$L73,'S-Curve'!$C$3:$C$39,0),MATCH(DATEDIF('Development Costs'!$K73,'Development Costs'!DV$11,"m")+1,'S-Curve'!$C$3:$AM$3,0)),0))</f>
        <v>0</v>
      </c>
      <c r="DW73" s="99">
        <f>IF($N73="Equal",IF(AND(DW$11&gt;$K73,EOMONTH($M73,0)&gt;=DW$11),($F73-$O73)/$L73,0),IFERROR(($F73-$O73)*INDEX('S-Curve'!$C$3:$AM$39,MATCH('Development Costs'!$L73,'S-Curve'!$C$3:$C$39,0),MATCH(DATEDIF('Development Costs'!$K73,'Development Costs'!DW$11,"m")+1,'S-Curve'!$C$3:$AM$3,0)),0))</f>
        <v>0</v>
      </c>
      <c r="DX73" s="99">
        <f>IF($N73="Equal",IF(AND(DX$11&gt;$K73,EOMONTH($M73,0)&gt;=DX$11),($F73-$O73)/$L73,0),IFERROR(($F73-$O73)*INDEX('S-Curve'!$C$3:$AM$39,MATCH('Development Costs'!$L73,'S-Curve'!$C$3:$C$39,0),MATCH(DATEDIF('Development Costs'!$K73,'Development Costs'!DX$11,"m")+1,'S-Curve'!$C$3:$AM$3,0)),0))</f>
        <v>0</v>
      </c>
      <c r="DY73" s="99">
        <f>IF($N73="Equal",IF(AND(DY$11&gt;$K73,EOMONTH($M73,0)&gt;=DY$11),($F73-$O73)/$L73,0),IFERROR(($F73-$O73)*INDEX('S-Curve'!$C$3:$AM$39,MATCH('Development Costs'!$L73,'S-Curve'!$C$3:$C$39,0),MATCH(DATEDIF('Development Costs'!$K73,'Development Costs'!DY$11,"m")+1,'S-Curve'!$C$3:$AM$3,0)),0))</f>
        <v>0</v>
      </c>
      <c r="DZ73" s="99">
        <f>IF($N73="Equal",IF(AND(DZ$11&gt;$K73,EOMONTH($M73,0)&gt;=DZ$11),($F73-$O73)/$L73,0),IFERROR(($F73-$O73)*INDEX('S-Curve'!$C$3:$AM$39,MATCH('Development Costs'!$L73,'S-Curve'!$C$3:$C$39,0),MATCH(DATEDIF('Development Costs'!$K73,'Development Costs'!DZ$11,"m")+1,'S-Curve'!$C$3:$AM$3,0)),0))</f>
        <v>0</v>
      </c>
      <c r="EA73" s="99">
        <f>IF($N73="Equal",IF(AND(EA$11&gt;$K73,EOMONTH($M73,0)&gt;=EA$11),($F73-$O73)/$L73,0),IFERROR(($F73-$O73)*INDEX('S-Curve'!$C$3:$AM$39,MATCH('Development Costs'!$L73,'S-Curve'!$C$3:$C$39,0),MATCH(DATEDIF('Development Costs'!$K73,'Development Costs'!EA$11,"m")+1,'S-Curve'!$C$3:$AM$3,0)),0))</f>
        <v>0</v>
      </c>
      <c r="EB73" s="99">
        <f>IF($N73="Equal",IF(AND(EB$11&gt;$K73,EOMONTH($M73,0)&gt;=EB$11),($F73-$O73)/$L73,0),IFERROR(($F73-$O73)*INDEX('S-Curve'!$C$3:$AM$39,MATCH('Development Costs'!$L73,'S-Curve'!$C$3:$C$39,0),MATCH(DATEDIF('Development Costs'!$K73,'Development Costs'!EB$11,"m")+1,'S-Curve'!$C$3:$AM$3,0)),0))</f>
        <v>0</v>
      </c>
      <c r="EC73" s="99">
        <f>IF($N73="Equal",IF(AND(EC$11&gt;$K73,EOMONTH($M73,0)&gt;=EC$11),($F73-$O73)/$L73,0),IFERROR(($F73-$O73)*INDEX('S-Curve'!$C$3:$AM$39,MATCH('Development Costs'!$L73,'S-Curve'!$C$3:$C$39,0),MATCH(DATEDIF('Development Costs'!$K73,'Development Costs'!EC$11,"m")+1,'S-Curve'!$C$3:$AM$3,0)),0))</f>
        <v>0</v>
      </c>
      <c r="ED73" s="99">
        <f>IF($N73="Equal",IF(AND(ED$11&gt;$K73,EOMONTH($M73,0)&gt;=ED$11),($F73-$O73)/$L73,0),IFERROR(($F73-$O73)*INDEX('S-Curve'!$C$3:$AM$39,MATCH('Development Costs'!$L73,'S-Curve'!$C$3:$C$39,0),MATCH(DATEDIF('Development Costs'!$K73,'Development Costs'!ED$11,"m")+1,'S-Curve'!$C$3:$AM$3,0)),0))</f>
        <v>0</v>
      </c>
      <c r="EE73" s="99">
        <f>IF($N73="Equal",IF(AND(EE$11&gt;$K73,EOMONTH($M73,0)&gt;=EE$11),($F73-$O73)/$L73,0),IFERROR(($F73-$O73)*INDEX('S-Curve'!$C$3:$AM$39,MATCH('Development Costs'!$L73,'S-Curve'!$C$3:$C$39,0),MATCH(DATEDIF('Development Costs'!$K73,'Development Costs'!EE$11,"m")+1,'S-Curve'!$C$3:$AM$3,0)),0))</f>
        <v>0</v>
      </c>
      <c r="EF73" s="99">
        <f>IF($N73="Equal",IF(AND(EF$11&gt;$K73,EOMONTH($M73,0)&gt;=EF$11),($F73-$O73)/$L73,0),IFERROR(($F73-$O73)*INDEX('S-Curve'!$C$3:$AM$39,MATCH('Development Costs'!$L73,'S-Curve'!$C$3:$C$39,0),MATCH(DATEDIF('Development Costs'!$K73,'Development Costs'!EF$11,"m")+1,'S-Curve'!$C$3:$AM$3,0)),0))</f>
        <v>0</v>
      </c>
      <c r="EG73" s="99">
        <f>IF(EC73="Equal",IF(AND(EG$11&gt;$K73,EOMONTH($M73,0)&gt;=EG$11),($F73-$O73)/$L73,0),IFERROR(($F73-$O73)*INDEX('S-Curve'!$C$3:$AM$39,MATCH('Development Costs'!$L73,'S-Curve'!$C$3:$C$39,0),MATCH(DATEDIF('Development Costs'!$K73,'Development Costs'!EG$11,"m")+1,'S-Curve'!$C$3:$AM$3,0)),0))</f>
        <v>0</v>
      </c>
    </row>
    <row r="74" spans="2:137">
      <c r="B74" s="5" t="s">
        <v>657</v>
      </c>
      <c r="E74" s="1">
        <v>1</v>
      </c>
      <c r="F74" s="71">
        <v>375000</v>
      </c>
      <c r="G74" s="105">
        <f t="shared" si="31"/>
        <v>1.5824921508389318</v>
      </c>
      <c r="H74" s="99">
        <f>F74/Assumptions!$D$60</f>
        <v>2027.0270270270271</v>
      </c>
      <c r="I74" s="32">
        <f t="shared" ca="1" si="28"/>
        <v>3.9300564476203578E-3</v>
      </c>
      <c r="K74" s="73">
        <f>Assumptions!$D$16</f>
        <v>46204</v>
      </c>
      <c r="L74" s="155">
        <f>Assumptions!$D$17</f>
        <v>23</v>
      </c>
      <c r="M74" s="149">
        <f t="shared" si="32"/>
        <v>46874</v>
      </c>
      <c r="N74" s="70" t="s">
        <v>400</v>
      </c>
      <c r="O74" s="71">
        <v>0</v>
      </c>
      <c r="P74" s="1" t="str">
        <f t="shared" si="8"/>
        <v/>
      </c>
      <c r="Q74" s="99">
        <f t="shared" si="33"/>
        <v>0</v>
      </c>
      <c r="R74" s="99">
        <f>IF($N74="Equal",IF(AND(R$11&gt;$K74,EOMONTH($M74,0)&gt;=R$11),($F74-$O74)/$L74,0),IFERROR(($F74-$O74)*INDEX('S-Curve'!$C$3:$AM$39,MATCH('Development Costs'!$L74,'S-Curve'!$C$3:$C$39,0),MATCH(DATEDIF('Development Costs'!$K74,'Development Costs'!R$11,"m")+1,'S-Curve'!$C$3:$AM$3,0)),0))</f>
        <v>3750</v>
      </c>
      <c r="S74" s="99">
        <f>IF($N74="Equal",IF(AND(S$11&gt;$K74,EOMONTH($M74,0)&gt;=S$11),($F74-$O74)/$L74,0),IFERROR(($F74-$O74)*INDEX('S-Curve'!$C$3:$AM$39,MATCH('Development Costs'!$L74,'S-Curve'!$C$3:$C$39,0),MATCH(DATEDIF('Development Costs'!$K74,'Development Costs'!S$11,"m")+1,'S-Curve'!$C$3:$AM$3,0)),0))</f>
        <v>3750</v>
      </c>
      <c r="T74" s="99">
        <f>IF($N74="Equal",IF(AND(T$11&gt;$K74,EOMONTH($M74,0)&gt;=T$11),($F74-$O74)/$L74,0),IFERROR(($F74-$O74)*INDEX('S-Curve'!$C$3:$AM$39,MATCH('Development Costs'!$L74,'S-Curve'!$C$3:$C$39,0),MATCH(DATEDIF('Development Costs'!$K74,'Development Costs'!T$11,"m")+1,'S-Curve'!$C$3:$AM$3,0)),0))</f>
        <v>3750</v>
      </c>
      <c r="U74" s="99">
        <f>IF($N74="Equal",IF(AND(U$11&gt;$K74,EOMONTH($M74,0)&gt;=U$11),($F74-$O74)/$L74,0),IFERROR(($F74-$O74)*INDEX('S-Curve'!$C$3:$AM$39,MATCH('Development Costs'!$L74,'S-Curve'!$C$3:$C$39,0),MATCH(DATEDIF('Development Costs'!$K74,'Development Costs'!U$11,"m")+1,'S-Curve'!$C$3:$AM$3,0)),0))</f>
        <v>3750</v>
      </c>
      <c r="V74" s="99">
        <f>IF($N74="Equal",IF(AND(V$11&gt;$K74,EOMONTH($M74,0)&gt;=V$11),($F74-$O74)/$L74,0),IFERROR(($F74-$O74)*INDEX('S-Curve'!$C$3:$AM$39,MATCH('Development Costs'!$L74,'S-Curve'!$C$3:$C$39,0),MATCH(DATEDIF('Development Costs'!$K74,'Development Costs'!V$11,"m")+1,'S-Curve'!$C$3:$AM$3,0)),0))</f>
        <v>7500</v>
      </c>
      <c r="W74" s="99">
        <f>IF($N74="Equal",IF(AND(W$11&gt;$K74,EOMONTH($M74,0)&gt;=W$11),($F74-$O74)/$L74,0),IFERROR(($F74-$O74)*INDEX('S-Curve'!$C$3:$AM$39,MATCH('Development Costs'!$L74,'S-Curve'!$C$3:$C$39,0),MATCH(DATEDIF('Development Costs'!$K74,'Development Costs'!W$11,"m")+1,'S-Curve'!$C$3:$AM$3,0)),0))</f>
        <v>7500</v>
      </c>
      <c r="X74" s="99">
        <f>IF($N74="Equal",IF(AND(X$11&gt;$K74,EOMONTH($M74,0)&gt;=X$11),($F74-$O74)/$L74,0),IFERROR(($F74-$O74)*INDEX('S-Curve'!$C$3:$AM$39,MATCH('Development Costs'!$L74,'S-Curve'!$C$3:$C$39,0),MATCH(DATEDIF('Development Costs'!$K74,'Development Costs'!X$11,"m")+1,'S-Curve'!$C$3:$AM$3,0)),0))</f>
        <v>7500</v>
      </c>
      <c r="Y74" s="99">
        <f>IF($N74="Equal",IF(AND(Y$11&gt;$K74,EOMONTH($M74,0)&gt;=Y$11),($F74-$O74)/$L74,0),IFERROR(($F74-$O74)*INDEX('S-Curve'!$C$3:$AM$39,MATCH('Development Costs'!$L74,'S-Curve'!$C$3:$C$39,0),MATCH(DATEDIF('Development Costs'!$K74,'Development Costs'!Y$11,"m")+1,'S-Curve'!$C$3:$AM$3,0)),0))</f>
        <v>11250</v>
      </c>
      <c r="Z74" s="99">
        <f>IF($N74="Equal",IF(AND(Z$11&gt;$K74,EOMONTH($M74,0)&gt;=Z$11),($F74-$O74)/$L74,0),IFERROR(($F74-$O74)*INDEX('S-Curve'!$C$3:$AM$39,MATCH('Development Costs'!$L74,'S-Curve'!$C$3:$C$39,0),MATCH(DATEDIF('Development Costs'!$K74,'Development Costs'!Z$11,"m")+1,'S-Curve'!$C$3:$AM$3,0)),0))</f>
        <v>15000</v>
      </c>
      <c r="AA74" s="99">
        <f>IF($N74="Equal",IF(AND(AA$11&gt;$K74,EOMONTH($M74,0)&gt;=AA$11),($F74-$O74)/$L74,0),IFERROR(($F74-$O74)*INDEX('S-Curve'!$C$3:$AM$39,MATCH('Development Costs'!$L74,'S-Curve'!$C$3:$C$39,0),MATCH(DATEDIF('Development Costs'!$K74,'Development Costs'!AA$11,"m")+1,'S-Curve'!$C$3:$AM$3,0)),0))</f>
        <v>22500</v>
      </c>
      <c r="AB74" s="99">
        <f>IF($N74="Equal",IF(AND(AB$11&gt;$K74,EOMONTH($M74,0)&gt;=AB$11),($F74-$O74)/$L74,0),IFERROR(($F74-$O74)*INDEX('S-Curve'!$C$3:$AM$39,MATCH('Development Costs'!$L74,'S-Curve'!$C$3:$C$39,0),MATCH(DATEDIF('Development Costs'!$K74,'Development Costs'!AB$11,"m")+1,'S-Curve'!$C$3:$AM$3,0)),0))</f>
        <v>26250.000000000004</v>
      </c>
      <c r="AC74" s="99">
        <f>IF($N74="Equal",IF(AND(AC$11&gt;$K74,EOMONTH($M74,0)&gt;=AC$11),($F74-$O74)/$L74,0),IFERROR(($F74-$O74)*INDEX('S-Curve'!$C$3:$AM$39,MATCH('Development Costs'!$L74,'S-Curve'!$C$3:$C$39,0),MATCH(DATEDIF('Development Costs'!$K74,'Development Costs'!AC$11,"m")+1,'S-Curve'!$C$3:$AM$3,0)),0))</f>
        <v>26250.000000000004</v>
      </c>
      <c r="AD74" s="99">
        <f>IF($N74="Equal",IF(AND(AD$11&gt;$K74,EOMONTH($M74,0)&gt;=AD$11),($F74-$O74)/$L74,0),IFERROR(($F74-$O74)*INDEX('S-Curve'!$C$3:$AM$39,MATCH('Development Costs'!$L74,'S-Curve'!$C$3:$C$39,0),MATCH(DATEDIF('Development Costs'!$K74,'Development Costs'!AD$11,"m")+1,'S-Curve'!$C$3:$AM$3,0)),0))</f>
        <v>30000</v>
      </c>
      <c r="AE74" s="99">
        <f>IF($N74="Equal",IF(AND(AE$11&gt;$K74,EOMONTH($M74,0)&gt;=AE$11),($F74-$O74)/$L74,0),IFERROR(($F74-$O74)*INDEX('S-Curve'!$C$3:$AM$39,MATCH('Development Costs'!$L74,'S-Curve'!$C$3:$C$39,0),MATCH(DATEDIF('Development Costs'!$K74,'Development Costs'!AE$11,"m")+1,'S-Curve'!$C$3:$AM$3,0)),0))</f>
        <v>30000</v>
      </c>
      <c r="AF74" s="99">
        <f>IF($N74="Equal",IF(AND(AF$11&gt;$K74,EOMONTH($M74,0)&gt;=AF$11),($F74-$O74)/$L74,0),IFERROR(($F74-$O74)*INDEX('S-Curve'!$C$3:$AM$39,MATCH('Development Costs'!$L74,'S-Curve'!$C$3:$C$39,0),MATCH(DATEDIF('Development Costs'!$K74,'Development Costs'!AF$11,"m")+1,'S-Curve'!$C$3:$AM$3,0)),0))</f>
        <v>26250.000000000004</v>
      </c>
      <c r="AG74" s="99">
        <f>IF($N74="Equal",IF(AND(AG$11&gt;$K74,EOMONTH($M74,0)&gt;=AG$11),($F74-$O74)/$L74,0),IFERROR(($F74-$O74)*INDEX('S-Curve'!$C$3:$AM$39,MATCH('Development Costs'!$L74,'S-Curve'!$C$3:$C$39,0),MATCH(DATEDIF('Development Costs'!$K74,'Development Costs'!AG$11,"m")+1,'S-Curve'!$C$3:$AM$3,0)),0))</f>
        <v>22500</v>
      </c>
      <c r="AH74" s="99">
        <f>IF($N74="Equal",IF(AND(AH$11&gt;$K74,EOMONTH($M74,0)&gt;=AH$11),($F74-$O74)/$L74,0),IFERROR(($F74-$O74)*INDEX('S-Curve'!$C$3:$AM$39,MATCH('Development Costs'!$L74,'S-Curve'!$C$3:$C$39,0),MATCH(DATEDIF('Development Costs'!$K74,'Development Costs'!AH$11,"m")+1,'S-Curve'!$C$3:$AM$3,0)),0))</f>
        <v>22500</v>
      </c>
      <c r="AI74" s="99">
        <f>IF($N74="Equal",IF(AND(AI$11&gt;$K74,EOMONTH($M74,0)&gt;=AI$11),($F74-$O74)/$L74,0),IFERROR(($F74-$O74)*INDEX('S-Curve'!$C$3:$AM$39,MATCH('Development Costs'!$L74,'S-Curve'!$C$3:$C$39,0),MATCH(DATEDIF('Development Costs'!$K74,'Development Costs'!AI$11,"m")+1,'S-Curve'!$C$3:$AM$3,0)),0))</f>
        <v>18750</v>
      </c>
      <c r="AJ74" s="99">
        <f>IF($N74="Equal",IF(AND(AJ$11&gt;$K74,EOMONTH($M74,0)&gt;=AJ$11),($F74-$O74)/$L74,0),IFERROR(($F74-$O74)*INDEX('S-Curve'!$C$3:$AM$39,MATCH('Development Costs'!$L74,'S-Curve'!$C$3:$C$39,0),MATCH(DATEDIF('Development Costs'!$K74,'Development Costs'!AJ$11,"m")+1,'S-Curve'!$C$3:$AM$3,0)),0))</f>
        <v>18750</v>
      </c>
      <c r="AK74" s="99">
        <f>IF($N74="Equal",IF(AND(AK$11&gt;$K74,EOMONTH($M74,0)&gt;=AK$11),($F74-$O74)/$L74,0),IFERROR(($F74-$O74)*INDEX('S-Curve'!$C$3:$AM$39,MATCH('Development Costs'!$L74,'S-Curve'!$C$3:$C$39,0),MATCH(DATEDIF('Development Costs'!$K74,'Development Costs'!AK$11,"m")+1,'S-Curve'!$C$3:$AM$3,0)),0))</f>
        <v>11250</v>
      </c>
      <c r="AL74" s="99">
        <f>IF($N74="Equal",IF(AND(AL$11&gt;$K74,EOMONTH($M74,0)&gt;=AL$11),($F74-$O74)/$L74,0),IFERROR(($F74-$O74)*INDEX('S-Curve'!$C$3:$AM$39,MATCH('Development Costs'!$L74,'S-Curve'!$C$3:$C$39,0),MATCH(DATEDIF('Development Costs'!$K74,'Development Costs'!AL$11,"m")+1,'S-Curve'!$C$3:$AM$3,0)),0))</f>
        <v>11250</v>
      </c>
      <c r="AM74" s="99">
        <f>IF($N74="Equal",IF(AND(AM$11&gt;$K74,EOMONTH($M74,0)&gt;=AM$11),($F74-$O74)/$L74,0),IFERROR(($F74-$O74)*INDEX('S-Curve'!$C$3:$AM$39,MATCH('Development Costs'!$L74,'S-Curve'!$C$3:$C$39,0),MATCH(DATEDIF('Development Costs'!$K74,'Development Costs'!AM$11,"m")+1,'S-Curve'!$C$3:$AM$3,0)),0))</f>
        <v>7500</v>
      </c>
      <c r="AN74" s="99">
        <f>IF($N74="Equal",IF(AND(AN$11&gt;$K74,EOMONTH($M74,0)&gt;=AN$11),($F74-$O74)/$L74,0),IFERROR(($F74-$O74)*INDEX('S-Curve'!$C$3:$AM$39,MATCH('Development Costs'!$L74,'S-Curve'!$C$3:$C$39,0),MATCH(DATEDIF('Development Costs'!$K74,'Development Costs'!AN$11,"m")+1,'S-Curve'!$C$3:$AM$3,0)),0))</f>
        <v>37500</v>
      </c>
      <c r="AO74" s="99">
        <f>IF($N74="Equal",IF(AND(AO$11&gt;$K74,EOMONTH($M74,0)&gt;=AO$11),($F74-$O74)/$L74,0),IFERROR(($F74-$O74)*INDEX('S-Curve'!$C$3:$AM$39,MATCH('Development Costs'!$L74,'S-Curve'!$C$3:$C$39,0),MATCH(DATEDIF('Development Costs'!$K74,'Development Costs'!AO$11,"m")+1,'S-Curve'!$C$3:$AM$3,0)),0))</f>
        <v>0</v>
      </c>
      <c r="AP74" s="99">
        <f>IF($N74="Equal",IF(AND(AP$11&gt;$K74,EOMONTH($M74,0)&gt;=AP$11),($F74-$O74)/$L74,0),IFERROR(($F74-$O74)*INDEX('S-Curve'!$C$3:$AM$39,MATCH('Development Costs'!$L74,'S-Curve'!$C$3:$C$39,0),MATCH(DATEDIF('Development Costs'!$K74,'Development Costs'!AP$11,"m")+1,'S-Curve'!$C$3:$AM$3,0)),0))</f>
        <v>0</v>
      </c>
      <c r="AQ74" s="99">
        <f>IF($N74="Equal",IF(AND(AQ$11&gt;$K74,EOMONTH($M74,0)&gt;=AQ$11),($F74-$O74)/$L74,0),IFERROR(($F74-$O74)*INDEX('S-Curve'!$C$3:$AM$39,MATCH('Development Costs'!$L74,'S-Curve'!$C$3:$C$39,0),MATCH(DATEDIF('Development Costs'!$K74,'Development Costs'!AQ$11,"m")+1,'S-Curve'!$C$3:$AM$3,0)),0))</f>
        <v>0</v>
      </c>
      <c r="AR74" s="99">
        <f>IF($N74="Equal",IF(AND(AR$11&gt;$K74,EOMONTH($M74,0)&gt;=AR$11),($F74-$O74)/$L74,0),IFERROR(($F74-$O74)*INDEX('S-Curve'!$C$3:$AM$39,MATCH('Development Costs'!$L74,'S-Curve'!$C$3:$C$39,0),MATCH(DATEDIF('Development Costs'!$K74,'Development Costs'!AR$11,"m")+1,'S-Curve'!$C$3:$AM$3,0)),0))</f>
        <v>0</v>
      </c>
      <c r="AS74" s="99">
        <f>IF($N74="Equal",IF(AND(AS$11&gt;$K74,EOMONTH($M74,0)&gt;=AS$11),($F74-$O74)/$L74,0),IFERROR(($F74-$O74)*INDEX('S-Curve'!$C$3:$AM$39,MATCH('Development Costs'!$L74,'S-Curve'!$C$3:$C$39,0),MATCH(DATEDIF('Development Costs'!$K74,'Development Costs'!AS$11,"m")+1,'S-Curve'!$C$3:$AM$3,0)),0))</f>
        <v>0</v>
      </c>
      <c r="AT74" s="99">
        <f>IF($N74="Equal",IF(AND(AT$11&gt;$K74,EOMONTH($M74,0)&gt;=AT$11),($F74-$O74)/$L74,0),IFERROR(($F74-$O74)*INDEX('S-Curve'!$C$3:$AM$39,MATCH('Development Costs'!$L74,'S-Curve'!$C$3:$C$39,0),MATCH(DATEDIF('Development Costs'!$K74,'Development Costs'!AT$11,"m")+1,'S-Curve'!$C$3:$AM$3,0)),0))</f>
        <v>0</v>
      </c>
      <c r="AU74" s="99">
        <f>IF($N74="Equal",IF(AND(AU$11&gt;$K74,EOMONTH($M74,0)&gt;=AU$11),($F74-$O74)/$L74,0),IFERROR(($F74-$O74)*INDEX('S-Curve'!$C$3:$AM$39,MATCH('Development Costs'!$L74,'S-Curve'!$C$3:$C$39,0),MATCH(DATEDIF('Development Costs'!$K74,'Development Costs'!AU$11,"m")+1,'S-Curve'!$C$3:$AM$3,0)),0))</f>
        <v>0</v>
      </c>
      <c r="AV74" s="99">
        <f>IF($N74="Equal",IF(AND(AV$11&gt;$K74,EOMONTH($M74,0)&gt;=AV$11),($F74-$O74)/$L74,0),IFERROR(($F74-$O74)*INDEX('S-Curve'!$C$3:$AM$39,MATCH('Development Costs'!$L74,'S-Curve'!$C$3:$C$39,0),MATCH(DATEDIF('Development Costs'!$K74,'Development Costs'!AV$11,"m")+1,'S-Curve'!$C$3:$AM$3,0)),0))</f>
        <v>0</v>
      </c>
      <c r="AW74" s="99">
        <f>IF($N74="Equal",IF(AND(AW$11&gt;$K74,EOMONTH($M74,0)&gt;=AW$11),($F74-$O74)/$L74,0),IFERROR(($F74-$O74)*INDEX('S-Curve'!$C$3:$AM$39,MATCH('Development Costs'!$L74,'S-Curve'!$C$3:$C$39,0),MATCH(DATEDIF('Development Costs'!$K74,'Development Costs'!AW$11,"m")+1,'S-Curve'!$C$3:$AM$3,0)),0))</f>
        <v>0</v>
      </c>
      <c r="AX74" s="99">
        <f>IF($N74="Equal",IF(AND(AX$11&gt;$K74,EOMONTH($M74,0)&gt;=AX$11),($F74-$O74)/$L74,0),IFERROR(($F74-$O74)*INDEX('S-Curve'!$C$3:$AM$39,MATCH('Development Costs'!$L74,'S-Curve'!$C$3:$C$39,0),MATCH(DATEDIF('Development Costs'!$K74,'Development Costs'!AX$11,"m")+1,'S-Curve'!$C$3:$AM$3,0)),0))</f>
        <v>0</v>
      </c>
      <c r="AY74" s="99">
        <f>IF($N74="Equal",IF(AND(AY$11&gt;$K74,EOMONTH($M74,0)&gt;=AY$11),($F74-$O74)/$L74,0),IFERROR(($F74-$O74)*INDEX('S-Curve'!$C$3:$AM$39,MATCH('Development Costs'!$L74,'S-Curve'!$C$3:$C$39,0),MATCH(DATEDIF('Development Costs'!$K74,'Development Costs'!AY$11,"m")+1,'S-Curve'!$C$3:$AM$3,0)),0))</f>
        <v>0</v>
      </c>
      <c r="AZ74" s="99">
        <f>IF($N74="Equal",IF(AND(AZ$11&gt;$K74,EOMONTH($M74,0)&gt;=AZ$11),($F74-$O74)/$L74,0),IFERROR(($F74-$O74)*INDEX('S-Curve'!$C$3:$AM$39,MATCH('Development Costs'!$L74,'S-Curve'!$C$3:$C$39,0),MATCH(DATEDIF('Development Costs'!$K74,'Development Costs'!AZ$11,"m")+1,'S-Curve'!$C$3:$AM$3,0)),0))</f>
        <v>0</v>
      </c>
      <c r="BA74" s="99">
        <f>IF($N74="Equal",IF(AND(BA$11&gt;$K74,EOMONTH($M74,0)&gt;=BA$11),($F74-$O74)/$L74,0),IFERROR(($F74-$O74)*INDEX('S-Curve'!$C$3:$AM$39,MATCH('Development Costs'!$L74,'S-Curve'!$C$3:$C$39,0),MATCH(DATEDIF('Development Costs'!$K74,'Development Costs'!BA$11,"m")+1,'S-Curve'!$C$3:$AM$3,0)),0))</f>
        <v>0</v>
      </c>
      <c r="BB74" s="99">
        <f>IF($N74="Equal",IF(AND(BB$11&gt;$K74,EOMONTH($M74,0)&gt;=BB$11),($F74-$O74)/$L74,0),IFERROR(($F74-$O74)*INDEX('S-Curve'!$C$3:$AM$39,MATCH('Development Costs'!$L74,'S-Curve'!$C$3:$C$39,0),MATCH(DATEDIF('Development Costs'!$K74,'Development Costs'!BB$11,"m")+1,'S-Curve'!$C$3:$AM$3,0)),0))</f>
        <v>0</v>
      </c>
      <c r="BC74" s="99">
        <f>IF($N74="Equal",IF(AND(BC$11&gt;$K74,EOMONTH($M74,0)&gt;=BC$11),($F74-$O74)/$L74,0),IFERROR(($F74-$O74)*INDEX('S-Curve'!$C$3:$AM$39,MATCH('Development Costs'!$L74,'S-Curve'!$C$3:$C$39,0),MATCH(DATEDIF('Development Costs'!$K74,'Development Costs'!BC$11,"m")+1,'S-Curve'!$C$3:$AM$3,0)),0))</f>
        <v>0</v>
      </c>
      <c r="BD74" s="99">
        <f>IF($N74="Equal",IF(AND(BD$11&gt;$K74,EOMONTH($M74,0)&gt;=BD$11),($F74-$O74)/$L74,0),IFERROR(($F74-$O74)*INDEX('S-Curve'!$C$3:$AM$39,MATCH('Development Costs'!$L74,'S-Curve'!$C$3:$C$39,0),MATCH(DATEDIF('Development Costs'!$K74,'Development Costs'!BD$11,"m")+1,'S-Curve'!$C$3:$AM$3,0)),0))</f>
        <v>0</v>
      </c>
      <c r="BE74" s="99">
        <f>IF($N74="Equal",IF(AND(BE$11&gt;$K74,EOMONTH($M74,0)&gt;=BE$11),($F74-$O74)/$L74,0),IFERROR(($F74-$O74)*INDEX('S-Curve'!$C$3:$AM$39,MATCH('Development Costs'!$L74,'S-Curve'!$C$3:$C$39,0),MATCH(DATEDIF('Development Costs'!$K74,'Development Costs'!BE$11,"m")+1,'S-Curve'!$C$3:$AM$3,0)),0))</f>
        <v>0</v>
      </c>
      <c r="BF74" s="99">
        <f>IF($N74="Equal",IF(AND(BF$11&gt;$K74,EOMONTH($M74,0)&gt;=BF$11),($F74-$O74)/$L74,0),IFERROR(($F74-$O74)*INDEX('S-Curve'!$C$3:$AM$39,MATCH('Development Costs'!$L74,'S-Curve'!$C$3:$C$39,0),MATCH(DATEDIF('Development Costs'!$K74,'Development Costs'!BF$11,"m")+1,'S-Curve'!$C$3:$AM$3,0)),0))</f>
        <v>0</v>
      </c>
      <c r="BG74" s="99">
        <f>IF($N74="Equal",IF(AND(BG$11&gt;$K74,EOMONTH($M74,0)&gt;=BG$11),($F74-$O74)/$L74,0),IFERROR(($F74-$O74)*INDEX('S-Curve'!$C$3:$AM$39,MATCH('Development Costs'!$L74,'S-Curve'!$C$3:$C$39,0),MATCH(DATEDIF('Development Costs'!$K74,'Development Costs'!BG$11,"m")+1,'S-Curve'!$C$3:$AM$3,0)),0))</f>
        <v>0</v>
      </c>
      <c r="BH74" s="99">
        <f>IF($N74="Equal",IF(AND(BH$11&gt;$K74,EOMONTH($M74,0)&gt;=BH$11),($F74-$O74)/$L74,0),IFERROR(($F74-$O74)*INDEX('S-Curve'!$C$3:$AM$39,MATCH('Development Costs'!$L74,'S-Curve'!$C$3:$C$39,0),MATCH(DATEDIF('Development Costs'!$K74,'Development Costs'!BH$11,"m")+1,'S-Curve'!$C$3:$AM$3,0)),0))</f>
        <v>0</v>
      </c>
      <c r="BI74" s="99">
        <f>IF($N74="Equal",IF(AND(BI$11&gt;$K74,EOMONTH($M74,0)&gt;=BI$11),($F74-$O74)/$L74,0),IFERROR(($F74-$O74)*INDEX('S-Curve'!$C$3:$AM$39,MATCH('Development Costs'!$L74,'S-Curve'!$C$3:$C$39,0),MATCH(DATEDIF('Development Costs'!$K74,'Development Costs'!BI$11,"m")+1,'S-Curve'!$C$3:$AM$3,0)),0))</f>
        <v>0</v>
      </c>
      <c r="BJ74" s="99">
        <f>IF($N74="Equal",IF(AND(BJ$11&gt;$K74,EOMONTH($M74,0)&gt;=BJ$11),($F74-$O74)/$L74,0),IFERROR(($F74-$O74)*INDEX('S-Curve'!$C$3:$AM$39,MATCH('Development Costs'!$L74,'S-Curve'!$C$3:$C$39,0),MATCH(DATEDIF('Development Costs'!$K74,'Development Costs'!BJ$11,"m")+1,'S-Curve'!$C$3:$AM$3,0)),0))</f>
        <v>0</v>
      </c>
      <c r="BK74" s="99">
        <f>IF($N74="Equal",IF(AND(BK$11&gt;$K74,EOMONTH($M74,0)&gt;=BK$11),($F74-$O74)/$L74,0),IFERROR(($F74-$O74)*INDEX('S-Curve'!$C$3:$AM$39,MATCH('Development Costs'!$L74,'S-Curve'!$C$3:$C$39,0),MATCH(DATEDIF('Development Costs'!$K74,'Development Costs'!BK$11,"m")+1,'S-Curve'!$C$3:$AM$3,0)),0))</f>
        <v>0</v>
      </c>
      <c r="BL74" s="99">
        <f>IF($N74="Equal",IF(AND(BL$11&gt;$K74,EOMONTH($M74,0)&gt;=BL$11),($F74-$O74)/$L74,0),IFERROR(($F74-$O74)*INDEX('S-Curve'!$C$3:$AM$39,MATCH('Development Costs'!$L74,'S-Curve'!$C$3:$C$39,0),MATCH(DATEDIF('Development Costs'!$K74,'Development Costs'!BL$11,"m")+1,'S-Curve'!$C$3:$AM$3,0)),0))</f>
        <v>0</v>
      </c>
      <c r="BM74" s="99">
        <f>IF($N74="Equal",IF(AND(BM$11&gt;$K74,EOMONTH($M74,0)&gt;=BM$11),($F74-$O74)/$L74,0),IFERROR(($F74-$O74)*INDEX('S-Curve'!$C$3:$AM$39,MATCH('Development Costs'!$L74,'S-Curve'!$C$3:$C$39,0),MATCH(DATEDIF('Development Costs'!$K74,'Development Costs'!BM$11,"m")+1,'S-Curve'!$C$3:$AM$3,0)),0))</f>
        <v>0</v>
      </c>
      <c r="BN74" s="99">
        <f>IF($N74="Equal",IF(AND(BN$11&gt;$K74,EOMONTH($M74,0)&gt;=BN$11),($F74-$O74)/$L74,0),IFERROR(($F74-$O74)*INDEX('S-Curve'!$C$3:$AM$39,MATCH('Development Costs'!$L74,'S-Curve'!$C$3:$C$39,0),MATCH(DATEDIF('Development Costs'!$K74,'Development Costs'!BN$11,"m")+1,'S-Curve'!$C$3:$AM$3,0)),0))</f>
        <v>0</v>
      </c>
      <c r="BO74" s="99">
        <f>IF($N74="Equal",IF(AND(BO$11&gt;$K74,EOMONTH($M74,0)&gt;=BO$11),($F74-$O74)/$L74,0),IFERROR(($F74-$O74)*INDEX('S-Curve'!$C$3:$AM$39,MATCH('Development Costs'!$L74,'S-Curve'!$C$3:$C$39,0),MATCH(DATEDIF('Development Costs'!$K74,'Development Costs'!BO$11,"m")+1,'S-Curve'!$C$3:$AM$3,0)),0))</f>
        <v>0</v>
      </c>
      <c r="BP74" s="99">
        <f>IF($N74="Equal",IF(AND(BP$11&gt;$K74,EOMONTH($M74,0)&gt;=BP$11),($F74-$O74)/$L74,0),IFERROR(($F74-$O74)*INDEX('S-Curve'!$C$3:$AM$39,MATCH('Development Costs'!$L74,'S-Curve'!$C$3:$C$39,0),MATCH(DATEDIF('Development Costs'!$K74,'Development Costs'!BP$11,"m")+1,'S-Curve'!$C$3:$AM$3,0)),0))</f>
        <v>0</v>
      </c>
      <c r="BQ74" s="99">
        <f>IF($N74="Equal",IF(AND(BQ$11&gt;$K74,EOMONTH($M74,0)&gt;=BQ$11),($F74-$O74)/$L74,0),IFERROR(($F74-$O74)*INDEX('S-Curve'!$C$3:$AM$39,MATCH('Development Costs'!$L74,'S-Curve'!$C$3:$C$39,0),MATCH(DATEDIF('Development Costs'!$K74,'Development Costs'!BQ$11,"m")+1,'S-Curve'!$C$3:$AM$3,0)),0))</f>
        <v>0</v>
      </c>
      <c r="BR74" s="99">
        <f>IF($N74="Equal",IF(AND(BR$11&gt;$K74,EOMONTH($M74,0)&gt;=BR$11),($F74-$O74)/$L74,0),IFERROR(($F74-$O74)*INDEX('S-Curve'!$C$3:$AM$39,MATCH('Development Costs'!$L74,'S-Curve'!$C$3:$C$39,0),MATCH(DATEDIF('Development Costs'!$K74,'Development Costs'!BR$11,"m")+1,'S-Curve'!$C$3:$AM$3,0)),0))</f>
        <v>0</v>
      </c>
      <c r="BS74" s="99">
        <f>IF($N74="Equal",IF(AND(BS$11&gt;$K74,EOMONTH($M74,0)&gt;=BS$11),($F74-$O74)/$L74,0),IFERROR(($F74-$O74)*INDEX('S-Curve'!$C$3:$AM$39,MATCH('Development Costs'!$L74,'S-Curve'!$C$3:$C$39,0),MATCH(DATEDIF('Development Costs'!$K74,'Development Costs'!BS$11,"m")+1,'S-Curve'!$C$3:$AM$3,0)),0))</f>
        <v>0</v>
      </c>
      <c r="BT74" s="99">
        <f>IF($N74="Equal",IF(AND(BT$11&gt;$K74,EOMONTH($M74,0)&gt;=BT$11),($F74-$O74)/$L74,0),IFERROR(($F74-$O74)*INDEX('S-Curve'!$C$3:$AM$39,MATCH('Development Costs'!$L74,'S-Curve'!$C$3:$C$39,0),MATCH(DATEDIF('Development Costs'!$K74,'Development Costs'!BT$11,"m")+1,'S-Curve'!$C$3:$AM$3,0)),0))</f>
        <v>0</v>
      </c>
      <c r="BU74" s="99">
        <f>IF($N74="Equal",IF(AND(BU$11&gt;$K74,EOMONTH($M74,0)&gt;=BU$11),($F74-$O74)/$L74,0),IFERROR(($F74-$O74)*INDEX('S-Curve'!$C$3:$AM$39,MATCH('Development Costs'!$L74,'S-Curve'!$C$3:$C$39,0),MATCH(DATEDIF('Development Costs'!$K74,'Development Costs'!BU$11,"m")+1,'S-Curve'!$C$3:$AM$3,0)),0))</f>
        <v>0</v>
      </c>
      <c r="BV74" s="99">
        <f>IF($N74="Equal",IF(AND(BV$11&gt;$K74,EOMONTH($M74,0)&gt;=BV$11),($F74-$O74)/$L74,0),IFERROR(($F74-$O74)*INDEX('S-Curve'!$C$3:$AM$39,MATCH('Development Costs'!$L74,'S-Curve'!$C$3:$C$39,0),MATCH(DATEDIF('Development Costs'!$K74,'Development Costs'!BV$11,"m")+1,'S-Curve'!$C$3:$AM$3,0)),0))</f>
        <v>0</v>
      </c>
      <c r="BW74" s="99">
        <f>IF($N74="Equal",IF(AND(BW$11&gt;$K74,EOMONTH($M74,0)&gt;=BW$11),($F74-$O74)/$L74,0),IFERROR(($F74-$O74)*INDEX('S-Curve'!$C$3:$AM$39,MATCH('Development Costs'!$L74,'S-Curve'!$C$3:$C$39,0),MATCH(DATEDIF('Development Costs'!$K74,'Development Costs'!BW$11,"m")+1,'S-Curve'!$C$3:$AM$3,0)),0))</f>
        <v>0</v>
      </c>
      <c r="BX74" s="99">
        <f>IF($N74="Equal",IF(AND(BX$11&gt;$K74,EOMONTH($M74,0)&gt;=BX$11),($F74-$O74)/$L74,0),IFERROR(($F74-$O74)*INDEX('S-Curve'!$C$3:$AM$39,MATCH('Development Costs'!$L74,'S-Curve'!$C$3:$C$39,0),MATCH(DATEDIF('Development Costs'!$K74,'Development Costs'!BX$11,"m")+1,'S-Curve'!$C$3:$AM$3,0)),0))</f>
        <v>0</v>
      </c>
      <c r="BY74" s="99">
        <f>IF($N74="Equal",IF(AND(BY$11&gt;$K74,EOMONTH($M74,0)&gt;=BY$11),($F74-$O74)/$L74,0),IFERROR(($F74-$O74)*INDEX('S-Curve'!$C$3:$AM$39,MATCH('Development Costs'!$L74,'S-Curve'!$C$3:$C$39,0),MATCH(DATEDIF('Development Costs'!$K74,'Development Costs'!BY$11,"m")+1,'S-Curve'!$C$3:$AM$3,0)),0))</f>
        <v>0</v>
      </c>
      <c r="BZ74" s="99">
        <f>IF($N74="Equal",IF(AND(BZ$11&gt;$K74,EOMONTH($M74,0)&gt;=BZ$11),($F74-$O74)/$L74,0),IFERROR(($F74-$O74)*INDEX('S-Curve'!$C$3:$AM$39,MATCH('Development Costs'!$L74,'S-Curve'!$C$3:$C$39,0),MATCH(DATEDIF('Development Costs'!$K74,'Development Costs'!BZ$11,"m")+1,'S-Curve'!$C$3:$AM$3,0)),0))</f>
        <v>0</v>
      </c>
      <c r="CA74" s="99">
        <f>IF($N74="Equal",IF(AND(CA$11&gt;$K74,EOMONTH($M74,0)&gt;=CA$11),($F74-$O74)/$L74,0),IFERROR(($F74-$O74)*INDEX('S-Curve'!$C$3:$AM$39,MATCH('Development Costs'!$L74,'S-Curve'!$C$3:$C$39,0),MATCH(DATEDIF('Development Costs'!$K74,'Development Costs'!CA$11,"m")+1,'S-Curve'!$C$3:$AM$3,0)),0))</f>
        <v>0</v>
      </c>
      <c r="CB74" s="99">
        <f>IF($N74="Equal",IF(AND(CB$11&gt;$K74,EOMONTH($M74,0)&gt;=CB$11),($F74-$O74)/$L74,0),IFERROR(($F74-$O74)*INDEX('S-Curve'!$C$3:$AM$39,MATCH('Development Costs'!$L74,'S-Curve'!$C$3:$C$39,0),MATCH(DATEDIF('Development Costs'!$K74,'Development Costs'!CB$11,"m")+1,'S-Curve'!$C$3:$AM$3,0)),0))</f>
        <v>0</v>
      </c>
      <c r="CC74" s="99">
        <f>IF($N74="Equal",IF(AND(CC$11&gt;$K74,EOMONTH($M74,0)&gt;=CC$11),($F74-$O74)/$L74,0),IFERROR(($F74-$O74)*INDEX('S-Curve'!$C$3:$AM$39,MATCH('Development Costs'!$L74,'S-Curve'!$C$3:$C$39,0),MATCH(DATEDIF('Development Costs'!$K74,'Development Costs'!CC$11,"m")+1,'S-Curve'!$C$3:$AM$3,0)),0))</f>
        <v>0</v>
      </c>
      <c r="CD74" s="99">
        <f>IF($N74="Equal",IF(AND(CD$11&gt;$K74,EOMONTH($M74,0)&gt;=CD$11),($F74-$O74)/$L74,0),IFERROR(($F74-$O74)*INDEX('S-Curve'!$C$3:$AM$39,MATCH('Development Costs'!$L74,'S-Curve'!$C$3:$C$39,0),MATCH(DATEDIF('Development Costs'!$K74,'Development Costs'!CD$11,"m")+1,'S-Curve'!$C$3:$AM$3,0)),0))</f>
        <v>0</v>
      </c>
      <c r="CE74" s="99">
        <f>IF($N74="Equal",IF(AND(CE$11&gt;$K74,EOMONTH($M74,0)&gt;=CE$11),($F74-$O74)/$L74,0),IFERROR(($F74-$O74)*INDEX('S-Curve'!$C$3:$AM$39,MATCH('Development Costs'!$L74,'S-Curve'!$C$3:$C$39,0),MATCH(DATEDIF('Development Costs'!$K74,'Development Costs'!CE$11,"m")+1,'S-Curve'!$C$3:$AM$3,0)),0))</f>
        <v>0</v>
      </c>
      <c r="CF74" s="99">
        <f>IF($N74="Equal",IF(AND(CF$11&gt;$K74,EOMONTH($M74,0)&gt;=CF$11),($F74-$O74)/$L74,0),IFERROR(($F74-$O74)*INDEX('S-Curve'!$C$3:$AM$39,MATCH('Development Costs'!$L74,'S-Curve'!$C$3:$C$39,0),MATCH(DATEDIF('Development Costs'!$K74,'Development Costs'!CF$11,"m")+1,'S-Curve'!$C$3:$AM$3,0)),0))</f>
        <v>0</v>
      </c>
      <c r="CG74" s="99">
        <f>IF($N74="Equal",IF(AND(CG$11&gt;$K74,EOMONTH($M74,0)&gt;=CG$11),($F74-$O74)/$L74,0),IFERROR(($F74-$O74)*INDEX('S-Curve'!$C$3:$AM$39,MATCH('Development Costs'!$L74,'S-Curve'!$C$3:$C$39,0),MATCH(DATEDIF('Development Costs'!$K74,'Development Costs'!CG$11,"m")+1,'S-Curve'!$C$3:$AM$3,0)),0))</f>
        <v>0</v>
      </c>
      <c r="CH74" s="99">
        <f>IF($N74="Equal",IF(AND(CH$11&gt;$K74,EOMONTH($M74,0)&gt;=CH$11),($F74-$O74)/$L74,0),IFERROR(($F74-$O74)*INDEX('S-Curve'!$C$3:$AM$39,MATCH('Development Costs'!$L74,'S-Curve'!$C$3:$C$39,0),MATCH(DATEDIF('Development Costs'!$K74,'Development Costs'!CH$11,"m")+1,'S-Curve'!$C$3:$AM$3,0)),0))</f>
        <v>0</v>
      </c>
      <c r="CI74" s="99">
        <f>IF($N74="Equal",IF(AND(CI$11&gt;$K74,EOMONTH($M74,0)&gt;=CI$11),($F74-$O74)/$L74,0),IFERROR(($F74-$O74)*INDEX('S-Curve'!$C$3:$AM$39,MATCH('Development Costs'!$L74,'S-Curve'!$C$3:$C$39,0),MATCH(DATEDIF('Development Costs'!$K74,'Development Costs'!CI$11,"m")+1,'S-Curve'!$C$3:$AM$3,0)),0))</f>
        <v>0</v>
      </c>
      <c r="CJ74" s="99">
        <f>IF($N74="Equal",IF(AND(CJ$11&gt;$K74,EOMONTH($M74,0)&gt;=CJ$11),($F74-$O74)/$L74,0),IFERROR(($F74-$O74)*INDEX('S-Curve'!$C$3:$AM$39,MATCH('Development Costs'!$L74,'S-Curve'!$C$3:$C$39,0),MATCH(DATEDIF('Development Costs'!$K74,'Development Costs'!CJ$11,"m")+1,'S-Curve'!$C$3:$AM$3,0)),0))</f>
        <v>0</v>
      </c>
      <c r="CK74" s="99">
        <f>IF($N74="Equal",IF(AND(CK$11&gt;$K74,EOMONTH($M74,0)&gt;=CK$11),($F74-$O74)/$L74,0),IFERROR(($F74-$O74)*INDEX('S-Curve'!$C$3:$AM$39,MATCH('Development Costs'!$L74,'S-Curve'!$C$3:$C$39,0),MATCH(DATEDIF('Development Costs'!$K74,'Development Costs'!CK$11,"m")+1,'S-Curve'!$C$3:$AM$3,0)),0))</f>
        <v>0</v>
      </c>
      <c r="CL74" s="99">
        <f>IF($N74="Equal",IF(AND(CL$11&gt;$K74,EOMONTH($M74,0)&gt;=CL$11),($F74-$O74)/$L74,0),IFERROR(($F74-$O74)*INDEX('S-Curve'!$C$3:$AM$39,MATCH('Development Costs'!$L74,'S-Curve'!$C$3:$C$39,0),MATCH(DATEDIF('Development Costs'!$K74,'Development Costs'!CL$11,"m")+1,'S-Curve'!$C$3:$AM$3,0)),0))</f>
        <v>0</v>
      </c>
      <c r="CM74" s="99">
        <f>IF($N74="Equal",IF(AND(CM$11&gt;$K74,EOMONTH($M74,0)&gt;=CM$11),($F74-$O74)/$L74,0),IFERROR(($F74-$O74)*INDEX('S-Curve'!$C$3:$AM$39,MATCH('Development Costs'!$L74,'S-Curve'!$C$3:$C$39,0),MATCH(DATEDIF('Development Costs'!$K74,'Development Costs'!CM$11,"m")+1,'S-Curve'!$C$3:$AM$3,0)),0))</f>
        <v>0</v>
      </c>
      <c r="CN74" s="99">
        <f>IF($N74="Equal",IF(AND(CN$11&gt;$K74,EOMONTH($M74,0)&gt;=CN$11),($F74-$O74)/$L74,0),IFERROR(($F74-$O74)*INDEX('S-Curve'!$C$3:$AM$39,MATCH('Development Costs'!$L74,'S-Curve'!$C$3:$C$39,0),MATCH(DATEDIF('Development Costs'!$K74,'Development Costs'!CN$11,"m")+1,'S-Curve'!$C$3:$AM$3,0)),0))</f>
        <v>0</v>
      </c>
      <c r="CO74" s="99">
        <f>IF($N74="Equal",IF(AND(CO$11&gt;$K74,EOMONTH($M74,0)&gt;=CO$11),($F74-$O74)/$L74,0),IFERROR(($F74-$O74)*INDEX('S-Curve'!$C$3:$AM$39,MATCH('Development Costs'!$L74,'S-Curve'!$C$3:$C$39,0),MATCH(DATEDIF('Development Costs'!$K74,'Development Costs'!CO$11,"m")+1,'S-Curve'!$C$3:$AM$3,0)),0))</f>
        <v>0</v>
      </c>
      <c r="CP74" s="99">
        <f>IF($N74="Equal",IF(AND(CP$11&gt;$K74,EOMONTH($M74,0)&gt;=CP$11),($F74-$O74)/$L74,0),IFERROR(($F74-$O74)*INDEX('S-Curve'!$C$3:$AM$39,MATCH('Development Costs'!$L74,'S-Curve'!$C$3:$C$39,0),MATCH(DATEDIF('Development Costs'!$K74,'Development Costs'!CP$11,"m")+1,'S-Curve'!$C$3:$AM$3,0)),0))</f>
        <v>0</v>
      </c>
      <c r="CQ74" s="99">
        <f>IF($N74="Equal",IF(AND(CQ$11&gt;$K74,EOMONTH($M74,0)&gt;=CQ$11),($F74-$O74)/$L74,0),IFERROR(($F74-$O74)*INDEX('S-Curve'!$C$3:$AM$39,MATCH('Development Costs'!$L74,'S-Curve'!$C$3:$C$39,0),MATCH(DATEDIF('Development Costs'!$K74,'Development Costs'!CQ$11,"m")+1,'S-Curve'!$C$3:$AM$3,0)),0))</f>
        <v>0</v>
      </c>
      <c r="CR74" s="99">
        <f>IF($N74="Equal",IF(AND(CR$11&gt;$K74,EOMONTH($M74,0)&gt;=CR$11),($F74-$O74)/$L74,0),IFERROR(($F74-$O74)*INDEX('S-Curve'!$C$3:$AM$39,MATCH('Development Costs'!$L74,'S-Curve'!$C$3:$C$39,0),MATCH(DATEDIF('Development Costs'!$K74,'Development Costs'!CR$11,"m")+1,'S-Curve'!$C$3:$AM$3,0)),0))</f>
        <v>0</v>
      </c>
      <c r="CS74" s="99">
        <f>IF($N74="Equal",IF(AND(CS$11&gt;$K74,EOMONTH($M74,0)&gt;=CS$11),($F74-$O74)/$L74,0),IFERROR(($F74-$O74)*INDEX('S-Curve'!$C$3:$AM$39,MATCH('Development Costs'!$L74,'S-Curve'!$C$3:$C$39,0),MATCH(DATEDIF('Development Costs'!$K74,'Development Costs'!CS$11,"m")+1,'S-Curve'!$C$3:$AM$3,0)),0))</f>
        <v>0</v>
      </c>
      <c r="CT74" s="99">
        <f>IF($N74="Equal",IF(AND(CT$11&gt;$K74,EOMONTH($M74,0)&gt;=CT$11),($F74-$O74)/$L74,0),IFERROR(($F74-$O74)*INDEX('S-Curve'!$C$3:$AM$39,MATCH('Development Costs'!$L74,'S-Curve'!$C$3:$C$39,0),MATCH(DATEDIF('Development Costs'!$K74,'Development Costs'!CT$11,"m")+1,'S-Curve'!$C$3:$AM$3,0)),0))</f>
        <v>0</v>
      </c>
      <c r="CU74" s="99">
        <f>IF($N74="Equal",IF(AND(CU$11&gt;$K74,EOMONTH($M74,0)&gt;=CU$11),($F74-$O74)/$L74,0),IFERROR(($F74-$O74)*INDEX('S-Curve'!$C$3:$AM$39,MATCH('Development Costs'!$L74,'S-Curve'!$C$3:$C$39,0),MATCH(DATEDIF('Development Costs'!$K74,'Development Costs'!CU$11,"m")+1,'S-Curve'!$C$3:$AM$3,0)),0))</f>
        <v>0</v>
      </c>
      <c r="CV74" s="99">
        <f>IF($N74="Equal",IF(AND(CV$11&gt;$K74,EOMONTH($M74,0)&gt;=CV$11),($F74-$O74)/$L74,0),IFERROR(($F74-$O74)*INDEX('S-Curve'!$C$3:$AM$39,MATCH('Development Costs'!$L74,'S-Curve'!$C$3:$C$39,0),MATCH(DATEDIF('Development Costs'!$K74,'Development Costs'!CV$11,"m")+1,'S-Curve'!$C$3:$AM$3,0)),0))</f>
        <v>0</v>
      </c>
      <c r="CW74" s="99">
        <f>IF($N74="Equal",IF(AND(CW$11&gt;$K74,EOMONTH($M74,0)&gt;=CW$11),($F74-$O74)/$L74,0),IFERROR(($F74-$O74)*INDEX('S-Curve'!$C$3:$AM$39,MATCH('Development Costs'!$L74,'S-Curve'!$C$3:$C$39,0),MATCH(DATEDIF('Development Costs'!$K74,'Development Costs'!CW$11,"m")+1,'S-Curve'!$C$3:$AM$3,0)),0))</f>
        <v>0</v>
      </c>
      <c r="CX74" s="99">
        <f>IF($N74="Equal",IF(AND(CX$11&gt;$K74,EOMONTH($M74,0)&gt;=CX$11),($F74-$O74)/$L74,0),IFERROR(($F74-$O74)*INDEX('S-Curve'!$C$3:$AM$39,MATCH('Development Costs'!$L74,'S-Curve'!$C$3:$C$39,0),MATCH(DATEDIF('Development Costs'!$K74,'Development Costs'!CX$11,"m")+1,'S-Curve'!$C$3:$AM$3,0)),0))</f>
        <v>0</v>
      </c>
      <c r="CY74" s="99">
        <f>IF($N74="Equal",IF(AND(CY$11&gt;$K74,EOMONTH($M74,0)&gt;=CY$11),($F74-$O74)/$L74,0),IFERROR(($F74-$O74)*INDEX('S-Curve'!$C$3:$AM$39,MATCH('Development Costs'!$L74,'S-Curve'!$C$3:$C$39,0),MATCH(DATEDIF('Development Costs'!$K74,'Development Costs'!CY$11,"m")+1,'S-Curve'!$C$3:$AM$3,0)),0))</f>
        <v>0</v>
      </c>
      <c r="CZ74" s="99">
        <f>IF($N74="Equal",IF(AND(CZ$11&gt;$K74,EOMONTH($M74,0)&gt;=CZ$11),($F74-$O74)/$L74,0),IFERROR(($F74-$O74)*INDEX('S-Curve'!$C$3:$AM$39,MATCH('Development Costs'!$L74,'S-Curve'!$C$3:$C$39,0),MATCH(DATEDIF('Development Costs'!$K74,'Development Costs'!CZ$11,"m")+1,'S-Curve'!$C$3:$AM$3,0)),0))</f>
        <v>0</v>
      </c>
      <c r="DA74" s="99">
        <f>IF($N74="Equal",IF(AND(DA$11&gt;$K74,EOMONTH($M74,0)&gt;=DA$11),($F74-$O74)/$L74,0),IFERROR(($F74-$O74)*INDEX('S-Curve'!$C$3:$AM$39,MATCH('Development Costs'!$L74,'S-Curve'!$C$3:$C$39,0),MATCH(DATEDIF('Development Costs'!$K74,'Development Costs'!DA$11,"m")+1,'S-Curve'!$C$3:$AM$3,0)),0))</f>
        <v>0</v>
      </c>
      <c r="DB74" s="99">
        <f>IF($N74="Equal",IF(AND(DB$11&gt;$K74,EOMONTH($M74,0)&gt;=DB$11),($F74-$O74)/$L74,0),IFERROR(($F74-$O74)*INDEX('S-Curve'!$C$3:$AM$39,MATCH('Development Costs'!$L74,'S-Curve'!$C$3:$C$39,0),MATCH(DATEDIF('Development Costs'!$K74,'Development Costs'!DB$11,"m")+1,'S-Curve'!$C$3:$AM$3,0)),0))</f>
        <v>0</v>
      </c>
      <c r="DC74" s="99">
        <f>IF($N74="Equal",IF(AND(DC$11&gt;$K74,EOMONTH($M74,0)&gt;=DC$11),($F74-$O74)/$L74,0),IFERROR(($F74-$O74)*INDEX('S-Curve'!$C$3:$AM$39,MATCH('Development Costs'!$L74,'S-Curve'!$C$3:$C$39,0),MATCH(DATEDIF('Development Costs'!$K74,'Development Costs'!DC$11,"m")+1,'S-Curve'!$C$3:$AM$3,0)),0))</f>
        <v>0</v>
      </c>
      <c r="DD74" s="99">
        <f>IF($N74="Equal",IF(AND(DD$11&gt;$K74,EOMONTH($M74,0)&gt;=DD$11),($F74-$O74)/$L74,0),IFERROR(($F74-$O74)*INDEX('S-Curve'!$C$3:$AM$39,MATCH('Development Costs'!$L74,'S-Curve'!$C$3:$C$39,0),MATCH(DATEDIF('Development Costs'!$K74,'Development Costs'!DD$11,"m")+1,'S-Curve'!$C$3:$AM$3,0)),0))</f>
        <v>0</v>
      </c>
      <c r="DE74" s="99">
        <f>IF($N74="Equal",IF(AND(DE$11&gt;$K74,EOMONTH($M74,0)&gt;=DE$11),($F74-$O74)/$L74,0),IFERROR(($F74-$O74)*INDEX('S-Curve'!$C$3:$AM$39,MATCH('Development Costs'!$L74,'S-Curve'!$C$3:$C$39,0),MATCH(DATEDIF('Development Costs'!$K74,'Development Costs'!DE$11,"m")+1,'S-Curve'!$C$3:$AM$3,0)),0))</f>
        <v>0</v>
      </c>
      <c r="DF74" s="99">
        <f>IF($N74="Equal",IF(AND(DF$11&gt;$K74,EOMONTH($M74,0)&gt;=DF$11),($F74-$O74)/$L74,0),IFERROR(($F74-$O74)*INDEX('S-Curve'!$C$3:$AM$39,MATCH('Development Costs'!$L74,'S-Curve'!$C$3:$C$39,0),MATCH(DATEDIF('Development Costs'!$K74,'Development Costs'!DF$11,"m")+1,'S-Curve'!$C$3:$AM$3,0)),0))</f>
        <v>0</v>
      </c>
      <c r="DG74" s="99">
        <f>IF($N74="Equal",IF(AND(DG$11&gt;$K74,EOMONTH($M74,0)&gt;=DG$11),($F74-$O74)/$L74,0),IFERROR(($F74-$O74)*INDEX('S-Curve'!$C$3:$AM$39,MATCH('Development Costs'!$L74,'S-Curve'!$C$3:$C$39,0),MATCH(DATEDIF('Development Costs'!$K74,'Development Costs'!DG$11,"m")+1,'S-Curve'!$C$3:$AM$3,0)),0))</f>
        <v>0</v>
      </c>
      <c r="DH74" s="99">
        <f>IF($N74="Equal",IF(AND(DH$11&gt;$K74,EOMONTH($M74,0)&gt;=DH$11),($F74-$O74)/$L74,0),IFERROR(($F74-$O74)*INDEX('S-Curve'!$C$3:$AM$39,MATCH('Development Costs'!$L74,'S-Curve'!$C$3:$C$39,0),MATCH(DATEDIF('Development Costs'!$K74,'Development Costs'!DH$11,"m")+1,'S-Curve'!$C$3:$AM$3,0)),0))</f>
        <v>0</v>
      </c>
      <c r="DI74" s="99">
        <f>IF($N74="Equal",IF(AND(DI$11&gt;$K74,EOMONTH($M74,0)&gt;=DI$11),($F74-$O74)/$L74,0),IFERROR(($F74-$O74)*INDEX('S-Curve'!$C$3:$AM$39,MATCH('Development Costs'!$L74,'S-Curve'!$C$3:$C$39,0),MATCH(DATEDIF('Development Costs'!$K74,'Development Costs'!DI$11,"m")+1,'S-Curve'!$C$3:$AM$3,0)),0))</f>
        <v>0</v>
      </c>
      <c r="DJ74" s="99">
        <f>IF($N74="Equal",IF(AND(DJ$11&gt;$K74,EOMONTH($M74,0)&gt;=DJ$11),($F74-$O74)/$L74,0),IFERROR(($F74-$O74)*INDEX('S-Curve'!$C$3:$AM$39,MATCH('Development Costs'!$L74,'S-Curve'!$C$3:$C$39,0),MATCH(DATEDIF('Development Costs'!$K74,'Development Costs'!DJ$11,"m")+1,'S-Curve'!$C$3:$AM$3,0)),0))</f>
        <v>0</v>
      </c>
      <c r="DK74" s="99">
        <f>IF($N74="Equal",IF(AND(DK$11&gt;$K74,EOMONTH($M74,0)&gt;=DK$11),($F74-$O74)/$L74,0),IFERROR(($F74-$O74)*INDEX('S-Curve'!$C$3:$AM$39,MATCH('Development Costs'!$L74,'S-Curve'!$C$3:$C$39,0),MATCH(DATEDIF('Development Costs'!$K74,'Development Costs'!DK$11,"m")+1,'S-Curve'!$C$3:$AM$3,0)),0))</f>
        <v>0</v>
      </c>
      <c r="DL74" s="99">
        <f>IF($N74="Equal",IF(AND(DL$11&gt;$K74,EOMONTH($M74,0)&gt;=DL$11),($F74-$O74)/$L74,0),IFERROR(($F74-$O74)*INDEX('S-Curve'!$C$3:$AM$39,MATCH('Development Costs'!$L74,'S-Curve'!$C$3:$C$39,0),MATCH(DATEDIF('Development Costs'!$K74,'Development Costs'!DL$11,"m")+1,'S-Curve'!$C$3:$AM$3,0)),0))</f>
        <v>0</v>
      </c>
      <c r="DM74" s="99">
        <f>IF($N74="Equal",IF(AND(DM$11&gt;$K74,EOMONTH($M74,0)&gt;=DM$11),($F74-$O74)/$L74,0),IFERROR(($F74-$O74)*INDEX('S-Curve'!$C$3:$AM$39,MATCH('Development Costs'!$L74,'S-Curve'!$C$3:$C$39,0),MATCH(DATEDIF('Development Costs'!$K74,'Development Costs'!DM$11,"m")+1,'S-Curve'!$C$3:$AM$3,0)),0))</f>
        <v>0</v>
      </c>
      <c r="DN74" s="99">
        <f>IF($N74="Equal",IF(AND(DN$11&gt;$K74,EOMONTH($M74,0)&gt;=DN$11),($F74-$O74)/$L74,0),IFERROR(($F74-$O74)*INDEX('S-Curve'!$C$3:$AM$39,MATCH('Development Costs'!$L74,'S-Curve'!$C$3:$C$39,0),MATCH(DATEDIF('Development Costs'!$K74,'Development Costs'!DN$11,"m")+1,'S-Curve'!$C$3:$AM$3,0)),0))</f>
        <v>0</v>
      </c>
      <c r="DO74" s="99">
        <f>IF($N74="Equal",IF(AND(DO$11&gt;$K74,EOMONTH($M74,0)&gt;=DO$11),($F74-$O74)/$L74,0),IFERROR(($F74-$O74)*INDEX('S-Curve'!$C$3:$AM$39,MATCH('Development Costs'!$L74,'S-Curve'!$C$3:$C$39,0),MATCH(DATEDIF('Development Costs'!$K74,'Development Costs'!DO$11,"m")+1,'S-Curve'!$C$3:$AM$3,0)),0))</f>
        <v>0</v>
      </c>
      <c r="DP74" s="99">
        <f>IF($N74="Equal",IF(AND(DP$11&gt;$K74,EOMONTH($M74,0)&gt;=DP$11),($F74-$O74)/$L74,0),IFERROR(($F74-$O74)*INDEX('S-Curve'!$C$3:$AM$39,MATCH('Development Costs'!$L74,'S-Curve'!$C$3:$C$39,0),MATCH(DATEDIF('Development Costs'!$K74,'Development Costs'!DP$11,"m")+1,'S-Curve'!$C$3:$AM$3,0)),0))</f>
        <v>0</v>
      </c>
      <c r="DQ74" s="99">
        <f>IF($N74="Equal",IF(AND(DQ$11&gt;$K74,EOMONTH($M74,0)&gt;=DQ$11),($F74-$O74)/$L74,0),IFERROR(($F74-$O74)*INDEX('S-Curve'!$C$3:$AM$39,MATCH('Development Costs'!$L74,'S-Curve'!$C$3:$C$39,0),MATCH(DATEDIF('Development Costs'!$K74,'Development Costs'!DQ$11,"m")+1,'S-Curve'!$C$3:$AM$3,0)),0))</f>
        <v>0</v>
      </c>
      <c r="DR74" s="99">
        <f>IF($N74="Equal",IF(AND(DR$11&gt;$K74,EOMONTH($M74,0)&gt;=DR$11),($F74-$O74)/$L74,0),IFERROR(($F74-$O74)*INDEX('S-Curve'!$C$3:$AM$39,MATCH('Development Costs'!$L74,'S-Curve'!$C$3:$C$39,0),MATCH(DATEDIF('Development Costs'!$K74,'Development Costs'!DR$11,"m")+1,'S-Curve'!$C$3:$AM$3,0)),0))</f>
        <v>0</v>
      </c>
      <c r="DS74" s="99">
        <f>IF($N74="Equal",IF(AND(DS$11&gt;$K74,EOMONTH($M74,0)&gt;=DS$11),($F74-$O74)/$L74,0),IFERROR(($F74-$O74)*INDEX('S-Curve'!$C$3:$AM$39,MATCH('Development Costs'!$L74,'S-Curve'!$C$3:$C$39,0),MATCH(DATEDIF('Development Costs'!$K74,'Development Costs'!DS$11,"m")+1,'S-Curve'!$C$3:$AM$3,0)),0))</f>
        <v>0</v>
      </c>
      <c r="DT74" s="99">
        <f>IF($N74="Equal",IF(AND(DT$11&gt;$K74,EOMONTH($M74,0)&gt;=DT$11),($F74-$O74)/$L74,0),IFERROR(($F74-$O74)*INDEX('S-Curve'!$C$3:$AM$39,MATCH('Development Costs'!$L74,'S-Curve'!$C$3:$C$39,0),MATCH(DATEDIF('Development Costs'!$K74,'Development Costs'!DT$11,"m")+1,'S-Curve'!$C$3:$AM$3,0)),0))</f>
        <v>0</v>
      </c>
      <c r="DU74" s="99">
        <f>IF($N74="Equal",IF(AND(DU$11&gt;$K74,EOMONTH($M74,0)&gt;=DU$11),($F74-$O74)/$L74,0),IFERROR(($F74-$O74)*INDEX('S-Curve'!$C$3:$AM$39,MATCH('Development Costs'!$L74,'S-Curve'!$C$3:$C$39,0),MATCH(DATEDIF('Development Costs'!$K74,'Development Costs'!DU$11,"m")+1,'S-Curve'!$C$3:$AM$3,0)),0))</f>
        <v>0</v>
      </c>
      <c r="DV74" s="99">
        <f>IF($N74="Equal",IF(AND(DV$11&gt;$K74,EOMONTH($M74,0)&gt;=DV$11),($F74-$O74)/$L74,0),IFERROR(($F74-$O74)*INDEX('S-Curve'!$C$3:$AM$39,MATCH('Development Costs'!$L74,'S-Curve'!$C$3:$C$39,0),MATCH(DATEDIF('Development Costs'!$K74,'Development Costs'!DV$11,"m")+1,'S-Curve'!$C$3:$AM$3,0)),0))</f>
        <v>0</v>
      </c>
      <c r="DW74" s="99">
        <f>IF($N74="Equal",IF(AND(DW$11&gt;$K74,EOMONTH($M74,0)&gt;=DW$11),($F74-$O74)/$L74,0),IFERROR(($F74-$O74)*INDEX('S-Curve'!$C$3:$AM$39,MATCH('Development Costs'!$L74,'S-Curve'!$C$3:$C$39,0),MATCH(DATEDIF('Development Costs'!$K74,'Development Costs'!DW$11,"m")+1,'S-Curve'!$C$3:$AM$3,0)),0))</f>
        <v>0</v>
      </c>
      <c r="DX74" s="99">
        <f>IF($N74="Equal",IF(AND(DX$11&gt;$K74,EOMONTH($M74,0)&gt;=DX$11),($F74-$O74)/$L74,0),IFERROR(($F74-$O74)*INDEX('S-Curve'!$C$3:$AM$39,MATCH('Development Costs'!$L74,'S-Curve'!$C$3:$C$39,0),MATCH(DATEDIF('Development Costs'!$K74,'Development Costs'!DX$11,"m")+1,'S-Curve'!$C$3:$AM$3,0)),0))</f>
        <v>0</v>
      </c>
      <c r="DY74" s="99">
        <f>IF($N74="Equal",IF(AND(DY$11&gt;$K74,EOMONTH($M74,0)&gt;=DY$11),($F74-$O74)/$L74,0),IFERROR(($F74-$O74)*INDEX('S-Curve'!$C$3:$AM$39,MATCH('Development Costs'!$L74,'S-Curve'!$C$3:$C$39,0),MATCH(DATEDIF('Development Costs'!$K74,'Development Costs'!DY$11,"m")+1,'S-Curve'!$C$3:$AM$3,0)),0))</f>
        <v>0</v>
      </c>
      <c r="DZ74" s="99">
        <f>IF($N74="Equal",IF(AND(DZ$11&gt;$K74,EOMONTH($M74,0)&gt;=DZ$11),($F74-$O74)/$L74,0),IFERROR(($F74-$O74)*INDEX('S-Curve'!$C$3:$AM$39,MATCH('Development Costs'!$L74,'S-Curve'!$C$3:$C$39,0),MATCH(DATEDIF('Development Costs'!$K74,'Development Costs'!DZ$11,"m")+1,'S-Curve'!$C$3:$AM$3,0)),0))</f>
        <v>0</v>
      </c>
      <c r="EA74" s="99">
        <f>IF($N74="Equal",IF(AND(EA$11&gt;$K74,EOMONTH($M74,0)&gt;=EA$11),($F74-$O74)/$L74,0),IFERROR(($F74-$O74)*INDEX('S-Curve'!$C$3:$AM$39,MATCH('Development Costs'!$L74,'S-Curve'!$C$3:$C$39,0),MATCH(DATEDIF('Development Costs'!$K74,'Development Costs'!EA$11,"m")+1,'S-Curve'!$C$3:$AM$3,0)),0))</f>
        <v>0</v>
      </c>
      <c r="EB74" s="99">
        <f>IF($N74="Equal",IF(AND(EB$11&gt;$K74,EOMONTH($M74,0)&gt;=EB$11),($F74-$O74)/$L74,0),IFERROR(($F74-$O74)*INDEX('S-Curve'!$C$3:$AM$39,MATCH('Development Costs'!$L74,'S-Curve'!$C$3:$C$39,0),MATCH(DATEDIF('Development Costs'!$K74,'Development Costs'!EB$11,"m")+1,'S-Curve'!$C$3:$AM$3,0)),0))</f>
        <v>0</v>
      </c>
      <c r="EC74" s="99">
        <f>IF($N74="Equal",IF(AND(EC$11&gt;$K74,EOMONTH($M74,0)&gt;=EC$11),($F74-$O74)/$L74,0),IFERROR(($F74-$O74)*INDEX('S-Curve'!$C$3:$AM$39,MATCH('Development Costs'!$L74,'S-Curve'!$C$3:$C$39,0),MATCH(DATEDIF('Development Costs'!$K74,'Development Costs'!EC$11,"m")+1,'S-Curve'!$C$3:$AM$3,0)),0))</f>
        <v>0</v>
      </c>
      <c r="ED74" s="99">
        <f>IF($N74="Equal",IF(AND(ED$11&gt;$K74,EOMONTH($M74,0)&gt;=ED$11),($F74-$O74)/$L74,0),IFERROR(($F74-$O74)*INDEX('S-Curve'!$C$3:$AM$39,MATCH('Development Costs'!$L74,'S-Curve'!$C$3:$C$39,0),MATCH(DATEDIF('Development Costs'!$K74,'Development Costs'!ED$11,"m")+1,'S-Curve'!$C$3:$AM$3,0)),0))</f>
        <v>0</v>
      </c>
      <c r="EE74" s="99">
        <f>IF($N74="Equal",IF(AND(EE$11&gt;$K74,EOMONTH($M74,0)&gt;=EE$11),($F74-$O74)/$L74,0),IFERROR(($F74-$O74)*INDEX('S-Curve'!$C$3:$AM$39,MATCH('Development Costs'!$L74,'S-Curve'!$C$3:$C$39,0),MATCH(DATEDIF('Development Costs'!$K74,'Development Costs'!EE$11,"m")+1,'S-Curve'!$C$3:$AM$3,0)),0))</f>
        <v>0</v>
      </c>
      <c r="EF74" s="99">
        <f>IF($N74="Equal",IF(AND(EF$11&gt;$K74,EOMONTH($M74,0)&gt;=EF$11),($F74-$O74)/$L74,0),IFERROR(($F74-$O74)*INDEX('S-Curve'!$C$3:$AM$39,MATCH('Development Costs'!$L74,'S-Curve'!$C$3:$C$39,0),MATCH(DATEDIF('Development Costs'!$K74,'Development Costs'!EF$11,"m")+1,'S-Curve'!$C$3:$AM$3,0)),0))</f>
        <v>0</v>
      </c>
      <c r="EG74" s="99">
        <f>IF(EC74="Equal",IF(AND(EG$11&gt;$K74,EOMONTH($M74,0)&gt;=EG$11),($F74-$O74)/$L74,0),IFERROR(($F74-$O74)*INDEX('S-Curve'!$C$3:$AM$39,MATCH('Development Costs'!$L74,'S-Curve'!$C$3:$C$39,0),MATCH(DATEDIF('Development Costs'!$K74,'Development Costs'!EG$11,"m")+1,'S-Curve'!$C$3:$AM$3,0)),0))</f>
        <v>0</v>
      </c>
    </row>
    <row r="75" spans="2:137">
      <c r="B75" s="5" t="s">
        <v>436</v>
      </c>
      <c r="E75" s="1">
        <v>1</v>
      </c>
      <c r="F75" s="71">
        <v>120000</v>
      </c>
      <c r="G75" s="105">
        <f t="shared" si="31"/>
        <v>0.50639748826845821</v>
      </c>
      <c r="H75" s="99">
        <f>F75/Assumptions!$D$60</f>
        <v>648.64864864864865</v>
      </c>
      <c r="I75" s="32">
        <f t="shared" ca="1" si="28"/>
        <v>1.2576180632385145E-3</v>
      </c>
      <c r="K75" s="73">
        <f>Assumptions!$D$16</f>
        <v>46204</v>
      </c>
      <c r="L75" s="155">
        <f>Assumptions!$D$17</f>
        <v>23</v>
      </c>
      <c r="M75" s="149">
        <f t="shared" si="32"/>
        <v>46874</v>
      </c>
      <c r="N75" s="70" t="s">
        <v>400</v>
      </c>
      <c r="O75" s="71">
        <v>0</v>
      </c>
      <c r="P75" s="1" t="str">
        <f t="shared" si="8"/>
        <v/>
      </c>
      <c r="Q75" s="99">
        <f t="shared" si="33"/>
        <v>0</v>
      </c>
      <c r="R75" s="99">
        <f>IF($N75="Equal",IF(AND(R$11&gt;$K75,EOMONTH($M75,0)&gt;=R$11),($F75-$O75)/$L75,0),IFERROR(($F75-$O75)*INDEX('S-Curve'!$C$3:$AM$39,MATCH('Development Costs'!$L75,'S-Curve'!$C$3:$C$39,0),MATCH(DATEDIF('Development Costs'!$K75,'Development Costs'!R$11,"m")+1,'S-Curve'!$C$3:$AM$3,0)),0))</f>
        <v>1200</v>
      </c>
      <c r="S75" s="99">
        <f>IF($N75="Equal",IF(AND(S$11&gt;$K75,EOMONTH($M75,0)&gt;=S$11),($F75-$O75)/$L75,0),IFERROR(($F75-$O75)*INDEX('S-Curve'!$C$3:$AM$39,MATCH('Development Costs'!$L75,'S-Curve'!$C$3:$C$39,0),MATCH(DATEDIF('Development Costs'!$K75,'Development Costs'!S$11,"m")+1,'S-Curve'!$C$3:$AM$3,0)),0))</f>
        <v>1200</v>
      </c>
      <c r="T75" s="99">
        <f>IF($N75="Equal",IF(AND(T$11&gt;$K75,EOMONTH($M75,0)&gt;=T$11),($F75-$O75)/$L75,0),IFERROR(($F75-$O75)*INDEX('S-Curve'!$C$3:$AM$39,MATCH('Development Costs'!$L75,'S-Curve'!$C$3:$C$39,0),MATCH(DATEDIF('Development Costs'!$K75,'Development Costs'!T$11,"m")+1,'S-Curve'!$C$3:$AM$3,0)),0))</f>
        <v>1200</v>
      </c>
      <c r="U75" s="99">
        <f>IF($N75="Equal",IF(AND(U$11&gt;$K75,EOMONTH($M75,0)&gt;=U$11),($F75-$O75)/$L75,0),IFERROR(($F75-$O75)*INDEX('S-Curve'!$C$3:$AM$39,MATCH('Development Costs'!$L75,'S-Curve'!$C$3:$C$39,0),MATCH(DATEDIF('Development Costs'!$K75,'Development Costs'!U$11,"m")+1,'S-Curve'!$C$3:$AM$3,0)),0))</f>
        <v>1200</v>
      </c>
      <c r="V75" s="99">
        <f>IF($N75="Equal",IF(AND(V$11&gt;$K75,EOMONTH($M75,0)&gt;=V$11),($F75-$O75)/$L75,0),IFERROR(($F75-$O75)*INDEX('S-Curve'!$C$3:$AM$39,MATCH('Development Costs'!$L75,'S-Curve'!$C$3:$C$39,0),MATCH(DATEDIF('Development Costs'!$K75,'Development Costs'!V$11,"m")+1,'S-Curve'!$C$3:$AM$3,0)),0))</f>
        <v>2400</v>
      </c>
      <c r="W75" s="99">
        <f>IF($N75="Equal",IF(AND(W$11&gt;$K75,EOMONTH($M75,0)&gt;=W$11),($F75-$O75)/$L75,0),IFERROR(($F75-$O75)*INDEX('S-Curve'!$C$3:$AM$39,MATCH('Development Costs'!$L75,'S-Curve'!$C$3:$C$39,0),MATCH(DATEDIF('Development Costs'!$K75,'Development Costs'!W$11,"m")+1,'S-Curve'!$C$3:$AM$3,0)),0))</f>
        <v>2400</v>
      </c>
      <c r="X75" s="99">
        <f>IF($N75="Equal",IF(AND(X$11&gt;$K75,EOMONTH($M75,0)&gt;=X$11),($F75-$O75)/$L75,0),IFERROR(($F75-$O75)*INDEX('S-Curve'!$C$3:$AM$39,MATCH('Development Costs'!$L75,'S-Curve'!$C$3:$C$39,0),MATCH(DATEDIF('Development Costs'!$K75,'Development Costs'!X$11,"m")+1,'S-Curve'!$C$3:$AM$3,0)),0))</f>
        <v>2400</v>
      </c>
      <c r="Y75" s="99">
        <f>IF($N75="Equal",IF(AND(Y$11&gt;$K75,EOMONTH($M75,0)&gt;=Y$11),($F75-$O75)/$L75,0),IFERROR(($F75-$O75)*INDEX('S-Curve'!$C$3:$AM$39,MATCH('Development Costs'!$L75,'S-Curve'!$C$3:$C$39,0),MATCH(DATEDIF('Development Costs'!$K75,'Development Costs'!Y$11,"m")+1,'S-Curve'!$C$3:$AM$3,0)),0))</f>
        <v>3600</v>
      </c>
      <c r="Z75" s="99">
        <f>IF($N75="Equal",IF(AND(Z$11&gt;$K75,EOMONTH($M75,0)&gt;=Z$11),($F75-$O75)/$L75,0),IFERROR(($F75-$O75)*INDEX('S-Curve'!$C$3:$AM$39,MATCH('Development Costs'!$L75,'S-Curve'!$C$3:$C$39,0),MATCH(DATEDIF('Development Costs'!$K75,'Development Costs'!Z$11,"m")+1,'S-Curve'!$C$3:$AM$3,0)),0))</f>
        <v>4800</v>
      </c>
      <c r="AA75" s="99">
        <f>IF($N75="Equal",IF(AND(AA$11&gt;$K75,EOMONTH($M75,0)&gt;=AA$11),($F75-$O75)/$L75,0),IFERROR(($F75-$O75)*INDEX('S-Curve'!$C$3:$AM$39,MATCH('Development Costs'!$L75,'S-Curve'!$C$3:$C$39,0),MATCH(DATEDIF('Development Costs'!$K75,'Development Costs'!AA$11,"m")+1,'S-Curve'!$C$3:$AM$3,0)),0))</f>
        <v>7200</v>
      </c>
      <c r="AB75" s="99">
        <f>IF($N75="Equal",IF(AND(AB$11&gt;$K75,EOMONTH($M75,0)&gt;=AB$11),($F75-$O75)/$L75,0),IFERROR(($F75-$O75)*INDEX('S-Curve'!$C$3:$AM$39,MATCH('Development Costs'!$L75,'S-Curve'!$C$3:$C$39,0),MATCH(DATEDIF('Development Costs'!$K75,'Development Costs'!AB$11,"m")+1,'S-Curve'!$C$3:$AM$3,0)),0))</f>
        <v>8400</v>
      </c>
      <c r="AC75" s="99">
        <f>IF($N75="Equal",IF(AND(AC$11&gt;$K75,EOMONTH($M75,0)&gt;=AC$11),($F75-$O75)/$L75,0),IFERROR(($F75-$O75)*INDEX('S-Curve'!$C$3:$AM$39,MATCH('Development Costs'!$L75,'S-Curve'!$C$3:$C$39,0),MATCH(DATEDIF('Development Costs'!$K75,'Development Costs'!AC$11,"m")+1,'S-Curve'!$C$3:$AM$3,0)),0))</f>
        <v>8400</v>
      </c>
      <c r="AD75" s="99">
        <f>IF($N75="Equal",IF(AND(AD$11&gt;$K75,EOMONTH($M75,0)&gt;=AD$11),($F75-$O75)/$L75,0),IFERROR(($F75-$O75)*INDEX('S-Curve'!$C$3:$AM$39,MATCH('Development Costs'!$L75,'S-Curve'!$C$3:$C$39,0),MATCH(DATEDIF('Development Costs'!$K75,'Development Costs'!AD$11,"m")+1,'S-Curve'!$C$3:$AM$3,0)),0))</f>
        <v>9600</v>
      </c>
      <c r="AE75" s="99">
        <f>IF($N75="Equal",IF(AND(AE$11&gt;$K75,EOMONTH($M75,0)&gt;=AE$11),($F75-$O75)/$L75,0),IFERROR(($F75-$O75)*INDEX('S-Curve'!$C$3:$AM$39,MATCH('Development Costs'!$L75,'S-Curve'!$C$3:$C$39,0),MATCH(DATEDIF('Development Costs'!$K75,'Development Costs'!AE$11,"m")+1,'S-Curve'!$C$3:$AM$3,0)),0))</f>
        <v>9600</v>
      </c>
      <c r="AF75" s="99">
        <f>IF($N75="Equal",IF(AND(AF$11&gt;$K75,EOMONTH($M75,0)&gt;=AF$11),($F75-$O75)/$L75,0),IFERROR(($F75-$O75)*INDEX('S-Curve'!$C$3:$AM$39,MATCH('Development Costs'!$L75,'S-Curve'!$C$3:$C$39,0),MATCH(DATEDIF('Development Costs'!$K75,'Development Costs'!AF$11,"m")+1,'S-Curve'!$C$3:$AM$3,0)),0))</f>
        <v>8400</v>
      </c>
      <c r="AG75" s="99">
        <f>IF($N75="Equal",IF(AND(AG$11&gt;$K75,EOMONTH($M75,0)&gt;=AG$11),($F75-$O75)/$L75,0),IFERROR(($F75-$O75)*INDEX('S-Curve'!$C$3:$AM$39,MATCH('Development Costs'!$L75,'S-Curve'!$C$3:$C$39,0),MATCH(DATEDIF('Development Costs'!$K75,'Development Costs'!AG$11,"m")+1,'S-Curve'!$C$3:$AM$3,0)),0))</f>
        <v>7200</v>
      </c>
      <c r="AH75" s="99">
        <f>IF($N75="Equal",IF(AND(AH$11&gt;$K75,EOMONTH($M75,0)&gt;=AH$11),($F75-$O75)/$L75,0),IFERROR(($F75-$O75)*INDEX('S-Curve'!$C$3:$AM$39,MATCH('Development Costs'!$L75,'S-Curve'!$C$3:$C$39,0),MATCH(DATEDIF('Development Costs'!$K75,'Development Costs'!AH$11,"m")+1,'S-Curve'!$C$3:$AM$3,0)),0))</f>
        <v>7200</v>
      </c>
      <c r="AI75" s="99">
        <f>IF($N75="Equal",IF(AND(AI$11&gt;$K75,EOMONTH($M75,0)&gt;=AI$11),($F75-$O75)/$L75,0),IFERROR(($F75-$O75)*INDEX('S-Curve'!$C$3:$AM$39,MATCH('Development Costs'!$L75,'S-Curve'!$C$3:$C$39,0),MATCH(DATEDIF('Development Costs'!$K75,'Development Costs'!AI$11,"m")+1,'S-Curve'!$C$3:$AM$3,0)),0))</f>
        <v>6000</v>
      </c>
      <c r="AJ75" s="99">
        <f>IF($N75="Equal",IF(AND(AJ$11&gt;$K75,EOMONTH($M75,0)&gt;=AJ$11),($F75-$O75)/$L75,0),IFERROR(($F75-$O75)*INDEX('S-Curve'!$C$3:$AM$39,MATCH('Development Costs'!$L75,'S-Curve'!$C$3:$C$39,0),MATCH(DATEDIF('Development Costs'!$K75,'Development Costs'!AJ$11,"m")+1,'S-Curve'!$C$3:$AM$3,0)),0))</f>
        <v>6000</v>
      </c>
      <c r="AK75" s="99">
        <f>IF($N75="Equal",IF(AND(AK$11&gt;$K75,EOMONTH($M75,0)&gt;=AK$11),($F75-$O75)/$L75,0),IFERROR(($F75-$O75)*INDEX('S-Curve'!$C$3:$AM$39,MATCH('Development Costs'!$L75,'S-Curve'!$C$3:$C$39,0),MATCH(DATEDIF('Development Costs'!$K75,'Development Costs'!AK$11,"m")+1,'S-Curve'!$C$3:$AM$3,0)),0))</f>
        <v>3600</v>
      </c>
      <c r="AL75" s="99">
        <f>IF($N75="Equal",IF(AND(AL$11&gt;$K75,EOMONTH($M75,0)&gt;=AL$11),($F75-$O75)/$L75,0),IFERROR(($F75-$O75)*INDEX('S-Curve'!$C$3:$AM$39,MATCH('Development Costs'!$L75,'S-Curve'!$C$3:$C$39,0),MATCH(DATEDIF('Development Costs'!$K75,'Development Costs'!AL$11,"m")+1,'S-Curve'!$C$3:$AM$3,0)),0))</f>
        <v>3600</v>
      </c>
      <c r="AM75" s="99">
        <f>IF($N75="Equal",IF(AND(AM$11&gt;$K75,EOMONTH($M75,0)&gt;=AM$11),($F75-$O75)/$L75,0),IFERROR(($F75-$O75)*INDEX('S-Curve'!$C$3:$AM$39,MATCH('Development Costs'!$L75,'S-Curve'!$C$3:$C$39,0),MATCH(DATEDIF('Development Costs'!$K75,'Development Costs'!AM$11,"m")+1,'S-Curve'!$C$3:$AM$3,0)),0))</f>
        <v>2400</v>
      </c>
      <c r="AN75" s="99">
        <f>IF($N75="Equal",IF(AND(AN$11&gt;$K75,EOMONTH($M75,0)&gt;=AN$11),($F75-$O75)/$L75,0),IFERROR(($F75-$O75)*INDEX('S-Curve'!$C$3:$AM$39,MATCH('Development Costs'!$L75,'S-Curve'!$C$3:$C$39,0),MATCH(DATEDIF('Development Costs'!$K75,'Development Costs'!AN$11,"m")+1,'S-Curve'!$C$3:$AM$3,0)),0))</f>
        <v>12000</v>
      </c>
      <c r="AO75" s="99">
        <f>IF($N75="Equal",IF(AND(AO$11&gt;$K75,EOMONTH($M75,0)&gt;=AO$11),($F75-$O75)/$L75,0),IFERROR(($F75-$O75)*INDEX('S-Curve'!$C$3:$AM$39,MATCH('Development Costs'!$L75,'S-Curve'!$C$3:$C$39,0),MATCH(DATEDIF('Development Costs'!$K75,'Development Costs'!AO$11,"m")+1,'S-Curve'!$C$3:$AM$3,0)),0))</f>
        <v>0</v>
      </c>
      <c r="AP75" s="99">
        <f>IF($N75="Equal",IF(AND(AP$11&gt;$K75,EOMONTH($M75,0)&gt;=AP$11),($F75-$O75)/$L75,0),IFERROR(($F75-$O75)*INDEX('S-Curve'!$C$3:$AM$39,MATCH('Development Costs'!$L75,'S-Curve'!$C$3:$C$39,0),MATCH(DATEDIF('Development Costs'!$K75,'Development Costs'!AP$11,"m")+1,'S-Curve'!$C$3:$AM$3,0)),0))</f>
        <v>0</v>
      </c>
      <c r="AQ75" s="99">
        <f>IF($N75="Equal",IF(AND(AQ$11&gt;$K75,EOMONTH($M75,0)&gt;=AQ$11),($F75-$O75)/$L75,0),IFERROR(($F75-$O75)*INDEX('S-Curve'!$C$3:$AM$39,MATCH('Development Costs'!$L75,'S-Curve'!$C$3:$C$39,0),MATCH(DATEDIF('Development Costs'!$K75,'Development Costs'!AQ$11,"m")+1,'S-Curve'!$C$3:$AM$3,0)),0))</f>
        <v>0</v>
      </c>
      <c r="AR75" s="99">
        <f>IF($N75="Equal",IF(AND(AR$11&gt;$K75,EOMONTH($M75,0)&gt;=AR$11),($F75-$O75)/$L75,0),IFERROR(($F75-$O75)*INDEX('S-Curve'!$C$3:$AM$39,MATCH('Development Costs'!$L75,'S-Curve'!$C$3:$C$39,0),MATCH(DATEDIF('Development Costs'!$K75,'Development Costs'!AR$11,"m")+1,'S-Curve'!$C$3:$AM$3,0)),0))</f>
        <v>0</v>
      </c>
      <c r="AS75" s="99">
        <f>IF($N75="Equal",IF(AND(AS$11&gt;$K75,EOMONTH($M75,0)&gt;=AS$11),($F75-$O75)/$L75,0),IFERROR(($F75-$O75)*INDEX('S-Curve'!$C$3:$AM$39,MATCH('Development Costs'!$L75,'S-Curve'!$C$3:$C$39,0),MATCH(DATEDIF('Development Costs'!$K75,'Development Costs'!AS$11,"m")+1,'S-Curve'!$C$3:$AM$3,0)),0))</f>
        <v>0</v>
      </c>
      <c r="AT75" s="99">
        <f>IF($N75="Equal",IF(AND(AT$11&gt;$K75,EOMONTH($M75,0)&gt;=AT$11),($F75-$O75)/$L75,0),IFERROR(($F75-$O75)*INDEX('S-Curve'!$C$3:$AM$39,MATCH('Development Costs'!$L75,'S-Curve'!$C$3:$C$39,0),MATCH(DATEDIF('Development Costs'!$K75,'Development Costs'!AT$11,"m")+1,'S-Curve'!$C$3:$AM$3,0)),0))</f>
        <v>0</v>
      </c>
      <c r="AU75" s="99">
        <f>IF($N75="Equal",IF(AND(AU$11&gt;$K75,EOMONTH($M75,0)&gt;=AU$11),($F75-$O75)/$L75,0),IFERROR(($F75-$O75)*INDEX('S-Curve'!$C$3:$AM$39,MATCH('Development Costs'!$L75,'S-Curve'!$C$3:$C$39,0),MATCH(DATEDIF('Development Costs'!$K75,'Development Costs'!AU$11,"m")+1,'S-Curve'!$C$3:$AM$3,0)),0))</f>
        <v>0</v>
      </c>
      <c r="AV75" s="99">
        <f>IF($N75="Equal",IF(AND(AV$11&gt;$K75,EOMONTH($M75,0)&gt;=AV$11),($F75-$O75)/$L75,0),IFERROR(($F75-$O75)*INDEX('S-Curve'!$C$3:$AM$39,MATCH('Development Costs'!$L75,'S-Curve'!$C$3:$C$39,0),MATCH(DATEDIF('Development Costs'!$K75,'Development Costs'!AV$11,"m")+1,'S-Curve'!$C$3:$AM$3,0)),0))</f>
        <v>0</v>
      </c>
      <c r="AW75" s="99">
        <f>IF($N75="Equal",IF(AND(AW$11&gt;$K75,EOMONTH($M75,0)&gt;=AW$11),($F75-$O75)/$L75,0),IFERROR(($F75-$O75)*INDEX('S-Curve'!$C$3:$AM$39,MATCH('Development Costs'!$L75,'S-Curve'!$C$3:$C$39,0),MATCH(DATEDIF('Development Costs'!$K75,'Development Costs'!AW$11,"m")+1,'S-Curve'!$C$3:$AM$3,0)),0))</f>
        <v>0</v>
      </c>
      <c r="AX75" s="99">
        <f>IF($N75="Equal",IF(AND(AX$11&gt;$K75,EOMONTH($M75,0)&gt;=AX$11),($F75-$O75)/$L75,0),IFERROR(($F75-$O75)*INDEX('S-Curve'!$C$3:$AM$39,MATCH('Development Costs'!$L75,'S-Curve'!$C$3:$C$39,0),MATCH(DATEDIF('Development Costs'!$K75,'Development Costs'!AX$11,"m")+1,'S-Curve'!$C$3:$AM$3,0)),0))</f>
        <v>0</v>
      </c>
      <c r="AY75" s="99">
        <f>IF($N75="Equal",IF(AND(AY$11&gt;$K75,EOMONTH($M75,0)&gt;=AY$11),($F75-$O75)/$L75,0),IFERROR(($F75-$O75)*INDEX('S-Curve'!$C$3:$AM$39,MATCH('Development Costs'!$L75,'S-Curve'!$C$3:$C$39,0),MATCH(DATEDIF('Development Costs'!$K75,'Development Costs'!AY$11,"m")+1,'S-Curve'!$C$3:$AM$3,0)),0))</f>
        <v>0</v>
      </c>
      <c r="AZ75" s="99">
        <f>IF($N75="Equal",IF(AND(AZ$11&gt;$K75,EOMONTH($M75,0)&gt;=AZ$11),($F75-$O75)/$L75,0),IFERROR(($F75-$O75)*INDEX('S-Curve'!$C$3:$AM$39,MATCH('Development Costs'!$L75,'S-Curve'!$C$3:$C$39,0),MATCH(DATEDIF('Development Costs'!$K75,'Development Costs'!AZ$11,"m")+1,'S-Curve'!$C$3:$AM$3,0)),0))</f>
        <v>0</v>
      </c>
      <c r="BA75" s="99">
        <f>IF($N75="Equal",IF(AND(BA$11&gt;$K75,EOMONTH($M75,0)&gt;=BA$11),($F75-$O75)/$L75,0),IFERROR(($F75-$O75)*INDEX('S-Curve'!$C$3:$AM$39,MATCH('Development Costs'!$L75,'S-Curve'!$C$3:$C$39,0),MATCH(DATEDIF('Development Costs'!$K75,'Development Costs'!BA$11,"m")+1,'S-Curve'!$C$3:$AM$3,0)),0))</f>
        <v>0</v>
      </c>
      <c r="BB75" s="99">
        <f>IF($N75="Equal",IF(AND(BB$11&gt;$K75,EOMONTH($M75,0)&gt;=BB$11),($F75-$O75)/$L75,0),IFERROR(($F75-$O75)*INDEX('S-Curve'!$C$3:$AM$39,MATCH('Development Costs'!$L75,'S-Curve'!$C$3:$C$39,0),MATCH(DATEDIF('Development Costs'!$K75,'Development Costs'!BB$11,"m")+1,'S-Curve'!$C$3:$AM$3,0)),0))</f>
        <v>0</v>
      </c>
      <c r="BC75" s="99">
        <f>IF($N75="Equal",IF(AND(BC$11&gt;$K75,EOMONTH($M75,0)&gt;=BC$11),($F75-$O75)/$L75,0),IFERROR(($F75-$O75)*INDEX('S-Curve'!$C$3:$AM$39,MATCH('Development Costs'!$L75,'S-Curve'!$C$3:$C$39,0),MATCH(DATEDIF('Development Costs'!$K75,'Development Costs'!BC$11,"m")+1,'S-Curve'!$C$3:$AM$3,0)),0))</f>
        <v>0</v>
      </c>
      <c r="BD75" s="99">
        <f>IF($N75="Equal",IF(AND(BD$11&gt;$K75,EOMONTH($M75,0)&gt;=BD$11),($F75-$O75)/$L75,0),IFERROR(($F75-$O75)*INDEX('S-Curve'!$C$3:$AM$39,MATCH('Development Costs'!$L75,'S-Curve'!$C$3:$C$39,0),MATCH(DATEDIF('Development Costs'!$K75,'Development Costs'!BD$11,"m")+1,'S-Curve'!$C$3:$AM$3,0)),0))</f>
        <v>0</v>
      </c>
      <c r="BE75" s="99">
        <f>IF($N75="Equal",IF(AND(BE$11&gt;$K75,EOMONTH($M75,0)&gt;=BE$11),($F75-$O75)/$L75,0),IFERROR(($F75-$O75)*INDEX('S-Curve'!$C$3:$AM$39,MATCH('Development Costs'!$L75,'S-Curve'!$C$3:$C$39,0),MATCH(DATEDIF('Development Costs'!$K75,'Development Costs'!BE$11,"m")+1,'S-Curve'!$C$3:$AM$3,0)),0))</f>
        <v>0</v>
      </c>
      <c r="BF75" s="99">
        <f>IF($N75="Equal",IF(AND(BF$11&gt;$K75,EOMONTH($M75,0)&gt;=BF$11),($F75-$O75)/$L75,0),IFERROR(($F75-$O75)*INDEX('S-Curve'!$C$3:$AM$39,MATCH('Development Costs'!$L75,'S-Curve'!$C$3:$C$39,0),MATCH(DATEDIF('Development Costs'!$K75,'Development Costs'!BF$11,"m")+1,'S-Curve'!$C$3:$AM$3,0)),0))</f>
        <v>0</v>
      </c>
      <c r="BG75" s="99">
        <f>IF($N75="Equal",IF(AND(BG$11&gt;$K75,EOMONTH($M75,0)&gt;=BG$11),($F75-$O75)/$L75,0),IFERROR(($F75-$O75)*INDEX('S-Curve'!$C$3:$AM$39,MATCH('Development Costs'!$L75,'S-Curve'!$C$3:$C$39,0),MATCH(DATEDIF('Development Costs'!$K75,'Development Costs'!BG$11,"m")+1,'S-Curve'!$C$3:$AM$3,0)),0))</f>
        <v>0</v>
      </c>
      <c r="BH75" s="99">
        <f>IF($N75="Equal",IF(AND(BH$11&gt;$K75,EOMONTH($M75,0)&gt;=BH$11),($F75-$O75)/$L75,0),IFERROR(($F75-$O75)*INDEX('S-Curve'!$C$3:$AM$39,MATCH('Development Costs'!$L75,'S-Curve'!$C$3:$C$39,0),MATCH(DATEDIF('Development Costs'!$K75,'Development Costs'!BH$11,"m")+1,'S-Curve'!$C$3:$AM$3,0)),0))</f>
        <v>0</v>
      </c>
      <c r="BI75" s="99">
        <f>IF($N75="Equal",IF(AND(BI$11&gt;$K75,EOMONTH($M75,0)&gt;=BI$11),($F75-$O75)/$L75,0),IFERROR(($F75-$O75)*INDEX('S-Curve'!$C$3:$AM$39,MATCH('Development Costs'!$L75,'S-Curve'!$C$3:$C$39,0),MATCH(DATEDIF('Development Costs'!$K75,'Development Costs'!BI$11,"m")+1,'S-Curve'!$C$3:$AM$3,0)),0))</f>
        <v>0</v>
      </c>
      <c r="BJ75" s="99">
        <f>IF($N75="Equal",IF(AND(BJ$11&gt;$K75,EOMONTH($M75,0)&gt;=BJ$11),($F75-$O75)/$L75,0),IFERROR(($F75-$O75)*INDEX('S-Curve'!$C$3:$AM$39,MATCH('Development Costs'!$L75,'S-Curve'!$C$3:$C$39,0),MATCH(DATEDIF('Development Costs'!$K75,'Development Costs'!BJ$11,"m")+1,'S-Curve'!$C$3:$AM$3,0)),0))</f>
        <v>0</v>
      </c>
      <c r="BK75" s="99">
        <f>IF($N75="Equal",IF(AND(BK$11&gt;$K75,EOMONTH($M75,0)&gt;=BK$11),($F75-$O75)/$L75,0),IFERROR(($F75-$O75)*INDEX('S-Curve'!$C$3:$AM$39,MATCH('Development Costs'!$L75,'S-Curve'!$C$3:$C$39,0),MATCH(DATEDIF('Development Costs'!$K75,'Development Costs'!BK$11,"m")+1,'S-Curve'!$C$3:$AM$3,0)),0))</f>
        <v>0</v>
      </c>
      <c r="BL75" s="99">
        <f>IF($N75="Equal",IF(AND(BL$11&gt;$K75,EOMONTH($M75,0)&gt;=BL$11),($F75-$O75)/$L75,0),IFERROR(($F75-$O75)*INDEX('S-Curve'!$C$3:$AM$39,MATCH('Development Costs'!$L75,'S-Curve'!$C$3:$C$39,0),MATCH(DATEDIF('Development Costs'!$K75,'Development Costs'!BL$11,"m")+1,'S-Curve'!$C$3:$AM$3,0)),0))</f>
        <v>0</v>
      </c>
      <c r="BM75" s="99">
        <f>IF($N75="Equal",IF(AND(BM$11&gt;$K75,EOMONTH($M75,0)&gt;=BM$11),($F75-$O75)/$L75,0),IFERROR(($F75-$O75)*INDEX('S-Curve'!$C$3:$AM$39,MATCH('Development Costs'!$L75,'S-Curve'!$C$3:$C$39,0),MATCH(DATEDIF('Development Costs'!$K75,'Development Costs'!BM$11,"m")+1,'S-Curve'!$C$3:$AM$3,0)),0))</f>
        <v>0</v>
      </c>
      <c r="BN75" s="99">
        <f>IF($N75="Equal",IF(AND(BN$11&gt;$K75,EOMONTH($M75,0)&gt;=BN$11),($F75-$O75)/$L75,0),IFERROR(($F75-$O75)*INDEX('S-Curve'!$C$3:$AM$39,MATCH('Development Costs'!$L75,'S-Curve'!$C$3:$C$39,0),MATCH(DATEDIF('Development Costs'!$K75,'Development Costs'!BN$11,"m")+1,'S-Curve'!$C$3:$AM$3,0)),0))</f>
        <v>0</v>
      </c>
      <c r="BO75" s="99">
        <f>IF($N75="Equal",IF(AND(BO$11&gt;$K75,EOMONTH($M75,0)&gt;=BO$11),($F75-$O75)/$L75,0),IFERROR(($F75-$O75)*INDEX('S-Curve'!$C$3:$AM$39,MATCH('Development Costs'!$L75,'S-Curve'!$C$3:$C$39,0),MATCH(DATEDIF('Development Costs'!$K75,'Development Costs'!BO$11,"m")+1,'S-Curve'!$C$3:$AM$3,0)),0))</f>
        <v>0</v>
      </c>
      <c r="BP75" s="99">
        <f>IF($N75="Equal",IF(AND(BP$11&gt;$K75,EOMONTH($M75,0)&gt;=BP$11),($F75-$O75)/$L75,0),IFERROR(($F75-$O75)*INDEX('S-Curve'!$C$3:$AM$39,MATCH('Development Costs'!$L75,'S-Curve'!$C$3:$C$39,0),MATCH(DATEDIF('Development Costs'!$K75,'Development Costs'!BP$11,"m")+1,'S-Curve'!$C$3:$AM$3,0)),0))</f>
        <v>0</v>
      </c>
      <c r="BQ75" s="99">
        <f>IF($N75="Equal",IF(AND(BQ$11&gt;$K75,EOMONTH($M75,0)&gt;=BQ$11),($F75-$O75)/$L75,0),IFERROR(($F75-$O75)*INDEX('S-Curve'!$C$3:$AM$39,MATCH('Development Costs'!$L75,'S-Curve'!$C$3:$C$39,0),MATCH(DATEDIF('Development Costs'!$K75,'Development Costs'!BQ$11,"m")+1,'S-Curve'!$C$3:$AM$3,0)),0))</f>
        <v>0</v>
      </c>
      <c r="BR75" s="99">
        <f>IF($N75="Equal",IF(AND(BR$11&gt;$K75,EOMONTH($M75,0)&gt;=BR$11),($F75-$O75)/$L75,0),IFERROR(($F75-$O75)*INDEX('S-Curve'!$C$3:$AM$39,MATCH('Development Costs'!$L75,'S-Curve'!$C$3:$C$39,0),MATCH(DATEDIF('Development Costs'!$K75,'Development Costs'!BR$11,"m")+1,'S-Curve'!$C$3:$AM$3,0)),0))</f>
        <v>0</v>
      </c>
      <c r="BS75" s="99">
        <f>IF($N75="Equal",IF(AND(BS$11&gt;$K75,EOMONTH($M75,0)&gt;=BS$11),($F75-$O75)/$L75,0),IFERROR(($F75-$O75)*INDEX('S-Curve'!$C$3:$AM$39,MATCH('Development Costs'!$L75,'S-Curve'!$C$3:$C$39,0),MATCH(DATEDIF('Development Costs'!$K75,'Development Costs'!BS$11,"m")+1,'S-Curve'!$C$3:$AM$3,0)),0))</f>
        <v>0</v>
      </c>
      <c r="BT75" s="99">
        <f>IF($N75="Equal",IF(AND(BT$11&gt;$K75,EOMONTH($M75,0)&gt;=BT$11),($F75-$O75)/$L75,0),IFERROR(($F75-$O75)*INDEX('S-Curve'!$C$3:$AM$39,MATCH('Development Costs'!$L75,'S-Curve'!$C$3:$C$39,0),MATCH(DATEDIF('Development Costs'!$K75,'Development Costs'!BT$11,"m")+1,'S-Curve'!$C$3:$AM$3,0)),0))</f>
        <v>0</v>
      </c>
      <c r="BU75" s="99">
        <f>IF($N75="Equal",IF(AND(BU$11&gt;$K75,EOMONTH($M75,0)&gt;=BU$11),($F75-$O75)/$L75,0),IFERROR(($F75-$O75)*INDEX('S-Curve'!$C$3:$AM$39,MATCH('Development Costs'!$L75,'S-Curve'!$C$3:$C$39,0),MATCH(DATEDIF('Development Costs'!$K75,'Development Costs'!BU$11,"m")+1,'S-Curve'!$C$3:$AM$3,0)),0))</f>
        <v>0</v>
      </c>
      <c r="BV75" s="99">
        <f>IF($N75="Equal",IF(AND(BV$11&gt;$K75,EOMONTH($M75,0)&gt;=BV$11),($F75-$O75)/$L75,0),IFERROR(($F75-$O75)*INDEX('S-Curve'!$C$3:$AM$39,MATCH('Development Costs'!$L75,'S-Curve'!$C$3:$C$39,0),MATCH(DATEDIF('Development Costs'!$K75,'Development Costs'!BV$11,"m")+1,'S-Curve'!$C$3:$AM$3,0)),0))</f>
        <v>0</v>
      </c>
      <c r="BW75" s="99">
        <f>IF($N75="Equal",IF(AND(BW$11&gt;$K75,EOMONTH($M75,0)&gt;=BW$11),($F75-$O75)/$L75,0),IFERROR(($F75-$O75)*INDEX('S-Curve'!$C$3:$AM$39,MATCH('Development Costs'!$L75,'S-Curve'!$C$3:$C$39,0),MATCH(DATEDIF('Development Costs'!$K75,'Development Costs'!BW$11,"m")+1,'S-Curve'!$C$3:$AM$3,0)),0))</f>
        <v>0</v>
      </c>
      <c r="BX75" s="99">
        <f>IF($N75="Equal",IF(AND(BX$11&gt;$K75,EOMONTH($M75,0)&gt;=BX$11),($F75-$O75)/$L75,0),IFERROR(($F75-$O75)*INDEX('S-Curve'!$C$3:$AM$39,MATCH('Development Costs'!$L75,'S-Curve'!$C$3:$C$39,0),MATCH(DATEDIF('Development Costs'!$K75,'Development Costs'!BX$11,"m")+1,'S-Curve'!$C$3:$AM$3,0)),0))</f>
        <v>0</v>
      </c>
      <c r="BY75" s="99">
        <f>IF($N75="Equal",IF(AND(BY$11&gt;$K75,EOMONTH($M75,0)&gt;=BY$11),($F75-$O75)/$L75,0),IFERROR(($F75-$O75)*INDEX('S-Curve'!$C$3:$AM$39,MATCH('Development Costs'!$L75,'S-Curve'!$C$3:$C$39,0),MATCH(DATEDIF('Development Costs'!$K75,'Development Costs'!BY$11,"m")+1,'S-Curve'!$C$3:$AM$3,0)),0))</f>
        <v>0</v>
      </c>
      <c r="BZ75" s="99">
        <f>IF($N75="Equal",IF(AND(BZ$11&gt;$K75,EOMONTH($M75,0)&gt;=BZ$11),($F75-$O75)/$L75,0),IFERROR(($F75-$O75)*INDEX('S-Curve'!$C$3:$AM$39,MATCH('Development Costs'!$L75,'S-Curve'!$C$3:$C$39,0),MATCH(DATEDIF('Development Costs'!$K75,'Development Costs'!BZ$11,"m")+1,'S-Curve'!$C$3:$AM$3,0)),0))</f>
        <v>0</v>
      </c>
      <c r="CA75" s="99">
        <f>IF($N75="Equal",IF(AND(CA$11&gt;$K75,EOMONTH($M75,0)&gt;=CA$11),($F75-$O75)/$L75,0),IFERROR(($F75-$O75)*INDEX('S-Curve'!$C$3:$AM$39,MATCH('Development Costs'!$L75,'S-Curve'!$C$3:$C$39,0),MATCH(DATEDIF('Development Costs'!$K75,'Development Costs'!CA$11,"m")+1,'S-Curve'!$C$3:$AM$3,0)),0))</f>
        <v>0</v>
      </c>
      <c r="CB75" s="99">
        <f>IF($N75="Equal",IF(AND(CB$11&gt;$K75,EOMONTH($M75,0)&gt;=CB$11),($F75-$O75)/$L75,0),IFERROR(($F75-$O75)*INDEX('S-Curve'!$C$3:$AM$39,MATCH('Development Costs'!$L75,'S-Curve'!$C$3:$C$39,0),MATCH(DATEDIF('Development Costs'!$K75,'Development Costs'!CB$11,"m")+1,'S-Curve'!$C$3:$AM$3,0)),0))</f>
        <v>0</v>
      </c>
      <c r="CC75" s="99">
        <f>IF($N75="Equal",IF(AND(CC$11&gt;$K75,EOMONTH($M75,0)&gt;=CC$11),($F75-$O75)/$L75,0),IFERROR(($F75-$O75)*INDEX('S-Curve'!$C$3:$AM$39,MATCH('Development Costs'!$L75,'S-Curve'!$C$3:$C$39,0),MATCH(DATEDIF('Development Costs'!$K75,'Development Costs'!CC$11,"m")+1,'S-Curve'!$C$3:$AM$3,0)),0))</f>
        <v>0</v>
      </c>
      <c r="CD75" s="99">
        <f>IF($N75="Equal",IF(AND(CD$11&gt;$K75,EOMONTH($M75,0)&gt;=CD$11),($F75-$O75)/$L75,0),IFERROR(($F75-$O75)*INDEX('S-Curve'!$C$3:$AM$39,MATCH('Development Costs'!$L75,'S-Curve'!$C$3:$C$39,0),MATCH(DATEDIF('Development Costs'!$K75,'Development Costs'!CD$11,"m")+1,'S-Curve'!$C$3:$AM$3,0)),0))</f>
        <v>0</v>
      </c>
      <c r="CE75" s="99">
        <f>IF($N75="Equal",IF(AND(CE$11&gt;$K75,EOMONTH($M75,0)&gt;=CE$11),($F75-$O75)/$L75,0),IFERROR(($F75-$O75)*INDEX('S-Curve'!$C$3:$AM$39,MATCH('Development Costs'!$L75,'S-Curve'!$C$3:$C$39,0),MATCH(DATEDIF('Development Costs'!$K75,'Development Costs'!CE$11,"m")+1,'S-Curve'!$C$3:$AM$3,0)),0))</f>
        <v>0</v>
      </c>
      <c r="CF75" s="99">
        <f>IF($N75="Equal",IF(AND(CF$11&gt;$K75,EOMONTH($M75,0)&gt;=CF$11),($F75-$O75)/$L75,0),IFERROR(($F75-$O75)*INDEX('S-Curve'!$C$3:$AM$39,MATCH('Development Costs'!$L75,'S-Curve'!$C$3:$C$39,0),MATCH(DATEDIF('Development Costs'!$K75,'Development Costs'!CF$11,"m")+1,'S-Curve'!$C$3:$AM$3,0)),0))</f>
        <v>0</v>
      </c>
      <c r="CG75" s="99">
        <f>IF($N75="Equal",IF(AND(CG$11&gt;$K75,EOMONTH($M75,0)&gt;=CG$11),($F75-$O75)/$L75,0),IFERROR(($F75-$O75)*INDEX('S-Curve'!$C$3:$AM$39,MATCH('Development Costs'!$L75,'S-Curve'!$C$3:$C$39,0),MATCH(DATEDIF('Development Costs'!$K75,'Development Costs'!CG$11,"m")+1,'S-Curve'!$C$3:$AM$3,0)),0))</f>
        <v>0</v>
      </c>
      <c r="CH75" s="99">
        <f>IF($N75="Equal",IF(AND(CH$11&gt;$K75,EOMONTH($M75,0)&gt;=CH$11),($F75-$O75)/$L75,0),IFERROR(($F75-$O75)*INDEX('S-Curve'!$C$3:$AM$39,MATCH('Development Costs'!$L75,'S-Curve'!$C$3:$C$39,0),MATCH(DATEDIF('Development Costs'!$K75,'Development Costs'!CH$11,"m")+1,'S-Curve'!$C$3:$AM$3,0)),0))</f>
        <v>0</v>
      </c>
      <c r="CI75" s="99">
        <f>IF($N75="Equal",IF(AND(CI$11&gt;$K75,EOMONTH($M75,0)&gt;=CI$11),($F75-$O75)/$L75,0),IFERROR(($F75-$O75)*INDEX('S-Curve'!$C$3:$AM$39,MATCH('Development Costs'!$L75,'S-Curve'!$C$3:$C$39,0),MATCH(DATEDIF('Development Costs'!$K75,'Development Costs'!CI$11,"m")+1,'S-Curve'!$C$3:$AM$3,0)),0))</f>
        <v>0</v>
      </c>
      <c r="CJ75" s="99">
        <f>IF($N75="Equal",IF(AND(CJ$11&gt;$K75,EOMONTH($M75,0)&gt;=CJ$11),($F75-$O75)/$L75,0),IFERROR(($F75-$O75)*INDEX('S-Curve'!$C$3:$AM$39,MATCH('Development Costs'!$L75,'S-Curve'!$C$3:$C$39,0),MATCH(DATEDIF('Development Costs'!$K75,'Development Costs'!CJ$11,"m")+1,'S-Curve'!$C$3:$AM$3,0)),0))</f>
        <v>0</v>
      </c>
      <c r="CK75" s="99">
        <f>IF($N75="Equal",IF(AND(CK$11&gt;$K75,EOMONTH($M75,0)&gt;=CK$11),($F75-$O75)/$L75,0),IFERROR(($F75-$O75)*INDEX('S-Curve'!$C$3:$AM$39,MATCH('Development Costs'!$L75,'S-Curve'!$C$3:$C$39,0),MATCH(DATEDIF('Development Costs'!$K75,'Development Costs'!CK$11,"m")+1,'S-Curve'!$C$3:$AM$3,0)),0))</f>
        <v>0</v>
      </c>
      <c r="CL75" s="99">
        <f>IF($N75="Equal",IF(AND(CL$11&gt;$K75,EOMONTH($M75,0)&gt;=CL$11),($F75-$O75)/$L75,0),IFERROR(($F75-$O75)*INDEX('S-Curve'!$C$3:$AM$39,MATCH('Development Costs'!$L75,'S-Curve'!$C$3:$C$39,0),MATCH(DATEDIF('Development Costs'!$K75,'Development Costs'!CL$11,"m")+1,'S-Curve'!$C$3:$AM$3,0)),0))</f>
        <v>0</v>
      </c>
      <c r="CM75" s="99">
        <f>IF($N75="Equal",IF(AND(CM$11&gt;$K75,EOMONTH($M75,0)&gt;=CM$11),($F75-$O75)/$L75,0),IFERROR(($F75-$O75)*INDEX('S-Curve'!$C$3:$AM$39,MATCH('Development Costs'!$L75,'S-Curve'!$C$3:$C$39,0),MATCH(DATEDIF('Development Costs'!$K75,'Development Costs'!CM$11,"m")+1,'S-Curve'!$C$3:$AM$3,0)),0))</f>
        <v>0</v>
      </c>
      <c r="CN75" s="99">
        <f>IF($N75="Equal",IF(AND(CN$11&gt;$K75,EOMONTH($M75,0)&gt;=CN$11),($F75-$O75)/$L75,0),IFERROR(($F75-$O75)*INDEX('S-Curve'!$C$3:$AM$39,MATCH('Development Costs'!$L75,'S-Curve'!$C$3:$C$39,0),MATCH(DATEDIF('Development Costs'!$K75,'Development Costs'!CN$11,"m")+1,'S-Curve'!$C$3:$AM$3,0)),0))</f>
        <v>0</v>
      </c>
      <c r="CO75" s="99">
        <f>IF($N75="Equal",IF(AND(CO$11&gt;$K75,EOMONTH($M75,0)&gt;=CO$11),($F75-$O75)/$L75,0),IFERROR(($F75-$O75)*INDEX('S-Curve'!$C$3:$AM$39,MATCH('Development Costs'!$L75,'S-Curve'!$C$3:$C$39,0),MATCH(DATEDIF('Development Costs'!$K75,'Development Costs'!CO$11,"m")+1,'S-Curve'!$C$3:$AM$3,0)),0))</f>
        <v>0</v>
      </c>
      <c r="CP75" s="99">
        <f>IF($N75="Equal",IF(AND(CP$11&gt;$K75,EOMONTH($M75,0)&gt;=CP$11),($F75-$O75)/$L75,0),IFERROR(($F75-$O75)*INDEX('S-Curve'!$C$3:$AM$39,MATCH('Development Costs'!$L75,'S-Curve'!$C$3:$C$39,0),MATCH(DATEDIF('Development Costs'!$K75,'Development Costs'!CP$11,"m")+1,'S-Curve'!$C$3:$AM$3,0)),0))</f>
        <v>0</v>
      </c>
      <c r="CQ75" s="99">
        <f>IF($N75="Equal",IF(AND(CQ$11&gt;$K75,EOMONTH($M75,0)&gt;=CQ$11),($F75-$O75)/$L75,0),IFERROR(($F75-$O75)*INDEX('S-Curve'!$C$3:$AM$39,MATCH('Development Costs'!$L75,'S-Curve'!$C$3:$C$39,0),MATCH(DATEDIF('Development Costs'!$K75,'Development Costs'!CQ$11,"m")+1,'S-Curve'!$C$3:$AM$3,0)),0))</f>
        <v>0</v>
      </c>
      <c r="CR75" s="99">
        <f>IF($N75="Equal",IF(AND(CR$11&gt;$K75,EOMONTH($M75,0)&gt;=CR$11),($F75-$O75)/$L75,0),IFERROR(($F75-$O75)*INDEX('S-Curve'!$C$3:$AM$39,MATCH('Development Costs'!$L75,'S-Curve'!$C$3:$C$39,0),MATCH(DATEDIF('Development Costs'!$K75,'Development Costs'!CR$11,"m")+1,'S-Curve'!$C$3:$AM$3,0)),0))</f>
        <v>0</v>
      </c>
      <c r="CS75" s="99">
        <f>IF($N75="Equal",IF(AND(CS$11&gt;$K75,EOMONTH($M75,0)&gt;=CS$11),($F75-$O75)/$L75,0),IFERROR(($F75-$O75)*INDEX('S-Curve'!$C$3:$AM$39,MATCH('Development Costs'!$L75,'S-Curve'!$C$3:$C$39,0),MATCH(DATEDIF('Development Costs'!$K75,'Development Costs'!CS$11,"m")+1,'S-Curve'!$C$3:$AM$3,0)),0))</f>
        <v>0</v>
      </c>
      <c r="CT75" s="99">
        <f>IF($N75="Equal",IF(AND(CT$11&gt;$K75,EOMONTH($M75,0)&gt;=CT$11),($F75-$O75)/$L75,0),IFERROR(($F75-$O75)*INDEX('S-Curve'!$C$3:$AM$39,MATCH('Development Costs'!$L75,'S-Curve'!$C$3:$C$39,0),MATCH(DATEDIF('Development Costs'!$K75,'Development Costs'!CT$11,"m")+1,'S-Curve'!$C$3:$AM$3,0)),0))</f>
        <v>0</v>
      </c>
      <c r="CU75" s="99">
        <f>IF($N75="Equal",IF(AND(CU$11&gt;$K75,EOMONTH($M75,0)&gt;=CU$11),($F75-$O75)/$L75,0),IFERROR(($F75-$O75)*INDEX('S-Curve'!$C$3:$AM$39,MATCH('Development Costs'!$L75,'S-Curve'!$C$3:$C$39,0),MATCH(DATEDIF('Development Costs'!$K75,'Development Costs'!CU$11,"m")+1,'S-Curve'!$C$3:$AM$3,0)),0))</f>
        <v>0</v>
      </c>
      <c r="CV75" s="99">
        <f>IF($N75="Equal",IF(AND(CV$11&gt;$K75,EOMONTH($M75,0)&gt;=CV$11),($F75-$O75)/$L75,0),IFERROR(($F75-$O75)*INDEX('S-Curve'!$C$3:$AM$39,MATCH('Development Costs'!$L75,'S-Curve'!$C$3:$C$39,0),MATCH(DATEDIF('Development Costs'!$K75,'Development Costs'!CV$11,"m")+1,'S-Curve'!$C$3:$AM$3,0)),0))</f>
        <v>0</v>
      </c>
      <c r="CW75" s="99">
        <f>IF($N75="Equal",IF(AND(CW$11&gt;$K75,EOMONTH($M75,0)&gt;=CW$11),($F75-$O75)/$L75,0),IFERROR(($F75-$O75)*INDEX('S-Curve'!$C$3:$AM$39,MATCH('Development Costs'!$L75,'S-Curve'!$C$3:$C$39,0),MATCH(DATEDIF('Development Costs'!$K75,'Development Costs'!CW$11,"m")+1,'S-Curve'!$C$3:$AM$3,0)),0))</f>
        <v>0</v>
      </c>
      <c r="CX75" s="99">
        <f>IF($N75="Equal",IF(AND(CX$11&gt;$K75,EOMONTH($M75,0)&gt;=CX$11),($F75-$O75)/$L75,0),IFERROR(($F75-$O75)*INDEX('S-Curve'!$C$3:$AM$39,MATCH('Development Costs'!$L75,'S-Curve'!$C$3:$C$39,0),MATCH(DATEDIF('Development Costs'!$K75,'Development Costs'!CX$11,"m")+1,'S-Curve'!$C$3:$AM$3,0)),0))</f>
        <v>0</v>
      </c>
      <c r="CY75" s="99">
        <f>IF($N75="Equal",IF(AND(CY$11&gt;$K75,EOMONTH($M75,0)&gt;=CY$11),($F75-$O75)/$L75,0),IFERROR(($F75-$O75)*INDEX('S-Curve'!$C$3:$AM$39,MATCH('Development Costs'!$L75,'S-Curve'!$C$3:$C$39,0),MATCH(DATEDIF('Development Costs'!$K75,'Development Costs'!CY$11,"m")+1,'S-Curve'!$C$3:$AM$3,0)),0))</f>
        <v>0</v>
      </c>
      <c r="CZ75" s="99">
        <f>IF($N75="Equal",IF(AND(CZ$11&gt;$K75,EOMONTH($M75,0)&gt;=CZ$11),($F75-$O75)/$L75,0),IFERROR(($F75-$O75)*INDEX('S-Curve'!$C$3:$AM$39,MATCH('Development Costs'!$L75,'S-Curve'!$C$3:$C$39,0),MATCH(DATEDIF('Development Costs'!$K75,'Development Costs'!CZ$11,"m")+1,'S-Curve'!$C$3:$AM$3,0)),0))</f>
        <v>0</v>
      </c>
      <c r="DA75" s="99">
        <f>IF($N75="Equal",IF(AND(DA$11&gt;$K75,EOMONTH($M75,0)&gt;=DA$11),($F75-$O75)/$L75,0),IFERROR(($F75-$O75)*INDEX('S-Curve'!$C$3:$AM$39,MATCH('Development Costs'!$L75,'S-Curve'!$C$3:$C$39,0),MATCH(DATEDIF('Development Costs'!$K75,'Development Costs'!DA$11,"m")+1,'S-Curve'!$C$3:$AM$3,0)),0))</f>
        <v>0</v>
      </c>
      <c r="DB75" s="99">
        <f>IF($N75="Equal",IF(AND(DB$11&gt;$K75,EOMONTH($M75,0)&gt;=DB$11),($F75-$O75)/$L75,0),IFERROR(($F75-$O75)*INDEX('S-Curve'!$C$3:$AM$39,MATCH('Development Costs'!$L75,'S-Curve'!$C$3:$C$39,0),MATCH(DATEDIF('Development Costs'!$K75,'Development Costs'!DB$11,"m")+1,'S-Curve'!$C$3:$AM$3,0)),0))</f>
        <v>0</v>
      </c>
      <c r="DC75" s="99">
        <f>IF($N75="Equal",IF(AND(DC$11&gt;$K75,EOMONTH($M75,0)&gt;=DC$11),($F75-$O75)/$L75,0),IFERROR(($F75-$O75)*INDEX('S-Curve'!$C$3:$AM$39,MATCH('Development Costs'!$L75,'S-Curve'!$C$3:$C$39,0),MATCH(DATEDIF('Development Costs'!$K75,'Development Costs'!DC$11,"m")+1,'S-Curve'!$C$3:$AM$3,0)),0))</f>
        <v>0</v>
      </c>
      <c r="DD75" s="99">
        <f>IF($N75="Equal",IF(AND(DD$11&gt;$K75,EOMONTH($M75,0)&gt;=DD$11),($F75-$O75)/$L75,0),IFERROR(($F75-$O75)*INDEX('S-Curve'!$C$3:$AM$39,MATCH('Development Costs'!$L75,'S-Curve'!$C$3:$C$39,0),MATCH(DATEDIF('Development Costs'!$K75,'Development Costs'!DD$11,"m")+1,'S-Curve'!$C$3:$AM$3,0)),0))</f>
        <v>0</v>
      </c>
      <c r="DE75" s="99">
        <f>IF($N75="Equal",IF(AND(DE$11&gt;$K75,EOMONTH($M75,0)&gt;=DE$11),($F75-$O75)/$L75,0),IFERROR(($F75-$O75)*INDEX('S-Curve'!$C$3:$AM$39,MATCH('Development Costs'!$L75,'S-Curve'!$C$3:$C$39,0),MATCH(DATEDIF('Development Costs'!$K75,'Development Costs'!DE$11,"m")+1,'S-Curve'!$C$3:$AM$3,0)),0))</f>
        <v>0</v>
      </c>
      <c r="DF75" s="99">
        <f>IF($N75="Equal",IF(AND(DF$11&gt;$K75,EOMONTH($M75,0)&gt;=DF$11),($F75-$O75)/$L75,0),IFERROR(($F75-$O75)*INDEX('S-Curve'!$C$3:$AM$39,MATCH('Development Costs'!$L75,'S-Curve'!$C$3:$C$39,0),MATCH(DATEDIF('Development Costs'!$K75,'Development Costs'!DF$11,"m")+1,'S-Curve'!$C$3:$AM$3,0)),0))</f>
        <v>0</v>
      </c>
      <c r="DG75" s="99">
        <f>IF($N75="Equal",IF(AND(DG$11&gt;$K75,EOMONTH($M75,0)&gt;=DG$11),($F75-$O75)/$L75,0),IFERROR(($F75-$O75)*INDEX('S-Curve'!$C$3:$AM$39,MATCH('Development Costs'!$L75,'S-Curve'!$C$3:$C$39,0),MATCH(DATEDIF('Development Costs'!$K75,'Development Costs'!DG$11,"m")+1,'S-Curve'!$C$3:$AM$3,0)),0))</f>
        <v>0</v>
      </c>
      <c r="DH75" s="99">
        <f>IF($N75="Equal",IF(AND(DH$11&gt;$K75,EOMONTH($M75,0)&gt;=DH$11),($F75-$O75)/$L75,0),IFERROR(($F75-$O75)*INDEX('S-Curve'!$C$3:$AM$39,MATCH('Development Costs'!$L75,'S-Curve'!$C$3:$C$39,0),MATCH(DATEDIF('Development Costs'!$K75,'Development Costs'!DH$11,"m")+1,'S-Curve'!$C$3:$AM$3,0)),0))</f>
        <v>0</v>
      </c>
      <c r="DI75" s="99">
        <f>IF($N75="Equal",IF(AND(DI$11&gt;$K75,EOMONTH($M75,0)&gt;=DI$11),($F75-$O75)/$L75,0),IFERROR(($F75-$O75)*INDEX('S-Curve'!$C$3:$AM$39,MATCH('Development Costs'!$L75,'S-Curve'!$C$3:$C$39,0),MATCH(DATEDIF('Development Costs'!$K75,'Development Costs'!DI$11,"m")+1,'S-Curve'!$C$3:$AM$3,0)),0))</f>
        <v>0</v>
      </c>
      <c r="DJ75" s="99">
        <f>IF($N75="Equal",IF(AND(DJ$11&gt;$K75,EOMONTH($M75,0)&gt;=DJ$11),($F75-$O75)/$L75,0),IFERROR(($F75-$O75)*INDEX('S-Curve'!$C$3:$AM$39,MATCH('Development Costs'!$L75,'S-Curve'!$C$3:$C$39,0),MATCH(DATEDIF('Development Costs'!$K75,'Development Costs'!DJ$11,"m")+1,'S-Curve'!$C$3:$AM$3,0)),0))</f>
        <v>0</v>
      </c>
      <c r="DK75" s="99">
        <f>IF($N75="Equal",IF(AND(DK$11&gt;$K75,EOMONTH($M75,0)&gt;=DK$11),($F75-$O75)/$L75,0),IFERROR(($F75-$O75)*INDEX('S-Curve'!$C$3:$AM$39,MATCH('Development Costs'!$L75,'S-Curve'!$C$3:$C$39,0),MATCH(DATEDIF('Development Costs'!$K75,'Development Costs'!DK$11,"m")+1,'S-Curve'!$C$3:$AM$3,0)),0))</f>
        <v>0</v>
      </c>
      <c r="DL75" s="99">
        <f>IF($N75="Equal",IF(AND(DL$11&gt;$K75,EOMONTH($M75,0)&gt;=DL$11),($F75-$O75)/$L75,0),IFERROR(($F75-$O75)*INDEX('S-Curve'!$C$3:$AM$39,MATCH('Development Costs'!$L75,'S-Curve'!$C$3:$C$39,0),MATCH(DATEDIF('Development Costs'!$K75,'Development Costs'!DL$11,"m")+1,'S-Curve'!$C$3:$AM$3,0)),0))</f>
        <v>0</v>
      </c>
      <c r="DM75" s="99">
        <f>IF($N75="Equal",IF(AND(DM$11&gt;$K75,EOMONTH($M75,0)&gt;=DM$11),($F75-$O75)/$L75,0),IFERROR(($F75-$O75)*INDEX('S-Curve'!$C$3:$AM$39,MATCH('Development Costs'!$L75,'S-Curve'!$C$3:$C$39,0),MATCH(DATEDIF('Development Costs'!$K75,'Development Costs'!DM$11,"m")+1,'S-Curve'!$C$3:$AM$3,0)),0))</f>
        <v>0</v>
      </c>
      <c r="DN75" s="99">
        <f>IF($N75="Equal",IF(AND(DN$11&gt;$K75,EOMONTH($M75,0)&gt;=DN$11),($F75-$O75)/$L75,0),IFERROR(($F75-$O75)*INDEX('S-Curve'!$C$3:$AM$39,MATCH('Development Costs'!$L75,'S-Curve'!$C$3:$C$39,0),MATCH(DATEDIF('Development Costs'!$K75,'Development Costs'!DN$11,"m")+1,'S-Curve'!$C$3:$AM$3,0)),0))</f>
        <v>0</v>
      </c>
      <c r="DO75" s="99">
        <f>IF($N75="Equal",IF(AND(DO$11&gt;$K75,EOMONTH($M75,0)&gt;=DO$11),($F75-$O75)/$L75,0),IFERROR(($F75-$O75)*INDEX('S-Curve'!$C$3:$AM$39,MATCH('Development Costs'!$L75,'S-Curve'!$C$3:$C$39,0),MATCH(DATEDIF('Development Costs'!$K75,'Development Costs'!DO$11,"m")+1,'S-Curve'!$C$3:$AM$3,0)),0))</f>
        <v>0</v>
      </c>
      <c r="DP75" s="99">
        <f>IF($N75="Equal",IF(AND(DP$11&gt;$K75,EOMONTH($M75,0)&gt;=DP$11),($F75-$O75)/$L75,0),IFERROR(($F75-$O75)*INDEX('S-Curve'!$C$3:$AM$39,MATCH('Development Costs'!$L75,'S-Curve'!$C$3:$C$39,0),MATCH(DATEDIF('Development Costs'!$K75,'Development Costs'!DP$11,"m")+1,'S-Curve'!$C$3:$AM$3,0)),0))</f>
        <v>0</v>
      </c>
      <c r="DQ75" s="99">
        <f>IF($N75="Equal",IF(AND(DQ$11&gt;$K75,EOMONTH($M75,0)&gt;=DQ$11),($F75-$O75)/$L75,0),IFERROR(($F75-$O75)*INDEX('S-Curve'!$C$3:$AM$39,MATCH('Development Costs'!$L75,'S-Curve'!$C$3:$C$39,0),MATCH(DATEDIF('Development Costs'!$K75,'Development Costs'!DQ$11,"m")+1,'S-Curve'!$C$3:$AM$3,0)),0))</f>
        <v>0</v>
      </c>
      <c r="DR75" s="99">
        <f>IF($N75="Equal",IF(AND(DR$11&gt;$K75,EOMONTH($M75,0)&gt;=DR$11),($F75-$O75)/$L75,0),IFERROR(($F75-$O75)*INDEX('S-Curve'!$C$3:$AM$39,MATCH('Development Costs'!$L75,'S-Curve'!$C$3:$C$39,0),MATCH(DATEDIF('Development Costs'!$K75,'Development Costs'!DR$11,"m")+1,'S-Curve'!$C$3:$AM$3,0)),0))</f>
        <v>0</v>
      </c>
      <c r="DS75" s="99">
        <f>IF($N75="Equal",IF(AND(DS$11&gt;$K75,EOMONTH($M75,0)&gt;=DS$11),($F75-$O75)/$L75,0),IFERROR(($F75-$O75)*INDEX('S-Curve'!$C$3:$AM$39,MATCH('Development Costs'!$L75,'S-Curve'!$C$3:$C$39,0),MATCH(DATEDIF('Development Costs'!$K75,'Development Costs'!DS$11,"m")+1,'S-Curve'!$C$3:$AM$3,0)),0))</f>
        <v>0</v>
      </c>
      <c r="DT75" s="99">
        <f>IF($N75="Equal",IF(AND(DT$11&gt;$K75,EOMONTH($M75,0)&gt;=DT$11),($F75-$O75)/$L75,0),IFERROR(($F75-$O75)*INDEX('S-Curve'!$C$3:$AM$39,MATCH('Development Costs'!$L75,'S-Curve'!$C$3:$C$39,0),MATCH(DATEDIF('Development Costs'!$K75,'Development Costs'!DT$11,"m")+1,'S-Curve'!$C$3:$AM$3,0)),0))</f>
        <v>0</v>
      </c>
      <c r="DU75" s="99">
        <f>IF($N75="Equal",IF(AND(DU$11&gt;$K75,EOMONTH($M75,0)&gt;=DU$11),($F75-$O75)/$L75,0),IFERROR(($F75-$O75)*INDEX('S-Curve'!$C$3:$AM$39,MATCH('Development Costs'!$L75,'S-Curve'!$C$3:$C$39,0),MATCH(DATEDIF('Development Costs'!$K75,'Development Costs'!DU$11,"m")+1,'S-Curve'!$C$3:$AM$3,0)),0))</f>
        <v>0</v>
      </c>
      <c r="DV75" s="99">
        <f>IF($N75="Equal",IF(AND(DV$11&gt;$K75,EOMONTH($M75,0)&gt;=DV$11),($F75-$O75)/$L75,0),IFERROR(($F75-$O75)*INDEX('S-Curve'!$C$3:$AM$39,MATCH('Development Costs'!$L75,'S-Curve'!$C$3:$C$39,0),MATCH(DATEDIF('Development Costs'!$K75,'Development Costs'!DV$11,"m")+1,'S-Curve'!$C$3:$AM$3,0)),0))</f>
        <v>0</v>
      </c>
      <c r="DW75" s="99">
        <f>IF($N75="Equal",IF(AND(DW$11&gt;$K75,EOMONTH($M75,0)&gt;=DW$11),($F75-$O75)/$L75,0),IFERROR(($F75-$O75)*INDEX('S-Curve'!$C$3:$AM$39,MATCH('Development Costs'!$L75,'S-Curve'!$C$3:$C$39,0),MATCH(DATEDIF('Development Costs'!$K75,'Development Costs'!DW$11,"m")+1,'S-Curve'!$C$3:$AM$3,0)),0))</f>
        <v>0</v>
      </c>
      <c r="DX75" s="99">
        <f>IF($N75="Equal",IF(AND(DX$11&gt;$K75,EOMONTH($M75,0)&gt;=DX$11),($F75-$O75)/$L75,0),IFERROR(($F75-$O75)*INDEX('S-Curve'!$C$3:$AM$39,MATCH('Development Costs'!$L75,'S-Curve'!$C$3:$C$39,0),MATCH(DATEDIF('Development Costs'!$K75,'Development Costs'!DX$11,"m")+1,'S-Curve'!$C$3:$AM$3,0)),0))</f>
        <v>0</v>
      </c>
      <c r="DY75" s="99">
        <f>IF($N75="Equal",IF(AND(DY$11&gt;$K75,EOMONTH($M75,0)&gt;=DY$11),($F75-$O75)/$L75,0),IFERROR(($F75-$O75)*INDEX('S-Curve'!$C$3:$AM$39,MATCH('Development Costs'!$L75,'S-Curve'!$C$3:$C$39,0),MATCH(DATEDIF('Development Costs'!$K75,'Development Costs'!DY$11,"m")+1,'S-Curve'!$C$3:$AM$3,0)),0))</f>
        <v>0</v>
      </c>
      <c r="DZ75" s="99">
        <f>IF($N75="Equal",IF(AND(DZ$11&gt;$K75,EOMONTH($M75,0)&gt;=DZ$11),($F75-$O75)/$L75,0),IFERROR(($F75-$O75)*INDEX('S-Curve'!$C$3:$AM$39,MATCH('Development Costs'!$L75,'S-Curve'!$C$3:$C$39,0),MATCH(DATEDIF('Development Costs'!$K75,'Development Costs'!DZ$11,"m")+1,'S-Curve'!$C$3:$AM$3,0)),0))</f>
        <v>0</v>
      </c>
      <c r="EA75" s="99">
        <f>IF($N75="Equal",IF(AND(EA$11&gt;$K75,EOMONTH($M75,0)&gt;=EA$11),($F75-$O75)/$L75,0),IFERROR(($F75-$O75)*INDEX('S-Curve'!$C$3:$AM$39,MATCH('Development Costs'!$L75,'S-Curve'!$C$3:$C$39,0),MATCH(DATEDIF('Development Costs'!$K75,'Development Costs'!EA$11,"m")+1,'S-Curve'!$C$3:$AM$3,0)),0))</f>
        <v>0</v>
      </c>
      <c r="EB75" s="99">
        <f>IF($N75="Equal",IF(AND(EB$11&gt;$K75,EOMONTH($M75,0)&gt;=EB$11),($F75-$O75)/$L75,0),IFERROR(($F75-$O75)*INDEX('S-Curve'!$C$3:$AM$39,MATCH('Development Costs'!$L75,'S-Curve'!$C$3:$C$39,0),MATCH(DATEDIF('Development Costs'!$K75,'Development Costs'!EB$11,"m")+1,'S-Curve'!$C$3:$AM$3,0)),0))</f>
        <v>0</v>
      </c>
      <c r="EC75" s="99">
        <f>IF($N75="Equal",IF(AND(EC$11&gt;$K75,EOMONTH($M75,0)&gt;=EC$11),($F75-$O75)/$L75,0),IFERROR(($F75-$O75)*INDEX('S-Curve'!$C$3:$AM$39,MATCH('Development Costs'!$L75,'S-Curve'!$C$3:$C$39,0),MATCH(DATEDIF('Development Costs'!$K75,'Development Costs'!EC$11,"m")+1,'S-Curve'!$C$3:$AM$3,0)),0))</f>
        <v>0</v>
      </c>
      <c r="ED75" s="99">
        <f>IF($N75="Equal",IF(AND(ED$11&gt;$K75,EOMONTH($M75,0)&gt;=ED$11),($F75-$O75)/$L75,0),IFERROR(($F75-$O75)*INDEX('S-Curve'!$C$3:$AM$39,MATCH('Development Costs'!$L75,'S-Curve'!$C$3:$C$39,0),MATCH(DATEDIF('Development Costs'!$K75,'Development Costs'!ED$11,"m")+1,'S-Curve'!$C$3:$AM$3,0)),0))</f>
        <v>0</v>
      </c>
      <c r="EE75" s="99">
        <f>IF($N75="Equal",IF(AND(EE$11&gt;$K75,EOMONTH($M75,0)&gt;=EE$11),($F75-$O75)/$L75,0),IFERROR(($F75-$O75)*INDEX('S-Curve'!$C$3:$AM$39,MATCH('Development Costs'!$L75,'S-Curve'!$C$3:$C$39,0),MATCH(DATEDIF('Development Costs'!$K75,'Development Costs'!EE$11,"m")+1,'S-Curve'!$C$3:$AM$3,0)),0))</f>
        <v>0</v>
      </c>
      <c r="EF75" s="99">
        <f>IF($N75="Equal",IF(AND(EF$11&gt;$K75,EOMONTH($M75,0)&gt;=EF$11),($F75-$O75)/$L75,0),IFERROR(($F75-$O75)*INDEX('S-Curve'!$C$3:$AM$39,MATCH('Development Costs'!$L75,'S-Curve'!$C$3:$C$39,0),MATCH(DATEDIF('Development Costs'!$K75,'Development Costs'!EF$11,"m")+1,'S-Curve'!$C$3:$AM$3,0)),0))</f>
        <v>0</v>
      </c>
      <c r="EG75" s="99">
        <f>IF(EC75="Equal",IF(AND(EG$11&gt;$K75,EOMONTH($M75,0)&gt;=EG$11),($F75-$O75)/$L75,0),IFERROR(($F75-$O75)*INDEX('S-Curve'!$C$3:$AM$39,MATCH('Development Costs'!$L75,'S-Curve'!$C$3:$C$39,0),MATCH(DATEDIF('Development Costs'!$K75,'Development Costs'!EG$11,"m")+1,'S-Curve'!$C$3:$AM$3,0)),0))</f>
        <v>0</v>
      </c>
    </row>
    <row r="76" spans="2:137">
      <c r="B76" s="5" t="s">
        <v>366</v>
      </c>
      <c r="E76" s="1">
        <v>1</v>
      </c>
      <c r="F76" s="18">
        <f>SUM(Q76:EG76)</f>
        <v>716666.66666666674</v>
      </c>
      <c r="G76" s="105">
        <f t="shared" si="31"/>
        <v>3.0243183327144032</v>
      </c>
      <c r="H76" s="99">
        <f>F76/Assumptions!$D$60</f>
        <v>3873.8738738738743</v>
      </c>
      <c r="I76" s="32">
        <f t="shared" ca="1" si="28"/>
        <v>7.510774544341129E-3</v>
      </c>
      <c r="K76" s="149">
        <f>Assumptions!$D$16</f>
        <v>46204</v>
      </c>
      <c r="L76" s="178">
        <f>Assumptions!$D$17</f>
        <v>23</v>
      </c>
      <c r="M76" s="149">
        <f t="shared" si="32"/>
        <v>46874</v>
      </c>
      <c r="N76" s="4"/>
      <c r="O76" s="99">
        <f>'Seed Money Budget'!S68</f>
        <v>0</v>
      </c>
      <c r="P76" s="1" t="str">
        <f t="shared" si="8"/>
        <v/>
      </c>
      <c r="Q76" s="99">
        <f t="shared" si="33"/>
        <v>0</v>
      </c>
      <c r="R76" s="99" cm="1">
        <f t="array" ref="R76">IF(AND(R$11&gt;$K76,EOMONTH($M76,0)&gt;=R$11),INDEX('Real Estate Taxes'!$C$10:$M$10,0,MATCH(YEAR(R11),'Real Estate Taxes'!$C$2:$M$2,0))/12,0)</f>
        <v>16666.666666666668</v>
      </c>
      <c r="S76" s="99" cm="1">
        <f t="array" ref="S76">IF(AND(S$11&gt;$K76,EOMONTH($M76,0)&gt;=S$11),INDEX('Real Estate Taxes'!$C$10:$M$10,0,MATCH(YEAR(S11),'Real Estate Taxes'!$C$2:$M$2,0))/12,0)</f>
        <v>16666.666666666668</v>
      </c>
      <c r="T76" s="99" cm="1">
        <f t="array" ref="T76">IF(AND(T$11&gt;$K76,EOMONTH($M76,0)&gt;=T$11),INDEX('Real Estate Taxes'!$C$10:$M$10,0,MATCH(YEAR(T11),'Real Estate Taxes'!$C$2:$M$2,0))/12,0)</f>
        <v>16666.666666666668</v>
      </c>
      <c r="U76" s="99" cm="1">
        <f t="array" ref="U76">IF(AND(U$11&gt;$K76,EOMONTH($M76,0)&gt;=U$11),INDEX('Real Estate Taxes'!$C$10:$M$10,0,MATCH(YEAR(U11),'Real Estate Taxes'!$C$2:$M$2,0))/12,0)</f>
        <v>16666.666666666668</v>
      </c>
      <c r="V76" s="99" cm="1">
        <f t="array" ref="V76">IF(AND(V$11&gt;$K76,EOMONTH($M76,0)&gt;=V$11),INDEX('Real Estate Taxes'!$C$10:$M$10,0,MATCH(YEAR(V11),'Real Estate Taxes'!$C$2:$M$2,0))/12,0)</f>
        <v>16666.666666666668</v>
      </c>
      <c r="W76" s="99" cm="1">
        <f t="array" ref="W76">IF(AND(W$11&gt;$K76,EOMONTH($M76,0)&gt;=W$11),INDEX('Real Estate Taxes'!$C$10:$M$10,0,MATCH(YEAR(W11),'Real Estate Taxes'!$C$2:$M$2,0))/12,0)</f>
        <v>16666.666666666668</v>
      </c>
      <c r="X76" s="99" cm="1">
        <f t="array" ref="X76">IF(AND(X$11&gt;$K76,EOMONTH($M76,0)&gt;=X$11),INDEX('Real Estate Taxes'!$C$10:$M$10,0,MATCH(YEAR(X11),'Real Estate Taxes'!$C$2:$M$2,0))/12,0)</f>
        <v>16666.666666666668</v>
      </c>
      <c r="Y76" s="99" cm="1">
        <f t="array" ref="Y76">IF(AND(Y$11&gt;$K76,EOMONTH($M76,0)&gt;=Y$11),INDEX('Real Estate Taxes'!$C$10:$M$10,0,MATCH(YEAR(Y11),'Real Estate Taxes'!$C$2:$M$2,0))/12,0)</f>
        <v>16666.666666666668</v>
      </c>
      <c r="Z76" s="99" cm="1">
        <f t="array" ref="Z76">IF(AND(Z$11&gt;$K76,EOMONTH($M76,0)&gt;=Z$11),INDEX('Real Estate Taxes'!$C$10:$M$10,0,MATCH(YEAR(Z11),'Real Estate Taxes'!$C$2:$M$2,0))/12,0)</f>
        <v>16666.666666666668</v>
      </c>
      <c r="AA76" s="99" cm="1">
        <f t="array" ref="AA76">IF(AND(AA$11&gt;$K76,EOMONTH($M76,0)&gt;=AA$11),INDEX('Real Estate Taxes'!$C$10:$M$10,0,MATCH(YEAR(AA11),'Real Estate Taxes'!$C$2:$M$2,0))/12,0)</f>
        <v>16666.666666666668</v>
      </c>
      <c r="AB76" s="99" cm="1">
        <f t="array" ref="AB76">IF(AND(AB$11&gt;$K76,EOMONTH($M76,0)&gt;=AB$11),INDEX('Real Estate Taxes'!$C$10:$M$10,0,MATCH(YEAR(AB11),'Real Estate Taxes'!$C$2:$M$2,0))/12,0)</f>
        <v>16666.666666666668</v>
      </c>
      <c r="AC76" s="99" cm="1">
        <f t="array" ref="AC76">IF(AND(AC$11&gt;$K76,EOMONTH($M76,0)&gt;=AC$11),INDEX('Real Estate Taxes'!$C$10:$M$10,0,MATCH(YEAR(AC11),'Real Estate Taxes'!$C$2:$M$2,0))/12,0)</f>
        <v>16666.666666666668</v>
      </c>
      <c r="AD76" s="99" cm="1">
        <f t="array" ref="AD76">IF(AND(AD$11&gt;$K76,EOMONTH($M76,0)&gt;=AD$11),INDEX('Real Estate Taxes'!$C$10:$M$10,0,MATCH(YEAR(AD11),'Real Estate Taxes'!$C$2:$M$2,0))/12,0)</f>
        <v>16666.666666666668</v>
      </c>
      <c r="AE76" s="99" cm="1">
        <f t="array" ref="AE76">IF(AND(AE$11&gt;$K76,EOMONTH($M76,0)&gt;=AE$11),INDEX('Real Estate Taxes'!$C$10:$M$10,0,MATCH(YEAR(AE11),'Real Estate Taxes'!$C$2:$M$2,0))/12,0)</f>
        <v>16666.666666666668</v>
      </c>
      <c r="AF76" s="99" cm="1">
        <f t="array" ref="AF76">IF(AND(AF$11&gt;$K76,EOMONTH($M76,0)&gt;=AF$11),INDEX('Real Estate Taxes'!$C$10:$M$10,0,MATCH(YEAR(AF11),'Real Estate Taxes'!$C$2:$M$2,0))/12,0)</f>
        <v>16666.666666666668</v>
      </c>
      <c r="AG76" s="99" cm="1">
        <f t="array" ref="AG76">IF(AND(AG$11&gt;$K76,EOMONTH($M76,0)&gt;=AG$11),INDEX('Real Estate Taxes'!$C$10:$M$10,0,MATCH(YEAR(AG11),'Real Estate Taxes'!$C$2:$M$2,0))/12,0)</f>
        <v>16666.666666666668</v>
      </c>
      <c r="AH76" s="99" cm="1">
        <f t="array" ref="AH76">IF(AND(AH$11&gt;$K76,EOMONTH($M76,0)&gt;=AH$11),INDEX('Real Estate Taxes'!$C$10:$M$10,0,MATCH(YEAR(AH11),'Real Estate Taxes'!$C$2:$M$2,0))/12,0)</f>
        <v>16666.666666666668</v>
      </c>
      <c r="AI76" s="99" cm="1">
        <f t="array" ref="AI76">IF(AND(AI$11&gt;$K76,EOMONTH($M76,0)&gt;=AI$11),INDEX('Real Estate Taxes'!$C$10:$M$10,0,MATCH(YEAR(AI11),'Real Estate Taxes'!$C$2:$M$2,0))/12,0)</f>
        <v>16666.666666666668</v>
      </c>
      <c r="AJ76" s="99" cm="1">
        <f t="array" ref="AJ76">IF(AND(AJ$11&gt;$K76,EOMONTH($M76,0)&gt;=AJ$11),INDEX('Real Estate Taxes'!$C$10:$M$10,0,MATCH(YEAR(AJ11),'Real Estate Taxes'!$C$2:$M$2,0))/12,0)</f>
        <v>83333.333333333328</v>
      </c>
      <c r="AK76" s="99" cm="1">
        <f t="array" ref="AK76">IF(AND(AK$11&gt;$K76,EOMONTH($M76,0)&gt;=AK$11),INDEX('Real Estate Taxes'!$C$10:$M$10,0,MATCH(YEAR(AK11),'Real Estate Taxes'!$C$2:$M$2,0))/12,0)</f>
        <v>83333.333333333328</v>
      </c>
      <c r="AL76" s="99" cm="1">
        <f t="array" ref="AL76">IF(AND(AL$11&gt;$K76,EOMONTH($M76,0)&gt;=AL$11),INDEX('Real Estate Taxes'!$C$10:$M$10,0,MATCH(YEAR(AL11),'Real Estate Taxes'!$C$2:$M$2,0))/12,0)</f>
        <v>83333.333333333328</v>
      </c>
      <c r="AM76" s="99" cm="1">
        <f t="array" ref="AM76">IF(AND(AM$11&gt;$K76,EOMONTH($M76,0)&gt;=AM$11),INDEX('Real Estate Taxes'!$C$10:$M$10,0,MATCH(YEAR(AM11),'Real Estate Taxes'!$C$2:$M$2,0))/12,0)</f>
        <v>83333.333333333328</v>
      </c>
      <c r="AN76" s="99" cm="1">
        <f t="array" ref="AN76">IF(AND(AN$11&gt;$K76,EOMONTH($M76,0)&gt;=AN$11),INDEX('Real Estate Taxes'!$C$10:$M$10,0,MATCH(YEAR(AN11),'Real Estate Taxes'!$C$2:$M$2,0))/12,0)</f>
        <v>83333.333333333328</v>
      </c>
      <c r="AO76" s="99" cm="1">
        <f t="array" ref="AO76">IF(AND(AO$11&gt;$K76,EOMONTH($M76,0)&gt;=AO$11),INDEX('Real Estate Taxes'!$C$10:$M$10,0,MATCH(YEAR(AO11),'Real Estate Taxes'!$C$2:$M$2,0))/12,0)</f>
        <v>0</v>
      </c>
      <c r="AP76" s="99" cm="1">
        <f t="array" ref="AP76">IF(AND(AP$11&gt;$K76,EOMONTH($M76,0)&gt;=AP$11),INDEX('Real Estate Taxes'!$C$10:$M$10,0,MATCH(YEAR(AP11),'Real Estate Taxes'!$C$2:$M$2,0))/12,0)</f>
        <v>0</v>
      </c>
      <c r="AQ76" s="99" cm="1">
        <f t="array" ref="AQ76">IF(AND(AQ$11&gt;$K76,EOMONTH($M76,0)&gt;=AQ$11),INDEX('Real Estate Taxes'!$C$10:$M$10,0,MATCH(YEAR(AQ11),'Real Estate Taxes'!$C$2:$M$2,0))/12,0)</f>
        <v>0</v>
      </c>
      <c r="AR76" s="99" cm="1">
        <f t="array" ref="AR76">IF(AND(AR$11&gt;$K76,EOMONTH($M76,0)&gt;=AR$11),INDEX('Real Estate Taxes'!$C$10:$M$10,0,MATCH(YEAR(AR11),'Real Estate Taxes'!$C$2:$M$2,0))/12,0)</f>
        <v>0</v>
      </c>
      <c r="AS76" s="99" cm="1">
        <f t="array" ref="AS76">IF(AND(AS$11&gt;$K76,EOMONTH($M76,0)&gt;=AS$11),INDEX('Real Estate Taxes'!$C$10:$M$10,0,MATCH(YEAR(AS11),'Real Estate Taxes'!$C$2:$M$2,0))/12,0)</f>
        <v>0</v>
      </c>
      <c r="AT76" s="99" cm="1">
        <f t="array" ref="AT76">IF(AND(AT$11&gt;$K76,EOMONTH($M76,0)&gt;=AT$11),INDEX('Real Estate Taxes'!$C$10:$M$10,0,MATCH(YEAR(AT11),'Real Estate Taxes'!$C$2:$M$2,0))/12,0)</f>
        <v>0</v>
      </c>
      <c r="AU76" s="99" cm="1">
        <f t="array" ref="AU76">IF(AND(AU$11&gt;$K76,EOMONTH($M76,0)&gt;=AU$11),INDEX('Real Estate Taxes'!$C$10:$M$10,0,MATCH(YEAR(AU11),'Real Estate Taxes'!$C$2:$M$2,0))/12,0)</f>
        <v>0</v>
      </c>
      <c r="AV76" s="99" cm="1">
        <f t="array" ref="AV76">IF(AND(AV$11&gt;$K76,EOMONTH($M76,0)&gt;=AV$11),INDEX('Real Estate Taxes'!$C$10:$M$10,0,MATCH(YEAR(AV11),'Real Estate Taxes'!$C$2:$M$2,0))/12,0)</f>
        <v>0</v>
      </c>
      <c r="AW76" s="99" cm="1">
        <f t="array" ref="AW76">IF(AND(AW$11&gt;$K76,EOMONTH($M76,0)&gt;=AW$11),INDEX('Real Estate Taxes'!$C$10:$M$10,0,MATCH(YEAR(AW11),'Real Estate Taxes'!$C$2:$M$2,0))/12,0)</f>
        <v>0</v>
      </c>
      <c r="AX76" s="99" cm="1">
        <f t="array" ref="AX76">IF(AND(AX$11&gt;$K76,EOMONTH($M76,0)&gt;=AX$11),INDEX('Real Estate Taxes'!$C$10:$M$10,0,MATCH(YEAR(AX11),'Real Estate Taxes'!$C$2:$M$2,0))/12,0)</f>
        <v>0</v>
      </c>
      <c r="AY76" s="99" cm="1">
        <f t="array" ref="AY76">IF(AND(AY$11&gt;$K76,EOMONTH($M76,0)&gt;=AY$11),INDEX('Real Estate Taxes'!$C$10:$M$10,0,MATCH(YEAR(AY11),'Real Estate Taxes'!$C$2:$M$2,0))/12,0)</f>
        <v>0</v>
      </c>
      <c r="AZ76" s="99" cm="1">
        <f t="array" ref="AZ76">IF(AND(AZ$11&gt;$K76,EOMONTH($M76,0)&gt;=AZ$11),INDEX('Real Estate Taxes'!$C$10:$M$10,0,MATCH(YEAR(AZ11),'Real Estate Taxes'!$C$2:$M$2,0))/12,0)</f>
        <v>0</v>
      </c>
      <c r="BA76" s="99" cm="1">
        <f t="array" ref="BA76">IF(AND(BA$11&gt;$K76,EOMONTH($M76,0)&gt;=BA$11),INDEX('Real Estate Taxes'!$C$10:$M$10,0,MATCH(YEAR(BA11),'Real Estate Taxes'!$C$2:$M$2,0))/12,0)</f>
        <v>0</v>
      </c>
      <c r="BB76" s="99" cm="1">
        <f t="array" ref="BB76">IF(AND(BB$11&gt;$K76,EOMONTH($M76,0)&gt;=BB$11),INDEX('Real Estate Taxes'!$C$10:$M$10,0,MATCH(YEAR(BB11),'Real Estate Taxes'!$C$2:$M$2,0))/12,0)</f>
        <v>0</v>
      </c>
      <c r="BC76" s="99" cm="1">
        <f t="array" ref="BC76">IF(AND(BC$11&gt;$K76,EOMONTH($M76,0)&gt;=BC$11),INDEX('Real Estate Taxes'!$C$10:$M$10,0,MATCH(YEAR(BC11),'Real Estate Taxes'!$C$2:$M$2,0))/12,0)</f>
        <v>0</v>
      </c>
      <c r="BD76" s="99" cm="1">
        <f t="array" ref="BD76">IF(AND(BD$11&gt;$K76,EOMONTH($M76,0)&gt;=BD$11),INDEX('Real Estate Taxes'!$C$10:$M$10,0,MATCH(YEAR(BD11),'Real Estate Taxes'!$C$2:$M$2,0))/12,0)</f>
        <v>0</v>
      </c>
      <c r="BE76" s="99" cm="1">
        <f t="array" ref="BE76">IF(AND(BE$11&gt;$K76,EOMONTH($M76,0)&gt;=BE$11),INDEX('Real Estate Taxes'!$C$10:$M$10,0,MATCH(YEAR(BE11),'Real Estate Taxes'!$C$2:$M$2,0))/12,0)</f>
        <v>0</v>
      </c>
      <c r="BF76" s="99" cm="1">
        <f t="array" ref="BF76">IF(AND(BF$11&gt;$K76,EOMONTH($M76,0)&gt;=BF$11),INDEX('Real Estate Taxes'!$C$10:$M$10,0,MATCH(YEAR(BF11),'Real Estate Taxes'!$C$2:$M$2,0))/12,0)</f>
        <v>0</v>
      </c>
      <c r="BG76" s="99" cm="1">
        <f t="array" ref="BG76">IF(AND(BG$11&gt;$K76,EOMONTH($M76,0)&gt;=BG$11),INDEX('Real Estate Taxes'!$C$10:$M$10,0,MATCH(YEAR(BG11),'Real Estate Taxes'!$C$2:$M$2,0))/12,0)</f>
        <v>0</v>
      </c>
      <c r="BH76" s="99" cm="1">
        <f t="array" ref="BH76">IF(AND(BH$11&gt;$K76,EOMONTH($M76,0)&gt;=BH$11),INDEX('Real Estate Taxes'!$C$10:$M$10,0,MATCH(YEAR(BH11),'Real Estate Taxes'!$C$2:$M$2,0))/12,0)</f>
        <v>0</v>
      </c>
      <c r="BI76" s="99" cm="1">
        <f t="array" ref="BI76">IF(AND(BI$11&gt;$K76,EOMONTH($M76,0)&gt;=BI$11),INDEX('Real Estate Taxes'!$C$10:$M$10,0,MATCH(YEAR(BI11),'Real Estate Taxes'!$C$2:$M$2,0))/12,0)</f>
        <v>0</v>
      </c>
      <c r="BJ76" s="99" cm="1">
        <f t="array" ref="BJ76">IF(AND(BJ$11&gt;$K76,EOMONTH($M76,0)&gt;=BJ$11),INDEX('Real Estate Taxes'!$C$10:$M$10,0,MATCH(YEAR(BJ11),'Real Estate Taxes'!$C$2:$M$2,0))/12,0)</f>
        <v>0</v>
      </c>
      <c r="BK76" s="99" cm="1">
        <f t="array" ref="BK76">IF(AND(BK$11&gt;$K76,EOMONTH($M76,0)&gt;=BK$11),INDEX('Real Estate Taxes'!$C$10:$M$10,0,MATCH(YEAR(BK11),'Real Estate Taxes'!$C$2:$M$2,0))/12,0)</f>
        <v>0</v>
      </c>
      <c r="BL76" s="99" cm="1">
        <f t="array" ref="BL76">IF(AND(BL$11&gt;$K76,EOMONTH($M76,0)&gt;=BL$11),INDEX('Real Estate Taxes'!$C$10:$M$10,0,MATCH(YEAR(BL11),'Real Estate Taxes'!$C$2:$M$2,0))/12,0)</f>
        <v>0</v>
      </c>
      <c r="BM76" s="99" cm="1">
        <f t="array" ref="BM76">IF(AND(BM$11&gt;$K76,EOMONTH($M76,0)&gt;=BM$11),INDEX('Real Estate Taxes'!$C$10:$M$10,0,MATCH(YEAR(BM11),'Real Estate Taxes'!$C$2:$M$2,0))/12,0)</f>
        <v>0</v>
      </c>
      <c r="BN76" s="99" cm="1">
        <f t="array" ref="BN76">IF(AND(BN$11&gt;$K76,EOMONTH($M76,0)&gt;=BN$11),INDEX('Real Estate Taxes'!$C$10:$M$10,0,MATCH(YEAR(BN11),'Real Estate Taxes'!$C$2:$M$2,0))/12,0)</f>
        <v>0</v>
      </c>
      <c r="BO76" s="99" cm="1">
        <f t="array" ref="BO76">IF(AND(BO$11&gt;$K76,EOMONTH($M76,0)&gt;=BO$11),INDEX('Real Estate Taxes'!$C$10:$M$10,0,MATCH(YEAR(BO11),'Real Estate Taxes'!$C$2:$M$2,0))/12,0)</f>
        <v>0</v>
      </c>
      <c r="BP76" s="99" cm="1">
        <f t="array" ref="BP76">IF(AND(BP$11&gt;$K76,EOMONTH($M76,0)&gt;=BP$11),INDEX('Real Estate Taxes'!$C$10:$M$10,0,MATCH(YEAR(BP11),'Real Estate Taxes'!$C$2:$M$2,0))/12,0)</f>
        <v>0</v>
      </c>
      <c r="BQ76" s="99" cm="1">
        <f t="array" ref="BQ76">IF(AND(BQ$11&gt;$K76,EOMONTH($M76,0)&gt;=BQ$11),INDEX('Real Estate Taxes'!$C$10:$M$10,0,MATCH(YEAR(BQ11),'Real Estate Taxes'!$C$2:$M$2,0))/12,0)</f>
        <v>0</v>
      </c>
      <c r="BR76" s="99" cm="1">
        <f t="array" ref="BR76">IF(AND(BR$11&gt;$K76,EOMONTH($M76,0)&gt;=BR$11),INDEX('Real Estate Taxes'!$C$10:$M$10,0,MATCH(YEAR(BR11),'Real Estate Taxes'!$C$2:$M$2,0))/12,0)</f>
        <v>0</v>
      </c>
      <c r="BS76" s="99" cm="1">
        <f t="array" ref="BS76">IF(AND(BS$11&gt;$K76,EOMONTH($M76,0)&gt;=BS$11),INDEX('Real Estate Taxes'!$C$10:$M$10,0,MATCH(YEAR(BS11),'Real Estate Taxes'!$C$2:$M$2,0))/12,0)</f>
        <v>0</v>
      </c>
      <c r="BT76" s="99" cm="1">
        <f t="array" ref="BT76">IF(AND(BT$11&gt;$K76,EOMONTH($M76,0)&gt;=BT$11),INDEX('Real Estate Taxes'!$C$10:$M$10,0,MATCH(YEAR(BT11),'Real Estate Taxes'!$C$2:$M$2,0))/12,0)</f>
        <v>0</v>
      </c>
      <c r="BU76" s="99" cm="1">
        <f t="array" ref="BU76">IF(AND(BU$11&gt;$K76,EOMONTH($M76,0)&gt;=BU$11),INDEX('Real Estate Taxes'!$C$10:$M$10,0,MATCH(YEAR(BU11),'Real Estate Taxes'!$C$2:$M$2,0))/12,0)</f>
        <v>0</v>
      </c>
      <c r="BV76" s="99" cm="1">
        <f t="array" ref="BV76">IF(AND(BV$11&gt;$K76,EOMONTH($M76,0)&gt;=BV$11),INDEX('Real Estate Taxes'!$C$10:$M$10,0,MATCH(YEAR(BV11),'Real Estate Taxes'!$C$2:$M$2,0))/12,0)</f>
        <v>0</v>
      </c>
      <c r="BW76" s="99" cm="1">
        <f t="array" ref="BW76">IF(AND(BW$11&gt;$K76,EOMONTH($M76,0)&gt;=BW$11),INDEX('Real Estate Taxes'!$C$10:$M$10,0,MATCH(YEAR(BW11),'Real Estate Taxes'!$C$2:$M$2,0))/12,0)</f>
        <v>0</v>
      </c>
      <c r="BX76" s="99" cm="1">
        <f t="array" ref="BX76">IF(AND(BX$11&gt;$K76,EOMONTH($M76,0)&gt;=BX$11),INDEX('Real Estate Taxes'!$C$10:$M$10,0,MATCH(YEAR(BX11),'Real Estate Taxes'!$C$2:$M$2,0))/12,0)</f>
        <v>0</v>
      </c>
      <c r="BY76" s="99" cm="1">
        <f t="array" ref="BY76">IF(AND(BY$11&gt;$K76,EOMONTH($M76,0)&gt;=BY$11),INDEX('Real Estate Taxes'!$C$10:$M$10,0,MATCH(YEAR(BY11),'Real Estate Taxes'!$C$2:$M$2,0))/12,0)</f>
        <v>0</v>
      </c>
      <c r="BZ76" s="99" cm="1">
        <f t="array" ref="BZ76">IF(AND(BZ$11&gt;$K76,EOMONTH($M76,0)&gt;=BZ$11),INDEX('Real Estate Taxes'!$C$10:$M$10,0,MATCH(YEAR(BZ11),'Real Estate Taxes'!$C$2:$M$2,0))/12,0)</f>
        <v>0</v>
      </c>
      <c r="CA76" s="99" cm="1">
        <f t="array" ref="CA76">IF(AND(CA$11&gt;$K76,EOMONTH($M76,0)&gt;=CA$11),INDEX('Real Estate Taxes'!$C$10:$M$10,0,MATCH(YEAR(CA11),'Real Estate Taxes'!$C$2:$M$2,0))/12,0)</f>
        <v>0</v>
      </c>
      <c r="CB76" s="99" cm="1">
        <f t="array" ref="CB76">IF(AND(CB$11&gt;$K76,EOMONTH($M76,0)&gt;=CB$11),INDEX('Real Estate Taxes'!$C$10:$M$10,0,MATCH(YEAR(CB11),'Real Estate Taxes'!$C$2:$M$2,0))/12,0)</f>
        <v>0</v>
      </c>
      <c r="CC76" s="99" cm="1">
        <f t="array" ref="CC76">IF(AND(CC$11&gt;$K76,EOMONTH($M76,0)&gt;=CC$11),INDEX('Real Estate Taxes'!$C$10:$M$10,0,MATCH(YEAR(CC11),'Real Estate Taxes'!$C$2:$M$2,0))/12,0)</f>
        <v>0</v>
      </c>
      <c r="CD76" s="99" cm="1">
        <f t="array" ref="CD76">IF(AND(CD$11&gt;$K76,EOMONTH($M76,0)&gt;=CD$11),INDEX('Real Estate Taxes'!$C$10:$M$10,0,MATCH(YEAR(CD11),'Real Estate Taxes'!$C$2:$M$2,0))/12,0)</f>
        <v>0</v>
      </c>
      <c r="CE76" s="99" cm="1">
        <f t="array" ref="CE76">IF(AND(CE$11&gt;$K76,EOMONTH($M76,0)&gt;=CE$11),INDEX('Real Estate Taxes'!$C$10:$M$10,0,MATCH(YEAR(CE11),'Real Estate Taxes'!$C$2:$M$2,0))/12,0)</f>
        <v>0</v>
      </c>
      <c r="CF76" s="99" cm="1">
        <f t="array" ref="CF76">IF(AND(CF$11&gt;$K76,EOMONTH($M76,0)&gt;=CF$11),INDEX('Real Estate Taxes'!$C$10:$M$10,0,MATCH(YEAR(CF11),'Real Estate Taxes'!$C$2:$M$2,0))/12,0)</f>
        <v>0</v>
      </c>
      <c r="CG76" s="99" cm="1">
        <f t="array" ref="CG76">IF(AND(CG$11&gt;$K76,EOMONTH($M76,0)&gt;=CG$11),INDEX('Real Estate Taxes'!$C$10:$M$10,0,MATCH(YEAR(CG11),'Real Estate Taxes'!$C$2:$M$2,0))/12,0)</f>
        <v>0</v>
      </c>
      <c r="CH76" s="99" cm="1">
        <f t="array" ref="CH76">IF(AND(CH$11&gt;$K76,EOMONTH($M76,0)&gt;=CH$11),INDEX('Real Estate Taxes'!$C$10:$M$10,0,MATCH(YEAR(CH11),'Real Estate Taxes'!$C$2:$M$2,0))/12,0)</f>
        <v>0</v>
      </c>
      <c r="CI76" s="99" cm="1">
        <f t="array" ref="CI76">IF(AND(CI$11&gt;$K76,EOMONTH($M76,0)&gt;=CI$11),INDEX('Real Estate Taxes'!$C$10:$M$10,0,MATCH(YEAR(CI11),'Real Estate Taxes'!$C$2:$M$2,0))/12,0)</f>
        <v>0</v>
      </c>
      <c r="CJ76" s="99" cm="1">
        <f t="array" ref="CJ76">IF(AND(CJ$11&gt;$K76,EOMONTH($M76,0)&gt;=CJ$11),INDEX('Real Estate Taxes'!$C$10:$M$10,0,MATCH(YEAR(CJ11),'Real Estate Taxes'!$C$2:$M$2,0))/12,0)</f>
        <v>0</v>
      </c>
      <c r="CK76" s="99" cm="1">
        <f t="array" ref="CK76">IF(AND(CK$11&gt;$K76,EOMONTH($M76,0)&gt;=CK$11),INDEX('Real Estate Taxes'!$C$10:$M$10,0,MATCH(YEAR(CK11),'Real Estate Taxes'!$C$2:$M$2,0))/12,0)</f>
        <v>0</v>
      </c>
      <c r="CL76" s="99" cm="1">
        <f t="array" ref="CL76">IF(AND(CL$11&gt;$K76,EOMONTH($M76,0)&gt;=CL$11),INDEX('Real Estate Taxes'!$C$10:$M$10,0,MATCH(YEAR(CL11),'Real Estate Taxes'!$C$2:$M$2,0))/12,0)</f>
        <v>0</v>
      </c>
      <c r="CM76" s="99" cm="1">
        <f t="array" ref="CM76">IF(AND(CM$11&gt;$K76,EOMONTH($M76,0)&gt;=CM$11),INDEX('Real Estate Taxes'!$C$10:$M$10,0,MATCH(YEAR(CM11),'Real Estate Taxes'!$C$2:$M$2,0))/12,0)</f>
        <v>0</v>
      </c>
      <c r="CN76" s="99" cm="1">
        <f t="array" ref="CN76">IF(AND(CN$11&gt;$K76,EOMONTH($M76,0)&gt;=CN$11),INDEX('Real Estate Taxes'!$C$10:$M$10,0,MATCH(YEAR(CN11),'Real Estate Taxes'!$C$2:$M$2,0))/12,0)</f>
        <v>0</v>
      </c>
      <c r="CO76" s="99" cm="1">
        <f t="array" ref="CO76">IF(AND(CO$11&gt;$K76,EOMONTH($M76,0)&gt;=CO$11),INDEX('Real Estate Taxes'!$C$10:$M$10,0,MATCH(YEAR(CO11),'Real Estate Taxes'!$C$2:$M$2,0))/12,0)</f>
        <v>0</v>
      </c>
      <c r="CP76" s="99" cm="1">
        <f t="array" ref="CP76">IF(AND(CP$11&gt;$K76,EOMONTH($M76,0)&gt;=CP$11),INDEX('Real Estate Taxes'!$C$10:$M$10,0,MATCH(YEAR(CP11),'Real Estate Taxes'!$C$2:$M$2,0))/12,0)</f>
        <v>0</v>
      </c>
      <c r="CQ76" s="99" cm="1">
        <f t="array" ref="CQ76">IF(AND(CQ$11&gt;$K76,EOMONTH($M76,0)&gt;=CQ$11),INDEX('Real Estate Taxes'!$C$10:$M$10,0,MATCH(YEAR(CQ11),'Real Estate Taxes'!$C$2:$M$2,0))/12,0)</f>
        <v>0</v>
      </c>
      <c r="CR76" s="99" cm="1">
        <f t="array" ref="CR76">IF(AND(CR$11&gt;$K76,EOMONTH($M76,0)&gt;=CR$11),INDEX('Real Estate Taxes'!$C$10:$M$10,0,MATCH(YEAR(CR11),'Real Estate Taxes'!$C$2:$M$2,0))/12,0)</f>
        <v>0</v>
      </c>
      <c r="CS76" s="99" cm="1">
        <f t="array" ref="CS76">IF(AND(CS$11&gt;$K76,EOMONTH($M76,0)&gt;=CS$11),INDEX('Real Estate Taxes'!$C$10:$M$10,0,MATCH(YEAR(CS11),'Real Estate Taxes'!$C$2:$M$2,0))/12,0)</f>
        <v>0</v>
      </c>
      <c r="CT76" s="99" cm="1">
        <f t="array" ref="CT76">IF(AND(CT$11&gt;$K76,EOMONTH($M76,0)&gt;=CT$11),INDEX('Real Estate Taxes'!$C$10:$M$10,0,MATCH(YEAR(CT11),'Real Estate Taxes'!$C$2:$M$2,0))/12,0)</f>
        <v>0</v>
      </c>
      <c r="CU76" s="99" cm="1">
        <f t="array" ref="CU76">IF(AND(CU$11&gt;$K76,EOMONTH($M76,0)&gt;=CU$11),INDEX('Real Estate Taxes'!$C$10:$M$10,0,MATCH(YEAR(CU11),'Real Estate Taxes'!$C$2:$M$2,0))/12,0)</f>
        <v>0</v>
      </c>
      <c r="CV76" s="99" cm="1">
        <f t="array" ref="CV76">IF(AND(CV$11&gt;$K76,EOMONTH($M76,0)&gt;=CV$11),INDEX('Real Estate Taxes'!$C$10:$M$10,0,MATCH(YEAR(CV11),'Real Estate Taxes'!$C$2:$M$2,0))/12,0)</f>
        <v>0</v>
      </c>
      <c r="CW76" s="99" cm="1">
        <f t="array" ref="CW76">IF(AND(CW$11&gt;$K76,EOMONTH($M76,0)&gt;=CW$11),INDEX('Real Estate Taxes'!$C$10:$M$10,0,MATCH(YEAR(CW11),'Real Estate Taxes'!$C$2:$M$2,0))/12,0)</f>
        <v>0</v>
      </c>
      <c r="CX76" s="99" cm="1">
        <f t="array" ref="CX76">IF(AND(CX$11&gt;$K76,EOMONTH($M76,0)&gt;=CX$11),INDEX('Real Estate Taxes'!$C$10:$M$10,0,MATCH(YEAR(CX11),'Real Estate Taxes'!$C$2:$M$2,0))/12,0)</f>
        <v>0</v>
      </c>
      <c r="CY76" s="99" cm="1">
        <f t="array" ref="CY76">IF(AND(CY$11&gt;$K76,EOMONTH($M76,0)&gt;=CY$11),INDEX('Real Estate Taxes'!$C$10:$M$10,0,MATCH(YEAR(CY11),'Real Estate Taxes'!$C$2:$M$2,0))/12,0)</f>
        <v>0</v>
      </c>
      <c r="CZ76" s="99" cm="1">
        <f t="array" ref="CZ76">IF(AND(CZ$11&gt;$K76,EOMONTH($M76,0)&gt;=CZ$11),INDEX('Real Estate Taxes'!$C$10:$M$10,0,MATCH(YEAR(CZ11),'Real Estate Taxes'!$C$2:$M$2,0))/12,0)</f>
        <v>0</v>
      </c>
      <c r="DA76" s="99" cm="1">
        <f t="array" ref="DA76">IF(AND(DA$11&gt;$K76,EOMONTH($M76,0)&gt;=DA$11),INDEX('Real Estate Taxes'!$C$10:$M$10,0,MATCH(YEAR(DA11),'Real Estate Taxes'!$C$2:$M$2,0))/12,0)</f>
        <v>0</v>
      </c>
      <c r="DB76" s="99" cm="1">
        <f t="array" ref="DB76">IF(AND(DB$11&gt;$K76,EOMONTH($M76,0)&gt;=DB$11),INDEX('Real Estate Taxes'!$C$10:$M$10,0,MATCH(YEAR(DB11),'Real Estate Taxes'!$C$2:$M$2,0))/12,0)</f>
        <v>0</v>
      </c>
      <c r="DC76" s="99" cm="1">
        <f t="array" ref="DC76">IF(AND(DC$11&gt;$K76,EOMONTH($M76,0)&gt;=DC$11),INDEX('Real Estate Taxes'!$C$10:$M$10,0,MATCH(YEAR(DC11),'Real Estate Taxes'!$C$2:$M$2,0))/12,0)</f>
        <v>0</v>
      </c>
      <c r="DD76" s="99" cm="1">
        <f t="array" ref="DD76">IF(AND(DD$11&gt;$K76,EOMONTH($M76,0)&gt;=DD$11),INDEX('Real Estate Taxes'!$C$10:$M$10,0,MATCH(YEAR(DD11),'Real Estate Taxes'!$C$2:$M$2,0))/12,0)</f>
        <v>0</v>
      </c>
      <c r="DE76" s="99" cm="1">
        <f t="array" ref="DE76">IF(AND(DE$11&gt;$K76,EOMONTH($M76,0)&gt;=DE$11),INDEX('Real Estate Taxes'!$C$10:$M$10,0,MATCH(YEAR(DE11),'Real Estate Taxes'!$C$2:$M$2,0))/12,0)</f>
        <v>0</v>
      </c>
      <c r="DF76" s="99" cm="1">
        <f t="array" ref="DF76">IF(AND(DF$11&gt;$K76,EOMONTH($M76,0)&gt;=DF$11),INDEX('Real Estate Taxes'!$C$10:$M$10,0,MATCH(YEAR(DF11),'Real Estate Taxes'!$C$2:$M$2,0))/12,0)</f>
        <v>0</v>
      </c>
      <c r="DG76" s="99" cm="1">
        <f t="array" ref="DG76">IF(AND(DG$11&gt;$K76,EOMONTH($M76,0)&gt;=DG$11),INDEX('Real Estate Taxes'!$C$10:$M$10,0,MATCH(YEAR(DG11),'Real Estate Taxes'!$C$2:$M$2,0))/12,0)</f>
        <v>0</v>
      </c>
      <c r="DH76" s="99" cm="1">
        <f t="array" ref="DH76">IF(AND(DH$11&gt;$K76,EOMONTH($M76,0)&gt;=DH$11),INDEX('Real Estate Taxes'!$C$10:$M$10,0,MATCH(YEAR(DH11),'Real Estate Taxes'!$C$2:$M$2,0))/12,0)</f>
        <v>0</v>
      </c>
      <c r="DI76" s="99" cm="1">
        <f t="array" ref="DI76">IF(AND(DI$11&gt;$K76,EOMONTH($M76,0)&gt;=DI$11),INDEX('Real Estate Taxes'!$C$10:$M$10,0,MATCH(YEAR(DI11),'Real Estate Taxes'!$C$2:$M$2,0))/12,0)</f>
        <v>0</v>
      </c>
      <c r="DJ76" s="99" cm="1">
        <f t="array" ref="DJ76">IF(AND(DJ$11&gt;$K76,EOMONTH($M76,0)&gt;=DJ$11),INDEX('Real Estate Taxes'!$C$10:$M$10,0,MATCH(YEAR(DJ11),'Real Estate Taxes'!$C$2:$M$2,0))/12,0)</f>
        <v>0</v>
      </c>
      <c r="DK76" s="99" cm="1">
        <f t="array" ref="DK76">IF(AND(DK$11&gt;$K76,EOMONTH($M76,0)&gt;=DK$11),INDEX('Real Estate Taxes'!$C$10:$M$10,0,MATCH(YEAR(DK11),'Real Estate Taxes'!$C$2:$M$2,0))/12,0)</f>
        <v>0</v>
      </c>
      <c r="DL76" s="99" cm="1">
        <f t="array" ref="DL76">IF(AND(DL$11&gt;$K76,EOMONTH($M76,0)&gt;=DL$11),INDEX('Real Estate Taxes'!$C$10:$M$10,0,MATCH(YEAR(DL11),'Real Estate Taxes'!$C$2:$M$2,0))/12,0)</f>
        <v>0</v>
      </c>
      <c r="DM76" s="99" cm="1">
        <f t="array" ref="DM76">IF(AND(DM$11&gt;$K76,EOMONTH($M76,0)&gt;=DM$11),INDEX('Real Estate Taxes'!$C$10:$M$10,0,MATCH(YEAR(DM11),'Real Estate Taxes'!$C$2:$M$2,0))/12,0)</f>
        <v>0</v>
      </c>
      <c r="DN76" s="99" cm="1">
        <f t="array" ref="DN76">IF(AND(DN$11&gt;$K76,EOMONTH($M76,0)&gt;=DN$11),INDEX('Real Estate Taxes'!$C$10:$M$10,0,MATCH(YEAR(DN11),'Real Estate Taxes'!$C$2:$M$2,0))/12,0)</f>
        <v>0</v>
      </c>
      <c r="DO76" s="99" cm="1">
        <f t="array" ref="DO76">IF(AND(DO$11&gt;$K76,EOMONTH($M76,0)&gt;=DO$11),INDEX('Real Estate Taxes'!$C$10:$M$10,0,MATCH(YEAR(DO11),'Real Estate Taxes'!$C$2:$M$2,0))/12,0)</f>
        <v>0</v>
      </c>
      <c r="DP76" s="99" cm="1">
        <f t="array" ref="DP76">IF(AND(DP$11&gt;$K76,EOMONTH($M76,0)&gt;=DP$11),INDEX('Real Estate Taxes'!$C$10:$M$10,0,MATCH(YEAR(DP11),'Real Estate Taxes'!$C$2:$M$2,0))/12,0)</f>
        <v>0</v>
      </c>
      <c r="DQ76" s="99" cm="1">
        <f t="array" ref="DQ76">IF(AND(DQ$11&gt;$K76,EOMONTH($M76,0)&gt;=DQ$11),INDEX('Real Estate Taxes'!$C$10:$M$10,0,MATCH(YEAR(DQ11),'Real Estate Taxes'!$C$2:$M$2,0))/12,0)</f>
        <v>0</v>
      </c>
      <c r="DR76" s="99" cm="1">
        <f t="array" ref="DR76">IF(AND(DR$11&gt;$K76,EOMONTH($M76,0)&gt;=DR$11),INDEX('Real Estate Taxes'!$C$10:$M$10,0,MATCH(YEAR(DR11),'Real Estate Taxes'!$C$2:$M$2,0))/12,0)</f>
        <v>0</v>
      </c>
      <c r="DS76" s="99" cm="1">
        <f t="array" ref="DS76">IF(AND(DS$11&gt;$K76,EOMONTH($M76,0)&gt;=DS$11),INDEX('Real Estate Taxes'!$C$10:$M$10,0,MATCH(YEAR(DS11),'Real Estate Taxes'!$C$2:$M$2,0))/12,0)</f>
        <v>0</v>
      </c>
      <c r="DT76" s="99" cm="1">
        <f t="array" ref="DT76">IF(AND(DT$11&gt;$K76,EOMONTH($M76,0)&gt;=DT$11),INDEX('Real Estate Taxes'!$C$10:$M$10,0,MATCH(YEAR(DT11),'Real Estate Taxes'!$C$2:$M$2,0))/12,0)</f>
        <v>0</v>
      </c>
      <c r="DU76" s="99" cm="1">
        <f t="array" ref="DU76">IF(AND(DU$11&gt;$K76,EOMONTH($M76,0)&gt;=DU$11),INDEX('Real Estate Taxes'!$C$10:$M$10,0,MATCH(YEAR(DU11),'Real Estate Taxes'!$C$2:$M$2,0))/12,0)</f>
        <v>0</v>
      </c>
      <c r="DV76" s="99" cm="1">
        <f t="array" ref="DV76">IF(AND(DV$11&gt;$K76,EOMONTH($M76,0)&gt;=DV$11),INDEX('Real Estate Taxes'!$C$10:$M$10,0,MATCH(YEAR(DV11),'Real Estate Taxes'!$C$2:$M$2,0))/12,0)</f>
        <v>0</v>
      </c>
      <c r="DW76" s="99" cm="1">
        <f t="array" ref="DW76">IF(AND(DW$11&gt;$K76,EOMONTH($M76,0)&gt;=DW$11),INDEX('Real Estate Taxes'!$C$10:$M$10,0,MATCH(YEAR(DW11),'Real Estate Taxes'!$C$2:$M$2,0))/12,0)</f>
        <v>0</v>
      </c>
      <c r="DX76" s="99" cm="1">
        <f t="array" ref="DX76">IF(AND(DX$11&gt;$K76,EOMONTH($M76,0)&gt;=DX$11),INDEX('Real Estate Taxes'!$C$10:$M$10,0,MATCH(YEAR(DX11),'Real Estate Taxes'!$C$2:$M$2,0))/12,0)</f>
        <v>0</v>
      </c>
      <c r="DY76" s="99" cm="1">
        <f t="array" ref="DY76">IF(AND(DY$11&gt;$K76,EOMONTH($M76,0)&gt;=DY$11),INDEX('Real Estate Taxes'!$C$10:$M$10,0,MATCH(YEAR(DY11),'Real Estate Taxes'!$C$2:$M$2,0))/12,0)</f>
        <v>0</v>
      </c>
      <c r="DZ76" s="99" cm="1">
        <f t="array" ref="DZ76">IF(AND(DZ$11&gt;$K76,EOMONTH($M76,0)&gt;=DZ$11),INDEX('Real Estate Taxes'!$C$10:$M$10,0,MATCH(YEAR(DZ11),'Real Estate Taxes'!$C$2:$M$2,0))/12,0)</f>
        <v>0</v>
      </c>
      <c r="EA76" s="99" cm="1">
        <f t="array" ref="EA76">IF(AND(EA$11&gt;$K76,EOMONTH($M76,0)&gt;=EA$11),INDEX('Real Estate Taxes'!$C$10:$M$10,0,MATCH(YEAR(EA11),'Real Estate Taxes'!$C$2:$M$2,0))/12,0)</f>
        <v>0</v>
      </c>
      <c r="EB76" s="99" cm="1">
        <f t="array" ref="EB76">IF(AND(EB$11&gt;$K76,EOMONTH($M76,0)&gt;=EB$11),INDEX('Real Estate Taxes'!$C$10:$M$10,0,MATCH(YEAR(EB11),'Real Estate Taxes'!$C$2:$M$2,0))/12,0)</f>
        <v>0</v>
      </c>
      <c r="EC76" s="99" cm="1">
        <f t="array" ref="EC76">IF(AND(EC$11&gt;$K76,EOMONTH($M76,0)&gt;=EC$11),INDEX('Real Estate Taxes'!$C$10:$M$10,0,MATCH(YEAR(EC11),'Real Estate Taxes'!$C$2:$M$2,0))/12,0)</f>
        <v>0</v>
      </c>
      <c r="ED76" s="99" cm="1">
        <f t="array" ref="ED76">IF(AND(ED$11&gt;$K76,EOMONTH($M76,0)&gt;=ED$11),INDEX('Real Estate Taxes'!$C$10:$M$10,0,MATCH(YEAR(ED11),'Real Estate Taxes'!$C$2:$M$2,0))/12,0)</f>
        <v>0</v>
      </c>
      <c r="EE76" s="99" cm="1">
        <f t="array" ref="EE76">IF(AND(EE$11&gt;$K76,EOMONTH($M76,0)&gt;=EE$11),INDEX('Real Estate Taxes'!$C$10:$M$10,0,MATCH(YEAR(EE11),'Real Estate Taxes'!$C$2:$M$2,0))/12,0)</f>
        <v>0</v>
      </c>
      <c r="EF76" s="99" cm="1">
        <f t="array" ref="EF76">IF(AND(EF$11&gt;$K76,EOMONTH($M76,0)&gt;=EF$11),INDEX('Real Estate Taxes'!$C$10:$M$10,0,MATCH(YEAR(EF11),'Real Estate Taxes'!$C$2:$M$2,0))/12,0)</f>
        <v>0</v>
      </c>
      <c r="EG76" s="99" cm="1">
        <f t="array" ref="EG76">IF(AND(EG$11&gt;$K76,EOMONTH($M76,0)&gt;=EG$11),INDEX('Real Estate Taxes'!$C$10:$M$10,0,MATCH(YEAR(EG11),'Real Estate Taxes'!$C$2:$M$2,0))/12,0)</f>
        <v>0</v>
      </c>
    </row>
    <row r="77" spans="2:137">
      <c r="B77" s="157" t="s">
        <v>646</v>
      </c>
      <c r="F77" s="71">
        <v>0</v>
      </c>
      <c r="G77" s="105">
        <f t="shared" si="27"/>
        <v>0</v>
      </c>
      <c r="H77" s="99">
        <f>F77/Assumptions!$D$60</f>
        <v>0</v>
      </c>
      <c r="I77" s="32">
        <f t="shared" ca="1" si="28"/>
        <v>0</v>
      </c>
      <c r="K77" s="73">
        <f>Assumptions!$D$16</f>
        <v>46204</v>
      </c>
      <c r="L77" s="155">
        <f>Assumptions!$D$17</f>
        <v>23</v>
      </c>
      <c r="M77" s="149">
        <f t="shared" si="29"/>
        <v>46874</v>
      </c>
      <c r="N77" s="70" t="s">
        <v>400</v>
      </c>
      <c r="O77" s="71">
        <v>0</v>
      </c>
      <c r="P77" s="1" t="str">
        <f t="shared" ref="P77:P92" si="34">IF(SUM(Q77:EG77)&lt;&gt;F77,"X","")</f>
        <v/>
      </c>
      <c r="Q77" s="99">
        <f t="shared" si="30"/>
        <v>0</v>
      </c>
      <c r="R77" s="99">
        <f>IF($N77="Equal",IF(AND(R$11&gt;$K77,EOMONTH($M77,0)&gt;=R$11),($F77-$O77)/$L77,0),IFERROR(($F77-$O77)*INDEX('S-Curve'!$C$3:$AM$39,MATCH('Development Costs'!$L77,'S-Curve'!$C$3:$C$39,0),MATCH(DATEDIF('Development Costs'!$K77,'Development Costs'!R$11,"m")+1,'S-Curve'!$C$3:$AM$3,0)),0))</f>
        <v>0</v>
      </c>
      <c r="S77" s="99">
        <f>IF($N77="Equal",IF(AND(S$11&gt;$K77,EOMONTH($M77,0)&gt;=S$11),($F77-$O77)/$L77,0),IFERROR(($F77-$O77)*INDEX('S-Curve'!$C$3:$AM$39,MATCH('Development Costs'!$L77,'S-Curve'!$C$3:$C$39,0),MATCH(DATEDIF('Development Costs'!$K77,'Development Costs'!S$11,"m")+1,'S-Curve'!$C$3:$AM$3,0)),0))</f>
        <v>0</v>
      </c>
      <c r="T77" s="99">
        <f>IF($N77="Equal",IF(AND(T$11&gt;$K77,EOMONTH($M77,0)&gt;=T$11),($F77-$O77)/$L77,0),IFERROR(($F77-$O77)*INDEX('S-Curve'!$C$3:$AM$39,MATCH('Development Costs'!$L77,'S-Curve'!$C$3:$C$39,0),MATCH(DATEDIF('Development Costs'!$K77,'Development Costs'!T$11,"m")+1,'S-Curve'!$C$3:$AM$3,0)),0))</f>
        <v>0</v>
      </c>
      <c r="U77" s="99">
        <f>IF($N77="Equal",IF(AND(U$11&gt;$K77,EOMONTH($M77,0)&gt;=U$11),($F77-$O77)/$L77,0),IFERROR(($F77-$O77)*INDEX('S-Curve'!$C$3:$AM$39,MATCH('Development Costs'!$L77,'S-Curve'!$C$3:$C$39,0),MATCH(DATEDIF('Development Costs'!$K77,'Development Costs'!U$11,"m")+1,'S-Curve'!$C$3:$AM$3,0)),0))</f>
        <v>0</v>
      </c>
      <c r="V77" s="99">
        <f>IF($N77="Equal",IF(AND(V$11&gt;$K77,EOMONTH($M77,0)&gt;=V$11),($F77-$O77)/$L77,0),IFERROR(($F77-$O77)*INDEX('S-Curve'!$C$3:$AM$39,MATCH('Development Costs'!$L77,'S-Curve'!$C$3:$C$39,0),MATCH(DATEDIF('Development Costs'!$K77,'Development Costs'!V$11,"m")+1,'S-Curve'!$C$3:$AM$3,0)),0))</f>
        <v>0</v>
      </c>
      <c r="W77" s="99">
        <f>IF($N77="Equal",IF(AND(W$11&gt;$K77,EOMONTH($M77,0)&gt;=W$11),($F77-$O77)/$L77,0),IFERROR(($F77-$O77)*INDEX('S-Curve'!$C$3:$AM$39,MATCH('Development Costs'!$L77,'S-Curve'!$C$3:$C$39,0),MATCH(DATEDIF('Development Costs'!$K77,'Development Costs'!W$11,"m")+1,'S-Curve'!$C$3:$AM$3,0)),0))</f>
        <v>0</v>
      </c>
      <c r="X77" s="99">
        <f>IF($N77="Equal",IF(AND(X$11&gt;$K77,EOMONTH($M77,0)&gt;=X$11),($F77-$O77)/$L77,0),IFERROR(($F77-$O77)*INDEX('S-Curve'!$C$3:$AM$39,MATCH('Development Costs'!$L77,'S-Curve'!$C$3:$C$39,0),MATCH(DATEDIF('Development Costs'!$K77,'Development Costs'!X$11,"m")+1,'S-Curve'!$C$3:$AM$3,0)),0))</f>
        <v>0</v>
      </c>
      <c r="Y77" s="99">
        <f>IF($N77="Equal",IF(AND(Y$11&gt;$K77,EOMONTH($M77,0)&gt;=Y$11),($F77-$O77)/$L77,0),IFERROR(($F77-$O77)*INDEX('S-Curve'!$C$3:$AM$39,MATCH('Development Costs'!$L77,'S-Curve'!$C$3:$C$39,0),MATCH(DATEDIF('Development Costs'!$K77,'Development Costs'!Y$11,"m")+1,'S-Curve'!$C$3:$AM$3,0)),0))</f>
        <v>0</v>
      </c>
      <c r="Z77" s="99">
        <f>IF($N77="Equal",IF(AND(Z$11&gt;$K77,EOMONTH($M77,0)&gt;=Z$11),($F77-$O77)/$L77,0),IFERROR(($F77-$O77)*INDEX('S-Curve'!$C$3:$AM$39,MATCH('Development Costs'!$L77,'S-Curve'!$C$3:$C$39,0),MATCH(DATEDIF('Development Costs'!$K77,'Development Costs'!Z$11,"m")+1,'S-Curve'!$C$3:$AM$3,0)),0))</f>
        <v>0</v>
      </c>
      <c r="AA77" s="99">
        <f>IF($N77="Equal",IF(AND(AA$11&gt;$K77,EOMONTH($M77,0)&gt;=AA$11),($F77-$O77)/$L77,0),IFERROR(($F77-$O77)*INDEX('S-Curve'!$C$3:$AM$39,MATCH('Development Costs'!$L77,'S-Curve'!$C$3:$C$39,0),MATCH(DATEDIF('Development Costs'!$K77,'Development Costs'!AA$11,"m")+1,'S-Curve'!$C$3:$AM$3,0)),0))</f>
        <v>0</v>
      </c>
      <c r="AB77" s="99">
        <f>IF($N77="Equal",IF(AND(AB$11&gt;$K77,EOMONTH($M77,0)&gt;=AB$11),($F77-$O77)/$L77,0),IFERROR(($F77-$O77)*INDEX('S-Curve'!$C$3:$AM$39,MATCH('Development Costs'!$L77,'S-Curve'!$C$3:$C$39,0),MATCH(DATEDIF('Development Costs'!$K77,'Development Costs'!AB$11,"m")+1,'S-Curve'!$C$3:$AM$3,0)),0))</f>
        <v>0</v>
      </c>
      <c r="AC77" s="99">
        <f>IF($N77="Equal",IF(AND(AC$11&gt;$K77,EOMONTH($M77,0)&gt;=AC$11),($F77-$O77)/$L77,0),IFERROR(($F77-$O77)*INDEX('S-Curve'!$C$3:$AM$39,MATCH('Development Costs'!$L77,'S-Curve'!$C$3:$C$39,0),MATCH(DATEDIF('Development Costs'!$K77,'Development Costs'!AC$11,"m")+1,'S-Curve'!$C$3:$AM$3,0)),0))</f>
        <v>0</v>
      </c>
      <c r="AD77" s="99">
        <f>IF($N77="Equal",IF(AND(AD$11&gt;$K77,EOMONTH($M77,0)&gt;=AD$11),($F77-$O77)/$L77,0),IFERROR(($F77-$O77)*INDEX('S-Curve'!$C$3:$AM$39,MATCH('Development Costs'!$L77,'S-Curve'!$C$3:$C$39,0),MATCH(DATEDIF('Development Costs'!$K77,'Development Costs'!AD$11,"m")+1,'S-Curve'!$C$3:$AM$3,0)),0))</f>
        <v>0</v>
      </c>
      <c r="AE77" s="99">
        <f>IF($N77="Equal",IF(AND(AE$11&gt;$K77,EOMONTH($M77,0)&gt;=AE$11),($F77-$O77)/$L77,0),IFERROR(($F77-$O77)*INDEX('S-Curve'!$C$3:$AM$39,MATCH('Development Costs'!$L77,'S-Curve'!$C$3:$C$39,0),MATCH(DATEDIF('Development Costs'!$K77,'Development Costs'!AE$11,"m")+1,'S-Curve'!$C$3:$AM$3,0)),0))</f>
        <v>0</v>
      </c>
      <c r="AF77" s="99">
        <f>IF($N77="Equal",IF(AND(AF$11&gt;$K77,EOMONTH($M77,0)&gt;=AF$11),($F77-$O77)/$L77,0),IFERROR(($F77-$O77)*INDEX('S-Curve'!$C$3:$AM$39,MATCH('Development Costs'!$L77,'S-Curve'!$C$3:$C$39,0),MATCH(DATEDIF('Development Costs'!$K77,'Development Costs'!AF$11,"m")+1,'S-Curve'!$C$3:$AM$3,0)),0))</f>
        <v>0</v>
      </c>
      <c r="AG77" s="99">
        <f>IF($N77="Equal",IF(AND(AG$11&gt;$K77,EOMONTH($M77,0)&gt;=AG$11),($F77-$O77)/$L77,0),IFERROR(($F77-$O77)*INDEX('S-Curve'!$C$3:$AM$39,MATCH('Development Costs'!$L77,'S-Curve'!$C$3:$C$39,0),MATCH(DATEDIF('Development Costs'!$K77,'Development Costs'!AG$11,"m")+1,'S-Curve'!$C$3:$AM$3,0)),0))</f>
        <v>0</v>
      </c>
      <c r="AH77" s="99">
        <f>IF($N77="Equal",IF(AND(AH$11&gt;$K77,EOMONTH($M77,0)&gt;=AH$11),($F77-$O77)/$L77,0),IFERROR(($F77-$O77)*INDEX('S-Curve'!$C$3:$AM$39,MATCH('Development Costs'!$L77,'S-Curve'!$C$3:$C$39,0),MATCH(DATEDIF('Development Costs'!$K77,'Development Costs'!AH$11,"m")+1,'S-Curve'!$C$3:$AM$3,0)),0))</f>
        <v>0</v>
      </c>
      <c r="AI77" s="99">
        <f>IF($N77="Equal",IF(AND(AI$11&gt;$K77,EOMONTH($M77,0)&gt;=AI$11),($F77-$O77)/$L77,0),IFERROR(($F77-$O77)*INDEX('S-Curve'!$C$3:$AM$39,MATCH('Development Costs'!$L77,'S-Curve'!$C$3:$C$39,0),MATCH(DATEDIF('Development Costs'!$K77,'Development Costs'!AI$11,"m")+1,'S-Curve'!$C$3:$AM$3,0)),0))</f>
        <v>0</v>
      </c>
      <c r="AJ77" s="99">
        <f>IF($N77="Equal",IF(AND(AJ$11&gt;$K77,EOMONTH($M77,0)&gt;=AJ$11),($F77-$O77)/$L77,0),IFERROR(($F77-$O77)*INDEX('S-Curve'!$C$3:$AM$39,MATCH('Development Costs'!$L77,'S-Curve'!$C$3:$C$39,0),MATCH(DATEDIF('Development Costs'!$K77,'Development Costs'!AJ$11,"m")+1,'S-Curve'!$C$3:$AM$3,0)),0))</f>
        <v>0</v>
      </c>
      <c r="AK77" s="99">
        <f>IF($N77="Equal",IF(AND(AK$11&gt;$K77,EOMONTH($M77,0)&gt;=AK$11),($F77-$O77)/$L77,0),IFERROR(($F77-$O77)*INDEX('S-Curve'!$C$3:$AM$39,MATCH('Development Costs'!$L77,'S-Curve'!$C$3:$C$39,0),MATCH(DATEDIF('Development Costs'!$K77,'Development Costs'!AK$11,"m")+1,'S-Curve'!$C$3:$AM$3,0)),0))</f>
        <v>0</v>
      </c>
      <c r="AL77" s="99">
        <f>IF($N77="Equal",IF(AND(AL$11&gt;$K77,EOMONTH($M77,0)&gt;=AL$11),($F77-$O77)/$L77,0),IFERROR(($F77-$O77)*INDEX('S-Curve'!$C$3:$AM$39,MATCH('Development Costs'!$L77,'S-Curve'!$C$3:$C$39,0),MATCH(DATEDIF('Development Costs'!$K77,'Development Costs'!AL$11,"m")+1,'S-Curve'!$C$3:$AM$3,0)),0))</f>
        <v>0</v>
      </c>
      <c r="AM77" s="99">
        <f>IF($N77="Equal",IF(AND(AM$11&gt;$K77,EOMONTH($M77,0)&gt;=AM$11),($F77-$O77)/$L77,0),IFERROR(($F77-$O77)*INDEX('S-Curve'!$C$3:$AM$39,MATCH('Development Costs'!$L77,'S-Curve'!$C$3:$C$39,0),MATCH(DATEDIF('Development Costs'!$K77,'Development Costs'!AM$11,"m")+1,'S-Curve'!$C$3:$AM$3,0)),0))</f>
        <v>0</v>
      </c>
      <c r="AN77" s="99">
        <f>IF($N77="Equal",IF(AND(AN$11&gt;$K77,EOMONTH($M77,0)&gt;=AN$11),($F77-$O77)/$L77,0),IFERROR(($F77-$O77)*INDEX('S-Curve'!$C$3:$AM$39,MATCH('Development Costs'!$L77,'S-Curve'!$C$3:$C$39,0),MATCH(DATEDIF('Development Costs'!$K77,'Development Costs'!AN$11,"m")+1,'S-Curve'!$C$3:$AM$3,0)),0))</f>
        <v>0</v>
      </c>
      <c r="AO77" s="99">
        <f>IF($N77="Equal",IF(AND(AO$11&gt;$K77,EOMONTH($M77,0)&gt;=AO$11),($F77-$O77)/$L77,0),IFERROR(($F77-$O77)*INDEX('S-Curve'!$C$3:$AM$39,MATCH('Development Costs'!$L77,'S-Curve'!$C$3:$C$39,0),MATCH(DATEDIF('Development Costs'!$K77,'Development Costs'!AO$11,"m")+1,'S-Curve'!$C$3:$AM$3,0)),0))</f>
        <v>0</v>
      </c>
      <c r="AP77" s="99">
        <f>IF($N77="Equal",IF(AND(AP$11&gt;$K77,EOMONTH($M77,0)&gt;=AP$11),($F77-$O77)/$L77,0),IFERROR(($F77-$O77)*INDEX('S-Curve'!$C$3:$AM$39,MATCH('Development Costs'!$L77,'S-Curve'!$C$3:$C$39,0),MATCH(DATEDIF('Development Costs'!$K77,'Development Costs'!AP$11,"m")+1,'S-Curve'!$C$3:$AM$3,0)),0))</f>
        <v>0</v>
      </c>
      <c r="AQ77" s="99">
        <f>IF($N77="Equal",IF(AND(AQ$11&gt;$K77,EOMONTH($M77,0)&gt;=AQ$11),($F77-$O77)/$L77,0),IFERROR(($F77-$O77)*INDEX('S-Curve'!$C$3:$AM$39,MATCH('Development Costs'!$L77,'S-Curve'!$C$3:$C$39,0),MATCH(DATEDIF('Development Costs'!$K77,'Development Costs'!AQ$11,"m")+1,'S-Curve'!$C$3:$AM$3,0)),0))</f>
        <v>0</v>
      </c>
      <c r="AR77" s="99">
        <f>IF($N77="Equal",IF(AND(AR$11&gt;$K77,EOMONTH($M77,0)&gt;=AR$11),($F77-$O77)/$L77,0),IFERROR(($F77-$O77)*INDEX('S-Curve'!$C$3:$AM$39,MATCH('Development Costs'!$L77,'S-Curve'!$C$3:$C$39,0),MATCH(DATEDIF('Development Costs'!$K77,'Development Costs'!AR$11,"m")+1,'S-Curve'!$C$3:$AM$3,0)),0))</f>
        <v>0</v>
      </c>
      <c r="AS77" s="99">
        <f>IF($N77="Equal",IF(AND(AS$11&gt;$K77,EOMONTH($M77,0)&gt;=AS$11),($F77-$O77)/$L77,0),IFERROR(($F77-$O77)*INDEX('S-Curve'!$C$3:$AM$39,MATCH('Development Costs'!$L77,'S-Curve'!$C$3:$C$39,0),MATCH(DATEDIF('Development Costs'!$K77,'Development Costs'!AS$11,"m")+1,'S-Curve'!$C$3:$AM$3,0)),0))</f>
        <v>0</v>
      </c>
      <c r="AT77" s="99">
        <f>IF($N77="Equal",IF(AND(AT$11&gt;$K77,EOMONTH($M77,0)&gt;=AT$11),($F77-$O77)/$L77,0),IFERROR(($F77-$O77)*INDEX('S-Curve'!$C$3:$AM$39,MATCH('Development Costs'!$L77,'S-Curve'!$C$3:$C$39,0),MATCH(DATEDIF('Development Costs'!$K77,'Development Costs'!AT$11,"m")+1,'S-Curve'!$C$3:$AM$3,0)),0))</f>
        <v>0</v>
      </c>
      <c r="AU77" s="99">
        <f>IF($N77="Equal",IF(AND(AU$11&gt;$K77,EOMONTH($M77,0)&gt;=AU$11),($F77-$O77)/$L77,0),IFERROR(($F77-$O77)*INDEX('S-Curve'!$C$3:$AM$39,MATCH('Development Costs'!$L77,'S-Curve'!$C$3:$C$39,0),MATCH(DATEDIF('Development Costs'!$K77,'Development Costs'!AU$11,"m")+1,'S-Curve'!$C$3:$AM$3,0)),0))</f>
        <v>0</v>
      </c>
      <c r="AV77" s="99">
        <f>IF($N77="Equal",IF(AND(AV$11&gt;$K77,EOMONTH($M77,0)&gt;=AV$11),($F77-$O77)/$L77,0),IFERROR(($F77-$O77)*INDEX('S-Curve'!$C$3:$AM$39,MATCH('Development Costs'!$L77,'S-Curve'!$C$3:$C$39,0),MATCH(DATEDIF('Development Costs'!$K77,'Development Costs'!AV$11,"m")+1,'S-Curve'!$C$3:$AM$3,0)),0))</f>
        <v>0</v>
      </c>
      <c r="AW77" s="99">
        <f>IF($N77="Equal",IF(AND(AW$11&gt;$K77,EOMONTH($M77,0)&gt;=AW$11),($F77-$O77)/$L77,0),IFERROR(($F77-$O77)*INDEX('S-Curve'!$C$3:$AM$39,MATCH('Development Costs'!$L77,'S-Curve'!$C$3:$C$39,0),MATCH(DATEDIF('Development Costs'!$K77,'Development Costs'!AW$11,"m")+1,'S-Curve'!$C$3:$AM$3,0)),0))</f>
        <v>0</v>
      </c>
      <c r="AX77" s="99">
        <f>IF($N77="Equal",IF(AND(AX$11&gt;$K77,EOMONTH($M77,0)&gt;=AX$11),($F77-$O77)/$L77,0),IFERROR(($F77-$O77)*INDEX('S-Curve'!$C$3:$AM$39,MATCH('Development Costs'!$L77,'S-Curve'!$C$3:$C$39,0),MATCH(DATEDIF('Development Costs'!$K77,'Development Costs'!AX$11,"m")+1,'S-Curve'!$C$3:$AM$3,0)),0))</f>
        <v>0</v>
      </c>
      <c r="AY77" s="99">
        <f>IF($N77="Equal",IF(AND(AY$11&gt;$K77,EOMONTH($M77,0)&gt;=AY$11),($F77-$O77)/$L77,0),IFERROR(($F77-$O77)*INDEX('S-Curve'!$C$3:$AM$39,MATCH('Development Costs'!$L77,'S-Curve'!$C$3:$C$39,0),MATCH(DATEDIF('Development Costs'!$K77,'Development Costs'!AY$11,"m")+1,'S-Curve'!$C$3:$AM$3,0)),0))</f>
        <v>0</v>
      </c>
      <c r="AZ77" s="99">
        <f>IF($N77="Equal",IF(AND(AZ$11&gt;$K77,EOMONTH($M77,0)&gt;=AZ$11),($F77-$O77)/$L77,0),IFERROR(($F77-$O77)*INDEX('S-Curve'!$C$3:$AM$39,MATCH('Development Costs'!$L77,'S-Curve'!$C$3:$C$39,0),MATCH(DATEDIF('Development Costs'!$K77,'Development Costs'!AZ$11,"m")+1,'S-Curve'!$C$3:$AM$3,0)),0))</f>
        <v>0</v>
      </c>
      <c r="BA77" s="99">
        <f>IF($N77="Equal",IF(AND(BA$11&gt;$K77,EOMONTH($M77,0)&gt;=BA$11),($F77-$O77)/$L77,0),IFERROR(($F77-$O77)*INDEX('S-Curve'!$C$3:$AM$39,MATCH('Development Costs'!$L77,'S-Curve'!$C$3:$C$39,0),MATCH(DATEDIF('Development Costs'!$K77,'Development Costs'!BA$11,"m")+1,'S-Curve'!$C$3:$AM$3,0)),0))</f>
        <v>0</v>
      </c>
      <c r="BB77" s="99">
        <f>IF($N77="Equal",IF(AND(BB$11&gt;$K77,EOMONTH($M77,0)&gt;=BB$11),($F77-$O77)/$L77,0),IFERROR(($F77-$O77)*INDEX('S-Curve'!$C$3:$AM$39,MATCH('Development Costs'!$L77,'S-Curve'!$C$3:$C$39,0),MATCH(DATEDIF('Development Costs'!$K77,'Development Costs'!BB$11,"m")+1,'S-Curve'!$C$3:$AM$3,0)),0))</f>
        <v>0</v>
      </c>
      <c r="BC77" s="99">
        <f>IF($N77="Equal",IF(AND(BC$11&gt;$K77,EOMONTH($M77,0)&gt;=BC$11),($F77-$O77)/$L77,0),IFERROR(($F77-$O77)*INDEX('S-Curve'!$C$3:$AM$39,MATCH('Development Costs'!$L77,'S-Curve'!$C$3:$C$39,0),MATCH(DATEDIF('Development Costs'!$K77,'Development Costs'!BC$11,"m")+1,'S-Curve'!$C$3:$AM$3,0)),0))</f>
        <v>0</v>
      </c>
      <c r="BD77" s="99">
        <f>IF($N77="Equal",IF(AND(BD$11&gt;$K77,EOMONTH($M77,0)&gt;=BD$11),($F77-$O77)/$L77,0),IFERROR(($F77-$O77)*INDEX('S-Curve'!$C$3:$AM$39,MATCH('Development Costs'!$L77,'S-Curve'!$C$3:$C$39,0),MATCH(DATEDIF('Development Costs'!$K77,'Development Costs'!BD$11,"m")+1,'S-Curve'!$C$3:$AM$3,0)),0))</f>
        <v>0</v>
      </c>
      <c r="BE77" s="99">
        <f>IF($N77="Equal",IF(AND(BE$11&gt;$K77,EOMONTH($M77,0)&gt;=BE$11),($F77-$O77)/$L77,0),IFERROR(($F77-$O77)*INDEX('S-Curve'!$C$3:$AM$39,MATCH('Development Costs'!$L77,'S-Curve'!$C$3:$C$39,0),MATCH(DATEDIF('Development Costs'!$K77,'Development Costs'!BE$11,"m")+1,'S-Curve'!$C$3:$AM$3,0)),0))</f>
        <v>0</v>
      </c>
      <c r="BF77" s="99">
        <f>IF($N77="Equal",IF(AND(BF$11&gt;$K77,EOMONTH($M77,0)&gt;=BF$11),($F77-$O77)/$L77,0),IFERROR(($F77-$O77)*INDEX('S-Curve'!$C$3:$AM$39,MATCH('Development Costs'!$L77,'S-Curve'!$C$3:$C$39,0),MATCH(DATEDIF('Development Costs'!$K77,'Development Costs'!BF$11,"m")+1,'S-Curve'!$C$3:$AM$3,0)),0))</f>
        <v>0</v>
      </c>
      <c r="BG77" s="99">
        <f>IF($N77="Equal",IF(AND(BG$11&gt;$K77,EOMONTH($M77,0)&gt;=BG$11),($F77-$O77)/$L77,0),IFERROR(($F77-$O77)*INDEX('S-Curve'!$C$3:$AM$39,MATCH('Development Costs'!$L77,'S-Curve'!$C$3:$C$39,0),MATCH(DATEDIF('Development Costs'!$K77,'Development Costs'!BG$11,"m")+1,'S-Curve'!$C$3:$AM$3,0)),0))</f>
        <v>0</v>
      </c>
      <c r="BH77" s="99">
        <f>IF($N77="Equal",IF(AND(BH$11&gt;$K77,EOMONTH($M77,0)&gt;=BH$11),($F77-$O77)/$L77,0),IFERROR(($F77-$O77)*INDEX('S-Curve'!$C$3:$AM$39,MATCH('Development Costs'!$L77,'S-Curve'!$C$3:$C$39,0),MATCH(DATEDIF('Development Costs'!$K77,'Development Costs'!BH$11,"m")+1,'S-Curve'!$C$3:$AM$3,0)),0))</f>
        <v>0</v>
      </c>
      <c r="BI77" s="99">
        <f>IF($N77="Equal",IF(AND(BI$11&gt;$K77,EOMONTH($M77,0)&gt;=BI$11),($F77-$O77)/$L77,0),IFERROR(($F77-$O77)*INDEX('S-Curve'!$C$3:$AM$39,MATCH('Development Costs'!$L77,'S-Curve'!$C$3:$C$39,0),MATCH(DATEDIF('Development Costs'!$K77,'Development Costs'!BI$11,"m")+1,'S-Curve'!$C$3:$AM$3,0)),0))</f>
        <v>0</v>
      </c>
      <c r="BJ77" s="99">
        <f>IF($N77="Equal",IF(AND(BJ$11&gt;$K77,EOMONTH($M77,0)&gt;=BJ$11),($F77-$O77)/$L77,0),IFERROR(($F77-$O77)*INDEX('S-Curve'!$C$3:$AM$39,MATCH('Development Costs'!$L77,'S-Curve'!$C$3:$C$39,0),MATCH(DATEDIF('Development Costs'!$K77,'Development Costs'!BJ$11,"m")+1,'S-Curve'!$C$3:$AM$3,0)),0))</f>
        <v>0</v>
      </c>
      <c r="BK77" s="99">
        <f>IF($N77="Equal",IF(AND(BK$11&gt;$K77,EOMONTH($M77,0)&gt;=BK$11),($F77-$O77)/$L77,0),IFERROR(($F77-$O77)*INDEX('S-Curve'!$C$3:$AM$39,MATCH('Development Costs'!$L77,'S-Curve'!$C$3:$C$39,0),MATCH(DATEDIF('Development Costs'!$K77,'Development Costs'!BK$11,"m")+1,'S-Curve'!$C$3:$AM$3,0)),0))</f>
        <v>0</v>
      </c>
      <c r="BL77" s="99">
        <f>IF($N77="Equal",IF(AND(BL$11&gt;$K77,EOMONTH($M77,0)&gt;=BL$11),($F77-$O77)/$L77,0),IFERROR(($F77-$O77)*INDEX('S-Curve'!$C$3:$AM$39,MATCH('Development Costs'!$L77,'S-Curve'!$C$3:$C$39,0),MATCH(DATEDIF('Development Costs'!$K77,'Development Costs'!BL$11,"m")+1,'S-Curve'!$C$3:$AM$3,0)),0))</f>
        <v>0</v>
      </c>
      <c r="BM77" s="99">
        <f>IF($N77="Equal",IF(AND(BM$11&gt;$K77,EOMONTH($M77,0)&gt;=BM$11),($F77-$O77)/$L77,0),IFERROR(($F77-$O77)*INDEX('S-Curve'!$C$3:$AM$39,MATCH('Development Costs'!$L77,'S-Curve'!$C$3:$C$39,0),MATCH(DATEDIF('Development Costs'!$K77,'Development Costs'!BM$11,"m")+1,'S-Curve'!$C$3:$AM$3,0)),0))</f>
        <v>0</v>
      </c>
      <c r="BN77" s="99">
        <f>IF($N77="Equal",IF(AND(BN$11&gt;$K77,EOMONTH($M77,0)&gt;=BN$11),($F77-$O77)/$L77,0),IFERROR(($F77-$O77)*INDEX('S-Curve'!$C$3:$AM$39,MATCH('Development Costs'!$L77,'S-Curve'!$C$3:$C$39,0),MATCH(DATEDIF('Development Costs'!$K77,'Development Costs'!BN$11,"m")+1,'S-Curve'!$C$3:$AM$3,0)),0))</f>
        <v>0</v>
      </c>
      <c r="BO77" s="99">
        <f>IF($N77="Equal",IF(AND(BO$11&gt;$K77,EOMONTH($M77,0)&gt;=BO$11),($F77-$O77)/$L77,0),IFERROR(($F77-$O77)*INDEX('S-Curve'!$C$3:$AM$39,MATCH('Development Costs'!$L77,'S-Curve'!$C$3:$C$39,0),MATCH(DATEDIF('Development Costs'!$K77,'Development Costs'!BO$11,"m")+1,'S-Curve'!$C$3:$AM$3,0)),0))</f>
        <v>0</v>
      </c>
      <c r="BP77" s="99">
        <f>IF($N77="Equal",IF(AND(BP$11&gt;$K77,EOMONTH($M77,0)&gt;=BP$11),($F77-$O77)/$L77,0),IFERROR(($F77-$O77)*INDEX('S-Curve'!$C$3:$AM$39,MATCH('Development Costs'!$L77,'S-Curve'!$C$3:$C$39,0),MATCH(DATEDIF('Development Costs'!$K77,'Development Costs'!BP$11,"m")+1,'S-Curve'!$C$3:$AM$3,0)),0))</f>
        <v>0</v>
      </c>
      <c r="BQ77" s="99">
        <f>IF($N77="Equal",IF(AND(BQ$11&gt;$K77,EOMONTH($M77,0)&gt;=BQ$11),($F77-$O77)/$L77,0),IFERROR(($F77-$O77)*INDEX('S-Curve'!$C$3:$AM$39,MATCH('Development Costs'!$L77,'S-Curve'!$C$3:$C$39,0),MATCH(DATEDIF('Development Costs'!$K77,'Development Costs'!BQ$11,"m")+1,'S-Curve'!$C$3:$AM$3,0)),0))</f>
        <v>0</v>
      </c>
      <c r="BR77" s="99">
        <f>IF($N77="Equal",IF(AND(BR$11&gt;$K77,EOMONTH($M77,0)&gt;=BR$11),($F77-$O77)/$L77,0),IFERROR(($F77-$O77)*INDEX('S-Curve'!$C$3:$AM$39,MATCH('Development Costs'!$L77,'S-Curve'!$C$3:$C$39,0),MATCH(DATEDIF('Development Costs'!$K77,'Development Costs'!BR$11,"m")+1,'S-Curve'!$C$3:$AM$3,0)),0))</f>
        <v>0</v>
      </c>
      <c r="BS77" s="99">
        <f>IF($N77="Equal",IF(AND(BS$11&gt;$K77,EOMONTH($M77,0)&gt;=BS$11),($F77-$O77)/$L77,0),IFERROR(($F77-$O77)*INDEX('S-Curve'!$C$3:$AM$39,MATCH('Development Costs'!$L77,'S-Curve'!$C$3:$C$39,0),MATCH(DATEDIF('Development Costs'!$K77,'Development Costs'!BS$11,"m")+1,'S-Curve'!$C$3:$AM$3,0)),0))</f>
        <v>0</v>
      </c>
      <c r="BT77" s="99">
        <f>IF($N77="Equal",IF(AND(BT$11&gt;$K77,EOMONTH($M77,0)&gt;=BT$11),($F77-$O77)/$L77,0),IFERROR(($F77-$O77)*INDEX('S-Curve'!$C$3:$AM$39,MATCH('Development Costs'!$L77,'S-Curve'!$C$3:$C$39,0),MATCH(DATEDIF('Development Costs'!$K77,'Development Costs'!BT$11,"m")+1,'S-Curve'!$C$3:$AM$3,0)),0))</f>
        <v>0</v>
      </c>
      <c r="BU77" s="99">
        <f>IF($N77="Equal",IF(AND(BU$11&gt;$K77,EOMONTH($M77,0)&gt;=BU$11),($F77-$O77)/$L77,0),IFERROR(($F77-$O77)*INDEX('S-Curve'!$C$3:$AM$39,MATCH('Development Costs'!$L77,'S-Curve'!$C$3:$C$39,0),MATCH(DATEDIF('Development Costs'!$K77,'Development Costs'!BU$11,"m")+1,'S-Curve'!$C$3:$AM$3,0)),0))</f>
        <v>0</v>
      </c>
      <c r="BV77" s="99">
        <f>IF($N77="Equal",IF(AND(BV$11&gt;$K77,EOMONTH($M77,0)&gt;=BV$11),($F77-$O77)/$L77,0),IFERROR(($F77-$O77)*INDEX('S-Curve'!$C$3:$AM$39,MATCH('Development Costs'!$L77,'S-Curve'!$C$3:$C$39,0),MATCH(DATEDIF('Development Costs'!$K77,'Development Costs'!BV$11,"m")+1,'S-Curve'!$C$3:$AM$3,0)),0))</f>
        <v>0</v>
      </c>
      <c r="BW77" s="99">
        <f>IF($N77="Equal",IF(AND(BW$11&gt;$K77,EOMONTH($M77,0)&gt;=BW$11),($F77-$O77)/$L77,0),IFERROR(($F77-$O77)*INDEX('S-Curve'!$C$3:$AM$39,MATCH('Development Costs'!$L77,'S-Curve'!$C$3:$C$39,0),MATCH(DATEDIF('Development Costs'!$K77,'Development Costs'!BW$11,"m")+1,'S-Curve'!$C$3:$AM$3,0)),0))</f>
        <v>0</v>
      </c>
      <c r="BX77" s="99">
        <f>IF($N77="Equal",IF(AND(BX$11&gt;$K77,EOMONTH($M77,0)&gt;=BX$11),($F77-$O77)/$L77,0),IFERROR(($F77-$O77)*INDEX('S-Curve'!$C$3:$AM$39,MATCH('Development Costs'!$L77,'S-Curve'!$C$3:$C$39,0),MATCH(DATEDIF('Development Costs'!$K77,'Development Costs'!BX$11,"m")+1,'S-Curve'!$C$3:$AM$3,0)),0))</f>
        <v>0</v>
      </c>
      <c r="BY77" s="99">
        <f>IF($N77="Equal",IF(AND(BY$11&gt;$K77,EOMONTH($M77,0)&gt;=BY$11),($F77-$O77)/$L77,0),IFERROR(($F77-$O77)*INDEX('S-Curve'!$C$3:$AM$39,MATCH('Development Costs'!$L77,'S-Curve'!$C$3:$C$39,0),MATCH(DATEDIF('Development Costs'!$K77,'Development Costs'!BY$11,"m")+1,'S-Curve'!$C$3:$AM$3,0)),0))</f>
        <v>0</v>
      </c>
      <c r="BZ77" s="99">
        <f>IF($N77="Equal",IF(AND(BZ$11&gt;$K77,EOMONTH($M77,0)&gt;=BZ$11),($F77-$O77)/$L77,0),IFERROR(($F77-$O77)*INDEX('S-Curve'!$C$3:$AM$39,MATCH('Development Costs'!$L77,'S-Curve'!$C$3:$C$39,0),MATCH(DATEDIF('Development Costs'!$K77,'Development Costs'!BZ$11,"m")+1,'S-Curve'!$C$3:$AM$3,0)),0))</f>
        <v>0</v>
      </c>
      <c r="CA77" s="99">
        <f>IF($N77="Equal",IF(AND(CA$11&gt;$K77,EOMONTH($M77,0)&gt;=CA$11),($F77-$O77)/$L77,0),IFERROR(($F77-$O77)*INDEX('S-Curve'!$C$3:$AM$39,MATCH('Development Costs'!$L77,'S-Curve'!$C$3:$C$39,0),MATCH(DATEDIF('Development Costs'!$K77,'Development Costs'!CA$11,"m")+1,'S-Curve'!$C$3:$AM$3,0)),0))</f>
        <v>0</v>
      </c>
      <c r="CB77" s="99">
        <f>IF($N77="Equal",IF(AND(CB$11&gt;$K77,EOMONTH($M77,0)&gt;=CB$11),($F77-$O77)/$L77,0),IFERROR(($F77-$O77)*INDEX('S-Curve'!$C$3:$AM$39,MATCH('Development Costs'!$L77,'S-Curve'!$C$3:$C$39,0),MATCH(DATEDIF('Development Costs'!$K77,'Development Costs'!CB$11,"m")+1,'S-Curve'!$C$3:$AM$3,0)),0))</f>
        <v>0</v>
      </c>
      <c r="CC77" s="99">
        <f>IF($N77="Equal",IF(AND(CC$11&gt;$K77,EOMONTH($M77,0)&gt;=CC$11),($F77-$O77)/$L77,0),IFERROR(($F77-$O77)*INDEX('S-Curve'!$C$3:$AM$39,MATCH('Development Costs'!$L77,'S-Curve'!$C$3:$C$39,0),MATCH(DATEDIF('Development Costs'!$K77,'Development Costs'!CC$11,"m")+1,'S-Curve'!$C$3:$AM$3,0)),0))</f>
        <v>0</v>
      </c>
      <c r="CD77" s="99">
        <f>IF($N77="Equal",IF(AND(CD$11&gt;$K77,EOMONTH($M77,0)&gt;=CD$11),($F77-$O77)/$L77,0),IFERROR(($F77-$O77)*INDEX('S-Curve'!$C$3:$AM$39,MATCH('Development Costs'!$L77,'S-Curve'!$C$3:$C$39,0),MATCH(DATEDIF('Development Costs'!$K77,'Development Costs'!CD$11,"m")+1,'S-Curve'!$C$3:$AM$3,0)),0))</f>
        <v>0</v>
      </c>
      <c r="CE77" s="99">
        <f>IF($N77="Equal",IF(AND(CE$11&gt;$K77,EOMONTH($M77,0)&gt;=CE$11),($F77-$O77)/$L77,0),IFERROR(($F77-$O77)*INDEX('S-Curve'!$C$3:$AM$39,MATCH('Development Costs'!$L77,'S-Curve'!$C$3:$C$39,0),MATCH(DATEDIF('Development Costs'!$K77,'Development Costs'!CE$11,"m")+1,'S-Curve'!$C$3:$AM$3,0)),0))</f>
        <v>0</v>
      </c>
      <c r="CF77" s="99">
        <f>IF($N77="Equal",IF(AND(CF$11&gt;$K77,EOMONTH($M77,0)&gt;=CF$11),($F77-$O77)/$L77,0),IFERROR(($F77-$O77)*INDEX('S-Curve'!$C$3:$AM$39,MATCH('Development Costs'!$L77,'S-Curve'!$C$3:$C$39,0),MATCH(DATEDIF('Development Costs'!$K77,'Development Costs'!CF$11,"m")+1,'S-Curve'!$C$3:$AM$3,0)),0))</f>
        <v>0</v>
      </c>
      <c r="CG77" s="99">
        <f>IF($N77="Equal",IF(AND(CG$11&gt;$K77,EOMONTH($M77,0)&gt;=CG$11),($F77-$O77)/$L77,0),IFERROR(($F77-$O77)*INDEX('S-Curve'!$C$3:$AM$39,MATCH('Development Costs'!$L77,'S-Curve'!$C$3:$C$39,0),MATCH(DATEDIF('Development Costs'!$K77,'Development Costs'!CG$11,"m")+1,'S-Curve'!$C$3:$AM$3,0)),0))</f>
        <v>0</v>
      </c>
      <c r="CH77" s="99">
        <f>IF($N77="Equal",IF(AND(CH$11&gt;$K77,EOMONTH($M77,0)&gt;=CH$11),($F77-$O77)/$L77,0),IFERROR(($F77-$O77)*INDEX('S-Curve'!$C$3:$AM$39,MATCH('Development Costs'!$L77,'S-Curve'!$C$3:$C$39,0),MATCH(DATEDIF('Development Costs'!$K77,'Development Costs'!CH$11,"m")+1,'S-Curve'!$C$3:$AM$3,0)),0))</f>
        <v>0</v>
      </c>
      <c r="CI77" s="99">
        <f>IF($N77="Equal",IF(AND(CI$11&gt;$K77,EOMONTH($M77,0)&gt;=CI$11),($F77-$O77)/$L77,0),IFERROR(($F77-$O77)*INDEX('S-Curve'!$C$3:$AM$39,MATCH('Development Costs'!$L77,'S-Curve'!$C$3:$C$39,0),MATCH(DATEDIF('Development Costs'!$K77,'Development Costs'!CI$11,"m")+1,'S-Curve'!$C$3:$AM$3,0)),0))</f>
        <v>0</v>
      </c>
      <c r="CJ77" s="99">
        <f>IF($N77="Equal",IF(AND(CJ$11&gt;$K77,EOMONTH($M77,0)&gt;=CJ$11),($F77-$O77)/$L77,0),IFERROR(($F77-$O77)*INDEX('S-Curve'!$C$3:$AM$39,MATCH('Development Costs'!$L77,'S-Curve'!$C$3:$C$39,0),MATCH(DATEDIF('Development Costs'!$K77,'Development Costs'!CJ$11,"m")+1,'S-Curve'!$C$3:$AM$3,0)),0))</f>
        <v>0</v>
      </c>
      <c r="CK77" s="99">
        <f>IF($N77="Equal",IF(AND(CK$11&gt;$K77,EOMONTH($M77,0)&gt;=CK$11),($F77-$O77)/$L77,0),IFERROR(($F77-$O77)*INDEX('S-Curve'!$C$3:$AM$39,MATCH('Development Costs'!$L77,'S-Curve'!$C$3:$C$39,0),MATCH(DATEDIF('Development Costs'!$K77,'Development Costs'!CK$11,"m")+1,'S-Curve'!$C$3:$AM$3,0)),0))</f>
        <v>0</v>
      </c>
      <c r="CL77" s="99">
        <f>IF($N77="Equal",IF(AND(CL$11&gt;$K77,EOMONTH($M77,0)&gt;=CL$11),($F77-$O77)/$L77,0),IFERROR(($F77-$O77)*INDEX('S-Curve'!$C$3:$AM$39,MATCH('Development Costs'!$L77,'S-Curve'!$C$3:$C$39,0),MATCH(DATEDIF('Development Costs'!$K77,'Development Costs'!CL$11,"m")+1,'S-Curve'!$C$3:$AM$3,0)),0))</f>
        <v>0</v>
      </c>
      <c r="CM77" s="99">
        <f>IF($N77="Equal",IF(AND(CM$11&gt;$K77,EOMONTH($M77,0)&gt;=CM$11),($F77-$O77)/$L77,0),IFERROR(($F77-$O77)*INDEX('S-Curve'!$C$3:$AM$39,MATCH('Development Costs'!$L77,'S-Curve'!$C$3:$C$39,0),MATCH(DATEDIF('Development Costs'!$K77,'Development Costs'!CM$11,"m")+1,'S-Curve'!$C$3:$AM$3,0)),0))</f>
        <v>0</v>
      </c>
      <c r="CN77" s="99">
        <f>IF($N77="Equal",IF(AND(CN$11&gt;$K77,EOMONTH($M77,0)&gt;=CN$11),($F77-$O77)/$L77,0),IFERROR(($F77-$O77)*INDEX('S-Curve'!$C$3:$AM$39,MATCH('Development Costs'!$L77,'S-Curve'!$C$3:$C$39,0),MATCH(DATEDIF('Development Costs'!$K77,'Development Costs'!CN$11,"m")+1,'S-Curve'!$C$3:$AM$3,0)),0))</f>
        <v>0</v>
      </c>
      <c r="CO77" s="99">
        <f>IF($N77="Equal",IF(AND(CO$11&gt;$K77,EOMONTH($M77,0)&gt;=CO$11),($F77-$O77)/$L77,0),IFERROR(($F77-$O77)*INDEX('S-Curve'!$C$3:$AM$39,MATCH('Development Costs'!$L77,'S-Curve'!$C$3:$C$39,0),MATCH(DATEDIF('Development Costs'!$K77,'Development Costs'!CO$11,"m")+1,'S-Curve'!$C$3:$AM$3,0)),0))</f>
        <v>0</v>
      </c>
      <c r="CP77" s="99">
        <f>IF($N77="Equal",IF(AND(CP$11&gt;$K77,EOMONTH($M77,0)&gt;=CP$11),($F77-$O77)/$L77,0),IFERROR(($F77-$O77)*INDEX('S-Curve'!$C$3:$AM$39,MATCH('Development Costs'!$L77,'S-Curve'!$C$3:$C$39,0),MATCH(DATEDIF('Development Costs'!$K77,'Development Costs'!CP$11,"m")+1,'S-Curve'!$C$3:$AM$3,0)),0))</f>
        <v>0</v>
      </c>
      <c r="CQ77" s="99">
        <f>IF($N77="Equal",IF(AND(CQ$11&gt;$K77,EOMONTH($M77,0)&gt;=CQ$11),($F77-$O77)/$L77,0),IFERROR(($F77-$O77)*INDEX('S-Curve'!$C$3:$AM$39,MATCH('Development Costs'!$L77,'S-Curve'!$C$3:$C$39,0),MATCH(DATEDIF('Development Costs'!$K77,'Development Costs'!CQ$11,"m")+1,'S-Curve'!$C$3:$AM$3,0)),0))</f>
        <v>0</v>
      </c>
      <c r="CR77" s="99">
        <f>IF($N77="Equal",IF(AND(CR$11&gt;$K77,EOMONTH($M77,0)&gt;=CR$11),($F77-$O77)/$L77,0),IFERROR(($F77-$O77)*INDEX('S-Curve'!$C$3:$AM$39,MATCH('Development Costs'!$L77,'S-Curve'!$C$3:$C$39,0),MATCH(DATEDIF('Development Costs'!$K77,'Development Costs'!CR$11,"m")+1,'S-Curve'!$C$3:$AM$3,0)),0))</f>
        <v>0</v>
      </c>
      <c r="CS77" s="99">
        <f>IF($N77="Equal",IF(AND(CS$11&gt;$K77,EOMONTH($M77,0)&gt;=CS$11),($F77-$O77)/$L77,0),IFERROR(($F77-$O77)*INDEX('S-Curve'!$C$3:$AM$39,MATCH('Development Costs'!$L77,'S-Curve'!$C$3:$C$39,0),MATCH(DATEDIF('Development Costs'!$K77,'Development Costs'!CS$11,"m")+1,'S-Curve'!$C$3:$AM$3,0)),0))</f>
        <v>0</v>
      </c>
      <c r="CT77" s="99">
        <f>IF($N77="Equal",IF(AND(CT$11&gt;$K77,EOMONTH($M77,0)&gt;=CT$11),($F77-$O77)/$L77,0),IFERROR(($F77-$O77)*INDEX('S-Curve'!$C$3:$AM$39,MATCH('Development Costs'!$L77,'S-Curve'!$C$3:$C$39,0),MATCH(DATEDIF('Development Costs'!$K77,'Development Costs'!CT$11,"m")+1,'S-Curve'!$C$3:$AM$3,0)),0))</f>
        <v>0</v>
      </c>
      <c r="CU77" s="99">
        <f>IF($N77="Equal",IF(AND(CU$11&gt;$K77,EOMONTH($M77,0)&gt;=CU$11),($F77-$O77)/$L77,0),IFERROR(($F77-$O77)*INDEX('S-Curve'!$C$3:$AM$39,MATCH('Development Costs'!$L77,'S-Curve'!$C$3:$C$39,0),MATCH(DATEDIF('Development Costs'!$K77,'Development Costs'!CU$11,"m")+1,'S-Curve'!$C$3:$AM$3,0)),0))</f>
        <v>0</v>
      </c>
      <c r="CV77" s="99">
        <f>IF($N77="Equal",IF(AND(CV$11&gt;$K77,EOMONTH($M77,0)&gt;=CV$11),($F77-$O77)/$L77,0),IFERROR(($F77-$O77)*INDEX('S-Curve'!$C$3:$AM$39,MATCH('Development Costs'!$L77,'S-Curve'!$C$3:$C$39,0),MATCH(DATEDIF('Development Costs'!$K77,'Development Costs'!CV$11,"m")+1,'S-Curve'!$C$3:$AM$3,0)),0))</f>
        <v>0</v>
      </c>
      <c r="CW77" s="99">
        <f>IF($N77="Equal",IF(AND(CW$11&gt;$K77,EOMONTH($M77,0)&gt;=CW$11),($F77-$O77)/$L77,0),IFERROR(($F77-$O77)*INDEX('S-Curve'!$C$3:$AM$39,MATCH('Development Costs'!$L77,'S-Curve'!$C$3:$C$39,0),MATCH(DATEDIF('Development Costs'!$K77,'Development Costs'!CW$11,"m")+1,'S-Curve'!$C$3:$AM$3,0)),0))</f>
        <v>0</v>
      </c>
      <c r="CX77" s="99">
        <f>IF($N77="Equal",IF(AND(CX$11&gt;$K77,EOMONTH($M77,0)&gt;=CX$11),($F77-$O77)/$L77,0),IFERROR(($F77-$O77)*INDEX('S-Curve'!$C$3:$AM$39,MATCH('Development Costs'!$L77,'S-Curve'!$C$3:$C$39,0),MATCH(DATEDIF('Development Costs'!$K77,'Development Costs'!CX$11,"m")+1,'S-Curve'!$C$3:$AM$3,0)),0))</f>
        <v>0</v>
      </c>
      <c r="CY77" s="99">
        <f>IF($N77="Equal",IF(AND(CY$11&gt;$K77,EOMONTH($M77,0)&gt;=CY$11),($F77-$O77)/$L77,0),IFERROR(($F77-$O77)*INDEX('S-Curve'!$C$3:$AM$39,MATCH('Development Costs'!$L77,'S-Curve'!$C$3:$C$39,0),MATCH(DATEDIF('Development Costs'!$K77,'Development Costs'!CY$11,"m")+1,'S-Curve'!$C$3:$AM$3,0)),0))</f>
        <v>0</v>
      </c>
      <c r="CZ77" s="99">
        <f>IF($N77="Equal",IF(AND(CZ$11&gt;$K77,EOMONTH($M77,0)&gt;=CZ$11),($F77-$O77)/$L77,0),IFERROR(($F77-$O77)*INDEX('S-Curve'!$C$3:$AM$39,MATCH('Development Costs'!$L77,'S-Curve'!$C$3:$C$39,0),MATCH(DATEDIF('Development Costs'!$K77,'Development Costs'!CZ$11,"m")+1,'S-Curve'!$C$3:$AM$3,0)),0))</f>
        <v>0</v>
      </c>
      <c r="DA77" s="99">
        <f>IF($N77="Equal",IF(AND(DA$11&gt;$K77,EOMONTH($M77,0)&gt;=DA$11),($F77-$O77)/$L77,0),IFERROR(($F77-$O77)*INDEX('S-Curve'!$C$3:$AM$39,MATCH('Development Costs'!$L77,'S-Curve'!$C$3:$C$39,0),MATCH(DATEDIF('Development Costs'!$K77,'Development Costs'!DA$11,"m")+1,'S-Curve'!$C$3:$AM$3,0)),0))</f>
        <v>0</v>
      </c>
      <c r="DB77" s="99">
        <f>IF($N77="Equal",IF(AND(DB$11&gt;$K77,EOMONTH($M77,0)&gt;=DB$11),($F77-$O77)/$L77,0),IFERROR(($F77-$O77)*INDEX('S-Curve'!$C$3:$AM$39,MATCH('Development Costs'!$L77,'S-Curve'!$C$3:$C$39,0),MATCH(DATEDIF('Development Costs'!$K77,'Development Costs'!DB$11,"m")+1,'S-Curve'!$C$3:$AM$3,0)),0))</f>
        <v>0</v>
      </c>
      <c r="DC77" s="99">
        <f>IF($N77="Equal",IF(AND(DC$11&gt;$K77,EOMONTH($M77,0)&gt;=DC$11),($F77-$O77)/$L77,0),IFERROR(($F77-$O77)*INDEX('S-Curve'!$C$3:$AM$39,MATCH('Development Costs'!$L77,'S-Curve'!$C$3:$C$39,0),MATCH(DATEDIF('Development Costs'!$K77,'Development Costs'!DC$11,"m")+1,'S-Curve'!$C$3:$AM$3,0)),0))</f>
        <v>0</v>
      </c>
      <c r="DD77" s="99">
        <f>IF($N77="Equal",IF(AND(DD$11&gt;$K77,EOMONTH($M77,0)&gt;=DD$11),($F77-$O77)/$L77,0),IFERROR(($F77-$O77)*INDEX('S-Curve'!$C$3:$AM$39,MATCH('Development Costs'!$L77,'S-Curve'!$C$3:$C$39,0),MATCH(DATEDIF('Development Costs'!$K77,'Development Costs'!DD$11,"m")+1,'S-Curve'!$C$3:$AM$3,0)),0))</f>
        <v>0</v>
      </c>
      <c r="DE77" s="99">
        <f>IF($N77="Equal",IF(AND(DE$11&gt;$K77,EOMONTH($M77,0)&gt;=DE$11),($F77-$O77)/$L77,0),IFERROR(($F77-$O77)*INDEX('S-Curve'!$C$3:$AM$39,MATCH('Development Costs'!$L77,'S-Curve'!$C$3:$C$39,0),MATCH(DATEDIF('Development Costs'!$K77,'Development Costs'!DE$11,"m")+1,'S-Curve'!$C$3:$AM$3,0)),0))</f>
        <v>0</v>
      </c>
      <c r="DF77" s="99">
        <f>IF($N77="Equal",IF(AND(DF$11&gt;$K77,EOMONTH($M77,0)&gt;=DF$11),($F77-$O77)/$L77,0),IFERROR(($F77-$O77)*INDEX('S-Curve'!$C$3:$AM$39,MATCH('Development Costs'!$L77,'S-Curve'!$C$3:$C$39,0),MATCH(DATEDIF('Development Costs'!$K77,'Development Costs'!DF$11,"m")+1,'S-Curve'!$C$3:$AM$3,0)),0))</f>
        <v>0</v>
      </c>
      <c r="DG77" s="99">
        <f>IF($N77="Equal",IF(AND(DG$11&gt;$K77,EOMONTH($M77,0)&gt;=DG$11),($F77-$O77)/$L77,0),IFERROR(($F77-$O77)*INDEX('S-Curve'!$C$3:$AM$39,MATCH('Development Costs'!$L77,'S-Curve'!$C$3:$C$39,0),MATCH(DATEDIF('Development Costs'!$K77,'Development Costs'!DG$11,"m")+1,'S-Curve'!$C$3:$AM$3,0)),0))</f>
        <v>0</v>
      </c>
      <c r="DH77" s="99">
        <f>IF($N77="Equal",IF(AND(DH$11&gt;$K77,EOMONTH($M77,0)&gt;=DH$11),($F77-$O77)/$L77,0),IFERROR(($F77-$O77)*INDEX('S-Curve'!$C$3:$AM$39,MATCH('Development Costs'!$L77,'S-Curve'!$C$3:$C$39,0),MATCH(DATEDIF('Development Costs'!$K77,'Development Costs'!DH$11,"m")+1,'S-Curve'!$C$3:$AM$3,0)),0))</f>
        <v>0</v>
      </c>
      <c r="DI77" s="99">
        <f>IF($N77="Equal",IF(AND(DI$11&gt;$K77,EOMONTH($M77,0)&gt;=DI$11),($F77-$O77)/$L77,0),IFERROR(($F77-$O77)*INDEX('S-Curve'!$C$3:$AM$39,MATCH('Development Costs'!$L77,'S-Curve'!$C$3:$C$39,0),MATCH(DATEDIF('Development Costs'!$K77,'Development Costs'!DI$11,"m")+1,'S-Curve'!$C$3:$AM$3,0)),0))</f>
        <v>0</v>
      </c>
      <c r="DJ77" s="99">
        <f>IF($N77="Equal",IF(AND(DJ$11&gt;$K77,EOMONTH($M77,0)&gt;=DJ$11),($F77-$O77)/$L77,0),IFERROR(($F77-$O77)*INDEX('S-Curve'!$C$3:$AM$39,MATCH('Development Costs'!$L77,'S-Curve'!$C$3:$C$39,0),MATCH(DATEDIF('Development Costs'!$K77,'Development Costs'!DJ$11,"m")+1,'S-Curve'!$C$3:$AM$3,0)),0))</f>
        <v>0</v>
      </c>
      <c r="DK77" s="99">
        <f>IF($N77="Equal",IF(AND(DK$11&gt;$K77,EOMONTH($M77,0)&gt;=DK$11),($F77-$O77)/$L77,0),IFERROR(($F77-$O77)*INDEX('S-Curve'!$C$3:$AM$39,MATCH('Development Costs'!$L77,'S-Curve'!$C$3:$C$39,0),MATCH(DATEDIF('Development Costs'!$K77,'Development Costs'!DK$11,"m")+1,'S-Curve'!$C$3:$AM$3,0)),0))</f>
        <v>0</v>
      </c>
      <c r="DL77" s="99">
        <f>IF($N77="Equal",IF(AND(DL$11&gt;$K77,EOMONTH($M77,0)&gt;=DL$11),($F77-$O77)/$L77,0),IFERROR(($F77-$O77)*INDEX('S-Curve'!$C$3:$AM$39,MATCH('Development Costs'!$L77,'S-Curve'!$C$3:$C$39,0),MATCH(DATEDIF('Development Costs'!$K77,'Development Costs'!DL$11,"m")+1,'S-Curve'!$C$3:$AM$3,0)),0))</f>
        <v>0</v>
      </c>
      <c r="DM77" s="99">
        <f>IF($N77="Equal",IF(AND(DM$11&gt;$K77,EOMONTH($M77,0)&gt;=DM$11),($F77-$O77)/$L77,0),IFERROR(($F77-$O77)*INDEX('S-Curve'!$C$3:$AM$39,MATCH('Development Costs'!$L77,'S-Curve'!$C$3:$C$39,0),MATCH(DATEDIF('Development Costs'!$K77,'Development Costs'!DM$11,"m")+1,'S-Curve'!$C$3:$AM$3,0)),0))</f>
        <v>0</v>
      </c>
      <c r="DN77" s="99">
        <f>IF($N77="Equal",IF(AND(DN$11&gt;$K77,EOMONTH($M77,0)&gt;=DN$11),($F77-$O77)/$L77,0),IFERROR(($F77-$O77)*INDEX('S-Curve'!$C$3:$AM$39,MATCH('Development Costs'!$L77,'S-Curve'!$C$3:$C$39,0),MATCH(DATEDIF('Development Costs'!$K77,'Development Costs'!DN$11,"m")+1,'S-Curve'!$C$3:$AM$3,0)),0))</f>
        <v>0</v>
      </c>
      <c r="DO77" s="99">
        <f>IF($N77="Equal",IF(AND(DO$11&gt;$K77,EOMONTH($M77,0)&gt;=DO$11),($F77-$O77)/$L77,0),IFERROR(($F77-$O77)*INDEX('S-Curve'!$C$3:$AM$39,MATCH('Development Costs'!$L77,'S-Curve'!$C$3:$C$39,0),MATCH(DATEDIF('Development Costs'!$K77,'Development Costs'!DO$11,"m")+1,'S-Curve'!$C$3:$AM$3,0)),0))</f>
        <v>0</v>
      </c>
      <c r="DP77" s="99">
        <f>IF($N77="Equal",IF(AND(DP$11&gt;$K77,EOMONTH($M77,0)&gt;=DP$11),($F77-$O77)/$L77,0),IFERROR(($F77-$O77)*INDEX('S-Curve'!$C$3:$AM$39,MATCH('Development Costs'!$L77,'S-Curve'!$C$3:$C$39,0),MATCH(DATEDIF('Development Costs'!$K77,'Development Costs'!DP$11,"m")+1,'S-Curve'!$C$3:$AM$3,0)),0))</f>
        <v>0</v>
      </c>
      <c r="DQ77" s="99">
        <f>IF($N77="Equal",IF(AND(DQ$11&gt;$K77,EOMONTH($M77,0)&gt;=DQ$11),($F77-$O77)/$L77,0),IFERROR(($F77-$O77)*INDEX('S-Curve'!$C$3:$AM$39,MATCH('Development Costs'!$L77,'S-Curve'!$C$3:$C$39,0),MATCH(DATEDIF('Development Costs'!$K77,'Development Costs'!DQ$11,"m")+1,'S-Curve'!$C$3:$AM$3,0)),0))</f>
        <v>0</v>
      </c>
      <c r="DR77" s="99">
        <f>IF($N77="Equal",IF(AND(DR$11&gt;$K77,EOMONTH($M77,0)&gt;=DR$11),($F77-$O77)/$L77,0),IFERROR(($F77-$O77)*INDEX('S-Curve'!$C$3:$AM$39,MATCH('Development Costs'!$L77,'S-Curve'!$C$3:$C$39,0),MATCH(DATEDIF('Development Costs'!$K77,'Development Costs'!DR$11,"m")+1,'S-Curve'!$C$3:$AM$3,0)),0))</f>
        <v>0</v>
      </c>
      <c r="DS77" s="99">
        <f>IF($N77="Equal",IF(AND(DS$11&gt;$K77,EOMONTH($M77,0)&gt;=DS$11),($F77-$O77)/$L77,0),IFERROR(($F77-$O77)*INDEX('S-Curve'!$C$3:$AM$39,MATCH('Development Costs'!$L77,'S-Curve'!$C$3:$C$39,0),MATCH(DATEDIF('Development Costs'!$K77,'Development Costs'!DS$11,"m")+1,'S-Curve'!$C$3:$AM$3,0)),0))</f>
        <v>0</v>
      </c>
      <c r="DT77" s="99">
        <f>IF($N77="Equal",IF(AND(DT$11&gt;$K77,EOMONTH($M77,0)&gt;=DT$11),($F77-$O77)/$L77,0),IFERROR(($F77-$O77)*INDEX('S-Curve'!$C$3:$AM$39,MATCH('Development Costs'!$L77,'S-Curve'!$C$3:$C$39,0),MATCH(DATEDIF('Development Costs'!$K77,'Development Costs'!DT$11,"m")+1,'S-Curve'!$C$3:$AM$3,0)),0))</f>
        <v>0</v>
      </c>
      <c r="DU77" s="99">
        <f>IF($N77="Equal",IF(AND(DU$11&gt;$K77,EOMONTH($M77,0)&gt;=DU$11),($F77-$O77)/$L77,0),IFERROR(($F77-$O77)*INDEX('S-Curve'!$C$3:$AM$39,MATCH('Development Costs'!$L77,'S-Curve'!$C$3:$C$39,0),MATCH(DATEDIF('Development Costs'!$K77,'Development Costs'!DU$11,"m")+1,'S-Curve'!$C$3:$AM$3,0)),0))</f>
        <v>0</v>
      </c>
      <c r="DV77" s="99">
        <f>IF($N77="Equal",IF(AND(DV$11&gt;$K77,EOMONTH($M77,0)&gt;=DV$11),($F77-$O77)/$L77,0),IFERROR(($F77-$O77)*INDEX('S-Curve'!$C$3:$AM$39,MATCH('Development Costs'!$L77,'S-Curve'!$C$3:$C$39,0),MATCH(DATEDIF('Development Costs'!$K77,'Development Costs'!DV$11,"m")+1,'S-Curve'!$C$3:$AM$3,0)),0))</f>
        <v>0</v>
      </c>
      <c r="DW77" s="99">
        <f>IF($N77="Equal",IF(AND(DW$11&gt;$K77,EOMONTH($M77,0)&gt;=DW$11),($F77-$O77)/$L77,0),IFERROR(($F77-$O77)*INDEX('S-Curve'!$C$3:$AM$39,MATCH('Development Costs'!$L77,'S-Curve'!$C$3:$C$39,0),MATCH(DATEDIF('Development Costs'!$K77,'Development Costs'!DW$11,"m")+1,'S-Curve'!$C$3:$AM$3,0)),0))</f>
        <v>0</v>
      </c>
      <c r="DX77" s="99">
        <f>IF($N77="Equal",IF(AND(DX$11&gt;$K77,EOMONTH($M77,0)&gt;=DX$11),($F77-$O77)/$L77,0),IFERROR(($F77-$O77)*INDEX('S-Curve'!$C$3:$AM$39,MATCH('Development Costs'!$L77,'S-Curve'!$C$3:$C$39,0),MATCH(DATEDIF('Development Costs'!$K77,'Development Costs'!DX$11,"m")+1,'S-Curve'!$C$3:$AM$3,0)),0))</f>
        <v>0</v>
      </c>
      <c r="DY77" s="99">
        <f>IF($N77="Equal",IF(AND(DY$11&gt;$K77,EOMONTH($M77,0)&gt;=DY$11),($F77-$O77)/$L77,0),IFERROR(($F77-$O77)*INDEX('S-Curve'!$C$3:$AM$39,MATCH('Development Costs'!$L77,'S-Curve'!$C$3:$C$39,0),MATCH(DATEDIF('Development Costs'!$K77,'Development Costs'!DY$11,"m")+1,'S-Curve'!$C$3:$AM$3,0)),0))</f>
        <v>0</v>
      </c>
      <c r="DZ77" s="99">
        <f>IF($N77="Equal",IF(AND(DZ$11&gt;$K77,EOMONTH($M77,0)&gt;=DZ$11),($F77-$O77)/$L77,0),IFERROR(($F77-$O77)*INDEX('S-Curve'!$C$3:$AM$39,MATCH('Development Costs'!$L77,'S-Curve'!$C$3:$C$39,0),MATCH(DATEDIF('Development Costs'!$K77,'Development Costs'!DZ$11,"m")+1,'S-Curve'!$C$3:$AM$3,0)),0))</f>
        <v>0</v>
      </c>
      <c r="EA77" s="99">
        <f>IF($N77="Equal",IF(AND(EA$11&gt;$K77,EOMONTH($M77,0)&gt;=EA$11),($F77-$O77)/$L77,0),IFERROR(($F77-$O77)*INDEX('S-Curve'!$C$3:$AM$39,MATCH('Development Costs'!$L77,'S-Curve'!$C$3:$C$39,0),MATCH(DATEDIF('Development Costs'!$K77,'Development Costs'!EA$11,"m")+1,'S-Curve'!$C$3:$AM$3,0)),0))</f>
        <v>0</v>
      </c>
      <c r="EB77" s="99">
        <f>IF($N77="Equal",IF(AND(EB$11&gt;$K77,EOMONTH($M77,0)&gt;=EB$11),($F77-$O77)/$L77,0),IFERROR(($F77-$O77)*INDEX('S-Curve'!$C$3:$AM$39,MATCH('Development Costs'!$L77,'S-Curve'!$C$3:$C$39,0),MATCH(DATEDIF('Development Costs'!$K77,'Development Costs'!EB$11,"m")+1,'S-Curve'!$C$3:$AM$3,0)),0))</f>
        <v>0</v>
      </c>
      <c r="EC77" s="99">
        <f>IF($N77="Equal",IF(AND(EC$11&gt;$K77,EOMONTH($M77,0)&gt;=EC$11),($F77-$O77)/$L77,0),IFERROR(($F77-$O77)*INDEX('S-Curve'!$C$3:$AM$39,MATCH('Development Costs'!$L77,'S-Curve'!$C$3:$C$39,0),MATCH(DATEDIF('Development Costs'!$K77,'Development Costs'!EC$11,"m")+1,'S-Curve'!$C$3:$AM$3,0)),0))</f>
        <v>0</v>
      </c>
      <c r="ED77" s="99">
        <f>IF($N77="Equal",IF(AND(ED$11&gt;$K77,EOMONTH($M77,0)&gt;=ED$11),($F77-$O77)/$L77,0),IFERROR(($F77-$O77)*INDEX('S-Curve'!$C$3:$AM$39,MATCH('Development Costs'!$L77,'S-Curve'!$C$3:$C$39,0),MATCH(DATEDIF('Development Costs'!$K77,'Development Costs'!ED$11,"m")+1,'S-Curve'!$C$3:$AM$3,0)),0))</f>
        <v>0</v>
      </c>
      <c r="EE77" s="99">
        <f>IF($N77="Equal",IF(AND(EE$11&gt;$K77,EOMONTH($M77,0)&gt;=EE$11),($F77-$O77)/$L77,0),IFERROR(($F77-$O77)*INDEX('S-Curve'!$C$3:$AM$39,MATCH('Development Costs'!$L77,'S-Curve'!$C$3:$C$39,0),MATCH(DATEDIF('Development Costs'!$K77,'Development Costs'!EE$11,"m")+1,'S-Curve'!$C$3:$AM$3,0)),0))</f>
        <v>0</v>
      </c>
      <c r="EF77" s="99">
        <f>IF($N77="Equal",IF(AND(EF$11&gt;$K77,EOMONTH($M77,0)&gt;=EF$11),($F77-$O77)/$L77,0),IFERROR(($F77-$O77)*INDEX('S-Curve'!$C$3:$AM$39,MATCH('Development Costs'!$L77,'S-Curve'!$C$3:$C$39,0),MATCH(DATEDIF('Development Costs'!$K77,'Development Costs'!EF$11,"m")+1,'S-Curve'!$C$3:$AM$3,0)),0))</f>
        <v>0</v>
      </c>
      <c r="EG77" s="99">
        <f>IF(EC77="Equal",IF(AND(EG$11&gt;$K77,EOMONTH($M77,0)&gt;=EG$11),($F77-$O77)/$L77,0),IFERROR(($F77-$O77)*INDEX('S-Curve'!$C$3:$AM$39,MATCH('Development Costs'!$L77,'S-Curve'!$C$3:$C$39,0),MATCH(DATEDIF('Development Costs'!$K77,'Development Costs'!EG$11,"m")+1,'S-Curve'!$C$3:$AM$3,0)),0))</f>
        <v>0</v>
      </c>
    </row>
    <row r="78" spans="2:137">
      <c r="B78" s="157" t="s">
        <v>697</v>
      </c>
      <c r="F78" s="71">
        <v>0</v>
      </c>
      <c r="G78" s="105">
        <f t="shared" si="27"/>
        <v>0</v>
      </c>
      <c r="H78" s="99">
        <f>F78/Assumptions!$D$60</f>
        <v>0</v>
      </c>
      <c r="I78" s="32">
        <f t="shared" ca="1" si="28"/>
        <v>0</v>
      </c>
      <c r="K78" s="73">
        <f>Assumptions!$D$16</f>
        <v>46204</v>
      </c>
      <c r="L78" s="155">
        <f>Assumptions!$D$17</f>
        <v>23</v>
      </c>
      <c r="M78" s="149">
        <f t="shared" si="29"/>
        <v>46874</v>
      </c>
      <c r="N78" s="70" t="s">
        <v>400</v>
      </c>
      <c r="O78" s="71">
        <v>0</v>
      </c>
      <c r="P78" s="1" t="str">
        <f t="shared" si="34"/>
        <v/>
      </c>
      <c r="Q78" s="99">
        <f t="shared" si="30"/>
        <v>0</v>
      </c>
      <c r="R78" s="99">
        <f>IF($N78="Equal",IF(AND(R$11&gt;$K78,EOMONTH($M78,0)&gt;=R$11),($F78-$O78)/$L78,0),IFERROR(($F78-$O78)*INDEX('S-Curve'!$C$3:$AM$39,MATCH('Development Costs'!$L78,'S-Curve'!$C$3:$C$39,0),MATCH(DATEDIF('Development Costs'!$K78,'Development Costs'!R$11,"m")+1,'S-Curve'!$C$3:$AM$3,0)),0))</f>
        <v>0</v>
      </c>
      <c r="S78" s="99">
        <f>IF($N78="Equal",IF(AND(S$11&gt;$K78,EOMONTH($M78,0)&gt;=S$11),($F78-$O78)/$L78,0),IFERROR(($F78-$O78)*INDEX('S-Curve'!$C$3:$AM$39,MATCH('Development Costs'!$L78,'S-Curve'!$C$3:$C$39,0),MATCH(DATEDIF('Development Costs'!$K78,'Development Costs'!S$11,"m")+1,'S-Curve'!$C$3:$AM$3,0)),0))</f>
        <v>0</v>
      </c>
      <c r="T78" s="99">
        <f>IF($N78="Equal",IF(AND(T$11&gt;$K78,EOMONTH($M78,0)&gt;=T$11),($F78-$O78)/$L78,0),IFERROR(($F78-$O78)*INDEX('S-Curve'!$C$3:$AM$39,MATCH('Development Costs'!$L78,'S-Curve'!$C$3:$C$39,0),MATCH(DATEDIF('Development Costs'!$K78,'Development Costs'!T$11,"m")+1,'S-Curve'!$C$3:$AM$3,0)),0))</f>
        <v>0</v>
      </c>
      <c r="U78" s="99">
        <f>IF($N78="Equal",IF(AND(U$11&gt;$K78,EOMONTH($M78,0)&gt;=U$11),($F78-$O78)/$L78,0),IFERROR(($F78-$O78)*INDEX('S-Curve'!$C$3:$AM$39,MATCH('Development Costs'!$L78,'S-Curve'!$C$3:$C$39,0),MATCH(DATEDIF('Development Costs'!$K78,'Development Costs'!U$11,"m")+1,'S-Curve'!$C$3:$AM$3,0)),0))</f>
        <v>0</v>
      </c>
      <c r="V78" s="99">
        <f>IF($N78="Equal",IF(AND(V$11&gt;$K78,EOMONTH($M78,0)&gt;=V$11),($F78-$O78)/$L78,0),IFERROR(($F78-$O78)*INDEX('S-Curve'!$C$3:$AM$39,MATCH('Development Costs'!$L78,'S-Curve'!$C$3:$C$39,0),MATCH(DATEDIF('Development Costs'!$K78,'Development Costs'!V$11,"m")+1,'S-Curve'!$C$3:$AM$3,0)),0))</f>
        <v>0</v>
      </c>
      <c r="W78" s="99">
        <f>IF($N78="Equal",IF(AND(W$11&gt;$K78,EOMONTH($M78,0)&gt;=W$11),($F78-$O78)/$L78,0),IFERROR(($F78-$O78)*INDEX('S-Curve'!$C$3:$AM$39,MATCH('Development Costs'!$L78,'S-Curve'!$C$3:$C$39,0),MATCH(DATEDIF('Development Costs'!$K78,'Development Costs'!W$11,"m")+1,'S-Curve'!$C$3:$AM$3,0)),0))</f>
        <v>0</v>
      </c>
      <c r="X78" s="99">
        <f>IF($N78="Equal",IF(AND(X$11&gt;$K78,EOMONTH($M78,0)&gt;=X$11),($F78-$O78)/$L78,0),IFERROR(($F78-$O78)*INDEX('S-Curve'!$C$3:$AM$39,MATCH('Development Costs'!$L78,'S-Curve'!$C$3:$C$39,0),MATCH(DATEDIF('Development Costs'!$K78,'Development Costs'!X$11,"m")+1,'S-Curve'!$C$3:$AM$3,0)),0))</f>
        <v>0</v>
      </c>
      <c r="Y78" s="99">
        <f>IF($N78="Equal",IF(AND(Y$11&gt;$K78,EOMONTH($M78,0)&gt;=Y$11),($F78-$O78)/$L78,0),IFERROR(($F78-$O78)*INDEX('S-Curve'!$C$3:$AM$39,MATCH('Development Costs'!$L78,'S-Curve'!$C$3:$C$39,0),MATCH(DATEDIF('Development Costs'!$K78,'Development Costs'!Y$11,"m")+1,'S-Curve'!$C$3:$AM$3,0)),0))</f>
        <v>0</v>
      </c>
      <c r="Z78" s="99">
        <f>IF($N78="Equal",IF(AND(Z$11&gt;$K78,EOMONTH($M78,0)&gt;=Z$11),($F78-$O78)/$L78,0),IFERROR(($F78-$O78)*INDEX('S-Curve'!$C$3:$AM$39,MATCH('Development Costs'!$L78,'S-Curve'!$C$3:$C$39,0),MATCH(DATEDIF('Development Costs'!$K78,'Development Costs'!Z$11,"m")+1,'S-Curve'!$C$3:$AM$3,0)),0))</f>
        <v>0</v>
      </c>
      <c r="AA78" s="99">
        <f>IF($N78="Equal",IF(AND(AA$11&gt;$K78,EOMONTH($M78,0)&gt;=AA$11),($F78-$O78)/$L78,0),IFERROR(($F78-$O78)*INDEX('S-Curve'!$C$3:$AM$39,MATCH('Development Costs'!$L78,'S-Curve'!$C$3:$C$39,0),MATCH(DATEDIF('Development Costs'!$K78,'Development Costs'!AA$11,"m")+1,'S-Curve'!$C$3:$AM$3,0)),0))</f>
        <v>0</v>
      </c>
      <c r="AB78" s="99">
        <f>IF($N78="Equal",IF(AND(AB$11&gt;$K78,EOMONTH($M78,0)&gt;=AB$11),($F78-$O78)/$L78,0),IFERROR(($F78-$O78)*INDEX('S-Curve'!$C$3:$AM$39,MATCH('Development Costs'!$L78,'S-Curve'!$C$3:$C$39,0),MATCH(DATEDIF('Development Costs'!$K78,'Development Costs'!AB$11,"m")+1,'S-Curve'!$C$3:$AM$3,0)),0))</f>
        <v>0</v>
      </c>
      <c r="AC78" s="99">
        <f>IF($N78="Equal",IF(AND(AC$11&gt;$K78,EOMONTH($M78,0)&gt;=AC$11),($F78-$O78)/$L78,0),IFERROR(($F78-$O78)*INDEX('S-Curve'!$C$3:$AM$39,MATCH('Development Costs'!$L78,'S-Curve'!$C$3:$C$39,0),MATCH(DATEDIF('Development Costs'!$K78,'Development Costs'!AC$11,"m")+1,'S-Curve'!$C$3:$AM$3,0)),0))</f>
        <v>0</v>
      </c>
      <c r="AD78" s="99">
        <f>IF($N78="Equal",IF(AND(AD$11&gt;$K78,EOMONTH($M78,0)&gt;=AD$11),($F78-$O78)/$L78,0),IFERROR(($F78-$O78)*INDEX('S-Curve'!$C$3:$AM$39,MATCH('Development Costs'!$L78,'S-Curve'!$C$3:$C$39,0),MATCH(DATEDIF('Development Costs'!$K78,'Development Costs'!AD$11,"m")+1,'S-Curve'!$C$3:$AM$3,0)),0))</f>
        <v>0</v>
      </c>
      <c r="AE78" s="99">
        <f>IF($N78="Equal",IF(AND(AE$11&gt;$K78,EOMONTH($M78,0)&gt;=AE$11),($F78-$O78)/$L78,0),IFERROR(($F78-$O78)*INDEX('S-Curve'!$C$3:$AM$39,MATCH('Development Costs'!$L78,'S-Curve'!$C$3:$C$39,0),MATCH(DATEDIF('Development Costs'!$K78,'Development Costs'!AE$11,"m")+1,'S-Curve'!$C$3:$AM$3,0)),0))</f>
        <v>0</v>
      </c>
      <c r="AF78" s="99">
        <f>IF($N78="Equal",IF(AND(AF$11&gt;$K78,EOMONTH($M78,0)&gt;=AF$11),($F78-$O78)/$L78,0),IFERROR(($F78-$O78)*INDEX('S-Curve'!$C$3:$AM$39,MATCH('Development Costs'!$L78,'S-Curve'!$C$3:$C$39,0),MATCH(DATEDIF('Development Costs'!$K78,'Development Costs'!AF$11,"m")+1,'S-Curve'!$C$3:$AM$3,0)),0))</f>
        <v>0</v>
      </c>
      <c r="AG78" s="99">
        <f>IF($N78="Equal",IF(AND(AG$11&gt;$K78,EOMONTH($M78,0)&gt;=AG$11),($F78-$O78)/$L78,0),IFERROR(($F78-$O78)*INDEX('S-Curve'!$C$3:$AM$39,MATCH('Development Costs'!$L78,'S-Curve'!$C$3:$C$39,0),MATCH(DATEDIF('Development Costs'!$K78,'Development Costs'!AG$11,"m")+1,'S-Curve'!$C$3:$AM$3,0)),0))</f>
        <v>0</v>
      </c>
      <c r="AH78" s="99">
        <f>IF($N78="Equal",IF(AND(AH$11&gt;$K78,EOMONTH($M78,0)&gt;=AH$11),($F78-$O78)/$L78,0),IFERROR(($F78-$O78)*INDEX('S-Curve'!$C$3:$AM$39,MATCH('Development Costs'!$L78,'S-Curve'!$C$3:$C$39,0),MATCH(DATEDIF('Development Costs'!$K78,'Development Costs'!AH$11,"m")+1,'S-Curve'!$C$3:$AM$3,0)),0))</f>
        <v>0</v>
      </c>
      <c r="AI78" s="99">
        <f>IF($N78="Equal",IF(AND(AI$11&gt;$K78,EOMONTH($M78,0)&gt;=AI$11),($F78-$O78)/$L78,0),IFERROR(($F78-$O78)*INDEX('S-Curve'!$C$3:$AM$39,MATCH('Development Costs'!$L78,'S-Curve'!$C$3:$C$39,0),MATCH(DATEDIF('Development Costs'!$K78,'Development Costs'!AI$11,"m")+1,'S-Curve'!$C$3:$AM$3,0)),0))</f>
        <v>0</v>
      </c>
      <c r="AJ78" s="99">
        <f>IF($N78="Equal",IF(AND(AJ$11&gt;$K78,EOMONTH($M78,0)&gt;=AJ$11),($F78-$O78)/$L78,0),IFERROR(($F78-$O78)*INDEX('S-Curve'!$C$3:$AM$39,MATCH('Development Costs'!$L78,'S-Curve'!$C$3:$C$39,0),MATCH(DATEDIF('Development Costs'!$K78,'Development Costs'!AJ$11,"m")+1,'S-Curve'!$C$3:$AM$3,0)),0))</f>
        <v>0</v>
      </c>
      <c r="AK78" s="99">
        <f>IF($N78="Equal",IF(AND(AK$11&gt;$K78,EOMONTH($M78,0)&gt;=AK$11),($F78-$O78)/$L78,0),IFERROR(($F78-$O78)*INDEX('S-Curve'!$C$3:$AM$39,MATCH('Development Costs'!$L78,'S-Curve'!$C$3:$C$39,0),MATCH(DATEDIF('Development Costs'!$K78,'Development Costs'!AK$11,"m")+1,'S-Curve'!$C$3:$AM$3,0)),0))</f>
        <v>0</v>
      </c>
      <c r="AL78" s="99">
        <f>IF($N78="Equal",IF(AND(AL$11&gt;$K78,EOMONTH($M78,0)&gt;=AL$11),($F78-$O78)/$L78,0),IFERROR(($F78-$O78)*INDEX('S-Curve'!$C$3:$AM$39,MATCH('Development Costs'!$L78,'S-Curve'!$C$3:$C$39,0),MATCH(DATEDIF('Development Costs'!$K78,'Development Costs'!AL$11,"m")+1,'S-Curve'!$C$3:$AM$3,0)),0))</f>
        <v>0</v>
      </c>
      <c r="AM78" s="99">
        <f>IF($N78="Equal",IF(AND(AM$11&gt;$K78,EOMONTH($M78,0)&gt;=AM$11),($F78-$O78)/$L78,0),IFERROR(($F78-$O78)*INDEX('S-Curve'!$C$3:$AM$39,MATCH('Development Costs'!$L78,'S-Curve'!$C$3:$C$39,0),MATCH(DATEDIF('Development Costs'!$K78,'Development Costs'!AM$11,"m")+1,'S-Curve'!$C$3:$AM$3,0)),0))</f>
        <v>0</v>
      </c>
      <c r="AN78" s="99">
        <f>IF($N78="Equal",IF(AND(AN$11&gt;$K78,EOMONTH($M78,0)&gt;=AN$11),($F78-$O78)/$L78,0),IFERROR(($F78-$O78)*INDEX('S-Curve'!$C$3:$AM$39,MATCH('Development Costs'!$L78,'S-Curve'!$C$3:$C$39,0),MATCH(DATEDIF('Development Costs'!$K78,'Development Costs'!AN$11,"m")+1,'S-Curve'!$C$3:$AM$3,0)),0))</f>
        <v>0</v>
      </c>
      <c r="AO78" s="99">
        <f>IF($N78="Equal",IF(AND(AO$11&gt;$K78,EOMONTH($M78,0)&gt;=AO$11),($F78-$O78)/$L78,0),IFERROR(($F78-$O78)*INDEX('S-Curve'!$C$3:$AM$39,MATCH('Development Costs'!$L78,'S-Curve'!$C$3:$C$39,0),MATCH(DATEDIF('Development Costs'!$K78,'Development Costs'!AO$11,"m")+1,'S-Curve'!$C$3:$AM$3,0)),0))</f>
        <v>0</v>
      </c>
      <c r="AP78" s="99">
        <f>IF($N78="Equal",IF(AND(AP$11&gt;$K78,EOMONTH($M78,0)&gt;=AP$11),($F78-$O78)/$L78,0),IFERROR(($F78-$O78)*INDEX('S-Curve'!$C$3:$AM$39,MATCH('Development Costs'!$L78,'S-Curve'!$C$3:$C$39,0),MATCH(DATEDIF('Development Costs'!$K78,'Development Costs'!AP$11,"m")+1,'S-Curve'!$C$3:$AM$3,0)),0))</f>
        <v>0</v>
      </c>
      <c r="AQ78" s="99">
        <f>IF($N78="Equal",IF(AND(AQ$11&gt;$K78,EOMONTH($M78,0)&gt;=AQ$11),($F78-$O78)/$L78,0),IFERROR(($F78-$O78)*INDEX('S-Curve'!$C$3:$AM$39,MATCH('Development Costs'!$L78,'S-Curve'!$C$3:$C$39,0),MATCH(DATEDIF('Development Costs'!$K78,'Development Costs'!AQ$11,"m")+1,'S-Curve'!$C$3:$AM$3,0)),0))</f>
        <v>0</v>
      </c>
      <c r="AR78" s="99">
        <f>IF($N78="Equal",IF(AND(AR$11&gt;$K78,EOMONTH($M78,0)&gt;=AR$11),($F78-$O78)/$L78,0),IFERROR(($F78-$O78)*INDEX('S-Curve'!$C$3:$AM$39,MATCH('Development Costs'!$L78,'S-Curve'!$C$3:$C$39,0),MATCH(DATEDIF('Development Costs'!$K78,'Development Costs'!AR$11,"m")+1,'S-Curve'!$C$3:$AM$3,0)),0))</f>
        <v>0</v>
      </c>
      <c r="AS78" s="99">
        <f>IF($N78="Equal",IF(AND(AS$11&gt;$K78,EOMONTH($M78,0)&gt;=AS$11),($F78-$O78)/$L78,0),IFERROR(($F78-$O78)*INDEX('S-Curve'!$C$3:$AM$39,MATCH('Development Costs'!$L78,'S-Curve'!$C$3:$C$39,0),MATCH(DATEDIF('Development Costs'!$K78,'Development Costs'!AS$11,"m")+1,'S-Curve'!$C$3:$AM$3,0)),0))</f>
        <v>0</v>
      </c>
      <c r="AT78" s="99">
        <f>IF($N78="Equal",IF(AND(AT$11&gt;$K78,EOMONTH($M78,0)&gt;=AT$11),($F78-$O78)/$L78,0),IFERROR(($F78-$O78)*INDEX('S-Curve'!$C$3:$AM$39,MATCH('Development Costs'!$L78,'S-Curve'!$C$3:$C$39,0),MATCH(DATEDIF('Development Costs'!$K78,'Development Costs'!AT$11,"m")+1,'S-Curve'!$C$3:$AM$3,0)),0))</f>
        <v>0</v>
      </c>
      <c r="AU78" s="99">
        <f>IF($N78="Equal",IF(AND(AU$11&gt;$K78,EOMONTH($M78,0)&gt;=AU$11),($F78-$O78)/$L78,0),IFERROR(($F78-$O78)*INDEX('S-Curve'!$C$3:$AM$39,MATCH('Development Costs'!$L78,'S-Curve'!$C$3:$C$39,0),MATCH(DATEDIF('Development Costs'!$K78,'Development Costs'!AU$11,"m")+1,'S-Curve'!$C$3:$AM$3,0)),0))</f>
        <v>0</v>
      </c>
      <c r="AV78" s="99">
        <f>IF($N78="Equal",IF(AND(AV$11&gt;$K78,EOMONTH($M78,0)&gt;=AV$11),($F78-$O78)/$L78,0),IFERROR(($F78-$O78)*INDEX('S-Curve'!$C$3:$AM$39,MATCH('Development Costs'!$L78,'S-Curve'!$C$3:$C$39,0),MATCH(DATEDIF('Development Costs'!$K78,'Development Costs'!AV$11,"m")+1,'S-Curve'!$C$3:$AM$3,0)),0))</f>
        <v>0</v>
      </c>
      <c r="AW78" s="99">
        <f>IF($N78="Equal",IF(AND(AW$11&gt;$K78,EOMONTH($M78,0)&gt;=AW$11),($F78-$O78)/$L78,0),IFERROR(($F78-$O78)*INDEX('S-Curve'!$C$3:$AM$39,MATCH('Development Costs'!$L78,'S-Curve'!$C$3:$C$39,0),MATCH(DATEDIF('Development Costs'!$K78,'Development Costs'!AW$11,"m")+1,'S-Curve'!$C$3:$AM$3,0)),0))</f>
        <v>0</v>
      </c>
      <c r="AX78" s="99">
        <f>IF($N78="Equal",IF(AND(AX$11&gt;$K78,EOMONTH($M78,0)&gt;=AX$11),($F78-$O78)/$L78,0),IFERROR(($F78-$O78)*INDEX('S-Curve'!$C$3:$AM$39,MATCH('Development Costs'!$L78,'S-Curve'!$C$3:$C$39,0),MATCH(DATEDIF('Development Costs'!$K78,'Development Costs'!AX$11,"m")+1,'S-Curve'!$C$3:$AM$3,0)),0))</f>
        <v>0</v>
      </c>
      <c r="AY78" s="99">
        <f>IF($N78="Equal",IF(AND(AY$11&gt;$K78,EOMONTH($M78,0)&gt;=AY$11),($F78-$O78)/$L78,0),IFERROR(($F78-$O78)*INDEX('S-Curve'!$C$3:$AM$39,MATCH('Development Costs'!$L78,'S-Curve'!$C$3:$C$39,0),MATCH(DATEDIF('Development Costs'!$K78,'Development Costs'!AY$11,"m")+1,'S-Curve'!$C$3:$AM$3,0)),0))</f>
        <v>0</v>
      </c>
      <c r="AZ78" s="99">
        <f>IF($N78="Equal",IF(AND(AZ$11&gt;$K78,EOMONTH($M78,0)&gt;=AZ$11),($F78-$O78)/$L78,0),IFERROR(($F78-$O78)*INDEX('S-Curve'!$C$3:$AM$39,MATCH('Development Costs'!$L78,'S-Curve'!$C$3:$C$39,0),MATCH(DATEDIF('Development Costs'!$K78,'Development Costs'!AZ$11,"m")+1,'S-Curve'!$C$3:$AM$3,0)),0))</f>
        <v>0</v>
      </c>
      <c r="BA78" s="99">
        <f>IF($N78="Equal",IF(AND(BA$11&gt;$K78,EOMONTH($M78,0)&gt;=BA$11),($F78-$O78)/$L78,0),IFERROR(($F78-$O78)*INDEX('S-Curve'!$C$3:$AM$39,MATCH('Development Costs'!$L78,'S-Curve'!$C$3:$C$39,0),MATCH(DATEDIF('Development Costs'!$K78,'Development Costs'!BA$11,"m")+1,'S-Curve'!$C$3:$AM$3,0)),0))</f>
        <v>0</v>
      </c>
      <c r="BB78" s="99">
        <f>IF($N78="Equal",IF(AND(BB$11&gt;$K78,EOMONTH($M78,0)&gt;=BB$11),($F78-$O78)/$L78,0),IFERROR(($F78-$O78)*INDEX('S-Curve'!$C$3:$AM$39,MATCH('Development Costs'!$L78,'S-Curve'!$C$3:$C$39,0),MATCH(DATEDIF('Development Costs'!$K78,'Development Costs'!BB$11,"m")+1,'S-Curve'!$C$3:$AM$3,0)),0))</f>
        <v>0</v>
      </c>
      <c r="BC78" s="99">
        <f>IF($N78="Equal",IF(AND(BC$11&gt;$K78,EOMONTH($M78,0)&gt;=BC$11),($F78-$O78)/$L78,0),IFERROR(($F78-$O78)*INDEX('S-Curve'!$C$3:$AM$39,MATCH('Development Costs'!$L78,'S-Curve'!$C$3:$C$39,0),MATCH(DATEDIF('Development Costs'!$K78,'Development Costs'!BC$11,"m")+1,'S-Curve'!$C$3:$AM$3,0)),0))</f>
        <v>0</v>
      </c>
      <c r="BD78" s="99">
        <f>IF($N78="Equal",IF(AND(BD$11&gt;$K78,EOMONTH($M78,0)&gt;=BD$11),($F78-$O78)/$L78,0),IFERROR(($F78-$O78)*INDEX('S-Curve'!$C$3:$AM$39,MATCH('Development Costs'!$L78,'S-Curve'!$C$3:$C$39,0),MATCH(DATEDIF('Development Costs'!$K78,'Development Costs'!BD$11,"m")+1,'S-Curve'!$C$3:$AM$3,0)),0))</f>
        <v>0</v>
      </c>
      <c r="BE78" s="99">
        <f>IF($N78="Equal",IF(AND(BE$11&gt;$K78,EOMONTH($M78,0)&gt;=BE$11),($F78-$O78)/$L78,0),IFERROR(($F78-$O78)*INDEX('S-Curve'!$C$3:$AM$39,MATCH('Development Costs'!$L78,'S-Curve'!$C$3:$C$39,0),MATCH(DATEDIF('Development Costs'!$K78,'Development Costs'!BE$11,"m")+1,'S-Curve'!$C$3:$AM$3,0)),0))</f>
        <v>0</v>
      </c>
      <c r="BF78" s="99">
        <f>IF($N78="Equal",IF(AND(BF$11&gt;$K78,EOMONTH($M78,0)&gt;=BF$11),($F78-$O78)/$L78,0),IFERROR(($F78-$O78)*INDEX('S-Curve'!$C$3:$AM$39,MATCH('Development Costs'!$L78,'S-Curve'!$C$3:$C$39,0),MATCH(DATEDIF('Development Costs'!$K78,'Development Costs'!BF$11,"m")+1,'S-Curve'!$C$3:$AM$3,0)),0))</f>
        <v>0</v>
      </c>
      <c r="BG78" s="99">
        <f>IF($N78="Equal",IF(AND(BG$11&gt;$K78,EOMONTH($M78,0)&gt;=BG$11),($F78-$O78)/$L78,0),IFERROR(($F78-$O78)*INDEX('S-Curve'!$C$3:$AM$39,MATCH('Development Costs'!$L78,'S-Curve'!$C$3:$C$39,0),MATCH(DATEDIF('Development Costs'!$K78,'Development Costs'!BG$11,"m")+1,'S-Curve'!$C$3:$AM$3,0)),0))</f>
        <v>0</v>
      </c>
      <c r="BH78" s="99">
        <f>IF($N78="Equal",IF(AND(BH$11&gt;$K78,EOMONTH($M78,0)&gt;=BH$11),($F78-$O78)/$L78,0),IFERROR(($F78-$O78)*INDEX('S-Curve'!$C$3:$AM$39,MATCH('Development Costs'!$L78,'S-Curve'!$C$3:$C$39,0),MATCH(DATEDIF('Development Costs'!$K78,'Development Costs'!BH$11,"m")+1,'S-Curve'!$C$3:$AM$3,0)),0))</f>
        <v>0</v>
      </c>
      <c r="BI78" s="99">
        <f>IF($N78="Equal",IF(AND(BI$11&gt;$K78,EOMONTH($M78,0)&gt;=BI$11),($F78-$O78)/$L78,0),IFERROR(($F78-$O78)*INDEX('S-Curve'!$C$3:$AM$39,MATCH('Development Costs'!$L78,'S-Curve'!$C$3:$C$39,0),MATCH(DATEDIF('Development Costs'!$K78,'Development Costs'!BI$11,"m")+1,'S-Curve'!$C$3:$AM$3,0)),0))</f>
        <v>0</v>
      </c>
      <c r="BJ78" s="99">
        <f>IF($N78="Equal",IF(AND(BJ$11&gt;$K78,EOMONTH($M78,0)&gt;=BJ$11),($F78-$O78)/$L78,0),IFERROR(($F78-$O78)*INDEX('S-Curve'!$C$3:$AM$39,MATCH('Development Costs'!$L78,'S-Curve'!$C$3:$C$39,0),MATCH(DATEDIF('Development Costs'!$K78,'Development Costs'!BJ$11,"m")+1,'S-Curve'!$C$3:$AM$3,0)),0))</f>
        <v>0</v>
      </c>
      <c r="BK78" s="99">
        <f>IF($N78="Equal",IF(AND(BK$11&gt;$K78,EOMONTH($M78,0)&gt;=BK$11),($F78-$O78)/$L78,0),IFERROR(($F78-$O78)*INDEX('S-Curve'!$C$3:$AM$39,MATCH('Development Costs'!$L78,'S-Curve'!$C$3:$C$39,0),MATCH(DATEDIF('Development Costs'!$K78,'Development Costs'!BK$11,"m")+1,'S-Curve'!$C$3:$AM$3,0)),0))</f>
        <v>0</v>
      </c>
      <c r="BL78" s="99">
        <f>IF($N78="Equal",IF(AND(BL$11&gt;$K78,EOMONTH($M78,0)&gt;=BL$11),($F78-$O78)/$L78,0),IFERROR(($F78-$O78)*INDEX('S-Curve'!$C$3:$AM$39,MATCH('Development Costs'!$L78,'S-Curve'!$C$3:$C$39,0),MATCH(DATEDIF('Development Costs'!$K78,'Development Costs'!BL$11,"m")+1,'S-Curve'!$C$3:$AM$3,0)),0))</f>
        <v>0</v>
      </c>
      <c r="BM78" s="99">
        <f>IF($N78="Equal",IF(AND(BM$11&gt;$K78,EOMONTH($M78,0)&gt;=BM$11),($F78-$O78)/$L78,0),IFERROR(($F78-$O78)*INDEX('S-Curve'!$C$3:$AM$39,MATCH('Development Costs'!$L78,'S-Curve'!$C$3:$C$39,0),MATCH(DATEDIF('Development Costs'!$K78,'Development Costs'!BM$11,"m")+1,'S-Curve'!$C$3:$AM$3,0)),0))</f>
        <v>0</v>
      </c>
      <c r="BN78" s="99">
        <f>IF($N78="Equal",IF(AND(BN$11&gt;$K78,EOMONTH($M78,0)&gt;=BN$11),($F78-$O78)/$L78,0),IFERROR(($F78-$O78)*INDEX('S-Curve'!$C$3:$AM$39,MATCH('Development Costs'!$L78,'S-Curve'!$C$3:$C$39,0),MATCH(DATEDIF('Development Costs'!$K78,'Development Costs'!BN$11,"m")+1,'S-Curve'!$C$3:$AM$3,0)),0))</f>
        <v>0</v>
      </c>
      <c r="BO78" s="99">
        <f>IF($N78="Equal",IF(AND(BO$11&gt;$K78,EOMONTH($M78,0)&gt;=BO$11),($F78-$O78)/$L78,0),IFERROR(($F78-$O78)*INDEX('S-Curve'!$C$3:$AM$39,MATCH('Development Costs'!$L78,'S-Curve'!$C$3:$C$39,0),MATCH(DATEDIF('Development Costs'!$K78,'Development Costs'!BO$11,"m")+1,'S-Curve'!$C$3:$AM$3,0)),0))</f>
        <v>0</v>
      </c>
      <c r="BP78" s="99">
        <f>IF($N78="Equal",IF(AND(BP$11&gt;$K78,EOMONTH($M78,0)&gt;=BP$11),($F78-$O78)/$L78,0),IFERROR(($F78-$O78)*INDEX('S-Curve'!$C$3:$AM$39,MATCH('Development Costs'!$L78,'S-Curve'!$C$3:$C$39,0),MATCH(DATEDIF('Development Costs'!$K78,'Development Costs'!BP$11,"m")+1,'S-Curve'!$C$3:$AM$3,0)),0))</f>
        <v>0</v>
      </c>
      <c r="BQ78" s="99">
        <f>IF($N78="Equal",IF(AND(BQ$11&gt;$K78,EOMONTH($M78,0)&gt;=BQ$11),($F78-$O78)/$L78,0),IFERROR(($F78-$O78)*INDEX('S-Curve'!$C$3:$AM$39,MATCH('Development Costs'!$L78,'S-Curve'!$C$3:$C$39,0),MATCH(DATEDIF('Development Costs'!$K78,'Development Costs'!BQ$11,"m")+1,'S-Curve'!$C$3:$AM$3,0)),0))</f>
        <v>0</v>
      </c>
      <c r="BR78" s="99">
        <f>IF($N78="Equal",IF(AND(BR$11&gt;$K78,EOMONTH($M78,0)&gt;=BR$11),($F78-$O78)/$L78,0),IFERROR(($F78-$O78)*INDEX('S-Curve'!$C$3:$AM$39,MATCH('Development Costs'!$L78,'S-Curve'!$C$3:$C$39,0),MATCH(DATEDIF('Development Costs'!$K78,'Development Costs'!BR$11,"m")+1,'S-Curve'!$C$3:$AM$3,0)),0))</f>
        <v>0</v>
      </c>
      <c r="BS78" s="99">
        <f>IF($N78="Equal",IF(AND(BS$11&gt;$K78,EOMONTH($M78,0)&gt;=BS$11),($F78-$O78)/$L78,0),IFERROR(($F78-$O78)*INDEX('S-Curve'!$C$3:$AM$39,MATCH('Development Costs'!$L78,'S-Curve'!$C$3:$C$39,0),MATCH(DATEDIF('Development Costs'!$K78,'Development Costs'!BS$11,"m")+1,'S-Curve'!$C$3:$AM$3,0)),0))</f>
        <v>0</v>
      </c>
      <c r="BT78" s="99">
        <f>IF($N78="Equal",IF(AND(BT$11&gt;$K78,EOMONTH($M78,0)&gt;=BT$11),($F78-$O78)/$L78,0),IFERROR(($F78-$O78)*INDEX('S-Curve'!$C$3:$AM$39,MATCH('Development Costs'!$L78,'S-Curve'!$C$3:$C$39,0),MATCH(DATEDIF('Development Costs'!$K78,'Development Costs'!BT$11,"m")+1,'S-Curve'!$C$3:$AM$3,0)),0))</f>
        <v>0</v>
      </c>
      <c r="BU78" s="99">
        <f>IF($N78="Equal",IF(AND(BU$11&gt;$K78,EOMONTH($M78,0)&gt;=BU$11),($F78-$O78)/$L78,0),IFERROR(($F78-$O78)*INDEX('S-Curve'!$C$3:$AM$39,MATCH('Development Costs'!$L78,'S-Curve'!$C$3:$C$39,0),MATCH(DATEDIF('Development Costs'!$K78,'Development Costs'!BU$11,"m")+1,'S-Curve'!$C$3:$AM$3,0)),0))</f>
        <v>0</v>
      </c>
      <c r="BV78" s="99">
        <f>IF($N78="Equal",IF(AND(BV$11&gt;$K78,EOMONTH($M78,0)&gt;=BV$11),($F78-$O78)/$L78,0),IFERROR(($F78-$O78)*INDEX('S-Curve'!$C$3:$AM$39,MATCH('Development Costs'!$L78,'S-Curve'!$C$3:$C$39,0),MATCH(DATEDIF('Development Costs'!$K78,'Development Costs'!BV$11,"m")+1,'S-Curve'!$C$3:$AM$3,0)),0))</f>
        <v>0</v>
      </c>
      <c r="BW78" s="99">
        <f>IF($N78="Equal",IF(AND(BW$11&gt;$K78,EOMONTH($M78,0)&gt;=BW$11),($F78-$O78)/$L78,0),IFERROR(($F78-$O78)*INDEX('S-Curve'!$C$3:$AM$39,MATCH('Development Costs'!$L78,'S-Curve'!$C$3:$C$39,0),MATCH(DATEDIF('Development Costs'!$K78,'Development Costs'!BW$11,"m")+1,'S-Curve'!$C$3:$AM$3,0)),0))</f>
        <v>0</v>
      </c>
      <c r="BX78" s="99">
        <f>IF($N78="Equal",IF(AND(BX$11&gt;$K78,EOMONTH($M78,0)&gt;=BX$11),($F78-$O78)/$L78,0),IFERROR(($F78-$O78)*INDEX('S-Curve'!$C$3:$AM$39,MATCH('Development Costs'!$L78,'S-Curve'!$C$3:$C$39,0),MATCH(DATEDIF('Development Costs'!$K78,'Development Costs'!BX$11,"m")+1,'S-Curve'!$C$3:$AM$3,0)),0))</f>
        <v>0</v>
      </c>
      <c r="BY78" s="99">
        <f>IF($N78="Equal",IF(AND(BY$11&gt;$K78,EOMONTH($M78,0)&gt;=BY$11),($F78-$O78)/$L78,0),IFERROR(($F78-$O78)*INDEX('S-Curve'!$C$3:$AM$39,MATCH('Development Costs'!$L78,'S-Curve'!$C$3:$C$39,0),MATCH(DATEDIF('Development Costs'!$K78,'Development Costs'!BY$11,"m")+1,'S-Curve'!$C$3:$AM$3,0)),0))</f>
        <v>0</v>
      </c>
      <c r="BZ78" s="99">
        <f>IF($N78="Equal",IF(AND(BZ$11&gt;$K78,EOMONTH($M78,0)&gt;=BZ$11),($F78-$O78)/$L78,0),IFERROR(($F78-$O78)*INDEX('S-Curve'!$C$3:$AM$39,MATCH('Development Costs'!$L78,'S-Curve'!$C$3:$C$39,0),MATCH(DATEDIF('Development Costs'!$K78,'Development Costs'!BZ$11,"m")+1,'S-Curve'!$C$3:$AM$3,0)),0))</f>
        <v>0</v>
      </c>
      <c r="CA78" s="99">
        <f>IF($N78="Equal",IF(AND(CA$11&gt;$K78,EOMONTH($M78,0)&gt;=CA$11),($F78-$O78)/$L78,0),IFERROR(($F78-$O78)*INDEX('S-Curve'!$C$3:$AM$39,MATCH('Development Costs'!$L78,'S-Curve'!$C$3:$C$39,0),MATCH(DATEDIF('Development Costs'!$K78,'Development Costs'!CA$11,"m")+1,'S-Curve'!$C$3:$AM$3,0)),0))</f>
        <v>0</v>
      </c>
      <c r="CB78" s="99">
        <f>IF($N78="Equal",IF(AND(CB$11&gt;$K78,EOMONTH($M78,0)&gt;=CB$11),($F78-$O78)/$L78,0),IFERROR(($F78-$O78)*INDEX('S-Curve'!$C$3:$AM$39,MATCH('Development Costs'!$L78,'S-Curve'!$C$3:$C$39,0),MATCH(DATEDIF('Development Costs'!$K78,'Development Costs'!CB$11,"m")+1,'S-Curve'!$C$3:$AM$3,0)),0))</f>
        <v>0</v>
      </c>
      <c r="CC78" s="99">
        <f>IF($N78="Equal",IF(AND(CC$11&gt;$K78,EOMONTH($M78,0)&gt;=CC$11),($F78-$O78)/$L78,0),IFERROR(($F78-$O78)*INDEX('S-Curve'!$C$3:$AM$39,MATCH('Development Costs'!$L78,'S-Curve'!$C$3:$C$39,0),MATCH(DATEDIF('Development Costs'!$K78,'Development Costs'!CC$11,"m")+1,'S-Curve'!$C$3:$AM$3,0)),0))</f>
        <v>0</v>
      </c>
      <c r="CD78" s="99">
        <f>IF($N78="Equal",IF(AND(CD$11&gt;$K78,EOMONTH($M78,0)&gt;=CD$11),($F78-$O78)/$L78,0),IFERROR(($F78-$O78)*INDEX('S-Curve'!$C$3:$AM$39,MATCH('Development Costs'!$L78,'S-Curve'!$C$3:$C$39,0),MATCH(DATEDIF('Development Costs'!$K78,'Development Costs'!CD$11,"m")+1,'S-Curve'!$C$3:$AM$3,0)),0))</f>
        <v>0</v>
      </c>
      <c r="CE78" s="99">
        <f>IF($N78="Equal",IF(AND(CE$11&gt;$K78,EOMONTH($M78,0)&gt;=CE$11),($F78-$O78)/$L78,0),IFERROR(($F78-$O78)*INDEX('S-Curve'!$C$3:$AM$39,MATCH('Development Costs'!$L78,'S-Curve'!$C$3:$C$39,0),MATCH(DATEDIF('Development Costs'!$K78,'Development Costs'!CE$11,"m")+1,'S-Curve'!$C$3:$AM$3,0)),0))</f>
        <v>0</v>
      </c>
      <c r="CF78" s="99">
        <f>IF($N78="Equal",IF(AND(CF$11&gt;$K78,EOMONTH($M78,0)&gt;=CF$11),($F78-$O78)/$L78,0),IFERROR(($F78-$O78)*INDEX('S-Curve'!$C$3:$AM$39,MATCH('Development Costs'!$L78,'S-Curve'!$C$3:$C$39,0),MATCH(DATEDIF('Development Costs'!$K78,'Development Costs'!CF$11,"m")+1,'S-Curve'!$C$3:$AM$3,0)),0))</f>
        <v>0</v>
      </c>
      <c r="CG78" s="99">
        <f>IF($N78="Equal",IF(AND(CG$11&gt;$K78,EOMONTH($M78,0)&gt;=CG$11),($F78-$O78)/$L78,0),IFERROR(($F78-$O78)*INDEX('S-Curve'!$C$3:$AM$39,MATCH('Development Costs'!$L78,'S-Curve'!$C$3:$C$39,0),MATCH(DATEDIF('Development Costs'!$K78,'Development Costs'!CG$11,"m")+1,'S-Curve'!$C$3:$AM$3,0)),0))</f>
        <v>0</v>
      </c>
      <c r="CH78" s="99">
        <f>IF($N78="Equal",IF(AND(CH$11&gt;$K78,EOMONTH($M78,0)&gt;=CH$11),($F78-$O78)/$L78,0),IFERROR(($F78-$O78)*INDEX('S-Curve'!$C$3:$AM$39,MATCH('Development Costs'!$L78,'S-Curve'!$C$3:$C$39,0),MATCH(DATEDIF('Development Costs'!$K78,'Development Costs'!CH$11,"m")+1,'S-Curve'!$C$3:$AM$3,0)),0))</f>
        <v>0</v>
      </c>
      <c r="CI78" s="99">
        <f>IF($N78="Equal",IF(AND(CI$11&gt;$K78,EOMONTH($M78,0)&gt;=CI$11),($F78-$O78)/$L78,0),IFERROR(($F78-$O78)*INDEX('S-Curve'!$C$3:$AM$39,MATCH('Development Costs'!$L78,'S-Curve'!$C$3:$C$39,0),MATCH(DATEDIF('Development Costs'!$K78,'Development Costs'!CI$11,"m")+1,'S-Curve'!$C$3:$AM$3,0)),0))</f>
        <v>0</v>
      </c>
      <c r="CJ78" s="99">
        <f>IF($N78="Equal",IF(AND(CJ$11&gt;$K78,EOMONTH($M78,0)&gt;=CJ$11),($F78-$O78)/$L78,0),IFERROR(($F78-$O78)*INDEX('S-Curve'!$C$3:$AM$39,MATCH('Development Costs'!$L78,'S-Curve'!$C$3:$C$39,0),MATCH(DATEDIF('Development Costs'!$K78,'Development Costs'!CJ$11,"m")+1,'S-Curve'!$C$3:$AM$3,0)),0))</f>
        <v>0</v>
      </c>
      <c r="CK78" s="99">
        <f>IF($N78="Equal",IF(AND(CK$11&gt;$K78,EOMONTH($M78,0)&gt;=CK$11),($F78-$O78)/$L78,0),IFERROR(($F78-$O78)*INDEX('S-Curve'!$C$3:$AM$39,MATCH('Development Costs'!$L78,'S-Curve'!$C$3:$C$39,0),MATCH(DATEDIF('Development Costs'!$K78,'Development Costs'!CK$11,"m")+1,'S-Curve'!$C$3:$AM$3,0)),0))</f>
        <v>0</v>
      </c>
      <c r="CL78" s="99">
        <f>IF($N78="Equal",IF(AND(CL$11&gt;$K78,EOMONTH($M78,0)&gt;=CL$11),($F78-$O78)/$L78,0),IFERROR(($F78-$O78)*INDEX('S-Curve'!$C$3:$AM$39,MATCH('Development Costs'!$L78,'S-Curve'!$C$3:$C$39,0),MATCH(DATEDIF('Development Costs'!$K78,'Development Costs'!CL$11,"m")+1,'S-Curve'!$C$3:$AM$3,0)),0))</f>
        <v>0</v>
      </c>
      <c r="CM78" s="99">
        <f>IF($N78="Equal",IF(AND(CM$11&gt;$K78,EOMONTH($M78,0)&gt;=CM$11),($F78-$O78)/$L78,0),IFERROR(($F78-$O78)*INDEX('S-Curve'!$C$3:$AM$39,MATCH('Development Costs'!$L78,'S-Curve'!$C$3:$C$39,0),MATCH(DATEDIF('Development Costs'!$K78,'Development Costs'!CM$11,"m")+1,'S-Curve'!$C$3:$AM$3,0)),0))</f>
        <v>0</v>
      </c>
      <c r="CN78" s="99">
        <f>IF($N78="Equal",IF(AND(CN$11&gt;$K78,EOMONTH($M78,0)&gt;=CN$11),($F78-$O78)/$L78,0),IFERROR(($F78-$O78)*INDEX('S-Curve'!$C$3:$AM$39,MATCH('Development Costs'!$L78,'S-Curve'!$C$3:$C$39,0),MATCH(DATEDIF('Development Costs'!$K78,'Development Costs'!CN$11,"m")+1,'S-Curve'!$C$3:$AM$3,0)),0))</f>
        <v>0</v>
      </c>
      <c r="CO78" s="99">
        <f>IF($N78="Equal",IF(AND(CO$11&gt;$K78,EOMONTH($M78,0)&gt;=CO$11),($F78-$O78)/$L78,0),IFERROR(($F78-$O78)*INDEX('S-Curve'!$C$3:$AM$39,MATCH('Development Costs'!$L78,'S-Curve'!$C$3:$C$39,0),MATCH(DATEDIF('Development Costs'!$K78,'Development Costs'!CO$11,"m")+1,'S-Curve'!$C$3:$AM$3,0)),0))</f>
        <v>0</v>
      </c>
      <c r="CP78" s="99">
        <f>IF($N78="Equal",IF(AND(CP$11&gt;$K78,EOMONTH($M78,0)&gt;=CP$11),($F78-$O78)/$L78,0),IFERROR(($F78-$O78)*INDEX('S-Curve'!$C$3:$AM$39,MATCH('Development Costs'!$L78,'S-Curve'!$C$3:$C$39,0),MATCH(DATEDIF('Development Costs'!$K78,'Development Costs'!CP$11,"m")+1,'S-Curve'!$C$3:$AM$3,0)),0))</f>
        <v>0</v>
      </c>
      <c r="CQ78" s="99">
        <f>IF($N78="Equal",IF(AND(CQ$11&gt;$K78,EOMONTH($M78,0)&gt;=CQ$11),($F78-$O78)/$L78,0),IFERROR(($F78-$O78)*INDEX('S-Curve'!$C$3:$AM$39,MATCH('Development Costs'!$L78,'S-Curve'!$C$3:$C$39,0),MATCH(DATEDIF('Development Costs'!$K78,'Development Costs'!CQ$11,"m")+1,'S-Curve'!$C$3:$AM$3,0)),0))</f>
        <v>0</v>
      </c>
      <c r="CR78" s="99">
        <f>IF($N78="Equal",IF(AND(CR$11&gt;$K78,EOMONTH($M78,0)&gt;=CR$11),($F78-$O78)/$L78,0),IFERROR(($F78-$O78)*INDEX('S-Curve'!$C$3:$AM$39,MATCH('Development Costs'!$L78,'S-Curve'!$C$3:$C$39,0),MATCH(DATEDIF('Development Costs'!$K78,'Development Costs'!CR$11,"m")+1,'S-Curve'!$C$3:$AM$3,0)),0))</f>
        <v>0</v>
      </c>
      <c r="CS78" s="99">
        <f>IF($N78="Equal",IF(AND(CS$11&gt;$K78,EOMONTH($M78,0)&gt;=CS$11),($F78-$O78)/$L78,0),IFERROR(($F78-$O78)*INDEX('S-Curve'!$C$3:$AM$39,MATCH('Development Costs'!$L78,'S-Curve'!$C$3:$C$39,0),MATCH(DATEDIF('Development Costs'!$K78,'Development Costs'!CS$11,"m")+1,'S-Curve'!$C$3:$AM$3,0)),0))</f>
        <v>0</v>
      </c>
      <c r="CT78" s="99">
        <f>IF($N78="Equal",IF(AND(CT$11&gt;$K78,EOMONTH($M78,0)&gt;=CT$11),($F78-$O78)/$L78,0),IFERROR(($F78-$O78)*INDEX('S-Curve'!$C$3:$AM$39,MATCH('Development Costs'!$L78,'S-Curve'!$C$3:$C$39,0),MATCH(DATEDIF('Development Costs'!$K78,'Development Costs'!CT$11,"m")+1,'S-Curve'!$C$3:$AM$3,0)),0))</f>
        <v>0</v>
      </c>
      <c r="CU78" s="99">
        <f>IF($N78="Equal",IF(AND(CU$11&gt;$K78,EOMONTH($M78,0)&gt;=CU$11),($F78-$O78)/$L78,0),IFERROR(($F78-$O78)*INDEX('S-Curve'!$C$3:$AM$39,MATCH('Development Costs'!$L78,'S-Curve'!$C$3:$C$39,0),MATCH(DATEDIF('Development Costs'!$K78,'Development Costs'!CU$11,"m")+1,'S-Curve'!$C$3:$AM$3,0)),0))</f>
        <v>0</v>
      </c>
      <c r="CV78" s="99">
        <f>IF($N78="Equal",IF(AND(CV$11&gt;$K78,EOMONTH($M78,0)&gt;=CV$11),($F78-$O78)/$L78,0),IFERROR(($F78-$O78)*INDEX('S-Curve'!$C$3:$AM$39,MATCH('Development Costs'!$L78,'S-Curve'!$C$3:$C$39,0),MATCH(DATEDIF('Development Costs'!$K78,'Development Costs'!CV$11,"m")+1,'S-Curve'!$C$3:$AM$3,0)),0))</f>
        <v>0</v>
      </c>
      <c r="CW78" s="99">
        <f>IF($N78="Equal",IF(AND(CW$11&gt;$K78,EOMONTH($M78,0)&gt;=CW$11),($F78-$O78)/$L78,0),IFERROR(($F78-$O78)*INDEX('S-Curve'!$C$3:$AM$39,MATCH('Development Costs'!$L78,'S-Curve'!$C$3:$C$39,0),MATCH(DATEDIF('Development Costs'!$K78,'Development Costs'!CW$11,"m")+1,'S-Curve'!$C$3:$AM$3,0)),0))</f>
        <v>0</v>
      </c>
      <c r="CX78" s="99">
        <f>IF($N78="Equal",IF(AND(CX$11&gt;$K78,EOMONTH($M78,0)&gt;=CX$11),($F78-$O78)/$L78,0),IFERROR(($F78-$O78)*INDEX('S-Curve'!$C$3:$AM$39,MATCH('Development Costs'!$L78,'S-Curve'!$C$3:$C$39,0),MATCH(DATEDIF('Development Costs'!$K78,'Development Costs'!CX$11,"m")+1,'S-Curve'!$C$3:$AM$3,0)),0))</f>
        <v>0</v>
      </c>
      <c r="CY78" s="99">
        <f>IF($N78="Equal",IF(AND(CY$11&gt;$K78,EOMONTH($M78,0)&gt;=CY$11),($F78-$O78)/$L78,0),IFERROR(($F78-$O78)*INDEX('S-Curve'!$C$3:$AM$39,MATCH('Development Costs'!$L78,'S-Curve'!$C$3:$C$39,0),MATCH(DATEDIF('Development Costs'!$K78,'Development Costs'!CY$11,"m")+1,'S-Curve'!$C$3:$AM$3,0)),0))</f>
        <v>0</v>
      </c>
      <c r="CZ78" s="99">
        <f>IF($N78="Equal",IF(AND(CZ$11&gt;$K78,EOMONTH($M78,0)&gt;=CZ$11),($F78-$O78)/$L78,0),IFERROR(($F78-$O78)*INDEX('S-Curve'!$C$3:$AM$39,MATCH('Development Costs'!$L78,'S-Curve'!$C$3:$C$39,0),MATCH(DATEDIF('Development Costs'!$K78,'Development Costs'!CZ$11,"m")+1,'S-Curve'!$C$3:$AM$3,0)),0))</f>
        <v>0</v>
      </c>
      <c r="DA78" s="99">
        <f>IF($N78="Equal",IF(AND(DA$11&gt;$K78,EOMONTH($M78,0)&gt;=DA$11),($F78-$O78)/$L78,0),IFERROR(($F78-$O78)*INDEX('S-Curve'!$C$3:$AM$39,MATCH('Development Costs'!$L78,'S-Curve'!$C$3:$C$39,0),MATCH(DATEDIF('Development Costs'!$K78,'Development Costs'!DA$11,"m")+1,'S-Curve'!$C$3:$AM$3,0)),0))</f>
        <v>0</v>
      </c>
      <c r="DB78" s="99">
        <f>IF($N78="Equal",IF(AND(DB$11&gt;$K78,EOMONTH($M78,0)&gt;=DB$11),($F78-$O78)/$L78,0),IFERROR(($F78-$O78)*INDEX('S-Curve'!$C$3:$AM$39,MATCH('Development Costs'!$L78,'S-Curve'!$C$3:$C$39,0),MATCH(DATEDIF('Development Costs'!$K78,'Development Costs'!DB$11,"m")+1,'S-Curve'!$C$3:$AM$3,0)),0))</f>
        <v>0</v>
      </c>
      <c r="DC78" s="99">
        <f>IF($N78="Equal",IF(AND(DC$11&gt;$K78,EOMONTH($M78,0)&gt;=DC$11),($F78-$O78)/$L78,0),IFERROR(($F78-$O78)*INDEX('S-Curve'!$C$3:$AM$39,MATCH('Development Costs'!$L78,'S-Curve'!$C$3:$C$39,0),MATCH(DATEDIF('Development Costs'!$K78,'Development Costs'!DC$11,"m")+1,'S-Curve'!$C$3:$AM$3,0)),0))</f>
        <v>0</v>
      </c>
      <c r="DD78" s="99">
        <f>IF($N78="Equal",IF(AND(DD$11&gt;$K78,EOMONTH($M78,0)&gt;=DD$11),($F78-$O78)/$L78,0),IFERROR(($F78-$O78)*INDEX('S-Curve'!$C$3:$AM$39,MATCH('Development Costs'!$L78,'S-Curve'!$C$3:$C$39,0),MATCH(DATEDIF('Development Costs'!$K78,'Development Costs'!DD$11,"m")+1,'S-Curve'!$C$3:$AM$3,0)),0))</f>
        <v>0</v>
      </c>
      <c r="DE78" s="99">
        <f>IF($N78="Equal",IF(AND(DE$11&gt;$K78,EOMONTH($M78,0)&gt;=DE$11),($F78-$O78)/$L78,0),IFERROR(($F78-$O78)*INDEX('S-Curve'!$C$3:$AM$39,MATCH('Development Costs'!$L78,'S-Curve'!$C$3:$C$39,0),MATCH(DATEDIF('Development Costs'!$K78,'Development Costs'!DE$11,"m")+1,'S-Curve'!$C$3:$AM$3,0)),0))</f>
        <v>0</v>
      </c>
      <c r="DF78" s="99">
        <f>IF($N78="Equal",IF(AND(DF$11&gt;$K78,EOMONTH($M78,0)&gt;=DF$11),($F78-$O78)/$L78,0),IFERROR(($F78-$O78)*INDEX('S-Curve'!$C$3:$AM$39,MATCH('Development Costs'!$L78,'S-Curve'!$C$3:$C$39,0),MATCH(DATEDIF('Development Costs'!$K78,'Development Costs'!DF$11,"m")+1,'S-Curve'!$C$3:$AM$3,0)),0))</f>
        <v>0</v>
      </c>
      <c r="DG78" s="99">
        <f>IF($N78="Equal",IF(AND(DG$11&gt;$K78,EOMONTH($M78,0)&gt;=DG$11),($F78-$O78)/$L78,0),IFERROR(($F78-$O78)*INDEX('S-Curve'!$C$3:$AM$39,MATCH('Development Costs'!$L78,'S-Curve'!$C$3:$C$39,0),MATCH(DATEDIF('Development Costs'!$K78,'Development Costs'!DG$11,"m")+1,'S-Curve'!$C$3:$AM$3,0)),0))</f>
        <v>0</v>
      </c>
      <c r="DH78" s="99">
        <f>IF($N78="Equal",IF(AND(DH$11&gt;$K78,EOMONTH($M78,0)&gt;=DH$11),($F78-$O78)/$L78,0),IFERROR(($F78-$O78)*INDEX('S-Curve'!$C$3:$AM$39,MATCH('Development Costs'!$L78,'S-Curve'!$C$3:$C$39,0),MATCH(DATEDIF('Development Costs'!$K78,'Development Costs'!DH$11,"m")+1,'S-Curve'!$C$3:$AM$3,0)),0))</f>
        <v>0</v>
      </c>
      <c r="DI78" s="99">
        <f>IF($N78="Equal",IF(AND(DI$11&gt;$K78,EOMONTH($M78,0)&gt;=DI$11),($F78-$O78)/$L78,0),IFERROR(($F78-$O78)*INDEX('S-Curve'!$C$3:$AM$39,MATCH('Development Costs'!$L78,'S-Curve'!$C$3:$C$39,0),MATCH(DATEDIF('Development Costs'!$K78,'Development Costs'!DI$11,"m")+1,'S-Curve'!$C$3:$AM$3,0)),0))</f>
        <v>0</v>
      </c>
      <c r="DJ78" s="99">
        <f>IF($N78="Equal",IF(AND(DJ$11&gt;$K78,EOMONTH($M78,0)&gt;=DJ$11),($F78-$O78)/$L78,0),IFERROR(($F78-$O78)*INDEX('S-Curve'!$C$3:$AM$39,MATCH('Development Costs'!$L78,'S-Curve'!$C$3:$C$39,0),MATCH(DATEDIF('Development Costs'!$K78,'Development Costs'!DJ$11,"m")+1,'S-Curve'!$C$3:$AM$3,0)),0))</f>
        <v>0</v>
      </c>
      <c r="DK78" s="99">
        <f>IF($N78="Equal",IF(AND(DK$11&gt;$K78,EOMONTH($M78,0)&gt;=DK$11),($F78-$O78)/$L78,0),IFERROR(($F78-$O78)*INDEX('S-Curve'!$C$3:$AM$39,MATCH('Development Costs'!$L78,'S-Curve'!$C$3:$C$39,0),MATCH(DATEDIF('Development Costs'!$K78,'Development Costs'!DK$11,"m")+1,'S-Curve'!$C$3:$AM$3,0)),0))</f>
        <v>0</v>
      </c>
      <c r="DL78" s="99">
        <f>IF($N78="Equal",IF(AND(DL$11&gt;$K78,EOMONTH($M78,0)&gt;=DL$11),($F78-$O78)/$L78,0),IFERROR(($F78-$O78)*INDEX('S-Curve'!$C$3:$AM$39,MATCH('Development Costs'!$L78,'S-Curve'!$C$3:$C$39,0),MATCH(DATEDIF('Development Costs'!$K78,'Development Costs'!DL$11,"m")+1,'S-Curve'!$C$3:$AM$3,0)),0))</f>
        <v>0</v>
      </c>
      <c r="DM78" s="99">
        <f>IF($N78="Equal",IF(AND(DM$11&gt;$K78,EOMONTH($M78,0)&gt;=DM$11),($F78-$O78)/$L78,0),IFERROR(($F78-$O78)*INDEX('S-Curve'!$C$3:$AM$39,MATCH('Development Costs'!$L78,'S-Curve'!$C$3:$C$39,0),MATCH(DATEDIF('Development Costs'!$K78,'Development Costs'!DM$11,"m")+1,'S-Curve'!$C$3:$AM$3,0)),0))</f>
        <v>0</v>
      </c>
      <c r="DN78" s="99">
        <f>IF($N78="Equal",IF(AND(DN$11&gt;$K78,EOMONTH($M78,0)&gt;=DN$11),($F78-$O78)/$L78,0),IFERROR(($F78-$O78)*INDEX('S-Curve'!$C$3:$AM$39,MATCH('Development Costs'!$L78,'S-Curve'!$C$3:$C$39,0),MATCH(DATEDIF('Development Costs'!$K78,'Development Costs'!DN$11,"m")+1,'S-Curve'!$C$3:$AM$3,0)),0))</f>
        <v>0</v>
      </c>
      <c r="DO78" s="99">
        <f>IF($N78="Equal",IF(AND(DO$11&gt;$K78,EOMONTH($M78,0)&gt;=DO$11),($F78-$O78)/$L78,0),IFERROR(($F78-$O78)*INDEX('S-Curve'!$C$3:$AM$39,MATCH('Development Costs'!$L78,'S-Curve'!$C$3:$C$39,0),MATCH(DATEDIF('Development Costs'!$K78,'Development Costs'!DO$11,"m")+1,'S-Curve'!$C$3:$AM$3,0)),0))</f>
        <v>0</v>
      </c>
      <c r="DP78" s="99">
        <f>IF($N78="Equal",IF(AND(DP$11&gt;$K78,EOMONTH($M78,0)&gt;=DP$11),($F78-$O78)/$L78,0),IFERROR(($F78-$O78)*INDEX('S-Curve'!$C$3:$AM$39,MATCH('Development Costs'!$L78,'S-Curve'!$C$3:$C$39,0),MATCH(DATEDIF('Development Costs'!$K78,'Development Costs'!DP$11,"m")+1,'S-Curve'!$C$3:$AM$3,0)),0))</f>
        <v>0</v>
      </c>
      <c r="DQ78" s="99">
        <f>IF($N78="Equal",IF(AND(DQ$11&gt;$K78,EOMONTH($M78,0)&gt;=DQ$11),($F78-$O78)/$L78,0),IFERROR(($F78-$O78)*INDEX('S-Curve'!$C$3:$AM$39,MATCH('Development Costs'!$L78,'S-Curve'!$C$3:$C$39,0),MATCH(DATEDIF('Development Costs'!$K78,'Development Costs'!DQ$11,"m")+1,'S-Curve'!$C$3:$AM$3,0)),0))</f>
        <v>0</v>
      </c>
      <c r="DR78" s="99">
        <f>IF($N78="Equal",IF(AND(DR$11&gt;$K78,EOMONTH($M78,0)&gt;=DR$11),($F78-$O78)/$L78,0),IFERROR(($F78-$O78)*INDEX('S-Curve'!$C$3:$AM$39,MATCH('Development Costs'!$L78,'S-Curve'!$C$3:$C$39,0),MATCH(DATEDIF('Development Costs'!$K78,'Development Costs'!DR$11,"m")+1,'S-Curve'!$C$3:$AM$3,0)),0))</f>
        <v>0</v>
      </c>
      <c r="DS78" s="99">
        <f>IF($N78="Equal",IF(AND(DS$11&gt;$K78,EOMONTH($M78,0)&gt;=DS$11),($F78-$O78)/$L78,0),IFERROR(($F78-$O78)*INDEX('S-Curve'!$C$3:$AM$39,MATCH('Development Costs'!$L78,'S-Curve'!$C$3:$C$39,0),MATCH(DATEDIF('Development Costs'!$K78,'Development Costs'!DS$11,"m")+1,'S-Curve'!$C$3:$AM$3,0)),0))</f>
        <v>0</v>
      </c>
      <c r="DT78" s="99">
        <f>IF($N78="Equal",IF(AND(DT$11&gt;$K78,EOMONTH($M78,0)&gt;=DT$11),($F78-$O78)/$L78,0),IFERROR(($F78-$O78)*INDEX('S-Curve'!$C$3:$AM$39,MATCH('Development Costs'!$L78,'S-Curve'!$C$3:$C$39,0),MATCH(DATEDIF('Development Costs'!$K78,'Development Costs'!DT$11,"m")+1,'S-Curve'!$C$3:$AM$3,0)),0))</f>
        <v>0</v>
      </c>
      <c r="DU78" s="99">
        <f>IF($N78="Equal",IF(AND(DU$11&gt;$K78,EOMONTH($M78,0)&gt;=DU$11),($F78-$O78)/$L78,0),IFERROR(($F78-$O78)*INDEX('S-Curve'!$C$3:$AM$39,MATCH('Development Costs'!$L78,'S-Curve'!$C$3:$C$39,0),MATCH(DATEDIF('Development Costs'!$K78,'Development Costs'!DU$11,"m")+1,'S-Curve'!$C$3:$AM$3,0)),0))</f>
        <v>0</v>
      </c>
      <c r="DV78" s="99">
        <f>IF($N78="Equal",IF(AND(DV$11&gt;$K78,EOMONTH($M78,0)&gt;=DV$11),($F78-$O78)/$L78,0),IFERROR(($F78-$O78)*INDEX('S-Curve'!$C$3:$AM$39,MATCH('Development Costs'!$L78,'S-Curve'!$C$3:$C$39,0),MATCH(DATEDIF('Development Costs'!$K78,'Development Costs'!DV$11,"m")+1,'S-Curve'!$C$3:$AM$3,0)),0))</f>
        <v>0</v>
      </c>
      <c r="DW78" s="99">
        <f>IF($N78="Equal",IF(AND(DW$11&gt;$K78,EOMONTH($M78,0)&gt;=DW$11),($F78-$O78)/$L78,0),IFERROR(($F78-$O78)*INDEX('S-Curve'!$C$3:$AM$39,MATCH('Development Costs'!$L78,'S-Curve'!$C$3:$C$39,0),MATCH(DATEDIF('Development Costs'!$K78,'Development Costs'!DW$11,"m")+1,'S-Curve'!$C$3:$AM$3,0)),0))</f>
        <v>0</v>
      </c>
      <c r="DX78" s="99">
        <f>IF($N78="Equal",IF(AND(DX$11&gt;$K78,EOMONTH($M78,0)&gt;=DX$11),($F78-$O78)/$L78,0),IFERROR(($F78-$O78)*INDEX('S-Curve'!$C$3:$AM$39,MATCH('Development Costs'!$L78,'S-Curve'!$C$3:$C$39,0),MATCH(DATEDIF('Development Costs'!$K78,'Development Costs'!DX$11,"m")+1,'S-Curve'!$C$3:$AM$3,0)),0))</f>
        <v>0</v>
      </c>
      <c r="DY78" s="99">
        <f>IF($N78="Equal",IF(AND(DY$11&gt;$K78,EOMONTH($M78,0)&gt;=DY$11),($F78-$O78)/$L78,0),IFERROR(($F78-$O78)*INDEX('S-Curve'!$C$3:$AM$39,MATCH('Development Costs'!$L78,'S-Curve'!$C$3:$C$39,0),MATCH(DATEDIF('Development Costs'!$K78,'Development Costs'!DY$11,"m")+1,'S-Curve'!$C$3:$AM$3,0)),0))</f>
        <v>0</v>
      </c>
      <c r="DZ78" s="99">
        <f>IF($N78="Equal",IF(AND(DZ$11&gt;$K78,EOMONTH($M78,0)&gt;=DZ$11),($F78-$O78)/$L78,0),IFERROR(($F78-$O78)*INDEX('S-Curve'!$C$3:$AM$39,MATCH('Development Costs'!$L78,'S-Curve'!$C$3:$C$39,0),MATCH(DATEDIF('Development Costs'!$K78,'Development Costs'!DZ$11,"m")+1,'S-Curve'!$C$3:$AM$3,0)),0))</f>
        <v>0</v>
      </c>
      <c r="EA78" s="99">
        <f>IF($N78="Equal",IF(AND(EA$11&gt;$K78,EOMONTH($M78,0)&gt;=EA$11),($F78-$O78)/$L78,0),IFERROR(($F78-$O78)*INDEX('S-Curve'!$C$3:$AM$39,MATCH('Development Costs'!$L78,'S-Curve'!$C$3:$C$39,0),MATCH(DATEDIF('Development Costs'!$K78,'Development Costs'!EA$11,"m")+1,'S-Curve'!$C$3:$AM$3,0)),0))</f>
        <v>0</v>
      </c>
      <c r="EB78" s="99">
        <f>IF($N78="Equal",IF(AND(EB$11&gt;$K78,EOMONTH($M78,0)&gt;=EB$11),($F78-$O78)/$L78,0),IFERROR(($F78-$O78)*INDEX('S-Curve'!$C$3:$AM$39,MATCH('Development Costs'!$L78,'S-Curve'!$C$3:$C$39,0),MATCH(DATEDIF('Development Costs'!$K78,'Development Costs'!EB$11,"m")+1,'S-Curve'!$C$3:$AM$3,0)),0))</f>
        <v>0</v>
      </c>
      <c r="EC78" s="99">
        <f>IF($N78="Equal",IF(AND(EC$11&gt;$K78,EOMONTH($M78,0)&gt;=EC$11),($F78-$O78)/$L78,0),IFERROR(($F78-$O78)*INDEX('S-Curve'!$C$3:$AM$39,MATCH('Development Costs'!$L78,'S-Curve'!$C$3:$C$39,0),MATCH(DATEDIF('Development Costs'!$K78,'Development Costs'!EC$11,"m")+1,'S-Curve'!$C$3:$AM$3,0)),0))</f>
        <v>0</v>
      </c>
      <c r="ED78" s="99">
        <f>IF($N78="Equal",IF(AND(ED$11&gt;$K78,EOMONTH($M78,0)&gt;=ED$11),($F78-$O78)/$L78,0),IFERROR(($F78-$O78)*INDEX('S-Curve'!$C$3:$AM$39,MATCH('Development Costs'!$L78,'S-Curve'!$C$3:$C$39,0),MATCH(DATEDIF('Development Costs'!$K78,'Development Costs'!ED$11,"m")+1,'S-Curve'!$C$3:$AM$3,0)),0))</f>
        <v>0</v>
      </c>
      <c r="EE78" s="99">
        <f>IF($N78="Equal",IF(AND(EE$11&gt;$K78,EOMONTH($M78,0)&gt;=EE$11),($F78-$O78)/$L78,0),IFERROR(($F78-$O78)*INDEX('S-Curve'!$C$3:$AM$39,MATCH('Development Costs'!$L78,'S-Curve'!$C$3:$C$39,0),MATCH(DATEDIF('Development Costs'!$K78,'Development Costs'!EE$11,"m")+1,'S-Curve'!$C$3:$AM$3,0)),0))</f>
        <v>0</v>
      </c>
      <c r="EF78" s="99">
        <f>IF($N78="Equal",IF(AND(EF$11&gt;$K78,EOMONTH($M78,0)&gt;=EF$11),($F78-$O78)/$L78,0),IFERROR(($F78-$O78)*INDEX('S-Curve'!$C$3:$AM$39,MATCH('Development Costs'!$L78,'S-Curve'!$C$3:$C$39,0),MATCH(DATEDIF('Development Costs'!$K78,'Development Costs'!EF$11,"m")+1,'S-Curve'!$C$3:$AM$3,0)),0))</f>
        <v>0</v>
      </c>
      <c r="EG78" s="99">
        <f>IF(EC78="Equal",IF(AND(EG$11&gt;$K78,EOMONTH($M78,0)&gt;=EG$11),($F78-$O78)/$L78,0),IFERROR(($F78-$O78)*INDEX('S-Curve'!$C$3:$AM$39,MATCH('Development Costs'!$L78,'S-Curve'!$C$3:$C$39,0),MATCH(DATEDIF('Development Costs'!$K78,'Development Costs'!EG$11,"m")+1,'S-Curve'!$C$3:$AM$3,0)),0))</f>
        <v>0</v>
      </c>
    </row>
    <row r="79" spans="2:137">
      <c r="B79" s="157" t="s">
        <v>698</v>
      </c>
      <c r="F79" s="71">
        <v>0</v>
      </c>
      <c r="G79" s="105">
        <f t="shared" si="27"/>
        <v>0</v>
      </c>
      <c r="H79" s="99">
        <f>F79/Assumptions!$D$60</f>
        <v>0</v>
      </c>
      <c r="I79" s="32">
        <f t="shared" ca="1" si="28"/>
        <v>0</v>
      </c>
      <c r="K79" s="73">
        <f>Assumptions!$D$16</f>
        <v>46204</v>
      </c>
      <c r="L79" s="155">
        <f>Assumptions!$D$17</f>
        <v>23</v>
      </c>
      <c r="M79" s="149">
        <f t="shared" si="29"/>
        <v>46874</v>
      </c>
      <c r="N79" s="70" t="s">
        <v>401</v>
      </c>
      <c r="O79" s="71">
        <v>0</v>
      </c>
      <c r="P79" s="1" t="str">
        <f t="shared" si="34"/>
        <v/>
      </c>
      <c r="Q79" s="99">
        <f t="shared" si="30"/>
        <v>0</v>
      </c>
      <c r="R79" s="99"/>
      <c r="S79" s="99"/>
      <c r="T79" s="99"/>
      <c r="U79" s="99"/>
      <c r="V79" s="99"/>
      <c r="W79" s="99"/>
      <c r="X79" s="99"/>
      <c r="Y79" s="99">
        <f>F79</f>
        <v>0</v>
      </c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>
        <f>IF($N79="Equal",IF(AND(AN$11&gt;$K79,EOMONTH($M79,0)&gt;=AN$11),($F79-$O79)/$L79,0),IFERROR(($F79-$O79)*INDEX('S-Curve'!$C$3:$AM$39,MATCH('Development Costs'!$L79,'S-Curve'!$C$3:$C$39,0),MATCH(DATEDIF('Development Costs'!$K79,'Development Costs'!AN$11,"m")+1,'S-Curve'!$C$3:$AM$3,0)),0))</f>
        <v>0</v>
      </c>
      <c r="AO79" s="99">
        <f>IF($N79="Equal",IF(AND(AO$11&gt;$K79,EOMONTH($M79,0)&gt;=AO$11),($F79-$O79)/$L79,0),IFERROR(($F79-$O79)*INDEX('S-Curve'!$C$3:$AM$39,MATCH('Development Costs'!$L79,'S-Curve'!$C$3:$C$39,0),MATCH(DATEDIF('Development Costs'!$K79,'Development Costs'!AO$11,"m")+1,'S-Curve'!$C$3:$AM$3,0)),0))</f>
        <v>0</v>
      </c>
      <c r="AP79" s="99">
        <f>IF($N79="Equal",IF(AND(AP$11&gt;$K79,EOMONTH($M79,0)&gt;=AP$11),($F79-$O79)/$L79,0),IFERROR(($F79-$O79)*INDEX('S-Curve'!$C$3:$AM$39,MATCH('Development Costs'!$L79,'S-Curve'!$C$3:$C$39,0),MATCH(DATEDIF('Development Costs'!$K79,'Development Costs'!AP$11,"m")+1,'S-Curve'!$C$3:$AM$3,0)),0))</f>
        <v>0</v>
      </c>
      <c r="AQ79" s="99">
        <f>IF($N79="Equal",IF(AND(AQ$11&gt;$K79,EOMONTH($M79,0)&gt;=AQ$11),($F79-$O79)/$L79,0),IFERROR(($F79-$O79)*INDEX('S-Curve'!$C$3:$AM$39,MATCH('Development Costs'!$L79,'S-Curve'!$C$3:$C$39,0),MATCH(DATEDIF('Development Costs'!$K79,'Development Costs'!AQ$11,"m")+1,'S-Curve'!$C$3:$AM$3,0)),0))</f>
        <v>0</v>
      </c>
      <c r="AR79" s="99">
        <f>IF($N79="Equal",IF(AND(AR$11&gt;$K79,EOMONTH($M79,0)&gt;=AR$11),($F79-$O79)/$L79,0),IFERROR(($F79-$O79)*INDEX('S-Curve'!$C$3:$AM$39,MATCH('Development Costs'!$L79,'S-Curve'!$C$3:$C$39,0),MATCH(DATEDIF('Development Costs'!$K79,'Development Costs'!AR$11,"m")+1,'S-Curve'!$C$3:$AM$3,0)),0))</f>
        <v>0</v>
      </c>
      <c r="AS79" s="99">
        <f>IF($N79="Equal",IF(AND(AS$11&gt;$K79,EOMONTH($M79,0)&gt;=AS$11),($F79-$O79)/$L79,0),IFERROR(($F79-$O79)*INDEX('S-Curve'!$C$3:$AM$39,MATCH('Development Costs'!$L79,'S-Curve'!$C$3:$C$39,0),MATCH(DATEDIF('Development Costs'!$K79,'Development Costs'!AS$11,"m")+1,'S-Curve'!$C$3:$AM$3,0)),0))</f>
        <v>0</v>
      </c>
      <c r="AT79" s="99">
        <f>IF($N79="Equal",IF(AND(AT$11&gt;$K79,EOMONTH($M79,0)&gt;=AT$11),($F79-$O79)/$L79,0),IFERROR(($F79-$O79)*INDEX('S-Curve'!$C$3:$AM$39,MATCH('Development Costs'!$L79,'S-Curve'!$C$3:$C$39,0),MATCH(DATEDIF('Development Costs'!$K79,'Development Costs'!AT$11,"m")+1,'S-Curve'!$C$3:$AM$3,0)),0))</f>
        <v>0</v>
      </c>
      <c r="AU79" s="99">
        <f>IF($N79="Equal",IF(AND(AU$11&gt;$K79,EOMONTH($M79,0)&gt;=AU$11),($F79-$O79)/$L79,0),IFERROR(($F79-$O79)*INDEX('S-Curve'!$C$3:$AM$39,MATCH('Development Costs'!$L79,'S-Curve'!$C$3:$C$39,0),MATCH(DATEDIF('Development Costs'!$K79,'Development Costs'!AU$11,"m")+1,'S-Curve'!$C$3:$AM$3,0)),0))</f>
        <v>0</v>
      </c>
      <c r="AV79" s="99">
        <f>IF($N79="Equal",IF(AND(AV$11&gt;$K79,EOMONTH($M79,0)&gt;=AV$11),($F79-$O79)/$L79,0),IFERROR(($F79-$O79)*INDEX('S-Curve'!$C$3:$AM$39,MATCH('Development Costs'!$L79,'S-Curve'!$C$3:$C$39,0),MATCH(DATEDIF('Development Costs'!$K79,'Development Costs'!AV$11,"m")+1,'S-Curve'!$C$3:$AM$3,0)),0))</f>
        <v>0</v>
      </c>
      <c r="AW79" s="99">
        <f>IF($N79="Equal",IF(AND(AW$11&gt;$K79,EOMONTH($M79,0)&gt;=AW$11),($F79-$O79)/$L79,0),IFERROR(($F79-$O79)*INDEX('S-Curve'!$C$3:$AM$39,MATCH('Development Costs'!$L79,'S-Curve'!$C$3:$C$39,0),MATCH(DATEDIF('Development Costs'!$K79,'Development Costs'!AW$11,"m")+1,'S-Curve'!$C$3:$AM$3,0)),0))</f>
        <v>0</v>
      </c>
      <c r="AX79" s="99">
        <f>IF($N79="Equal",IF(AND(AX$11&gt;$K79,EOMONTH($M79,0)&gt;=AX$11),($F79-$O79)/$L79,0),IFERROR(($F79-$O79)*INDEX('S-Curve'!$C$3:$AM$39,MATCH('Development Costs'!$L79,'S-Curve'!$C$3:$C$39,0),MATCH(DATEDIF('Development Costs'!$K79,'Development Costs'!AX$11,"m")+1,'S-Curve'!$C$3:$AM$3,0)),0))</f>
        <v>0</v>
      </c>
      <c r="AY79" s="99">
        <f>IF($N79="Equal",IF(AND(AY$11&gt;$K79,EOMONTH($M79,0)&gt;=AY$11),($F79-$O79)/$L79,0),IFERROR(($F79-$O79)*INDEX('S-Curve'!$C$3:$AM$39,MATCH('Development Costs'!$L79,'S-Curve'!$C$3:$C$39,0),MATCH(DATEDIF('Development Costs'!$K79,'Development Costs'!AY$11,"m")+1,'S-Curve'!$C$3:$AM$3,0)),0))</f>
        <v>0</v>
      </c>
      <c r="AZ79" s="99">
        <f>IF($N79="Equal",IF(AND(AZ$11&gt;$K79,EOMONTH($M79,0)&gt;=AZ$11),($F79-$O79)/$L79,0),IFERROR(($F79-$O79)*INDEX('S-Curve'!$C$3:$AM$39,MATCH('Development Costs'!$L79,'S-Curve'!$C$3:$C$39,0),MATCH(DATEDIF('Development Costs'!$K79,'Development Costs'!AZ$11,"m")+1,'S-Curve'!$C$3:$AM$3,0)),0))</f>
        <v>0</v>
      </c>
      <c r="BA79" s="99">
        <f>IF($N79="Equal",IF(AND(BA$11&gt;$K79,EOMONTH($M79,0)&gt;=BA$11),($F79-$O79)/$L79,0),IFERROR(($F79-$O79)*INDEX('S-Curve'!$C$3:$AM$39,MATCH('Development Costs'!$L79,'S-Curve'!$C$3:$C$39,0),MATCH(DATEDIF('Development Costs'!$K79,'Development Costs'!BA$11,"m")+1,'S-Curve'!$C$3:$AM$3,0)),0))</f>
        <v>0</v>
      </c>
      <c r="BB79" s="99">
        <f>IF($N79="Equal",IF(AND(BB$11&gt;$K79,EOMONTH($M79,0)&gt;=BB$11),($F79-$O79)/$L79,0),IFERROR(($F79-$O79)*INDEX('S-Curve'!$C$3:$AM$39,MATCH('Development Costs'!$L79,'S-Curve'!$C$3:$C$39,0),MATCH(DATEDIF('Development Costs'!$K79,'Development Costs'!BB$11,"m")+1,'S-Curve'!$C$3:$AM$3,0)),0))</f>
        <v>0</v>
      </c>
      <c r="BC79" s="99">
        <f>IF($N79="Equal",IF(AND(BC$11&gt;$K79,EOMONTH($M79,0)&gt;=BC$11),($F79-$O79)/$L79,0),IFERROR(($F79-$O79)*INDEX('S-Curve'!$C$3:$AM$39,MATCH('Development Costs'!$L79,'S-Curve'!$C$3:$C$39,0),MATCH(DATEDIF('Development Costs'!$K79,'Development Costs'!BC$11,"m")+1,'S-Curve'!$C$3:$AM$3,0)),0))</f>
        <v>0</v>
      </c>
      <c r="BD79" s="99">
        <f>IF($N79="Equal",IF(AND(BD$11&gt;$K79,EOMONTH($M79,0)&gt;=BD$11),($F79-$O79)/$L79,0),IFERROR(($F79-$O79)*INDEX('S-Curve'!$C$3:$AM$39,MATCH('Development Costs'!$L79,'S-Curve'!$C$3:$C$39,0),MATCH(DATEDIF('Development Costs'!$K79,'Development Costs'!BD$11,"m")+1,'S-Curve'!$C$3:$AM$3,0)),0))</f>
        <v>0</v>
      </c>
      <c r="BE79" s="99">
        <f>IF($N79="Equal",IF(AND(BE$11&gt;$K79,EOMONTH($M79,0)&gt;=BE$11),($F79-$O79)/$L79,0),IFERROR(($F79-$O79)*INDEX('S-Curve'!$C$3:$AM$39,MATCH('Development Costs'!$L79,'S-Curve'!$C$3:$C$39,0),MATCH(DATEDIF('Development Costs'!$K79,'Development Costs'!BE$11,"m")+1,'S-Curve'!$C$3:$AM$3,0)),0))</f>
        <v>0</v>
      </c>
      <c r="BF79" s="99">
        <f>IF($N79="Equal",IF(AND(BF$11&gt;$K79,EOMONTH($M79,0)&gt;=BF$11),($F79-$O79)/$L79,0),IFERROR(($F79-$O79)*INDEX('S-Curve'!$C$3:$AM$39,MATCH('Development Costs'!$L79,'S-Curve'!$C$3:$C$39,0),MATCH(DATEDIF('Development Costs'!$K79,'Development Costs'!BF$11,"m")+1,'S-Curve'!$C$3:$AM$3,0)),0))</f>
        <v>0</v>
      </c>
      <c r="BG79" s="99">
        <f>IF($N79="Equal",IF(AND(BG$11&gt;$K79,EOMONTH($M79,0)&gt;=BG$11),($F79-$O79)/$L79,0),IFERROR(($F79-$O79)*INDEX('S-Curve'!$C$3:$AM$39,MATCH('Development Costs'!$L79,'S-Curve'!$C$3:$C$39,0),MATCH(DATEDIF('Development Costs'!$K79,'Development Costs'!BG$11,"m")+1,'S-Curve'!$C$3:$AM$3,0)),0))</f>
        <v>0</v>
      </c>
      <c r="BH79" s="99">
        <f>IF($N79="Equal",IF(AND(BH$11&gt;$K79,EOMONTH($M79,0)&gt;=BH$11),($F79-$O79)/$L79,0),IFERROR(($F79-$O79)*INDEX('S-Curve'!$C$3:$AM$39,MATCH('Development Costs'!$L79,'S-Curve'!$C$3:$C$39,0),MATCH(DATEDIF('Development Costs'!$K79,'Development Costs'!BH$11,"m")+1,'S-Curve'!$C$3:$AM$3,0)),0))</f>
        <v>0</v>
      </c>
      <c r="BI79" s="99">
        <f>IF($N79="Equal",IF(AND(BI$11&gt;$K79,EOMONTH($M79,0)&gt;=BI$11),($F79-$O79)/$L79,0),IFERROR(($F79-$O79)*INDEX('S-Curve'!$C$3:$AM$39,MATCH('Development Costs'!$L79,'S-Curve'!$C$3:$C$39,0),MATCH(DATEDIF('Development Costs'!$K79,'Development Costs'!BI$11,"m")+1,'S-Curve'!$C$3:$AM$3,0)),0))</f>
        <v>0</v>
      </c>
      <c r="BJ79" s="99">
        <f>IF($N79="Equal",IF(AND(BJ$11&gt;$K79,EOMONTH($M79,0)&gt;=BJ$11),($F79-$O79)/$L79,0),IFERROR(($F79-$O79)*INDEX('S-Curve'!$C$3:$AM$39,MATCH('Development Costs'!$L79,'S-Curve'!$C$3:$C$39,0),MATCH(DATEDIF('Development Costs'!$K79,'Development Costs'!BJ$11,"m")+1,'S-Curve'!$C$3:$AM$3,0)),0))</f>
        <v>0</v>
      </c>
      <c r="BK79" s="99">
        <f>IF($N79="Equal",IF(AND(BK$11&gt;$K79,EOMONTH($M79,0)&gt;=BK$11),($F79-$O79)/$L79,0),IFERROR(($F79-$O79)*INDEX('S-Curve'!$C$3:$AM$39,MATCH('Development Costs'!$L79,'S-Curve'!$C$3:$C$39,0),MATCH(DATEDIF('Development Costs'!$K79,'Development Costs'!BK$11,"m")+1,'S-Curve'!$C$3:$AM$3,0)),0))</f>
        <v>0</v>
      </c>
      <c r="BL79" s="99">
        <f>IF($N79="Equal",IF(AND(BL$11&gt;$K79,EOMONTH($M79,0)&gt;=BL$11),($F79-$O79)/$L79,0),IFERROR(($F79-$O79)*INDEX('S-Curve'!$C$3:$AM$39,MATCH('Development Costs'!$L79,'S-Curve'!$C$3:$C$39,0),MATCH(DATEDIF('Development Costs'!$K79,'Development Costs'!BL$11,"m")+1,'S-Curve'!$C$3:$AM$3,0)),0))</f>
        <v>0</v>
      </c>
      <c r="BM79" s="99">
        <f>IF($N79="Equal",IF(AND(BM$11&gt;$K79,EOMONTH($M79,0)&gt;=BM$11),($F79-$O79)/$L79,0),IFERROR(($F79-$O79)*INDEX('S-Curve'!$C$3:$AM$39,MATCH('Development Costs'!$L79,'S-Curve'!$C$3:$C$39,0),MATCH(DATEDIF('Development Costs'!$K79,'Development Costs'!BM$11,"m")+1,'S-Curve'!$C$3:$AM$3,0)),0))</f>
        <v>0</v>
      </c>
      <c r="BN79" s="99">
        <f>IF($N79="Equal",IF(AND(BN$11&gt;$K79,EOMONTH($M79,0)&gt;=BN$11),($F79-$O79)/$L79,0),IFERROR(($F79-$O79)*INDEX('S-Curve'!$C$3:$AM$39,MATCH('Development Costs'!$L79,'S-Curve'!$C$3:$C$39,0),MATCH(DATEDIF('Development Costs'!$K79,'Development Costs'!BN$11,"m")+1,'S-Curve'!$C$3:$AM$3,0)),0))</f>
        <v>0</v>
      </c>
      <c r="BO79" s="99">
        <f>IF($N79="Equal",IF(AND(BO$11&gt;$K79,EOMONTH($M79,0)&gt;=BO$11),($F79-$O79)/$L79,0),IFERROR(($F79-$O79)*INDEX('S-Curve'!$C$3:$AM$39,MATCH('Development Costs'!$L79,'S-Curve'!$C$3:$C$39,0),MATCH(DATEDIF('Development Costs'!$K79,'Development Costs'!BO$11,"m")+1,'S-Curve'!$C$3:$AM$3,0)),0))</f>
        <v>0</v>
      </c>
      <c r="BP79" s="99">
        <f>IF($N79="Equal",IF(AND(BP$11&gt;$K79,EOMONTH($M79,0)&gt;=BP$11),($F79-$O79)/$L79,0),IFERROR(($F79-$O79)*INDEX('S-Curve'!$C$3:$AM$39,MATCH('Development Costs'!$L79,'S-Curve'!$C$3:$C$39,0),MATCH(DATEDIF('Development Costs'!$K79,'Development Costs'!BP$11,"m")+1,'S-Curve'!$C$3:$AM$3,0)),0))</f>
        <v>0</v>
      </c>
      <c r="BQ79" s="99">
        <f>IF($N79="Equal",IF(AND(BQ$11&gt;$K79,EOMONTH($M79,0)&gt;=BQ$11),($F79-$O79)/$L79,0),IFERROR(($F79-$O79)*INDEX('S-Curve'!$C$3:$AM$39,MATCH('Development Costs'!$L79,'S-Curve'!$C$3:$C$39,0),MATCH(DATEDIF('Development Costs'!$K79,'Development Costs'!BQ$11,"m")+1,'S-Curve'!$C$3:$AM$3,0)),0))</f>
        <v>0</v>
      </c>
      <c r="BR79" s="99">
        <f>IF($N79="Equal",IF(AND(BR$11&gt;$K79,EOMONTH($M79,0)&gt;=BR$11),($F79-$O79)/$L79,0),IFERROR(($F79-$O79)*INDEX('S-Curve'!$C$3:$AM$39,MATCH('Development Costs'!$L79,'S-Curve'!$C$3:$C$39,0),MATCH(DATEDIF('Development Costs'!$K79,'Development Costs'!BR$11,"m")+1,'S-Curve'!$C$3:$AM$3,0)),0))</f>
        <v>0</v>
      </c>
      <c r="BS79" s="99">
        <f>IF($N79="Equal",IF(AND(BS$11&gt;$K79,EOMONTH($M79,0)&gt;=BS$11),($F79-$O79)/$L79,0),IFERROR(($F79-$O79)*INDEX('S-Curve'!$C$3:$AM$39,MATCH('Development Costs'!$L79,'S-Curve'!$C$3:$C$39,0),MATCH(DATEDIF('Development Costs'!$K79,'Development Costs'!BS$11,"m")+1,'S-Curve'!$C$3:$AM$3,0)),0))</f>
        <v>0</v>
      </c>
      <c r="BT79" s="99">
        <f>IF($N79="Equal",IF(AND(BT$11&gt;$K79,EOMONTH($M79,0)&gt;=BT$11),($F79-$O79)/$L79,0),IFERROR(($F79-$O79)*INDEX('S-Curve'!$C$3:$AM$39,MATCH('Development Costs'!$L79,'S-Curve'!$C$3:$C$39,0),MATCH(DATEDIF('Development Costs'!$K79,'Development Costs'!BT$11,"m")+1,'S-Curve'!$C$3:$AM$3,0)),0))</f>
        <v>0</v>
      </c>
      <c r="BU79" s="99">
        <f>IF($N79="Equal",IF(AND(BU$11&gt;$K79,EOMONTH($M79,0)&gt;=BU$11),($F79-$O79)/$L79,0),IFERROR(($F79-$O79)*INDEX('S-Curve'!$C$3:$AM$39,MATCH('Development Costs'!$L79,'S-Curve'!$C$3:$C$39,0),MATCH(DATEDIF('Development Costs'!$K79,'Development Costs'!BU$11,"m")+1,'S-Curve'!$C$3:$AM$3,0)),0))</f>
        <v>0</v>
      </c>
      <c r="BV79" s="99">
        <f>IF($N79="Equal",IF(AND(BV$11&gt;$K79,EOMONTH($M79,0)&gt;=BV$11),($F79-$O79)/$L79,0),IFERROR(($F79-$O79)*INDEX('S-Curve'!$C$3:$AM$39,MATCH('Development Costs'!$L79,'S-Curve'!$C$3:$C$39,0),MATCH(DATEDIF('Development Costs'!$K79,'Development Costs'!BV$11,"m")+1,'S-Curve'!$C$3:$AM$3,0)),0))</f>
        <v>0</v>
      </c>
      <c r="BW79" s="99">
        <f>IF($N79="Equal",IF(AND(BW$11&gt;$K79,EOMONTH($M79,0)&gt;=BW$11),($F79-$O79)/$L79,0),IFERROR(($F79-$O79)*INDEX('S-Curve'!$C$3:$AM$39,MATCH('Development Costs'!$L79,'S-Curve'!$C$3:$C$39,0),MATCH(DATEDIF('Development Costs'!$K79,'Development Costs'!BW$11,"m")+1,'S-Curve'!$C$3:$AM$3,0)),0))</f>
        <v>0</v>
      </c>
      <c r="BX79" s="99">
        <f>IF($N79="Equal",IF(AND(BX$11&gt;$K79,EOMONTH($M79,0)&gt;=BX$11),($F79-$O79)/$L79,0),IFERROR(($F79-$O79)*INDEX('S-Curve'!$C$3:$AM$39,MATCH('Development Costs'!$L79,'S-Curve'!$C$3:$C$39,0),MATCH(DATEDIF('Development Costs'!$K79,'Development Costs'!BX$11,"m")+1,'S-Curve'!$C$3:$AM$3,0)),0))</f>
        <v>0</v>
      </c>
      <c r="BY79" s="99">
        <f>IF($N79="Equal",IF(AND(BY$11&gt;$K79,EOMONTH($M79,0)&gt;=BY$11),($F79-$O79)/$L79,0),IFERROR(($F79-$O79)*INDEX('S-Curve'!$C$3:$AM$39,MATCH('Development Costs'!$L79,'S-Curve'!$C$3:$C$39,0),MATCH(DATEDIF('Development Costs'!$K79,'Development Costs'!BY$11,"m")+1,'S-Curve'!$C$3:$AM$3,0)),0))</f>
        <v>0</v>
      </c>
      <c r="BZ79" s="99">
        <f>IF($N79="Equal",IF(AND(BZ$11&gt;$K79,EOMONTH($M79,0)&gt;=BZ$11),($F79-$O79)/$L79,0),IFERROR(($F79-$O79)*INDEX('S-Curve'!$C$3:$AM$39,MATCH('Development Costs'!$L79,'S-Curve'!$C$3:$C$39,0),MATCH(DATEDIF('Development Costs'!$K79,'Development Costs'!BZ$11,"m")+1,'S-Curve'!$C$3:$AM$3,0)),0))</f>
        <v>0</v>
      </c>
      <c r="CA79" s="99">
        <f>IF($N79="Equal",IF(AND(CA$11&gt;$K79,EOMONTH($M79,0)&gt;=CA$11),($F79-$O79)/$L79,0),IFERROR(($F79-$O79)*INDEX('S-Curve'!$C$3:$AM$39,MATCH('Development Costs'!$L79,'S-Curve'!$C$3:$C$39,0),MATCH(DATEDIF('Development Costs'!$K79,'Development Costs'!CA$11,"m")+1,'S-Curve'!$C$3:$AM$3,0)),0))</f>
        <v>0</v>
      </c>
      <c r="CB79" s="99">
        <f>IF($N79="Equal",IF(AND(CB$11&gt;$K79,EOMONTH($M79,0)&gt;=CB$11),($F79-$O79)/$L79,0),IFERROR(($F79-$O79)*INDEX('S-Curve'!$C$3:$AM$39,MATCH('Development Costs'!$L79,'S-Curve'!$C$3:$C$39,0),MATCH(DATEDIF('Development Costs'!$K79,'Development Costs'!CB$11,"m")+1,'S-Curve'!$C$3:$AM$3,0)),0))</f>
        <v>0</v>
      </c>
      <c r="CC79" s="99">
        <f>IF($N79="Equal",IF(AND(CC$11&gt;$K79,EOMONTH($M79,0)&gt;=CC$11),($F79-$O79)/$L79,0),IFERROR(($F79-$O79)*INDEX('S-Curve'!$C$3:$AM$39,MATCH('Development Costs'!$L79,'S-Curve'!$C$3:$C$39,0),MATCH(DATEDIF('Development Costs'!$K79,'Development Costs'!CC$11,"m")+1,'S-Curve'!$C$3:$AM$3,0)),0))</f>
        <v>0</v>
      </c>
      <c r="CD79" s="99">
        <f>IF($N79="Equal",IF(AND(CD$11&gt;$K79,EOMONTH($M79,0)&gt;=CD$11),($F79-$O79)/$L79,0),IFERROR(($F79-$O79)*INDEX('S-Curve'!$C$3:$AM$39,MATCH('Development Costs'!$L79,'S-Curve'!$C$3:$C$39,0),MATCH(DATEDIF('Development Costs'!$K79,'Development Costs'!CD$11,"m")+1,'S-Curve'!$C$3:$AM$3,0)),0))</f>
        <v>0</v>
      </c>
      <c r="CE79" s="99">
        <f>IF($N79="Equal",IF(AND(CE$11&gt;$K79,EOMONTH($M79,0)&gt;=CE$11),($F79-$O79)/$L79,0),IFERROR(($F79-$O79)*INDEX('S-Curve'!$C$3:$AM$39,MATCH('Development Costs'!$L79,'S-Curve'!$C$3:$C$39,0),MATCH(DATEDIF('Development Costs'!$K79,'Development Costs'!CE$11,"m")+1,'S-Curve'!$C$3:$AM$3,0)),0))</f>
        <v>0</v>
      </c>
      <c r="CF79" s="99">
        <f>IF($N79="Equal",IF(AND(CF$11&gt;$K79,EOMONTH($M79,0)&gt;=CF$11),($F79-$O79)/$L79,0),IFERROR(($F79-$O79)*INDEX('S-Curve'!$C$3:$AM$39,MATCH('Development Costs'!$L79,'S-Curve'!$C$3:$C$39,0),MATCH(DATEDIF('Development Costs'!$K79,'Development Costs'!CF$11,"m")+1,'S-Curve'!$C$3:$AM$3,0)),0))</f>
        <v>0</v>
      </c>
      <c r="CG79" s="99">
        <f>IF($N79="Equal",IF(AND(CG$11&gt;$K79,EOMONTH($M79,0)&gt;=CG$11),($F79-$O79)/$L79,0),IFERROR(($F79-$O79)*INDEX('S-Curve'!$C$3:$AM$39,MATCH('Development Costs'!$L79,'S-Curve'!$C$3:$C$39,0),MATCH(DATEDIF('Development Costs'!$K79,'Development Costs'!CG$11,"m")+1,'S-Curve'!$C$3:$AM$3,0)),0))</f>
        <v>0</v>
      </c>
      <c r="CH79" s="99">
        <f>IF($N79="Equal",IF(AND(CH$11&gt;$K79,EOMONTH($M79,0)&gt;=CH$11),($F79-$O79)/$L79,0),IFERROR(($F79-$O79)*INDEX('S-Curve'!$C$3:$AM$39,MATCH('Development Costs'!$L79,'S-Curve'!$C$3:$C$39,0),MATCH(DATEDIF('Development Costs'!$K79,'Development Costs'!CH$11,"m")+1,'S-Curve'!$C$3:$AM$3,0)),0))</f>
        <v>0</v>
      </c>
      <c r="CI79" s="99">
        <f>IF($N79="Equal",IF(AND(CI$11&gt;$K79,EOMONTH($M79,0)&gt;=CI$11),($F79-$O79)/$L79,0),IFERROR(($F79-$O79)*INDEX('S-Curve'!$C$3:$AM$39,MATCH('Development Costs'!$L79,'S-Curve'!$C$3:$C$39,0),MATCH(DATEDIF('Development Costs'!$K79,'Development Costs'!CI$11,"m")+1,'S-Curve'!$C$3:$AM$3,0)),0))</f>
        <v>0</v>
      </c>
      <c r="CJ79" s="99">
        <f>IF($N79="Equal",IF(AND(CJ$11&gt;$K79,EOMONTH($M79,0)&gt;=CJ$11),($F79-$O79)/$L79,0),IFERROR(($F79-$O79)*INDEX('S-Curve'!$C$3:$AM$39,MATCH('Development Costs'!$L79,'S-Curve'!$C$3:$C$39,0),MATCH(DATEDIF('Development Costs'!$K79,'Development Costs'!CJ$11,"m")+1,'S-Curve'!$C$3:$AM$3,0)),0))</f>
        <v>0</v>
      </c>
      <c r="CK79" s="99">
        <f>IF($N79="Equal",IF(AND(CK$11&gt;$K79,EOMONTH($M79,0)&gt;=CK$11),($F79-$O79)/$L79,0),IFERROR(($F79-$O79)*INDEX('S-Curve'!$C$3:$AM$39,MATCH('Development Costs'!$L79,'S-Curve'!$C$3:$C$39,0),MATCH(DATEDIF('Development Costs'!$K79,'Development Costs'!CK$11,"m")+1,'S-Curve'!$C$3:$AM$3,0)),0))</f>
        <v>0</v>
      </c>
      <c r="CL79" s="99">
        <f>IF($N79="Equal",IF(AND(CL$11&gt;$K79,EOMONTH($M79,0)&gt;=CL$11),($F79-$O79)/$L79,0),IFERROR(($F79-$O79)*INDEX('S-Curve'!$C$3:$AM$39,MATCH('Development Costs'!$L79,'S-Curve'!$C$3:$C$39,0),MATCH(DATEDIF('Development Costs'!$K79,'Development Costs'!CL$11,"m")+1,'S-Curve'!$C$3:$AM$3,0)),0))</f>
        <v>0</v>
      </c>
      <c r="CM79" s="99">
        <f>IF($N79="Equal",IF(AND(CM$11&gt;$K79,EOMONTH($M79,0)&gt;=CM$11),($F79-$O79)/$L79,0),IFERROR(($F79-$O79)*INDEX('S-Curve'!$C$3:$AM$39,MATCH('Development Costs'!$L79,'S-Curve'!$C$3:$C$39,0),MATCH(DATEDIF('Development Costs'!$K79,'Development Costs'!CM$11,"m")+1,'S-Curve'!$C$3:$AM$3,0)),0))</f>
        <v>0</v>
      </c>
      <c r="CN79" s="99">
        <f>IF($N79="Equal",IF(AND(CN$11&gt;$K79,EOMONTH($M79,0)&gt;=CN$11),($F79-$O79)/$L79,0),IFERROR(($F79-$O79)*INDEX('S-Curve'!$C$3:$AM$39,MATCH('Development Costs'!$L79,'S-Curve'!$C$3:$C$39,0),MATCH(DATEDIF('Development Costs'!$K79,'Development Costs'!CN$11,"m")+1,'S-Curve'!$C$3:$AM$3,0)),0))</f>
        <v>0</v>
      </c>
      <c r="CO79" s="99">
        <f>IF($N79="Equal",IF(AND(CO$11&gt;$K79,EOMONTH($M79,0)&gt;=CO$11),($F79-$O79)/$L79,0),IFERROR(($F79-$O79)*INDEX('S-Curve'!$C$3:$AM$39,MATCH('Development Costs'!$L79,'S-Curve'!$C$3:$C$39,0),MATCH(DATEDIF('Development Costs'!$K79,'Development Costs'!CO$11,"m")+1,'S-Curve'!$C$3:$AM$3,0)),0))</f>
        <v>0</v>
      </c>
      <c r="CP79" s="99">
        <f>IF($N79="Equal",IF(AND(CP$11&gt;$K79,EOMONTH($M79,0)&gt;=CP$11),($F79-$O79)/$L79,0),IFERROR(($F79-$O79)*INDEX('S-Curve'!$C$3:$AM$39,MATCH('Development Costs'!$L79,'S-Curve'!$C$3:$C$39,0),MATCH(DATEDIF('Development Costs'!$K79,'Development Costs'!CP$11,"m")+1,'S-Curve'!$C$3:$AM$3,0)),0))</f>
        <v>0</v>
      </c>
      <c r="CQ79" s="99">
        <f>IF($N79="Equal",IF(AND(CQ$11&gt;$K79,EOMONTH($M79,0)&gt;=CQ$11),($F79-$O79)/$L79,0),IFERROR(($F79-$O79)*INDEX('S-Curve'!$C$3:$AM$39,MATCH('Development Costs'!$L79,'S-Curve'!$C$3:$C$39,0),MATCH(DATEDIF('Development Costs'!$K79,'Development Costs'!CQ$11,"m")+1,'S-Curve'!$C$3:$AM$3,0)),0))</f>
        <v>0</v>
      </c>
      <c r="CR79" s="99">
        <f>IF($N79="Equal",IF(AND(CR$11&gt;$K79,EOMONTH($M79,0)&gt;=CR$11),($F79-$O79)/$L79,0),IFERROR(($F79-$O79)*INDEX('S-Curve'!$C$3:$AM$39,MATCH('Development Costs'!$L79,'S-Curve'!$C$3:$C$39,0),MATCH(DATEDIF('Development Costs'!$K79,'Development Costs'!CR$11,"m")+1,'S-Curve'!$C$3:$AM$3,0)),0))</f>
        <v>0</v>
      </c>
      <c r="CS79" s="99">
        <f>IF($N79="Equal",IF(AND(CS$11&gt;$K79,EOMONTH($M79,0)&gt;=CS$11),($F79-$O79)/$L79,0),IFERROR(($F79-$O79)*INDEX('S-Curve'!$C$3:$AM$39,MATCH('Development Costs'!$L79,'S-Curve'!$C$3:$C$39,0),MATCH(DATEDIF('Development Costs'!$K79,'Development Costs'!CS$11,"m")+1,'S-Curve'!$C$3:$AM$3,0)),0))</f>
        <v>0</v>
      </c>
      <c r="CT79" s="99">
        <f>IF($N79="Equal",IF(AND(CT$11&gt;$K79,EOMONTH($M79,0)&gt;=CT$11),($F79-$O79)/$L79,0),IFERROR(($F79-$O79)*INDEX('S-Curve'!$C$3:$AM$39,MATCH('Development Costs'!$L79,'S-Curve'!$C$3:$C$39,0),MATCH(DATEDIF('Development Costs'!$K79,'Development Costs'!CT$11,"m")+1,'S-Curve'!$C$3:$AM$3,0)),0))</f>
        <v>0</v>
      </c>
      <c r="CU79" s="99">
        <f>IF($N79="Equal",IF(AND(CU$11&gt;$K79,EOMONTH($M79,0)&gt;=CU$11),($F79-$O79)/$L79,0),IFERROR(($F79-$O79)*INDEX('S-Curve'!$C$3:$AM$39,MATCH('Development Costs'!$L79,'S-Curve'!$C$3:$C$39,0),MATCH(DATEDIF('Development Costs'!$K79,'Development Costs'!CU$11,"m")+1,'S-Curve'!$C$3:$AM$3,0)),0))</f>
        <v>0</v>
      </c>
      <c r="CV79" s="99">
        <f>IF($N79="Equal",IF(AND(CV$11&gt;$K79,EOMONTH($M79,0)&gt;=CV$11),($F79-$O79)/$L79,0),IFERROR(($F79-$O79)*INDEX('S-Curve'!$C$3:$AM$39,MATCH('Development Costs'!$L79,'S-Curve'!$C$3:$C$39,0),MATCH(DATEDIF('Development Costs'!$K79,'Development Costs'!CV$11,"m")+1,'S-Curve'!$C$3:$AM$3,0)),0))</f>
        <v>0</v>
      </c>
      <c r="CW79" s="99">
        <f>IF($N79="Equal",IF(AND(CW$11&gt;$K79,EOMONTH($M79,0)&gt;=CW$11),($F79-$O79)/$L79,0),IFERROR(($F79-$O79)*INDEX('S-Curve'!$C$3:$AM$39,MATCH('Development Costs'!$L79,'S-Curve'!$C$3:$C$39,0),MATCH(DATEDIF('Development Costs'!$K79,'Development Costs'!CW$11,"m")+1,'S-Curve'!$C$3:$AM$3,0)),0))</f>
        <v>0</v>
      </c>
      <c r="CX79" s="99">
        <f>IF($N79="Equal",IF(AND(CX$11&gt;$K79,EOMONTH($M79,0)&gt;=CX$11),($F79-$O79)/$L79,0),IFERROR(($F79-$O79)*INDEX('S-Curve'!$C$3:$AM$39,MATCH('Development Costs'!$L79,'S-Curve'!$C$3:$C$39,0),MATCH(DATEDIF('Development Costs'!$K79,'Development Costs'!CX$11,"m")+1,'S-Curve'!$C$3:$AM$3,0)),0))</f>
        <v>0</v>
      </c>
      <c r="CY79" s="99">
        <f>IF($N79="Equal",IF(AND(CY$11&gt;$K79,EOMONTH($M79,0)&gt;=CY$11),($F79-$O79)/$L79,0),IFERROR(($F79-$O79)*INDEX('S-Curve'!$C$3:$AM$39,MATCH('Development Costs'!$L79,'S-Curve'!$C$3:$C$39,0),MATCH(DATEDIF('Development Costs'!$K79,'Development Costs'!CY$11,"m")+1,'S-Curve'!$C$3:$AM$3,0)),0))</f>
        <v>0</v>
      </c>
      <c r="CZ79" s="99">
        <f>IF($N79="Equal",IF(AND(CZ$11&gt;$K79,EOMONTH($M79,0)&gt;=CZ$11),($F79-$O79)/$L79,0),IFERROR(($F79-$O79)*INDEX('S-Curve'!$C$3:$AM$39,MATCH('Development Costs'!$L79,'S-Curve'!$C$3:$C$39,0),MATCH(DATEDIF('Development Costs'!$K79,'Development Costs'!CZ$11,"m")+1,'S-Curve'!$C$3:$AM$3,0)),0))</f>
        <v>0</v>
      </c>
      <c r="DA79" s="99">
        <f>IF($N79="Equal",IF(AND(DA$11&gt;$K79,EOMONTH($M79,0)&gt;=DA$11),($F79-$O79)/$L79,0),IFERROR(($F79-$O79)*INDEX('S-Curve'!$C$3:$AM$39,MATCH('Development Costs'!$L79,'S-Curve'!$C$3:$C$39,0),MATCH(DATEDIF('Development Costs'!$K79,'Development Costs'!DA$11,"m")+1,'S-Curve'!$C$3:$AM$3,0)),0))</f>
        <v>0</v>
      </c>
      <c r="DB79" s="99">
        <f>IF($N79="Equal",IF(AND(DB$11&gt;$K79,EOMONTH($M79,0)&gt;=DB$11),($F79-$O79)/$L79,0),IFERROR(($F79-$O79)*INDEX('S-Curve'!$C$3:$AM$39,MATCH('Development Costs'!$L79,'S-Curve'!$C$3:$C$39,0),MATCH(DATEDIF('Development Costs'!$K79,'Development Costs'!DB$11,"m")+1,'S-Curve'!$C$3:$AM$3,0)),0))</f>
        <v>0</v>
      </c>
      <c r="DC79" s="99">
        <f>IF($N79="Equal",IF(AND(DC$11&gt;$K79,EOMONTH($M79,0)&gt;=DC$11),($F79-$O79)/$L79,0),IFERROR(($F79-$O79)*INDEX('S-Curve'!$C$3:$AM$39,MATCH('Development Costs'!$L79,'S-Curve'!$C$3:$C$39,0),MATCH(DATEDIF('Development Costs'!$K79,'Development Costs'!DC$11,"m")+1,'S-Curve'!$C$3:$AM$3,0)),0))</f>
        <v>0</v>
      </c>
      <c r="DD79" s="99">
        <f>IF($N79="Equal",IF(AND(DD$11&gt;$K79,EOMONTH($M79,0)&gt;=DD$11),($F79-$O79)/$L79,0),IFERROR(($F79-$O79)*INDEX('S-Curve'!$C$3:$AM$39,MATCH('Development Costs'!$L79,'S-Curve'!$C$3:$C$39,0),MATCH(DATEDIF('Development Costs'!$K79,'Development Costs'!DD$11,"m")+1,'S-Curve'!$C$3:$AM$3,0)),0))</f>
        <v>0</v>
      </c>
      <c r="DE79" s="99">
        <f>IF($N79="Equal",IF(AND(DE$11&gt;$K79,EOMONTH($M79,0)&gt;=DE$11),($F79-$O79)/$L79,0),IFERROR(($F79-$O79)*INDEX('S-Curve'!$C$3:$AM$39,MATCH('Development Costs'!$L79,'S-Curve'!$C$3:$C$39,0),MATCH(DATEDIF('Development Costs'!$K79,'Development Costs'!DE$11,"m")+1,'S-Curve'!$C$3:$AM$3,0)),0))</f>
        <v>0</v>
      </c>
      <c r="DF79" s="99">
        <f>IF($N79="Equal",IF(AND(DF$11&gt;$K79,EOMONTH($M79,0)&gt;=DF$11),($F79-$O79)/$L79,0),IFERROR(($F79-$O79)*INDEX('S-Curve'!$C$3:$AM$39,MATCH('Development Costs'!$L79,'S-Curve'!$C$3:$C$39,0),MATCH(DATEDIF('Development Costs'!$K79,'Development Costs'!DF$11,"m")+1,'S-Curve'!$C$3:$AM$3,0)),0))</f>
        <v>0</v>
      </c>
      <c r="DG79" s="99">
        <f>IF($N79="Equal",IF(AND(DG$11&gt;$K79,EOMONTH($M79,0)&gt;=DG$11),($F79-$O79)/$L79,0),IFERROR(($F79-$O79)*INDEX('S-Curve'!$C$3:$AM$39,MATCH('Development Costs'!$L79,'S-Curve'!$C$3:$C$39,0),MATCH(DATEDIF('Development Costs'!$K79,'Development Costs'!DG$11,"m")+1,'S-Curve'!$C$3:$AM$3,0)),0))</f>
        <v>0</v>
      </c>
      <c r="DH79" s="99">
        <f>IF($N79="Equal",IF(AND(DH$11&gt;$K79,EOMONTH($M79,0)&gt;=DH$11),($F79-$O79)/$L79,0),IFERROR(($F79-$O79)*INDEX('S-Curve'!$C$3:$AM$39,MATCH('Development Costs'!$L79,'S-Curve'!$C$3:$C$39,0),MATCH(DATEDIF('Development Costs'!$K79,'Development Costs'!DH$11,"m")+1,'S-Curve'!$C$3:$AM$3,0)),0))</f>
        <v>0</v>
      </c>
      <c r="DI79" s="99">
        <f>IF($N79="Equal",IF(AND(DI$11&gt;$K79,EOMONTH($M79,0)&gt;=DI$11),($F79-$O79)/$L79,0),IFERROR(($F79-$O79)*INDEX('S-Curve'!$C$3:$AM$39,MATCH('Development Costs'!$L79,'S-Curve'!$C$3:$C$39,0),MATCH(DATEDIF('Development Costs'!$K79,'Development Costs'!DI$11,"m")+1,'S-Curve'!$C$3:$AM$3,0)),0))</f>
        <v>0</v>
      </c>
      <c r="DJ79" s="99">
        <f>IF($N79="Equal",IF(AND(DJ$11&gt;$K79,EOMONTH($M79,0)&gt;=DJ$11),($F79-$O79)/$L79,0),IFERROR(($F79-$O79)*INDEX('S-Curve'!$C$3:$AM$39,MATCH('Development Costs'!$L79,'S-Curve'!$C$3:$C$39,0),MATCH(DATEDIF('Development Costs'!$K79,'Development Costs'!DJ$11,"m")+1,'S-Curve'!$C$3:$AM$3,0)),0))</f>
        <v>0</v>
      </c>
      <c r="DK79" s="99">
        <f>IF($N79="Equal",IF(AND(DK$11&gt;$K79,EOMONTH($M79,0)&gt;=DK$11),($F79-$O79)/$L79,0),IFERROR(($F79-$O79)*INDEX('S-Curve'!$C$3:$AM$39,MATCH('Development Costs'!$L79,'S-Curve'!$C$3:$C$39,0),MATCH(DATEDIF('Development Costs'!$K79,'Development Costs'!DK$11,"m")+1,'S-Curve'!$C$3:$AM$3,0)),0))</f>
        <v>0</v>
      </c>
      <c r="DL79" s="99">
        <f>IF($N79="Equal",IF(AND(DL$11&gt;$K79,EOMONTH($M79,0)&gt;=DL$11),($F79-$O79)/$L79,0),IFERROR(($F79-$O79)*INDEX('S-Curve'!$C$3:$AM$39,MATCH('Development Costs'!$L79,'S-Curve'!$C$3:$C$39,0),MATCH(DATEDIF('Development Costs'!$K79,'Development Costs'!DL$11,"m")+1,'S-Curve'!$C$3:$AM$3,0)),0))</f>
        <v>0</v>
      </c>
      <c r="DM79" s="99">
        <f>IF($N79="Equal",IF(AND(DM$11&gt;$K79,EOMONTH($M79,0)&gt;=DM$11),($F79-$O79)/$L79,0),IFERROR(($F79-$O79)*INDEX('S-Curve'!$C$3:$AM$39,MATCH('Development Costs'!$L79,'S-Curve'!$C$3:$C$39,0),MATCH(DATEDIF('Development Costs'!$K79,'Development Costs'!DM$11,"m")+1,'S-Curve'!$C$3:$AM$3,0)),0))</f>
        <v>0</v>
      </c>
      <c r="DN79" s="99">
        <f>IF($N79="Equal",IF(AND(DN$11&gt;$K79,EOMONTH($M79,0)&gt;=DN$11),($F79-$O79)/$L79,0),IFERROR(($F79-$O79)*INDEX('S-Curve'!$C$3:$AM$39,MATCH('Development Costs'!$L79,'S-Curve'!$C$3:$C$39,0),MATCH(DATEDIF('Development Costs'!$K79,'Development Costs'!DN$11,"m")+1,'S-Curve'!$C$3:$AM$3,0)),0))</f>
        <v>0</v>
      </c>
      <c r="DO79" s="99">
        <f>IF($N79="Equal",IF(AND(DO$11&gt;$K79,EOMONTH($M79,0)&gt;=DO$11),($F79-$O79)/$L79,0),IFERROR(($F79-$O79)*INDEX('S-Curve'!$C$3:$AM$39,MATCH('Development Costs'!$L79,'S-Curve'!$C$3:$C$39,0),MATCH(DATEDIF('Development Costs'!$K79,'Development Costs'!DO$11,"m")+1,'S-Curve'!$C$3:$AM$3,0)),0))</f>
        <v>0</v>
      </c>
      <c r="DP79" s="99">
        <f>IF($N79="Equal",IF(AND(DP$11&gt;$K79,EOMONTH($M79,0)&gt;=DP$11),($F79-$O79)/$L79,0),IFERROR(($F79-$O79)*INDEX('S-Curve'!$C$3:$AM$39,MATCH('Development Costs'!$L79,'S-Curve'!$C$3:$C$39,0),MATCH(DATEDIF('Development Costs'!$K79,'Development Costs'!DP$11,"m")+1,'S-Curve'!$C$3:$AM$3,0)),0))</f>
        <v>0</v>
      </c>
      <c r="DQ79" s="99">
        <f>IF($N79="Equal",IF(AND(DQ$11&gt;$K79,EOMONTH($M79,0)&gt;=DQ$11),($F79-$O79)/$L79,0),IFERROR(($F79-$O79)*INDEX('S-Curve'!$C$3:$AM$39,MATCH('Development Costs'!$L79,'S-Curve'!$C$3:$C$39,0),MATCH(DATEDIF('Development Costs'!$K79,'Development Costs'!DQ$11,"m")+1,'S-Curve'!$C$3:$AM$3,0)),0))</f>
        <v>0</v>
      </c>
      <c r="DR79" s="99">
        <f>IF($N79="Equal",IF(AND(DR$11&gt;$K79,EOMONTH($M79,0)&gt;=DR$11),($F79-$O79)/$L79,0),IFERROR(($F79-$O79)*INDEX('S-Curve'!$C$3:$AM$39,MATCH('Development Costs'!$L79,'S-Curve'!$C$3:$C$39,0),MATCH(DATEDIF('Development Costs'!$K79,'Development Costs'!DR$11,"m")+1,'S-Curve'!$C$3:$AM$3,0)),0))</f>
        <v>0</v>
      </c>
      <c r="DS79" s="99">
        <f>IF($N79="Equal",IF(AND(DS$11&gt;$K79,EOMONTH($M79,0)&gt;=DS$11),($F79-$O79)/$L79,0),IFERROR(($F79-$O79)*INDEX('S-Curve'!$C$3:$AM$39,MATCH('Development Costs'!$L79,'S-Curve'!$C$3:$C$39,0),MATCH(DATEDIF('Development Costs'!$K79,'Development Costs'!DS$11,"m")+1,'S-Curve'!$C$3:$AM$3,0)),0))</f>
        <v>0</v>
      </c>
      <c r="DT79" s="99">
        <f>IF($N79="Equal",IF(AND(DT$11&gt;$K79,EOMONTH($M79,0)&gt;=DT$11),($F79-$O79)/$L79,0),IFERROR(($F79-$O79)*INDEX('S-Curve'!$C$3:$AM$39,MATCH('Development Costs'!$L79,'S-Curve'!$C$3:$C$39,0),MATCH(DATEDIF('Development Costs'!$K79,'Development Costs'!DT$11,"m")+1,'S-Curve'!$C$3:$AM$3,0)),0))</f>
        <v>0</v>
      </c>
      <c r="DU79" s="99">
        <f>IF($N79="Equal",IF(AND(DU$11&gt;$K79,EOMONTH($M79,0)&gt;=DU$11),($F79-$O79)/$L79,0),IFERROR(($F79-$O79)*INDEX('S-Curve'!$C$3:$AM$39,MATCH('Development Costs'!$L79,'S-Curve'!$C$3:$C$39,0),MATCH(DATEDIF('Development Costs'!$K79,'Development Costs'!DU$11,"m")+1,'S-Curve'!$C$3:$AM$3,0)),0))</f>
        <v>0</v>
      </c>
      <c r="DV79" s="99">
        <f>IF($N79="Equal",IF(AND(DV$11&gt;$K79,EOMONTH($M79,0)&gt;=DV$11),($F79-$O79)/$L79,0),IFERROR(($F79-$O79)*INDEX('S-Curve'!$C$3:$AM$39,MATCH('Development Costs'!$L79,'S-Curve'!$C$3:$C$39,0),MATCH(DATEDIF('Development Costs'!$K79,'Development Costs'!DV$11,"m")+1,'S-Curve'!$C$3:$AM$3,0)),0))</f>
        <v>0</v>
      </c>
      <c r="DW79" s="99">
        <f>IF($N79="Equal",IF(AND(DW$11&gt;$K79,EOMONTH($M79,0)&gt;=DW$11),($F79-$O79)/$L79,0),IFERROR(($F79-$O79)*INDEX('S-Curve'!$C$3:$AM$39,MATCH('Development Costs'!$L79,'S-Curve'!$C$3:$C$39,0),MATCH(DATEDIF('Development Costs'!$K79,'Development Costs'!DW$11,"m")+1,'S-Curve'!$C$3:$AM$3,0)),0))</f>
        <v>0</v>
      </c>
      <c r="DX79" s="99">
        <f>IF($N79="Equal",IF(AND(DX$11&gt;$K79,EOMONTH($M79,0)&gt;=DX$11),($F79-$O79)/$L79,0),IFERROR(($F79-$O79)*INDEX('S-Curve'!$C$3:$AM$39,MATCH('Development Costs'!$L79,'S-Curve'!$C$3:$C$39,0),MATCH(DATEDIF('Development Costs'!$K79,'Development Costs'!DX$11,"m")+1,'S-Curve'!$C$3:$AM$3,0)),0))</f>
        <v>0</v>
      </c>
      <c r="DY79" s="99">
        <f>IF($N79="Equal",IF(AND(DY$11&gt;$K79,EOMONTH($M79,0)&gt;=DY$11),($F79-$O79)/$L79,0),IFERROR(($F79-$O79)*INDEX('S-Curve'!$C$3:$AM$39,MATCH('Development Costs'!$L79,'S-Curve'!$C$3:$C$39,0),MATCH(DATEDIF('Development Costs'!$K79,'Development Costs'!DY$11,"m")+1,'S-Curve'!$C$3:$AM$3,0)),0))</f>
        <v>0</v>
      </c>
      <c r="DZ79" s="99">
        <f>IF($N79="Equal",IF(AND(DZ$11&gt;$K79,EOMONTH($M79,0)&gt;=DZ$11),($F79-$O79)/$L79,0),IFERROR(($F79-$O79)*INDEX('S-Curve'!$C$3:$AM$39,MATCH('Development Costs'!$L79,'S-Curve'!$C$3:$C$39,0),MATCH(DATEDIF('Development Costs'!$K79,'Development Costs'!DZ$11,"m")+1,'S-Curve'!$C$3:$AM$3,0)),0))</f>
        <v>0</v>
      </c>
      <c r="EA79" s="99">
        <f>IF($N79="Equal",IF(AND(EA$11&gt;$K79,EOMONTH($M79,0)&gt;=EA$11),($F79-$O79)/$L79,0),IFERROR(($F79-$O79)*INDEX('S-Curve'!$C$3:$AM$39,MATCH('Development Costs'!$L79,'S-Curve'!$C$3:$C$39,0),MATCH(DATEDIF('Development Costs'!$K79,'Development Costs'!EA$11,"m")+1,'S-Curve'!$C$3:$AM$3,0)),0))</f>
        <v>0</v>
      </c>
      <c r="EB79" s="99">
        <f>IF($N79="Equal",IF(AND(EB$11&gt;$K79,EOMONTH($M79,0)&gt;=EB$11),($F79-$O79)/$L79,0),IFERROR(($F79-$O79)*INDEX('S-Curve'!$C$3:$AM$39,MATCH('Development Costs'!$L79,'S-Curve'!$C$3:$C$39,0),MATCH(DATEDIF('Development Costs'!$K79,'Development Costs'!EB$11,"m")+1,'S-Curve'!$C$3:$AM$3,0)),0))</f>
        <v>0</v>
      </c>
      <c r="EC79" s="99">
        <f>IF($N79="Equal",IF(AND(EC$11&gt;$K79,EOMONTH($M79,0)&gt;=EC$11),($F79-$O79)/$L79,0),IFERROR(($F79-$O79)*INDEX('S-Curve'!$C$3:$AM$39,MATCH('Development Costs'!$L79,'S-Curve'!$C$3:$C$39,0),MATCH(DATEDIF('Development Costs'!$K79,'Development Costs'!EC$11,"m")+1,'S-Curve'!$C$3:$AM$3,0)),0))</f>
        <v>0</v>
      </c>
      <c r="ED79" s="99">
        <f>IF($N79="Equal",IF(AND(ED$11&gt;$K79,EOMONTH($M79,0)&gt;=ED$11),($F79-$O79)/$L79,0),IFERROR(($F79-$O79)*INDEX('S-Curve'!$C$3:$AM$39,MATCH('Development Costs'!$L79,'S-Curve'!$C$3:$C$39,0),MATCH(DATEDIF('Development Costs'!$K79,'Development Costs'!ED$11,"m")+1,'S-Curve'!$C$3:$AM$3,0)),0))</f>
        <v>0</v>
      </c>
      <c r="EE79" s="99">
        <f>IF($N79="Equal",IF(AND(EE$11&gt;$K79,EOMONTH($M79,0)&gt;=EE$11),($F79-$O79)/$L79,0),IFERROR(($F79-$O79)*INDEX('S-Curve'!$C$3:$AM$39,MATCH('Development Costs'!$L79,'S-Curve'!$C$3:$C$39,0),MATCH(DATEDIF('Development Costs'!$K79,'Development Costs'!EE$11,"m")+1,'S-Curve'!$C$3:$AM$3,0)),0))</f>
        <v>0</v>
      </c>
      <c r="EF79" s="99">
        <f>IF($N79="Equal",IF(AND(EF$11&gt;$K79,EOMONTH($M79,0)&gt;=EF$11),($F79-$O79)/$L79,0),IFERROR(($F79-$O79)*INDEX('S-Curve'!$C$3:$AM$39,MATCH('Development Costs'!$L79,'S-Curve'!$C$3:$C$39,0),MATCH(DATEDIF('Development Costs'!$K79,'Development Costs'!EF$11,"m")+1,'S-Curve'!$C$3:$AM$3,0)),0))</f>
        <v>0</v>
      </c>
      <c r="EG79" s="99">
        <f>IF(EC79="Equal",IF(AND(EG$11&gt;$K79,EOMONTH($M79,0)&gt;=EG$11),($F79-$O79)/$L79,0),IFERROR(($F79-$O79)*INDEX('S-Curve'!$C$3:$AM$39,MATCH('Development Costs'!$L79,'S-Curve'!$C$3:$C$39,0),MATCH(DATEDIF('Development Costs'!$K79,'Development Costs'!EG$11,"m")+1,'S-Curve'!$C$3:$AM$3,0)),0))</f>
        <v>0</v>
      </c>
    </row>
    <row r="80" spans="2:137">
      <c r="B80" s="157" t="s">
        <v>699</v>
      </c>
      <c r="F80" s="71">
        <v>0</v>
      </c>
      <c r="G80" s="105">
        <f t="shared" si="27"/>
        <v>0</v>
      </c>
      <c r="H80" s="99">
        <f>F80/Assumptions!$D$60</f>
        <v>0</v>
      </c>
      <c r="I80" s="32">
        <f t="shared" ca="1" si="28"/>
        <v>0</v>
      </c>
      <c r="K80" s="73">
        <f>Assumptions!$D$16</f>
        <v>46204</v>
      </c>
      <c r="L80" s="155">
        <f>Assumptions!$D$17</f>
        <v>23</v>
      </c>
      <c r="M80" s="149">
        <f t="shared" si="29"/>
        <v>46874</v>
      </c>
      <c r="N80" s="70" t="s">
        <v>400</v>
      </c>
      <c r="O80" s="71">
        <v>0</v>
      </c>
      <c r="P80" s="1" t="str">
        <f t="shared" si="34"/>
        <v/>
      </c>
      <c r="Q80" s="99">
        <f t="shared" si="30"/>
        <v>0</v>
      </c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>
        <f>F80</f>
        <v>0</v>
      </c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>
        <f>IF($N80="Equal",IF(AND(AN$11&gt;$K80,EOMONTH($M80,0)&gt;=AN$11),($F80-$O80)/$L80,0),IFERROR(($F80-$O80)*INDEX('S-Curve'!$C$3:$AM$39,MATCH('Development Costs'!$L80,'S-Curve'!$C$3:$C$39,0),MATCH(DATEDIF('Development Costs'!$K80,'Development Costs'!AN$11,"m")+1,'S-Curve'!$C$3:$AM$3,0)),0))</f>
        <v>0</v>
      </c>
      <c r="AO80" s="99">
        <f>IF($N80="Equal",IF(AND(AO$11&gt;$K80,EOMONTH($M80,0)&gt;=AO$11),($F80-$O80)/$L80,0),IFERROR(($F80-$O80)*INDEX('S-Curve'!$C$3:$AM$39,MATCH('Development Costs'!$L80,'S-Curve'!$C$3:$C$39,0),MATCH(DATEDIF('Development Costs'!$K80,'Development Costs'!AO$11,"m")+1,'S-Curve'!$C$3:$AM$3,0)),0))</f>
        <v>0</v>
      </c>
      <c r="AP80" s="99">
        <f>IF($N80="Equal",IF(AND(AP$11&gt;$K80,EOMONTH($M80,0)&gt;=AP$11),($F80-$O80)/$L80,0),IFERROR(($F80-$O80)*INDEX('S-Curve'!$C$3:$AM$39,MATCH('Development Costs'!$L80,'S-Curve'!$C$3:$C$39,0),MATCH(DATEDIF('Development Costs'!$K80,'Development Costs'!AP$11,"m")+1,'S-Curve'!$C$3:$AM$3,0)),0))</f>
        <v>0</v>
      </c>
      <c r="AQ80" s="99">
        <f>IF($N80="Equal",IF(AND(AQ$11&gt;$K80,EOMONTH($M80,0)&gt;=AQ$11),($F80-$O80)/$L80,0),IFERROR(($F80-$O80)*INDEX('S-Curve'!$C$3:$AM$39,MATCH('Development Costs'!$L80,'S-Curve'!$C$3:$C$39,0),MATCH(DATEDIF('Development Costs'!$K80,'Development Costs'!AQ$11,"m")+1,'S-Curve'!$C$3:$AM$3,0)),0))</f>
        <v>0</v>
      </c>
      <c r="AR80" s="99">
        <f>IF($N80="Equal",IF(AND(AR$11&gt;$K80,EOMONTH($M80,0)&gt;=AR$11),($F80-$O80)/$L80,0),IFERROR(($F80-$O80)*INDEX('S-Curve'!$C$3:$AM$39,MATCH('Development Costs'!$L80,'S-Curve'!$C$3:$C$39,0),MATCH(DATEDIF('Development Costs'!$K80,'Development Costs'!AR$11,"m")+1,'S-Curve'!$C$3:$AM$3,0)),0))</f>
        <v>0</v>
      </c>
      <c r="AS80" s="99">
        <f>IF($N80="Equal",IF(AND(AS$11&gt;$K80,EOMONTH($M80,0)&gt;=AS$11),($F80-$O80)/$L80,0),IFERROR(($F80-$O80)*INDEX('S-Curve'!$C$3:$AM$39,MATCH('Development Costs'!$L80,'S-Curve'!$C$3:$C$39,0),MATCH(DATEDIF('Development Costs'!$K80,'Development Costs'!AS$11,"m")+1,'S-Curve'!$C$3:$AM$3,0)),0))</f>
        <v>0</v>
      </c>
      <c r="AT80" s="99">
        <f>IF($N80="Equal",IF(AND(AT$11&gt;$K80,EOMONTH($M80,0)&gt;=AT$11),($F80-$O80)/$L80,0),IFERROR(($F80-$O80)*INDEX('S-Curve'!$C$3:$AM$39,MATCH('Development Costs'!$L80,'S-Curve'!$C$3:$C$39,0),MATCH(DATEDIF('Development Costs'!$K80,'Development Costs'!AT$11,"m")+1,'S-Curve'!$C$3:$AM$3,0)),0))</f>
        <v>0</v>
      </c>
      <c r="AU80" s="99">
        <f>IF($N80="Equal",IF(AND(AU$11&gt;$K80,EOMONTH($M80,0)&gt;=AU$11),($F80-$O80)/$L80,0),IFERROR(($F80-$O80)*INDEX('S-Curve'!$C$3:$AM$39,MATCH('Development Costs'!$L80,'S-Curve'!$C$3:$C$39,0),MATCH(DATEDIF('Development Costs'!$K80,'Development Costs'!AU$11,"m")+1,'S-Curve'!$C$3:$AM$3,0)),0))</f>
        <v>0</v>
      </c>
      <c r="AV80" s="99">
        <f>IF($N80="Equal",IF(AND(AV$11&gt;$K80,EOMONTH($M80,0)&gt;=AV$11),($F80-$O80)/$L80,0),IFERROR(($F80-$O80)*INDEX('S-Curve'!$C$3:$AM$39,MATCH('Development Costs'!$L80,'S-Curve'!$C$3:$C$39,0),MATCH(DATEDIF('Development Costs'!$K80,'Development Costs'!AV$11,"m")+1,'S-Curve'!$C$3:$AM$3,0)),0))</f>
        <v>0</v>
      </c>
      <c r="AW80" s="99">
        <f>IF($N80="Equal",IF(AND(AW$11&gt;$K80,EOMONTH($M80,0)&gt;=AW$11),($F80-$O80)/$L80,0),IFERROR(($F80-$O80)*INDEX('S-Curve'!$C$3:$AM$39,MATCH('Development Costs'!$L80,'S-Curve'!$C$3:$C$39,0),MATCH(DATEDIF('Development Costs'!$K80,'Development Costs'!AW$11,"m")+1,'S-Curve'!$C$3:$AM$3,0)),0))</f>
        <v>0</v>
      </c>
      <c r="AX80" s="99">
        <f>IF($N80="Equal",IF(AND(AX$11&gt;$K80,EOMONTH($M80,0)&gt;=AX$11),($F80-$O80)/$L80,0),IFERROR(($F80-$O80)*INDEX('S-Curve'!$C$3:$AM$39,MATCH('Development Costs'!$L80,'S-Curve'!$C$3:$C$39,0),MATCH(DATEDIF('Development Costs'!$K80,'Development Costs'!AX$11,"m")+1,'S-Curve'!$C$3:$AM$3,0)),0))</f>
        <v>0</v>
      </c>
      <c r="AY80" s="99">
        <f>IF($N80="Equal",IF(AND(AY$11&gt;$K80,EOMONTH($M80,0)&gt;=AY$11),($F80-$O80)/$L80,0),IFERROR(($F80-$O80)*INDEX('S-Curve'!$C$3:$AM$39,MATCH('Development Costs'!$L80,'S-Curve'!$C$3:$C$39,0),MATCH(DATEDIF('Development Costs'!$K80,'Development Costs'!AY$11,"m")+1,'S-Curve'!$C$3:$AM$3,0)),0))</f>
        <v>0</v>
      </c>
      <c r="AZ80" s="99">
        <f>IF($N80="Equal",IF(AND(AZ$11&gt;$K80,EOMONTH($M80,0)&gt;=AZ$11),($F80-$O80)/$L80,0),IFERROR(($F80-$O80)*INDEX('S-Curve'!$C$3:$AM$39,MATCH('Development Costs'!$L80,'S-Curve'!$C$3:$C$39,0),MATCH(DATEDIF('Development Costs'!$K80,'Development Costs'!AZ$11,"m")+1,'S-Curve'!$C$3:$AM$3,0)),0))</f>
        <v>0</v>
      </c>
      <c r="BA80" s="99">
        <f>IF($N80="Equal",IF(AND(BA$11&gt;$K80,EOMONTH($M80,0)&gt;=BA$11),($F80-$O80)/$L80,0),IFERROR(($F80-$O80)*INDEX('S-Curve'!$C$3:$AM$39,MATCH('Development Costs'!$L80,'S-Curve'!$C$3:$C$39,0),MATCH(DATEDIF('Development Costs'!$K80,'Development Costs'!BA$11,"m")+1,'S-Curve'!$C$3:$AM$3,0)),0))</f>
        <v>0</v>
      </c>
      <c r="BB80" s="99">
        <f>IF($N80="Equal",IF(AND(BB$11&gt;$K80,EOMONTH($M80,0)&gt;=BB$11),($F80-$O80)/$L80,0),IFERROR(($F80-$O80)*INDEX('S-Curve'!$C$3:$AM$39,MATCH('Development Costs'!$L80,'S-Curve'!$C$3:$C$39,0),MATCH(DATEDIF('Development Costs'!$K80,'Development Costs'!BB$11,"m")+1,'S-Curve'!$C$3:$AM$3,0)),0))</f>
        <v>0</v>
      </c>
      <c r="BC80" s="99">
        <f>IF($N80="Equal",IF(AND(BC$11&gt;$K80,EOMONTH($M80,0)&gt;=BC$11),($F80-$O80)/$L80,0),IFERROR(($F80-$O80)*INDEX('S-Curve'!$C$3:$AM$39,MATCH('Development Costs'!$L80,'S-Curve'!$C$3:$C$39,0),MATCH(DATEDIF('Development Costs'!$K80,'Development Costs'!BC$11,"m")+1,'S-Curve'!$C$3:$AM$3,0)),0))</f>
        <v>0</v>
      </c>
      <c r="BD80" s="99">
        <f>IF($N80="Equal",IF(AND(BD$11&gt;$K80,EOMONTH($M80,0)&gt;=BD$11),($F80-$O80)/$L80,0),IFERROR(($F80-$O80)*INDEX('S-Curve'!$C$3:$AM$39,MATCH('Development Costs'!$L80,'S-Curve'!$C$3:$C$39,0),MATCH(DATEDIF('Development Costs'!$K80,'Development Costs'!BD$11,"m")+1,'S-Curve'!$C$3:$AM$3,0)),0))</f>
        <v>0</v>
      </c>
      <c r="BE80" s="99">
        <f>IF($N80="Equal",IF(AND(BE$11&gt;$K80,EOMONTH($M80,0)&gt;=BE$11),($F80-$O80)/$L80,0),IFERROR(($F80-$O80)*INDEX('S-Curve'!$C$3:$AM$39,MATCH('Development Costs'!$L80,'S-Curve'!$C$3:$C$39,0),MATCH(DATEDIF('Development Costs'!$K80,'Development Costs'!BE$11,"m")+1,'S-Curve'!$C$3:$AM$3,0)),0))</f>
        <v>0</v>
      </c>
      <c r="BF80" s="99">
        <f>IF($N80="Equal",IF(AND(BF$11&gt;$K80,EOMONTH($M80,0)&gt;=BF$11),($F80-$O80)/$L80,0),IFERROR(($F80-$O80)*INDEX('S-Curve'!$C$3:$AM$39,MATCH('Development Costs'!$L80,'S-Curve'!$C$3:$C$39,0),MATCH(DATEDIF('Development Costs'!$K80,'Development Costs'!BF$11,"m")+1,'S-Curve'!$C$3:$AM$3,0)),0))</f>
        <v>0</v>
      </c>
      <c r="BG80" s="99">
        <f>IF($N80="Equal",IF(AND(BG$11&gt;$K80,EOMONTH($M80,0)&gt;=BG$11),($F80-$O80)/$L80,0),IFERROR(($F80-$O80)*INDEX('S-Curve'!$C$3:$AM$39,MATCH('Development Costs'!$L80,'S-Curve'!$C$3:$C$39,0),MATCH(DATEDIF('Development Costs'!$K80,'Development Costs'!BG$11,"m")+1,'S-Curve'!$C$3:$AM$3,0)),0))</f>
        <v>0</v>
      </c>
      <c r="BH80" s="99">
        <f>IF($N80="Equal",IF(AND(BH$11&gt;$K80,EOMONTH($M80,0)&gt;=BH$11),($F80-$O80)/$L80,0),IFERROR(($F80-$O80)*INDEX('S-Curve'!$C$3:$AM$39,MATCH('Development Costs'!$L80,'S-Curve'!$C$3:$C$39,0),MATCH(DATEDIF('Development Costs'!$K80,'Development Costs'!BH$11,"m")+1,'S-Curve'!$C$3:$AM$3,0)),0))</f>
        <v>0</v>
      </c>
      <c r="BI80" s="99">
        <f>IF($N80="Equal",IF(AND(BI$11&gt;$K80,EOMONTH($M80,0)&gt;=BI$11),($F80-$O80)/$L80,0),IFERROR(($F80-$O80)*INDEX('S-Curve'!$C$3:$AM$39,MATCH('Development Costs'!$L80,'S-Curve'!$C$3:$C$39,0),MATCH(DATEDIF('Development Costs'!$K80,'Development Costs'!BI$11,"m")+1,'S-Curve'!$C$3:$AM$3,0)),0))</f>
        <v>0</v>
      </c>
      <c r="BJ80" s="99">
        <f>IF($N80="Equal",IF(AND(BJ$11&gt;$K80,EOMONTH($M80,0)&gt;=BJ$11),($F80-$O80)/$L80,0),IFERROR(($F80-$O80)*INDEX('S-Curve'!$C$3:$AM$39,MATCH('Development Costs'!$L80,'S-Curve'!$C$3:$C$39,0),MATCH(DATEDIF('Development Costs'!$K80,'Development Costs'!BJ$11,"m")+1,'S-Curve'!$C$3:$AM$3,0)),0))</f>
        <v>0</v>
      </c>
      <c r="BK80" s="99">
        <f>IF($N80="Equal",IF(AND(BK$11&gt;$K80,EOMONTH($M80,0)&gt;=BK$11),($F80-$O80)/$L80,0),IFERROR(($F80-$O80)*INDEX('S-Curve'!$C$3:$AM$39,MATCH('Development Costs'!$L80,'S-Curve'!$C$3:$C$39,0),MATCH(DATEDIF('Development Costs'!$K80,'Development Costs'!BK$11,"m")+1,'S-Curve'!$C$3:$AM$3,0)),0))</f>
        <v>0</v>
      </c>
      <c r="BL80" s="99">
        <f>IF($N80="Equal",IF(AND(BL$11&gt;$K80,EOMONTH($M80,0)&gt;=BL$11),($F80-$O80)/$L80,0),IFERROR(($F80-$O80)*INDEX('S-Curve'!$C$3:$AM$39,MATCH('Development Costs'!$L80,'S-Curve'!$C$3:$C$39,0),MATCH(DATEDIF('Development Costs'!$K80,'Development Costs'!BL$11,"m")+1,'S-Curve'!$C$3:$AM$3,0)),0))</f>
        <v>0</v>
      </c>
      <c r="BM80" s="99">
        <f>IF($N80="Equal",IF(AND(BM$11&gt;$K80,EOMONTH($M80,0)&gt;=BM$11),($F80-$O80)/$L80,0),IFERROR(($F80-$O80)*INDEX('S-Curve'!$C$3:$AM$39,MATCH('Development Costs'!$L80,'S-Curve'!$C$3:$C$39,0),MATCH(DATEDIF('Development Costs'!$K80,'Development Costs'!BM$11,"m")+1,'S-Curve'!$C$3:$AM$3,0)),0))</f>
        <v>0</v>
      </c>
      <c r="BN80" s="99">
        <f>IF($N80="Equal",IF(AND(BN$11&gt;$K80,EOMONTH($M80,0)&gt;=BN$11),($F80-$O80)/$L80,0),IFERROR(($F80-$O80)*INDEX('S-Curve'!$C$3:$AM$39,MATCH('Development Costs'!$L80,'S-Curve'!$C$3:$C$39,0),MATCH(DATEDIF('Development Costs'!$K80,'Development Costs'!BN$11,"m")+1,'S-Curve'!$C$3:$AM$3,0)),0))</f>
        <v>0</v>
      </c>
      <c r="BO80" s="99">
        <f>IF($N80="Equal",IF(AND(BO$11&gt;$K80,EOMONTH($M80,0)&gt;=BO$11),($F80-$O80)/$L80,0),IFERROR(($F80-$O80)*INDEX('S-Curve'!$C$3:$AM$39,MATCH('Development Costs'!$L80,'S-Curve'!$C$3:$C$39,0),MATCH(DATEDIF('Development Costs'!$K80,'Development Costs'!BO$11,"m")+1,'S-Curve'!$C$3:$AM$3,0)),0))</f>
        <v>0</v>
      </c>
      <c r="BP80" s="99">
        <f>IF($N80="Equal",IF(AND(BP$11&gt;$K80,EOMONTH($M80,0)&gt;=BP$11),($F80-$O80)/$L80,0),IFERROR(($F80-$O80)*INDEX('S-Curve'!$C$3:$AM$39,MATCH('Development Costs'!$L80,'S-Curve'!$C$3:$C$39,0),MATCH(DATEDIF('Development Costs'!$K80,'Development Costs'!BP$11,"m")+1,'S-Curve'!$C$3:$AM$3,0)),0))</f>
        <v>0</v>
      </c>
      <c r="BQ80" s="99">
        <f>IF($N80="Equal",IF(AND(BQ$11&gt;$K80,EOMONTH($M80,0)&gt;=BQ$11),($F80-$O80)/$L80,0),IFERROR(($F80-$O80)*INDEX('S-Curve'!$C$3:$AM$39,MATCH('Development Costs'!$L80,'S-Curve'!$C$3:$C$39,0),MATCH(DATEDIF('Development Costs'!$K80,'Development Costs'!BQ$11,"m")+1,'S-Curve'!$C$3:$AM$3,0)),0))</f>
        <v>0</v>
      </c>
      <c r="BR80" s="99">
        <f>IF($N80="Equal",IF(AND(BR$11&gt;$K80,EOMONTH($M80,0)&gt;=BR$11),($F80-$O80)/$L80,0),IFERROR(($F80-$O80)*INDEX('S-Curve'!$C$3:$AM$39,MATCH('Development Costs'!$L80,'S-Curve'!$C$3:$C$39,0),MATCH(DATEDIF('Development Costs'!$K80,'Development Costs'!BR$11,"m")+1,'S-Curve'!$C$3:$AM$3,0)),0))</f>
        <v>0</v>
      </c>
      <c r="BS80" s="99">
        <f>IF($N80="Equal",IF(AND(BS$11&gt;$K80,EOMONTH($M80,0)&gt;=BS$11),($F80-$O80)/$L80,0),IFERROR(($F80-$O80)*INDEX('S-Curve'!$C$3:$AM$39,MATCH('Development Costs'!$L80,'S-Curve'!$C$3:$C$39,0),MATCH(DATEDIF('Development Costs'!$K80,'Development Costs'!BS$11,"m")+1,'S-Curve'!$C$3:$AM$3,0)),0))</f>
        <v>0</v>
      </c>
      <c r="BT80" s="99">
        <f>IF($N80="Equal",IF(AND(BT$11&gt;$K80,EOMONTH($M80,0)&gt;=BT$11),($F80-$O80)/$L80,0),IFERROR(($F80-$O80)*INDEX('S-Curve'!$C$3:$AM$39,MATCH('Development Costs'!$L80,'S-Curve'!$C$3:$C$39,0),MATCH(DATEDIF('Development Costs'!$K80,'Development Costs'!BT$11,"m")+1,'S-Curve'!$C$3:$AM$3,0)),0))</f>
        <v>0</v>
      </c>
      <c r="BU80" s="99">
        <f>IF($N80="Equal",IF(AND(BU$11&gt;$K80,EOMONTH($M80,0)&gt;=BU$11),($F80-$O80)/$L80,0),IFERROR(($F80-$O80)*INDEX('S-Curve'!$C$3:$AM$39,MATCH('Development Costs'!$L80,'S-Curve'!$C$3:$C$39,0),MATCH(DATEDIF('Development Costs'!$K80,'Development Costs'!BU$11,"m")+1,'S-Curve'!$C$3:$AM$3,0)),0))</f>
        <v>0</v>
      </c>
      <c r="BV80" s="99">
        <f>IF($N80="Equal",IF(AND(BV$11&gt;$K80,EOMONTH($M80,0)&gt;=BV$11),($F80-$O80)/$L80,0),IFERROR(($F80-$O80)*INDEX('S-Curve'!$C$3:$AM$39,MATCH('Development Costs'!$L80,'S-Curve'!$C$3:$C$39,0),MATCH(DATEDIF('Development Costs'!$K80,'Development Costs'!BV$11,"m")+1,'S-Curve'!$C$3:$AM$3,0)),0))</f>
        <v>0</v>
      </c>
      <c r="BW80" s="99">
        <f>IF($N80="Equal",IF(AND(BW$11&gt;$K80,EOMONTH($M80,0)&gt;=BW$11),($F80-$O80)/$L80,0),IFERROR(($F80-$O80)*INDEX('S-Curve'!$C$3:$AM$39,MATCH('Development Costs'!$L80,'S-Curve'!$C$3:$C$39,0),MATCH(DATEDIF('Development Costs'!$K80,'Development Costs'!BW$11,"m")+1,'S-Curve'!$C$3:$AM$3,0)),0))</f>
        <v>0</v>
      </c>
      <c r="BX80" s="99">
        <f>IF($N80="Equal",IF(AND(BX$11&gt;$K80,EOMONTH($M80,0)&gt;=BX$11),($F80-$O80)/$L80,0),IFERROR(($F80-$O80)*INDEX('S-Curve'!$C$3:$AM$39,MATCH('Development Costs'!$L80,'S-Curve'!$C$3:$C$39,0),MATCH(DATEDIF('Development Costs'!$K80,'Development Costs'!BX$11,"m")+1,'S-Curve'!$C$3:$AM$3,0)),0))</f>
        <v>0</v>
      </c>
      <c r="BY80" s="99">
        <f>IF($N80="Equal",IF(AND(BY$11&gt;$K80,EOMONTH($M80,0)&gt;=BY$11),($F80-$O80)/$L80,0),IFERROR(($F80-$O80)*INDEX('S-Curve'!$C$3:$AM$39,MATCH('Development Costs'!$L80,'S-Curve'!$C$3:$C$39,0),MATCH(DATEDIF('Development Costs'!$K80,'Development Costs'!BY$11,"m")+1,'S-Curve'!$C$3:$AM$3,0)),0))</f>
        <v>0</v>
      </c>
      <c r="BZ80" s="99">
        <f>IF($N80="Equal",IF(AND(BZ$11&gt;$K80,EOMONTH($M80,0)&gt;=BZ$11),($F80-$O80)/$L80,0),IFERROR(($F80-$O80)*INDEX('S-Curve'!$C$3:$AM$39,MATCH('Development Costs'!$L80,'S-Curve'!$C$3:$C$39,0),MATCH(DATEDIF('Development Costs'!$K80,'Development Costs'!BZ$11,"m")+1,'S-Curve'!$C$3:$AM$3,0)),0))</f>
        <v>0</v>
      </c>
      <c r="CA80" s="99">
        <f>IF($N80="Equal",IF(AND(CA$11&gt;$K80,EOMONTH($M80,0)&gt;=CA$11),($F80-$O80)/$L80,0),IFERROR(($F80-$O80)*INDEX('S-Curve'!$C$3:$AM$39,MATCH('Development Costs'!$L80,'S-Curve'!$C$3:$C$39,0),MATCH(DATEDIF('Development Costs'!$K80,'Development Costs'!CA$11,"m")+1,'S-Curve'!$C$3:$AM$3,0)),0))</f>
        <v>0</v>
      </c>
      <c r="CB80" s="99">
        <f>IF($N80="Equal",IF(AND(CB$11&gt;$K80,EOMONTH($M80,0)&gt;=CB$11),($F80-$O80)/$L80,0),IFERROR(($F80-$O80)*INDEX('S-Curve'!$C$3:$AM$39,MATCH('Development Costs'!$L80,'S-Curve'!$C$3:$C$39,0),MATCH(DATEDIF('Development Costs'!$K80,'Development Costs'!CB$11,"m")+1,'S-Curve'!$C$3:$AM$3,0)),0))</f>
        <v>0</v>
      </c>
      <c r="CC80" s="99">
        <f>IF($N80="Equal",IF(AND(CC$11&gt;$K80,EOMONTH($M80,0)&gt;=CC$11),($F80-$O80)/$L80,0),IFERROR(($F80-$O80)*INDEX('S-Curve'!$C$3:$AM$39,MATCH('Development Costs'!$L80,'S-Curve'!$C$3:$C$39,0),MATCH(DATEDIF('Development Costs'!$K80,'Development Costs'!CC$11,"m")+1,'S-Curve'!$C$3:$AM$3,0)),0))</f>
        <v>0</v>
      </c>
      <c r="CD80" s="99">
        <f>IF($N80="Equal",IF(AND(CD$11&gt;$K80,EOMONTH($M80,0)&gt;=CD$11),($F80-$O80)/$L80,0),IFERROR(($F80-$O80)*INDEX('S-Curve'!$C$3:$AM$39,MATCH('Development Costs'!$L80,'S-Curve'!$C$3:$C$39,0),MATCH(DATEDIF('Development Costs'!$K80,'Development Costs'!CD$11,"m")+1,'S-Curve'!$C$3:$AM$3,0)),0))</f>
        <v>0</v>
      </c>
      <c r="CE80" s="99">
        <f>IF($N80="Equal",IF(AND(CE$11&gt;$K80,EOMONTH($M80,0)&gt;=CE$11),($F80-$O80)/$L80,0),IFERROR(($F80-$O80)*INDEX('S-Curve'!$C$3:$AM$39,MATCH('Development Costs'!$L80,'S-Curve'!$C$3:$C$39,0),MATCH(DATEDIF('Development Costs'!$K80,'Development Costs'!CE$11,"m")+1,'S-Curve'!$C$3:$AM$3,0)),0))</f>
        <v>0</v>
      </c>
      <c r="CF80" s="99">
        <f>IF($N80="Equal",IF(AND(CF$11&gt;$K80,EOMONTH($M80,0)&gt;=CF$11),($F80-$O80)/$L80,0),IFERROR(($F80-$O80)*INDEX('S-Curve'!$C$3:$AM$39,MATCH('Development Costs'!$L80,'S-Curve'!$C$3:$C$39,0),MATCH(DATEDIF('Development Costs'!$K80,'Development Costs'!CF$11,"m")+1,'S-Curve'!$C$3:$AM$3,0)),0))</f>
        <v>0</v>
      </c>
      <c r="CG80" s="99">
        <f>IF($N80="Equal",IF(AND(CG$11&gt;$K80,EOMONTH($M80,0)&gt;=CG$11),($F80-$O80)/$L80,0),IFERROR(($F80-$O80)*INDEX('S-Curve'!$C$3:$AM$39,MATCH('Development Costs'!$L80,'S-Curve'!$C$3:$C$39,0),MATCH(DATEDIF('Development Costs'!$K80,'Development Costs'!CG$11,"m")+1,'S-Curve'!$C$3:$AM$3,0)),0))</f>
        <v>0</v>
      </c>
      <c r="CH80" s="99">
        <f>IF($N80="Equal",IF(AND(CH$11&gt;$K80,EOMONTH($M80,0)&gt;=CH$11),($F80-$O80)/$L80,0),IFERROR(($F80-$O80)*INDEX('S-Curve'!$C$3:$AM$39,MATCH('Development Costs'!$L80,'S-Curve'!$C$3:$C$39,0),MATCH(DATEDIF('Development Costs'!$K80,'Development Costs'!CH$11,"m")+1,'S-Curve'!$C$3:$AM$3,0)),0))</f>
        <v>0</v>
      </c>
      <c r="CI80" s="99">
        <f>IF($N80="Equal",IF(AND(CI$11&gt;$K80,EOMONTH($M80,0)&gt;=CI$11),($F80-$O80)/$L80,0),IFERROR(($F80-$O80)*INDEX('S-Curve'!$C$3:$AM$39,MATCH('Development Costs'!$L80,'S-Curve'!$C$3:$C$39,0),MATCH(DATEDIF('Development Costs'!$K80,'Development Costs'!CI$11,"m")+1,'S-Curve'!$C$3:$AM$3,0)),0))</f>
        <v>0</v>
      </c>
      <c r="CJ80" s="99">
        <f>IF($N80="Equal",IF(AND(CJ$11&gt;$K80,EOMONTH($M80,0)&gt;=CJ$11),($F80-$O80)/$L80,0),IFERROR(($F80-$O80)*INDEX('S-Curve'!$C$3:$AM$39,MATCH('Development Costs'!$L80,'S-Curve'!$C$3:$C$39,0),MATCH(DATEDIF('Development Costs'!$K80,'Development Costs'!CJ$11,"m")+1,'S-Curve'!$C$3:$AM$3,0)),0))</f>
        <v>0</v>
      </c>
      <c r="CK80" s="99">
        <f>IF($N80="Equal",IF(AND(CK$11&gt;$K80,EOMONTH($M80,0)&gt;=CK$11),($F80-$O80)/$L80,0),IFERROR(($F80-$O80)*INDEX('S-Curve'!$C$3:$AM$39,MATCH('Development Costs'!$L80,'S-Curve'!$C$3:$C$39,0),MATCH(DATEDIF('Development Costs'!$K80,'Development Costs'!CK$11,"m")+1,'S-Curve'!$C$3:$AM$3,0)),0))</f>
        <v>0</v>
      </c>
      <c r="CL80" s="99">
        <f>IF($N80="Equal",IF(AND(CL$11&gt;$K80,EOMONTH($M80,0)&gt;=CL$11),($F80-$O80)/$L80,0),IFERROR(($F80-$O80)*INDEX('S-Curve'!$C$3:$AM$39,MATCH('Development Costs'!$L80,'S-Curve'!$C$3:$C$39,0),MATCH(DATEDIF('Development Costs'!$K80,'Development Costs'!CL$11,"m")+1,'S-Curve'!$C$3:$AM$3,0)),0))</f>
        <v>0</v>
      </c>
      <c r="CM80" s="99">
        <f>IF($N80="Equal",IF(AND(CM$11&gt;$K80,EOMONTH($M80,0)&gt;=CM$11),($F80-$O80)/$L80,0),IFERROR(($F80-$O80)*INDEX('S-Curve'!$C$3:$AM$39,MATCH('Development Costs'!$L80,'S-Curve'!$C$3:$C$39,0),MATCH(DATEDIF('Development Costs'!$K80,'Development Costs'!CM$11,"m")+1,'S-Curve'!$C$3:$AM$3,0)),0))</f>
        <v>0</v>
      </c>
      <c r="CN80" s="99">
        <f>IF($N80="Equal",IF(AND(CN$11&gt;$K80,EOMONTH($M80,0)&gt;=CN$11),($F80-$O80)/$L80,0),IFERROR(($F80-$O80)*INDEX('S-Curve'!$C$3:$AM$39,MATCH('Development Costs'!$L80,'S-Curve'!$C$3:$C$39,0),MATCH(DATEDIF('Development Costs'!$K80,'Development Costs'!CN$11,"m")+1,'S-Curve'!$C$3:$AM$3,0)),0))</f>
        <v>0</v>
      </c>
      <c r="CO80" s="99">
        <f>IF($N80="Equal",IF(AND(CO$11&gt;$K80,EOMONTH($M80,0)&gt;=CO$11),($F80-$O80)/$L80,0),IFERROR(($F80-$O80)*INDEX('S-Curve'!$C$3:$AM$39,MATCH('Development Costs'!$L80,'S-Curve'!$C$3:$C$39,0),MATCH(DATEDIF('Development Costs'!$K80,'Development Costs'!CO$11,"m")+1,'S-Curve'!$C$3:$AM$3,0)),0))</f>
        <v>0</v>
      </c>
      <c r="CP80" s="99">
        <f>IF($N80="Equal",IF(AND(CP$11&gt;$K80,EOMONTH($M80,0)&gt;=CP$11),($F80-$O80)/$L80,0),IFERROR(($F80-$O80)*INDEX('S-Curve'!$C$3:$AM$39,MATCH('Development Costs'!$L80,'S-Curve'!$C$3:$C$39,0),MATCH(DATEDIF('Development Costs'!$K80,'Development Costs'!CP$11,"m")+1,'S-Curve'!$C$3:$AM$3,0)),0))</f>
        <v>0</v>
      </c>
      <c r="CQ80" s="99">
        <f>IF($N80="Equal",IF(AND(CQ$11&gt;$K80,EOMONTH($M80,0)&gt;=CQ$11),($F80-$O80)/$L80,0),IFERROR(($F80-$O80)*INDEX('S-Curve'!$C$3:$AM$39,MATCH('Development Costs'!$L80,'S-Curve'!$C$3:$C$39,0),MATCH(DATEDIF('Development Costs'!$K80,'Development Costs'!CQ$11,"m")+1,'S-Curve'!$C$3:$AM$3,0)),0))</f>
        <v>0</v>
      </c>
      <c r="CR80" s="99">
        <f>IF($N80="Equal",IF(AND(CR$11&gt;$K80,EOMONTH($M80,0)&gt;=CR$11),($F80-$O80)/$L80,0),IFERROR(($F80-$O80)*INDEX('S-Curve'!$C$3:$AM$39,MATCH('Development Costs'!$L80,'S-Curve'!$C$3:$C$39,0),MATCH(DATEDIF('Development Costs'!$K80,'Development Costs'!CR$11,"m")+1,'S-Curve'!$C$3:$AM$3,0)),0))</f>
        <v>0</v>
      </c>
      <c r="CS80" s="99">
        <f>IF($N80="Equal",IF(AND(CS$11&gt;$K80,EOMONTH($M80,0)&gt;=CS$11),($F80-$O80)/$L80,0),IFERROR(($F80-$O80)*INDEX('S-Curve'!$C$3:$AM$39,MATCH('Development Costs'!$L80,'S-Curve'!$C$3:$C$39,0),MATCH(DATEDIF('Development Costs'!$K80,'Development Costs'!CS$11,"m")+1,'S-Curve'!$C$3:$AM$3,0)),0))</f>
        <v>0</v>
      </c>
      <c r="CT80" s="99">
        <f>IF($N80="Equal",IF(AND(CT$11&gt;$K80,EOMONTH($M80,0)&gt;=CT$11),($F80-$O80)/$L80,0),IFERROR(($F80-$O80)*INDEX('S-Curve'!$C$3:$AM$39,MATCH('Development Costs'!$L80,'S-Curve'!$C$3:$C$39,0),MATCH(DATEDIF('Development Costs'!$K80,'Development Costs'!CT$11,"m")+1,'S-Curve'!$C$3:$AM$3,0)),0))</f>
        <v>0</v>
      </c>
      <c r="CU80" s="99">
        <f>IF($N80="Equal",IF(AND(CU$11&gt;$K80,EOMONTH($M80,0)&gt;=CU$11),($F80-$O80)/$L80,0),IFERROR(($F80-$O80)*INDEX('S-Curve'!$C$3:$AM$39,MATCH('Development Costs'!$L80,'S-Curve'!$C$3:$C$39,0),MATCH(DATEDIF('Development Costs'!$K80,'Development Costs'!CU$11,"m")+1,'S-Curve'!$C$3:$AM$3,0)),0))</f>
        <v>0</v>
      </c>
      <c r="CV80" s="99">
        <f>IF($N80="Equal",IF(AND(CV$11&gt;$K80,EOMONTH($M80,0)&gt;=CV$11),($F80-$O80)/$L80,0),IFERROR(($F80-$O80)*INDEX('S-Curve'!$C$3:$AM$39,MATCH('Development Costs'!$L80,'S-Curve'!$C$3:$C$39,0),MATCH(DATEDIF('Development Costs'!$K80,'Development Costs'!CV$11,"m")+1,'S-Curve'!$C$3:$AM$3,0)),0))</f>
        <v>0</v>
      </c>
      <c r="CW80" s="99">
        <f>IF($N80="Equal",IF(AND(CW$11&gt;$K80,EOMONTH($M80,0)&gt;=CW$11),($F80-$O80)/$L80,0),IFERROR(($F80-$O80)*INDEX('S-Curve'!$C$3:$AM$39,MATCH('Development Costs'!$L80,'S-Curve'!$C$3:$C$39,0),MATCH(DATEDIF('Development Costs'!$K80,'Development Costs'!CW$11,"m")+1,'S-Curve'!$C$3:$AM$3,0)),0))</f>
        <v>0</v>
      </c>
      <c r="CX80" s="99">
        <f>IF($N80="Equal",IF(AND(CX$11&gt;$K80,EOMONTH($M80,0)&gt;=CX$11),($F80-$O80)/$L80,0),IFERROR(($F80-$O80)*INDEX('S-Curve'!$C$3:$AM$39,MATCH('Development Costs'!$L80,'S-Curve'!$C$3:$C$39,0),MATCH(DATEDIF('Development Costs'!$K80,'Development Costs'!CX$11,"m")+1,'S-Curve'!$C$3:$AM$3,0)),0))</f>
        <v>0</v>
      </c>
      <c r="CY80" s="99">
        <f>IF($N80="Equal",IF(AND(CY$11&gt;$K80,EOMONTH($M80,0)&gt;=CY$11),($F80-$O80)/$L80,0),IFERROR(($F80-$O80)*INDEX('S-Curve'!$C$3:$AM$39,MATCH('Development Costs'!$L80,'S-Curve'!$C$3:$C$39,0),MATCH(DATEDIF('Development Costs'!$K80,'Development Costs'!CY$11,"m")+1,'S-Curve'!$C$3:$AM$3,0)),0))</f>
        <v>0</v>
      </c>
      <c r="CZ80" s="99">
        <f>IF($N80="Equal",IF(AND(CZ$11&gt;$K80,EOMONTH($M80,0)&gt;=CZ$11),($F80-$O80)/$L80,0),IFERROR(($F80-$O80)*INDEX('S-Curve'!$C$3:$AM$39,MATCH('Development Costs'!$L80,'S-Curve'!$C$3:$C$39,0),MATCH(DATEDIF('Development Costs'!$K80,'Development Costs'!CZ$11,"m")+1,'S-Curve'!$C$3:$AM$3,0)),0))</f>
        <v>0</v>
      </c>
      <c r="DA80" s="99">
        <f>IF($N80="Equal",IF(AND(DA$11&gt;$K80,EOMONTH($M80,0)&gt;=DA$11),($F80-$O80)/$L80,0),IFERROR(($F80-$O80)*INDEX('S-Curve'!$C$3:$AM$39,MATCH('Development Costs'!$L80,'S-Curve'!$C$3:$C$39,0),MATCH(DATEDIF('Development Costs'!$K80,'Development Costs'!DA$11,"m")+1,'S-Curve'!$C$3:$AM$3,0)),0))</f>
        <v>0</v>
      </c>
      <c r="DB80" s="99">
        <f>IF($N80="Equal",IF(AND(DB$11&gt;$K80,EOMONTH($M80,0)&gt;=DB$11),($F80-$O80)/$L80,0),IFERROR(($F80-$O80)*INDEX('S-Curve'!$C$3:$AM$39,MATCH('Development Costs'!$L80,'S-Curve'!$C$3:$C$39,0),MATCH(DATEDIF('Development Costs'!$K80,'Development Costs'!DB$11,"m")+1,'S-Curve'!$C$3:$AM$3,0)),0))</f>
        <v>0</v>
      </c>
      <c r="DC80" s="99">
        <f>IF($N80="Equal",IF(AND(DC$11&gt;$K80,EOMONTH($M80,0)&gt;=DC$11),($F80-$O80)/$L80,0),IFERROR(($F80-$O80)*INDEX('S-Curve'!$C$3:$AM$39,MATCH('Development Costs'!$L80,'S-Curve'!$C$3:$C$39,0),MATCH(DATEDIF('Development Costs'!$K80,'Development Costs'!DC$11,"m")+1,'S-Curve'!$C$3:$AM$3,0)),0))</f>
        <v>0</v>
      </c>
      <c r="DD80" s="99">
        <f>IF($N80="Equal",IF(AND(DD$11&gt;$K80,EOMONTH($M80,0)&gt;=DD$11),($F80-$O80)/$L80,0),IFERROR(($F80-$O80)*INDEX('S-Curve'!$C$3:$AM$39,MATCH('Development Costs'!$L80,'S-Curve'!$C$3:$C$39,0),MATCH(DATEDIF('Development Costs'!$K80,'Development Costs'!DD$11,"m")+1,'S-Curve'!$C$3:$AM$3,0)),0))</f>
        <v>0</v>
      </c>
      <c r="DE80" s="99">
        <f>IF($N80="Equal",IF(AND(DE$11&gt;$K80,EOMONTH($M80,0)&gt;=DE$11),($F80-$O80)/$L80,0),IFERROR(($F80-$O80)*INDEX('S-Curve'!$C$3:$AM$39,MATCH('Development Costs'!$L80,'S-Curve'!$C$3:$C$39,0),MATCH(DATEDIF('Development Costs'!$K80,'Development Costs'!DE$11,"m")+1,'S-Curve'!$C$3:$AM$3,0)),0))</f>
        <v>0</v>
      </c>
      <c r="DF80" s="99">
        <f>IF($N80="Equal",IF(AND(DF$11&gt;$K80,EOMONTH($M80,0)&gt;=DF$11),($F80-$O80)/$L80,0),IFERROR(($F80-$O80)*INDEX('S-Curve'!$C$3:$AM$39,MATCH('Development Costs'!$L80,'S-Curve'!$C$3:$C$39,0),MATCH(DATEDIF('Development Costs'!$K80,'Development Costs'!DF$11,"m")+1,'S-Curve'!$C$3:$AM$3,0)),0))</f>
        <v>0</v>
      </c>
      <c r="DG80" s="99">
        <f>IF($N80="Equal",IF(AND(DG$11&gt;$K80,EOMONTH($M80,0)&gt;=DG$11),($F80-$O80)/$L80,0),IFERROR(($F80-$O80)*INDEX('S-Curve'!$C$3:$AM$39,MATCH('Development Costs'!$L80,'S-Curve'!$C$3:$C$39,0),MATCH(DATEDIF('Development Costs'!$K80,'Development Costs'!DG$11,"m")+1,'S-Curve'!$C$3:$AM$3,0)),0))</f>
        <v>0</v>
      </c>
      <c r="DH80" s="99">
        <f>IF($N80="Equal",IF(AND(DH$11&gt;$K80,EOMONTH($M80,0)&gt;=DH$11),($F80-$O80)/$L80,0),IFERROR(($F80-$O80)*INDEX('S-Curve'!$C$3:$AM$39,MATCH('Development Costs'!$L80,'S-Curve'!$C$3:$C$39,0),MATCH(DATEDIF('Development Costs'!$K80,'Development Costs'!DH$11,"m")+1,'S-Curve'!$C$3:$AM$3,0)),0))</f>
        <v>0</v>
      </c>
      <c r="DI80" s="99">
        <f>IF($N80="Equal",IF(AND(DI$11&gt;$K80,EOMONTH($M80,0)&gt;=DI$11),($F80-$O80)/$L80,0),IFERROR(($F80-$O80)*INDEX('S-Curve'!$C$3:$AM$39,MATCH('Development Costs'!$L80,'S-Curve'!$C$3:$C$39,0),MATCH(DATEDIF('Development Costs'!$K80,'Development Costs'!DI$11,"m")+1,'S-Curve'!$C$3:$AM$3,0)),0))</f>
        <v>0</v>
      </c>
      <c r="DJ80" s="99">
        <f>IF($N80="Equal",IF(AND(DJ$11&gt;$K80,EOMONTH($M80,0)&gt;=DJ$11),($F80-$O80)/$L80,0),IFERROR(($F80-$O80)*INDEX('S-Curve'!$C$3:$AM$39,MATCH('Development Costs'!$L80,'S-Curve'!$C$3:$C$39,0),MATCH(DATEDIF('Development Costs'!$K80,'Development Costs'!DJ$11,"m")+1,'S-Curve'!$C$3:$AM$3,0)),0))</f>
        <v>0</v>
      </c>
      <c r="DK80" s="99">
        <f>IF($N80="Equal",IF(AND(DK$11&gt;$K80,EOMONTH($M80,0)&gt;=DK$11),($F80-$O80)/$L80,0),IFERROR(($F80-$O80)*INDEX('S-Curve'!$C$3:$AM$39,MATCH('Development Costs'!$L80,'S-Curve'!$C$3:$C$39,0),MATCH(DATEDIF('Development Costs'!$K80,'Development Costs'!DK$11,"m")+1,'S-Curve'!$C$3:$AM$3,0)),0))</f>
        <v>0</v>
      </c>
      <c r="DL80" s="99">
        <f>IF($N80="Equal",IF(AND(DL$11&gt;$K80,EOMONTH($M80,0)&gt;=DL$11),($F80-$O80)/$L80,0),IFERROR(($F80-$O80)*INDEX('S-Curve'!$C$3:$AM$39,MATCH('Development Costs'!$L80,'S-Curve'!$C$3:$C$39,0),MATCH(DATEDIF('Development Costs'!$K80,'Development Costs'!DL$11,"m")+1,'S-Curve'!$C$3:$AM$3,0)),0))</f>
        <v>0</v>
      </c>
      <c r="DM80" s="99">
        <f>IF($N80="Equal",IF(AND(DM$11&gt;$K80,EOMONTH($M80,0)&gt;=DM$11),($F80-$O80)/$L80,0),IFERROR(($F80-$O80)*INDEX('S-Curve'!$C$3:$AM$39,MATCH('Development Costs'!$L80,'S-Curve'!$C$3:$C$39,0),MATCH(DATEDIF('Development Costs'!$K80,'Development Costs'!DM$11,"m")+1,'S-Curve'!$C$3:$AM$3,0)),0))</f>
        <v>0</v>
      </c>
      <c r="DN80" s="99">
        <f>IF($N80="Equal",IF(AND(DN$11&gt;$K80,EOMONTH($M80,0)&gt;=DN$11),($F80-$O80)/$L80,0),IFERROR(($F80-$O80)*INDEX('S-Curve'!$C$3:$AM$39,MATCH('Development Costs'!$L80,'S-Curve'!$C$3:$C$39,0),MATCH(DATEDIF('Development Costs'!$K80,'Development Costs'!DN$11,"m")+1,'S-Curve'!$C$3:$AM$3,0)),0))</f>
        <v>0</v>
      </c>
      <c r="DO80" s="99">
        <f>IF($N80="Equal",IF(AND(DO$11&gt;$K80,EOMONTH($M80,0)&gt;=DO$11),($F80-$O80)/$L80,0),IFERROR(($F80-$O80)*INDEX('S-Curve'!$C$3:$AM$39,MATCH('Development Costs'!$L80,'S-Curve'!$C$3:$C$39,0),MATCH(DATEDIF('Development Costs'!$K80,'Development Costs'!DO$11,"m")+1,'S-Curve'!$C$3:$AM$3,0)),0))</f>
        <v>0</v>
      </c>
      <c r="DP80" s="99">
        <f>IF($N80="Equal",IF(AND(DP$11&gt;$K80,EOMONTH($M80,0)&gt;=DP$11),($F80-$O80)/$L80,0),IFERROR(($F80-$O80)*INDEX('S-Curve'!$C$3:$AM$39,MATCH('Development Costs'!$L80,'S-Curve'!$C$3:$C$39,0),MATCH(DATEDIF('Development Costs'!$K80,'Development Costs'!DP$11,"m")+1,'S-Curve'!$C$3:$AM$3,0)),0))</f>
        <v>0</v>
      </c>
      <c r="DQ80" s="99">
        <f>IF($N80="Equal",IF(AND(DQ$11&gt;$K80,EOMONTH($M80,0)&gt;=DQ$11),($F80-$O80)/$L80,0),IFERROR(($F80-$O80)*INDEX('S-Curve'!$C$3:$AM$39,MATCH('Development Costs'!$L80,'S-Curve'!$C$3:$C$39,0),MATCH(DATEDIF('Development Costs'!$K80,'Development Costs'!DQ$11,"m")+1,'S-Curve'!$C$3:$AM$3,0)),0))</f>
        <v>0</v>
      </c>
      <c r="DR80" s="99">
        <f>IF($N80="Equal",IF(AND(DR$11&gt;$K80,EOMONTH($M80,0)&gt;=DR$11),($F80-$O80)/$L80,0),IFERROR(($F80-$O80)*INDEX('S-Curve'!$C$3:$AM$39,MATCH('Development Costs'!$L80,'S-Curve'!$C$3:$C$39,0),MATCH(DATEDIF('Development Costs'!$K80,'Development Costs'!DR$11,"m")+1,'S-Curve'!$C$3:$AM$3,0)),0))</f>
        <v>0</v>
      </c>
      <c r="DS80" s="99">
        <f>IF($N80="Equal",IF(AND(DS$11&gt;$K80,EOMONTH($M80,0)&gt;=DS$11),($F80-$O80)/$L80,0),IFERROR(($F80-$O80)*INDEX('S-Curve'!$C$3:$AM$39,MATCH('Development Costs'!$L80,'S-Curve'!$C$3:$C$39,0),MATCH(DATEDIF('Development Costs'!$K80,'Development Costs'!DS$11,"m")+1,'S-Curve'!$C$3:$AM$3,0)),0))</f>
        <v>0</v>
      </c>
      <c r="DT80" s="99">
        <f>IF($N80="Equal",IF(AND(DT$11&gt;$K80,EOMONTH($M80,0)&gt;=DT$11),($F80-$O80)/$L80,0),IFERROR(($F80-$O80)*INDEX('S-Curve'!$C$3:$AM$39,MATCH('Development Costs'!$L80,'S-Curve'!$C$3:$C$39,0),MATCH(DATEDIF('Development Costs'!$K80,'Development Costs'!DT$11,"m")+1,'S-Curve'!$C$3:$AM$3,0)),0))</f>
        <v>0</v>
      </c>
      <c r="DU80" s="99">
        <f>IF($N80="Equal",IF(AND(DU$11&gt;$K80,EOMONTH($M80,0)&gt;=DU$11),($F80-$O80)/$L80,0),IFERROR(($F80-$O80)*INDEX('S-Curve'!$C$3:$AM$39,MATCH('Development Costs'!$L80,'S-Curve'!$C$3:$C$39,0),MATCH(DATEDIF('Development Costs'!$K80,'Development Costs'!DU$11,"m")+1,'S-Curve'!$C$3:$AM$3,0)),0))</f>
        <v>0</v>
      </c>
      <c r="DV80" s="99">
        <f>IF($N80="Equal",IF(AND(DV$11&gt;$K80,EOMONTH($M80,0)&gt;=DV$11),($F80-$O80)/$L80,0),IFERROR(($F80-$O80)*INDEX('S-Curve'!$C$3:$AM$39,MATCH('Development Costs'!$L80,'S-Curve'!$C$3:$C$39,0),MATCH(DATEDIF('Development Costs'!$K80,'Development Costs'!DV$11,"m")+1,'S-Curve'!$C$3:$AM$3,0)),0))</f>
        <v>0</v>
      </c>
      <c r="DW80" s="99">
        <f>IF($N80="Equal",IF(AND(DW$11&gt;$K80,EOMONTH($M80,0)&gt;=DW$11),($F80-$O80)/$L80,0),IFERROR(($F80-$O80)*INDEX('S-Curve'!$C$3:$AM$39,MATCH('Development Costs'!$L80,'S-Curve'!$C$3:$C$39,0),MATCH(DATEDIF('Development Costs'!$K80,'Development Costs'!DW$11,"m")+1,'S-Curve'!$C$3:$AM$3,0)),0))</f>
        <v>0</v>
      </c>
      <c r="DX80" s="99">
        <f>IF($N80="Equal",IF(AND(DX$11&gt;$K80,EOMONTH($M80,0)&gt;=DX$11),($F80-$O80)/$L80,0),IFERROR(($F80-$O80)*INDEX('S-Curve'!$C$3:$AM$39,MATCH('Development Costs'!$L80,'S-Curve'!$C$3:$C$39,0),MATCH(DATEDIF('Development Costs'!$K80,'Development Costs'!DX$11,"m")+1,'S-Curve'!$C$3:$AM$3,0)),0))</f>
        <v>0</v>
      </c>
      <c r="DY80" s="99">
        <f>IF($N80="Equal",IF(AND(DY$11&gt;$K80,EOMONTH($M80,0)&gt;=DY$11),($F80-$O80)/$L80,0),IFERROR(($F80-$O80)*INDEX('S-Curve'!$C$3:$AM$39,MATCH('Development Costs'!$L80,'S-Curve'!$C$3:$C$39,0),MATCH(DATEDIF('Development Costs'!$K80,'Development Costs'!DY$11,"m")+1,'S-Curve'!$C$3:$AM$3,0)),0))</f>
        <v>0</v>
      </c>
      <c r="DZ80" s="99">
        <f>IF($N80="Equal",IF(AND(DZ$11&gt;$K80,EOMONTH($M80,0)&gt;=DZ$11),($F80-$O80)/$L80,0),IFERROR(($F80-$O80)*INDEX('S-Curve'!$C$3:$AM$39,MATCH('Development Costs'!$L80,'S-Curve'!$C$3:$C$39,0),MATCH(DATEDIF('Development Costs'!$K80,'Development Costs'!DZ$11,"m")+1,'S-Curve'!$C$3:$AM$3,0)),0))</f>
        <v>0</v>
      </c>
      <c r="EA80" s="99">
        <f>IF($N80="Equal",IF(AND(EA$11&gt;$K80,EOMONTH($M80,0)&gt;=EA$11),($F80-$O80)/$L80,0),IFERROR(($F80-$O80)*INDEX('S-Curve'!$C$3:$AM$39,MATCH('Development Costs'!$L80,'S-Curve'!$C$3:$C$39,0),MATCH(DATEDIF('Development Costs'!$K80,'Development Costs'!EA$11,"m")+1,'S-Curve'!$C$3:$AM$3,0)),0))</f>
        <v>0</v>
      </c>
      <c r="EB80" s="99">
        <f>IF($N80="Equal",IF(AND(EB$11&gt;$K80,EOMONTH($M80,0)&gt;=EB$11),($F80-$O80)/$L80,0),IFERROR(($F80-$O80)*INDEX('S-Curve'!$C$3:$AM$39,MATCH('Development Costs'!$L80,'S-Curve'!$C$3:$C$39,0),MATCH(DATEDIF('Development Costs'!$K80,'Development Costs'!EB$11,"m")+1,'S-Curve'!$C$3:$AM$3,0)),0))</f>
        <v>0</v>
      </c>
      <c r="EC80" s="99">
        <f>IF($N80="Equal",IF(AND(EC$11&gt;$K80,EOMONTH($M80,0)&gt;=EC$11),($F80-$O80)/$L80,0),IFERROR(($F80-$O80)*INDEX('S-Curve'!$C$3:$AM$39,MATCH('Development Costs'!$L80,'S-Curve'!$C$3:$C$39,0),MATCH(DATEDIF('Development Costs'!$K80,'Development Costs'!EC$11,"m")+1,'S-Curve'!$C$3:$AM$3,0)),0))</f>
        <v>0</v>
      </c>
      <c r="ED80" s="99">
        <f>IF($N80="Equal",IF(AND(ED$11&gt;$K80,EOMONTH($M80,0)&gt;=ED$11),($F80-$O80)/$L80,0),IFERROR(($F80-$O80)*INDEX('S-Curve'!$C$3:$AM$39,MATCH('Development Costs'!$L80,'S-Curve'!$C$3:$C$39,0),MATCH(DATEDIF('Development Costs'!$K80,'Development Costs'!ED$11,"m")+1,'S-Curve'!$C$3:$AM$3,0)),0))</f>
        <v>0</v>
      </c>
      <c r="EE80" s="99">
        <f>IF($N80="Equal",IF(AND(EE$11&gt;$K80,EOMONTH($M80,0)&gt;=EE$11),($F80-$O80)/$L80,0),IFERROR(($F80-$O80)*INDEX('S-Curve'!$C$3:$AM$39,MATCH('Development Costs'!$L80,'S-Curve'!$C$3:$C$39,0),MATCH(DATEDIF('Development Costs'!$K80,'Development Costs'!EE$11,"m")+1,'S-Curve'!$C$3:$AM$3,0)),0))</f>
        <v>0</v>
      </c>
      <c r="EF80" s="99">
        <f>IF($N80="Equal",IF(AND(EF$11&gt;$K80,EOMONTH($M80,0)&gt;=EF$11),($F80-$O80)/$L80,0),IFERROR(($F80-$O80)*INDEX('S-Curve'!$C$3:$AM$39,MATCH('Development Costs'!$L80,'S-Curve'!$C$3:$C$39,0),MATCH(DATEDIF('Development Costs'!$K80,'Development Costs'!EF$11,"m")+1,'S-Curve'!$C$3:$AM$3,0)),0))</f>
        <v>0</v>
      </c>
      <c r="EG80" s="99">
        <f>IF(EC80="Equal",IF(AND(EG$11&gt;$K80,EOMONTH($M80,0)&gt;=EG$11),($F80-$O80)/$L80,0),IFERROR(($F80-$O80)*INDEX('S-Curve'!$C$3:$AM$39,MATCH('Development Costs'!$L80,'S-Curve'!$C$3:$C$39,0),MATCH(DATEDIF('Development Costs'!$K80,'Development Costs'!EG$11,"m")+1,'S-Curve'!$C$3:$AM$3,0)),0))</f>
        <v>0</v>
      </c>
    </row>
    <row r="81" spans="2:137">
      <c r="B81" s="157" t="s">
        <v>379</v>
      </c>
      <c r="F81" s="71">
        <v>0</v>
      </c>
      <c r="G81" s="105">
        <f t="shared" si="27"/>
        <v>0</v>
      </c>
      <c r="H81" s="99">
        <f>F81/Assumptions!$D$60</f>
        <v>0</v>
      </c>
      <c r="I81" s="32">
        <f t="shared" ca="1" si="28"/>
        <v>0</v>
      </c>
      <c r="K81" s="73">
        <f>Assumptions!$D$16</f>
        <v>46204</v>
      </c>
      <c r="L81" s="155">
        <f>Assumptions!$D$17</f>
        <v>23</v>
      </c>
      <c r="M81" s="149">
        <f t="shared" si="29"/>
        <v>46874</v>
      </c>
      <c r="N81" s="70" t="s">
        <v>400</v>
      </c>
      <c r="O81" s="71">
        <v>0</v>
      </c>
      <c r="P81" s="1" t="str">
        <f t="shared" si="34"/>
        <v/>
      </c>
      <c r="Q81" s="99">
        <f t="shared" si="30"/>
        <v>0</v>
      </c>
      <c r="R81" s="99">
        <f>IF($N81="Equal",IF(AND(R$11&gt;$K81,EOMONTH($M81,0)&gt;=R$11),($F81-$O81)/$L81,0),IFERROR(($F81-$O81)*INDEX('S-Curve'!$C$3:$AM$39,MATCH('Development Costs'!$L81,'S-Curve'!$C$3:$C$39,0),MATCH(DATEDIF('Development Costs'!$K81,'Development Costs'!R$11,"m")+1,'S-Curve'!$C$3:$AM$3,0)),0))</f>
        <v>0</v>
      </c>
      <c r="S81" s="99">
        <f>IF($N81="Equal",IF(AND(S$11&gt;$K81,EOMONTH($M81,0)&gt;=S$11),($F81-$O81)/$L81,0),IFERROR(($F81-$O81)*INDEX('S-Curve'!$C$3:$AM$39,MATCH('Development Costs'!$L81,'S-Curve'!$C$3:$C$39,0),MATCH(DATEDIF('Development Costs'!$K81,'Development Costs'!S$11,"m")+1,'S-Curve'!$C$3:$AM$3,0)),0))</f>
        <v>0</v>
      </c>
      <c r="T81" s="99">
        <f>IF($N81="Equal",IF(AND(T$11&gt;$K81,EOMONTH($M81,0)&gt;=T$11),($F81-$O81)/$L81,0),IFERROR(($F81-$O81)*INDEX('S-Curve'!$C$3:$AM$39,MATCH('Development Costs'!$L81,'S-Curve'!$C$3:$C$39,0),MATCH(DATEDIF('Development Costs'!$K81,'Development Costs'!T$11,"m")+1,'S-Curve'!$C$3:$AM$3,0)),0))</f>
        <v>0</v>
      </c>
      <c r="U81" s="99">
        <f>IF($N81="Equal",IF(AND(U$11&gt;$K81,EOMONTH($M81,0)&gt;=U$11),($F81-$O81)/$L81,0),IFERROR(($F81-$O81)*INDEX('S-Curve'!$C$3:$AM$39,MATCH('Development Costs'!$L81,'S-Curve'!$C$3:$C$39,0),MATCH(DATEDIF('Development Costs'!$K81,'Development Costs'!U$11,"m")+1,'S-Curve'!$C$3:$AM$3,0)),0))</f>
        <v>0</v>
      </c>
      <c r="V81" s="99">
        <f>IF($N81="Equal",IF(AND(V$11&gt;$K81,EOMONTH($M81,0)&gt;=V$11),($F81-$O81)/$L81,0),IFERROR(($F81-$O81)*INDEX('S-Curve'!$C$3:$AM$39,MATCH('Development Costs'!$L81,'S-Curve'!$C$3:$C$39,0),MATCH(DATEDIF('Development Costs'!$K81,'Development Costs'!V$11,"m")+1,'S-Curve'!$C$3:$AM$3,0)),0))</f>
        <v>0</v>
      </c>
      <c r="W81" s="99">
        <f>IF($N81="Equal",IF(AND(W$11&gt;$K81,EOMONTH($M81,0)&gt;=W$11),($F81-$O81)/$L81,0),IFERROR(($F81-$O81)*INDEX('S-Curve'!$C$3:$AM$39,MATCH('Development Costs'!$L81,'S-Curve'!$C$3:$C$39,0),MATCH(DATEDIF('Development Costs'!$K81,'Development Costs'!W$11,"m")+1,'S-Curve'!$C$3:$AM$3,0)),0))</f>
        <v>0</v>
      </c>
      <c r="X81" s="99">
        <f>IF($N81="Equal",IF(AND(X$11&gt;$K81,EOMONTH($M81,0)&gt;=X$11),($F81-$O81)/$L81,0),IFERROR(($F81-$O81)*INDEX('S-Curve'!$C$3:$AM$39,MATCH('Development Costs'!$L81,'S-Curve'!$C$3:$C$39,0),MATCH(DATEDIF('Development Costs'!$K81,'Development Costs'!X$11,"m")+1,'S-Curve'!$C$3:$AM$3,0)),0))</f>
        <v>0</v>
      </c>
      <c r="Y81" s="99">
        <f>IF($N81="Equal",IF(AND(Y$11&gt;$K81,EOMONTH($M81,0)&gt;=Y$11),($F81-$O81)/$L81,0),IFERROR(($F81-$O81)*INDEX('S-Curve'!$C$3:$AM$39,MATCH('Development Costs'!$L81,'S-Curve'!$C$3:$C$39,0),MATCH(DATEDIF('Development Costs'!$K81,'Development Costs'!Y$11,"m")+1,'S-Curve'!$C$3:$AM$3,0)),0))</f>
        <v>0</v>
      </c>
      <c r="Z81" s="99">
        <f>IF($N81="Equal",IF(AND(Z$11&gt;$K81,EOMONTH($M81,0)&gt;=Z$11),($F81-$O81)/$L81,0),IFERROR(($F81-$O81)*INDEX('S-Curve'!$C$3:$AM$39,MATCH('Development Costs'!$L81,'S-Curve'!$C$3:$C$39,0),MATCH(DATEDIF('Development Costs'!$K81,'Development Costs'!Z$11,"m")+1,'S-Curve'!$C$3:$AM$3,0)),0))</f>
        <v>0</v>
      </c>
      <c r="AA81" s="99">
        <f>IF($N81="Equal",IF(AND(AA$11&gt;$K81,EOMONTH($M81,0)&gt;=AA$11),($F81-$O81)/$L81,0),IFERROR(($F81-$O81)*INDEX('S-Curve'!$C$3:$AM$39,MATCH('Development Costs'!$L81,'S-Curve'!$C$3:$C$39,0),MATCH(DATEDIF('Development Costs'!$K81,'Development Costs'!AA$11,"m")+1,'S-Curve'!$C$3:$AM$3,0)),0))</f>
        <v>0</v>
      </c>
      <c r="AB81" s="99">
        <f>IF($N81="Equal",IF(AND(AB$11&gt;$K81,EOMONTH($M81,0)&gt;=AB$11),($F81-$O81)/$L81,0),IFERROR(($F81-$O81)*INDEX('S-Curve'!$C$3:$AM$39,MATCH('Development Costs'!$L81,'S-Curve'!$C$3:$C$39,0),MATCH(DATEDIF('Development Costs'!$K81,'Development Costs'!AB$11,"m")+1,'S-Curve'!$C$3:$AM$3,0)),0))</f>
        <v>0</v>
      </c>
      <c r="AC81" s="99">
        <f>IF($N81="Equal",IF(AND(AC$11&gt;$K81,EOMONTH($M81,0)&gt;=AC$11),($F81-$O81)/$L81,0),IFERROR(($F81-$O81)*INDEX('S-Curve'!$C$3:$AM$39,MATCH('Development Costs'!$L81,'S-Curve'!$C$3:$C$39,0),MATCH(DATEDIF('Development Costs'!$K81,'Development Costs'!AC$11,"m")+1,'S-Curve'!$C$3:$AM$3,0)),0))</f>
        <v>0</v>
      </c>
      <c r="AD81" s="99">
        <f>IF($N81="Equal",IF(AND(AD$11&gt;$K81,EOMONTH($M81,0)&gt;=AD$11),($F81-$O81)/$L81,0),IFERROR(($F81-$O81)*INDEX('S-Curve'!$C$3:$AM$39,MATCH('Development Costs'!$L81,'S-Curve'!$C$3:$C$39,0),MATCH(DATEDIF('Development Costs'!$K81,'Development Costs'!AD$11,"m")+1,'S-Curve'!$C$3:$AM$3,0)),0))</f>
        <v>0</v>
      </c>
      <c r="AE81" s="99">
        <f>IF($N81="Equal",IF(AND(AE$11&gt;$K81,EOMONTH($M81,0)&gt;=AE$11),($F81-$O81)/$L81,0),IFERROR(($F81-$O81)*INDEX('S-Curve'!$C$3:$AM$39,MATCH('Development Costs'!$L81,'S-Curve'!$C$3:$C$39,0),MATCH(DATEDIF('Development Costs'!$K81,'Development Costs'!AE$11,"m")+1,'S-Curve'!$C$3:$AM$3,0)),0))</f>
        <v>0</v>
      </c>
      <c r="AF81" s="99">
        <f>IF($N81="Equal",IF(AND(AF$11&gt;$K81,EOMONTH($M81,0)&gt;=AF$11),($F81-$O81)/$L81,0),IFERROR(($F81-$O81)*INDEX('S-Curve'!$C$3:$AM$39,MATCH('Development Costs'!$L81,'S-Curve'!$C$3:$C$39,0),MATCH(DATEDIF('Development Costs'!$K81,'Development Costs'!AF$11,"m")+1,'S-Curve'!$C$3:$AM$3,0)),0))</f>
        <v>0</v>
      </c>
      <c r="AG81" s="99">
        <f>IF($N81="Equal",IF(AND(AG$11&gt;$K81,EOMONTH($M81,0)&gt;=AG$11),($F81-$O81)/$L81,0),IFERROR(($F81-$O81)*INDEX('S-Curve'!$C$3:$AM$39,MATCH('Development Costs'!$L81,'S-Curve'!$C$3:$C$39,0),MATCH(DATEDIF('Development Costs'!$K81,'Development Costs'!AG$11,"m")+1,'S-Curve'!$C$3:$AM$3,0)),0))</f>
        <v>0</v>
      </c>
      <c r="AH81" s="99">
        <f>IF($N81="Equal",IF(AND(AH$11&gt;$K81,EOMONTH($M81,0)&gt;=AH$11),($F81-$O81)/$L81,0),IFERROR(($F81-$O81)*INDEX('S-Curve'!$C$3:$AM$39,MATCH('Development Costs'!$L81,'S-Curve'!$C$3:$C$39,0),MATCH(DATEDIF('Development Costs'!$K81,'Development Costs'!AH$11,"m")+1,'S-Curve'!$C$3:$AM$3,0)),0))</f>
        <v>0</v>
      </c>
      <c r="AI81" s="99">
        <f>IF($N81="Equal",IF(AND(AI$11&gt;$K81,EOMONTH($M81,0)&gt;=AI$11),($F81-$O81)/$L81,0),IFERROR(($F81-$O81)*INDEX('S-Curve'!$C$3:$AM$39,MATCH('Development Costs'!$L81,'S-Curve'!$C$3:$C$39,0),MATCH(DATEDIF('Development Costs'!$K81,'Development Costs'!AI$11,"m")+1,'S-Curve'!$C$3:$AM$3,0)),0))</f>
        <v>0</v>
      </c>
      <c r="AJ81" s="99">
        <f>IF($N81="Equal",IF(AND(AJ$11&gt;$K81,EOMONTH($M81,0)&gt;=AJ$11),($F81-$O81)/$L81,0),IFERROR(($F81-$O81)*INDEX('S-Curve'!$C$3:$AM$39,MATCH('Development Costs'!$L81,'S-Curve'!$C$3:$C$39,0),MATCH(DATEDIF('Development Costs'!$K81,'Development Costs'!AJ$11,"m")+1,'S-Curve'!$C$3:$AM$3,0)),0))</f>
        <v>0</v>
      </c>
      <c r="AK81" s="99">
        <f>IF($N81="Equal",IF(AND(AK$11&gt;$K81,EOMONTH($M81,0)&gt;=AK$11),($F81-$O81)/$L81,0),IFERROR(($F81-$O81)*INDEX('S-Curve'!$C$3:$AM$39,MATCH('Development Costs'!$L81,'S-Curve'!$C$3:$C$39,0),MATCH(DATEDIF('Development Costs'!$K81,'Development Costs'!AK$11,"m")+1,'S-Curve'!$C$3:$AM$3,0)),0))</f>
        <v>0</v>
      </c>
      <c r="AL81" s="99">
        <f>IF($N81="Equal",IF(AND(AL$11&gt;$K81,EOMONTH($M81,0)&gt;=AL$11),($F81-$O81)/$L81,0),IFERROR(($F81-$O81)*INDEX('S-Curve'!$C$3:$AM$39,MATCH('Development Costs'!$L81,'S-Curve'!$C$3:$C$39,0),MATCH(DATEDIF('Development Costs'!$K81,'Development Costs'!AL$11,"m")+1,'S-Curve'!$C$3:$AM$3,0)),0))</f>
        <v>0</v>
      </c>
      <c r="AM81" s="99">
        <f>IF($N81="Equal",IF(AND(AM$11&gt;$K81,EOMONTH($M81,0)&gt;=AM$11),($F81-$O81)/$L81,0),IFERROR(($F81-$O81)*INDEX('S-Curve'!$C$3:$AM$39,MATCH('Development Costs'!$L81,'S-Curve'!$C$3:$C$39,0),MATCH(DATEDIF('Development Costs'!$K81,'Development Costs'!AM$11,"m")+1,'S-Curve'!$C$3:$AM$3,0)),0))</f>
        <v>0</v>
      </c>
      <c r="AN81" s="99">
        <f>IF($N81="Equal",IF(AND(AN$11&gt;$K81,EOMONTH($M81,0)&gt;=AN$11),($F81-$O81)/$L81,0),IFERROR(($F81-$O81)*INDEX('S-Curve'!$C$3:$AM$39,MATCH('Development Costs'!$L81,'S-Curve'!$C$3:$C$39,0),MATCH(DATEDIF('Development Costs'!$K81,'Development Costs'!AN$11,"m")+1,'S-Curve'!$C$3:$AM$3,0)),0))</f>
        <v>0</v>
      </c>
      <c r="AO81" s="99">
        <f>IF($N81="Equal",IF(AND(AO$11&gt;$K81,EOMONTH($M81,0)&gt;=AO$11),($F81-$O81)/$L81,0),IFERROR(($F81-$O81)*INDEX('S-Curve'!$C$3:$AM$39,MATCH('Development Costs'!$L81,'S-Curve'!$C$3:$C$39,0),MATCH(DATEDIF('Development Costs'!$K81,'Development Costs'!AO$11,"m")+1,'S-Curve'!$C$3:$AM$3,0)),0))</f>
        <v>0</v>
      </c>
      <c r="AP81" s="99">
        <f>IF($N81="Equal",IF(AND(AP$11&gt;$K81,EOMONTH($M81,0)&gt;=AP$11),($F81-$O81)/$L81,0),IFERROR(($F81-$O81)*INDEX('S-Curve'!$C$3:$AM$39,MATCH('Development Costs'!$L81,'S-Curve'!$C$3:$C$39,0),MATCH(DATEDIF('Development Costs'!$K81,'Development Costs'!AP$11,"m")+1,'S-Curve'!$C$3:$AM$3,0)),0))</f>
        <v>0</v>
      </c>
      <c r="AQ81" s="99">
        <f>IF($N81="Equal",IF(AND(AQ$11&gt;$K81,EOMONTH($M81,0)&gt;=AQ$11),($F81-$O81)/$L81,0),IFERROR(($F81-$O81)*INDEX('S-Curve'!$C$3:$AM$39,MATCH('Development Costs'!$L81,'S-Curve'!$C$3:$C$39,0),MATCH(DATEDIF('Development Costs'!$K81,'Development Costs'!AQ$11,"m")+1,'S-Curve'!$C$3:$AM$3,0)),0))</f>
        <v>0</v>
      </c>
      <c r="AR81" s="99">
        <f>IF($N81="Equal",IF(AND(AR$11&gt;$K81,EOMONTH($M81,0)&gt;=AR$11),($F81-$O81)/$L81,0),IFERROR(($F81-$O81)*INDEX('S-Curve'!$C$3:$AM$39,MATCH('Development Costs'!$L81,'S-Curve'!$C$3:$C$39,0),MATCH(DATEDIF('Development Costs'!$K81,'Development Costs'!AR$11,"m")+1,'S-Curve'!$C$3:$AM$3,0)),0))</f>
        <v>0</v>
      </c>
      <c r="AS81" s="99">
        <f>IF($N81="Equal",IF(AND(AS$11&gt;$K81,EOMONTH($M81,0)&gt;=AS$11),($F81-$O81)/$L81,0),IFERROR(($F81-$O81)*INDEX('S-Curve'!$C$3:$AM$39,MATCH('Development Costs'!$L81,'S-Curve'!$C$3:$C$39,0),MATCH(DATEDIF('Development Costs'!$K81,'Development Costs'!AS$11,"m")+1,'S-Curve'!$C$3:$AM$3,0)),0))</f>
        <v>0</v>
      </c>
      <c r="AT81" s="99">
        <f>IF($N81="Equal",IF(AND(AT$11&gt;$K81,EOMONTH($M81,0)&gt;=AT$11),($F81-$O81)/$L81,0),IFERROR(($F81-$O81)*INDEX('S-Curve'!$C$3:$AM$39,MATCH('Development Costs'!$L81,'S-Curve'!$C$3:$C$39,0),MATCH(DATEDIF('Development Costs'!$K81,'Development Costs'!AT$11,"m")+1,'S-Curve'!$C$3:$AM$3,0)),0))</f>
        <v>0</v>
      </c>
      <c r="AU81" s="99">
        <f>IF($N81="Equal",IF(AND(AU$11&gt;$K81,EOMONTH($M81,0)&gt;=AU$11),($F81-$O81)/$L81,0),IFERROR(($F81-$O81)*INDEX('S-Curve'!$C$3:$AM$39,MATCH('Development Costs'!$L81,'S-Curve'!$C$3:$C$39,0),MATCH(DATEDIF('Development Costs'!$K81,'Development Costs'!AU$11,"m")+1,'S-Curve'!$C$3:$AM$3,0)),0))</f>
        <v>0</v>
      </c>
      <c r="AV81" s="99">
        <f>IF($N81="Equal",IF(AND(AV$11&gt;$K81,EOMONTH($M81,0)&gt;=AV$11),($F81-$O81)/$L81,0),IFERROR(($F81-$O81)*INDEX('S-Curve'!$C$3:$AM$39,MATCH('Development Costs'!$L81,'S-Curve'!$C$3:$C$39,0),MATCH(DATEDIF('Development Costs'!$K81,'Development Costs'!AV$11,"m")+1,'S-Curve'!$C$3:$AM$3,0)),0))</f>
        <v>0</v>
      </c>
      <c r="AW81" s="99">
        <f>IF($N81="Equal",IF(AND(AW$11&gt;$K81,EOMONTH($M81,0)&gt;=AW$11),($F81-$O81)/$L81,0),IFERROR(($F81-$O81)*INDEX('S-Curve'!$C$3:$AM$39,MATCH('Development Costs'!$L81,'S-Curve'!$C$3:$C$39,0),MATCH(DATEDIF('Development Costs'!$K81,'Development Costs'!AW$11,"m")+1,'S-Curve'!$C$3:$AM$3,0)),0))</f>
        <v>0</v>
      </c>
      <c r="AX81" s="99">
        <f>IF($N81="Equal",IF(AND(AX$11&gt;$K81,EOMONTH($M81,0)&gt;=AX$11),($F81-$O81)/$L81,0),IFERROR(($F81-$O81)*INDEX('S-Curve'!$C$3:$AM$39,MATCH('Development Costs'!$L81,'S-Curve'!$C$3:$C$39,0),MATCH(DATEDIF('Development Costs'!$K81,'Development Costs'!AX$11,"m")+1,'S-Curve'!$C$3:$AM$3,0)),0))</f>
        <v>0</v>
      </c>
      <c r="AY81" s="99">
        <f>IF($N81="Equal",IF(AND(AY$11&gt;$K81,EOMONTH($M81,0)&gt;=AY$11),($F81-$O81)/$L81,0),IFERROR(($F81-$O81)*INDEX('S-Curve'!$C$3:$AM$39,MATCH('Development Costs'!$L81,'S-Curve'!$C$3:$C$39,0),MATCH(DATEDIF('Development Costs'!$K81,'Development Costs'!AY$11,"m")+1,'S-Curve'!$C$3:$AM$3,0)),0))</f>
        <v>0</v>
      </c>
      <c r="AZ81" s="99">
        <f>IF($N81="Equal",IF(AND(AZ$11&gt;$K81,EOMONTH($M81,0)&gt;=AZ$11),($F81-$O81)/$L81,0),IFERROR(($F81-$O81)*INDEX('S-Curve'!$C$3:$AM$39,MATCH('Development Costs'!$L81,'S-Curve'!$C$3:$C$39,0),MATCH(DATEDIF('Development Costs'!$K81,'Development Costs'!AZ$11,"m")+1,'S-Curve'!$C$3:$AM$3,0)),0))</f>
        <v>0</v>
      </c>
      <c r="BA81" s="99">
        <f>IF($N81="Equal",IF(AND(BA$11&gt;$K81,EOMONTH($M81,0)&gt;=BA$11),($F81-$O81)/$L81,0),IFERROR(($F81-$O81)*INDEX('S-Curve'!$C$3:$AM$39,MATCH('Development Costs'!$L81,'S-Curve'!$C$3:$C$39,0),MATCH(DATEDIF('Development Costs'!$K81,'Development Costs'!BA$11,"m")+1,'S-Curve'!$C$3:$AM$3,0)),0))</f>
        <v>0</v>
      </c>
      <c r="BB81" s="99">
        <f>IF($N81="Equal",IF(AND(BB$11&gt;$K81,EOMONTH($M81,0)&gt;=BB$11),($F81-$O81)/$L81,0),IFERROR(($F81-$O81)*INDEX('S-Curve'!$C$3:$AM$39,MATCH('Development Costs'!$L81,'S-Curve'!$C$3:$C$39,0),MATCH(DATEDIF('Development Costs'!$K81,'Development Costs'!BB$11,"m")+1,'S-Curve'!$C$3:$AM$3,0)),0))</f>
        <v>0</v>
      </c>
      <c r="BC81" s="99">
        <f>IF($N81="Equal",IF(AND(BC$11&gt;$K81,EOMONTH($M81,0)&gt;=BC$11),($F81-$O81)/$L81,0),IFERROR(($F81-$O81)*INDEX('S-Curve'!$C$3:$AM$39,MATCH('Development Costs'!$L81,'S-Curve'!$C$3:$C$39,0),MATCH(DATEDIF('Development Costs'!$K81,'Development Costs'!BC$11,"m")+1,'S-Curve'!$C$3:$AM$3,0)),0))</f>
        <v>0</v>
      </c>
      <c r="BD81" s="99">
        <f>IF($N81="Equal",IF(AND(BD$11&gt;$K81,EOMONTH($M81,0)&gt;=BD$11),($F81-$O81)/$L81,0),IFERROR(($F81-$O81)*INDEX('S-Curve'!$C$3:$AM$39,MATCH('Development Costs'!$L81,'S-Curve'!$C$3:$C$39,0),MATCH(DATEDIF('Development Costs'!$K81,'Development Costs'!BD$11,"m")+1,'S-Curve'!$C$3:$AM$3,0)),0))</f>
        <v>0</v>
      </c>
      <c r="BE81" s="99">
        <f>IF($N81="Equal",IF(AND(BE$11&gt;$K81,EOMONTH($M81,0)&gt;=BE$11),($F81-$O81)/$L81,0),IFERROR(($F81-$O81)*INDEX('S-Curve'!$C$3:$AM$39,MATCH('Development Costs'!$L81,'S-Curve'!$C$3:$C$39,0),MATCH(DATEDIF('Development Costs'!$K81,'Development Costs'!BE$11,"m")+1,'S-Curve'!$C$3:$AM$3,0)),0))</f>
        <v>0</v>
      </c>
      <c r="BF81" s="99">
        <f>IF($N81="Equal",IF(AND(BF$11&gt;$K81,EOMONTH($M81,0)&gt;=BF$11),($F81-$O81)/$L81,0),IFERROR(($F81-$O81)*INDEX('S-Curve'!$C$3:$AM$39,MATCH('Development Costs'!$L81,'S-Curve'!$C$3:$C$39,0),MATCH(DATEDIF('Development Costs'!$K81,'Development Costs'!BF$11,"m")+1,'S-Curve'!$C$3:$AM$3,0)),0))</f>
        <v>0</v>
      </c>
      <c r="BG81" s="99">
        <f>IF($N81="Equal",IF(AND(BG$11&gt;$K81,EOMONTH($M81,0)&gt;=BG$11),($F81-$O81)/$L81,0),IFERROR(($F81-$O81)*INDEX('S-Curve'!$C$3:$AM$39,MATCH('Development Costs'!$L81,'S-Curve'!$C$3:$C$39,0),MATCH(DATEDIF('Development Costs'!$K81,'Development Costs'!BG$11,"m")+1,'S-Curve'!$C$3:$AM$3,0)),0))</f>
        <v>0</v>
      </c>
      <c r="BH81" s="99">
        <f>IF($N81="Equal",IF(AND(BH$11&gt;$K81,EOMONTH($M81,0)&gt;=BH$11),($F81-$O81)/$L81,0),IFERROR(($F81-$O81)*INDEX('S-Curve'!$C$3:$AM$39,MATCH('Development Costs'!$L81,'S-Curve'!$C$3:$C$39,0),MATCH(DATEDIF('Development Costs'!$K81,'Development Costs'!BH$11,"m")+1,'S-Curve'!$C$3:$AM$3,0)),0))</f>
        <v>0</v>
      </c>
      <c r="BI81" s="99">
        <f>IF($N81="Equal",IF(AND(BI$11&gt;$K81,EOMONTH($M81,0)&gt;=BI$11),($F81-$O81)/$L81,0),IFERROR(($F81-$O81)*INDEX('S-Curve'!$C$3:$AM$39,MATCH('Development Costs'!$L81,'S-Curve'!$C$3:$C$39,0),MATCH(DATEDIF('Development Costs'!$K81,'Development Costs'!BI$11,"m")+1,'S-Curve'!$C$3:$AM$3,0)),0))</f>
        <v>0</v>
      </c>
      <c r="BJ81" s="99">
        <f>IF($N81="Equal",IF(AND(BJ$11&gt;$K81,EOMONTH($M81,0)&gt;=BJ$11),($F81-$O81)/$L81,0),IFERROR(($F81-$O81)*INDEX('S-Curve'!$C$3:$AM$39,MATCH('Development Costs'!$L81,'S-Curve'!$C$3:$C$39,0),MATCH(DATEDIF('Development Costs'!$K81,'Development Costs'!BJ$11,"m")+1,'S-Curve'!$C$3:$AM$3,0)),0))</f>
        <v>0</v>
      </c>
      <c r="BK81" s="99">
        <f>IF($N81="Equal",IF(AND(BK$11&gt;$K81,EOMONTH($M81,0)&gt;=BK$11),($F81-$O81)/$L81,0),IFERROR(($F81-$O81)*INDEX('S-Curve'!$C$3:$AM$39,MATCH('Development Costs'!$L81,'S-Curve'!$C$3:$C$39,0),MATCH(DATEDIF('Development Costs'!$K81,'Development Costs'!BK$11,"m")+1,'S-Curve'!$C$3:$AM$3,0)),0))</f>
        <v>0</v>
      </c>
      <c r="BL81" s="99">
        <f>IF($N81="Equal",IF(AND(BL$11&gt;$K81,EOMONTH($M81,0)&gt;=BL$11),($F81-$O81)/$L81,0),IFERROR(($F81-$O81)*INDEX('S-Curve'!$C$3:$AM$39,MATCH('Development Costs'!$L81,'S-Curve'!$C$3:$C$39,0),MATCH(DATEDIF('Development Costs'!$K81,'Development Costs'!BL$11,"m")+1,'S-Curve'!$C$3:$AM$3,0)),0))</f>
        <v>0</v>
      </c>
      <c r="BM81" s="99">
        <f>IF($N81="Equal",IF(AND(BM$11&gt;$K81,EOMONTH($M81,0)&gt;=BM$11),($F81-$O81)/$L81,0),IFERROR(($F81-$O81)*INDEX('S-Curve'!$C$3:$AM$39,MATCH('Development Costs'!$L81,'S-Curve'!$C$3:$C$39,0),MATCH(DATEDIF('Development Costs'!$K81,'Development Costs'!BM$11,"m")+1,'S-Curve'!$C$3:$AM$3,0)),0))</f>
        <v>0</v>
      </c>
      <c r="BN81" s="99">
        <f>IF($N81="Equal",IF(AND(BN$11&gt;$K81,EOMONTH($M81,0)&gt;=BN$11),($F81-$O81)/$L81,0),IFERROR(($F81-$O81)*INDEX('S-Curve'!$C$3:$AM$39,MATCH('Development Costs'!$L81,'S-Curve'!$C$3:$C$39,0),MATCH(DATEDIF('Development Costs'!$K81,'Development Costs'!BN$11,"m")+1,'S-Curve'!$C$3:$AM$3,0)),0))</f>
        <v>0</v>
      </c>
      <c r="BO81" s="99">
        <f>IF($N81="Equal",IF(AND(BO$11&gt;$K81,EOMONTH($M81,0)&gt;=BO$11),($F81-$O81)/$L81,0),IFERROR(($F81-$O81)*INDEX('S-Curve'!$C$3:$AM$39,MATCH('Development Costs'!$L81,'S-Curve'!$C$3:$C$39,0),MATCH(DATEDIF('Development Costs'!$K81,'Development Costs'!BO$11,"m")+1,'S-Curve'!$C$3:$AM$3,0)),0))</f>
        <v>0</v>
      </c>
      <c r="BP81" s="99">
        <f>IF($N81="Equal",IF(AND(BP$11&gt;$K81,EOMONTH($M81,0)&gt;=BP$11),($F81-$O81)/$L81,0),IFERROR(($F81-$O81)*INDEX('S-Curve'!$C$3:$AM$39,MATCH('Development Costs'!$L81,'S-Curve'!$C$3:$C$39,0),MATCH(DATEDIF('Development Costs'!$K81,'Development Costs'!BP$11,"m")+1,'S-Curve'!$C$3:$AM$3,0)),0))</f>
        <v>0</v>
      </c>
      <c r="BQ81" s="99">
        <f>IF($N81="Equal",IF(AND(BQ$11&gt;$K81,EOMONTH($M81,0)&gt;=BQ$11),($F81-$O81)/$L81,0),IFERROR(($F81-$O81)*INDEX('S-Curve'!$C$3:$AM$39,MATCH('Development Costs'!$L81,'S-Curve'!$C$3:$C$39,0),MATCH(DATEDIF('Development Costs'!$K81,'Development Costs'!BQ$11,"m")+1,'S-Curve'!$C$3:$AM$3,0)),0))</f>
        <v>0</v>
      </c>
      <c r="BR81" s="99">
        <f>IF($N81="Equal",IF(AND(BR$11&gt;$K81,EOMONTH($M81,0)&gt;=BR$11),($F81-$O81)/$L81,0),IFERROR(($F81-$O81)*INDEX('S-Curve'!$C$3:$AM$39,MATCH('Development Costs'!$L81,'S-Curve'!$C$3:$C$39,0),MATCH(DATEDIF('Development Costs'!$K81,'Development Costs'!BR$11,"m")+1,'S-Curve'!$C$3:$AM$3,0)),0))</f>
        <v>0</v>
      </c>
      <c r="BS81" s="99">
        <f>IF($N81="Equal",IF(AND(BS$11&gt;$K81,EOMONTH($M81,0)&gt;=BS$11),($F81-$O81)/$L81,0),IFERROR(($F81-$O81)*INDEX('S-Curve'!$C$3:$AM$39,MATCH('Development Costs'!$L81,'S-Curve'!$C$3:$C$39,0),MATCH(DATEDIF('Development Costs'!$K81,'Development Costs'!BS$11,"m")+1,'S-Curve'!$C$3:$AM$3,0)),0))</f>
        <v>0</v>
      </c>
      <c r="BT81" s="99">
        <f>IF($N81="Equal",IF(AND(BT$11&gt;$K81,EOMONTH($M81,0)&gt;=BT$11),($F81-$O81)/$L81,0),IFERROR(($F81-$O81)*INDEX('S-Curve'!$C$3:$AM$39,MATCH('Development Costs'!$L81,'S-Curve'!$C$3:$C$39,0),MATCH(DATEDIF('Development Costs'!$K81,'Development Costs'!BT$11,"m")+1,'S-Curve'!$C$3:$AM$3,0)),0))</f>
        <v>0</v>
      </c>
      <c r="BU81" s="99">
        <f>IF($N81="Equal",IF(AND(BU$11&gt;$K81,EOMONTH($M81,0)&gt;=BU$11),($F81-$O81)/$L81,0),IFERROR(($F81-$O81)*INDEX('S-Curve'!$C$3:$AM$39,MATCH('Development Costs'!$L81,'S-Curve'!$C$3:$C$39,0),MATCH(DATEDIF('Development Costs'!$K81,'Development Costs'!BU$11,"m")+1,'S-Curve'!$C$3:$AM$3,0)),0))</f>
        <v>0</v>
      </c>
      <c r="BV81" s="99">
        <f>IF($N81="Equal",IF(AND(BV$11&gt;$K81,EOMONTH($M81,0)&gt;=BV$11),($F81-$O81)/$L81,0),IFERROR(($F81-$O81)*INDEX('S-Curve'!$C$3:$AM$39,MATCH('Development Costs'!$L81,'S-Curve'!$C$3:$C$39,0),MATCH(DATEDIF('Development Costs'!$K81,'Development Costs'!BV$11,"m")+1,'S-Curve'!$C$3:$AM$3,0)),0))</f>
        <v>0</v>
      </c>
      <c r="BW81" s="99">
        <f>IF($N81="Equal",IF(AND(BW$11&gt;$K81,EOMONTH($M81,0)&gt;=BW$11),($F81-$O81)/$L81,0),IFERROR(($F81-$O81)*INDEX('S-Curve'!$C$3:$AM$39,MATCH('Development Costs'!$L81,'S-Curve'!$C$3:$C$39,0),MATCH(DATEDIF('Development Costs'!$K81,'Development Costs'!BW$11,"m")+1,'S-Curve'!$C$3:$AM$3,0)),0))</f>
        <v>0</v>
      </c>
      <c r="BX81" s="99">
        <f>IF($N81="Equal",IF(AND(BX$11&gt;$K81,EOMONTH($M81,0)&gt;=BX$11),($F81-$O81)/$L81,0),IFERROR(($F81-$O81)*INDEX('S-Curve'!$C$3:$AM$39,MATCH('Development Costs'!$L81,'S-Curve'!$C$3:$C$39,0),MATCH(DATEDIF('Development Costs'!$K81,'Development Costs'!BX$11,"m")+1,'S-Curve'!$C$3:$AM$3,0)),0))</f>
        <v>0</v>
      </c>
      <c r="BY81" s="99">
        <f>IF($N81="Equal",IF(AND(BY$11&gt;$K81,EOMONTH($M81,0)&gt;=BY$11),($F81-$O81)/$L81,0),IFERROR(($F81-$O81)*INDEX('S-Curve'!$C$3:$AM$39,MATCH('Development Costs'!$L81,'S-Curve'!$C$3:$C$39,0),MATCH(DATEDIF('Development Costs'!$K81,'Development Costs'!BY$11,"m")+1,'S-Curve'!$C$3:$AM$3,0)),0))</f>
        <v>0</v>
      </c>
      <c r="BZ81" s="99">
        <f>IF($N81="Equal",IF(AND(BZ$11&gt;$K81,EOMONTH($M81,0)&gt;=BZ$11),($F81-$O81)/$L81,0),IFERROR(($F81-$O81)*INDEX('S-Curve'!$C$3:$AM$39,MATCH('Development Costs'!$L81,'S-Curve'!$C$3:$C$39,0),MATCH(DATEDIF('Development Costs'!$K81,'Development Costs'!BZ$11,"m")+1,'S-Curve'!$C$3:$AM$3,0)),0))</f>
        <v>0</v>
      </c>
      <c r="CA81" s="99">
        <f>IF($N81="Equal",IF(AND(CA$11&gt;$K81,EOMONTH($M81,0)&gt;=CA$11),($F81-$O81)/$L81,0),IFERROR(($F81-$O81)*INDEX('S-Curve'!$C$3:$AM$39,MATCH('Development Costs'!$L81,'S-Curve'!$C$3:$C$39,0),MATCH(DATEDIF('Development Costs'!$K81,'Development Costs'!CA$11,"m")+1,'S-Curve'!$C$3:$AM$3,0)),0))</f>
        <v>0</v>
      </c>
      <c r="CB81" s="99">
        <f>IF($N81="Equal",IF(AND(CB$11&gt;$K81,EOMONTH($M81,0)&gt;=CB$11),($F81-$O81)/$L81,0),IFERROR(($F81-$O81)*INDEX('S-Curve'!$C$3:$AM$39,MATCH('Development Costs'!$L81,'S-Curve'!$C$3:$C$39,0),MATCH(DATEDIF('Development Costs'!$K81,'Development Costs'!CB$11,"m")+1,'S-Curve'!$C$3:$AM$3,0)),0))</f>
        <v>0</v>
      </c>
      <c r="CC81" s="99">
        <f>IF($N81="Equal",IF(AND(CC$11&gt;$K81,EOMONTH($M81,0)&gt;=CC$11),($F81-$O81)/$L81,0),IFERROR(($F81-$O81)*INDEX('S-Curve'!$C$3:$AM$39,MATCH('Development Costs'!$L81,'S-Curve'!$C$3:$C$39,0),MATCH(DATEDIF('Development Costs'!$K81,'Development Costs'!CC$11,"m")+1,'S-Curve'!$C$3:$AM$3,0)),0))</f>
        <v>0</v>
      </c>
      <c r="CD81" s="99">
        <f>IF($N81="Equal",IF(AND(CD$11&gt;$K81,EOMONTH($M81,0)&gt;=CD$11),($F81-$O81)/$L81,0),IFERROR(($F81-$O81)*INDEX('S-Curve'!$C$3:$AM$39,MATCH('Development Costs'!$L81,'S-Curve'!$C$3:$C$39,0),MATCH(DATEDIF('Development Costs'!$K81,'Development Costs'!CD$11,"m")+1,'S-Curve'!$C$3:$AM$3,0)),0))</f>
        <v>0</v>
      </c>
      <c r="CE81" s="99">
        <f>IF($N81="Equal",IF(AND(CE$11&gt;$K81,EOMONTH($M81,0)&gt;=CE$11),($F81-$O81)/$L81,0),IFERROR(($F81-$O81)*INDEX('S-Curve'!$C$3:$AM$39,MATCH('Development Costs'!$L81,'S-Curve'!$C$3:$C$39,0),MATCH(DATEDIF('Development Costs'!$K81,'Development Costs'!CE$11,"m")+1,'S-Curve'!$C$3:$AM$3,0)),0))</f>
        <v>0</v>
      </c>
      <c r="CF81" s="99">
        <f>IF($N81="Equal",IF(AND(CF$11&gt;$K81,EOMONTH($M81,0)&gt;=CF$11),($F81-$O81)/$L81,0),IFERROR(($F81-$O81)*INDEX('S-Curve'!$C$3:$AM$39,MATCH('Development Costs'!$L81,'S-Curve'!$C$3:$C$39,0),MATCH(DATEDIF('Development Costs'!$K81,'Development Costs'!CF$11,"m")+1,'S-Curve'!$C$3:$AM$3,0)),0))</f>
        <v>0</v>
      </c>
      <c r="CG81" s="99">
        <f>IF($N81="Equal",IF(AND(CG$11&gt;$K81,EOMONTH($M81,0)&gt;=CG$11),($F81-$O81)/$L81,0),IFERROR(($F81-$O81)*INDEX('S-Curve'!$C$3:$AM$39,MATCH('Development Costs'!$L81,'S-Curve'!$C$3:$C$39,0),MATCH(DATEDIF('Development Costs'!$K81,'Development Costs'!CG$11,"m")+1,'S-Curve'!$C$3:$AM$3,0)),0))</f>
        <v>0</v>
      </c>
      <c r="CH81" s="99">
        <f>IF($N81="Equal",IF(AND(CH$11&gt;$K81,EOMONTH($M81,0)&gt;=CH$11),($F81-$O81)/$L81,0),IFERROR(($F81-$O81)*INDEX('S-Curve'!$C$3:$AM$39,MATCH('Development Costs'!$L81,'S-Curve'!$C$3:$C$39,0),MATCH(DATEDIF('Development Costs'!$K81,'Development Costs'!CH$11,"m")+1,'S-Curve'!$C$3:$AM$3,0)),0))</f>
        <v>0</v>
      </c>
      <c r="CI81" s="99">
        <f>IF($N81="Equal",IF(AND(CI$11&gt;$K81,EOMONTH($M81,0)&gt;=CI$11),($F81-$O81)/$L81,0),IFERROR(($F81-$O81)*INDEX('S-Curve'!$C$3:$AM$39,MATCH('Development Costs'!$L81,'S-Curve'!$C$3:$C$39,0),MATCH(DATEDIF('Development Costs'!$K81,'Development Costs'!CI$11,"m")+1,'S-Curve'!$C$3:$AM$3,0)),0))</f>
        <v>0</v>
      </c>
      <c r="CJ81" s="99">
        <f>IF($N81="Equal",IF(AND(CJ$11&gt;$K81,EOMONTH($M81,0)&gt;=CJ$11),($F81-$O81)/$L81,0),IFERROR(($F81-$O81)*INDEX('S-Curve'!$C$3:$AM$39,MATCH('Development Costs'!$L81,'S-Curve'!$C$3:$C$39,0),MATCH(DATEDIF('Development Costs'!$K81,'Development Costs'!CJ$11,"m")+1,'S-Curve'!$C$3:$AM$3,0)),0))</f>
        <v>0</v>
      </c>
      <c r="CK81" s="99">
        <f>IF($N81="Equal",IF(AND(CK$11&gt;$K81,EOMONTH($M81,0)&gt;=CK$11),($F81-$O81)/$L81,0),IFERROR(($F81-$O81)*INDEX('S-Curve'!$C$3:$AM$39,MATCH('Development Costs'!$L81,'S-Curve'!$C$3:$C$39,0),MATCH(DATEDIF('Development Costs'!$K81,'Development Costs'!CK$11,"m")+1,'S-Curve'!$C$3:$AM$3,0)),0))</f>
        <v>0</v>
      </c>
      <c r="CL81" s="99">
        <f>IF($N81="Equal",IF(AND(CL$11&gt;$K81,EOMONTH($M81,0)&gt;=CL$11),($F81-$O81)/$L81,0),IFERROR(($F81-$O81)*INDEX('S-Curve'!$C$3:$AM$39,MATCH('Development Costs'!$L81,'S-Curve'!$C$3:$C$39,0),MATCH(DATEDIF('Development Costs'!$K81,'Development Costs'!CL$11,"m")+1,'S-Curve'!$C$3:$AM$3,0)),0))</f>
        <v>0</v>
      </c>
      <c r="CM81" s="99">
        <f>IF($N81="Equal",IF(AND(CM$11&gt;$K81,EOMONTH($M81,0)&gt;=CM$11),($F81-$O81)/$L81,0),IFERROR(($F81-$O81)*INDEX('S-Curve'!$C$3:$AM$39,MATCH('Development Costs'!$L81,'S-Curve'!$C$3:$C$39,0),MATCH(DATEDIF('Development Costs'!$K81,'Development Costs'!CM$11,"m")+1,'S-Curve'!$C$3:$AM$3,0)),0))</f>
        <v>0</v>
      </c>
      <c r="CN81" s="99">
        <f>IF($N81="Equal",IF(AND(CN$11&gt;$K81,EOMONTH($M81,0)&gt;=CN$11),($F81-$O81)/$L81,0),IFERROR(($F81-$O81)*INDEX('S-Curve'!$C$3:$AM$39,MATCH('Development Costs'!$L81,'S-Curve'!$C$3:$C$39,0),MATCH(DATEDIF('Development Costs'!$K81,'Development Costs'!CN$11,"m")+1,'S-Curve'!$C$3:$AM$3,0)),0))</f>
        <v>0</v>
      </c>
      <c r="CO81" s="99">
        <f>IF($N81="Equal",IF(AND(CO$11&gt;$K81,EOMONTH($M81,0)&gt;=CO$11),($F81-$O81)/$L81,0),IFERROR(($F81-$O81)*INDEX('S-Curve'!$C$3:$AM$39,MATCH('Development Costs'!$L81,'S-Curve'!$C$3:$C$39,0),MATCH(DATEDIF('Development Costs'!$K81,'Development Costs'!CO$11,"m")+1,'S-Curve'!$C$3:$AM$3,0)),0))</f>
        <v>0</v>
      </c>
      <c r="CP81" s="99">
        <f>IF($N81="Equal",IF(AND(CP$11&gt;$K81,EOMONTH($M81,0)&gt;=CP$11),($F81-$O81)/$L81,0),IFERROR(($F81-$O81)*INDEX('S-Curve'!$C$3:$AM$39,MATCH('Development Costs'!$L81,'S-Curve'!$C$3:$C$39,0),MATCH(DATEDIF('Development Costs'!$K81,'Development Costs'!CP$11,"m")+1,'S-Curve'!$C$3:$AM$3,0)),0))</f>
        <v>0</v>
      </c>
      <c r="CQ81" s="99">
        <f>IF($N81="Equal",IF(AND(CQ$11&gt;$K81,EOMONTH($M81,0)&gt;=CQ$11),($F81-$O81)/$L81,0),IFERROR(($F81-$O81)*INDEX('S-Curve'!$C$3:$AM$39,MATCH('Development Costs'!$L81,'S-Curve'!$C$3:$C$39,0),MATCH(DATEDIF('Development Costs'!$K81,'Development Costs'!CQ$11,"m")+1,'S-Curve'!$C$3:$AM$3,0)),0))</f>
        <v>0</v>
      </c>
      <c r="CR81" s="99">
        <f>IF($N81="Equal",IF(AND(CR$11&gt;$K81,EOMONTH($M81,0)&gt;=CR$11),($F81-$O81)/$L81,0),IFERROR(($F81-$O81)*INDEX('S-Curve'!$C$3:$AM$39,MATCH('Development Costs'!$L81,'S-Curve'!$C$3:$C$39,0),MATCH(DATEDIF('Development Costs'!$K81,'Development Costs'!CR$11,"m")+1,'S-Curve'!$C$3:$AM$3,0)),0))</f>
        <v>0</v>
      </c>
      <c r="CS81" s="99">
        <f>IF($N81="Equal",IF(AND(CS$11&gt;$K81,EOMONTH($M81,0)&gt;=CS$11),($F81-$O81)/$L81,0),IFERROR(($F81-$O81)*INDEX('S-Curve'!$C$3:$AM$39,MATCH('Development Costs'!$L81,'S-Curve'!$C$3:$C$39,0),MATCH(DATEDIF('Development Costs'!$K81,'Development Costs'!CS$11,"m")+1,'S-Curve'!$C$3:$AM$3,0)),0))</f>
        <v>0</v>
      </c>
      <c r="CT81" s="99">
        <f>IF($N81="Equal",IF(AND(CT$11&gt;$K81,EOMONTH($M81,0)&gt;=CT$11),($F81-$O81)/$L81,0),IFERROR(($F81-$O81)*INDEX('S-Curve'!$C$3:$AM$39,MATCH('Development Costs'!$L81,'S-Curve'!$C$3:$C$39,0),MATCH(DATEDIF('Development Costs'!$K81,'Development Costs'!CT$11,"m")+1,'S-Curve'!$C$3:$AM$3,0)),0))</f>
        <v>0</v>
      </c>
      <c r="CU81" s="99">
        <f>IF($N81="Equal",IF(AND(CU$11&gt;$K81,EOMONTH($M81,0)&gt;=CU$11),($F81-$O81)/$L81,0),IFERROR(($F81-$O81)*INDEX('S-Curve'!$C$3:$AM$39,MATCH('Development Costs'!$L81,'S-Curve'!$C$3:$C$39,0),MATCH(DATEDIF('Development Costs'!$K81,'Development Costs'!CU$11,"m")+1,'S-Curve'!$C$3:$AM$3,0)),0))</f>
        <v>0</v>
      </c>
      <c r="CV81" s="99">
        <f>IF($N81="Equal",IF(AND(CV$11&gt;$K81,EOMONTH($M81,0)&gt;=CV$11),($F81-$O81)/$L81,0),IFERROR(($F81-$O81)*INDEX('S-Curve'!$C$3:$AM$39,MATCH('Development Costs'!$L81,'S-Curve'!$C$3:$C$39,0),MATCH(DATEDIF('Development Costs'!$K81,'Development Costs'!CV$11,"m")+1,'S-Curve'!$C$3:$AM$3,0)),0))</f>
        <v>0</v>
      </c>
      <c r="CW81" s="99">
        <f>IF($N81="Equal",IF(AND(CW$11&gt;$K81,EOMONTH($M81,0)&gt;=CW$11),($F81-$O81)/$L81,0),IFERROR(($F81-$O81)*INDEX('S-Curve'!$C$3:$AM$39,MATCH('Development Costs'!$L81,'S-Curve'!$C$3:$C$39,0),MATCH(DATEDIF('Development Costs'!$K81,'Development Costs'!CW$11,"m")+1,'S-Curve'!$C$3:$AM$3,0)),0))</f>
        <v>0</v>
      </c>
      <c r="CX81" s="99">
        <f>IF($N81="Equal",IF(AND(CX$11&gt;$K81,EOMONTH($M81,0)&gt;=CX$11),($F81-$O81)/$L81,0),IFERROR(($F81-$O81)*INDEX('S-Curve'!$C$3:$AM$39,MATCH('Development Costs'!$L81,'S-Curve'!$C$3:$C$39,0),MATCH(DATEDIF('Development Costs'!$K81,'Development Costs'!CX$11,"m")+1,'S-Curve'!$C$3:$AM$3,0)),0))</f>
        <v>0</v>
      </c>
      <c r="CY81" s="99">
        <f>IF($N81="Equal",IF(AND(CY$11&gt;$K81,EOMONTH($M81,0)&gt;=CY$11),($F81-$O81)/$L81,0),IFERROR(($F81-$O81)*INDEX('S-Curve'!$C$3:$AM$39,MATCH('Development Costs'!$L81,'S-Curve'!$C$3:$C$39,0),MATCH(DATEDIF('Development Costs'!$K81,'Development Costs'!CY$11,"m")+1,'S-Curve'!$C$3:$AM$3,0)),0))</f>
        <v>0</v>
      </c>
      <c r="CZ81" s="99">
        <f>IF($N81="Equal",IF(AND(CZ$11&gt;$K81,EOMONTH($M81,0)&gt;=CZ$11),($F81-$O81)/$L81,0),IFERROR(($F81-$O81)*INDEX('S-Curve'!$C$3:$AM$39,MATCH('Development Costs'!$L81,'S-Curve'!$C$3:$C$39,0),MATCH(DATEDIF('Development Costs'!$K81,'Development Costs'!CZ$11,"m")+1,'S-Curve'!$C$3:$AM$3,0)),0))</f>
        <v>0</v>
      </c>
      <c r="DA81" s="99">
        <f>IF($N81="Equal",IF(AND(DA$11&gt;$K81,EOMONTH($M81,0)&gt;=DA$11),($F81-$O81)/$L81,0),IFERROR(($F81-$O81)*INDEX('S-Curve'!$C$3:$AM$39,MATCH('Development Costs'!$L81,'S-Curve'!$C$3:$C$39,0),MATCH(DATEDIF('Development Costs'!$K81,'Development Costs'!DA$11,"m")+1,'S-Curve'!$C$3:$AM$3,0)),0))</f>
        <v>0</v>
      </c>
      <c r="DB81" s="99">
        <f>IF($N81="Equal",IF(AND(DB$11&gt;$K81,EOMONTH($M81,0)&gt;=DB$11),($F81-$O81)/$L81,0),IFERROR(($F81-$O81)*INDEX('S-Curve'!$C$3:$AM$39,MATCH('Development Costs'!$L81,'S-Curve'!$C$3:$C$39,0),MATCH(DATEDIF('Development Costs'!$K81,'Development Costs'!DB$11,"m")+1,'S-Curve'!$C$3:$AM$3,0)),0))</f>
        <v>0</v>
      </c>
      <c r="DC81" s="99">
        <f>IF($N81="Equal",IF(AND(DC$11&gt;$K81,EOMONTH($M81,0)&gt;=DC$11),($F81-$O81)/$L81,0),IFERROR(($F81-$O81)*INDEX('S-Curve'!$C$3:$AM$39,MATCH('Development Costs'!$L81,'S-Curve'!$C$3:$C$39,0),MATCH(DATEDIF('Development Costs'!$K81,'Development Costs'!DC$11,"m")+1,'S-Curve'!$C$3:$AM$3,0)),0))</f>
        <v>0</v>
      </c>
      <c r="DD81" s="99">
        <f>IF($N81="Equal",IF(AND(DD$11&gt;$K81,EOMONTH($M81,0)&gt;=DD$11),($F81-$O81)/$L81,0),IFERROR(($F81-$O81)*INDEX('S-Curve'!$C$3:$AM$39,MATCH('Development Costs'!$L81,'S-Curve'!$C$3:$C$39,0),MATCH(DATEDIF('Development Costs'!$K81,'Development Costs'!DD$11,"m")+1,'S-Curve'!$C$3:$AM$3,0)),0))</f>
        <v>0</v>
      </c>
      <c r="DE81" s="99">
        <f>IF($N81="Equal",IF(AND(DE$11&gt;$K81,EOMONTH($M81,0)&gt;=DE$11),($F81-$O81)/$L81,0),IFERROR(($F81-$O81)*INDEX('S-Curve'!$C$3:$AM$39,MATCH('Development Costs'!$L81,'S-Curve'!$C$3:$C$39,0),MATCH(DATEDIF('Development Costs'!$K81,'Development Costs'!DE$11,"m")+1,'S-Curve'!$C$3:$AM$3,0)),0))</f>
        <v>0</v>
      </c>
      <c r="DF81" s="99">
        <f>IF($N81="Equal",IF(AND(DF$11&gt;$K81,EOMONTH($M81,0)&gt;=DF$11),($F81-$O81)/$L81,0),IFERROR(($F81-$O81)*INDEX('S-Curve'!$C$3:$AM$39,MATCH('Development Costs'!$L81,'S-Curve'!$C$3:$C$39,0),MATCH(DATEDIF('Development Costs'!$K81,'Development Costs'!DF$11,"m")+1,'S-Curve'!$C$3:$AM$3,0)),0))</f>
        <v>0</v>
      </c>
      <c r="DG81" s="99">
        <f>IF($N81="Equal",IF(AND(DG$11&gt;$K81,EOMONTH($M81,0)&gt;=DG$11),($F81-$O81)/$L81,0),IFERROR(($F81-$O81)*INDEX('S-Curve'!$C$3:$AM$39,MATCH('Development Costs'!$L81,'S-Curve'!$C$3:$C$39,0),MATCH(DATEDIF('Development Costs'!$K81,'Development Costs'!DG$11,"m")+1,'S-Curve'!$C$3:$AM$3,0)),0))</f>
        <v>0</v>
      </c>
      <c r="DH81" s="99">
        <f>IF($N81="Equal",IF(AND(DH$11&gt;$K81,EOMONTH($M81,0)&gt;=DH$11),($F81-$O81)/$L81,0),IFERROR(($F81-$O81)*INDEX('S-Curve'!$C$3:$AM$39,MATCH('Development Costs'!$L81,'S-Curve'!$C$3:$C$39,0),MATCH(DATEDIF('Development Costs'!$K81,'Development Costs'!DH$11,"m")+1,'S-Curve'!$C$3:$AM$3,0)),0))</f>
        <v>0</v>
      </c>
      <c r="DI81" s="99">
        <f>IF($N81="Equal",IF(AND(DI$11&gt;$K81,EOMONTH($M81,0)&gt;=DI$11),($F81-$O81)/$L81,0),IFERROR(($F81-$O81)*INDEX('S-Curve'!$C$3:$AM$39,MATCH('Development Costs'!$L81,'S-Curve'!$C$3:$C$39,0),MATCH(DATEDIF('Development Costs'!$K81,'Development Costs'!DI$11,"m")+1,'S-Curve'!$C$3:$AM$3,0)),0))</f>
        <v>0</v>
      </c>
      <c r="DJ81" s="99">
        <f>IF($N81="Equal",IF(AND(DJ$11&gt;$K81,EOMONTH($M81,0)&gt;=DJ$11),($F81-$O81)/$L81,0),IFERROR(($F81-$O81)*INDEX('S-Curve'!$C$3:$AM$39,MATCH('Development Costs'!$L81,'S-Curve'!$C$3:$C$39,0),MATCH(DATEDIF('Development Costs'!$K81,'Development Costs'!DJ$11,"m")+1,'S-Curve'!$C$3:$AM$3,0)),0))</f>
        <v>0</v>
      </c>
      <c r="DK81" s="99">
        <f>IF($N81="Equal",IF(AND(DK$11&gt;$K81,EOMONTH($M81,0)&gt;=DK$11),($F81-$O81)/$L81,0),IFERROR(($F81-$O81)*INDEX('S-Curve'!$C$3:$AM$39,MATCH('Development Costs'!$L81,'S-Curve'!$C$3:$C$39,0),MATCH(DATEDIF('Development Costs'!$K81,'Development Costs'!DK$11,"m")+1,'S-Curve'!$C$3:$AM$3,0)),0))</f>
        <v>0</v>
      </c>
      <c r="DL81" s="99">
        <f>IF($N81="Equal",IF(AND(DL$11&gt;$K81,EOMONTH($M81,0)&gt;=DL$11),($F81-$O81)/$L81,0),IFERROR(($F81-$O81)*INDEX('S-Curve'!$C$3:$AM$39,MATCH('Development Costs'!$L81,'S-Curve'!$C$3:$C$39,0),MATCH(DATEDIF('Development Costs'!$K81,'Development Costs'!DL$11,"m")+1,'S-Curve'!$C$3:$AM$3,0)),0))</f>
        <v>0</v>
      </c>
      <c r="DM81" s="99">
        <f>IF($N81="Equal",IF(AND(DM$11&gt;$K81,EOMONTH($M81,0)&gt;=DM$11),($F81-$O81)/$L81,0),IFERROR(($F81-$O81)*INDEX('S-Curve'!$C$3:$AM$39,MATCH('Development Costs'!$L81,'S-Curve'!$C$3:$C$39,0),MATCH(DATEDIF('Development Costs'!$K81,'Development Costs'!DM$11,"m")+1,'S-Curve'!$C$3:$AM$3,0)),0))</f>
        <v>0</v>
      </c>
      <c r="DN81" s="99">
        <f>IF($N81="Equal",IF(AND(DN$11&gt;$K81,EOMONTH($M81,0)&gt;=DN$11),($F81-$O81)/$L81,0),IFERROR(($F81-$O81)*INDEX('S-Curve'!$C$3:$AM$39,MATCH('Development Costs'!$L81,'S-Curve'!$C$3:$C$39,0),MATCH(DATEDIF('Development Costs'!$K81,'Development Costs'!DN$11,"m")+1,'S-Curve'!$C$3:$AM$3,0)),0))</f>
        <v>0</v>
      </c>
      <c r="DO81" s="99">
        <f>IF($N81="Equal",IF(AND(DO$11&gt;$K81,EOMONTH($M81,0)&gt;=DO$11),($F81-$O81)/$L81,0),IFERROR(($F81-$O81)*INDEX('S-Curve'!$C$3:$AM$39,MATCH('Development Costs'!$L81,'S-Curve'!$C$3:$C$39,0),MATCH(DATEDIF('Development Costs'!$K81,'Development Costs'!DO$11,"m")+1,'S-Curve'!$C$3:$AM$3,0)),0))</f>
        <v>0</v>
      </c>
      <c r="DP81" s="99">
        <f>IF($N81="Equal",IF(AND(DP$11&gt;$K81,EOMONTH($M81,0)&gt;=DP$11),($F81-$O81)/$L81,0),IFERROR(($F81-$O81)*INDEX('S-Curve'!$C$3:$AM$39,MATCH('Development Costs'!$L81,'S-Curve'!$C$3:$C$39,0),MATCH(DATEDIF('Development Costs'!$K81,'Development Costs'!DP$11,"m")+1,'S-Curve'!$C$3:$AM$3,0)),0))</f>
        <v>0</v>
      </c>
      <c r="DQ81" s="99">
        <f>IF($N81="Equal",IF(AND(DQ$11&gt;$K81,EOMONTH($M81,0)&gt;=DQ$11),($F81-$O81)/$L81,0),IFERROR(($F81-$O81)*INDEX('S-Curve'!$C$3:$AM$39,MATCH('Development Costs'!$L81,'S-Curve'!$C$3:$C$39,0),MATCH(DATEDIF('Development Costs'!$K81,'Development Costs'!DQ$11,"m")+1,'S-Curve'!$C$3:$AM$3,0)),0))</f>
        <v>0</v>
      </c>
      <c r="DR81" s="99">
        <f>IF($N81="Equal",IF(AND(DR$11&gt;$K81,EOMONTH($M81,0)&gt;=DR$11),($F81-$O81)/$L81,0),IFERROR(($F81-$O81)*INDEX('S-Curve'!$C$3:$AM$39,MATCH('Development Costs'!$L81,'S-Curve'!$C$3:$C$39,0),MATCH(DATEDIF('Development Costs'!$K81,'Development Costs'!DR$11,"m")+1,'S-Curve'!$C$3:$AM$3,0)),0))</f>
        <v>0</v>
      </c>
      <c r="DS81" s="99">
        <f>IF($N81="Equal",IF(AND(DS$11&gt;$K81,EOMONTH($M81,0)&gt;=DS$11),($F81-$O81)/$L81,0),IFERROR(($F81-$O81)*INDEX('S-Curve'!$C$3:$AM$39,MATCH('Development Costs'!$L81,'S-Curve'!$C$3:$C$39,0),MATCH(DATEDIF('Development Costs'!$K81,'Development Costs'!DS$11,"m")+1,'S-Curve'!$C$3:$AM$3,0)),0))</f>
        <v>0</v>
      </c>
      <c r="DT81" s="99">
        <f>IF($N81="Equal",IF(AND(DT$11&gt;$K81,EOMONTH($M81,0)&gt;=DT$11),($F81-$O81)/$L81,0),IFERROR(($F81-$O81)*INDEX('S-Curve'!$C$3:$AM$39,MATCH('Development Costs'!$L81,'S-Curve'!$C$3:$C$39,0),MATCH(DATEDIF('Development Costs'!$K81,'Development Costs'!DT$11,"m")+1,'S-Curve'!$C$3:$AM$3,0)),0))</f>
        <v>0</v>
      </c>
      <c r="DU81" s="99">
        <f>IF($N81="Equal",IF(AND(DU$11&gt;$K81,EOMONTH($M81,0)&gt;=DU$11),($F81-$O81)/$L81,0),IFERROR(($F81-$O81)*INDEX('S-Curve'!$C$3:$AM$39,MATCH('Development Costs'!$L81,'S-Curve'!$C$3:$C$39,0),MATCH(DATEDIF('Development Costs'!$K81,'Development Costs'!DU$11,"m")+1,'S-Curve'!$C$3:$AM$3,0)),0))</f>
        <v>0</v>
      </c>
      <c r="DV81" s="99">
        <f>IF($N81="Equal",IF(AND(DV$11&gt;$K81,EOMONTH($M81,0)&gt;=DV$11),($F81-$O81)/$L81,0),IFERROR(($F81-$O81)*INDEX('S-Curve'!$C$3:$AM$39,MATCH('Development Costs'!$L81,'S-Curve'!$C$3:$C$39,0),MATCH(DATEDIF('Development Costs'!$K81,'Development Costs'!DV$11,"m")+1,'S-Curve'!$C$3:$AM$3,0)),0))</f>
        <v>0</v>
      </c>
      <c r="DW81" s="99">
        <f>IF($N81="Equal",IF(AND(DW$11&gt;$K81,EOMONTH($M81,0)&gt;=DW$11),($F81-$O81)/$L81,0),IFERROR(($F81-$O81)*INDEX('S-Curve'!$C$3:$AM$39,MATCH('Development Costs'!$L81,'S-Curve'!$C$3:$C$39,0),MATCH(DATEDIF('Development Costs'!$K81,'Development Costs'!DW$11,"m")+1,'S-Curve'!$C$3:$AM$3,0)),0))</f>
        <v>0</v>
      </c>
      <c r="DX81" s="99">
        <f>IF($N81="Equal",IF(AND(DX$11&gt;$K81,EOMONTH($M81,0)&gt;=DX$11),($F81-$O81)/$L81,0),IFERROR(($F81-$O81)*INDEX('S-Curve'!$C$3:$AM$39,MATCH('Development Costs'!$L81,'S-Curve'!$C$3:$C$39,0),MATCH(DATEDIF('Development Costs'!$K81,'Development Costs'!DX$11,"m")+1,'S-Curve'!$C$3:$AM$3,0)),0))</f>
        <v>0</v>
      </c>
      <c r="DY81" s="99">
        <f>IF($N81="Equal",IF(AND(DY$11&gt;$K81,EOMONTH($M81,0)&gt;=DY$11),($F81-$O81)/$L81,0),IFERROR(($F81-$O81)*INDEX('S-Curve'!$C$3:$AM$39,MATCH('Development Costs'!$L81,'S-Curve'!$C$3:$C$39,0),MATCH(DATEDIF('Development Costs'!$K81,'Development Costs'!DY$11,"m")+1,'S-Curve'!$C$3:$AM$3,0)),0))</f>
        <v>0</v>
      </c>
      <c r="DZ81" s="99">
        <f>IF($N81="Equal",IF(AND(DZ$11&gt;$K81,EOMONTH($M81,0)&gt;=DZ$11),($F81-$O81)/$L81,0),IFERROR(($F81-$O81)*INDEX('S-Curve'!$C$3:$AM$39,MATCH('Development Costs'!$L81,'S-Curve'!$C$3:$C$39,0),MATCH(DATEDIF('Development Costs'!$K81,'Development Costs'!DZ$11,"m")+1,'S-Curve'!$C$3:$AM$3,0)),0))</f>
        <v>0</v>
      </c>
      <c r="EA81" s="99">
        <f>IF($N81="Equal",IF(AND(EA$11&gt;$K81,EOMONTH($M81,0)&gt;=EA$11),($F81-$O81)/$L81,0),IFERROR(($F81-$O81)*INDEX('S-Curve'!$C$3:$AM$39,MATCH('Development Costs'!$L81,'S-Curve'!$C$3:$C$39,0),MATCH(DATEDIF('Development Costs'!$K81,'Development Costs'!EA$11,"m")+1,'S-Curve'!$C$3:$AM$3,0)),0))</f>
        <v>0</v>
      </c>
      <c r="EB81" s="99">
        <f>IF($N81="Equal",IF(AND(EB$11&gt;$K81,EOMONTH($M81,0)&gt;=EB$11),($F81-$O81)/$L81,0),IFERROR(($F81-$O81)*INDEX('S-Curve'!$C$3:$AM$39,MATCH('Development Costs'!$L81,'S-Curve'!$C$3:$C$39,0),MATCH(DATEDIF('Development Costs'!$K81,'Development Costs'!EB$11,"m")+1,'S-Curve'!$C$3:$AM$3,0)),0))</f>
        <v>0</v>
      </c>
      <c r="EC81" s="99">
        <f>IF($N81="Equal",IF(AND(EC$11&gt;$K81,EOMONTH($M81,0)&gt;=EC$11),($F81-$O81)/$L81,0),IFERROR(($F81-$O81)*INDEX('S-Curve'!$C$3:$AM$39,MATCH('Development Costs'!$L81,'S-Curve'!$C$3:$C$39,0),MATCH(DATEDIF('Development Costs'!$K81,'Development Costs'!EC$11,"m")+1,'S-Curve'!$C$3:$AM$3,0)),0))</f>
        <v>0</v>
      </c>
      <c r="ED81" s="99">
        <f>IF($N81="Equal",IF(AND(ED$11&gt;$K81,EOMONTH($M81,0)&gt;=ED$11),($F81-$O81)/$L81,0),IFERROR(($F81-$O81)*INDEX('S-Curve'!$C$3:$AM$39,MATCH('Development Costs'!$L81,'S-Curve'!$C$3:$C$39,0),MATCH(DATEDIF('Development Costs'!$K81,'Development Costs'!ED$11,"m")+1,'S-Curve'!$C$3:$AM$3,0)),0))</f>
        <v>0</v>
      </c>
      <c r="EE81" s="99">
        <f>IF($N81="Equal",IF(AND(EE$11&gt;$K81,EOMONTH($M81,0)&gt;=EE$11),($F81-$O81)/$L81,0),IFERROR(($F81-$O81)*INDEX('S-Curve'!$C$3:$AM$39,MATCH('Development Costs'!$L81,'S-Curve'!$C$3:$C$39,0),MATCH(DATEDIF('Development Costs'!$K81,'Development Costs'!EE$11,"m")+1,'S-Curve'!$C$3:$AM$3,0)),0))</f>
        <v>0</v>
      </c>
      <c r="EF81" s="99">
        <f>IF($N81="Equal",IF(AND(EF$11&gt;$K81,EOMONTH($M81,0)&gt;=EF$11),($F81-$O81)/$L81,0),IFERROR(($F81-$O81)*INDEX('S-Curve'!$C$3:$AM$39,MATCH('Development Costs'!$L81,'S-Curve'!$C$3:$C$39,0),MATCH(DATEDIF('Development Costs'!$K81,'Development Costs'!EF$11,"m")+1,'S-Curve'!$C$3:$AM$3,0)),0))</f>
        <v>0</v>
      </c>
      <c r="EG81" s="99">
        <f>IF(EC81="Equal",IF(AND(EG$11&gt;$K81,EOMONTH($M81,0)&gt;=EG$11),($F81-$O81)/$L81,0),IFERROR(($F81-$O81)*INDEX('S-Curve'!$C$3:$AM$39,MATCH('Development Costs'!$L81,'S-Curve'!$C$3:$C$39,0),MATCH(DATEDIF('Development Costs'!$K81,'Development Costs'!EG$11,"m")+1,'S-Curve'!$C$3:$AM$3,0)),0))</f>
        <v>0</v>
      </c>
    </row>
    <row r="82" spans="2:137">
      <c r="B82" s="5" t="s">
        <v>380</v>
      </c>
      <c r="D82" s="1">
        <v>1</v>
      </c>
      <c r="E82" s="477">
        <v>0.05</v>
      </c>
      <c r="F82" s="18">
        <f>E82*SUM(F50:F81)</f>
        <v>288002.18333333335</v>
      </c>
      <c r="G82" s="105">
        <f t="shared" si="27"/>
        <v>1.2153631854652669</v>
      </c>
      <c r="H82" s="99">
        <f>F82/Assumptions!$D$60</f>
        <v>1556.7685585585587</v>
      </c>
      <c r="I82" s="32">
        <f t="shared" ca="1" si="28"/>
        <v>3.0183062334344186E-3</v>
      </c>
      <c r="K82" s="73">
        <f>Assumptions!$D$16</f>
        <v>46204</v>
      </c>
      <c r="L82" s="155">
        <f>Assumptions!$D$17</f>
        <v>23</v>
      </c>
      <c r="M82" s="149">
        <f t="shared" si="29"/>
        <v>46874</v>
      </c>
      <c r="N82" s="70" t="s">
        <v>400</v>
      </c>
      <c r="O82" s="99">
        <f>'Seed Money Budget'!S74</f>
        <v>0</v>
      </c>
      <c r="P82" s="1" t="str">
        <f t="shared" si="34"/>
        <v/>
      </c>
      <c r="Q82" s="99">
        <f t="shared" si="30"/>
        <v>0</v>
      </c>
      <c r="R82" s="99">
        <f>IF($N82="Equal",IF(AND(R$11&gt;$K82,EOMONTH($M82,0)&gt;=R$11),($F82-$O82)/$L82,0),IFERROR(($F82-$O82)*INDEX('S-Curve'!$C$3:$AM$39,MATCH('Development Costs'!$L82,'S-Curve'!$C$3:$C$39,0),MATCH(DATEDIF('Development Costs'!$K82,'Development Costs'!R$11,"m")+1,'S-Curve'!$C$3:$AM$3,0)),0))</f>
        <v>2880.0218333333337</v>
      </c>
      <c r="S82" s="99">
        <f>IF($N82="Equal",IF(AND(S$11&gt;$K82,EOMONTH($M82,0)&gt;=S$11),($F82-$O82)/$L82,0),IFERROR(($F82-$O82)*INDEX('S-Curve'!$C$3:$AM$39,MATCH('Development Costs'!$L82,'S-Curve'!$C$3:$C$39,0),MATCH(DATEDIF('Development Costs'!$K82,'Development Costs'!S$11,"m")+1,'S-Curve'!$C$3:$AM$3,0)),0))</f>
        <v>2880.0218333333337</v>
      </c>
      <c r="T82" s="99">
        <f>IF($N82="Equal",IF(AND(T$11&gt;$K82,EOMONTH($M82,0)&gt;=T$11),($F82-$O82)/$L82,0),IFERROR(($F82-$O82)*INDEX('S-Curve'!$C$3:$AM$39,MATCH('Development Costs'!$L82,'S-Curve'!$C$3:$C$39,0),MATCH(DATEDIF('Development Costs'!$K82,'Development Costs'!T$11,"m")+1,'S-Curve'!$C$3:$AM$3,0)),0))</f>
        <v>2880.0218333333337</v>
      </c>
      <c r="U82" s="99">
        <f>IF($N82="Equal",IF(AND(U$11&gt;$K82,EOMONTH($M82,0)&gt;=U$11),($F82-$O82)/$L82,0),IFERROR(($F82-$O82)*INDEX('S-Curve'!$C$3:$AM$39,MATCH('Development Costs'!$L82,'S-Curve'!$C$3:$C$39,0),MATCH(DATEDIF('Development Costs'!$K82,'Development Costs'!U$11,"m")+1,'S-Curve'!$C$3:$AM$3,0)),0))</f>
        <v>2880.0218333333337</v>
      </c>
      <c r="V82" s="99">
        <f>IF($N82="Equal",IF(AND(V$11&gt;$K82,EOMONTH($M82,0)&gt;=V$11),($F82-$O82)/$L82,0),IFERROR(($F82-$O82)*INDEX('S-Curve'!$C$3:$AM$39,MATCH('Development Costs'!$L82,'S-Curve'!$C$3:$C$39,0),MATCH(DATEDIF('Development Costs'!$K82,'Development Costs'!V$11,"m")+1,'S-Curve'!$C$3:$AM$3,0)),0))</f>
        <v>5760.0436666666674</v>
      </c>
      <c r="W82" s="99">
        <f>IF($N82="Equal",IF(AND(W$11&gt;$K82,EOMONTH($M82,0)&gt;=W$11),($F82-$O82)/$L82,0),IFERROR(($F82-$O82)*INDEX('S-Curve'!$C$3:$AM$39,MATCH('Development Costs'!$L82,'S-Curve'!$C$3:$C$39,0),MATCH(DATEDIF('Development Costs'!$K82,'Development Costs'!W$11,"m")+1,'S-Curve'!$C$3:$AM$3,0)),0))</f>
        <v>5760.0436666666674</v>
      </c>
      <c r="X82" s="99">
        <f>IF($N82="Equal",IF(AND(X$11&gt;$K82,EOMONTH($M82,0)&gt;=X$11),($F82-$O82)/$L82,0),IFERROR(($F82-$O82)*INDEX('S-Curve'!$C$3:$AM$39,MATCH('Development Costs'!$L82,'S-Curve'!$C$3:$C$39,0),MATCH(DATEDIF('Development Costs'!$K82,'Development Costs'!X$11,"m")+1,'S-Curve'!$C$3:$AM$3,0)),0))</f>
        <v>5760.0436666666674</v>
      </c>
      <c r="Y82" s="99">
        <f>IF($N82="Equal",IF(AND(Y$11&gt;$K82,EOMONTH($M82,0)&gt;=Y$11),($F82-$O82)/$L82,0),IFERROR(($F82-$O82)*INDEX('S-Curve'!$C$3:$AM$39,MATCH('Development Costs'!$L82,'S-Curve'!$C$3:$C$39,0),MATCH(DATEDIF('Development Costs'!$K82,'Development Costs'!Y$11,"m")+1,'S-Curve'!$C$3:$AM$3,0)),0))</f>
        <v>8640.0655000000006</v>
      </c>
      <c r="Z82" s="99">
        <f>IF($N82="Equal",IF(AND(Z$11&gt;$K82,EOMONTH($M82,0)&gt;=Z$11),($F82-$O82)/$L82,0),IFERROR(($F82-$O82)*INDEX('S-Curve'!$C$3:$AM$39,MATCH('Development Costs'!$L82,'S-Curve'!$C$3:$C$39,0),MATCH(DATEDIF('Development Costs'!$K82,'Development Costs'!Z$11,"m")+1,'S-Curve'!$C$3:$AM$3,0)),0))</f>
        <v>11520.087333333335</v>
      </c>
      <c r="AA82" s="99">
        <f>IF($N82="Equal",IF(AND(AA$11&gt;$K82,EOMONTH($M82,0)&gt;=AA$11),($F82-$O82)/$L82,0),IFERROR(($F82-$O82)*INDEX('S-Curve'!$C$3:$AM$39,MATCH('Development Costs'!$L82,'S-Curve'!$C$3:$C$39,0),MATCH(DATEDIF('Development Costs'!$K82,'Development Costs'!AA$11,"m")+1,'S-Curve'!$C$3:$AM$3,0)),0))</f>
        <v>17280.131000000001</v>
      </c>
      <c r="AB82" s="99">
        <f>IF($N82="Equal",IF(AND(AB$11&gt;$K82,EOMONTH($M82,0)&gt;=AB$11),($F82-$O82)/$L82,0),IFERROR(($F82-$O82)*INDEX('S-Curve'!$C$3:$AM$39,MATCH('Development Costs'!$L82,'S-Curve'!$C$3:$C$39,0),MATCH(DATEDIF('Development Costs'!$K82,'Development Costs'!AB$11,"m")+1,'S-Curve'!$C$3:$AM$3,0)),0))</f>
        <v>20160.152833333337</v>
      </c>
      <c r="AC82" s="99">
        <f>IF($N82="Equal",IF(AND(AC$11&gt;$K82,EOMONTH($M82,0)&gt;=AC$11),($F82-$O82)/$L82,0),IFERROR(($F82-$O82)*INDEX('S-Curve'!$C$3:$AM$39,MATCH('Development Costs'!$L82,'S-Curve'!$C$3:$C$39,0),MATCH(DATEDIF('Development Costs'!$K82,'Development Costs'!AC$11,"m")+1,'S-Curve'!$C$3:$AM$3,0)),0))</f>
        <v>20160.152833333337</v>
      </c>
      <c r="AD82" s="99">
        <f>IF($N82="Equal",IF(AND(AD$11&gt;$K82,EOMONTH($M82,0)&gt;=AD$11),($F82-$O82)/$L82,0),IFERROR(($F82-$O82)*INDEX('S-Curve'!$C$3:$AM$39,MATCH('Development Costs'!$L82,'S-Curve'!$C$3:$C$39,0),MATCH(DATEDIF('Development Costs'!$K82,'Development Costs'!AD$11,"m")+1,'S-Curve'!$C$3:$AM$3,0)),0))</f>
        <v>23040.17466666667</v>
      </c>
      <c r="AE82" s="99">
        <f>IF($N82="Equal",IF(AND(AE$11&gt;$K82,EOMONTH($M82,0)&gt;=AE$11),($F82-$O82)/$L82,0),IFERROR(($F82-$O82)*INDEX('S-Curve'!$C$3:$AM$39,MATCH('Development Costs'!$L82,'S-Curve'!$C$3:$C$39,0),MATCH(DATEDIF('Development Costs'!$K82,'Development Costs'!AE$11,"m")+1,'S-Curve'!$C$3:$AM$3,0)),0))</f>
        <v>23040.17466666667</v>
      </c>
      <c r="AF82" s="99">
        <f>IF($N82="Equal",IF(AND(AF$11&gt;$K82,EOMONTH($M82,0)&gt;=AF$11),($F82-$O82)/$L82,0),IFERROR(($F82-$O82)*INDEX('S-Curve'!$C$3:$AM$39,MATCH('Development Costs'!$L82,'S-Curve'!$C$3:$C$39,0),MATCH(DATEDIF('Development Costs'!$K82,'Development Costs'!AF$11,"m")+1,'S-Curve'!$C$3:$AM$3,0)),0))</f>
        <v>20160.152833333337</v>
      </c>
      <c r="AG82" s="99">
        <f>IF($N82="Equal",IF(AND(AG$11&gt;$K82,EOMONTH($M82,0)&gt;=AG$11),($F82-$O82)/$L82,0),IFERROR(($F82-$O82)*INDEX('S-Curve'!$C$3:$AM$39,MATCH('Development Costs'!$L82,'S-Curve'!$C$3:$C$39,0),MATCH(DATEDIF('Development Costs'!$K82,'Development Costs'!AG$11,"m")+1,'S-Curve'!$C$3:$AM$3,0)),0))</f>
        <v>17280.131000000001</v>
      </c>
      <c r="AH82" s="99">
        <f>IF($N82="Equal",IF(AND(AH$11&gt;$K82,EOMONTH($M82,0)&gt;=AH$11),($F82-$O82)/$L82,0),IFERROR(($F82-$O82)*INDEX('S-Curve'!$C$3:$AM$39,MATCH('Development Costs'!$L82,'S-Curve'!$C$3:$C$39,0),MATCH(DATEDIF('Development Costs'!$K82,'Development Costs'!AH$11,"m")+1,'S-Curve'!$C$3:$AM$3,0)),0))</f>
        <v>17280.131000000001</v>
      </c>
      <c r="AI82" s="99">
        <f>IF($N82="Equal",IF(AND(AI$11&gt;$K82,EOMONTH($M82,0)&gt;=AI$11),($F82-$O82)/$L82,0),IFERROR(($F82-$O82)*INDEX('S-Curve'!$C$3:$AM$39,MATCH('Development Costs'!$L82,'S-Curve'!$C$3:$C$39,0),MATCH(DATEDIF('Development Costs'!$K82,'Development Costs'!AI$11,"m")+1,'S-Curve'!$C$3:$AM$3,0)),0))</f>
        <v>14400.109166666669</v>
      </c>
      <c r="AJ82" s="99">
        <f>IF($N82="Equal",IF(AND(AJ$11&gt;$K82,EOMONTH($M82,0)&gt;=AJ$11),($F82-$O82)/$L82,0),IFERROR(($F82-$O82)*INDEX('S-Curve'!$C$3:$AM$39,MATCH('Development Costs'!$L82,'S-Curve'!$C$3:$C$39,0),MATCH(DATEDIF('Development Costs'!$K82,'Development Costs'!AJ$11,"m")+1,'S-Curve'!$C$3:$AM$3,0)),0))</f>
        <v>14400.109166666669</v>
      </c>
      <c r="AK82" s="99">
        <f>IF($N82="Equal",IF(AND(AK$11&gt;$K82,EOMONTH($M82,0)&gt;=AK$11),($F82-$O82)/$L82,0),IFERROR(($F82-$O82)*INDEX('S-Curve'!$C$3:$AM$39,MATCH('Development Costs'!$L82,'S-Curve'!$C$3:$C$39,0),MATCH(DATEDIF('Development Costs'!$K82,'Development Costs'!AK$11,"m")+1,'S-Curve'!$C$3:$AM$3,0)),0))</f>
        <v>8640.0655000000006</v>
      </c>
      <c r="AL82" s="99">
        <f>IF($N82="Equal",IF(AND(AL$11&gt;$K82,EOMONTH($M82,0)&gt;=AL$11),($F82-$O82)/$L82,0),IFERROR(($F82-$O82)*INDEX('S-Curve'!$C$3:$AM$39,MATCH('Development Costs'!$L82,'S-Curve'!$C$3:$C$39,0),MATCH(DATEDIF('Development Costs'!$K82,'Development Costs'!AL$11,"m")+1,'S-Curve'!$C$3:$AM$3,0)),0))</f>
        <v>8640.0655000000006</v>
      </c>
      <c r="AM82" s="99">
        <f>IF($N82="Equal",IF(AND(AM$11&gt;$K82,EOMONTH($M82,0)&gt;=AM$11),($F82-$O82)/$L82,0),IFERROR(($F82-$O82)*INDEX('S-Curve'!$C$3:$AM$39,MATCH('Development Costs'!$L82,'S-Curve'!$C$3:$C$39,0),MATCH(DATEDIF('Development Costs'!$K82,'Development Costs'!AM$11,"m")+1,'S-Curve'!$C$3:$AM$3,0)),0))</f>
        <v>5760.0436666666674</v>
      </c>
      <c r="AN82" s="99">
        <f>IF($N82="Equal",IF(AND(AN$11&gt;$K82,EOMONTH($M82,0)&gt;=AN$11),($F82-$O82)/$L82,0),IFERROR(($F82-$O82)*INDEX('S-Curve'!$C$3:$AM$39,MATCH('Development Costs'!$L82,'S-Curve'!$C$3:$C$39,0),MATCH(DATEDIF('Development Costs'!$K82,'Development Costs'!AN$11,"m")+1,'S-Curve'!$C$3:$AM$3,0)),0))</f>
        <v>28800.218333333338</v>
      </c>
      <c r="AO82" s="99">
        <f>IF($N82="Equal",IF(AND(AO$11&gt;$K82,EOMONTH($M82,0)&gt;=AO$11),($F82-$O82)/$L82,0),IFERROR(($F82-$O82)*INDEX('S-Curve'!$C$3:$AM$39,MATCH('Development Costs'!$L82,'S-Curve'!$C$3:$C$39,0),MATCH(DATEDIF('Development Costs'!$K82,'Development Costs'!AO$11,"m")+1,'S-Curve'!$C$3:$AM$3,0)),0))</f>
        <v>0</v>
      </c>
      <c r="AP82" s="99">
        <f>IF($N82="Equal",IF(AND(AP$11&gt;$K82,EOMONTH($M82,0)&gt;=AP$11),($F82-$O82)/$L82,0),IFERROR(($F82-$O82)*INDEX('S-Curve'!$C$3:$AM$39,MATCH('Development Costs'!$L82,'S-Curve'!$C$3:$C$39,0),MATCH(DATEDIF('Development Costs'!$K82,'Development Costs'!AP$11,"m")+1,'S-Curve'!$C$3:$AM$3,0)),0))</f>
        <v>0</v>
      </c>
      <c r="AQ82" s="99">
        <f>IF($N82="Equal",IF(AND(AQ$11&gt;$K82,EOMONTH($M82,0)&gt;=AQ$11),($F82-$O82)/$L82,0),IFERROR(($F82-$O82)*INDEX('S-Curve'!$C$3:$AM$39,MATCH('Development Costs'!$L82,'S-Curve'!$C$3:$C$39,0),MATCH(DATEDIF('Development Costs'!$K82,'Development Costs'!AQ$11,"m")+1,'S-Curve'!$C$3:$AM$3,0)),0))</f>
        <v>0</v>
      </c>
      <c r="AR82" s="99">
        <f>IF($N82="Equal",IF(AND(AR$11&gt;$K82,EOMONTH($M82,0)&gt;=AR$11),($F82-$O82)/$L82,0),IFERROR(($F82-$O82)*INDEX('S-Curve'!$C$3:$AM$39,MATCH('Development Costs'!$L82,'S-Curve'!$C$3:$C$39,0),MATCH(DATEDIF('Development Costs'!$K82,'Development Costs'!AR$11,"m")+1,'S-Curve'!$C$3:$AM$3,0)),0))</f>
        <v>0</v>
      </c>
      <c r="AS82" s="99">
        <f>IF($N82="Equal",IF(AND(AS$11&gt;$K82,EOMONTH($M82,0)&gt;=AS$11),($F82-$O82)/$L82,0),IFERROR(($F82-$O82)*INDEX('S-Curve'!$C$3:$AM$39,MATCH('Development Costs'!$L82,'S-Curve'!$C$3:$C$39,0),MATCH(DATEDIF('Development Costs'!$K82,'Development Costs'!AS$11,"m")+1,'S-Curve'!$C$3:$AM$3,0)),0))</f>
        <v>0</v>
      </c>
      <c r="AT82" s="99">
        <f>IF($N82="Equal",IF(AND(AT$11&gt;$K82,EOMONTH($M82,0)&gt;=AT$11),($F82-$O82)/$L82,0),IFERROR(($F82-$O82)*INDEX('S-Curve'!$C$3:$AM$39,MATCH('Development Costs'!$L82,'S-Curve'!$C$3:$C$39,0),MATCH(DATEDIF('Development Costs'!$K82,'Development Costs'!AT$11,"m")+1,'S-Curve'!$C$3:$AM$3,0)),0))</f>
        <v>0</v>
      </c>
      <c r="AU82" s="99">
        <f>IF($N82="Equal",IF(AND(AU$11&gt;$K82,EOMONTH($M82,0)&gt;=AU$11),($F82-$O82)/$L82,0),IFERROR(($F82-$O82)*INDEX('S-Curve'!$C$3:$AM$39,MATCH('Development Costs'!$L82,'S-Curve'!$C$3:$C$39,0),MATCH(DATEDIF('Development Costs'!$K82,'Development Costs'!AU$11,"m")+1,'S-Curve'!$C$3:$AM$3,0)),0))</f>
        <v>0</v>
      </c>
      <c r="AV82" s="99">
        <f>IF($N82="Equal",IF(AND(AV$11&gt;$K82,EOMONTH($M82,0)&gt;=AV$11),($F82-$O82)/$L82,0),IFERROR(($F82-$O82)*INDEX('S-Curve'!$C$3:$AM$39,MATCH('Development Costs'!$L82,'S-Curve'!$C$3:$C$39,0),MATCH(DATEDIF('Development Costs'!$K82,'Development Costs'!AV$11,"m")+1,'S-Curve'!$C$3:$AM$3,0)),0))</f>
        <v>0</v>
      </c>
      <c r="AW82" s="99">
        <f>IF($N82="Equal",IF(AND(AW$11&gt;$K82,EOMONTH($M82,0)&gt;=AW$11),($F82-$O82)/$L82,0),IFERROR(($F82-$O82)*INDEX('S-Curve'!$C$3:$AM$39,MATCH('Development Costs'!$L82,'S-Curve'!$C$3:$C$39,0),MATCH(DATEDIF('Development Costs'!$K82,'Development Costs'!AW$11,"m")+1,'S-Curve'!$C$3:$AM$3,0)),0))</f>
        <v>0</v>
      </c>
      <c r="AX82" s="99">
        <f>IF($N82="Equal",IF(AND(AX$11&gt;$K82,EOMONTH($M82,0)&gt;=AX$11),($F82-$O82)/$L82,0),IFERROR(($F82-$O82)*INDEX('S-Curve'!$C$3:$AM$39,MATCH('Development Costs'!$L82,'S-Curve'!$C$3:$C$39,0),MATCH(DATEDIF('Development Costs'!$K82,'Development Costs'!AX$11,"m")+1,'S-Curve'!$C$3:$AM$3,0)),0))</f>
        <v>0</v>
      </c>
      <c r="AY82" s="99">
        <f>IF($N82="Equal",IF(AND(AY$11&gt;$K82,EOMONTH($M82,0)&gt;=AY$11),($F82-$O82)/$L82,0),IFERROR(($F82-$O82)*INDEX('S-Curve'!$C$3:$AM$39,MATCH('Development Costs'!$L82,'S-Curve'!$C$3:$C$39,0),MATCH(DATEDIF('Development Costs'!$K82,'Development Costs'!AY$11,"m")+1,'S-Curve'!$C$3:$AM$3,0)),0))</f>
        <v>0</v>
      </c>
      <c r="AZ82" s="99">
        <f>IF($N82="Equal",IF(AND(AZ$11&gt;$K82,EOMONTH($M82,0)&gt;=AZ$11),($F82-$O82)/$L82,0),IFERROR(($F82-$O82)*INDEX('S-Curve'!$C$3:$AM$39,MATCH('Development Costs'!$L82,'S-Curve'!$C$3:$C$39,0),MATCH(DATEDIF('Development Costs'!$K82,'Development Costs'!AZ$11,"m")+1,'S-Curve'!$C$3:$AM$3,0)),0))</f>
        <v>0</v>
      </c>
      <c r="BA82" s="99">
        <f>IF($N82="Equal",IF(AND(BA$11&gt;$K82,EOMONTH($M82,0)&gt;=BA$11),($F82-$O82)/$L82,0),IFERROR(($F82-$O82)*INDEX('S-Curve'!$C$3:$AM$39,MATCH('Development Costs'!$L82,'S-Curve'!$C$3:$C$39,0),MATCH(DATEDIF('Development Costs'!$K82,'Development Costs'!BA$11,"m")+1,'S-Curve'!$C$3:$AM$3,0)),0))</f>
        <v>0</v>
      </c>
      <c r="BB82" s="99">
        <f>IF($N82="Equal",IF(AND(BB$11&gt;$K82,EOMONTH($M82,0)&gt;=BB$11),($F82-$O82)/$L82,0),IFERROR(($F82-$O82)*INDEX('S-Curve'!$C$3:$AM$39,MATCH('Development Costs'!$L82,'S-Curve'!$C$3:$C$39,0),MATCH(DATEDIF('Development Costs'!$K82,'Development Costs'!BB$11,"m")+1,'S-Curve'!$C$3:$AM$3,0)),0))</f>
        <v>0</v>
      </c>
      <c r="BC82" s="99">
        <f>IF($N82="Equal",IF(AND(BC$11&gt;$K82,EOMONTH($M82,0)&gt;=BC$11),($F82-$O82)/$L82,0),IFERROR(($F82-$O82)*INDEX('S-Curve'!$C$3:$AM$39,MATCH('Development Costs'!$L82,'S-Curve'!$C$3:$C$39,0),MATCH(DATEDIF('Development Costs'!$K82,'Development Costs'!BC$11,"m")+1,'S-Curve'!$C$3:$AM$3,0)),0))</f>
        <v>0</v>
      </c>
      <c r="BD82" s="99">
        <f>IF($N82="Equal",IF(AND(BD$11&gt;$K82,EOMONTH($M82,0)&gt;=BD$11),($F82-$O82)/$L82,0),IFERROR(($F82-$O82)*INDEX('S-Curve'!$C$3:$AM$39,MATCH('Development Costs'!$L82,'S-Curve'!$C$3:$C$39,0),MATCH(DATEDIF('Development Costs'!$K82,'Development Costs'!BD$11,"m")+1,'S-Curve'!$C$3:$AM$3,0)),0))</f>
        <v>0</v>
      </c>
      <c r="BE82" s="99">
        <f>IF($N82="Equal",IF(AND(BE$11&gt;$K82,EOMONTH($M82,0)&gt;=BE$11),($F82-$O82)/$L82,0),IFERROR(($F82-$O82)*INDEX('S-Curve'!$C$3:$AM$39,MATCH('Development Costs'!$L82,'S-Curve'!$C$3:$C$39,0),MATCH(DATEDIF('Development Costs'!$K82,'Development Costs'!BE$11,"m")+1,'S-Curve'!$C$3:$AM$3,0)),0))</f>
        <v>0</v>
      </c>
      <c r="BF82" s="99">
        <f>IF($N82="Equal",IF(AND(BF$11&gt;$K82,EOMONTH($M82,0)&gt;=BF$11),($F82-$O82)/$L82,0),IFERROR(($F82-$O82)*INDEX('S-Curve'!$C$3:$AM$39,MATCH('Development Costs'!$L82,'S-Curve'!$C$3:$C$39,0),MATCH(DATEDIF('Development Costs'!$K82,'Development Costs'!BF$11,"m")+1,'S-Curve'!$C$3:$AM$3,0)),0))</f>
        <v>0</v>
      </c>
      <c r="BG82" s="99">
        <f>IF($N82="Equal",IF(AND(BG$11&gt;$K82,EOMONTH($M82,0)&gt;=BG$11),($F82-$O82)/$L82,0),IFERROR(($F82-$O82)*INDEX('S-Curve'!$C$3:$AM$39,MATCH('Development Costs'!$L82,'S-Curve'!$C$3:$C$39,0),MATCH(DATEDIF('Development Costs'!$K82,'Development Costs'!BG$11,"m")+1,'S-Curve'!$C$3:$AM$3,0)),0))</f>
        <v>0</v>
      </c>
      <c r="BH82" s="99">
        <f>IF($N82="Equal",IF(AND(BH$11&gt;$K82,EOMONTH($M82,0)&gt;=BH$11),($F82-$O82)/$L82,0),IFERROR(($F82-$O82)*INDEX('S-Curve'!$C$3:$AM$39,MATCH('Development Costs'!$L82,'S-Curve'!$C$3:$C$39,0),MATCH(DATEDIF('Development Costs'!$K82,'Development Costs'!BH$11,"m")+1,'S-Curve'!$C$3:$AM$3,0)),0))</f>
        <v>0</v>
      </c>
      <c r="BI82" s="99">
        <f>IF($N82="Equal",IF(AND(BI$11&gt;$K82,EOMONTH($M82,0)&gt;=BI$11),($F82-$O82)/$L82,0),IFERROR(($F82-$O82)*INDEX('S-Curve'!$C$3:$AM$39,MATCH('Development Costs'!$L82,'S-Curve'!$C$3:$C$39,0),MATCH(DATEDIF('Development Costs'!$K82,'Development Costs'!BI$11,"m")+1,'S-Curve'!$C$3:$AM$3,0)),0))</f>
        <v>0</v>
      </c>
      <c r="BJ82" s="99">
        <f>IF($N82="Equal",IF(AND(BJ$11&gt;$K82,EOMONTH($M82,0)&gt;=BJ$11),($F82-$O82)/$L82,0),IFERROR(($F82-$O82)*INDEX('S-Curve'!$C$3:$AM$39,MATCH('Development Costs'!$L82,'S-Curve'!$C$3:$C$39,0),MATCH(DATEDIF('Development Costs'!$K82,'Development Costs'!BJ$11,"m")+1,'S-Curve'!$C$3:$AM$3,0)),0))</f>
        <v>0</v>
      </c>
      <c r="BK82" s="99">
        <f>IF($N82="Equal",IF(AND(BK$11&gt;$K82,EOMONTH($M82,0)&gt;=BK$11),($F82-$O82)/$L82,0),IFERROR(($F82-$O82)*INDEX('S-Curve'!$C$3:$AM$39,MATCH('Development Costs'!$L82,'S-Curve'!$C$3:$C$39,0),MATCH(DATEDIF('Development Costs'!$K82,'Development Costs'!BK$11,"m")+1,'S-Curve'!$C$3:$AM$3,0)),0))</f>
        <v>0</v>
      </c>
      <c r="BL82" s="99">
        <f>IF($N82="Equal",IF(AND(BL$11&gt;$K82,EOMONTH($M82,0)&gt;=BL$11),($F82-$O82)/$L82,0),IFERROR(($F82-$O82)*INDEX('S-Curve'!$C$3:$AM$39,MATCH('Development Costs'!$L82,'S-Curve'!$C$3:$C$39,0),MATCH(DATEDIF('Development Costs'!$K82,'Development Costs'!BL$11,"m")+1,'S-Curve'!$C$3:$AM$3,0)),0))</f>
        <v>0</v>
      </c>
      <c r="BM82" s="99">
        <f>IF($N82="Equal",IF(AND(BM$11&gt;$K82,EOMONTH($M82,0)&gt;=BM$11),($F82-$O82)/$L82,0),IFERROR(($F82-$O82)*INDEX('S-Curve'!$C$3:$AM$39,MATCH('Development Costs'!$L82,'S-Curve'!$C$3:$C$39,0),MATCH(DATEDIF('Development Costs'!$K82,'Development Costs'!BM$11,"m")+1,'S-Curve'!$C$3:$AM$3,0)),0))</f>
        <v>0</v>
      </c>
      <c r="BN82" s="99">
        <f>IF($N82="Equal",IF(AND(BN$11&gt;$K82,EOMONTH($M82,0)&gt;=BN$11),($F82-$O82)/$L82,0),IFERROR(($F82-$O82)*INDEX('S-Curve'!$C$3:$AM$39,MATCH('Development Costs'!$L82,'S-Curve'!$C$3:$C$39,0),MATCH(DATEDIF('Development Costs'!$K82,'Development Costs'!BN$11,"m")+1,'S-Curve'!$C$3:$AM$3,0)),0))</f>
        <v>0</v>
      </c>
      <c r="BO82" s="99">
        <f>IF($N82="Equal",IF(AND(BO$11&gt;$K82,EOMONTH($M82,0)&gt;=BO$11),($F82-$O82)/$L82,0),IFERROR(($F82-$O82)*INDEX('S-Curve'!$C$3:$AM$39,MATCH('Development Costs'!$L82,'S-Curve'!$C$3:$C$39,0),MATCH(DATEDIF('Development Costs'!$K82,'Development Costs'!BO$11,"m")+1,'S-Curve'!$C$3:$AM$3,0)),0))</f>
        <v>0</v>
      </c>
      <c r="BP82" s="99">
        <f>IF($N82="Equal",IF(AND(BP$11&gt;$K82,EOMONTH($M82,0)&gt;=BP$11),($F82-$O82)/$L82,0),IFERROR(($F82-$O82)*INDEX('S-Curve'!$C$3:$AM$39,MATCH('Development Costs'!$L82,'S-Curve'!$C$3:$C$39,0),MATCH(DATEDIF('Development Costs'!$K82,'Development Costs'!BP$11,"m")+1,'S-Curve'!$C$3:$AM$3,0)),0))</f>
        <v>0</v>
      </c>
      <c r="BQ82" s="99">
        <f>IF($N82="Equal",IF(AND(BQ$11&gt;$K82,EOMONTH($M82,0)&gt;=BQ$11),($F82-$O82)/$L82,0),IFERROR(($F82-$O82)*INDEX('S-Curve'!$C$3:$AM$39,MATCH('Development Costs'!$L82,'S-Curve'!$C$3:$C$39,0),MATCH(DATEDIF('Development Costs'!$K82,'Development Costs'!BQ$11,"m")+1,'S-Curve'!$C$3:$AM$3,0)),0))</f>
        <v>0</v>
      </c>
      <c r="BR82" s="99">
        <f>IF($N82="Equal",IF(AND(BR$11&gt;$K82,EOMONTH($M82,0)&gt;=BR$11),($F82-$O82)/$L82,0),IFERROR(($F82-$O82)*INDEX('S-Curve'!$C$3:$AM$39,MATCH('Development Costs'!$L82,'S-Curve'!$C$3:$C$39,0),MATCH(DATEDIF('Development Costs'!$K82,'Development Costs'!BR$11,"m")+1,'S-Curve'!$C$3:$AM$3,0)),0))</f>
        <v>0</v>
      </c>
      <c r="BS82" s="99">
        <f>IF($N82="Equal",IF(AND(BS$11&gt;$K82,EOMONTH($M82,0)&gt;=BS$11),($F82-$O82)/$L82,0),IFERROR(($F82-$O82)*INDEX('S-Curve'!$C$3:$AM$39,MATCH('Development Costs'!$L82,'S-Curve'!$C$3:$C$39,0),MATCH(DATEDIF('Development Costs'!$K82,'Development Costs'!BS$11,"m")+1,'S-Curve'!$C$3:$AM$3,0)),0))</f>
        <v>0</v>
      </c>
      <c r="BT82" s="99">
        <f>IF($N82="Equal",IF(AND(BT$11&gt;$K82,EOMONTH($M82,0)&gt;=BT$11),($F82-$O82)/$L82,0),IFERROR(($F82-$O82)*INDEX('S-Curve'!$C$3:$AM$39,MATCH('Development Costs'!$L82,'S-Curve'!$C$3:$C$39,0),MATCH(DATEDIF('Development Costs'!$K82,'Development Costs'!BT$11,"m")+1,'S-Curve'!$C$3:$AM$3,0)),0))</f>
        <v>0</v>
      </c>
      <c r="BU82" s="99">
        <f>IF($N82="Equal",IF(AND(BU$11&gt;$K82,EOMONTH($M82,0)&gt;=BU$11),($F82-$O82)/$L82,0),IFERROR(($F82-$O82)*INDEX('S-Curve'!$C$3:$AM$39,MATCH('Development Costs'!$L82,'S-Curve'!$C$3:$C$39,0),MATCH(DATEDIF('Development Costs'!$K82,'Development Costs'!BU$11,"m")+1,'S-Curve'!$C$3:$AM$3,0)),0))</f>
        <v>0</v>
      </c>
      <c r="BV82" s="99">
        <f>IF($N82="Equal",IF(AND(BV$11&gt;$K82,EOMONTH($M82,0)&gt;=BV$11),($F82-$O82)/$L82,0),IFERROR(($F82-$O82)*INDEX('S-Curve'!$C$3:$AM$39,MATCH('Development Costs'!$L82,'S-Curve'!$C$3:$C$39,0),MATCH(DATEDIF('Development Costs'!$K82,'Development Costs'!BV$11,"m")+1,'S-Curve'!$C$3:$AM$3,0)),0))</f>
        <v>0</v>
      </c>
      <c r="BW82" s="99">
        <f>IF($N82="Equal",IF(AND(BW$11&gt;$K82,EOMONTH($M82,0)&gt;=BW$11),($F82-$O82)/$L82,0),IFERROR(($F82-$O82)*INDEX('S-Curve'!$C$3:$AM$39,MATCH('Development Costs'!$L82,'S-Curve'!$C$3:$C$39,0),MATCH(DATEDIF('Development Costs'!$K82,'Development Costs'!BW$11,"m")+1,'S-Curve'!$C$3:$AM$3,0)),0))</f>
        <v>0</v>
      </c>
      <c r="BX82" s="99">
        <f>IF($N82="Equal",IF(AND(BX$11&gt;$K82,EOMONTH($M82,0)&gt;=BX$11),($F82-$O82)/$L82,0),IFERROR(($F82-$O82)*INDEX('S-Curve'!$C$3:$AM$39,MATCH('Development Costs'!$L82,'S-Curve'!$C$3:$C$39,0),MATCH(DATEDIF('Development Costs'!$K82,'Development Costs'!BX$11,"m")+1,'S-Curve'!$C$3:$AM$3,0)),0))</f>
        <v>0</v>
      </c>
      <c r="BY82" s="99">
        <f>IF($N82="Equal",IF(AND(BY$11&gt;$K82,EOMONTH($M82,0)&gt;=BY$11),($F82-$O82)/$L82,0),IFERROR(($F82-$O82)*INDEX('S-Curve'!$C$3:$AM$39,MATCH('Development Costs'!$L82,'S-Curve'!$C$3:$C$39,0),MATCH(DATEDIF('Development Costs'!$K82,'Development Costs'!BY$11,"m")+1,'S-Curve'!$C$3:$AM$3,0)),0))</f>
        <v>0</v>
      </c>
      <c r="BZ82" s="99">
        <f>IF($N82="Equal",IF(AND(BZ$11&gt;$K82,EOMONTH($M82,0)&gt;=BZ$11),($F82-$O82)/$L82,0),IFERROR(($F82-$O82)*INDEX('S-Curve'!$C$3:$AM$39,MATCH('Development Costs'!$L82,'S-Curve'!$C$3:$C$39,0),MATCH(DATEDIF('Development Costs'!$K82,'Development Costs'!BZ$11,"m")+1,'S-Curve'!$C$3:$AM$3,0)),0))</f>
        <v>0</v>
      </c>
      <c r="CA82" s="99">
        <f>IF($N82="Equal",IF(AND(CA$11&gt;$K82,EOMONTH($M82,0)&gt;=CA$11),($F82-$O82)/$L82,0),IFERROR(($F82-$O82)*INDEX('S-Curve'!$C$3:$AM$39,MATCH('Development Costs'!$L82,'S-Curve'!$C$3:$C$39,0),MATCH(DATEDIF('Development Costs'!$K82,'Development Costs'!CA$11,"m")+1,'S-Curve'!$C$3:$AM$3,0)),0))</f>
        <v>0</v>
      </c>
      <c r="CB82" s="99">
        <f>IF($N82="Equal",IF(AND(CB$11&gt;$K82,EOMONTH($M82,0)&gt;=CB$11),($F82-$O82)/$L82,0),IFERROR(($F82-$O82)*INDEX('S-Curve'!$C$3:$AM$39,MATCH('Development Costs'!$L82,'S-Curve'!$C$3:$C$39,0),MATCH(DATEDIF('Development Costs'!$K82,'Development Costs'!CB$11,"m")+1,'S-Curve'!$C$3:$AM$3,0)),0))</f>
        <v>0</v>
      </c>
      <c r="CC82" s="99">
        <f>IF($N82="Equal",IF(AND(CC$11&gt;$K82,EOMONTH($M82,0)&gt;=CC$11),($F82-$O82)/$L82,0),IFERROR(($F82-$O82)*INDEX('S-Curve'!$C$3:$AM$39,MATCH('Development Costs'!$L82,'S-Curve'!$C$3:$C$39,0),MATCH(DATEDIF('Development Costs'!$K82,'Development Costs'!CC$11,"m")+1,'S-Curve'!$C$3:$AM$3,0)),0))</f>
        <v>0</v>
      </c>
      <c r="CD82" s="99">
        <f>IF($N82="Equal",IF(AND(CD$11&gt;$K82,EOMONTH($M82,0)&gt;=CD$11),($F82-$O82)/$L82,0),IFERROR(($F82-$O82)*INDEX('S-Curve'!$C$3:$AM$39,MATCH('Development Costs'!$L82,'S-Curve'!$C$3:$C$39,0),MATCH(DATEDIF('Development Costs'!$K82,'Development Costs'!CD$11,"m")+1,'S-Curve'!$C$3:$AM$3,0)),0))</f>
        <v>0</v>
      </c>
      <c r="CE82" s="99">
        <f>IF($N82="Equal",IF(AND(CE$11&gt;$K82,EOMONTH($M82,0)&gt;=CE$11),($F82-$O82)/$L82,0),IFERROR(($F82-$O82)*INDEX('S-Curve'!$C$3:$AM$39,MATCH('Development Costs'!$L82,'S-Curve'!$C$3:$C$39,0),MATCH(DATEDIF('Development Costs'!$K82,'Development Costs'!CE$11,"m")+1,'S-Curve'!$C$3:$AM$3,0)),0))</f>
        <v>0</v>
      </c>
      <c r="CF82" s="99">
        <f>IF($N82="Equal",IF(AND(CF$11&gt;$K82,EOMONTH($M82,0)&gt;=CF$11),($F82-$O82)/$L82,0),IFERROR(($F82-$O82)*INDEX('S-Curve'!$C$3:$AM$39,MATCH('Development Costs'!$L82,'S-Curve'!$C$3:$C$39,0),MATCH(DATEDIF('Development Costs'!$K82,'Development Costs'!CF$11,"m")+1,'S-Curve'!$C$3:$AM$3,0)),0))</f>
        <v>0</v>
      </c>
      <c r="CG82" s="99">
        <f>IF($N82="Equal",IF(AND(CG$11&gt;$K82,EOMONTH($M82,0)&gt;=CG$11),($F82-$O82)/$L82,0),IFERROR(($F82-$O82)*INDEX('S-Curve'!$C$3:$AM$39,MATCH('Development Costs'!$L82,'S-Curve'!$C$3:$C$39,0),MATCH(DATEDIF('Development Costs'!$K82,'Development Costs'!CG$11,"m")+1,'S-Curve'!$C$3:$AM$3,0)),0))</f>
        <v>0</v>
      </c>
      <c r="CH82" s="99">
        <f>IF($N82="Equal",IF(AND(CH$11&gt;$K82,EOMONTH($M82,0)&gt;=CH$11),($F82-$O82)/$L82,0),IFERROR(($F82-$O82)*INDEX('S-Curve'!$C$3:$AM$39,MATCH('Development Costs'!$L82,'S-Curve'!$C$3:$C$39,0),MATCH(DATEDIF('Development Costs'!$K82,'Development Costs'!CH$11,"m")+1,'S-Curve'!$C$3:$AM$3,0)),0))</f>
        <v>0</v>
      </c>
      <c r="CI82" s="99">
        <f>IF($N82="Equal",IF(AND(CI$11&gt;$K82,EOMONTH($M82,0)&gt;=CI$11),($F82-$O82)/$L82,0),IFERROR(($F82-$O82)*INDEX('S-Curve'!$C$3:$AM$39,MATCH('Development Costs'!$L82,'S-Curve'!$C$3:$C$39,0),MATCH(DATEDIF('Development Costs'!$K82,'Development Costs'!CI$11,"m")+1,'S-Curve'!$C$3:$AM$3,0)),0))</f>
        <v>0</v>
      </c>
      <c r="CJ82" s="99">
        <f>IF($N82="Equal",IF(AND(CJ$11&gt;$K82,EOMONTH($M82,0)&gt;=CJ$11),($F82-$O82)/$L82,0),IFERROR(($F82-$O82)*INDEX('S-Curve'!$C$3:$AM$39,MATCH('Development Costs'!$L82,'S-Curve'!$C$3:$C$39,0),MATCH(DATEDIF('Development Costs'!$K82,'Development Costs'!CJ$11,"m")+1,'S-Curve'!$C$3:$AM$3,0)),0))</f>
        <v>0</v>
      </c>
      <c r="CK82" s="99">
        <f>IF($N82="Equal",IF(AND(CK$11&gt;$K82,EOMONTH($M82,0)&gt;=CK$11),($F82-$O82)/$L82,0),IFERROR(($F82-$O82)*INDEX('S-Curve'!$C$3:$AM$39,MATCH('Development Costs'!$L82,'S-Curve'!$C$3:$C$39,0),MATCH(DATEDIF('Development Costs'!$K82,'Development Costs'!CK$11,"m")+1,'S-Curve'!$C$3:$AM$3,0)),0))</f>
        <v>0</v>
      </c>
      <c r="CL82" s="99">
        <f>IF($N82="Equal",IF(AND(CL$11&gt;$K82,EOMONTH($M82,0)&gt;=CL$11),($F82-$O82)/$L82,0),IFERROR(($F82-$O82)*INDEX('S-Curve'!$C$3:$AM$39,MATCH('Development Costs'!$L82,'S-Curve'!$C$3:$C$39,0),MATCH(DATEDIF('Development Costs'!$K82,'Development Costs'!CL$11,"m")+1,'S-Curve'!$C$3:$AM$3,0)),0))</f>
        <v>0</v>
      </c>
      <c r="CM82" s="99">
        <f>IF($N82="Equal",IF(AND(CM$11&gt;$K82,EOMONTH($M82,0)&gt;=CM$11),($F82-$O82)/$L82,0),IFERROR(($F82-$O82)*INDEX('S-Curve'!$C$3:$AM$39,MATCH('Development Costs'!$L82,'S-Curve'!$C$3:$C$39,0),MATCH(DATEDIF('Development Costs'!$K82,'Development Costs'!CM$11,"m")+1,'S-Curve'!$C$3:$AM$3,0)),0))</f>
        <v>0</v>
      </c>
      <c r="CN82" s="99">
        <f>IF($N82="Equal",IF(AND(CN$11&gt;$K82,EOMONTH($M82,0)&gt;=CN$11),($F82-$O82)/$L82,0),IFERROR(($F82-$O82)*INDEX('S-Curve'!$C$3:$AM$39,MATCH('Development Costs'!$L82,'S-Curve'!$C$3:$C$39,0),MATCH(DATEDIF('Development Costs'!$K82,'Development Costs'!CN$11,"m")+1,'S-Curve'!$C$3:$AM$3,0)),0))</f>
        <v>0</v>
      </c>
      <c r="CO82" s="99">
        <f>IF($N82="Equal",IF(AND(CO$11&gt;$K82,EOMONTH($M82,0)&gt;=CO$11),($F82-$O82)/$L82,0),IFERROR(($F82-$O82)*INDEX('S-Curve'!$C$3:$AM$39,MATCH('Development Costs'!$L82,'S-Curve'!$C$3:$C$39,0),MATCH(DATEDIF('Development Costs'!$K82,'Development Costs'!CO$11,"m")+1,'S-Curve'!$C$3:$AM$3,0)),0))</f>
        <v>0</v>
      </c>
      <c r="CP82" s="99">
        <f>IF($N82="Equal",IF(AND(CP$11&gt;$K82,EOMONTH($M82,0)&gt;=CP$11),($F82-$O82)/$L82,0),IFERROR(($F82-$O82)*INDEX('S-Curve'!$C$3:$AM$39,MATCH('Development Costs'!$L82,'S-Curve'!$C$3:$C$39,0),MATCH(DATEDIF('Development Costs'!$K82,'Development Costs'!CP$11,"m")+1,'S-Curve'!$C$3:$AM$3,0)),0))</f>
        <v>0</v>
      </c>
      <c r="CQ82" s="99">
        <f>IF($N82="Equal",IF(AND(CQ$11&gt;$K82,EOMONTH($M82,0)&gt;=CQ$11),($F82-$O82)/$L82,0),IFERROR(($F82-$O82)*INDEX('S-Curve'!$C$3:$AM$39,MATCH('Development Costs'!$L82,'S-Curve'!$C$3:$C$39,0),MATCH(DATEDIF('Development Costs'!$K82,'Development Costs'!CQ$11,"m")+1,'S-Curve'!$C$3:$AM$3,0)),0))</f>
        <v>0</v>
      </c>
      <c r="CR82" s="99">
        <f>IF($N82="Equal",IF(AND(CR$11&gt;$K82,EOMONTH($M82,0)&gt;=CR$11),($F82-$O82)/$L82,0),IFERROR(($F82-$O82)*INDEX('S-Curve'!$C$3:$AM$39,MATCH('Development Costs'!$L82,'S-Curve'!$C$3:$C$39,0),MATCH(DATEDIF('Development Costs'!$K82,'Development Costs'!CR$11,"m")+1,'S-Curve'!$C$3:$AM$3,0)),0))</f>
        <v>0</v>
      </c>
      <c r="CS82" s="99">
        <f>IF($N82="Equal",IF(AND(CS$11&gt;$K82,EOMONTH($M82,0)&gt;=CS$11),($F82-$O82)/$L82,0),IFERROR(($F82-$O82)*INDEX('S-Curve'!$C$3:$AM$39,MATCH('Development Costs'!$L82,'S-Curve'!$C$3:$C$39,0),MATCH(DATEDIF('Development Costs'!$K82,'Development Costs'!CS$11,"m")+1,'S-Curve'!$C$3:$AM$3,0)),0))</f>
        <v>0</v>
      </c>
      <c r="CT82" s="99">
        <f>IF($N82="Equal",IF(AND(CT$11&gt;$K82,EOMONTH($M82,0)&gt;=CT$11),($F82-$O82)/$L82,0),IFERROR(($F82-$O82)*INDEX('S-Curve'!$C$3:$AM$39,MATCH('Development Costs'!$L82,'S-Curve'!$C$3:$C$39,0),MATCH(DATEDIF('Development Costs'!$K82,'Development Costs'!CT$11,"m")+1,'S-Curve'!$C$3:$AM$3,0)),0))</f>
        <v>0</v>
      </c>
      <c r="CU82" s="99">
        <f>IF($N82="Equal",IF(AND(CU$11&gt;$K82,EOMONTH($M82,0)&gt;=CU$11),($F82-$O82)/$L82,0),IFERROR(($F82-$O82)*INDEX('S-Curve'!$C$3:$AM$39,MATCH('Development Costs'!$L82,'S-Curve'!$C$3:$C$39,0),MATCH(DATEDIF('Development Costs'!$K82,'Development Costs'!CU$11,"m")+1,'S-Curve'!$C$3:$AM$3,0)),0))</f>
        <v>0</v>
      </c>
      <c r="CV82" s="99">
        <f>IF($N82="Equal",IF(AND(CV$11&gt;$K82,EOMONTH($M82,0)&gt;=CV$11),($F82-$O82)/$L82,0),IFERROR(($F82-$O82)*INDEX('S-Curve'!$C$3:$AM$39,MATCH('Development Costs'!$L82,'S-Curve'!$C$3:$C$39,0),MATCH(DATEDIF('Development Costs'!$K82,'Development Costs'!CV$11,"m")+1,'S-Curve'!$C$3:$AM$3,0)),0))</f>
        <v>0</v>
      </c>
      <c r="CW82" s="99">
        <f>IF($N82="Equal",IF(AND(CW$11&gt;$K82,EOMONTH($M82,0)&gt;=CW$11),($F82-$O82)/$L82,0),IFERROR(($F82-$O82)*INDEX('S-Curve'!$C$3:$AM$39,MATCH('Development Costs'!$L82,'S-Curve'!$C$3:$C$39,0),MATCH(DATEDIF('Development Costs'!$K82,'Development Costs'!CW$11,"m")+1,'S-Curve'!$C$3:$AM$3,0)),0))</f>
        <v>0</v>
      </c>
      <c r="CX82" s="99">
        <f>IF($N82="Equal",IF(AND(CX$11&gt;$K82,EOMONTH($M82,0)&gt;=CX$11),($F82-$O82)/$L82,0),IFERROR(($F82-$O82)*INDEX('S-Curve'!$C$3:$AM$39,MATCH('Development Costs'!$L82,'S-Curve'!$C$3:$C$39,0),MATCH(DATEDIF('Development Costs'!$K82,'Development Costs'!CX$11,"m")+1,'S-Curve'!$C$3:$AM$3,0)),0))</f>
        <v>0</v>
      </c>
      <c r="CY82" s="99">
        <f>IF($N82="Equal",IF(AND(CY$11&gt;$K82,EOMONTH($M82,0)&gt;=CY$11),($F82-$O82)/$L82,0),IFERROR(($F82-$O82)*INDEX('S-Curve'!$C$3:$AM$39,MATCH('Development Costs'!$L82,'S-Curve'!$C$3:$C$39,0),MATCH(DATEDIF('Development Costs'!$K82,'Development Costs'!CY$11,"m")+1,'S-Curve'!$C$3:$AM$3,0)),0))</f>
        <v>0</v>
      </c>
      <c r="CZ82" s="99">
        <f>IF($N82="Equal",IF(AND(CZ$11&gt;$K82,EOMONTH($M82,0)&gt;=CZ$11),($F82-$O82)/$L82,0),IFERROR(($F82-$O82)*INDEX('S-Curve'!$C$3:$AM$39,MATCH('Development Costs'!$L82,'S-Curve'!$C$3:$C$39,0),MATCH(DATEDIF('Development Costs'!$K82,'Development Costs'!CZ$11,"m")+1,'S-Curve'!$C$3:$AM$3,0)),0))</f>
        <v>0</v>
      </c>
      <c r="DA82" s="99">
        <f>IF($N82="Equal",IF(AND(DA$11&gt;$K82,EOMONTH($M82,0)&gt;=DA$11),($F82-$O82)/$L82,0),IFERROR(($F82-$O82)*INDEX('S-Curve'!$C$3:$AM$39,MATCH('Development Costs'!$L82,'S-Curve'!$C$3:$C$39,0),MATCH(DATEDIF('Development Costs'!$K82,'Development Costs'!DA$11,"m")+1,'S-Curve'!$C$3:$AM$3,0)),0))</f>
        <v>0</v>
      </c>
      <c r="DB82" s="99">
        <f>IF($N82="Equal",IF(AND(DB$11&gt;$K82,EOMONTH($M82,0)&gt;=DB$11),($F82-$O82)/$L82,0),IFERROR(($F82-$O82)*INDEX('S-Curve'!$C$3:$AM$39,MATCH('Development Costs'!$L82,'S-Curve'!$C$3:$C$39,0),MATCH(DATEDIF('Development Costs'!$K82,'Development Costs'!DB$11,"m")+1,'S-Curve'!$C$3:$AM$3,0)),0))</f>
        <v>0</v>
      </c>
      <c r="DC82" s="99">
        <f>IF($N82="Equal",IF(AND(DC$11&gt;$K82,EOMONTH($M82,0)&gt;=DC$11),($F82-$O82)/$L82,0),IFERROR(($F82-$O82)*INDEX('S-Curve'!$C$3:$AM$39,MATCH('Development Costs'!$L82,'S-Curve'!$C$3:$C$39,0),MATCH(DATEDIF('Development Costs'!$K82,'Development Costs'!DC$11,"m")+1,'S-Curve'!$C$3:$AM$3,0)),0))</f>
        <v>0</v>
      </c>
      <c r="DD82" s="99">
        <f>IF($N82="Equal",IF(AND(DD$11&gt;$K82,EOMONTH($M82,0)&gt;=DD$11),($F82-$O82)/$L82,0),IFERROR(($F82-$O82)*INDEX('S-Curve'!$C$3:$AM$39,MATCH('Development Costs'!$L82,'S-Curve'!$C$3:$C$39,0),MATCH(DATEDIF('Development Costs'!$K82,'Development Costs'!DD$11,"m")+1,'S-Curve'!$C$3:$AM$3,0)),0))</f>
        <v>0</v>
      </c>
      <c r="DE82" s="99">
        <f>IF($N82="Equal",IF(AND(DE$11&gt;$K82,EOMONTH($M82,0)&gt;=DE$11),($F82-$O82)/$L82,0),IFERROR(($F82-$O82)*INDEX('S-Curve'!$C$3:$AM$39,MATCH('Development Costs'!$L82,'S-Curve'!$C$3:$C$39,0),MATCH(DATEDIF('Development Costs'!$K82,'Development Costs'!DE$11,"m")+1,'S-Curve'!$C$3:$AM$3,0)),0))</f>
        <v>0</v>
      </c>
      <c r="DF82" s="99">
        <f>IF($N82="Equal",IF(AND(DF$11&gt;$K82,EOMONTH($M82,0)&gt;=DF$11),($F82-$O82)/$L82,0),IFERROR(($F82-$O82)*INDEX('S-Curve'!$C$3:$AM$39,MATCH('Development Costs'!$L82,'S-Curve'!$C$3:$C$39,0),MATCH(DATEDIF('Development Costs'!$K82,'Development Costs'!DF$11,"m")+1,'S-Curve'!$C$3:$AM$3,0)),0))</f>
        <v>0</v>
      </c>
      <c r="DG82" s="99">
        <f>IF($N82="Equal",IF(AND(DG$11&gt;$K82,EOMONTH($M82,0)&gt;=DG$11),($F82-$O82)/$L82,0),IFERROR(($F82-$O82)*INDEX('S-Curve'!$C$3:$AM$39,MATCH('Development Costs'!$L82,'S-Curve'!$C$3:$C$39,0),MATCH(DATEDIF('Development Costs'!$K82,'Development Costs'!DG$11,"m")+1,'S-Curve'!$C$3:$AM$3,0)),0))</f>
        <v>0</v>
      </c>
      <c r="DH82" s="99">
        <f>IF($N82="Equal",IF(AND(DH$11&gt;$K82,EOMONTH($M82,0)&gt;=DH$11),($F82-$O82)/$L82,0),IFERROR(($F82-$O82)*INDEX('S-Curve'!$C$3:$AM$39,MATCH('Development Costs'!$L82,'S-Curve'!$C$3:$C$39,0),MATCH(DATEDIF('Development Costs'!$K82,'Development Costs'!DH$11,"m")+1,'S-Curve'!$C$3:$AM$3,0)),0))</f>
        <v>0</v>
      </c>
      <c r="DI82" s="99">
        <f>IF($N82="Equal",IF(AND(DI$11&gt;$K82,EOMONTH($M82,0)&gt;=DI$11),($F82-$O82)/$L82,0),IFERROR(($F82-$O82)*INDEX('S-Curve'!$C$3:$AM$39,MATCH('Development Costs'!$L82,'S-Curve'!$C$3:$C$39,0),MATCH(DATEDIF('Development Costs'!$K82,'Development Costs'!DI$11,"m")+1,'S-Curve'!$C$3:$AM$3,0)),0))</f>
        <v>0</v>
      </c>
      <c r="DJ82" s="99">
        <f>IF($N82="Equal",IF(AND(DJ$11&gt;$K82,EOMONTH($M82,0)&gt;=DJ$11),($F82-$O82)/$L82,0),IFERROR(($F82-$O82)*INDEX('S-Curve'!$C$3:$AM$39,MATCH('Development Costs'!$L82,'S-Curve'!$C$3:$C$39,0),MATCH(DATEDIF('Development Costs'!$K82,'Development Costs'!DJ$11,"m")+1,'S-Curve'!$C$3:$AM$3,0)),0))</f>
        <v>0</v>
      </c>
      <c r="DK82" s="99">
        <f>IF($N82="Equal",IF(AND(DK$11&gt;$K82,EOMONTH($M82,0)&gt;=DK$11),($F82-$O82)/$L82,0),IFERROR(($F82-$O82)*INDEX('S-Curve'!$C$3:$AM$39,MATCH('Development Costs'!$L82,'S-Curve'!$C$3:$C$39,0),MATCH(DATEDIF('Development Costs'!$K82,'Development Costs'!DK$11,"m")+1,'S-Curve'!$C$3:$AM$3,0)),0))</f>
        <v>0</v>
      </c>
      <c r="DL82" s="99">
        <f>IF($N82="Equal",IF(AND(DL$11&gt;$K82,EOMONTH($M82,0)&gt;=DL$11),($F82-$O82)/$L82,0),IFERROR(($F82-$O82)*INDEX('S-Curve'!$C$3:$AM$39,MATCH('Development Costs'!$L82,'S-Curve'!$C$3:$C$39,0),MATCH(DATEDIF('Development Costs'!$K82,'Development Costs'!DL$11,"m")+1,'S-Curve'!$C$3:$AM$3,0)),0))</f>
        <v>0</v>
      </c>
      <c r="DM82" s="99">
        <f>IF($N82="Equal",IF(AND(DM$11&gt;$K82,EOMONTH($M82,0)&gt;=DM$11),($F82-$O82)/$L82,0),IFERROR(($F82-$O82)*INDEX('S-Curve'!$C$3:$AM$39,MATCH('Development Costs'!$L82,'S-Curve'!$C$3:$C$39,0),MATCH(DATEDIF('Development Costs'!$K82,'Development Costs'!DM$11,"m")+1,'S-Curve'!$C$3:$AM$3,0)),0))</f>
        <v>0</v>
      </c>
      <c r="DN82" s="99">
        <f>IF($N82="Equal",IF(AND(DN$11&gt;$K82,EOMONTH($M82,0)&gt;=DN$11),($F82-$O82)/$L82,0),IFERROR(($F82-$O82)*INDEX('S-Curve'!$C$3:$AM$39,MATCH('Development Costs'!$L82,'S-Curve'!$C$3:$C$39,0),MATCH(DATEDIF('Development Costs'!$K82,'Development Costs'!DN$11,"m")+1,'S-Curve'!$C$3:$AM$3,0)),0))</f>
        <v>0</v>
      </c>
      <c r="DO82" s="99">
        <f>IF($N82="Equal",IF(AND(DO$11&gt;$K82,EOMONTH($M82,0)&gt;=DO$11),($F82-$O82)/$L82,0),IFERROR(($F82-$O82)*INDEX('S-Curve'!$C$3:$AM$39,MATCH('Development Costs'!$L82,'S-Curve'!$C$3:$C$39,0),MATCH(DATEDIF('Development Costs'!$K82,'Development Costs'!DO$11,"m")+1,'S-Curve'!$C$3:$AM$3,0)),0))</f>
        <v>0</v>
      </c>
      <c r="DP82" s="99">
        <f>IF($N82="Equal",IF(AND(DP$11&gt;$K82,EOMONTH($M82,0)&gt;=DP$11),($F82-$O82)/$L82,0),IFERROR(($F82-$O82)*INDEX('S-Curve'!$C$3:$AM$39,MATCH('Development Costs'!$L82,'S-Curve'!$C$3:$C$39,0),MATCH(DATEDIF('Development Costs'!$K82,'Development Costs'!DP$11,"m")+1,'S-Curve'!$C$3:$AM$3,0)),0))</f>
        <v>0</v>
      </c>
      <c r="DQ82" s="99">
        <f>IF($N82="Equal",IF(AND(DQ$11&gt;$K82,EOMONTH($M82,0)&gt;=DQ$11),($F82-$O82)/$L82,0),IFERROR(($F82-$O82)*INDEX('S-Curve'!$C$3:$AM$39,MATCH('Development Costs'!$L82,'S-Curve'!$C$3:$C$39,0),MATCH(DATEDIF('Development Costs'!$K82,'Development Costs'!DQ$11,"m")+1,'S-Curve'!$C$3:$AM$3,0)),0))</f>
        <v>0</v>
      </c>
      <c r="DR82" s="99">
        <f>IF($N82="Equal",IF(AND(DR$11&gt;$K82,EOMONTH($M82,0)&gt;=DR$11),($F82-$O82)/$L82,0),IFERROR(($F82-$O82)*INDEX('S-Curve'!$C$3:$AM$39,MATCH('Development Costs'!$L82,'S-Curve'!$C$3:$C$39,0),MATCH(DATEDIF('Development Costs'!$K82,'Development Costs'!DR$11,"m")+1,'S-Curve'!$C$3:$AM$3,0)),0))</f>
        <v>0</v>
      </c>
      <c r="DS82" s="99">
        <f>IF($N82="Equal",IF(AND(DS$11&gt;$K82,EOMONTH($M82,0)&gt;=DS$11),($F82-$O82)/$L82,0),IFERROR(($F82-$O82)*INDEX('S-Curve'!$C$3:$AM$39,MATCH('Development Costs'!$L82,'S-Curve'!$C$3:$C$39,0),MATCH(DATEDIF('Development Costs'!$K82,'Development Costs'!DS$11,"m")+1,'S-Curve'!$C$3:$AM$3,0)),0))</f>
        <v>0</v>
      </c>
      <c r="DT82" s="99">
        <f>IF($N82="Equal",IF(AND(DT$11&gt;$K82,EOMONTH($M82,0)&gt;=DT$11),($F82-$O82)/$L82,0),IFERROR(($F82-$O82)*INDEX('S-Curve'!$C$3:$AM$39,MATCH('Development Costs'!$L82,'S-Curve'!$C$3:$C$39,0),MATCH(DATEDIF('Development Costs'!$K82,'Development Costs'!DT$11,"m")+1,'S-Curve'!$C$3:$AM$3,0)),0))</f>
        <v>0</v>
      </c>
      <c r="DU82" s="99">
        <f>IF($N82="Equal",IF(AND(DU$11&gt;$K82,EOMONTH($M82,0)&gt;=DU$11),($F82-$O82)/$L82,0),IFERROR(($F82-$O82)*INDEX('S-Curve'!$C$3:$AM$39,MATCH('Development Costs'!$L82,'S-Curve'!$C$3:$C$39,0),MATCH(DATEDIF('Development Costs'!$K82,'Development Costs'!DU$11,"m")+1,'S-Curve'!$C$3:$AM$3,0)),0))</f>
        <v>0</v>
      </c>
      <c r="DV82" s="99">
        <f>IF($N82="Equal",IF(AND(DV$11&gt;$K82,EOMONTH($M82,0)&gt;=DV$11),($F82-$O82)/$L82,0),IFERROR(($F82-$O82)*INDEX('S-Curve'!$C$3:$AM$39,MATCH('Development Costs'!$L82,'S-Curve'!$C$3:$C$39,0),MATCH(DATEDIF('Development Costs'!$K82,'Development Costs'!DV$11,"m")+1,'S-Curve'!$C$3:$AM$3,0)),0))</f>
        <v>0</v>
      </c>
      <c r="DW82" s="99">
        <f>IF($N82="Equal",IF(AND(DW$11&gt;$K82,EOMONTH($M82,0)&gt;=DW$11),($F82-$O82)/$L82,0),IFERROR(($F82-$O82)*INDEX('S-Curve'!$C$3:$AM$39,MATCH('Development Costs'!$L82,'S-Curve'!$C$3:$C$39,0),MATCH(DATEDIF('Development Costs'!$K82,'Development Costs'!DW$11,"m")+1,'S-Curve'!$C$3:$AM$3,0)),0))</f>
        <v>0</v>
      </c>
      <c r="DX82" s="99">
        <f>IF($N82="Equal",IF(AND(DX$11&gt;$K82,EOMONTH($M82,0)&gt;=DX$11),($F82-$O82)/$L82,0),IFERROR(($F82-$O82)*INDEX('S-Curve'!$C$3:$AM$39,MATCH('Development Costs'!$L82,'S-Curve'!$C$3:$C$39,0),MATCH(DATEDIF('Development Costs'!$K82,'Development Costs'!DX$11,"m")+1,'S-Curve'!$C$3:$AM$3,0)),0))</f>
        <v>0</v>
      </c>
      <c r="DY82" s="99">
        <f>IF($N82="Equal",IF(AND(DY$11&gt;$K82,EOMONTH($M82,0)&gt;=DY$11),($F82-$O82)/$L82,0),IFERROR(($F82-$O82)*INDEX('S-Curve'!$C$3:$AM$39,MATCH('Development Costs'!$L82,'S-Curve'!$C$3:$C$39,0),MATCH(DATEDIF('Development Costs'!$K82,'Development Costs'!DY$11,"m")+1,'S-Curve'!$C$3:$AM$3,0)),0))</f>
        <v>0</v>
      </c>
      <c r="DZ82" s="99">
        <f>IF($N82="Equal",IF(AND(DZ$11&gt;$K82,EOMONTH($M82,0)&gt;=DZ$11),($F82-$O82)/$L82,0),IFERROR(($F82-$O82)*INDEX('S-Curve'!$C$3:$AM$39,MATCH('Development Costs'!$L82,'S-Curve'!$C$3:$C$39,0),MATCH(DATEDIF('Development Costs'!$K82,'Development Costs'!DZ$11,"m")+1,'S-Curve'!$C$3:$AM$3,0)),0))</f>
        <v>0</v>
      </c>
      <c r="EA82" s="99">
        <f>IF($N82="Equal",IF(AND(EA$11&gt;$K82,EOMONTH($M82,0)&gt;=EA$11),($F82-$O82)/$L82,0),IFERROR(($F82-$O82)*INDEX('S-Curve'!$C$3:$AM$39,MATCH('Development Costs'!$L82,'S-Curve'!$C$3:$C$39,0),MATCH(DATEDIF('Development Costs'!$K82,'Development Costs'!EA$11,"m")+1,'S-Curve'!$C$3:$AM$3,0)),0))</f>
        <v>0</v>
      </c>
      <c r="EB82" s="99">
        <f>IF($N82="Equal",IF(AND(EB$11&gt;$K82,EOMONTH($M82,0)&gt;=EB$11),($F82-$O82)/$L82,0),IFERROR(($F82-$O82)*INDEX('S-Curve'!$C$3:$AM$39,MATCH('Development Costs'!$L82,'S-Curve'!$C$3:$C$39,0),MATCH(DATEDIF('Development Costs'!$K82,'Development Costs'!EB$11,"m")+1,'S-Curve'!$C$3:$AM$3,0)),0))</f>
        <v>0</v>
      </c>
      <c r="EC82" s="99">
        <f>IF($N82="Equal",IF(AND(EC$11&gt;$K82,EOMONTH($M82,0)&gt;=EC$11),($F82-$O82)/$L82,0),IFERROR(($F82-$O82)*INDEX('S-Curve'!$C$3:$AM$39,MATCH('Development Costs'!$L82,'S-Curve'!$C$3:$C$39,0),MATCH(DATEDIF('Development Costs'!$K82,'Development Costs'!EC$11,"m")+1,'S-Curve'!$C$3:$AM$3,0)),0))</f>
        <v>0</v>
      </c>
      <c r="ED82" s="99">
        <f>IF($N82="Equal",IF(AND(ED$11&gt;$K82,EOMONTH($M82,0)&gt;=ED$11),($F82-$O82)/$L82,0),IFERROR(($F82-$O82)*INDEX('S-Curve'!$C$3:$AM$39,MATCH('Development Costs'!$L82,'S-Curve'!$C$3:$C$39,0),MATCH(DATEDIF('Development Costs'!$K82,'Development Costs'!ED$11,"m")+1,'S-Curve'!$C$3:$AM$3,0)),0))</f>
        <v>0</v>
      </c>
      <c r="EE82" s="99">
        <f>IF($N82="Equal",IF(AND(EE$11&gt;$K82,EOMONTH($M82,0)&gt;=EE$11),($F82-$O82)/$L82,0),IFERROR(($F82-$O82)*INDEX('S-Curve'!$C$3:$AM$39,MATCH('Development Costs'!$L82,'S-Curve'!$C$3:$C$39,0),MATCH(DATEDIF('Development Costs'!$K82,'Development Costs'!EE$11,"m")+1,'S-Curve'!$C$3:$AM$3,0)),0))</f>
        <v>0</v>
      </c>
      <c r="EF82" s="99">
        <f>IF($N82="Equal",IF(AND(EF$11&gt;$K82,EOMONTH($M82,0)&gt;=EF$11),($F82-$O82)/$L82,0),IFERROR(($F82-$O82)*INDEX('S-Curve'!$C$3:$AM$39,MATCH('Development Costs'!$L82,'S-Curve'!$C$3:$C$39,0),MATCH(DATEDIF('Development Costs'!$K82,'Development Costs'!EF$11,"m")+1,'S-Curve'!$C$3:$AM$3,0)),0))</f>
        <v>0</v>
      </c>
      <c r="EG82" s="99">
        <f>IF(EC82="Equal",IF(AND(EG$11&gt;$K82,EOMONTH($M82,0)&gt;=EG$11),($F82-$O82)/$L82,0),IFERROR(($F82-$O82)*INDEX('S-Curve'!$C$3:$AM$39,MATCH('Development Costs'!$L82,'S-Curve'!$C$3:$C$39,0),MATCH(DATEDIF('Development Costs'!$K82,'Development Costs'!EG$11,"m")+1,'S-Curve'!$C$3:$AM$3,0)),0))</f>
        <v>0</v>
      </c>
    </row>
    <row r="83" spans="2:137" s="17" customFormat="1">
      <c r="B83" s="10" t="s">
        <v>381</v>
      </c>
      <c r="C83" s="10"/>
      <c r="D83" s="10"/>
      <c r="E83" s="10"/>
      <c r="F83" s="141">
        <f>SUM(F50:F82)</f>
        <v>6048045.8500000006</v>
      </c>
      <c r="G83" s="136">
        <f t="shared" si="27"/>
        <v>25.522626894770603</v>
      </c>
      <c r="H83" s="141">
        <f>F83/Assumptions!$D$60</f>
        <v>32692.139729729734</v>
      </c>
      <c r="I83" s="153">
        <f t="shared" ca="1" si="28"/>
        <v>6.3384430902122799E-2</v>
      </c>
      <c r="J83" s="10"/>
      <c r="K83" s="152"/>
      <c r="L83" s="10"/>
      <c r="M83" s="152"/>
      <c r="N83" s="10"/>
      <c r="O83" s="10"/>
      <c r="P83" s="10" t="str">
        <f t="shared" si="34"/>
        <v/>
      </c>
      <c r="Q83" s="141">
        <f t="shared" ref="Q83:AV83" si="35">SUM(Q50:Q82)</f>
        <v>0</v>
      </c>
      <c r="R83" s="141">
        <f>SUM(R50:R82)</f>
        <v>63980.458500000008</v>
      </c>
      <c r="S83" s="141">
        <f t="shared" si="35"/>
        <v>63980.458500000008</v>
      </c>
      <c r="T83" s="141">
        <f t="shared" si="35"/>
        <v>63980.458500000008</v>
      </c>
      <c r="U83" s="141">
        <f t="shared" si="35"/>
        <v>63980.458500000008</v>
      </c>
      <c r="V83" s="141">
        <f t="shared" si="35"/>
        <v>111294.25033333334</v>
      </c>
      <c r="W83" s="141">
        <f t="shared" si="35"/>
        <v>111294.25033333334</v>
      </c>
      <c r="X83" s="141">
        <f t="shared" si="35"/>
        <v>111294.25033333334</v>
      </c>
      <c r="Y83" s="141">
        <f t="shared" si="35"/>
        <v>158608.04216666665</v>
      </c>
      <c r="Z83" s="141">
        <f t="shared" si="35"/>
        <v>205921.834</v>
      </c>
      <c r="AA83" s="141">
        <f t="shared" si="35"/>
        <v>300549.41766666668</v>
      </c>
      <c r="AB83" s="141">
        <f t="shared" si="35"/>
        <v>347863.20950000006</v>
      </c>
      <c r="AC83" s="141">
        <f t="shared" si="35"/>
        <v>368529.87616666674</v>
      </c>
      <c r="AD83" s="141">
        <f t="shared" si="35"/>
        <v>426843.66800000001</v>
      </c>
      <c r="AE83" s="141">
        <f t="shared" si="35"/>
        <v>437843.66800000001</v>
      </c>
      <c r="AF83" s="141">
        <f t="shared" si="35"/>
        <v>407029.87616666674</v>
      </c>
      <c r="AG83" s="141">
        <f t="shared" si="35"/>
        <v>370716.0843333333</v>
      </c>
      <c r="AH83" s="141">
        <f t="shared" si="35"/>
        <v>376216.0843333333</v>
      </c>
      <c r="AI83" s="141">
        <f t="shared" si="35"/>
        <v>328902.29250000004</v>
      </c>
      <c r="AJ83" s="141">
        <f t="shared" si="35"/>
        <v>390068.95916666667</v>
      </c>
      <c r="AK83" s="141">
        <f t="shared" si="35"/>
        <v>284441.37550000002</v>
      </c>
      <c r="AL83" s="141">
        <f t="shared" si="35"/>
        <v>267941.37550000002</v>
      </c>
      <c r="AM83" s="141">
        <f t="shared" si="35"/>
        <v>209627.58366666667</v>
      </c>
      <c r="AN83" s="141">
        <f t="shared" si="35"/>
        <v>577137.91833333345</v>
      </c>
      <c r="AO83" s="141">
        <f t="shared" si="35"/>
        <v>0</v>
      </c>
      <c r="AP83" s="141">
        <f t="shared" si="35"/>
        <v>0</v>
      </c>
      <c r="AQ83" s="141">
        <f t="shared" si="35"/>
        <v>0</v>
      </c>
      <c r="AR83" s="141">
        <f t="shared" si="35"/>
        <v>0</v>
      </c>
      <c r="AS83" s="141">
        <f t="shared" si="35"/>
        <v>0</v>
      </c>
      <c r="AT83" s="141">
        <f t="shared" si="35"/>
        <v>0</v>
      </c>
      <c r="AU83" s="141">
        <f t="shared" si="35"/>
        <v>0</v>
      </c>
      <c r="AV83" s="141">
        <f t="shared" si="35"/>
        <v>0</v>
      </c>
      <c r="AW83" s="141">
        <f t="shared" ref="AW83:CB83" si="36">SUM(AW50:AW82)</f>
        <v>0</v>
      </c>
      <c r="AX83" s="141">
        <f t="shared" si="36"/>
        <v>0</v>
      </c>
      <c r="AY83" s="141">
        <f t="shared" si="36"/>
        <v>0</v>
      </c>
      <c r="AZ83" s="141">
        <f t="shared" si="36"/>
        <v>0</v>
      </c>
      <c r="BA83" s="141">
        <f t="shared" si="36"/>
        <v>0</v>
      </c>
      <c r="BB83" s="141">
        <f t="shared" si="36"/>
        <v>0</v>
      </c>
      <c r="BC83" s="141">
        <f t="shared" si="36"/>
        <v>0</v>
      </c>
      <c r="BD83" s="141">
        <f t="shared" si="36"/>
        <v>0</v>
      </c>
      <c r="BE83" s="141">
        <f t="shared" si="36"/>
        <v>0</v>
      </c>
      <c r="BF83" s="141">
        <f t="shared" si="36"/>
        <v>0</v>
      </c>
      <c r="BG83" s="141">
        <f t="shared" si="36"/>
        <v>0</v>
      </c>
      <c r="BH83" s="141">
        <f t="shared" si="36"/>
        <v>0</v>
      </c>
      <c r="BI83" s="141">
        <f t="shared" si="36"/>
        <v>0</v>
      </c>
      <c r="BJ83" s="141">
        <f t="shared" si="36"/>
        <v>0</v>
      </c>
      <c r="BK83" s="141">
        <f t="shared" si="36"/>
        <v>0</v>
      </c>
      <c r="BL83" s="141">
        <f t="shared" si="36"/>
        <v>0</v>
      </c>
      <c r="BM83" s="141">
        <f t="shared" si="36"/>
        <v>0</v>
      </c>
      <c r="BN83" s="141">
        <f t="shared" si="36"/>
        <v>0</v>
      </c>
      <c r="BO83" s="141">
        <f t="shared" si="36"/>
        <v>0</v>
      </c>
      <c r="BP83" s="141">
        <f t="shared" si="36"/>
        <v>0</v>
      </c>
      <c r="BQ83" s="141">
        <f t="shared" si="36"/>
        <v>0</v>
      </c>
      <c r="BR83" s="141">
        <f t="shared" si="36"/>
        <v>0</v>
      </c>
      <c r="BS83" s="141">
        <f t="shared" si="36"/>
        <v>0</v>
      </c>
      <c r="BT83" s="141">
        <f t="shared" si="36"/>
        <v>0</v>
      </c>
      <c r="BU83" s="141">
        <f t="shared" si="36"/>
        <v>0</v>
      </c>
      <c r="BV83" s="141">
        <f t="shared" si="36"/>
        <v>0</v>
      </c>
      <c r="BW83" s="141">
        <f t="shared" si="36"/>
        <v>0</v>
      </c>
      <c r="BX83" s="141">
        <f t="shared" si="36"/>
        <v>0</v>
      </c>
      <c r="BY83" s="141">
        <f t="shared" si="36"/>
        <v>0</v>
      </c>
      <c r="BZ83" s="141">
        <f t="shared" si="36"/>
        <v>0</v>
      </c>
      <c r="CA83" s="141">
        <f t="shared" si="36"/>
        <v>0</v>
      </c>
      <c r="CB83" s="141">
        <f t="shared" si="36"/>
        <v>0</v>
      </c>
      <c r="CC83" s="141">
        <f t="shared" ref="CC83:DH83" si="37">SUM(CC50:CC82)</f>
        <v>0</v>
      </c>
      <c r="CD83" s="141">
        <f t="shared" si="37"/>
        <v>0</v>
      </c>
      <c r="CE83" s="141">
        <f t="shared" si="37"/>
        <v>0</v>
      </c>
      <c r="CF83" s="141">
        <f t="shared" si="37"/>
        <v>0</v>
      </c>
      <c r="CG83" s="141">
        <f t="shared" si="37"/>
        <v>0</v>
      </c>
      <c r="CH83" s="141">
        <f t="shared" si="37"/>
        <v>0</v>
      </c>
      <c r="CI83" s="141">
        <f t="shared" si="37"/>
        <v>0</v>
      </c>
      <c r="CJ83" s="141">
        <f t="shared" si="37"/>
        <v>0</v>
      </c>
      <c r="CK83" s="141">
        <f t="shared" si="37"/>
        <v>0</v>
      </c>
      <c r="CL83" s="141">
        <f t="shared" si="37"/>
        <v>0</v>
      </c>
      <c r="CM83" s="141">
        <f t="shared" si="37"/>
        <v>0</v>
      </c>
      <c r="CN83" s="141">
        <f t="shared" si="37"/>
        <v>0</v>
      </c>
      <c r="CO83" s="141">
        <f t="shared" si="37"/>
        <v>0</v>
      </c>
      <c r="CP83" s="141">
        <f t="shared" si="37"/>
        <v>0</v>
      </c>
      <c r="CQ83" s="141">
        <f t="shared" si="37"/>
        <v>0</v>
      </c>
      <c r="CR83" s="141">
        <f t="shared" si="37"/>
        <v>0</v>
      </c>
      <c r="CS83" s="141">
        <f t="shared" si="37"/>
        <v>0</v>
      </c>
      <c r="CT83" s="141">
        <f t="shared" si="37"/>
        <v>0</v>
      </c>
      <c r="CU83" s="141">
        <f t="shared" si="37"/>
        <v>0</v>
      </c>
      <c r="CV83" s="141">
        <f t="shared" si="37"/>
        <v>0</v>
      </c>
      <c r="CW83" s="141">
        <f t="shared" si="37"/>
        <v>0</v>
      </c>
      <c r="CX83" s="141">
        <f t="shared" si="37"/>
        <v>0</v>
      </c>
      <c r="CY83" s="141">
        <f t="shared" si="37"/>
        <v>0</v>
      </c>
      <c r="CZ83" s="141">
        <f t="shared" si="37"/>
        <v>0</v>
      </c>
      <c r="DA83" s="141">
        <f t="shared" si="37"/>
        <v>0</v>
      </c>
      <c r="DB83" s="141">
        <f t="shared" si="37"/>
        <v>0</v>
      </c>
      <c r="DC83" s="141">
        <f t="shared" si="37"/>
        <v>0</v>
      </c>
      <c r="DD83" s="141">
        <f t="shared" si="37"/>
        <v>0</v>
      </c>
      <c r="DE83" s="141">
        <f t="shared" si="37"/>
        <v>0</v>
      </c>
      <c r="DF83" s="141">
        <f t="shared" si="37"/>
        <v>0</v>
      </c>
      <c r="DG83" s="141">
        <f t="shared" si="37"/>
        <v>0</v>
      </c>
      <c r="DH83" s="141">
        <f t="shared" si="37"/>
        <v>0</v>
      </c>
      <c r="DI83" s="141">
        <f t="shared" ref="DI83:EG83" si="38">SUM(DI50:DI82)</f>
        <v>0</v>
      </c>
      <c r="DJ83" s="141">
        <f t="shared" si="38"/>
        <v>0</v>
      </c>
      <c r="DK83" s="141">
        <f t="shared" si="38"/>
        <v>0</v>
      </c>
      <c r="DL83" s="141">
        <f t="shared" si="38"/>
        <v>0</v>
      </c>
      <c r="DM83" s="141">
        <f t="shared" si="38"/>
        <v>0</v>
      </c>
      <c r="DN83" s="141">
        <f t="shared" si="38"/>
        <v>0</v>
      </c>
      <c r="DO83" s="141">
        <f t="shared" si="38"/>
        <v>0</v>
      </c>
      <c r="DP83" s="141">
        <f t="shared" si="38"/>
        <v>0</v>
      </c>
      <c r="DQ83" s="141">
        <f t="shared" si="38"/>
        <v>0</v>
      </c>
      <c r="DR83" s="141">
        <f t="shared" si="38"/>
        <v>0</v>
      </c>
      <c r="DS83" s="141">
        <f t="shared" si="38"/>
        <v>0</v>
      </c>
      <c r="DT83" s="141">
        <f t="shared" si="38"/>
        <v>0</v>
      </c>
      <c r="DU83" s="141">
        <f t="shared" si="38"/>
        <v>0</v>
      </c>
      <c r="DV83" s="141">
        <f t="shared" si="38"/>
        <v>0</v>
      </c>
      <c r="DW83" s="141">
        <f t="shared" si="38"/>
        <v>0</v>
      </c>
      <c r="DX83" s="141">
        <f t="shared" si="38"/>
        <v>0</v>
      </c>
      <c r="DY83" s="141">
        <f t="shared" si="38"/>
        <v>0</v>
      </c>
      <c r="DZ83" s="141">
        <f t="shared" si="38"/>
        <v>0</v>
      </c>
      <c r="EA83" s="141">
        <f t="shared" si="38"/>
        <v>0</v>
      </c>
      <c r="EB83" s="141">
        <f t="shared" si="38"/>
        <v>0</v>
      </c>
      <c r="EC83" s="141">
        <f t="shared" si="38"/>
        <v>0</v>
      </c>
      <c r="ED83" s="141">
        <f t="shared" si="38"/>
        <v>0</v>
      </c>
      <c r="EE83" s="141">
        <f t="shared" si="38"/>
        <v>0</v>
      </c>
      <c r="EF83" s="141">
        <f t="shared" si="38"/>
        <v>0</v>
      </c>
      <c r="EG83" s="141">
        <f t="shared" si="38"/>
        <v>0</v>
      </c>
    </row>
    <row r="84" spans="2:137">
      <c r="F84" s="99"/>
      <c r="G84" s="105"/>
      <c r="H84" s="99">
        <f>F84/Assumptions!$D$60</f>
        <v>0</v>
      </c>
      <c r="P84" s="1" t="str">
        <f t="shared" si="34"/>
        <v/>
      </c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</row>
    <row r="85" spans="2:137">
      <c r="B85" s="17" t="s">
        <v>382</v>
      </c>
      <c r="P85" s="1" t="str">
        <f t="shared" si="34"/>
        <v/>
      </c>
    </row>
    <row r="86" spans="2:137">
      <c r="B86" s="5" t="s">
        <v>382</v>
      </c>
      <c r="F86" s="18">
        <f>SUM('Monthly Cash Flow'!D190:DT190)</f>
        <v>1577812.0990811421</v>
      </c>
      <c r="G86" s="105">
        <f t="shared" ref="G86" si="39">F86/$E$8</f>
        <v>6.6583340327856169</v>
      </c>
      <c r="H86" s="99">
        <f>F86/Assumptions!$D$60</f>
        <v>8528.7140490872553</v>
      </c>
      <c r="I86" s="32">
        <f ca="1">F86/$F$107</f>
        <v>1.6535708301672676E-2</v>
      </c>
      <c r="O86" s="99">
        <v>0</v>
      </c>
      <c r="P86" s="1" t="str">
        <f t="shared" si="34"/>
        <v/>
      </c>
      <c r="Q86" s="99">
        <v>0</v>
      </c>
      <c r="R86" s="99">
        <f>'Monthly Cash Flow'!E190</f>
        <v>0</v>
      </c>
      <c r="S86" s="99">
        <f>'Monthly Cash Flow'!F190</f>
        <v>0</v>
      </c>
      <c r="T86" s="99">
        <f>'Monthly Cash Flow'!G190</f>
        <v>0</v>
      </c>
      <c r="U86" s="99">
        <f>'Monthly Cash Flow'!H190</f>
        <v>0</v>
      </c>
      <c r="V86" s="99">
        <f>'Monthly Cash Flow'!I190</f>
        <v>0</v>
      </c>
      <c r="W86" s="99">
        <f>'Monthly Cash Flow'!J190</f>
        <v>0</v>
      </c>
      <c r="X86" s="99">
        <f>'Monthly Cash Flow'!K190</f>
        <v>0</v>
      </c>
      <c r="Y86" s="99">
        <f>'Monthly Cash Flow'!L190</f>
        <v>0</v>
      </c>
      <c r="Z86" s="99">
        <f>'Monthly Cash Flow'!M190</f>
        <v>0</v>
      </c>
      <c r="AA86" s="99">
        <f>'Monthly Cash Flow'!N190</f>
        <v>0</v>
      </c>
      <c r="AB86" s="99">
        <f>'Monthly Cash Flow'!O190</f>
        <v>0</v>
      </c>
      <c r="AC86" s="99">
        <f>'Monthly Cash Flow'!P190</f>
        <v>0</v>
      </c>
      <c r="AD86" s="99">
        <f>'Monthly Cash Flow'!Q190</f>
        <v>0</v>
      </c>
      <c r="AE86" s="99">
        <f>'Monthly Cash Flow'!R190</f>
        <v>0</v>
      </c>
      <c r="AF86" s="99">
        <f>'Monthly Cash Flow'!S190</f>
        <v>0</v>
      </c>
      <c r="AG86" s="99">
        <f>'Monthly Cash Flow'!T190</f>
        <v>0</v>
      </c>
      <c r="AH86" s="99">
        <f>'Monthly Cash Flow'!U190</f>
        <v>0</v>
      </c>
      <c r="AI86" s="99">
        <f>'Monthly Cash Flow'!V190</f>
        <v>0</v>
      </c>
      <c r="AJ86" s="99">
        <f>'Monthly Cash Flow'!W190</f>
        <v>0</v>
      </c>
      <c r="AK86" s="99">
        <f>'Monthly Cash Flow'!X190</f>
        <v>0</v>
      </c>
      <c r="AL86" s="99">
        <f>'Monthly Cash Flow'!Y190</f>
        <v>0</v>
      </c>
      <c r="AM86" s="99">
        <f>'Monthly Cash Flow'!Z190</f>
        <v>0</v>
      </c>
      <c r="AN86" s="99">
        <f>'Monthly Cash Flow'!AA190</f>
        <v>0</v>
      </c>
      <c r="AO86" s="99">
        <f>'Monthly Cash Flow'!AB190</f>
        <v>500531.80981596804</v>
      </c>
      <c r="AP86" s="99">
        <f>'Monthly Cash Flow'!AC190</f>
        <v>360239.54422013089</v>
      </c>
      <c r="AQ86" s="99">
        <f>'Monthly Cash Flow'!AD190</f>
        <v>257779.03041553704</v>
      </c>
      <c r="AR86" s="99">
        <f>'Monthly Cash Flow'!AE190</f>
        <v>198530.24170992264</v>
      </c>
      <c r="AS86" s="99">
        <f>'Monthly Cash Flow'!AF190</f>
        <v>142113.94401758185</v>
      </c>
      <c r="AT86" s="99">
        <f>'Monthly Cash Flow'!AG190</f>
        <v>85749.104688266845</v>
      </c>
      <c r="AU86" s="99">
        <f>'Monthly Cash Flow'!AH190</f>
        <v>32868.424213734892</v>
      </c>
      <c r="AV86" s="99">
        <f>'Monthly Cash Flow'!AI190</f>
        <v>0</v>
      </c>
      <c r="AW86" s="99">
        <f>'Monthly Cash Flow'!AJ190</f>
        <v>0</v>
      </c>
      <c r="AX86" s="99">
        <f>'Monthly Cash Flow'!AK190</f>
        <v>0</v>
      </c>
      <c r="AY86" s="99">
        <f>'Monthly Cash Flow'!AL190</f>
        <v>0</v>
      </c>
      <c r="AZ86" s="99">
        <f>'Monthly Cash Flow'!AM190</f>
        <v>0</v>
      </c>
      <c r="BA86" s="99">
        <f>'Monthly Cash Flow'!AN190</f>
        <v>0</v>
      </c>
      <c r="BB86" s="99">
        <f>'Monthly Cash Flow'!AO190</f>
        <v>0</v>
      </c>
      <c r="BC86" s="99">
        <f>'Monthly Cash Flow'!AP190</f>
        <v>0</v>
      </c>
      <c r="BD86" s="99">
        <f>'Monthly Cash Flow'!AQ190</f>
        <v>0</v>
      </c>
      <c r="BE86" s="99">
        <f>'Monthly Cash Flow'!AR190</f>
        <v>0</v>
      </c>
      <c r="BF86" s="99">
        <f>'Monthly Cash Flow'!AS190</f>
        <v>0</v>
      </c>
      <c r="BG86" s="99">
        <f>'Monthly Cash Flow'!AT190</f>
        <v>0</v>
      </c>
      <c r="BH86" s="99">
        <f>'Monthly Cash Flow'!AU190</f>
        <v>0</v>
      </c>
      <c r="BI86" s="99">
        <f>'Monthly Cash Flow'!AV190</f>
        <v>0</v>
      </c>
      <c r="BJ86" s="99">
        <f>'Monthly Cash Flow'!AW190</f>
        <v>0</v>
      </c>
      <c r="BK86" s="99">
        <f>'Monthly Cash Flow'!AX190</f>
        <v>0</v>
      </c>
      <c r="BL86" s="99">
        <f>'Monthly Cash Flow'!AY190</f>
        <v>0</v>
      </c>
      <c r="BM86" s="99">
        <f>'Monthly Cash Flow'!AZ190</f>
        <v>0</v>
      </c>
      <c r="BN86" s="99">
        <f>'Monthly Cash Flow'!BA190</f>
        <v>0</v>
      </c>
      <c r="BO86" s="99">
        <f>'Monthly Cash Flow'!BB190</f>
        <v>0</v>
      </c>
      <c r="BP86" s="99">
        <f>'Monthly Cash Flow'!BC190</f>
        <v>0</v>
      </c>
      <c r="BQ86" s="99">
        <f>'Monthly Cash Flow'!BD190</f>
        <v>0</v>
      </c>
      <c r="BR86" s="99">
        <f>'Monthly Cash Flow'!BE190</f>
        <v>0</v>
      </c>
      <c r="BS86" s="99">
        <f>'Monthly Cash Flow'!BF190</f>
        <v>0</v>
      </c>
      <c r="BT86" s="99">
        <f>'Monthly Cash Flow'!BG190</f>
        <v>0</v>
      </c>
      <c r="BU86" s="99">
        <f>'Monthly Cash Flow'!BH190</f>
        <v>0</v>
      </c>
      <c r="BV86" s="99">
        <f>'Monthly Cash Flow'!BI190</f>
        <v>0</v>
      </c>
      <c r="BW86" s="99">
        <f>'Monthly Cash Flow'!BJ190</f>
        <v>0</v>
      </c>
      <c r="BX86" s="99">
        <f>'Monthly Cash Flow'!BK190</f>
        <v>0</v>
      </c>
      <c r="BY86" s="99">
        <f>'Monthly Cash Flow'!BL190</f>
        <v>0</v>
      </c>
      <c r="BZ86" s="99">
        <f>'Monthly Cash Flow'!BM190</f>
        <v>0</v>
      </c>
      <c r="CA86" s="99">
        <f>'Monthly Cash Flow'!BN190</f>
        <v>0</v>
      </c>
      <c r="CB86" s="99">
        <f>'Monthly Cash Flow'!BO190</f>
        <v>0</v>
      </c>
      <c r="CC86" s="99">
        <f>'Monthly Cash Flow'!BP190</f>
        <v>0</v>
      </c>
      <c r="CD86" s="99">
        <f>'Monthly Cash Flow'!BQ190</f>
        <v>0</v>
      </c>
      <c r="CE86" s="99">
        <f>'Monthly Cash Flow'!BR190</f>
        <v>0</v>
      </c>
      <c r="CF86" s="99">
        <f>'Monthly Cash Flow'!BS190</f>
        <v>0</v>
      </c>
      <c r="CG86" s="99">
        <f>'Monthly Cash Flow'!BT190</f>
        <v>0</v>
      </c>
      <c r="CH86" s="99">
        <f>'Monthly Cash Flow'!BU190</f>
        <v>0</v>
      </c>
      <c r="CI86" s="99">
        <f>'Monthly Cash Flow'!BV190</f>
        <v>0</v>
      </c>
      <c r="CJ86" s="99">
        <f>'Monthly Cash Flow'!BW190</f>
        <v>0</v>
      </c>
      <c r="CK86" s="99">
        <f>'Monthly Cash Flow'!BX190</f>
        <v>0</v>
      </c>
      <c r="CL86" s="99">
        <f>'Monthly Cash Flow'!BY190</f>
        <v>0</v>
      </c>
      <c r="CM86" s="99">
        <f>'Monthly Cash Flow'!BZ190</f>
        <v>0</v>
      </c>
      <c r="CN86" s="99">
        <f>'Monthly Cash Flow'!CA190</f>
        <v>0</v>
      </c>
      <c r="CO86" s="99">
        <f>'Monthly Cash Flow'!CB190</f>
        <v>0</v>
      </c>
      <c r="CP86" s="99">
        <f>'Monthly Cash Flow'!CC190</f>
        <v>0</v>
      </c>
      <c r="CQ86" s="99">
        <f>'Monthly Cash Flow'!CD190</f>
        <v>0</v>
      </c>
      <c r="CR86" s="99">
        <f>'Monthly Cash Flow'!CE190</f>
        <v>0</v>
      </c>
      <c r="CS86" s="99">
        <f>'Monthly Cash Flow'!CF190</f>
        <v>0</v>
      </c>
      <c r="CT86" s="99">
        <f>'Monthly Cash Flow'!CG190</f>
        <v>0</v>
      </c>
      <c r="CU86" s="99">
        <f>'Monthly Cash Flow'!CH190</f>
        <v>0</v>
      </c>
      <c r="CV86" s="99">
        <f>'Monthly Cash Flow'!CI190</f>
        <v>0</v>
      </c>
      <c r="CW86" s="99">
        <f>'Monthly Cash Flow'!CJ190</f>
        <v>0</v>
      </c>
      <c r="CX86" s="99">
        <f>'Monthly Cash Flow'!CK190</f>
        <v>0</v>
      </c>
      <c r="CY86" s="99">
        <f>'Monthly Cash Flow'!CL190</f>
        <v>0</v>
      </c>
      <c r="CZ86" s="99">
        <f>'Monthly Cash Flow'!CM190</f>
        <v>0</v>
      </c>
      <c r="DA86" s="99">
        <f>'Monthly Cash Flow'!CN190</f>
        <v>0</v>
      </c>
      <c r="DB86" s="99">
        <f>'Monthly Cash Flow'!CO190</f>
        <v>0</v>
      </c>
      <c r="DC86" s="99">
        <f>'Monthly Cash Flow'!CP190</f>
        <v>0</v>
      </c>
      <c r="DD86" s="99">
        <f>'Monthly Cash Flow'!CQ190</f>
        <v>0</v>
      </c>
      <c r="DE86" s="99">
        <f>'Monthly Cash Flow'!CR190</f>
        <v>0</v>
      </c>
      <c r="DF86" s="99">
        <f>'Monthly Cash Flow'!CS190</f>
        <v>0</v>
      </c>
      <c r="DG86" s="99">
        <f>'Monthly Cash Flow'!CT190</f>
        <v>0</v>
      </c>
      <c r="DH86" s="99">
        <f>'Monthly Cash Flow'!CU190</f>
        <v>0</v>
      </c>
      <c r="DI86" s="99">
        <f>'Monthly Cash Flow'!CV190</f>
        <v>0</v>
      </c>
      <c r="DJ86" s="99">
        <f>'Monthly Cash Flow'!CW190</f>
        <v>0</v>
      </c>
      <c r="DK86" s="99">
        <f>'Monthly Cash Flow'!CX190</f>
        <v>0</v>
      </c>
      <c r="DL86" s="99">
        <f>'Monthly Cash Flow'!CY190</f>
        <v>0</v>
      </c>
      <c r="DM86" s="99">
        <f>'Monthly Cash Flow'!CZ190</f>
        <v>0</v>
      </c>
      <c r="DN86" s="99">
        <f>'Monthly Cash Flow'!DA190</f>
        <v>0</v>
      </c>
      <c r="DO86" s="99">
        <f>'Monthly Cash Flow'!DB190</f>
        <v>0</v>
      </c>
      <c r="DP86" s="99">
        <f>'Monthly Cash Flow'!DC190</f>
        <v>0</v>
      </c>
      <c r="DQ86" s="99">
        <f>'Monthly Cash Flow'!DD190</f>
        <v>0</v>
      </c>
      <c r="DR86" s="99">
        <f>'Monthly Cash Flow'!DE190</f>
        <v>0</v>
      </c>
      <c r="DS86" s="99">
        <f>'Monthly Cash Flow'!DF190</f>
        <v>0</v>
      </c>
      <c r="DT86" s="99">
        <f>'Monthly Cash Flow'!DG190</f>
        <v>0</v>
      </c>
      <c r="DU86" s="99">
        <f>'Monthly Cash Flow'!DH190</f>
        <v>0</v>
      </c>
      <c r="DV86" s="99">
        <f>'Monthly Cash Flow'!DI190</f>
        <v>0</v>
      </c>
      <c r="DW86" s="99">
        <f>'Monthly Cash Flow'!DJ190</f>
        <v>0</v>
      </c>
      <c r="DX86" s="99">
        <f>'Monthly Cash Flow'!DK190</f>
        <v>0</v>
      </c>
      <c r="DY86" s="99">
        <f>'Monthly Cash Flow'!DL190</f>
        <v>0</v>
      </c>
      <c r="DZ86" s="99">
        <f>'Monthly Cash Flow'!DM190</f>
        <v>0</v>
      </c>
      <c r="EA86" s="99">
        <f>'Monthly Cash Flow'!DN190</f>
        <v>0</v>
      </c>
      <c r="EB86" s="99">
        <f>'Monthly Cash Flow'!DO190</f>
        <v>0</v>
      </c>
      <c r="EC86" s="99">
        <f>'Monthly Cash Flow'!DP190</f>
        <v>0</v>
      </c>
      <c r="ED86" s="99">
        <f>'Monthly Cash Flow'!DQ190</f>
        <v>0</v>
      </c>
      <c r="EE86" s="99">
        <f>'Monthly Cash Flow'!DR190</f>
        <v>0</v>
      </c>
      <c r="EF86" s="99">
        <f>'Monthly Cash Flow'!DS190</f>
        <v>0</v>
      </c>
      <c r="EG86" s="99">
        <f>'Monthly Cash Flow'!DT190</f>
        <v>0</v>
      </c>
    </row>
    <row r="87" spans="2:137">
      <c r="B87" s="5" t="s">
        <v>419</v>
      </c>
      <c r="E87" s="69">
        <v>0</v>
      </c>
      <c r="F87" s="18">
        <f>E87*F86</f>
        <v>0</v>
      </c>
      <c r="G87" s="105">
        <f t="shared" ref="G87" si="40">F87/$E$8</f>
        <v>0</v>
      </c>
      <c r="H87" s="99">
        <f>F87/Assumptions!$D$60</f>
        <v>0</v>
      </c>
      <c r="I87" s="32">
        <f ca="1">F87/$F$107</f>
        <v>0</v>
      </c>
      <c r="O87" s="99">
        <v>0</v>
      </c>
      <c r="P87" s="1" t="str">
        <f t="shared" ca="1" si="34"/>
        <v/>
      </c>
      <c r="Q87" s="99">
        <v>0</v>
      </c>
      <c r="R87" s="99">
        <f ca="1">'Monthly Cash Flow'!E191</f>
        <v>0</v>
      </c>
      <c r="S87" s="99">
        <f ca="1">'Monthly Cash Flow'!F191</f>
        <v>0</v>
      </c>
      <c r="T87" s="99">
        <f ca="1">'Monthly Cash Flow'!G191</f>
        <v>0</v>
      </c>
      <c r="U87" s="99">
        <f ca="1">'Monthly Cash Flow'!H191</f>
        <v>0</v>
      </c>
      <c r="V87" s="99">
        <f ca="1">'Monthly Cash Flow'!I191</f>
        <v>0</v>
      </c>
      <c r="W87" s="99">
        <f ca="1">'Monthly Cash Flow'!J191</f>
        <v>0</v>
      </c>
      <c r="X87" s="99">
        <f ca="1">'Monthly Cash Flow'!K191</f>
        <v>0</v>
      </c>
      <c r="Y87" s="99">
        <f ca="1">'Monthly Cash Flow'!L191</f>
        <v>0</v>
      </c>
      <c r="Z87" s="99">
        <f ca="1">'Monthly Cash Flow'!M191</f>
        <v>0</v>
      </c>
      <c r="AA87" s="99">
        <f ca="1">'Monthly Cash Flow'!N191</f>
        <v>0</v>
      </c>
      <c r="AB87" s="99">
        <f ca="1">'Monthly Cash Flow'!O191</f>
        <v>0</v>
      </c>
      <c r="AC87" s="99">
        <f ca="1">'Monthly Cash Flow'!P191</f>
        <v>0</v>
      </c>
      <c r="AD87" s="99">
        <f ca="1">'Monthly Cash Flow'!Q191</f>
        <v>0</v>
      </c>
      <c r="AE87" s="99">
        <f ca="1">'Monthly Cash Flow'!R191</f>
        <v>0</v>
      </c>
      <c r="AF87" s="99">
        <f ca="1">'Monthly Cash Flow'!S191</f>
        <v>0</v>
      </c>
      <c r="AG87" s="99">
        <f ca="1">'Monthly Cash Flow'!T191</f>
        <v>0</v>
      </c>
      <c r="AH87" s="99">
        <f ca="1">'Monthly Cash Flow'!U191</f>
        <v>0</v>
      </c>
      <c r="AI87" s="99">
        <f ca="1">'Monthly Cash Flow'!V191</f>
        <v>0</v>
      </c>
      <c r="AJ87" s="99">
        <f ca="1">'Monthly Cash Flow'!W191</f>
        <v>0</v>
      </c>
      <c r="AK87" s="99">
        <f ca="1">'Monthly Cash Flow'!X191</f>
        <v>0</v>
      </c>
      <c r="AL87" s="99">
        <f ca="1">'Monthly Cash Flow'!Y191</f>
        <v>0</v>
      </c>
      <c r="AM87" s="99">
        <f ca="1">'Monthly Cash Flow'!Z191</f>
        <v>0</v>
      </c>
      <c r="AN87" s="99">
        <f ca="1">'Monthly Cash Flow'!AA191</f>
        <v>0</v>
      </c>
      <c r="AO87" s="99">
        <f ca="1">'Monthly Cash Flow'!AB191</f>
        <v>0</v>
      </c>
      <c r="AP87" s="99">
        <f ca="1">'Monthly Cash Flow'!AC191</f>
        <v>0</v>
      </c>
      <c r="AQ87" s="99">
        <f ca="1">'Monthly Cash Flow'!AD191</f>
        <v>0</v>
      </c>
      <c r="AR87" s="99">
        <f ca="1">'Monthly Cash Flow'!AE191</f>
        <v>0</v>
      </c>
      <c r="AS87" s="99">
        <f ca="1">'Monthly Cash Flow'!AF191</f>
        <v>0</v>
      </c>
      <c r="AT87" s="99">
        <f ca="1">'Monthly Cash Flow'!AG191</f>
        <v>0</v>
      </c>
      <c r="AU87" s="99">
        <f ca="1">'Monthly Cash Flow'!AH191</f>
        <v>0</v>
      </c>
      <c r="AV87" s="99">
        <f ca="1">'Monthly Cash Flow'!AI191</f>
        <v>0</v>
      </c>
      <c r="AW87" s="99">
        <f ca="1">'Monthly Cash Flow'!AJ191</f>
        <v>0</v>
      </c>
      <c r="AX87" s="99">
        <f ca="1">'Monthly Cash Flow'!AK191</f>
        <v>0</v>
      </c>
      <c r="AY87" s="99">
        <f ca="1">'Monthly Cash Flow'!AL191</f>
        <v>0</v>
      </c>
      <c r="AZ87" s="99">
        <f ca="1">'Monthly Cash Flow'!AM191</f>
        <v>0</v>
      </c>
      <c r="BA87" s="99">
        <f ca="1">'Monthly Cash Flow'!AN191</f>
        <v>0</v>
      </c>
      <c r="BB87" s="99">
        <f ca="1">'Monthly Cash Flow'!AO191</f>
        <v>0</v>
      </c>
      <c r="BC87" s="99">
        <f ca="1">'Monthly Cash Flow'!AP191</f>
        <v>0</v>
      </c>
      <c r="BD87" s="99">
        <f ca="1">'Monthly Cash Flow'!AQ191</f>
        <v>0</v>
      </c>
      <c r="BE87" s="99">
        <f ca="1">'Monthly Cash Flow'!AR191</f>
        <v>0</v>
      </c>
      <c r="BF87" s="99">
        <f ca="1">'Monthly Cash Flow'!AS191</f>
        <v>0</v>
      </c>
      <c r="BG87" s="99">
        <f ca="1">'Monthly Cash Flow'!AT191</f>
        <v>0</v>
      </c>
      <c r="BH87" s="99">
        <f ca="1">'Monthly Cash Flow'!AU191</f>
        <v>0</v>
      </c>
      <c r="BI87" s="99">
        <f ca="1">'Monthly Cash Flow'!AV191</f>
        <v>0</v>
      </c>
      <c r="BJ87" s="99">
        <f ca="1">'Monthly Cash Flow'!AW191</f>
        <v>0</v>
      </c>
      <c r="BK87" s="99">
        <f ca="1">'Monthly Cash Flow'!AX191</f>
        <v>0</v>
      </c>
      <c r="BL87" s="99">
        <f ca="1">'Monthly Cash Flow'!AY191</f>
        <v>0</v>
      </c>
      <c r="BM87" s="99">
        <f ca="1">'Monthly Cash Flow'!AZ191</f>
        <v>0</v>
      </c>
      <c r="BN87" s="99">
        <f ca="1">'Monthly Cash Flow'!BA191</f>
        <v>0</v>
      </c>
      <c r="BO87" s="99">
        <f ca="1">'Monthly Cash Flow'!BB191</f>
        <v>0</v>
      </c>
      <c r="BP87" s="99">
        <f ca="1">'Monthly Cash Flow'!BC191</f>
        <v>0</v>
      </c>
      <c r="BQ87" s="99">
        <f ca="1">'Monthly Cash Flow'!BD191</f>
        <v>0</v>
      </c>
      <c r="BR87" s="99">
        <f ca="1">'Monthly Cash Flow'!BE191</f>
        <v>0</v>
      </c>
      <c r="BS87" s="99">
        <f ca="1">'Monthly Cash Flow'!BF191</f>
        <v>0</v>
      </c>
      <c r="BT87" s="99">
        <f ca="1">'Monthly Cash Flow'!BG191</f>
        <v>0</v>
      </c>
      <c r="BU87" s="99">
        <f ca="1">'Monthly Cash Flow'!BH191</f>
        <v>0</v>
      </c>
      <c r="BV87" s="99">
        <f ca="1">'Monthly Cash Flow'!BI191</f>
        <v>0</v>
      </c>
      <c r="BW87" s="99">
        <f ca="1">'Monthly Cash Flow'!BJ191</f>
        <v>0</v>
      </c>
      <c r="BX87" s="99">
        <f ca="1">'Monthly Cash Flow'!BK191</f>
        <v>0</v>
      </c>
      <c r="BY87" s="99">
        <f ca="1">'Monthly Cash Flow'!BL191</f>
        <v>0</v>
      </c>
      <c r="BZ87" s="99">
        <f ca="1">'Monthly Cash Flow'!BM191</f>
        <v>0</v>
      </c>
      <c r="CA87" s="99">
        <f ca="1">'Monthly Cash Flow'!BN191</f>
        <v>0</v>
      </c>
      <c r="CB87" s="99">
        <f ca="1">'Monthly Cash Flow'!BO191</f>
        <v>0</v>
      </c>
      <c r="CC87" s="99">
        <f ca="1">'Monthly Cash Flow'!BP191</f>
        <v>0</v>
      </c>
      <c r="CD87" s="99">
        <f ca="1">'Monthly Cash Flow'!BQ191</f>
        <v>0</v>
      </c>
      <c r="CE87" s="99">
        <f ca="1">'Monthly Cash Flow'!BR191</f>
        <v>0</v>
      </c>
      <c r="CF87" s="99">
        <f ca="1">'Monthly Cash Flow'!BS191</f>
        <v>0</v>
      </c>
      <c r="CG87" s="99">
        <f ca="1">'Monthly Cash Flow'!BT191</f>
        <v>0</v>
      </c>
      <c r="CH87" s="99">
        <f ca="1">'Monthly Cash Flow'!BU191</f>
        <v>0</v>
      </c>
      <c r="CI87" s="99">
        <f ca="1">'Monthly Cash Flow'!BV191</f>
        <v>0</v>
      </c>
      <c r="CJ87" s="99">
        <f ca="1">'Monthly Cash Flow'!BW191</f>
        <v>0</v>
      </c>
      <c r="CK87" s="99">
        <f ca="1">'Monthly Cash Flow'!BX191</f>
        <v>0</v>
      </c>
      <c r="CL87" s="99">
        <f ca="1">'Monthly Cash Flow'!BY191</f>
        <v>0</v>
      </c>
      <c r="CM87" s="99">
        <f ca="1">'Monthly Cash Flow'!BZ191</f>
        <v>0</v>
      </c>
      <c r="CN87" s="99">
        <f ca="1">'Monthly Cash Flow'!CA191</f>
        <v>0</v>
      </c>
      <c r="CO87" s="99">
        <f ca="1">'Monthly Cash Flow'!CB191</f>
        <v>0</v>
      </c>
      <c r="CP87" s="99">
        <f ca="1">'Monthly Cash Flow'!CC191</f>
        <v>0</v>
      </c>
      <c r="CQ87" s="99">
        <f ca="1">'Monthly Cash Flow'!CD191</f>
        <v>0</v>
      </c>
      <c r="CR87" s="99">
        <f ca="1">'Monthly Cash Flow'!CE191</f>
        <v>0</v>
      </c>
      <c r="CS87" s="99">
        <f ca="1">'Monthly Cash Flow'!CF191</f>
        <v>0</v>
      </c>
      <c r="CT87" s="99">
        <f ca="1">'Monthly Cash Flow'!CG191</f>
        <v>0</v>
      </c>
      <c r="CU87" s="99">
        <f ca="1">'Monthly Cash Flow'!CH191</f>
        <v>0</v>
      </c>
      <c r="CV87" s="99">
        <f ca="1">'Monthly Cash Flow'!CI191</f>
        <v>0</v>
      </c>
      <c r="CW87" s="99">
        <f ca="1">'Monthly Cash Flow'!CJ191</f>
        <v>0</v>
      </c>
      <c r="CX87" s="99">
        <f ca="1">'Monthly Cash Flow'!CK191</f>
        <v>0</v>
      </c>
      <c r="CY87" s="99">
        <f ca="1">'Monthly Cash Flow'!CL191</f>
        <v>0</v>
      </c>
      <c r="CZ87" s="99">
        <f ca="1">'Monthly Cash Flow'!CM191</f>
        <v>0</v>
      </c>
      <c r="DA87" s="99">
        <f ca="1">'Monthly Cash Flow'!CN191</f>
        <v>0</v>
      </c>
      <c r="DB87" s="99">
        <f ca="1">'Monthly Cash Flow'!CO191</f>
        <v>0</v>
      </c>
      <c r="DC87" s="99">
        <f ca="1">'Monthly Cash Flow'!CP191</f>
        <v>0</v>
      </c>
      <c r="DD87" s="99">
        <f ca="1">'Monthly Cash Flow'!CQ191</f>
        <v>0</v>
      </c>
      <c r="DE87" s="99">
        <f ca="1">'Monthly Cash Flow'!CR191</f>
        <v>0</v>
      </c>
      <c r="DF87" s="99">
        <f ca="1">'Monthly Cash Flow'!CS191</f>
        <v>0</v>
      </c>
      <c r="DG87" s="99">
        <f ca="1">'Monthly Cash Flow'!CT191</f>
        <v>0</v>
      </c>
      <c r="DH87" s="99">
        <f ca="1">'Monthly Cash Flow'!CU191</f>
        <v>0</v>
      </c>
      <c r="DI87" s="99">
        <f ca="1">'Monthly Cash Flow'!CV191</f>
        <v>0</v>
      </c>
      <c r="DJ87" s="99">
        <f ca="1">'Monthly Cash Flow'!CW191</f>
        <v>0</v>
      </c>
      <c r="DK87" s="99">
        <f ca="1">'Monthly Cash Flow'!CX191</f>
        <v>0</v>
      </c>
      <c r="DL87" s="99">
        <f ca="1">'Monthly Cash Flow'!CY191</f>
        <v>0</v>
      </c>
      <c r="DM87" s="99">
        <f ca="1">'Monthly Cash Flow'!CZ191</f>
        <v>0</v>
      </c>
      <c r="DN87" s="99">
        <f ca="1">'Monthly Cash Flow'!DA191</f>
        <v>0</v>
      </c>
      <c r="DO87" s="99">
        <f ca="1">'Monthly Cash Flow'!DB191</f>
        <v>0</v>
      </c>
      <c r="DP87" s="99">
        <f ca="1">'Monthly Cash Flow'!DC191</f>
        <v>0</v>
      </c>
      <c r="DQ87" s="99">
        <f ca="1">'Monthly Cash Flow'!DD191</f>
        <v>0</v>
      </c>
      <c r="DR87" s="99">
        <f ca="1">'Monthly Cash Flow'!DE191</f>
        <v>0</v>
      </c>
      <c r="DS87" s="99">
        <f ca="1">'Monthly Cash Flow'!DF191</f>
        <v>0</v>
      </c>
      <c r="DT87" s="99">
        <f ca="1">'Monthly Cash Flow'!DG191</f>
        <v>0</v>
      </c>
      <c r="DU87" s="99">
        <f ca="1">'Monthly Cash Flow'!DH191</f>
        <v>0</v>
      </c>
      <c r="DV87" s="99">
        <f ca="1">'Monthly Cash Flow'!DI191</f>
        <v>0</v>
      </c>
      <c r="DW87" s="99">
        <f ca="1">'Monthly Cash Flow'!DJ191</f>
        <v>0</v>
      </c>
      <c r="DX87" s="99">
        <f ca="1">'Monthly Cash Flow'!DK191</f>
        <v>0</v>
      </c>
      <c r="DY87" s="99">
        <f ca="1">'Monthly Cash Flow'!DL191</f>
        <v>0</v>
      </c>
      <c r="DZ87" s="99">
        <f ca="1">'Monthly Cash Flow'!DM191</f>
        <v>0</v>
      </c>
      <c r="EA87" s="99">
        <f ca="1">'Monthly Cash Flow'!DN191</f>
        <v>0</v>
      </c>
      <c r="EB87" s="99">
        <f ca="1">'Monthly Cash Flow'!DO191</f>
        <v>0</v>
      </c>
      <c r="EC87" s="99">
        <f ca="1">'Monthly Cash Flow'!DP191</f>
        <v>0</v>
      </c>
      <c r="ED87" s="99">
        <f ca="1">'Monthly Cash Flow'!DQ191</f>
        <v>0</v>
      </c>
      <c r="EE87" s="99">
        <f ca="1">'Monthly Cash Flow'!DR191</f>
        <v>0</v>
      </c>
      <c r="EF87" s="99">
        <f ca="1">'Monthly Cash Flow'!DS191</f>
        <v>0</v>
      </c>
      <c r="EG87" s="99">
        <f ca="1">'Monthly Cash Flow'!DT191</f>
        <v>0</v>
      </c>
    </row>
    <row r="88" spans="2:137" s="17" customFormat="1">
      <c r="B88" s="10" t="s">
        <v>420</v>
      </c>
      <c r="C88" s="10"/>
      <c r="D88" s="10"/>
      <c r="E88" s="10"/>
      <c r="F88" s="141">
        <f>SUM(F86:F87)</f>
        <v>1577812.0990811421</v>
      </c>
      <c r="G88" s="136">
        <f t="shared" ref="G88" si="41">F88/$E$8</f>
        <v>6.6583340327856169</v>
      </c>
      <c r="H88" s="141">
        <f>F88/Assumptions!$D$60</f>
        <v>8528.7140490872553</v>
      </c>
      <c r="I88" s="153">
        <f ca="1">F88/$F$107</f>
        <v>1.6535708301672676E-2</v>
      </c>
      <c r="J88" s="10"/>
      <c r="K88" s="152"/>
      <c r="L88" s="10"/>
      <c r="M88" s="152"/>
      <c r="N88" s="10"/>
      <c r="O88" s="141"/>
      <c r="P88" s="10" t="str">
        <f ca="1">IF(SUM(Q88:EG88)&lt;&gt;F88,"X","")</f>
        <v/>
      </c>
      <c r="Q88" s="141">
        <f>SUM(Q86:Q87)</f>
        <v>0</v>
      </c>
      <c r="R88" s="141">
        <f ca="1">SUM(R86:R87)</f>
        <v>0</v>
      </c>
      <c r="S88" s="141">
        <f t="shared" ref="S88:CC88" ca="1" si="42">SUM(S86:S87)</f>
        <v>0</v>
      </c>
      <c r="T88" s="141">
        <f t="shared" ca="1" si="42"/>
        <v>0</v>
      </c>
      <c r="U88" s="141">
        <f t="shared" ca="1" si="42"/>
        <v>0</v>
      </c>
      <c r="V88" s="141">
        <f t="shared" ca="1" si="42"/>
        <v>0</v>
      </c>
      <c r="W88" s="141">
        <f t="shared" ca="1" si="42"/>
        <v>0</v>
      </c>
      <c r="X88" s="141">
        <f t="shared" ca="1" si="42"/>
        <v>0</v>
      </c>
      <c r="Y88" s="141">
        <f t="shared" ca="1" si="42"/>
        <v>0</v>
      </c>
      <c r="Z88" s="141">
        <f t="shared" ca="1" si="42"/>
        <v>0</v>
      </c>
      <c r="AA88" s="141">
        <f t="shared" ca="1" si="42"/>
        <v>0</v>
      </c>
      <c r="AB88" s="141">
        <f t="shared" ca="1" si="42"/>
        <v>0</v>
      </c>
      <c r="AC88" s="141">
        <f t="shared" ca="1" si="42"/>
        <v>0</v>
      </c>
      <c r="AD88" s="141">
        <f t="shared" ca="1" si="42"/>
        <v>0</v>
      </c>
      <c r="AE88" s="141">
        <f t="shared" ca="1" si="42"/>
        <v>0</v>
      </c>
      <c r="AF88" s="141">
        <f t="shared" ca="1" si="42"/>
        <v>0</v>
      </c>
      <c r="AG88" s="141">
        <f t="shared" ca="1" si="42"/>
        <v>0</v>
      </c>
      <c r="AH88" s="141">
        <f t="shared" ca="1" si="42"/>
        <v>0</v>
      </c>
      <c r="AI88" s="141">
        <f t="shared" ca="1" si="42"/>
        <v>0</v>
      </c>
      <c r="AJ88" s="141">
        <f t="shared" ca="1" si="42"/>
        <v>0</v>
      </c>
      <c r="AK88" s="141">
        <f t="shared" ca="1" si="42"/>
        <v>0</v>
      </c>
      <c r="AL88" s="141">
        <f t="shared" ca="1" si="42"/>
        <v>0</v>
      </c>
      <c r="AM88" s="141">
        <f t="shared" ca="1" si="42"/>
        <v>0</v>
      </c>
      <c r="AN88" s="141">
        <f t="shared" ca="1" si="42"/>
        <v>0</v>
      </c>
      <c r="AO88" s="141">
        <f t="shared" ca="1" si="42"/>
        <v>500531.80981596804</v>
      </c>
      <c r="AP88" s="141">
        <f t="shared" ca="1" si="42"/>
        <v>360239.54422013089</v>
      </c>
      <c r="AQ88" s="141">
        <f t="shared" ca="1" si="42"/>
        <v>257779.03041553704</v>
      </c>
      <c r="AR88" s="141">
        <f t="shared" ca="1" si="42"/>
        <v>198530.24170992264</v>
      </c>
      <c r="AS88" s="141">
        <f t="shared" ca="1" si="42"/>
        <v>142113.94401758185</v>
      </c>
      <c r="AT88" s="141">
        <f t="shared" ca="1" si="42"/>
        <v>85749.104688266845</v>
      </c>
      <c r="AU88" s="141">
        <f t="shared" ca="1" si="42"/>
        <v>32868.424213734892</v>
      </c>
      <c r="AV88" s="141">
        <f t="shared" ca="1" si="42"/>
        <v>0</v>
      </c>
      <c r="AW88" s="141">
        <f t="shared" ca="1" si="42"/>
        <v>0</v>
      </c>
      <c r="AX88" s="141">
        <f t="shared" ca="1" si="42"/>
        <v>0</v>
      </c>
      <c r="AY88" s="141">
        <f t="shared" ca="1" si="42"/>
        <v>0</v>
      </c>
      <c r="AZ88" s="141">
        <f t="shared" ca="1" si="42"/>
        <v>0</v>
      </c>
      <c r="BA88" s="141">
        <f t="shared" ca="1" si="42"/>
        <v>0</v>
      </c>
      <c r="BB88" s="141">
        <f t="shared" ca="1" si="42"/>
        <v>0</v>
      </c>
      <c r="BC88" s="141">
        <f t="shared" ca="1" si="42"/>
        <v>0</v>
      </c>
      <c r="BD88" s="141">
        <f t="shared" ca="1" si="42"/>
        <v>0</v>
      </c>
      <c r="BE88" s="141">
        <f t="shared" ca="1" si="42"/>
        <v>0</v>
      </c>
      <c r="BF88" s="141">
        <f t="shared" ca="1" si="42"/>
        <v>0</v>
      </c>
      <c r="BG88" s="141">
        <f t="shared" ca="1" si="42"/>
        <v>0</v>
      </c>
      <c r="BH88" s="141">
        <f t="shared" ca="1" si="42"/>
        <v>0</v>
      </c>
      <c r="BI88" s="141">
        <f t="shared" ca="1" si="42"/>
        <v>0</v>
      </c>
      <c r="BJ88" s="141">
        <f t="shared" ca="1" si="42"/>
        <v>0</v>
      </c>
      <c r="BK88" s="141">
        <f t="shared" ca="1" si="42"/>
        <v>0</v>
      </c>
      <c r="BL88" s="141">
        <f t="shared" ca="1" si="42"/>
        <v>0</v>
      </c>
      <c r="BM88" s="141">
        <f t="shared" ca="1" si="42"/>
        <v>0</v>
      </c>
      <c r="BN88" s="141">
        <f t="shared" ca="1" si="42"/>
        <v>0</v>
      </c>
      <c r="BO88" s="141">
        <f t="shared" ca="1" si="42"/>
        <v>0</v>
      </c>
      <c r="BP88" s="141">
        <f t="shared" ca="1" si="42"/>
        <v>0</v>
      </c>
      <c r="BQ88" s="141">
        <f t="shared" ca="1" si="42"/>
        <v>0</v>
      </c>
      <c r="BR88" s="141">
        <f t="shared" ca="1" si="42"/>
        <v>0</v>
      </c>
      <c r="BS88" s="141">
        <f t="shared" ca="1" si="42"/>
        <v>0</v>
      </c>
      <c r="BT88" s="141">
        <f t="shared" ca="1" si="42"/>
        <v>0</v>
      </c>
      <c r="BU88" s="141">
        <f t="shared" ca="1" si="42"/>
        <v>0</v>
      </c>
      <c r="BV88" s="141">
        <f t="shared" ca="1" si="42"/>
        <v>0</v>
      </c>
      <c r="BW88" s="141">
        <f t="shared" ca="1" si="42"/>
        <v>0</v>
      </c>
      <c r="BX88" s="141">
        <f t="shared" ca="1" si="42"/>
        <v>0</v>
      </c>
      <c r="BY88" s="141">
        <f t="shared" ca="1" si="42"/>
        <v>0</v>
      </c>
      <c r="BZ88" s="141">
        <f t="shared" ca="1" si="42"/>
        <v>0</v>
      </c>
      <c r="CA88" s="141">
        <f t="shared" ca="1" si="42"/>
        <v>0</v>
      </c>
      <c r="CB88" s="141">
        <f t="shared" ca="1" si="42"/>
        <v>0</v>
      </c>
      <c r="CC88" s="141">
        <f t="shared" ca="1" si="42"/>
        <v>0</v>
      </c>
      <c r="CD88" s="141">
        <f t="shared" ref="CD88:EG88" ca="1" si="43">SUM(CD86:CD87)</f>
        <v>0</v>
      </c>
      <c r="CE88" s="141">
        <f t="shared" ca="1" si="43"/>
        <v>0</v>
      </c>
      <c r="CF88" s="141">
        <f t="shared" ca="1" si="43"/>
        <v>0</v>
      </c>
      <c r="CG88" s="141">
        <f t="shared" ca="1" si="43"/>
        <v>0</v>
      </c>
      <c r="CH88" s="141">
        <f t="shared" ca="1" si="43"/>
        <v>0</v>
      </c>
      <c r="CI88" s="141">
        <f t="shared" ca="1" si="43"/>
        <v>0</v>
      </c>
      <c r="CJ88" s="141">
        <f t="shared" ca="1" si="43"/>
        <v>0</v>
      </c>
      <c r="CK88" s="141">
        <f t="shared" ca="1" si="43"/>
        <v>0</v>
      </c>
      <c r="CL88" s="141">
        <f t="shared" ca="1" si="43"/>
        <v>0</v>
      </c>
      <c r="CM88" s="141">
        <f t="shared" ca="1" si="43"/>
        <v>0</v>
      </c>
      <c r="CN88" s="141">
        <f t="shared" ca="1" si="43"/>
        <v>0</v>
      </c>
      <c r="CO88" s="141">
        <f t="shared" ca="1" si="43"/>
        <v>0</v>
      </c>
      <c r="CP88" s="141">
        <f t="shared" ca="1" si="43"/>
        <v>0</v>
      </c>
      <c r="CQ88" s="141">
        <f t="shared" ca="1" si="43"/>
        <v>0</v>
      </c>
      <c r="CR88" s="141">
        <f t="shared" ca="1" si="43"/>
        <v>0</v>
      </c>
      <c r="CS88" s="141">
        <f t="shared" ca="1" si="43"/>
        <v>0</v>
      </c>
      <c r="CT88" s="141">
        <f t="shared" ca="1" si="43"/>
        <v>0</v>
      </c>
      <c r="CU88" s="141">
        <f t="shared" ca="1" si="43"/>
        <v>0</v>
      </c>
      <c r="CV88" s="141">
        <f t="shared" ca="1" si="43"/>
        <v>0</v>
      </c>
      <c r="CW88" s="141">
        <f t="shared" ca="1" si="43"/>
        <v>0</v>
      </c>
      <c r="CX88" s="141">
        <f t="shared" ca="1" si="43"/>
        <v>0</v>
      </c>
      <c r="CY88" s="141">
        <f t="shared" ca="1" si="43"/>
        <v>0</v>
      </c>
      <c r="CZ88" s="141">
        <f t="shared" ca="1" si="43"/>
        <v>0</v>
      </c>
      <c r="DA88" s="141">
        <f t="shared" ca="1" si="43"/>
        <v>0</v>
      </c>
      <c r="DB88" s="141">
        <f t="shared" ca="1" si="43"/>
        <v>0</v>
      </c>
      <c r="DC88" s="141">
        <f t="shared" ca="1" si="43"/>
        <v>0</v>
      </c>
      <c r="DD88" s="141">
        <f t="shared" ca="1" si="43"/>
        <v>0</v>
      </c>
      <c r="DE88" s="141">
        <f t="shared" ca="1" si="43"/>
        <v>0</v>
      </c>
      <c r="DF88" s="141">
        <f t="shared" ca="1" si="43"/>
        <v>0</v>
      </c>
      <c r="DG88" s="141">
        <f t="shared" ca="1" si="43"/>
        <v>0</v>
      </c>
      <c r="DH88" s="141">
        <f t="shared" ca="1" si="43"/>
        <v>0</v>
      </c>
      <c r="DI88" s="141">
        <f t="shared" ca="1" si="43"/>
        <v>0</v>
      </c>
      <c r="DJ88" s="141">
        <f t="shared" ca="1" si="43"/>
        <v>0</v>
      </c>
      <c r="DK88" s="141">
        <f t="shared" ca="1" si="43"/>
        <v>0</v>
      </c>
      <c r="DL88" s="141">
        <f t="shared" ca="1" si="43"/>
        <v>0</v>
      </c>
      <c r="DM88" s="141">
        <f t="shared" ca="1" si="43"/>
        <v>0</v>
      </c>
      <c r="DN88" s="141">
        <f t="shared" ca="1" si="43"/>
        <v>0</v>
      </c>
      <c r="DO88" s="141">
        <f t="shared" ca="1" si="43"/>
        <v>0</v>
      </c>
      <c r="DP88" s="141">
        <f t="shared" ca="1" si="43"/>
        <v>0</v>
      </c>
      <c r="DQ88" s="141">
        <f t="shared" ca="1" si="43"/>
        <v>0</v>
      </c>
      <c r="DR88" s="141">
        <f t="shared" ca="1" si="43"/>
        <v>0</v>
      </c>
      <c r="DS88" s="141">
        <f t="shared" ca="1" si="43"/>
        <v>0</v>
      </c>
      <c r="DT88" s="141">
        <f t="shared" ca="1" si="43"/>
        <v>0</v>
      </c>
      <c r="DU88" s="141">
        <f t="shared" ca="1" si="43"/>
        <v>0</v>
      </c>
      <c r="DV88" s="141">
        <f t="shared" ca="1" si="43"/>
        <v>0</v>
      </c>
      <c r="DW88" s="141">
        <f t="shared" ca="1" si="43"/>
        <v>0</v>
      </c>
      <c r="DX88" s="141">
        <f t="shared" ca="1" si="43"/>
        <v>0</v>
      </c>
      <c r="DY88" s="141">
        <f t="shared" ca="1" si="43"/>
        <v>0</v>
      </c>
      <c r="DZ88" s="141">
        <f t="shared" ca="1" si="43"/>
        <v>0</v>
      </c>
      <c r="EA88" s="141">
        <f t="shared" ca="1" si="43"/>
        <v>0</v>
      </c>
      <c r="EB88" s="141">
        <f t="shared" ca="1" si="43"/>
        <v>0</v>
      </c>
      <c r="EC88" s="141">
        <f t="shared" ca="1" si="43"/>
        <v>0</v>
      </c>
      <c r="ED88" s="141">
        <f t="shared" ca="1" si="43"/>
        <v>0</v>
      </c>
      <c r="EE88" s="141">
        <f t="shared" ca="1" si="43"/>
        <v>0</v>
      </c>
      <c r="EF88" s="141">
        <f t="shared" ca="1" si="43"/>
        <v>0</v>
      </c>
      <c r="EG88" s="141">
        <f t="shared" ca="1" si="43"/>
        <v>0</v>
      </c>
    </row>
    <row r="89" spans="2:137">
      <c r="K89" s="177"/>
      <c r="L89" s="11"/>
      <c r="M89" s="177"/>
      <c r="N89" s="11"/>
      <c r="O89" s="11"/>
      <c r="P89" s="1" t="str">
        <f t="shared" si="34"/>
        <v/>
      </c>
    </row>
    <row r="90" spans="2:137" s="17" customFormat="1">
      <c r="B90" s="10" t="s">
        <v>383</v>
      </c>
      <c r="C90" s="10"/>
      <c r="D90" s="10"/>
      <c r="E90" s="69">
        <v>0.05</v>
      </c>
      <c r="F90" s="141">
        <f>E90*(F83+F47+F30)</f>
        <v>3437229.7050000001</v>
      </c>
      <c r="G90" s="136">
        <f>F90/$E$8</f>
        <v>14.505037410114447</v>
      </c>
      <c r="H90" s="141">
        <f>F90/Assumptions!$D$60</f>
        <v>18579.620027027027</v>
      </c>
      <c r="I90" s="153">
        <f ca="1">F90/$F$107</f>
        <v>3.6022684704233254E-2</v>
      </c>
      <c r="J90" s="10"/>
      <c r="K90" s="149">
        <f>Assumptions!$D$16</f>
        <v>46204</v>
      </c>
      <c r="L90" s="178">
        <f>Assumptions!$D$17</f>
        <v>23</v>
      </c>
      <c r="M90" s="149">
        <f t="shared" ref="M90" si="44">EDATE(K90,L90-1)</f>
        <v>46874</v>
      </c>
      <c r="N90" s="1"/>
      <c r="O90" s="141">
        <f>0.25*F90</f>
        <v>859307.42625000002</v>
      </c>
      <c r="P90" s="10" t="str">
        <f t="shared" si="34"/>
        <v/>
      </c>
      <c r="Q90" s="141">
        <f t="shared" ref="Q90" si="45">O90</f>
        <v>859307.42625000002</v>
      </c>
      <c r="R90" s="141">
        <f>IF(AND(R$11&gt;$K90,EOMONTH($M90,0)&gt;R$11),($F90-$O90-($F90*0.15))/($L90-1),IF(EOMONTH($M90,0)=EOMONTH(R$11,0),$F90*0.15,0))</f>
        <v>93742.628318181829</v>
      </c>
      <c r="S90" s="141">
        <f t="shared" ref="S90:CD90" si="46">IF(AND(S$11&gt;$K90,EOMONTH($M90,0)&gt;S$11),($F90-$O90-($F90*0.15))/($L90-1),IF(EOMONTH($M90,0)=EOMONTH(S$11,0),$F90*0.15,0))</f>
        <v>93742.628318181829</v>
      </c>
      <c r="T90" s="141">
        <f t="shared" si="46"/>
        <v>93742.628318181829</v>
      </c>
      <c r="U90" s="141">
        <f t="shared" si="46"/>
        <v>93742.628318181829</v>
      </c>
      <c r="V90" s="141">
        <f t="shared" si="46"/>
        <v>93742.628318181829</v>
      </c>
      <c r="W90" s="141">
        <f t="shared" si="46"/>
        <v>93742.628318181829</v>
      </c>
      <c r="X90" s="141">
        <f t="shared" si="46"/>
        <v>93742.628318181829</v>
      </c>
      <c r="Y90" s="141">
        <f t="shared" si="46"/>
        <v>93742.628318181829</v>
      </c>
      <c r="Z90" s="141">
        <f t="shared" si="46"/>
        <v>93742.628318181829</v>
      </c>
      <c r="AA90" s="141">
        <f t="shared" si="46"/>
        <v>93742.628318181829</v>
      </c>
      <c r="AB90" s="141">
        <f t="shared" si="46"/>
        <v>93742.628318181829</v>
      </c>
      <c r="AC90" s="141">
        <f t="shared" si="46"/>
        <v>93742.628318181829</v>
      </c>
      <c r="AD90" s="141">
        <f t="shared" si="46"/>
        <v>93742.628318181829</v>
      </c>
      <c r="AE90" s="141">
        <f t="shared" si="46"/>
        <v>93742.628318181829</v>
      </c>
      <c r="AF90" s="141">
        <f t="shared" si="46"/>
        <v>93742.628318181829</v>
      </c>
      <c r="AG90" s="141">
        <f t="shared" si="46"/>
        <v>93742.628318181829</v>
      </c>
      <c r="AH90" s="141">
        <f t="shared" si="46"/>
        <v>93742.628318181829</v>
      </c>
      <c r="AI90" s="141">
        <f t="shared" si="46"/>
        <v>93742.628318181829</v>
      </c>
      <c r="AJ90" s="141">
        <f t="shared" si="46"/>
        <v>93742.628318181829</v>
      </c>
      <c r="AK90" s="141">
        <f t="shared" si="46"/>
        <v>93742.628318181829</v>
      </c>
      <c r="AL90" s="141">
        <f t="shared" si="46"/>
        <v>93742.628318181829</v>
      </c>
      <c r="AM90" s="141">
        <f t="shared" si="46"/>
        <v>93742.628318181829</v>
      </c>
      <c r="AN90" s="141">
        <f t="shared" si="46"/>
        <v>515584.45574999996</v>
      </c>
      <c r="AO90" s="141">
        <f t="shared" si="46"/>
        <v>0</v>
      </c>
      <c r="AP90" s="141">
        <f t="shared" si="46"/>
        <v>0</v>
      </c>
      <c r="AQ90" s="141">
        <f t="shared" si="46"/>
        <v>0</v>
      </c>
      <c r="AR90" s="141">
        <f t="shared" si="46"/>
        <v>0</v>
      </c>
      <c r="AS90" s="141">
        <f t="shared" si="46"/>
        <v>0</v>
      </c>
      <c r="AT90" s="141">
        <f t="shared" si="46"/>
        <v>0</v>
      </c>
      <c r="AU90" s="141">
        <f t="shared" si="46"/>
        <v>0</v>
      </c>
      <c r="AV90" s="141">
        <f t="shared" si="46"/>
        <v>0</v>
      </c>
      <c r="AW90" s="141">
        <f t="shared" si="46"/>
        <v>0</v>
      </c>
      <c r="AX90" s="141">
        <f t="shared" si="46"/>
        <v>0</v>
      </c>
      <c r="AY90" s="141">
        <f t="shared" si="46"/>
        <v>0</v>
      </c>
      <c r="AZ90" s="141">
        <f t="shared" si="46"/>
        <v>0</v>
      </c>
      <c r="BA90" s="141">
        <f t="shared" si="46"/>
        <v>0</v>
      </c>
      <c r="BB90" s="141">
        <f t="shared" si="46"/>
        <v>0</v>
      </c>
      <c r="BC90" s="141">
        <f t="shared" si="46"/>
        <v>0</v>
      </c>
      <c r="BD90" s="141">
        <f t="shared" si="46"/>
        <v>0</v>
      </c>
      <c r="BE90" s="141">
        <f t="shared" si="46"/>
        <v>0</v>
      </c>
      <c r="BF90" s="141">
        <f t="shared" si="46"/>
        <v>0</v>
      </c>
      <c r="BG90" s="141">
        <f t="shared" si="46"/>
        <v>0</v>
      </c>
      <c r="BH90" s="141">
        <f t="shared" si="46"/>
        <v>0</v>
      </c>
      <c r="BI90" s="141">
        <f t="shared" si="46"/>
        <v>0</v>
      </c>
      <c r="BJ90" s="141">
        <f t="shared" si="46"/>
        <v>0</v>
      </c>
      <c r="BK90" s="141">
        <f t="shared" si="46"/>
        <v>0</v>
      </c>
      <c r="BL90" s="141">
        <f t="shared" si="46"/>
        <v>0</v>
      </c>
      <c r="BM90" s="141">
        <f t="shared" si="46"/>
        <v>0</v>
      </c>
      <c r="BN90" s="141">
        <f t="shared" si="46"/>
        <v>0</v>
      </c>
      <c r="BO90" s="141">
        <f t="shared" si="46"/>
        <v>0</v>
      </c>
      <c r="BP90" s="141">
        <f t="shared" si="46"/>
        <v>0</v>
      </c>
      <c r="BQ90" s="141">
        <f t="shared" si="46"/>
        <v>0</v>
      </c>
      <c r="BR90" s="141">
        <f t="shared" si="46"/>
        <v>0</v>
      </c>
      <c r="BS90" s="141">
        <f t="shared" si="46"/>
        <v>0</v>
      </c>
      <c r="BT90" s="141">
        <f t="shared" si="46"/>
        <v>0</v>
      </c>
      <c r="BU90" s="141">
        <f t="shared" si="46"/>
        <v>0</v>
      </c>
      <c r="BV90" s="141">
        <f t="shared" si="46"/>
        <v>0</v>
      </c>
      <c r="BW90" s="141">
        <f t="shared" si="46"/>
        <v>0</v>
      </c>
      <c r="BX90" s="141">
        <f t="shared" si="46"/>
        <v>0</v>
      </c>
      <c r="BY90" s="141">
        <f t="shared" si="46"/>
        <v>0</v>
      </c>
      <c r="BZ90" s="141">
        <f t="shared" si="46"/>
        <v>0</v>
      </c>
      <c r="CA90" s="141">
        <f t="shared" si="46"/>
        <v>0</v>
      </c>
      <c r="CB90" s="141">
        <f t="shared" si="46"/>
        <v>0</v>
      </c>
      <c r="CC90" s="141">
        <f t="shared" si="46"/>
        <v>0</v>
      </c>
      <c r="CD90" s="141">
        <f t="shared" si="46"/>
        <v>0</v>
      </c>
      <c r="CE90" s="141">
        <f t="shared" ref="CE90:EG90" si="47">IF(AND(CE$11&gt;$K90,EOMONTH($M90,0)&gt;CE$11),($F90-$O90-($F90*0.15))/($L90-1),IF(EOMONTH($M90,0)=EOMONTH(CE$11,0),$F90*0.15,0))</f>
        <v>0</v>
      </c>
      <c r="CF90" s="141">
        <f t="shared" si="47"/>
        <v>0</v>
      </c>
      <c r="CG90" s="141">
        <f t="shared" si="47"/>
        <v>0</v>
      </c>
      <c r="CH90" s="141">
        <f t="shared" si="47"/>
        <v>0</v>
      </c>
      <c r="CI90" s="141">
        <f t="shared" si="47"/>
        <v>0</v>
      </c>
      <c r="CJ90" s="141">
        <f t="shared" si="47"/>
        <v>0</v>
      </c>
      <c r="CK90" s="141">
        <f t="shared" si="47"/>
        <v>0</v>
      </c>
      <c r="CL90" s="141">
        <f t="shared" si="47"/>
        <v>0</v>
      </c>
      <c r="CM90" s="141">
        <f t="shared" si="47"/>
        <v>0</v>
      </c>
      <c r="CN90" s="141">
        <f t="shared" si="47"/>
        <v>0</v>
      </c>
      <c r="CO90" s="141">
        <f t="shared" si="47"/>
        <v>0</v>
      </c>
      <c r="CP90" s="141">
        <f t="shared" si="47"/>
        <v>0</v>
      </c>
      <c r="CQ90" s="141">
        <f t="shared" si="47"/>
        <v>0</v>
      </c>
      <c r="CR90" s="141">
        <f t="shared" si="47"/>
        <v>0</v>
      </c>
      <c r="CS90" s="141">
        <f t="shared" si="47"/>
        <v>0</v>
      </c>
      <c r="CT90" s="141">
        <f t="shared" si="47"/>
        <v>0</v>
      </c>
      <c r="CU90" s="141">
        <f t="shared" si="47"/>
        <v>0</v>
      </c>
      <c r="CV90" s="141">
        <f t="shared" si="47"/>
        <v>0</v>
      </c>
      <c r="CW90" s="141">
        <f t="shared" si="47"/>
        <v>0</v>
      </c>
      <c r="CX90" s="141">
        <f t="shared" si="47"/>
        <v>0</v>
      </c>
      <c r="CY90" s="141">
        <f t="shared" si="47"/>
        <v>0</v>
      </c>
      <c r="CZ90" s="141">
        <f t="shared" si="47"/>
        <v>0</v>
      </c>
      <c r="DA90" s="141">
        <f t="shared" si="47"/>
        <v>0</v>
      </c>
      <c r="DB90" s="141">
        <f t="shared" si="47"/>
        <v>0</v>
      </c>
      <c r="DC90" s="141">
        <f t="shared" si="47"/>
        <v>0</v>
      </c>
      <c r="DD90" s="141">
        <f t="shared" si="47"/>
        <v>0</v>
      </c>
      <c r="DE90" s="141">
        <f t="shared" si="47"/>
        <v>0</v>
      </c>
      <c r="DF90" s="141">
        <f t="shared" si="47"/>
        <v>0</v>
      </c>
      <c r="DG90" s="141">
        <f t="shared" si="47"/>
        <v>0</v>
      </c>
      <c r="DH90" s="141">
        <f t="shared" si="47"/>
        <v>0</v>
      </c>
      <c r="DI90" s="141">
        <f t="shared" si="47"/>
        <v>0</v>
      </c>
      <c r="DJ90" s="141">
        <f t="shared" si="47"/>
        <v>0</v>
      </c>
      <c r="DK90" s="141">
        <f t="shared" si="47"/>
        <v>0</v>
      </c>
      <c r="DL90" s="141">
        <f t="shared" si="47"/>
        <v>0</v>
      </c>
      <c r="DM90" s="141">
        <f t="shared" si="47"/>
        <v>0</v>
      </c>
      <c r="DN90" s="141">
        <f t="shared" si="47"/>
        <v>0</v>
      </c>
      <c r="DO90" s="141">
        <f t="shared" si="47"/>
        <v>0</v>
      </c>
      <c r="DP90" s="141">
        <f t="shared" si="47"/>
        <v>0</v>
      </c>
      <c r="DQ90" s="141">
        <f t="shared" si="47"/>
        <v>0</v>
      </c>
      <c r="DR90" s="141">
        <f t="shared" si="47"/>
        <v>0</v>
      </c>
      <c r="DS90" s="141">
        <f t="shared" si="47"/>
        <v>0</v>
      </c>
      <c r="DT90" s="141">
        <f t="shared" si="47"/>
        <v>0</v>
      </c>
      <c r="DU90" s="141">
        <f t="shared" si="47"/>
        <v>0</v>
      </c>
      <c r="DV90" s="141">
        <f t="shared" si="47"/>
        <v>0</v>
      </c>
      <c r="DW90" s="141">
        <f t="shared" si="47"/>
        <v>0</v>
      </c>
      <c r="DX90" s="141">
        <f t="shared" si="47"/>
        <v>0</v>
      </c>
      <c r="DY90" s="141">
        <f t="shared" si="47"/>
        <v>0</v>
      </c>
      <c r="DZ90" s="141">
        <f t="shared" si="47"/>
        <v>0</v>
      </c>
      <c r="EA90" s="141">
        <f t="shared" si="47"/>
        <v>0</v>
      </c>
      <c r="EB90" s="141">
        <f t="shared" si="47"/>
        <v>0</v>
      </c>
      <c r="EC90" s="141">
        <f t="shared" si="47"/>
        <v>0</v>
      </c>
      <c r="ED90" s="141">
        <f t="shared" si="47"/>
        <v>0</v>
      </c>
      <c r="EE90" s="141">
        <f t="shared" si="47"/>
        <v>0</v>
      </c>
      <c r="EF90" s="141">
        <f t="shared" si="47"/>
        <v>0</v>
      </c>
      <c r="EG90" s="141">
        <f t="shared" si="47"/>
        <v>0</v>
      </c>
    </row>
    <row r="91" spans="2:137">
      <c r="P91" s="1" t="str">
        <f t="shared" si="34"/>
        <v/>
      </c>
    </row>
    <row r="92" spans="2:137">
      <c r="B92" s="17" t="s">
        <v>384</v>
      </c>
      <c r="P92" s="1" t="str">
        <f t="shared" si="34"/>
        <v/>
      </c>
    </row>
    <row r="93" spans="2:137">
      <c r="B93" s="5" t="s">
        <v>385</v>
      </c>
      <c r="E93" s="69">
        <v>0</v>
      </c>
      <c r="F93" s="18">
        <f ca="1">E93*(Assumptions!$L$11+Assumptions!$L$29)</f>
        <v>0</v>
      </c>
      <c r="G93" s="105">
        <f t="shared" ref="G93:G98" ca="1" si="48">F93/$E$8</f>
        <v>0</v>
      </c>
      <c r="H93" s="99">
        <f ca="1">F93/Assumptions!$D$60</f>
        <v>0</v>
      </c>
      <c r="I93" s="32">
        <f t="shared" ref="I93:I105" ca="1" si="49">F93/$F$107</f>
        <v>0</v>
      </c>
      <c r="O93" s="99">
        <f ca="1">F93</f>
        <v>0</v>
      </c>
      <c r="P93" s="1" t="str">
        <f ca="1">IF(SUM(Q93:EG93)&lt;&gt;F93,"X","")</f>
        <v/>
      </c>
      <c r="Q93" s="99">
        <f ca="1">O93</f>
        <v>0</v>
      </c>
      <c r="R93" s="99">
        <f ca="1">IF($N93="Equal",IF(AND(R$11&gt;$K93,EOMONTH($M93,0)&gt;=R$11),($F93-$O93)/$L93,0),IFERROR(($F93-$O93)*INDEX('S-Curve'!$C$3:$AM$39,MATCH('Development Costs'!$L93,'S-Curve'!$C$3:$C$39,0),MATCH(DATEDIF('Development Costs'!$K93,'Development Costs'!R$11,"m")+1,'S-Curve'!$C$3:$AM$3,0)),0))</f>
        <v>0</v>
      </c>
      <c r="S93" s="99">
        <f ca="1">IF($N93="Equal",IF(AND(S$11&gt;$K93,EOMONTH($M93,0)&gt;=S$11),($F93-$O93)/$L93,0),IFERROR(($F93-$O93)*INDEX('S-Curve'!$C$3:$AM$39,MATCH('Development Costs'!$L93,'S-Curve'!$C$3:$C$39,0),MATCH(DATEDIF('Development Costs'!$K93,'Development Costs'!S$11,"m")+1,'S-Curve'!$C$3:$AM$3,0)),0))</f>
        <v>0</v>
      </c>
      <c r="T93" s="99">
        <f ca="1">IF($N93="Equal",IF(AND(T$11&gt;$K93,EOMONTH($M93,0)&gt;=T$11),($F93-$O93)/$L93,0),IFERROR(($F93-$O93)*INDEX('S-Curve'!$C$3:$AM$39,MATCH('Development Costs'!$L93,'S-Curve'!$C$3:$C$39,0),MATCH(DATEDIF('Development Costs'!$K93,'Development Costs'!T$11,"m")+1,'S-Curve'!$C$3:$AM$3,0)),0))</f>
        <v>0</v>
      </c>
      <c r="U93" s="99">
        <f ca="1">IF($N93="Equal",IF(AND(U$11&gt;$K93,EOMONTH($M93,0)&gt;=U$11),($F93-$O93)/$L93,0),IFERROR(($F93-$O93)*INDEX('S-Curve'!$C$3:$AM$39,MATCH('Development Costs'!$L93,'S-Curve'!$C$3:$C$39,0),MATCH(DATEDIF('Development Costs'!$K93,'Development Costs'!U$11,"m")+1,'S-Curve'!$C$3:$AM$3,0)),0))</f>
        <v>0</v>
      </c>
      <c r="V93" s="99">
        <f ca="1">IF($N93="Equal",IF(AND(V$11&gt;$K93,EOMONTH($M93,0)&gt;=V$11),($F93-$O93)/$L93,0),IFERROR(($F93-$O93)*INDEX('S-Curve'!$C$3:$AM$39,MATCH('Development Costs'!$L93,'S-Curve'!$C$3:$C$39,0),MATCH(DATEDIF('Development Costs'!$K93,'Development Costs'!V$11,"m")+1,'S-Curve'!$C$3:$AM$3,0)),0))</f>
        <v>0</v>
      </c>
      <c r="W93" s="99">
        <f ca="1">IF($N93="Equal",IF(AND(W$11&gt;$K93,EOMONTH($M93,0)&gt;=W$11),($F93-$O93)/$L93,0),IFERROR(($F93-$O93)*INDEX('S-Curve'!$C$3:$AM$39,MATCH('Development Costs'!$L93,'S-Curve'!$C$3:$C$39,0),MATCH(DATEDIF('Development Costs'!$K93,'Development Costs'!W$11,"m")+1,'S-Curve'!$C$3:$AM$3,0)),0))</f>
        <v>0</v>
      </c>
      <c r="X93" s="99">
        <f ca="1">IF($N93="Equal",IF(AND(X$11&gt;$K93,EOMONTH($M93,0)&gt;=X$11),($F93-$O93)/$L93,0),IFERROR(($F93-$O93)*INDEX('S-Curve'!$C$3:$AM$39,MATCH('Development Costs'!$L93,'S-Curve'!$C$3:$C$39,0),MATCH(DATEDIF('Development Costs'!$K93,'Development Costs'!X$11,"m")+1,'S-Curve'!$C$3:$AM$3,0)),0))</f>
        <v>0</v>
      </c>
      <c r="Y93" s="99">
        <f ca="1">IF($N93="Equal",IF(AND(Y$11&gt;$K93,EOMONTH($M93,0)&gt;=Y$11),($F93-$O93)/$L93,0),IFERROR(($F93-$O93)*INDEX('S-Curve'!$C$3:$AM$39,MATCH('Development Costs'!$L93,'S-Curve'!$C$3:$C$39,0),MATCH(DATEDIF('Development Costs'!$K93,'Development Costs'!Y$11,"m")+1,'S-Curve'!$C$3:$AM$3,0)),0))</f>
        <v>0</v>
      </c>
      <c r="Z93" s="99">
        <f ca="1">IF($N93="Equal",IF(AND(Z$11&gt;$K93,EOMONTH($M93,0)&gt;=Z$11),($F93-$O93)/$L93,0),IFERROR(($F93-$O93)*INDEX('S-Curve'!$C$3:$AM$39,MATCH('Development Costs'!$L93,'S-Curve'!$C$3:$C$39,0),MATCH(DATEDIF('Development Costs'!$K93,'Development Costs'!Z$11,"m")+1,'S-Curve'!$C$3:$AM$3,0)),0))</f>
        <v>0</v>
      </c>
      <c r="AA93" s="99">
        <f ca="1">IF($N93="Equal",IF(AND(AA$11&gt;$K93,EOMONTH($M93,0)&gt;=AA$11),($F93-$O93)/$L93,0),IFERROR(($F93-$O93)*INDEX('S-Curve'!$C$3:$AM$39,MATCH('Development Costs'!$L93,'S-Curve'!$C$3:$C$39,0),MATCH(DATEDIF('Development Costs'!$K93,'Development Costs'!AA$11,"m")+1,'S-Curve'!$C$3:$AM$3,0)),0))</f>
        <v>0</v>
      </c>
      <c r="AB93" s="99">
        <f ca="1">IF($N93="Equal",IF(AND(AB$11&gt;$K93,EOMONTH($M93,0)&gt;=AB$11),($F93-$O93)/$L93,0),IFERROR(($F93-$O93)*INDEX('S-Curve'!$C$3:$AM$39,MATCH('Development Costs'!$L93,'S-Curve'!$C$3:$C$39,0),MATCH(DATEDIF('Development Costs'!$K93,'Development Costs'!AB$11,"m")+1,'S-Curve'!$C$3:$AM$3,0)),0))</f>
        <v>0</v>
      </c>
      <c r="AC93" s="99">
        <f ca="1">IF($N93="Equal",IF(AND(AC$11&gt;$K93,EOMONTH($M93,0)&gt;=AC$11),($F93-$O93)/$L93,0),IFERROR(($F93-$O93)*INDEX('S-Curve'!$C$3:$AM$39,MATCH('Development Costs'!$L93,'S-Curve'!$C$3:$C$39,0),MATCH(DATEDIF('Development Costs'!$K93,'Development Costs'!AC$11,"m")+1,'S-Curve'!$C$3:$AM$3,0)),0))</f>
        <v>0</v>
      </c>
      <c r="AD93" s="99">
        <f ca="1">IF($N93="Equal",IF(AND(AD$11&gt;$K93,EOMONTH($M93,0)&gt;=AD$11),($F93-$O93)/$L93,0),IFERROR(($F93-$O93)*INDEX('S-Curve'!$C$3:$AM$39,MATCH('Development Costs'!$L93,'S-Curve'!$C$3:$C$39,0),MATCH(DATEDIF('Development Costs'!$K93,'Development Costs'!AD$11,"m")+1,'S-Curve'!$C$3:$AM$3,0)),0))</f>
        <v>0</v>
      </c>
      <c r="AE93" s="99">
        <f ca="1">IF($N93="Equal",IF(AND(AE$11&gt;$K93,EOMONTH($M93,0)&gt;=AE$11),($F93-$O93)/$L93,0),IFERROR(($F93-$O93)*INDEX('S-Curve'!$C$3:$AM$39,MATCH('Development Costs'!$L93,'S-Curve'!$C$3:$C$39,0),MATCH(DATEDIF('Development Costs'!$K93,'Development Costs'!AE$11,"m")+1,'S-Curve'!$C$3:$AM$3,0)),0))</f>
        <v>0</v>
      </c>
      <c r="AF93" s="99">
        <f ca="1">IF($N93="Equal",IF(AND(AF$11&gt;$K93,EOMONTH($M93,0)&gt;=AF$11),($F93-$O93)/$L93,0),IFERROR(($F93-$O93)*INDEX('S-Curve'!$C$3:$AM$39,MATCH('Development Costs'!$L93,'S-Curve'!$C$3:$C$39,0),MATCH(DATEDIF('Development Costs'!$K93,'Development Costs'!AF$11,"m")+1,'S-Curve'!$C$3:$AM$3,0)),0))</f>
        <v>0</v>
      </c>
      <c r="AG93" s="99">
        <f ca="1">IF($N93="Equal",IF(AND(AG$11&gt;$K93,EOMONTH($M93,0)&gt;=AG$11),($F93-$O93)/$L93,0),IFERROR(($F93-$O93)*INDEX('S-Curve'!$C$3:$AM$39,MATCH('Development Costs'!$L93,'S-Curve'!$C$3:$C$39,0),MATCH(DATEDIF('Development Costs'!$K93,'Development Costs'!AG$11,"m")+1,'S-Curve'!$C$3:$AM$3,0)),0))</f>
        <v>0</v>
      </c>
      <c r="AH93" s="99">
        <f ca="1">IF($N93="Equal",IF(AND(AH$11&gt;$K93,EOMONTH($M93,0)&gt;=AH$11),($F93-$O93)/$L93,0),IFERROR(($F93-$O93)*INDEX('S-Curve'!$C$3:$AM$39,MATCH('Development Costs'!$L93,'S-Curve'!$C$3:$C$39,0),MATCH(DATEDIF('Development Costs'!$K93,'Development Costs'!AH$11,"m")+1,'S-Curve'!$C$3:$AM$3,0)),0))</f>
        <v>0</v>
      </c>
      <c r="AI93" s="99">
        <f ca="1">IF($N93="Equal",IF(AND(AI$11&gt;$K93,EOMONTH($M93,0)&gt;=AI$11),($F93-$O93)/$L93,0),IFERROR(($F93-$O93)*INDEX('S-Curve'!$C$3:$AM$39,MATCH('Development Costs'!$L93,'S-Curve'!$C$3:$C$39,0),MATCH(DATEDIF('Development Costs'!$K93,'Development Costs'!AI$11,"m")+1,'S-Curve'!$C$3:$AM$3,0)),0))</f>
        <v>0</v>
      </c>
      <c r="AJ93" s="99">
        <f ca="1">IF($N93="Equal",IF(AND(AJ$11&gt;$K93,EOMONTH($M93,0)&gt;=AJ$11),($F93-$O93)/$L93,0),IFERROR(($F93-$O93)*INDEX('S-Curve'!$C$3:$AM$39,MATCH('Development Costs'!$L93,'S-Curve'!$C$3:$C$39,0),MATCH(DATEDIF('Development Costs'!$K93,'Development Costs'!AJ$11,"m")+1,'S-Curve'!$C$3:$AM$3,0)),0))</f>
        <v>0</v>
      </c>
      <c r="AK93" s="99">
        <f ca="1">IF($N93="Equal",IF(AND(AK$11&gt;$K93,EOMONTH($M93,0)&gt;=AK$11),($F93-$O93)/$L93,0),IFERROR(($F93-$O93)*INDEX('S-Curve'!$C$3:$AM$39,MATCH('Development Costs'!$L93,'S-Curve'!$C$3:$C$39,0),MATCH(DATEDIF('Development Costs'!$K93,'Development Costs'!AK$11,"m")+1,'S-Curve'!$C$3:$AM$3,0)),0))</f>
        <v>0</v>
      </c>
      <c r="AL93" s="99">
        <f ca="1">IF($N93="Equal",IF(AND(AL$11&gt;$K93,EOMONTH($M93,0)&gt;=AL$11),($F93-$O93)/$L93,0),IFERROR(($F93-$O93)*INDEX('S-Curve'!$C$3:$AM$39,MATCH('Development Costs'!$L93,'S-Curve'!$C$3:$C$39,0),MATCH(DATEDIF('Development Costs'!$K93,'Development Costs'!AL$11,"m")+1,'S-Curve'!$C$3:$AM$3,0)),0))</f>
        <v>0</v>
      </c>
      <c r="AM93" s="99">
        <f ca="1">IF($N93="Equal",IF(AND(AM$11&gt;$K93,EOMONTH($M93,0)&gt;=AM$11),($F93-$O93)/$L93,0),IFERROR(($F93-$O93)*INDEX('S-Curve'!$C$3:$AM$39,MATCH('Development Costs'!$L93,'S-Curve'!$C$3:$C$39,0),MATCH(DATEDIF('Development Costs'!$K93,'Development Costs'!AM$11,"m")+1,'S-Curve'!$C$3:$AM$3,0)),0))</f>
        <v>0</v>
      </c>
      <c r="AN93" s="99">
        <f ca="1">IF($N93="Equal",IF(AND(AN$11&gt;$K93,EOMONTH($M93,0)&gt;=AN$11),($F93-$O93)/$L93,0),IFERROR(($F93-$O93)*INDEX('S-Curve'!$C$3:$AM$39,MATCH('Development Costs'!$L93,'S-Curve'!$C$3:$C$39,0),MATCH(DATEDIF('Development Costs'!$K93,'Development Costs'!AN$11,"m")+1,'S-Curve'!$C$3:$AM$3,0)),0))</f>
        <v>0</v>
      </c>
      <c r="AO93" s="99">
        <f ca="1">IF($N93="Equal",IF(AND(AO$11&gt;$K93,EOMONTH($M93,0)&gt;=AO$11),($F93-$O93)/$L93,0),IFERROR(($F93-$O93)*INDEX('S-Curve'!$C$3:$AM$39,MATCH('Development Costs'!$L93,'S-Curve'!$C$3:$C$39,0),MATCH(DATEDIF('Development Costs'!$K93,'Development Costs'!AO$11,"m")+1,'S-Curve'!$C$3:$AM$3,0)),0))</f>
        <v>0</v>
      </c>
      <c r="AP93" s="99">
        <f ca="1">IF($N93="Equal",IF(AND(AP$11&gt;$K93,EOMONTH($M93,0)&gt;=AP$11),($F93-$O93)/$L93,0),IFERROR(($F93-$O93)*INDEX('S-Curve'!$C$3:$AM$39,MATCH('Development Costs'!$L93,'S-Curve'!$C$3:$C$39,0),MATCH(DATEDIF('Development Costs'!$K93,'Development Costs'!AP$11,"m")+1,'S-Curve'!$C$3:$AM$3,0)),0))</f>
        <v>0</v>
      </c>
      <c r="AQ93" s="99">
        <f ca="1">IF($N93="Equal",IF(AND(AQ$11&gt;$K93,EOMONTH($M93,0)&gt;=AQ$11),($F93-$O93)/$L93,0),IFERROR(($F93-$O93)*INDEX('S-Curve'!$C$3:$AM$39,MATCH('Development Costs'!$L93,'S-Curve'!$C$3:$C$39,0),MATCH(DATEDIF('Development Costs'!$K93,'Development Costs'!AQ$11,"m")+1,'S-Curve'!$C$3:$AM$3,0)),0))</f>
        <v>0</v>
      </c>
      <c r="AR93" s="99">
        <f ca="1">IF($N93="Equal",IF(AND(AR$11&gt;$K93,EOMONTH($M93,0)&gt;=AR$11),($F93-$O93)/$L93,0),IFERROR(($F93-$O93)*INDEX('S-Curve'!$C$3:$AM$39,MATCH('Development Costs'!$L93,'S-Curve'!$C$3:$C$39,0),MATCH(DATEDIF('Development Costs'!$K93,'Development Costs'!AR$11,"m")+1,'S-Curve'!$C$3:$AM$3,0)),0))</f>
        <v>0</v>
      </c>
      <c r="AS93" s="99">
        <f ca="1">IF($N93="Equal",IF(AND(AS$11&gt;$K93,EOMONTH($M93,0)&gt;=AS$11),($F93-$O93)/$L93,0),IFERROR(($F93-$O93)*INDEX('S-Curve'!$C$3:$AM$39,MATCH('Development Costs'!$L93,'S-Curve'!$C$3:$C$39,0),MATCH(DATEDIF('Development Costs'!$K93,'Development Costs'!AS$11,"m")+1,'S-Curve'!$C$3:$AM$3,0)),0))</f>
        <v>0</v>
      </c>
      <c r="AT93" s="99">
        <f ca="1">IF($N93="Equal",IF(AND(AT$11&gt;$K93,EOMONTH($M93,0)&gt;=AT$11),($F93-$O93)/$L93,0),IFERROR(($F93-$O93)*INDEX('S-Curve'!$C$3:$AM$39,MATCH('Development Costs'!$L93,'S-Curve'!$C$3:$C$39,0),MATCH(DATEDIF('Development Costs'!$K93,'Development Costs'!AT$11,"m")+1,'S-Curve'!$C$3:$AM$3,0)),0))</f>
        <v>0</v>
      </c>
      <c r="AU93" s="99">
        <f ca="1">IF($N93="Equal",IF(AND(AU$11&gt;$K93,EOMONTH($M93,0)&gt;=AU$11),($F93-$O93)/$L93,0),IFERROR(($F93-$O93)*INDEX('S-Curve'!$C$3:$AM$39,MATCH('Development Costs'!$L93,'S-Curve'!$C$3:$C$39,0),MATCH(DATEDIF('Development Costs'!$K93,'Development Costs'!AU$11,"m")+1,'S-Curve'!$C$3:$AM$3,0)),0))</f>
        <v>0</v>
      </c>
      <c r="AV93" s="99">
        <f ca="1">IF($N93="Equal",IF(AND(AV$11&gt;$K93,EOMONTH($M93,0)&gt;=AV$11),($F93-$O93)/$L93,0),IFERROR(($F93-$O93)*INDEX('S-Curve'!$C$3:$AM$39,MATCH('Development Costs'!$L93,'S-Curve'!$C$3:$C$39,0),MATCH(DATEDIF('Development Costs'!$K93,'Development Costs'!AV$11,"m")+1,'S-Curve'!$C$3:$AM$3,0)),0))</f>
        <v>0</v>
      </c>
      <c r="AW93" s="99">
        <f ca="1">IF($N93="Equal",IF(AND(AW$11&gt;$K93,EOMONTH($M93,0)&gt;=AW$11),($F93-$O93)/$L93,0),IFERROR(($F93-$O93)*INDEX('S-Curve'!$C$3:$AM$39,MATCH('Development Costs'!$L93,'S-Curve'!$C$3:$C$39,0),MATCH(DATEDIF('Development Costs'!$K93,'Development Costs'!AW$11,"m")+1,'S-Curve'!$C$3:$AM$3,0)),0))</f>
        <v>0</v>
      </c>
      <c r="AX93" s="99">
        <f ca="1">IF($N93="Equal",IF(AND(AX$11&gt;$K93,EOMONTH($M93,0)&gt;=AX$11),($F93-$O93)/$L93,0),IFERROR(($F93-$O93)*INDEX('S-Curve'!$C$3:$AM$39,MATCH('Development Costs'!$L93,'S-Curve'!$C$3:$C$39,0),MATCH(DATEDIF('Development Costs'!$K93,'Development Costs'!AX$11,"m")+1,'S-Curve'!$C$3:$AM$3,0)),0))</f>
        <v>0</v>
      </c>
      <c r="AY93" s="99">
        <f ca="1">IF($N93="Equal",IF(AND(AY$11&gt;$K93,EOMONTH($M93,0)&gt;=AY$11),($F93-$O93)/$L93,0),IFERROR(($F93-$O93)*INDEX('S-Curve'!$C$3:$AM$39,MATCH('Development Costs'!$L93,'S-Curve'!$C$3:$C$39,0),MATCH(DATEDIF('Development Costs'!$K93,'Development Costs'!AY$11,"m")+1,'S-Curve'!$C$3:$AM$3,0)),0))</f>
        <v>0</v>
      </c>
      <c r="AZ93" s="99">
        <f ca="1">IF($N93="Equal",IF(AND(AZ$11&gt;$K93,EOMONTH($M93,0)&gt;=AZ$11),($F93-$O93)/$L93,0),IFERROR(($F93-$O93)*INDEX('S-Curve'!$C$3:$AM$39,MATCH('Development Costs'!$L93,'S-Curve'!$C$3:$C$39,0),MATCH(DATEDIF('Development Costs'!$K93,'Development Costs'!AZ$11,"m")+1,'S-Curve'!$C$3:$AM$3,0)),0))</f>
        <v>0</v>
      </c>
      <c r="BA93" s="99">
        <f ca="1">IF($N93="Equal",IF(AND(BA$11&gt;$K93,EOMONTH($M93,0)&gt;=BA$11),($F93-$O93)/$L93,0),IFERROR(($F93-$O93)*INDEX('S-Curve'!$C$3:$AM$39,MATCH('Development Costs'!$L93,'S-Curve'!$C$3:$C$39,0),MATCH(DATEDIF('Development Costs'!$K93,'Development Costs'!BA$11,"m")+1,'S-Curve'!$C$3:$AM$3,0)),0))</f>
        <v>0</v>
      </c>
      <c r="BB93" s="99">
        <f ca="1">IF($N93="Equal",IF(AND(BB$11&gt;$K93,EOMONTH($M93,0)&gt;=BB$11),($F93-$O93)/$L93,0),IFERROR(($F93-$O93)*INDEX('S-Curve'!$C$3:$AM$39,MATCH('Development Costs'!$L93,'S-Curve'!$C$3:$C$39,0),MATCH(DATEDIF('Development Costs'!$K93,'Development Costs'!BB$11,"m")+1,'S-Curve'!$C$3:$AM$3,0)),0))</f>
        <v>0</v>
      </c>
      <c r="BC93" s="99">
        <f ca="1">IF($N93="Equal",IF(AND(BC$11&gt;$K93,EOMONTH($M93,0)&gt;=BC$11),($F93-$O93)/$L93,0),IFERROR(($F93-$O93)*INDEX('S-Curve'!$C$3:$AM$39,MATCH('Development Costs'!$L93,'S-Curve'!$C$3:$C$39,0),MATCH(DATEDIF('Development Costs'!$K93,'Development Costs'!BC$11,"m")+1,'S-Curve'!$C$3:$AM$3,0)),0))</f>
        <v>0</v>
      </c>
      <c r="BD93" s="99">
        <f ca="1">IF($N93="Equal",IF(AND(BD$11&gt;$K93,EOMONTH($M93,0)&gt;=BD$11),($F93-$O93)/$L93,0),IFERROR(($F93-$O93)*INDEX('S-Curve'!$C$3:$AM$39,MATCH('Development Costs'!$L93,'S-Curve'!$C$3:$C$39,0),MATCH(DATEDIF('Development Costs'!$K93,'Development Costs'!BD$11,"m")+1,'S-Curve'!$C$3:$AM$3,0)),0))</f>
        <v>0</v>
      </c>
      <c r="BE93" s="99">
        <f ca="1">IF($N93="Equal",IF(AND(BE$11&gt;$K93,EOMONTH($M93,0)&gt;=BE$11),($F93-$O93)/$L93,0),IFERROR(($F93-$O93)*INDEX('S-Curve'!$C$3:$AM$39,MATCH('Development Costs'!$L93,'S-Curve'!$C$3:$C$39,0),MATCH(DATEDIF('Development Costs'!$K93,'Development Costs'!BE$11,"m")+1,'S-Curve'!$C$3:$AM$3,0)),0))</f>
        <v>0</v>
      </c>
      <c r="BF93" s="99">
        <f ca="1">IF($N93="Equal",IF(AND(BF$11&gt;$K93,EOMONTH($M93,0)&gt;=BF$11),($F93-$O93)/$L93,0),IFERROR(($F93-$O93)*INDEX('S-Curve'!$C$3:$AM$39,MATCH('Development Costs'!$L93,'S-Curve'!$C$3:$C$39,0),MATCH(DATEDIF('Development Costs'!$K93,'Development Costs'!BF$11,"m")+1,'S-Curve'!$C$3:$AM$3,0)),0))</f>
        <v>0</v>
      </c>
      <c r="BG93" s="99">
        <f ca="1">IF($N93="Equal",IF(AND(BG$11&gt;$K93,EOMONTH($M93,0)&gt;=BG$11),($F93-$O93)/$L93,0),IFERROR(($F93-$O93)*INDEX('S-Curve'!$C$3:$AM$39,MATCH('Development Costs'!$L93,'S-Curve'!$C$3:$C$39,0),MATCH(DATEDIF('Development Costs'!$K93,'Development Costs'!BG$11,"m")+1,'S-Curve'!$C$3:$AM$3,0)),0))</f>
        <v>0</v>
      </c>
      <c r="BH93" s="99">
        <f ca="1">IF($N93="Equal",IF(AND(BH$11&gt;$K93,EOMONTH($M93,0)&gt;=BH$11),($F93-$O93)/$L93,0),IFERROR(($F93-$O93)*INDEX('S-Curve'!$C$3:$AM$39,MATCH('Development Costs'!$L93,'S-Curve'!$C$3:$C$39,0),MATCH(DATEDIF('Development Costs'!$K93,'Development Costs'!BH$11,"m")+1,'S-Curve'!$C$3:$AM$3,0)),0))</f>
        <v>0</v>
      </c>
      <c r="BI93" s="99">
        <f ca="1">IF($N93="Equal",IF(AND(BI$11&gt;$K93,EOMONTH($M93,0)&gt;=BI$11),($F93-$O93)/$L93,0),IFERROR(($F93-$O93)*INDEX('S-Curve'!$C$3:$AM$39,MATCH('Development Costs'!$L93,'S-Curve'!$C$3:$C$39,0),MATCH(DATEDIF('Development Costs'!$K93,'Development Costs'!BI$11,"m")+1,'S-Curve'!$C$3:$AM$3,0)),0))</f>
        <v>0</v>
      </c>
      <c r="BJ93" s="99">
        <f ca="1">IF($N93="Equal",IF(AND(BJ$11&gt;$K93,EOMONTH($M93,0)&gt;=BJ$11),($F93-$O93)/$L93,0),IFERROR(($F93-$O93)*INDEX('S-Curve'!$C$3:$AM$39,MATCH('Development Costs'!$L93,'S-Curve'!$C$3:$C$39,0),MATCH(DATEDIF('Development Costs'!$K93,'Development Costs'!BJ$11,"m")+1,'S-Curve'!$C$3:$AM$3,0)),0))</f>
        <v>0</v>
      </c>
      <c r="BK93" s="99">
        <f ca="1">IF($N93="Equal",IF(AND(BK$11&gt;$K93,EOMONTH($M93,0)&gt;=BK$11),($F93-$O93)/$L93,0),IFERROR(($F93-$O93)*INDEX('S-Curve'!$C$3:$AM$39,MATCH('Development Costs'!$L93,'S-Curve'!$C$3:$C$39,0),MATCH(DATEDIF('Development Costs'!$K93,'Development Costs'!BK$11,"m")+1,'S-Curve'!$C$3:$AM$3,0)),0))</f>
        <v>0</v>
      </c>
      <c r="BL93" s="99">
        <f ca="1">IF($N93="Equal",IF(AND(BL$11&gt;$K93,EOMONTH($M93,0)&gt;=BL$11),($F93-$O93)/$L93,0),IFERROR(($F93-$O93)*INDEX('S-Curve'!$C$3:$AM$39,MATCH('Development Costs'!$L93,'S-Curve'!$C$3:$C$39,0),MATCH(DATEDIF('Development Costs'!$K93,'Development Costs'!BL$11,"m")+1,'S-Curve'!$C$3:$AM$3,0)),0))</f>
        <v>0</v>
      </c>
      <c r="BM93" s="99">
        <f ca="1">IF($N93="Equal",IF(AND(BM$11&gt;$K93,EOMONTH($M93,0)&gt;=BM$11),($F93-$O93)/$L93,0),IFERROR(($F93-$O93)*INDEX('S-Curve'!$C$3:$AM$39,MATCH('Development Costs'!$L93,'S-Curve'!$C$3:$C$39,0),MATCH(DATEDIF('Development Costs'!$K93,'Development Costs'!BM$11,"m")+1,'S-Curve'!$C$3:$AM$3,0)),0))</f>
        <v>0</v>
      </c>
      <c r="BN93" s="99">
        <f ca="1">IF($N93="Equal",IF(AND(BN$11&gt;$K93,EOMONTH($M93,0)&gt;=BN$11),($F93-$O93)/$L93,0),IFERROR(($F93-$O93)*INDEX('S-Curve'!$C$3:$AM$39,MATCH('Development Costs'!$L93,'S-Curve'!$C$3:$C$39,0),MATCH(DATEDIF('Development Costs'!$K93,'Development Costs'!BN$11,"m")+1,'S-Curve'!$C$3:$AM$3,0)),0))</f>
        <v>0</v>
      </c>
      <c r="BO93" s="99">
        <f ca="1">IF($N93="Equal",IF(AND(BO$11&gt;$K93,EOMONTH($M93,0)&gt;=BO$11),($F93-$O93)/$L93,0),IFERROR(($F93-$O93)*INDEX('S-Curve'!$C$3:$AM$39,MATCH('Development Costs'!$L93,'S-Curve'!$C$3:$C$39,0),MATCH(DATEDIF('Development Costs'!$K93,'Development Costs'!BO$11,"m")+1,'S-Curve'!$C$3:$AM$3,0)),0))</f>
        <v>0</v>
      </c>
      <c r="BP93" s="99">
        <f ca="1">IF($N93="Equal",IF(AND(BP$11&gt;$K93,EOMONTH($M93,0)&gt;=BP$11),($F93-$O93)/$L93,0),IFERROR(($F93-$O93)*INDEX('S-Curve'!$C$3:$AM$39,MATCH('Development Costs'!$L93,'S-Curve'!$C$3:$C$39,0),MATCH(DATEDIF('Development Costs'!$K93,'Development Costs'!BP$11,"m")+1,'S-Curve'!$C$3:$AM$3,0)),0))</f>
        <v>0</v>
      </c>
      <c r="BQ93" s="99">
        <f ca="1">IF($N93="Equal",IF(AND(BQ$11&gt;$K93,EOMONTH($M93,0)&gt;=BQ$11),($F93-$O93)/$L93,0),IFERROR(($F93-$O93)*INDEX('S-Curve'!$C$3:$AM$39,MATCH('Development Costs'!$L93,'S-Curve'!$C$3:$C$39,0),MATCH(DATEDIF('Development Costs'!$K93,'Development Costs'!BQ$11,"m")+1,'S-Curve'!$C$3:$AM$3,0)),0))</f>
        <v>0</v>
      </c>
      <c r="BR93" s="99">
        <f ca="1">IF($N93="Equal",IF(AND(BR$11&gt;$K93,EOMONTH($M93,0)&gt;=BR$11),($F93-$O93)/$L93,0),IFERROR(($F93-$O93)*INDEX('S-Curve'!$C$3:$AM$39,MATCH('Development Costs'!$L93,'S-Curve'!$C$3:$C$39,0),MATCH(DATEDIF('Development Costs'!$K93,'Development Costs'!BR$11,"m")+1,'S-Curve'!$C$3:$AM$3,0)),0))</f>
        <v>0</v>
      </c>
      <c r="BS93" s="99">
        <f ca="1">IF($N93="Equal",IF(AND(BS$11&gt;$K93,EOMONTH($M93,0)&gt;=BS$11),($F93-$O93)/$L93,0),IFERROR(($F93-$O93)*INDEX('S-Curve'!$C$3:$AM$39,MATCH('Development Costs'!$L93,'S-Curve'!$C$3:$C$39,0),MATCH(DATEDIF('Development Costs'!$K93,'Development Costs'!BS$11,"m")+1,'S-Curve'!$C$3:$AM$3,0)),0))</f>
        <v>0</v>
      </c>
      <c r="BT93" s="99">
        <f ca="1">IF($N93="Equal",IF(AND(BT$11&gt;$K93,EOMONTH($M93,0)&gt;=BT$11),($F93-$O93)/$L93,0),IFERROR(($F93-$O93)*INDEX('S-Curve'!$C$3:$AM$39,MATCH('Development Costs'!$L93,'S-Curve'!$C$3:$C$39,0),MATCH(DATEDIF('Development Costs'!$K93,'Development Costs'!BT$11,"m")+1,'S-Curve'!$C$3:$AM$3,0)),0))</f>
        <v>0</v>
      </c>
      <c r="BU93" s="99">
        <f ca="1">IF($N93="Equal",IF(AND(BU$11&gt;$K93,EOMONTH($M93,0)&gt;=BU$11),($F93-$O93)/$L93,0),IFERROR(($F93-$O93)*INDEX('S-Curve'!$C$3:$AM$39,MATCH('Development Costs'!$L93,'S-Curve'!$C$3:$C$39,0),MATCH(DATEDIF('Development Costs'!$K93,'Development Costs'!BU$11,"m")+1,'S-Curve'!$C$3:$AM$3,0)),0))</f>
        <v>0</v>
      </c>
      <c r="BV93" s="99">
        <f ca="1">IF($N93="Equal",IF(AND(BV$11&gt;$K93,EOMONTH($M93,0)&gt;=BV$11),($F93-$O93)/$L93,0),IFERROR(($F93-$O93)*INDEX('S-Curve'!$C$3:$AM$39,MATCH('Development Costs'!$L93,'S-Curve'!$C$3:$C$39,0),MATCH(DATEDIF('Development Costs'!$K93,'Development Costs'!BV$11,"m")+1,'S-Curve'!$C$3:$AM$3,0)),0))</f>
        <v>0</v>
      </c>
      <c r="BW93" s="99">
        <f ca="1">IF($N93="Equal",IF(AND(BW$11&gt;$K93,EOMONTH($M93,0)&gt;=BW$11),($F93-$O93)/$L93,0),IFERROR(($F93-$O93)*INDEX('S-Curve'!$C$3:$AM$39,MATCH('Development Costs'!$L93,'S-Curve'!$C$3:$C$39,0),MATCH(DATEDIF('Development Costs'!$K93,'Development Costs'!BW$11,"m")+1,'S-Curve'!$C$3:$AM$3,0)),0))</f>
        <v>0</v>
      </c>
      <c r="BX93" s="99">
        <f ca="1">IF($N93="Equal",IF(AND(BX$11&gt;$K93,EOMONTH($M93,0)&gt;=BX$11),($F93-$O93)/$L93,0),IFERROR(($F93-$O93)*INDEX('S-Curve'!$C$3:$AM$39,MATCH('Development Costs'!$L93,'S-Curve'!$C$3:$C$39,0),MATCH(DATEDIF('Development Costs'!$K93,'Development Costs'!BX$11,"m")+1,'S-Curve'!$C$3:$AM$3,0)),0))</f>
        <v>0</v>
      </c>
      <c r="BY93" s="99">
        <f ca="1">IF($N93="Equal",IF(AND(BY$11&gt;$K93,EOMONTH($M93,0)&gt;=BY$11),($F93-$O93)/$L93,0),IFERROR(($F93-$O93)*INDEX('S-Curve'!$C$3:$AM$39,MATCH('Development Costs'!$L93,'S-Curve'!$C$3:$C$39,0),MATCH(DATEDIF('Development Costs'!$K93,'Development Costs'!BY$11,"m")+1,'S-Curve'!$C$3:$AM$3,0)),0))</f>
        <v>0</v>
      </c>
      <c r="BZ93" s="99">
        <f ca="1">IF($N93="Equal",IF(AND(BZ$11&gt;$K93,EOMONTH($M93,0)&gt;=BZ$11),($F93-$O93)/$L93,0),IFERROR(($F93-$O93)*INDEX('S-Curve'!$C$3:$AM$39,MATCH('Development Costs'!$L93,'S-Curve'!$C$3:$C$39,0),MATCH(DATEDIF('Development Costs'!$K93,'Development Costs'!BZ$11,"m")+1,'S-Curve'!$C$3:$AM$3,0)),0))</f>
        <v>0</v>
      </c>
      <c r="CA93" s="99">
        <f ca="1">IF($N93="Equal",IF(AND(CA$11&gt;$K93,EOMONTH($M93,0)&gt;=CA$11),($F93-$O93)/$L93,0),IFERROR(($F93-$O93)*INDEX('S-Curve'!$C$3:$AM$39,MATCH('Development Costs'!$L93,'S-Curve'!$C$3:$C$39,0),MATCH(DATEDIF('Development Costs'!$K93,'Development Costs'!CA$11,"m")+1,'S-Curve'!$C$3:$AM$3,0)),0))</f>
        <v>0</v>
      </c>
      <c r="CB93" s="99">
        <f ca="1">IF($N93="Equal",IF(AND(CB$11&gt;$K93,EOMONTH($M93,0)&gt;=CB$11),($F93-$O93)/$L93,0),IFERROR(($F93-$O93)*INDEX('S-Curve'!$C$3:$AM$39,MATCH('Development Costs'!$L93,'S-Curve'!$C$3:$C$39,0),MATCH(DATEDIF('Development Costs'!$K93,'Development Costs'!CB$11,"m")+1,'S-Curve'!$C$3:$AM$3,0)),0))</f>
        <v>0</v>
      </c>
      <c r="CC93" s="99">
        <f ca="1">IF($N93="Equal",IF(AND(CC$11&gt;$K93,EOMONTH($M93,0)&gt;=CC$11),($F93-$O93)/$L93,0),IFERROR(($F93-$O93)*INDEX('S-Curve'!$C$3:$AM$39,MATCH('Development Costs'!$L93,'S-Curve'!$C$3:$C$39,0),MATCH(DATEDIF('Development Costs'!$K93,'Development Costs'!CC$11,"m")+1,'S-Curve'!$C$3:$AM$3,0)),0))</f>
        <v>0</v>
      </c>
      <c r="CD93" s="99">
        <f ca="1">IF($N93="Equal",IF(AND(CD$11&gt;$K93,EOMONTH($M93,0)&gt;=CD$11),($F93-$O93)/$L93,0),IFERROR(($F93-$O93)*INDEX('S-Curve'!$C$3:$AM$39,MATCH('Development Costs'!$L93,'S-Curve'!$C$3:$C$39,0),MATCH(DATEDIF('Development Costs'!$K93,'Development Costs'!CD$11,"m")+1,'S-Curve'!$C$3:$AM$3,0)),0))</f>
        <v>0</v>
      </c>
      <c r="CE93" s="99">
        <f ca="1">IF($N93="Equal",IF(AND(CE$11&gt;$K93,EOMONTH($M93,0)&gt;=CE$11),($F93-$O93)/$L93,0),IFERROR(($F93-$O93)*INDEX('S-Curve'!$C$3:$AM$39,MATCH('Development Costs'!$L93,'S-Curve'!$C$3:$C$39,0),MATCH(DATEDIF('Development Costs'!$K93,'Development Costs'!CE$11,"m")+1,'S-Curve'!$C$3:$AM$3,0)),0))</f>
        <v>0</v>
      </c>
      <c r="CF93" s="99">
        <f ca="1">IF($N93="Equal",IF(AND(CF$11&gt;$K93,EOMONTH($M93,0)&gt;=CF$11),($F93-$O93)/$L93,0),IFERROR(($F93-$O93)*INDEX('S-Curve'!$C$3:$AM$39,MATCH('Development Costs'!$L93,'S-Curve'!$C$3:$C$39,0),MATCH(DATEDIF('Development Costs'!$K93,'Development Costs'!CF$11,"m")+1,'S-Curve'!$C$3:$AM$3,0)),0))</f>
        <v>0</v>
      </c>
      <c r="CG93" s="99">
        <f ca="1">IF($N93="Equal",IF(AND(CG$11&gt;$K93,EOMONTH($M93,0)&gt;=CG$11),($F93-$O93)/$L93,0),IFERROR(($F93-$O93)*INDEX('S-Curve'!$C$3:$AM$39,MATCH('Development Costs'!$L93,'S-Curve'!$C$3:$C$39,0),MATCH(DATEDIF('Development Costs'!$K93,'Development Costs'!CG$11,"m")+1,'S-Curve'!$C$3:$AM$3,0)),0))</f>
        <v>0</v>
      </c>
      <c r="CH93" s="99">
        <f ca="1">IF($N93="Equal",IF(AND(CH$11&gt;$K93,EOMONTH($M93,0)&gt;=CH$11),($F93-$O93)/$L93,0),IFERROR(($F93-$O93)*INDEX('S-Curve'!$C$3:$AM$39,MATCH('Development Costs'!$L93,'S-Curve'!$C$3:$C$39,0),MATCH(DATEDIF('Development Costs'!$K93,'Development Costs'!CH$11,"m")+1,'S-Curve'!$C$3:$AM$3,0)),0))</f>
        <v>0</v>
      </c>
      <c r="CI93" s="99">
        <f ca="1">IF($N93="Equal",IF(AND(CI$11&gt;$K93,EOMONTH($M93,0)&gt;=CI$11),($F93-$O93)/$L93,0),IFERROR(($F93-$O93)*INDEX('S-Curve'!$C$3:$AM$39,MATCH('Development Costs'!$L93,'S-Curve'!$C$3:$C$39,0),MATCH(DATEDIF('Development Costs'!$K93,'Development Costs'!CI$11,"m")+1,'S-Curve'!$C$3:$AM$3,0)),0))</f>
        <v>0</v>
      </c>
      <c r="CJ93" s="99">
        <f ca="1">IF($N93="Equal",IF(AND(CJ$11&gt;$K93,EOMONTH($M93,0)&gt;=CJ$11),($F93-$O93)/$L93,0),IFERROR(($F93-$O93)*INDEX('S-Curve'!$C$3:$AM$39,MATCH('Development Costs'!$L93,'S-Curve'!$C$3:$C$39,0),MATCH(DATEDIF('Development Costs'!$K93,'Development Costs'!CJ$11,"m")+1,'S-Curve'!$C$3:$AM$3,0)),0))</f>
        <v>0</v>
      </c>
      <c r="CK93" s="99">
        <f ca="1">IF($N93="Equal",IF(AND(CK$11&gt;$K93,EOMONTH($M93,0)&gt;=CK$11),($F93-$O93)/$L93,0),IFERROR(($F93-$O93)*INDEX('S-Curve'!$C$3:$AM$39,MATCH('Development Costs'!$L93,'S-Curve'!$C$3:$C$39,0),MATCH(DATEDIF('Development Costs'!$K93,'Development Costs'!CK$11,"m")+1,'S-Curve'!$C$3:$AM$3,0)),0))</f>
        <v>0</v>
      </c>
      <c r="CL93" s="99">
        <f ca="1">IF($N93="Equal",IF(AND(CL$11&gt;$K93,EOMONTH($M93,0)&gt;=CL$11),($F93-$O93)/$L93,0),IFERROR(($F93-$O93)*INDEX('S-Curve'!$C$3:$AM$39,MATCH('Development Costs'!$L93,'S-Curve'!$C$3:$C$39,0),MATCH(DATEDIF('Development Costs'!$K93,'Development Costs'!CL$11,"m")+1,'S-Curve'!$C$3:$AM$3,0)),0))</f>
        <v>0</v>
      </c>
      <c r="CM93" s="99">
        <f ca="1">IF($N93="Equal",IF(AND(CM$11&gt;$K93,EOMONTH($M93,0)&gt;=CM$11),($F93-$O93)/$L93,0),IFERROR(($F93-$O93)*INDEX('S-Curve'!$C$3:$AM$39,MATCH('Development Costs'!$L93,'S-Curve'!$C$3:$C$39,0),MATCH(DATEDIF('Development Costs'!$K93,'Development Costs'!CM$11,"m")+1,'S-Curve'!$C$3:$AM$3,0)),0))</f>
        <v>0</v>
      </c>
      <c r="CN93" s="99">
        <f ca="1">IF($N93="Equal",IF(AND(CN$11&gt;$K93,EOMONTH($M93,0)&gt;=CN$11),($F93-$O93)/$L93,0),IFERROR(($F93-$O93)*INDEX('S-Curve'!$C$3:$AM$39,MATCH('Development Costs'!$L93,'S-Curve'!$C$3:$C$39,0),MATCH(DATEDIF('Development Costs'!$K93,'Development Costs'!CN$11,"m")+1,'S-Curve'!$C$3:$AM$3,0)),0))</f>
        <v>0</v>
      </c>
      <c r="CO93" s="99">
        <f ca="1">IF($N93="Equal",IF(AND(CO$11&gt;$K93,EOMONTH($M93,0)&gt;=CO$11),($F93-$O93)/$L93,0),IFERROR(($F93-$O93)*INDEX('S-Curve'!$C$3:$AM$39,MATCH('Development Costs'!$L93,'S-Curve'!$C$3:$C$39,0),MATCH(DATEDIF('Development Costs'!$K93,'Development Costs'!CO$11,"m")+1,'S-Curve'!$C$3:$AM$3,0)),0))</f>
        <v>0</v>
      </c>
      <c r="CP93" s="99">
        <f ca="1">IF($N93="Equal",IF(AND(CP$11&gt;$K93,EOMONTH($M93,0)&gt;=CP$11),($F93-$O93)/$L93,0),IFERROR(($F93-$O93)*INDEX('S-Curve'!$C$3:$AM$39,MATCH('Development Costs'!$L93,'S-Curve'!$C$3:$C$39,0),MATCH(DATEDIF('Development Costs'!$K93,'Development Costs'!CP$11,"m")+1,'S-Curve'!$C$3:$AM$3,0)),0))</f>
        <v>0</v>
      </c>
      <c r="CQ93" s="99">
        <f ca="1">IF($N93="Equal",IF(AND(CQ$11&gt;$K93,EOMONTH($M93,0)&gt;=CQ$11),($F93-$O93)/$L93,0),IFERROR(($F93-$O93)*INDEX('S-Curve'!$C$3:$AM$39,MATCH('Development Costs'!$L93,'S-Curve'!$C$3:$C$39,0),MATCH(DATEDIF('Development Costs'!$K93,'Development Costs'!CQ$11,"m")+1,'S-Curve'!$C$3:$AM$3,0)),0))</f>
        <v>0</v>
      </c>
      <c r="CR93" s="99">
        <f ca="1">IF($N93="Equal",IF(AND(CR$11&gt;$K93,EOMONTH($M93,0)&gt;=CR$11),($F93-$O93)/$L93,0),IFERROR(($F93-$O93)*INDEX('S-Curve'!$C$3:$AM$39,MATCH('Development Costs'!$L93,'S-Curve'!$C$3:$C$39,0),MATCH(DATEDIF('Development Costs'!$K93,'Development Costs'!CR$11,"m")+1,'S-Curve'!$C$3:$AM$3,0)),0))</f>
        <v>0</v>
      </c>
      <c r="CS93" s="99">
        <f ca="1">IF($N93="Equal",IF(AND(CS$11&gt;$K93,EOMONTH($M93,0)&gt;=CS$11),($F93-$O93)/$L93,0),IFERROR(($F93-$O93)*INDEX('S-Curve'!$C$3:$AM$39,MATCH('Development Costs'!$L93,'S-Curve'!$C$3:$C$39,0),MATCH(DATEDIF('Development Costs'!$K93,'Development Costs'!CS$11,"m")+1,'S-Curve'!$C$3:$AM$3,0)),0))</f>
        <v>0</v>
      </c>
      <c r="CT93" s="99">
        <f ca="1">IF($N93="Equal",IF(AND(CT$11&gt;$K93,EOMONTH($M93,0)&gt;=CT$11),($F93-$O93)/$L93,0),IFERROR(($F93-$O93)*INDEX('S-Curve'!$C$3:$AM$39,MATCH('Development Costs'!$L93,'S-Curve'!$C$3:$C$39,0),MATCH(DATEDIF('Development Costs'!$K93,'Development Costs'!CT$11,"m")+1,'S-Curve'!$C$3:$AM$3,0)),0))</f>
        <v>0</v>
      </c>
      <c r="CU93" s="99">
        <f ca="1">IF($N93="Equal",IF(AND(CU$11&gt;$K93,EOMONTH($M93,0)&gt;=CU$11),($F93-$O93)/$L93,0),IFERROR(($F93-$O93)*INDEX('S-Curve'!$C$3:$AM$39,MATCH('Development Costs'!$L93,'S-Curve'!$C$3:$C$39,0),MATCH(DATEDIF('Development Costs'!$K93,'Development Costs'!CU$11,"m")+1,'S-Curve'!$C$3:$AM$3,0)),0))</f>
        <v>0</v>
      </c>
      <c r="CV93" s="99">
        <f ca="1">IF($N93="Equal",IF(AND(CV$11&gt;$K93,EOMONTH($M93,0)&gt;=CV$11),($F93-$O93)/$L93,0),IFERROR(($F93-$O93)*INDEX('S-Curve'!$C$3:$AM$39,MATCH('Development Costs'!$L93,'S-Curve'!$C$3:$C$39,0),MATCH(DATEDIF('Development Costs'!$K93,'Development Costs'!CV$11,"m")+1,'S-Curve'!$C$3:$AM$3,0)),0))</f>
        <v>0</v>
      </c>
      <c r="CW93" s="99">
        <f ca="1">IF($N93="Equal",IF(AND(CW$11&gt;$K93,EOMONTH($M93,0)&gt;=CW$11),($F93-$O93)/$L93,0),IFERROR(($F93-$O93)*INDEX('S-Curve'!$C$3:$AM$39,MATCH('Development Costs'!$L93,'S-Curve'!$C$3:$C$39,0),MATCH(DATEDIF('Development Costs'!$K93,'Development Costs'!CW$11,"m")+1,'S-Curve'!$C$3:$AM$3,0)),0))</f>
        <v>0</v>
      </c>
      <c r="CX93" s="99">
        <f ca="1">IF($N93="Equal",IF(AND(CX$11&gt;$K93,EOMONTH($M93,0)&gt;=CX$11),($F93-$O93)/$L93,0),IFERROR(($F93-$O93)*INDEX('S-Curve'!$C$3:$AM$39,MATCH('Development Costs'!$L93,'S-Curve'!$C$3:$C$39,0),MATCH(DATEDIF('Development Costs'!$K93,'Development Costs'!CX$11,"m")+1,'S-Curve'!$C$3:$AM$3,0)),0))</f>
        <v>0</v>
      </c>
      <c r="CY93" s="99">
        <f ca="1">IF($N93="Equal",IF(AND(CY$11&gt;$K93,EOMONTH($M93,0)&gt;=CY$11),($F93-$O93)/$L93,0),IFERROR(($F93-$O93)*INDEX('S-Curve'!$C$3:$AM$39,MATCH('Development Costs'!$L93,'S-Curve'!$C$3:$C$39,0),MATCH(DATEDIF('Development Costs'!$K93,'Development Costs'!CY$11,"m")+1,'S-Curve'!$C$3:$AM$3,0)),0))</f>
        <v>0</v>
      </c>
      <c r="CZ93" s="99">
        <f ca="1">IF($N93="Equal",IF(AND(CZ$11&gt;$K93,EOMONTH($M93,0)&gt;=CZ$11),($F93-$O93)/$L93,0),IFERROR(($F93-$O93)*INDEX('S-Curve'!$C$3:$AM$39,MATCH('Development Costs'!$L93,'S-Curve'!$C$3:$C$39,0),MATCH(DATEDIF('Development Costs'!$K93,'Development Costs'!CZ$11,"m")+1,'S-Curve'!$C$3:$AM$3,0)),0))</f>
        <v>0</v>
      </c>
      <c r="DA93" s="99">
        <f ca="1">IF($N93="Equal",IF(AND(DA$11&gt;$K93,EOMONTH($M93,0)&gt;=DA$11),($F93-$O93)/$L93,0),IFERROR(($F93-$O93)*INDEX('S-Curve'!$C$3:$AM$39,MATCH('Development Costs'!$L93,'S-Curve'!$C$3:$C$39,0),MATCH(DATEDIF('Development Costs'!$K93,'Development Costs'!DA$11,"m")+1,'S-Curve'!$C$3:$AM$3,0)),0))</f>
        <v>0</v>
      </c>
      <c r="DB93" s="99">
        <f ca="1">IF($N93="Equal",IF(AND(DB$11&gt;$K93,EOMONTH($M93,0)&gt;=DB$11),($F93-$O93)/$L93,0),IFERROR(($F93-$O93)*INDEX('S-Curve'!$C$3:$AM$39,MATCH('Development Costs'!$L93,'S-Curve'!$C$3:$C$39,0),MATCH(DATEDIF('Development Costs'!$K93,'Development Costs'!DB$11,"m")+1,'S-Curve'!$C$3:$AM$3,0)),0))</f>
        <v>0</v>
      </c>
      <c r="DC93" s="99">
        <f ca="1">IF($N93="Equal",IF(AND(DC$11&gt;$K93,EOMONTH($M93,0)&gt;=DC$11),($F93-$O93)/$L93,0),IFERROR(($F93-$O93)*INDEX('S-Curve'!$C$3:$AM$39,MATCH('Development Costs'!$L93,'S-Curve'!$C$3:$C$39,0),MATCH(DATEDIF('Development Costs'!$K93,'Development Costs'!DC$11,"m")+1,'S-Curve'!$C$3:$AM$3,0)),0))</f>
        <v>0</v>
      </c>
      <c r="DD93" s="99">
        <f ca="1">IF($N93="Equal",IF(AND(DD$11&gt;$K93,EOMONTH($M93,0)&gt;=DD$11),($F93-$O93)/$L93,0),IFERROR(($F93-$O93)*INDEX('S-Curve'!$C$3:$AM$39,MATCH('Development Costs'!$L93,'S-Curve'!$C$3:$C$39,0),MATCH(DATEDIF('Development Costs'!$K93,'Development Costs'!DD$11,"m")+1,'S-Curve'!$C$3:$AM$3,0)),0))</f>
        <v>0</v>
      </c>
      <c r="DE93" s="99">
        <f ca="1">IF($N93="Equal",IF(AND(DE$11&gt;$K93,EOMONTH($M93,0)&gt;=DE$11),($F93-$O93)/$L93,0),IFERROR(($F93-$O93)*INDEX('S-Curve'!$C$3:$AM$39,MATCH('Development Costs'!$L93,'S-Curve'!$C$3:$C$39,0),MATCH(DATEDIF('Development Costs'!$K93,'Development Costs'!DE$11,"m")+1,'S-Curve'!$C$3:$AM$3,0)),0))</f>
        <v>0</v>
      </c>
      <c r="DF93" s="99">
        <f ca="1">IF($N93="Equal",IF(AND(DF$11&gt;$K93,EOMONTH($M93,0)&gt;=DF$11),($F93-$O93)/$L93,0),IFERROR(($F93-$O93)*INDEX('S-Curve'!$C$3:$AM$39,MATCH('Development Costs'!$L93,'S-Curve'!$C$3:$C$39,0),MATCH(DATEDIF('Development Costs'!$K93,'Development Costs'!DF$11,"m")+1,'S-Curve'!$C$3:$AM$3,0)),0))</f>
        <v>0</v>
      </c>
      <c r="DG93" s="99">
        <f ca="1">IF($N93="Equal",IF(AND(DG$11&gt;$K93,EOMONTH($M93,0)&gt;=DG$11),($F93-$O93)/$L93,0),IFERROR(($F93-$O93)*INDEX('S-Curve'!$C$3:$AM$39,MATCH('Development Costs'!$L93,'S-Curve'!$C$3:$C$39,0),MATCH(DATEDIF('Development Costs'!$K93,'Development Costs'!DG$11,"m")+1,'S-Curve'!$C$3:$AM$3,0)),0))</f>
        <v>0</v>
      </c>
      <c r="DH93" s="99">
        <f ca="1">IF($N93="Equal",IF(AND(DH$11&gt;$K93,EOMONTH($M93,0)&gt;=DH$11),($F93-$O93)/$L93,0),IFERROR(($F93-$O93)*INDEX('S-Curve'!$C$3:$AM$39,MATCH('Development Costs'!$L93,'S-Curve'!$C$3:$C$39,0),MATCH(DATEDIF('Development Costs'!$K93,'Development Costs'!DH$11,"m")+1,'S-Curve'!$C$3:$AM$3,0)),0))</f>
        <v>0</v>
      </c>
      <c r="DI93" s="99">
        <f ca="1">IF($N93="Equal",IF(AND(DI$11&gt;$K93,EOMONTH($M93,0)&gt;=DI$11),($F93-$O93)/$L93,0),IFERROR(($F93-$O93)*INDEX('S-Curve'!$C$3:$AM$39,MATCH('Development Costs'!$L93,'S-Curve'!$C$3:$C$39,0),MATCH(DATEDIF('Development Costs'!$K93,'Development Costs'!DI$11,"m")+1,'S-Curve'!$C$3:$AM$3,0)),0))</f>
        <v>0</v>
      </c>
      <c r="DJ93" s="99">
        <f ca="1">IF($N93="Equal",IF(AND(DJ$11&gt;$K93,EOMONTH($M93,0)&gt;=DJ$11),($F93-$O93)/$L93,0),IFERROR(($F93-$O93)*INDEX('S-Curve'!$C$3:$AM$39,MATCH('Development Costs'!$L93,'S-Curve'!$C$3:$C$39,0),MATCH(DATEDIF('Development Costs'!$K93,'Development Costs'!DJ$11,"m")+1,'S-Curve'!$C$3:$AM$3,0)),0))</f>
        <v>0</v>
      </c>
      <c r="DK93" s="99">
        <f ca="1">IF($N93="Equal",IF(AND(DK$11&gt;$K93,EOMONTH($M93,0)&gt;=DK$11),($F93-$O93)/$L93,0),IFERROR(($F93-$O93)*INDEX('S-Curve'!$C$3:$AM$39,MATCH('Development Costs'!$L93,'S-Curve'!$C$3:$C$39,0),MATCH(DATEDIF('Development Costs'!$K93,'Development Costs'!DK$11,"m")+1,'S-Curve'!$C$3:$AM$3,0)),0))</f>
        <v>0</v>
      </c>
      <c r="DL93" s="99">
        <f ca="1">IF($N93="Equal",IF(AND(DL$11&gt;$K93,EOMONTH($M93,0)&gt;=DL$11),($F93-$O93)/$L93,0),IFERROR(($F93-$O93)*INDEX('S-Curve'!$C$3:$AM$39,MATCH('Development Costs'!$L93,'S-Curve'!$C$3:$C$39,0),MATCH(DATEDIF('Development Costs'!$K93,'Development Costs'!DL$11,"m")+1,'S-Curve'!$C$3:$AM$3,0)),0))</f>
        <v>0</v>
      </c>
      <c r="DM93" s="99">
        <f ca="1">IF($N93="Equal",IF(AND(DM$11&gt;$K93,EOMONTH($M93,0)&gt;=DM$11),($F93-$O93)/$L93,0),IFERROR(($F93-$O93)*INDEX('S-Curve'!$C$3:$AM$39,MATCH('Development Costs'!$L93,'S-Curve'!$C$3:$C$39,0),MATCH(DATEDIF('Development Costs'!$K93,'Development Costs'!DM$11,"m")+1,'S-Curve'!$C$3:$AM$3,0)),0))</f>
        <v>0</v>
      </c>
      <c r="DN93" s="99">
        <f ca="1">IF($N93="Equal",IF(AND(DN$11&gt;$K93,EOMONTH($M93,0)&gt;=DN$11),($F93-$O93)/$L93,0),IFERROR(($F93-$O93)*INDEX('S-Curve'!$C$3:$AM$39,MATCH('Development Costs'!$L93,'S-Curve'!$C$3:$C$39,0),MATCH(DATEDIF('Development Costs'!$K93,'Development Costs'!DN$11,"m")+1,'S-Curve'!$C$3:$AM$3,0)),0))</f>
        <v>0</v>
      </c>
      <c r="DO93" s="99">
        <f ca="1">IF($N93="Equal",IF(AND(DO$11&gt;$K93,EOMONTH($M93,0)&gt;=DO$11),($F93-$O93)/$L93,0),IFERROR(($F93-$O93)*INDEX('S-Curve'!$C$3:$AM$39,MATCH('Development Costs'!$L93,'S-Curve'!$C$3:$C$39,0),MATCH(DATEDIF('Development Costs'!$K93,'Development Costs'!DO$11,"m")+1,'S-Curve'!$C$3:$AM$3,0)),0))</f>
        <v>0</v>
      </c>
      <c r="DP93" s="99">
        <f ca="1">IF($N93="Equal",IF(AND(DP$11&gt;$K93,EOMONTH($M93,0)&gt;=DP$11),($F93-$O93)/$L93,0),IFERROR(($F93-$O93)*INDEX('S-Curve'!$C$3:$AM$39,MATCH('Development Costs'!$L93,'S-Curve'!$C$3:$C$39,0),MATCH(DATEDIF('Development Costs'!$K93,'Development Costs'!DP$11,"m")+1,'S-Curve'!$C$3:$AM$3,0)),0))</f>
        <v>0</v>
      </c>
      <c r="DQ93" s="99">
        <f ca="1">IF($N93="Equal",IF(AND(DQ$11&gt;$K93,EOMONTH($M93,0)&gt;=DQ$11),($F93-$O93)/$L93,0),IFERROR(($F93-$O93)*INDEX('S-Curve'!$C$3:$AM$39,MATCH('Development Costs'!$L93,'S-Curve'!$C$3:$C$39,0),MATCH(DATEDIF('Development Costs'!$K93,'Development Costs'!DQ$11,"m")+1,'S-Curve'!$C$3:$AM$3,0)),0))</f>
        <v>0</v>
      </c>
      <c r="DR93" s="99">
        <f ca="1">IF($N93="Equal",IF(AND(DR$11&gt;$K93,EOMONTH($M93,0)&gt;=DR$11),($F93-$O93)/$L93,0),IFERROR(($F93-$O93)*INDEX('S-Curve'!$C$3:$AM$39,MATCH('Development Costs'!$L93,'S-Curve'!$C$3:$C$39,0),MATCH(DATEDIF('Development Costs'!$K93,'Development Costs'!DR$11,"m")+1,'S-Curve'!$C$3:$AM$3,0)),0))</f>
        <v>0</v>
      </c>
      <c r="DS93" s="99">
        <f ca="1">IF($N93="Equal",IF(AND(DS$11&gt;$K93,EOMONTH($M93,0)&gt;=DS$11),($F93-$O93)/$L93,0),IFERROR(($F93-$O93)*INDEX('S-Curve'!$C$3:$AM$39,MATCH('Development Costs'!$L93,'S-Curve'!$C$3:$C$39,0),MATCH(DATEDIF('Development Costs'!$K93,'Development Costs'!DS$11,"m")+1,'S-Curve'!$C$3:$AM$3,0)),0))</f>
        <v>0</v>
      </c>
      <c r="DT93" s="99">
        <f ca="1">IF($N93="Equal",IF(AND(DT$11&gt;$K93,EOMONTH($M93,0)&gt;=DT$11),($F93-$O93)/$L93,0),IFERROR(($F93-$O93)*INDEX('S-Curve'!$C$3:$AM$39,MATCH('Development Costs'!$L93,'S-Curve'!$C$3:$C$39,0),MATCH(DATEDIF('Development Costs'!$K93,'Development Costs'!DT$11,"m")+1,'S-Curve'!$C$3:$AM$3,0)),0))</f>
        <v>0</v>
      </c>
      <c r="DU93" s="99">
        <f ca="1">IF($N93="Equal",IF(AND(DU$11&gt;$K93,EOMONTH($M93,0)&gt;=DU$11),($F93-$O93)/$L93,0),IFERROR(($F93-$O93)*INDEX('S-Curve'!$C$3:$AM$39,MATCH('Development Costs'!$L93,'S-Curve'!$C$3:$C$39,0),MATCH(DATEDIF('Development Costs'!$K93,'Development Costs'!DU$11,"m")+1,'S-Curve'!$C$3:$AM$3,0)),0))</f>
        <v>0</v>
      </c>
      <c r="DV93" s="99">
        <f ca="1">IF($N93="Equal",IF(AND(DV$11&gt;$K93,EOMONTH($M93,0)&gt;=DV$11),($F93-$O93)/$L93,0),IFERROR(($F93-$O93)*INDEX('S-Curve'!$C$3:$AM$39,MATCH('Development Costs'!$L93,'S-Curve'!$C$3:$C$39,0),MATCH(DATEDIF('Development Costs'!$K93,'Development Costs'!DV$11,"m")+1,'S-Curve'!$C$3:$AM$3,0)),0))</f>
        <v>0</v>
      </c>
      <c r="DW93" s="99">
        <f ca="1">IF($N93="Equal",IF(AND(DW$11&gt;$K93,EOMONTH($M93,0)&gt;=DW$11),($F93-$O93)/$L93,0),IFERROR(($F93-$O93)*INDEX('S-Curve'!$C$3:$AM$39,MATCH('Development Costs'!$L93,'S-Curve'!$C$3:$C$39,0),MATCH(DATEDIF('Development Costs'!$K93,'Development Costs'!DW$11,"m")+1,'S-Curve'!$C$3:$AM$3,0)),0))</f>
        <v>0</v>
      </c>
      <c r="DX93" s="99">
        <f ca="1">IF($N93="Equal",IF(AND(DX$11&gt;$K93,EOMONTH($M93,0)&gt;=DX$11),($F93-$O93)/$L93,0),IFERROR(($F93-$O93)*INDEX('S-Curve'!$C$3:$AM$39,MATCH('Development Costs'!$L93,'S-Curve'!$C$3:$C$39,0),MATCH(DATEDIF('Development Costs'!$K93,'Development Costs'!DX$11,"m")+1,'S-Curve'!$C$3:$AM$3,0)),0))</f>
        <v>0</v>
      </c>
      <c r="DY93" s="99">
        <f ca="1">IF($N93="Equal",IF(AND(DY$11&gt;$K93,EOMONTH($M93,0)&gt;=DY$11),($F93-$O93)/$L93,0),IFERROR(($F93-$O93)*INDEX('S-Curve'!$C$3:$AM$39,MATCH('Development Costs'!$L93,'S-Curve'!$C$3:$C$39,0),MATCH(DATEDIF('Development Costs'!$K93,'Development Costs'!DY$11,"m")+1,'S-Curve'!$C$3:$AM$3,0)),0))</f>
        <v>0</v>
      </c>
      <c r="DZ93" s="99">
        <f ca="1">IF($N93="Equal",IF(AND(DZ$11&gt;$K93,EOMONTH($M93,0)&gt;=DZ$11),($F93-$O93)/$L93,0),IFERROR(($F93-$O93)*INDEX('S-Curve'!$C$3:$AM$39,MATCH('Development Costs'!$L93,'S-Curve'!$C$3:$C$39,0),MATCH(DATEDIF('Development Costs'!$K93,'Development Costs'!DZ$11,"m")+1,'S-Curve'!$C$3:$AM$3,0)),0))</f>
        <v>0</v>
      </c>
      <c r="EA93" s="99">
        <f ca="1">IF($N93="Equal",IF(AND(EA$11&gt;$K93,EOMONTH($M93,0)&gt;=EA$11),($F93-$O93)/$L93,0),IFERROR(($F93-$O93)*INDEX('S-Curve'!$C$3:$AM$39,MATCH('Development Costs'!$L93,'S-Curve'!$C$3:$C$39,0),MATCH(DATEDIF('Development Costs'!$K93,'Development Costs'!EA$11,"m")+1,'S-Curve'!$C$3:$AM$3,0)),0))</f>
        <v>0</v>
      </c>
      <c r="EB93" s="99">
        <f ca="1">IF($N93="Equal",IF(AND(EB$11&gt;$K93,EOMONTH($M93,0)&gt;=EB$11),($F93-$O93)/$L93,0),IFERROR(($F93-$O93)*INDEX('S-Curve'!$C$3:$AM$39,MATCH('Development Costs'!$L93,'S-Curve'!$C$3:$C$39,0),MATCH(DATEDIF('Development Costs'!$K93,'Development Costs'!EB$11,"m")+1,'S-Curve'!$C$3:$AM$3,0)),0))</f>
        <v>0</v>
      </c>
      <c r="EC93" s="99">
        <f ca="1">IF($N93="Equal",IF(AND(EC$11&gt;$K93,EOMONTH($M93,0)&gt;=EC$11),($F93-$O93)/$L93,0),IFERROR(($F93-$O93)*INDEX('S-Curve'!$C$3:$AM$39,MATCH('Development Costs'!$L93,'S-Curve'!$C$3:$C$39,0),MATCH(DATEDIF('Development Costs'!$K93,'Development Costs'!EC$11,"m")+1,'S-Curve'!$C$3:$AM$3,0)),0))</f>
        <v>0</v>
      </c>
      <c r="ED93" s="99">
        <f ca="1">IF($N93="Equal",IF(AND(ED$11&gt;$K93,EOMONTH($M93,0)&gt;=ED$11),($F93-$O93)/$L93,0),IFERROR(($F93-$O93)*INDEX('S-Curve'!$C$3:$AM$39,MATCH('Development Costs'!$L93,'S-Curve'!$C$3:$C$39,0),MATCH(DATEDIF('Development Costs'!$K93,'Development Costs'!ED$11,"m")+1,'S-Curve'!$C$3:$AM$3,0)),0))</f>
        <v>0</v>
      </c>
      <c r="EE93" s="99">
        <f ca="1">IF($N93="Equal",IF(AND(EE$11&gt;$K93,EOMONTH($M93,0)&gt;=EE$11),($F93-$O93)/$L93,0),IFERROR(($F93-$O93)*INDEX('S-Curve'!$C$3:$AM$39,MATCH('Development Costs'!$L93,'S-Curve'!$C$3:$C$39,0),MATCH(DATEDIF('Development Costs'!$K93,'Development Costs'!EE$11,"m")+1,'S-Curve'!$C$3:$AM$3,0)),0))</f>
        <v>0</v>
      </c>
      <c r="EF93" s="99">
        <f ca="1">IF($N93="Equal",IF(AND(EF$11&gt;$K93,EOMONTH($M93,0)&gt;=EF$11),($F93-$O93)/$L93,0),IFERROR(($F93-$O93)*INDEX('S-Curve'!$C$3:$AM$39,MATCH('Development Costs'!$L93,'S-Curve'!$C$3:$C$39,0),MATCH(DATEDIF('Development Costs'!$K93,'Development Costs'!EF$11,"m")+1,'S-Curve'!$C$3:$AM$3,0)),0))</f>
        <v>0</v>
      </c>
      <c r="EG93" s="99">
        <f ca="1">IF(EC93="Equal",IF(AND(EG$11&gt;$K93,EOMONTH($M93,0)&gt;=EG$11),($F93-$O93)/$L93,0),IFERROR(($F93-$O93)*INDEX('S-Curve'!$C$3:$AM$39,MATCH('Development Costs'!$L93,'S-Curve'!$C$3:$C$39,0),MATCH(DATEDIF('Development Costs'!$K93,'Development Costs'!EG$11,"m")+1,'S-Curve'!$C$3:$AM$3,0)),0))</f>
        <v>0</v>
      </c>
    </row>
    <row r="94" spans="2:137">
      <c r="B94" s="5" t="s">
        <v>386</v>
      </c>
      <c r="F94" s="71">
        <v>120000</v>
      </c>
      <c r="G94" s="105">
        <f t="shared" si="48"/>
        <v>0.50639748826845821</v>
      </c>
      <c r="H94" s="99">
        <f>F94/Assumptions!$D$60</f>
        <v>648.64864864864865</v>
      </c>
      <c r="I94" s="32">
        <f t="shared" ca="1" si="49"/>
        <v>1.2576180632385145E-3</v>
      </c>
      <c r="O94" s="99">
        <f>F94</f>
        <v>120000</v>
      </c>
      <c r="P94" s="1" t="str">
        <f t="shared" ref="P94:P104" si="50">IF(SUM(Q94:EG94)&lt;&gt;F94,"X","")</f>
        <v/>
      </c>
      <c r="Q94" s="99">
        <f t="shared" ref="Q94:Q104" si="51">O94</f>
        <v>120000</v>
      </c>
      <c r="R94" s="99">
        <f>IF($N94="Equal",IF(AND(R$11&gt;$K94,EOMONTH($M94,0)&gt;=R$11),($F94-$O94)/$L94,0),IFERROR(($F94-$O94)*INDEX('S-Curve'!$C$3:$AM$39,MATCH('Development Costs'!$L94,'S-Curve'!$C$3:$C$39,0),MATCH(DATEDIF('Development Costs'!$K94,'Development Costs'!R$11,"m")+1,'S-Curve'!$C$3:$AM$3,0)),0))</f>
        <v>0</v>
      </c>
      <c r="S94" s="99">
        <f>IF($N94="Equal",IF(AND(S$11&gt;$K94,EOMONTH($M94,0)&gt;=S$11),($F94-$O94)/$L94,0),IFERROR(($F94-$O94)*INDEX('S-Curve'!$C$3:$AM$39,MATCH('Development Costs'!$L94,'S-Curve'!$C$3:$C$39,0),MATCH(DATEDIF('Development Costs'!$K94,'Development Costs'!S$11,"m")+1,'S-Curve'!$C$3:$AM$3,0)),0))</f>
        <v>0</v>
      </c>
      <c r="T94" s="99">
        <f>IF($N94="Equal",IF(AND(T$11&gt;$K94,EOMONTH($M94,0)&gt;=T$11),($F94-$O94)/$L94,0),IFERROR(($F94-$O94)*INDEX('S-Curve'!$C$3:$AM$39,MATCH('Development Costs'!$L94,'S-Curve'!$C$3:$C$39,0),MATCH(DATEDIF('Development Costs'!$K94,'Development Costs'!T$11,"m")+1,'S-Curve'!$C$3:$AM$3,0)),0))</f>
        <v>0</v>
      </c>
      <c r="U94" s="99">
        <f>IF($N94="Equal",IF(AND(U$11&gt;$K94,EOMONTH($M94,0)&gt;=U$11),($F94-$O94)/$L94,0),IFERROR(($F94-$O94)*INDEX('S-Curve'!$C$3:$AM$39,MATCH('Development Costs'!$L94,'S-Curve'!$C$3:$C$39,0),MATCH(DATEDIF('Development Costs'!$K94,'Development Costs'!U$11,"m")+1,'S-Curve'!$C$3:$AM$3,0)),0))</f>
        <v>0</v>
      </c>
      <c r="V94" s="99">
        <f>IF($N94="Equal",IF(AND(V$11&gt;$K94,EOMONTH($M94,0)&gt;=V$11),($F94-$O94)/$L94,0),IFERROR(($F94-$O94)*INDEX('S-Curve'!$C$3:$AM$39,MATCH('Development Costs'!$L94,'S-Curve'!$C$3:$C$39,0),MATCH(DATEDIF('Development Costs'!$K94,'Development Costs'!V$11,"m")+1,'S-Curve'!$C$3:$AM$3,0)),0))</f>
        <v>0</v>
      </c>
      <c r="W94" s="99">
        <f>IF($N94="Equal",IF(AND(W$11&gt;$K94,EOMONTH($M94,0)&gt;=W$11),($F94-$O94)/$L94,0),IFERROR(($F94-$O94)*INDEX('S-Curve'!$C$3:$AM$39,MATCH('Development Costs'!$L94,'S-Curve'!$C$3:$C$39,0),MATCH(DATEDIF('Development Costs'!$K94,'Development Costs'!W$11,"m")+1,'S-Curve'!$C$3:$AM$3,0)),0))</f>
        <v>0</v>
      </c>
      <c r="X94" s="99">
        <f>IF($N94="Equal",IF(AND(X$11&gt;$K94,EOMONTH($M94,0)&gt;=X$11),($F94-$O94)/$L94,0),IFERROR(($F94-$O94)*INDEX('S-Curve'!$C$3:$AM$39,MATCH('Development Costs'!$L94,'S-Curve'!$C$3:$C$39,0),MATCH(DATEDIF('Development Costs'!$K94,'Development Costs'!X$11,"m")+1,'S-Curve'!$C$3:$AM$3,0)),0))</f>
        <v>0</v>
      </c>
      <c r="Y94" s="99">
        <f>IF($N94="Equal",IF(AND(Y$11&gt;$K94,EOMONTH($M94,0)&gt;=Y$11),($F94-$O94)/$L94,0),IFERROR(($F94-$O94)*INDEX('S-Curve'!$C$3:$AM$39,MATCH('Development Costs'!$L94,'S-Curve'!$C$3:$C$39,0),MATCH(DATEDIF('Development Costs'!$K94,'Development Costs'!Y$11,"m")+1,'S-Curve'!$C$3:$AM$3,0)),0))</f>
        <v>0</v>
      </c>
      <c r="Z94" s="99">
        <f>IF($N94="Equal",IF(AND(Z$11&gt;$K94,EOMONTH($M94,0)&gt;=Z$11),($F94-$O94)/$L94,0),IFERROR(($F94-$O94)*INDEX('S-Curve'!$C$3:$AM$39,MATCH('Development Costs'!$L94,'S-Curve'!$C$3:$C$39,0),MATCH(DATEDIF('Development Costs'!$K94,'Development Costs'!Z$11,"m")+1,'S-Curve'!$C$3:$AM$3,0)),0))</f>
        <v>0</v>
      </c>
      <c r="AA94" s="99">
        <f>IF($N94="Equal",IF(AND(AA$11&gt;$K94,EOMONTH($M94,0)&gt;=AA$11),($F94-$O94)/$L94,0),IFERROR(($F94-$O94)*INDEX('S-Curve'!$C$3:$AM$39,MATCH('Development Costs'!$L94,'S-Curve'!$C$3:$C$39,0),MATCH(DATEDIF('Development Costs'!$K94,'Development Costs'!AA$11,"m")+1,'S-Curve'!$C$3:$AM$3,0)),0))</f>
        <v>0</v>
      </c>
      <c r="AB94" s="99">
        <f>IF($N94="Equal",IF(AND(AB$11&gt;$K94,EOMONTH($M94,0)&gt;=AB$11),($F94-$O94)/$L94,0),IFERROR(($F94-$O94)*INDEX('S-Curve'!$C$3:$AM$39,MATCH('Development Costs'!$L94,'S-Curve'!$C$3:$C$39,0),MATCH(DATEDIF('Development Costs'!$K94,'Development Costs'!AB$11,"m")+1,'S-Curve'!$C$3:$AM$3,0)),0))</f>
        <v>0</v>
      </c>
      <c r="AC94" s="99">
        <f>IF($N94="Equal",IF(AND(AC$11&gt;$K94,EOMONTH($M94,0)&gt;=AC$11),($F94-$O94)/$L94,0),IFERROR(($F94-$O94)*INDEX('S-Curve'!$C$3:$AM$39,MATCH('Development Costs'!$L94,'S-Curve'!$C$3:$C$39,0),MATCH(DATEDIF('Development Costs'!$K94,'Development Costs'!AC$11,"m")+1,'S-Curve'!$C$3:$AM$3,0)),0))</f>
        <v>0</v>
      </c>
      <c r="AD94" s="99">
        <f>IF($N94="Equal",IF(AND(AD$11&gt;$K94,EOMONTH($M94,0)&gt;=AD$11),($F94-$O94)/$L94,0),IFERROR(($F94-$O94)*INDEX('S-Curve'!$C$3:$AM$39,MATCH('Development Costs'!$L94,'S-Curve'!$C$3:$C$39,0),MATCH(DATEDIF('Development Costs'!$K94,'Development Costs'!AD$11,"m")+1,'S-Curve'!$C$3:$AM$3,0)),0))</f>
        <v>0</v>
      </c>
      <c r="AE94" s="99">
        <f>IF($N94="Equal",IF(AND(AE$11&gt;$K94,EOMONTH($M94,0)&gt;=AE$11),($F94-$O94)/$L94,0),IFERROR(($F94-$O94)*INDEX('S-Curve'!$C$3:$AM$39,MATCH('Development Costs'!$L94,'S-Curve'!$C$3:$C$39,0),MATCH(DATEDIF('Development Costs'!$K94,'Development Costs'!AE$11,"m")+1,'S-Curve'!$C$3:$AM$3,0)),0))</f>
        <v>0</v>
      </c>
      <c r="AF94" s="99">
        <f>IF($N94="Equal",IF(AND(AF$11&gt;$K94,EOMONTH($M94,0)&gt;=AF$11),($F94-$O94)/$L94,0),IFERROR(($F94-$O94)*INDEX('S-Curve'!$C$3:$AM$39,MATCH('Development Costs'!$L94,'S-Curve'!$C$3:$C$39,0),MATCH(DATEDIF('Development Costs'!$K94,'Development Costs'!AF$11,"m")+1,'S-Curve'!$C$3:$AM$3,0)),0))</f>
        <v>0</v>
      </c>
      <c r="AG94" s="99">
        <f>IF($N94="Equal",IF(AND(AG$11&gt;$K94,EOMONTH($M94,0)&gt;=AG$11),($F94-$O94)/$L94,0),IFERROR(($F94-$O94)*INDEX('S-Curve'!$C$3:$AM$39,MATCH('Development Costs'!$L94,'S-Curve'!$C$3:$C$39,0),MATCH(DATEDIF('Development Costs'!$K94,'Development Costs'!AG$11,"m")+1,'S-Curve'!$C$3:$AM$3,0)),0))</f>
        <v>0</v>
      </c>
      <c r="AH94" s="99">
        <f>IF($N94="Equal",IF(AND(AH$11&gt;$K94,EOMONTH($M94,0)&gt;=AH$11),($F94-$O94)/$L94,0),IFERROR(($F94-$O94)*INDEX('S-Curve'!$C$3:$AM$39,MATCH('Development Costs'!$L94,'S-Curve'!$C$3:$C$39,0),MATCH(DATEDIF('Development Costs'!$K94,'Development Costs'!AH$11,"m")+1,'S-Curve'!$C$3:$AM$3,0)),0))</f>
        <v>0</v>
      </c>
      <c r="AI94" s="99">
        <f>IF($N94="Equal",IF(AND(AI$11&gt;$K94,EOMONTH($M94,0)&gt;=AI$11),($F94-$O94)/$L94,0),IFERROR(($F94-$O94)*INDEX('S-Curve'!$C$3:$AM$39,MATCH('Development Costs'!$L94,'S-Curve'!$C$3:$C$39,0),MATCH(DATEDIF('Development Costs'!$K94,'Development Costs'!AI$11,"m")+1,'S-Curve'!$C$3:$AM$3,0)),0))</f>
        <v>0</v>
      </c>
      <c r="AJ94" s="99">
        <f>IF($N94="Equal",IF(AND(AJ$11&gt;$K94,EOMONTH($M94,0)&gt;=AJ$11),($F94-$O94)/$L94,0),IFERROR(($F94-$O94)*INDEX('S-Curve'!$C$3:$AM$39,MATCH('Development Costs'!$L94,'S-Curve'!$C$3:$C$39,0),MATCH(DATEDIF('Development Costs'!$K94,'Development Costs'!AJ$11,"m")+1,'S-Curve'!$C$3:$AM$3,0)),0))</f>
        <v>0</v>
      </c>
      <c r="AK94" s="99">
        <f>IF($N94="Equal",IF(AND(AK$11&gt;$K94,EOMONTH($M94,0)&gt;=AK$11),($F94-$O94)/$L94,0),IFERROR(($F94-$O94)*INDEX('S-Curve'!$C$3:$AM$39,MATCH('Development Costs'!$L94,'S-Curve'!$C$3:$C$39,0),MATCH(DATEDIF('Development Costs'!$K94,'Development Costs'!AK$11,"m")+1,'S-Curve'!$C$3:$AM$3,0)),0))</f>
        <v>0</v>
      </c>
      <c r="AL94" s="99">
        <f>IF($N94="Equal",IF(AND(AL$11&gt;$K94,EOMONTH($M94,0)&gt;=AL$11),($F94-$O94)/$L94,0),IFERROR(($F94-$O94)*INDEX('S-Curve'!$C$3:$AM$39,MATCH('Development Costs'!$L94,'S-Curve'!$C$3:$C$39,0),MATCH(DATEDIF('Development Costs'!$K94,'Development Costs'!AL$11,"m")+1,'S-Curve'!$C$3:$AM$3,0)),0))</f>
        <v>0</v>
      </c>
      <c r="AM94" s="99">
        <f>IF($N94="Equal",IF(AND(AM$11&gt;$K94,EOMONTH($M94,0)&gt;=AM$11),($F94-$O94)/$L94,0),IFERROR(($F94-$O94)*INDEX('S-Curve'!$C$3:$AM$39,MATCH('Development Costs'!$L94,'S-Curve'!$C$3:$C$39,0),MATCH(DATEDIF('Development Costs'!$K94,'Development Costs'!AM$11,"m")+1,'S-Curve'!$C$3:$AM$3,0)),0))</f>
        <v>0</v>
      </c>
      <c r="AN94" s="99">
        <f>IF($N94="Equal",IF(AND(AN$11&gt;$K94,EOMONTH($M94,0)&gt;=AN$11),($F94-$O94)/$L94,0),IFERROR(($F94-$O94)*INDEX('S-Curve'!$C$3:$AM$39,MATCH('Development Costs'!$L94,'S-Curve'!$C$3:$C$39,0),MATCH(DATEDIF('Development Costs'!$K94,'Development Costs'!AN$11,"m")+1,'S-Curve'!$C$3:$AM$3,0)),0))</f>
        <v>0</v>
      </c>
      <c r="AO94" s="99">
        <f>IF($N94="Equal",IF(AND(AO$11&gt;$K94,EOMONTH($M94,0)&gt;=AO$11),($F94-$O94)/$L94,0),IFERROR(($F94-$O94)*INDEX('S-Curve'!$C$3:$AM$39,MATCH('Development Costs'!$L94,'S-Curve'!$C$3:$C$39,0),MATCH(DATEDIF('Development Costs'!$K94,'Development Costs'!AO$11,"m")+1,'S-Curve'!$C$3:$AM$3,0)),0))</f>
        <v>0</v>
      </c>
      <c r="AP94" s="99">
        <f>IF($N94="Equal",IF(AND(AP$11&gt;$K94,EOMONTH($M94,0)&gt;=AP$11),($F94-$O94)/$L94,0),IFERROR(($F94-$O94)*INDEX('S-Curve'!$C$3:$AM$39,MATCH('Development Costs'!$L94,'S-Curve'!$C$3:$C$39,0),MATCH(DATEDIF('Development Costs'!$K94,'Development Costs'!AP$11,"m")+1,'S-Curve'!$C$3:$AM$3,0)),0))</f>
        <v>0</v>
      </c>
      <c r="AQ94" s="99">
        <f>IF($N94="Equal",IF(AND(AQ$11&gt;$K94,EOMONTH($M94,0)&gt;=AQ$11),($F94-$O94)/$L94,0),IFERROR(($F94-$O94)*INDEX('S-Curve'!$C$3:$AM$39,MATCH('Development Costs'!$L94,'S-Curve'!$C$3:$C$39,0),MATCH(DATEDIF('Development Costs'!$K94,'Development Costs'!AQ$11,"m")+1,'S-Curve'!$C$3:$AM$3,0)),0))</f>
        <v>0</v>
      </c>
      <c r="AR94" s="99">
        <f>IF($N94="Equal",IF(AND(AR$11&gt;$K94,EOMONTH($M94,0)&gt;=AR$11),($F94-$O94)/$L94,0),IFERROR(($F94-$O94)*INDEX('S-Curve'!$C$3:$AM$39,MATCH('Development Costs'!$L94,'S-Curve'!$C$3:$C$39,0),MATCH(DATEDIF('Development Costs'!$K94,'Development Costs'!AR$11,"m")+1,'S-Curve'!$C$3:$AM$3,0)),0))</f>
        <v>0</v>
      </c>
      <c r="AS94" s="99">
        <f>IF($N94="Equal",IF(AND(AS$11&gt;$K94,EOMONTH($M94,0)&gt;=AS$11),($F94-$O94)/$L94,0),IFERROR(($F94-$O94)*INDEX('S-Curve'!$C$3:$AM$39,MATCH('Development Costs'!$L94,'S-Curve'!$C$3:$C$39,0),MATCH(DATEDIF('Development Costs'!$K94,'Development Costs'!AS$11,"m")+1,'S-Curve'!$C$3:$AM$3,0)),0))</f>
        <v>0</v>
      </c>
      <c r="AT94" s="99">
        <f>IF($N94="Equal",IF(AND(AT$11&gt;$K94,EOMONTH($M94,0)&gt;=AT$11),($F94-$O94)/$L94,0),IFERROR(($F94-$O94)*INDEX('S-Curve'!$C$3:$AM$39,MATCH('Development Costs'!$L94,'S-Curve'!$C$3:$C$39,0),MATCH(DATEDIF('Development Costs'!$K94,'Development Costs'!AT$11,"m")+1,'S-Curve'!$C$3:$AM$3,0)),0))</f>
        <v>0</v>
      </c>
      <c r="AU94" s="99">
        <f>IF($N94="Equal",IF(AND(AU$11&gt;$K94,EOMONTH($M94,0)&gt;=AU$11),($F94-$O94)/$L94,0),IFERROR(($F94-$O94)*INDEX('S-Curve'!$C$3:$AM$39,MATCH('Development Costs'!$L94,'S-Curve'!$C$3:$C$39,0),MATCH(DATEDIF('Development Costs'!$K94,'Development Costs'!AU$11,"m")+1,'S-Curve'!$C$3:$AM$3,0)),0))</f>
        <v>0</v>
      </c>
      <c r="AV94" s="99">
        <f>IF($N94="Equal",IF(AND(AV$11&gt;$K94,EOMONTH($M94,0)&gt;=AV$11),($F94-$O94)/$L94,0),IFERROR(($F94-$O94)*INDEX('S-Curve'!$C$3:$AM$39,MATCH('Development Costs'!$L94,'S-Curve'!$C$3:$C$39,0),MATCH(DATEDIF('Development Costs'!$K94,'Development Costs'!AV$11,"m")+1,'S-Curve'!$C$3:$AM$3,0)),0))</f>
        <v>0</v>
      </c>
      <c r="AW94" s="99">
        <f>IF($N94="Equal",IF(AND(AW$11&gt;$K94,EOMONTH($M94,0)&gt;=AW$11),($F94-$O94)/$L94,0),IFERROR(($F94-$O94)*INDEX('S-Curve'!$C$3:$AM$39,MATCH('Development Costs'!$L94,'S-Curve'!$C$3:$C$39,0),MATCH(DATEDIF('Development Costs'!$K94,'Development Costs'!AW$11,"m")+1,'S-Curve'!$C$3:$AM$3,0)),0))</f>
        <v>0</v>
      </c>
      <c r="AX94" s="99">
        <f>IF($N94="Equal",IF(AND(AX$11&gt;$K94,EOMONTH($M94,0)&gt;=AX$11),($F94-$O94)/$L94,0),IFERROR(($F94-$O94)*INDEX('S-Curve'!$C$3:$AM$39,MATCH('Development Costs'!$L94,'S-Curve'!$C$3:$C$39,0),MATCH(DATEDIF('Development Costs'!$K94,'Development Costs'!AX$11,"m")+1,'S-Curve'!$C$3:$AM$3,0)),0))</f>
        <v>0</v>
      </c>
      <c r="AY94" s="99">
        <f>IF($N94="Equal",IF(AND(AY$11&gt;$K94,EOMONTH($M94,0)&gt;=AY$11),($F94-$O94)/$L94,0),IFERROR(($F94-$O94)*INDEX('S-Curve'!$C$3:$AM$39,MATCH('Development Costs'!$L94,'S-Curve'!$C$3:$C$39,0),MATCH(DATEDIF('Development Costs'!$K94,'Development Costs'!AY$11,"m")+1,'S-Curve'!$C$3:$AM$3,0)),0))</f>
        <v>0</v>
      </c>
      <c r="AZ94" s="99">
        <f>IF($N94="Equal",IF(AND(AZ$11&gt;$K94,EOMONTH($M94,0)&gt;=AZ$11),($F94-$O94)/$L94,0),IFERROR(($F94-$O94)*INDEX('S-Curve'!$C$3:$AM$39,MATCH('Development Costs'!$L94,'S-Curve'!$C$3:$C$39,0),MATCH(DATEDIF('Development Costs'!$K94,'Development Costs'!AZ$11,"m")+1,'S-Curve'!$C$3:$AM$3,0)),0))</f>
        <v>0</v>
      </c>
      <c r="BA94" s="99">
        <f>IF($N94="Equal",IF(AND(BA$11&gt;$K94,EOMONTH($M94,0)&gt;=BA$11),($F94-$O94)/$L94,0),IFERROR(($F94-$O94)*INDEX('S-Curve'!$C$3:$AM$39,MATCH('Development Costs'!$L94,'S-Curve'!$C$3:$C$39,0),MATCH(DATEDIF('Development Costs'!$K94,'Development Costs'!BA$11,"m")+1,'S-Curve'!$C$3:$AM$3,0)),0))</f>
        <v>0</v>
      </c>
      <c r="BB94" s="99">
        <f>IF($N94="Equal",IF(AND(BB$11&gt;$K94,EOMONTH($M94,0)&gt;=BB$11),($F94-$O94)/$L94,0),IFERROR(($F94-$O94)*INDEX('S-Curve'!$C$3:$AM$39,MATCH('Development Costs'!$L94,'S-Curve'!$C$3:$C$39,0),MATCH(DATEDIF('Development Costs'!$K94,'Development Costs'!BB$11,"m")+1,'S-Curve'!$C$3:$AM$3,0)),0))</f>
        <v>0</v>
      </c>
      <c r="BC94" s="99">
        <f>IF($N94="Equal",IF(AND(BC$11&gt;$K94,EOMONTH($M94,0)&gt;=BC$11),($F94-$O94)/$L94,0),IFERROR(($F94-$O94)*INDEX('S-Curve'!$C$3:$AM$39,MATCH('Development Costs'!$L94,'S-Curve'!$C$3:$C$39,0),MATCH(DATEDIF('Development Costs'!$K94,'Development Costs'!BC$11,"m")+1,'S-Curve'!$C$3:$AM$3,0)),0))</f>
        <v>0</v>
      </c>
      <c r="BD94" s="99">
        <f>IF($N94="Equal",IF(AND(BD$11&gt;$K94,EOMONTH($M94,0)&gt;=BD$11),($F94-$O94)/$L94,0),IFERROR(($F94-$O94)*INDEX('S-Curve'!$C$3:$AM$39,MATCH('Development Costs'!$L94,'S-Curve'!$C$3:$C$39,0),MATCH(DATEDIF('Development Costs'!$K94,'Development Costs'!BD$11,"m")+1,'S-Curve'!$C$3:$AM$3,0)),0))</f>
        <v>0</v>
      </c>
      <c r="BE94" s="99">
        <f>IF($N94="Equal",IF(AND(BE$11&gt;$K94,EOMONTH($M94,0)&gt;=BE$11),($F94-$O94)/$L94,0),IFERROR(($F94-$O94)*INDEX('S-Curve'!$C$3:$AM$39,MATCH('Development Costs'!$L94,'S-Curve'!$C$3:$C$39,0),MATCH(DATEDIF('Development Costs'!$K94,'Development Costs'!BE$11,"m")+1,'S-Curve'!$C$3:$AM$3,0)),0))</f>
        <v>0</v>
      </c>
      <c r="BF94" s="99">
        <f>IF($N94="Equal",IF(AND(BF$11&gt;$K94,EOMONTH($M94,0)&gt;=BF$11),($F94-$O94)/$L94,0),IFERROR(($F94-$O94)*INDEX('S-Curve'!$C$3:$AM$39,MATCH('Development Costs'!$L94,'S-Curve'!$C$3:$C$39,0),MATCH(DATEDIF('Development Costs'!$K94,'Development Costs'!BF$11,"m")+1,'S-Curve'!$C$3:$AM$3,0)),0))</f>
        <v>0</v>
      </c>
      <c r="BG94" s="99">
        <f>IF($N94="Equal",IF(AND(BG$11&gt;$K94,EOMONTH($M94,0)&gt;=BG$11),($F94-$O94)/$L94,0),IFERROR(($F94-$O94)*INDEX('S-Curve'!$C$3:$AM$39,MATCH('Development Costs'!$L94,'S-Curve'!$C$3:$C$39,0),MATCH(DATEDIF('Development Costs'!$K94,'Development Costs'!BG$11,"m")+1,'S-Curve'!$C$3:$AM$3,0)),0))</f>
        <v>0</v>
      </c>
      <c r="BH94" s="99">
        <f>IF($N94="Equal",IF(AND(BH$11&gt;$K94,EOMONTH($M94,0)&gt;=BH$11),($F94-$O94)/$L94,0),IFERROR(($F94-$O94)*INDEX('S-Curve'!$C$3:$AM$39,MATCH('Development Costs'!$L94,'S-Curve'!$C$3:$C$39,0),MATCH(DATEDIF('Development Costs'!$K94,'Development Costs'!BH$11,"m")+1,'S-Curve'!$C$3:$AM$3,0)),0))</f>
        <v>0</v>
      </c>
      <c r="BI94" s="99">
        <f>IF($N94="Equal",IF(AND(BI$11&gt;$K94,EOMONTH($M94,0)&gt;=BI$11),($F94-$O94)/$L94,0),IFERROR(($F94-$O94)*INDEX('S-Curve'!$C$3:$AM$39,MATCH('Development Costs'!$L94,'S-Curve'!$C$3:$C$39,0),MATCH(DATEDIF('Development Costs'!$K94,'Development Costs'!BI$11,"m")+1,'S-Curve'!$C$3:$AM$3,0)),0))</f>
        <v>0</v>
      </c>
      <c r="BJ94" s="99">
        <f>IF($N94="Equal",IF(AND(BJ$11&gt;$K94,EOMONTH($M94,0)&gt;=BJ$11),($F94-$O94)/$L94,0),IFERROR(($F94-$O94)*INDEX('S-Curve'!$C$3:$AM$39,MATCH('Development Costs'!$L94,'S-Curve'!$C$3:$C$39,0),MATCH(DATEDIF('Development Costs'!$K94,'Development Costs'!BJ$11,"m")+1,'S-Curve'!$C$3:$AM$3,0)),0))</f>
        <v>0</v>
      </c>
      <c r="BK94" s="99">
        <f>IF($N94="Equal",IF(AND(BK$11&gt;$K94,EOMONTH($M94,0)&gt;=BK$11),($F94-$O94)/$L94,0),IFERROR(($F94-$O94)*INDEX('S-Curve'!$C$3:$AM$39,MATCH('Development Costs'!$L94,'S-Curve'!$C$3:$C$39,0),MATCH(DATEDIF('Development Costs'!$K94,'Development Costs'!BK$11,"m")+1,'S-Curve'!$C$3:$AM$3,0)),0))</f>
        <v>0</v>
      </c>
      <c r="BL94" s="99">
        <f>IF($N94="Equal",IF(AND(BL$11&gt;$K94,EOMONTH($M94,0)&gt;=BL$11),($F94-$O94)/$L94,0),IFERROR(($F94-$O94)*INDEX('S-Curve'!$C$3:$AM$39,MATCH('Development Costs'!$L94,'S-Curve'!$C$3:$C$39,0),MATCH(DATEDIF('Development Costs'!$K94,'Development Costs'!BL$11,"m")+1,'S-Curve'!$C$3:$AM$3,0)),0))</f>
        <v>0</v>
      </c>
      <c r="BM94" s="99">
        <f>IF($N94="Equal",IF(AND(BM$11&gt;$K94,EOMONTH($M94,0)&gt;=BM$11),($F94-$O94)/$L94,0),IFERROR(($F94-$O94)*INDEX('S-Curve'!$C$3:$AM$39,MATCH('Development Costs'!$L94,'S-Curve'!$C$3:$C$39,0),MATCH(DATEDIF('Development Costs'!$K94,'Development Costs'!BM$11,"m")+1,'S-Curve'!$C$3:$AM$3,0)),0))</f>
        <v>0</v>
      </c>
      <c r="BN94" s="99">
        <f>IF($N94="Equal",IF(AND(BN$11&gt;$K94,EOMONTH($M94,0)&gt;=BN$11),($F94-$O94)/$L94,0),IFERROR(($F94-$O94)*INDEX('S-Curve'!$C$3:$AM$39,MATCH('Development Costs'!$L94,'S-Curve'!$C$3:$C$39,0),MATCH(DATEDIF('Development Costs'!$K94,'Development Costs'!BN$11,"m")+1,'S-Curve'!$C$3:$AM$3,0)),0))</f>
        <v>0</v>
      </c>
      <c r="BO94" s="99">
        <f>IF($N94="Equal",IF(AND(BO$11&gt;$K94,EOMONTH($M94,0)&gt;=BO$11),($F94-$O94)/$L94,0),IFERROR(($F94-$O94)*INDEX('S-Curve'!$C$3:$AM$39,MATCH('Development Costs'!$L94,'S-Curve'!$C$3:$C$39,0),MATCH(DATEDIF('Development Costs'!$K94,'Development Costs'!BO$11,"m")+1,'S-Curve'!$C$3:$AM$3,0)),0))</f>
        <v>0</v>
      </c>
      <c r="BP94" s="99">
        <f>IF($N94="Equal",IF(AND(BP$11&gt;$K94,EOMONTH($M94,0)&gt;=BP$11),($F94-$O94)/$L94,0),IFERROR(($F94-$O94)*INDEX('S-Curve'!$C$3:$AM$39,MATCH('Development Costs'!$L94,'S-Curve'!$C$3:$C$39,0),MATCH(DATEDIF('Development Costs'!$K94,'Development Costs'!BP$11,"m")+1,'S-Curve'!$C$3:$AM$3,0)),0))</f>
        <v>0</v>
      </c>
      <c r="BQ94" s="99">
        <f>IF($N94="Equal",IF(AND(BQ$11&gt;$K94,EOMONTH($M94,0)&gt;=BQ$11),($F94-$O94)/$L94,0),IFERROR(($F94-$O94)*INDEX('S-Curve'!$C$3:$AM$39,MATCH('Development Costs'!$L94,'S-Curve'!$C$3:$C$39,0),MATCH(DATEDIF('Development Costs'!$K94,'Development Costs'!BQ$11,"m")+1,'S-Curve'!$C$3:$AM$3,0)),0))</f>
        <v>0</v>
      </c>
      <c r="BR94" s="99">
        <f>IF($N94="Equal",IF(AND(BR$11&gt;$K94,EOMONTH($M94,0)&gt;=BR$11),($F94-$O94)/$L94,0),IFERROR(($F94-$O94)*INDEX('S-Curve'!$C$3:$AM$39,MATCH('Development Costs'!$L94,'S-Curve'!$C$3:$C$39,0),MATCH(DATEDIF('Development Costs'!$K94,'Development Costs'!BR$11,"m")+1,'S-Curve'!$C$3:$AM$3,0)),0))</f>
        <v>0</v>
      </c>
      <c r="BS94" s="99">
        <f>IF($N94="Equal",IF(AND(BS$11&gt;$K94,EOMONTH($M94,0)&gt;=BS$11),($F94-$O94)/$L94,0),IFERROR(($F94-$O94)*INDEX('S-Curve'!$C$3:$AM$39,MATCH('Development Costs'!$L94,'S-Curve'!$C$3:$C$39,0),MATCH(DATEDIF('Development Costs'!$K94,'Development Costs'!BS$11,"m")+1,'S-Curve'!$C$3:$AM$3,0)),0))</f>
        <v>0</v>
      </c>
      <c r="BT94" s="99">
        <f>IF($N94="Equal",IF(AND(BT$11&gt;$K94,EOMONTH($M94,0)&gt;=BT$11),($F94-$O94)/$L94,0),IFERROR(($F94-$O94)*INDEX('S-Curve'!$C$3:$AM$39,MATCH('Development Costs'!$L94,'S-Curve'!$C$3:$C$39,0),MATCH(DATEDIF('Development Costs'!$K94,'Development Costs'!BT$11,"m")+1,'S-Curve'!$C$3:$AM$3,0)),0))</f>
        <v>0</v>
      </c>
      <c r="BU94" s="99">
        <f>IF($N94="Equal",IF(AND(BU$11&gt;$K94,EOMONTH($M94,0)&gt;=BU$11),($F94-$O94)/$L94,0),IFERROR(($F94-$O94)*INDEX('S-Curve'!$C$3:$AM$39,MATCH('Development Costs'!$L94,'S-Curve'!$C$3:$C$39,0),MATCH(DATEDIF('Development Costs'!$K94,'Development Costs'!BU$11,"m")+1,'S-Curve'!$C$3:$AM$3,0)),0))</f>
        <v>0</v>
      </c>
      <c r="BV94" s="99">
        <f>IF($N94="Equal",IF(AND(BV$11&gt;$K94,EOMONTH($M94,0)&gt;=BV$11),($F94-$O94)/$L94,0),IFERROR(($F94-$O94)*INDEX('S-Curve'!$C$3:$AM$39,MATCH('Development Costs'!$L94,'S-Curve'!$C$3:$C$39,0),MATCH(DATEDIF('Development Costs'!$K94,'Development Costs'!BV$11,"m")+1,'S-Curve'!$C$3:$AM$3,0)),0))</f>
        <v>0</v>
      </c>
      <c r="BW94" s="99">
        <f>IF($N94="Equal",IF(AND(BW$11&gt;$K94,EOMONTH($M94,0)&gt;=BW$11),($F94-$O94)/$L94,0),IFERROR(($F94-$O94)*INDEX('S-Curve'!$C$3:$AM$39,MATCH('Development Costs'!$L94,'S-Curve'!$C$3:$C$39,0),MATCH(DATEDIF('Development Costs'!$K94,'Development Costs'!BW$11,"m")+1,'S-Curve'!$C$3:$AM$3,0)),0))</f>
        <v>0</v>
      </c>
      <c r="BX94" s="99">
        <f>IF($N94="Equal",IF(AND(BX$11&gt;$K94,EOMONTH($M94,0)&gt;=BX$11),($F94-$O94)/$L94,0),IFERROR(($F94-$O94)*INDEX('S-Curve'!$C$3:$AM$39,MATCH('Development Costs'!$L94,'S-Curve'!$C$3:$C$39,0),MATCH(DATEDIF('Development Costs'!$K94,'Development Costs'!BX$11,"m")+1,'S-Curve'!$C$3:$AM$3,0)),0))</f>
        <v>0</v>
      </c>
      <c r="BY94" s="99">
        <f>IF($N94="Equal",IF(AND(BY$11&gt;$K94,EOMONTH($M94,0)&gt;=BY$11),($F94-$O94)/$L94,0),IFERROR(($F94-$O94)*INDEX('S-Curve'!$C$3:$AM$39,MATCH('Development Costs'!$L94,'S-Curve'!$C$3:$C$39,0),MATCH(DATEDIF('Development Costs'!$K94,'Development Costs'!BY$11,"m")+1,'S-Curve'!$C$3:$AM$3,0)),0))</f>
        <v>0</v>
      </c>
      <c r="BZ94" s="99">
        <f>IF($N94="Equal",IF(AND(BZ$11&gt;$K94,EOMONTH($M94,0)&gt;=BZ$11),($F94-$O94)/$L94,0),IFERROR(($F94-$O94)*INDEX('S-Curve'!$C$3:$AM$39,MATCH('Development Costs'!$L94,'S-Curve'!$C$3:$C$39,0),MATCH(DATEDIF('Development Costs'!$K94,'Development Costs'!BZ$11,"m")+1,'S-Curve'!$C$3:$AM$3,0)),0))</f>
        <v>0</v>
      </c>
      <c r="CA94" s="99">
        <f>IF($N94="Equal",IF(AND(CA$11&gt;$K94,EOMONTH($M94,0)&gt;=CA$11),($F94-$O94)/$L94,0),IFERROR(($F94-$O94)*INDEX('S-Curve'!$C$3:$AM$39,MATCH('Development Costs'!$L94,'S-Curve'!$C$3:$C$39,0),MATCH(DATEDIF('Development Costs'!$K94,'Development Costs'!CA$11,"m")+1,'S-Curve'!$C$3:$AM$3,0)),0))</f>
        <v>0</v>
      </c>
      <c r="CB94" s="99">
        <f>IF($N94="Equal",IF(AND(CB$11&gt;$K94,EOMONTH($M94,0)&gt;=CB$11),($F94-$O94)/$L94,0),IFERROR(($F94-$O94)*INDEX('S-Curve'!$C$3:$AM$39,MATCH('Development Costs'!$L94,'S-Curve'!$C$3:$C$39,0),MATCH(DATEDIF('Development Costs'!$K94,'Development Costs'!CB$11,"m")+1,'S-Curve'!$C$3:$AM$3,0)),0))</f>
        <v>0</v>
      </c>
      <c r="CC94" s="99">
        <f>IF($N94="Equal",IF(AND(CC$11&gt;$K94,EOMONTH($M94,0)&gt;=CC$11),($F94-$O94)/$L94,0),IFERROR(($F94-$O94)*INDEX('S-Curve'!$C$3:$AM$39,MATCH('Development Costs'!$L94,'S-Curve'!$C$3:$C$39,0),MATCH(DATEDIF('Development Costs'!$K94,'Development Costs'!CC$11,"m")+1,'S-Curve'!$C$3:$AM$3,0)),0))</f>
        <v>0</v>
      </c>
      <c r="CD94" s="99">
        <f>IF($N94="Equal",IF(AND(CD$11&gt;$K94,EOMONTH($M94,0)&gt;=CD$11),($F94-$O94)/$L94,0),IFERROR(($F94-$O94)*INDEX('S-Curve'!$C$3:$AM$39,MATCH('Development Costs'!$L94,'S-Curve'!$C$3:$C$39,0),MATCH(DATEDIF('Development Costs'!$K94,'Development Costs'!CD$11,"m")+1,'S-Curve'!$C$3:$AM$3,0)),0))</f>
        <v>0</v>
      </c>
      <c r="CE94" s="99">
        <f>IF($N94="Equal",IF(AND(CE$11&gt;$K94,EOMONTH($M94,0)&gt;=CE$11),($F94-$O94)/$L94,0),IFERROR(($F94-$O94)*INDEX('S-Curve'!$C$3:$AM$39,MATCH('Development Costs'!$L94,'S-Curve'!$C$3:$C$39,0),MATCH(DATEDIF('Development Costs'!$K94,'Development Costs'!CE$11,"m")+1,'S-Curve'!$C$3:$AM$3,0)),0))</f>
        <v>0</v>
      </c>
      <c r="CF94" s="99">
        <f>IF($N94="Equal",IF(AND(CF$11&gt;$K94,EOMONTH($M94,0)&gt;=CF$11),($F94-$O94)/$L94,0),IFERROR(($F94-$O94)*INDEX('S-Curve'!$C$3:$AM$39,MATCH('Development Costs'!$L94,'S-Curve'!$C$3:$C$39,0),MATCH(DATEDIF('Development Costs'!$K94,'Development Costs'!CF$11,"m")+1,'S-Curve'!$C$3:$AM$3,0)),0))</f>
        <v>0</v>
      </c>
      <c r="CG94" s="99">
        <f>IF($N94="Equal",IF(AND(CG$11&gt;$K94,EOMONTH($M94,0)&gt;=CG$11),($F94-$O94)/$L94,0),IFERROR(($F94-$O94)*INDEX('S-Curve'!$C$3:$AM$39,MATCH('Development Costs'!$L94,'S-Curve'!$C$3:$C$39,0),MATCH(DATEDIF('Development Costs'!$K94,'Development Costs'!CG$11,"m")+1,'S-Curve'!$C$3:$AM$3,0)),0))</f>
        <v>0</v>
      </c>
      <c r="CH94" s="99">
        <f>IF($N94="Equal",IF(AND(CH$11&gt;$K94,EOMONTH($M94,0)&gt;=CH$11),($F94-$O94)/$L94,0),IFERROR(($F94-$O94)*INDEX('S-Curve'!$C$3:$AM$39,MATCH('Development Costs'!$L94,'S-Curve'!$C$3:$C$39,0),MATCH(DATEDIF('Development Costs'!$K94,'Development Costs'!CH$11,"m")+1,'S-Curve'!$C$3:$AM$3,0)),0))</f>
        <v>0</v>
      </c>
      <c r="CI94" s="99">
        <f>IF($N94="Equal",IF(AND(CI$11&gt;$K94,EOMONTH($M94,0)&gt;=CI$11),($F94-$O94)/$L94,0),IFERROR(($F94-$O94)*INDEX('S-Curve'!$C$3:$AM$39,MATCH('Development Costs'!$L94,'S-Curve'!$C$3:$C$39,0),MATCH(DATEDIF('Development Costs'!$K94,'Development Costs'!CI$11,"m")+1,'S-Curve'!$C$3:$AM$3,0)),0))</f>
        <v>0</v>
      </c>
      <c r="CJ94" s="99">
        <f>IF($N94="Equal",IF(AND(CJ$11&gt;$K94,EOMONTH($M94,0)&gt;=CJ$11),($F94-$O94)/$L94,0),IFERROR(($F94-$O94)*INDEX('S-Curve'!$C$3:$AM$39,MATCH('Development Costs'!$L94,'S-Curve'!$C$3:$C$39,0),MATCH(DATEDIF('Development Costs'!$K94,'Development Costs'!CJ$11,"m")+1,'S-Curve'!$C$3:$AM$3,0)),0))</f>
        <v>0</v>
      </c>
      <c r="CK94" s="99">
        <f>IF($N94="Equal",IF(AND(CK$11&gt;$K94,EOMONTH($M94,0)&gt;=CK$11),($F94-$O94)/$L94,0),IFERROR(($F94-$O94)*INDEX('S-Curve'!$C$3:$AM$39,MATCH('Development Costs'!$L94,'S-Curve'!$C$3:$C$39,0),MATCH(DATEDIF('Development Costs'!$K94,'Development Costs'!CK$11,"m")+1,'S-Curve'!$C$3:$AM$3,0)),0))</f>
        <v>0</v>
      </c>
      <c r="CL94" s="99">
        <f>IF($N94="Equal",IF(AND(CL$11&gt;$K94,EOMONTH($M94,0)&gt;=CL$11),($F94-$O94)/$L94,0),IFERROR(($F94-$O94)*INDEX('S-Curve'!$C$3:$AM$39,MATCH('Development Costs'!$L94,'S-Curve'!$C$3:$C$39,0),MATCH(DATEDIF('Development Costs'!$K94,'Development Costs'!CL$11,"m")+1,'S-Curve'!$C$3:$AM$3,0)),0))</f>
        <v>0</v>
      </c>
      <c r="CM94" s="99">
        <f>IF($N94="Equal",IF(AND(CM$11&gt;$K94,EOMONTH($M94,0)&gt;=CM$11),($F94-$O94)/$L94,0),IFERROR(($F94-$O94)*INDEX('S-Curve'!$C$3:$AM$39,MATCH('Development Costs'!$L94,'S-Curve'!$C$3:$C$39,0),MATCH(DATEDIF('Development Costs'!$K94,'Development Costs'!CM$11,"m")+1,'S-Curve'!$C$3:$AM$3,0)),0))</f>
        <v>0</v>
      </c>
      <c r="CN94" s="99">
        <f>IF($N94="Equal",IF(AND(CN$11&gt;$K94,EOMONTH($M94,0)&gt;=CN$11),($F94-$O94)/$L94,0),IFERROR(($F94-$O94)*INDEX('S-Curve'!$C$3:$AM$39,MATCH('Development Costs'!$L94,'S-Curve'!$C$3:$C$39,0),MATCH(DATEDIF('Development Costs'!$K94,'Development Costs'!CN$11,"m")+1,'S-Curve'!$C$3:$AM$3,0)),0))</f>
        <v>0</v>
      </c>
      <c r="CO94" s="99">
        <f>IF($N94="Equal",IF(AND(CO$11&gt;$K94,EOMONTH($M94,0)&gt;=CO$11),($F94-$O94)/$L94,0),IFERROR(($F94-$O94)*INDEX('S-Curve'!$C$3:$AM$39,MATCH('Development Costs'!$L94,'S-Curve'!$C$3:$C$39,0),MATCH(DATEDIF('Development Costs'!$K94,'Development Costs'!CO$11,"m")+1,'S-Curve'!$C$3:$AM$3,0)),0))</f>
        <v>0</v>
      </c>
      <c r="CP94" s="99">
        <f>IF($N94="Equal",IF(AND(CP$11&gt;$K94,EOMONTH($M94,0)&gt;=CP$11),($F94-$O94)/$L94,0),IFERROR(($F94-$O94)*INDEX('S-Curve'!$C$3:$AM$39,MATCH('Development Costs'!$L94,'S-Curve'!$C$3:$C$39,0),MATCH(DATEDIF('Development Costs'!$K94,'Development Costs'!CP$11,"m")+1,'S-Curve'!$C$3:$AM$3,0)),0))</f>
        <v>0</v>
      </c>
      <c r="CQ94" s="99">
        <f>IF($N94="Equal",IF(AND(CQ$11&gt;$K94,EOMONTH($M94,0)&gt;=CQ$11),($F94-$O94)/$L94,0),IFERROR(($F94-$O94)*INDEX('S-Curve'!$C$3:$AM$39,MATCH('Development Costs'!$L94,'S-Curve'!$C$3:$C$39,0),MATCH(DATEDIF('Development Costs'!$K94,'Development Costs'!CQ$11,"m")+1,'S-Curve'!$C$3:$AM$3,0)),0))</f>
        <v>0</v>
      </c>
      <c r="CR94" s="99">
        <f>IF($N94="Equal",IF(AND(CR$11&gt;$K94,EOMONTH($M94,0)&gt;=CR$11),($F94-$O94)/$L94,0),IFERROR(($F94-$O94)*INDEX('S-Curve'!$C$3:$AM$39,MATCH('Development Costs'!$L94,'S-Curve'!$C$3:$C$39,0),MATCH(DATEDIF('Development Costs'!$K94,'Development Costs'!CR$11,"m")+1,'S-Curve'!$C$3:$AM$3,0)),0))</f>
        <v>0</v>
      </c>
      <c r="CS94" s="99">
        <f>IF($N94="Equal",IF(AND(CS$11&gt;$K94,EOMONTH($M94,0)&gt;=CS$11),($F94-$O94)/$L94,0),IFERROR(($F94-$O94)*INDEX('S-Curve'!$C$3:$AM$39,MATCH('Development Costs'!$L94,'S-Curve'!$C$3:$C$39,0),MATCH(DATEDIF('Development Costs'!$K94,'Development Costs'!CS$11,"m")+1,'S-Curve'!$C$3:$AM$3,0)),0))</f>
        <v>0</v>
      </c>
      <c r="CT94" s="99">
        <f>IF($N94="Equal",IF(AND(CT$11&gt;$K94,EOMONTH($M94,0)&gt;=CT$11),($F94-$O94)/$L94,0),IFERROR(($F94-$O94)*INDEX('S-Curve'!$C$3:$AM$39,MATCH('Development Costs'!$L94,'S-Curve'!$C$3:$C$39,0),MATCH(DATEDIF('Development Costs'!$K94,'Development Costs'!CT$11,"m")+1,'S-Curve'!$C$3:$AM$3,0)),0))</f>
        <v>0</v>
      </c>
      <c r="CU94" s="99">
        <f>IF($N94="Equal",IF(AND(CU$11&gt;$K94,EOMONTH($M94,0)&gt;=CU$11),($F94-$O94)/$L94,0),IFERROR(($F94-$O94)*INDEX('S-Curve'!$C$3:$AM$39,MATCH('Development Costs'!$L94,'S-Curve'!$C$3:$C$39,0),MATCH(DATEDIF('Development Costs'!$K94,'Development Costs'!CU$11,"m")+1,'S-Curve'!$C$3:$AM$3,0)),0))</f>
        <v>0</v>
      </c>
      <c r="CV94" s="99">
        <f>IF($N94="Equal",IF(AND(CV$11&gt;$K94,EOMONTH($M94,0)&gt;=CV$11),($F94-$O94)/$L94,0),IFERROR(($F94-$O94)*INDEX('S-Curve'!$C$3:$AM$39,MATCH('Development Costs'!$L94,'S-Curve'!$C$3:$C$39,0),MATCH(DATEDIF('Development Costs'!$K94,'Development Costs'!CV$11,"m")+1,'S-Curve'!$C$3:$AM$3,0)),0))</f>
        <v>0</v>
      </c>
      <c r="CW94" s="99">
        <f>IF($N94="Equal",IF(AND(CW$11&gt;$K94,EOMONTH($M94,0)&gt;=CW$11),($F94-$O94)/$L94,0),IFERROR(($F94-$O94)*INDEX('S-Curve'!$C$3:$AM$39,MATCH('Development Costs'!$L94,'S-Curve'!$C$3:$C$39,0),MATCH(DATEDIF('Development Costs'!$K94,'Development Costs'!CW$11,"m")+1,'S-Curve'!$C$3:$AM$3,0)),0))</f>
        <v>0</v>
      </c>
      <c r="CX94" s="99">
        <f>IF($N94="Equal",IF(AND(CX$11&gt;$K94,EOMONTH($M94,0)&gt;=CX$11),($F94-$O94)/$L94,0),IFERROR(($F94-$O94)*INDEX('S-Curve'!$C$3:$AM$39,MATCH('Development Costs'!$L94,'S-Curve'!$C$3:$C$39,0),MATCH(DATEDIF('Development Costs'!$K94,'Development Costs'!CX$11,"m")+1,'S-Curve'!$C$3:$AM$3,0)),0))</f>
        <v>0</v>
      </c>
      <c r="CY94" s="99">
        <f>IF($N94="Equal",IF(AND(CY$11&gt;$K94,EOMONTH($M94,0)&gt;=CY$11),($F94-$O94)/$L94,0),IFERROR(($F94-$O94)*INDEX('S-Curve'!$C$3:$AM$39,MATCH('Development Costs'!$L94,'S-Curve'!$C$3:$C$39,0),MATCH(DATEDIF('Development Costs'!$K94,'Development Costs'!CY$11,"m")+1,'S-Curve'!$C$3:$AM$3,0)),0))</f>
        <v>0</v>
      </c>
      <c r="CZ94" s="99">
        <f>IF($N94="Equal",IF(AND(CZ$11&gt;$K94,EOMONTH($M94,0)&gt;=CZ$11),($F94-$O94)/$L94,0),IFERROR(($F94-$O94)*INDEX('S-Curve'!$C$3:$AM$39,MATCH('Development Costs'!$L94,'S-Curve'!$C$3:$C$39,0),MATCH(DATEDIF('Development Costs'!$K94,'Development Costs'!CZ$11,"m")+1,'S-Curve'!$C$3:$AM$3,0)),0))</f>
        <v>0</v>
      </c>
      <c r="DA94" s="99">
        <f>IF($N94="Equal",IF(AND(DA$11&gt;$K94,EOMONTH($M94,0)&gt;=DA$11),($F94-$O94)/$L94,0),IFERROR(($F94-$O94)*INDEX('S-Curve'!$C$3:$AM$39,MATCH('Development Costs'!$L94,'S-Curve'!$C$3:$C$39,0),MATCH(DATEDIF('Development Costs'!$K94,'Development Costs'!DA$11,"m")+1,'S-Curve'!$C$3:$AM$3,0)),0))</f>
        <v>0</v>
      </c>
      <c r="DB94" s="99">
        <f>IF($N94="Equal",IF(AND(DB$11&gt;$K94,EOMONTH($M94,0)&gt;=DB$11),($F94-$O94)/$L94,0),IFERROR(($F94-$O94)*INDEX('S-Curve'!$C$3:$AM$39,MATCH('Development Costs'!$L94,'S-Curve'!$C$3:$C$39,0),MATCH(DATEDIF('Development Costs'!$K94,'Development Costs'!DB$11,"m")+1,'S-Curve'!$C$3:$AM$3,0)),0))</f>
        <v>0</v>
      </c>
      <c r="DC94" s="99">
        <f>IF($N94="Equal",IF(AND(DC$11&gt;$K94,EOMONTH($M94,0)&gt;=DC$11),($F94-$O94)/$L94,0),IFERROR(($F94-$O94)*INDEX('S-Curve'!$C$3:$AM$39,MATCH('Development Costs'!$L94,'S-Curve'!$C$3:$C$39,0),MATCH(DATEDIF('Development Costs'!$K94,'Development Costs'!DC$11,"m")+1,'S-Curve'!$C$3:$AM$3,0)),0))</f>
        <v>0</v>
      </c>
      <c r="DD94" s="99">
        <f>IF($N94="Equal",IF(AND(DD$11&gt;$K94,EOMONTH($M94,0)&gt;=DD$11),($F94-$O94)/$L94,0),IFERROR(($F94-$O94)*INDEX('S-Curve'!$C$3:$AM$39,MATCH('Development Costs'!$L94,'S-Curve'!$C$3:$C$39,0),MATCH(DATEDIF('Development Costs'!$K94,'Development Costs'!DD$11,"m")+1,'S-Curve'!$C$3:$AM$3,0)),0))</f>
        <v>0</v>
      </c>
      <c r="DE94" s="99">
        <f>IF($N94="Equal",IF(AND(DE$11&gt;$K94,EOMONTH($M94,0)&gt;=DE$11),($F94-$O94)/$L94,0),IFERROR(($F94-$O94)*INDEX('S-Curve'!$C$3:$AM$39,MATCH('Development Costs'!$L94,'S-Curve'!$C$3:$C$39,0),MATCH(DATEDIF('Development Costs'!$K94,'Development Costs'!DE$11,"m")+1,'S-Curve'!$C$3:$AM$3,0)),0))</f>
        <v>0</v>
      </c>
      <c r="DF94" s="99">
        <f>IF($N94="Equal",IF(AND(DF$11&gt;$K94,EOMONTH($M94,0)&gt;=DF$11),($F94-$O94)/$L94,0),IFERROR(($F94-$O94)*INDEX('S-Curve'!$C$3:$AM$39,MATCH('Development Costs'!$L94,'S-Curve'!$C$3:$C$39,0),MATCH(DATEDIF('Development Costs'!$K94,'Development Costs'!DF$11,"m")+1,'S-Curve'!$C$3:$AM$3,0)),0))</f>
        <v>0</v>
      </c>
      <c r="DG94" s="99">
        <f>IF($N94="Equal",IF(AND(DG$11&gt;$K94,EOMONTH($M94,0)&gt;=DG$11),($F94-$O94)/$L94,0),IFERROR(($F94-$O94)*INDEX('S-Curve'!$C$3:$AM$39,MATCH('Development Costs'!$L94,'S-Curve'!$C$3:$C$39,0),MATCH(DATEDIF('Development Costs'!$K94,'Development Costs'!DG$11,"m")+1,'S-Curve'!$C$3:$AM$3,0)),0))</f>
        <v>0</v>
      </c>
      <c r="DH94" s="99">
        <f>IF($N94="Equal",IF(AND(DH$11&gt;$K94,EOMONTH($M94,0)&gt;=DH$11),($F94-$O94)/$L94,0),IFERROR(($F94-$O94)*INDEX('S-Curve'!$C$3:$AM$39,MATCH('Development Costs'!$L94,'S-Curve'!$C$3:$C$39,0),MATCH(DATEDIF('Development Costs'!$K94,'Development Costs'!DH$11,"m")+1,'S-Curve'!$C$3:$AM$3,0)),0))</f>
        <v>0</v>
      </c>
      <c r="DI94" s="99">
        <f>IF($N94="Equal",IF(AND(DI$11&gt;$K94,EOMONTH($M94,0)&gt;=DI$11),($F94-$O94)/$L94,0),IFERROR(($F94-$O94)*INDEX('S-Curve'!$C$3:$AM$39,MATCH('Development Costs'!$L94,'S-Curve'!$C$3:$C$39,0),MATCH(DATEDIF('Development Costs'!$K94,'Development Costs'!DI$11,"m")+1,'S-Curve'!$C$3:$AM$3,0)),0))</f>
        <v>0</v>
      </c>
      <c r="DJ94" s="99">
        <f>IF($N94="Equal",IF(AND(DJ$11&gt;$K94,EOMONTH($M94,0)&gt;=DJ$11),($F94-$O94)/$L94,0),IFERROR(($F94-$O94)*INDEX('S-Curve'!$C$3:$AM$39,MATCH('Development Costs'!$L94,'S-Curve'!$C$3:$C$39,0),MATCH(DATEDIF('Development Costs'!$K94,'Development Costs'!DJ$11,"m")+1,'S-Curve'!$C$3:$AM$3,0)),0))</f>
        <v>0</v>
      </c>
      <c r="DK94" s="99">
        <f>IF($N94="Equal",IF(AND(DK$11&gt;$K94,EOMONTH($M94,0)&gt;=DK$11),($F94-$O94)/$L94,0),IFERROR(($F94-$O94)*INDEX('S-Curve'!$C$3:$AM$39,MATCH('Development Costs'!$L94,'S-Curve'!$C$3:$C$39,0),MATCH(DATEDIF('Development Costs'!$K94,'Development Costs'!DK$11,"m")+1,'S-Curve'!$C$3:$AM$3,0)),0))</f>
        <v>0</v>
      </c>
      <c r="DL94" s="99">
        <f>IF($N94="Equal",IF(AND(DL$11&gt;$K94,EOMONTH($M94,0)&gt;=DL$11),($F94-$O94)/$L94,0),IFERROR(($F94-$O94)*INDEX('S-Curve'!$C$3:$AM$39,MATCH('Development Costs'!$L94,'S-Curve'!$C$3:$C$39,0),MATCH(DATEDIF('Development Costs'!$K94,'Development Costs'!DL$11,"m")+1,'S-Curve'!$C$3:$AM$3,0)),0))</f>
        <v>0</v>
      </c>
      <c r="DM94" s="99">
        <f>IF($N94="Equal",IF(AND(DM$11&gt;$K94,EOMONTH($M94,0)&gt;=DM$11),($F94-$O94)/$L94,0),IFERROR(($F94-$O94)*INDEX('S-Curve'!$C$3:$AM$39,MATCH('Development Costs'!$L94,'S-Curve'!$C$3:$C$39,0),MATCH(DATEDIF('Development Costs'!$K94,'Development Costs'!DM$11,"m")+1,'S-Curve'!$C$3:$AM$3,0)),0))</f>
        <v>0</v>
      </c>
      <c r="DN94" s="99">
        <f>IF($N94="Equal",IF(AND(DN$11&gt;$K94,EOMONTH($M94,0)&gt;=DN$11),($F94-$O94)/$L94,0),IFERROR(($F94-$O94)*INDEX('S-Curve'!$C$3:$AM$39,MATCH('Development Costs'!$L94,'S-Curve'!$C$3:$C$39,0),MATCH(DATEDIF('Development Costs'!$K94,'Development Costs'!DN$11,"m")+1,'S-Curve'!$C$3:$AM$3,0)),0))</f>
        <v>0</v>
      </c>
      <c r="DO94" s="99">
        <f>IF($N94="Equal",IF(AND(DO$11&gt;$K94,EOMONTH($M94,0)&gt;=DO$11),($F94-$O94)/$L94,0),IFERROR(($F94-$O94)*INDEX('S-Curve'!$C$3:$AM$39,MATCH('Development Costs'!$L94,'S-Curve'!$C$3:$C$39,0),MATCH(DATEDIF('Development Costs'!$K94,'Development Costs'!DO$11,"m")+1,'S-Curve'!$C$3:$AM$3,0)),0))</f>
        <v>0</v>
      </c>
      <c r="DP94" s="99">
        <f>IF($N94="Equal",IF(AND(DP$11&gt;$K94,EOMONTH($M94,0)&gt;=DP$11),($F94-$O94)/$L94,0),IFERROR(($F94-$O94)*INDEX('S-Curve'!$C$3:$AM$39,MATCH('Development Costs'!$L94,'S-Curve'!$C$3:$C$39,0),MATCH(DATEDIF('Development Costs'!$K94,'Development Costs'!DP$11,"m")+1,'S-Curve'!$C$3:$AM$3,0)),0))</f>
        <v>0</v>
      </c>
      <c r="DQ94" s="99">
        <f>IF($N94="Equal",IF(AND(DQ$11&gt;$K94,EOMONTH($M94,0)&gt;=DQ$11),($F94-$O94)/$L94,0),IFERROR(($F94-$O94)*INDEX('S-Curve'!$C$3:$AM$39,MATCH('Development Costs'!$L94,'S-Curve'!$C$3:$C$39,0),MATCH(DATEDIF('Development Costs'!$K94,'Development Costs'!DQ$11,"m")+1,'S-Curve'!$C$3:$AM$3,0)),0))</f>
        <v>0</v>
      </c>
      <c r="DR94" s="99">
        <f>IF($N94="Equal",IF(AND(DR$11&gt;$K94,EOMONTH($M94,0)&gt;=DR$11),($F94-$O94)/$L94,0),IFERROR(($F94-$O94)*INDEX('S-Curve'!$C$3:$AM$39,MATCH('Development Costs'!$L94,'S-Curve'!$C$3:$C$39,0),MATCH(DATEDIF('Development Costs'!$K94,'Development Costs'!DR$11,"m")+1,'S-Curve'!$C$3:$AM$3,0)),0))</f>
        <v>0</v>
      </c>
      <c r="DS94" s="99">
        <f>IF($N94="Equal",IF(AND(DS$11&gt;$K94,EOMONTH($M94,0)&gt;=DS$11),($F94-$O94)/$L94,0),IFERROR(($F94-$O94)*INDEX('S-Curve'!$C$3:$AM$39,MATCH('Development Costs'!$L94,'S-Curve'!$C$3:$C$39,0),MATCH(DATEDIF('Development Costs'!$K94,'Development Costs'!DS$11,"m")+1,'S-Curve'!$C$3:$AM$3,0)),0))</f>
        <v>0</v>
      </c>
      <c r="DT94" s="99">
        <f>IF($N94="Equal",IF(AND(DT$11&gt;$K94,EOMONTH($M94,0)&gt;=DT$11),($F94-$O94)/$L94,0),IFERROR(($F94-$O94)*INDEX('S-Curve'!$C$3:$AM$39,MATCH('Development Costs'!$L94,'S-Curve'!$C$3:$C$39,0),MATCH(DATEDIF('Development Costs'!$K94,'Development Costs'!DT$11,"m")+1,'S-Curve'!$C$3:$AM$3,0)),0))</f>
        <v>0</v>
      </c>
      <c r="DU94" s="99">
        <f>IF($N94="Equal",IF(AND(DU$11&gt;$K94,EOMONTH($M94,0)&gt;=DU$11),($F94-$O94)/$L94,0),IFERROR(($F94-$O94)*INDEX('S-Curve'!$C$3:$AM$39,MATCH('Development Costs'!$L94,'S-Curve'!$C$3:$C$39,0),MATCH(DATEDIF('Development Costs'!$K94,'Development Costs'!DU$11,"m")+1,'S-Curve'!$C$3:$AM$3,0)),0))</f>
        <v>0</v>
      </c>
      <c r="DV94" s="99">
        <f>IF($N94="Equal",IF(AND(DV$11&gt;$K94,EOMONTH($M94,0)&gt;=DV$11),($F94-$O94)/$L94,0),IFERROR(($F94-$O94)*INDEX('S-Curve'!$C$3:$AM$39,MATCH('Development Costs'!$L94,'S-Curve'!$C$3:$C$39,0),MATCH(DATEDIF('Development Costs'!$K94,'Development Costs'!DV$11,"m")+1,'S-Curve'!$C$3:$AM$3,0)),0))</f>
        <v>0</v>
      </c>
      <c r="DW94" s="99">
        <f>IF($N94="Equal",IF(AND(DW$11&gt;$K94,EOMONTH($M94,0)&gt;=DW$11),($F94-$O94)/$L94,0),IFERROR(($F94-$O94)*INDEX('S-Curve'!$C$3:$AM$39,MATCH('Development Costs'!$L94,'S-Curve'!$C$3:$C$39,0),MATCH(DATEDIF('Development Costs'!$K94,'Development Costs'!DW$11,"m")+1,'S-Curve'!$C$3:$AM$3,0)),0))</f>
        <v>0</v>
      </c>
      <c r="DX94" s="99">
        <f>IF($N94="Equal",IF(AND(DX$11&gt;$K94,EOMONTH($M94,0)&gt;=DX$11),($F94-$O94)/$L94,0),IFERROR(($F94-$O94)*INDEX('S-Curve'!$C$3:$AM$39,MATCH('Development Costs'!$L94,'S-Curve'!$C$3:$C$39,0),MATCH(DATEDIF('Development Costs'!$K94,'Development Costs'!DX$11,"m")+1,'S-Curve'!$C$3:$AM$3,0)),0))</f>
        <v>0</v>
      </c>
      <c r="DY94" s="99">
        <f>IF($N94="Equal",IF(AND(DY$11&gt;$K94,EOMONTH($M94,0)&gt;=DY$11),($F94-$O94)/$L94,0),IFERROR(($F94-$O94)*INDEX('S-Curve'!$C$3:$AM$39,MATCH('Development Costs'!$L94,'S-Curve'!$C$3:$C$39,0),MATCH(DATEDIF('Development Costs'!$K94,'Development Costs'!DY$11,"m")+1,'S-Curve'!$C$3:$AM$3,0)),0))</f>
        <v>0</v>
      </c>
      <c r="DZ94" s="99">
        <f>IF($N94="Equal",IF(AND(DZ$11&gt;$K94,EOMONTH($M94,0)&gt;=DZ$11),($F94-$O94)/$L94,0),IFERROR(($F94-$O94)*INDEX('S-Curve'!$C$3:$AM$39,MATCH('Development Costs'!$L94,'S-Curve'!$C$3:$C$39,0),MATCH(DATEDIF('Development Costs'!$K94,'Development Costs'!DZ$11,"m")+1,'S-Curve'!$C$3:$AM$3,0)),0))</f>
        <v>0</v>
      </c>
      <c r="EA94" s="99">
        <f>IF($N94="Equal",IF(AND(EA$11&gt;$K94,EOMONTH($M94,0)&gt;=EA$11),($F94-$O94)/$L94,0),IFERROR(($F94-$O94)*INDEX('S-Curve'!$C$3:$AM$39,MATCH('Development Costs'!$L94,'S-Curve'!$C$3:$C$39,0),MATCH(DATEDIF('Development Costs'!$K94,'Development Costs'!EA$11,"m")+1,'S-Curve'!$C$3:$AM$3,0)),0))</f>
        <v>0</v>
      </c>
      <c r="EB94" s="99">
        <f>IF($N94="Equal",IF(AND(EB$11&gt;$K94,EOMONTH($M94,0)&gt;=EB$11),($F94-$O94)/$L94,0),IFERROR(($F94-$O94)*INDEX('S-Curve'!$C$3:$AM$39,MATCH('Development Costs'!$L94,'S-Curve'!$C$3:$C$39,0),MATCH(DATEDIF('Development Costs'!$K94,'Development Costs'!EB$11,"m")+1,'S-Curve'!$C$3:$AM$3,0)),0))</f>
        <v>0</v>
      </c>
      <c r="EC94" s="99">
        <f>IF($N94="Equal",IF(AND(EC$11&gt;$K94,EOMONTH($M94,0)&gt;=EC$11),($F94-$O94)/$L94,0),IFERROR(($F94-$O94)*INDEX('S-Curve'!$C$3:$AM$39,MATCH('Development Costs'!$L94,'S-Curve'!$C$3:$C$39,0),MATCH(DATEDIF('Development Costs'!$K94,'Development Costs'!EC$11,"m")+1,'S-Curve'!$C$3:$AM$3,0)),0))</f>
        <v>0</v>
      </c>
      <c r="ED94" s="99">
        <f>IF($N94="Equal",IF(AND(ED$11&gt;$K94,EOMONTH($M94,0)&gt;=ED$11),($F94-$O94)/$L94,0),IFERROR(($F94-$O94)*INDEX('S-Curve'!$C$3:$AM$39,MATCH('Development Costs'!$L94,'S-Curve'!$C$3:$C$39,0),MATCH(DATEDIF('Development Costs'!$K94,'Development Costs'!ED$11,"m")+1,'S-Curve'!$C$3:$AM$3,0)),0))</f>
        <v>0</v>
      </c>
      <c r="EE94" s="99">
        <f>IF($N94="Equal",IF(AND(EE$11&gt;$K94,EOMONTH($M94,0)&gt;=EE$11),($F94-$O94)/$L94,0),IFERROR(($F94-$O94)*INDEX('S-Curve'!$C$3:$AM$39,MATCH('Development Costs'!$L94,'S-Curve'!$C$3:$C$39,0),MATCH(DATEDIF('Development Costs'!$K94,'Development Costs'!EE$11,"m")+1,'S-Curve'!$C$3:$AM$3,0)),0))</f>
        <v>0</v>
      </c>
      <c r="EF94" s="99">
        <f>IF($N94="Equal",IF(AND(EF$11&gt;$K94,EOMONTH($M94,0)&gt;=EF$11),($F94-$O94)/$L94,0),IFERROR(($F94-$O94)*INDEX('S-Curve'!$C$3:$AM$39,MATCH('Development Costs'!$L94,'S-Curve'!$C$3:$C$39,0),MATCH(DATEDIF('Development Costs'!$K94,'Development Costs'!EF$11,"m")+1,'S-Curve'!$C$3:$AM$3,0)),0))</f>
        <v>0</v>
      </c>
      <c r="EG94" s="99">
        <f>IF(EC94="Equal",IF(AND(EG$11&gt;$K94,EOMONTH($M94,0)&gt;=EG$11),($F94-$O94)/$L94,0),IFERROR(($F94-$O94)*INDEX('S-Curve'!$C$3:$AM$39,MATCH('Development Costs'!$L94,'S-Curve'!$C$3:$C$39,0),MATCH(DATEDIF('Development Costs'!$K94,'Development Costs'!EG$11,"m")+1,'S-Curve'!$C$3:$AM$3,0)),0))</f>
        <v>0</v>
      </c>
    </row>
    <row r="95" spans="2:137">
      <c r="B95" s="5" t="s">
        <v>387</v>
      </c>
      <c r="E95" s="69">
        <v>0</v>
      </c>
      <c r="F95" s="18">
        <f ca="1">E95*Assumptions!$L$11</f>
        <v>0</v>
      </c>
      <c r="G95" s="105">
        <f t="shared" ca="1" si="48"/>
        <v>0</v>
      </c>
      <c r="H95" s="99">
        <f ca="1">F95/Assumptions!$D$60</f>
        <v>0</v>
      </c>
      <c r="I95" s="32">
        <f t="shared" ca="1" si="49"/>
        <v>0</v>
      </c>
      <c r="O95" s="99">
        <f ca="1">F95</f>
        <v>0</v>
      </c>
      <c r="P95" s="1" t="str">
        <f t="shared" ca="1" si="50"/>
        <v/>
      </c>
      <c r="Q95" s="99">
        <f t="shared" ca="1" si="51"/>
        <v>0</v>
      </c>
      <c r="R95" s="99">
        <f ca="1">IF($N95="Equal",IF(AND(R$11&gt;$K95,EOMONTH($M95,0)&gt;=R$11),($F95-$O95)/$L95,0),IFERROR(($F95-$O95)*INDEX('S-Curve'!$C$3:$AM$39,MATCH('Development Costs'!$L95,'S-Curve'!$C$3:$C$39,0),MATCH(DATEDIF('Development Costs'!$K95,'Development Costs'!R$11,"m")+1,'S-Curve'!$C$3:$AM$3,0)),0))</f>
        <v>0</v>
      </c>
      <c r="S95" s="99">
        <f ca="1">IF($N95="Equal",IF(AND(S$11&gt;$K95,EOMONTH($M95,0)&gt;=S$11),($F95-$O95)/$L95,0),IFERROR(($F95-$O95)*INDEX('S-Curve'!$C$3:$AM$39,MATCH('Development Costs'!$L95,'S-Curve'!$C$3:$C$39,0),MATCH(DATEDIF('Development Costs'!$K95,'Development Costs'!S$11,"m")+1,'S-Curve'!$C$3:$AM$3,0)),0))</f>
        <v>0</v>
      </c>
      <c r="T95" s="99">
        <f ca="1">IF($N95="Equal",IF(AND(T$11&gt;$K95,EOMONTH($M95,0)&gt;=T$11),($F95-$O95)/$L95,0),IFERROR(($F95-$O95)*INDEX('S-Curve'!$C$3:$AM$39,MATCH('Development Costs'!$L95,'S-Curve'!$C$3:$C$39,0),MATCH(DATEDIF('Development Costs'!$K95,'Development Costs'!T$11,"m")+1,'S-Curve'!$C$3:$AM$3,0)),0))</f>
        <v>0</v>
      </c>
      <c r="U95" s="99">
        <f ca="1">IF($N95="Equal",IF(AND(U$11&gt;$K95,EOMONTH($M95,0)&gt;=U$11),($F95-$O95)/$L95,0),IFERROR(($F95-$O95)*INDEX('S-Curve'!$C$3:$AM$39,MATCH('Development Costs'!$L95,'S-Curve'!$C$3:$C$39,0),MATCH(DATEDIF('Development Costs'!$K95,'Development Costs'!U$11,"m")+1,'S-Curve'!$C$3:$AM$3,0)),0))</f>
        <v>0</v>
      </c>
      <c r="V95" s="99">
        <f ca="1">IF($N95="Equal",IF(AND(V$11&gt;$K95,EOMONTH($M95,0)&gt;=V$11),($F95-$O95)/$L95,0),IFERROR(($F95-$O95)*INDEX('S-Curve'!$C$3:$AM$39,MATCH('Development Costs'!$L95,'S-Curve'!$C$3:$C$39,0),MATCH(DATEDIF('Development Costs'!$K95,'Development Costs'!V$11,"m")+1,'S-Curve'!$C$3:$AM$3,0)),0))</f>
        <v>0</v>
      </c>
      <c r="W95" s="99">
        <f ca="1">IF($N95="Equal",IF(AND(W$11&gt;$K95,EOMONTH($M95,0)&gt;=W$11),($F95-$O95)/$L95,0),IFERROR(($F95-$O95)*INDEX('S-Curve'!$C$3:$AM$39,MATCH('Development Costs'!$L95,'S-Curve'!$C$3:$C$39,0),MATCH(DATEDIF('Development Costs'!$K95,'Development Costs'!W$11,"m")+1,'S-Curve'!$C$3:$AM$3,0)),0))</f>
        <v>0</v>
      </c>
      <c r="X95" s="99">
        <f ca="1">IF($N95="Equal",IF(AND(X$11&gt;$K95,EOMONTH($M95,0)&gt;=X$11),($F95-$O95)/$L95,0),IFERROR(($F95-$O95)*INDEX('S-Curve'!$C$3:$AM$39,MATCH('Development Costs'!$L95,'S-Curve'!$C$3:$C$39,0),MATCH(DATEDIF('Development Costs'!$K95,'Development Costs'!X$11,"m")+1,'S-Curve'!$C$3:$AM$3,0)),0))</f>
        <v>0</v>
      </c>
      <c r="Y95" s="99">
        <f ca="1">IF($N95="Equal",IF(AND(Y$11&gt;$K95,EOMONTH($M95,0)&gt;=Y$11),($F95-$O95)/$L95,0),IFERROR(($F95-$O95)*INDEX('S-Curve'!$C$3:$AM$39,MATCH('Development Costs'!$L95,'S-Curve'!$C$3:$C$39,0),MATCH(DATEDIF('Development Costs'!$K95,'Development Costs'!Y$11,"m")+1,'S-Curve'!$C$3:$AM$3,0)),0))</f>
        <v>0</v>
      </c>
      <c r="Z95" s="99">
        <f ca="1">IF($N95="Equal",IF(AND(Z$11&gt;$K95,EOMONTH($M95,0)&gt;=Z$11),($F95-$O95)/$L95,0),IFERROR(($F95-$O95)*INDEX('S-Curve'!$C$3:$AM$39,MATCH('Development Costs'!$L95,'S-Curve'!$C$3:$C$39,0),MATCH(DATEDIF('Development Costs'!$K95,'Development Costs'!Z$11,"m")+1,'S-Curve'!$C$3:$AM$3,0)),0))</f>
        <v>0</v>
      </c>
      <c r="AA95" s="99">
        <f ca="1">IF($N95="Equal",IF(AND(AA$11&gt;$K95,EOMONTH($M95,0)&gt;=AA$11),($F95-$O95)/$L95,0),IFERROR(($F95-$O95)*INDEX('S-Curve'!$C$3:$AM$39,MATCH('Development Costs'!$L95,'S-Curve'!$C$3:$C$39,0),MATCH(DATEDIF('Development Costs'!$K95,'Development Costs'!AA$11,"m")+1,'S-Curve'!$C$3:$AM$3,0)),0))</f>
        <v>0</v>
      </c>
      <c r="AB95" s="99">
        <f ca="1">IF($N95="Equal",IF(AND(AB$11&gt;$K95,EOMONTH($M95,0)&gt;=AB$11),($F95-$O95)/$L95,0),IFERROR(($F95-$O95)*INDEX('S-Curve'!$C$3:$AM$39,MATCH('Development Costs'!$L95,'S-Curve'!$C$3:$C$39,0),MATCH(DATEDIF('Development Costs'!$K95,'Development Costs'!AB$11,"m")+1,'S-Curve'!$C$3:$AM$3,0)),0))</f>
        <v>0</v>
      </c>
      <c r="AC95" s="99">
        <f ca="1">IF($N95="Equal",IF(AND(AC$11&gt;$K95,EOMONTH($M95,0)&gt;=AC$11),($F95-$O95)/$L95,0),IFERROR(($F95-$O95)*INDEX('S-Curve'!$C$3:$AM$39,MATCH('Development Costs'!$L95,'S-Curve'!$C$3:$C$39,0),MATCH(DATEDIF('Development Costs'!$K95,'Development Costs'!AC$11,"m")+1,'S-Curve'!$C$3:$AM$3,0)),0))</f>
        <v>0</v>
      </c>
      <c r="AD95" s="99">
        <f ca="1">IF($N95="Equal",IF(AND(AD$11&gt;$K95,EOMONTH($M95,0)&gt;=AD$11),($F95-$O95)/$L95,0),IFERROR(($F95-$O95)*INDEX('S-Curve'!$C$3:$AM$39,MATCH('Development Costs'!$L95,'S-Curve'!$C$3:$C$39,0),MATCH(DATEDIF('Development Costs'!$K95,'Development Costs'!AD$11,"m")+1,'S-Curve'!$C$3:$AM$3,0)),0))</f>
        <v>0</v>
      </c>
      <c r="AE95" s="99">
        <f ca="1">IF($N95="Equal",IF(AND(AE$11&gt;$K95,EOMONTH($M95,0)&gt;=AE$11),($F95-$O95)/$L95,0),IFERROR(($F95-$O95)*INDEX('S-Curve'!$C$3:$AM$39,MATCH('Development Costs'!$L95,'S-Curve'!$C$3:$C$39,0),MATCH(DATEDIF('Development Costs'!$K95,'Development Costs'!AE$11,"m")+1,'S-Curve'!$C$3:$AM$3,0)),0))</f>
        <v>0</v>
      </c>
      <c r="AF95" s="99">
        <f ca="1">IF($N95="Equal",IF(AND(AF$11&gt;$K95,EOMONTH($M95,0)&gt;=AF$11),($F95-$O95)/$L95,0),IFERROR(($F95-$O95)*INDEX('S-Curve'!$C$3:$AM$39,MATCH('Development Costs'!$L95,'S-Curve'!$C$3:$C$39,0),MATCH(DATEDIF('Development Costs'!$K95,'Development Costs'!AF$11,"m")+1,'S-Curve'!$C$3:$AM$3,0)),0))</f>
        <v>0</v>
      </c>
      <c r="AG95" s="99">
        <f ca="1">IF($N95="Equal",IF(AND(AG$11&gt;$K95,EOMONTH($M95,0)&gt;=AG$11),($F95-$O95)/$L95,0),IFERROR(($F95-$O95)*INDEX('S-Curve'!$C$3:$AM$39,MATCH('Development Costs'!$L95,'S-Curve'!$C$3:$C$39,0),MATCH(DATEDIF('Development Costs'!$K95,'Development Costs'!AG$11,"m")+1,'S-Curve'!$C$3:$AM$3,0)),0))</f>
        <v>0</v>
      </c>
      <c r="AH95" s="99">
        <f ca="1">IF($N95="Equal",IF(AND(AH$11&gt;$K95,EOMONTH($M95,0)&gt;=AH$11),($F95-$O95)/$L95,0),IFERROR(($F95-$O95)*INDEX('S-Curve'!$C$3:$AM$39,MATCH('Development Costs'!$L95,'S-Curve'!$C$3:$C$39,0),MATCH(DATEDIF('Development Costs'!$K95,'Development Costs'!AH$11,"m")+1,'S-Curve'!$C$3:$AM$3,0)),0))</f>
        <v>0</v>
      </c>
      <c r="AI95" s="99">
        <f ca="1">IF($N95="Equal",IF(AND(AI$11&gt;$K95,EOMONTH($M95,0)&gt;=AI$11),($F95-$O95)/$L95,0),IFERROR(($F95-$O95)*INDEX('S-Curve'!$C$3:$AM$39,MATCH('Development Costs'!$L95,'S-Curve'!$C$3:$C$39,0),MATCH(DATEDIF('Development Costs'!$K95,'Development Costs'!AI$11,"m")+1,'S-Curve'!$C$3:$AM$3,0)),0))</f>
        <v>0</v>
      </c>
      <c r="AJ95" s="99">
        <f ca="1">IF($N95="Equal",IF(AND(AJ$11&gt;$K95,EOMONTH($M95,0)&gt;=AJ$11),($F95-$O95)/$L95,0),IFERROR(($F95-$O95)*INDEX('S-Curve'!$C$3:$AM$39,MATCH('Development Costs'!$L95,'S-Curve'!$C$3:$C$39,0),MATCH(DATEDIF('Development Costs'!$K95,'Development Costs'!AJ$11,"m")+1,'S-Curve'!$C$3:$AM$3,0)),0))</f>
        <v>0</v>
      </c>
      <c r="AK95" s="99">
        <f ca="1">IF($N95="Equal",IF(AND(AK$11&gt;$K95,EOMONTH($M95,0)&gt;=AK$11),($F95-$O95)/$L95,0),IFERROR(($F95-$O95)*INDEX('S-Curve'!$C$3:$AM$39,MATCH('Development Costs'!$L95,'S-Curve'!$C$3:$C$39,0),MATCH(DATEDIF('Development Costs'!$K95,'Development Costs'!AK$11,"m")+1,'S-Curve'!$C$3:$AM$3,0)),0))</f>
        <v>0</v>
      </c>
      <c r="AL95" s="99">
        <f ca="1">IF($N95="Equal",IF(AND(AL$11&gt;$K95,EOMONTH($M95,0)&gt;=AL$11),($F95-$O95)/$L95,0),IFERROR(($F95-$O95)*INDEX('S-Curve'!$C$3:$AM$39,MATCH('Development Costs'!$L95,'S-Curve'!$C$3:$C$39,0),MATCH(DATEDIF('Development Costs'!$K95,'Development Costs'!AL$11,"m")+1,'S-Curve'!$C$3:$AM$3,0)),0))</f>
        <v>0</v>
      </c>
      <c r="AM95" s="99">
        <f ca="1">IF($N95="Equal",IF(AND(AM$11&gt;$K95,EOMONTH($M95,0)&gt;=AM$11),($F95-$O95)/$L95,0),IFERROR(($F95-$O95)*INDEX('S-Curve'!$C$3:$AM$39,MATCH('Development Costs'!$L95,'S-Curve'!$C$3:$C$39,0),MATCH(DATEDIF('Development Costs'!$K95,'Development Costs'!AM$11,"m")+1,'S-Curve'!$C$3:$AM$3,0)),0))</f>
        <v>0</v>
      </c>
      <c r="AN95" s="99">
        <f ca="1">IF($N95="Equal",IF(AND(AN$11&gt;$K95,EOMONTH($M95,0)&gt;=AN$11),($F95-$O95)/$L95,0),IFERROR(($F95-$O95)*INDEX('S-Curve'!$C$3:$AM$39,MATCH('Development Costs'!$L95,'S-Curve'!$C$3:$C$39,0),MATCH(DATEDIF('Development Costs'!$K95,'Development Costs'!AN$11,"m")+1,'S-Curve'!$C$3:$AM$3,0)),0))</f>
        <v>0</v>
      </c>
      <c r="AO95" s="99">
        <f ca="1">IF($N95="Equal",IF(AND(AO$11&gt;$K95,EOMONTH($M95,0)&gt;=AO$11),($F95-$O95)/$L95,0),IFERROR(($F95-$O95)*INDEX('S-Curve'!$C$3:$AM$39,MATCH('Development Costs'!$L95,'S-Curve'!$C$3:$C$39,0),MATCH(DATEDIF('Development Costs'!$K95,'Development Costs'!AO$11,"m")+1,'S-Curve'!$C$3:$AM$3,0)),0))</f>
        <v>0</v>
      </c>
      <c r="AP95" s="99">
        <f ca="1">IF($N95="Equal",IF(AND(AP$11&gt;$K95,EOMONTH($M95,0)&gt;=AP$11),($F95-$O95)/$L95,0),IFERROR(($F95-$O95)*INDEX('S-Curve'!$C$3:$AM$39,MATCH('Development Costs'!$L95,'S-Curve'!$C$3:$C$39,0),MATCH(DATEDIF('Development Costs'!$K95,'Development Costs'!AP$11,"m")+1,'S-Curve'!$C$3:$AM$3,0)),0))</f>
        <v>0</v>
      </c>
      <c r="AQ95" s="99">
        <f ca="1">IF($N95="Equal",IF(AND(AQ$11&gt;$K95,EOMONTH($M95,0)&gt;=AQ$11),($F95-$O95)/$L95,0),IFERROR(($F95-$O95)*INDEX('S-Curve'!$C$3:$AM$39,MATCH('Development Costs'!$L95,'S-Curve'!$C$3:$C$39,0),MATCH(DATEDIF('Development Costs'!$K95,'Development Costs'!AQ$11,"m")+1,'S-Curve'!$C$3:$AM$3,0)),0))</f>
        <v>0</v>
      </c>
      <c r="AR95" s="99">
        <f ca="1">IF($N95="Equal",IF(AND(AR$11&gt;$K95,EOMONTH($M95,0)&gt;=AR$11),($F95-$O95)/$L95,0),IFERROR(($F95-$O95)*INDEX('S-Curve'!$C$3:$AM$39,MATCH('Development Costs'!$L95,'S-Curve'!$C$3:$C$39,0),MATCH(DATEDIF('Development Costs'!$K95,'Development Costs'!AR$11,"m")+1,'S-Curve'!$C$3:$AM$3,0)),0))</f>
        <v>0</v>
      </c>
      <c r="AS95" s="99">
        <f ca="1">IF($N95="Equal",IF(AND(AS$11&gt;$K95,EOMONTH($M95,0)&gt;=AS$11),($F95-$O95)/$L95,0),IFERROR(($F95-$O95)*INDEX('S-Curve'!$C$3:$AM$39,MATCH('Development Costs'!$L95,'S-Curve'!$C$3:$C$39,0),MATCH(DATEDIF('Development Costs'!$K95,'Development Costs'!AS$11,"m")+1,'S-Curve'!$C$3:$AM$3,0)),0))</f>
        <v>0</v>
      </c>
      <c r="AT95" s="99">
        <f ca="1">IF($N95="Equal",IF(AND(AT$11&gt;$K95,EOMONTH($M95,0)&gt;=AT$11),($F95-$O95)/$L95,0),IFERROR(($F95-$O95)*INDEX('S-Curve'!$C$3:$AM$39,MATCH('Development Costs'!$L95,'S-Curve'!$C$3:$C$39,0),MATCH(DATEDIF('Development Costs'!$K95,'Development Costs'!AT$11,"m")+1,'S-Curve'!$C$3:$AM$3,0)),0))</f>
        <v>0</v>
      </c>
      <c r="AU95" s="99">
        <f ca="1">IF($N95="Equal",IF(AND(AU$11&gt;$K95,EOMONTH($M95,0)&gt;=AU$11),($F95-$O95)/$L95,0),IFERROR(($F95-$O95)*INDEX('S-Curve'!$C$3:$AM$39,MATCH('Development Costs'!$L95,'S-Curve'!$C$3:$C$39,0),MATCH(DATEDIF('Development Costs'!$K95,'Development Costs'!AU$11,"m")+1,'S-Curve'!$C$3:$AM$3,0)),0))</f>
        <v>0</v>
      </c>
      <c r="AV95" s="99">
        <f ca="1">IF($N95="Equal",IF(AND(AV$11&gt;$K95,EOMONTH($M95,0)&gt;=AV$11),($F95-$O95)/$L95,0),IFERROR(($F95-$O95)*INDEX('S-Curve'!$C$3:$AM$39,MATCH('Development Costs'!$L95,'S-Curve'!$C$3:$C$39,0),MATCH(DATEDIF('Development Costs'!$K95,'Development Costs'!AV$11,"m")+1,'S-Curve'!$C$3:$AM$3,0)),0))</f>
        <v>0</v>
      </c>
      <c r="AW95" s="99">
        <f ca="1">IF($N95="Equal",IF(AND(AW$11&gt;$K95,EOMONTH($M95,0)&gt;=AW$11),($F95-$O95)/$L95,0),IFERROR(($F95-$O95)*INDEX('S-Curve'!$C$3:$AM$39,MATCH('Development Costs'!$L95,'S-Curve'!$C$3:$C$39,0),MATCH(DATEDIF('Development Costs'!$K95,'Development Costs'!AW$11,"m")+1,'S-Curve'!$C$3:$AM$3,0)),0))</f>
        <v>0</v>
      </c>
      <c r="AX95" s="99">
        <f ca="1">IF($N95="Equal",IF(AND(AX$11&gt;$K95,EOMONTH($M95,0)&gt;=AX$11),($F95-$O95)/$L95,0),IFERROR(($F95-$O95)*INDEX('S-Curve'!$C$3:$AM$39,MATCH('Development Costs'!$L95,'S-Curve'!$C$3:$C$39,0),MATCH(DATEDIF('Development Costs'!$K95,'Development Costs'!AX$11,"m")+1,'S-Curve'!$C$3:$AM$3,0)),0))</f>
        <v>0</v>
      </c>
      <c r="AY95" s="99">
        <f ca="1">IF($N95="Equal",IF(AND(AY$11&gt;$K95,EOMONTH($M95,0)&gt;=AY$11),($F95-$O95)/$L95,0),IFERROR(($F95-$O95)*INDEX('S-Curve'!$C$3:$AM$39,MATCH('Development Costs'!$L95,'S-Curve'!$C$3:$C$39,0),MATCH(DATEDIF('Development Costs'!$K95,'Development Costs'!AY$11,"m")+1,'S-Curve'!$C$3:$AM$3,0)),0))</f>
        <v>0</v>
      </c>
      <c r="AZ95" s="99">
        <f ca="1">IF($N95="Equal",IF(AND(AZ$11&gt;$K95,EOMONTH($M95,0)&gt;=AZ$11),($F95-$O95)/$L95,0),IFERROR(($F95-$O95)*INDEX('S-Curve'!$C$3:$AM$39,MATCH('Development Costs'!$L95,'S-Curve'!$C$3:$C$39,0),MATCH(DATEDIF('Development Costs'!$K95,'Development Costs'!AZ$11,"m")+1,'S-Curve'!$C$3:$AM$3,0)),0))</f>
        <v>0</v>
      </c>
      <c r="BA95" s="99">
        <f ca="1">IF($N95="Equal",IF(AND(BA$11&gt;$K95,EOMONTH($M95,0)&gt;=BA$11),($F95-$O95)/$L95,0),IFERROR(($F95-$O95)*INDEX('S-Curve'!$C$3:$AM$39,MATCH('Development Costs'!$L95,'S-Curve'!$C$3:$C$39,0),MATCH(DATEDIF('Development Costs'!$K95,'Development Costs'!BA$11,"m")+1,'S-Curve'!$C$3:$AM$3,0)),0))</f>
        <v>0</v>
      </c>
      <c r="BB95" s="99">
        <f ca="1">IF($N95="Equal",IF(AND(BB$11&gt;$K95,EOMONTH($M95,0)&gt;=BB$11),($F95-$O95)/$L95,0),IFERROR(($F95-$O95)*INDEX('S-Curve'!$C$3:$AM$39,MATCH('Development Costs'!$L95,'S-Curve'!$C$3:$C$39,0),MATCH(DATEDIF('Development Costs'!$K95,'Development Costs'!BB$11,"m")+1,'S-Curve'!$C$3:$AM$3,0)),0))</f>
        <v>0</v>
      </c>
      <c r="BC95" s="99">
        <f ca="1">IF($N95="Equal",IF(AND(BC$11&gt;$K95,EOMONTH($M95,0)&gt;=BC$11),($F95-$O95)/$L95,0),IFERROR(($F95-$O95)*INDEX('S-Curve'!$C$3:$AM$39,MATCH('Development Costs'!$L95,'S-Curve'!$C$3:$C$39,0),MATCH(DATEDIF('Development Costs'!$K95,'Development Costs'!BC$11,"m")+1,'S-Curve'!$C$3:$AM$3,0)),0))</f>
        <v>0</v>
      </c>
      <c r="BD95" s="99">
        <f ca="1">IF($N95="Equal",IF(AND(BD$11&gt;$K95,EOMONTH($M95,0)&gt;=BD$11),($F95-$O95)/$L95,0),IFERROR(($F95-$O95)*INDEX('S-Curve'!$C$3:$AM$39,MATCH('Development Costs'!$L95,'S-Curve'!$C$3:$C$39,0),MATCH(DATEDIF('Development Costs'!$K95,'Development Costs'!BD$11,"m")+1,'S-Curve'!$C$3:$AM$3,0)),0))</f>
        <v>0</v>
      </c>
      <c r="BE95" s="99">
        <f ca="1">IF($N95="Equal",IF(AND(BE$11&gt;$K95,EOMONTH($M95,0)&gt;=BE$11),($F95-$O95)/$L95,0),IFERROR(($F95-$O95)*INDEX('S-Curve'!$C$3:$AM$39,MATCH('Development Costs'!$L95,'S-Curve'!$C$3:$C$39,0),MATCH(DATEDIF('Development Costs'!$K95,'Development Costs'!BE$11,"m")+1,'S-Curve'!$C$3:$AM$3,0)),0))</f>
        <v>0</v>
      </c>
      <c r="BF95" s="99">
        <f ca="1">IF($N95="Equal",IF(AND(BF$11&gt;$K95,EOMONTH($M95,0)&gt;=BF$11),($F95-$O95)/$L95,0),IFERROR(($F95-$O95)*INDEX('S-Curve'!$C$3:$AM$39,MATCH('Development Costs'!$L95,'S-Curve'!$C$3:$C$39,0),MATCH(DATEDIF('Development Costs'!$K95,'Development Costs'!BF$11,"m")+1,'S-Curve'!$C$3:$AM$3,0)),0))</f>
        <v>0</v>
      </c>
      <c r="BG95" s="99">
        <f ca="1">IF($N95="Equal",IF(AND(BG$11&gt;$K95,EOMONTH($M95,0)&gt;=BG$11),($F95-$O95)/$L95,0),IFERROR(($F95-$O95)*INDEX('S-Curve'!$C$3:$AM$39,MATCH('Development Costs'!$L95,'S-Curve'!$C$3:$C$39,0),MATCH(DATEDIF('Development Costs'!$K95,'Development Costs'!BG$11,"m")+1,'S-Curve'!$C$3:$AM$3,0)),0))</f>
        <v>0</v>
      </c>
      <c r="BH95" s="99">
        <f ca="1">IF($N95="Equal",IF(AND(BH$11&gt;$K95,EOMONTH($M95,0)&gt;=BH$11),($F95-$O95)/$L95,0),IFERROR(($F95-$O95)*INDEX('S-Curve'!$C$3:$AM$39,MATCH('Development Costs'!$L95,'S-Curve'!$C$3:$C$39,0),MATCH(DATEDIF('Development Costs'!$K95,'Development Costs'!BH$11,"m")+1,'S-Curve'!$C$3:$AM$3,0)),0))</f>
        <v>0</v>
      </c>
      <c r="BI95" s="99">
        <f ca="1">IF($N95="Equal",IF(AND(BI$11&gt;$K95,EOMONTH($M95,0)&gt;=BI$11),($F95-$O95)/$L95,0),IFERROR(($F95-$O95)*INDEX('S-Curve'!$C$3:$AM$39,MATCH('Development Costs'!$L95,'S-Curve'!$C$3:$C$39,0),MATCH(DATEDIF('Development Costs'!$K95,'Development Costs'!BI$11,"m")+1,'S-Curve'!$C$3:$AM$3,0)),0))</f>
        <v>0</v>
      </c>
      <c r="BJ95" s="99">
        <f ca="1">IF($N95="Equal",IF(AND(BJ$11&gt;$K95,EOMONTH($M95,0)&gt;=BJ$11),($F95-$O95)/$L95,0),IFERROR(($F95-$O95)*INDEX('S-Curve'!$C$3:$AM$39,MATCH('Development Costs'!$L95,'S-Curve'!$C$3:$C$39,0),MATCH(DATEDIF('Development Costs'!$K95,'Development Costs'!BJ$11,"m")+1,'S-Curve'!$C$3:$AM$3,0)),0))</f>
        <v>0</v>
      </c>
      <c r="BK95" s="99">
        <f ca="1">IF($N95="Equal",IF(AND(BK$11&gt;$K95,EOMONTH($M95,0)&gt;=BK$11),($F95-$O95)/$L95,0),IFERROR(($F95-$O95)*INDEX('S-Curve'!$C$3:$AM$39,MATCH('Development Costs'!$L95,'S-Curve'!$C$3:$C$39,0),MATCH(DATEDIF('Development Costs'!$K95,'Development Costs'!BK$11,"m")+1,'S-Curve'!$C$3:$AM$3,0)),0))</f>
        <v>0</v>
      </c>
      <c r="BL95" s="99">
        <f ca="1">IF($N95="Equal",IF(AND(BL$11&gt;$K95,EOMONTH($M95,0)&gt;=BL$11),($F95-$O95)/$L95,0),IFERROR(($F95-$O95)*INDEX('S-Curve'!$C$3:$AM$39,MATCH('Development Costs'!$L95,'S-Curve'!$C$3:$C$39,0),MATCH(DATEDIF('Development Costs'!$K95,'Development Costs'!BL$11,"m")+1,'S-Curve'!$C$3:$AM$3,0)),0))</f>
        <v>0</v>
      </c>
      <c r="BM95" s="99">
        <f ca="1">IF($N95="Equal",IF(AND(BM$11&gt;$K95,EOMONTH($M95,0)&gt;=BM$11),($F95-$O95)/$L95,0),IFERROR(($F95-$O95)*INDEX('S-Curve'!$C$3:$AM$39,MATCH('Development Costs'!$L95,'S-Curve'!$C$3:$C$39,0),MATCH(DATEDIF('Development Costs'!$K95,'Development Costs'!BM$11,"m")+1,'S-Curve'!$C$3:$AM$3,0)),0))</f>
        <v>0</v>
      </c>
      <c r="BN95" s="99">
        <f ca="1">IF($N95="Equal",IF(AND(BN$11&gt;$K95,EOMONTH($M95,0)&gt;=BN$11),($F95-$O95)/$L95,0),IFERROR(($F95-$O95)*INDEX('S-Curve'!$C$3:$AM$39,MATCH('Development Costs'!$L95,'S-Curve'!$C$3:$C$39,0),MATCH(DATEDIF('Development Costs'!$K95,'Development Costs'!BN$11,"m")+1,'S-Curve'!$C$3:$AM$3,0)),0))</f>
        <v>0</v>
      </c>
      <c r="BO95" s="99">
        <f ca="1">IF($N95="Equal",IF(AND(BO$11&gt;$K95,EOMONTH($M95,0)&gt;=BO$11),($F95-$O95)/$L95,0),IFERROR(($F95-$O95)*INDEX('S-Curve'!$C$3:$AM$39,MATCH('Development Costs'!$L95,'S-Curve'!$C$3:$C$39,0),MATCH(DATEDIF('Development Costs'!$K95,'Development Costs'!BO$11,"m")+1,'S-Curve'!$C$3:$AM$3,0)),0))</f>
        <v>0</v>
      </c>
      <c r="BP95" s="99">
        <f ca="1">IF($N95="Equal",IF(AND(BP$11&gt;$K95,EOMONTH($M95,0)&gt;=BP$11),($F95-$O95)/$L95,0),IFERROR(($F95-$O95)*INDEX('S-Curve'!$C$3:$AM$39,MATCH('Development Costs'!$L95,'S-Curve'!$C$3:$C$39,0),MATCH(DATEDIF('Development Costs'!$K95,'Development Costs'!BP$11,"m")+1,'S-Curve'!$C$3:$AM$3,0)),0))</f>
        <v>0</v>
      </c>
      <c r="BQ95" s="99">
        <f ca="1">IF($N95="Equal",IF(AND(BQ$11&gt;$K95,EOMONTH($M95,0)&gt;=BQ$11),($F95-$O95)/$L95,0),IFERROR(($F95-$O95)*INDEX('S-Curve'!$C$3:$AM$39,MATCH('Development Costs'!$L95,'S-Curve'!$C$3:$C$39,0),MATCH(DATEDIF('Development Costs'!$K95,'Development Costs'!BQ$11,"m")+1,'S-Curve'!$C$3:$AM$3,0)),0))</f>
        <v>0</v>
      </c>
      <c r="BR95" s="99">
        <f ca="1">IF($N95="Equal",IF(AND(BR$11&gt;$K95,EOMONTH($M95,0)&gt;=BR$11),($F95-$O95)/$L95,0),IFERROR(($F95-$O95)*INDEX('S-Curve'!$C$3:$AM$39,MATCH('Development Costs'!$L95,'S-Curve'!$C$3:$C$39,0),MATCH(DATEDIF('Development Costs'!$K95,'Development Costs'!BR$11,"m")+1,'S-Curve'!$C$3:$AM$3,0)),0))</f>
        <v>0</v>
      </c>
      <c r="BS95" s="99">
        <f ca="1">IF($N95="Equal",IF(AND(BS$11&gt;$K95,EOMONTH($M95,0)&gt;=BS$11),($F95-$O95)/$L95,0),IFERROR(($F95-$O95)*INDEX('S-Curve'!$C$3:$AM$39,MATCH('Development Costs'!$L95,'S-Curve'!$C$3:$C$39,0),MATCH(DATEDIF('Development Costs'!$K95,'Development Costs'!BS$11,"m")+1,'S-Curve'!$C$3:$AM$3,0)),0))</f>
        <v>0</v>
      </c>
      <c r="BT95" s="99">
        <f ca="1">IF($N95="Equal",IF(AND(BT$11&gt;$K95,EOMONTH($M95,0)&gt;=BT$11),($F95-$O95)/$L95,0),IFERROR(($F95-$O95)*INDEX('S-Curve'!$C$3:$AM$39,MATCH('Development Costs'!$L95,'S-Curve'!$C$3:$C$39,0),MATCH(DATEDIF('Development Costs'!$K95,'Development Costs'!BT$11,"m")+1,'S-Curve'!$C$3:$AM$3,0)),0))</f>
        <v>0</v>
      </c>
      <c r="BU95" s="99">
        <f ca="1">IF($N95="Equal",IF(AND(BU$11&gt;$K95,EOMONTH($M95,0)&gt;=BU$11),($F95-$O95)/$L95,0),IFERROR(($F95-$O95)*INDEX('S-Curve'!$C$3:$AM$39,MATCH('Development Costs'!$L95,'S-Curve'!$C$3:$C$39,0),MATCH(DATEDIF('Development Costs'!$K95,'Development Costs'!BU$11,"m")+1,'S-Curve'!$C$3:$AM$3,0)),0))</f>
        <v>0</v>
      </c>
      <c r="BV95" s="99">
        <f ca="1">IF($N95="Equal",IF(AND(BV$11&gt;$K95,EOMONTH($M95,0)&gt;=BV$11),($F95-$O95)/$L95,0),IFERROR(($F95-$O95)*INDEX('S-Curve'!$C$3:$AM$39,MATCH('Development Costs'!$L95,'S-Curve'!$C$3:$C$39,0),MATCH(DATEDIF('Development Costs'!$K95,'Development Costs'!BV$11,"m")+1,'S-Curve'!$C$3:$AM$3,0)),0))</f>
        <v>0</v>
      </c>
      <c r="BW95" s="99">
        <f ca="1">IF($N95="Equal",IF(AND(BW$11&gt;$K95,EOMONTH($M95,0)&gt;=BW$11),($F95-$O95)/$L95,0),IFERROR(($F95-$O95)*INDEX('S-Curve'!$C$3:$AM$39,MATCH('Development Costs'!$L95,'S-Curve'!$C$3:$C$39,0),MATCH(DATEDIF('Development Costs'!$K95,'Development Costs'!BW$11,"m")+1,'S-Curve'!$C$3:$AM$3,0)),0))</f>
        <v>0</v>
      </c>
      <c r="BX95" s="99">
        <f ca="1">IF($N95="Equal",IF(AND(BX$11&gt;$K95,EOMONTH($M95,0)&gt;=BX$11),($F95-$O95)/$L95,0),IFERROR(($F95-$O95)*INDEX('S-Curve'!$C$3:$AM$39,MATCH('Development Costs'!$L95,'S-Curve'!$C$3:$C$39,0),MATCH(DATEDIF('Development Costs'!$K95,'Development Costs'!BX$11,"m")+1,'S-Curve'!$C$3:$AM$3,0)),0))</f>
        <v>0</v>
      </c>
      <c r="BY95" s="99">
        <f ca="1">IF($N95="Equal",IF(AND(BY$11&gt;$K95,EOMONTH($M95,0)&gt;=BY$11),($F95-$O95)/$L95,0),IFERROR(($F95-$O95)*INDEX('S-Curve'!$C$3:$AM$39,MATCH('Development Costs'!$L95,'S-Curve'!$C$3:$C$39,0),MATCH(DATEDIF('Development Costs'!$K95,'Development Costs'!BY$11,"m")+1,'S-Curve'!$C$3:$AM$3,0)),0))</f>
        <v>0</v>
      </c>
      <c r="BZ95" s="99">
        <f ca="1">IF($N95="Equal",IF(AND(BZ$11&gt;$K95,EOMONTH($M95,0)&gt;=BZ$11),($F95-$O95)/$L95,0),IFERROR(($F95-$O95)*INDEX('S-Curve'!$C$3:$AM$39,MATCH('Development Costs'!$L95,'S-Curve'!$C$3:$C$39,0),MATCH(DATEDIF('Development Costs'!$K95,'Development Costs'!BZ$11,"m")+1,'S-Curve'!$C$3:$AM$3,0)),0))</f>
        <v>0</v>
      </c>
      <c r="CA95" s="99">
        <f ca="1">IF($N95="Equal",IF(AND(CA$11&gt;$K95,EOMONTH($M95,0)&gt;=CA$11),($F95-$O95)/$L95,0),IFERROR(($F95-$O95)*INDEX('S-Curve'!$C$3:$AM$39,MATCH('Development Costs'!$L95,'S-Curve'!$C$3:$C$39,0),MATCH(DATEDIF('Development Costs'!$K95,'Development Costs'!CA$11,"m")+1,'S-Curve'!$C$3:$AM$3,0)),0))</f>
        <v>0</v>
      </c>
      <c r="CB95" s="99">
        <f ca="1">IF($N95="Equal",IF(AND(CB$11&gt;$K95,EOMONTH($M95,0)&gt;=CB$11),($F95-$O95)/$L95,0),IFERROR(($F95-$O95)*INDEX('S-Curve'!$C$3:$AM$39,MATCH('Development Costs'!$L95,'S-Curve'!$C$3:$C$39,0),MATCH(DATEDIF('Development Costs'!$K95,'Development Costs'!CB$11,"m")+1,'S-Curve'!$C$3:$AM$3,0)),0))</f>
        <v>0</v>
      </c>
      <c r="CC95" s="99">
        <f ca="1">IF($N95="Equal",IF(AND(CC$11&gt;$K95,EOMONTH($M95,0)&gt;=CC$11),($F95-$O95)/$L95,0),IFERROR(($F95-$O95)*INDEX('S-Curve'!$C$3:$AM$39,MATCH('Development Costs'!$L95,'S-Curve'!$C$3:$C$39,0),MATCH(DATEDIF('Development Costs'!$K95,'Development Costs'!CC$11,"m")+1,'S-Curve'!$C$3:$AM$3,0)),0))</f>
        <v>0</v>
      </c>
      <c r="CD95" s="99">
        <f ca="1">IF($N95="Equal",IF(AND(CD$11&gt;$K95,EOMONTH($M95,0)&gt;=CD$11),($F95-$O95)/$L95,0),IFERROR(($F95-$O95)*INDEX('S-Curve'!$C$3:$AM$39,MATCH('Development Costs'!$L95,'S-Curve'!$C$3:$C$39,0),MATCH(DATEDIF('Development Costs'!$K95,'Development Costs'!CD$11,"m")+1,'S-Curve'!$C$3:$AM$3,0)),0))</f>
        <v>0</v>
      </c>
      <c r="CE95" s="99">
        <f ca="1">IF($N95="Equal",IF(AND(CE$11&gt;$K95,EOMONTH($M95,0)&gt;=CE$11),($F95-$O95)/$L95,0),IFERROR(($F95-$O95)*INDEX('S-Curve'!$C$3:$AM$39,MATCH('Development Costs'!$L95,'S-Curve'!$C$3:$C$39,0),MATCH(DATEDIF('Development Costs'!$K95,'Development Costs'!CE$11,"m")+1,'S-Curve'!$C$3:$AM$3,0)),0))</f>
        <v>0</v>
      </c>
      <c r="CF95" s="99">
        <f ca="1">IF($N95="Equal",IF(AND(CF$11&gt;$K95,EOMONTH($M95,0)&gt;=CF$11),($F95-$O95)/$L95,0),IFERROR(($F95-$O95)*INDEX('S-Curve'!$C$3:$AM$39,MATCH('Development Costs'!$L95,'S-Curve'!$C$3:$C$39,0),MATCH(DATEDIF('Development Costs'!$K95,'Development Costs'!CF$11,"m")+1,'S-Curve'!$C$3:$AM$3,0)),0))</f>
        <v>0</v>
      </c>
      <c r="CG95" s="99">
        <f ca="1">IF($N95="Equal",IF(AND(CG$11&gt;$K95,EOMONTH($M95,0)&gt;=CG$11),($F95-$O95)/$L95,0),IFERROR(($F95-$O95)*INDEX('S-Curve'!$C$3:$AM$39,MATCH('Development Costs'!$L95,'S-Curve'!$C$3:$C$39,0),MATCH(DATEDIF('Development Costs'!$K95,'Development Costs'!CG$11,"m")+1,'S-Curve'!$C$3:$AM$3,0)),0))</f>
        <v>0</v>
      </c>
      <c r="CH95" s="99">
        <f ca="1">IF($N95="Equal",IF(AND(CH$11&gt;$K95,EOMONTH($M95,0)&gt;=CH$11),($F95-$O95)/$L95,0),IFERROR(($F95-$O95)*INDEX('S-Curve'!$C$3:$AM$39,MATCH('Development Costs'!$L95,'S-Curve'!$C$3:$C$39,0),MATCH(DATEDIF('Development Costs'!$K95,'Development Costs'!CH$11,"m")+1,'S-Curve'!$C$3:$AM$3,0)),0))</f>
        <v>0</v>
      </c>
      <c r="CI95" s="99">
        <f ca="1">IF($N95="Equal",IF(AND(CI$11&gt;$K95,EOMONTH($M95,0)&gt;=CI$11),($F95-$O95)/$L95,0),IFERROR(($F95-$O95)*INDEX('S-Curve'!$C$3:$AM$39,MATCH('Development Costs'!$L95,'S-Curve'!$C$3:$C$39,0),MATCH(DATEDIF('Development Costs'!$K95,'Development Costs'!CI$11,"m")+1,'S-Curve'!$C$3:$AM$3,0)),0))</f>
        <v>0</v>
      </c>
      <c r="CJ95" s="99">
        <f ca="1">IF($N95="Equal",IF(AND(CJ$11&gt;$K95,EOMONTH($M95,0)&gt;=CJ$11),($F95-$O95)/$L95,0),IFERROR(($F95-$O95)*INDEX('S-Curve'!$C$3:$AM$39,MATCH('Development Costs'!$L95,'S-Curve'!$C$3:$C$39,0),MATCH(DATEDIF('Development Costs'!$K95,'Development Costs'!CJ$11,"m")+1,'S-Curve'!$C$3:$AM$3,0)),0))</f>
        <v>0</v>
      </c>
      <c r="CK95" s="99">
        <f ca="1">IF($N95="Equal",IF(AND(CK$11&gt;$K95,EOMONTH($M95,0)&gt;=CK$11),($F95-$O95)/$L95,0),IFERROR(($F95-$O95)*INDEX('S-Curve'!$C$3:$AM$39,MATCH('Development Costs'!$L95,'S-Curve'!$C$3:$C$39,0),MATCH(DATEDIF('Development Costs'!$K95,'Development Costs'!CK$11,"m")+1,'S-Curve'!$C$3:$AM$3,0)),0))</f>
        <v>0</v>
      </c>
      <c r="CL95" s="99">
        <f ca="1">IF($N95="Equal",IF(AND(CL$11&gt;$K95,EOMONTH($M95,0)&gt;=CL$11),($F95-$O95)/$L95,0),IFERROR(($F95-$O95)*INDEX('S-Curve'!$C$3:$AM$39,MATCH('Development Costs'!$L95,'S-Curve'!$C$3:$C$39,0),MATCH(DATEDIF('Development Costs'!$K95,'Development Costs'!CL$11,"m")+1,'S-Curve'!$C$3:$AM$3,0)),0))</f>
        <v>0</v>
      </c>
      <c r="CM95" s="99">
        <f ca="1">IF($N95="Equal",IF(AND(CM$11&gt;$K95,EOMONTH($M95,0)&gt;=CM$11),($F95-$O95)/$L95,0),IFERROR(($F95-$O95)*INDEX('S-Curve'!$C$3:$AM$39,MATCH('Development Costs'!$L95,'S-Curve'!$C$3:$C$39,0),MATCH(DATEDIF('Development Costs'!$K95,'Development Costs'!CM$11,"m")+1,'S-Curve'!$C$3:$AM$3,0)),0))</f>
        <v>0</v>
      </c>
      <c r="CN95" s="99">
        <f ca="1">IF($N95="Equal",IF(AND(CN$11&gt;$K95,EOMONTH($M95,0)&gt;=CN$11),($F95-$O95)/$L95,0),IFERROR(($F95-$O95)*INDEX('S-Curve'!$C$3:$AM$39,MATCH('Development Costs'!$L95,'S-Curve'!$C$3:$C$39,0),MATCH(DATEDIF('Development Costs'!$K95,'Development Costs'!CN$11,"m")+1,'S-Curve'!$C$3:$AM$3,0)),0))</f>
        <v>0</v>
      </c>
      <c r="CO95" s="99">
        <f ca="1">IF($N95="Equal",IF(AND(CO$11&gt;$K95,EOMONTH($M95,0)&gt;=CO$11),($F95-$O95)/$L95,0),IFERROR(($F95-$O95)*INDEX('S-Curve'!$C$3:$AM$39,MATCH('Development Costs'!$L95,'S-Curve'!$C$3:$C$39,0),MATCH(DATEDIF('Development Costs'!$K95,'Development Costs'!CO$11,"m")+1,'S-Curve'!$C$3:$AM$3,0)),0))</f>
        <v>0</v>
      </c>
      <c r="CP95" s="99">
        <f ca="1">IF($N95="Equal",IF(AND(CP$11&gt;$K95,EOMONTH($M95,0)&gt;=CP$11),($F95-$O95)/$L95,0),IFERROR(($F95-$O95)*INDEX('S-Curve'!$C$3:$AM$39,MATCH('Development Costs'!$L95,'S-Curve'!$C$3:$C$39,0),MATCH(DATEDIF('Development Costs'!$K95,'Development Costs'!CP$11,"m")+1,'S-Curve'!$C$3:$AM$3,0)),0))</f>
        <v>0</v>
      </c>
      <c r="CQ95" s="99">
        <f ca="1">IF($N95="Equal",IF(AND(CQ$11&gt;$K95,EOMONTH($M95,0)&gt;=CQ$11),($F95-$O95)/$L95,0),IFERROR(($F95-$O95)*INDEX('S-Curve'!$C$3:$AM$39,MATCH('Development Costs'!$L95,'S-Curve'!$C$3:$C$39,0),MATCH(DATEDIF('Development Costs'!$K95,'Development Costs'!CQ$11,"m")+1,'S-Curve'!$C$3:$AM$3,0)),0))</f>
        <v>0</v>
      </c>
      <c r="CR95" s="99">
        <f ca="1">IF($N95="Equal",IF(AND(CR$11&gt;$K95,EOMONTH($M95,0)&gt;=CR$11),($F95-$O95)/$L95,0),IFERROR(($F95-$O95)*INDEX('S-Curve'!$C$3:$AM$39,MATCH('Development Costs'!$L95,'S-Curve'!$C$3:$C$39,0),MATCH(DATEDIF('Development Costs'!$K95,'Development Costs'!CR$11,"m")+1,'S-Curve'!$C$3:$AM$3,0)),0))</f>
        <v>0</v>
      </c>
      <c r="CS95" s="99">
        <f ca="1">IF($N95="Equal",IF(AND(CS$11&gt;$K95,EOMONTH($M95,0)&gt;=CS$11),($F95-$O95)/$L95,0),IFERROR(($F95-$O95)*INDEX('S-Curve'!$C$3:$AM$39,MATCH('Development Costs'!$L95,'S-Curve'!$C$3:$C$39,0),MATCH(DATEDIF('Development Costs'!$K95,'Development Costs'!CS$11,"m")+1,'S-Curve'!$C$3:$AM$3,0)),0))</f>
        <v>0</v>
      </c>
      <c r="CT95" s="99">
        <f ca="1">IF($N95="Equal",IF(AND(CT$11&gt;$K95,EOMONTH($M95,0)&gt;=CT$11),($F95-$O95)/$L95,0),IFERROR(($F95-$O95)*INDEX('S-Curve'!$C$3:$AM$39,MATCH('Development Costs'!$L95,'S-Curve'!$C$3:$C$39,0),MATCH(DATEDIF('Development Costs'!$K95,'Development Costs'!CT$11,"m")+1,'S-Curve'!$C$3:$AM$3,0)),0))</f>
        <v>0</v>
      </c>
      <c r="CU95" s="99">
        <f ca="1">IF($N95="Equal",IF(AND(CU$11&gt;$K95,EOMONTH($M95,0)&gt;=CU$11),($F95-$O95)/$L95,0),IFERROR(($F95-$O95)*INDEX('S-Curve'!$C$3:$AM$39,MATCH('Development Costs'!$L95,'S-Curve'!$C$3:$C$39,0),MATCH(DATEDIF('Development Costs'!$K95,'Development Costs'!CU$11,"m")+1,'S-Curve'!$C$3:$AM$3,0)),0))</f>
        <v>0</v>
      </c>
      <c r="CV95" s="99">
        <f ca="1">IF($N95="Equal",IF(AND(CV$11&gt;$K95,EOMONTH($M95,0)&gt;=CV$11),($F95-$O95)/$L95,0),IFERROR(($F95-$O95)*INDEX('S-Curve'!$C$3:$AM$39,MATCH('Development Costs'!$L95,'S-Curve'!$C$3:$C$39,0),MATCH(DATEDIF('Development Costs'!$K95,'Development Costs'!CV$11,"m")+1,'S-Curve'!$C$3:$AM$3,0)),0))</f>
        <v>0</v>
      </c>
      <c r="CW95" s="99">
        <f ca="1">IF($N95="Equal",IF(AND(CW$11&gt;$K95,EOMONTH($M95,0)&gt;=CW$11),($F95-$O95)/$L95,0),IFERROR(($F95-$O95)*INDEX('S-Curve'!$C$3:$AM$39,MATCH('Development Costs'!$L95,'S-Curve'!$C$3:$C$39,0),MATCH(DATEDIF('Development Costs'!$K95,'Development Costs'!CW$11,"m")+1,'S-Curve'!$C$3:$AM$3,0)),0))</f>
        <v>0</v>
      </c>
      <c r="CX95" s="99">
        <f ca="1">IF($N95="Equal",IF(AND(CX$11&gt;$K95,EOMONTH($M95,0)&gt;=CX$11),($F95-$O95)/$L95,0),IFERROR(($F95-$O95)*INDEX('S-Curve'!$C$3:$AM$39,MATCH('Development Costs'!$L95,'S-Curve'!$C$3:$C$39,0),MATCH(DATEDIF('Development Costs'!$K95,'Development Costs'!CX$11,"m")+1,'S-Curve'!$C$3:$AM$3,0)),0))</f>
        <v>0</v>
      </c>
      <c r="CY95" s="99">
        <f ca="1">IF($N95="Equal",IF(AND(CY$11&gt;$K95,EOMONTH($M95,0)&gt;=CY$11),($F95-$O95)/$L95,0),IFERROR(($F95-$O95)*INDEX('S-Curve'!$C$3:$AM$39,MATCH('Development Costs'!$L95,'S-Curve'!$C$3:$C$39,0),MATCH(DATEDIF('Development Costs'!$K95,'Development Costs'!CY$11,"m")+1,'S-Curve'!$C$3:$AM$3,0)),0))</f>
        <v>0</v>
      </c>
      <c r="CZ95" s="99">
        <f ca="1">IF($N95="Equal",IF(AND(CZ$11&gt;$K95,EOMONTH($M95,0)&gt;=CZ$11),($F95-$O95)/$L95,0),IFERROR(($F95-$O95)*INDEX('S-Curve'!$C$3:$AM$39,MATCH('Development Costs'!$L95,'S-Curve'!$C$3:$C$39,0),MATCH(DATEDIF('Development Costs'!$K95,'Development Costs'!CZ$11,"m")+1,'S-Curve'!$C$3:$AM$3,0)),0))</f>
        <v>0</v>
      </c>
      <c r="DA95" s="99">
        <f ca="1">IF($N95="Equal",IF(AND(DA$11&gt;$K95,EOMONTH($M95,0)&gt;=DA$11),($F95-$O95)/$L95,0),IFERROR(($F95-$O95)*INDEX('S-Curve'!$C$3:$AM$39,MATCH('Development Costs'!$L95,'S-Curve'!$C$3:$C$39,0),MATCH(DATEDIF('Development Costs'!$K95,'Development Costs'!DA$11,"m")+1,'S-Curve'!$C$3:$AM$3,0)),0))</f>
        <v>0</v>
      </c>
      <c r="DB95" s="99">
        <f ca="1">IF($N95="Equal",IF(AND(DB$11&gt;$K95,EOMONTH($M95,0)&gt;=DB$11),($F95-$O95)/$L95,0),IFERROR(($F95-$O95)*INDEX('S-Curve'!$C$3:$AM$39,MATCH('Development Costs'!$L95,'S-Curve'!$C$3:$C$39,0),MATCH(DATEDIF('Development Costs'!$K95,'Development Costs'!DB$11,"m")+1,'S-Curve'!$C$3:$AM$3,0)),0))</f>
        <v>0</v>
      </c>
      <c r="DC95" s="99">
        <f ca="1">IF($N95="Equal",IF(AND(DC$11&gt;$K95,EOMONTH($M95,0)&gt;=DC$11),($F95-$O95)/$L95,0),IFERROR(($F95-$O95)*INDEX('S-Curve'!$C$3:$AM$39,MATCH('Development Costs'!$L95,'S-Curve'!$C$3:$C$39,0),MATCH(DATEDIF('Development Costs'!$K95,'Development Costs'!DC$11,"m")+1,'S-Curve'!$C$3:$AM$3,0)),0))</f>
        <v>0</v>
      </c>
      <c r="DD95" s="99">
        <f ca="1">IF($N95="Equal",IF(AND(DD$11&gt;$K95,EOMONTH($M95,0)&gt;=DD$11),($F95-$O95)/$L95,0),IFERROR(($F95-$O95)*INDEX('S-Curve'!$C$3:$AM$39,MATCH('Development Costs'!$L95,'S-Curve'!$C$3:$C$39,0),MATCH(DATEDIF('Development Costs'!$K95,'Development Costs'!DD$11,"m")+1,'S-Curve'!$C$3:$AM$3,0)),0))</f>
        <v>0</v>
      </c>
      <c r="DE95" s="99">
        <f ca="1">IF($N95="Equal",IF(AND(DE$11&gt;$K95,EOMONTH($M95,0)&gt;=DE$11),($F95-$O95)/$L95,0),IFERROR(($F95-$O95)*INDEX('S-Curve'!$C$3:$AM$39,MATCH('Development Costs'!$L95,'S-Curve'!$C$3:$C$39,0),MATCH(DATEDIF('Development Costs'!$K95,'Development Costs'!DE$11,"m")+1,'S-Curve'!$C$3:$AM$3,0)),0))</f>
        <v>0</v>
      </c>
      <c r="DF95" s="99">
        <f ca="1">IF($N95="Equal",IF(AND(DF$11&gt;$K95,EOMONTH($M95,0)&gt;=DF$11),($F95-$O95)/$L95,0),IFERROR(($F95-$O95)*INDEX('S-Curve'!$C$3:$AM$39,MATCH('Development Costs'!$L95,'S-Curve'!$C$3:$C$39,0),MATCH(DATEDIF('Development Costs'!$K95,'Development Costs'!DF$11,"m")+1,'S-Curve'!$C$3:$AM$3,0)),0))</f>
        <v>0</v>
      </c>
      <c r="DG95" s="99">
        <f ca="1">IF($N95="Equal",IF(AND(DG$11&gt;$K95,EOMONTH($M95,0)&gt;=DG$11),($F95-$O95)/$L95,0),IFERROR(($F95-$O95)*INDEX('S-Curve'!$C$3:$AM$39,MATCH('Development Costs'!$L95,'S-Curve'!$C$3:$C$39,0),MATCH(DATEDIF('Development Costs'!$K95,'Development Costs'!DG$11,"m")+1,'S-Curve'!$C$3:$AM$3,0)),0))</f>
        <v>0</v>
      </c>
      <c r="DH95" s="99">
        <f ca="1">IF($N95="Equal",IF(AND(DH$11&gt;$K95,EOMONTH($M95,0)&gt;=DH$11),($F95-$O95)/$L95,0),IFERROR(($F95-$O95)*INDEX('S-Curve'!$C$3:$AM$39,MATCH('Development Costs'!$L95,'S-Curve'!$C$3:$C$39,0),MATCH(DATEDIF('Development Costs'!$K95,'Development Costs'!DH$11,"m")+1,'S-Curve'!$C$3:$AM$3,0)),0))</f>
        <v>0</v>
      </c>
      <c r="DI95" s="99">
        <f ca="1">IF($N95="Equal",IF(AND(DI$11&gt;$K95,EOMONTH($M95,0)&gt;=DI$11),($F95-$O95)/$L95,0),IFERROR(($F95-$O95)*INDEX('S-Curve'!$C$3:$AM$39,MATCH('Development Costs'!$L95,'S-Curve'!$C$3:$C$39,0),MATCH(DATEDIF('Development Costs'!$K95,'Development Costs'!DI$11,"m")+1,'S-Curve'!$C$3:$AM$3,0)),0))</f>
        <v>0</v>
      </c>
      <c r="DJ95" s="99">
        <f ca="1">IF($N95="Equal",IF(AND(DJ$11&gt;$K95,EOMONTH($M95,0)&gt;=DJ$11),($F95-$O95)/$L95,0),IFERROR(($F95-$O95)*INDEX('S-Curve'!$C$3:$AM$39,MATCH('Development Costs'!$L95,'S-Curve'!$C$3:$C$39,0),MATCH(DATEDIF('Development Costs'!$K95,'Development Costs'!DJ$11,"m")+1,'S-Curve'!$C$3:$AM$3,0)),0))</f>
        <v>0</v>
      </c>
      <c r="DK95" s="99">
        <f ca="1">IF($N95="Equal",IF(AND(DK$11&gt;$K95,EOMONTH($M95,0)&gt;=DK$11),($F95-$O95)/$L95,0),IFERROR(($F95-$O95)*INDEX('S-Curve'!$C$3:$AM$39,MATCH('Development Costs'!$L95,'S-Curve'!$C$3:$C$39,0),MATCH(DATEDIF('Development Costs'!$K95,'Development Costs'!DK$11,"m")+1,'S-Curve'!$C$3:$AM$3,0)),0))</f>
        <v>0</v>
      </c>
      <c r="DL95" s="99">
        <f ca="1">IF($N95="Equal",IF(AND(DL$11&gt;$K95,EOMONTH($M95,0)&gt;=DL$11),($F95-$O95)/$L95,0),IFERROR(($F95-$O95)*INDEX('S-Curve'!$C$3:$AM$39,MATCH('Development Costs'!$L95,'S-Curve'!$C$3:$C$39,0),MATCH(DATEDIF('Development Costs'!$K95,'Development Costs'!DL$11,"m")+1,'S-Curve'!$C$3:$AM$3,0)),0))</f>
        <v>0</v>
      </c>
      <c r="DM95" s="99">
        <f ca="1">IF($N95="Equal",IF(AND(DM$11&gt;$K95,EOMONTH($M95,0)&gt;=DM$11),($F95-$O95)/$L95,0),IFERROR(($F95-$O95)*INDEX('S-Curve'!$C$3:$AM$39,MATCH('Development Costs'!$L95,'S-Curve'!$C$3:$C$39,0),MATCH(DATEDIF('Development Costs'!$K95,'Development Costs'!DM$11,"m")+1,'S-Curve'!$C$3:$AM$3,0)),0))</f>
        <v>0</v>
      </c>
      <c r="DN95" s="99">
        <f ca="1">IF($N95="Equal",IF(AND(DN$11&gt;$K95,EOMONTH($M95,0)&gt;=DN$11),($F95-$O95)/$L95,0),IFERROR(($F95-$O95)*INDEX('S-Curve'!$C$3:$AM$39,MATCH('Development Costs'!$L95,'S-Curve'!$C$3:$C$39,0),MATCH(DATEDIF('Development Costs'!$K95,'Development Costs'!DN$11,"m")+1,'S-Curve'!$C$3:$AM$3,0)),0))</f>
        <v>0</v>
      </c>
      <c r="DO95" s="99">
        <f ca="1">IF($N95="Equal",IF(AND(DO$11&gt;$K95,EOMONTH($M95,0)&gt;=DO$11),($F95-$O95)/$L95,0),IFERROR(($F95-$O95)*INDEX('S-Curve'!$C$3:$AM$39,MATCH('Development Costs'!$L95,'S-Curve'!$C$3:$C$39,0),MATCH(DATEDIF('Development Costs'!$K95,'Development Costs'!DO$11,"m")+1,'S-Curve'!$C$3:$AM$3,0)),0))</f>
        <v>0</v>
      </c>
      <c r="DP95" s="99">
        <f ca="1">IF($N95="Equal",IF(AND(DP$11&gt;$K95,EOMONTH($M95,0)&gt;=DP$11),($F95-$O95)/$L95,0),IFERROR(($F95-$O95)*INDEX('S-Curve'!$C$3:$AM$39,MATCH('Development Costs'!$L95,'S-Curve'!$C$3:$C$39,0),MATCH(DATEDIF('Development Costs'!$K95,'Development Costs'!DP$11,"m")+1,'S-Curve'!$C$3:$AM$3,0)),0))</f>
        <v>0</v>
      </c>
      <c r="DQ95" s="99">
        <f ca="1">IF($N95="Equal",IF(AND(DQ$11&gt;$K95,EOMONTH($M95,0)&gt;=DQ$11),($F95-$O95)/$L95,0),IFERROR(($F95-$O95)*INDEX('S-Curve'!$C$3:$AM$39,MATCH('Development Costs'!$L95,'S-Curve'!$C$3:$C$39,0),MATCH(DATEDIF('Development Costs'!$K95,'Development Costs'!DQ$11,"m")+1,'S-Curve'!$C$3:$AM$3,0)),0))</f>
        <v>0</v>
      </c>
      <c r="DR95" s="99">
        <f ca="1">IF($N95="Equal",IF(AND(DR$11&gt;$K95,EOMONTH($M95,0)&gt;=DR$11),($F95-$O95)/$L95,0),IFERROR(($F95-$O95)*INDEX('S-Curve'!$C$3:$AM$39,MATCH('Development Costs'!$L95,'S-Curve'!$C$3:$C$39,0),MATCH(DATEDIF('Development Costs'!$K95,'Development Costs'!DR$11,"m")+1,'S-Curve'!$C$3:$AM$3,0)),0))</f>
        <v>0</v>
      </c>
      <c r="DS95" s="99">
        <f ca="1">IF($N95="Equal",IF(AND(DS$11&gt;$K95,EOMONTH($M95,0)&gt;=DS$11),($F95-$O95)/$L95,0),IFERROR(($F95-$O95)*INDEX('S-Curve'!$C$3:$AM$39,MATCH('Development Costs'!$L95,'S-Curve'!$C$3:$C$39,0),MATCH(DATEDIF('Development Costs'!$K95,'Development Costs'!DS$11,"m")+1,'S-Curve'!$C$3:$AM$3,0)),0))</f>
        <v>0</v>
      </c>
      <c r="DT95" s="99">
        <f ca="1">IF($N95="Equal",IF(AND(DT$11&gt;$K95,EOMONTH($M95,0)&gt;=DT$11),($F95-$O95)/$L95,0),IFERROR(($F95-$O95)*INDEX('S-Curve'!$C$3:$AM$39,MATCH('Development Costs'!$L95,'S-Curve'!$C$3:$C$39,0),MATCH(DATEDIF('Development Costs'!$K95,'Development Costs'!DT$11,"m")+1,'S-Curve'!$C$3:$AM$3,0)),0))</f>
        <v>0</v>
      </c>
      <c r="DU95" s="99">
        <f ca="1">IF($N95="Equal",IF(AND(DU$11&gt;$K95,EOMONTH($M95,0)&gt;=DU$11),($F95-$O95)/$L95,0),IFERROR(($F95-$O95)*INDEX('S-Curve'!$C$3:$AM$39,MATCH('Development Costs'!$L95,'S-Curve'!$C$3:$C$39,0),MATCH(DATEDIF('Development Costs'!$K95,'Development Costs'!DU$11,"m")+1,'S-Curve'!$C$3:$AM$3,0)),0))</f>
        <v>0</v>
      </c>
      <c r="DV95" s="99">
        <f ca="1">IF($N95="Equal",IF(AND(DV$11&gt;$K95,EOMONTH($M95,0)&gt;=DV$11),($F95-$O95)/$L95,0),IFERROR(($F95-$O95)*INDEX('S-Curve'!$C$3:$AM$39,MATCH('Development Costs'!$L95,'S-Curve'!$C$3:$C$39,0),MATCH(DATEDIF('Development Costs'!$K95,'Development Costs'!DV$11,"m")+1,'S-Curve'!$C$3:$AM$3,0)),0))</f>
        <v>0</v>
      </c>
      <c r="DW95" s="99">
        <f ca="1">IF($N95="Equal",IF(AND(DW$11&gt;$K95,EOMONTH($M95,0)&gt;=DW$11),($F95-$O95)/$L95,0),IFERROR(($F95-$O95)*INDEX('S-Curve'!$C$3:$AM$39,MATCH('Development Costs'!$L95,'S-Curve'!$C$3:$C$39,0),MATCH(DATEDIF('Development Costs'!$K95,'Development Costs'!DW$11,"m")+1,'S-Curve'!$C$3:$AM$3,0)),0))</f>
        <v>0</v>
      </c>
      <c r="DX95" s="99">
        <f ca="1">IF($N95="Equal",IF(AND(DX$11&gt;$K95,EOMONTH($M95,0)&gt;=DX$11),($F95-$O95)/$L95,0),IFERROR(($F95-$O95)*INDEX('S-Curve'!$C$3:$AM$39,MATCH('Development Costs'!$L95,'S-Curve'!$C$3:$C$39,0),MATCH(DATEDIF('Development Costs'!$K95,'Development Costs'!DX$11,"m")+1,'S-Curve'!$C$3:$AM$3,0)),0))</f>
        <v>0</v>
      </c>
      <c r="DY95" s="99">
        <f ca="1">IF($N95="Equal",IF(AND(DY$11&gt;$K95,EOMONTH($M95,0)&gt;=DY$11),($F95-$O95)/$L95,0),IFERROR(($F95-$O95)*INDEX('S-Curve'!$C$3:$AM$39,MATCH('Development Costs'!$L95,'S-Curve'!$C$3:$C$39,0),MATCH(DATEDIF('Development Costs'!$K95,'Development Costs'!DY$11,"m")+1,'S-Curve'!$C$3:$AM$3,0)),0))</f>
        <v>0</v>
      </c>
      <c r="DZ95" s="99">
        <f ca="1">IF($N95="Equal",IF(AND(DZ$11&gt;$K95,EOMONTH($M95,0)&gt;=DZ$11),($F95-$O95)/$L95,0),IFERROR(($F95-$O95)*INDEX('S-Curve'!$C$3:$AM$39,MATCH('Development Costs'!$L95,'S-Curve'!$C$3:$C$39,0),MATCH(DATEDIF('Development Costs'!$K95,'Development Costs'!DZ$11,"m")+1,'S-Curve'!$C$3:$AM$3,0)),0))</f>
        <v>0</v>
      </c>
      <c r="EA95" s="99">
        <f ca="1">IF($N95="Equal",IF(AND(EA$11&gt;$K95,EOMONTH($M95,0)&gt;=EA$11),($F95-$O95)/$L95,0),IFERROR(($F95-$O95)*INDEX('S-Curve'!$C$3:$AM$39,MATCH('Development Costs'!$L95,'S-Curve'!$C$3:$C$39,0),MATCH(DATEDIF('Development Costs'!$K95,'Development Costs'!EA$11,"m")+1,'S-Curve'!$C$3:$AM$3,0)),0))</f>
        <v>0</v>
      </c>
      <c r="EB95" s="99">
        <f ca="1">IF($N95="Equal",IF(AND(EB$11&gt;$K95,EOMONTH($M95,0)&gt;=EB$11),($F95-$O95)/$L95,0),IFERROR(($F95-$O95)*INDEX('S-Curve'!$C$3:$AM$39,MATCH('Development Costs'!$L95,'S-Curve'!$C$3:$C$39,0),MATCH(DATEDIF('Development Costs'!$K95,'Development Costs'!EB$11,"m")+1,'S-Curve'!$C$3:$AM$3,0)),0))</f>
        <v>0</v>
      </c>
      <c r="EC95" s="99">
        <f ca="1">IF($N95="Equal",IF(AND(EC$11&gt;$K95,EOMONTH($M95,0)&gt;=EC$11),($F95-$O95)/$L95,0),IFERROR(($F95-$O95)*INDEX('S-Curve'!$C$3:$AM$39,MATCH('Development Costs'!$L95,'S-Curve'!$C$3:$C$39,0),MATCH(DATEDIF('Development Costs'!$K95,'Development Costs'!EC$11,"m")+1,'S-Curve'!$C$3:$AM$3,0)),0))</f>
        <v>0</v>
      </c>
      <c r="ED95" s="99">
        <f ca="1">IF($N95="Equal",IF(AND(ED$11&gt;$K95,EOMONTH($M95,0)&gt;=ED$11),($F95-$O95)/$L95,0),IFERROR(($F95-$O95)*INDEX('S-Curve'!$C$3:$AM$39,MATCH('Development Costs'!$L95,'S-Curve'!$C$3:$C$39,0),MATCH(DATEDIF('Development Costs'!$K95,'Development Costs'!ED$11,"m")+1,'S-Curve'!$C$3:$AM$3,0)),0))</f>
        <v>0</v>
      </c>
      <c r="EE95" s="99">
        <f ca="1">IF($N95="Equal",IF(AND(EE$11&gt;$K95,EOMONTH($M95,0)&gt;=EE$11),($F95-$O95)/$L95,0),IFERROR(($F95-$O95)*INDEX('S-Curve'!$C$3:$AM$39,MATCH('Development Costs'!$L95,'S-Curve'!$C$3:$C$39,0),MATCH(DATEDIF('Development Costs'!$K95,'Development Costs'!EE$11,"m")+1,'S-Curve'!$C$3:$AM$3,0)),0))</f>
        <v>0</v>
      </c>
      <c r="EF95" s="99">
        <f ca="1">IF($N95="Equal",IF(AND(EF$11&gt;$K95,EOMONTH($M95,0)&gt;=EF$11),($F95-$O95)/$L95,0),IFERROR(($F95-$O95)*INDEX('S-Curve'!$C$3:$AM$39,MATCH('Development Costs'!$L95,'S-Curve'!$C$3:$C$39,0),MATCH(DATEDIF('Development Costs'!$K95,'Development Costs'!EF$11,"m")+1,'S-Curve'!$C$3:$AM$3,0)),0))</f>
        <v>0</v>
      </c>
      <c r="EG95" s="99">
        <f ca="1">IF(EC95="Equal",IF(AND(EG$11&gt;$K95,EOMONTH($M95,0)&gt;=EG$11),($F95-$O95)/$L95,0),IFERROR(($F95-$O95)*INDEX('S-Curve'!$C$3:$AM$39,MATCH('Development Costs'!$L95,'S-Curve'!$C$3:$C$39,0),MATCH(DATEDIF('Development Costs'!$K95,'Development Costs'!EG$11,"m")+1,'S-Curve'!$C$3:$AM$3,0)),0))</f>
        <v>0</v>
      </c>
    </row>
    <row r="96" spans="2:137">
      <c r="B96" s="5" t="s">
        <v>388</v>
      </c>
      <c r="E96" s="69">
        <v>0</v>
      </c>
      <c r="F96" s="18">
        <f ca="1">E96*Assumptions!$L$11</f>
        <v>0</v>
      </c>
      <c r="G96" s="105">
        <f t="shared" ca="1" si="48"/>
        <v>0</v>
      </c>
      <c r="H96" s="99">
        <f ca="1">F96/Assumptions!$D$60</f>
        <v>0</v>
      </c>
      <c r="I96" s="32">
        <f t="shared" ca="1" si="49"/>
        <v>0</v>
      </c>
      <c r="O96" s="99">
        <f ca="1">F96</f>
        <v>0</v>
      </c>
      <c r="P96" s="1" t="str">
        <f ca="1">IF(SUM(Q96:EG96)&lt;&gt;F96,"X","")</f>
        <v/>
      </c>
      <c r="Q96" s="99">
        <f t="shared" ca="1" si="51"/>
        <v>0</v>
      </c>
      <c r="R96" s="99">
        <f ca="1">IF($N96="Equal",IF(AND(R$11&gt;$K96,EOMONTH($M96,0)&gt;=R$11),($F96-$O96)/$L96,0),IFERROR(($F96-$O96)*INDEX('S-Curve'!$C$3:$AM$39,MATCH('Development Costs'!$L96,'S-Curve'!$C$3:$C$39,0),MATCH(DATEDIF('Development Costs'!$K96,'Development Costs'!R$11,"m")+1,'S-Curve'!$C$3:$AM$3,0)),0))</f>
        <v>0</v>
      </c>
      <c r="S96" s="99">
        <f ca="1">IF($N96="Equal",IF(AND(S$11&gt;$K96,EOMONTH($M96,0)&gt;=S$11),($F96-$O96)/$L96,0),IFERROR(($F96-$O96)*INDEX('S-Curve'!$C$3:$AM$39,MATCH('Development Costs'!$L96,'S-Curve'!$C$3:$C$39,0),MATCH(DATEDIF('Development Costs'!$K96,'Development Costs'!S$11,"m")+1,'S-Curve'!$C$3:$AM$3,0)),0))</f>
        <v>0</v>
      </c>
      <c r="T96" s="99">
        <f ca="1">IF($N96="Equal",IF(AND(T$11&gt;$K96,EOMONTH($M96,0)&gt;=T$11),($F96-$O96)/$L96,0),IFERROR(($F96-$O96)*INDEX('S-Curve'!$C$3:$AM$39,MATCH('Development Costs'!$L96,'S-Curve'!$C$3:$C$39,0),MATCH(DATEDIF('Development Costs'!$K96,'Development Costs'!T$11,"m")+1,'S-Curve'!$C$3:$AM$3,0)),0))</f>
        <v>0</v>
      </c>
      <c r="U96" s="99">
        <f ca="1">IF($N96="Equal",IF(AND(U$11&gt;$K96,EOMONTH($M96,0)&gt;=U$11),($F96-$O96)/$L96,0),IFERROR(($F96-$O96)*INDEX('S-Curve'!$C$3:$AM$39,MATCH('Development Costs'!$L96,'S-Curve'!$C$3:$C$39,0),MATCH(DATEDIF('Development Costs'!$K96,'Development Costs'!U$11,"m")+1,'S-Curve'!$C$3:$AM$3,0)),0))</f>
        <v>0</v>
      </c>
      <c r="V96" s="99">
        <f ca="1">IF($N96="Equal",IF(AND(V$11&gt;$K96,EOMONTH($M96,0)&gt;=V$11),($F96-$O96)/$L96,0),IFERROR(($F96-$O96)*INDEX('S-Curve'!$C$3:$AM$39,MATCH('Development Costs'!$L96,'S-Curve'!$C$3:$C$39,0),MATCH(DATEDIF('Development Costs'!$K96,'Development Costs'!V$11,"m")+1,'S-Curve'!$C$3:$AM$3,0)),0))</f>
        <v>0</v>
      </c>
      <c r="W96" s="99">
        <f ca="1">IF($N96="Equal",IF(AND(W$11&gt;$K96,EOMONTH($M96,0)&gt;=W$11),($F96-$O96)/$L96,0),IFERROR(($F96-$O96)*INDEX('S-Curve'!$C$3:$AM$39,MATCH('Development Costs'!$L96,'S-Curve'!$C$3:$C$39,0),MATCH(DATEDIF('Development Costs'!$K96,'Development Costs'!W$11,"m")+1,'S-Curve'!$C$3:$AM$3,0)),0))</f>
        <v>0</v>
      </c>
      <c r="X96" s="99">
        <f ca="1">IF($N96="Equal",IF(AND(X$11&gt;$K96,EOMONTH($M96,0)&gt;=X$11),($F96-$O96)/$L96,0),IFERROR(($F96-$O96)*INDEX('S-Curve'!$C$3:$AM$39,MATCH('Development Costs'!$L96,'S-Curve'!$C$3:$C$39,0),MATCH(DATEDIF('Development Costs'!$K96,'Development Costs'!X$11,"m")+1,'S-Curve'!$C$3:$AM$3,0)),0))</f>
        <v>0</v>
      </c>
      <c r="Y96" s="99">
        <f ca="1">IF($N96="Equal",IF(AND(Y$11&gt;$K96,EOMONTH($M96,0)&gt;=Y$11),($F96-$O96)/$L96,0),IFERROR(($F96-$O96)*INDEX('S-Curve'!$C$3:$AM$39,MATCH('Development Costs'!$L96,'S-Curve'!$C$3:$C$39,0),MATCH(DATEDIF('Development Costs'!$K96,'Development Costs'!Y$11,"m")+1,'S-Curve'!$C$3:$AM$3,0)),0))</f>
        <v>0</v>
      </c>
      <c r="Z96" s="99">
        <f ca="1">IF($N96="Equal",IF(AND(Z$11&gt;$K96,EOMONTH($M96,0)&gt;=Z$11),($F96-$O96)/$L96,0),IFERROR(($F96-$O96)*INDEX('S-Curve'!$C$3:$AM$39,MATCH('Development Costs'!$L96,'S-Curve'!$C$3:$C$39,0),MATCH(DATEDIF('Development Costs'!$K96,'Development Costs'!Z$11,"m")+1,'S-Curve'!$C$3:$AM$3,0)),0))</f>
        <v>0</v>
      </c>
      <c r="AA96" s="99">
        <f ca="1">IF($N96="Equal",IF(AND(AA$11&gt;$K96,EOMONTH($M96,0)&gt;=AA$11),($F96-$O96)/$L96,0),IFERROR(($F96-$O96)*INDEX('S-Curve'!$C$3:$AM$39,MATCH('Development Costs'!$L96,'S-Curve'!$C$3:$C$39,0),MATCH(DATEDIF('Development Costs'!$K96,'Development Costs'!AA$11,"m")+1,'S-Curve'!$C$3:$AM$3,0)),0))</f>
        <v>0</v>
      </c>
      <c r="AB96" s="99">
        <f ca="1">IF($N96="Equal",IF(AND(AB$11&gt;$K96,EOMONTH($M96,0)&gt;=AB$11),($F96-$O96)/$L96,0),IFERROR(($F96-$O96)*INDEX('S-Curve'!$C$3:$AM$39,MATCH('Development Costs'!$L96,'S-Curve'!$C$3:$C$39,0),MATCH(DATEDIF('Development Costs'!$K96,'Development Costs'!AB$11,"m")+1,'S-Curve'!$C$3:$AM$3,0)),0))</f>
        <v>0</v>
      </c>
      <c r="AC96" s="99">
        <f ca="1">IF($N96="Equal",IF(AND(AC$11&gt;$K96,EOMONTH($M96,0)&gt;=AC$11),($F96-$O96)/$L96,0),IFERROR(($F96-$O96)*INDEX('S-Curve'!$C$3:$AM$39,MATCH('Development Costs'!$L96,'S-Curve'!$C$3:$C$39,0),MATCH(DATEDIF('Development Costs'!$K96,'Development Costs'!AC$11,"m")+1,'S-Curve'!$C$3:$AM$3,0)),0))</f>
        <v>0</v>
      </c>
      <c r="AD96" s="99">
        <f ca="1">IF($N96="Equal",IF(AND(AD$11&gt;$K96,EOMONTH($M96,0)&gt;=AD$11),($F96-$O96)/$L96,0),IFERROR(($F96-$O96)*INDEX('S-Curve'!$C$3:$AM$39,MATCH('Development Costs'!$L96,'S-Curve'!$C$3:$C$39,0),MATCH(DATEDIF('Development Costs'!$K96,'Development Costs'!AD$11,"m")+1,'S-Curve'!$C$3:$AM$3,0)),0))</f>
        <v>0</v>
      </c>
      <c r="AE96" s="99">
        <f ca="1">IF($N96="Equal",IF(AND(AE$11&gt;$K96,EOMONTH($M96,0)&gt;=AE$11),($F96-$O96)/$L96,0),IFERROR(($F96-$O96)*INDEX('S-Curve'!$C$3:$AM$39,MATCH('Development Costs'!$L96,'S-Curve'!$C$3:$C$39,0),MATCH(DATEDIF('Development Costs'!$K96,'Development Costs'!AE$11,"m")+1,'S-Curve'!$C$3:$AM$3,0)),0))</f>
        <v>0</v>
      </c>
      <c r="AF96" s="99">
        <f ca="1">IF($N96="Equal",IF(AND(AF$11&gt;$K96,EOMONTH($M96,0)&gt;=AF$11),($F96-$O96)/$L96,0),IFERROR(($F96-$O96)*INDEX('S-Curve'!$C$3:$AM$39,MATCH('Development Costs'!$L96,'S-Curve'!$C$3:$C$39,0),MATCH(DATEDIF('Development Costs'!$K96,'Development Costs'!AF$11,"m")+1,'S-Curve'!$C$3:$AM$3,0)),0))</f>
        <v>0</v>
      </c>
      <c r="AG96" s="99">
        <f ca="1">IF($N96="Equal",IF(AND(AG$11&gt;$K96,EOMONTH($M96,0)&gt;=AG$11),($F96-$O96)/$L96,0),IFERROR(($F96-$O96)*INDEX('S-Curve'!$C$3:$AM$39,MATCH('Development Costs'!$L96,'S-Curve'!$C$3:$C$39,0),MATCH(DATEDIF('Development Costs'!$K96,'Development Costs'!AG$11,"m")+1,'S-Curve'!$C$3:$AM$3,0)),0))</f>
        <v>0</v>
      </c>
      <c r="AH96" s="99">
        <f ca="1">IF($N96="Equal",IF(AND(AH$11&gt;$K96,EOMONTH($M96,0)&gt;=AH$11),($F96-$O96)/$L96,0),IFERROR(($F96-$O96)*INDEX('S-Curve'!$C$3:$AM$39,MATCH('Development Costs'!$L96,'S-Curve'!$C$3:$C$39,0),MATCH(DATEDIF('Development Costs'!$K96,'Development Costs'!AH$11,"m")+1,'S-Curve'!$C$3:$AM$3,0)),0))</f>
        <v>0</v>
      </c>
      <c r="AI96" s="99">
        <f ca="1">IF($N96="Equal",IF(AND(AI$11&gt;$K96,EOMONTH($M96,0)&gt;=AI$11),($F96-$O96)/$L96,0),IFERROR(($F96-$O96)*INDEX('S-Curve'!$C$3:$AM$39,MATCH('Development Costs'!$L96,'S-Curve'!$C$3:$C$39,0),MATCH(DATEDIF('Development Costs'!$K96,'Development Costs'!AI$11,"m")+1,'S-Curve'!$C$3:$AM$3,0)),0))</f>
        <v>0</v>
      </c>
      <c r="AJ96" s="99">
        <f ca="1">IF($N96="Equal",IF(AND(AJ$11&gt;$K96,EOMONTH($M96,0)&gt;=AJ$11),($F96-$O96)/$L96,0),IFERROR(($F96-$O96)*INDEX('S-Curve'!$C$3:$AM$39,MATCH('Development Costs'!$L96,'S-Curve'!$C$3:$C$39,0),MATCH(DATEDIF('Development Costs'!$K96,'Development Costs'!AJ$11,"m")+1,'S-Curve'!$C$3:$AM$3,0)),0))</f>
        <v>0</v>
      </c>
      <c r="AK96" s="99">
        <f ca="1">IF($N96="Equal",IF(AND(AK$11&gt;$K96,EOMONTH($M96,0)&gt;=AK$11),($F96-$O96)/$L96,0),IFERROR(($F96-$O96)*INDEX('S-Curve'!$C$3:$AM$39,MATCH('Development Costs'!$L96,'S-Curve'!$C$3:$C$39,0),MATCH(DATEDIF('Development Costs'!$K96,'Development Costs'!AK$11,"m")+1,'S-Curve'!$C$3:$AM$3,0)),0))</f>
        <v>0</v>
      </c>
      <c r="AL96" s="99">
        <f ca="1">IF($N96="Equal",IF(AND(AL$11&gt;$K96,EOMONTH($M96,0)&gt;=AL$11),($F96-$O96)/$L96,0),IFERROR(($F96-$O96)*INDEX('S-Curve'!$C$3:$AM$39,MATCH('Development Costs'!$L96,'S-Curve'!$C$3:$C$39,0),MATCH(DATEDIF('Development Costs'!$K96,'Development Costs'!AL$11,"m")+1,'S-Curve'!$C$3:$AM$3,0)),0))</f>
        <v>0</v>
      </c>
      <c r="AM96" s="99">
        <f ca="1">IF($N96="Equal",IF(AND(AM$11&gt;$K96,EOMONTH($M96,0)&gt;=AM$11),($F96-$O96)/$L96,0),IFERROR(($F96-$O96)*INDEX('S-Curve'!$C$3:$AM$39,MATCH('Development Costs'!$L96,'S-Curve'!$C$3:$C$39,0),MATCH(DATEDIF('Development Costs'!$K96,'Development Costs'!AM$11,"m")+1,'S-Curve'!$C$3:$AM$3,0)),0))</f>
        <v>0</v>
      </c>
      <c r="AN96" s="99">
        <f ca="1">IF($N96="Equal",IF(AND(AN$11&gt;$K96,EOMONTH($M96,0)&gt;=AN$11),($F96-$O96)/$L96,0),IFERROR(($F96-$O96)*INDEX('S-Curve'!$C$3:$AM$39,MATCH('Development Costs'!$L96,'S-Curve'!$C$3:$C$39,0),MATCH(DATEDIF('Development Costs'!$K96,'Development Costs'!AN$11,"m")+1,'S-Curve'!$C$3:$AM$3,0)),0))</f>
        <v>0</v>
      </c>
      <c r="AO96" s="99">
        <f ca="1">IF($N96="Equal",IF(AND(AO$11&gt;$K96,EOMONTH($M96,0)&gt;=AO$11),($F96-$O96)/$L96,0),IFERROR(($F96-$O96)*INDEX('S-Curve'!$C$3:$AM$39,MATCH('Development Costs'!$L96,'S-Curve'!$C$3:$C$39,0),MATCH(DATEDIF('Development Costs'!$K96,'Development Costs'!AO$11,"m")+1,'S-Curve'!$C$3:$AM$3,0)),0))</f>
        <v>0</v>
      </c>
      <c r="AP96" s="99">
        <f ca="1">IF($N96="Equal",IF(AND(AP$11&gt;$K96,EOMONTH($M96,0)&gt;=AP$11),($F96-$O96)/$L96,0),IFERROR(($F96-$O96)*INDEX('S-Curve'!$C$3:$AM$39,MATCH('Development Costs'!$L96,'S-Curve'!$C$3:$C$39,0),MATCH(DATEDIF('Development Costs'!$K96,'Development Costs'!AP$11,"m")+1,'S-Curve'!$C$3:$AM$3,0)),0))</f>
        <v>0</v>
      </c>
      <c r="AQ96" s="99">
        <f ca="1">IF($N96="Equal",IF(AND(AQ$11&gt;$K96,EOMONTH($M96,0)&gt;=AQ$11),($F96-$O96)/$L96,0),IFERROR(($F96-$O96)*INDEX('S-Curve'!$C$3:$AM$39,MATCH('Development Costs'!$L96,'S-Curve'!$C$3:$C$39,0),MATCH(DATEDIF('Development Costs'!$K96,'Development Costs'!AQ$11,"m")+1,'S-Curve'!$C$3:$AM$3,0)),0))</f>
        <v>0</v>
      </c>
      <c r="AR96" s="99">
        <f ca="1">IF($N96="Equal",IF(AND(AR$11&gt;$K96,EOMONTH($M96,0)&gt;=AR$11),($F96-$O96)/$L96,0),IFERROR(($F96-$O96)*INDEX('S-Curve'!$C$3:$AM$39,MATCH('Development Costs'!$L96,'S-Curve'!$C$3:$C$39,0),MATCH(DATEDIF('Development Costs'!$K96,'Development Costs'!AR$11,"m")+1,'S-Curve'!$C$3:$AM$3,0)),0))</f>
        <v>0</v>
      </c>
      <c r="AS96" s="99">
        <f ca="1">IF($N96="Equal",IF(AND(AS$11&gt;$K96,EOMONTH($M96,0)&gt;=AS$11),($F96-$O96)/$L96,0),IFERROR(($F96-$O96)*INDEX('S-Curve'!$C$3:$AM$39,MATCH('Development Costs'!$L96,'S-Curve'!$C$3:$C$39,0),MATCH(DATEDIF('Development Costs'!$K96,'Development Costs'!AS$11,"m")+1,'S-Curve'!$C$3:$AM$3,0)),0))</f>
        <v>0</v>
      </c>
      <c r="AT96" s="99">
        <f ca="1">IF($N96="Equal",IF(AND(AT$11&gt;$K96,EOMONTH($M96,0)&gt;=AT$11),($F96-$O96)/$L96,0),IFERROR(($F96-$O96)*INDEX('S-Curve'!$C$3:$AM$39,MATCH('Development Costs'!$L96,'S-Curve'!$C$3:$C$39,0),MATCH(DATEDIF('Development Costs'!$K96,'Development Costs'!AT$11,"m")+1,'S-Curve'!$C$3:$AM$3,0)),0))</f>
        <v>0</v>
      </c>
      <c r="AU96" s="99">
        <f ca="1">IF($N96="Equal",IF(AND(AU$11&gt;$K96,EOMONTH($M96,0)&gt;=AU$11),($F96-$O96)/$L96,0),IFERROR(($F96-$O96)*INDEX('S-Curve'!$C$3:$AM$39,MATCH('Development Costs'!$L96,'S-Curve'!$C$3:$C$39,0),MATCH(DATEDIF('Development Costs'!$K96,'Development Costs'!AU$11,"m")+1,'S-Curve'!$C$3:$AM$3,0)),0))</f>
        <v>0</v>
      </c>
      <c r="AV96" s="99">
        <f ca="1">IF($N96="Equal",IF(AND(AV$11&gt;$K96,EOMONTH($M96,0)&gt;=AV$11),($F96-$O96)/$L96,0),IFERROR(($F96-$O96)*INDEX('S-Curve'!$C$3:$AM$39,MATCH('Development Costs'!$L96,'S-Curve'!$C$3:$C$39,0),MATCH(DATEDIF('Development Costs'!$K96,'Development Costs'!AV$11,"m")+1,'S-Curve'!$C$3:$AM$3,0)),0))</f>
        <v>0</v>
      </c>
      <c r="AW96" s="99">
        <f ca="1">IF($N96="Equal",IF(AND(AW$11&gt;$K96,EOMONTH($M96,0)&gt;=AW$11),($F96-$O96)/$L96,0),IFERROR(($F96-$O96)*INDEX('S-Curve'!$C$3:$AM$39,MATCH('Development Costs'!$L96,'S-Curve'!$C$3:$C$39,0),MATCH(DATEDIF('Development Costs'!$K96,'Development Costs'!AW$11,"m")+1,'S-Curve'!$C$3:$AM$3,0)),0))</f>
        <v>0</v>
      </c>
      <c r="AX96" s="99">
        <f ca="1">IF($N96="Equal",IF(AND(AX$11&gt;$K96,EOMONTH($M96,0)&gt;=AX$11),($F96-$O96)/$L96,0),IFERROR(($F96-$O96)*INDEX('S-Curve'!$C$3:$AM$39,MATCH('Development Costs'!$L96,'S-Curve'!$C$3:$C$39,0),MATCH(DATEDIF('Development Costs'!$K96,'Development Costs'!AX$11,"m")+1,'S-Curve'!$C$3:$AM$3,0)),0))</f>
        <v>0</v>
      </c>
      <c r="AY96" s="99">
        <f ca="1">IF($N96="Equal",IF(AND(AY$11&gt;$K96,EOMONTH($M96,0)&gt;=AY$11),($F96-$O96)/$L96,0),IFERROR(($F96-$O96)*INDEX('S-Curve'!$C$3:$AM$39,MATCH('Development Costs'!$L96,'S-Curve'!$C$3:$C$39,0),MATCH(DATEDIF('Development Costs'!$K96,'Development Costs'!AY$11,"m")+1,'S-Curve'!$C$3:$AM$3,0)),0))</f>
        <v>0</v>
      </c>
      <c r="AZ96" s="99">
        <f ca="1">IF($N96="Equal",IF(AND(AZ$11&gt;$K96,EOMONTH($M96,0)&gt;=AZ$11),($F96-$O96)/$L96,0),IFERROR(($F96-$O96)*INDEX('S-Curve'!$C$3:$AM$39,MATCH('Development Costs'!$L96,'S-Curve'!$C$3:$C$39,0),MATCH(DATEDIF('Development Costs'!$K96,'Development Costs'!AZ$11,"m")+1,'S-Curve'!$C$3:$AM$3,0)),0))</f>
        <v>0</v>
      </c>
      <c r="BA96" s="99">
        <f ca="1">IF($N96="Equal",IF(AND(BA$11&gt;$K96,EOMONTH($M96,0)&gt;=BA$11),($F96-$O96)/$L96,0),IFERROR(($F96-$O96)*INDEX('S-Curve'!$C$3:$AM$39,MATCH('Development Costs'!$L96,'S-Curve'!$C$3:$C$39,0),MATCH(DATEDIF('Development Costs'!$K96,'Development Costs'!BA$11,"m")+1,'S-Curve'!$C$3:$AM$3,0)),0))</f>
        <v>0</v>
      </c>
      <c r="BB96" s="99">
        <f ca="1">IF($N96="Equal",IF(AND(BB$11&gt;$K96,EOMONTH($M96,0)&gt;=BB$11),($F96-$O96)/$L96,0),IFERROR(($F96-$O96)*INDEX('S-Curve'!$C$3:$AM$39,MATCH('Development Costs'!$L96,'S-Curve'!$C$3:$C$39,0),MATCH(DATEDIF('Development Costs'!$K96,'Development Costs'!BB$11,"m")+1,'S-Curve'!$C$3:$AM$3,0)),0))</f>
        <v>0</v>
      </c>
      <c r="BC96" s="99">
        <f ca="1">IF($N96="Equal",IF(AND(BC$11&gt;$K96,EOMONTH($M96,0)&gt;=BC$11),($F96-$O96)/$L96,0),IFERROR(($F96-$O96)*INDEX('S-Curve'!$C$3:$AM$39,MATCH('Development Costs'!$L96,'S-Curve'!$C$3:$C$39,0),MATCH(DATEDIF('Development Costs'!$K96,'Development Costs'!BC$11,"m")+1,'S-Curve'!$C$3:$AM$3,0)),0))</f>
        <v>0</v>
      </c>
      <c r="BD96" s="99">
        <f ca="1">IF($N96="Equal",IF(AND(BD$11&gt;$K96,EOMONTH($M96,0)&gt;=BD$11),($F96-$O96)/$L96,0),IFERROR(($F96-$O96)*INDEX('S-Curve'!$C$3:$AM$39,MATCH('Development Costs'!$L96,'S-Curve'!$C$3:$C$39,0),MATCH(DATEDIF('Development Costs'!$K96,'Development Costs'!BD$11,"m")+1,'S-Curve'!$C$3:$AM$3,0)),0))</f>
        <v>0</v>
      </c>
      <c r="BE96" s="99">
        <f ca="1">IF($N96="Equal",IF(AND(BE$11&gt;$K96,EOMONTH($M96,0)&gt;=BE$11),($F96-$O96)/$L96,0),IFERROR(($F96-$O96)*INDEX('S-Curve'!$C$3:$AM$39,MATCH('Development Costs'!$L96,'S-Curve'!$C$3:$C$39,0),MATCH(DATEDIF('Development Costs'!$K96,'Development Costs'!BE$11,"m")+1,'S-Curve'!$C$3:$AM$3,0)),0))</f>
        <v>0</v>
      </c>
      <c r="BF96" s="99">
        <f ca="1">IF($N96="Equal",IF(AND(BF$11&gt;$K96,EOMONTH($M96,0)&gt;=BF$11),($F96-$O96)/$L96,0),IFERROR(($F96-$O96)*INDEX('S-Curve'!$C$3:$AM$39,MATCH('Development Costs'!$L96,'S-Curve'!$C$3:$C$39,0),MATCH(DATEDIF('Development Costs'!$K96,'Development Costs'!BF$11,"m")+1,'S-Curve'!$C$3:$AM$3,0)),0))</f>
        <v>0</v>
      </c>
      <c r="BG96" s="99">
        <f ca="1">IF($N96="Equal",IF(AND(BG$11&gt;$K96,EOMONTH($M96,0)&gt;=BG$11),($F96-$O96)/$L96,0),IFERROR(($F96-$O96)*INDEX('S-Curve'!$C$3:$AM$39,MATCH('Development Costs'!$L96,'S-Curve'!$C$3:$C$39,0),MATCH(DATEDIF('Development Costs'!$K96,'Development Costs'!BG$11,"m")+1,'S-Curve'!$C$3:$AM$3,0)),0))</f>
        <v>0</v>
      </c>
      <c r="BH96" s="99">
        <f ca="1">IF($N96="Equal",IF(AND(BH$11&gt;$K96,EOMONTH($M96,0)&gt;=BH$11),($F96-$O96)/$L96,0),IFERROR(($F96-$O96)*INDEX('S-Curve'!$C$3:$AM$39,MATCH('Development Costs'!$L96,'S-Curve'!$C$3:$C$39,0),MATCH(DATEDIF('Development Costs'!$K96,'Development Costs'!BH$11,"m")+1,'S-Curve'!$C$3:$AM$3,0)),0))</f>
        <v>0</v>
      </c>
      <c r="BI96" s="99">
        <f ca="1">IF($N96="Equal",IF(AND(BI$11&gt;$K96,EOMONTH($M96,0)&gt;=BI$11),($F96-$O96)/$L96,0),IFERROR(($F96-$O96)*INDEX('S-Curve'!$C$3:$AM$39,MATCH('Development Costs'!$L96,'S-Curve'!$C$3:$C$39,0),MATCH(DATEDIF('Development Costs'!$K96,'Development Costs'!BI$11,"m")+1,'S-Curve'!$C$3:$AM$3,0)),0))</f>
        <v>0</v>
      </c>
      <c r="BJ96" s="99">
        <f ca="1">IF($N96="Equal",IF(AND(BJ$11&gt;$K96,EOMONTH($M96,0)&gt;=BJ$11),($F96-$O96)/$L96,0),IFERROR(($F96-$O96)*INDEX('S-Curve'!$C$3:$AM$39,MATCH('Development Costs'!$L96,'S-Curve'!$C$3:$C$39,0),MATCH(DATEDIF('Development Costs'!$K96,'Development Costs'!BJ$11,"m")+1,'S-Curve'!$C$3:$AM$3,0)),0))</f>
        <v>0</v>
      </c>
      <c r="BK96" s="99">
        <f ca="1">IF($N96="Equal",IF(AND(BK$11&gt;$K96,EOMONTH($M96,0)&gt;=BK$11),($F96-$O96)/$L96,0),IFERROR(($F96-$O96)*INDEX('S-Curve'!$C$3:$AM$39,MATCH('Development Costs'!$L96,'S-Curve'!$C$3:$C$39,0),MATCH(DATEDIF('Development Costs'!$K96,'Development Costs'!BK$11,"m")+1,'S-Curve'!$C$3:$AM$3,0)),0))</f>
        <v>0</v>
      </c>
      <c r="BL96" s="99">
        <f ca="1">IF($N96="Equal",IF(AND(BL$11&gt;$K96,EOMONTH($M96,0)&gt;=BL$11),($F96-$O96)/$L96,0),IFERROR(($F96-$O96)*INDEX('S-Curve'!$C$3:$AM$39,MATCH('Development Costs'!$L96,'S-Curve'!$C$3:$C$39,0),MATCH(DATEDIF('Development Costs'!$K96,'Development Costs'!BL$11,"m")+1,'S-Curve'!$C$3:$AM$3,0)),0))</f>
        <v>0</v>
      </c>
      <c r="BM96" s="99">
        <f ca="1">IF($N96="Equal",IF(AND(BM$11&gt;$K96,EOMONTH($M96,0)&gt;=BM$11),($F96-$O96)/$L96,0),IFERROR(($F96-$O96)*INDEX('S-Curve'!$C$3:$AM$39,MATCH('Development Costs'!$L96,'S-Curve'!$C$3:$C$39,0),MATCH(DATEDIF('Development Costs'!$K96,'Development Costs'!BM$11,"m")+1,'S-Curve'!$C$3:$AM$3,0)),0))</f>
        <v>0</v>
      </c>
      <c r="BN96" s="99">
        <f ca="1">IF($N96="Equal",IF(AND(BN$11&gt;$K96,EOMONTH($M96,0)&gt;=BN$11),($F96-$O96)/$L96,0),IFERROR(($F96-$O96)*INDEX('S-Curve'!$C$3:$AM$39,MATCH('Development Costs'!$L96,'S-Curve'!$C$3:$C$39,0),MATCH(DATEDIF('Development Costs'!$K96,'Development Costs'!BN$11,"m")+1,'S-Curve'!$C$3:$AM$3,0)),0))</f>
        <v>0</v>
      </c>
      <c r="BO96" s="99">
        <f ca="1">IF($N96="Equal",IF(AND(BO$11&gt;$K96,EOMONTH($M96,0)&gt;=BO$11),($F96-$O96)/$L96,0),IFERROR(($F96-$O96)*INDEX('S-Curve'!$C$3:$AM$39,MATCH('Development Costs'!$L96,'S-Curve'!$C$3:$C$39,0),MATCH(DATEDIF('Development Costs'!$K96,'Development Costs'!BO$11,"m")+1,'S-Curve'!$C$3:$AM$3,0)),0))</f>
        <v>0</v>
      </c>
      <c r="BP96" s="99">
        <f ca="1">IF($N96="Equal",IF(AND(BP$11&gt;$K96,EOMONTH($M96,0)&gt;=BP$11),($F96-$O96)/$L96,0),IFERROR(($F96-$O96)*INDEX('S-Curve'!$C$3:$AM$39,MATCH('Development Costs'!$L96,'S-Curve'!$C$3:$C$39,0),MATCH(DATEDIF('Development Costs'!$K96,'Development Costs'!BP$11,"m")+1,'S-Curve'!$C$3:$AM$3,0)),0))</f>
        <v>0</v>
      </c>
      <c r="BQ96" s="99">
        <f ca="1">IF($N96="Equal",IF(AND(BQ$11&gt;$K96,EOMONTH($M96,0)&gt;=BQ$11),($F96-$O96)/$L96,0),IFERROR(($F96-$O96)*INDEX('S-Curve'!$C$3:$AM$39,MATCH('Development Costs'!$L96,'S-Curve'!$C$3:$C$39,0),MATCH(DATEDIF('Development Costs'!$K96,'Development Costs'!BQ$11,"m")+1,'S-Curve'!$C$3:$AM$3,0)),0))</f>
        <v>0</v>
      </c>
      <c r="BR96" s="99">
        <f ca="1">IF($N96="Equal",IF(AND(BR$11&gt;$K96,EOMONTH($M96,0)&gt;=BR$11),($F96-$O96)/$L96,0),IFERROR(($F96-$O96)*INDEX('S-Curve'!$C$3:$AM$39,MATCH('Development Costs'!$L96,'S-Curve'!$C$3:$C$39,0),MATCH(DATEDIF('Development Costs'!$K96,'Development Costs'!BR$11,"m")+1,'S-Curve'!$C$3:$AM$3,0)),0))</f>
        <v>0</v>
      </c>
      <c r="BS96" s="99">
        <f ca="1">IF($N96="Equal",IF(AND(BS$11&gt;$K96,EOMONTH($M96,0)&gt;=BS$11),($F96-$O96)/$L96,0),IFERROR(($F96-$O96)*INDEX('S-Curve'!$C$3:$AM$39,MATCH('Development Costs'!$L96,'S-Curve'!$C$3:$C$39,0),MATCH(DATEDIF('Development Costs'!$K96,'Development Costs'!BS$11,"m")+1,'S-Curve'!$C$3:$AM$3,0)),0))</f>
        <v>0</v>
      </c>
      <c r="BT96" s="99">
        <f ca="1">IF($N96="Equal",IF(AND(BT$11&gt;$K96,EOMONTH($M96,0)&gt;=BT$11),($F96-$O96)/$L96,0),IFERROR(($F96-$O96)*INDEX('S-Curve'!$C$3:$AM$39,MATCH('Development Costs'!$L96,'S-Curve'!$C$3:$C$39,0),MATCH(DATEDIF('Development Costs'!$K96,'Development Costs'!BT$11,"m")+1,'S-Curve'!$C$3:$AM$3,0)),0))</f>
        <v>0</v>
      </c>
      <c r="BU96" s="99">
        <f ca="1">IF($N96="Equal",IF(AND(BU$11&gt;$K96,EOMONTH($M96,0)&gt;=BU$11),($F96-$O96)/$L96,0),IFERROR(($F96-$O96)*INDEX('S-Curve'!$C$3:$AM$39,MATCH('Development Costs'!$L96,'S-Curve'!$C$3:$C$39,0),MATCH(DATEDIF('Development Costs'!$K96,'Development Costs'!BU$11,"m")+1,'S-Curve'!$C$3:$AM$3,0)),0))</f>
        <v>0</v>
      </c>
      <c r="BV96" s="99">
        <f ca="1">IF($N96="Equal",IF(AND(BV$11&gt;$K96,EOMONTH($M96,0)&gt;=BV$11),($F96-$O96)/$L96,0),IFERROR(($F96-$O96)*INDEX('S-Curve'!$C$3:$AM$39,MATCH('Development Costs'!$L96,'S-Curve'!$C$3:$C$39,0),MATCH(DATEDIF('Development Costs'!$K96,'Development Costs'!BV$11,"m")+1,'S-Curve'!$C$3:$AM$3,0)),0))</f>
        <v>0</v>
      </c>
      <c r="BW96" s="99">
        <f ca="1">IF($N96="Equal",IF(AND(BW$11&gt;$K96,EOMONTH($M96,0)&gt;=BW$11),($F96-$O96)/$L96,0),IFERROR(($F96-$O96)*INDEX('S-Curve'!$C$3:$AM$39,MATCH('Development Costs'!$L96,'S-Curve'!$C$3:$C$39,0),MATCH(DATEDIF('Development Costs'!$K96,'Development Costs'!BW$11,"m")+1,'S-Curve'!$C$3:$AM$3,0)),0))</f>
        <v>0</v>
      </c>
      <c r="BX96" s="99">
        <f ca="1">IF($N96="Equal",IF(AND(BX$11&gt;$K96,EOMONTH($M96,0)&gt;=BX$11),($F96-$O96)/$L96,0),IFERROR(($F96-$O96)*INDEX('S-Curve'!$C$3:$AM$39,MATCH('Development Costs'!$L96,'S-Curve'!$C$3:$C$39,0),MATCH(DATEDIF('Development Costs'!$K96,'Development Costs'!BX$11,"m")+1,'S-Curve'!$C$3:$AM$3,0)),0))</f>
        <v>0</v>
      </c>
      <c r="BY96" s="99">
        <f ca="1">IF($N96="Equal",IF(AND(BY$11&gt;$K96,EOMONTH($M96,0)&gt;=BY$11),($F96-$O96)/$L96,0),IFERROR(($F96-$O96)*INDEX('S-Curve'!$C$3:$AM$39,MATCH('Development Costs'!$L96,'S-Curve'!$C$3:$C$39,0),MATCH(DATEDIF('Development Costs'!$K96,'Development Costs'!BY$11,"m")+1,'S-Curve'!$C$3:$AM$3,0)),0))</f>
        <v>0</v>
      </c>
      <c r="BZ96" s="99">
        <f ca="1">IF($N96="Equal",IF(AND(BZ$11&gt;$K96,EOMONTH($M96,0)&gt;=BZ$11),($F96-$O96)/$L96,0),IFERROR(($F96-$O96)*INDEX('S-Curve'!$C$3:$AM$39,MATCH('Development Costs'!$L96,'S-Curve'!$C$3:$C$39,0),MATCH(DATEDIF('Development Costs'!$K96,'Development Costs'!BZ$11,"m")+1,'S-Curve'!$C$3:$AM$3,0)),0))</f>
        <v>0</v>
      </c>
      <c r="CA96" s="99">
        <f ca="1">IF($N96="Equal",IF(AND(CA$11&gt;$K96,EOMONTH($M96,0)&gt;=CA$11),($F96-$O96)/$L96,0),IFERROR(($F96-$O96)*INDEX('S-Curve'!$C$3:$AM$39,MATCH('Development Costs'!$L96,'S-Curve'!$C$3:$C$39,0),MATCH(DATEDIF('Development Costs'!$K96,'Development Costs'!CA$11,"m")+1,'S-Curve'!$C$3:$AM$3,0)),0))</f>
        <v>0</v>
      </c>
      <c r="CB96" s="99">
        <f ca="1">IF($N96="Equal",IF(AND(CB$11&gt;$K96,EOMONTH($M96,0)&gt;=CB$11),($F96-$O96)/$L96,0),IFERROR(($F96-$O96)*INDEX('S-Curve'!$C$3:$AM$39,MATCH('Development Costs'!$L96,'S-Curve'!$C$3:$C$39,0),MATCH(DATEDIF('Development Costs'!$K96,'Development Costs'!CB$11,"m")+1,'S-Curve'!$C$3:$AM$3,0)),0))</f>
        <v>0</v>
      </c>
      <c r="CC96" s="99">
        <f ca="1">IF($N96="Equal",IF(AND(CC$11&gt;$K96,EOMONTH($M96,0)&gt;=CC$11),($F96-$O96)/$L96,0),IFERROR(($F96-$O96)*INDEX('S-Curve'!$C$3:$AM$39,MATCH('Development Costs'!$L96,'S-Curve'!$C$3:$C$39,0),MATCH(DATEDIF('Development Costs'!$K96,'Development Costs'!CC$11,"m")+1,'S-Curve'!$C$3:$AM$3,0)),0))</f>
        <v>0</v>
      </c>
      <c r="CD96" s="99">
        <f ca="1">IF($N96="Equal",IF(AND(CD$11&gt;$K96,EOMONTH($M96,0)&gt;=CD$11),($F96-$O96)/$L96,0),IFERROR(($F96-$O96)*INDEX('S-Curve'!$C$3:$AM$39,MATCH('Development Costs'!$L96,'S-Curve'!$C$3:$C$39,0),MATCH(DATEDIF('Development Costs'!$K96,'Development Costs'!CD$11,"m")+1,'S-Curve'!$C$3:$AM$3,0)),0))</f>
        <v>0</v>
      </c>
      <c r="CE96" s="99">
        <f ca="1">IF($N96="Equal",IF(AND(CE$11&gt;$K96,EOMONTH($M96,0)&gt;=CE$11),($F96-$O96)/$L96,0),IFERROR(($F96-$O96)*INDEX('S-Curve'!$C$3:$AM$39,MATCH('Development Costs'!$L96,'S-Curve'!$C$3:$C$39,0),MATCH(DATEDIF('Development Costs'!$K96,'Development Costs'!CE$11,"m")+1,'S-Curve'!$C$3:$AM$3,0)),0))</f>
        <v>0</v>
      </c>
      <c r="CF96" s="99">
        <f ca="1">IF($N96="Equal",IF(AND(CF$11&gt;$K96,EOMONTH($M96,0)&gt;=CF$11),($F96-$O96)/$L96,0),IFERROR(($F96-$O96)*INDEX('S-Curve'!$C$3:$AM$39,MATCH('Development Costs'!$L96,'S-Curve'!$C$3:$C$39,0),MATCH(DATEDIF('Development Costs'!$K96,'Development Costs'!CF$11,"m")+1,'S-Curve'!$C$3:$AM$3,0)),0))</f>
        <v>0</v>
      </c>
      <c r="CG96" s="99">
        <f ca="1">IF($N96="Equal",IF(AND(CG$11&gt;$K96,EOMONTH($M96,0)&gt;=CG$11),($F96-$O96)/$L96,0),IFERROR(($F96-$O96)*INDEX('S-Curve'!$C$3:$AM$39,MATCH('Development Costs'!$L96,'S-Curve'!$C$3:$C$39,0),MATCH(DATEDIF('Development Costs'!$K96,'Development Costs'!CG$11,"m")+1,'S-Curve'!$C$3:$AM$3,0)),0))</f>
        <v>0</v>
      </c>
      <c r="CH96" s="99">
        <f ca="1">IF($N96="Equal",IF(AND(CH$11&gt;$K96,EOMONTH($M96,0)&gt;=CH$11),($F96-$O96)/$L96,0),IFERROR(($F96-$O96)*INDEX('S-Curve'!$C$3:$AM$39,MATCH('Development Costs'!$L96,'S-Curve'!$C$3:$C$39,0),MATCH(DATEDIF('Development Costs'!$K96,'Development Costs'!CH$11,"m")+1,'S-Curve'!$C$3:$AM$3,0)),0))</f>
        <v>0</v>
      </c>
      <c r="CI96" s="99">
        <f ca="1">IF($N96="Equal",IF(AND(CI$11&gt;$K96,EOMONTH($M96,0)&gt;=CI$11),($F96-$O96)/$L96,0),IFERROR(($F96-$O96)*INDEX('S-Curve'!$C$3:$AM$39,MATCH('Development Costs'!$L96,'S-Curve'!$C$3:$C$39,0),MATCH(DATEDIF('Development Costs'!$K96,'Development Costs'!CI$11,"m")+1,'S-Curve'!$C$3:$AM$3,0)),0))</f>
        <v>0</v>
      </c>
      <c r="CJ96" s="99">
        <f ca="1">IF($N96="Equal",IF(AND(CJ$11&gt;$K96,EOMONTH($M96,0)&gt;=CJ$11),($F96-$O96)/$L96,0),IFERROR(($F96-$O96)*INDEX('S-Curve'!$C$3:$AM$39,MATCH('Development Costs'!$L96,'S-Curve'!$C$3:$C$39,0),MATCH(DATEDIF('Development Costs'!$K96,'Development Costs'!CJ$11,"m")+1,'S-Curve'!$C$3:$AM$3,0)),0))</f>
        <v>0</v>
      </c>
      <c r="CK96" s="99">
        <f ca="1">IF($N96="Equal",IF(AND(CK$11&gt;$K96,EOMONTH($M96,0)&gt;=CK$11),($F96-$O96)/$L96,0),IFERROR(($F96-$O96)*INDEX('S-Curve'!$C$3:$AM$39,MATCH('Development Costs'!$L96,'S-Curve'!$C$3:$C$39,0),MATCH(DATEDIF('Development Costs'!$K96,'Development Costs'!CK$11,"m")+1,'S-Curve'!$C$3:$AM$3,0)),0))</f>
        <v>0</v>
      </c>
      <c r="CL96" s="99">
        <f ca="1">IF($N96="Equal",IF(AND(CL$11&gt;$K96,EOMONTH($M96,0)&gt;=CL$11),($F96-$O96)/$L96,0),IFERROR(($F96-$O96)*INDEX('S-Curve'!$C$3:$AM$39,MATCH('Development Costs'!$L96,'S-Curve'!$C$3:$C$39,0),MATCH(DATEDIF('Development Costs'!$K96,'Development Costs'!CL$11,"m")+1,'S-Curve'!$C$3:$AM$3,0)),0))</f>
        <v>0</v>
      </c>
      <c r="CM96" s="99">
        <f ca="1">IF($N96="Equal",IF(AND(CM$11&gt;$K96,EOMONTH($M96,0)&gt;=CM$11),($F96-$O96)/$L96,0),IFERROR(($F96-$O96)*INDEX('S-Curve'!$C$3:$AM$39,MATCH('Development Costs'!$L96,'S-Curve'!$C$3:$C$39,0),MATCH(DATEDIF('Development Costs'!$K96,'Development Costs'!CM$11,"m")+1,'S-Curve'!$C$3:$AM$3,0)),0))</f>
        <v>0</v>
      </c>
      <c r="CN96" s="99">
        <f ca="1">IF($N96="Equal",IF(AND(CN$11&gt;$K96,EOMONTH($M96,0)&gt;=CN$11),($F96-$O96)/$L96,0),IFERROR(($F96-$O96)*INDEX('S-Curve'!$C$3:$AM$39,MATCH('Development Costs'!$L96,'S-Curve'!$C$3:$C$39,0),MATCH(DATEDIF('Development Costs'!$K96,'Development Costs'!CN$11,"m")+1,'S-Curve'!$C$3:$AM$3,0)),0))</f>
        <v>0</v>
      </c>
      <c r="CO96" s="99">
        <f ca="1">IF($N96="Equal",IF(AND(CO$11&gt;$K96,EOMONTH($M96,0)&gt;=CO$11),($F96-$O96)/$L96,0),IFERROR(($F96-$O96)*INDEX('S-Curve'!$C$3:$AM$39,MATCH('Development Costs'!$L96,'S-Curve'!$C$3:$C$39,0),MATCH(DATEDIF('Development Costs'!$K96,'Development Costs'!CO$11,"m")+1,'S-Curve'!$C$3:$AM$3,0)),0))</f>
        <v>0</v>
      </c>
      <c r="CP96" s="99">
        <f ca="1">IF($N96="Equal",IF(AND(CP$11&gt;$K96,EOMONTH($M96,0)&gt;=CP$11),($F96-$O96)/$L96,0),IFERROR(($F96-$O96)*INDEX('S-Curve'!$C$3:$AM$39,MATCH('Development Costs'!$L96,'S-Curve'!$C$3:$C$39,0),MATCH(DATEDIF('Development Costs'!$K96,'Development Costs'!CP$11,"m")+1,'S-Curve'!$C$3:$AM$3,0)),0))</f>
        <v>0</v>
      </c>
      <c r="CQ96" s="99">
        <f ca="1">IF($N96="Equal",IF(AND(CQ$11&gt;$K96,EOMONTH($M96,0)&gt;=CQ$11),($F96-$O96)/$L96,0),IFERROR(($F96-$O96)*INDEX('S-Curve'!$C$3:$AM$39,MATCH('Development Costs'!$L96,'S-Curve'!$C$3:$C$39,0),MATCH(DATEDIF('Development Costs'!$K96,'Development Costs'!CQ$11,"m")+1,'S-Curve'!$C$3:$AM$3,0)),0))</f>
        <v>0</v>
      </c>
      <c r="CR96" s="99">
        <f ca="1">IF($N96="Equal",IF(AND(CR$11&gt;$K96,EOMONTH($M96,0)&gt;=CR$11),($F96-$O96)/$L96,0),IFERROR(($F96-$O96)*INDEX('S-Curve'!$C$3:$AM$39,MATCH('Development Costs'!$L96,'S-Curve'!$C$3:$C$39,0),MATCH(DATEDIF('Development Costs'!$K96,'Development Costs'!CR$11,"m")+1,'S-Curve'!$C$3:$AM$3,0)),0))</f>
        <v>0</v>
      </c>
      <c r="CS96" s="99">
        <f ca="1">IF($N96="Equal",IF(AND(CS$11&gt;$K96,EOMONTH($M96,0)&gt;=CS$11),($F96-$O96)/$L96,0),IFERROR(($F96-$O96)*INDEX('S-Curve'!$C$3:$AM$39,MATCH('Development Costs'!$L96,'S-Curve'!$C$3:$C$39,0),MATCH(DATEDIF('Development Costs'!$K96,'Development Costs'!CS$11,"m")+1,'S-Curve'!$C$3:$AM$3,0)),0))</f>
        <v>0</v>
      </c>
      <c r="CT96" s="99">
        <f ca="1">IF($N96="Equal",IF(AND(CT$11&gt;$K96,EOMONTH($M96,0)&gt;=CT$11),($F96-$O96)/$L96,0),IFERROR(($F96-$O96)*INDEX('S-Curve'!$C$3:$AM$39,MATCH('Development Costs'!$L96,'S-Curve'!$C$3:$C$39,0),MATCH(DATEDIF('Development Costs'!$K96,'Development Costs'!CT$11,"m")+1,'S-Curve'!$C$3:$AM$3,0)),0))</f>
        <v>0</v>
      </c>
      <c r="CU96" s="99">
        <f ca="1">IF($N96="Equal",IF(AND(CU$11&gt;$K96,EOMONTH($M96,0)&gt;=CU$11),($F96-$O96)/$L96,0),IFERROR(($F96-$O96)*INDEX('S-Curve'!$C$3:$AM$39,MATCH('Development Costs'!$L96,'S-Curve'!$C$3:$C$39,0),MATCH(DATEDIF('Development Costs'!$K96,'Development Costs'!CU$11,"m")+1,'S-Curve'!$C$3:$AM$3,0)),0))</f>
        <v>0</v>
      </c>
      <c r="CV96" s="99">
        <f ca="1">IF($N96="Equal",IF(AND(CV$11&gt;$K96,EOMONTH($M96,0)&gt;=CV$11),($F96-$O96)/$L96,0),IFERROR(($F96-$O96)*INDEX('S-Curve'!$C$3:$AM$39,MATCH('Development Costs'!$L96,'S-Curve'!$C$3:$C$39,0),MATCH(DATEDIF('Development Costs'!$K96,'Development Costs'!CV$11,"m")+1,'S-Curve'!$C$3:$AM$3,0)),0))</f>
        <v>0</v>
      </c>
      <c r="CW96" s="99">
        <f ca="1">IF($N96="Equal",IF(AND(CW$11&gt;$K96,EOMONTH($M96,0)&gt;=CW$11),($F96-$O96)/$L96,0),IFERROR(($F96-$O96)*INDEX('S-Curve'!$C$3:$AM$39,MATCH('Development Costs'!$L96,'S-Curve'!$C$3:$C$39,0),MATCH(DATEDIF('Development Costs'!$K96,'Development Costs'!CW$11,"m")+1,'S-Curve'!$C$3:$AM$3,0)),0))</f>
        <v>0</v>
      </c>
      <c r="CX96" s="99">
        <f ca="1">IF($N96="Equal",IF(AND(CX$11&gt;$K96,EOMONTH($M96,0)&gt;=CX$11),($F96-$O96)/$L96,0),IFERROR(($F96-$O96)*INDEX('S-Curve'!$C$3:$AM$39,MATCH('Development Costs'!$L96,'S-Curve'!$C$3:$C$39,0),MATCH(DATEDIF('Development Costs'!$K96,'Development Costs'!CX$11,"m")+1,'S-Curve'!$C$3:$AM$3,0)),0))</f>
        <v>0</v>
      </c>
      <c r="CY96" s="99">
        <f ca="1">IF($N96="Equal",IF(AND(CY$11&gt;$K96,EOMONTH($M96,0)&gt;=CY$11),($F96-$O96)/$L96,0),IFERROR(($F96-$O96)*INDEX('S-Curve'!$C$3:$AM$39,MATCH('Development Costs'!$L96,'S-Curve'!$C$3:$C$39,0),MATCH(DATEDIF('Development Costs'!$K96,'Development Costs'!CY$11,"m")+1,'S-Curve'!$C$3:$AM$3,0)),0))</f>
        <v>0</v>
      </c>
      <c r="CZ96" s="99">
        <f ca="1">IF($N96="Equal",IF(AND(CZ$11&gt;$K96,EOMONTH($M96,0)&gt;=CZ$11),($F96-$O96)/$L96,0),IFERROR(($F96-$O96)*INDEX('S-Curve'!$C$3:$AM$39,MATCH('Development Costs'!$L96,'S-Curve'!$C$3:$C$39,0),MATCH(DATEDIF('Development Costs'!$K96,'Development Costs'!CZ$11,"m")+1,'S-Curve'!$C$3:$AM$3,0)),0))</f>
        <v>0</v>
      </c>
      <c r="DA96" s="99">
        <f ca="1">IF($N96="Equal",IF(AND(DA$11&gt;$K96,EOMONTH($M96,0)&gt;=DA$11),($F96-$O96)/$L96,0),IFERROR(($F96-$O96)*INDEX('S-Curve'!$C$3:$AM$39,MATCH('Development Costs'!$L96,'S-Curve'!$C$3:$C$39,0),MATCH(DATEDIF('Development Costs'!$K96,'Development Costs'!DA$11,"m")+1,'S-Curve'!$C$3:$AM$3,0)),0))</f>
        <v>0</v>
      </c>
      <c r="DB96" s="99">
        <f ca="1">IF($N96="Equal",IF(AND(DB$11&gt;$K96,EOMONTH($M96,0)&gt;=DB$11),($F96-$O96)/$L96,0),IFERROR(($F96-$O96)*INDEX('S-Curve'!$C$3:$AM$39,MATCH('Development Costs'!$L96,'S-Curve'!$C$3:$C$39,0),MATCH(DATEDIF('Development Costs'!$K96,'Development Costs'!DB$11,"m")+1,'S-Curve'!$C$3:$AM$3,0)),0))</f>
        <v>0</v>
      </c>
      <c r="DC96" s="99">
        <f ca="1">IF($N96="Equal",IF(AND(DC$11&gt;$K96,EOMONTH($M96,0)&gt;=DC$11),($F96-$O96)/$L96,0),IFERROR(($F96-$O96)*INDEX('S-Curve'!$C$3:$AM$39,MATCH('Development Costs'!$L96,'S-Curve'!$C$3:$C$39,0),MATCH(DATEDIF('Development Costs'!$K96,'Development Costs'!DC$11,"m")+1,'S-Curve'!$C$3:$AM$3,0)),0))</f>
        <v>0</v>
      </c>
      <c r="DD96" s="99">
        <f ca="1">IF($N96="Equal",IF(AND(DD$11&gt;$K96,EOMONTH($M96,0)&gt;=DD$11),($F96-$O96)/$L96,0),IFERROR(($F96-$O96)*INDEX('S-Curve'!$C$3:$AM$39,MATCH('Development Costs'!$L96,'S-Curve'!$C$3:$C$39,0),MATCH(DATEDIF('Development Costs'!$K96,'Development Costs'!DD$11,"m")+1,'S-Curve'!$C$3:$AM$3,0)),0))</f>
        <v>0</v>
      </c>
      <c r="DE96" s="99">
        <f ca="1">IF($N96="Equal",IF(AND(DE$11&gt;$K96,EOMONTH($M96,0)&gt;=DE$11),($F96-$O96)/$L96,0),IFERROR(($F96-$O96)*INDEX('S-Curve'!$C$3:$AM$39,MATCH('Development Costs'!$L96,'S-Curve'!$C$3:$C$39,0),MATCH(DATEDIF('Development Costs'!$K96,'Development Costs'!DE$11,"m")+1,'S-Curve'!$C$3:$AM$3,0)),0))</f>
        <v>0</v>
      </c>
      <c r="DF96" s="99">
        <f ca="1">IF($N96="Equal",IF(AND(DF$11&gt;$K96,EOMONTH($M96,0)&gt;=DF$11),($F96-$O96)/$L96,0),IFERROR(($F96-$O96)*INDEX('S-Curve'!$C$3:$AM$39,MATCH('Development Costs'!$L96,'S-Curve'!$C$3:$C$39,0),MATCH(DATEDIF('Development Costs'!$K96,'Development Costs'!DF$11,"m")+1,'S-Curve'!$C$3:$AM$3,0)),0))</f>
        <v>0</v>
      </c>
      <c r="DG96" s="99">
        <f ca="1">IF($N96="Equal",IF(AND(DG$11&gt;$K96,EOMONTH($M96,0)&gt;=DG$11),($F96-$O96)/$L96,0),IFERROR(($F96-$O96)*INDEX('S-Curve'!$C$3:$AM$39,MATCH('Development Costs'!$L96,'S-Curve'!$C$3:$C$39,0),MATCH(DATEDIF('Development Costs'!$K96,'Development Costs'!DG$11,"m")+1,'S-Curve'!$C$3:$AM$3,0)),0))</f>
        <v>0</v>
      </c>
      <c r="DH96" s="99">
        <f ca="1">IF($N96="Equal",IF(AND(DH$11&gt;$K96,EOMONTH($M96,0)&gt;=DH$11),($F96-$O96)/$L96,0),IFERROR(($F96-$O96)*INDEX('S-Curve'!$C$3:$AM$39,MATCH('Development Costs'!$L96,'S-Curve'!$C$3:$C$39,0),MATCH(DATEDIF('Development Costs'!$K96,'Development Costs'!DH$11,"m")+1,'S-Curve'!$C$3:$AM$3,0)),0))</f>
        <v>0</v>
      </c>
      <c r="DI96" s="99">
        <f ca="1">IF($N96="Equal",IF(AND(DI$11&gt;$K96,EOMONTH($M96,0)&gt;=DI$11),($F96-$O96)/$L96,0),IFERROR(($F96-$O96)*INDEX('S-Curve'!$C$3:$AM$39,MATCH('Development Costs'!$L96,'S-Curve'!$C$3:$C$39,0),MATCH(DATEDIF('Development Costs'!$K96,'Development Costs'!DI$11,"m")+1,'S-Curve'!$C$3:$AM$3,0)),0))</f>
        <v>0</v>
      </c>
      <c r="DJ96" s="99">
        <f ca="1">IF($N96="Equal",IF(AND(DJ$11&gt;$K96,EOMONTH($M96,0)&gt;=DJ$11),($F96-$O96)/$L96,0),IFERROR(($F96-$O96)*INDEX('S-Curve'!$C$3:$AM$39,MATCH('Development Costs'!$L96,'S-Curve'!$C$3:$C$39,0),MATCH(DATEDIF('Development Costs'!$K96,'Development Costs'!DJ$11,"m")+1,'S-Curve'!$C$3:$AM$3,0)),0))</f>
        <v>0</v>
      </c>
      <c r="DK96" s="99">
        <f ca="1">IF($N96="Equal",IF(AND(DK$11&gt;$K96,EOMONTH($M96,0)&gt;=DK$11),($F96-$O96)/$L96,0),IFERROR(($F96-$O96)*INDEX('S-Curve'!$C$3:$AM$39,MATCH('Development Costs'!$L96,'S-Curve'!$C$3:$C$39,0),MATCH(DATEDIF('Development Costs'!$K96,'Development Costs'!DK$11,"m")+1,'S-Curve'!$C$3:$AM$3,0)),0))</f>
        <v>0</v>
      </c>
      <c r="DL96" s="99">
        <f ca="1">IF($N96="Equal",IF(AND(DL$11&gt;$K96,EOMONTH($M96,0)&gt;=DL$11),($F96-$O96)/$L96,0),IFERROR(($F96-$O96)*INDEX('S-Curve'!$C$3:$AM$39,MATCH('Development Costs'!$L96,'S-Curve'!$C$3:$C$39,0),MATCH(DATEDIF('Development Costs'!$K96,'Development Costs'!DL$11,"m")+1,'S-Curve'!$C$3:$AM$3,0)),0))</f>
        <v>0</v>
      </c>
      <c r="DM96" s="99">
        <f ca="1">IF($N96="Equal",IF(AND(DM$11&gt;$K96,EOMONTH($M96,0)&gt;=DM$11),($F96-$O96)/$L96,0),IFERROR(($F96-$O96)*INDEX('S-Curve'!$C$3:$AM$39,MATCH('Development Costs'!$L96,'S-Curve'!$C$3:$C$39,0),MATCH(DATEDIF('Development Costs'!$K96,'Development Costs'!DM$11,"m")+1,'S-Curve'!$C$3:$AM$3,0)),0))</f>
        <v>0</v>
      </c>
      <c r="DN96" s="99">
        <f ca="1">IF($N96="Equal",IF(AND(DN$11&gt;$K96,EOMONTH($M96,0)&gt;=DN$11),($F96-$O96)/$L96,0),IFERROR(($F96-$O96)*INDEX('S-Curve'!$C$3:$AM$39,MATCH('Development Costs'!$L96,'S-Curve'!$C$3:$C$39,0),MATCH(DATEDIF('Development Costs'!$K96,'Development Costs'!DN$11,"m")+1,'S-Curve'!$C$3:$AM$3,0)),0))</f>
        <v>0</v>
      </c>
      <c r="DO96" s="99">
        <f ca="1">IF($N96="Equal",IF(AND(DO$11&gt;$K96,EOMONTH($M96,0)&gt;=DO$11),($F96-$O96)/$L96,0),IFERROR(($F96-$O96)*INDEX('S-Curve'!$C$3:$AM$39,MATCH('Development Costs'!$L96,'S-Curve'!$C$3:$C$39,0),MATCH(DATEDIF('Development Costs'!$K96,'Development Costs'!DO$11,"m")+1,'S-Curve'!$C$3:$AM$3,0)),0))</f>
        <v>0</v>
      </c>
      <c r="DP96" s="99">
        <f ca="1">IF($N96="Equal",IF(AND(DP$11&gt;$K96,EOMONTH($M96,0)&gt;=DP$11),($F96-$O96)/$L96,0),IFERROR(($F96-$O96)*INDEX('S-Curve'!$C$3:$AM$39,MATCH('Development Costs'!$L96,'S-Curve'!$C$3:$C$39,0),MATCH(DATEDIF('Development Costs'!$K96,'Development Costs'!DP$11,"m")+1,'S-Curve'!$C$3:$AM$3,0)),0))</f>
        <v>0</v>
      </c>
      <c r="DQ96" s="99">
        <f ca="1">IF($N96="Equal",IF(AND(DQ$11&gt;$K96,EOMONTH($M96,0)&gt;=DQ$11),($F96-$O96)/$L96,0),IFERROR(($F96-$O96)*INDEX('S-Curve'!$C$3:$AM$39,MATCH('Development Costs'!$L96,'S-Curve'!$C$3:$C$39,0),MATCH(DATEDIF('Development Costs'!$K96,'Development Costs'!DQ$11,"m")+1,'S-Curve'!$C$3:$AM$3,0)),0))</f>
        <v>0</v>
      </c>
      <c r="DR96" s="99">
        <f ca="1">IF($N96="Equal",IF(AND(DR$11&gt;$K96,EOMONTH($M96,0)&gt;=DR$11),($F96-$O96)/$L96,0),IFERROR(($F96-$O96)*INDEX('S-Curve'!$C$3:$AM$39,MATCH('Development Costs'!$L96,'S-Curve'!$C$3:$C$39,0),MATCH(DATEDIF('Development Costs'!$K96,'Development Costs'!DR$11,"m")+1,'S-Curve'!$C$3:$AM$3,0)),0))</f>
        <v>0</v>
      </c>
      <c r="DS96" s="99">
        <f ca="1">IF($N96="Equal",IF(AND(DS$11&gt;$K96,EOMONTH($M96,0)&gt;=DS$11),($F96-$O96)/$L96,0),IFERROR(($F96-$O96)*INDEX('S-Curve'!$C$3:$AM$39,MATCH('Development Costs'!$L96,'S-Curve'!$C$3:$C$39,0),MATCH(DATEDIF('Development Costs'!$K96,'Development Costs'!DS$11,"m")+1,'S-Curve'!$C$3:$AM$3,0)),0))</f>
        <v>0</v>
      </c>
      <c r="DT96" s="99">
        <f ca="1">IF($N96="Equal",IF(AND(DT$11&gt;$K96,EOMONTH($M96,0)&gt;=DT$11),($F96-$O96)/$L96,0),IFERROR(($F96-$O96)*INDEX('S-Curve'!$C$3:$AM$39,MATCH('Development Costs'!$L96,'S-Curve'!$C$3:$C$39,0),MATCH(DATEDIF('Development Costs'!$K96,'Development Costs'!DT$11,"m")+1,'S-Curve'!$C$3:$AM$3,0)),0))</f>
        <v>0</v>
      </c>
      <c r="DU96" s="99">
        <f ca="1">IF($N96="Equal",IF(AND(DU$11&gt;$K96,EOMONTH($M96,0)&gt;=DU$11),($F96-$O96)/$L96,0),IFERROR(($F96-$O96)*INDEX('S-Curve'!$C$3:$AM$39,MATCH('Development Costs'!$L96,'S-Curve'!$C$3:$C$39,0),MATCH(DATEDIF('Development Costs'!$K96,'Development Costs'!DU$11,"m")+1,'S-Curve'!$C$3:$AM$3,0)),0))</f>
        <v>0</v>
      </c>
      <c r="DV96" s="99">
        <f ca="1">IF($N96="Equal",IF(AND(DV$11&gt;$K96,EOMONTH($M96,0)&gt;=DV$11),($F96-$O96)/$L96,0),IFERROR(($F96-$O96)*INDEX('S-Curve'!$C$3:$AM$39,MATCH('Development Costs'!$L96,'S-Curve'!$C$3:$C$39,0),MATCH(DATEDIF('Development Costs'!$K96,'Development Costs'!DV$11,"m")+1,'S-Curve'!$C$3:$AM$3,0)),0))</f>
        <v>0</v>
      </c>
      <c r="DW96" s="99">
        <f ca="1">IF($N96="Equal",IF(AND(DW$11&gt;$K96,EOMONTH($M96,0)&gt;=DW$11),($F96-$O96)/$L96,0),IFERROR(($F96-$O96)*INDEX('S-Curve'!$C$3:$AM$39,MATCH('Development Costs'!$L96,'S-Curve'!$C$3:$C$39,0),MATCH(DATEDIF('Development Costs'!$K96,'Development Costs'!DW$11,"m")+1,'S-Curve'!$C$3:$AM$3,0)),0))</f>
        <v>0</v>
      </c>
      <c r="DX96" s="99">
        <f ca="1">IF($N96="Equal",IF(AND(DX$11&gt;$K96,EOMONTH($M96,0)&gt;=DX$11),($F96-$O96)/$L96,0),IFERROR(($F96-$O96)*INDEX('S-Curve'!$C$3:$AM$39,MATCH('Development Costs'!$L96,'S-Curve'!$C$3:$C$39,0),MATCH(DATEDIF('Development Costs'!$K96,'Development Costs'!DX$11,"m")+1,'S-Curve'!$C$3:$AM$3,0)),0))</f>
        <v>0</v>
      </c>
      <c r="DY96" s="99">
        <f ca="1">IF($N96="Equal",IF(AND(DY$11&gt;$K96,EOMONTH($M96,0)&gt;=DY$11),($F96-$O96)/$L96,0),IFERROR(($F96-$O96)*INDEX('S-Curve'!$C$3:$AM$39,MATCH('Development Costs'!$L96,'S-Curve'!$C$3:$C$39,0),MATCH(DATEDIF('Development Costs'!$K96,'Development Costs'!DY$11,"m")+1,'S-Curve'!$C$3:$AM$3,0)),0))</f>
        <v>0</v>
      </c>
      <c r="DZ96" s="99">
        <f ca="1">IF($N96="Equal",IF(AND(DZ$11&gt;$K96,EOMONTH($M96,0)&gt;=DZ$11),($F96-$O96)/$L96,0),IFERROR(($F96-$O96)*INDEX('S-Curve'!$C$3:$AM$39,MATCH('Development Costs'!$L96,'S-Curve'!$C$3:$C$39,0),MATCH(DATEDIF('Development Costs'!$K96,'Development Costs'!DZ$11,"m")+1,'S-Curve'!$C$3:$AM$3,0)),0))</f>
        <v>0</v>
      </c>
      <c r="EA96" s="99">
        <f ca="1">IF($N96="Equal",IF(AND(EA$11&gt;$K96,EOMONTH($M96,0)&gt;=EA$11),($F96-$O96)/$L96,0),IFERROR(($F96-$O96)*INDEX('S-Curve'!$C$3:$AM$39,MATCH('Development Costs'!$L96,'S-Curve'!$C$3:$C$39,0),MATCH(DATEDIF('Development Costs'!$K96,'Development Costs'!EA$11,"m")+1,'S-Curve'!$C$3:$AM$3,0)),0))</f>
        <v>0</v>
      </c>
      <c r="EB96" s="99">
        <f ca="1">IF($N96="Equal",IF(AND(EB$11&gt;$K96,EOMONTH($M96,0)&gt;=EB$11),($F96-$O96)/$L96,0),IFERROR(($F96-$O96)*INDEX('S-Curve'!$C$3:$AM$39,MATCH('Development Costs'!$L96,'S-Curve'!$C$3:$C$39,0),MATCH(DATEDIF('Development Costs'!$K96,'Development Costs'!EB$11,"m")+1,'S-Curve'!$C$3:$AM$3,0)),0))</f>
        <v>0</v>
      </c>
      <c r="EC96" s="99">
        <f ca="1">IF($N96="Equal",IF(AND(EC$11&gt;$K96,EOMONTH($M96,0)&gt;=EC$11),($F96-$O96)/$L96,0),IFERROR(($F96-$O96)*INDEX('S-Curve'!$C$3:$AM$39,MATCH('Development Costs'!$L96,'S-Curve'!$C$3:$C$39,0),MATCH(DATEDIF('Development Costs'!$K96,'Development Costs'!EC$11,"m")+1,'S-Curve'!$C$3:$AM$3,0)),0))</f>
        <v>0</v>
      </c>
      <c r="ED96" s="99">
        <f ca="1">IF($N96="Equal",IF(AND(ED$11&gt;$K96,EOMONTH($M96,0)&gt;=ED$11),($F96-$O96)/$L96,0),IFERROR(($F96-$O96)*INDEX('S-Curve'!$C$3:$AM$39,MATCH('Development Costs'!$L96,'S-Curve'!$C$3:$C$39,0),MATCH(DATEDIF('Development Costs'!$K96,'Development Costs'!ED$11,"m")+1,'S-Curve'!$C$3:$AM$3,0)),0))</f>
        <v>0</v>
      </c>
      <c r="EE96" s="99">
        <f ca="1">IF($N96="Equal",IF(AND(EE$11&gt;$K96,EOMONTH($M96,0)&gt;=EE$11),($F96-$O96)/$L96,0),IFERROR(($F96-$O96)*INDEX('S-Curve'!$C$3:$AM$39,MATCH('Development Costs'!$L96,'S-Curve'!$C$3:$C$39,0),MATCH(DATEDIF('Development Costs'!$K96,'Development Costs'!EE$11,"m")+1,'S-Curve'!$C$3:$AM$3,0)),0))</f>
        <v>0</v>
      </c>
      <c r="EF96" s="99">
        <f ca="1">IF($N96="Equal",IF(AND(EF$11&gt;$K96,EOMONTH($M96,0)&gt;=EF$11),($F96-$O96)/$L96,0),IFERROR(($F96-$O96)*INDEX('S-Curve'!$C$3:$AM$39,MATCH('Development Costs'!$L96,'S-Curve'!$C$3:$C$39,0),MATCH(DATEDIF('Development Costs'!$K96,'Development Costs'!EF$11,"m")+1,'S-Curve'!$C$3:$AM$3,0)),0))</f>
        <v>0</v>
      </c>
      <c r="EG96" s="99">
        <f ca="1">IF(EC96="Equal",IF(AND(EG$11&gt;$K96,EOMONTH($M96,0)&gt;=EG$11),($F96-$O96)/$L96,0),IFERROR(($F96-$O96)*INDEX('S-Curve'!$C$3:$AM$39,MATCH('Development Costs'!$L96,'S-Curve'!$C$3:$C$39,0),MATCH(DATEDIF('Development Costs'!$K96,'Development Costs'!EG$11,"m")+1,'S-Curve'!$C$3:$AM$3,0)),0))</f>
        <v>0</v>
      </c>
    </row>
    <row r="97" spans="2:137">
      <c r="B97" s="5" t="s">
        <v>389</v>
      </c>
      <c r="F97" s="18">
        <f ca="1">SUM('Monthly Cash Flow'!D201:DT201)</f>
        <v>5355294.6100615906</v>
      </c>
      <c r="G97" s="105">
        <f t="shared" ca="1" si="48"/>
        <v>22.599231162273348</v>
      </c>
      <c r="H97" s="99">
        <f ca="1">F97/Assumptions!$D$60</f>
        <v>28947.538432765356</v>
      </c>
      <c r="I97" s="32">
        <f t="shared" ca="1" si="49"/>
        <v>5.6124293629810945E-2</v>
      </c>
      <c r="O97" s="99">
        <v>0</v>
      </c>
      <c r="P97" s="1" t="str">
        <f ca="1">IF(SUM(Q97:EG97)&lt;&gt;F97,"X","")</f>
        <v/>
      </c>
      <c r="Q97" s="99">
        <v>0</v>
      </c>
      <c r="R97" s="99">
        <f ca="1">'Monthly Cash Flow'!E201</f>
        <v>0</v>
      </c>
      <c r="S97" s="99">
        <f ca="1">'Monthly Cash Flow'!F201</f>
        <v>0</v>
      </c>
      <c r="T97" s="99">
        <f ca="1">'Monthly Cash Flow'!G201</f>
        <v>0</v>
      </c>
      <c r="U97" s="99">
        <f ca="1">'Monthly Cash Flow'!H201</f>
        <v>0</v>
      </c>
      <c r="V97" s="99">
        <f ca="1">'Monthly Cash Flow'!I201</f>
        <v>0</v>
      </c>
      <c r="W97" s="99">
        <f ca="1">'Monthly Cash Flow'!J201</f>
        <v>0</v>
      </c>
      <c r="X97" s="99">
        <f ca="1">'Monthly Cash Flow'!K201</f>
        <v>0</v>
      </c>
      <c r="Y97" s="99">
        <f ca="1">'Monthly Cash Flow'!L201</f>
        <v>0</v>
      </c>
      <c r="Z97" s="99">
        <f ca="1">'Monthly Cash Flow'!M201</f>
        <v>0</v>
      </c>
      <c r="AA97" s="99">
        <f ca="1">'Monthly Cash Flow'!N201</f>
        <v>0</v>
      </c>
      <c r="AB97" s="99">
        <f ca="1">'Monthly Cash Flow'!O201</f>
        <v>10577.231139276562</v>
      </c>
      <c r="AC97" s="99">
        <f ca="1">'Monthly Cash Flow'!P201</f>
        <v>35111.869996322566</v>
      </c>
      <c r="AD97" s="99">
        <f ca="1">'Monthly Cash Flow'!Q201</f>
        <v>63373.077913449124</v>
      </c>
      <c r="AE97" s="99">
        <f ca="1">'Monthly Cash Flow'!R201</f>
        <v>92340.044162601771</v>
      </c>
      <c r="AF97" s="99">
        <f ca="1">'Monthly Cash Flow'!S201</f>
        <v>118872.2709382726</v>
      </c>
      <c r="AG97" s="99">
        <f ca="1">'Monthly Cash Flow'!T201</f>
        <v>142534.05262242944</v>
      </c>
      <c r="AH97" s="99">
        <f ca="1">'Monthly Cash Flow'!U201</f>
        <v>166552.09523664374</v>
      </c>
      <c r="AI97" s="99">
        <f ca="1">'Monthly Cash Flow'!V201</f>
        <v>187821.45664726483</v>
      </c>
      <c r="AJ97" s="99">
        <f ca="1">'Monthly Cash Flow'!W201</f>
        <v>209168.09406955942</v>
      </c>
      <c r="AK97" s="99">
        <f ca="1">'Monthly Cash Flow'!X201</f>
        <v>223815.91458746741</v>
      </c>
      <c r="AL97" s="99">
        <f ca="1">'Monthly Cash Flow'!Y201</f>
        <v>238504.48676638093</v>
      </c>
      <c r="AM97" s="99">
        <f ca="1">'Monthly Cash Flow'!Z201</f>
        <v>249327.47190640785</v>
      </c>
      <c r="AN97" s="99">
        <f ca="1">'Monthly Cash Flow'!AA201</f>
        <v>288483.78242129809</v>
      </c>
      <c r="AO97" s="99">
        <f ca="1">'Monthly Cash Flow'!AB201</f>
        <v>293892.2814642351</v>
      </c>
      <c r="AP97" s="99">
        <f ca="1">'Monthly Cash Flow'!AC201</f>
        <v>298210.05080482911</v>
      </c>
      <c r="AQ97" s="99">
        <f ca="1">'Monthly Cash Flow'!AD201</f>
        <v>301550.70125929185</v>
      </c>
      <c r="AR97" s="99">
        <f ca="1">'Monthly Cash Flow'!AE201</f>
        <v>304613.65791723906</v>
      </c>
      <c r="AS97" s="99">
        <f ca="1">'Monthly Cash Flow'!AF201</f>
        <v>307410.64818385174</v>
      </c>
      <c r="AT97" s="99">
        <f ca="1">'Monthly Cash Flow'!AG201</f>
        <v>309939.219654224</v>
      </c>
      <c r="AU97" s="99">
        <f ca="1">'Monthly Cash Flow'!AH201</f>
        <v>312724.07350161689</v>
      </c>
      <c r="AV97" s="99">
        <f ca="1">'Monthly Cash Flow'!AI201</f>
        <v>312375.49302080466</v>
      </c>
      <c r="AW97" s="99">
        <f ca="1">'Monthly Cash Flow'!AJ201</f>
        <v>258175.77896260301</v>
      </c>
      <c r="AX97" s="99">
        <f ca="1">'Monthly Cash Flow'!AK201</f>
        <v>213451.60914453893</v>
      </c>
      <c r="AY97" s="99">
        <f ca="1">'Monthly Cash Flow'!AL201</f>
        <v>170681.48721230571</v>
      </c>
      <c r="AZ97" s="99">
        <f ca="1">'Monthly Cash Flow'!AM201</f>
        <v>126022.68112071464</v>
      </c>
      <c r="BA97" s="99">
        <f ca="1">'Monthly Cash Flow'!AN201</f>
        <v>79905.318298828788</v>
      </c>
      <c r="BB97" s="99">
        <f ca="1">'Monthly Cash Flow'!AO201</f>
        <v>39859.761109132727</v>
      </c>
      <c r="BC97" s="99">
        <f ca="1">'Monthly Cash Flow'!AP201</f>
        <v>0</v>
      </c>
      <c r="BD97" s="99">
        <f ca="1">'Monthly Cash Flow'!AQ201</f>
        <v>0</v>
      </c>
      <c r="BE97" s="99">
        <f ca="1">'Monthly Cash Flow'!AR201</f>
        <v>0</v>
      </c>
      <c r="BF97" s="99">
        <f ca="1">'Monthly Cash Flow'!AS201</f>
        <v>0</v>
      </c>
      <c r="BG97" s="99">
        <f ca="1">'Monthly Cash Flow'!AT201</f>
        <v>0</v>
      </c>
      <c r="BH97" s="99">
        <f ca="1">'Monthly Cash Flow'!AU201</f>
        <v>0</v>
      </c>
      <c r="BI97" s="99">
        <f ca="1">'Monthly Cash Flow'!AV201</f>
        <v>0</v>
      </c>
      <c r="BJ97" s="99">
        <f ca="1">'Monthly Cash Flow'!AW201</f>
        <v>0</v>
      </c>
      <c r="BK97" s="99">
        <f ca="1">'Monthly Cash Flow'!AX201</f>
        <v>0</v>
      </c>
      <c r="BL97" s="99">
        <f ca="1">'Monthly Cash Flow'!AY201</f>
        <v>0</v>
      </c>
      <c r="BM97" s="99">
        <f ca="1">'Monthly Cash Flow'!AZ201</f>
        <v>0</v>
      </c>
      <c r="BN97" s="99">
        <f ca="1">'Monthly Cash Flow'!BA201</f>
        <v>0</v>
      </c>
      <c r="BO97" s="99">
        <f ca="1">'Monthly Cash Flow'!BB201</f>
        <v>0</v>
      </c>
      <c r="BP97" s="99">
        <f ca="1">'Monthly Cash Flow'!BC201</f>
        <v>0</v>
      </c>
      <c r="BQ97" s="99">
        <f ca="1">'Monthly Cash Flow'!BD201</f>
        <v>0</v>
      </c>
      <c r="BR97" s="99">
        <f ca="1">'Monthly Cash Flow'!BE201</f>
        <v>0</v>
      </c>
      <c r="BS97" s="99">
        <f ca="1">'Monthly Cash Flow'!BF201</f>
        <v>0</v>
      </c>
      <c r="BT97" s="99">
        <f ca="1">'Monthly Cash Flow'!BG201</f>
        <v>0</v>
      </c>
      <c r="BU97" s="99">
        <f ca="1">'Monthly Cash Flow'!BH201</f>
        <v>0</v>
      </c>
      <c r="BV97" s="99">
        <f ca="1">'Monthly Cash Flow'!BI201</f>
        <v>0</v>
      </c>
      <c r="BW97" s="99">
        <f ca="1">'Monthly Cash Flow'!BJ201</f>
        <v>0</v>
      </c>
      <c r="BX97" s="99">
        <f ca="1">'Monthly Cash Flow'!BK201</f>
        <v>0</v>
      </c>
      <c r="BY97" s="99">
        <f ca="1">'Monthly Cash Flow'!BL201</f>
        <v>0</v>
      </c>
      <c r="BZ97" s="99">
        <f>'Monthly Cash Flow'!BM201</f>
        <v>0</v>
      </c>
      <c r="CA97" s="99">
        <f>'Monthly Cash Flow'!BN201</f>
        <v>0</v>
      </c>
      <c r="CB97" s="99">
        <f>'Monthly Cash Flow'!BO201</f>
        <v>0</v>
      </c>
      <c r="CC97" s="99">
        <f>'Monthly Cash Flow'!BP201</f>
        <v>0</v>
      </c>
      <c r="CD97" s="99">
        <f>'Monthly Cash Flow'!BQ201</f>
        <v>0</v>
      </c>
      <c r="CE97" s="99">
        <f>'Monthly Cash Flow'!BR201</f>
        <v>0</v>
      </c>
      <c r="CF97" s="99">
        <f>'Monthly Cash Flow'!BS201</f>
        <v>0</v>
      </c>
      <c r="CG97" s="99">
        <f>'Monthly Cash Flow'!BT201</f>
        <v>0</v>
      </c>
      <c r="CH97" s="99">
        <f>'Monthly Cash Flow'!BU201</f>
        <v>0</v>
      </c>
      <c r="CI97" s="99">
        <f>'Monthly Cash Flow'!BV201</f>
        <v>0</v>
      </c>
      <c r="CJ97" s="99">
        <f>'Monthly Cash Flow'!BW201</f>
        <v>0</v>
      </c>
      <c r="CK97" s="99">
        <f>'Monthly Cash Flow'!BX201</f>
        <v>0</v>
      </c>
      <c r="CL97" s="99">
        <f>'Monthly Cash Flow'!BY201</f>
        <v>0</v>
      </c>
      <c r="CM97" s="99">
        <f>'Monthly Cash Flow'!BZ201</f>
        <v>0</v>
      </c>
      <c r="CN97" s="99">
        <f>'Monthly Cash Flow'!CA201</f>
        <v>0</v>
      </c>
      <c r="CO97" s="99">
        <f>'Monthly Cash Flow'!CB201</f>
        <v>0</v>
      </c>
      <c r="CP97" s="99">
        <f>'Monthly Cash Flow'!CC201</f>
        <v>0</v>
      </c>
      <c r="CQ97" s="99">
        <f>'Monthly Cash Flow'!CD201</f>
        <v>0</v>
      </c>
      <c r="CR97" s="99">
        <f>'Monthly Cash Flow'!CE201</f>
        <v>0</v>
      </c>
      <c r="CS97" s="99">
        <f>'Monthly Cash Flow'!CF201</f>
        <v>0</v>
      </c>
      <c r="CT97" s="99">
        <f>'Monthly Cash Flow'!CG201</f>
        <v>0</v>
      </c>
      <c r="CU97" s="99">
        <f>'Monthly Cash Flow'!CH201</f>
        <v>0</v>
      </c>
      <c r="CV97" s="99">
        <f>'Monthly Cash Flow'!CI201</f>
        <v>0</v>
      </c>
      <c r="CW97" s="99">
        <f>'Monthly Cash Flow'!CJ201</f>
        <v>0</v>
      </c>
      <c r="CX97" s="99">
        <f>'Monthly Cash Flow'!CK201</f>
        <v>0</v>
      </c>
      <c r="CY97" s="99">
        <f>'Monthly Cash Flow'!CL201</f>
        <v>0</v>
      </c>
      <c r="CZ97" s="99">
        <f>'Monthly Cash Flow'!CM201</f>
        <v>0</v>
      </c>
      <c r="DA97" s="99">
        <f>'Monthly Cash Flow'!CN201</f>
        <v>0</v>
      </c>
      <c r="DB97" s="99">
        <f>'Monthly Cash Flow'!CO201</f>
        <v>0</v>
      </c>
      <c r="DC97" s="99">
        <f>'Monthly Cash Flow'!CP201</f>
        <v>0</v>
      </c>
      <c r="DD97" s="99">
        <f>'Monthly Cash Flow'!CQ201</f>
        <v>0</v>
      </c>
      <c r="DE97" s="99">
        <f>'Monthly Cash Flow'!CR201</f>
        <v>0</v>
      </c>
      <c r="DF97" s="99">
        <f>'Monthly Cash Flow'!CS201</f>
        <v>0</v>
      </c>
      <c r="DG97" s="99">
        <f>'Monthly Cash Flow'!CT201</f>
        <v>0</v>
      </c>
      <c r="DH97" s="99">
        <f>'Monthly Cash Flow'!CU201</f>
        <v>0</v>
      </c>
      <c r="DI97" s="99">
        <f>'Monthly Cash Flow'!CV201</f>
        <v>0</v>
      </c>
      <c r="DJ97" s="99">
        <f>'Monthly Cash Flow'!CW201</f>
        <v>0</v>
      </c>
      <c r="DK97" s="99">
        <f>'Monthly Cash Flow'!CX201</f>
        <v>0</v>
      </c>
      <c r="DL97" s="99">
        <f>'Monthly Cash Flow'!CY201</f>
        <v>0</v>
      </c>
      <c r="DM97" s="99">
        <f>'Monthly Cash Flow'!CZ201</f>
        <v>0</v>
      </c>
      <c r="DN97" s="99">
        <f>'Monthly Cash Flow'!DA201</f>
        <v>0</v>
      </c>
      <c r="DO97" s="99">
        <f>'Monthly Cash Flow'!DB201</f>
        <v>0</v>
      </c>
      <c r="DP97" s="99">
        <f>'Monthly Cash Flow'!DC201</f>
        <v>0</v>
      </c>
      <c r="DQ97" s="99">
        <f>'Monthly Cash Flow'!DD201</f>
        <v>0</v>
      </c>
      <c r="DR97" s="99">
        <f>'Monthly Cash Flow'!DE201</f>
        <v>0</v>
      </c>
      <c r="DS97" s="99">
        <f>'Monthly Cash Flow'!DF201</f>
        <v>0</v>
      </c>
      <c r="DT97" s="99">
        <f>'Monthly Cash Flow'!DG201</f>
        <v>0</v>
      </c>
      <c r="DU97" s="99">
        <f>'Monthly Cash Flow'!DH201</f>
        <v>0</v>
      </c>
      <c r="DV97" s="99">
        <f>'Monthly Cash Flow'!DI201</f>
        <v>0</v>
      </c>
      <c r="DW97" s="99">
        <f>'Monthly Cash Flow'!DJ201</f>
        <v>0</v>
      </c>
      <c r="DX97" s="99">
        <f>'Monthly Cash Flow'!DK201</f>
        <v>0</v>
      </c>
      <c r="DY97" s="99">
        <f>'Monthly Cash Flow'!DL201</f>
        <v>0</v>
      </c>
      <c r="DZ97" s="99">
        <f>'Monthly Cash Flow'!DM201</f>
        <v>0</v>
      </c>
      <c r="EA97" s="99">
        <f>'Monthly Cash Flow'!DN201</f>
        <v>0</v>
      </c>
      <c r="EB97" s="99">
        <f>'Monthly Cash Flow'!DO201</f>
        <v>0</v>
      </c>
      <c r="EC97" s="99">
        <f>'Monthly Cash Flow'!DP201</f>
        <v>0</v>
      </c>
      <c r="ED97" s="99">
        <f>'Monthly Cash Flow'!DQ201</f>
        <v>0</v>
      </c>
      <c r="EE97" s="99">
        <f>'Monthly Cash Flow'!DR201</f>
        <v>0</v>
      </c>
      <c r="EF97" s="99">
        <f>'Monthly Cash Flow'!DS201</f>
        <v>0</v>
      </c>
      <c r="EG97" s="99">
        <f>'Monthly Cash Flow'!DT201</f>
        <v>0</v>
      </c>
    </row>
    <row r="98" spans="2:137">
      <c r="B98" s="5" t="s">
        <v>421</v>
      </c>
      <c r="E98" s="69">
        <v>0</v>
      </c>
      <c r="F98" s="18">
        <f ca="1">E98*F97</f>
        <v>0</v>
      </c>
      <c r="G98" s="105">
        <f t="shared" ca="1" si="48"/>
        <v>0</v>
      </c>
      <c r="H98" s="99">
        <f ca="1">F98/Assumptions!$D$60</f>
        <v>0</v>
      </c>
      <c r="I98" s="32">
        <f t="shared" ca="1" si="49"/>
        <v>0</v>
      </c>
      <c r="O98" s="99">
        <v>0</v>
      </c>
      <c r="P98" s="1" t="str">
        <f ca="1">IF(SUM(Q98:EG98)&lt;&gt;F98,"X","")</f>
        <v/>
      </c>
      <c r="Q98" s="99">
        <v>0</v>
      </c>
      <c r="R98" s="99">
        <f ca="1">'Monthly Cash Flow'!E202</f>
        <v>0</v>
      </c>
      <c r="S98" s="99">
        <f ca="1">'Monthly Cash Flow'!F202</f>
        <v>0</v>
      </c>
      <c r="T98" s="99">
        <f ca="1">'Monthly Cash Flow'!G202</f>
        <v>0</v>
      </c>
      <c r="U98" s="99">
        <f ca="1">'Monthly Cash Flow'!H202</f>
        <v>0</v>
      </c>
      <c r="V98" s="99">
        <f ca="1">'Monthly Cash Flow'!I202</f>
        <v>0</v>
      </c>
      <c r="W98" s="99">
        <f ca="1">'Monthly Cash Flow'!J202</f>
        <v>0</v>
      </c>
      <c r="X98" s="99">
        <f ca="1">'Monthly Cash Flow'!K202</f>
        <v>0</v>
      </c>
      <c r="Y98" s="99">
        <f ca="1">'Monthly Cash Flow'!L202</f>
        <v>0</v>
      </c>
      <c r="Z98" s="99">
        <f ca="1">'Monthly Cash Flow'!M202</f>
        <v>0</v>
      </c>
      <c r="AA98" s="99">
        <f ca="1">'Monthly Cash Flow'!N202</f>
        <v>0</v>
      </c>
      <c r="AB98" s="99">
        <f ca="1">'Monthly Cash Flow'!O202</f>
        <v>0</v>
      </c>
      <c r="AC98" s="99">
        <f ca="1">'Monthly Cash Flow'!P202</f>
        <v>0</v>
      </c>
      <c r="AD98" s="99">
        <f ca="1">'Monthly Cash Flow'!Q202</f>
        <v>0</v>
      </c>
      <c r="AE98" s="99">
        <f ca="1">'Monthly Cash Flow'!R202</f>
        <v>0</v>
      </c>
      <c r="AF98" s="99">
        <f ca="1">'Monthly Cash Flow'!S202</f>
        <v>0</v>
      </c>
      <c r="AG98" s="99">
        <f ca="1">'Monthly Cash Flow'!T202</f>
        <v>0</v>
      </c>
      <c r="AH98" s="99">
        <f ca="1">'Monthly Cash Flow'!U202</f>
        <v>0</v>
      </c>
      <c r="AI98" s="99">
        <f ca="1">'Monthly Cash Flow'!V202</f>
        <v>0</v>
      </c>
      <c r="AJ98" s="99">
        <f ca="1">'Monthly Cash Flow'!W202</f>
        <v>0</v>
      </c>
      <c r="AK98" s="99">
        <f ca="1">'Monthly Cash Flow'!X202</f>
        <v>0</v>
      </c>
      <c r="AL98" s="99">
        <f ca="1">'Monthly Cash Flow'!Y202</f>
        <v>0</v>
      </c>
      <c r="AM98" s="99">
        <f ca="1">'Monthly Cash Flow'!Z202</f>
        <v>0</v>
      </c>
      <c r="AN98" s="99">
        <f ca="1">'Monthly Cash Flow'!AA202</f>
        <v>0</v>
      </c>
      <c r="AO98" s="99">
        <f ca="1">'Monthly Cash Flow'!AB202</f>
        <v>0</v>
      </c>
      <c r="AP98" s="99">
        <f ca="1">'Monthly Cash Flow'!AC202</f>
        <v>0</v>
      </c>
      <c r="AQ98" s="99">
        <f ca="1">'Monthly Cash Flow'!AD202</f>
        <v>0</v>
      </c>
      <c r="AR98" s="99">
        <f ca="1">'Monthly Cash Flow'!AE202</f>
        <v>0</v>
      </c>
      <c r="AS98" s="99">
        <f ca="1">'Monthly Cash Flow'!AF202</f>
        <v>0</v>
      </c>
      <c r="AT98" s="99">
        <f ca="1">'Monthly Cash Flow'!AG202</f>
        <v>0</v>
      </c>
      <c r="AU98" s="99">
        <f ca="1">'Monthly Cash Flow'!AH202</f>
        <v>0</v>
      </c>
      <c r="AV98" s="99">
        <f ca="1">'Monthly Cash Flow'!AI202</f>
        <v>0</v>
      </c>
      <c r="AW98" s="99">
        <f ca="1">'Monthly Cash Flow'!AJ202</f>
        <v>0</v>
      </c>
      <c r="AX98" s="99">
        <f ca="1">'Monthly Cash Flow'!AK202</f>
        <v>0</v>
      </c>
      <c r="AY98" s="99">
        <f ca="1">'Monthly Cash Flow'!AL202</f>
        <v>0</v>
      </c>
      <c r="AZ98" s="99">
        <f ca="1">'Monthly Cash Flow'!AM202</f>
        <v>0</v>
      </c>
      <c r="BA98" s="99">
        <f ca="1">'Monthly Cash Flow'!AN202</f>
        <v>0</v>
      </c>
      <c r="BB98" s="99">
        <f ca="1">'Monthly Cash Flow'!AO202</f>
        <v>0</v>
      </c>
      <c r="BC98" s="99">
        <f ca="1">'Monthly Cash Flow'!AP202</f>
        <v>0</v>
      </c>
      <c r="BD98" s="99">
        <f ca="1">'Monthly Cash Flow'!AQ202</f>
        <v>0</v>
      </c>
      <c r="BE98" s="99">
        <f ca="1">'Monthly Cash Flow'!AR202</f>
        <v>0</v>
      </c>
      <c r="BF98" s="99">
        <f ca="1">'Monthly Cash Flow'!AS202</f>
        <v>0</v>
      </c>
      <c r="BG98" s="99">
        <f ca="1">'Monthly Cash Flow'!AT202</f>
        <v>0</v>
      </c>
      <c r="BH98" s="99">
        <f ca="1">'Monthly Cash Flow'!AU202</f>
        <v>0</v>
      </c>
      <c r="BI98" s="99">
        <f ca="1">'Monthly Cash Flow'!AV202</f>
        <v>0</v>
      </c>
      <c r="BJ98" s="99">
        <f ca="1">'Monthly Cash Flow'!AW202</f>
        <v>0</v>
      </c>
      <c r="BK98" s="99">
        <f ca="1">'Monthly Cash Flow'!AX202</f>
        <v>0</v>
      </c>
      <c r="BL98" s="99">
        <f ca="1">'Monthly Cash Flow'!AY202</f>
        <v>0</v>
      </c>
      <c r="BM98" s="99">
        <f ca="1">'Monthly Cash Flow'!AZ202</f>
        <v>0</v>
      </c>
      <c r="BN98" s="99">
        <f ca="1">'Monthly Cash Flow'!BA202</f>
        <v>0</v>
      </c>
      <c r="BO98" s="99">
        <f ca="1">'Monthly Cash Flow'!BB202</f>
        <v>0</v>
      </c>
      <c r="BP98" s="99">
        <f ca="1">'Monthly Cash Flow'!BC202</f>
        <v>0</v>
      </c>
      <c r="BQ98" s="99">
        <f ca="1">'Monthly Cash Flow'!BD202</f>
        <v>0</v>
      </c>
      <c r="BR98" s="99">
        <f ca="1">'Monthly Cash Flow'!BE202</f>
        <v>0</v>
      </c>
      <c r="BS98" s="99">
        <f ca="1">'Monthly Cash Flow'!BF202</f>
        <v>0</v>
      </c>
      <c r="BT98" s="99">
        <f ca="1">'Monthly Cash Flow'!BG202</f>
        <v>0</v>
      </c>
      <c r="BU98" s="99">
        <f ca="1">'Monthly Cash Flow'!BH202</f>
        <v>0</v>
      </c>
      <c r="BV98" s="99">
        <f ca="1">'Monthly Cash Flow'!BI202</f>
        <v>0</v>
      </c>
      <c r="BW98" s="99">
        <f ca="1">'Monthly Cash Flow'!BJ202</f>
        <v>0</v>
      </c>
      <c r="BX98" s="99">
        <f ca="1">'Monthly Cash Flow'!BK202</f>
        <v>0</v>
      </c>
      <c r="BY98" s="99">
        <f ca="1">'Monthly Cash Flow'!BL202</f>
        <v>0</v>
      </c>
      <c r="BZ98" s="99">
        <f ca="1">'Monthly Cash Flow'!BM202</f>
        <v>0</v>
      </c>
      <c r="CA98" s="99">
        <f ca="1">'Monthly Cash Flow'!BN202</f>
        <v>0</v>
      </c>
      <c r="CB98" s="99">
        <f ca="1">'Monthly Cash Flow'!BO202</f>
        <v>0</v>
      </c>
      <c r="CC98" s="99">
        <f ca="1">'Monthly Cash Flow'!BP202</f>
        <v>0</v>
      </c>
      <c r="CD98" s="99">
        <f ca="1">'Monthly Cash Flow'!BQ202</f>
        <v>0</v>
      </c>
      <c r="CE98" s="99">
        <f ca="1">'Monthly Cash Flow'!BR202</f>
        <v>0</v>
      </c>
      <c r="CF98" s="99">
        <f ca="1">'Monthly Cash Flow'!BS202</f>
        <v>0</v>
      </c>
      <c r="CG98" s="99">
        <f ca="1">'Monthly Cash Flow'!BT202</f>
        <v>0</v>
      </c>
      <c r="CH98" s="99">
        <f ca="1">'Monthly Cash Flow'!BU202</f>
        <v>0</v>
      </c>
      <c r="CI98" s="99">
        <f ca="1">'Monthly Cash Flow'!BV202</f>
        <v>0</v>
      </c>
      <c r="CJ98" s="99">
        <f ca="1">'Monthly Cash Flow'!BW202</f>
        <v>0</v>
      </c>
      <c r="CK98" s="99">
        <f ca="1">'Monthly Cash Flow'!BX202</f>
        <v>0</v>
      </c>
      <c r="CL98" s="99">
        <f ca="1">'Monthly Cash Flow'!BY202</f>
        <v>0</v>
      </c>
      <c r="CM98" s="99">
        <f ca="1">'Monthly Cash Flow'!BZ202</f>
        <v>0</v>
      </c>
      <c r="CN98" s="99">
        <f ca="1">'Monthly Cash Flow'!CA202</f>
        <v>0</v>
      </c>
      <c r="CO98" s="99">
        <f ca="1">'Monthly Cash Flow'!CB202</f>
        <v>0</v>
      </c>
      <c r="CP98" s="99">
        <f ca="1">'Monthly Cash Flow'!CC202</f>
        <v>0</v>
      </c>
      <c r="CQ98" s="99">
        <f ca="1">'Monthly Cash Flow'!CD202</f>
        <v>0</v>
      </c>
      <c r="CR98" s="99">
        <f ca="1">'Monthly Cash Flow'!CE202</f>
        <v>0</v>
      </c>
      <c r="CS98" s="99">
        <f ca="1">'Monthly Cash Flow'!CF202</f>
        <v>0</v>
      </c>
      <c r="CT98" s="99">
        <f ca="1">'Monthly Cash Flow'!CG202</f>
        <v>0</v>
      </c>
      <c r="CU98" s="99">
        <f ca="1">'Monthly Cash Flow'!CH202</f>
        <v>0</v>
      </c>
      <c r="CV98" s="99">
        <f ca="1">'Monthly Cash Flow'!CI202</f>
        <v>0</v>
      </c>
      <c r="CW98" s="99">
        <f ca="1">'Monthly Cash Flow'!CJ202</f>
        <v>0</v>
      </c>
      <c r="CX98" s="99">
        <f ca="1">'Monthly Cash Flow'!CK202</f>
        <v>0</v>
      </c>
      <c r="CY98" s="99">
        <f ca="1">'Monthly Cash Flow'!CL202</f>
        <v>0</v>
      </c>
      <c r="CZ98" s="99">
        <f ca="1">'Monthly Cash Flow'!CM202</f>
        <v>0</v>
      </c>
      <c r="DA98" s="99">
        <f ca="1">'Monthly Cash Flow'!CN202</f>
        <v>0</v>
      </c>
      <c r="DB98" s="99">
        <f ca="1">'Monthly Cash Flow'!CO202</f>
        <v>0</v>
      </c>
      <c r="DC98" s="99">
        <f ca="1">'Monthly Cash Flow'!CP202</f>
        <v>0</v>
      </c>
      <c r="DD98" s="99">
        <f ca="1">'Monthly Cash Flow'!CQ202</f>
        <v>0</v>
      </c>
      <c r="DE98" s="99">
        <f ca="1">'Monthly Cash Flow'!CR202</f>
        <v>0</v>
      </c>
      <c r="DF98" s="99">
        <f ca="1">'Monthly Cash Flow'!CS202</f>
        <v>0</v>
      </c>
      <c r="DG98" s="99">
        <f ca="1">'Monthly Cash Flow'!CT202</f>
        <v>0</v>
      </c>
      <c r="DH98" s="99">
        <f ca="1">'Monthly Cash Flow'!CU202</f>
        <v>0</v>
      </c>
      <c r="DI98" s="99">
        <f ca="1">'Monthly Cash Flow'!CV202</f>
        <v>0</v>
      </c>
      <c r="DJ98" s="99">
        <f ca="1">'Monthly Cash Flow'!CW202</f>
        <v>0</v>
      </c>
      <c r="DK98" s="99">
        <f ca="1">'Monthly Cash Flow'!CX202</f>
        <v>0</v>
      </c>
      <c r="DL98" s="99">
        <f ca="1">'Monthly Cash Flow'!CY202</f>
        <v>0</v>
      </c>
      <c r="DM98" s="99">
        <f ca="1">'Monthly Cash Flow'!CZ202</f>
        <v>0</v>
      </c>
      <c r="DN98" s="99">
        <f ca="1">'Monthly Cash Flow'!DA202</f>
        <v>0</v>
      </c>
      <c r="DO98" s="99">
        <f ca="1">'Monthly Cash Flow'!DB202</f>
        <v>0</v>
      </c>
      <c r="DP98" s="99">
        <f ca="1">'Monthly Cash Flow'!DC202</f>
        <v>0</v>
      </c>
      <c r="DQ98" s="99">
        <f ca="1">'Monthly Cash Flow'!DD202</f>
        <v>0</v>
      </c>
      <c r="DR98" s="99">
        <f ca="1">'Monthly Cash Flow'!DE202</f>
        <v>0</v>
      </c>
      <c r="DS98" s="99">
        <f ca="1">'Monthly Cash Flow'!DF202</f>
        <v>0</v>
      </c>
      <c r="DT98" s="99">
        <f ca="1">'Monthly Cash Flow'!DG202</f>
        <v>0</v>
      </c>
      <c r="DU98" s="99">
        <f ca="1">'Monthly Cash Flow'!DH202</f>
        <v>0</v>
      </c>
      <c r="DV98" s="99">
        <f ca="1">'Monthly Cash Flow'!DI202</f>
        <v>0</v>
      </c>
      <c r="DW98" s="99">
        <f ca="1">'Monthly Cash Flow'!DJ202</f>
        <v>0</v>
      </c>
      <c r="DX98" s="99">
        <f ca="1">'Monthly Cash Flow'!DK202</f>
        <v>0</v>
      </c>
      <c r="DY98" s="99">
        <f ca="1">'Monthly Cash Flow'!DL202</f>
        <v>0</v>
      </c>
      <c r="DZ98" s="99">
        <f ca="1">'Monthly Cash Flow'!DM202</f>
        <v>0</v>
      </c>
      <c r="EA98" s="99">
        <f ca="1">'Monthly Cash Flow'!DN202</f>
        <v>0</v>
      </c>
      <c r="EB98" s="99">
        <f ca="1">'Monthly Cash Flow'!DO202</f>
        <v>0</v>
      </c>
      <c r="EC98" s="99">
        <f ca="1">'Monthly Cash Flow'!DP202</f>
        <v>0</v>
      </c>
      <c r="ED98" s="99">
        <f ca="1">'Monthly Cash Flow'!DQ202</f>
        <v>0</v>
      </c>
      <c r="EE98" s="99">
        <f ca="1">'Monthly Cash Flow'!DR202</f>
        <v>0</v>
      </c>
      <c r="EF98" s="99">
        <f ca="1">'Monthly Cash Flow'!DS202</f>
        <v>0</v>
      </c>
      <c r="EG98" s="99">
        <f ca="1">'Monthly Cash Flow'!DT202</f>
        <v>0</v>
      </c>
    </row>
    <row r="99" spans="2:137">
      <c r="B99" s="5" t="s">
        <v>566</v>
      </c>
      <c r="F99" s="18">
        <f ca="1">SUM('Monthly Cash Flow'!D195:DT195)</f>
        <v>2878546.2935025687</v>
      </c>
      <c r="G99" s="105">
        <f t="shared" ref="G99" ca="1" si="52">F99/$E$8</f>
        <v>12.147405107451506</v>
      </c>
      <c r="H99" s="99">
        <f ca="1">F99/Assumptions!$D$60</f>
        <v>15559.70969460848</v>
      </c>
      <c r="I99" s="32">
        <f t="shared" ca="1" si="49"/>
        <v>3.0167598454809208E-2</v>
      </c>
      <c r="O99" s="99">
        <v>0</v>
      </c>
      <c r="P99" s="1" t="str">
        <f t="shared" ref="P99" ca="1" si="53">IF(SUM(Q99:EG99)&lt;&gt;F99,"X","")</f>
        <v/>
      </c>
      <c r="Q99" s="99">
        <v>0</v>
      </c>
      <c r="R99" s="99">
        <f ca="1">'Monthly Cash Flow'!D195</f>
        <v>0</v>
      </c>
      <c r="S99" s="99">
        <f ca="1">'Monthly Cash Flow'!E195</f>
        <v>6779.7805542118904</v>
      </c>
      <c r="T99" s="99">
        <f ca="1">'Monthly Cash Flow'!F195</f>
        <v>13886.741752193946</v>
      </c>
      <c r="U99" s="99">
        <f ca="1">'Monthly Cash Flow'!G195</f>
        <v>20908.44276427299</v>
      </c>
      <c r="V99" s="99">
        <f ca="1">'Monthly Cash Flow'!H195</f>
        <v>28043.781756508837</v>
      </c>
      <c r="W99" s="99">
        <f ca="1">'Monthly Cash Flow'!I195</f>
        <v>41172.87599738175</v>
      </c>
      <c r="X99" s="99">
        <f ca="1">'Monthly Cash Flow'!J195</f>
        <v>54423.911693719929</v>
      </c>
      <c r="Y99" s="99">
        <f ca="1">'Monthly Cash Flow'!K195</f>
        <v>67772.276438613728</v>
      </c>
      <c r="Z99" s="99">
        <f ca="1">'Monthly Cash Flow'!L195</f>
        <v>87235.845054162128</v>
      </c>
      <c r="AA99" s="99">
        <f ca="1">'Monthly Cash Flow'!M195</f>
        <v>112821.24223007528</v>
      </c>
      <c r="AB99" s="99">
        <f ca="1">'Monthly Cash Flow'!N195</f>
        <v>150527.99724287874</v>
      </c>
      <c r="AC99" s="99">
        <f ca="1">'Monthly Cash Flow'!O195</f>
        <v>175092.90494202918</v>
      </c>
      <c r="AD99" s="99">
        <f ca="1">'Monthly Cash Flow'!P195</f>
        <v>175410.966531388</v>
      </c>
      <c r="AE99" s="99">
        <f ca="1">'Monthly Cash Flow'!Q195</f>
        <v>175569.99732606739</v>
      </c>
      <c r="AF99" s="99">
        <f ca="1">'Monthly Cash Flow'!R195</f>
        <v>175888.0589154262</v>
      </c>
      <c r="AG99" s="99">
        <f ca="1">'Monthly Cash Flow'!S195</f>
        <v>176206.12050478504</v>
      </c>
      <c r="AH99" s="99">
        <f ca="1">'Monthly Cash Flow'!T195</f>
        <v>176365.15129946443</v>
      </c>
      <c r="AI99" s="99">
        <f ca="1">'Monthly Cash Flow'!U195</f>
        <v>176524.18209414382</v>
      </c>
      <c r="AJ99" s="99">
        <f ca="1">'Monthly Cash Flow'!V195</f>
        <v>176842.24368350263</v>
      </c>
      <c r="AK99" s="99">
        <f ca="1">'Monthly Cash Flow'!W195</f>
        <v>177001.27447818208</v>
      </c>
      <c r="AL99" s="99">
        <f ca="1">'Monthly Cash Flow'!X195</f>
        <v>177160.30527286147</v>
      </c>
      <c r="AM99" s="99">
        <f ca="1">'Monthly Cash Flow'!Y195</f>
        <v>177478.36686222031</v>
      </c>
      <c r="AN99" s="99">
        <f ca="1">'Monthly Cash Flow'!Z195</f>
        <v>177637.3976568997</v>
      </c>
      <c r="AO99" s="99">
        <f ca="1">'Monthly Cash Flow'!AA195</f>
        <v>177796.42845157909</v>
      </c>
      <c r="AP99" s="99">
        <f>'Monthly Cash Flow'!AB195</f>
        <v>0</v>
      </c>
      <c r="AQ99" s="99">
        <f>'Monthly Cash Flow'!AC195</f>
        <v>0</v>
      </c>
      <c r="AR99" s="99">
        <f>'Monthly Cash Flow'!AD195</f>
        <v>0</v>
      </c>
      <c r="AS99" s="99">
        <f>'Monthly Cash Flow'!AE195</f>
        <v>0</v>
      </c>
      <c r="AT99" s="99">
        <f>'Monthly Cash Flow'!AF195</f>
        <v>0</v>
      </c>
      <c r="AU99" s="99">
        <f>'Monthly Cash Flow'!AG195</f>
        <v>0</v>
      </c>
      <c r="AV99" s="99">
        <f>'Monthly Cash Flow'!AH195</f>
        <v>0</v>
      </c>
      <c r="AW99" s="99">
        <f>'Monthly Cash Flow'!AI195</f>
        <v>0</v>
      </c>
      <c r="AX99" s="99">
        <f>'Monthly Cash Flow'!AJ195</f>
        <v>0</v>
      </c>
      <c r="AY99" s="99">
        <f>'Monthly Cash Flow'!AK195</f>
        <v>0</v>
      </c>
      <c r="AZ99" s="99">
        <f>'Monthly Cash Flow'!AL195</f>
        <v>0</v>
      </c>
      <c r="BA99" s="99">
        <f>'Monthly Cash Flow'!AM195</f>
        <v>0</v>
      </c>
      <c r="BB99" s="99">
        <f>'Monthly Cash Flow'!AN195</f>
        <v>0</v>
      </c>
      <c r="BC99" s="99">
        <f>'Monthly Cash Flow'!AO195</f>
        <v>0</v>
      </c>
      <c r="BD99" s="99">
        <f>'Monthly Cash Flow'!AP195</f>
        <v>0</v>
      </c>
      <c r="BE99" s="99">
        <f>'Monthly Cash Flow'!AQ195</f>
        <v>0</v>
      </c>
      <c r="BF99" s="99">
        <f>'Monthly Cash Flow'!AR195</f>
        <v>0</v>
      </c>
      <c r="BG99" s="99">
        <f>'Monthly Cash Flow'!AS195</f>
        <v>0</v>
      </c>
      <c r="BH99" s="99">
        <f>'Monthly Cash Flow'!AT195</f>
        <v>0</v>
      </c>
      <c r="BI99" s="99">
        <f>'Monthly Cash Flow'!AU195</f>
        <v>0</v>
      </c>
      <c r="BJ99" s="99">
        <f>'Monthly Cash Flow'!AV195</f>
        <v>0</v>
      </c>
      <c r="BK99" s="99">
        <f>'Monthly Cash Flow'!AW195</f>
        <v>0</v>
      </c>
      <c r="BL99" s="99">
        <f>'Monthly Cash Flow'!AX195</f>
        <v>0</v>
      </c>
      <c r="BM99" s="99">
        <f>'Monthly Cash Flow'!AY195</f>
        <v>0</v>
      </c>
      <c r="BN99" s="99">
        <f>'Monthly Cash Flow'!AZ195</f>
        <v>0</v>
      </c>
      <c r="BO99" s="99">
        <f>'Monthly Cash Flow'!BA195</f>
        <v>0</v>
      </c>
      <c r="BP99" s="99">
        <f>'Monthly Cash Flow'!BB195</f>
        <v>0</v>
      </c>
      <c r="BQ99" s="99">
        <f>'Monthly Cash Flow'!BC195</f>
        <v>0</v>
      </c>
      <c r="BR99" s="99">
        <f>'Monthly Cash Flow'!BD195</f>
        <v>0</v>
      </c>
      <c r="BS99" s="99">
        <f>'Monthly Cash Flow'!BE195</f>
        <v>0</v>
      </c>
      <c r="BT99" s="99">
        <f>'Monthly Cash Flow'!BF195</f>
        <v>0</v>
      </c>
      <c r="BU99" s="99">
        <f>'Monthly Cash Flow'!BG195</f>
        <v>0</v>
      </c>
      <c r="BV99" s="99">
        <f>'Monthly Cash Flow'!BH195</f>
        <v>0</v>
      </c>
      <c r="BW99" s="99">
        <f>'Monthly Cash Flow'!BI195</f>
        <v>0</v>
      </c>
      <c r="BX99" s="99">
        <f>'Monthly Cash Flow'!BJ195</f>
        <v>0</v>
      </c>
      <c r="BY99" s="99">
        <f>'Monthly Cash Flow'!BK195</f>
        <v>0</v>
      </c>
      <c r="BZ99" s="99">
        <f>'Monthly Cash Flow'!BL195</f>
        <v>0</v>
      </c>
      <c r="CA99" s="99">
        <f>'Monthly Cash Flow'!BM195</f>
        <v>0</v>
      </c>
      <c r="CB99" s="99">
        <f>'Monthly Cash Flow'!BN195</f>
        <v>0</v>
      </c>
      <c r="CC99" s="99">
        <f>'Monthly Cash Flow'!BO195</f>
        <v>0</v>
      </c>
      <c r="CD99" s="99">
        <f>'Monthly Cash Flow'!BP195</f>
        <v>0</v>
      </c>
      <c r="CE99" s="99">
        <f>'Monthly Cash Flow'!BQ195</f>
        <v>0</v>
      </c>
      <c r="CF99" s="99">
        <f>'Monthly Cash Flow'!BR195</f>
        <v>0</v>
      </c>
      <c r="CG99" s="99">
        <f>'Monthly Cash Flow'!BS195</f>
        <v>0</v>
      </c>
      <c r="CH99" s="99">
        <f>'Monthly Cash Flow'!BT195</f>
        <v>0</v>
      </c>
      <c r="CI99" s="99">
        <f>'Monthly Cash Flow'!BU195</f>
        <v>0</v>
      </c>
      <c r="CJ99" s="99">
        <f>'Monthly Cash Flow'!BV195</f>
        <v>0</v>
      </c>
      <c r="CK99" s="99">
        <f>'Monthly Cash Flow'!BW195</f>
        <v>0</v>
      </c>
      <c r="CL99" s="99">
        <f>'Monthly Cash Flow'!BX195</f>
        <v>0</v>
      </c>
      <c r="CM99" s="99">
        <f>'Monthly Cash Flow'!BY195</f>
        <v>0</v>
      </c>
      <c r="CN99" s="99">
        <f>'Monthly Cash Flow'!BZ195</f>
        <v>0</v>
      </c>
      <c r="CO99" s="99">
        <f>'Monthly Cash Flow'!CA195</f>
        <v>0</v>
      </c>
      <c r="CP99" s="99">
        <f>'Monthly Cash Flow'!CB195</f>
        <v>0</v>
      </c>
      <c r="CQ99" s="99">
        <f>'Monthly Cash Flow'!CC195</f>
        <v>0</v>
      </c>
      <c r="CR99" s="99">
        <f>'Monthly Cash Flow'!CD195</f>
        <v>0</v>
      </c>
      <c r="CS99" s="99">
        <f>'Monthly Cash Flow'!CE195</f>
        <v>0</v>
      </c>
      <c r="CT99" s="99">
        <f>'Monthly Cash Flow'!CF195</f>
        <v>0</v>
      </c>
      <c r="CU99" s="99">
        <f>'Monthly Cash Flow'!CG195</f>
        <v>0</v>
      </c>
      <c r="CV99" s="99">
        <f>'Monthly Cash Flow'!CH195</f>
        <v>0</v>
      </c>
      <c r="CW99" s="99">
        <f>'Monthly Cash Flow'!CI195</f>
        <v>0</v>
      </c>
      <c r="CX99" s="99">
        <f>'Monthly Cash Flow'!CJ195</f>
        <v>0</v>
      </c>
      <c r="CY99" s="99">
        <f>'Monthly Cash Flow'!CK195</f>
        <v>0</v>
      </c>
      <c r="CZ99" s="99">
        <f>'Monthly Cash Flow'!CL195</f>
        <v>0</v>
      </c>
      <c r="DA99" s="99">
        <f>'Monthly Cash Flow'!CM195</f>
        <v>0</v>
      </c>
      <c r="DB99" s="99">
        <f>'Monthly Cash Flow'!CN195</f>
        <v>0</v>
      </c>
      <c r="DC99" s="99">
        <f>'Monthly Cash Flow'!CO195</f>
        <v>0</v>
      </c>
      <c r="DD99" s="99">
        <f>'Monthly Cash Flow'!CP195</f>
        <v>0</v>
      </c>
      <c r="DE99" s="99">
        <f>'Monthly Cash Flow'!CQ195</f>
        <v>0</v>
      </c>
      <c r="DF99" s="99">
        <f>'Monthly Cash Flow'!CR195</f>
        <v>0</v>
      </c>
      <c r="DG99" s="99">
        <f>'Monthly Cash Flow'!CS195</f>
        <v>0</v>
      </c>
      <c r="DH99" s="99">
        <f>'Monthly Cash Flow'!CT195</f>
        <v>0</v>
      </c>
      <c r="DI99" s="99">
        <f>'Monthly Cash Flow'!CU195</f>
        <v>0</v>
      </c>
      <c r="DJ99" s="99">
        <f>'Monthly Cash Flow'!CV195</f>
        <v>0</v>
      </c>
      <c r="DK99" s="99">
        <f>'Monthly Cash Flow'!CW195</f>
        <v>0</v>
      </c>
      <c r="DL99" s="99">
        <f>'Monthly Cash Flow'!CX195</f>
        <v>0</v>
      </c>
      <c r="DM99" s="99">
        <f>'Monthly Cash Flow'!CY195</f>
        <v>0</v>
      </c>
      <c r="DN99" s="99">
        <f>'Monthly Cash Flow'!CZ195</f>
        <v>0</v>
      </c>
      <c r="DO99" s="99">
        <f>'Monthly Cash Flow'!DA195</f>
        <v>0</v>
      </c>
      <c r="DP99" s="99">
        <f>'Monthly Cash Flow'!DB195</f>
        <v>0</v>
      </c>
      <c r="DQ99" s="99">
        <f>'Monthly Cash Flow'!DC195</f>
        <v>0</v>
      </c>
      <c r="DR99" s="99">
        <f>'Monthly Cash Flow'!DD195</f>
        <v>0</v>
      </c>
      <c r="DS99" s="99">
        <f>'Monthly Cash Flow'!DE195</f>
        <v>0</v>
      </c>
      <c r="DT99" s="99">
        <f>'Monthly Cash Flow'!DF195</f>
        <v>0</v>
      </c>
      <c r="DU99" s="99">
        <f>'Monthly Cash Flow'!DG195</f>
        <v>0</v>
      </c>
      <c r="DV99" s="99">
        <f>'Monthly Cash Flow'!DH195</f>
        <v>0</v>
      </c>
      <c r="DW99" s="99">
        <f>'Monthly Cash Flow'!DI195</f>
        <v>0</v>
      </c>
      <c r="DX99" s="99">
        <f>'Monthly Cash Flow'!DJ195</f>
        <v>0</v>
      </c>
      <c r="DY99" s="99">
        <f>'Monthly Cash Flow'!DK195</f>
        <v>0</v>
      </c>
      <c r="DZ99" s="99">
        <f>'Monthly Cash Flow'!DL195</f>
        <v>0</v>
      </c>
      <c r="EA99" s="99">
        <f>'Monthly Cash Flow'!DM195</f>
        <v>0</v>
      </c>
      <c r="EB99" s="99">
        <f>'Monthly Cash Flow'!DN195</f>
        <v>0</v>
      </c>
      <c r="EC99" s="99">
        <f>'Monthly Cash Flow'!DO195</f>
        <v>0</v>
      </c>
      <c r="ED99" s="99">
        <f>'Monthly Cash Flow'!DP195</f>
        <v>0</v>
      </c>
      <c r="EE99" s="99">
        <f>'Monthly Cash Flow'!DQ195</f>
        <v>0</v>
      </c>
      <c r="EF99" s="99">
        <f>'Monthly Cash Flow'!DR195</f>
        <v>0</v>
      </c>
      <c r="EG99" s="99">
        <f>'Monthly Cash Flow'!DS195</f>
        <v>0</v>
      </c>
    </row>
    <row r="100" spans="2:137">
      <c r="B100" s="157" t="s">
        <v>390</v>
      </c>
      <c r="E100" s="69">
        <v>0</v>
      </c>
      <c r="F100" s="18">
        <f ca="1">E100*Assumptions!$L$11</f>
        <v>0</v>
      </c>
      <c r="G100" s="105">
        <f t="shared" ref="G100:G104" ca="1" si="54">F100/$E$8</f>
        <v>0</v>
      </c>
      <c r="H100" s="99">
        <f ca="1">F100/Assumptions!$D$60</f>
        <v>0</v>
      </c>
      <c r="I100" s="32">
        <f t="shared" ca="1" si="49"/>
        <v>0</v>
      </c>
      <c r="K100" s="73">
        <f>Assumptions!$D$16</f>
        <v>46204</v>
      </c>
      <c r="L100" s="155">
        <f>Assumptions!$D$17</f>
        <v>23</v>
      </c>
      <c r="M100" s="149">
        <f t="shared" ref="M100:M104" si="55">EDATE(K100,L100-1)</f>
        <v>46874</v>
      </c>
      <c r="N100" s="70" t="s">
        <v>400</v>
      </c>
      <c r="O100" s="71">
        <v>0</v>
      </c>
      <c r="P100" s="1" t="str">
        <f t="shared" ca="1" si="50"/>
        <v/>
      </c>
      <c r="Q100" s="99">
        <f t="shared" si="51"/>
        <v>0</v>
      </c>
      <c r="R100" s="99">
        <f ca="1">IF($N100="Equal",IF(AND(R$11&gt;$K100,EOMONTH($M100,0)&gt;=R$11),($F100-$O100)/$L100,0),IFERROR(($F100-$O100)*INDEX('S-Curve'!$C$3:$AM$39,MATCH('Development Costs'!$L100,'S-Curve'!$C$3:$C$39,0),MATCH(DATEDIF('Development Costs'!$K100,'Development Costs'!R$11,"m")+1,'S-Curve'!$C$3:$AM$3,0)),0))</f>
        <v>0</v>
      </c>
      <c r="S100" s="99">
        <f ca="1">IF($N100="Equal",IF(AND(S$11&gt;$K100,EOMONTH($M100,0)&gt;=S$11),($F100-$O100)/$L100,0),IFERROR(($F100-$O100)*INDEX('S-Curve'!$C$3:$AM$39,MATCH('Development Costs'!$L100,'S-Curve'!$C$3:$C$39,0),MATCH(DATEDIF('Development Costs'!$K100,'Development Costs'!S$11,"m")+1,'S-Curve'!$C$3:$AM$3,0)),0))</f>
        <v>0</v>
      </c>
      <c r="T100" s="99">
        <f ca="1">IF($N100="Equal",IF(AND(T$11&gt;$K100,EOMONTH($M100,0)&gt;=T$11),($F100-$O100)/$L100,0),IFERROR(($F100-$O100)*INDEX('S-Curve'!$C$3:$AM$39,MATCH('Development Costs'!$L100,'S-Curve'!$C$3:$C$39,0),MATCH(DATEDIF('Development Costs'!$K100,'Development Costs'!T$11,"m")+1,'S-Curve'!$C$3:$AM$3,0)),0))</f>
        <v>0</v>
      </c>
      <c r="U100" s="99">
        <f ca="1">IF($N100="Equal",IF(AND(U$11&gt;$K100,EOMONTH($M100,0)&gt;=U$11),($F100-$O100)/$L100,0),IFERROR(($F100-$O100)*INDEX('S-Curve'!$C$3:$AM$39,MATCH('Development Costs'!$L100,'S-Curve'!$C$3:$C$39,0),MATCH(DATEDIF('Development Costs'!$K100,'Development Costs'!U$11,"m")+1,'S-Curve'!$C$3:$AM$3,0)),0))</f>
        <v>0</v>
      </c>
      <c r="V100" s="99">
        <f ca="1">IF($N100="Equal",IF(AND(V$11&gt;$K100,EOMONTH($M100,0)&gt;=V$11),($F100-$O100)/$L100,0),IFERROR(($F100-$O100)*INDEX('S-Curve'!$C$3:$AM$39,MATCH('Development Costs'!$L100,'S-Curve'!$C$3:$C$39,0),MATCH(DATEDIF('Development Costs'!$K100,'Development Costs'!V$11,"m")+1,'S-Curve'!$C$3:$AM$3,0)),0))</f>
        <v>0</v>
      </c>
      <c r="W100" s="99">
        <f ca="1">IF($N100="Equal",IF(AND(W$11&gt;$K100,EOMONTH($M100,0)&gt;=W$11),($F100-$O100)/$L100,0),IFERROR(($F100-$O100)*INDEX('S-Curve'!$C$3:$AM$39,MATCH('Development Costs'!$L100,'S-Curve'!$C$3:$C$39,0),MATCH(DATEDIF('Development Costs'!$K100,'Development Costs'!W$11,"m")+1,'S-Curve'!$C$3:$AM$3,0)),0))</f>
        <v>0</v>
      </c>
      <c r="X100" s="99">
        <f ca="1">IF($N100="Equal",IF(AND(X$11&gt;$K100,EOMONTH($M100,0)&gt;=X$11),($F100-$O100)/$L100,0),IFERROR(($F100-$O100)*INDEX('S-Curve'!$C$3:$AM$39,MATCH('Development Costs'!$L100,'S-Curve'!$C$3:$C$39,0),MATCH(DATEDIF('Development Costs'!$K100,'Development Costs'!X$11,"m")+1,'S-Curve'!$C$3:$AM$3,0)),0))</f>
        <v>0</v>
      </c>
      <c r="Y100" s="99">
        <f ca="1">IF($N100="Equal",IF(AND(Y$11&gt;$K100,EOMONTH($M100,0)&gt;=Y$11),($F100-$O100)/$L100,0),IFERROR(($F100-$O100)*INDEX('S-Curve'!$C$3:$AM$39,MATCH('Development Costs'!$L100,'S-Curve'!$C$3:$C$39,0),MATCH(DATEDIF('Development Costs'!$K100,'Development Costs'!Y$11,"m")+1,'S-Curve'!$C$3:$AM$3,0)),0))</f>
        <v>0</v>
      </c>
      <c r="Z100" s="99">
        <f ca="1">IF($N100="Equal",IF(AND(Z$11&gt;$K100,EOMONTH($M100,0)&gt;=Z$11),($F100-$O100)/$L100,0),IFERROR(($F100-$O100)*INDEX('S-Curve'!$C$3:$AM$39,MATCH('Development Costs'!$L100,'S-Curve'!$C$3:$C$39,0),MATCH(DATEDIF('Development Costs'!$K100,'Development Costs'!Z$11,"m")+1,'S-Curve'!$C$3:$AM$3,0)),0))</f>
        <v>0</v>
      </c>
      <c r="AA100" s="99">
        <f ca="1">IF($N100="Equal",IF(AND(AA$11&gt;$K100,EOMONTH($M100,0)&gt;=AA$11),($F100-$O100)/$L100,0),IFERROR(($F100-$O100)*INDEX('S-Curve'!$C$3:$AM$39,MATCH('Development Costs'!$L100,'S-Curve'!$C$3:$C$39,0),MATCH(DATEDIF('Development Costs'!$K100,'Development Costs'!AA$11,"m")+1,'S-Curve'!$C$3:$AM$3,0)),0))</f>
        <v>0</v>
      </c>
      <c r="AB100" s="99">
        <f ca="1">IF($N100="Equal",IF(AND(AB$11&gt;$K100,EOMONTH($M100,0)&gt;=AB$11),($F100-$O100)/$L100,0),IFERROR(($F100-$O100)*INDEX('S-Curve'!$C$3:$AM$39,MATCH('Development Costs'!$L100,'S-Curve'!$C$3:$C$39,0),MATCH(DATEDIF('Development Costs'!$K100,'Development Costs'!AB$11,"m")+1,'S-Curve'!$C$3:$AM$3,0)),0))</f>
        <v>0</v>
      </c>
      <c r="AC100" s="99">
        <f ca="1">IF($N100="Equal",IF(AND(AC$11&gt;$K100,EOMONTH($M100,0)&gt;=AC$11),($F100-$O100)/$L100,0),IFERROR(($F100-$O100)*INDEX('S-Curve'!$C$3:$AM$39,MATCH('Development Costs'!$L100,'S-Curve'!$C$3:$C$39,0),MATCH(DATEDIF('Development Costs'!$K100,'Development Costs'!AC$11,"m")+1,'S-Curve'!$C$3:$AM$3,0)),0))</f>
        <v>0</v>
      </c>
      <c r="AD100" s="99">
        <f ca="1">IF($N100="Equal",IF(AND(AD$11&gt;$K100,EOMONTH($M100,0)&gt;=AD$11),($F100-$O100)/$L100,0),IFERROR(($F100-$O100)*INDEX('S-Curve'!$C$3:$AM$39,MATCH('Development Costs'!$L100,'S-Curve'!$C$3:$C$39,0),MATCH(DATEDIF('Development Costs'!$K100,'Development Costs'!AD$11,"m")+1,'S-Curve'!$C$3:$AM$3,0)),0))</f>
        <v>0</v>
      </c>
      <c r="AE100" s="99">
        <f ca="1">IF($N100="Equal",IF(AND(AE$11&gt;$K100,EOMONTH($M100,0)&gt;=AE$11),($F100-$O100)/$L100,0),IFERROR(($F100-$O100)*INDEX('S-Curve'!$C$3:$AM$39,MATCH('Development Costs'!$L100,'S-Curve'!$C$3:$C$39,0),MATCH(DATEDIF('Development Costs'!$K100,'Development Costs'!AE$11,"m")+1,'S-Curve'!$C$3:$AM$3,0)),0))</f>
        <v>0</v>
      </c>
      <c r="AF100" s="99">
        <f ca="1">IF($N100="Equal",IF(AND(AF$11&gt;$K100,EOMONTH($M100,0)&gt;=AF$11),($F100-$O100)/$L100,0),IFERROR(($F100-$O100)*INDEX('S-Curve'!$C$3:$AM$39,MATCH('Development Costs'!$L100,'S-Curve'!$C$3:$C$39,0),MATCH(DATEDIF('Development Costs'!$K100,'Development Costs'!AF$11,"m")+1,'S-Curve'!$C$3:$AM$3,0)),0))</f>
        <v>0</v>
      </c>
      <c r="AG100" s="99">
        <f ca="1">IF($N100="Equal",IF(AND(AG$11&gt;$K100,EOMONTH($M100,0)&gt;=AG$11),($F100-$O100)/$L100,0),IFERROR(($F100-$O100)*INDEX('S-Curve'!$C$3:$AM$39,MATCH('Development Costs'!$L100,'S-Curve'!$C$3:$C$39,0),MATCH(DATEDIF('Development Costs'!$K100,'Development Costs'!AG$11,"m")+1,'S-Curve'!$C$3:$AM$3,0)),0))</f>
        <v>0</v>
      </c>
      <c r="AH100" s="99">
        <f ca="1">IF($N100="Equal",IF(AND(AH$11&gt;$K100,EOMONTH($M100,0)&gt;=AH$11),($F100-$O100)/$L100,0),IFERROR(($F100-$O100)*INDEX('S-Curve'!$C$3:$AM$39,MATCH('Development Costs'!$L100,'S-Curve'!$C$3:$C$39,0),MATCH(DATEDIF('Development Costs'!$K100,'Development Costs'!AH$11,"m")+1,'S-Curve'!$C$3:$AM$3,0)),0))</f>
        <v>0</v>
      </c>
      <c r="AI100" s="99">
        <f ca="1">IF($N100="Equal",IF(AND(AI$11&gt;$K100,EOMONTH($M100,0)&gt;=AI$11),($F100-$O100)/$L100,0),IFERROR(($F100-$O100)*INDEX('S-Curve'!$C$3:$AM$39,MATCH('Development Costs'!$L100,'S-Curve'!$C$3:$C$39,0),MATCH(DATEDIF('Development Costs'!$K100,'Development Costs'!AI$11,"m")+1,'S-Curve'!$C$3:$AM$3,0)),0))</f>
        <v>0</v>
      </c>
      <c r="AJ100" s="99">
        <f ca="1">IF($N100="Equal",IF(AND(AJ$11&gt;$K100,EOMONTH($M100,0)&gt;=AJ$11),($F100-$O100)/$L100,0),IFERROR(($F100-$O100)*INDEX('S-Curve'!$C$3:$AM$39,MATCH('Development Costs'!$L100,'S-Curve'!$C$3:$C$39,0),MATCH(DATEDIF('Development Costs'!$K100,'Development Costs'!AJ$11,"m")+1,'S-Curve'!$C$3:$AM$3,0)),0))</f>
        <v>0</v>
      </c>
      <c r="AK100" s="99">
        <f ca="1">IF($N100="Equal",IF(AND(AK$11&gt;$K100,EOMONTH($M100,0)&gt;=AK$11),($F100-$O100)/$L100,0),IFERROR(($F100-$O100)*INDEX('S-Curve'!$C$3:$AM$39,MATCH('Development Costs'!$L100,'S-Curve'!$C$3:$C$39,0),MATCH(DATEDIF('Development Costs'!$K100,'Development Costs'!AK$11,"m")+1,'S-Curve'!$C$3:$AM$3,0)),0))</f>
        <v>0</v>
      </c>
      <c r="AL100" s="99">
        <f ca="1">IF($N100="Equal",IF(AND(AL$11&gt;$K100,EOMONTH($M100,0)&gt;=AL$11),($F100-$O100)/$L100,0),IFERROR(($F100-$O100)*INDEX('S-Curve'!$C$3:$AM$39,MATCH('Development Costs'!$L100,'S-Curve'!$C$3:$C$39,0),MATCH(DATEDIF('Development Costs'!$K100,'Development Costs'!AL$11,"m")+1,'S-Curve'!$C$3:$AM$3,0)),0))</f>
        <v>0</v>
      </c>
      <c r="AM100" s="99">
        <f ca="1">IF($N100="Equal",IF(AND(AM$11&gt;$K100,EOMONTH($M100,0)&gt;=AM$11),($F100-$O100)/$L100,0),IFERROR(($F100-$O100)*INDEX('S-Curve'!$C$3:$AM$39,MATCH('Development Costs'!$L100,'S-Curve'!$C$3:$C$39,0),MATCH(DATEDIF('Development Costs'!$K100,'Development Costs'!AM$11,"m")+1,'S-Curve'!$C$3:$AM$3,0)),0))</f>
        <v>0</v>
      </c>
      <c r="AN100" s="99">
        <f ca="1">IF($N100="Equal",IF(AND(AN$11&gt;$K100,EOMONTH($M100,0)&gt;=AN$11),($F100-$O100)/$L100,0),IFERROR(($F100-$O100)*INDEX('S-Curve'!$C$3:$AM$39,MATCH('Development Costs'!$L100,'S-Curve'!$C$3:$C$39,0),MATCH(DATEDIF('Development Costs'!$K100,'Development Costs'!AN$11,"m")+1,'S-Curve'!$C$3:$AM$3,0)),0))</f>
        <v>0</v>
      </c>
      <c r="AO100" s="99">
        <f ca="1">IF($N100="Equal",IF(AND(AO$11&gt;$K100,EOMONTH($M100,0)&gt;=AO$11),($F100-$O100)/$L100,0),IFERROR(($F100-$O100)*INDEX('S-Curve'!$C$3:$AM$39,MATCH('Development Costs'!$L100,'S-Curve'!$C$3:$C$39,0),MATCH(DATEDIF('Development Costs'!$K100,'Development Costs'!AO$11,"m")+1,'S-Curve'!$C$3:$AM$3,0)),0))</f>
        <v>0</v>
      </c>
      <c r="AP100" s="99">
        <f ca="1">IF($N100="Equal",IF(AND(AP$11&gt;$K100,EOMONTH($M100,0)&gt;=AP$11),($F100-$O100)/$L100,0),IFERROR(($F100-$O100)*INDEX('S-Curve'!$C$3:$AM$39,MATCH('Development Costs'!$L100,'S-Curve'!$C$3:$C$39,0),MATCH(DATEDIF('Development Costs'!$K100,'Development Costs'!AP$11,"m")+1,'S-Curve'!$C$3:$AM$3,0)),0))</f>
        <v>0</v>
      </c>
      <c r="AQ100" s="99">
        <f ca="1">IF($N100="Equal",IF(AND(AQ$11&gt;$K100,EOMONTH($M100,0)&gt;=AQ$11),($F100-$O100)/$L100,0),IFERROR(($F100-$O100)*INDEX('S-Curve'!$C$3:$AM$39,MATCH('Development Costs'!$L100,'S-Curve'!$C$3:$C$39,0),MATCH(DATEDIF('Development Costs'!$K100,'Development Costs'!AQ$11,"m")+1,'S-Curve'!$C$3:$AM$3,0)),0))</f>
        <v>0</v>
      </c>
      <c r="AR100" s="99">
        <f ca="1">IF($N100="Equal",IF(AND(AR$11&gt;$K100,EOMONTH($M100,0)&gt;=AR$11),($F100-$O100)/$L100,0),IFERROR(($F100-$O100)*INDEX('S-Curve'!$C$3:$AM$39,MATCH('Development Costs'!$L100,'S-Curve'!$C$3:$C$39,0),MATCH(DATEDIF('Development Costs'!$K100,'Development Costs'!AR$11,"m")+1,'S-Curve'!$C$3:$AM$3,0)),0))</f>
        <v>0</v>
      </c>
      <c r="AS100" s="99">
        <f ca="1">IF($N100="Equal",IF(AND(AS$11&gt;$K100,EOMONTH($M100,0)&gt;=AS$11),($F100-$O100)/$L100,0),IFERROR(($F100-$O100)*INDEX('S-Curve'!$C$3:$AM$39,MATCH('Development Costs'!$L100,'S-Curve'!$C$3:$C$39,0),MATCH(DATEDIF('Development Costs'!$K100,'Development Costs'!AS$11,"m")+1,'S-Curve'!$C$3:$AM$3,0)),0))</f>
        <v>0</v>
      </c>
      <c r="AT100" s="99">
        <f ca="1">IF($N100="Equal",IF(AND(AT$11&gt;$K100,EOMONTH($M100,0)&gt;=AT$11),($F100-$O100)/$L100,0),IFERROR(($F100-$O100)*INDEX('S-Curve'!$C$3:$AM$39,MATCH('Development Costs'!$L100,'S-Curve'!$C$3:$C$39,0),MATCH(DATEDIF('Development Costs'!$K100,'Development Costs'!AT$11,"m")+1,'S-Curve'!$C$3:$AM$3,0)),0))</f>
        <v>0</v>
      </c>
      <c r="AU100" s="99">
        <f ca="1">IF($N100="Equal",IF(AND(AU$11&gt;$K100,EOMONTH($M100,0)&gt;=AU$11),($F100-$O100)/$L100,0),IFERROR(($F100-$O100)*INDEX('S-Curve'!$C$3:$AM$39,MATCH('Development Costs'!$L100,'S-Curve'!$C$3:$C$39,0),MATCH(DATEDIF('Development Costs'!$K100,'Development Costs'!AU$11,"m")+1,'S-Curve'!$C$3:$AM$3,0)),0))</f>
        <v>0</v>
      </c>
      <c r="AV100" s="99">
        <f ca="1">IF($N100="Equal",IF(AND(AV$11&gt;$K100,EOMONTH($M100,0)&gt;=AV$11),($F100-$O100)/$L100,0),IFERROR(($F100-$O100)*INDEX('S-Curve'!$C$3:$AM$39,MATCH('Development Costs'!$L100,'S-Curve'!$C$3:$C$39,0),MATCH(DATEDIF('Development Costs'!$K100,'Development Costs'!AV$11,"m")+1,'S-Curve'!$C$3:$AM$3,0)),0))</f>
        <v>0</v>
      </c>
      <c r="AW100" s="99">
        <f ca="1">IF($N100="Equal",IF(AND(AW$11&gt;$K100,EOMONTH($M100,0)&gt;=AW$11),($F100-$O100)/$L100,0),IFERROR(($F100-$O100)*INDEX('S-Curve'!$C$3:$AM$39,MATCH('Development Costs'!$L100,'S-Curve'!$C$3:$C$39,0),MATCH(DATEDIF('Development Costs'!$K100,'Development Costs'!AW$11,"m")+1,'S-Curve'!$C$3:$AM$3,0)),0))</f>
        <v>0</v>
      </c>
      <c r="AX100" s="99">
        <f ca="1">IF($N100="Equal",IF(AND(AX$11&gt;$K100,EOMONTH($M100,0)&gt;=AX$11),($F100-$O100)/$L100,0),IFERROR(($F100-$O100)*INDEX('S-Curve'!$C$3:$AM$39,MATCH('Development Costs'!$L100,'S-Curve'!$C$3:$C$39,0),MATCH(DATEDIF('Development Costs'!$K100,'Development Costs'!AX$11,"m")+1,'S-Curve'!$C$3:$AM$3,0)),0))</f>
        <v>0</v>
      </c>
      <c r="AY100" s="99">
        <f ca="1">IF($N100="Equal",IF(AND(AY$11&gt;$K100,EOMONTH($M100,0)&gt;=AY$11),($F100-$O100)/$L100,0),IFERROR(($F100-$O100)*INDEX('S-Curve'!$C$3:$AM$39,MATCH('Development Costs'!$L100,'S-Curve'!$C$3:$C$39,0),MATCH(DATEDIF('Development Costs'!$K100,'Development Costs'!AY$11,"m")+1,'S-Curve'!$C$3:$AM$3,0)),0))</f>
        <v>0</v>
      </c>
      <c r="AZ100" s="99">
        <f ca="1">IF($N100="Equal",IF(AND(AZ$11&gt;$K100,EOMONTH($M100,0)&gt;=AZ$11),($F100-$O100)/$L100,0),IFERROR(($F100-$O100)*INDEX('S-Curve'!$C$3:$AM$39,MATCH('Development Costs'!$L100,'S-Curve'!$C$3:$C$39,0),MATCH(DATEDIF('Development Costs'!$K100,'Development Costs'!AZ$11,"m")+1,'S-Curve'!$C$3:$AM$3,0)),0))</f>
        <v>0</v>
      </c>
      <c r="BA100" s="99">
        <f ca="1">IF($N100="Equal",IF(AND(BA$11&gt;$K100,EOMONTH($M100,0)&gt;=BA$11),($F100-$O100)/$L100,0),IFERROR(($F100-$O100)*INDEX('S-Curve'!$C$3:$AM$39,MATCH('Development Costs'!$L100,'S-Curve'!$C$3:$C$39,0),MATCH(DATEDIF('Development Costs'!$K100,'Development Costs'!BA$11,"m")+1,'S-Curve'!$C$3:$AM$3,0)),0))</f>
        <v>0</v>
      </c>
      <c r="BB100" s="99">
        <f ca="1">IF($N100="Equal",IF(AND(BB$11&gt;$K100,EOMONTH($M100,0)&gt;=BB$11),($F100-$O100)/$L100,0),IFERROR(($F100-$O100)*INDEX('S-Curve'!$C$3:$AM$39,MATCH('Development Costs'!$L100,'S-Curve'!$C$3:$C$39,0),MATCH(DATEDIF('Development Costs'!$K100,'Development Costs'!BB$11,"m")+1,'S-Curve'!$C$3:$AM$3,0)),0))</f>
        <v>0</v>
      </c>
      <c r="BC100" s="99">
        <f ca="1">IF($N100="Equal",IF(AND(BC$11&gt;$K100,EOMONTH($M100,0)&gt;=BC$11),($F100-$O100)/$L100,0),IFERROR(($F100-$O100)*INDEX('S-Curve'!$C$3:$AM$39,MATCH('Development Costs'!$L100,'S-Curve'!$C$3:$C$39,0),MATCH(DATEDIF('Development Costs'!$K100,'Development Costs'!BC$11,"m")+1,'S-Curve'!$C$3:$AM$3,0)),0))</f>
        <v>0</v>
      </c>
      <c r="BD100" s="99">
        <f ca="1">IF($N100="Equal",IF(AND(BD$11&gt;$K100,EOMONTH($M100,0)&gt;=BD$11),($F100-$O100)/$L100,0),IFERROR(($F100-$O100)*INDEX('S-Curve'!$C$3:$AM$39,MATCH('Development Costs'!$L100,'S-Curve'!$C$3:$C$39,0),MATCH(DATEDIF('Development Costs'!$K100,'Development Costs'!BD$11,"m")+1,'S-Curve'!$C$3:$AM$3,0)),0))</f>
        <v>0</v>
      </c>
      <c r="BE100" s="99">
        <f ca="1">IF($N100="Equal",IF(AND(BE$11&gt;$K100,EOMONTH($M100,0)&gt;=BE$11),($F100-$O100)/$L100,0),IFERROR(($F100-$O100)*INDEX('S-Curve'!$C$3:$AM$39,MATCH('Development Costs'!$L100,'S-Curve'!$C$3:$C$39,0),MATCH(DATEDIF('Development Costs'!$K100,'Development Costs'!BE$11,"m")+1,'S-Curve'!$C$3:$AM$3,0)),0))</f>
        <v>0</v>
      </c>
      <c r="BF100" s="99">
        <f ca="1">IF($N100="Equal",IF(AND(BF$11&gt;$K100,EOMONTH($M100,0)&gt;=BF$11),($F100-$O100)/$L100,0),IFERROR(($F100-$O100)*INDEX('S-Curve'!$C$3:$AM$39,MATCH('Development Costs'!$L100,'S-Curve'!$C$3:$C$39,0),MATCH(DATEDIF('Development Costs'!$K100,'Development Costs'!BF$11,"m")+1,'S-Curve'!$C$3:$AM$3,0)),0))</f>
        <v>0</v>
      </c>
      <c r="BG100" s="99">
        <f ca="1">IF($N100="Equal",IF(AND(BG$11&gt;$K100,EOMONTH($M100,0)&gt;=BG$11),($F100-$O100)/$L100,0),IFERROR(($F100-$O100)*INDEX('S-Curve'!$C$3:$AM$39,MATCH('Development Costs'!$L100,'S-Curve'!$C$3:$C$39,0),MATCH(DATEDIF('Development Costs'!$K100,'Development Costs'!BG$11,"m")+1,'S-Curve'!$C$3:$AM$3,0)),0))</f>
        <v>0</v>
      </c>
      <c r="BH100" s="99">
        <f ca="1">IF($N100="Equal",IF(AND(BH$11&gt;$K100,EOMONTH($M100,0)&gt;=BH$11),($F100-$O100)/$L100,0),IFERROR(($F100-$O100)*INDEX('S-Curve'!$C$3:$AM$39,MATCH('Development Costs'!$L100,'S-Curve'!$C$3:$C$39,0),MATCH(DATEDIF('Development Costs'!$K100,'Development Costs'!BH$11,"m")+1,'S-Curve'!$C$3:$AM$3,0)),0))</f>
        <v>0</v>
      </c>
      <c r="BI100" s="99">
        <f ca="1">IF($N100="Equal",IF(AND(BI$11&gt;$K100,EOMONTH($M100,0)&gt;=BI$11),($F100-$O100)/$L100,0),IFERROR(($F100-$O100)*INDEX('S-Curve'!$C$3:$AM$39,MATCH('Development Costs'!$L100,'S-Curve'!$C$3:$C$39,0),MATCH(DATEDIF('Development Costs'!$K100,'Development Costs'!BI$11,"m")+1,'S-Curve'!$C$3:$AM$3,0)),0))</f>
        <v>0</v>
      </c>
      <c r="BJ100" s="99">
        <f ca="1">IF($N100="Equal",IF(AND(BJ$11&gt;$K100,EOMONTH($M100,0)&gt;=BJ$11),($F100-$O100)/$L100,0),IFERROR(($F100-$O100)*INDEX('S-Curve'!$C$3:$AM$39,MATCH('Development Costs'!$L100,'S-Curve'!$C$3:$C$39,0),MATCH(DATEDIF('Development Costs'!$K100,'Development Costs'!BJ$11,"m")+1,'S-Curve'!$C$3:$AM$3,0)),0))</f>
        <v>0</v>
      </c>
      <c r="BK100" s="99">
        <f ca="1">IF($N100="Equal",IF(AND(BK$11&gt;$K100,EOMONTH($M100,0)&gt;=BK$11),($F100-$O100)/$L100,0),IFERROR(($F100-$O100)*INDEX('S-Curve'!$C$3:$AM$39,MATCH('Development Costs'!$L100,'S-Curve'!$C$3:$C$39,0),MATCH(DATEDIF('Development Costs'!$K100,'Development Costs'!BK$11,"m")+1,'S-Curve'!$C$3:$AM$3,0)),0))</f>
        <v>0</v>
      </c>
      <c r="BL100" s="99">
        <f ca="1">IF($N100="Equal",IF(AND(BL$11&gt;$K100,EOMONTH($M100,0)&gt;=BL$11),($F100-$O100)/$L100,0),IFERROR(($F100-$O100)*INDEX('S-Curve'!$C$3:$AM$39,MATCH('Development Costs'!$L100,'S-Curve'!$C$3:$C$39,0),MATCH(DATEDIF('Development Costs'!$K100,'Development Costs'!BL$11,"m")+1,'S-Curve'!$C$3:$AM$3,0)),0))</f>
        <v>0</v>
      </c>
      <c r="BM100" s="99">
        <f ca="1">IF($N100="Equal",IF(AND(BM$11&gt;$K100,EOMONTH($M100,0)&gt;=BM$11),($F100-$O100)/$L100,0),IFERROR(($F100-$O100)*INDEX('S-Curve'!$C$3:$AM$39,MATCH('Development Costs'!$L100,'S-Curve'!$C$3:$C$39,0),MATCH(DATEDIF('Development Costs'!$K100,'Development Costs'!BM$11,"m")+1,'S-Curve'!$C$3:$AM$3,0)),0))</f>
        <v>0</v>
      </c>
      <c r="BN100" s="99">
        <f ca="1">IF($N100="Equal",IF(AND(BN$11&gt;$K100,EOMONTH($M100,0)&gt;=BN$11),($F100-$O100)/$L100,0),IFERROR(($F100-$O100)*INDEX('S-Curve'!$C$3:$AM$39,MATCH('Development Costs'!$L100,'S-Curve'!$C$3:$C$39,0),MATCH(DATEDIF('Development Costs'!$K100,'Development Costs'!BN$11,"m")+1,'S-Curve'!$C$3:$AM$3,0)),0))</f>
        <v>0</v>
      </c>
      <c r="BO100" s="99">
        <f ca="1">IF($N100="Equal",IF(AND(BO$11&gt;$K100,EOMONTH($M100,0)&gt;=BO$11),($F100-$O100)/$L100,0),IFERROR(($F100-$O100)*INDEX('S-Curve'!$C$3:$AM$39,MATCH('Development Costs'!$L100,'S-Curve'!$C$3:$C$39,0),MATCH(DATEDIF('Development Costs'!$K100,'Development Costs'!BO$11,"m")+1,'S-Curve'!$C$3:$AM$3,0)),0))</f>
        <v>0</v>
      </c>
      <c r="BP100" s="99">
        <f ca="1">IF($N100="Equal",IF(AND(BP$11&gt;$K100,EOMONTH($M100,0)&gt;=BP$11),($F100-$O100)/$L100,0),IFERROR(($F100-$O100)*INDEX('S-Curve'!$C$3:$AM$39,MATCH('Development Costs'!$L100,'S-Curve'!$C$3:$C$39,0),MATCH(DATEDIF('Development Costs'!$K100,'Development Costs'!BP$11,"m")+1,'S-Curve'!$C$3:$AM$3,0)),0))</f>
        <v>0</v>
      </c>
      <c r="BQ100" s="99">
        <f ca="1">IF($N100="Equal",IF(AND(BQ$11&gt;$K100,EOMONTH($M100,0)&gt;=BQ$11),($F100-$O100)/$L100,0),IFERROR(($F100-$O100)*INDEX('S-Curve'!$C$3:$AM$39,MATCH('Development Costs'!$L100,'S-Curve'!$C$3:$C$39,0),MATCH(DATEDIF('Development Costs'!$K100,'Development Costs'!BQ$11,"m")+1,'S-Curve'!$C$3:$AM$3,0)),0))</f>
        <v>0</v>
      </c>
      <c r="BR100" s="99">
        <f ca="1">IF($N100="Equal",IF(AND(BR$11&gt;$K100,EOMONTH($M100,0)&gt;=BR$11),($F100-$O100)/$L100,0),IFERROR(($F100-$O100)*INDEX('S-Curve'!$C$3:$AM$39,MATCH('Development Costs'!$L100,'S-Curve'!$C$3:$C$39,0),MATCH(DATEDIF('Development Costs'!$K100,'Development Costs'!BR$11,"m")+1,'S-Curve'!$C$3:$AM$3,0)),0))</f>
        <v>0</v>
      </c>
      <c r="BS100" s="99">
        <f ca="1">IF($N100="Equal",IF(AND(BS$11&gt;$K100,EOMONTH($M100,0)&gt;=BS$11),($F100-$O100)/$L100,0),IFERROR(($F100-$O100)*INDEX('S-Curve'!$C$3:$AM$39,MATCH('Development Costs'!$L100,'S-Curve'!$C$3:$C$39,0),MATCH(DATEDIF('Development Costs'!$K100,'Development Costs'!BS$11,"m")+1,'S-Curve'!$C$3:$AM$3,0)),0))</f>
        <v>0</v>
      </c>
      <c r="BT100" s="99">
        <f ca="1">IF($N100="Equal",IF(AND(BT$11&gt;$K100,EOMONTH($M100,0)&gt;=BT$11),($F100-$O100)/$L100,0),IFERROR(($F100-$O100)*INDEX('S-Curve'!$C$3:$AM$39,MATCH('Development Costs'!$L100,'S-Curve'!$C$3:$C$39,0),MATCH(DATEDIF('Development Costs'!$K100,'Development Costs'!BT$11,"m")+1,'S-Curve'!$C$3:$AM$3,0)),0))</f>
        <v>0</v>
      </c>
      <c r="BU100" s="99">
        <f ca="1">IF($N100="Equal",IF(AND(BU$11&gt;$K100,EOMONTH($M100,0)&gt;=BU$11),($F100-$O100)/$L100,0),IFERROR(($F100-$O100)*INDEX('S-Curve'!$C$3:$AM$39,MATCH('Development Costs'!$L100,'S-Curve'!$C$3:$C$39,0),MATCH(DATEDIF('Development Costs'!$K100,'Development Costs'!BU$11,"m")+1,'S-Curve'!$C$3:$AM$3,0)),0))</f>
        <v>0</v>
      </c>
      <c r="BV100" s="99">
        <f ca="1">IF($N100="Equal",IF(AND(BV$11&gt;$K100,EOMONTH($M100,0)&gt;=BV$11),($F100-$O100)/$L100,0),IFERROR(($F100-$O100)*INDEX('S-Curve'!$C$3:$AM$39,MATCH('Development Costs'!$L100,'S-Curve'!$C$3:$C$39,0),MATCH(DATEDIF('Development Costs'!$K100,'Development Costs'!BV$11,"m")+1,'S-Curve'!$C$3:$AM$3,0)),0))</f>
        <v>0</v>
      </c>
      <c r="BW100" s="99">
        <f ca="1">IF($N100="Equal",IF(AND(BW$11&gt;$K100,EOMONTH($M100,0)&gt;=BW$11),($F100-$O100)/$L100,0),IFERROR(($F100-$O100)*INDEX('S-Curve'!$C$3:$AM$39,MATCH('Development Costs'!$L100,'S-Curve'!$C$3:$C$39,0),MATCH(DATEDIF('Development Costs'!$K100,'Development Costs'!BW$11,"m")+1,'S-Curve'!$C$3:$AM$3,0)),0))</f>
        <v>0</v>
      </c>
      <c r="BX100" s="99">
        <f ca="1">IF($N100="Equal",IF(AND(BX$11&gt;$K100,EOMONTH($M100,0)&gt;=BX$11),($F100-$O100)/$L100,0),IFERROR(($F100-$O100)*INDEX('S-Curve'!$C$3:$AM$39,MATCH('Development Costs'!$L100,'S-Curve'!$C$3:$C$39,0),MATCH(DATEDIF('Development Costs'!$K100,'Development Costs'!BX$11,"m")+1,'S-Curve'!$C$3:$AM$3,0)),0))</f>
        <v>0</v>
      </c>
      <c r="BY100" s="99">
        <f ca="1">IF($N100="Equal",IF(AND(BY$11&gt;$K100,EOMONTH($M100,0)&gt;=BY$11),($F100-$O100)/$L100,0),IFERROR(($F100-$O100)*INDEX('S-Curve'!$C$3:$AM$39,MATCH('Development Costs'!$L100,'S-Curve'!$C$3:$C$39,0),MATCH(DATEDIF('Development Costs'!$K100,'Development Costs'!BY$11,"m")+1,'S-Curve'!$C$3:$AM$3,0)),0))</f>
        <v>0</v>
      </c>
      <c r="BZ100" s="99">
        <f ca="1">IF($N100="Equal",IF(AND(BZ$11&gt;$K100,EOMONTH($M100,0)&gt;=BZ$11),($F100-$O100)/$L100,0),IFERROR(($F100-$O100)*INDEX('S-Curve'!$C$3:$AM$39,MATCH('Development Costs'!$L100,'S-Curve'!$C$3:$C$39,0),MATCH(DATEDIF('Development Costs'!$K100,'Development Costs'!BZ$11,"m")+1,'S-Curve'!$C$3:$AM$3,0)),0))</f>
        <v>0</v>
      </c>
      <c r="CA100" s="99">
        <f ca="1">IF($N100="Equal",IF(AND(CA$11&gt;$K100,EOMONTH($M100,0)&gt;=CA$11),($F100-$O100)/$L100,0),IFERROR(($F100-$O100)*INDEX('S-Curve'!$C$3:$AM$39,MATCH('Development Costs'!$L100,'S-Curve'!$C$3:$C$39,0),MATCH(DATEDIF('Development Costs'!$K100,'Development Costs'!CA$11,"m")+1,'S-Curve'!$C$3:$AM$3,0)),0))</f>
        <v>0</v>
      </c>
      <c r="CB100" s="99">
        <f ca="1">IF($N100="Equal",IF(AND(CB$11&gt;$K100,EOMONTH($M100,0)&gt;=CB$11),($F100-$O100)/$L100,0),IFERROR(($F100-$O100)*INDEX('S-Curve'!$C$3:$AM$39,MATCH('Development Costs'!$L100,'S-Curve'!$C$3:$C$39,0),MATCH(DATEDIF('Development Costs'!$K100,'Development Costs'!CB$11,"m")+1,'S-Curve'!$C$3:$AM$3,0)),0))</f>
        <v>0</v>
      </c>
      <c r="CC100" s="99">
        <f ca="1">IF($N100="Equal",IF(AND(CC$11&gt;$K100,EOMONTH($M100,0)&gt;=CC$11),($F100-$O100)/$L100,0),IFERROR(($F100-$O100)*INDEX('S-Curve'!$C$3:$AM$39,MATCH('Development Costs'!$L100,'S-Curve'!$C$3:$C$39,0),MATCH(DATEDIF('Development Costs'!$K100,'Development Costs'!CC$11,"m")+1,'S-Curve'!$C$3:$AM$3,0)),0))</f>
        <v>0</v>
      </c>
      <c r="CD100" s="99">
        <f ca="1">IF($N100="Equal",IF(AND(CD$11&gt;$K100,EOMONTH($M100,0)&gt;=CD$11),($F100-$O100)/$L100,0),IFERROR(($F100-$O100)*INDEX('S-Curve'!$C$3:$AM$39,MATCH('Development Costs'!$L100,'S-Curve'!$C$3:$C$39,0),MATCH(DATEDIF('Development Costs'!$K100,'Development Costs'!CD$11,"m")+1,'S-Curve'!$C$3:$AM$3,0)),0))</f>
        <v>0</v>
      </c>
      <c r="CE100" s="99">
        <f ca="1">IF($N100="Equal",IF(AND(CE$11&gt;$K100,EOMONTH($M100,0)&gt;=CE$11),($F100-$O100)/$L100,0),IFERROR(($F100-$O100)*INDEX('S-Curve'!$C$3:$AM$39,MATCH('Development Costs'!$L100,'S-Curve'!$C$3:$C$39,0),MATCH(DATEDIF('Development Costs'!$K100,'Development Costs'!CE$11,"m")+1,'S-Curve'!$C$3:$AM$3,0)),0))</f>
        <v>0</v>
      </c>
      <c r="CF100" s="99">
        <f ca="1">IF($N100="Equal",IF(AND(CF$11&gt;$K100,EOMONTH($M100,0)&gt;=CF$11),($F100-$O100)/$L100,0),IFERROR(($F100-$O100)*INDEX('S-Curve'!$C$3:$AM$39,MATCH('Development Costs'!$L100,'S-Curve'!$C$3:$C$39,0),MATCH(DATEDIF('Development Costs'!$K100,'Development Costs'!CF$11,"m")+1,'S-Curve'!$C$3:$AM$3,0)),0))</f>
        <v>0</v>
      </c>
      <c r="CG100" s="99">
        <f ca="1">IF($N100="Equal",IF(AND(CG$11&gt;$K100,EOMONTH($M100,0)&gt;=CG$11),($F100-$O100)/$L100,0),IFERROR(($F100-$O100)*INDEX('S-Curve'!$C$3:$AM$39,MATCH('Development Costs'!$L100,'S-Curve'!$C$3:$C$39,0),MATCH(DATEDIF('Development Costs'!$K100,'Development Costs'!CG$11,"m")+1,'S-Curve'!$C$3:$AM$3,0)),0))</f>
        <v>0</v>
      </c>
      <c r="CH100" s="99">
        <f ca="1">IF($N100="Equal",IF(AND(CH$11&gt;$K100,EOMONTH($M100,0)&gt;=CH$11),($F100-$O100)/$L100,0),IFERROR(($F100-$O100)*INDEX('S-Curve'!$C$3:$AM$39,MATCH('Development Costs'!$L100,'S-Curve'!$C$3:$C$39,0),MATCH(DATEDIF('Development Costs'!$K100,'Development Costs'!CH$11,"m")+1,'S-Curve'!$C$3:$AM$3,0)),0))</f>
        <v>0</v>
      </c>
      <c r="CI100" s="99">
        <f ca="1">IF($N100="Equal",IF(AND(CI$11&gt;$K100,EOMONTH($M100,0)&gt;=CI$11),($F100-$O100)/$L100,0),IFERROR(($F100-$O100)*INDEX('S-Curve'!$C$3:$AM$39,MATCH('Development Costs'!$L100,'S-Curve'!$C$3:$C$39,0),MATCH(DATEDIF('Development Costs'!$K100,'Development Costs'!CI$11,"m")+1,'S-Curve'!$C$3:$AM$3,0)),0))</f>
        <v>0</v>
      </c>
      <c r="CJ100" s="99">
        <f ca="1">IF($N100="Equal",IF(AND(CJ$11&gt;$K100,EOMONTH($M100,0)&gt;=CJ$11),($F100-$O100)/$L100,0),IFERROR(($F100-$O100)*INDEX('S-Curve'!$C$3:$AM$39,MATCH('Development Costs'!$L100,'S-Curve'!$C$3:$C$39,0),MATCH(DATEDIF('Development Costs'!$K100,'Development Costs'!CJ$11,"m")+1,'S-Curve'!$C$3:$AM$3,0)),0))</f>
        <v>0</v>
      </c>
      <c r="CK100" s="99">
        <f ca="1">IF($N100="Equal",IF(AND(CK$11&gt;$K100,EOMONTH($M100,0)&gt;=CK$11),($F100-$O100)/$L100,0),IFERROR(($F100-$O100)*INDEX('S-Curve'!$C$3:$AM$39,MATCH('Development Costs'!$L100,'S-Curve'!$C$3:$C$39,0),MATCH(DATEDIF('Development Costs'!$K100,'Development Costs'!CK$11,"m")+1,'S-Curve'!$C$3:$AM$3,0)),0))</f>
        <v>0</v>
      </c>
      <c r="CL100" s="99">
        <f ca="1">IF($N100="Equal",IF(AND(CL$11&gt;$K100,EOMONTH($M100,0)&gt;=CL$11),($F100-$O100)/$L100,0),IFERROR(($F100-$O100)*INDEX('S-Curve'!$C$3:$AM$39,MATCH('Development Costs'!$L100,'S-Curve'!$C$3:$C$39,0),MATCH(DATEDIF('Development Costs'!$K100,'Development Costs'!CL$11,"m")+1,'S-Curve'!$C$3:$AM$3,0)),0))</f>
        <v>0</v>
      </c>
      <c r="CM100" s="99">
        <f ca="1">IF($N100="Equal",IF(AND(CM$11&gt;$K100,EOMONTH($M100,0)&gt;=CM$11),($F100-$O100)/$L100,0),IFERROR(($F100-$O100)*INDEX('S-Curve'!$C$3:$AM$39,MATCH('Development Costs'!$L100,'S-Curve'!$C$3:$C$39,0),MATCH(DATEDIF('Development Costs'!$K100,'Development Costs'!CM$11,"m")+1,'S-Curve'!$C$3:$AM$3,0)),0))</f>
        <v>0</v>
      </c>
      <c r="CN100" s="99">
        <f ca="1">IF($N100="Equal",IF(AND(CN$11&gt;$K100,EOMONTH($M100,0)&gt;=CN$11),($F100-$O100)/$L100,0),IFERROR(($F100-$O100)*INDEX('S-Curve'!$C$3:$AM$39,MATCH('Development Costs'!$L100,'S-Curve'!$C$3:$C$39,0),MATCH(DATEDIF('Development Costs'!$K100,'Development Costs'!CN$11,"m")+1,'S-Curve'!$C$3:$AM$3,0)),0))</f>
        <v>0</v>
      </c>
      <c r="CO100" s="99">
        <f ca="1">IF($N100="Equal",IF(AND(CO$11&gt;$K100,EOMONTH($M100,0)&gt;=CO$11),($F100-$O100)/$L100,0),IFERROR(($F100-$O100)*INDEX('S-Curve'!$C$3:$AM$39,MATCH('Development Costs'!$L100,'S-Curve'!$C$3:$C$39,0),MATCH(DATEDIF('Development Costs'!$K100,'Development Costs'!CO$11,"m")+1,'S-Curve'!$C$3:$AM$3,0)),0))</f>
        <v>0</v>
      </c>
      <c r="CP100" s="99">
        <f ca="1">IF($N100="Equal",IF(AND(CP$11&gt;$K100,EOMONTH($M100,0)&gt;=CP$11),($F100-$O100)/$L100,0),IFERROR(($F100-$O100)*INDEX('S-Curve'!$C$3:$AM$39,MATCH('Development Costs'!$L100,'S-Curve'!$C$3:$C$39,0),MATCH(DATEDIF('Development Costs'!$K100,'Development Costs'!CP$11,"m")+1,'S-Curve'!$C$3:$AM$3,0)),0))</f>
        <v>0</v>
      </c>
      <c r="CQ100" s="99">
        <f ca="1">IF($N100="Equal",IF(AND(CQ$11&gt;$K100,EOMONTH($M100,0)&gt;=CQ$11),($F100-$O100)/$L100,0),IFERROR(($F100-$O100)*INDEX('S-Curve'!$C$3:$AM$39,MATCH('Development Costs'!$L100,'S-Curve'!$C$3:$C$39,0),MATCH(DATEDIF('Development Costs'!$K100,'Development Costs'!CQ$11,"m")+1,'S-Curve'!$C$3:$AM$3,0)),0))</f>
        <v>0</v>
      </c>
      <c r="CR100" s="99">
        <f ca="1">IF($N100="Equal",IF(AND(CR$11&gt;$K100,EOMONTH($M100,0)&gt;=CR$11),($F100-$O100)/$L100,0),IFERROR(($F100-$O100)*INDEX('S-Curve'!$C$3:$AM$39,MATCH('Development Costs'!$L100,'S-Curve'!$C$3:$C$39,0),MATCH(DATEDIF('Development Costs'!$K100,'Development Costs'!CR$11,"m")+1,'S-Curve'!$C$3:$AM$3,0)),0))</f>
        <v>0</v>
      </c>
      <c r="CS100" s="99">
        <f ca="1">IF($N100="Equal",IF(AND(CS$11&gt;$K100,EOMONTH($M100,0)&gt;=CS$11),($F100-$O100)/$L100,0),IFERROR(($F100-$O100)*INDEX('S-Curve'!$C$3:$AM$39,MATCH('Development Costs'!$L100,'S-Curve'!$C$3:$C$39,0),MATCH(DATEDIF('Development Costs'!$K100,'Development Costs'!CS$11,"m")+1,'S-Curve'!$C$3:$AM$3,0)),0))</f>
        <v>0</v>
      </c>
      <c r="CT100" s="99">
        <f ca="1">IF($N100="Equal",IF(AND(CT$11&gt;$K100,EOMONTH($M100,0)&gt;=CT$11),($F100-$O100)/$L100,0),IFERROR(($F100-$O100)*INDEX('S-Curve'!$C$3:$AM$39,MATCH('Development Costs'!$L100,'S-Curve'!$C$3:$C$39,0),MATCH(DATEDIF('Development Costs'!$K100,'Development Costs'!CT$11,"m")+1,'S-Curve'!$C$3:$AM$3,0)),0))</f>
        <v>0</v>
      </c>
      <c r="CU100" s="99">
        <f ca="1">IF($N100="Equal",IF(AND(CU$11&gt;$K100,EOMONTH($M100,0)&gt;=CU$11),($F100-$O100)/$L100,0),IFERROR(($F100-$O100)*INDEX('S-Curve'!$C$3:$AM$39,MATCH('Development Costs'!$L100,'S-Curve'!$C$3:$C$39,0),MATCH(DATEDIF('Development Costs'!$K100,'Development Costs'!CU$11,"m")+1,'S-Curve'!$C$3:$AM$3,0)),0))</f>
        <v>0</v>
      </c>
      <c r="CV100" s="99">
        <f ca="1">IF($N100="Equal",IF(AND(CV$11&gt;$K100,EOMONTH($M100,0)&gt;=CV$11),($F100-$O100)/$L100,0),IFERROR(($F100-$O100)*INDEX('S-Curve'!$C$3:$AM$39,MATCH('Development Costs'!$L100,'S-Curve'!$C$3:$C$39,0),MATCH(DATEDIF('Development Costs'!$K100,'Development Costs'!CV$11,"m")+1,'S-Curve'!$C$3:$AM$3,0)),0))</f>
        <v>0</v>
      </c>
      <c r="CW100" s="99">
        <f ca="1">IF($N100="Equal",IF(AND(CW$11&gt;$K100,EOMONTH($M100,0)&gt;=CW$11),($F100-$O100)/$L100,0),IFERROR(($F100-$O100)*INDEX('S-Curve'!$C$3:$AM$39,MATCH('Development Costs'!$L100,'S-Curve'!$C$3:$C$39,0),MATCH(DATEDIF('Development Costs'!$K100,'Development Costs'!CW$11,"m")+1,'S-Curve'!$C$3:$AM$3,0)),0))</f>
        <v>0</v>
      </c>
      <c r="CX100" s="99">
        <f ca="1">IF($N100="Equal",IF(AND(CX$11&gt;$K100,EOMONTH($M100,0)&gt;=CX$11),($F100-$O100)/$L100,0),IFERROR(($F100-$O100)*INDEX('S-Curve'!$C$3:$AM$39,MATCH('Development Costs'!$L100,'S-Curve'!$C$3:$C$39,0),MATCH(DATEDIF('Development Costs'!$K100,'Development Costs'!CX$11,"m")+1,'S-Curve'!$C$3:$AM$3,0)),0))</f>
        <v>0</v>
      </c>
      <c r="CY100" s="99">
        <f ca="1">IF($N100="Equal",IF(AND(CY$11&gt;$K100,EOMONTH($M100,0)&gt;=CY$11),($F100-$O100)/$L100,0),IFERROR(($F100-$O100)*INDEX('S-Curve'!$C$3:$AM$39,MATCH('Development Costs'!$L100,'S-Curve'!$C$3:$C$39,0),MATCH(DATEDIF('Development Costs'!$K100,'Development Costs'!CY$11,"m")+1,'S-Curve'!$C$3:$AM$3,0)),0))</f>
        <v>0</v>
      </c>
      <c r="CZ100" s="99">
        <f ca="1">IF($N100="Equal",IF(AND(CZ$11&gt;$K100,EOMONTH($M100,0)&gt;=CZ$11),($F100-$O100)/$L100,0),IFERROR(($F100-$O100)*INDEX('S-Curve'!$C$3:$AM$39,MATCH('Development Costs'!$L100,'S-Curve'!$C$3:$C$39,0),MATCH(DATEDIF('Development Costs'!$K100,'Development Costs'!CZ$11,"m")+1,'S-Curve'!$C$3:$AM$3,0)),0))</f>
        <v>0</v>
      </c>
      <c r="DA100" s="99">
        <f ca="1">IF($N100="Equal",IF(AND(DA$11&gt;$K100,EOMONTH($M100,0)&gt;=DA$11),($F100-$O100)/$L100,0),IFERROR(($F100-$O100)*INDEX('S-Curve'!$C$3:$AM$39,MATCH('Development Costs'!$L100,'S-Curve'!$C$3:$C$39,0),MATCH(DATEDIF('Development Costs'!$K100,'Development Costs'!DA$11,"m")+1,'S-Curve'!$C$3:$AM$3,0)),0))</f>
        <v>0</v>
      </c>
      <c r="DB100" s="99">
        <f ca="1">IF($N100="Equal",IF(AND(DB$11&gt;$K100,EOMONTH($M100,0)&gt;=DB$11),($F100-$O100)/$L100,0),IFERROR(($F100-$O100)*INDEX('S-Curve'!$C$3:$AM$39,MATCH('Development Costs'!$L100,'S-Curve'!$C$3:$C$39,0),MATCH(DATEDIF('Development Costs'!$K100,'Development Costs'!DB$11,"m")+1,'S-Curve'!$C$3:$AM$3,0)),0))</f>
        <v>0</v>
      </c>
      <c r="DC100" s="99">
        <f ca="1">IF($N100="Equal",IF(AND(DC$11&gt;$K100,EOMONTH($M100,0)&gt;=DC$11),($F100-$O100)/$L100,0),IFERROR(($F100-$O100)*INDEX('S-Curve'!$C$3:$AM$39,MATCH('Development Costs'!$L100,'S-Curve'!$C$3:$C$39,0),MATCH(DATEDIF('Development Costs'!$K100,'Development Costs'!DC$11,"m")+1,'S-Curve'!$C$3:$AM$3,0)),0))</f>
        <v>0</v>
      </c>
      <c r="DD100" s="99">
        <f ca="1">IF($N100="Equal",IF(AND(DD$11&gt;$K100,EOMONTH($M100,0)&gt;=DD$11),($F100-$O100)/$L100,0),IFERROR(($F100-$O100)*INDEX('S-Curve'!$C$3:$AM$39,MATCH('Development Costs'!$L100,'S-Curve'!$C$3:$C$39,0),MATCH(DATEDIF('Development Costs'!$K100,'Development Costs'!DD$11,"m")+1,'S-Curve'!$C$3:$AM$3,0)),0))</f>
        <v>0</v>
      </c>
      <c r="DE100" s="99">
        <f ca="1">IF($N100="Equal",IF(AND(DE$11&gt;$K100,EOMONTH($M100,0)&gt;=DE$11),($F100-$O100)/$L100,0),IFERROR(($F100-$O100)*INDEX('S-Curve'!$C$3:$AM$39,MATCH('Development Costs'!$L100,'S-Curve'!$C$3:$C$39,0),MATCH(DATEDIF('Development Costs'!$K100,'Development Costs'!DE$11,"m")+1,'S-Curve'!$C$3:$AM$3,0)),0))</f>
        <v>0</v>
      </c>
      <c r="DF100" s="99">
        <f ca="1">IF($N100="Equal",IF(AND(DF$11&gt;$K100,EOMONTH($M100,0)&gt;=DF$11),($F100-$O100)/$L100,0),IFERROR(($F100-$O100)*INDEX('S-Curve'!$C$3:$AM$39,MATCH('Development Costs'!$L100,'S-Curve'!$C$3:$C$39,0),MATCH(DATEDIF('Development Costs'!$K100,'Development Costs'!DF$11,"m")+1,'S-Curve'!$C$3:$AM$3,0)),0))</f>
        <v>0</v>
      </c>
      <c r="DG100" s="99">
        <f ca="1">IF($N100="Equal",IF(AND(DG$11&gt;$K100,EOMONTH($M100,0)&gt;=DG$11),($F100-$O100)/$L100,0),IFERROR(($F100-$O100)*INDEX('S-Curve'!$C$3:$AM$39,MATCH('Development Costs'!$L100,'S-Curve'!$C$3:$C$39,0),MATCH(DATEDIF('Development Costs'!$K100,'Development Costs'!DG$11,"m")+1,'S-Curve'!$C$3:$AM$3,0)),0))</f>
        <v>0</v>
      </c>
      <c r="DH100" s="99">
        <f ca="1">IF($N100="Equal",IF(AND(DH$11&gt;$K100,EOMONTH($M100,0)&gt;=DH$11),($F100-$O100)/$L100,0),IFERROR(($F100-$O100)*INDEX('S-Curve'!$C$3:$AM$39,MATCH('Development Costs'!$L100,'S-Curve'!$C$3:$C$39,0),MATCH(DATEDIF('Development Costs'!$K100,'Development Costs'!DH$11,"m")+1,'S-Curve'!$C$3:$AM$3,0)),0))</f>
        <v>0</v>
      </c>
      <c r="DI100" s="99">
        <f ca="1">IF($N100="Equal",IF(AND(DI$11&gt;$K100,EOMONTH($M100,0)&gt;=DI$11),($F100-$O100)/$L100,0),IFERROR(($F100-$O100)*INDEX('S-Curve'!$C$3:$AM$39,MATCH('Development Costs'!$L100,'S-Curve'!$C$3:$C$39,0),MATCH(DATEDIF('Development Costs'!$K100,'Development Costs'!DI$11,"m")+1,'S-Curve'!$C$3:$AM$3,0)),0))</f>
        <v>0</v>
      </c>
      <c r="DJ100" s="99">
        <f ca="1">IF($N100="Equal",IF(AND(DJ$11&gt;$K100,EOMONTH($M100,0)&gt;=DJ$11),($F100-$O100)/$L100,0),IFERROR(($F100-$O100)*INDEX('S-Curve'!$C$3:$AM$39,MATCH('Development Costs'!$L100,'S-Curve'!$C$3:$C$39,0),MATCH(DATEDIF('Development Costs'!$K100,'Development Costs'!DJ$11,"m")+1,'S-Curve'!$C$3:$AM$3,0)),0))</f>
        <v>0</v>
      </c>
      <c r="DK100" s="99">
        <f ca="1">IF($N100="Equal",IF(AND(DK$11&gt;$K100,EOMONTH($M100,0)&gt;=DK$11),($F100-$O100)/$L100,0),IFERROR(($F100-$O100)*INDEX('S-Curve'!$C$3:$AM$39,MATCH('Development Costs'!$L100,'S-Curve'!$C$3:$C$39,0),MATCH(DATEDIF('Development Costs'!$K100,'Development Costs'!DK$11,"m")+1,'S-Curve'!$C$3:$AM$3,0)),0))</f>
        <v>0</v>
      </c>
      <c r="DL100" s="99">
        <f ca="1">IF($N100="Equal",IF(AND(DL$11&gt;$K100,EOMONTH($M100,0)&gt;=DL$11),($F100-$O100)/$L100,0),IFERROR(($F100-$O100)*INDEX('S-Curve'!$C$3:$AM$39,MATCH('Development Costs'!$L100,'S-Curve'!$C$3:$C$39,0),MATCH(DATEDIF('Development Costs'!$K100,'Development Costs'!DL$11,"m")+1,'S-Curve'!$C$3:$AM$3,0)),0))</f>
        <v>0</v>
      </c>
      <c r="DM100" s="99">
        <f ca="1">IF($N100="Equal",IF(AND(DM$11&gt;$K100,EOMONTH($M100,0)&gt;=DM$11),($F100-$O100)/$L100,0),IFERROR(($F100-$O100)*INDEX('S-Curve'!$C$3:$AM$39,MATCH('Development Costs'!$L100,'S-Curve'!$C$3:$C$39,0),MATCH(DATEDIF('Development Costs'!$K100,'Development Costs'!DM$11,"m")+1,'S-Curve'!$C$3:$AM$3,0)),0))</f>
        <v>0</v>
      </c>
      <c r="DN100" s="99">
        <f ca="1">IF($N100="Equal",IF(AND(DN$11&gt;$K100,EOMONTH($M100,0)&gt;=DN$11),($F100-$O100)/$L100,0),IFERROR(($F100-$O100)*INDEX('S-Curve'!$C$3:$AM$39,MATCH('Development Costs'!$L100,'S-Curve'!$C$3:$C$39,0),MATCH(DATEDIF('Development Costs'!$K100,'Development Costs'!DN$11,"m")+1,'S-Curve'!$C$3:$AM$3,0)),0))</f>
        <v>0</v>
      </c>
      <c r="DO100" s="99">
        <f ca="1">IF($N100="Equal",IF(AND(DO$11&gt;$K100,EOMONTH($M100,0)&gt;=DO$11),($F100-$O100)/$L100,0),IFERROR(($F100-$O100)*INDEX('S-Curve'!$C$3:$AM$39,MATCH('Development Costs'!$L100,'S-Curve'!$C$3:$C$39,0),MATCH(DATEDIF('Development Costs'!$K100,'Development Costs'!DO$11,"m")+1,'S-Curve'!$C$3:$AM$3,0)),0))</f>
        <v>0</v>
      </c>
      <c r="DP100" s="99">
        <f ca="1">IF($N100="Equal",IF(AND(DP$11&gt;$K100,EOMONTH($M100,0)&gt;=DP$11),($F100-$O100)/$L100,0),IFERROR(($F100-$O100)*INDEX('S-Curve'!$C$3:$AM$39,MATCH('Development Costs'!$L100,'S-Curve'!$C$3:$C$39,0),MATCH(DATEDIF('Development Costs'!$K100,'Development Costs'!DP$11,"m")+1,'S-Curve'!$C$3:$AM$3,0)),0))</f>
        <v>0</v>
      </c>
      <c r="DQ100" s="99">
        <f ca="1">IF($N100="Equal",IF(AND(DQ$11&gt;$K100,EOMONTH($M100,0)&gt;=DQ$11),($F100-$O100)/$L100,0),IFERROR(($F100-$O100)*INDEX('S-Curve'!$C$3:$AM$39,MATCH('Development Costs'!$L100,'S-Curve'!$C$3:$C$39,0),MATCH(DATEDIF('Development Costs'!$K100,'Development Costs'!DQ$11,"m")+1,'S-Curve'!$C$3:$AM$3,0)),0))</f>
        <v>0</v>
      </c>
      <c r="DR100" s="99">
        <f ca="1">IF($N100="Equal",IF(AND(DR$11&gt;$K100,EOMONTH($M100,0)&gt;=DR$11),($F100-$O100)/$L100,0),IFERROR(($F100-$O100)*INDEX('S-Curve'!$C$3:$AM$39,MATCH('Development Costs'!$L100,'S-Curve'!$C$3:$C$39,0),MATCH(DATEDIF('Development Costs'!$K100,'Development Costs'!DR$11,"m")+1,'S-Curve'!$C$3:$AM$3,0)),0))</f>
        <v>0</v>
      </c>
      <c r="DS100" s="99">
        <f ca="1">IF($N100="Equal",IF(AND(DS$11&gt;$K100,EOMONTH($M100,0)&gt;=DS$11),($F100-$O100)/$L100,0),IFERROR(($F100-$O100)*INDEX('S-Curve'!$C$3:$AM$39,MATCH('Development Costs'!$L100,'S-Curve'!$C$3:$C$39,0),MATCH(DATEDIF('Development Costs'!$K100,'Development Costs'!DS$11,"m")+1,'S-Curve'!$C$3:$AM$3,0)),0))</f>
        <v>0</v>
      </c>
      <c r="DT100" s="99">
        <f ca="1">IF($N100="Equal",IF(AND(DT$11&gt;$K100,EOMONTH($M100,0)&gt;=DT$11),($F100-$O100)/$L100,0),IFERROR(($F100-$O100)*INDEX('S-Curve'!$C$3:$AM$39,MATCH('Development Costs'!$L100,'S-Curve'!$C$3:$C$39,0),MATCH(DATEDIF('Development Costs'!$K100,'Development Costs'!DT$11,"m")+1,'S-Curve'!$C$3:$AM$3,0)),0))</f>
        <v>0</v>
      </c>
      <c r="DU100" s="99">
        <f ca="1">IF($N100="Equal",IF(AND(DU$11&gt;$K100,EOMONTH($M100,0)&gt;=DU$11),($F100-$O100)/$L100,0),IFERROR(($F100-$O100)*INDEX('S-Curve'!$C$3:$AM$39,MATCH('Development Costs'!$L100,'S-Curve'!$C$3:$C$39,0),MATCH(DATEDIF('Development Costs'!$K100,'Development Costs'!DU$11,"m")+1,'S-Curve'!$C$3:$AM$3,0)),0))</f>
        <v>0</v>
      </c>
      <c r="DV100" s="99">
        <f ca="1">IF($N100="Equal",IF(AND(DV$11&gt;$K100,EOMONTH($M100,0)&gt;=DV$11),($F100-$O100)/$L100,0),IFERROR(($F100-$O100)*INDEX('S-Curve'!$C$3:$AM$39,MATCH('Development Costs'!$L100,'S-Curve'!$C$3:$C$39,0),MATCH(DATEDIF('Development Costs'!$K100,'Development Costs'!DV$11,"m")+1,'S-Curve'!$C$3:$AM$3,0)),0))</f>
        <v>0</v>
      </c>
      <c r="DW100" s="99">
        <f ca="1">IF($N100="Equal",IF(AND(DW$11&gt;$K100,EOMONTH($M100,0)&gt;=DW$11),($F100-$O100)/$L100,0),IFERROR(($F100-$O100)*INDEX('S-Curve'!$C$3:$AM$39,MATCH('Development Costs'!$L100,'S-Curve'!$C$3:$C$39,0),MATCH(DATEDIF('Development Costs'!$K100,'Development Costs'!DW$11,"m")+1,'S-Curve'!$C$3:$AM$3,0)),0))</f>
        <v>0</v>
      </c>
      <c r="DX100" s="99">
        <f ca="1">IF($N100="Equal",IF(AND(DX$11&gt;$K100,EOMONTH($M100,0)&gt;=DX$11),($F100-$O100)/$L100,0),IFERROR(($F100-$O100)*INDEX('S-Curve'!$C$3:$AM$39,MATCH('Development Costs'!$L100,'S-Curve'!$C$3:$C$39,0),MATCH(DATEDIF('Development Costs'!$K100,'Development Costs'!DX$11,"m")+1,'S-Curve'!$C$3:$AM$3,0)),0))</f>
        <v>0</v>
      </c>
      <c r="DY100" s="99">
        <f ca="1">IF($N100="Equal",IF(AND(DY$11&gt;$K100,EOMONTH($M100,0)&gt;=DY$11),($F100-$O100)/$L100,0),IFERROR(($F100-$O100)*INDEX('S-Curve'!$C$3:$AM$39,MATCH('Development Costs'!$L100,'S-Curve'!$C$3:$C$39,0),MATCH(DATEDIF('Development Costs'!$K100,'Development Costs'!DY$11,"m")+1,'S-Curve'!$C$3:$AM$3,0)),0))</f>
        <v>0</v>
      </c>
      <c r="DZ100" s="99">
        <f ca="1">IF($N100="Equal",IF(AND(DZ$11&gt;$K100,EOMONTH($M100,0)&gt;=DZ$11),($F100-$O100)/$L100,0),IFERROR(($F100-$O100)*INDEX('S-Curve'!$C$3:$AM$39,MATCH('Development Costs'!$L100,'S-Curve'!$C$3:$C$39,0),MATCH(DATEDIF('Development Costs'!$K100,'Development Costs'!DZ$11,"m")+1,'S-Curve'!$C$3:$AM$3,0)),0))</f>
        <v>0</v>
      </c>
      <c r="EA100" s="99">
        <f ca="1">IF($N100="Equal",IF(AND(EA$11&gt;$K100,EOMONTH($M100,0)&gt;=EA$11),($F100-$O100)/$L100,0),IFERROR(($F100-$O100)*INDEX('S-Curve'!$C$3:$AM$39,MATCH('Development Costs'!$L100,'S-Curve'!$C$3:$C$39,0),MATCH(DATEDIF('Development Costs'!$K100,'Development Costs'!EA$11,"m")+1,'S-Curve'!$C$3:$AM$3,0)),0))</f>
        <v>0</v>
      </c>
      <c r="EB100" s="99">
        <f ca="1">IF($N100="Equal",IF(AND(EB$11&gt;$K100,EOMONTH($M100,0)&gt;=EB$11),($F100-$O100)/$L100,0),IFERROR(($F100-$O100)*INDEX('S-Curve'!$C$3:$AM$39,MATCH('Development Costs'!$L100,'S-Curve'!$C$3:$C$39,0),MATCH(DATEDIF('Development Costs'!$K100,'Development Costs'!EB$11,"m")+1,'S-Curve'!$C$3:$AM$3,0)),0))</f>
        <v>0</v>
      </c>
      <c r="EC100" s="99">
        <f ca="1">IF($N100="Equal",IF(AND(EC$11&gt;$K100,EOMONTH($M100,0)&gt;=EC$11),($F100-$O100)/$L100,0),IFERROR(($F100-$O100)*INDEX('S-Curve'!$C$3:$AM$39,MATCH('Development Costs'!$L100,'S-Curve'!$C$3:$C$39,0),MATCH(DATEDIF('Development Costs'!$K100,'Development Costs'!EC$11,"m")+1,'S-Curve'!$C$3:$AM$3,0)),0))</f>
        <v>0</v>
      </c>
      <c r="ED100" s="99">
        <f ca="1">IF($N100="Equal",IF(AND(ED$11&gt;$K100,EOMONTH($M100,0)&gt;=ED$11),($F100-$O100)/$L100,0),IFERROR(($F100-$O100)*INDEX('S-Curve'!$C$3:$AM$39,MATCH('Development Costs'!$L100,'S-Curve'!$C$3:$C$39,0),MATCH(DATEDIF('Development Costs'!$K100,'Development Costs'!ED$11,"m")+1,'S-Curve'!$C$3:$AM$3,0)),0))</f>
        <v>0</v>
      </c>
      <c r="EE100" s="99">
        <f ca="1">IF($N100="Equal",IF(AND(EE$11&gt;$K100,EOMONTH($M100,0)&gt;=EE$11),($F100-$O100)/$L100,0),IFERROR(($F100-$O100)*INDEX('S-Curve'!$C$3:$AM$39,MATCH('Development Costs'!$L100,'S-Curve'!$C$3:$C$39,0),MATCH(DATEDIF('Development Costs'!$K100,'Development Costs'!EE$11,"m")+1,'S-Curve'!$C$3:$AM$3,0)),0))</f>
        <v>0</v>
      </c>
      <c r="EF100" s="99">
        <f ca="1">IF($N100="Equal",IF(AND(EF$11&gt;$K100,EOMONTH($M100,0)&gt;=EF$11),($F100-$O100)/$L100,0),IFERROR(($F100-$O100)*INDEX('S-Curve'!$C$3:$AM$39,MATCH('Development Costs'!$L100,'S-Curve'!$C$3:$C$39,0),MATCH(DATEDIF('Development Costs'!$K100,'Development Costs'!EF$11,"m")+1,'S-Curve'!$C$3:$AM$3,0)),0))</f>
        <v>0</v>
      </c>
      <c r="EG100" s="99">
        <f ca="1">IF(EC100="Equal",IF(AND(EG$11&gt;$K100,EOMONTH($M100,0)&gt;=EG$11),($F100-$O100)/$L100,0),IFERROR(($F100-$O100)*INDEX('S-Curve'!$C$3:$AM$39,MATCH('Development Costs'!$L100,'S-Curve'!$C$3:$C$39,0),MATCH(DATEDIF('Development Costs'!$K100,'Development Costs'!EG$11,"m")+1,'S-Curve'!$C$3:$AM$3,0)),0))</f>
        <v>0</v>
      </c>
    </row>
    <row r="101" spans="2:137">
      <c r="B101" s="157" t="s">
        <v>391</v>
      </c>
      <c r="E101" s="69">
        <v>0</v>
      </c>
      <c r="F101" s="18">
        <f ca="1">E101*Assumptions!$L$11</f>
        <v>0</v>
      </c>
      <c r="G101" s="105">
        <f t="shared" ca="1" si="54"/>
        <v>0</v>
      </c>
      <c r="H101" s="99">
        <f ca="1">F101/Assumptions!$D$60</f>
        <v>0</v>
      </c>
      <c r="I101" s="32">
        <f t="shared" ca="1" si="49"/>
        <v>0</v>
      </c>
      <c r="K101" s="73">
        <f>Assumptions!$D$16</f>
        <v>46204</v>
      </c>
      <c r="L101" s="155">
        <f>Assumptions!$D$17</f>
        <v>23</v>
      </c>
      <c r="M101" s="149">
        <f t="shared" si="55"/>
        <v>46874</v>
      </c>
      <c r="N101" s="70" t="s">
        <v>400</v>
      </c>
      <c r="O101" s="71">
        <v>0</v>
      </c>
      <c r="P101" s="1" t="str">
        <f t="shared" ca="1" si="50"/>
        <v/>
      </c>
      <c r="Q101" s="99">
        <f t="shared" si="51"/>
        <v>0</v>
      </c>
      <c r="R101" s="99">
        <f ca="1">IF($N101="Equal",IF(AND(R$11&gt;$K101,EOMONTH($M101,0)&gt;=R$11),($F101-$O101)/$L101,0),IFERROR(($F101-$O101)*INDEX('S-Curve'!$C$3:$AM$39,MATCH('Development Costs'!$L101,'S-Curve'!$C$3:$C$39,0),MATCH(DATEDIF('Development Costs'!$K101,'Development Costs'!R$11,"m")+1,'S-Curve'!$C$3:$AM$3,0)),0))</f>
        <v>0</v>
      </c>
      <c r="S101" s="99">
        <f ca="1">IF($N101="Equal",IF(AND(S$11&gt;$K101,EOMONTH($M101,0)&gt;=S$11),($F101-$O101)/$L101,0),IFERROR(($F101-$O101)*INDEX('S-Curve'!$C$3:$AM$39,MATCH('Development Costs'!$L101,'S-Curve'!$C$3:$C$39,0),MATCH(DATEDIF('Development Costs'!$K101,'Development Costs'!S$11,"m")+1,'S-Curve'!$C$3:$AM$3,0)),0))</f>
        <v>0</v>
      </c>
      <c r="T101" s="99">
        <f ca="1">IF($N101="Equal",IF(AND(T$11&gt;$K101,EOMONTH($M101,0)&gt;=T$11),($F101-$O101)/$L101,0),IFERROR(($F101-$O101)*INDEX('S-Curve'!$C$3:$AM$39,MATCH('Development Costs'!$L101,'S-Curve'!$C$3:$C$39,0),MATCH(DATEDIF('Development Costs'!$K101,'Development Costs'!T$11,"m")+1,'S-Curve'!$C$3:$AM$3,0)),0))</f>
        <v>0</v>
      </c>
      <c r="U101" s="99">
        <f ca="1">IF($N101="Equal",IF(AND(U$11&gt;$K101,EOMONTH($M101,0)&gt;=U$11),($F101-$O101)/$L101,0),IFERROR(($F101-$O101)*INDEX('S-Curve'!$C$3:$AM$39,MATCH('Development Costs'!$L101,'S-Curve'!$C$3:$C$39,0),MATCH(DATEDIF('Development Costs'!$K101,'Development Costs'!U$11,"m")+1,'S-Curve'!$C$3:$AM$3,0)),0))</f>
        <v>0</v>
      </c>
      <c r="V101" s="99">
        <f ca="1">IF($N101="Equal",IF(AND(V$11&gt;$K101,EOMONTH($M101,0)&gt;=V$11),($F101-$O101)/$L101,0),IFERROR(($F101-$O101)*INDEX('S-Curve'!$C$3:$AM$39,MATCH('Development Costs'!$L101,'S-Curve'!$C$3:$C$39,0),MATCH(DATEDIF('Development Costs'!$K101,'Development Costs'!V$11,"m")+1,'S-Curve'!$C$3:$AM$3,0)),0))</f>
        <v>0</v>
      </c>
      <c r="W101" s="99">
        <f ca="1">IF($N101="Equal",IF(AND(W$11&gt;$K101,EOMONTH($M101,0)&gt;=W$11),($F101-$O101)/$L101,0),IFERROR(($F101-$O101)*INDEX('S-Curve'!$C$3:$AM$39,MATCH('Development Costs'!$L101,'S-Curve'!$C$3:$C$39,0),MATCH(DATEDIF('Development Costs'!$K101,'Development Costs'!W$11,"m")+1,'S-Curve'!$C$3:$AM$3,0)),0))</f>
        <v>0</v>
      </c>
      <c r="X101" s="99">
        <f ca="1">IF($N101="Equal",IF(AND(X$11&gt;$K101,EOMONTH($M101,0)&gt;=X$11),($F101-$O101)/$L101,0),IFERROR(($F101-$O101)*INDEX('S-Curve'!$C$3:$AM$39,MATCH('Development Costs'!$L101,'S-Curve'!$C$3:$C$39,0),MATCH(DATEDIF('Development Costs'!$K101,'Development Costs'!X$11,"m")+1,'S-Curve'!$C$3:$AM$3,0)),0))</f>
        <v>0</v>
      </c>
      <c r="Y101" s="99">
        <f ca="1">IF($N101="Equal",IF(AND(Y$11&gt;$K101,EOMONTH($M101,0)&gt;=Y$11),($F101-$O101)/$L101,0),IFERROR(($F101-$O101)*INDEX('S-Curve'!$C$3:$AM$39,MATCH('Development Costs'!$L101,'S-Curve'!$C$3:$C$39,0),MATCH(DATEDIF('Development Costs'!$K101,'Development Costs'!Y$11,"m")+1,'S-Curve'!$C$3:$AM$3,0)),0))</f>
        <v>0</v>
      </c>
      <c r="Z101" s="99">
        <f ca="1">IF($N101="Equal",IF(AND(Z$11&gt;$K101,EOMONTH($M101,0)&gt;=Z$11),($F101-$O101)/$L101,0),IFERROR(($F101-$O101)*INDEX('S-Curve'!$C$3:$AM$39,MATCH('Development Costs'!$L101,'S-Curve'!$C$3:$C$39,0),MATCH(DATEDIF('Development Costs'!$K101,'Development Costs'!Z$11,"m")+1,'S-Curve'!$C$3:$AM$3,0)),0))</f>
        <v>0</v>
      </c>
      <c r="AA101" s="99">
        <f ca="1">IF($N101="Equal",IF(AND(AA$11&gt;$K101,EOMONTH($M101,0)&gt;=AA$11),($F101-$O101)/$L101,0),IFERROR(($F101-$O101)*INDEX('S-Curve'!$C$3:$AM$39,MATCH('Development Costs'!$L101,'S-Curve'!$C$3:$C$39,0),MATCH(DATEDIF('Development Costs'!$K101,'Development Costs'!AA$11,"m")+1,'S-Curve'!$C$3:$AM$3,0)),0))</f>
        <v>0</v>
      </c>
      <c r="AB101" s="99">
        <f ca="1">IF($N101="Equal",IF(AND(AB$11&gt;$K101,EOMONTH($M101,0)&gt;=AB$11),($F101-$O101)/$L101,0),IFERROR(($F101-$O101)*INDEX('S-Curve'!$C$3:$AM$39,MATCH('Development Costs'!$L101,'S-Curve'!$C$3:$C$39,0),MATCH(DATEDIF('Development Costs'!$K101,'Development Costs'!AB$11,"m")+1,'S-Curve'!$C$3:$AM$3,0)),0))</f>
        <v>0</v>
      </c>
      <c r="AC101" s="99">
        <f ca="1">IF($N101="Equal",IF(AND(AC$11&gt;$K101,EOMONTH($M101,0)&gt;=AC$11),($F101-$O101)/$L101,0),IFERROR(($F101-$O101)*INDEX('S-Curve'!$C$3:$AM$39,MATCH('Development Costs'!$L101,'S-Curve'!$C$3:$C$39,0),MATCH(DATEDIF('Development Costs'!$K101,'Development Costs'!AC$11,"m")+1,'S-Curve'!$C$3:$AM$3,0)),0))</f>
        <v>0</v>
      </c>
      <c r="AD101" s="99">
        <f ca="1">IF($N101="Equal",IF(AND(AD$11&gt;$K101,EOMONTH($M101,0)&gt;=AD$11),($F101-$O101)/$L101,0),IFERROR(($F101-$O101)*INDEX('S-Curve'!$C$3:$AM$39,MATCH('Development Costs'!$L101,'S-Curve'!$C$3:$C$39,0),MATCH(DATEDIF('Development Costs'!$K101,'Development Costs'!AD$11,"m")+1,'S-Curve'!$C$3:$AM$3,0)),0))</f>
        <v>0</v>
      </c>
      <c r="AE101" s="99">
        <f ca="1">IF($N101="Equal",IF(AND(AE$11&gt;$K101,EOMONTH($M101,0)&gt;=AE$11),($F101-$O101)/$L101,0),IFERROR(($F101-$O101)*INDEX('S-Curve'!$C$3:$AM$39,MATCH('Development Costs'!$L101,'S-Curve'!$C$3:$C$39,0),MATCH(DATEDIF('Development Costs'!$K101,'Development Costs'!AE$11,"m")+1,'S-Curve'!$C$3:$AM$3,0)),0))</f>
        <v>0</v>
      </c>
      <c r="AF101" s="99">
        <f ca="1">IF($N101="Equal",IF(AND(AF$11&gt;$K101,EOMONTH($M101,0)&gt;=AF$11),($F101-$O101)/$L101,0),IFERROR(($F101-$O101)*INDEX('S-Curve'!$C$3:$AM$39,MATCH('Development Costs'!$L101,'S-Curve'!$C$3:$C$39,0),MATCH(DATEDIF('Development Costs'!$K101,'Development Costs'!AF$11,"m")+1,'S-Curve'!$C$3:$AM$3,0)),0))</f>
        <v>0</v>
      </c>
      <c r="AG101" s="99">
        <f ca="1">IF($N101="Equal",IF(AND(AG$11&gt;$K101,EOMONTH($M101,0)&gt;=AG$11),($F101-$O101)/$L101,0),IFERROR(($F101-$O101)*INDEX('S-Curve'!$C$3:$AM$39,MATCH('Development Costs'!$L101,'S-Curve'!$C$3:$C$39,0),MATCH(DATEDIF('Development Costs'!$K101,'Development Costs'!AG$11,"m")+1,'S-Curve'!$C$3:$AM$3,0)),0))</f>
        <v>0</v>
      </c>
      <c r="AH101" s="99">
        <f ca="1">IF($N101="Equal",IF(AND(AH$11&gt;$K101,EOMONTH($M101,0)&gt;=AH$11),($F101-$O101)/$L101,0),IFERROR(($F101-$O101)*INDEX('S-Curve'!$C$3:$AM$39,MATCH('Development Costs'!$L101,'S-Curve'!$C$3:$C$39,0),MATCH(DATEDIF('Development Costs'!$K101,'Development Costs'!AH$11,"m")+1,'S-Curve'!$C$3:$AM$3,0)),0))</f>
        <v>0</v>
      </c>
      <c r="AI101" s="99">
        <f ca="1">IF($N101="Equal",IF(AND(AI$11&gt;$K101,EOMONTH($M101,0)&gt;=AI$11),($F101-$O101)/$L101,0),IFERROR(($F101-$O101)*INDEX('S-Curve'!$C$3:$AM$39,MATCH('Development Costs'!$L101,'S-Curve'!$C$3:$C$39,0),MATCH(DATEDIF('Development Costs'!$K101,'Development Costs'!AI$11,"m")+1,'S-Curve'!$C$3:$AM$3,0)),0))</f>
        <v>0</v>
      </c>
      <c r="AJ101" s="99">
        <f ca="1">IF($N101="Equal",IF(AND(AJ$11&gt;$K101,EOMONTH($M101,0)&gt;=AJ$11),($F101-$O101)/$L101,0),IFERROR(($F101-$O101)*INDEX('S-Curve'!$C$3:$AM$39,MATCH('Development Costs'!$L101,'S-Curve'!$C$3:$C$39,0),MATCH(DATEDIF('Development Costs'!$K101,'Development Costs'!AJ$11,"m")+1,'S-Curve'!$C$3:$AM$3,0)),0))</f>
        <v>0</v>
      </c>
      <c r="AK101" s="99">
        <f ca="1">IF($N101="Equal",IF(AND(AK$11&gt;$K101,EOMONTH($M101,0)&gt;=AK$11),($F101-$O101)/$L101,0),IFERROR(($F101-$O101)*INDEX('S-Curve'!$C$3:$AM$39,MATCH('Development Costs'!$L101,'S-Curve'!$C$3:$C$39,0),MATCH(DATEDIF('Development Costs'!$K101,'Development Costs'!AK$11,"m")+1,'S-Curve'!$C$3:$AM$3,0)),0))</f>
        <v>0</v>
      </c>
      <c r="AL101" s="99">
        <f ca="1">IF($N101="Equal",IF(AND(AL$11&gt;$K101,EOMONTH($M101,0)&gt;=AL$11),($F101-$O101)/$L101,0),IFERROR(($F101-$O101)*INDEX('S-Curve'!$C$3:$AM$39,MATCH('Development Costs'!$L101,'S-Curve'!$C$3:$C$39,0),MATCH(DATEDIF('Development Costs'!$K101,'Development Costs'!AL$11,"m")+1,'S-Curve'!$C$3:$AM$3,0)),0))</f>
        <v>0</v>
      </c>
      <c r="AM101" s="99">
        <f ca="1">IF($N101="Equal",IF(AND(AM$11&gt;$K101,EOMONTH($M101,0)&gt;=AM$11),($F101-$O101)/$L101,0),IFERROR(($F101-$O101)*INDEX('S-Curve'!$C$3:$AM$39,MATCH('Development Costs'!$L101,'S-Curve'!$C$3:$C$39,0),MATCH(DATEDIF('Development Costs'!$K101,'Development Costs'!AM$11,"m")+1,'S-Curve'!$C$3:$AM$3,0)),0))</f>
        <v>0</v>
      </c>
      <c r="AN101" s="99">
        <f ca="1">IF($N101="Equal",IF(AND(AN$11&gt;$K101,EOMONTH($M101,0)&gt;=AN$11),($F101-$O101)/$L101,0),IFERROR(($F101-$O101)*INDEX('S-Curve'!$C$3:$AM$39,MATCH('Development Costs'!$L101,'S-Curve'!$C$3:$C$39,0),MATCH(DATEDIF('Development Costs'!$K101,'Development Costs'!AN$11,"m")+1,'S-Curve'!$C$3:$AM$3,0)),0))</f>
        <v>0</v>
      </c>
      <c r="AO101" s="99">
        <f ca="1">IF($N101="Equal",IF(AND(AO$11&gt;$K101,EOMONTH($M101,0)&gt;=AO$11),($F101-$O101)/$L101,0),IFERROR(($F101-$O101)*INDEX('S-Curve'!$C$3:$AM$39,MATCH('Development Costs'!$L101,'S-Curve'!$C$3:$C$39,0),MATCH(DATEDIF('Development Costs'!$K101,'Development Costs'!AO$11,"m")+1,'S-Curve'!$C$3:$AM$3,0)),0))</f>
        <v>0</v>
      </c>
      <c r="AP101" s="99">
        <f ca="1">IF($N101="Equal",IF(AND(AP$11&gt;$K101,EOMONTH($M101,0)&gt;=AP$11),($F101-$O101)/$L101,0),IFERROR(($F101-$O101)*INDEX('S-Curve'!$C$3:$AM$39,MATCH('Development Costs'!$L101,'S-Curve'!$C$3:$C$39,0),MATCH(DATEDIF('Development Costs'!$K101,'Development Costs'!AP$11,"m")+1,'S-Curve'!$C$3:$AM$3,0)),0))</f>
        <v>0</v>
      </c>
      <c r="AQ101" s="99">
        <f ca="1">IF($N101="Equal",IF(AND(AQ$11&gt;$K101,EOMONTH($M101,0)&gt;=AQ$11),($F101-$O101)/$L101,0),IFERROR(($F101-$O101)*INDEX('S-Curve'!$C$3:$AM$39,MATCH('Development Costs'!$L101,'S-Curve'!$C$3:$C$39,0),MATCH(DATEDIF('Development Costs'!$K101,'Development Costs'!AQ$11,"m")+1,'S-Curve'!$C$3:$AM$3,0)),0))</f>
        <v>0</v>
      </c>
      <c r="AR101" s="99">
        <f ca="1">IF($N101="Equal",IF(AND(AR$11&gt;$K101,EOMONTH($M101,0)&gt;=AR$11),($F101-$O101)/$L101,0),IFERROR(($F101-$O101)*INDEX('S-Curve'!$C$3:$AM$39,MATCH('Development Costs'!$L101,'S-Curve'!$C$3:$C$39,0),MATCH(DATEDIF('Development Costs'!$K101,'Development Costs'!AR$11,"m")+1,'S-Curve'!$C$3:$AM$3,0)),0))</f>
        <v>0</v>
      </c>
      <c r="AS101" s="99">
        <f ca="1">IF($N101="Equal",IF(AND(AS$11&gt;$K101,EOMONTH($M101,0)&gt;=AS$11),($F101-$O101)/$L101,0),IFERROR(($F101-$O101)*INDEX('S-Curve'!$C$3:$AM$39,MATCH('Development Costs'!$L101,'S-Curve'!$C$3:$C$39,0),MATCH(DATEDIF('Development Costs'!$K101,'Development Costs'!AS$11,"m")+1,'S-Curve'!$C$3:$AM$3,0)),0))</f>
        <v>0</v>
      </c>
      <c r="AT101" s="99">
        <f ca="1">IF($N101="Equal",IF(AND(AT$11&gt;$K101,EOMONTH($M101,0)&gt;=AT$11),($F101-$O101)/$L101,0),IFERROR(($F101-$O101)*INDEX('S-Curve'!$C$3:$AM$39,MATCH('Development Costs'!$L101,'S-Curve'!$C$3:$C$39,0),MATCH(DATEDIF('Development Costs'!$K101,'Development Costs'!AT$11,"m")+1,'S-Curve'!$C$3:$AM$3,0)),0))</f>
        <v>0</v>
      </c>
      <c r="AU101" s="99">
        <f ca="1">IF($N101="Equal",IF(AND(AU$11&gt;$K101,EOMONTH($M101,0)&gt;=AU$11),($F101-$O101)/$L101,0),IFERROR(($F101-$O101)*INDEX('S-Curve'!$C$3:$AM$39,MATCH('Development Costs'!$L101,'S-Curve'!$C$3:$C$39,0),MATCH(DATEDIF('Development Costs'!$K101,'Development Costs'!AU$11,"m")+1,'S-Curve'!$C$3:$AM$3,0)),0))</f>
        <v>0</v>
      </c>
      <c r="AV101" s="99">
        <f ca="1">IF($N101="Equal",IF(AND(AV$11&gt;$K101,EOMONTH($M101,0)&gt;=AV$11),($F101-$O101)/$L101,0),IFERROR(($F101-$O101)*INDEX('S-Curve'!$C$3:$AM$39,MATCH('Development Costs'!$L101,'S-Curve'!$C$3:$C$39,0),MATCH(DATEDIF('Development Costs'!$K101,'Development Costs'!AV$11,"m")+1,'S-Curve'!$C$3:$AM$3,0)),0))</f>
        <v>0</v>
      </c>
      <c r="AW101" s="99">
        <f ca="1">IF($N101="Equal",IF(AND(AW$11&gt;$K101,EOMONTH($M101,0)&gt;=AW$11),($F101-$O101)/$L101,0),IFERROR(($F101-$O101)*INDEX('S-Curve'!$C$3:$AM$39,MATCH('Development Costs'!$L101,'S-Curve'!$C$3:$C$39,0),MATCH(DATEDIF('Development Costs'!$K101,'Development Costs'!AW$11,"m")+1,'S-Curve'!$C$3:$AM$3,0)),0))</f>
        <v>0</v>
      </c>
      <c r="AX101" s="99">
        <f ca="1">IF($N101="Equal",IF(AND(AX$11&gt;$K101,EOMONTH($M101,0)&gt;=AX$11),($F101-$O101)/$L101,0),IFERROR(($F101-$O101)*INDEX('S-Curve'!$C$3:$AM$39,MATCH('Development Costs'!$L101,'S-Curve'!$C$3:$C$39,0),MATCH(DATEDIF('Development Costs'!$K101,'Development Costs'!AX$11,"m")+1,'S-Curve'!$C$3:$AM$3,0)),0))</f>
        <v>0</v>
      </c>
      <c r="AY101" s="99">
        <f ca="1">IF($N101="Equal",IF(AND(AY$11&gt;$K101,EOMONTH($M101,0)&gt;=AY$11),($F101-$O101)/$L101,0),IFERROR(($F101-$O101)*INDEX('S-Curve'!$C$3:$AM$39,MATCH('Development Costs'!$L101,'S-Curve'!$C$3:$C$39,0),MATCH(DATEDIF('Development Costs'!$K101,'Development Costs'!AY$11,"m")+1,'S-Curve'!$C$3:$AM$3,0)),0))</f>
        <v>0</v>
      </c>
      <c r="AZ101" s="99">
        <f ca="1">IF($N101="Equal",IF(AND(AZ$11&gt;$K101,EOMONTH($M101,0)&gt;=AZ$11),($F101-$O101)/$L101,0),IFERROR(($F101-$O101)*INDEX('S-Curve'!$C$3:$AM$39,MATCH('Development Costs'!$L101,'S-Curve'!$C$3:$C$39,0),MATCH(DATEDIF('Development Costs'!$K101,'Development Costs'!AZ$11,"m")+1,'S-Curve'!$C$3:$AM$3,0)),0))</f>
        <v>0</v>
      </c>
      <c r="BA101" s="99">
        <f ca="1">IF($N101="Equal",IF(AND(BA$11&gt;$K101,EOMONTH($M101,0)&gt;=BA$11),($F101-$O101)/$L101,0),IFERROR(($F101-$O101)*INDEX('S-Curve'!$C$3:$AM$39,MATCH('Development Costs'!$L101,'S-Curve'!$C$3:$C$39,0),MATCH(DATEDIF('Development Costs'!$K101,'Development Costs'!BA$11,"m")+1,'S-Curve'!$C$3:$AM$3,0)),0))</f>
        <v>0</v>
      </c>
      <c r="BB101" s="99">
        <f ca="1">IF($N101="Equal",IF(AND(BB$11&gt;$K101,EOMONTH($M101,0)&gt;=BB$11),($F101-$O101)/$L101,0),IFERROR(($F101-$O101)*INDEX('S-Curve'!$C$3:$AM$39,MATCH('Development Costs'!$L101,'S-Curve'!$C$3:$C$39,0),MATCH(DATEDIF('Development Costs'!$K101,'Development Costs'!BB$11,"m")+1,'S-Curve'!$C$3:$AM$3,0)),0))</f>
        <v>0</v>
      </c>
      <c r="BC101" s="99">
        <f ca="1">IF($N101="Equal",IF(AND(BC$11&gt;$K101,EOMONTH($M101,0)&gt;=BC$11),($F101-$O101)/$L101,0),IFERROR(($F101-$O101)*INDEX('S-Curve'!$C$3:$AM$39,MATCH('Development Costs'!$L101,'S-Curve'!$C$3:$C$39,0),MATCH(DATEDIF('Development Costs'!$K101,'Development Costs'!BC$11,"m")+1,'S-Curve'!$C$3:$AM$3,0)),0))</f>
        <v>0</v>
      </c>
      <c r="BD101" s="99">
        <f ca="1">IF($N101="Equal",IF(AND(BD$11&gt;$K101,EOMONTH($M101,0)&gt;=BD$11),($F101-$O101)/$L101,0),IFERROR(($F101-$O101)*INDEX('S-Curve'!$C$3:$AM$39,MATCH('Development Costs'!$L101,'S-Curve'!$C$3:$C$39,0),MATCH(DATEDIF('Development Costs'!$K101,'Development Costs'!BD$11,"m")+1,'S-Curve'!$C$3:$AM$3,0)),0))</f>
        <v>0</v>
      </c>
      <c r="BE101" s="99">
        <f ca="1">IF($N101="Equal",IF(AND(BE$11&gt;$K101,EOMONTH($M101,0)&gt;=BE$11),($F101-$O101)/$L101,0),IFERROR(($F101-$O101)*INDEX('S-Curve'!$C$3:$AM$39,MATCH('Development Costs'!$L101,'S-Curve'!$C$3:$C$39,0),MATCH(DATEDIF('Development Costs'!$K101,'Development Costs'!BE$11,"m")+1,'S-Curve'!$C$3:$AM$3,0)),0))</f>
        <v>0</v>
      </c>
      <c r="BF101" s="99">
        <f ca="1">IF($N101="Equal",IF(AND(BF$11&gt;$K101,EOMONTH($M101,0)&gt;=BF$11),($F101-$O101)/$L101,0),IFERROR(($F101-$O101)*INDEX('S-Curve'!$C$3:$AM$39,MATCH('Development Costs'!$L101,'S-Curve'!$C$3:$C$39,0),MATCH(DATEDIF('Development Costs'!$K101,'Development Costs'!BF$11,"m")+1,'S-Curve'!$C$3:$AM$3,0)),0))</f>
        <v>0</v>
      </c>
      <c r="BG101" s="99">
        <f ca="1">IF($N101="Equal",IF(AND(BG$11&gt;$K101,EOMONTH($M101,0)&gt;=BG$11),($F101-$O101)/$L101,0),IFERROR(($F101-$O101)*INDEX('S-Curve'!$C$3:$AM$39,MATCH('Development Costs'!$L101,'S-Curve'!$C$3:$C$39,0),MATCH(DATEDIF('Development Costs'!$K101,'Development Costs'!BG$11,"m")+1,'S-Curve'!$C$3:$AM$3,0)),0))</f>
        <v>0</v>
      </c>
      <c r="BH101" s="99">
        <f ca="1">IF($N101="Equal",IF(AND(BH$11&gt;$K101,EOMONTH($M101,0)&gt;=BH$11),($F101-$O101)/$L101,0),IFERROR(($F101-$O101)*INDEX('S-Curve'!$C$3:$AM$39,MATCH('Development Costs'!$L101,'S-Curve'!$C$3:$C$39,0),MATCH(DATEDIF('Development Costs'!$K101,'Development Costs'!BH$11,"m")+1,'S-Curve'!$C$3:$AM$3,0)),0))</f>
        <v>0</v>
      </c>
      <c r="BI101" s="99">
        <f ca="1">IF($N101="Equal",IF(AND(BI$11&gt;$K101,EOMONTH($M101,0)&gt;=BI$11),($F101-$O101)/$L101,0),IFERROR(($F101-$O101)*INDEX('S-Curve'!$C$3:$AM$39,MATCH('Development Costs'!$L101,'S-Curve'!$C$3:$C$39,0),MATCH(DATEDIF('Development Costs'!$K101,'Development Costs'!BI$11,"m")+1,'S-Curve'!$C$3:$AM$3,0)),0))</f>
        <v>0</v>
      </c>
      <c r="BJ101" s="99">
        <f ca="1">IF($N101="Equal",IF(AND(BJ$11&gt;$K101,EOMONTH($M101,0)&gt;=BJ$11),($F101-$O101)/$L101,0),IFERROR(($F101-$O101)*INDEX('S-Curve'!$C$3:$AM$39,MATCH('Development Costs'!$L101,'S-Curve'!$C$3:$C$39,0),MATCH(DATEDIF('Development Costs'!$K101,'Development Costs'!BJ$11,"m")+1,'S-Curve'!$C$3:$AM$3,0)),0))</f>
        <v>0</v>
      </c>
      <c r="BK101" s="99">
        <f ca="1">IF($N101="Equal",IF(AND(BK$11&gt;$K101,EOMONTH($M101,0)&gt;=BK$11),($F101-$O101)/$L101,0),IFERROR(($F101-$O101)*INDEX('S-Curve'!$C$3:$AM$39,MATCH('Development Costs'!$L101,'S-Curve'!$C$3:$C$39,0),MATCH(DATEDIF('Development Costs'!$K101,'Development Costs'!BK$11,"m")+1,'S-Curve'!$C$3:$AM$3,0)),0))</f>
        <v>0</v>
      </c>
      <c r="BL101" s="99">
        <f ca="1">IF($N101="Equal",IF(AND(BL$11&gt;$K101,EOMONTH($M101,0)&gt;=BL$11),($F101-$O101)/$L101,0),IFERROR(($F101-$O101)*INDEX('S-Curve'!$C$3:$AM$39,MATCH('Development Costs'!$L101,'S-Curve'!$C$3:$C$39,0),MATCH(DATEDIF('Development Costs'!$K101,'Development Costs'!BL$11,"m")+1,'S-Curve'!$C$3:$AM$3,0)),0))</f>
        <v>0</v>
      </c>
      <c r="BM101" s="99">
        <f ca="1">IF($N101="Equal",IF(AND(BM$11&gt;$K101,EOMONTH($M101,0)&gt;=BM$11),($F101-$O101)/$L101,0),IFERROR(($F101-$O101)*INDEX('S-Curve'!$C$3:$AM$39,MATCH('Development Costs'!$L101,'S-Curve'!$C$3:$C$39,0),MATCH(DATEDIF('Development Costs'!$K101,'Development Costs'!BM$11,"m")+1,'S-Curve'!$C$3:$AM$3,0)),0))</f>
        <v>0</v>
      </c>
      <c r="BN101" s="99">
        <f ca="1">IF($N101="Equal",IF(AND(BN$11&gt;$K101,EOMONTH($M101,0)&gt;=BN$11),($F101-$O101)/$L101,0),IFERROR(($F101-$O101)*INDEX('S-Curve'!$C$3:$AM$39,MATCH('Development Costs'!$L101,'S-Curve'!$C$3:$C$39,0),MATCH(DATEDIF('Development Costs'!$K101,'Development Costs'!BN$11,"m")+1,'S-Curve'!$C$3:$AM$3,0)),0))</f>
        <v>0</v>
      </c>
      <c r="BO101" s="99">
        <f ca="1">IF($N101="Equal",IF(AND(BO$11&gt;$K101,EOMONTH($M101,0)&gt;=BO$11),($F101-$O101)/$L101,0),IFERROR(($F101-$O101)*INDEX('S-Curve'!$C$3:$AM$39,MATCH('Development Costs'!$L101,'S-Curve'!$C$3:$C$39,0),MATCH(DATEDIF('Development Costs'!$K101,'Development Costs'!BO$11,"m")+1,'S-Curve'!$C$3:$AM$3,0)),0))</f>
        <v>0</v>
      </c>
      <c r="BP101" s="99">
        <f ca="1">IF($N101="Equal",IF(AND(BP$11&gt;$K101,EOMONTH($M101,0)&gt;=BP$11),($F101-$O101)/$L101,0),IFERROR(($F101-$O101)*INDEX('S-Curve'!$C$3:$AM$39,MATCH('Development Costs'!$L101,'S-Curve'!$C$3:$C$39,0),MATCH(DATEDIF('Development Costs'!$K101,'Development Costs'!BP$11,"m")+1,'S-Curve'!$C$3:$AM$3,0)),0))</f>
        <v>0</v>
      </c>
      <c r="BQ101" s="99">
        <f ca="1">IF($N101="Equal",IF(AND(BQ$11&gt;$K101,EOMONTH($M101,0)&gt;=BQ$11),($F101-$O101)/$L101,0),IFERROR(($F101-$O101)*INDEX('S-Curve'!$C$3:$AM$39,MATCH('Development Costs'!$L101,'S-Curve'!$C$3:$C$39,0),MATCH(DATEDIF('Development Costs'!$K101,'Development Costs'!BQ$11,"m")+1,'S-Curve'!$C$3:$AM$3,0)),0))</f>
        <v>0</v>
      </c>
      <c r="BR101" s="99">
        <f ca="1">IF($N101="Equal",IF(AND(BR$11&gt;$K101,EOMONTH($M101,0)&gt;=BR$11),($F101-$O101)/$L101,0),IFERROR(($F101-$O101)*INDEX('S-Curve'!$C$3:$AM$39,MATCH('Development Costs'!$L101,'S-Curve'!$C$3:$C$39,0),MATCH(DATEDIF('Development Costs'!$K101,'Development Costs'!BR$11,"m")+1,'S-Curve'!$C$3:$AM$3,0)),0))</f>
        <v>0</v>
      </c>
      <c r="BS101" s="99">
        <f ca="1">IF($N101="Equal",IF(AND(BS$11&gt;$K101,EOMONTH($M101,0)&gt;=BS$11),($F101-$O101)/$L101,0),IFERROR(($F101-$O101)*INDEX('S-Curve'!$C$3:$AM$39,MATCH('Development Costs'!$L101,'S-Curve'!$C$3:$C$39,0),MATCH(DATEDIF('Development Costs'!$K101,'Development Costs'!BS$11,"m")+1,'S-Curve'!$C$3:$AM$3,0)),0))</f>
        <v>0</v>
      </c>
      <c r="BT101" s="99">
        <f ca="1">IF($N101="Equal",IF(AND(BT$11&gt;$K101,EOMONTH($M101,0)&gt;=BT$11),($F101-$O101)/$L101,0),IFERROR(($F101-$O101)*INDEX('S-Curve'!$C$3:$AM$39,MATCH('Development Costs'!$L101,'S-Curve'!$C$3:$C$39,0),MATCH(DATEDIF('Development Costs'!$K101,'Development Costs'!BT$11,"m")+1,'S-Curve'!$C$3:$AM$3,0)),0))</f>
        <v>0</v>
      </c>
      <c r="BU101" s="99">
        <f ca="1">IF($N101="Equal",IF(AND(BU$11&gt;$K101,EOMONTH($M101,0)&gt;=BU$11),($F101-$O101)/$L101,0),IFERROR(($F101-$O101)*INDEX('S-Curve'!$C$3:$AM$39,MATCH('Development Costs'!$L101,'S-Curve'!$C$3:$C$39,0),MATCH(DATEDIF('Development Costs'!$K101,'Development Costs'!BU$11,"m")+1,'S-Curve'!$C$3:$AM$3,0)),0))</f>
        <v>0</v>
      </c>
      <c r="BV101" s="99">
        <f ca="1">IF($N101="Equal",IF(AND(BV$11&gt;$K101,EOMONTH($M101,0)&gt;=BV$11),($F101-$O101)/$L101,0),IFERROR(($F101-$O101)*INDEX('S-Curve'!$C$3:$AM$39,MATCH('Development Costs'!$L101,'S-Curve'!$C$3:$C$39,0),MATCH(DATEDIF('Development Costs'!$K101,'Development Costs'!BV$11,"m")+1,'S-Curve'!$C$3:$AM$3,0)),0))</f>
        <v>0</v>
      </c>
      <c r="BW101" s="99">
        <f ca="1">IF($N101="Equal",IF(AND(BW$11&gt;$K101,EOMONTH($M101,0)&gt;=BW$11),($F101-$O101)/$L101,0),IFERROR(($F101-$O101)*INDEX('S-Curve'!$C$3:$AM$39,MATCH('Development Costs'!$L101,'S-Curve'!$C$3:$C$39,0),MATCH(DATEDIF('Development Costs'!$K101,'Development Costs'!BW$11,"m")+1,'S-Curve'!$C$3:$AM$3,0)),0))</f>
        <v>0</v>
      </c>
      <c r="BX101" s="99">
        <f ca="1">IF($N101="Equal",IF(AND(BX$11&gt;$K101,EOMONTH($M101,0)&gt;=BX$11),($F101-$O101)/$L101,0),IFERROR(($F101-$O101)*INDEX('S-Curve'!$C$3:$AM$39,MATCH('Development Costs'!$L101,'S-Curve'!$C$3:$C$39,0),MATCH(DATEDIF('Development Costs'!$K101,'Development Costs'!BX$11,"m")+1,'S-Curve'!$C$3:$AM$3,0)),0))</f>
        <v>0</v>
      </c>
      <c r="BY101" s="99">
        <f ca="1">IF($N101="Equal",IF(AND(BY$11&gt;$K101,EOMONTH($M101,0)&gt;=BY$11),($F101-$O101)/$L101,0),IFERROR(($F101-$O101)*INDEX('S-Curve'!$C$3:$AM$39,MATCH('Development Costs'!$L101,'S-Curve'!$C$3:$C$39,0),MATCH(DATEDIF('Development Costs'!$K101,'Development Costs'!BY$11,"m")+1,'S-Curve'!$C$3:$AM$3,0)),0))</f>
        <v>0</v>
      </c>
      <c r="BZ101" s="99">
        <f ca="1">IF($N101="Equal",IF(AND(BZ$11&gt;$K101,EOMONTH($M101,0)&gt;=BZ$11),($F101-$O101)/$L101,0),IFERROR(($F101-$O101)*INDEX('S-Curve'!$C$3:$AM$39,MATCH('Development Costs'!$L101,'S-Curve'!$C$3:$C$39,0),MATCH(DATEDIF('Development Costs'!$K101,'Development Costs'!BZ$11,"m")+1,'S-Curve'!$C$3:$AM$3,0)),0))</f>
        <v>0</v>
      </c>
      <c r="CA101" s="99">
        <f ca="1">IF($N101="Equal",IF(AND(CA$11&gt;$K101,EOMONTH($M101,0)&gt;=CA$11),($F101-$O101)/$L101,0),IFERROR(($F101-$O101)*INDEX('S-Curve'!$C$3:$AM$39,MATCH('Development Costs'!$L101,'S-Curve'!$C$3:$C$39,0),MATCH(DATEDIF('Development Costs'!$K101,'Development Costs'!CA$11,"m")+1,'S-Curve'!$C$3:$AM$3,0)),0))</f>
        <v>0</v>
      </c>
      <c r="CB101" s="99">
        <f ca="1">IF($N101="Equal",IF(AND(CB$11&gt;$K101,EOMONTH($M101,0)&gt;=CB$11),($F101-$O101)/$L101,0),IFERROR(($F101-$O101)*INDEX('S-Curve'!$C$3:$AM$39,MATCH('Development Costs'!$L101,'S-Curve'!$C$3:$C$39,0),MATCH(DATEDIF('Development Costs'!$K101,'Development Costs'!CB$11,"m")+1,'S-Curve'!$C$3:$AM$3,0)),0))</f>
        <v>0</v>
      </c>
      <c r="CC101" s="99">
        <f ca="1">IF($N101="Equal",IF(AND(CC$11&gt;$K101,EOMONTH($M101,0)&gt;=CC$11),($F101-$O101)/$L101,0),IFERROR(($F101-$O101)*INDEX('S-Curve'!$C$3:$AM$39,MATCH('Development Costs'!$L101,'S-Curve'!$C$3:$C$39,0),MATCH(DATEDIF('Development Costs'!$K101,'Development Costs'!CC$11,"m")+1,'S-Curve'!$C$3:$AM$3,0)),0))</f>
        <v>0</v>
      </c>
      <c r="CD101" s="99">
        <f ca="1">IF($N101="Equal",IF(AND(CD$11&gt;$K101,EOMONTH($M101,0)&gt;=CD$11),($F101-$O101)/$L101,0),IFERROR(($F101-$O101)*INDEX('S-Curve'!$C$3:$AM$39,MATCH('Development Costs'!$L101,'S-Curve'!$C$3:$C$39,0),MATCH(DATEDIF('Development Costs'!$K101,'Development Costs'!CD$11,"m")+1,'S-Curve'!$C$3:$AM$3,0)),0))</f>
        <v>0</v>
      </c>
      <c r="CE101" s="99">
        <f ca="1">IF($N101="Equal",IF(AND(CE$11&gt;$K101,EOMONTH($M101,0)&gt;=CE$11),($F101-$O101)/$L101,0),IFERROR(($F101-$O101)*INDEX('S-Curve'!$C$3:$AM$39,MATCH('Development Costs'!$L101,'S-Curve'!$C$3:$C$39,0),MATCH(DATEDIF('Development Costs'!$K101,'Development Costs'!CE$11,"m")+1,'S-Curve'!$C$3:$AM$3,0)),0))</f>
        <v>0</v>
      </c>
      <c r="CF101" s="99">
        <f ca="1">IF($N101="Equal",IF(AND(CF$11&gt;$K101,EOMONTH($M101,0)&gt;=CF$11),($F101-$O101)/$L101,0),IFERROR(($F101-$O101)*INDEX('S-Curve'!$C$3:$AM$39,MATCH('Development Costs'!$L101,'S-Curve'!$C$3:$C$39,0),MATCH(DATEDIF('Development Costs'!$K101,'Development Costs'!CF$11,"m")+1,'S-Curve'!$C$3:$AM$3,0)),0))</f>
        <v>0</v>
      </c>
      <c r="CG101" s="99">
        <f ca="1">IF($N101="Equal",IF(AND(CG$11&gt;$K101,EOMONTH($M101,0)&gt;=CG$11),($F101-$O101)/$L101,0),IFERROR(($F101-$O101)*INDEX('S-Curve'!$C$3:$AM$39,MATCH('Development Costs'!$L101,'S-Curve'!$C$3:$C$39,0),MATCH(DATEDIF('Development Costs'!$K101,'Development Costs'!CG$11,"m")+1,'S-Curve'!$C$3:$AM$3,0)),0))</f>
        <v>0</v>
      </c>
      <c r="CH101" s="99">
        <f ca="1">IF($N101="Equal",IF(AND(CH$11&gt;$K101,EOMONTH($M101,0)&gt;=CH$11),($F101-$O101)/$L101,0),IFERROR(($F101-$O101)*INDEX('S-Curve'!$C$3:$AM$39,MATCH('Development Costs'!$L101,'S-Curve'!$C$3:$C$39,0),MATCH(DATEDIF('Development Costs'!$K101,'Development Costs'!CH$11,"m")+1,'S-Curve'!$C$3:$AM$3,0)),0))</f>
        <v>0</v>
      </c>
      <c r="CI101" s="99">
        <f ca="1">IF($N101="Equal",IF(AND(CI$11&gt;$K101,EOMONTH($M101,0)&gt;=CI$11),($F101-$O101)/$L101,0),IFERROR(($F101-$O101)*INDEX('S-Curve'!$C$3:$AM$39,MATCH('Development Costs'!$L101,'S-Curve'!$C$3:$C$39,0),MATCH(DATEDIF('Development Costs'!$K101,'Development Costs'!CI$11,"m")+1,'S-Curve'!$C$3:$AM$3,0)),0))</f>
        <v>0</v>
      </c>
      <c r="CJ101" s="99">
        <f ca="1">IF($N101="Equal",IF(AND(CJ$11&gt;$K101,EOMONTH($M101,0)&gt;=CJ$11),($F101-$O101)/$L101,0),IFERROR(($F101-$O101)*INDEX('S-Curve'!$C$3:$AM$39,MATCH('Development Costs'!$L101,'S-Curve'!$C$3:$C$39,0),MATCH(DATEDIF('Development Costs'!$K101,'Development Costs'!CJ$11,"m")+1,'S-Curve'!$C$3:$AM$3,0)),0))</f>
        <v>0</v>
      </c>
      <c r="CK101" s="99">
        <f ca="1">IF($N101="Equal",IF(AND(CK$11&gt;$K101,EOMONTH($M101,0)&gt;=CK$11),($F101-$O101)/$L101,0),IFERROR(($F101-$O101)*INDEX('S-Curve'!$C$3:$AM$39,MATCH('Development Costs'!$L101,'S-Curve'!$C$3:$C$39,0),MATCH(DATEDIF('Development Costs'!$K101,'Development Costs'!CK$11,"m")+1,'S-Curve'!$C$3:$AM$3,0)),0))</f>
        <v>0</v>
      </c>
      <c r="CL101" s="99">
        <f ca="1">IF($N101="Equal",IF(AND(CL$11&gt;$K101,EOMONTH($M101,0)&gt;=CL$11),($F101-$O101)/$L101,0),IFERROR(($F101-$O101)*INDEX('S-Curve'!$C$3:$AM$39,MATCH('Development Costs'!$L101,'S-Curve'!$C$3:$C$39,0),MATCH(DATEDIF('Development Costs'!$K101,'Development Costs'!CL$11,"m")+1,'S-Curve'!$C$3:$AM$3,0)),0))</f>
        <v>0</v>
      </c>
      <c r="CM101" s="99">
        <f ca="1">IF($N101="Equal",IF(AND(CM$11&gt;$K101,EOMONTH($M101,0)&gt;=CM$11),($F101-$O101)/$L101,0),IFERROR(($F101-$O101)*INDEX('S-Curve'!$C$3:$AM$39,MATCH('Development Costs'!$L101,'S-Curve'!$C$3:$C$39,0),MATCH(DATEDIF('Development Costs'!$K101,'Development Costs'!CM$11,"m")+1,'S-Curve'!$C$3:$AM$3,0)),0))</f>
        <v>0</v>
      </c>
      <c r="CN101" s="99">
        <f ca="1">IF($N101="Equal",IF(AND(CN$11&gt;$K101,EOMONTH($M101,0)&gt;=CN$11),($F101-$O101)/$L101,0),IFERROR(($F101-$O101)*INDEX('S-Curve'!$C$3:$AM$39,MATCH('Development Costs'!$L101,'S-Curve'!$C$3:$C$39,0),MATCH(DATEDIF('Development Costs'!$K101,'Development Costs'!CN$11,"m")+1,'S-Curve'!$C$3:$AM$3,0)),0))</f>
        <v>0</v>
      </c>
      <c r="CO101" s="99">
        <f ca="1">IF($N101="Equal",IF(AND(CO$11&gt;$K101,EOMONTH($M101,0)&gt;=CO$11),($F101-$O101)/$L101,0),IFERROR(($F101-$O101)*INDEX('S-Curve'!$C$3:$AM$39,MATCH('Development Costs'!$L101,'S-Curve'!$C$3:$C$39,0),MATCH(DATEDIF('Development Costs'!$K101,'Development Costs'!CO$11,"m")+1,'S-Curve'!$C$3:$AM$3,0)),0))</f>
        <v>0</v>
      </c>
      <c r="CP101" s="99">
        <f ca="1">IF($N101="Equal",IF(AND(CP$11&gt;$K101,EOMONTH($M101,0)&gt;=CP$11),($F101-$O101)/$L101,0),IFERROR(($F101-$O101)*INDEX('S-Curve'!$C$3:$AM$39,MATCH('Development Costs'!$L101,'S-Curve'!$C$3:$C$39,0),MATCH(DATEDIF('Development Costs'!$K101,'Development Costs'!CP$11,"m")+1,'S-Curve'!$C$3:$AM$3,0)),0))</f>
        <v>0</v>
      </c>
      <c r="CQ101" s="99">
        <f ca="1">IF($N101="Equal",IF(AND(CQ$11&gt;$K101,EOMONTH($M101,0)&gt;=CQ$11),($F101-$O101)/$L101,0),IFERROR(($F101-$O101)*INDEX('S-Curve'!$C$3:$AM$39,MATCH('Development Costs'!$L101,'S-Curve'!$C$3:$C$39,0),MATCH(DATEDIF('Development Costs'!$K101,'Development Costs'!CQ$11,"m")+1,'S-Curve'!$C$3:$AM$3,0)),0))</f>
        <v>0</v>
      </c>
      <c r="CR101" s="99">
        <f ca="1">IF($N101="Equal",IF(AND(CR$11&gt;$K101,EOMONTH($M101,0)&gt;=CR$11),($F101-$O101)/$L101,0),IFERROR(($F101-$O101)*INDEX('S-Curve'!$C$3:$AM$39,MATCH('Development Costs'!$L101,'S-Curve'!$C$3:$C$39,0),MATCH(DATEDIF('Development Costs'!$K101,'Development Costs'!CR$11,"m")+1,'S-Curve'!$C$3:$AM$3,0)),0))</f>
        <v>0</v>
      </c>
      <c r="CS101" s="99">
        <f ca="1">IF($N101="Equal",IF(AND(CS$11&gt;$K101,EOMONTH($M101,0)&gt;=CS$11),($F101-$O101)/$L101,0),IFERROR(($F101-$O101)*INDEX('S-Curve'!$C$3:$AM$39,MATCH('Development Costs'!$L101,'S-Curve'!$C$3:$C$39,0),MATCH(DATEDIF('Development Costs'!$K101,'Development Costs'!CS$11,"m")+1,'S-Curve'!$C$3:$AM$3,0)),0))</f>
        <v>0</v>
      </c>
      <c r="CT101" s="99">
        <f ca="1">IF($N101="Equal",IF(AND(CT$11&gt;$K101,EOMONTH($M101,0)&gt;=CT$11),($F101-$O101)/$L101,0),IFERROR(($F101-$O101)*INDEX('S-Curve'!$C$3:$AM$39,MATCH('Development Costs'!$L101,'S-Curve'!$C$3:$C$39,0),MATCH(DATEDIF('Development Costs'!$K101,'Development Costs'!CT$11,"m")+1,'S-Curve'!$C$3:$AM$3,0)),0))</f>
        <v>0</v>
      </c>
      <c r="CU101" s="99">
        <f ca="1">IF($N101="Equal",IF(AND(CU$11&gt;$K101,EOMONTH($M101,0)&gt;=CU$11),($F101-$O101)/$L101,0),IFERROR(($F101-$O101)*INDEX('S-Curve'!$C$3:$AM$39,MATCH('Development Costs'!$L101,'S-Curve'!$C$3:$C$39,0),MATCH(DATEDIF('Development Costs'!$K101,'Development Costs'!CU$11,"m")+1,'S-Curve'!$C$3:$AM$3,0)),0))</f>
        <v>0</v>
      </c>
      <c r="CV101" s="99">
        <f ca="1">IF($N101="Equal",IF(AND(CV$11&gt;$K101,EOMONTH($M101,0)&gt;=CV$11),($F101-$O101)/$L101,0),IFERROR(($F101-$O101)*INDEX('S-Curve'!$C$3:$AM$39,MATCH('Development Costs'!$L101,'S-Curve'!$C$3:$C$39,0),MATCH(DATEDIF('Development Costs'!$K101,'Development Costs'!CV$11,"m")+1,'S-Curve'!$C$3:$AM$3,0)),0))</f>
        <v>0</v>
      </c>
      <c r="CW101" s="99">
        <f ca="1">IF($N101="Equal",IF(AND(CW$11&gt;$K101,EOMONTH($M101,0)&gt;=CW$11),($F101-$O101)/$L101,0),IFERROR(($F101-$O101)*INDEX('S-Curve'!$C$3:$AM$39,MATCH('Development Costs'!$L101,'S-Curve'!$C$3:$C$39,0),MATCH(DATEDIF('Development Costs'!$K101,'Development Costs'!CW$11,"m")+1,'S-Curve'!$C$3:$AM$3,0)),0))</f>
        <v>0</v>
      </c>
      <c r="CX101" s="99">
        <f ca="1">IF($N101="Equal",IF(AND(CX$11&gt;$K101,EOMONTH($M101,0)&gt;=CX$11),($F101-$O101)/$L101,0),IFERROR(($F101-$O101)*INDEX('S-Curve'!$C$3:$AM$39,MATCH('Development Costs'!$L101,'S-Curve'!$C$3:$C$39,0),MATCH(DATEDIF('Development Costs'!$K101,'Development Costs'!CX$11,"m")+1,'S-Curve'!$C$3:$AM$3,0)),0))</f>
        <v>0</v>
      </c>
      <c r="CY101" s="99">
        <f ca="1">IF($N101="Equal",IF(AND(CY$11&gt;$K101,EOMONTH($M101,0)&gt;=CY$11),($F101-$O101)/$L101,0),IFERROR(($F101-$O101)*INDEX('S-Curve'!$C$3:$AM$39,MATCH('Development Costs'!$L101,'S-Curve'!$C$3:$C$39,0),MATCH(DATEDIF('Development Costs'!$K101,'Development Costs'!CY$11,"m")+1,'S-Curve'!$C$3:$AM$3,0)),0))</f>
        <v>0</v>
      </c>
      <c r="CZ101" s="99">
        <f ca="1">IF($N101="Equal",IF(AND(CZ$11&gt;$K101,EOMONTH($M101,0)&gt;=CZ$11),($F101-$O101)/$L101,0),IFERROR(($F101-$O101)*INDEX('S-Curve'!$C$3:$AM$39,MATCH('Development Costs'!$L101,'S-Curve'!$C$3:$C$39,0),MATCH(DATEDIF('Development Costs'!$K101,'Development Costs'!CZ$11,"m")+1,'S-Curve'!$C$3:$AM$3,0)),0))</f>
        <v>0</v>
      </c>
      <c r="DA101" s="99">
        <f ca="1">IF($N101="Equal",IF(AND(DA$11&gt;$K101,EOMONTH($M101,0)&gt;=DA$11),($F101-$O101)/$L101,0),IFERROR(($F101-$O101)*INDEX('S-Curve'!$C$3:$AM$39,MATCH('Development Costs'!$L101,'S-Curve'!$C$3:$C$39,0),MATCH(DATEDIF('Development Costs'!$K101,'Development Costs'!DA$11,"m")+1,'S-Curve'!$C$3:$AM$3,0)),0))</f>
        <v>0</v>
      </c>
      <c r="DB101" s="99">
        <f ca="1">IF($N101="Equal",IF(AND(DB$11&gt;$K101,EOMONTH($M101,0)&gt;=DB$11),($F101-$O101)/$L101,0),IFERROR(($F101-$O101)*INDEX('S-Curve'!$C$3:$AM$39,MATCH('Development Costs'!$L101,'S-Curve'!$C$3:$C$39,0),MATCH(DATEDIF('Development Costs'!$K101,'Development Costs'!DB$11,"m")+1,'S-Curve'!$C$3:$AM$3,0)),0))</f>
        <v>0</v>
      </c>
      <c r="DC101" s="99">
        <f ca="1">IF($N101="Equal",IF(AND(DC$11&gt;$K101,EOMONTH($M101,0)&gt;=DC$11),($F101-$O101)/$L101,0),IFERROR(($F101-$O101)*INDEX('S-Curve'!$C$3:$AM$39,MATCH('Development Costs'!$L101,'S-Curve'!$C$3:$C$39,0),MATCH(DATEDIF('Development Costs'!$K101,'Development Costs'!DC$11,"m")+1,'S-Curve'!$C$3:$AM$3,0)),0))</f>
        <v>0</v>
      </c>
      <c r="DD101" s="99">
        <f ca="1">IF($N101="Equal",IF(AND(DD$11&gt;$K101,EOMONTH($M101,0)&gt;=DD$11),($F101-$O101)/$L101,0),IFERROR(($F101-$O101)*INDEX('S-Curve'!$C$3:$AM$39,MATCH('Development Costs'!$L101,'S-Curve'!$C$3:$C$39,0),MATCH(DATEDIF('Development Costs'!$K101,'Development Costs'!DD$11,"m")+1,'S-Curve'!$C$3:$AM$3,0)),0))</f>
        <v>0</v>
      </c>
      <c r="DE101" s="99">
        <f ca="1">IF($N101="Equal",IF(AND(DE$11&gt;$K101,EOMONTH($M101,0)&gt;=DE$11),($F101-$O101)/$L101,0),IFERROR(($F101-$O101)*INDEX('S-Curve'!$C$3:$AM$39,MATCH('Development Costs'!$L101,'S-Curve'!$C$3:$C$39,0),MATCH(DATEDIF('Development Costs'!$K101,'Development Costs'!DE$11,"m")+1,'S-Curve'!$C$3:$AM$3,0)),0))</f>
        <v>0</v>
      </c>
      <c r="DF101" s="99">
        <f ca="1">IF($N101="Equal",IF(AND(DF$11&gt;$K101,EOMONTH($M101,0)&gt;=DF$11),($F101-$O101)/$L101,0),IFERROR(($F101-$O101)*INDEX('S-Curve'!$C$3:$AM$39,MATCH('Development Costs'!$L101,'S-Curve'!$C$3:$C$39,0),MATCH(DATEDIF('Development Costs'!$K101,'Development Costs'!DF$11,"m")+1,'S-Curve'!$C$3:$AM$3,0)),0))</f>
        <v>0</v>
      </c>
      <c r="DG101" s="99">
        <f ca="1">IF($N101="Equal",IF(AND(DG$11&gt;$K101,EOMONTH($M101,0)&gt;=DG$11),($F101-$O101)/$L101,0),IFERROR(($F101-$O101)*INDEX('S-Curve'!$C$3:$AM$39,MATCH('Development Costs'!$L101,'S-Curve'!$C$3:$C$39,0),MATCH(DATEDIF('Development Costs'!$K101,'Development Costs'!DG$11,"m")+1,'S-Curve'!$C$3:$AM$3,0)),0))</f>
        <v>0</v>
      </c>
      <c r="DH101" s="99">
        <f ca="1">IF($N101="Equal",IF(AND(DH$11&gt;$K101,EOMONTH($M101,0)&gt;=DH$11),($F101-$O101)/$L101,0),IFERROR(($F101-$O101)*INDEX('S-Curve'!$C$3:$AM$39,MATCH('Development Costs'!$L101,'S-Curve'!$C$3:$C$39,0),MATCH(DATEDIF('Development Costs'!$K101,'Development Costs'!DH$11,"m")+1,'S-Curve'!$C$3:$AM$3,0)),0))</f>
        <v>0</v>
      </c>
      <c r="DI101" s="99">
        <f ca="1">IF($N101="Equal",IF(AND(DI$11&gt;$K101,EOMONTH($M101,0)&gt;=DI$11),($F101-$O101)/$L101,0),IFERROR(($F101-$O101)*INDEX('S-Curve'!$C$3:$AM$39,MATCH('Development Costs'!$L101,'S-Curve'!$C$3:$C$39,0),MATCH(DATEDIF('Development Costs'!$K101,'Development Costs'!DI$11,"m")+1,'S-Curve'!$C$3:$AM$3,0)),0))</f>
        <v>0</v>
      </c>
      <c r="DJ101" s="99">
        <f ca="1">IF($N101="Equal",IF(AND(DJ$11&gt;$K101,EOMONTH($M101,0)&gt;=DJ$11),($F101-$O101)/$L101,0),IFERROR(($F101-$O101)*INDEX('S-Curve'!$C$3:$AM$39,MATCH('Development Costs'!$L101,'S-Curve'!$C$3:$C$39,0),MATCH(DATEDIF('Development Costs'!$K101,'Development Costs'!DJ$11,"m")+1,'S-Curve'!$C$3:$AM$3,0)),0))</f>
        <v>0</v>
      </c>
      <c r="DK101" s="99">
        <f ca="1">IF($N101="Equal",IF(AND(DK$11&gt;$K101,EOMONTH($M101,0)&gt;=DK$11),($F101-$O101)/$L101,0),IFERROR(($F101-$O101)*INDEX('S-Curve'!$C$3:$AM$39,MATCH('Development Costs'!$L101,'S-Curve'!$C$3:$C$39,0),MATCH(DATEDIF('Development Costs'!$K101,'Development Costs'!DK$11,"m")+1,'S-Curve'!$C$3:$AM$3,0)),0))</f>
        <v>0</v>
      </c>
      <c r="DL101" s="99">
        <f ca="1">IF($N101="Equal",IF(AND(DL$11&gt;$K101,EOMONTH($M101,0)&gt;=DL$11),($F101-$O101)/$L101,0),IFERROR(($F101-$O101)*INDEX('S-Curve'!$C$3:$AM$39,MATCH('Development Costs'!$L101,'S-Curve'!$C$3:$C$39,0),MATCH(DATEDIF('Development Costs'!$K101,'Development Costs'!DL$11,"m")+1,'S-Curve'!$C$3:$AM$3,0)),0))</f>
        <v>0</v>
      </c>
      <c r="DM101" s="99">
        <f ca="1">IF($N101="Equal",IF(AND(DM$11&gt;$K101,EOMONTH($M101,0)&gt;=DM$11),($F101-$O101)/$L101,0),IFERROR(($F101-$O101)*INDEX('S-Curve'!$C$3:$AM$39,MATCH('Development Costs'!$L101,'S-Curve'!$C$3:$C$39,0),MATCH(DATEDIF('Development Costs'!$K101,'Development Costs'!DM$11,"m")+1,'S-Curve'!$C$3:$AM$3,0)),0))</f>
        <v>0</v>
      </c>
      <c r="DN101" s="99">
        <f ca="1">IF($N101="Equal",IF(AND(DN$11&gt;$K101,EOMONTH($M101,0)&gt;=DN$11),($F101-$O101)/$L101,0),IFERROR(($F101-$O101)*INDEX('S-Curve'!$C$3:$AM$39,MATCH('Development Costs'!$L101,'S-Curve'!$C$3:$C$39,0),MATCH(DATEDIF('Development Costs'!$K101,'Development Costs'!DN$11,"m")+1,'S-Curve'!$C$3:$AM$3,0)),0))</f>
        <v>0</v>
      </c>
      <c r="DO101" s="99">
        <f ca="1">IF($N101="Equal",IF(AND(DO$11&gt;$K101,EOMONTH($M101,0)&gt;=DO$11),($F101-$O101)/$L101,0),IFERROR(($F101-$O101)*INDEX('S-Curve'!$C$3:$AM$39,MATCH('Development Costs'!$L101,'S-Curve'!$C$3:$C$39,0),MATCH(DATEDIF('Development Costs'!$K101,'Development Costs'!DO$11,"m")+1,'S-Curve'!$C$3:$AM$3,0)),0))</f>
        <v>0</v>
      </c>
      <c r="DP101" s="99">
        <f ca="1">IF($N101="Equal",IF(AND(DP$11&gt;$K101,EOMONTH($M101,0)&gt;=DP$11),($F101-$O101)/$L101,0),IFERROR(($F101-$O101)*INDEX('S-Curve'!$C$3:$AM$39,MATCH('Development Costs'!$L101,'S-Curve'!$C$3:$C$39,0),MATCH(DATEDIF('Development Costs'!$K101,'Development Costs'!DP$11,"m")+1,'S-Curve'!$C$3:$AM$3,0)),0))</f>
        <v>0</v>
      </c>
      <c r="DQ101" s="99">
        <f ca="1">IF($N101="Equal",IF(AND(DQ$11&gt;$K101,EOMONTH($M101,0)&gt;=DQ$11),($F101-$O101)/$L101,0),IFERROR(($F101-$O101)*INDEX('S-Curve'!$C$3:$AM$39,MATCH('Development Costs'!$L101,'S-Curve'!$C$3:$C$39,0),MATCH(DATEDIF('Development Costs'!$K101,'Development Costs'!DQ$11,"m")+1,'S-Curve'!$C$3:$AM$3,0)),0))</f>
        <v>0</v>
      </c>
      <c r="DR101" s="99">
        <f ca="1">IF($N101="Equal",IF(AND(DR$11&gt;$K101,EOMONTH($M101,0)&gt;=DR$11),($F101-$O101)/$L101,0),IFERROR(($F101-$O101)*INDEX('S-Curve'!$C$3:$AM$39,MATCH('Development Costs'!$L101,'S-Curve'!$C$3:$C$39,0),MATCH(DATEDIF('Development Costs'!$K101,'Development Costs'!DR$11,"m")+1,'S-Curve'!$C$3:$AM$3,0)),0))</f>
        <v>0</v>
      </c>
      <c r="DS101" s="99">
        <f ca="1">IF($N101="Equal",IF(AND(DS$11&gt;$K101,EOMONTH($M101,0)&gt;=DS$11),($F101-$O101)/$L101,0),IFERROR(($F101-$O101)*INDEX('S-Curve'!$C$3:$AM$39,MATCH('Development Costs'!$L101,'S-Curve'!$C$3:$C$39,0),MATCH(DATEDIF('Development Costs'!$K101,'Development Costs'!DS$11,"m")+1,'S-Curve'!$C$3:$AM$3,0)),0))</f>
        <v>0</v>
      </c>
      <c r="DT101" s="99">
        <f ca="1">IF($N101="Equal",IF(AND(DT$11&gt;$K101,EOMONTH($M101,0)&gt;=DT$11),($F101-$O101)/$L101,0),IFERROR(($F101-$O101)*INDEX('S-Curve'!$C$3:$AM$39,MATCH('Development Costs'!$L101,'S-Curve'!$C$3:$C$39,0),MATCH(DATEDIF('Development Costs'!$K101,'Development Costs'!DT$11,"m")+1,'S-Curve'!$C$3:$AM$3,0)),0))</f>
        <v>0</v>
      </c>
      <c r="DU101" s="99">
        <f ca="1">IF($N101="Equal",IF(AND(DU$11&gt;$K101,EOMONTH($M101,0)&gt;=DU$11),($F101-$O101)/$L101,0),IFERROR(($F101-$O101)*INDEX('S-Curve'!$C$3:$AM$39,MATCH('Development Costs'!$L101,'S-Curve'!$C$3:$C$39,0),MATCH(DATEDIF('Development Costs'!$K101,'Development Costs'!DU$11,"m")+1,'S-Curve'!$C$3:$AM$3,0)),0))</f>
        <v>0</v>
      </c>
      <c r="DV101" s="99">
        <f ca="1">IF($N101="Equal",IF(AND(DV$11&gt;$K101,EOMONTH($M101,0)&gt;=DV$11),($F101-$O101)/$L101,0),IFERROR(($F101-$O101)*INDEX('S-Curve'!$C$3:$AM$39,MATCH('Development Costs'!$L101,'S-Curve'!$C$3:$C$39,0),MATCH(DATEDIF('Development Costs'!$K101,'Development Costs'!DV$11,"m")+1,'S-Curve'!$C$3:$AM$3,0)),0))</f>
        <v>0</v>
      </c>
      <c r="DW101" s="99">
        <f ca="1">IF($N101="Equal",IF(AND(DW$11&gt;$K101,EOMONTH($M101,0)&gt;=DW$11),($F101-$O101)/$L101,0),IFERROR(($F101-$O101)*INDEX('S-Curve'!$C$3:$AM$39,MATCH('Development Costs'!$L101,'S-Curve'!$C$3:$C$39,0),MATCH(DATEDIF('Development Costs'!$K101,'Development Costs'!DW$11,"m")+1,'S-Curve'!$C$3:$AM$3,0)),0))</f>
        <v>0</v>
      </c>
      <c r="DX101" s="99">
        <f ca="1">IF($N101="Equal",IF(AND(DX$11&gt;$K101,EOMONTH($M101,0)&gt;=DX$11),($F101-$O101)/$L101,0),IFERROR(($F101-$O101)*INDEX('S-Curve'!$C$3:$AM$39,MATCH('Development Costs'!$L101,'S-Curve'!$C$3:$C$39,0),MATCH(DATEDIF('Development Costs'!$K101,'Development Costs'!DX$11,"m")+1,'S-Curve'!$C$3:$AM$3,0)),0))</f>
        <v>0</v>
      </c>
      <c r="DY101" s="99">
        <f ca="1">IF($N101="Equal",IF(AND(DY$11&gt;$K101,EOMONTH($M101,0)&gt;=DY$11),($F101-$O101)/$L101,0),IFERROR(($F101-$O101)*INDEX('S-Curve'!$C$3:$AM$39,MATCH('Development Costs'!$L101,'S-Curve'!$C$3:$C$39,0),MATCH(DATEDIF('Development Costs'!$K101,'Development Costs'!DY$11,"m")+1,'S-Curve'!$C$3:$AM$3,0)),0))</f>
        <v>0</v>
      </c>
      <c r="DZ101" s="99">
        <f ca="1">IF($N101="Equal",IF(AND(DZ$11&gt;$K101,EOMONTH($M101,0)&gt;=DZ$11),($F101-$O101)/$L101,0),IFERROR(($F101-$O101)*INDEX('S-Curve'!$C$3:$AM$39,MATCH('Development Costs'!$L101,'S-Curve'!$C$3:$C$39,0),MATCH(DATEDIF('Development Costs'!$K101,'Development Costs'!DZ$11,"m")+1,'S-Curve'!$C$3:$AM$3,0)),0))</f>
        <v>0</v>
      </c>
      <c r="EA101" s="99">
        <f ca="1">IF($N101="Equal",IF(AND(EA$11&gt;$K101,EOMONTH($M101,0)&gt;=EA$11),($F101-$O101)/$L101,0),IFERROR(($F101-$O101)*INDEX('S-Curve'!$C$3:$AM$39,MATCH('Development Costs'!$L101,'S-Curve'!$C$3:$C$39,0),MATCH(DATEDIF('Development Costs'!$K101,'Development Costs'!EA$11,"m")+1,'S-Curve'!$C$3:$AM$3,0)),0))</f>
        <v>0</v>
      </c>
      <c r="EB101" s="99">
        <f ca="1">IF($N101="Equal",IF(AND(EB$11&gt;$K101,EOMONTH($M101,0)&gt;=EB$11),($F101-$O101)/$L101,0),IFERROR(($F101-$O101)*INDEX('S-Curve'!$C$3:$AM$39,MATCH('Development Costs'!$L101,'S-Curve'!$C$3:$C$39,0),MATCH(DATEDIF('Development Costs'!$K101,'Development Costs'!EB$11,"m")+1,'S-Curve'!$C$3:$AM$3,0)),0))</f>
        <v>0</v>
      </c>
      <c r="EC101" s="99">
        <f ca="1">IF($N101="Equal",IF(AND(EC$11&gt;$K101,EOMONTH($M101,0)&gt;=EC$11),($F101-$O101)/$L101,0),IFERROR(($F101-$O101)*INDEX('S-Curve'!$C$3:$AM$39,MATCH('Development Costs'!$L101,'S-Curve'!$C$3:$C$39,0),MATCH(DATEDIF('Development Costs'!$K101,'Development Costs'!EC$11,"m")+1,'S-Curve'!$C$3:$AM$3,0)),0))</f>
        <v>0</v>
      </c>
      <c r="ED101" s="99">
        <f ca="1">IF($N101="Equal",IF(AND(ED$11&gt;$K101,EOMONTH($M101,0)&gt;=ED$11),($F101-$O101)/$L101,0),IFERROR(($F101-$O101)*INDEX('S-Curve'!$C$3:$AM$39,MATCH('Development Costs'!$L101,'S-Curve'!$C$3:$C$39,0),MATCH(DATEDIF('Development Costs'!$K101,'Development Costs'!ED$11,"m")+1,'S-Curve'!$C$3:$AM$3,0)),0))</f>
        <v>0</v>
      </c>
      <c r="EE101" s="99">
        <f ca="1">IF($N101="Equal",IF(AND(EE$11&gt;$K101,EOMONTH($M101,0)&gt;=EE$11),($F101-$O101)/$L101,0),IFERROR(($F101-$O101)*INDEX('S-Curve'!$C$3:$AM$39,MATCH('Development Costs'!$L101,'S-Curve'!$C$3:$C$39,0),MATCH(DATEDIF('Development Costs'!$K101,'Development Costs'!EE$11,"m")+1,'S-Curve'!$C$3:$AM$3,0)),0))</f>
        <v>0</v>
      </c>
      <c r="EF101" s="99">
        <f ca="1">IF($N101="Equal",IF(AND(EF$11&gt;$K101,EOMONTH($M101,0)&gt;=EF$11),($F101-$O101)/$L101,0),IFERROR(($F101-$O101)*INDEX('S-Curve'!$C$3:$AM$39,MATCH('Development Costs'!$L101,'S-Curve'!$C$3:$C$39,0),MATCH(DATEDIF('Development Costs'!$K101,'Development Costs'!EF$11,"m")+1,'S-Curve'!$C$3:$AM$3,0)),0))</f>
        <v>0</v>
      </c>
      <c r="EG101" s="99">
        <f ca="1">IF(EC101="Equal",IF(AND(EG$11&gt;$K101,EOMONTH($M101,0)&gt;=EG$11),($F101-$O101)/$L101,0),IFERROR(($F101-$O101)*INDEX('S-Curve'!$C$3:$AM$39,MATCH('Development Costs'!$L101,'S-Curve'!$C$3:$C$39,0),MATCH(DATEDIF('Development Costs'!$K101,'Development Costs'!EG$11,"m")+1,'S-Curve'!$C$3:$AM$3,0)),0))</f>
        <v>0</v>
      </c>
    </row>
    <row r="102" spans="2:137">
      <c r="B102" s="157" t="s">
        <v>392</v>
      </c>
      <c r="E102" s="69">
        <v>0</v>
      </c>
      <c r="F102" s="18">
        <f ca="1">E102*Assumptions!$L$11</f>
        <v>0</v>
      </c>
      <c r="G102" s="105">
        <f t="shared" ca="1" si="54"/>
        <v>0</v>
      </c>
      <c r="H102" s="99">
        <f ca="1">F102/Assumptions!$D$60</f>
        <v>0</v>
      </c>
      <c r="I102" s="32">
        <f t="shared" ca="1" si="49"/>
        <v>0</v>
      </c>
      <c r="K102" s="73">
        <f>Assumptions!$D$16</f>
        <v>46204</v>
      </c>
      <c r="L102" s="155">
        <f>Assumptions!$D$17</f>
        <v>23</v>
      </c>
      <c r="M102" s="149">
        <f t="shared" si="55"/>
        <v>46874</v>
      </c>
      <c r="N102" s="70" t="s">
        <v>400</v>
      </c>
      <c r="O102" s="71">
        <v>0</v>
      </c>
      <c r="P102" s="1" t="str">
        <f t="shared" ca="1" si="50"/>
        <v/>
      </c>
      <c r="Q102" s="99">
        <f t="shared" si="51"/>
        <v>0</v>
      </c>
      <c r="R102" s="99">
        <f ca="1">IF($N102="Equal",IF(AND(R$11&gt;$K102,EOMONTH($M102,0)&gt;=R$11),($F102-$O102)/$L102,0),IFERROR(($F102-$O102)*INDEX('S-Curve'!$C$3:$AM$39,MATCH('Development Costs'!$L102,'S-Curve'!$C$3:$C$39,0),MATCH(DATEDIF('Development Costs'!$K102,'Development Costs'!R$11,"m")+1,'S-Curve'!$C$3:$AM$3,0)),0))</f>
        <v>0</v>
      </c>
      <c r="S102" s="99">
        <f ca="1">IF($N102="Equal",IF(AND(S$11&gt;$K102,EOMONTH($M102,0)&gt;=S$11),($F102-$O102)/$L102,0),IFERROR(($F102-$O102)*INDEX('S-Curve'!$C$3:$AM$39,MATCH('Development Costs'!$L102,'S-Curve'!$C$3:$C$39,0),MATCH(DATEDIF('Development Costs'!$K102,'Development Costs'!S$11,"m")+1,'S-Curve'!$C$3:$AM$3,0)),0))</f>
        <v>0</v>
      </c>
      <c r="T102" s="99">
        <f ca="1">IF($N102="Equal",IF(AND(T$11&gt;$K102,EOMONTH($M102,0)&gt;=T$11),($F102-$O102)/$L102,0),IFERROR(($F102-$O102)*INDEX('S-Curve'!$C$3:$AM$39,MATCH('Development Costs'!$L102,'S-Curve'!$C$3:$C$39,0),MATCH(DATEDIF('Development Costs'!$K102,'Development Costs'!T$11,"m")+1,'S-Curve'!$C$3:$AM$3,0)),0))</f>
        <v>0</v>
      </c>
      <c r="U102" s="99">
        <f ca="1">IF($N102="Equal",IF(AND(U$11&gt;$K102,EOMONTH($M102,0)&gt;=U$11),($F102-$O102)/$L102,0),IFERROR(($F102-$O102)*INDEX('S-Curve'!$C$3:$AM$39,MATCH('Development Costs'!$L102,'S-Curve'!$C$3:$C$39,0),MATCH(DATEDIF('Development Costs'!$K102,'Development Costs'!U$11,"m")+1,'S-Curve'!$C$3:$AM$3,0)),0))</f>
        <v>0</v>
      </c>
      <c r="V102" s="99">
        <f ca="1">IF($N102="Equal",IF(AND(V$11&gt;$K102,EOMONTH($M102,0)&gt;=V$11),($F102-$O102)/$L102,0),IFERROR(($F102-$O102)*INDEX('S-Curve'!$C$3:$AM$39,MATCH('Development Costs'!$L102,'S-Curve'!$C$3:$C$39,0),MATCH(DATEDIF('Development Costs'!$K102,'Development Costs'!V$11,"m")+1,'S-Curve'!$C$3:$AM$3,0)),0))</f>
        <v>0</v>
      </c>
      <c r="W102" s="99">
        <f ca="1">IF($N102="Equal",IF(AND(W$11&gt;$K102,EOMONTH($M102,0)&gt;=W$11),($F102-$O102)/$L102,0),IFERROR(($F102-$O102)*INDEX('S-Curve'!$C$3:$AM$39,MATCH('Development Costs'!$L102,'S-Curve'!$C$3:$C$39,0),MATCH(DATEDIF('Development Costs'!$K102,'Development Costs'!W$11,"m")+1,'S-Curve'!$C$3:$AM$3,0)),0))</f>
        <v>0</v>
      </c>
      <c r="X102" s="99">
        <f ca="1">IF($N102="Equal",IF(AND(X$11&gt;$K102,EOMONTH($M102,0)&gt;=X$11),($F102-$O102)/$L102,0),IFERROR(($F102-$O102)*INDEX('S-Curve'!$C$3:$AM$39,MATCH('Development Costs'!$L102,'S-Curve'!$C$3:$C$39,0),MATCH(DATEDIF('Development Costs'!$K102,'Development Costs'!X$11,"m")+1,'S-Curve'!$C$3:$AM$3,0)),0))</f>
        <v>0</v>
      </c>
      <c r="Y102" s="99">
        <f ca="1">IF($N102="Equal",IF(AND(Y$11&gt;$K102,EOMONTH($M102,0)&gt;=Y$11),($F102-$O102)/$L102,0),IFERROR(($F102-$O102)*INDEX('S-Curve'!$C$3:$AM$39,MATCH('Development Costs'!$L102,'S-Curve'!$C$3:$C$39,0),MATCH(DATEDIF('Development Costs'!$K102,'Development Costs'!Y$11,"m")+1,'S-Curve'!$C$3:$AM$3,0)),0))</f>
        <v>0</v>
      </c>
      <c r="Z102" s="99">
        <f ca="1">IF($N102="Equal",IF(AND(Z$11&gt;$K102,EOMONTH($M102,0)&gt;=Z$11),($F102-$O102)/$L102,0),IFERROR(($F102-$O102)*INDEX('S-Curve'!$C$3:$AM$39,MATCH('Development Costs'!$L102,'S-Curve'!$C$3:$C$39,0),MATCH(DATEDIF('Development Costs'!$K102,'Development Costs'!Z$11,"m")+1,'S-Curve'!$C$3:$AM$3,0)),0))</f>
        <v>0</v>
      </c>
      <c r="AA102" s="99">
        <f ca="1">IF($N102="Equal",IF(AND(AA$11&gt;$K102,EOMONTH($M102,0)&gt;=AA$11),($F102-$O102)/$L102,0),IFERROR(($F102-$O102)*INDEX('S-Curve'!$C$3:$AM$39,MATCH('Development Costs'!$L102,'S-Curve'!$C$3:$C$39,0),MATCH(DATEDIF('Development Costs'!$K102,'Development Costs'!AA$11,"m")+1,'S-Curve'!$C$3:$AM$3,0)),0))</f>
        <v>0</v>
      </c>
      <c r="AB102" s="99">
        <f ca="1">IF($N102="Equal",IF(AND(AB$11&gt;$K102,EOMONTH($M102,0)&gt;=AB$11),($F102-$O102)/$L102,0),IFERROR(($F102-$O102)*INDEX('S-Curve'!$C$3:$AM$39,MATCH('Development Costs'!$L102,'S-Curve'!$C$3:$C$39,0),MATCH(DATEDIF('Development Costs'!$K102,'Development Costs'!AB$11,"m")+1,'S-Curve'!$C$3:$AM$3,0)),0))</f>
        <v>0</v>
      </c>
      <c r="AC102" s="99">
        <f ca="1">IF($N102="Equal",IF(AND(AC$11&gt;$K102,EOMONTH($M102,0)&gt;=AC$11),($F102-$O102)/$L102,0),IFERROR(($F102-$O102)*INDEX('S-Curve'!$C$3:$AM$39,MATCH('Development Costs'!$L102,'S-Curve'!$C$3:$C$39,0),MATCH(DATEDIF('Development Costs'!$K102,'Development Costs'!AC$11,"m")+1,'S-Curve'!$C$3:$AM$3,0)),0))</f>
        <v>0</v>
      </c>
      <c r="AD102" s="99">
        <f ca="1">IF($N102="Equal",IF(AND(AD$11&gt;$K102,EOMONTH($M102,0)&gt;=AD$11),($F102-$O102)/$L102,0),IFERROR(($F102-$O102)*INDEX('S-Curve'!$C$3:$AM$39,MATCH('Development Costs'!$L102,'S-Curve'!$C$3:$C$39,0),MATCH(DATEDIF('Development Costs'!$K102,'Development Costs'!AD$11,"m")+1,'S-Curve'!$C$3:$AM$3,0)),0))</f>
        <v>0</v>
      </c>
      <c r="AE102" s="99">
        <f ca="1">IF($N102="Equal",IF(AND(AE$11&gt;$K102,EOMONTH($M102,0)&gt;=AE$11),($F102-$O102)/$L102,0),IFERROR(($F102-$O102)*INDEX('S-Curve'!$C$3:$AM$39,MATCH('Development Costs'!$L102,'S-Curve'!$C$3:$C$39,0),MATCH(DATEDIF('Development Costs'!$K102,'Development Costs'!AE$11,"m")+1,'S-Curve'!$C$3:$AM$3,0)),0))</f>
        <v>0</v>
      </c>
      <c r="AF102" s="99">
        <f ca="1">IF($N102="Equal",IF(AND(AF$11&gt;$K102,EOMONTH($M102,0)&gt;=AF$11),($F102-$O102)/$L102,0),IFERROR(($F102-$O102)*INDEX('S-Curve'!$C$3:$AM$39,MATCH('Development Costs'!$L102,'S-Curve'!$C$3:$C$39,0),MATCH(DATEDIF('Development Costs'!$K102,'Development Costs'!AF$11,"m")+1,'S-Curve'!$C$3:$AM$3,0)),0))</f>
        <v>0</v>
      </c>
      <c r="AG102" s="99">
        <f ca="1">IF($N102="Equal",IF(AND(AG$11&gt;$K102,EOMONTH($M102,0)&gt;=AG$11),($F102-$O102)/$L102,0),IFERROR(($F102-$O102)*INDEX('S-Curve'!$C$3:$AM$39,MATCH('Development Costs'!$L102,'S-Curve'!$C$3:$C$39,0),MATCH(DATEDIF('Development Costs'!$K102,'Development Costs'!AG$11,"m")+1,'S-Curve'!$C$3:$AM$3,0)),0))</f>
        <v>0</v>
      </c>
      <c r="AH102" s="99">
        <f ca="1">IF($N102="Equal",IF(AND(AH$11&gt;$K102,EOMONTH($M102,0)&gt;=AH$11),($F102-$O102)/$L102,0),IFERROR(($F102-$O102)*INDEX('S-Curve'!$C$3:$AM$39,MATCH('Development Costs'!$L102,'S-Curve'!$C$3:$C$39,0),MATCH(DATEDIF('Development Costs'!$K102,'Development Costs'!AH$11,"m")+1,'S-Curve'!$C$3:$AM$3,0)),0))</f>
        <v>0</v>
      </c>
      <c r="AI102" s="99">
        <f ca="1">IF($N102="Equal",IF(AND(AI$11&gt;$K102,EOMONTH($M102,0)&gt;=AI$11),($F102-$O102)/$L102,0),IFERROR(($F102-$O102)*INDEX('S-Curve'!$C$3:$AM$39,MATCH('Development Costs'!$L102,'S-Curve'!$C$3:$C$39,0),MATCH(DATEDIF('Development Costs'!$K102,'Development Costs'!AI$11,"m")+1,'S-Curve'!$C$3:$AM$3,0)),0))</f>
        <v>0</v>
      </c>
      <c r="AJ102" s="99">
        <f ca="1">IF($N102="Equal",IF(AND(AJ$11&gt;$K102,EOMONTH($M102,0)&gt;=AJ$11),($F102-$O102)/$L102,0),IFERROR(($F102-$O102)*INDEX('S-Curve'!$C$3:$AM$39,MATCH('Development Costs'!$L102,'S-Curve'!$C$3:$C$39,0),MATCH(DATEDIF('Development Costs'!$K102,'Development Costs'!AJ$11,"m")+1,'S-Curve'!$C$3:$AM$3,0)),0))</f>
        <v>0</v>
      </c>
      <c r="AK102" s="99">
        <f ca="1">IF($N102="Equal",IF(AND(AK$11&gt;$K102,EOMONTH($M102,0)&gt;=AK$11),($F102-$O102)/$L102,0),IFERROR(($F102-$O102)*INDEX('S-Curve'!$C$3:$AM$39,MATCH('Development Costs'!$L102,'S-Curve'!$C$3:$C$39,0),MATCH(DATEDIF('Development Costs'!$K102,'Development Costs'!AK$11,"m")+1,'S-Curve'!$C$3:$AM$3,0)),0))</f>
        <v>0</v>
      </c>
      <c r="AL102" s="99">
        <f ca="1">IF($N102="Equal",IF(AND(AL$11&gt;$K102,EOMONTH($M102,0)&gt;=AL$11),($F102-$O102)/$L102,0),IFERROR(($F102-$O102)*INDEX('S-Curve'!$C$3:$AM$39,MATCH('Development Costs'!$L102,'S-Curve'!$C$3:$C$39,0),MATCH(DATEDIF('Development Costs'!$K102,'Development Costs'!AL$11,"m")+1,'S-Curve'!$C$3:$AM$3,0)),0))</f>
        <v>0</v>
      </c>
      <c r="AM102" s="99">
        <f ca="1">IF($N102="Equal",IF(AND(AM$11&gt;$K102,EOMONTH($M102,0)&gt;=AM$11),($F102-$O102)/$L102,0),IFERROR(($F102-$O102)*INDEX('S-Curve'!$C$3:$AM$39,MATCH('Development Costs'!$L102,'S-Curve'!$C$3:$C$39,0),MATCH(DATEDIF('Development Costs'!$K102,'Development Costs'!AM$11,"m")+1,'S-Curve'!$C$3:$AM$3,0)),0))</f>
        <v>0</v>
      </c>
      <c r="AN102" s="99">
        <f ca="1">IF($N102="Equal",IF(AND(AN$11&gt;$K102,EOMONTH($M102,0)&gt;=AN$11),($F102-$O102)/$L102,0),IFERROR(($F102-$O102)*INDEX('S-Curve'!$C$3:$AM$39,MATCH('Development Costs'!$L102,'S-Curve'!$C$3:$C$39,0),MATCH(DATEDIF('Development Costs'!$K102,'Development Costs'!AN$11,"m")+1,'S-Curve'!$C$3:$AM$3,0)),0))</f>
        <v>0</v>
      </c>
      <c r="AO102" s="99">
        <f ca="1">IF($N102="Equal",IF(AND(AO$11&gt;$K102,EOMONTH($M102,0)&gt;=AO$11),($F102-$O102)/$L102,0),IFERROR(($F102-$O102)*INDEX('S-Curve'!$C$3:$AM$39,MATCH('Development Costs'!$L102,'S-Curve'!$C$3:$C$39,0),MATCH(DATEDIF('Development Costs'!$K102,'Development Costs'!AO$11,"m")+1,'S-Curve'!$C$3:$AM$3,0)),0))</f>
        <v>0</v>
      </c>
      <c r="AP102" s="99">
        <f ca="1">IF($N102="Equal",IF(AND(AP$11&gt;$K102,EOMONTH($M102,0)&gt;=AP$11),($F102-$O102)/$L102,0),IFERROR(($F102-$O102)*INDEX('S-Curve'!$C$3:$AM$39,MATCH('Development Costs'!$L102,'S-Curve'!$C$3:$C$39,0),MATCH(DATEDIF('Development Costs'!$K102,'Development Costs'!AP$11,"m")+1,'S-Curve'!$C$3:$AM$3,0)),0))</f>
        <v>0</v>
      </c>
      <c r="AQ102" s="99">
        <f ca="1">IF($N102="Equal",IF(AND(AQ$11&gt;$K102,EOMONTH($M102,0)&gt;=AQ$11),($F102-$O102)/$L102,0),IFERROR(($F102-$O102)*INDEX('S-Curve'!$C$3:$AM$39,MATCH('Development Costs'!$L102,'S-Curve'!$C$3:$C$39,0),MATCH(DATEDIF('Development Costs'!$K102,'Development Costs'!AQ$11,"m")+1,'S-Curve'!$C$3:$AM$3,0)),0))</f>
        <v>0</v>
      </c>
      <c r="AR102" s="99">
        <f ca="1">IF($N102="Equal",IF(AND(AR$11&gt;$K102,EOMONTH($M102,0)&gt;=AR$11),($F102-$O102)/$L102,0),IFERROR(($F102-$O102)*INDEX('S-Curve'!$C$3:$AM$39,MATCH('Development Costs'!$L102,'S-Curve'!$C$3:$C$39,0),MATCH(DATEDIF('Development Costs'!$K102,'Development Costs'!AR$11,"m")+1,'S-Curve'!$C$3:$AM$3,0)),0))</f>
        <v>0</v>
      </c>
      <c r="AS102" s="99">
        <f ca="1">IF($N102="Equal",IF(AND(AS$11&gt;$K102,EOMONTH($M102,0)&gt;=AS$11),($F102-$O102)/$L102,0),IFERROR(($F102-$O102)*INDEX('S-Curve'!$C$3:$AM$39,MATCH('Development Costs'!$L102,'S-Curve'!$C$3:$C$39,0),MATCH(DATEDIF('Development Costs'!$K102,'Development Costs'!AS$11,"m")+1,'S-Curve'!$C$3:$AM$3,0)),0))</f>
        <v>0</v>
      </c>
      <c r="AT102" s="99">
        <f ca="1">IF($N102="Equal",IF(AND(AT$11&gt;$K102,EOMONTH($M102,0)&gt;=AT$11),($F102-$O102)/$L102,0),IFERROR(($F102-$O102)*INDEX('S-Curve'!$C$3:$AM$39,MATCH('Development Costs'!$L102,'S-Curve'!$C$3:$C$39,0),MATCH(DATEDIF('Development Costs'!$K102,'Development Costs'!AT$11,"m")+1,'S-Curve'!$C$3:$AM$3,0)),0))</f>
        <v>0</v>
      </c>
      <c r="AU102" s="99">
        <f ca="1">IF($N102="Equal",IF(AND(AU$11&gt;$K102,EOMONTH($M102,0)&gt;=AU$11),($F102-$O102)/$L102,0),IFERROR(($F102-$O102)*INDEX('S-Curve'!$C$3:$AM$39,MATCH('Development Costs'!$L102,'S-Curve'!$C$3:$C$39,0),MATCH(DATEDIF('Development Costs'!$K102,'Development Costs'!AU$11,"m")+1,'S-Curve'!$C$3:$AM$3,0)),0))</f>
        <v>0</v>
      </c>
      <c r="AV102" s="99">
        <f ca="1">IF($N102="Equal",IF(AND(AV$11&gt;$K102,EOMONTH($M102,0)&gt;=AV$11),($F102-$O102)/$L102,0),IFERROR(($F102-$O102)*INDEX('S-Curve'!$C$3:$AM$39,MATCH('Development Costs'!$L102,'S-Curve'!$C$3:$C$39,0),MATCH(DATEDIF('Development Costs'!$K102,'Development Costs'!AV$11,"m")+1,'S-Curve'!$C$3:$AM$3,0)),0))</f>
        <v>0</v>
      </c>
      <c r="AW102" s="99">
        <f ca="1">IF($N102="Equal",IF(AND(AW$11&gt;$K102,EOMONTH($M102,0)&gt;=AW$11),($F102-$O102)/$L102,0),IFERROR(($F102-$O102)*INDEX('S-Curve'!$C$3:$AM$39,MATCH('Development Costs'!$L102,'S-Curve'!$C$3:$C$39,0),MATCH(DATEDIF('Development Costs'!$K102,'Development Costs'!AW$11,"m")+1,'S-Curve'!$C$3:$AM$3,0)),0))</f>
        <v>0</v>
      </c>
      <c r="AX102" s="99">
        <f ca="1">IF($N102="Equal",IF(AND(AX$11&gt;$K102,EOMONTH($M102,0)&gt;=AX$11),($F102-$O102)/$L102,0),IFERROR(($F102-$O102)*INDEX('S-Curve'!$C$3:$AM$39,MATCH('Development Costs'!$L102,'S-Curve'!$C$3:$C$39,0),MATCH(DATEDIF('Development Costs'!$K102,'Development Costs'!AX$11,"m")+1,'S-Curve'!$C$3:$AM$3,0)),0))</f>
        <v>0</v>
      </c>
      <c r="AY102" s="99">
        <f ca="1">IF($N102="Equal",IF(AND(AY$11&gt;$K102,EOMONTH($M102,0)&gt;=AY$11),($F102-$O102)/$L102,0),IFERROR(($F102-$O102)*INDEX('S-Curve'!$C$3:$AM$39,MATCH('Development Costs'!$L102,'S-Curve'!$C$3:$C$39,0),MATCH(DATEDIF('Development Costs'!$K102,'Development Costs'!AY$11,"m")+1,'S-Curve'!$C$3:$AM$3,0)),0))</f>
        <v>0</v>
      </c>
      <c r="AZ102" s="99">
        <f ca="1">IF($N102="Equal",IF(AND(AZ$11&gt;$K102,EOMONTH($M102,0)&gt;=AZ$11),($F102-$O102)/$L102,0),IFERROR(($F102-$O102)*INDEX('S-Curve'!$C$3:$AM$39,MATCH('Development Costs'!$L102,'S-Curve'!$C$3:$C$39,0),MATCH(DATEDIF('Development Costs'!$K102,'Development Costs'!AZ$11,"m")+1,'S-Curve'!$C$3:$AM$3,0)),0))</f>
        <v>0</v>
      </c>
      <c r="BA102" s="99">
        <f ca="1">IF($N102="Equal",IF(AND(BA$11&gt;$K102,EOMONTH($M102,0)&gt;=BA$11),($F102-$O102)/$L102,0),IFERROR(($F102-$O102)*INDEX('S-Curve'!$C$3:$AM$39,MATCH('Development Costs'!$L102,'S-Curve'!$C$3:$C$39,0),MATCH(DATEDIF('Development Costs'!$K102,'Development Costs'!BA$11,"m")+1,'S-Curve'!$C$3:$AM$3,0)),0))</f>
        <v>0</v>
      </c>
      <c r="BB102" s="99">
        <f ca="1">IF($N102="Equal",IF(AND(BB$11&gt;$K102,EOMONTH($M102,0)&gt;=BB$11),($F102-$O102)/$L102,0),IFERROR(($F102-$O102)*INDEX('S-Curve'!$C$3:$AM$39,MATCH('Development Costs'!$L102,'S-Curve'!$C$3:$C$39,0),MATCH(DATEDIF('Development Costs'!$K102,'Development Costs'!BB$11,"m")+1,'S-Curve'!$C$3:$AM$3,0)),0))</f>
        <v>0</v>
      </c>
      <c r="BC102" s="99">
        <f ca="1">IF($N102="Equal",IF(AND(BC$11&gt;$K102,EOMONTH($M102,0)&gt;=BC$11),($F102-$O102)/$L102,0),IFERROR(($F102-$O102)*INDEX('S-Curve'!$C$3:$AM$39,MATCH('Development Costs'!$L102,'S-Curve'!$C$3:$C$39,0),MATCH(DATEDIF('Development Costs'!$K102,'Development Costs'!BC$11,"m")+1,'S-Curve'!$C$3:$AM$3,0)),0))</f>
        <v>0</v>
      </c>
      <c r="BD102" s="99">
        <f ca="1">IF($N102="Equal",IF(AND(BD$11&gt;$K102,EOMONTH($M102,0)&gt;=BD$11),($F102-$O102)/$L102,0),IFERROR(($F102-$O102)*INDEX('S-Curve'!$C$3:$AM$39,MATCH('Development Costs'!$L102,'S-Curve'!$C$3:$C$39,0),MATCH(DATEDIF('Development Costs'!$K102,'Development Costs'!BD$11,"m")+1,'S-Curve'!$C$3:$AM$3,0)),0))</f>
        <v>0</v>
      </c>
      <c r="BE102" s="99">
        <f ca="1">IF($N102="Equal",IF(AND(BE$11&gt;$K102,EOMONTH($M102,0)&gt;=BE$11),($F102-$O102)/$L102,0),IFERROR(($F102-$O102)*INDEX('S-Curve'!$C$3:$AM$39,MATCH('Development Costs'!$L102,'S-Curve'!$C$3:$C$39,0),MATCH(DATEDIF('Development Costs'!$K102,'Development Costs'!BE$11,"m")+1,'S-Curve'!$C$3:$AM$3,0)),0))</f>
        <v>0</v>
      </c>
      <c r="BF102" s="99">
        <f ca="1">IF($N102="Equal",IF(AND(BF$11&gt;$K102,EOMONTH($M102,0)&gt;=BF$11),($F102-$O102)/$L102,0),IFERROR(($F102-$O102)*INDEX('S-Curve'!$C$3:$AM$39,MATCH('Development Costs'!$L102,'S-Curve'!$C$3:$C$39,0),MATCH(DATEDIF('Development Costs'!$K102,'Development Costs'!BF$11,"m")+1,'S-Curve'!$C$3:$AM$3,0)),0))</f>
        <v>0</v>
      </c>
      <c r="BG102" s="99">
        <f ca="1">IF($N102="Equal",IF(AND(BG$11&gt;$K102,EOMONTH($M102,0)&gt;=BG$11),($F102-$O102)/$L102,0),IFERROR(($F102-$O102)*INDEX('S-Curve'!$C$3:$AM$39,MATCH('Development Costs'!$L102,'S-Curve'!$C$3:$C$39,0),MATCH(DATEDIF('Development Costs'!$K102,'Development Costs'!BG$11,"m")+1,'S-Curve'!$C$3:$AM$3,0)),0))</f>
        <v>0</v>
      </c>
      <c r="BH102" s="99">
        <f ca="1">IF($N102="Equal",IF(AND(BH$11&gt;$K102,EOMONTH($M102,0)&gt;=BH$11),($F102-$O102)/$L102,0),IFERROR(($F102-$O102)*INDEX('S-Curve'!$C$3:$AM$39,MATCH('Development Costs'!$L102,'S-Curve'!$C$3:$C$39,0),MATCH(DATEDIF('Development Costs'!$K102,'Development Costs'!BH$11,"m")+1,'S-Curve'!$C$3:$AM$3,0)),0))</f>
        <v>0</v>
      </c>
      <c r="BI102" s="99">
        <f ca="1">IF($N102="Equal",IF(AND(BI$11&gt;$K102,EOMONTH($M102,0)&gt;=BI$11),($F102-$O102)/$L102,0),IFERROR(($F102-$O102)*INDEX('S-Curve'!$C$3:$AM$39,MATCH('Development Costs'!$L102,'S-Curve'!$C$3:$C$39,0),MATCH(DATEDIF('Development Costs'!$K102,'Development Costs'!BI$11,"m")+1,'S-Curve'!$C$3:$AM$3,0)),0))</f>
        <v>0</v>
      </c>
      <c r="BJ102" s="99">
        <f ca="1">IF($N102="Equal",IF(AND(BJ$11&gt;$K102,EOMONTH($M102,0)&gt;=BJ$11),($F102-$O102)/$L102,0),IFERROR(($F102-$O102)*INDEX('S-Curve'!$C$3:$AM$39,MATCH('Development Costs'!$L102,'S-Curve'!$C$3:$C$39,0),MATCH(DATEDIF('Development Costs'!$K102,'Development Costs'!BJ$11,"m")+1,'S-Curve'!$C$3:$AM$3,0)),0))</f>
        <v>0</v>
      </c>
      <c r="BK102" s="99">
        <f ca="1">IF($N102="Equal",IF(AND(BK$11&gt;$K102,EOMONTH($M102,0)&gt;=BK$11),($F102-$O102)/$L102,0),IFERROR(($F102-$O102)*INDEX('S-Curve'!$C$3:$AM$39,MATCH('Development Costs'!$L102,'S-Curve'!$C$3:$C$39,0),MATCH(DATEDIF('Development Costs'!$K102,'Development Costs'!BK$11,"m")+1,'S-Curve'!$C$3:$AM$3,0)),0))</f>
        <v>0</v>
      </c>
      <c r="BL102" s="99">
        <f ca="1">IF($N102="Equal",IF(AND(BL$11&gt;$K102,EOMONTH($M102,0)&gt;=BL$11),($F102-$O102)/$L102,0),IFERROR(($F102-$O102)*INDEX('S-Curve'!$C$3:$AM$39,MATCH('Development Costs'!$L102,'S-Curve'!$C$3:$C$39,0),MATCH(DATEDIF('Development Costs'!$K102,'Development Costs'!BL$11,"m")+1,'S-Curve'!$C$3:$AM$3,0)),0))</f>
        <v>0</v>
      </c>
      <c r="BM102" s="99">
        <f ca="1">IF($N102="Equal",IF(AND(BM$11&gt;$K102,EOMONTH($M102,0)&gt;=BM$11),($F102-$O102)/$L102,0),IFERROR(($F102-$O102)*INDEX('S-Curve'!$C$3:$AM$39,MATCH('Development Costs'!$L102,'S-Curve'!$C$3:$C$39,0),MATCH(DATEDIF('Development Costs'!$K102,'Development Costs'!BM$11,"m")+1,'S-Curve'!$C$3:$AM$3,0)),0))</f>
        <v>0</v>
      </c>
      <c r="BN102" s="99">
        <f ca="1">IF($N102="Equal",IF(AND(BN$11&gt;$K102,EOMONTH($M102,0)&gt;=BN$11),($F102-$O102)/$L102,0),IFERROR(($F102-$O102)*INDEX('S-Curve'!$C$3:$AM$39,MATCH('Development Costs'!$L102,'S-Curve'!$C$3:$C$39,0),MATCH(DATEDIF('Development Costs'!$K102,'Development Costs'!BN$11,"m")+1,'S-Curve'!$C$3:$AM$3,0)),0))</f>
        <v>0</v>
      </c>
      <c r="BO102" s="99">
        <f ca="1">IF($N102="Equal",IF(AND(BO$11&gt;$K102,EOMONTH($M102,0)&gt;=BO$11),($F102-$O102)/$L102,0),IFERROR(($F102-$O102)*INDEX('S-Curve'!$C$3:$AM$39,MATCH('Development Costs'!$L102,'S-Curve'!$C$3:$C$39,0),MATCH(DATEDIF('Development Costs'!$K102,'Development Costs'!BO$11,"m")+1,'S-Curve'!$C$3:$AM$3,0)),0))</f>
        <v>0</v>
      </c>
      <c r="BP102" s="99">
        <f ca="1">IF($N102="Equal",IF(AND(BP$11&gt;$K102,EOMONTH($M102,0)&gt;=BP$11),($F102-$O102)/$L102,0),IFERROR(($F102-$O102)*INDEX('S-Curve'!$C$3:$AM$39,MATCH('Development Costs'!$L102,'S-Curve'!$C$3:$C$39,0),MATCH(DATEDIF('Development Costs'!$K102,'Development Costs'!BP$11,"m")+1,'S-Curve'!$C$3:$AM$3,0)),0))</f>
        <v>0</v>
      </c>
      <c r="BQ102" s="99">
        <f ca="1">IF($N102="Equal",IF(AND(BQ$11&gt;$K102,EOMONTH($M102,0)&gt;=BQ$11),($F102-$O102)/$L102,0),IFERROR(($F102-$O102)*INDEX('S-Curve'!$C$3:$AM$39,MATCH('Development Costs'!$L102,'S-Curve'!$C$3:$C$39,0),MATCH(DATEDIF('Development Costs'!$K102,'Development Costs'!BQ$11,"m")+1,'S-Curve'!$C$3:$AM$3,0)),0))</f>
        <v>0</v>
      </c>
      <c r="BR102" s="99">
        <f ca="1">IF($N102="Equal",IF(AND(BR$11&gt;$K102,EOMONTH($M102,0)&gt;=BR$11),($F102-$O102)/$L102,0),IFERROR(($F102-$O102)*INDEX('S-Curve'!$C$3:$AM$39,MATCH('Development Costs'!$L102,'S-Curve'!$C$3:$C$39,0),MATCH(DATEDIF('Development Costs'!$K102,'Development Costs'!BR$11,"m")+1,'S-Curve'!$C$3:$AM$3,0)),0))</f>
        <v>0</v>
      </c>
      <c r="BS102" s="99">
        <f ca="1">IF($N102="Equal",IF(AND(BS$11&gt;$K102,EOMONTH($M102,0)&gt;=BS$11),($F102-$O102)/$L102,0),IFERROR(($F102-$O102)*INDEX('S-Curve'!$C$3:$AM$39,MATCH('Development Costs'!$L102,'S-Curve'!$C$3:$C$39,0),MATCH(DATEDIF('Development Costs'!$K102,'Development Costs'!BS$11,"m")+1,'S-Curve'!$C$3:$AM$3,0)),0))</f>
        <v>0</v>
      </c>
      <c r="BT102" s="99">
        <f ca="1">IF($N102="Equal",IF(AND(BT$11&gt;$K102,EOMONTH($M102,0)&gt;=BT$11),($F102-$O102)/$L102,0),IFERROR(($F102-$O102)*INDEX('S-Curve'!$C$3:$AM$39,MATCH('Development Costs'!$L102,'S-Curve'!$C$3:$C$39,0),MATCH(DATEDIF('Development Costs'!$K102,'Development Costs'!BT$11,"m")+1,'S-Curve'!$C$3:$AM$3,0)),0))</f>
        <v>0</v>
      </c>
      <c r="BU102" s="99">
        <f ca="1">IF($N102="Equal",IF(AND(BU$11&gt;$K102,EOMONTH($M102,0)&gt;=BU$11),($F102-$O102)/$L102,0),IFERROR(($F102-$O102)*INDEX('S-Curve'!$C$3:$AM$39,MATCH('Development Costs'!$L102,'S-Curve'!$C$3:$C$39,0),MATCH(DATEDIF('Development Costs'!$K102,'Development Costs'!BU$11,"m")+1,'S-Curve'!$C$3:$AM$3,0)),0))</f>
        <v>0</v>
      </c>
      <c r="BV102" s="99">
        <f ca="1">IF($N102="Equal",IF(AND(BV$11&gt;$K102,EOMONTH($M102,0)&gt;=BV$11),($F102-$O102)/$L102,0),IFERROR(($F102-$O102)*INDEX('S-Curve'!$C$3:$AM$39,MATCH('Development Costs'!$L102,'S-Curve'!$C$3:$C$39,0),MATCH(DATEDIF('Development Costs'!$K102,'Development Costs'!BV$11,"m")+1,'S-Curve'!$C$3:$AM$3,0)),0))</f>
        <v>0</v>
      </c>
      <c r="BW102" s="99">
        <f ca="1">IF($N102="Equal",IF(AND(BW$11&gt;$K102,EOMONTH($M102,0)&gt;=BW$11),($F102-$O102)/$L102,0),IFERROR(($F102-$O102)*INDEX('S-Curve'!$C$3:$AM$39,MATCH('Development Costs'!$L102,'S-Curve'!$C$3:$C$39,0),MATCH(DATEDIF('Development Costs'!$K102,'Development Costs'!BW$11,"m")+1,'S-Curve'!$C$3:$AM$3,0)),0))</f>
        <v>0</v>
      </c>
      <c r="BX102" s="99">
        <f ca="1">IF($N102="Equal",IF(AND(BX$11&gt;$K102,EOMONTH($M102,0)&gt;=BX$11),($F102-$O102)/$L102,0),IFERROR(($F102-$O102)*INDEX('S-Curve'!$C$3:$AM$39,MATCH('Development Costs'!$L102,'S-Curve'!$C$3:$C$39,0),MATCH(DATEDIF('Development Costs'!$K102,'Development Costs'!BX$11,"m")+1,'S-Curve'!$C$3:$AM$3,0)),0))</f>
        <v>0</v>
      </c>
      <c r="BY102" s="99">
        <f ca="1">IF($N102="Equal",IF(AND(BY$11&gt;$K102,EOMONTH($M102,0)&gt;=BY$11),($F102-$O102)/$L102,0),IFERROR(($F102-$O102)*INDEX('S-Curve'!$C$3:$AM$39,MATCH('Development Costs'!$L102,'S-Curve'!$C$3:$C$39,0),MATCH(DATEDIF('Development Costs'!$K102,'Development Costs'!BY$11,"m")+1,'S-Curve'!$C$3:$AM$3,0)),0))</f>
        <v>0</v>
      </c>
      <c r="BZ102" s="99">
        <f ca="1">IF($N102="Equal",IF(AND(BZ$11&gt;$K102,EOMONTH($M102,0)&gt;=BZ$11),($F102-$O102)/$L102,0),IFERROR(($F102-$O102)*INDEX('S-Curve'!$C$3:$AM$39,MATCH('Development Costs'!$L102,'S-Curve'!$C$3:$C$39,0),MATCH(DATEDIF('Development Costs'!$K102,'Development Costs'!BZ$11,"m")+1,'S-Curve'!$C$3:$AM$3,0)),0))</f>
        <v>0</v>
      </c>
      <c r="CA102" s="99">
        <f ca="1">IF($N102="Equal",IF(AND(CA$11&gt;$K102,EOMONTH($M102,0)&gt;=CA$11),($F102-$O102)/$L102,0),IFERROR(($F102-$O102)*INDEX('S-Curve'!$C$3:$AM$39,MATCH('Development Costs'!$L102,'S-Curve'!$C$3:$C$39,0),MATCH(DATEDIF('Development Costs'!$K102,'Development Costs'!CA$11,"m")+1,'S-Curve'!$C$3:$AM$3,0)),0))</f>
        <v>0</v>
      </c>
      <c r="CB102" s="99">
        <f ca="1">IF($N102="Equal",IF(AND(CB$11&gt;$K102,EOMONTH($M102,0)&gt;=CB$11),($F102-$O102)/$L102,0),IFERROR(($F102-$O102)*INDEX('S-Curve'!$C$3:$AM$39,MATCH('Development Costs'!$L102,'S-Curve'!$C$3:$C$39,0),MATCH(DATEDIF('Development Costs'!$K102,'Development Costs'!CB$11,"m")+1,'S-Curve'!$C$3:$AM$3,0)),0))</f>
        <v>0</v>
      </c>
      <c r="CC102" s="99">
        <f ca="1">IF($N102="Equal",IF(AND(CC$11&gt;$K102,EOMONTH($M102,0)&gt;=CC$11),($F102-$O102)/$L102,0),IFERROR(($F102-$O102)*INDEX('S-Curve'!$C$3:$AM$39,MATCH('Development Costs'!$L102,'S-Curve'!$C$3:$C$39,0),MATCH(DATEDIF('Development Costs'!$K102,'Development Costs'!CC$11,"m")+1,'S-Curve'!$C$3:$AM$3,0)),0))</f>
        <v>0</v>
      </c>
      <c r="CD102" s="99">
        <f ca="1">IF($N102="Equal",IF(AND(CD$11&gt;$K102,EOMONTH($M102,0)&gt;=CD$11),($F102-$O102)/$L102,0),IFERROR(($F102-$O102)*INDEX('S-Curve'!$C$3:$AM$39,MATCH('Development Costs'!$L102,'S-Curve'!$C$3:$C$39,0),MATCH(DATEDIF('Development Costs'!$K102,'Development Costs'!CD$11,"m")+1,'S-Curve'!$C$3:$AM$3,0)),0))</f>
        <v>0</v>
      </c>
      <c r="CE102" s="99">
        <f ca="1">IF($N102="Equal",IF(AND(CE$11&gt;$K102,EOMONTH($M102,0)&gt;=CE$11),($F102-$O102)/$L102,0),IFERROR(($F102-$O102)*INDEX('S-Curve'!$C$3:$AM$39,MATCH('Development Costs'!$L102,'S-Curve'!$C$3:$C$39,0),MATCH(DATEDIF('Development Costs'!$K102,'Development Costs'!CE$11,"m")+1,'S-Curve'!$C$3:$AM$3,0)),0))</f>
        <v>0</v>
      </c>
      <c r="CF102" s="99">
        <f ca="1">IF($N102="Equal",IF(AND(CF$11&gt;$K102,EOMONTH($M102,0)&gt;=CF$11),($F102-$O102)/$L102,0),IFERROR(($F102-$O102)*INDEX('S-Curve'!$C$3:$AM$39,MATCH('Development Costs'!$L102,'S-Curve'!$C$3:$C$39,0),MATCH(DATEDIF('Development Costs'!$K102,'Development Costs'!CF$11,"m")+1,'S-Curve'!$C$3:$AM$3,0)),0))</f>
        <v>0</v>
      </c>
      <c r="CG102" s="99">
        <f ca="1">IF($N102="Equal",IF(AND(CG$11&gt;$K102,EOMONTH($M102,0)&gt;=CG$11),($F102-$O102)/$L102,0),IFERROR(($F102-$O102)*INDEX('S-Curve'!$C$3:$AM$39,MATCH('Development Costs'!$L102,'S-Curve'!$C$3:$C$39,0),MATCH(DATEDIF('Development Costs'!$K102,'Development Costs'!CG$11,"m")+1,'S-Curve'!$C$3:$AM$3,0)),0))</f>
        <v>0</v>
      </c>
      <c r="CH102" s="99">
        <f ca="1">IF($N102="Equal",IF(AND(CH$11&gt;$K102,EOMONTH($M102,0)&gt;=CH$11),($F102-$O102)/$L102,0),IFERROR(($F102-$O102)*INDEX('S-Curve'!$C$3:$AM$39,MATCH('Development Costs'!$L102,'S-Curve'!$C$3:$C$39,0),MATCH(DATEDIF('Development Costs'!$K102,'Development Costs'!CH$11,"m")+1,'S-Curve'!$C$3:$AM$3,0)),0))</f>
        <v>0</v>
      </c>
      <c r="CI102" s="99">
        <f ca="1">IF($N102="Equal",IF(AND(CI$11&gt;$K102,EOMONTH($M102,0)&gt;=CI$11),($F102-$O102)/$L102,0),IFERROR(($F102-$O102)*INDEX('S-Curve'!$C$3:$AM$39,MATCH('Development Costs'!$L102,'S-Curve'!$C$3:$C$39,0),MATCH(DATEDIF('Development Costs'!$K102,'Development Costs'!CI$11,"m")+1,'S-Curve'!$C$3:$AM$3,0)),0))</f>
        <v>0</v>
      </c>
      <c r="CJ102" s="99">
        <f ca="1">IF($N102="Equal",IF(AND(CJ$11&gt;$K102,EOMONTH($M102,0)&gt;=CJ$11),($F102-$O102)/$L102,0),IFERROR(($F102-$O102)*INDEX('S-Curve'!$C$3:$AM$39,MATCH('Development Costs'!$L102,'S-Curve'!$C$3:$C$39,0),MATCH(DATEDIF('Development Costs'!$K102,'Development Costs'!CJ$11,"m")+1,'S-Curve'!$C$3:$AM$3,0)),0))</f>
        <v>0</v>
      </c>
      <c r="CK102" s="99">
        <f ca="1">IF($N102="Equal",IF(AND(CK$11&gt;$K102,EOMONTH($M102,0)&gt;=CK$11),($F102-$O102)/$L102,0),IFERROR(($F102-$O102)*INDEX('S-Curve'!$C$3:$AM$39,MATCH('Development Costs'!$L102,'S-Curve'!$C$3:$C$39,0),MATCH(DATEDIF('Development Costs'!$K102,'Development Costs'!CK$11,"m")+1,'S-Curve'!$C$3:$AM$3,0)),0))</f>
        <v>0</v>
      </c>
      <c r="CL102" s="99">
        <f ca="1">IF($N102="Equal",IF(AND(CL$11&gt;$K102,EOMONTH($M102,0)&gt;=CL$11),($F102-$O102)/$L102,0),IFERROR(($F102-$O102)*INDEX('S-Curve'!$C$3:$AM$39,MATCH('Development Costs'!$L102,'S-Curve'!$C$3:$C$39,0),MATCH(DATEDIF('Development Costs'!$K102,'Development Costs'!CL$11,"m")+1,'S-Curve'!$C$3:$AM$3,0)),0))</f>
        <v>0</v>
      </c>
      <c r="CM102" s="99">
        <f ca="1">IF($N102="Equal",IF(AND(CM$11&gt;$K102,EOMONTH($M102,0)&gt;=CM$11),($F102-$O102)/$L102,0),IFERROR(($F102-$O102)*INDEX('S-Curve'!$C$3:$AM$39,MATCH('Development Costs'!$L102,'S-Curve'!$C$3:$C$39,0),MATCH(DATEDIF('Development Costs'!$K102,'Development Costs'!CM$11,"m")+1,'S-Curve'!$C$3:$AM$3,0)),0))</f>
        <v>0</v>
      </c>
      <c r="CN102" s="99">
        <f ca="1">IF($N102="Equal",IF(AND(CN$11&gt;$K102,EOMONTH($M102,0)&gt;=CN$11),($F102-$O102)/$L102,0),IFERROR(($F102-$O102)*INDEX('S-Curve'!$C$3:$AM$39,MATCH('Development Costs'!$L102,'S-Curve'!$C$3:$C$39,0),MATCH(DATEDIF('Development Costs'!$K102,'Development Costs'!CN$11,"m")+1,'S-Curve'!$C$3:$AM$3,0)),0))</f>
        <v>0</v>
      </c>
      <c r="CO102" s="99">
        <f ca="1">IF($N102="Equal",IF(AND(CO$11&gt;$K102,EOMONTH($M102,0)&gt;=CO$11),($F102-$O102)/$L102,0),IFERROR(($F102-$O102)*INDEX('S-Curve'!$C$3:$AM$39,MATCH('Development Costs'!$L102,'S-Curve'!$C$3:$C$39,0),MATCH(DATEDIF('Development Costs'!$K102,'Development Costs'!CO$11,"m")+1,'S-Curve'!$C$3:$AM$3,0)),0))</f>
        <v>0</v>
      </c>
      <c r="CP102" s="99">
        <f ca="1">IF($N102="Equal",IF(AND(CP$11&gt;$K102,EOMONTH($M102,0)&gt;=CP$11),($F102-$O102)/$L102,0),IFERROR(($F102-$O102)*INDEX('S-Curve'!$C$3:$AM$39,MATCH('Development Costs'!$L102,'S-Curve'!$C$3:$C$39,0),MATCH(DATEDIF('Development Costs'!$K102,'Development Costs'!CP$11,"m")+1,'S-Curve'!$C$3:$AM$3,0)),0))</f>
        <v>0</v>
      </c>
      <c r="CQ102" s="99">
        <f ca="1">IF($N102="Equal",IF(AND(CQ$11&gt;$K102,EOMONTH($M102,0)&gt;=CQ$11),($F102-$O102)/$L102,0),IFERROR(($F102-$O102)*INDEX('S-Curve'!$C$3:$AM$39,MATCH('Development Costs'!$L102,'S-Curve'!$C$3:$C$39,0),MATCH(DATEDIF('Development Costs'!$K102,'Development Costs'!CQ$11,"m")+1,'S-Curve'!$C$3:$AM$3,0)),0))</f>
        <v>0</v>
      </c>
      <c r="CR102" s="99">
        <f ca="1">IF($N102="Equal",IF(AND(CR$11&gt;$K102,EOMONTH($M102,0)&gt;=CR$11),($F102-$O102)/$L102,0),IFERROR(($F102-$O102)*INDEX('S-Curve'!$C$3:$AM$39,MATCH('Development Costs'!$L102,'S-Curve'!$C$3:$C$39,0),MATCH(DATEDIF('Development Costs'!$K102,'Development Costs'!CR$11,"m")+1,'S-Curve'!$C$3:$AM$3,0)),0))</f>
        <v>0</v>
      </c>
      <c r="CS102" s="99">
        <f ca="1">IF($N102="Equal",IF(AND(CS$11&gt;$K102,EOMONTH($M102,0)&gt;=CS$11),($F102-$O102)/$L102,0),IFERROR(($F102-$O102)*INDEX('S-Curve'!$C$3:$AM$39,MATCH('Development Costs'!$L102,'S-Curve'!$C$3:$C$39,0),MATCH(DATEDIF('Development Costs'!$K102,'Development Costs'!CS$11,"m")+1,'S-Curve'!$C$3:$AM$3,0)),0))</f>
        <v>0</v>
      </c>
      <c r="CT102" s="99">
        <f ca="1">IF($N102="Equal",IF(AND(CT$11&gt;$K102,EOMONTH($M102,0)&gt;=CT$11),($F102-$O102)/$L102,0),IFERROR(($F102-$O102)*INDEX('S-Curve'!$C$3:$AM$39,MATCH('Development Costs'!$L102,'S-Curve'!$C$3:$C$39,0),MATCH(DATEDIF('Development Costs'!$K102,'Development Costs'!CT$11,"m")+1,'S-Curve'!$C$3:$AM$3,0)),0))</f>
        <v>0</v>
      </c>
      <c r="CU102" s="99">
        <f ca="1">IF($N102="Equal",IF(AND(CU$11&gt;$K102,EOMONTH($M102,0)&gt;=CU$11),($F102-$O102)/$L102,0),IFERROR(($F102-$O102)*INDEX('S-Curve'!$C$3:$AM$39,MATCH('Development Costs'!$L102,'S-Curve'!$C$3:$C$39,0),MATCH(DATEDIF('Development Costs'!$K102,'Development Costs'!CU$11,"m")+1,'S-Curve'!$C$3:$AM$3,0)),0))</f>
        <v>0</v>
      </c>
      <c r="CV102" s="99">
        <f ca="1">IF($N102="Equal",IF(AND(CV$11&gt;$K102,EOMONTH($M102,0)&gt;=CV$11),($F102-$O102)/$L102,0),IFERROR(($F102-$O102)*INDEX('S-Curve'!$C$3:$AM$39,MATCH('Development Costs'!$L102,'S-Curve'!$C$3:$C$39,0),MATCH(DATEDIF('Development Costs'!$K102,'Development Costs'!CV$11,"m")+1,'S-Curve'!$C$3:$AM$3,0)),0))</f>
        <v>0</v>
      </c>
      <c r="CW102" s="99">
        <f ca="1">IF($N102="Equal",IF(AND(CW$11&gt;$K102,EOMONTH($M102,0)&gt;=CW$11),($F102-$O102)/$L102,0),IFERROR(($F102-$O102)*INDEX('S-Curve'!$C$3:$AM$39,MATCH('Development Costs'!$L102,'S-Curve'!$C$3:$C$39,0),MATCH(DATEDIF('Development Costs'!$K102,'Development Costs'!CW$11,"m")+1,'S-Curve'!$C$3:$AM$3,0)),0))</f>
        <v>0</v>
      </c>
      <c r="CX102" s="99">
        <f ca="1">IF($N102="Equal",IF(AND(CX$11&gt;$K102,EOMONTH($M102,0)&gt;=CX$11),($F102-$O102)/$L102,0),IFERROR(($F102-$O102)*INDEX('S-Curve'!$C$3:$AM$39,MATCH('Development Costs'!$L102,'S-Curve'!$C$3:$C$39,0),MATCH(DATEDIF('Development Costs'!$K102,'Development Costs'!CX$11,"m")+1,'S-Curve'!$C$3:$AM$3,0)),0))</f>
        <v>0</v>
      </c>
      <c r="CY102" s="99">
        <f ca="1">IF($N102="Equal",IF(AND(CY$11&gt;$K102,EOMONTH($M102,0)&gt;=CY$11),($F102-$O102)/$L102,0),IFERROR(($F102-$O102)*INDEX('S-Curve'!$C$3:$AM$39,MATCH('Development Costs'!$L102,'S-Curve'!$C$3:$C$39,0),MATCH(DATEDIF('Development Costs'!$K102,'Development Costs'!CY$11,"m")+1,'S-Curve'!$C$3:$AM$3,0)),0))</f>
        <v>0</v>
      </c>
      <c r="CZ102" s="99">
        <f ca="1">IF($N102="Equal",IF(AND(CZ$11&gt;$K102,EOMONTH($M102,0)&gt;=CZ$11),($F102-$O102)/$L102,0),IFERROR(($F102-$O102)*INDEX('S-Curve'!$C$3:$AM$39,MATCH('Development Costs'!$L102,'S-Curve'!$C$3:$C$39,0),MATCH(DATEDIF('Development Costs'!$K102,'Development Costs'!CZ$11,"m")+1,'S-Curve'!$C$3:$AM$3,0)),0))</f>
        <v>0</v>
      </c>
      <c r="DA102" s="99">
        <f ca="1">IF($N102="Equal",IF(AND(DA$11&gt;$K102,EOMONTH($M102,0)&gt;=DA$11),($F102-$O102)/$L102,0),IFERROR(($F102-$O102)*INDEX('S-Curve'!$C$3:$AM$39,MATCH('Development Costs'!$L102,'S-Curve'!$C$3:$C$39,0),MATCH(DATEDIF('Development Costs'!$K102,'Development Costs'!DA$11,"m")+1,'S-Curve'!$C$3:$AM$3,0)),0))</f>
        <v>0</v>
      </c>
      <c r="DB102" s="99">
        <f ca="1">IF($N102="Equal",IF(AND(DB$11&gt;$K102,EOMONTH($M102,0)&gt;=DB$11),($F102-$O102)/$L102,0),IFERROR(($F102-$O102)*INDEX('S-Curve'!$C$3:$AM$39,MATCH('Development Costs'!$L102,'S-Curve'!$C$3:$C$39,0),MATCH(DATEDIF('Development Costs'!$K102,'Development Costs'!DB$11,"m")+1,'S-Curve'!$C$3:$AM$3,0)),0))</f>
        <v>0</v>
      </c>
      <c r="DC102" s="99">
        <f ca="1">IF($N102="Equal",IF(AND(DC$11&gt;$K102,EOMONTH($M102,0)&gt;=DC$11),($F102-$O102)/$L102,0),IFERROR(($F102-$O102)*INDEX('S-Curve'!$C$3:$AM$39,MATCH('Development Costs'!$L102,'S-Curve'!$C$3:$C$39,0),MATCH(DATEDIF('Development Costs'!$K102,'Development Costs'!DC$11,"m")+1,'S-Curve'!$C$3:$AM$3,0)),0))</f>
        <v>0</v>
      </c>
      <c r="DD102" s="99">
        <f ca="1">IF($N102="Equal",IF(AND(DD$11&gt;$K102,EOMONTH($M102,0)&gt;=DD$11),($F102-$O102)/$L102,0),IFERROR(($F102-$O102)*INDEX('S-Curve'!$C$3:$AM$39,MATCH('Development Costs'!$L102,'S-Curve'!$C$3:$C$39,0),MATCH(DATEDIF('Development Costs'!$K102,'Development Costs'!DD$11,"m")+1,'S-Curve'!$C$3:$AM$3,0)),0))</f>
        <v>0</v>
      </c>
      <c r="DE102" s="99">
        <f ca="1">IF($N102="Equal",IF(AND(DE$11&gt;$K102,EOMONTH($M102,0)&gt;=DE$11),($F102-$O102)/$L102,0),IFERROR(($F102-$O102)*INDEX('S-Curve'!$C$3:$AM$39,MATCH('Development Costs'!$L102,'S-Curve'!$C$3:$C$39,0),MATCH(DATEDIF('Development Costs'!$K102,'Development Costs'!DE$11,"m")+1,'S-Curve'!$C$3:$AM$3,0)),0))</f>
        <v>0</v>
      </c>
      <c r="DF102" s="99">
        <f ca="1">IF($N102="Equal",IF(AND(DF$11&gt;$K102,EOMONTH($M102,0)&gt;=DF$11),($F102-$O102)/$L102,0),IFERROR(($F102-$O102)*INDEX('S-Curve'!$C$3:$AM$39,MATCH('Development Costs'!$L102,'S-Curve'!$C$3:$C$39,0),MATCH(DATEDIF('Development Costs'!$K102,'Development Costs'!DF$11,"m")+1,'S-Curve'!$C$3:$AM$3,0)),0))</f>
        <v>0</v>
      </c>
      <c r="DG102" s="99">
        <f ca="1">IF($N102="Equal",IF(AND(DG$11&gt;$K102,EOMONTH($M102,0)&gt;=DG$11),($F102-$O102)/$L102,0),IFERROR(($F102-$O102)*INDEX('S-Curve'!$C$3:$AM$39,MATCH('Development Costs'!$L102,'S-Curve'!$C$3:$C$39,0),MATCH(DATEDIF('Development Costs'!$K102,'Development Costs'!DG$11,"m")+1,'S-Curve'!$C$3:$AM$3,0)),0))</f>
        <v>0</v>
      </c>
      <c r="DH102" s="99">
        <f ca="1">IF($N102="Equal",IF(AND(DH$11&gt;$K102,EOMONTH($M102,0)&gt;=DH$11),($F102-$O102)/$L102,0),IFERROR(($F102-$O102)*INDEX('S-Curve'!$C$3:$AM$39,MATCH('Development Costs'!$L102,'S-Curve'!$C$3:$C$39,0),MATCH(DATEDIF('Development Costs'!$K102,'Development Costs'!DH$11,"m")+1,'S-Curve'!$C$3:$AM$3,0)),0))</f>
        <v>0</v>
      </c>
      <c r="DI102" s="99">
        <f ca="1">IF($N102="Equal",IF(AND(DI$11&gt;$K102,EOMONTH($M102,0)&gt;=DI$11),($F102-$O102)/$L102,0),IFERROR(($F102-$O102)*INDEX('S-Curve'!$C$3:$AM$39,MATCH('Development Costs'!$L102,'S-Curve'!$C$3:$C$39,0),MATCH(DATEDIF('Development Costs'!$K102,'Development Costs'!DI$11,"m")+1,'S-Curve'!$C$3:$AM$3,0)),0))</f>
        <v>0</v>
      </c>
      <c r="DJ102" s="99">
        <f ca="1">IF($N102="Equal",IF(AND(DJ$11&gt;$K102,EOMONTH($M102,0)&gt;=DJ$11),($F102-$O102)/$L102,0),IFERROR(($F102-$O102)*INDEX('S-Curve'!$C$3:$AM$39,MATCH('Development Costs'!$L102,'S-Curve'!$C$3:$C$39,0),MATCH(DATEDIF('Development Costs'!$K102,'Development Costs'!DJ$11,"m")+1,'S-Curve'!$C$3:$AM$3,0)),0))</f>
        <v>0</v>
      </c>
      <c r="DK102" s="99">
        <f ca="1">IF($N102="Equal",IF(AND(DK$11&gt;$K102,EOMONTH($M102,0)&gt;=DK$11),($F102-$O102)/$L102,0),IFERROR(($F102-$O102)*INDEX('S-Curve'!$C$3:$AM$39,MATCH('Development Costs'!$L102,'S-Curve'!$C$3:$C$39,0),MATCH(DATEDIF('Development Costs'!$K102,'Development Costs'!DK$11,"m")+1,'S-Curve'!$C$3:$AM$3,0)),0))</f>
        <v>0</v>
      </c>
      <c r="DL102" s="99">
        <f ca="1">IF($N102="Equal",IF(AND(DL$11&gt;$K102,EOMONTH($M102,0)&gt;=DL$11),($F102-$O102)/$L102,0),IFERROR(($F102-$O102)*INDEX('S-Curve'!$C$3:$AM$39,MATCH('Development Costs'!$L102,'S-Curve'!$C$3:$C$39,0),MATCH(DATEDIF('Development Costs'!$K102,'Development Costs'!DL$11,"m")+1,'S-Curve'!$C$3:$AM$3,0)),0))</f>
        <v>0</v>
      </c>
      <c r="DM102" s="99">
        <f ca="1">IF($N102="Equal",IF(AND(DM$11&gt;$K102,EOMONTH($M102,0)&gt;=DM$11),($F102-$O102)/$L102,0),IFERROR(($F102-$O102)*INDEX('S-Curve'!$C$3:$AM$39,MATCH('Development Costs'!$L102,'S-Curve'!$C$3:$C$39,0),MATCH(DATEDIF('Development Costs'!$K102,'Development Costs'!DM$11,"m")+1,'S-Curve'!$C$3:$AM$3,0)),0))</f>
        <v>0</v>
      </c>
      <c r="DN102" s="99">
        <f ca="1">IF($N102="Equal",IF(AND(DN$11&gt;$K102,EOMONTH($M102,0)&gt;=DN$11),($F102-$O102)/$L102,0),IFERROR(($F102-$O102)*INDEX('S-Curve'!$C$3:$AM$39,MATCH('Development Costs'!$L102,'S-Curve'!$C$3:$C$39,0),MATCH(DATEDIF('Development Costs'!$K102,'Development Costs'!DN$11,"m")+1,'S-Curve'!$C$3:$AM$3,0)),0))</f>
        <v>0</v>
      </c>
      <c r="DO102" s="99">
        <f ca="1">IF($N102="Equal",IF(AND(DO$11&gt;$K102,EOMONTH($M102,0)&gt;=DO$11),($F102-$O102)/$L102,0),IFERROR(($F102-$O102)*INDEX('S-Curve'!$C$3:$AM$39,MATCH('Development Costs'!$L102,'S-Curve'!$C$3:$C$39,0),MATCH(DATEDIF('Development Costs'!$K102,'Development Costs'!DO$11,"m")+1,'S-Curve'!$C$3:$AM$3,0)),0))</f>
        <v>0</v>
      </c>
      <c r="DP102" s="99">
        <f ca="1">IF($N102="Equal",IF(AND(DP$11&gt;$K102,EOMONTH($M102,0)&gt;=DP$11),($F102-$O102)/$L102,0),IFERROR(($F102-$O102)*INDEX('S-Curve'!$C$3:$AM$39,MATCH('Development Costs'!$L102,'S-Curve'!$C$3:$C$39,0),MATCH(DATEDIF('Development Costs'!$K102,'Development Costs'!DP$11,"m")+1,'S-Curve'!$C$3:$AM$3,0)),0))</f>
        <v>0</v>
      </c>
      <c r="DQ102" s="99">
        <f ca="1">IF($N102="Equal",IF(AND(DQ$11&gt;$K102,EOMONTH($M102,0)&gt;=DQ$11),($F102-$O102)/$L102,0),IFERROR(($F102-$O102)*INDEX('S-Curve'!$C$3:$AM$39,MATCH('Development Costs'!$L102,'S-Curve'!$C$3:$C$39,0),MATCH(DATEDIF('Development Costs'!$K102,'Development Costs'!DQ$11,"m")+1,'S-Curve'!$C$3:$AM$3,0)),0))</f>
        <v>0</v>
      </c>
      <c r="DR102" s="99">
        <f ca="1">IF($N102="Equal",IF(AND(DR$11&gt;$K102,EOMONTH($M102,0)&gt;=DR$11),($F102-$O102)/$L102,0),IFERROR(($F102-$O102)*INDEX('S-Curve'!$C$3:$AM$39,MATCH('Development Costs'!$L102,'S-Curve'!$C$3:$C$39,0),MATCH(DATEDIF('Development Costs'!$K102,'Development Costs'!DR$11,"m")+1,'S-Curve'!$C$3:$AM$3,0)),0))</f>
        <v>0</v>
      </c>
      <c r="DS102" s="99">
        <f ca="1">IF($N102="Equal",IF(AND(DS$11&gt;$K102,EOMONTH($M102,0)&gt;=DS$11),($F102-$O102)/$L102,0),IFERROR(($F102-$O102)*INDEX('S-Curve'!$C$3:$AM$39,MATCH('Development Costs'!$L102,'S-Curve'!$C$3:$C$39,0),MATCH(DATEDIF('Development Costs'!$K102,'Development Costs'!DS$11,"m")+1,'S-Curve'!$C$3:$AM$3,0)),0))</f>
        <v>0</v>
      </c>
      <c r="DT102" s="99">
        <f ca="1">IF($N102="Equal",IF(AND(DT$11&gt;$K102,EOMONTH($M102,0)&gt;=DT$11),($F102-$O102)/$L102,0),IFERROR(($F102-$O102)*INDEX('S-Curve'!$C$3:$AM$39,MATCH('Development Costs'!$L102,'S-Curve'!$C$3:$C$39,0),MATCH(DATEDIF('Development Costs'!$K102,'Development Costs'!DT$11,"m")+1,'S-Curve'!$C$3:$AM$3,0)),0))</f>
        <v>0</v>
      </c>
      <c r="DU102" s="99">
        <f ca="1">IF($N102="Equal",IF(AND(DU$11&gt;$K102,EOMONTH($M102,0)&gt;=DU$11),($F102-$O102)/$L102,0),IFERROR(($F102-$O102)*INDEX('S-Curve'!$C$3:$AM$39,MATCH('Development Costs'!$L102,'S-Curve'!$C$3:$C$39,0),MATCH(DATEDIF('Development Costs'!$K102,'Development Costs'!DU$11,"m")+1,'S-Curve'!$C$3:$AM$3,0)),0))</f>
        <v>0</v>
      </c>
      <c r="DV102" s="99">
        <f ca="1">IF($N102="Equal",IF(AND(DV$11&gt;$K102,EOMONTH($M102,0)&gt;=DV$11),($F102-$O102)/$L102,0),IFERROR(($F102-$O102)*INDEX('S-Curve'!$C$3:$AM$39,MATCH('Development Costs'!$L102,'S-Curve'!$C$3:$C$39,0),MATCH(DATEDIF('Development Costs'!$K102,'Development Costs'!DV$11,"m")+1,'S-Curve'!$C$3:$AM$3,0)),0))</f>
        <v>0</v>
      </c>
      <c r="DW102" s="99">
        <f ca="1">IF($N102="Equal",IF(AND(DW$11&gt;$K102,EOMONTH($M102,0)&gt;=DW$11),($F102-$O102)/$L102,0),IFERROR(($F102-$O102)*INDEX('S-Curve'!$C$3:$AM$39,MATCH('Development Costs'!$L102,'S-Curve'!$C$3:$C$39,0),MATCH(DATEDIF('Development Costs'!$K102,'Development Costs'!DW$11,"m")+1,'S-Curve'!$C$3:$AM$3,0)),0))</f>
        <v>0</v>
      </c>
      <c r="DX102" s="99">
        <f ca="1">IF($N102="Equal",IF(AND(DX$11&gt;$K102,EOMONTH($M102,0)&gt;=DX$11),($F102-$O102)/$L102,0),IFERROR(($F102-$O102)*INDEX('S-Curve'!$C$3:$AM$39,MATCH('Development Costs'!$L102,'S-Curve'!$C$3:$C$39,0),MATCH(DATEDIF('Development Costs'!$K102,'Development Costs'!DX$11,"m")+1,'S-Curve'!$C$3:$AM$3,0)),0))</f>
        <v>0</v>
      </c>
      <c r="DY102" s="99">
        <f ca="1">IF($N102="Equal",IF(AND(DY$11&gt;$K102,EOMONTH($M102,0)&gt;=DY$11),($F102-$O102)/$L102,0),IFERROR(($F102-$O102)*INDEX('S-Curve'!$C$3:$AM$39,MATCH('Development Costs'!$L102,'S-Curve'!$C$3:$C$39,0),MATCH(DATEDIF('Development Costs'!$K102,'Development Costs'!DY$11,"m")+1,'S-Curve'!$C$3:$AM$3,0)),0))</f>
        <v>0</v>
      </c>
      <c r="DZ102" s="99">
        <f ca="1">IF($N102="Equal",IF(AND(DZ$11&gt;$K102,EOMONTH($M102,0)&gt;=DZ$11),($F102-$O102)/$L102,0),IFERROR(($F102-$O102)*INDEX('S-Curve'!$C$3:$AM$39,MATCH('Development Costs'!$L102,'S-Curve'!$C$3:$C$39,0),MATCH(DATEDIF('Development Costs'!$K102,'Development Costs'!DZ$11,"m")+1,'S-Curve'!$C$3:$AM$3,0)),0))</f>
        <v>0</v>
      </c>
      <c r="EA102" s="99">
        <f ca="1">IF($N102="Equal",IF(AND(EA$11&gt;$K102,EOMONTH($M102,0)&gt;=EA$11),($F102-$O102)/$L102,0),IFERROR(($F102-$O102)*INDEX('S-Curve'!$C$3:$AM$39,MATCH('Development Costs'!$L102,'S-Curve'!$C$3:$C$39,0),MATCH(DATEDIF('Development Costs'!$K102,'Development Costs'!EA$11,"m")+1,'S-Curve'!$C$3:$AM$3,0)),0))</f>
        <v>0</v>
      </c>
      <c r="EB102" s="99">
        <f ca="1">IF($N102="Equal",IF(AND(EB$11&gt;$K102,EOMONTH($M102,0)&gt;=EB$11),($F102-$O102)/$L102,0),IFERROR(($F102-$O102)*INDEX('S-Curve'!$C$3:$AM$39,MATCH('Development Costs'!$L102,'S-Curve'!$C$3:$C$39,0),MATCH(DATEDIF('Development Costs'!$K102,'Development Costs'!EB$11,"m")+1,'S-Curve'!$C$3:$AM$3,0)),0))</f>
        <v>0</v>
      </c>
      <c r="EC102" s="99">
        <f ca="1">IF($N102="Equal",IF(AND(EC$11&gt;$K102,EOMONTH($M102,0)&gt;=EC$11),($F102-$O102)/$L102,0),IFERROR(($F102-$O102)*INDEX('S-Curve'!$C$3:$AM$39,MATCH('Development Costs'!$L102,'S-Curve'!$C$3:$C$39,0),MATCH(DATEDIF('Development Costs'!$K102,'Development Costs'!EC$11,"m")+1,'S-Curve'!$C$3:$AM$3,0)),0))</f>
        <v>0</v>
      </c>
      <c r="ED102" s="99">
        <f ca="1">IF($N102="Equal",IF(AND(ED$11&gt;$K102,EOMONTH($M102,0)&gt;=ED$11),($F102-$O102)/$L102,0),IFERROR(($F102-$O102)*INDEX('S-Curve'!$C$3:$AM$39,MATCH('Development Costs'!$L102,'S-Curve'!$C$3:$C$39,0),MATCH(DATEDIF('Development Costs'!$K102,'Development Costs'!ED$11,"m")+1,'S-Curve'!$C$3:$AM$3,0)),0))</f>
        <v>0</v>
      </c>
      <c r="EE102" s="99">
        <f ca="1">IF($N102="Equal",IF(AND(EE$11&gt;$K102,EOMONTH($M102,0)&gt;=EE$11),($F102-$O102)/$L102,0),IFERROR(($F102-$O102)*INDEX('S-Curve'!$C$3:$AM$39,MATCH('Development Costs'!$L102,'S-Curve'!$C$3:$C$39,0),MATCH(DATEDIF('Development Costs'!$K102,'Development Costs'!EE$11,"m")+1,'S-Curve'!$C$3:$AM$3,0)),0))</f>
        <v>0</v>
      </c>
      <c r="EF102" s="99">
        <f ca="1">IF($N102="Equal",IF(AND(EF$11&gt;$K102,EOMONTH($M102,0)&gt;=EF$11),($F102-$O102)/$L102,0),IFERROR(($F102-$O102)*INDEX('S-Curve'!$C$3:$AM$39,MATCH('Development Costs'!$L102,'S-Curve'!$C$3:$C$39,0),MATCH(DATEDIF('Development Costs'!$K102,'Development Costs'!EF$11,"m")+1,'S-Curve'!$C$3:$AM$3,0)),0))</f>
        <v>0</v>
      </c>
      <c r="EG102" s="99">
        <f ca="1">IF(EC102="Equal",IF(AND(EG$11&gt;$K102,EOMONTH($M102,0)&gt;=EG$11),($F102-$O102)/$L102,0),IFERROR(($F102-$O102)*INDEX('S-Curve'!$C$3:$AM$39,MATCH('Development Costs'!$L102,'S-Curve'!$C$3:$C$39,0),MATCH(DATEDIF('Development Costs'!$K102,'Development Costs'!EG$11,"m")+1,'S-Curve'!$C$3:$AM$3,0)),0))</f>
        <v>0</v>
      </c>
    </row>
    <row r="103" spans="2:137">
      <c r="B103" s="157" t="s">
        <v>421</v>
      </c>
      <c r="F103" s="71">
        <v>0</v>
      </c>
      <c r="G103" s="105">
        <f t="shared" si="54"/>
        <v>0</v>
      </c>
      <c r="H103" s="99">
        <f>F103/Assumptions!$D$60</f>
        <v>0</v>
      </c>
      <c r="I103" s="32">
        <f t="shared" ca="1" si="49"/>
        <v>0</v>
      </c>
      <c r="K103" s="73">
        <v>46447</v>
      </c>
      <c r="L103" s="155">
        <v>1</v>
      </c>
      <c r="M103" s="149">
        <f t="shared" si="55"/>
        <v>46447</v>
      </c>
      <c r="N103" s="70" t="s">
        <v>400</v>
      </c>
      <c r="O103" s="71">
        <v>0</v>
      </c>
      <c r="P103" s="1" t="str">
        <f t="shared" si="50"/>
        <v/>
      </c>
      <c r="Q103" s="99">
        <f>O103</f>
        <v>0</v>
      </c>
      <c r="R103" s="99">
        <f>IF($N103="Equal",IF(AND(R$11&gt;$K103,EOMONTH($M103,0)&gt;=R$11),($F103-$O103)/$L103,0),IFERROR(($F103-$O103)*INDEX('S-Curve'!$C$3:$AM$39,MATCH('Development Costs'!$L103,'S-Curve'!$C$3:$C$39,0),MATCH(DATEDIF('Development Costs'!$K103,'Development Costs'!R$11,"m")+1,'S-Curve'!$C$3:$AM$3,0)),0))</f>
        <v>0</v>
      </c>
      <c r="S103" s="99">
        <f>IF($N103="Equal",IF(AND(S$11&gt;$K103,EOMONTH($M103,0)&gt;=S$11),($F103-$O103)/$L103,0),IFERROR(($F103-$O103)*INDEX('S-Curve'!$C$3:$AM$39,MATCH('Development Costs'!$L103,'S-Curve'!$C$3:$C$39,0),MATCH(DATEDIF('Development Costs'!$K103,'Development Costs'!S$11,"m")+1,'S-Curve'!$C$3:$AM$3,0)),0))</f>
        <v>0</v>
      </c>
      <c r="T103" s="99">
        <f>IF($N103="Equal",IF(AND(T$11&gt;$K103,EOMONTH($M103,0)&gt;=T$11),($F103-$O103)/$L103,0),IFERROR(($F103-$O103)*INDEX('S-Curve'!$C$3:$AM$39,MATCH('Development Costs'!$L103,'S-Curve'!$C$3:$C$39,0),MATCH(DATEDIF('Development Costs'!$K103,'Development Costs'!T$11,"m")+1,'S-Curve'!$C$3:$AM$3,0)),0))</f>
        <v>0</v>
      </c>
      <c r="U103" s="99">
        <f>IF($N103="Equal",IF(AND(U$11&gt;$K103,EOMONTH($M103,0)&gt;=U$11),($F103-$O103)/$L103,0),IFERROR(($F103-$O103)*INDEX('S-Curve'!$C$3:$AM$39,MATCH('Development Costs'!$L103,'S-Curve'!$C$3:$C$39,0),MATCH(DATEDIF('Development Costs'!$K103,'Development Costs'!U$11,"m")+1,'S-Curve'!$C$3:$AM$3,0)),0))</f>
        <v>0</v>
      </c>
      <c r="V103" s="99">
        <f>IF($N103="Equal",IF(AND(V$11&gt;$K103,EOMONTH($M103,0)&gt;=V$11),($F103-$O103)/$L103,0),IFERROR(($F103-$O103)*INDEX('S-Curve'!$C$3:$AM$39,MATCH('Development Costs'!$L103,'S-Curve'!$C$3:$C$39,0),MATCH(DATEDIF('Development Costs'!$K103,'Development Costs'!V$11,"m")+1,'S-Curve'!$C$3:$AM$3,0)),0))</f>
        <v>0</v>
      </c>
      <c r="W103" s="99">
        <f>IF($N103="Equal",IF(AND(W$11&gt;$K103,EOMONTH($M103,0)&gt;=W$11),($F103-$O103)/$L103,0),IFERROR(($F103-$O103)*INDEX('S-Curve'!$C$3:$AM$39,MATCH('Development Costs'!$L103,'S-Curve'!$C$3:$C$39,0),MATCH(DATEDIF('Development Costs'!$K103,'Development Costs'!W$11,"m")+1,'S-Curve'!$C$3:$AM$3,0)),0))</f>
        <v>0</v>
      </c>
      <c r="X103" s="99">
        <f>IF($N103="Equal",IF(AND(X$11&gt;$K103,EOMONTH($M103,0)&gt;=X$11),($F103-$O103)/$L103,0),IFERROR(($F103-$O103)*INDEX('S-Curve'!$C$3:$AM$39,MATCH('Development Costs'!$L103,'S-Curve'!$C$3:$C$39,0),MATCH(DATEDIF('Development Costs'!$K103,'Development Costs'!X$11,"m")+1,'S-Curve'!$C$3:$AM$3,0)),0))</f>
        <v>0</v>
      </c>
      <c r="Y103" s="99">
        <f>IF($N103="Equal",IF(AND(Y$11&gt;$K103,EOMONTH($M103,0)&gt;=Y$11),($F103-$O103)/$L103,0),IFERROR(($F103-$O103)*INDEX('S-Curve'!$C$3:$AM$39,MATCH('Development Costs'!$L103,'S-Curve'!$C$3:$C$39,0),MATCH(DATEDIF('Development Costs'!$K103,'Development Costs'!Y$11,"m")+1,'S-Curve'!$C$3:$AM$3,0)),0))</f>
        <v>0</v>
      </c>
      <c r="Z103" s="99">
        <f>IF($N103="Equal",IF(AND(Z$11&gt;$K103,EOMONTH($M103,0)&gt;=Z$11),($F103-$O103)/$L103,0),IFERROR(($F103-$O103)*INDEX('S-Curve'!$C$3:$AM$39,MATCH('Development Costs'!$L103,'S-Curve'!$C$3:$C$39,0),MATCH(DATEDIF('Development Costs'!$K103,'Development Costs'!Z$11,"m")+1,'S-Curve'!$C$3:$AM$3,0)),0))</f>
        <v>0</v>
      </c>
      <c r="AA103" s="99">
        <f>IF($N103="Equal",IF(AND(AA$11&gt;$K103,EOMONTH($M103,0)&gt;=AA$11),($F103-$O103)/$L103,0),IFERROR(($F103-$O103)*INDEX('S-Curve'!$C$3:$AM$39,MATCH('Development Costs'!$L103,'S-Curve'!$C$3:$C$39,0),MATCH(DATEDIF('Development Costs'!$K103,'Development Costs'!AA$11,"m")+1,'S-Curve'!$C$3:$AM$3,0)),0))</f>
        <v>0</v>
      </c>
      <c r="AB103" s="99">
        <f>IF($N103="Equal",IF(AND(AB$11&gt;$K103,EOMONTH($M103,0)&gt;=AB$11),($F103-$O103)/$L103,0),IFERROR(($F103-$O103)*INDEX('S-Curve'!$C$3:$AM$39,MATCH('Development Costs'!$L103,'S-Curve'!$C$3:$C$39,0),MATCH(DATEDIF('Development Costs'!$K103,'Development Costs'!AB$11,"m")+1,'S-Curve'!$C$3:$AM$3,0)),0))</f>
        <v>0</v>
      </c>
      <c r="AC103" s="99">
        <f>IF($N103="Equal",IF(AND(AC$11&gt;$K103,EOMONTH($M103,0)&gt;=AC$11),($F103-$O103)/$L103,0),IFERROR(($F103-$O103)*INDEX('S-Curve'!$C$3:$AM$39,MATCH('Development Costs'!$L103,'S-Curve'!$C$3:$C$39,0),MATCH(DATEDIF('Development Costs'!$K103,'Development Costs'!AC$11,"m")+1,'S-Curve'!$C$3:$AM$3,0)),0))</f>
        <v>0</v>
      </c>
      <c r="AD103" s="99">
        <f>IF($N103="Equal",IF(AND(AD$11&gt;$K103,EOMONTH($M103,0)&gt;=AD$11),($F103-$O103)/$L103,0),IFERROR(($F103-$O103)*INDEX('S-Curve'!$C$3:$AM$39,MATCH('Development Costs'!$L103,'S-Curve'!$C$3:$C$39,0),MATCH(DATEDIF('Development Costs'!$K103,'Development Costs'!AD$11,"m")+1,'S-Curve'!$C$3:$AM$3,0)),0))</f>
        <v>0</v>
      </c>
      <c r="AE103" s="99">
        <f>IF($N103="Equal",IF(AND(AE$11&gt;$K103,EOMONTH($M103,0)&gt;=AE$11),($F103-$O103)/$L103,0),IFERROR(($F103-$O103)*INDEX('S-Curve'!$C$3:$AM$39,MATCH('Development Costs'!$L103,'S-Curve'!$C$3:$C$39,0),MATCH(DATEDIF('Development Costs'!$K103,'Development Costs'!AE$11,"m")+1,'S-Curve'!$C$3:$AM$3,0)),0))</f>
        <v>0</v>
      </c>
      <c r="AF103" s="99">
        <f>IF($N103="Equal",IF(AND(AF$11&gt;$K103,EOMONTH($M103,0)&gt;=AF$11),($F103-$O103)/$L103,0),IFERROR(($F103-$O103)*INDEX('S-Curve'!$C$3:$AM$39,MATCH('Development Costs'!$L103,'S-Curve'!$C$3:$C$39,0),MATCH(DATEDIF('Development Costs'!$K103,'Development Costs'!AF$11,"m")+1,'S-Curve'!$C$3:$AM$3,0)),0))</f>
        <v>0</v>
      </c>
      <c r="AG103" s="99">
        <f>IF($N103="Equal",IF(AND(AG$11&gt;$K103,EOMONTH($M103,0)&gt;=AG$11),($F103-$O103)/$L103,0),IFERROR(($F103-$O103)*INDEX('S-Curve'!$C$3:$AM$39,MATCH('Development Costs'!$L103,'S-Curve'!$C$3:$C$39,0),MATCH(DATEDIF('Development Costs'!$K103,'Development Costs'!AG$11,"m")+1,'S-Curve'!$C$3:$AM$3,0)),0))</f>
        <v>0</v>
      </c>
      <c r="AH103" s="99">
        <f>IF($N103="Equal",IF(AND(AH$11&gt;$K103,EOMONTH($M103,0)&gt;=AH$11),($F103-$O103)/$L103,0),IFERROR(($F103-$O103)*INDEX('S-Curve'!$C$3:$AM$39,MATCH('Development Costs'!$L103,'S-Curve'!$C$3:$C$39,0),MATCH(DATEDIF('Development Costs'!$K103,'Development Costs'!AH$11,"m")+1,'S-Curve'!$C$3:$AM$3,0)),0))</f>
        <v>0</v>
      </c>
      <c r="AI103" s="99">
        <f>IF($N103="Equal",IF(AND(AI$11&gt;$K103,EOMONTH($M103,0)&gt;=AI$11),($F103-$O103)/$L103,0),IFERROR(($F103-$O103)*INDEX('S-Curve'!$C$3:$AM$39,MATCH('Development Costs'!$L103,'S-Curve'!$C$3:$C$39,0),MATCH(DATEDIF('Development Costs'!$K103,'Development Costs'!AI$11,"m")+1,'S-Curve'!$C$3:$AM$3,0)),0))</f>
        <v>0</v>
      </c>
      <c r="AJ103" s="99">
        <f>IF($N103="Equal",IF(AND(AJ$11&gt;$K103,EOMONTH($M103,0)&gt;=AJ$11),($F103-$O103)/$L103,0),IFERROR(($F103-$O103)*INDEX('S-Curve'!$C$3:$AM$39,MATCH('Development Costs'!$L103,'S-Curve'!$C$3:$C$39,0),MATCH(DATEDIF('Development Costs'!$K103,'Development Costs'!AJ$11,"m")+1,'S-Curve'!$C$3:$AM$3,0)),0))</f>
        <v>0</v>
      </c>
      <c r="AK103" s="99">
        <f>IF($N103="Equal",IF(AND(AK$11&gt;$K103,EOMONTH($M103,0)&gt;=AK$11),($F103-$O103)/$L103,0),IFERROR(($F103-$O103)*INDEX('S-Curve'!$C$3:$AM$39,MATCH('Development Costs'!$L103,'S-Curve'!$C$3:$C$39,0),MATCH(DATEDIF('Development Costs'!$K103,'Development Costs'!AK$11,"m")+1,'S-Curve'!$C$3:$AM$3,0)),0))</f>
        <v>0</v>
      </c>
      <c r="AL103" s="99">
        <f>IF($N103="Equal",IF(AND(AL$11&gt;$K103,EOMONTH($M103,0)&gt;=AL$11),($F103-$O103)/$L103,0),IFERROR(($F103-$O103)*INDEX('S-Curve'!$C$3:$AM$39,MATCH('Development Costs'!$L103,'S-Curve'!$C$3:$C$39,0),MATCH(DATEDIF('Development Costs'!$K103,'Development Costs'!AL$11,"m")+1,'S-Curve'!$C$3:$AM$3,0)),0))</f>
        <v>0</v>
      </c>
      <c r="AM103" s="99">
        <f>IF($N103="Equal",IF(AND(AM$11&gt;$K103,EOMONTH($M103,0)&gt;=AM$11),($F103-$O103)/$L103,0),IFERROR(($F103-$O103)*INDEX('S-Curve'!$C$3:$AM$39,MATCH('Development Costs'!$L103,'S-Curve'!$C$3:$C$39,0),MATCH(DATEDIF('Development Costs'!$K103,'Development Costs'!AM$11,"m")+1,'S-Curve'!$C$3:$AM$3,0)),0))</f>
        <v>0</v>
      </c>
      <c r="AN103" s="99">
        <f>IF($N103="Equal",IF(AND(AN$11&gt;$K103,EOMONTH($M103,0)&gt;=AN$11),($F103-$O103)/$L103,0),IFERROR(($F103-$O103)*INDEX('S-Curve'!$C$3:$AM$39,MATCH('Development Costs'!$L103,'S-Curve'!$C$3:$C$39,0),MATCH(DATEDIF('Development Costs'!$K103,'Development Costs'!AN$11,"m")+1,'S-Curve'!$C$3:$AM$3,0)),0))</f>
        <v>0</v>
      </c>
      <c r="AO103" s="99">
        <f>IF($N103="Equal",IF(AND(AO$11&gt;$K103,EOMONTH($M103,0)&gt;=AO$11),($F103-$O103)/$L103,0),IFERROR(($F103-$O103)*INDEX('S-Curve'!$C$3:$AM$39,MATCH('Development Costs'!$L103,'S-Curve'!$C$3:$C$39,0),MATCH(DATEDIF('Development Costs'!$K103,'Development Costs'!AO$11,"m")+1,'S-Curve'!$C$3:$AM$3,0)),0))</f>
        <v>0</v>
      </c>
      <c r="AP103" s="99">
        <f>IF($N103="Equal",IF(AND(AP$11&gt;$K103,EOMONTH($M103,0)&gt;=AP$11),($F103-$O103)/$L103,0),IFERROR(($F103-$O103)*INDEX('S-Curve'!$C$3:$AM$39,MATCH('Development Costs'!$L103,'S-Curve'!$C$3:$C$39,0),MATCH(DATEDIF('Development Costs'!$K103,'Development Costs'!AP$11,"m")+1,'S-Curve'!$C$3:$AM$3,0)),0))</f>
        <v>0</v>
      </c>
      <c r="AQ103" s="99">
        <f>IF($N103="Equal",IF(AND(AQ$11&gt;$K103,EOMONTH($M103,0)&gt;=AQ$11),($F103-$O103)/$L103,0),IFERROR(($F103-$O103)*INDEX('S-Curve'!$C$3:$AM$39,MATCH('Development Costs'!$L103,'S-Curve'!$C$3:$C$39,0),MATCH(DATEDIF('Development Costs'!$K103,'Development Costs'!AQ$11,"m")+1,'S-Curve'!$C$3:$AM$3,0)),0))</f>
        <v>0</v>
      </c>
      <c r="AR103" s="99">
        <f>IF($N103="Equal",IF(AND(AR$11&gt;$K103,EOMONTH($M103,0)&gt;=AR$11),($F103-$O103)/$L103,0),IFERROR(($F103-$O103)*INDEX('S-Curve'!$C$3:$AM$39,MATCH('Development Costs'!$L103,'S-Curve'!$C$3:$C$39,0),MATCH(DATEDIF('Development Costs'!$K103,'Development Costs'!AR$11,"m")+1,'S-Curve'!$C$3:$AM$3,0)),0))</f>
        <v>0</v>
      </c>
      <c r="AS103" s="99">
        <f>IF($N103="Equal",IF(AND(AS$11&gt;$K103,EOMONTH($M103,0)&gt;=AS$11),($F103-$O103)/$L103,0),IFERROR(($F103-$O103)*INDEX('S-Curve'!$C$3:$AM$39,MATCH('Development Costs'!$L103,'S-Curve'!$C$3:$C$39,0),MATCH(DATEDIF('Development Costs'!$K103,'Development Costs'!AS$11,"m")+1,'S-Curve'!$C$3:$AM$3,0)),0))</f>
        <v>0</v>
      </c>
      <c r="AT103" s="99">
        <f>IF($N103="Equal",IF(AND(AT$11&gt;$K103,EOMONTH($M103,0)&gt;=AT$11),($F103-$O103)/$L103,0),IFERROR(($F103-$O103)*INDEX('S-Curve'!$C$3:$AM$39,MATCH('Development Costs'!$L103,'S-Curve'!$C$3:$C$39,0),MATCH(DATEDIF('Development Costs'!$K103,'Development Costs'!AT$11,"m")+1,'S-Curve'!$C$3:$AM$3,0)),0))</f>
        <v>0</v>
      </c>
      <c r="AU103" s="99">
        <f>IF($N103="Equal",IF(AND(AU$11&gt;$K103,EOMONTH($M103,0)&gt;=AU$11),($F103-$O103)/$L103,0),IFERROR(($F103-$O103)*INDEX('S-Curve'!$C$3:$AM$39,MATCH('Development Costs'!$L103,'S-Curve'!$C$3:$C$39,0),MATCH(DATEDIF('Development Costs'!$K103,'Development Costs'!AU$11,"m")+1,'S-Curve'!$C$3:$AM$3,0)),0))</f>
        <v>0</v>
      </c>
      <c r="AV103" s="99">
        <f>IF($N103="Equal",IF(AND(AV$11&gt;$K103,EOMONTH($M103,0)&gt;=AV$11),($F103-$O103)/$L103,0),IFERROR(($F103-$O103)*INDEX('S-Curve'!$C$3:$AM$39,MATCH('Development Costs'!$L103,'S-Curve'!$C$3:$C$39,0),MATCH(DATEDIF('Development Costs'!$K103,'Development Costs'!AV$11,"m")+1,'S-Curve'!$C$3:$AM$3,0)),0))</f>
        <v>0</v>
      </c>
      <c r="AW103" s="99">
        <f>IF($N103="Equal",IF(AND(AW$11&gt;$K103,EOMONTH($M103,0)&gt;=AW$11),($F103-$O103)/$L103,0),IFERROR(($F103-$O103)*INDEX('S-Curve'!$C$3:$AM$39,MATCH('Development Costs'!$L103,'S-Curve'!$C$3:$C$39,0),MATCH(DATEDIF('Development Costs'!$K103,'Development Costs'!AW$11,"m")+1,'S-Curve'!$C$3:$AM$3,0)),0))</f>
        <v>0</v>
      </c>
      <c r="AX103" s="99">
        <f>IF($N103="Equal",IF(AND(AX$11&gt;$K103,EOMONTH($M103,0)&gt;=AX$11),($F103-$O103)/$L103,0),IFERROR(($F103-$O103)*INDEX('S-Curve'!$C$3:$AM$39,MATCH('Development Costs'!$L103,'S-Curve'!$C$3:$C$39,0),MATCH(DATEDIF('Development Costs'!$K103,'Development Costs'!AX$11,"m")+1,'S-Curve'!$C$3:$AM$3,0)),0))</f>
        <v>0</v>
      </c>
      <c r="AY103" s="99">
        <f>IF($N103="Equal",IF(AND(AY$11&gt;$K103,EOMONTH($M103,0)&gt;=AY$11),($F103-$O103)/$L103,0),IFERROR(($F103-$O103)*INDEX('S-Curve'!$C$3:$AM$39,MATCH('Development Costs'!$L103,'S-Curve'!$C$3:$C$39,0),MATCH(DATEDIF('Development Costs'!$K103,'Development Costs'!AY$11,"m")+1,'S-Curve'!$C$3:$AM$3,0)),0))</f>
        <v>0</v>
      </c>
      <c r="AZ103" s="99">
        <f>IF($N103="Equal",IF(AND(AZ$11&gt;$K103,EOMONTH($M103,0)&gt;=AZ$11),($F103-$O103)/$L103,0),IFERROR(($F103-$O103)*INDEX('S-Curve'!$C$3:$AM$39,MATCH('Development Costs'!$L103,'S-Curve'!$C$3:$C$39,0),MATCH(DATEDIF('Development Costs'!$K103,'Development Costs'!AZ$11,"m")+1,'S-Curve'!$C$3:$AM$3,0)),0))</f>
        <v>0</v>
      </c>
      <c r="BA103" s="99">
        <f>IF($N103="Equal",IF(AND(BA$11&gt;$K103,EOMONTH($M103,0)&gt;=BA$11),($F103-$O103)/$L103,0),IFERROR(($F103-$O103)*INDEX('S-Curve'!$C$3:$AM$39,MATCH('Development Costs'!$L103,'S-Curve'!$C$3:$C$39,0),MATCH(DATEDIF('Development Costs'!$K103,'Development Costs'!BA$11,"m")+1,'S-Curve'!$C$3:$AM$3,0)),0))</f>
        <v>0</v>
      </c>
      <c r="BB103" s="99">
        <f>IF($N103="Equal",IF(AND(BB$11&gt;$K103,EOMONTH($M103,0)&gt;=BB$11),($F103-$O103)/$L103,0),IFERROR(($F103-$O103)*INDEX('S-Curve'!$C$3:$AM$39,MATCH('Development Costs'!$L103,'S-Curve'!$C$3:$C$39,0),MATCH(DATEDIF('Development Costs'!$K103,'Development Costs'!BB$11,"m")+1,'S-Curve'!$C$3:$AM$3,0)),0))</f>
        <v>0</v>
      </c>
      <c r="BC103" s="99">
        <f>IF($N103="Equal",IF(AND(BC$11&gt;$K103,EOMONTH($M103,0)&gt;=BC$11),($F103-$O103)/$L103,0),IFERROR(($F103-$O103)*INDEX('S-Curve'!$C$3:$AM$39,MATCH('Development Costs'!$L103,'S-Curve'!$C$3:$C$39,0),MATCH(DATEDIF('Development Costs'!$K103,'Development Costs'!BC$11,"m")+1,'S-Curve'!$C$3:$AM$3,0)),0))</f>
        <v>0</v>
      </c>
      <c r="BD103" s="99">
        <f>IF($N103="Equal",IF(AND(BD$11&gt;$K103,EOMONTH($M103,0)&gt;=BD$11),($F103-$O103)/$L103,0),IFERROR(($F103-$O103)*INDEX('S-Curve'!$C$3:$AM$39,MATCH('Development Costs'!$L103,'S-Curve'!$C$3:$C$39,0),MATCH(DATEDIF('Development Costs'!$K103,'Development Costs'!BD$11,"m")+1,'S-Curve'!$C$3:$AM$3,0)),0))</f>
        <v>0</v>
      </c>
      <c r="BE103" s="99">
        <f>IF($N103="Equal",IF(AND(BE$11&gt;$K103,EOMONTH($M103,0)&gt;=BE$11),($F103-$O103)/$L103,0),IFERROR(($F103-$O103)*INDEX('S-Curve'!$C$3:$AM$39,MATCH('Development Costs'!$L103,'S-Curve'!$C$3:$C$39,0),MATCH(DATEDIF('Development Costs'!$K103,'Development Costs'!BE$11,"m")+1,'S-Curve'!$C$3:$AM$3,0)),0))</f>
        <v>0</v>
      </c>
      <c r="BF103" s="99">
        <f>IF($N103="Equal",IF(AND(BF$11&gt;$K103,EOMONTH($M103,0)&gt;=BF$11),($F103-$O103)/$L103,0),IFERROR(($F103-$O103)*INDEX('S-Curve'!$C$3:$AM$39,MATCH('Development Costs'!$L103,'S-Curve'!$C$3:$C$39,0),MATCH(DATEDIF('Development Costs'!$K103,'Development Costs'!BF$11,"m")+1,'S-Curve'!$C$3:$AM$3,0)),0))</f>
        <v>0</v>
      </c>
      <c r="BG103" s="99">
        <f>IF($N103="Equal",IF(AND(BG$11&gt;$K103,EOMONTH($M103,0)&gt;=BG$11),($F103-$O103)/$L103,0),IFERROR(($F103-$O103)*INDEX('S-Curve'!$C$3:$AM$39,MATCH('Development Costs'!$L103,'S-Curve'!$C$3:$C$39,0),MATCH(DATEDIF('Development Costs'!$K103,'Development Costs'!BG$11,"m")+1,'S-Curve'!$C$3:$AM$3,0)),0))</f>
        <v>0</v>
      </c>
      <c r="BH103" s="99">
        <f>IF($N103="Equal",IF(AND(BH$11&gt;$K103,EOMONTH($M103,0)&gt;=BH$11),($F103-$O103)/$L103,0),IFERROR(($F103-$O103)*INDEX('S-Curve'!$C$3:$AM$39,MATCH('Development Costs'!$L103,'S-Curve'!$C$3:$C$39,0),MATCH(DATEDIF('Development Costs'!$K103,'Development Costs'!BH$11,"m")+1,'S-Curve'!$C$3:$AM$3,0)),0))</f>
        <v>0</v>
      </c>
      <c r="BI103" s="99">
        <f>IF($N103="Equal",IF(AND(BI$11&gt;$K103,EOMONTH($M103,0)&gt;=BI$11),($F103-$O103)/$L103,0),IFERROR(($F103-$O103)*INDEX('S-Curve'!$C$3:$AM$39,MATCH('Development Costs'!$L103,'S-Curve'!$C$3:$C$39,0),MATCH(DATEDIF('Development Costs'!$K103,'Development Costs'!BI$11,"m")+1,'S-Curve'!$C$3:$AM$3,0)),0))</f>
        <v>0</v>
      </c>
      <c r="BJ103" s="99">
        <f>IF($N103="Equal",IF(AND(BJ$11&gt;$K103,EOMONTH($M103,0)&gt;=BJ$11),($F103-$O103)/$L103,0),IFERROR(($F103-$O103)*INDEX('S-Curve'!$C$3:$AM$39,MATCH('Development Costs'!$L103,'S-Curve'!$C$3:$C$39,0),MATCH(DATEDIF('Development Costs'!$K103,'Development Costs'!BJ$11,"m")+1,'S-Curve'!$C$3:$AM$3,0)),0))</f>
        <v>0</v>
      </c>
      <c r="BK103" s="99">
        <f>IF($N103="Equal",IF(AND(BK$11&gt;$K103,EOMONTH($M103,0)&gt;=BK$11),($F103-$O103)/$L103,0),IFERROR(($F103-$O103)*INDEX('S-Curve'!$C$3:$AM$39,MATCH('Development Costs'!$L103,'S-Curve'!$C$3:$C$39,0),MATCH(DATEDIF('Development Costs'!$K103,'Development Costs'!BK$11,"m")+1,'S-Curve'!$C$3:$AM$3,0)),0))</f>
        <v>0</v>
      </c>
      <c r="BL103" s="99">
        <f>IF($N103="Equal",IF(AND(BL$11&gt;$K103,EOMONTH($M103,0)&gt;=BL$11),($F103-$O103)/$L103,0),IFERROR(($F103-$O103)*INDEX('S-Curve'!$C$3:$AM$39,MATCH('Development Costs'!$L103,'S-Curve'!$C$3:$C$39,0),MATCH(DATEDIF('Development Costs'!$K103,'Development Costs'!BL$11,"m")+1,'S-Curve'!$C$3:$AM$3,0)),0))</f>
        <v>0</v>
      </c>
      <c r="BM103" s="99">
        <f>IF($N103="Equal",IF(AND(BM$11&gt;$K103,EOMONTH($M103,0)&gt;=BM$11),($F103-$O103)/$L103,0),IFERROR(($F103-$O103)*INDEX('S-Curve'!$C$3:$AM$39,MATCH('Development Costs'!$L103,'S-Curve'!$C$3:$C$39,0),MATCH(DATEDIF('Development Costs'!$K103,'Development Costs'!BM$11,"m")+1,'S-Curve'!$C$3:$AM$3,0)),0))</f>
        <v>0</v>
      </c>
      <c r="BN103" s="99">
        <f>IF($N103="Equal",IF(AND(BN$11&gt;$K103,EOMONTH($M103,0)&gt;=BN$11),($F103-$O103)/$L103,0),IFERROR(($F103-$O103)*INDEX('S-Curve'!$C$3:$AM$39,MATCH('Development Costs'!$L103,'S-Curve'!$C$3:$C$39,0),MATCH(DATEDIF('Development Costs'!$K103,'Development Costs'!BN$11,"m")+1,'S-Curve'!$C$3:$AM$3,0)),0))</f>
        <v>0</v>
      </c>
      <c r="BO103" s="99">
        <f>IF($N103="Equal",IF(AND(BO$11&gt;$K103,EOMONTH($M103,0)&gt;=BO$11),($F103-$O103)/$L103,0),IFERROR(($F103-$O103)*INDEX('S-Curve'!$C$3:$AM$39,MATCH('Development Costs'!$L103,'S-Curve'!$C$3:$C$39,0),MATCH(DATEDIF('Development Costs'!$K103,'Development Costs'!BO$11,"m")+1,'S-Curve'!$C$3:$AM$3,0)),0))</f>
        <v>0</v>
      </c>
      <c r="BP103" s="99">
        <f>IF($N103="Equal",IF(AND(BP$11&gt;$K103,EOMONTH($M103,0)&gt;=BP$11),($F103-$O103)/$L103,0),IFERROR(($F103-$O103)*INDEX('S-Curve'!$C$3:$AM$39,MATCH('Development Costs'!$L103,'S-Curve'!$C$3:$C$39,0),MATCH(DATEDIF('Development Costs'!$K103,'Development Costs'!BP$11,"m")+1,'S-Curve'!$C$3:$AM$3,0)),0))</f>
        <v>0</v>
      </c>
      <c r="BQ103" s="99">
        <f>IF($N103="Equal",IF(AND(BQ$11&gt;$K103,EOMONTH($M103,0)&gt;=BQ$11),($F103-$O103)/$L103,0),IFERROR(($F103-$O103)*INDEX('S-Curve'!$C$3:$AM$39,MATCH('Development Costs'!$L103,'S-Curve'!$C$3:$C$39,0),MATCH(DATEDIF('Development Costs'!$K103,'Development Costs'!BQ$11,"m")+1,'S-Curve'!$C$3:$AM$3,0)),0))</f>
        <v>0</v>
      </c>
      <c r="BR103" s="99">
        <f>IF($N103="Equal",IF(AND(BR$11&gt;$K103,EOMONTH($M103,0)&gt;=BR$11),($F103-$O103)/$L103,0),IFERROR(($F103-$O103)*INDEX('S-Curve'!$C$3:$AM$39,MATCH('Development Costs'!$L103,'S-Curve'!$C$3:$C$39,0),MATCH(DATEDIF('Development Costs'!$K103,'Development Costs'!BR$11,"m")+1,'S-Curve'!$C$3:$AM$3,0)),0))</f>
        <v>0</v>
      </c>
      <c r="BS103" s="99">
        <f>IF($N103="Equal",IF(AND(BS$11&gt;$K103,EOMONTH($M103,0)&gt;=BS$11),($F103-$O103)/$L103,0),IFERROR(($F103-$O103)*INDEX('S-Curve'!$C$3:$AM$39,MATCH('Development Costs'!$L103,'S-Curve'!$C$3:$C$39,0),MATCH(DATEDIF('Development Costs'!$K103,'Development Costs'!BS$11,"m")+1,'S-Curve'!$C$3:$AM$3,0)),0))</f>
        <v>0</v>
      </c>
      <c r="BT103" s="99">
        <f>IF($N103="Equal",IF(AND(BT$11&gt;$K103,EOMONTH($M103,0)&gt;=BT$11),($F103-$O103)/$L103,0),IFERROR(($F103-$O103)*INDEX('S-Curve'!$C$3:$AM$39,MATCH('Development Costs'!$L103,'S-Curve'!$C$3:$C$39,0),MATCH(DATEDIF('Development Costs'!$K103,'Development Costs'!BT$11,"m")+1,'S-Curve'!$C$3:$AM$3,0)),0))</f>
        <v>0</v>
      </c>
      <c r="BU103" s="99">
        <f>IF($N103="Equal",IF(AND(BU$11&gt;$K103,EOMONTH($M103,0)&gt;=BU$11),($F103-$O103)/$L103,0),IFERROR(($F103-$O103)*INDEX('S-Curve'!$C$3:$AM$39,MATCH('Development Costs'!$L103,'S-Curve'!$C$3:$C$39,0),MATCH(DATEDIF('Development Costs'!$K103,'Development Costs'!BU$11,"m")+1,'S-Curve'!$C$3:$AM$3,0)),0))</f>
        <v>0</v>
      </c>
      <c r="BV103" s="99">
        <f>IF($N103="Equal",IF(AND(BV$11&gt;$K103,EOMONTH($M103,0)&gt;=BV$11),($F103-$O103)/$L103,0),IFERROR(($F103-$O103)*INDEX('S-Curve'!$C$3:$AM$39,MATCH('Development Costs'!$L103,'S-Curve'!$C$3:$C$39,0),MATCH(DATEDIF('Development Costs'!$K103,'Development Costs'!BV$11,"m")+1,'S-Curve'!$C$3:$AM$3,0)),0))</f>
        <v>0</v>
      </c>
      <c r="BW103" s="99">
        <f>IF($N103="Equal",IF(AND(BW$11&gt;$K103,EOMONTH($M103,0)&gt;=BW$11),($F103-$O103)/$L103,0),IFERROR(($F103-$O103)*INDEX('S-Curve'!$C$3:$AM$39,MATCH('Development Costs'!$L103,'S-Curve'!$C$3:$C$39,0),MATCH(DATEDIF('Development Costs'!$K103,'Development Costs'!BW$11,"m")+1,'S-Curve'!$C$3:$AM$3,0)),0))</f>
        <v>0</v>
      </c>
      <c r="BX103" s="99">
        <f>IF($N103="Equal",IF(AND(BX$11&gt;$K103,EOMONTH($M103,0)&gt;=BX$11),($F103-$O103)/$L103,0),IFERROR(($F103-$O103)*INDEX('S-Curve'!$C$3:$AM$39,MATCH('Development Costs'!$L103,'S-Curve'!$C$3:$C$39,0),MATCH(DATEDIF('Development Costs'!$K103,'Development Costs'!BX$11,"m")+1,'S-Curve'!$C$3:$AM$3,0)),0))</f>
        <v>0</v>
      </c>
      <c r="BY103" s="99">
        <f>IF($N103="Equal",IF(AND(BY$11&gt;$K103,EOMONTH($M103,0)&gt;=BY$11),($F103-$O103)/$L103,0),IFERROR(($F103-$O103)*INDEX('S-Curve'!$C$3:$AM$39,MATCH('Development Costs'!$L103,'S-Curve'!$C$3:$C$39,0),MATCH(DATEDIF('Development Costs'!$K103,'Development Costs'!BY$11,"m")+1,'S-Curve'!$C$3:$AM$3,0)),0))</f>
        <v>0</v>
      </c>
      <c r="BZ103" s="99">
        <f>IF($N103="Equal",IF(AND(BZ$11&gt;$K103,EOMONTH($M103,0)&gt;=BZ$11),($F103-$O103)/$L103,0),IFERROR(($F103-$O103)*INDEX('S-Curve'!$C$3:$AM$39,MATCH('Development Costs'!$L103,'S-Curve'!$C$3:$C$39,0),MATCH(DATEDIF('Development Costs'!$K103,'Development Costs'!BZ$11,"m")+1,'S-Curve'!$C$3:$AM$3,0)),0))</f>
        <v>0</v>
      </c>
      <c r="CA103" s="99">
        <f>IF($N103="Equal",IF(AND(CA$11&gt;$K103,EOMONTH($M103,0)&gt;=CA$11),($F103-$O103)/$L103,0),IFERROR(($F103-$O103)*INDEX('S-Curve'!$C$3:$AM$39,MATCH('Development Costs'!$L103,'S-Curve'!$C$3:$C$39,0),MATCH(DATEDIF('Development Costs'!$K103,'Development Costs'!CA$11,"m")+1,'S-Curve'!$C$3:$AM$3,0)),0))</f>
        <v>0</v>
      </c>
      <c r="CB103" s="99">
        <f>IF($N103="Equal",IF(AND(CB$11&gt;$K103,EOMONTH($M103,0)&gt;=CB$11),($F103-$O103)/$L103,0),IFERROR(($F103-$O103)*INDEX('S-Curve'!$C$3:$AM$39,MATCH('Development Costs'!$L103,'S-Curve'!$C$3:$C$39,0),MATCH(DATEDIF('Development Costs'!$K103,'Development Costs'!CB$11,"m")+1,'S-Curve'!$C$3:$AM$3,0)),0))</f>
        <v>0</v>
      </c>
      <c r="CC103" s="99">
        <f>IF($N103="Equal",IF(AND(CC$11&gt;$K103,EOMONTH($M103,0)&gt;=CC$11),($F103-$O103)/$L103,0),IFERROR(($F103-$O103)*INDEX('S-Curve'!$C$3:$AM$39,MATCH('Development Costs'!$L103,'S-Curve'!$C$3:$C$39,0),MATCH(DATEDIF('Development Costs'!$K103,'Development Costs'!CC$11,"m")+1,'S-Curve'!$C$3:$AM$3,0)),0))</f>
        <v>0</v>
      </c>
      <c r="CD103" s="99">
        <f>IF($N103="Equal",IF(AND(CD$11&gt;$K103,EOMONTH($M103,0)&gt;=CD$11),($F103-$O103)/$L103,0),IFERROR(($F103-$O103)*INDEX('S-Curve'!$C$3:$AM$39,MATCH('Development Costs'!$L103,'S-Curve'!$C$3:$C$39,0),MATCH(DATEDIF('Development Costs'!$K103,'Development Costs'!CD$11,"m")+1,'S-Curve'!$C$3:$AM$3,0)),0))</f>
        <v>0</v>
      </c>
      <c r="CE103" s="99">
        <f>IF($N103="Equal",IF(AND(CE$11&gt;$K103,EOMONTH($M103,0)&gt;=CE$11),($F103-$O103)/$L103,0),IFERROR(($F103-$O103)*INDEX('S-Curve'!$C$3:$AM$39,MATCH('Development Costs'!$L103,'S-Curve'!$C$3:$C$39,0),MATCH(DATEDIF('Development Costs'!$K103,'Development Costs'!CE$11,"m")+1,'S-Curve'!$C$3:$AM$3,0)),0))</f>
        <v>0</v>
      </c>
      <c r="CF103" s="99">
        <f>IF($N103="Equal",IF(AND(CF$11&gt;$K103,EOMONTH($M103,0)&gt;=CF$11),($F103-$O103)/$L103,0),IFERROR(($F103-$O103)*INDEX('S-Curve'!$C$3:$AM$39,MATCH('Development Costs'!$L103,'S-Curve'!$C$3:$C$39,0),MATCH(DATEDIF('Development Costs'!$K103,'Development Costs'!CF$11,"m")+1,'S-Curve'!$C$3:$AM$3,0)),0))</f>
        <v>0</v>
      </c>
      <c r="CG103" s="99">
        <f>IF($N103="Equal",IF(AND(CG$11&gt;$K103,EOMONTH($M103,0)&gt;=CG$11),($F103-$O103)/$L103,0),IFERROR(($F103-$O103)*INDEX('S-Curve'!$C$3:$AM$39,MATCH('Development Costs'!$L103,'S-Curve'!$C$3:$C$39,0),MATCH(DATEDIF('Development Costs'!$K103,'Development Costs'!CG$11,"m")+1,'S-Curve'!$C$3:$AM$3,0)),0))</f>
        <v>0</v>
      </c>
      <c r="CH103" s="99">
        <f>IF($N103="Equal",IF(AND(CH$11&gt;$K103,EOMONTH($M103,0)&gt;=CH$11),($F103-$O103)/$L103,0),IFERROR(($F103-$O103)*INDEX('S-Curve'!$C$3:$AM$39,MATCH('Development Costs'!$L103,'S-Curve'!$C$3:$C$39,0),MATCH(DATEDIF('Development Costs'!$K103,'Development Costs'!CH$11,"m")+1,'S-Curve'!$C$3:$AM$3,0)),0))</f>
        <v>0</v>
      </c>
      <c r="CI103" s="99">
        <f>IF($N103="Equal",IF(AND(CI$11&gt;$K103,EOMONTH($M103,0)&gt;=CI$11),($F103-$O103)/$L103,0),IFERROR(($F103-$O103)*INDEX('S-Curve'!$C$3:$AM$39,MATCH('Development Costs'!$L103,'S-Curve'!$C$3:$C$39,0),MATCH(DATEDIF('Development Costs'!$K103,'Development Costs'!CI$11,"m")+1,'S-Curve'!$C$3:$AM$3,0)),0))</f>
        <v>0</v>
      </c>
      <c r="CJ103" s="99">
        <f>IF($N103="Equal",IF(AND(CJ$11&gt;$K103,EOMONTH($M103,0)&gt;=CJ$11),($F103-$O103)/$L103,0),IFERROR(($F103-$O103)*INDEX('S-Curve'!$C$3:$AM$39,MATCH('Development Costs'!$L103,'S-Curve'!$C$3:$C$39,0),MATCH(DATEDIF('Development Costs'!$K103,'Development Costs'!CJ$11,"m")+1,'S-Curve'!$C$3:$AM$3,0)),0))</f>
        <v>0</v>
      </c>
      <c r="CK103" s="99">
        <f>IF($N103="Equal",IF(AND(CK$11&gt;$K103,EOMONTH($M103,0)&gt;=CK$11),($F103-$O103)/$L103,0),IFERROR(($F103-$O103)*INDEX('S-Curve'!$C$3:$AM$39,MATCH('Development Costs'!$L103,'S-Curve'!$C$3:$C$39,0),MATCH(DATEDIF('Development Costs'!$K103,'Development Costs'!CK$11,"m")+1,'S-Curve'!$C$3:$AM$3,0)),0))</f>
        <v>0</v>
      </c>
      <c r="CL103" s="99">
        <f>IF($N103="Equal",IF(AND(CL$11&gt;$K103,EOMONTH($M103,0)&gt;=CL$11),($F103-$O103)/$L103,0),IFERROR(($F103-$O103)*INDEX('S-Curve'!$C$3:$AM$39,MATCH('Development Costs'!$L103,'S-Curve'!$C$3:$C$39,0),MATCH(DATEDIF('Development Costs'!$K103,'Development Costs'!CL$11,"m")+1,'S-Curve'!$C$3:$AM$3,0)),0))</f>
        <v>0</v>
      </c>
      <c r="CM103" s="99">
        <f>IF($N103="Equal",IF(AND(CM$11&gt;$K103,EOMONTH($M103,0)&gt;=CM$11),($F103-$O103)/$L103,0),IFERROR(($F103-$O103)*INDEX('S-Curve'!$C$3:$AM$39,MATCH('Development Costs'!$L103,'S-Curve'!$C$3:$C$39,0),MATCH(DATEDIF('Development Costs'!$K103,'Development Costs'!CM$11,"m")+1,'S-Curve'!$C$3:$AM$3,0)),0))</f>
        <v>0</v>
      </c>
      <c r="CN103" s="99">
        <f>IF($N103="Equal",IF(AND(CN$11&gt;$K103,EOMONTH($M103,0)&gt;=CN$11),($F103-$O103)/$L103,0),IFERROR(($F103-$O103)*INDEX('S-Curve'!$C$3:$AM$39,MATCH('Development Costs'!$L103,'S-Curve'!$C$3:$C$39,0),MATCH(DATEDIF('Development Costs'!$K103,'Development Costs'!CN$11,"m")+1,'S-Curve'!$C$3:$AM$3,0)),0))</f>
        <v>0</v>
      </c>
      <c r="CO103" s="99">
        <f>IF($N103="Equal",IF(AND(CO$11&gt;$K103,EOMONTH($M103,0)&gt;=CO$11),($F103-$O103)/$L103,0),IFERROR(($F103-$O103)*INDEX('S-Curve'!$C$3:$AM$39,MATCH('Development Costs'!$L103,'S-Curve'!$C$3:$C$39,0),MATCH(DATEDIF('Development Costs'!$K103,'Development Costs'!CO$11,"m")+1,'S-Curve'!$C$3:$AM$3,0)),0))</f>
        <v>0</v>
      </c>
      <c r="CP103" s="99">
        <f>IF($N103="Equal",IF(AND(CP$11&gt;$K103,EOMONTH($M103,0)&gt;=CP$11),($F103-$O103)/$L103,0),IFERROR(($F103-$O103)*INDEX('S-Curve'!$C$3:$AM$39,MATCH('Development Costs'!$L103,'S-Curve'!$C$3:$C$39,0),MATCH(DATEDIF('Development Costs'!$K103,'Development Costs'!CP$11,"m")+1,'S-Curve'!$C$3:$AM$3,0)),0))</f>
        <v>0</v>
      </c>
      <c r="CQ103" s="99">
        <f>IF($N103="Equal",IF(AND(CQ$11&gt;$K103,EOMONTH($M103,0)&gt;=CQ$11),($F103-$O103)/$L103,0),IFERROR(($F103-$O103)*INDEX('S-Curve'!$C$3:$AM$39,MATCH('Development Costs'!$L103,'S-Curve'!$C$3:$C$39,0),MATCH(DATEDIF('Development Costs'!$K103,'Development Costs'!CQ$11,"m")+1,'S-Curve'!$C$3:$AM$3,0)),0))</f>
        <v>0</v>
      </c>
      <c r="CR103" s="99">
        <f>IF($N103="Equal",IF(AND(CR$11&gt;$K103,EOMONTH($M103,0)&gt;=CR$11),($F103-$O103)/$L103,0),IFERROR(($F103-$O103)*INDEX('S-Curve'!$C$3:$AM$39,MATCH('Development Costs'!$L103,'S-Curve'!$C$3:$C$39,0),MATCH(DATEDIF('Development Costs'!$K103,'Development Costs'!CR$11,"m")+1,'S-Curve'!$C$3:$AM$3,0)),0))</f>
        <v>0</v>
      </c>
      <c r="CS103" s="99">
        <f>IF($N103="Equal",IF(AND(CS$11&gt;$K103,EOMONTH($M103,0)&gt;=CS$11),($F103-$O103)/$L103,0),IFERROR(($F103-$O103)*INDEX('S-Curve'!$C$3:$AM$39,MATCH('Development Costs'!$L103,'S-Curve'!$C$3:$C$39,0),MATCH(DATEDIF('Development Costs'!$K103,'Development Costs'!CS$11,"m")+1,'S-Curve'!$C$3:$AM$3,0)),0))</f>
        <v>0</v>
      </c>
      <c r="CT103" s="99">
        <f>IF($N103="Equal",IF(AND(CT$11&gt;$K103,EOMONTH($M103,0)&gt;=CT$11),($F103-$O103)/$L103,0),IFERROR(($F103-$O103)*INDEX('S-Curve'!$C$3:$AM$39,MATCH('Development Costs'!$L103,'S-Curve'!$C$3:$C$39,0),MATCH(DATEDIF('Development Costs'!$K103,'Development Costs'!CT$11,"m")+1,'S-Curve'!$C$3:$AM$3,0)),0))</f>
        <v>0</v>
      </c>
      <c r="CU103" s="99">
        <f>IF($N103="Equal",IF(AND(CU$11&gt;$K103,EOMONTH($M103,0)&gt;=CU$11),($F103-$O103)/$L103,0),IFERROR(($F103-$O103)*INDEX('S-Curve'!$C$3:$AM$39,MATCH('Development Costs'!$L103,'S-Curve'!$C$3:$C$39,0),MATCH(DATEDIF('Development Costs'!$K103,'Development Costs'!CU$11,"m")+1,'S-Curve'!$C$3:$AM$3,0)),0))</f>
        <v>0</v>
      </c>
      <c r="CV103" s="99">
        <f>IF($N103="Equal",IF(AND(CV$11&gt;$K103,EOMONTH($M103,0)&gt;=CV$11),($F103-$O103)/$L103,0),IFERROR(($F103-$O103)*INDEX('S-Curve'!$C$3:$AM$39,MATCH('Development Costs'!$L103,'S-Curve'!$C$3:$C$39,0),MATCH(DATEDIF('Development Costs'!$K103,'Development Costs'!CV$11,"m")+1,'S-Curve'!$C$3:$AM$3,0)),0))</f>
        <v>0</v>
      </c>
      <c r="CW103" s="99">
        <f>IF($N103="Equal",IF(AND(CW$11&gt;$K103,EOMONTH($M103,0)&gt;=CW$11),($F103-$O103)/$L103,0),IFERROR(($F103-$O103)*INDEX('S-Curve'!$C$3:$AM$39,MATCH('Development Costs'!$L103,'S-Curve'!$C$3:$C$39,0),MATCH(DATEDIF('Development Costs'!$K103,'Development Costs'!CW$11,"m")+1,'S-Curve'!$C$3:$AM$3,0)),0))</f>
        <v>0</v>
      </c>
      <c r="CX103" s="99">
        <f>IF($N103="Equal",IF(AND(CX$11&gt;$K103,EOMONTH($M103,0)&gt;=CX$11),($F103-$O103)/$L103,0),IFERROR(($F103-$O103)*INDEX('S-Curve'!$C$3:$AM$39,MATCH('Development Costs'!$L103,'S-Curve'!$C$3:$C$39,0),MATCH(DATEDIF('Development Costs'!$K103,'Development Costs'!CX$11,"m")+1,'S-Curve'!$C$3:$AM$3,0)),0))</f>
        <v>0</v>
      </c>
      <c r="CY103" s="99">
        <f>IF($N103="Equal",IF(AND(CY$11&gt;$K103,EOMONTH($M103,0)&gt;=CY$11),($F103-$O103)/$L103,0),IFERROR(($F103-$O103)*INDEX('S-Curve'!$C$3:$AM$39,MATCH('Development Costs'!$L103,'S-Curve'!$C$3:$C$39,0),MATCH(DATEDIF('Development Costs'!$K103,'Development Costs'!CY$11,"m")+1,'S-Curve'!$C$3:$AM$3,0)),0))</f>
        <v>0</v>
      </c>
      <c r="CZ103" s="99">
        <f>IF($N103="Equal",IF(AND(CZ$11&gt;$K103,EOMONTH($M103,0)&gt;=CZ$11),($F103-$O103)/$L103,0),IFERROR(($F103-$O103)*INDEX('S-Curve'!$C$3:$AM$39,MATCH('Development Costs'!$L103,'S-Curve'!$C$3:$C$39,0),MATCH(DATEDIF('Development Costs'!$K103,'Development Costs'!CZ$11,"m")+1,'S-Curve'!$C$3:$AM$3,0)),0))</f>
        <v>0</v>
      </c>
      <c r="DA103" s="99">
        <f>IF($N103="Equal",IF(AND(DA$11&gt;$K103,EOMONTH($M103,0)&gt;=DA$11),($F103-$O103)/$L103,0),IFERROR(($F103-$O103)*INDEX('S-Curve'!$C$3:$AM$39,MATCH('Development Costs'!$L103,'S-Curve'!$C$3:$C$39,0),MATCH(DATEDIF('Development Costs'!$K103,'Development Costs'!DA$11,"m")+1,'S-Curve'!$C$3:$AM$3,0)),0))</f>
        <v>0</v>
      </c>
      <c r="DB103" s="99">
        <f>IF($N103="Equal",IF(AND(DB$11&gt;$K103,EOMONTH($M103,0)&gt;=DB$11),($F103-$O103)/$L103,0),IFERROR(($F103-$O103)*INDEX('S-Curve'!$C$3:$AM$39,MATCH('Development Costs'!$L103,'S-Curve'!$C$3:$C$39,0),MATCH(DATEDIF('Development Costs'!$K103,'Development Costs'!DB$11,"m")+1,'S-Curve'!$C$3:$AM$3,0)),0))</f>
        <v>0</v>
      </c>
      <c r="DC103" s="99">
        <f>IF($N103="Equal",IF(AND(DC$11&gt;$K103,EOMONTH($M103,0)&gt;=DC$11),($F103-$O103)/$L103,0),IFERROR(($F103-$O103)*INDEX('S-Curve'!$C$3:$AM$39,MATCH('Development Costs'!$L103,'S-Curve'!$C$3:$C$39,0),MATCH(DATEDIF('Development Costs'!$K103,'Development Costs'!DC$11,"m")+1,'S-Curve'!$C$3:$AM$3,0)),0))</f>
        <v>0</v>
      </c>
      <c r="DD103" s="99">
        <f>IF($N103="Equal",IF(AND(DD$11&gt;$K103,EOMONTH($M103,0)&gt;=DD$11),($F103-$O103)/$L103,0),IFERROR(($F103-$O103)*INDEX('S-Curve'!$C$3:$AM$39,MATCH('Development Costs'!$L103,'S-Curve'!$C$3:$C$39,0),MATCH(DATEDIF('Development Costs'!$K103,'Development Costs'!DD$11,"m")+1,'S-Curve'!$C$3:$AM$3,0)),0))</f>
        <v>0</v>
      </c>
      <c r="DE103" s="99">
        <f>IF($N103="Equal",IF(AND(DE$11&gt;$K103,EOMONTH($M103,0)&gt;=DE$11),($F103-$O103)/$L103,0),IFERROR(($F103-$O103)*INDEX('S-Curve'!$C$3:$AM$39,MATCH('Development Costs'!$L103,'S-Curve'!$C$3:$C$39,0),MATCH(DATEDIF('Development Costs'!$K103,'Development Costs'!DE$11,"m")+1,'S-Curve'!$C$3:$AM$3,0)),0))</f>
        <v>0</v>
      </c>
      <c r="DF103" s="99">
        <f>IF($N103="Equal",IF(AND(DF$11&gt;$K103,EOMONTH($M103,0)&gt;=DF$11),($F103-$O103)/$L103,0),IFERROR(($F103-$O103)*INDEX('S-Curve'!$C$3:$AM$39,MATCH('Development Costs'!$L103,'S-Curve'!$C$3:$C$39,0),MATCH(DATEDIF('Development Costs'!$K103,'Development Costs'!DF$11,"m")+1,'S-Curve'!$C$3:$AM$3,0)),0))</f>
        <v>0</v>
      </c>
      <c r="DG103" s="99">
        <f>IF($N103="Equal",IF(AND(DG$11&gt;$K103,EOMONTH($M103,0)&gt;=DG$11),($F103-$O103)/$L103,0),IFERROR(($F103-$O103)*INDEX('S-Curve'!$C$3:$AM$39,MATCH('Development Costs'!$L103,'S-Curve'!$C$3:$C$39,0),MATCH(DATEDIF('Development Costs'!$K103,'Development Costs'!DG$11,"m")+1,'S-Curve'!$C$3:$AM$3,0)),0))</f>
        <v>0</v>
      </c>
      <c r="DH103" s="99">
        <f>IF($N103="Equal",IF(AND(DH$11&gt;$K103,EOMONTH($M103,0)&gt;=DH$11),($F103-$O103)/$L103,0),IFERROR(($F103-$O103)*INDEX('S-Curve'!$C$3:$AM$39,MATCH('Development Costs'!$L103,'S-Curve'!$C$3:$C$39,0),MATCH(DATEDIF('Development Costs'!$K103,'Development Costs'!DH$11,"m")+1,'S-Curve'!$C$3:$AM$3,0)),0))</f>
        <v>0</v>
      </c>
      <c r="DI103" s="99">
        <f>IF($N103="Equal",IF(AND(DI$11&gt;$K103,EOMONTH($M103,0)&gt;=DI$11),($F103-$O103)/$L103,0),IFERROR(($F103-$O103)*INDEX('S-Curve'!$C$3:$AM$39,MATCH('Development Costs'!$L103,'S-Curve'!$C$3:$C$39,0),MATCH(DATEDIF('Development Costs'!$K103,'Development Costs'!DI$11,"m")+1,'S-Curve'!$C$3:$AM$3,0)),0))</f>
        <v>0</v>
      </c>
      <c r="DJ103" s="99">
        <f>IF($N103="Equal",IF(AND(DJ$11&gt;$K103,EOMONTH($M103,0)&gt;=DJ$11),($F103-$O103)/$L103,0),IFERROR(($F103-$O103)*INDEX('S-Curve'!$C$3:$AM$39,MATCH('Development Costs'!$L103,'S-Curve'!$C$3:$C$39,0),MATCH(DATEDIF('Development Costs'!$K103,'Development Costs'!DJ$11,"m")+1,'S-Curve'!$C$3:$AM$3,0)),0))</f>
        <v>0</v>
      </c>
      <c r="DK103" s="99">
        <f>IF($N103="Equal",IF(AND(DK$11&gt;$K103,EOMONTH($M103,0)&gt;=DK$11),($F103-$O103)/$L103,0),IFERROR(($F103-$O103)*INDEX('S-Curve'!$C$3:$AM$39,MATCH('Development Costs'!$L103,'S-Curve'!$C$3:$C$39,0),MATCH(DATEDIF('Development Costs'!$K103,'Development Costs'!DK$11,"m")+1,'S-Curve'!$C$3:$AM$3,0)),0))</f>
        <v>0</v>
      </c>
      <c r="DL103" s="99">
        <f>IF($N103="Equal",IF(AND(DL$11&gt;$K103,EOMONTH($M103,0)&gt;=DL$11),($F103-$O103)/$L103,0),IFERROR(($F103-$O103)*INDEX('S-Curve'!$C$3:$AM$39,MATCH('Development Costs'!$L103,'S-Curve'!$C$3:$C$39,0),MATCH(DATEDIF('Development Costs'!$K103,'Development Costs'!DL$11,"m")+1,'S-Curve'!$C$3:$AM$3,0)),0))</f>
        <v>0</v>
      </c>
      <c r="DM103" s="99">
        <f>IF($N103="Equal",IF(AND(DM$11&gt;$K103,EOMONTH($M103,0)&gt;=DM$11),($F103-$O103)/$L103,0),IFERROR(($F103-$O103)*INDEX('S-Curve'!$C$3:$AM$39,MATCH('Development Costs'!$L103,'S-Curve'!$C$3:$C$39,0),MATCH(DATEDIF('Development Costs'!$K103,'Development Costs'!DM$11,"m")+1,'S-Curve'!$C$3:$AM$3,0)),0))</f>
        <v>0</v>
      </c>
      <c r="DN103" s="99">
        <f>IF($N103="Equal",IF(AND(DN$11&gt;$K103,EOMONTH($M103,0)&gt;=DN$11),($F103-$O103)/$L103,0),IFERROR(($F103-$O103)*INDEX('S-Curve'!$C$3:$AM$39,MATCH('Development Costs'!$L103,'S-Curve'!$C$3:$C$39,0),MATCH(DATEDIF('Development Costs'!$K103,'Development Costs'!DN$11,"m")+1,'S-Curve'!$C$3:$AM$3,0)),0))</f>
        <v>0</v>
      </c>
      <c r="DO103" s="99">
        <f>IF($N103="Equal",IF(AND(DO$11&gt;$K103,EOMONTH($M103,0)&gt;=DO$11),($F103-$O103)/$L103,0),IFERROR(($F103-$O103)*INDEX('S-Curve'!$C$3:$AM$39,MATCH('Development Costs'!$L103,'S-Curve'!$C$3:$C$39,0),MATCH(DATEDIF('Development Costs'!$K103,'Development Costs'!DO$11,"m")+1,'S-Curve'!$C$3:$AM$3,0)),0))</f>
        <v>0</v>
      </c>
      <c r="DP103" s="99">
        <f>IF($N103="Equal",IF(AND(DP$11&gt;$K103,EOMONTH($M103,0)&gt;=DP$11),($F103-$O103)/$L103,0),IFERROR(($F103-$O103)*INDEX('S-Curve'!$C$3:$AM$39,MATCH('Development Costs'!$L103,'S-Curve'!$C$3:$C$39,0),MATCH(DATEDIF('Development Costs'!$K103,'Development Costs'!DP$11,"m")+1,'S-Curve'!$C$3:$AM$3,0)),0))</f>
        <v>0</v>
      </c>
      <c r="DQ103" s="99">
        <f>IF($N103="Equal",IF(AND(DQ$11&gt;$K103,EOMONTH($M103,0)&gt;=DQ$11),($F103-$O103)/$L103,0),IFERROR(($F103-$O103)*INDEX('S-Curve'!$C$3:$AM$39,MATCH('Development Costs'!$L103,'S-Curve'!$C$3:$C$39,0),MATCH(DATEDIF('Development Costs'!$K103,'Development Costs'!DQ$11,"m")+1,'S-Curve'!$C$3:$AM$3,0)),0))</f>
        <v>0</v>
      </c>
      <c r="DR103" s="99">
        <f>IF($N103="Equal",IF(AND(DR$11&gt;$K103,EOMONTH($M103,0)&gt;=DR$11),($F103-$O103)/$L103,0),IFERROR(($F103-$O103)*INDEX('S-Curve'!$C$3:$AM$39,MATCH('Development Costs'!$L103,'S-Curve'!$C$3:$C$39,0),MATCH(DATEDIF('Development Costs'!$K103,'Development Costs'!DR$11,"m")+1,'S-Curve'!$C$3:$AM$3,0)),0))</f>
        <v>0</v>
      </c>
      <c r="DS103" s="99">
        <f>IF($N103="Equal",IF(AND(DS$11&gt;$K103,EOMONTH($M103,0)&gt;=DS$11),($F103-$O103)/$L103,0),IFERROR(($F103-$O103)*INDEX('S-Curve'!$C$3:$AM$39,MATCH('Development Costs'!$L103,'S-Curve'!$C$3:$C$39,0),MATCH(DATEDIF('Development Costs'!$K103,'Development Costs'!DS$11,"m")+1,'S-Curve'!$C$3:$AM$3,0)),0))</f>
        <v>0</v>
      </c>
      <c r="DT103" s="99">
        <f>IF($N103="Equal",IF(AND(DT$11&gt;$K103,EOMONTH($M103,0)&gt;=DT$11),($F103-$O103)/$L103,0),IFERROR(($F103-$O103)*INDEX('S-Curve'!$C$3:$AM$39,MATCH('Development Costs'!$L103,'S-Curve'!$C$3:$C$39,0),MATCH(DATEDIF('Development Costs'!$K103,'Development Costs'!DT$11,"m")+1,'S-Curve'!$C$3:$AM$3,0)),0))</f>
        <v>0</v>
      </c>
      <c r="DU103" s="99">
        <f>IF($N103="Equal",IF(AND(DU$11&gt;$K103,EOMONTH($M103,0)&gt;=DU$11),($F103-$O103)/$L103,0),IFERROR(($F103-$O103)*INDEX('S-Curve'!$C$3:$AM$39,MATCH('Development Costs'!$L103,'S-Curve'!$C$3:$C$39,0),MATCH(DATEDIF('Development Costs'!$K103,'Development Costs'!DU$11,"m")+1,'S-Curve'!$C$3:$AM$3,0)),0))</f>
        <v>0</v>
      </c>
      <c r="DV103" s="99">
        <f>IF($N103="Equal",IF(AND(DV$11&gt;$K103,EOMONTH($M103,0)&gt;=DV$11),($F103-$O103)/$L103,0),IFERROR(($F103-$O103)*INDEX('S-Curve'!$C$3:$AM$39,MATCH('Development Costs'!$L103,'S-Curve'!$C$3:$C$39,0),MATCH(DATEDIF('Development Costs'!$K103,'Development Costs'!DV$11,"m")+1,'S-Curve'!$C$3:$AM$3,0)),0))</f>
        <v>0</v>
      </c>
      <c r="DW103" s="99">
        <f>IF($N103="Equal",IF(AND(DW$11&gt;$K103,EOMONTH($M103,0)&gt;=DW$11),($F103-$O103)/$L103,0),IFERROR(($F103-$O103)*INDEX('S-Curve'!$C$3:$AM$39,MATCH('Development Costs'!$L103,'S-Curve'!$C$3:$C$39,0),MATCH(DATEDIF('Development Costs'!$K103,'Development Costs'!DW$11,"m")+1,'S-Curve'!$C$3:$AM$3,0)),0))</f>
        <v>0</v>
      </c>
      <c r="DX103" s="99">
        <f>IF($N103="Equal",IF(AND(DX$11&gt;$K103,EOMONTH($M103,0)&gt;=DX$11),($F103-$O103)/$L103,0),IFERROR(($F103-$O103)*INDEX('S-Curve'!$C$3:$AM$39,MATCH('Development Costs'!$L103,'S-Curve'!$C$3:$C$39,0),MATCH(DATEDIF('Development Costs'!$K103,'Development Costs'!DX$11,"m")+1,'S-Curve'!$C$3:$AM$3,0)),0))</f>
        <v>0</v>
      </c>
      <c r="DY103" s="99">
        <f>IF($N103="Equal",IF(AND(DY$11&gt;$K103,EOMONTH($M103,0)&gt;=DY$11),($F103-$O103)/$L103,0),IFERROR(($F103-$O103)*INDEX('S-Curve'!$C$3:$AM$39,MATCH('Development Costs'!$L103,'S-Curve'!$C$3:$C$39,0),MATCH(DATEDIF('Development Costs'!$K103,'Development Costs'!DY$11,"m")+1,'S-Curve'!$C$3:$AM$3,0)),0))</f>
        <v>0</v>
      </c>
      <c r="DZ103" s="99">
        <f>IF($N103="Equal",IF(AND(DZ$11&gt;$K103,EOMONTH($M103,0)&gt;=DZ$11),($F103-$O103)/$L103,0),IFERROR(($F103-$O103)*INDEX('S-Curve'!$C$3:$AM$39,MATCH('Development Costs'!$L103,'S-Curve'!$C$3:$C$39,0),MATCH(DATEDIF('Development Costs'!$K103,'Development Costs'!DZ$11,"m")+1,'S-Curve'!$C$3:$AM$3,0)),0))</f>
        <v>0</v>
      </c>
      <c r="EA103" s="99">
        <f>IF($N103="Equal",IF(AND(EA$11&gt;$K103,EOMONTH($M103,0)&gt;=EA$11),($F103-$O103)/$L103,0),IFERROR(($F103-$O103)*INDEX('S-Curve'!$C$3:$AM$39,MATCH('Development Costs'!$L103,'S-Curve'!$C$3:$C$39,0),MATCH(DATEDIF('Development Costs'!$K103,'Development Costs'!EA$11,"m")+1,'S-Curve'!$C$3:$AM$3,0)),0))</f>
        <v>0</v>
      </c>
      <c r="EB103" s="99">
        <f>IF($N103="Equal",IF(AND(EB$11&gt;$K103,EOMONTH($M103,0)&gt;=EB$11),($F103-$O103)/$L103,0),IFERROR(($F103-$O103)*INDEX('S-Curve'!$C$3:$AM$39,MATCH('Development Costs'!$L103,'S-Curve'!$C$3:$C$39,0),MATCH(DATEDIF('Development Costs'!$K103,'Development Costs'!EB$11,"m")+1,'S-Curve'!$C$3:$AM$3,0)),0))</f>
        <v>0</v>
      </c>
      <c r="EC103" s="99">
        <f>IF($N103="Equal",IF(AND(EC$11&gt;$K103,EOMONTH($M103,0)&gt;=EC$11),($F103-$O103)/$L103,0),IFERROR(($F103-$O103)*INDEX('S-Curve'!$C$3:$AM$39,MATCH('Development Costs'!$L103,'S-Curve'!$C$3:$C$39,0),MATCH(DATEDIF('Development Costs'!$K103,'Development Costs'!EC$11,"m")+1,'S-Curve'!$C$3:$AM$3,0)),0))</f>
        <v>0</v>
      </c>
      <c r="ED103" s="99">
        <f>IF($N103="Equal",IF(AND(ED$11&gt;$K103,EOMONTH($M103,0)&gt;=ED$11),($F103-$O103)/$L103,0),IFERROR(($F103-$O103)*INDEX('S-Curve'!$C$3:$AM$39,MATCH('Development Costs'!$L103,'S-Curve'!$C$3:$C$39,0),MATCH(DATEDIF('Development Costs'!$K103,'Development Costs'!ED$11,"m")+1,'S-Curve'!$C$3:$AM$3,0)),0))</f>
        <v>0</v>
      </c>
      <c r="EE103" s="99">
        <f>IF($N103="Equal",IF(AND(EE$11&gt;$K103,EOMONTH($M103,0)&gt;=EE$11),($F103-$O103)/$L103,0),IFERROR(($F103-$O103)*INDEX('S-Curve'!$C$3:$AM$39,MATCH('Development Costs'!$L103,'S-Curve'!$C$3:$C$39,0),MATCH(DATEDIF('Development Costs'!$K103,'Development Costs'!EE$11,"m")+1,'S-Curve'!$C$3:$AM$3,0)),0))</f>
        <v>0</v>
      </c>
      <c r="EF103" s="99">
        <f>IF($N103="Equal",IF(AND(EF$11&gt;$K103,EOMONTH($M103,0)&gt;=EF$11),($F103-$O103)/$L103,0),IFERROR(($F103-$O103)*INDEX('S-Curve'!$C$3:$AM$39,MATCH('Development Costs'!$L103,'S-Curve'!$C$3:$C$39,0),MATCH(DATEDIF('Development Costs'!$K103,'Development Costs'!EF$11,"m")+1,'S-Curve'!$C$3:$AM$3,0)),0))</f>
        <v>0</v>
      </c>
      <c r="EG103" s="99">
        <f>IF(EC103="Equal",IF(AND(EG$11&gt;$K103,EOMONTH($M103,0)&gt;=EG$11),($F103-$O103)/$L103,0),IFERROR(($F103-$O103)*INDEX('S-Curve'!$C$3:$AM$39,MATCH('Development Costs'!$L103,'S-Curve'!$C$3:$C$39,0),MATCH(DATEDIF('Development Costs'!$K103,'Development Costs'!EG$11,"m")+1,'S-Curve'!$C$3:$AM$3,0)),0))</f>
        <v>0</v>
      </c>
    </row>
    <row r="104" spans="2:137">
      <c r="B104" s="157" t="s">
        <v>419</v>
      </c>
      <c r="F104" s="71">
        <v>0</v>
      </c>
      <c r="G104" s="105">
        <f t="shared" si="54"/>
        <v>0</v>
      </c>
      <c r="H104" s="99">
        <f>F104/Assumptions!$D$60</f>
        <v>0</v>
      </c>
      <c r="I104" s="32">
        <f t="shared" ca="1" si="49"/>
        <v>0</v>
      </c>
      <c r="K104" s="73">
        <v>46844</v>
      </c>
      <c r="L104" s="155">
        <v>1</v>
      </c>
      <c r="M104" s="149">
        <f t="shared" si="55"/>
        <v>46844</v>
      </c>
      <c r="N104" s="70" t="s">
        <v>400</v>
      </c>
      <c r="O104" s="71">
        <v>0</v>
      </c>
      <c r="P104" s="1" t="str">
        <f t="shared" si="50"/>
        <v/>
      </c>
      <c r="Q104" s="99">
        <f t="shared" si="51"/>
        <v>0</v>
      </c>
      <c r="R104" s="99">
        <f>IF($N104="Equal",IF(AND(R$11&gt;$K104,EOMONTH($M104,0)&gt;=R$11),($F104-$O104)/$L104,0),IFERROR(($F104-$O104)*INDEX('S-Curve'!$C$3:$AM$39,MATCH('Development Costs'!$L104,'S-Curve'!$C$3:$C$39,0),MATCH(DATEDIF('Development Costs'!$K104,'Development Costs'!R$11,"m")+1,'S-Curve'!$C$3:$AM$3,0)),0))</f>
        <v>0</v>
      </c>
      <c r="S104" s="99">
        <f>IF($N104="Equal",IF(AND(S$11&gt;$K104,EOMONTH($M104,0)&gt;=S$11),($F104-$O104)/$L104,0),IFERROR(($F104-$O104)*INDEX('S-Curve'!$C$3:$AM$39,MATCH('Development Costs'!$L104,'S-Curve'!$C$3:$C$39,0),MATCH(DATEDIF('Development Costs'!$K104,'Development Costs'!S$11,"m")+1,'S-Curve'!$C$3:$AM$3,0)),0))</f>
        <v>0</v>
      </c>
      <c r="T104" s="99">
        <f>IF($N104="Equal",IF(AND(T$11&gt;$K104,EOMONTH($M104,0)&gt;=T$11),($F104-$O104)/$L104,0),IFERROR(($F104-$O104)*INDEX('S-Curve'!$C$3:$AM$39,MATCH('Development Costs'!$L104,'S-Curve'!$C$3:$C$39,0),MATCH(DATEDIF('Development Costs'!$K104,'Development Costs'!T$11,"m")+1,'S-Curve'!$C$3:$AM$3,0)),0))</f>
        <v>0</v>
      </c>
      <c r="U104" s="99">
        <f>IF($N104="Equal",IF(AND(U$11&gt;$K104,EOMONTH($M104,0)&gt;=U$11),($F104-$O104)/$L104,0),IFERROR(($F104-$O104)*INDEX('S-Curve'!$C$3:$AM$39,MATCH('Development Costs'!$L104,'S-Curve'!$C$3:$C$39,0),MATCH(DATEDIF('Development Costs'!$K104,'Development Costs'!U$11,"m")+1,'S-Curve'!$C$3:$AM$3,0)),0))</f>
        <v>0</v>
      </c>
      <c r="V104" s="99">
        <f>IF($N104="Equal",IF(AND(V$11&gt;$K104,EOMONTH($M104,0)&gt;=V$11),($F104-$O104)/$L104,0),IFERROR(($F104-$O104)*INDEX('S-Curve'!$C$3:$AM$39,MATCH('Development Costs'!$L104,'S-Curve'!$C$3:$C$39,0),MATCH(DATEDIF('Development Costs'!$K104,'Development Costs'!V$11,"m")+1,'S-Curve'!$C$3:$AM$3,0)),0))</f>
        <v>0</v>
      </c>
      <c r="W104" s="99">
        <f>IF($N104="Equal",IF(AND(W$11&gt;$K104,EOMONTH($M104,0)&gt;=W$11),($F104-$O104)/$L104,0),IFERROR(($F104-$O104)*INDEX('S-Curve'!$C$3:$AM$39,MATCH('Development Costs'!$L104,'S-Curve'!$C$3:$C$39,0),MATCH(DATEDIF('Development Costs'!$K104,'Development Costs'!W$11,"m")+1,'S-Curve'!$C$3:$AM$3,0)),0))</f>
        <v>0</v>
      </c>
      <c r="X104" s="99">
        <f>IF($N104="Equal",IF(AND(X$11&gt;$K104,EOMONTH($M104,0)&gt;=X$11),($F104-$O104)/$L104,0),IFERROR(($F104-$O104)*INDEX('S-Curve'!$C$3:$AM$39,MATCH('Development Costs'!$L104,'S-Curve'!$C$3:$C$39,0),MATCH(DATEDIF('Development Costs'!$K104,'Development Costs'!X$11,"m")+1,'S-Curve'!$C$3:$AM$3,0)),0))</f>
        <v>0</v>
      </c>
      <c r="Y104" s="99">
        <f>IF($N104="Equal",IF(AND(Y$11&gt;$K104,EOMONTH($M104,0)&gt;=Y$11),($F104-$O104)/$L104,0),IFERROR(($F104-$O104)*INDEX('S-Curve'!$C$3:$AM$39,MATCH('Development Costs'!$L104,'S-Curve'!$C$3:$C$39,0),MATCH(DATEDIF('Development Costs'!$K104,'Development Costs'!Y$11,"m")+1,'S-Curve'!$C$3:$AM$3,0)),0))</f>
        <v>0</v>
      </c>
      <c r="Z104" s="99">
        <f>IF($N104="Equal",IF(AND(Z$11&gt;$K104,EOMONTH($M104,0)&gt;=Z$11),($F104-$O104)/$L104,0),IFERROR(($F104-$O104)*INDEX('S-Curve'!$C$3:$AM$39,MATCH('Development Costs'!$L104,'S-Curve'!$C$3:$C$39,0),MATCH(DATEDIF('Development Costs'!$K104,'Development Costs'!Z$11,"m")+1,'S-Curve'!$C$3:$AM$3,0)),0))</f>
        <v>0</v>
      </c>
      <c r="AA104" s="99">
        <f>IF($N104="Equal",IF(AND(AA$11&gt;$K104,EOMONTH($M104,0)&gt;=AA$11),($F104-$O104)/$L104,0),IFERROR(($F104-$O104)*INDEX('S-Curve'!$C$3:$AM$39,MATCH('Development Costs'!$L104,'S-Curve'!$C$3:$C$39,0),MATCH(DATEDIF('Development Costs'!$K104,'Development Costs'!AA$11,"m")+1,'S-Curve'!$C$3:$AM$3,0)),0))</f>
        <v>0</v>
      </c>
      <c r="AB104" s="99">
        <f>IF($N104="Equal",IF(AND(AB$11&gt;$K104,EOMONTH($M104,0)&gt;=AB$11),($F104-$O104)/$L104,0),IFERROR(($F104-$O104)*INDEX('S-Curve'!$C$3:$AM$39,MATCH('Development Costs'!$L104,'S-Curve'!$C$3:$C$39,0),MATCH(DATEDIF('Development Costs'!$K104,'Development Costs'!AB$11,"m")+1,'S-Curve'!$C$3:$AM$3,0)),0))</f>
        <v>0</v>
      </c>
      <c r="AC104" s="99">
        <f>IF($N104="Equal",IF(AND(AC$11&gt;$K104,EOMONTH($M104,0)&gt;=AC$11),($F104-$O104)/$L104,0),IFERROR(($F104-$O104)*INDEX('S-Curve'!$C$3:$AM$39,MATCH('Development Costs'!$L104,'S-Curve'!$C$3:$C$39,0),MATCH(DATEDIF('Development Costs'!$K104,'Development Costs'!AC$11,"m")+1,'S-Curve'!$C$3:$AM$3,0)),0))</f>
        <v>0</v>
      </c>
      <c r="AD104" s="99">
        <f>IF($N104="Equal",IF(AND(AD$11&gt;$K104,EOMONTH($M104,0)&gt;=AD$11),($F104-$O104)/$L104,0),IFERROR(($F104-$O104)*INDEX('S-Curve'!$C$3:$AM$39,MATCH('Development Costs'!$L104,'S-Curve'!$C$3:$C$39,0),MATCH(DATEDIF('Development Costs'!$K104,'Development Costs'!AD$11,"m")+1,'S-Curve'!$C$3:$AM$3,0)),0))</f>
        <v>0</v>
      </c>
      <c r="AE104" s="99">
        <f>IF($N104="Equal",IF(AND(AE$11&gt;$K104,EOMONTH($M104,0)&gt;=AE$11),($F104-$O104)/$L104,0),IFERROR(($F104-$O104)*INDEX('S-Curve'!$C$3:$AM$39,MATCH('Development Costs'!$L104,'S-Curve'!$C$3:$C$39,0),MATCH(DATEDIF('Development Costs'!$K104,'Development Costs'!AE$11,"m")+1,'S-Curve'!$C$3:$AM$3,0)),0))</f>
        <v>0</v>
      </c>
      <c r="AF104" s="99">
        <f>IF($N104="Equal",IF(AND(AF$11&gt;$K104,EOMONTH($M104,0)&gt;=AF$11),($F104-$O104)/$L104,0),IFERROR(($F104-$O104)*INDEX('S-Curve'!$C$3:$AM$39,MATCH('Development Costs'!$L104,'S-Curve'!$C$3:$C$39,0),MATCH(DATEDIF('Development Costs'!$K104,'Development Costs'!AF$11,"m")+1,'S-Curve'!$C$3:$AM$3,0)),0))</f>
        <v>0</v>
      </c>
      <c r="AG104" s="99">
        <f>IF($N104="Equal",IF(AND(AG$11&gt;$K104,EOMONTH($M104,0)&gt;=AG$11),($F104-$O104)/$L104,0),IFERROR(($F104-$O104)*INDEX('S-Curve'!$C$3:$AM$39,MATCH('Development Costs'!$L104,'S-Curve'!$C$3:$C$39,0),MATCH(DATEDIF('Development Costs'!$K104,'Development Costs'!AG$11,"m")+1,'S-Curve'!$C$3:$AM$3,0)),0))</f>
        <v>0</v>
      </c>
      <c r="AH104" s="99">
        <f>IF($N104="Equal",IF(AND(AH$11&gt;$K104,EOMONTH($M104,0)&gt;=AH$11),($F104-$O104)/$L104,0),IFERROR(($F104-$O104)*INDEX('S-Curve'!$C$3:$AM$39,MATCH('Development Costs'!$L104,'S-Curve'!$C$3:$C$39,0),MATCH(DATEDIF('Development Costs'!$K104,'Development Costs'!AH$11,"m")+1,'S-Curve'!$C$3:$AM$3,0)),0))</f>
        <v>0</v>
      </c>
      <c r="AI104" s="99">
        <f>IF($N104="Equal",IF(AND(AI$11&gt;$K104,EOMONTH($M104,0)&gt;=AI$11),($F104-$O104)/$L104,0),IFERROR(($F104-$O104)*INDEX('S-Curve'!$C$3:$AM$39,MATCH('Development Costs'!$L104,'S-Curve'!$C$3:$C$39,0),MATCH(DATEDIF('Development Costs'!$K104,'Development Costs'!AI$11,"m")+1,'S-Curve'!$C$3:$AM$3,0)),0))</f>
        <v>0</v>
      </c>
      <c r="AJ104" s="99">
        <f>IF($N104="Equal",IF(AND(AJ$11&gt;$K104,EOMONTH($M104,0)&gt;=AJ$11),($F104-$O104)/$L104,0),IFERROR(($F104-$O104)*INDEX('S-Curve'!$C$3:$AM$39,MATCH('Development Costs'!$L104,'S-Curve'!$C$3:$C$39,0),MATCH(DATEDIF('Development Costs'!$K104,'Development Costs'!AJ$11,"m")+1,'S-Curve'!$C$3:$AM$3,0)),0))</f>
        <v>0</v>
      </c>
      <c r="AK104" s="99">
        <f>IF($N104="Equal",IF(AND(AK$11&gt;$K104,EOMONTH($M104,0)&gt;=AK$11),($F104-$O104)/$L104,0),IFERROR(($F104-$O104)*INDEX('S-Curve'!$C$3:$AM$39,MATCH('Development Costs'!$L104,'S-Curve'!$C$3:$C$39,0),MATCH(DATEDIF('Development Costs'!$K104,'Development Costs'!AK$11,"m")+1,'S-Curve'!$C$3:$AM$3,0)),0))</f>
        <v>0</v>
      </c>
      <c r="AL104" s="99">
        <f>IF($N104="Equal",IF(AND(AL$11&gt;$K104,EOMONTH($M104,0)&gt;=AL$11),($F104-$O104)/$L104,0),IFERROR(($F104-$O104)*INDEX('S-Curve'!$C$3:$AM$39,MATCH('Development Costs'!$L104,'S-Curve'!$C$3:$C$39,0),MATCH(DATEDIF('Development Costs'!$K104,'Development Costs'!AL$11,"m")+1,'S-Curve'!$C$3:$AM$3,0)),0))</f>
        <v>0</v>
      </c>
      <c r="AM104" s="99">
        <f>IF($N104="Equal",IF(AND(AM$11&gt;$K104,EOMONTH($M104,0)&gt;=AM$11),($F104-$O104)/$L104,0),IFERROR(($F104-$O104)*INDEX('S-Curve'!$C$3:$AM$39,MATCH('Development Costs'!$L104,'S-Curve'!$C$3:$C$39,0),MATCH(DATEDIF('Development Costs'!$K104,'Development Costs'!AM$11,"m")+1,'S-Curve'!$C$3:$AM$3,0)),0))</f>
        <v>0</v>
      </c>
      <c r="AN104" s="99">
        <f>IF($N104="Equal",IF(AND(AN$11&gt;$K104,EOMONTH($M104,0)&gt;=AN$11),($F104-$O104)/$L104,0),IFERROR(($F104-$O104)*INDEX('S-Curve'!$C$3:$AM$39,MATCH('Development Costs'!$L104,'S-Curve'!$C$3:$C$39,0),MATCH(DATEDIF('Development Costs'!$K104,'Development Costs'!AN$11,"m")+1,'S-Curve'!$C$3:$AM$3,0)),0))</f>
        <v>0</v>
      </c>
      <c r="AO104" s="99">
        <f>IF($N104="Equal",IF(AND(AO$11&gt;$K104,EOMONTH($M104,0)&gt;=AO$11),($F104-$O104)/$L104,0),IFERROR(($F104-$O104)*INDEX('S-Curve'!$C$3:$AM$39,MATCH('Development Costs'!$L104,'S-Curve'!$C$3:$C$39,0),MATCH(DATEDIF('Development Costs'!$K104,'Development Costs'!AO$11,"m")+1,'S-Curve'!$C$3:$AM$3,0)),0))</f>
        <v>0</v>
      </c>
      <c r="AP104" s="99">
        <f>IF($N104="Equal",IF(AND(AP$11&gt;$K104,EOMONTH($M104,0)&gt;=AP$11),($F104-$O104)/$L104,0),IFERROR(($F104-$O104)*INDEX('S-Curve'!$C$3:$AM$39,MATCH('Development Costs'!$L104,'S-Curve'!$C$3:$C$39,0),MATCH(DATEDIF('Development Costs'!$K104,'Development Costs'!AP$11,"m")+1,'S-Curve'!$C$3:$AM$3,0)),0))</f>
        <v>0</v>
      </c>
      <c r="AQ104" s="99">
        <f>IF($N104="Equal",IF(AND(AQ$11&gt;$K104,EOMONTH($M104,0)&gt;=AQ$11),($F104-$O104)/$L104,0),IFERROR(($F104-$O104)*INDEX('S-Curve'!$C$3:$AM$39,MATCH('Development Costs'!$L104,'S-Curve'!$C$3:$C$39,0),MATCH(DATEDIF('Development Costs'!$K104,'Development Costs'!AQ$11,"m")+1,'S-Curve'!$C$3:$AM$3,0)),0))</f>
        <v>0</v>
      </c>
      <c r="AR104" s="99">
        <f>IF($N104="Equal",IF(AND(AR$11&gt;$K104,EOMONTH($M104,0)&gt;=AR$11),($F104-$O104)/$L104,0),IFERROR(($F104-$O104)*INDEX('S-Curve'!$C$3:$AM$39,MATCH('Development Costs'!$L104,'S-Curve'!$C$3:$C$39,0),MATCH(DATEDIF('Development Costs'!$K104,'Development Costs'!AR$11,"m")+1,'S-Curve'!$C$3:$AM$3,0)),0))</f>
        <v>0</v>
      </c>
      <c r="AS104" s="99">
        <f>IF($N104="Equal",IF(AND(AS$11&gt;$K104,EOMONTH($M104,0)&gt;=AS$11),($F104-$O104)/$L104,0),IFERROR(($F104-$O104)*INDEX('S-Curve'!$C$3:$AM$39,MATCH('Development Costs'!$L104,'S-Curve'!$C$3:$C$39,0),MATCH(DATEDIF('Development Costs'!$K104,'Development Costs'!AS$11,"m")+1,'S-Curve'!$C$3:$AM$3,0)),0))</f>
        <v>0</v>
      </c>
      <c r="AT104" s="99">
        <f>IF($N104="Equal",IF(AND(AT$11&gt;$K104,EOMONTH($M104,0)&gt;=AT$11),($F104-$O104)/$L104,0),IFERROR(($F104-$O104)*INDEX('S-Curve'!$C$3:$AM$39,MATCH('Development Costs'!$L104,'S-Curve'!$C$3:$C$39,0),MATCH(DATEDIF('Development Costs'!$K104,'Development Costs'!AT$11,"m")+1,'S-Curve'!$C$3:$AM$3,0)),0))</f>
        <v>0</v>
      </c>
      <c r="AU104" s="99">
        <f>IF($N104="Equal",IF(AND(AU$11&gt;$K104,EOMONTH($M104,0)&gt;=AU$11),($F104-$O104)/$L104,0),IFERROR(($F104-$O104)*INDEX('S-Curve'!$C$3:$AM$39,MATCH('Development Costs'!$L104,'S-Curve'!$C$3:$C$39,0),MATCH(DATEDIF('Development Costs'!$K104,'Development Costs'!AU$11,"m")+1,'S-Curve'!$C$3:$AM$3,0)),0))</f>
        <v>0</v>
      </c>
      <c r="AV104" s="99">
        <f>IF($N104="Equal",IF(AND(AV$11&gt;$K104,EOMONTH($M104,0)&gt;=AV$11),($F104-$O104)/$L104,0),IFERROR(($F104-$O104)*INDEX('S-Curve'!$C$3:$AM$39,MATCH('Development Costs'!$L104,'S-Curve'!$C$3:$C$39,0),MATCH(DATEDIF('Development Costs'!$K104,'Development Costs'!AV$11,"m")+1,'S-Curve'!$C$3:$AM$3,0)),0))</f>
        <v>0</v>
      </c>
      <c r="AW104" s="99">
        <f>IF($N104="Equal",IF(AND(AW$11&gt;$K104,EOMONTH($M104,0)&gt;=AW$11),($F104-$O104)/$L104,0),IFERROR(($F104-$O104)*INDEX('S-Curve'!$C$3:$AM$39,MATCH('Development Costs'!$L104,'S-Curve'!$C$3:$C$39,0),MATCH(DATEDIF('Development Costs'!$K104,'Development Costs'!AW$11,"m")+1,'S-Curve'!$C$3:$AM$3,0)),0))</f>
        <v>0</v>
      </c>
      <c r="AX104" s="99">
        <f>IF($N104="Equal",IF(AND(AX$11&gt;$K104,EOMONTH($M104,0)&gt;=AX$11),($F104-$O104)/$L104,0),IFERROR(($F104-$O104)*INDEX('S-Curve'!$C$3:$AM$39,MATCH('Development Costs'!$L104,'S-Curve'!$C$3:$C$39,0),MATCH(DATEDIF('Development Costs'!$K104,'Development Costs'!AX$11,"m")+1,'S-Curve'!$C$3:$AM$3,0)),0))</f>
        <v>0</v>
      </c>
      <c r="AY104" s="99">
        <f>IF($N104="Equal",IF(AND(AY$11&gt;$K104,EOMONTH($M104,0)&gt;=AY$11),($F104-$O104)/$L104,0),IFERROR(($F104-$O104)*INDEX('S-Curve'!$C$3:$AM$39,MATCH('Development Costs'!$L104,'S-Curve'!$C$3:$C$39,0),MATCH(DATEDIF('Development Costs'!$K104,'Development Costs'!AY$11,"m")+1,'S-Curve'!$C$3:$AM$3,0)),0))</f>
        <v>0</v>
      </c>
      <c r="AZ104" s="99">
        <f>IF($N104="Equal",IF(AND(AZ$11&gt;$K104,EOMONTH($M104,0)&gt;=AZ$11),($F104-$O104)/$L104,0),IFERROR(($F104-$O104)*INDEX('S-Curve'!$C$3:$AM$39,MATCH('Development Costs'!$L104,'S-Curve'!$C$3:$C$39,0),MATCH(DATEDIF('Development Costs'!$K104,'Development Costs'!AZ$11,"m")+1,'S-Curve'!$C$3:$AM$3,0)),0))</f>
        <v>0</v>
      </c>
      <c r="BA104" s="99">
        <f>IF($N104="Equal",IF(AND(BA$11&gt;$K104,EOMONTH($M104,0)&gt;=BA$11),($F104-$O104)/$L104,0),IFERROR(($F104-$O104)*INDEX('S-Curve'!$C$3:$AM$39,MATCH('Development Costs'!$L104,'S-Curve'!$C$3:$C$39,0),MATCH(DATEDIF('Development Costs'!$K104,'Development Costs'!BA$11,"m")+1,'S-Curve'!$C$3:$AM$3,0)),0))</f>
        <v>0</v>
      </c>
      <c r="BB104" s="99">
        <f>IF($N104="Equal",IF(AND(BB$11&gt;$K104,EOMONTH($M104,0)&gt;=BB$11),($F104-$O104)/$L104,0),IFERROR(($F104-$O104)*INDEX('S-Curve'!$C$3:$AM$39,MATCH('Development Costs'!$L104,'S-Curve'!$C$3:$C$39,0),MATCH(DATEDIF('Development Costs'!$K104,'Development Costs'!BB$11,"m")+1,'S-Curve'!$C$3:$AM$3,0)),0))</f>
        <v>0</v>
      </c>
      <c r="BC104" s="99">
        <f>IF($N104="Equal",IF(AND(BC$11&gt;$K104,EOMONTH($M104,0)&gt;=BC$11),($F104-$O104)/$L104,0),IFERROR(($F104-$O104)*INDEX('S-Curve'!$C$3:$AM$39,MATCH('Development Costs'!$L104,'S-Curve'!$C$3:$C$39,0),MATCH(DATEDIF('Development Costs'!$K104,'Development Costs'!BC$11,"m")+1,'S-Curve'!$C$3:$AM$3,0)),0))</f>
        <v>0</v>
      </c>
      <c r="BD104" s="99">
        <f>IF($N104="Equal",IF(AND(BD$11&gt;$K104,EOMONTH($M104,0)&gt;=BD$11),($F104-$O104)/$L104,0),IFERROR(($F104-$O104)*INDEX('S-Curve'!$C$3:$AM$39,MATCH('Development Costs'!$L104,'S-Curve'!$C$3:$C$39,0),MATCH(DATEDIF('Development Costs'!$K104,'Development Costs'!BD$11,"m")+1,'S-Curve'!$C$3:$AM$3,0)),0))</f>
        <v>0</v>
      </c>
      <c r="BE104" s="99">
        <f>IF($N104="Equal",IF(AND(BE$11&gt;$K104,EOMONTH($M104,0)&gt;=BE$11),($F104-$O104)/$L104,0),IFERROR(($F104-$O104)*INDEX('S-Curve'!$C$3:$AM$39,MATCH('Development Costs'!$L104,'S-Curve'!$C$3:$C$39,0),MATCH(DATEDIF('Development Costs'!$K104,'Development Costs'!BE$11,"m")+1,'S-Curve'!$C$3:$AM$3,0)),0))</f>
        <v>0</v>
      </c>
      <c r="BF104" s="99">
        <f>IF($N104="Equal",IF(AND(BF$11&gt;$K104,EOMONTH($M104,0)&gt;=BF$11),($F104-$O104)/$L104,0),IFERROR(($F104-$O104)*INDEX('S-Curve'!$C$3:$AM$39,MATCH('Development Costs'!$L104,'S-Curve'!$C$3:$C$39,0),MATCH(DATEDIF('Development Costs'!$K104,'Development Costs'!BF$11,"m")+1,'S-Curve'!$C$3:$AM$3,0)),0))</f>
        <v>0</v>
      </c>
      <c r="BG104" s="99">
        <f>IF($N104="Equal",IF(AND(BG$11&gt;$K104,EOMONTH($M104,0)&gt;=BG$11),($F104-$O104)/$L104,0),IFERROR(($F104-$O104)*INDEX('S-Curve'!$C$3:$AM$39,MATCH('Development Costs'!$L104,'S-Curve'!$C$3:$C$39,0),MATCH(DATEDIF('Development Costs'!$K104,'Development Costs'!BG$11,"m")+1,'S-Curve'!$C$3:$AM$3,0)),0))</f>
        <v>0</v>
      </c>
      <c r="BH104" s="99">
        <f>IF($N104="Equal",IF(AND(BH$11&gt;$K104,EOMONTH($M104,0)&gt;=BH$11),($F104-$O104)/$L104,0),IFERROR(($F104-$O104)*INDEX('S-Curve'!$C$3:$AM$39,MATCH('Development Costs'!$L104,'S-Curve'!$C$3:$C$39,0),MATCH(DATEDIF('Development Costs'!$K104,'Development Costs'!BH$11,"m")+1,'S-Curve'!$C$3:$AM$3,0)),0))</f>
        <v>0</v>
      </c>
      <c r="BI104" s="99">
        <f>IF($N104="Equal",IF(AND(BI$11&gt;$K104,EOMONTH($M104,0)&gt;=BI$11),($F104-$O104)/$L104,0),IFERROR(($F104-$O104)*INDEX('S-Curve'!$C$3:$AM$39,MATCH('Development Costs'!$L104,'S-Curve'!$C$3:$C$39,0),MATCH(DATEDIF('Development Costs'!$K104,'Development Costs'!BI$11,"m")+1,'S-Curve'!$C$3:$AM$3,0)),0))</f>
        <v>0</v>
      </c>
      <c r="BJ104" s="99">
        <f>IF($N104="Equal",IF(AND(BJ$11&gt;$K104,EOMONTH($M104,0)&gt;=BJ$11),($F104-$O104)/$L104,0),IFERROR(($F104-$O104)*INDEX('S-Curve'!$C$3:$AM$39,MATCH('Development Costs'!$L104,'S-Curve'!$C$3:$C$39,0),MATCH(DATEDIF('Development Costs'!$K104,'Development Costs'!BJ$11,"m")+1,'S-Curve'!$C$3:$AM$3,0)),0))</f>
        <v>0</v>
      </c>
      <c r="BK104" s="99">
        <f>IF($N104="Equal",IF(AND(BK$11&gt;$K104,EOMONTH($M104,0)&gt;=BK$11),($F104-$O104)/$L104,0),IFERROR(($F104-$O104)*INDEX('S-Curve'!$C$3:$AM$39,MATCH('Development Costs'!$L104,'S-Curve'!$C$3:$C$39,0),MATCH(DATEDIF('Development Costs'!$K104,'Development Costs'!BK$11,"m")+1,'S-Curve'!$C$3:$AM$3,0)),0))</f>
        <v>0</v>
      </c>
      <c r="BL104" s="99">
        <f>IF($N104="Equal",IF(AND(BL$11&gt;$K104,EOMONTH($M104,0)&gt;=BL$11),($F104-$O104)/$L104,0),IFERROR(($F104-$O104)*INDEX('S-Curve'!$C$3:$AM$39,MATCH('Development Costs'!$L104,'S-Curve'!$C$3:$C$39,0),MATCH(DATEDIF('Development Costs'!$K104,'Development Costs'!BL$11,"m")+1,'S-Curve'!$C$3:$AM$3,0)),0))</f>
        <v>0</v>
      </c>
      <c r="BM104" s="99">
        <f>IF($N104="Equal",IF(AND(BM$11&gt;$K104,EOMONTH($M104,0)&gt;=BM$11),($F104-$O104)/$L104,0),IFERROR(($F104-$O104)*INDEX('S-Curve'!$C$3:$AM$39,MATCH('Development Costs'!$L104,'S-Curve'!$C$3:$C$39,0),MATCH(DATEDIF('Development Costs'!$K104,'Development Costs'!BM$11,"m")+1,'S-Curve'!$C$3:$AM$3,0)),0))</f>
        <v>0</v>
      </c>
      <c r="BN104" s="99">
        <f>IF($N104="Equal",IF(AND(BN$11&gt;$K104,EOMONTH($M104,0)&gt;=BN$11),($F104-$O104)/$L104,0),IFERROR(($F104-$O104)*INDEX('S-Curve'!$C$3:$AM$39,MATCH('Development Costs'!$L104,'S-Curve'!$C$3:$C$39,0),MATCH(DATEDIF('Development Costs'!$K104,'Development Costs'!BN$11,"m")+1,'S-Curve'!$C$3:$AM$3,0)),0))</f>
        <v>0</v>
      </c>
      <c r="BO104" s="99">
        <f>IF($N104="Equal",IF(AND(BO$11&gt;$K104,EOMONTH($M104,0)&gt;=BO$11),($F104-$O104)/$L104,0),IFERROR(($F104-$O104)*INDEX('S-Curve'!$C$3:$AM$39,MATCH('Development Costs'!$L104,'S-Curve'!$C$3:$C$39,0),MATCH(DATEDIF('Development Costs'!$K104,'Development Costs'!BO$11,"m")+1,'S-Curve'!$C$3:$AM$3,0)),0))</f>
        <v>0</v>
      </c>
      <c r="BP104" s="99">
        <f>IF($N104="Equal",IF(AND(BP$11&gt;$K104,EOMONTH($M104,0)&gt;=BP$11),($F104-$O104)/$L104,0),IFERROR(($F104-$O104)*INDEX('S-Curve'!$C$3:$AM$39,MATCH('Development Costs'!$L104,'S-Curve'!$C$3:$C$39,0),MATCH(DATEDIF('Development Costs'!$K104,'Development Costs'!BP$11,"m")+1,'S-Curve'!$C$3:$AM$3,0)),0))</f>
        <v>0</v>
      </c>
      <c r="BQ104" s="99">
        <f>IF($N104="Equal",IF(AND(BQ$11&gt;$K104,EOMONTH($M104,0)&gt;=BQ$11),($F104-$O104)/$L104,0),IFERROR(($F104-$O104)*INDEX('S-Curve'!$C$3:$AM$39,MATCH('Development Costs'!$L104,'S-Curve'!$C$3:$C$39,0),MATCH(DATEDIF('Development Costs'!$K104,'Development Costs'!BQ$11,"m")+1,'S-Curve'!$C$3:$AM$3,0)),0))</f>
        <v>0</v>
      </c>
      <c r="BR104" s="99">
        <f>IF($N104="Equal",IF(AND(BR$11&gt;$K104,EOMONTH($M104,0)&gt;=BR$11),($F104-$O104)/$L104,0),IFERROR(($F104-$O104)*INDEX('S-Curve'!$C$3:$AM$39,MATCH('Development Costs'!$L104,'S-Curve'!$C$3:$C$39,0),MATCH(DATEDIF('Development Costs'!$K104,'Development Costs'!BR$11,"m")+1,'S-Curve'!$C$3:$AM$3,0)),0))</f>
        <v>0</v>
      </c>
      <c r="BS104" s="99">
        <f>IF($N104="Equal",IF(AND(BS$11&gt;$K104,EOMONTH($M104,0)&gt;=BS$11),($F104-$O104)/$L104,0),IFERROR(($F104-$O104)*INDEX('S-Curve'!$C$3:$AM$39,MATCH('Development Costs'!$L104,'S-Curve'!$C$3:$C$39,0),MATCH(DATEDIF('Development Costs'!$K104,'Development Costs'!BS$11,"m")+1,'S-Curve'!$C$3:$AM$3,0)),0))</f>
        <v>0</v>
      </c>
      <c r="BT104" s="99">
        <f>IF($N104="Equal",IF(AND(BT$11&gt;$K104,EOMONTH($M104,0)&gt;=BT$11),($F104-$O104)/$L104,0),IFERROR(($F104-$O104)*INDEX('S-Curve'!$C$3:$AM$39,MATCH('Development Costs'!$L104,'S-Curve'!$C$3:$C$39,0),MATCH(DATEDIF('Development Costs'!$K104,'Development Costs'!BT$11,"m")+1,'S-Curve'!$C$3:$AM$3,0)),0))</f>
        <v>0</v>
      </c>
      <c r="BU104" s="99">
        <f>IF($N104="Equal",IF(AND(BU$11&gt;$K104,EOMONTH($M104,0)&gt;=BU$11),($F104-$O104)/$L104,0),IFERROR(($F104-$O104)*INDEX('S-Curve'!$C$3:$AM$39,MATCH('Development Costs'!$L104,'S-Curve'!$C$3:$C$39,0),MATCH(DATEDIF('Development Costs'!$K104,'Development Costs'!BU$11,"m")+1,'S-Curve'!$C$3:$AM$3,0)),0))</f>
        <v>0</v>
      </c>
      <c r="BV104" s="99">
        <f>IF($N104="Equal",IF(AND(BV$11&gt;$K104,EOMONTH($M104,0)&gt;=BV$11),($F104-$O104)/$L104,0),IFERROR(($F104-$O104)*INDEX('S-Curve'!$C$3:$AM$39,MATCH('Development Costs'!$L104,'S-Curve'!$C$3:$C$39,0),MATCH(DATEDIF('Development Costs'!$K104,'Development Costs'!BV$11,"m")+1,'S-Curve'!$C$3:$AM$3,0)),0))</f>
        <v>0</v>
      </c>
      <c r="BW104" s="99">
        <f>IF($N104="Equal",IF(AND(BW$11&gt;$K104,EOMONTH($M104,0)&gt;=BW$11),($F104-$O104)/$L104,0),IFERROR(($F104-$O104)*INDEX('S-Curve'!$C$3:$AM$39,MATCH('Development Costs'!$L104,'S-Curve'!$C$3:$C$39,0),MATCH(DATEDIF('Development Costs'!$K104,'Development Costs'!BW$11,"m")+1,'S-Curve'!$C$3:$AM$3,0)),0))</f>
        <v>0</v>
      </c>
      <c r="BX104" s="99">
        <f>IF($N104="Equal",IF(AND(BX$11&gt;$K104,EOMONTH($M104,0)&gt;=BX$11),($F104-$O104)/$L104,0),IFERROR(($F104-$O104)*INDEX('S-Curve'!$C$3:$AM$39,MATCH('Development Costs'!$L104,'S-Curve'!$C$3:$C$39,0),MATCH(DATEDIF('Development Costs'!$K104,'Development Costs'!BX$11,"m")+1,'S-Curve'!$C$3:$AM$3,0)),0))</f>
        <v>0</v>
      </c>
      <c r="BY104" s="99">
        <f>IF($N104="Equal",IF(AND(BY$11&gt;$K104,EOMONTH($M104,0)&gt;=BY$11),($F104-$O104)/$L104,0),IFERROR(($F104-$O104)*INDEX('S-Curve'!$C$3:$AM$39,MATCH('Development Costs'!$L104,'S-Curve'!$C$3:$C$39,0),MATCH(DATEDIF('Development Costs'!$K104,'Development Costs'!BY$11,"m")+1,'S-Curve'!$C$3:$AM$3,0)),0))</f>
        <v>0</v>
      </c>
      <c r="BZ104" s="99">
        <f>IF($N104="Equal",IF(AND(BZ$11&gt;$K104,EOMONTH($M104,0)&gt;=BZ$11),($F104-$O104)/$L104,0),IFERROR(($F104-$O104)*INDEX('S-Curve'!$C$3:$AM$39,MATCH('Development Costs'!$L104,'S-Curve'!$C$3:$C$39,0),MATCH(DATEDIF('Development Costs'!$K104,'Development Costs'!BZ$11,"m")+1,'S-Curve'!$C$3:$AM$3,0)),0))</f>
        <v>0</v>
      </c>
      <c r="CA104" s="99">
        <f>IF($N104="Equal",IF(AND(CA$11&gt;$K104,EOMONTH($M104,0)&gt;=CA$11),($F104-$O104)/$L104,0),IFERROR(($F104-$O104)*INDEX('S-Curve'!$C$3:$AM$39,MATCH('Development Costs'!$L104,'S-Curve'!$C$3:$C$39,0),MATCH(DATEDIF('Development Costs'!$K104,'Development Costs'!CA$11,"m")+1,'S-Curve'!$C$3:$AM$3,0)),0))</f>
        <v>0</v>
      </c>
      <c r="CB104" s="99">
        <f>IF($N104="Equal",IF(AND(CB$11&gt;$K104,EOMONTH($M104,0)&gt;=CB$11),($F104-$O104)/$L104,0),IFERROR(($F104-$O104)*INDEX('S-Curve'!$C$3:$AM$39,MATCH('Development Costs'!$L104,'S-Curve'!$C$3:$C$39,0),MATCH(DATEDIF('Development Costs'!$K104,'Development Costs'!CB$11,"m")+1,'S-Curve'!$C$3:$AM$3,0)),0))</f>
        <v>0</v>
      </c>
      <c r="CC104" s="99">
        <f>IF($N104="Equal",IF(AND(CC$11&gt;$K104,EOMONTH($M104,0)&gt;=CC$11),($F104-$O104)/$L104,0),IFERROR(($F104-$O104)*INDEX('S-Curve'!$C$3:$AM$39,MATCH('Development Costs'!$L104,'S-Curve'!$C$3:$C$39,0),MATCH(DATEDIF('Development Costs'!$K104,'Development Costs'!CC$11,"m")+1,'S-Curve'!$C$3:$AM$3,0)),0))</f>
        <v>0</v>
      </c>
      <c r="CD104" s="99">
        <f>IF($N104="Equal",IF(AND(CD$11&gt;$K104,EOMONTH($M104,0)&gt;=CD$11),($F104-$O104)/$L104,0),IFERROR(($F104-$O104)*INDEX('S-Curve'!$C$3:$AM$39,MATCH('Development Costs'!$L104,'S-Curve'!$C$3:$C$39,0),MATCH(DATEDIF('Development Costs'!$K104,'Development Costs'!CD$11,"m")+1,'S-Curve'!$C$3:$AM$3,0)),0))</f>
        <v>0</v>
      </c>
      <c r="CE104" s="99">
        <f>IF($N104="Equal",IF(AND(CE$11&gt;$K104,EOMONTH($M104,0)&gt;=CE$11),($F104-$O104)/$L104,0),IFERROR(($F104-$O104)*INDEX('S-Curve'!$C$3:$AM$39,MATCH('Development Costs'!$L104,'S-Curve'!$C$3:$C$39,0),MATCH(DATEDIF('Development Costs'!$K104,'Development Costs'!CE$11,"m")+1,'S-Curve'!$C$3:$AM$3,0)),0))</f>
        <v>0</v>
      </c>
      <c r="CF104" s="99">
        <f>IF($N104="Equal",IF(AND(CF$11&gt;$K104,EOMONTH($M104,0)&gt;=CF$11),($F104-$O104)/$L104,0),IFERROR(($F104-$O104)*INDEX('S-Curve'!$C$3:$AM$39,MATCH('Development Costs'!$L104,'S-Curve'!$C$3:$C$39,0),MATCH(DATEDIF('Development Costs'!$K104,'Development Costs'!CF$11,"m")+1,'S-Curve'!$C$3:$AM$3,0)),0))</f>
        <v>0</v>
      </c>
      <c r="CG104" s="99">
        <f>IF($N104="Equal",IF(AND(CG$11&gt;$K104,EOMONTH($M104,0)&gt;=CG$11),($F104-$O104)/$L104,0),IFERROR(($F104-$O104)*INDEX('S-Curve'!$C$3:$AM$39,MATCH('Development Costs'!$L104,'S-Curve'!$C$3:$C$39,0),MATCH(DATEDIF('Development Costs'!$K104,'Development Costs'!CG$11,"m")+1,'S-Curve'!$C$3:$AM$3,0)),0))</f>
        <v>0</v>
      </c>
      <c r="CH104" s="99">
        <f>IF($N104="Equal",IF(AND(CH$11&gt;$K104,EOMONTH($M104,0)&gt;=CH$11),($F104-$O104)/$L104,0),IFERROR(($F104-$O104)*INDEX('S-Curve'!$C$3:$AM$39,MATCH('Development Costs'!$L104,'S-Curve'!$C$3:$C$39,0),MATCH(DATEDIF('Development Costs'!$K104,'Development Costs'!CH$11,"m")+1,'S-Curve'!$C$3:$AM$3,0)),0))</f>
        <v>0</v>
      </c>
      <c r="CI104" s="99">
        <f>IF($N104="Equal",IF(AND(CI$11&gt;$K104,EOMONTH($M104,0)&gt;=CI$11),($F104-$O104)/$L104,0),IFERROR(($F104-$O104)*INDEX('S-Curve'!$C$3:$AM$39,MATCH('Development Costs'!$L104,'S-Curve'!$C$3:$C$39,0),MATCH(DATEDIF('Development Costs'!$K104,'Development Costs'!CI$11,"m")+1,'S-Curve'!$C$3:$AM$3,0)),0))</f>
        <v>0</v>
      </c>
      <c r="CJ104" s="99">
        <f>IF($N104="Equal",IF(AND(CJ$11&gt;$K104,EOMONTH($M104,0)&gt;=CJ$11),($F104-$O104)/$L104,0),IFERROR(($F104-$O104)*INDEX('S-Curve'!$C$3:$AM$39,MATCH('Development Costs'!$L104,'S-Curve'!$C$3:$C$39,0),MATCH(DATEDIF('Development Costs'!$K104,'Development Costs'!CJ$11,"m")+1,'S-Curve'!$C$3:$AM$3,0)),0))</f>
        <v>0</v>
      </c>
      <c r="CK104" s="99">
        <f>IF($N104="Equal",IF(AND(CK$11&gt;$K104,EOMONTH($M104,0)&gt;=CK$11),($F104-$O104)/$L104,0),IFERROR(($F104-$O104)*INDEX('S-Curve'!$C$3:$AM$39,MATCH('Development Costs'!$L104,'S-Curve'!$C$3:$C$39,0),MATCH(DATEDIF('Development Costs'!$K104,'Development Costs'!CK$11,"m")+1,'S-Curve'!$C$3:$AM$3,0)),0))</f>
        <v>0</v>
      </c>
      <c r="CL104" s="99">
        <f>IF($N104="Equal",IF(AND(CL$11&gt;$K104,EOMONTH($M104,0)&gt;=CL$11),($F104-$O104)/$L104,0),IFERROR(($F104-$O104)*INDEX('S-Curve'!$C$3:$AM$39,MATCH('Development Costs'!$L104,'S-Curve'!$C$3:$C$39,0),MATCH(DATEDIF('Development Costs'!$K104,'Development Costs'!CL$11,"m")+1,'S-Curve'!$C$3:$AM$3,0)),0))</f>
        <v>0</v>
      </c>
      <c r="CM104" s="99">
        <f>IF($N104="Equal",IF(AND(CM$11&gt;$K104,EOMONTH($M104,0)&gt;=CM$11),($F104-$O104)/$L104,0),IFERROR(($F104-$O104)*INDEX('S-Curve'!$C$3:$AM$39,MATCH('Development Costs'!$L104,'S-Curve'!$C$3:$C$39,0),MATCH(DATEDIF('Development Costs'!$K104,'Development Costs'!CM$11,"m")+1,'S-Curve'!$C$3:$AM$3,0)),0))</f>
        <v>0</v>
      </c>
      <c r="CN104" s="99">
        <f>IF($N104="Equal",IF(AND(CN$11&gt;$K104,EOMONTH($M104,0)&gt;=CN$11),($F104-$O104)/$L104,0),IFERROR(($F104-$O104)*INDEX('S-Curve'!$C$3:$AM$39,MATCH('Development Costs'!$L104,'S-Curve'!$C$3:$C$39,0),MATCH(DATEDIF('Development Costs'!$K104,'Development Costs'!CN$11,"m")+1,'S-Curve'!$C$3:$AM$3,0)),0))</f>
        <v>0</v>
      </c>
      <c r="CO104" s="99">
        <f>IF($N104="Equal",IF(AND(CO$11&gt;$K104,EOMONTH($M104,0)&gt;=CO$11),($F104-$O104)/$L104,0),IFERROR(($F104-$O104)*INDEX('S-Curve'!$C$3:$AM$39,MATCH('Development Costs'!$L104,'S-Curve'!$C$3:$C$39,0),MATCH(DATEDIF('Development Costs'!$K104,'Development Costs'!CO$11,"m")+1,'S-Curve'!$C$3:$AM$3,0)),0))</f>
        <v>0</v>
      </c>
      <c r="CP104" s="99">
        <f>IF($N104="Equal",IF(AND(CP$11&gt;$K104,EOMONTH($M104,0)&gt;=CP$11),($F104-$O104)/$L104,0),IFERROR(($F104-$O104)*INDEX('S-Curve'!$C$3:$AM$39,MATCH('Development Costs'!$L104,'S-Curve'!$C$3:$C$39,0),MATCH(DATEDIF('Development Costs'!$K104,'Development Costs'!CP$11,"m")+1,'S-Curve'!$C$3:$AM$3,0)),0))</f>
        <v>0</v>
      </c>
      <c r="CQ104" s="99">
        <f>IF($N104="Equal",IF(AND(CQ$11&gt;$K104,EOMONTH($M104,0)&gt;=CQ$11),($F104-$O104)/$L104,0),IFERROR(($F104-$O104)*INDEX('S-Curve'!$C$3:$AM$39,MATCH('Development Costs'!$L104,'S-Curve'!$C$3:$C$39,0),MATCH(DATEDIF('Development Costs'!$K104,'Development Costs'!CQ$11,"m")+1,'S-Curve'!$C$3:$AM$3,0)),0))</f>
        <v>0</v>
      </c>
      <c r="CR104" s="99">
        <f>IF($N104="Equal",IF(AND(CR$11&gt;$K104,EOMONTH($M104,0)&gt;=CR$11),($F104-$O104)/$L104,0),IFERROR(($F104-$O104)*INDEX('S-Curve'!$C$3:$AM$39,MATCH('Development Costs'!$L104,'S-Curve'!$C$3:$C$39,0),MATCH(DATEDIF('Development Costs'!$K104,'Development Costs'!CR$11,"m")+1,'S-Curve'!$C$3:$AM$3,0)),0))</f>
        <v>0</v>
      </c>
      <c r="CS104" s="99">
        <f>IF($N104="Equal",IF(AND(CS$11&gt;$K104,EOMONTH($M104,0)&gt;=CS$11),($F104-$O104)/$L104,0),IFERROR(($F104-$O104)*INDEX('S-Curve'!$C$3:$AM$39,MATCH('Development Costs'!$L104,'S-Curve'!$C$3:$C$39,0),MATCH(DATEDIF('Development Costs'!$K104,'Development Costs'!CS$11,"m")+1,'S-Curve'!$C$3:$AM$3,0)),0))</f>
        <v>0</v>
      </c>
      <c r="CT104" s="99">
        <f>IF($N104="Equal",IF(AND(CT$11&gt;$K104,EOMONTH($M104,0)&gt;=CT$11),($F104-$O104)/$L104,0),IFERROR(($F104-$O104)*INDEX('S-Curve'!$C$3:$AM$39,MATCH('Development Costs'!$L104,'S-Curve'!$C$3:$C$39,0),MATCH(DATEDIF('Development Costs'!$K104,'Development Costs'!CT$11,"m")+1,'S-Curve'!$C$3:$AM$3,0)),0))</f>
        <v>0</v>
      </c>
      <c r="CU104" s="99">
        <f>IF($N104="Equal",IF(AND(CU$11&gt;$K104,EOMONTH($M104,0)&gt;=CU$11),($F104-$O104)/$L104,0),IFERROR(($F104-$O104)*INDEX('S-Curve'!$C$3:$AM$39,MATCH('Development Costs'!$L104,'S-Curve'!$C$3:$C$39,0),MATCH(DATEDIF('Development Costs'!$K104,'Development Costs'!CU$11,"m")+1,'S-Curve'!$C$3:$AM$3,0)),0))</f>
        <v>0</v>
      </c>
      <c r="CV104" s="99">
        <f>IF($N104="Equal",IF(AND(CV$11&gt;$K104,EOMONTH($M104,0)&gt;=CV$11),($F104-$O104)/$L104,0),IFERROR(($F104-$O104)*INDEX('S-Curve'!$C$3:$AM$39,MATCH('Development Costs'!$L104,'S-Curve'!$C$3:$C$39,0),MATCH(DATEDIF('Development Costs'!$K104,'Development Costs'!CV$11,"m")+1,'S-Curve'!$C$3:$AM$3,0)),0))</f>
        <v>0</v>
      </c>
      <c r="CW104" s="99">
        <f>IF($N104="Equal",IF(AND(CW$11&gt;$K104,EOMONTH($M104,0)&gt;=CW$11),($F104-$O104)/$L104,0),IFERROR(($F104-$O104)*INDEX('S-Curve'!$C$3:$AM$39,MATCH('Development Costs'!$L104,'S-Curve'!$C$3:$C$39,0),MATCH(DATEDIF('Development Costs'!$K104,'Development Costs'!CW$11,"m")+1,'S-Curve'!$C$3:$AM$3,0)),0))</f>
        <v>0</v>
      </c>
      <c r="CX104" s="99">
        <f>IF($N104="Equal",IF(AND(CX$11&gt;$K104,EOMONTH($M104,0)&gt;=CX$11),($F104-$O104)/$L104,0),IFERROR(($F104-$O104)*INDEX('S-Curve'!$C$3:$AM$39,MATCH('Development Costs'!$L104,'S-Curve'!$C$3:$C$39,0),MATCH(DATEDIF('Development Costs'!$K104,'Development Costs'!CX$11,"m")+1,'S-Curve'!$C$3:$AM$3,0)),0))</f>
        <v>0</v>
      </c>
      <c r="CY104" s="99">
        <f>IF($N104="Equal",IF(AND(CY$11&gt;$K104,EOMONTH($M104,0)&gt;=CY$11),($F104-$O104)/$L104,0),IFERROR(($F104-$O104)*INDEX('S-Curve'!$C$3:$AM$39,MATCH('Development Costs'!$L104,'S-Curve'!$C$3:$C$39,0),MATCH(DATEDIF('Development Costs'!$K104,'Development Costs'!CY$11,"m")+1,'S-Curve'!$C$3:$AM$3,0)),0))</f>
        <v>0</v>
      </c>
      <c r="CZ104" s="99">
        <f>IF($N104="Equal",IF(AND(CZ$11&gt;$K104,EOMONTH($M104,0)&gt;=CZ$11),($F104-$O104)/$L104,0),IFERROR(($F104-$O104)*INDEX('S-Curve'!$C$3:$AM$39,MATCH('Development Costs'!$L104,'S-Curve'!$C$3:$C$39,0),MATCH(DATEDIF('Development Costs'!$K104,'Development Costs'!CZ$11,"m")+1,'S-Curve'!$C$3:$AM$3,0)),0))</f>
        <v>0</v>
      </c>
      <c r="DA104" s="99">
        <f>IF($N104="Equal",IF(AND(DA$11&gt;$K104,EOMONTH($M104,0)&gt;=DA$11),($F104-$O104)/$L104,0),IFERROR(($F104-$O104)*INDEX('S-Curve'!$C$3:$AM$39,MATCH('Development Costs'!$L104,'S-Curve'!$C$3:$C$39,0),MATCH(DATEDIF('Development Costs'!$K104,'Development Costs'!DA$11,"m")+1,'S-Curve'!$C$3:$AM$3,0)),0))</f>
        <v>0</v>
      </c>
      <c r="DB104" s="99">
        <f>IF($N104="Equal",IF(AND(DB$11&gt;$K104,EOMONTH($M104,0)&gt;=DB$11),($F104-$O104)/$L104,0),IFERROR(($F104-$O104)*INDEX('S-Curve'!$C$3:$AM$39,MATCH('Development Costs'!$L104,'S-Curve'!$C$3:$C$39,0),MATCH(DATEDIF('Development Costs'!$K104,'Development Costs'!DB$11,"m")+1,'S-Curve'!$C$3:$AM$3,0)),0))</f>
        <v>0</v>
      </c>
      <c r="DC104" s="99">
        <f>IF($N104="Equal",IF(AND(DC$11&gt;$K104,EOMONTH($M104,0)&gt;=DC$11),($F104-$O104)/$L104,0),IFERROR(($F104-$O104)*INDEX('S-Curve'!$C$3:$AM$39,MATCH('Development Costs'!$L104,'S-Curve'!$C$3:$C$39,0),MATCH(DATEDIF('Development Costs'!$K104,'Development Costs'!DC$11,"m")+1,'S-Curve'!$C$3:$AM$3,0)),0))</f>
        <v>0</v>
      </c>
      <c r="DD104" s="99">
        <f>IF($N104="Equal",IF(AND(DD$11&gt;$K104,EOMONTH($M104,0)&gt;=DD$11),($F104-$O104)/$L104,0),IFERROR(($F104-$O104)*INDEX('S-Curve'!$C$3:$AM$39,MATCH('Development Costs'!$L104,'S-Curve'!$C$3:$C$39,0),MATCH(DATEDIF('Development Costs'!$K104,'Development Costs'!DD$11,"m")+1,'S-Curve'!$C$3:$AM$3,0)),0))</f>
        <v>0</v>
      </c>
      <c r="DE104" s="99">
        <f>IF($N104="Equal",IF(AND(DE$11&gt;$K104,EOMONTH($M104,0)&gt;=DE$11),($F104-$O104)/$L104,0),IFERROR(($F104-$O104)*INDEX('S-Curve'!$C$3:$AM$39,MATCH('Development Costs'!$L104,'S-Curve'!$C$3:$C$39,0),MATCH(DATEDIF('Development Costs'!$K104,'Development Costs'!DE$11,"m")+1,'S-Curve'!$C$3:$AM$3,0)),0))</f>
        <v>0</v>
      </c>
      <c r="DF104" s="99">
        <f>IF($N104="Equal",IF(AND(DF$11&gt;$K104,EOMONTH($M104,0)&gt;=DF$11),($F104-$O104)/$L104,0),IFERROR(($F104-$O104)*INDEX('S-Curve'!$C$3:$AM$39,MATCH('Development Costs'!$L104,'S-Curve'!$C$3:$C$39,0),MATCH(DATEDIF('Development Costs'!$K104,'Development Costs'!DF$11,"m")+1,'S-Curve'!$C$3:$AM$3,0)),0))</f>
        <v>0</v>
      </c>
      <c r="DG104" s="99">
        <f>IF($N104="Equal",IF(AND(DG$11&gt;$K104,EOMONTH($M104,0)&gt;=DG$11),($F104-$O104)/$L104,0),IFERROR(($F104-$O104)*INDEX('S-Curve'!$C$3:$AM$39,MATCH('Development Costs'!$L104,'S-Curve'!$C$3:$C$39,0),MATCH(DATEDIF('Development Costs'!$K104,'Development Costs'!DG$11,"m")+1,'S-Curve'!$C$3:$AM$3,0)),0))</f>
        <v>0</v>
      </c>
      <c r="DH104" s="99">
        <f>IF($N104="Equal",IF(AND(DH$11&gt;$K104,EOMONTH($M104,0)&gt;=DH$11),($F104-$O104)/$L104,0),IFERROR(($F104-$O104)*INDEX('S-Curve'!$C$3:$AM$39,MATCH('Development Costs'!$L104,'S-Curve'!$C$3:$C$39,0),MATCH(DATEDIF('Development Costs'!$K104,'Development Costs'!DH$11,"m")+1,'S-Curve'!$C$3:$AM$3,0)),0))</f>
        <v>0</v>
      </c>
      <c r="DI104" s="99">
        <f>IF($N104="Equal",IF(AND(DI$11&gt;$K104,EOMONTH($M104,0)&gt;=DI$11),($F104-$O104)/$L104,0),IFERROR(($F104-$O104)*INDEX('S-Curve'!$C$3:$AM$39,MATCH('Development Costs'!$L104,'S-Curve'!$C$3:$C$39,0),MATCH(DATEDIF('Development Costs'!$K104,'Development Costs'!DI$11,"m")+1,'S-Curve'!$C$3:$AM$3,0)),0))</f>
        <v>0</v>
      </c>
      <c r="DJ104" s="99">
        <f>IF($N104="Equal",IF(AND(DJ$11&gt;$K104,EOMONTH($M104,0)&gt;=DJ$11),($F104-$O104)/$L104,0),IFERROR(($F104-$O104)*INDEX('S-Curve'!$C$3:$AM$39,MATCH('Development Costs'!$L104,'S-Curve'!$C$3:$C$39,0),MATCH(DATEDIF('Development Costs'!$K104,'Development Costs'!DJ$11,"m")+1,'S-Curve'!$C$3:$AM$3,0)),0))</f>
        <v>0</v>
      </c>
      <c r="DK104" s="99">
        <f>IF($N104="Equal",IF(AND(DK$11&gt;$K104,EOMONTH($M104,0)&gt;=DK$11),($F104-$O104)/$L104,0),IFERROR(($F104-$O104)*INDEX('S-Curve'!$C$3:$AM$39,MATCH('Development Costs'!$L104,'S-Curve'!$C$3:$C$39,0),MATCH(DATEDIF('Development Costs'!$K104,'Development Costs'!DK$11,"m")+1,'S-Curve'!$C$3:$AM$3,0)),0))</f>
        <v>0</v>
      </c>
      <c r="DL104" s="99">
        <f>IF($N104="Equal",IF(AND(DL$11&gt;$K104,EOMONTH($M104,0)&gt;=DL$11),($F104-$O104)/$L104,0),IFERROR(($F104-$O104)*INDEX('S-Curve'!$C$3:$AM$39,MATCH('Development Costs'!$L104,'S-Curve'!$C$3:$C$39,0),MATCH(DATEDIF('Development Costs'!$K104,'Development Costs'!DL$11,"m")+1,'S-Curve'!$C$3:$AM$3,0)),0))</f>
        <v>0</v>
      </c>
      <c r="DM104" s="99">
        <f>IF($N104="Equal",IF(AND(DM$11&gt;$K104,EOMONTH($M104,0)&gt;=DM$11),($F104-$O104)/$L104,0),IFERROR(($F104-$O104)*INDEX('S-Curve'!$C$3:$AM$39,MATCH('Development Costs'!$L104,'S-Curve'!$C$3:$C$39,0),MATCH(DATEDIF('Development Costs'!$K104,'Development Costs'!DM$11,"m")+1,'S-Curve'!$C$3:$AM$3,0)),0))</f>
        <v>0</v>
      </c>
      <c r="DN104" s="99">
        <f>IF($N104="Equal",IF(AND(DN$11&gt;$K104,EOMONTH($M104,0)&gt;=DN$11),($F104-$O104)/$L104,0),IFERROR(($F104-$O104)*INDEX('S-Curve'!$C$3:$AM$39,MATCH('Development Costs'!$L104,'S-Curve'!$C$3:$C$39,0),MATCH(DATEDIF('Development Costs'!$K104,'Development Costs'!DN$11,"m")+1,'S-Curve'!$C$3:$AM$3,0)),0))</f>
        <v>0</v>
      </c>
      <c r="DO104" s="99">
        <f>IF($N104="Equal",IF(AND(DO$11&gt;$K104,EOMONTH($M104,0)&gt;=DO$11),($F104-$O104)/$L104,0),IFERROR(($F104-$O104)*INDEX('S-Curve'!$C$3:$AM$39,MATCH('Development Costs'!$L104,'S-Curve'!$C$3:$C$39,0),MATCH(DATEDIF('Development Costs'!$K104,'Development Costs'!DO$11,"m")+1,'S-Curve'!$C$3:$AM$3,0)),0))</f>
        <v>0</v>
      </c>
      <c r="DP104" s="99">
        <f>IF($N104="Equal",IF(AND(DP$11&gt;$K104,EOMONTH($M104,0)&gt;=DP$11),($F104-$O104)/$L104,0),IFERROR(($F104-$O104)*INDEX('S-Curve'!$C$3:$AM$39,MATCH('Development Costs'!$L104,'S-Curve'!$C$3:$C$39,0),MATCH(DATEDIF('Development Costs'!$K104,'Development Costs'!DP$11,"m")+1,'S-Curve'!$C$3:$AM$3,0)),0))</f>
        <v>0</v>
      </c>
      <c r="DQ104" s="99">
        <f>IF($N104="Equal",IF(AND(DQ$11&gt;$K104,EOMONTH($M104,0)&gt;=DQ$11),($F104-$O104)/$L104,0),IFERROR(($F104-$O104)*INDEX('S-Curve'!$C$3:$AM$39,MATCH('Development Costs'!$L104,'S-Curve'!$C$3:$C$39,0),MATCH(DATEDIF('Development Costs'!$K104,'Development Costs'!DQ$11,"m")+1,'S-Curve'!$C$3:$AM$3,0)),0))</f>
        <v>0</v>
      </c>
      <c r="DR104" s="99">
        <f>IF($N104="Equal",IF(AND(DR$11&gt;$K104,EOMONTH($M104,0)&gt;=DR$11),($F104-$O104)/$L104,0),IFERROR(($F104-$O104)*INDEX('S-Curve'!$C$3:$AM$39,MATCH('Development Costs'!$L104,'S-Curve'!$C$3:$C$39,0),MATCH(DATEDIF('Development Costs'!$K104,'Development Costs'!DR$11,"m")+1,'S-Curve'!$C$3:$AM$3,0)),0))</f>
        <v>0</v>
      </c>
      <c r="DS104" s="99">
        <f>IF($N104="Equal",IF(AND(DS$11&gt;$K104,EOMONTH($M104,0)&gt;=DS$11),($F104-$O104)/$L104,0),IFERROR(($F104-$O104)*INDEX('S-Curve'!$C$3:$AM$39,MATCH('Development Costs'!$L104,'S-Curve'!$C$3:$C$39,0),MATCH(DATEDIF('Development Costs'!$K104,'Development Costs'!DS$11,"m")+1,'S-Curve'!$C$3:$AM$3,0)),0))</f>
        <v>0</v>
      </c>
      <c r="DT104" s="99">
        <f>IF($N104="Equal",IF(AND(DT$11&gt;$K104,EOMONTH($M104,0)&gt;=DT$11),($F104-$O104)/$L104,0),IFERROR(($F104-$O104)*INDEX('S-Curve'!$C$3:$AM$39,MATCH('Development Costs'!$L104,'S-Curve'!$C$3:$C$39,0),MATCH(DATEDIF('Development Costs'!$K104,'Development Costs'!DT$11,"m")+1,'S-Curve'!$C$3:$AM$3,0)),0))</f>
        <v>0</v>
      </c>
      <c r="DU104" s="99">
        <f>IF($N104="Equal",IF(AND(DU$11&gt;$K104,EOMONTH($M104,0)&gt;=DU$11),($F104-$O104)/$L104,0),IFERROR(($F104-$O104)*INDEX('S-Curve'!$C$3:$AM$39,MATCH('Development Costs'!$L104,'S-Curve'!$C$3:$C$39,0),MATCH(DATEDIF('Development Costs'!$K104,'Development Costs'!DU$11,"m")+1,'S-Curve'!$C$3:$AM$3,0)),0))</f>
        <v>0</v>
      </c>
      <c r="DV104" s="99">
        <f>IF($N104="Equal",IF(AND(DV$11&gt;$K104,EOMONTH($M104,0)&gt;=DV$11),($F104-$O104)/$L104,0),IFERROR(($F104-$O104)*INDEX('S-Curve'!$C$3:$AM$39,MATCH('Development Costs'!$L104,'S-Curve'!$C$3:$C$39,0),MATCH(DATEDIF('Development Costs'!$K104,'Development Costs'!DV$11,"m")+1,'S-Curve'!$C$3:$AM$3,0)),0))</f>
        <v>0</v>
      </c>
      <c r="DW104" s="99">
        <f>IF($N104="Equal",IF(AND(DW$11&gt;$K104,EOMONTH($M104,0)&gt;=DW$11),($F104-$O104)/$L104,0),IFERROR(($F104-$O104)*INDEX('S-Curve'!$C$3:$AM$39,MATCH('Development Costs'!$L104,'S-Curve'!$C$3:$C$39,0),MATCH(DATEDIF('Development Costs'!$K104,'Development Costs'!DW$11,"m")+1,'S-Curve'!$C$3:$AM$3,0)),0))</f>
        <v>0</v>
      </c>
      <c r="DX104" s="99">
        <f>IF($N104="Equal",IF(AND(DX$11&gt;$K104,EOMONTH($M104,0)&gt;=DX$11),($F104-$O104)/$L104,0),IFERROR(($F104-$O104)*INDEX('S-Curve'!$C$3:$AM$39,MATCH('Development Costs'!$L104,'S-Curve'!$C$3:$C$39,0),MATCH(DATEDIF('Development Costs'!$K104,'Development Costs'!DX$11,"m")+1,'S-Curve'!$C$3:$AM$3,0)),0))</f>
        <v>0</v>
      </c>
      <c r="DY104" s="99">
        <f>IF($N104="Equal",IF(AND(DY$11&gt;$K104,EOMONTH($M104,0)&gt;=DY$11),($F104-$O104)/$L104,0),IFERROR(($F104-$O104)*INDEX('S-Curve'!$C$3:$AM$39,MATCH('Development Costs'!$L104,'S-Curve'!$C$3:$C$39,0),MATCH(DATEDIF('Development Costs'!$K104,'Development Costs'!DY$11,"m")+1,'S-Curve'!$C$3:$AM$3,0)),0))</f>
        <v>0</v>
      </c>
      <c r="DZ104" s="99">
        <f>IF($N104="Equal",IF(AND(DZ$11&gt;$K104,EOMONTH($M104,0)&gt;=DZ$11),($F104-$O104)/$L104,0),IFERROR(($F104-$O104)*INDEX('S-Curve'!$C$3:$AM$39,MATCH('Development Costs'!$L104,'S-Curve'!$C$3:$C$39,0),MATCH(DATEDIF('Development Costs'!$K104,'Development Costs'!DZ$11,"m")+1,'S-Curve'!$C$3:$AM$3,0)),0))</f>
        <v>0</v>
      </c>
      <c r="EA104" s="99">
        <f>IF($N104="Equal",IF(AND(EA$11&gt;$K104,EOMONTH($M104,0)&gt;=EA$11),($F104-$O104)/$L104,0),IFERROR(($F104-$O104)*INDEX('S-Curve'!$C$3:$AM$39,MATCH('Development Costs'!$L104,'S-Curve'!$C$3:$C$39,0),MATCH(DATEDIF('Development Costs'!$K104,'Development Costs'!EA$11,"m")+1,'S-Curve'!$C$3:$AM$3,0)),0))</f>
        <v>0</v>
      </c>
      <c r="EB104" s="99">
        <f>IF($N104="Equal",IF(AND(EB$11&gt;$K104,EOMONTH($M104,0)&gt;=EB$11),($F104-$O104)/$L104,0),IFERROR(($F104-$O104)*INDEX('S-Curve'!$C$3:$AM$39,MATCH('Development Costs'!$L104,'S-Curve'!$C$3:$C$39,0),MATCH(DATEDIF('Development Costs'!$K104,'Development Costs'!EB$11,"m")+1,'S-Curve'!$C$3:$AM$3,0)),0))</f>
        <v>0</v>
      </c>
      <c r="EC104" s="99">
        <f>IF($N104="Equal",IF(AND(EC$11&gt;$K104,EOMONTH($M104,0)&gt;=EC$11),($F104-$O104)/$L104,0),IFERROR(($F104-$O104)*INDEX('S-Curve'!$C$3:$AM$39,MATCH('Development Costs'!$L104,'S-Curve'!$C$3:$C$39,0),MATCH(DATEDIF('Development Costs'!$K104,'Development Costs'!EC$11,"m")+1,'S-Curve'!$C$3:$AM$3,0)),0))</f>
        <v>0</v>
      </c>
      <c r="ED104" s="99">
        <f>IF($N104="Equal",IF(AND(ED$11&gt;$K104,EOMONTH($M104,0)&gt;=ED$11),($F104-$O104)/$L104,0),IFERROR(($F104-$O104)*INDEX('S-Curve'!$C$3:$AM$39,MATCH('Development Costs'!$L104,'S-Curve'!$C$3:$C$39,0),MATCH(DATEDIF('Development Costs'!$K104,'Development Costs'!ED$11,"m")+1,'S-Curve'!$C$3:$AM$3,0)),0))</f>
        <v>0</v>
      </c>
      <c r="EE104" s="99">
        <f>IF($N104="Equal",IF(AND(EE$11&gt;$K104,EOMONTH($M104,0)&gt;=EE$11),($F104-$O104)/$L104,0),IFERROR(($F104-$O104)*INDEX('S-Curve'!$C$3:$AM$39,MATCH('Development Costs'!$L104,'S-Curve'!$C$3:$C$39,0),MATCH(DATEDIF('Development Costs'!$K104,'Development Costs'!EE$11,"m")+1,'S-Curve'!$C$3:$AM$3,0)),0))</f>
        <v>0</v>
      </c>
      <c r="EF104" s="99">
        <f>IF($N104="Equal",IF(AND(EF$11&gt;$K104,EOMONTH($M104,0)&gt;=EF$11),($F104-$O104)/$L104,0),IFERROR(($F104-$O104)*INDEX('S-Curve'!$C$3:$AM$39,MATCH('Development Costs'!$L104,'S-Curve'!$C$3:$C$39,0),MATCH(DATEDIF('Development Costs'!$K104,'Development Costs'!EF$11,"m")+1,'S-Curve'!$C$3:$AM$3,0)),0))</f>
        <v>0</v>
      </c>
      <c r="EG104" s="99">
        <f>IF(EC104="Equal",IF(AND(EG$11&gt;$K104,EOMONTH($M104,0)&gt;=EG$11),($F104-$O104)/$L104,0),IFERROR(($F104-$O104)*INDEX('S-Curve'!$C$3:$AM$39,MATCH('Development Costs'!$L104,'S-Curve'!$C$3:$C$39,0),MATCH(DATEDIF('Development Costs'!$K104,'Development Costs'!EG$11,"m")+1,'S-Curve'!$C$3:$AM$3,0)),0))</f>
        <v>0</v>
      </c>
    </row>
    <row r="105" spans="2:137" s="17" customFormat="1">
      <c r="B105" s="10" t="s">
        <v>395</v>
      </c>
      <c r="C105" s="10"/>
      <c r="D105" s="10"/>
      <c r="E105" s="10"/>
      <c r="F105" s="141">
        <f ca="1">SUM(F93:F104)</f>
        <v>8353840.9035641588</v>
      </c>
      <c r="G105" s="136">
        <f ca="1">F105/$E$8</f>
        <v>35.253033757993308</v>
      </c>
      <c r="H105" s="141">
        <f ca="1">F105/Assumptions!$D$60</f>
        <v>45155.896776022477</v>
      </c>
      <c r="I105" s="153">
        <f t="shared" ca="1" si="49"/>
        <v>8.7549510147858653E-2</v>
      </c>
      <c r="J105" s="10"/>
      <c r="K105" s="152"/>
      <c r="L105" s="10"/>
      <c r="M105" s="152"/>
      <c r="N105" s="10"/>
      <c r="O105" s="10"/>
      <c r="P105" s="10" t="str">
        <f ca="1">IF(SUM(Q105:EG105)&lt;&gt;F105,"X","")</f>
        <v/>
      </c>
      <c r="Q105" s="141">
        <f ca="1">SUM(Q93:Q104)</f>
        <v>120000</v>
      </c>
      <c r="R105" s="141">
        <f ca="1">SUM(R93:R104)</f>
        <v>0</v>
      </c>
      <c r="S105" s="141">
        <f t="shared" ref="S105:AV105" ca="1" si="56">SUM(S93:S104)</f>
        <v>6779.7805542118904</v>
      </c>
      <c r="T105" s="141">
        <f t="shared" ca="1" si="56"/>
        <v>13886.741752193946</v>
      </c>
      <c r="U105" s="141">
        <f t="shared" ca="1" si="56"/>
        <v>20908.44276427299</v>
      </c>
      <c r="V105" s="141">
        <f t="shared" ca="1" si="56"/>
        <v>28043.781756508837</v>
      </c>
      <c r="W105" s="141">
        <f t="shared" ca="1" si="56"/>
        <v>41172.87599738175</v>
      </c>
      <c r="X105" s="141">
        <f t="shared" ca="1" si="56"/>
        <v>54423.911693719929</v>
      </c>
      <c r="Y105" s="141">
        <f t="shared" ca="1" si="56"/>
        <v>67772.276438613728</v>
      </c>
      <c r="Z105" s="141">
        <f t="shared" ca="1" si="56"/>
        <v>87235.845054162128</v>
      </c>
      <c r="AA105" s="141">
        <f t="shared" ca="1" si="56"/>
        <v>112821.24223007528</v>
      </c>
      <c r="AB105" s="141">
        <f t="shared" ca="1" si="56"/>
        <v>161105.2283821553</v>
      </c>
      <c r="AC105" s="141">
        <f t="shared" ca="1" si="56"/>
        <v>210204.77493835177</v>
      </c>
      <c r="AD105" s="141">
        <f t="shared" ca="1" si="56"/>
        <v>238784.04444483711</v>
      </c>
      <c r="AE105" s="141">
        <f t="shared" ca="1" si="56"/>
        <v>267910.04148866917</v>
      </c>
      <c r="AF105" s="141">
        <f t="shared" ca="1" si="56"/>
        <v>294760.32985369879</v>
      </c>
      <c r="AG105" s="141">
        <f t="shared" ca="1" si="56"/>
        <v>318740.17312721448</v>
      </c>
      <c r="AH105" s="141">
        <f t="shared" ca="1" si="56"/>
        <v>342917.2465361082</v>
      </c>
      <c r="AI105" s="141">
        <f t="shared" ca="1" si="56"/>
        <v>364345.63874140865</v>
      </c>
      <c r="AJ105" s="141">
        <f t="shared" ca="1" si="56"/>
        <v>386010.33775306202</v>
      </c>
      <c r="AK105" s="141">
        <f t="shared" ca="1" si="56"/>
        <v>400817.18906564952</v>
      </c>
      <c r="AL105" s="141">
        <f t="shared" ca="1" si="56"/>
        <v>415664.7920392424</v>
      </c>
      <c r="AM105" s="141">
        <f t="shared" ca="1" si="56"/>
        <v>426805.83876862819</v>
      </c>
      <c r="AN105" s="141">
        <f t="shared" ca="1" si="56"/>
        <v>466121.18007819779</v>
      </c>
      <c r="AO105" s="141">
        <f t="shared" ca="1" si="56"/>
        <v>471688.70991581422</v>
      </c>
      <c r="AP105" s="141">
        <f t="shared" ca="1" si="56"/>
        <v>298210.05080482911</v>
      </c>
      <c r="AQ105" s="141">
        <f t="shared" ca="1" si="56"/>
        <v>301550.70125929185</v>
      </c>
      <c r="AR105" s="141">
        <f t="shared" ca="1" si="56"/>
        <v>304613.65791723906</v>
      </c>
      <c r="AS105" s="141">
        <f t="shared" ca="1" si="56"/>
        <v>307410.64818385174</v>
      </c>
      <c r="AT105" s="141">
        <f t="shared" ca="1" si="56"/>
        <v>309939.219654224</v>
      </c>
      <c r="AU105" s="141">
        <f t="shared" ca="1" si="56"/>
        <v>312724.07350161689</v>
      </c>
      <c r="AV105" s="141">
        <f t="shared" ca="1" si="56"/>
        <v>312375.49302080466</v>
      </c>
      <c r="AW105" s="141">
        <f t="shared" ref="AW105:CB105" ca="1" si="57">SUM(AW93:AW104)</f>
        <v>258175.77896260301</v>
      </c>
      <c r="AX105" s="141">
        <f t="shared" ca="1" si="57"/>
        <v>213451.60914453893</v>
      </c>
      <c r="AY105" s="141">
        <f t="shared" ca="1" si="57"/>
        <v>170681.48721230571</v>
      </c>
      <c r="AZ105" s="141">
        <f t="shared" ca="1" si="57"/>
        <v>126022.68112071464</v>
      </c>
      <c r="BA105" s="141">
        <f t="shared" ca="1" si="57"/>
        <v>79905.318298828788</v>
      </c>
      <c r="BB105" s="141">
        <f t="shared" ca="1" si="57"/>
        <v>39859.761109132727</v>
      </c>
      <c r="BC105" s="141">
        <f t="shared" ca="1" si="57"/>
        <v>0</v>
      </c>
      <c r="BD105" s="141">
        <f t="shared" ca="1" si="57"/>
        <v>0</v>
      </c>
      <c r="BE105" s="141">
        <f t="shared" ca="1" si="57"/>
        <v>0</v>
      </c>
      <c r="BF105" s="141">
        <f t="shared" ca="1" si="57"/>
        <v>0</v>
      </c>
      <c r="BG105" s="141">
        <f t="shared" ca="1" si="57"/>
        <v>0</v>
      </c>
      <c r="BH105" s="141">
        <f t="shared" ca="1" si="57"/>
        <v>0</v>
      </c>
      <c r="BI105" s="141">
        <f t="shared" ca="1" si="57"/>
        <v>0</v>
      </c>
      <c r="BJ105" s="141">
        <f t="shared" ca="1" si="57"/>
        <v>0</v>
      </c>
      <c r="BK105" s="141">
        <f t="shared" ca="1" si="57"/>
        <v>0</v>
      </c>
      <c r="BL105" s="141">
        <f t="shared" ca="1" si="57"/>
        <v>0</v>
      </c>
      <c r="BM105" s="141">
        <f t="shared" ca="1" si="57"/>
        <v>0</v>
      </c>
      <c r="BN105" s="141">
        <f t="shared" ca="1" si="57"/>
        <v>0</v>
      </c>
      <c r="BO105" s="141">
        <f t="shared" ca="1" si="57"/>
        <v>0</v>
      </c>
      <c r="BP105" s="141">
        <f t="shared" ca="1" si="57"/>
        <v>0</v>
      </c>
      <c r="BQ105" s="141">
        <f t="shared" ca="1" si="57"/>
        <v>0</v>
      </c>
      <c r="BR105" s="141">
        <f t="shared" ca="1" si="57"/>
        <v>0</v>
      </c>
      <c r="BS105" s="141">
        <f t="shared" ca="1" si="57"/>
        <v>0</v>
      </c>
      <c r="BT105" s="141">
        <f t="shared" ca="1" si="57"/>
        <v>0</v>
      </c>
      <c r="BU105" s="141">
        <f t="shared" ca="1" si="57"/>
        <v>0</v>
      </c>
      <c r="BV105" s="141">
        <f t="shared" ca="1" si="57"/>
        <v>0</v>
      </c>
      <c r="BW105" s="141">
        <f t="shared" ca="1" si="57"/>
        <v>0</v>
      </c>
      <c r="BX105" s="141">
        <f t="shared" ca="1" si="57"/>
        <v>0</v>
      </c>
      <c r="BY105" s="141">
        <f t="shared" ca="1" si="57"/>
        <v>0</v>
      </c>
      <c r="BZ105" s="141">
        <f t="shared" ca="1" si="57"/>
        <v>0</v>
      </c>
      <c r="CA105" s="141">
        <f t="shared" ca="1" si="57"/>
        <v>0</v>
      </c>
      <c r="CB105" s="141">
        <f t="shared" ca="1" si="57"/>
        <v>0</v>
      </c>
      <c r="CC105" s="141">
        <f t="shared" ref="CC105" ca="1" si="58">SUM(CC93:CC104)</f>
        <v>0</v>
      </c>
      <c r="CD105" s="141">
        <f t="shared" ref="CD105:EG105" ca="1" si="59">SUM(CD93:CD104)</f>
        <v>0</v>
      </c>
      <c r="CE105" s="141">
        <f t="shared" ca="1" si="59"/>
        <v>0</v>
      </c>
      <c r="CF105" s="141">
        <f t="shared" ca="1" si="59"/>
        <v>0</v>
      </c>
      <c r="CG105" s="141">
        <f t="shared" ca="1" si="59"/>
        <v>0</v>
      </c>
      <c r="CH105" s="141">
        <f t="shared" ca="1" si="59"/>
        <v>0</v>
      </c>
      <c r="CI105" s="141">
        <f t="shared" ca="1" si="59"/>
        <v>0</v>
      </c>
      <c r="CJ105" s="141">
        <f t="shared" ca="1" si="59"/>
        <v>0</v>
      </c>
      <c r="CK105" s="141">
        <f t="shared" ca="1" si="59"/>
        <v>0</v>
      </c>
      <c r="CL105" s="141">
        <f t="shared" ca="1" si="59"/>
        <v>0</v>
      </c>
      <c r="CM105" s="141">
        <f t="shared" ca="1" si="59"/>
        <v>0</v>
      </c>
      <c r="CN105" s="141">
        <f t="shared" ca="1" si="59"/>
        <v>0</v>
      </c>
      <c r="CO105" s="141">
        <f t="shared" ca="1" si="59"/>
        <v>0</v>
      </c>
      <c r="CP105" s="141">
        <f t="shared" ca="1" si="59"/>
        <v>0</v>
      </c>
      <c r="CQ105" s="141">
        <f t="shared" ca="1" si="59"/>
        <v>0</v>
      </c>
      <c r="CR105" s="141">
        <f t="shared" ca="1" si="59"/>
        <v>0</v>
      </c>
      <c r="CS105" s="141">
        <f t="shared" ca="1" si="59"/>
        <v>0</v>
      </c>
      <c r="CT105" s="141">
        <f t="shared" ca="1" si="59"/>
        <v>0</v>
      </c>
      <c r="CU105" s="141">
        <f t="shared" ca="1" si="59"/>
        <v>0</v>
      </c>
      <c r="CV105" s="141">
        <f t="shared" ca="1" si="59"/>
        <v>0</v>
      </c>
      <c r="CW105" s="141">
        <f t="shared" ca="1" si="59"/>
        <v>0</v>
      </c>
      <c r="CX105" s="141">
        <f t="shared" ca="1" si="59"/>
        <v>0</v>
      </c>
      <c r="CY105" s="141">
        <f t="shared" ca="1" si="59"/>
        <v>0</v>
      </c>
      <c r="CZ105" s="141">
        <f t="shared" ca="1" si="59"/>
        <v>0</v>
      </c>
      <c r="DA105" s="141">
        <f t="shared" ca="1" si="59"/>
        <v>0</v>
      </c>
      <c r="DB105" s="141">
        <f t="shared" ca="1" si="59"/>
        <v>0</v>
      </c>
      <c r="DC105" s="141">
        <f t="shared" ca="1" si="59"/>
        <v>0</v>
      </c>
      <c r="DD105" s="141">
        <f t="shared" ca="1" si="59"/>
        <v>0</v>
      </c>
      <c r="DE105" s="141">
        <f t="shared" ca="1" si="59"/>
        <v>0</v>
      </c>
      <c r="DF105" s="141">
        <f t="shared" ca="1" si="59"/>
        <v>0</v>
      </c>
      <c r="DG105" s="141">
        <f t="shared" ca="1" si="59"/>
        <v>0</v>
      </c>
      <c r="DH105" s="141">
        <f t="shared" ca="1" si="59"/>
        <v>0</v>
      </c>
      <c r="DI105" s="141">
        <f t="shared" ca="1" si="59"/>
        <v>0</v>
      </c>
      <c r="DJ105" s="141">
        <f t="shared" ca="1" si="59"/>
        <v>0</v>
      </c>
      <c r="DK105" s="141">
        <f t="shared" ca="1" si="59"/>
        <v>0</v>
      </c>
      <c r="DL105" s="141">
        <f t="shared" ca="1" si="59"/>
        <v>0</v>
      </c>
      <c r="DM105" s="141">
        <f t="shared" ca="1" si="59"/>
        <v>0</v>
      </c>
      <c r="DN105" s="141">
        <f t="shared" ca="1" si="59"/>
        <v>0</v>
      </c>
      <c r="DO105" s="141">
        <f t="shared" ca="1" si="59"/>
        <v>0</v>
      </c>
      <c r="DP105" s="141">
        <f t="shared" ca="1" si="59"/>
        <v>0</v>
      </c>
      <c r="DQ105" s="141">
        <f t="shared" ca="1" si="59"/>
        <v>0</v>
      </c>
      <c r="DR105" s="141">
        <f t="shared" ca="1" si="59"/>
        <v>0</v>
      </c>
      <c r="DS105" s="141">
        <f t="shared" ca="1" si="59"/>
        <v>0</v>
      </c>
      <c r="DT105" s="141">
        <f t="shared" ca="1" si="59"/>
        <v>0</v>
      </c>
      <c r="DU105" s="141">
        <f t="shared" ca="1" si="59"/>
        <v>0</v>
      </c>
      <c r="DV105" s="141">
        <f t="shared" ca="1" si="59"/>
        <v>0</v>
      </c>
      <c r="DW105" s="141">
        <f t="shared" ca="1" si="59"/>
        <v>0</v>
      </c>
      <c r="DX105" s="141">
        <f t="shared" ca="1" si="59"/>
        <v>0</v>
      </c>
      <c r="DY105" s="141">
        <f t="shared" ca="1" si="59"/>
        <v>0</v>
      </c>
      <c r="DZ105" s="141">
        <f t="shared" ca="1" si="59"/>
        <v>0</v>
      </c>
      <c r="EA105" s="141">
        <f t="shared" ca="1" si="59"/>
        <v>0</v>
      </c>
      <c r="EB105" s="141">
        <f t="shared" ca="1" si="59"/>
        <v>0</v>
      </c>
      <c r="EC105" s="141">
        <f t="shared" ca="1" si="59"/>
        <v>0</v>
      </c>
      <c r="ED105" s="141">
        <f t="shared" ca="1" si="59"/>
        <v>0</v>
      </c>
      <c r="EE105" s="141">
        <f t="shared" ca="1" si="59"/>
        <v>0</v>
      </c>
      <c r="EF105" s="141">
        <f t="shared" ca="1" si="59"/>
        <v>0</v>
      </c>
      <c r="EG105" s="141">
        <f t="shared" ca="1" si="59"/>
        <v>0</v>
      </c>
    </row>
    <row r="107" spans="2:137" ht="14.25" thickBot="1">
      <c r="B107" s="158" t="s">
        <v>396</v>
      </c>
      <c r="C107" s="158"/>
      <c r="D107" s="158"/>
      <c r="E107" s="158"/>
      <c r="F107" s="159">
        <f ca="1">F105+F90+F88+F83+F47+F30+F17</f>
        <v>95418476.807645306</v>
      </c>
      <c r="G107" s="160">
        <f ca="1">F107/$E$8</f>
        <v>402.66397491494763</v>
      </c>
      <c r="H107" s="159">
        <f ca="1">F107/Assumptions!$D$60</f>
        <v>515775.55031159625</v>
      </c>
      <c r="I107" s="162">
        <f t="shared" ref="I107" ca="1" si="60">F107/$F$107</f>
        <v>1</v>
      </c>
      <c r="J107" s="158"/>
      <c r="K107" s="161"/>
      <c r="L107" s="158"/>
      <c r="M107" s="161"/>
      <c r="N107" s="158"/>
      <c r="O107" s="158"/>
      <c r="P107" s="158"/>
      <c r="Q107" s="159">
        <f ca="1">Q105+Q90+Q88+Q83+Q47+Q30+Q17</f>
        <v>14284307.42625</v>
      </c>
      <c r="R107" s="159">
        <f t="shared" ref="R107:CB107" ca="1" si="61">R105+R90+R88+R83+R47+R30+R17</f>
        <v>758781.56931818184</v>
      </c>
      <c r="S107" s="159">
        <f t="shared" ca="1" si="61"/>
        <v>765561.34987239377</v>
      </c>
      <c r="T107" s="159">
        <f t="shared" ca="1" si="61"/>
        <v>772668.31107037584</v>
      </c>
      <c r="U107" s="159">
        <f t="shared" ca="1" si="61"/>
        <v>779690.01208245486</v>
      </c>
      <c r="V107" s="159">
        <f t="shared" ca="1" si="61"/>
        <v>1435197.6254080241</v>
      </c>
      <c r="W107" s="159">
        <f t="shared" ca="1" si="61"/>
        <v>1448326.7196488969</v>
      </c>
      <c r="X107" s="159">
        <f t="shared" ca="1" si="61"/>
        <v>1461577.7553452351</v>
      </c>
      <c r="Y107" s="159">
        <f t="shared" ca="1" si="61"/>
        <v>2123298.3944234625</v>
      </c>
      <c r="Z107" s="159">
        <f t="shared" ca="1" si="61"/>
        <v>2791134.2373723444</v>
      </c>
      <c r="AA107" s="159">
        <f t="shared" ca="1" si="61"/>
        <v>4113464.1832149238</v>
      </c>
      <c r="AB107" s="159">
        <f t="shared" ca="1" si="61"/>
        <v>4810120.4437003378</v>
      </c>
      <c r="AC107" s="159">
        <f t="shared" ca="1" si="61"/>
        <v>4957607.6569232009</v>
      </c>
      <c r="AD107" s="159">
        <f t="shared" ca="1" si="61"/>
        <v>5697373.2007630188</v>
      </c>
      <c r="AE107" s="159">
        <f t="shared" ca="1" si="61"/>
        <v>5789313.197806851</v>
      </c>
      <c r="AF107" s="159">
        <f t="shared" ca="1" si="61"/>
        <v>5262012.2118385481</v>
      </c>
      <c r="AG107" s="159">
        <f t="shared" ca="1" si="61"/>
        <v>4700433.7807787294</v>
      </c>
      <c r="AH107" s="159">
        <f t="shared" ca="1" si="61"/>
        <v>4756017.8541876236</v>
      </c>
      <c r="AI107" s="159">
        <f t="shared" ca="1" si="61"/>
        <v>4129073.9720595907</v>
      </c>
      <c r="AJ107" s="159">
        <f t="shared" ca="1" si="61"/>
        <v>4185998.3377379104</v>
      </c>
      <c r="AK107" s="159">
        <f t="shared" ca="1" si="61"/>
        <v>2841246.6403838312</v>
      </c>
      <c r="AL107" s="159">
        <f t="shared" ca="1" si="61"/>
        <v>2761873.2433574242</v>
      </c>
      <c r="AM107" s="159">
        <f t="shared" ca="1" si="61"/>
        <v>2061828.0157534769</v>
      </c>
      <c r="AN107" s="159">
        <f t="shared" ca="1" si="61"/>
        <v>7647149.3791615311</v>
      </c>
      <c r="AO107" s="159">
        <f t="shared" ca="1" si="61"/>
        <v>972220.51973178226</v>
      </c>
      <c r="AP107" s="159">
        <f t="shared" ca="1" si="61"/>
        <v>658449.59502496</v>
      </c>
      <c r="AQ107" s="159">
        <f t="shared" ca="1" si="61"/>
        <v>559329.73167482892</v>
      </c>
      <c r="AR107" s="159">
        <f t="shared" ca="1" si="61"/>
        <v>503143.89962716168</v>
      </c>
      <c r="AS107" s="159">
        <f t="shared" ca="1" si="61"/>
        <v>449524.59220143361</v>
      </c>
      <c r="AT107" s="159">
        <f t="shared" ca="1" si="61"/>
        <v>395688.32434249087</v>
      </c>
      <c r="AU107" s="159">
        <f t="shared" ca="1" si="61"/>
        <v>345592.49771535175</v>
      </c>
      <c r="AV107" s="159">
        <f t="shared" ca="1" si="61"/>
        <v>312375.49302080466</v>
      </c>
      <c r="AW107" s="159">
        <f t="shared" ca="1" si="61"/>
        <v>258175.77896260301</v>
      </c>
      <c r="AX107" s="159">
        <f t="shared" ca="1" si="61"/>
        <v>213451.60914453893</v>
      </c>
      <c r="AY107" s="159">
        <f t="shared" ca="1" si="61"/>
        <v>170681.48721230571</v>
      </c>
      <c r="AZ107" s="159">
        <f t="shared" ca="1" si="61"/>
        <v>126022.68112071464</v>
      </c>
      <c r="BA107" s="159">
        <f t="shared" ca="1" si="61"/>
        <v>79905.318298828788</v>
      </c>
      <c r="BB107" s="159">
        <f t="shared" ca="1" si="61"/>
        <v>39859.761109132727</v>
      </c>
      <c r="BC107" s="159">
        <f t="shared" ca="1" si="61"/>
        <v>0</v>
      </c>
      <c r="BD107" s="159">
        <f t="shared" ca="1" si="61"/>
        <v>0</v>
      </c>
      <c r="BE107" s="159">
        <f t="shared" ca="1" si="61"/>
        <v>0</v>
      </c>
      <c r="BF107" s="159">
        <f t="shared" ca="1" si="61"/>
        <v>0</v>
      </c>
      <c r="BG107" s="159">
        <f t="shared" ca="1" si="61"/>
        <v>0</v>
      </c>
      <c r="BH107" s="159">
        <f t="shared" ca="1" si="61"/>
        <v>0</v>
      </c>
      <c r="BI107" s="159">
        <f t="shared" ca="1" si="61"/>
        <v>0</v>
      </c>
      <c r="BJ107" s="159">
        <f t="shared" ca="1" si="61"/>
        <v>0</v>
      </c>
      <c r="BK107" s="159">
        <f t="shared" ca="1" si="61"/>
        <v>0</v>
      </c>
      <c r="BL107" s="159">
        <f t="shared" ca="1" si="61"/>
        <v>0</v>
      </c>
      <c r="BM107" s="159">
        <f t="shared" ca="1" si="61"/>
        <v>0</v>
      </c>
      <c r="BN107" s="159">
        <f t="shared" ca="1" si="61"/>
        <v>0</v>
      </c>
      <c r="BO107" s="159">
        <f t="shared" ca="1" si="61"/>
        <v>0</v>
      </c>
      <c r="BP107" s="159">
        <f t="shared" ca="1" si="61"/>
        <v>0</v>
      </c>
      <c r="BQ107" s="159">
        <f t="shared" ca="1" si="61"/>
        <v>0</v>
      </c>
      <c r="BR107" s="159">
        <f t="shared" ca="1" si="61"/>
        <v>0</v>
      </c>
      <c r="BS107" s="159">
        <f t="shared" ca="1" si="61"/>
        <v>0</v>
      </c>
      <c r="BT107" s="159">
        <f t="shared" ca="1" si="61"/>
        <v>0</v>
      </c>
      <c r="BU107" s="159">
        <f t="shared" ca="1" si="61"/>
        <v>0</v>
      </c>
      <c r="BV107" s="159">
        <f t="shared" ca="1" si="61"/>
        <v>0</v>
      </c>
      <c r="BW107" s="159">
        <f t="shared" ca="1" si="61"/>
        <v>0</v>
      </c>
      <c r="BX107" s="159">
        <f t="shared" ca="1" si="61"/>
        <v>0</v>
      </c>
      <c r="BY107" s="159">
        <f t="shared" ca="1" si="61"/>
        <v>0</v>
      </c>
      <c r="BZ107" s="159">
        <f t="shared" ca="1" si="61"/>
        <v>0</v>
      </c>
      <c r="CA107" s="159">
        <f t="shared" ca="1" si="61"/>
        <v>0</v>
      </c>
      <c r="CB107" s="159">
        <f t="shared" ca="1" si="61"/>
        <v>0</v>
      </c>
      <c r="CC107" s="159">
        <f t="shared" ref="CC107:EG107" ca="1" si="62">CC105+CC90+CC88+CC83+CC47+CC30+CC17</f>
        <v>0</v>
      </c>
      <c r="CD107" s="159">
        <f t="shared" ca="1" si="62"/>
        <v>0</v>
      </c>
      <c r="CE107" s="159">
        <f t="shared" ca="1" si="62"/>
        <v>0</v>
      </c>
      <c r="CF107" s="159">
        <f t="shared" ca="1" si="62"/>
        <v>0</v>
      </c>
      <c r="CG107" s="159">
        <f t="shared" ca="1" si="62"/>
        <v>0</v>
      </c>
      <c r="CH107" s="159">
        <f t="shared" ca="1" si="62"/>
        <v>0</v>
      </c>
      <c r="CI107" s="159">
        <f t="shared" ca="1" si="62"/>
        <v>0</v>
      </c>
      <c r="CJ107" s="159">
        <f t="shared" ca="1" si="62"/>
        <v>0</v>
      </c>
      <c r="CK107" s="159">
        <f t="shared" ca="1" si="62"/>
        <v>0</v>
      </c>
      <c r="CL107" s="159">
        <f t="shared" ca="1" si="62"/>
        <v>0</v>
      </c>
      <c r="CM107" s="159">
        <f t="shared" ca="1" si="62"/>
        <v>0</v>
      </c>
      <c r="CN107" s="159">
        <f t="shared" ca="1" si="62"/>
        <v>0</v>
      </c>
      <c r="CO107" s="159">
        <f t="shared" ca="1" si="62"/>
        <v>0</v>
      </c>
      <c r="CP107" s="159">
        <f t="shared" ca="1" si="62"/>
        <v>0</v>
      </c>
      <c r="CQ107" s="159">
        <f t="shared" ca="1" si="62"/>
        <v>0</v>
      </c>
      <c r="CR107" s="159">
        <f t="shared" ca="1" si="62"/>
        <v>0</v>
      </c>
      <c r="CS107" s="159">
        <f t="shared" ca="1" si="62"/>
        <v>0</v>
      </c>
      <c r="CT107" s="159">
        <f t="shared" ca="1" si="62"/>
        <v>0</v>
      </c>
      <c r="CU107" s="159">
        <f t="shared" ca="1" si="62"/>
        <v>0</v>
      </c>
      <c r="CV107" s="159">
        <f t="shared" ca="1" si="62"/>
        <v>0</v>
      </c>
      <c r="CW107" s="159">
        <f t="shared" ca="1" si="62"/>
        <v>0</v>
      </c>
      <c r="CX107" s="159">
        <f t="shared" ca="1" si="62"/>
        <v>0</v>
      </c>
      <c r="CY107" s="159">
        <f t="shared" ca="1" si="62"/>
        <v>0</v>
      </c>
      <c r="CZ107" s="159">
        <f t="shared" ca="1" si="62"/>
        <v>0</v>
      </c>
      <c r="DA107" s="159">
        <f t="shared" ca="1" si="62"/>
        <v>0</v>
      </c>
      <c r="DB107" s="159">
        <f t="shared" ca="1" si="62"/>
        <v>0</v>
      </c>
      <c r="DC107" s="159">
        <f t="shared" ca="1" si="62"/>
        <v>0</v>
      </c>
      <c r="DD107" s="159">
        <f t="shared" ca="1" si="62"/>
        <v>0</v>
      </c>
      <c r="DE107" s="159">
        <f t="shared" ca="1" si="62"/>
        <v>0</v>
      </c>
      <c r="DF107" s="159">
        <f t="shared" ca="1" si="62"/>
        <v>0</v>
      </c>
      <c r="DG107" s="159">
        <f t="shared" ca="1" si="62"/>
        <v>0</v>
      </c>
      <c r="DH107" s="159">
        <f t="shared" ca="1" si="62"/>
        <v>0</v>
      </c>
      <c r="DI107" s="159">
        <f t="shared" ca="1" si="62"/>
        <v>0</v>
      </c>
      <c r="DJ107" s="159">
        <f t="shared" ca="1" si="62"/>
        <v>0</v>
      </c>
      <c r="DK107" s="159">
        <f t="shared" ca="1" si="62"/>
        <v>0</v>
      </c>
      <c r="DL107" s="159">
        <f t="shared" ca="1" si="62"/>
        <v>0</v>
      </c>
      <c r="DM107" s="159">
        <f t="shared" ca="1" si="62"/>
        <v>0</v>
      </c>
      <c r="DN107" s="159">
        <f t="shared" ca="1" si="62"/>
        <v>0</v>
      </c>
      <c r="DO107" s="159">
        <f t="shared" ca="1" si="62"/>
        <v>0</v>
      </c>
      <c r="DP107" s="159">
        <f t="shared" ca="1" si="62"/>
        <v>0</v>
      </c>
      <c r="DQ107" s="159">
        <f t="shared" ca="1" si="62"/>
        <v>0</v>
      </c>
      <c r="DR107" s="159">
        <f t="shared" ca="1" si="62"/>
        <v>0</v>
      </c>
      <c r="DS107" s="159">
        <f t="shared" ca="1" si="62"/>
        <v>0</v>
      </c>
      <c r="DT107" s="159">
        <f t="shared" ca="1" si="62"/>
        <v>0</v>
      </c>
      <c r="DU107" s="159">
        <f t="shared" ca="1" si="62"/>
        <v>0</v>
      </c>
      <c r="DV107" s="159">
        <f t="shared" ca="1" si="62"/>
        <v>0</v>
      </c>
      <c r="DW107" s="159">
        <f t="shared" ca="1" si="62"/>
        <v>0</v>
      </c>
      <c r="DX107" s="159">
        <f t="shared" ca="1" si="62"/>
        <v>0</v>
      </c>
      <c r="DY107" s="159">
        <f t="shared" ca="1" si="62"/>
        <v>0</v>
      </c>
      <c r="DZ107" s="159">
        <f t="shared" ca="1" si="62"/>
        <v>0</v>
      </c>
      <c r="EA107" s="159">
        <f t="shared" ca="1" si="62"/>
        <v>0</v>
      </c>
      <c r="EB107" s="159">
        <f t="shared" ca="1" si="62"/>
        <v>0</v>
      </c>
      <c r="EC107" s="159">
        <f t="shared" ca="1" si="62"/>
        <v>0</v>
      </c>
      <c r="ED107" s="159">
        <f t="shared" ca="1" si="62"/>
        <v>0</v>
      </c>
      <c r="EE107" s="159">
        <f t="shared" ca="1" si="62"/>
        <v>0</v>
      </c>
      <c r="EF107" s="159">
        <f t="shared" ca="1" si="62"/>
        <v>0</v>
      </c>
      <c r="EG107" s="159">
        <f t="shared" ca="1" si="62"/>
        <v>0</v>
      </c>
    </row>
    <row r="108" spans="2:137" ht="14.25" thickTop="1"/>
    <row r="110" spans="2:137">
      <c r="B110" s="446" t="s">
        <v>695</v>
      </c>
      <c r="F110" s="105"/>
    </row>
    <row r="111" spans="2:137">
      <c r="B111" s="5" t="s">
        <v>693</v>
      </c>
      <c r="F111" s="71">
        <v>0</v>
      </c>
    </row>
    <row r="112" spans="2:137">
      <c r="B112" s="5" t="s">
        <v>694</v>
      </c>
      <c r="F112" s="71">
        <v>0</v>
      </c>
    </row>
    <row r="113" spans="2:6">
      <c r="B113" s="5" t="s">
        <v>700</v>
      </c>
      <c r="F113" s="71">
        <v>0</v>
      </c>
    </row>
    <row r="114" spans="2:6">
      <c r="B114" s="157" t="s">
        <v>701</v>
      </c>
      <c r="F114" s="71">
        <v>0</v>
      </c>
    </row>
    <row r="115" spans="2:6">
      <c r="B115" s="157" t="s">
        <v>740</v>
      </c>
      <c r="F115" s="71">
        <f>(F111+F112+F113+F114)*10%</f>
        <v>0</v>
      </c>
    </row>
    <row r="116" spans="2:6">
      <c r="B116" s="157" t="s">
        <v>690</v>
      </c>
      <c r="F116" s="71">
        <v>1120152</v>
      </c>
    </row>
    <row r="117" spans="2:6">
      <c r="B117" s="157" t="s">
        <v>691</v>
      </c>
      <c r="F117" s="71">
        <v>0</v>
      </c>
    </row>
    <row r="118" spans="2:6">
      <c r="B118" s="447" t="s">
        <v>692</v>
      </c>
      <c r="F118" s="448">
        <v>0</v>
      </c>
    </row>
    <row r="119" spans="2:6">
      <c r="B119" s="10" t="s">
        <v>696</v>
      </c>
      <c r="C119" s="10"/>
      <c r="D119" s="10"/>
      <c r="E119" s="10"/>
      <c r="F119" s="141">
        <f>SUM(F111:F118)</f>
        <v>1120152</v>
      </c>
    </row>
  </sheetData>
  <phoneticPr fontId="4" type="noConversion"/>
  <dataValidations disablePrompts="1" count="1">
    <dataValidation type="list" allowBlank="1" showInputMessage="1" showErrorMessage="1" sqref="N13:N16 N20:N29 N86:N88 N90 N33:N46 N50:N82 N93:N104" xr:uid="{2B2643BE-8993-4BDE-A90A-EA2C8C2401E0}">
      <formula1>"S-Curve,Equal"</formula1>
    </dataValidation>
  </dataValidations>
  <pageMargins left="0.7" right="0.7" top="0.75" bottom="0.75" header="0.3" footer="0.3"/>
  <pageSetup scale="4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EACFA-317F-4EB2-9A7E-284535DEE128}">
  <dimension ref="C2:AD123"/>
  <sheetViews>
    <sheetView showGridLines="0" view="pageBreakPreview" zoomScaleNormal="100" zoomScaleSheetLayoutView="100" workbookViewId="0">
      <selection activeCell="F21" sqref="F21"/>
    </sheetView>
  </sheetViews>
  <sheetFormatPr defaultColWidth="9.140625" defaultRowHeight="15" customHeight="1"/>
  <cols>
    <col min="1" max="1" width="3.7109375" style="255" customWidth="1"/>
    <col min="2" max="2" width="3.5703125" style="255" customWidth="1"/>
    <col min="3" max="3" width="20.140625" style="255" customWidth="1"/>
    <col min="4" max="5" width="18" style="255" bestFit="1" customWidth="1"/>
    <col min="6" max="6" width="9.7109375" style="255" bestFit="1" customWidth="1"/>
    <col min="7" max="7" width="12.7109375" style="255" bestFit="1" customWidth="1"/>
    <col min="8" max="8" width="14.5703125" style="255" bestFit="1" customWidth="1"/>
    <col min="9" max="9" width="14.28515625" style="255" bestFit="1" customWidth="1"/>
    <col min="10" max="10" width="21.42578125" style="255" bestFit="1" customWidth="1"/>
    <col min="11" max="11" width="15.85546875" style="255" bestFit="1" customWidth="1"/>
    <col min="12" max="12" width="19.140625" style="255" bestFit="1" customWidth="1"/>
    <col min="13" max="13" width="14.42578125" style="255" bestFit="1" customWidth="1"/>
    <col min="14" max="14" width="17" style="255" bestFit="1" customWidth="1"/>
    <col min="15" max="16" width="6.140625" style="255" bestFit="1" customWidth="1"/>
    <col min="17" max="17" width="7.42578125" style="255" bestFit="1" customWidth="1"/>
    <col min="18" max="18" width="7.140625" style="255" bestFit="1" customWidth="1"/>
    <col min="19" max="19" width="10.28515625" style="255" bestFit="1" customWidth="1"/>
    <col min="20" max="20" width="4" style="255" customWidth="1"/>
    <col min="21" max="21" width="3.28515625" style="255" bestFit="1" customWidth="1"/>
    <col min="22" max="22" width="2.7109375" style="255" customWidth="1"/>
    <col min="23" max="23" width="5.7109375" style="255" bestFit="1" customWidth="1"/>
    <col min="24" max="25" width="6.140625" style="255" bestFit="1" customWidth="1"/>
    <col min="26" max="26" width="3.7109375" style="255" customWidth="1"/>
    <col min="27" max="27" width="7.28515625" style="255" bestFit="1" customWidth="1"/>
    <col min="28" max="28" width="8.42578125" style="255" bestFit="1" customWidth="1"/>
    <col min="29" max="29" width="14" style="255" bestFit="1" customWidth="1"/>
    <col min="30" max="30" width="6.42578125" style="255" bestFit="1" customWidth="1"/>
    <col min="31" max="34" width="13.7109375" style="255" bestFit="1" customWidth="1"/>
    <col min="35" max="16384" width="9.140625" style="255"/>
  </cols>
  <sheetData>
    <row r="2" spans="3:23" ht="15" customHeight="1" thickBot="1"/>
    <row r="3" spans="3:23" ht="15" customHeight="1">
      <c r="C3" s="256" t="s">
        <v>209</v>
      </c>
      <c r="D3" s="257"/>
      <c r="E3" s="258">
        <v>46043</v>
      </c>
    </row>
    <row r="4" spans="3:23" ht="15" customHeight="1" thickBot="1">
      <c r="C4" s="259" t="s">
        <v>550</v>
      </c>
      <c r="D4" s="260"/>
      <c r="E4" s="261">
        <v>46043</v>
      </c>
    </row>
    <row r="5" spans="3:23" ht="15" customHeight="1">
      <c r="K5" s="246" t="s">
        <v>317</v>
      </c>
      <c r="L5" s="248"/>
    </row>
    <row r="6" spans="3:23" ht="15" customHeight="1">
      <c r="C6" s="251" t="s">
        <v>3</v>
      </c>
      <c r="D6" s="251"/>
      <c r="H6" s="246" t="s">
        <v>568</v>
      </c>
      <c r="I6" s="248"/>
      <c r="K6" s="232" t="s">
        <v>318</v>
      </c>
      <c r="L6" s="226">
        <v>0.65</v>
      </c>
    </row>
    <row r="7" spans="3:23" ht="15" customHeight="1">
      <c r="C7" s="230" t="s">
        <v>4</v>
      </c>
      <c r="D7" s="231" t="s">
        <v>763</v>
      </c>
      <c r="H7" s="232" t="s">
        <v>458</v>
      </c>
      <c r="I7" s="253">
        <f>'Investment Summary'!$M$7</f>
        <v>0.14207963347434999</v>
      </c>
      <c r="K7" s="232" t="s">
        <v>559</v>
      </c>
      <c r="L7" s="227">
        <v>2.4E-2</v>
      </c>
      <c r="P7" s="262"/>
      <c r="Q7" s="262"/>
    </row>
    <row r="8" spans="3:23" ht="15" customHeight="1">
      <c r="C8" s="232" t="s">
        <v>188</v>
      </c>
      <c r="D8" s="231" t="s">
        <v>762</v>
      </c>
      <c r="H8" s="233" t="s">
        <v>460</v>
      </c>
      <c r="I8" s="254">
        <f ca="1">'Investment Summary'!$M$8</f>
        <v>0.28919991850852966</v>
      </c>
      <c r="K8" s="232" t="s">
        <v>320</v>
      </c>
      <c r="L8" s="228">
        <v>5</v>
      </c>
    </row>
    <row r="9" spans="3:23" ht="15" customHeight="1">
      <c r="C9" s="232" t="s">
        <v>189</v>
      </c>
      <c r="D9" s="231" t="s">
        <v>764</v>
      </c>
      <c r="K9" s="232" t="s">
        <v>321</v>
      </c>
      <c r="L9" s="229">
        <v>30</v>
      </c>
    </row>
    <row r="10" spans="3:23" ht="15" customHeight="1">
      <c r="C10" s="232" t="s">
        <v>325</v>
      </c>
      <c r="D10" s="225">
        <v>6.5000000000000002E-2</v>
      </c>
      <c r="F10" s="263"/>
      <c r="G10" s="263"/>
      <c r="K10" s="232" t="s">
        <v>322</v>
      </c>
      <c r="L10" s="225">
        <v>7.4999999999999997E-3</v>
      </c>
      <c r="W10" s="244"/>
    </row>
    <row r="11" spans="3:23" ht="15" customHeight="1">
      <c r="C11" s="233" t="s">
        <v>326</v>
      </c>
      <c r="D11" s="225">
        <v>0.02</v>
      </c>
      <c r="F11" s="246" t="s">
        <v>222</v>
      </c>
      <c r="G11" s="247"/>
      <c r="H11" s="247"/>
      <c r="I11" s="248"/>
      <c r="K11" s="233" t="s">
        <v>323</v>
      </c>
      <c r="L11" s="242">
        <f ca="1">L6*'Development Costs'!F107</f>
        <v>62022009.92496945</v>
      </c>
    </row>
    <row r="12" spans="3:23" ht="15" customHeight="1">
      <c r="F12" s="249"/>
      <c r="G12" s="250"/>
      <c r="H12" s="251" t="s">
        <v>27</v>
      </c>
      <c r="I12" s="252"/>
      <c r="W12" s="264"/>
    </row>
    <row r="13" spans="3:23" ht="15" customHeight="1">
      <c r="C13" s="246" t="s">
        <v>219</v>
      </c>
      <c r="D13" s="248"/>
      <c r="F13" s="232" t="s">
        <v>0</v>
      </c>
      <c r="G13" s="244" t="s">
        <v>224</v>
      </c>
      <c r="H13" s="244" t="s">
        <v>225</v>
      </c>
      <c r="I13" s="245" t="s">
        <v>226</v>
      </c>
      <c r="K13" s="246" t="s">
        <v>324</v>
      </c>
      <c r="L13" s="248"/>
      <c r="W13" s="264"/>
    </row>
    <row r="14" spans="3:23" ht="15" customHeight="1">
      <c r="C14" s="232" t="s">
        <v>5</v>
      </c>
      <c r="D14" s="234">
        <v>46174</v>
      </c>
      <c r="F14" s="232" t="s">
        <v>223</v>
      </c>
      <c r="G14" s="402">
        <v>0</v>
      </c>
      <c r="H14" s="402">
        <v>0</v>
      </c>
      <c r="I14" s="402">
        <v>0</v>
      </c>
      <c r="K14" s="232" t="s">
        <v>644</v>
      </c>
      <c r="L14" s="321" t="s">
        <v>258</v>
      </c>
    </row>
    <row r="15" spans="3:23" ht="15" customHeight="1">
      <c r="C15" s="232" t="s">
        <v>6</v>
      </c>
      <c r="D15" s="236">
        <v>60</v>
      </c>
      <c r="F15" s="232" t="s">
        <v>10</v>
      </c>
      <c r="G15" s="402">
        <v>0.2</v>
      </c>
      <c r="H15" s="402">
        <v>0.1</v>
      </c>
      <c r="I15" s="402">
        <v>0.1</v>
      </c>
      <c r="K15" s="232" t="s">
        <v>318</v>
      </c>
      <c r="L15" s="227">
        <v>0.65</v>
      </c>
    </row>
    <row r="16" spans="3:23" ht="15" customHeight="1">
      <c r="C16" s="232" t="s">
        <v>220</v>
      </c>
      <c r="D16" s="235">
        <f>EDATE(D14,1)</f>
        <v>46204</v>
      </c>
      <c r="F16" s="232" t="s">
        <v>11</v>
      </c>
      <c r="G16" s="402">
        <v>0.2</v>
      </c>
      <c r="H16" s="402">
        <v>0.1</v>
      </c>
      <c r="I16" s="402">
        <v>0.1</v>
      </c>
      <c r="K16" s="232" t="s">
        <v>575</v>
      </c>
      <c r="L16" s="227">
        <v>6.5000000000000002E-2</v>
      </c>
    </row>
    <row r="17" spans="3:29" ht="15" customHeight="1">
      <c r="C17" s="232" t="s">
        <v>221</v>
      </c>
      <c r="D17" s="236">
        <v>23</v>
      </c>
      <c r="F17" s="233" t="s">
        <v>12</v>
      </c>
      <c r="G17" s="402">
        <v>0.1</v>
      </c>
      <c r="H17" s="402">
        <v>0.1</v>
      </c>
      <c r="I17" s="402">
        <v>0.1</v>
      </c>
      <c r="K17" s="232" t="s">
        <v>559</v>
      </c>
      <c r="L17" s="227">
        <f>L7-0.2%</f>
        <v>2.1999999999999999E-2</v>
      </c>
    </row>
    <row r="18" spans="3:29" ht="15" customHeight="1">
      <c r="C18" s="232" t="s">
        <v>231</v>
      </c>
      <c r="D18" s="236">
        <v>0</v>
      </c>
      <c r="I18" s="263"/>
      <c r="J18" s="263"/>
      <c r="K18" s="232" t="s">
        <v>320</v>
      </c>
      <c r="L18" s="228">
        <v>0</v>
      </c>
    </row>
    <row r="19" spans="3:29" ht="15" customHeight="1">
      <c r="C19" s="232" t="s">
        <v>253</v>
      </c>
      <c r="D19" s="235">
        <f>EDATE(D20,-12)</f>
        <v>46539</v>
      </c>
      <c r="K19" s="232" t="s">
        <v>321</v>
      </c>
      <c r="L19" s="229">
        <v>30</v>
      </c>
    </row>
    <row r="20" spans="3:29" ht="15" customHeight="1">
      <c r="C20" s="233" t="s">
        <v>551</v>
      </c>
      <c r="D20" s="237">
        <f>EDATE(D16,(D17+D18))</f>
        <v>46905</v>
      </c>
      <c r="K20" s="232" t="s">
        <v>322</v>
      </c>
      <c r="L20" s="225">
        <v>0</v>
      </c>
    </row>
    <row r="21" spans="3:29" ht="15" customHeight="1">
      <c r="D21" s="265"/>
      <c r="K21" s="233" t="s">
        <v>323</v>
      </c>
      <c r="L21" s="243">
        <v>0</v>
      </c>
    </row>
    <row r="22" spans="3:29" ht="15" customHeight="1">
      <c r="C22" s="246" t="s">
        <v>166</v>
      </c>
      <c r="D22" s="248"/>
    </row>
    <row r="23" spans="3:29" ht="15" customHeight="1">
      <c r="C23" s="238">
        <v>45292</v>
      </c>
      <c r="D23" s="239">
        <v>13</v>
      </c>
      <c r="K23" s="246" t="s">
        <v>552</v>
      </c>
      <c r="L23" s="248"/>
    </row>
    <row r="24" spans="3:29" ht="15" customHeight="1">
      <c r="C24" s="240">
        <f>EOMONTH(C23,12)</f>
        <v>45688</v>
      </c>
      <c r="D24" s="239">
        <v>14</v>
      </c>
      <c r="K24" s="232" t="s">
        <v>318</v>
      </c>
      <c r="L24" s="226">
        <v>0.2</v>
      </c>
    </row>
    <row r="25" spans="3:29" ht="15" customHeight="1">
      <c r="C25" s="240">
        <f>EOMONTH(C24,12)</f>
        <v>46053</v>
      </c>
      <c r="D25" s="239">
        <v>15</v>
      </c>
      <c r="K25" s="232" t="s">
        <v>559</v>
      </c>
      <c r="L25" s="227">
        <v>7.4999999999999997E-2</v>
      </c>
    </row>
    <row r="26" spans="3:29" ht="15" customHeight="1">
      <c r="C26" s="240">
        <f>EOMONTH(C25,12)</f>
        <v>46418</v>
      </c>
      <c r="D26" s="239">
        <f>D25*1.03</f>
        <v>15.450000000000001</v>
      </c>
      <c r="K26" s="232" t="s">
        <v>320</v>
      </c>
      <c r="L26" s="228">
        <f>D15/12</f>
        <v>5</v>
      </c>
    </row>
    <row r="27" spans="3:29" ht="15" customHeight="1">
      <c r="C27" s="241">
        <f>EOMONTH(C26,12)</f>
        <v>46783</v>
      </c>
      <c r="D27" s="239">
        <f>D26*1.03</f>
        <v>15.913500000000001</v>
      </c>
      <c r="F27" s="265"/>
      <c r="K27" s="232" t="s">
        <v>321</v>
      </c>
      <c r="L27" s="229">
        <v>30</v>
      </c>
    </row>
    <row r="28" spans="3:29" ht="15" customHeight="1">
      <c r="F28" s="265"/>
      <c r="K28" s="232" t="s">
        <v>322</v>
      </c>
      <c r="L28" s="225">
        <v>0</v>
      </c>
    </row>
    <row r="29" spans="3:29" ht="15" customHeight="1">
      <c r="F29" s="265"/>
      <c r="K29" s="233" t="s">
        <v>323</v>
      </c>
      <c r="L29" s="242">
        <f ca="1">L24*'Development Costs'!F107</f>
        <v>19083695.361529063</v>
      </c>
    </row>
    <row r="31" spans="3:29" ht="15" customHeight="1">
      <c r="C31" s="266"/>
      <c r="D31" s="267"/>
      <c r="E31" s="267"/>
      <c r="F31" s="267"/>
      <c r="G31" s="247" t="s">
        <v>228</v>
      </c>
      <c r="H31" s="247"/>
      <c r="I31" s="247"/>
      <c r="J31" s="247" t="s">
        <v>229</v>
      </c>
      <c r="K31" s="247"/>
      <c r="L31" s="248"/>
      <c r="N31" s="246" t="s">
        <v>164</v>
      </c>
      <c r="O31" s="247"/>
      <c r="P31" s="247"/>
      <c r="Q31" s="247"/>
      <c r="R31" s="248"/>
      <c r="S31" s="251"/>
    </row>
    <row r="32" spans="3:29" ht="15" customHeight="1">
      <c r="C32" s="268" t="s">
        <v>1</v>
      </c>
      <c r="D32" s="269" t="s">
        <v>0</v>
      </c>
      <c r="E32" s="270" t="s">
        <v>571</v>
      </c>
      <c r="F32" s="270" t="s">
        <v>2</v>
      </c>
      <c r="G32" s="271" t="s">
        <v>7</v>
      </c>
      <c r="H32" s="271" t="s">
        <v>136</v>
      </c>
      <c r="I32" s="271" t="s">
        <v>8</v>
      </c>
      <c r="J32" s="271" t="s">
        <v>7</v>
      </c>
      <c r="K32" s="271" t="s">
        <v>136</v>
      </c>
      <c r="L32" s="272" t="s">
        <v>8</v>
      </c>
      <c r="N32" s="273" t="s">
        <v>105</v>
      </c>
      <c r="O32" s="274" t="s">
        <v>227</v>
      </c>
      <c r="P32" s="274" t="s">
        <v>313</v>
      </c>
      <c r="Q32" s="274" t="s">
        <v>593</v>
      </c>
      <c r="R32" s="275" t="s">
        <v>308</v>
      </c>
      <c r="S32" s="275" t="s">
        <v>56</v>
      </c>
      <c r="AB32" s="244" t="s">
        <v>397</v>
      </c>
      <c r="AC32" s="244" t="s">
        <v>398</v>
      </c>
    </row>
    <row r="33" spans="3:29" ht="15" customHeight="1">
      <c r="C33" s="276"/>
      <c r="D33" s="276"/>
      <c r="E33" s="277"/>
      <c r="F33" s="277"/>
      <c r="G33" s="278"/>
      <c r="H33" s="279" t="str">
        <f>IFERROR(IF(OR($G33=0,$G33=""),"",G33*$E33),"")</f>
        <v/>
      </c>
      <c r="I33" s="279" t="str">
        <f>IFERROR(H33*12,"")</f>
        <v/>
      </c>
      <c r="J33" s="279" t="str" cm="1">
        <f t="array" ref="J33">IFERROR(IF(OR($G33=0,$G33=""),"",INDEX(Revenue!$F$4:$DU$4,0,MATCH(EOMONTH(Assumptions!$D$20,0),Revenue!$F$8:$DU$8,0))*G33),"")</f>
        <v/>
      </c>
      <c r="K33" s="279" t="str">
        <f>IFERROR(IF(OR($J33=0,$J33=""),"",J33*$E33),"")</f>
        <v/>
      </c>
      <c r="L33" s="280" t="str">
        <f>IFERROR(K33*12,"")</f>
        <v/>
      </c>
      <c r="N33" s="281">
        <f>YEAR(D14)</f>
        <v>2026</v>
      </c>
      <c r="O33" s="227">
        <v>0.03</v>
      </c>
      <c r="P33" s="227">
        <v>0.03</v>
      </c>
      <c r="Q33" s="227">
        <v>0.03</v>
      </c>
      <c r="R33" s="227">
        <v>0.03</v>
      </c>
      <c r="S33" s="227">
        <v>0.03</v>
      </c>
      <c r="AB33" s="282">
        <f>IF(D33="Companion",E33*(F33/2),F33*E33)</f>
        <v>0</v>
      </c>
      <c r="AC33" s="282">
        <f t="shared" ref="AC33:AC52" si="0">IF(C33="Villas",E33*F33,0)</f>
        <v>0</v>
      </c>
    </row>
    <row r="34" spans="3:29" ht="15" customHeight="1">
      <c r="C34" s="276" t="s">
        <v>10</v>
      </c>
      <c r="D34" s="276" t="s">
        <v>765</v>
      </c>
      <c r="E34" s="277">
        <v>15</v>
      </c>
      <c r="F34" s="277">
        <v>645</v>
      </c>
      <c r="G34" s="278">
        <v>5500</v>
      </c>
      <c r="H34" s="279">
        <f t="shared" ref="H34:H52" si="1">IFERROR(IF(OR(G34=0,G34=""),"",G34*E34),"")</f>
        <v>82500</v>
      </c>
      <c r="I34" s="279">
        <f t="shared" ref="I34:I52" si="2">IFERROR(H34*12,"")</f>
        <v>990000</v>
      </c>
      <c r="J34" s="279" cm="1">
        <f t="array" ref="J34">IFERROR(IF(OR($G34=0,$G34=""),"",INDEX(Revenue!$F$4:$DU$4,0,MATCH(EOMONTH(Assumptions!$D$20,0),Revenue!$F$8:$DU$8,0))*G34),"")</f>
        <v>6009.9984999999997</v>
      </c>
      <c r="K34" s="279">
        <f t="shared" ref="K34:K52" si="3">IFERROR(IF(OR($J34=0,$J34=""),"",J34*$E34),"")</f>
        <v>90149.977499999994</v>
      </c>
      <c r="L34" s="280">
        <f t="shared" ref="L34:L52" si="4">IFERROR(K34*12,"")</f>
        <v>1081799.73</v>
      </c>
      <c r="M34" s="365"/>
      <c r="N34" s="281">
        <f t="shared" ref="N34:N43" si="5">N33+1</f>
        <v>2027</v>
      </c>
      <c r="O34" s="227">
        <v>0.03</v>
      </c>
      <c r="P34" s="227">
        <v>0.03</v>
      </c>
      <c r="Q34" s="227">
        <v>0.03</v>
      </c>
      <c r="R34" s="227">
        <v>0.03</v>
      </c>
      <c r="S34" s="227">
        <v>0.03</v>
      </c>
      <c r="AB34" s="282">
        <f t="shared" ref="AB34:AB51" si="6">IF(D34="Companion",E34*(F34/2),F34*E34)</f>
        <v>9675</v>
      </c>
      <c r="AC34" s="282">
        <f t="shared" si="0"/>
        <v>0</v>
      </c>
    </row>
    <row r="35" spans="3:29" ht="15" customHeight="1">
      <c r="C35" s="276" t="s">
        <v>10</v>
      </c>
      <c r="D35" s="276" t="s">
        <v>133</v>
      </c>
      <c r="E35" s="277">
        <v>26</v>
      </c>
      <c r="F35" s="277">
        <v>977</v>
      </c>
      <c r="G35" s="278">
        <v>7250</v>
      </c>
      <c r="H35" s="279">
        <f t="shared" si="1"/>
        <v>188500</v>
      </c>
      <c r="I35" s="279">
        <f t="shared" si="2"/>
        <v>2262000</v>
      </c>
      <c r="J35" s="279" cm="1">
        <f t="array" ref="J35">IFERROR(IF(OR($G35=0,$G35=""),"",INDEX(Revenue!$F$4:$DU$4,0,MATCH(EOMONTH(Assumptions!$D$20,0),Revenue!$F$8:$DU$8,0))*G35),"")</f>
        <v>7922.2707499999997</v>
      </c>
      <c r="K35" s="279">
        <f t="shared" si="3"/>
        <v>205979.03949999998</v>
      </c>
      <c r="L35" s="280">
        <f t="shared" si="4"/>
        <v>2471748.4739999999</v>
      </c>
      <c r="M35" s="365"/>
      <c r="N35" s="281">
        <f t="shared" si="5"/>
        <v>2028</v>
      </c>
      <c r="O35" s="227">
        <v>0.03</v>
      </c>
      <c r="P35" s="227">
        <v>0.03</v>
      </c>
      <c r="Q35" s="227">
        <v>0.03</v>
      </c>
      <c r="R35" s="227">
        <v>0.03</v>
      </c>
      <c r="S35" s="227">
        <v>0.03</v>
      </c>
      <c r="AB35" s="282">
        <f t="shared" si="6"/>
        <v>25402</v>
      </c>
      <c r="AC35" s="282">
        <f t="shared" si="0"/>
        <v>0</v>
      </c>
    </row>
    <row r="36" spans="3:29" ht="15" customHeight="1">
      <c r="C36" s="276" t="s">
        <v>10</v>
      </c>
      <c r="D36" s="276" t="s">
        <v>134</v>
      </c>
      <c r="E36" s="277">
        <v>48</v>
      </c>
      <c r="F36" s="277">
        <v>1169</v>
      </c>
      <c r="G36" s="278">
        <v>8250</v>
      </c>
      <c r="H36" s="279">
        <f t="shared" si="1"/>
        <v>396000</v>
      </c>
      <c r="I36" s="279">
        <f t="shared" si="2"/>
        <v>4752000</v>
      </c>
      <c r="J36" s="279" cm="1">
        <f t="array" ref="J36">IFERROR(IF(OR($G36=0,$G36=""),"",INDEX(Revenue!$F$4:$DU$4,0,MATCH(EOMONTH(Assumptions!$D$20,0),Revenue!$F$8:$DU$8,0))*G36),"")</f>
        <v>9014.9977500000005</v>
      </c>
      <c r="K36" s="279">
        <f t="shared" si="3"/>
        <v>432719.89199999999</v>
      </c>
      <c r="L36" s="280">
        <f t="shared" si="4"/>
        <v>5192638.7039999999</v>
      </c>
      <c r="M36" s="365"/>
      <c r="N36" s="281">
        <f t="shared" si="5"/>
        <v>2029</v>
      </c>
      <c r="O36" s="227">
        <v>0.03</v>
      </c>
      <c r="P36" s="227">
        <v>0.03</v>
      </c>
      <c r="Q36" s="227">
        <v>0.03</v>
      </c>
      <c r="R36" s="227">
        <v>0.03</v>
      </c>
      <c r="S36" s="227">
        <v>0.03</v>
      </c>
      <c r="AB36" s="282">
        <f t="shared" si="6"/>
        <v>56112</v>
      </c>
      <c r="AC36" s="282">
        <f t="shared" si="0"/>
        <v>0</v>
      </c>
    </row>
    <row r="37" spans="3:29" ht="15" customHeight="1">
      <c r="C37" s="276" t="s">
        <v>10</v>
      </c>
      <c r="D37" s="276" t="s">
        <v>766</v>
      </c>
      <c r="E37" s="277">
        <v>12</v>
      </c>
      <c r="F37" s="277">
        <v>1385</v>
      </c>
      <c r="G37" s="278">
        <v>10500</v>
      </c>
      <c r="H37" s="279">
        <f t="shared" si="1"/>
        <v>126000</v>
      </c>
      <c r="I37" s="279">
        <f t="shared" si="2"/>
        <v>1512000</v>
      </c>
      <c r="J37" s="279" cm="1">
        <f t="array" ref="J37">IFERROR(IF(OR($G37=0,$G37=""),"",INDEX(Revenue!$F$4:$DU$4,0,MATCH(EOMONTH(Assumptions!$D$20,0),Revenue!$F$8:$DU$8,0))*G37),"")</f>
        <v>11473.6335</v>
      </c>
      <c r="K37" s="279">
        <f t="shared" si="3"/>
        <v>137683.60200000001</v>
      </c>
      <c r="L37" s="280">
        <f t="shared" si="4"/>
        <v>1652203.2240000002</v>
      </c>
      <c r="M37" s="365"/>
      <c r="N37" s="281">
        <f t="shared" si="5"/>
        <v>2030</v>
      </c>
      <c r="O37" s="227">
        <v>0.03</v>
      </c>
      <c r="P37" s="227">
        <v>0.03</v>
      </c>
      <c r="Q37" s="227">
        <v>0.03</v>
      </c>
      <c r="R37" s="227">
        <v>0.03</v>
      </c>
      <c r="S37" s="227">
        <v>0.03</v>
      </c>
      <c r="AB37" s="282">
        <f t="shared" si="6"/>
        <v>16620</v>
      </c>
      <c r="AC37" s="282">
        <f t="shared" si="0"/>
        <v>0</v>
      </c>
    </row>
    <row r="38" spans="3:29" ht="15" customHeight="1">
      <c r="C38" s="276"/>
      <c r="D38" s="276"/>
      <c r="E38" s="277"/>
      <c r="F38" s="277"/>
      <c r="G38" s="278"/>
      <c r="H38" s="279" t="str">
        <f t="shared" si="1"/>
        <v/>
      </c>
      <c r="I38" s="279" t="str">
        <f t="shared" si="2"/>
        <v/>
      </c>
      <c r="J38" s="279" t="str" cm="1">
        <f t="array" ref="J38">IFERROR(IF(OR($G38=0,$G38=""),"",INDEX(Revenue!$F$4:$DU$4,0,MATCH(EOMONTH(Assumptions!$D$20,0),Revenue!$F$8:$DU$8,0))*G38),"")</f>
        <v/>
      </c>
      <c r="K38" s="279" t="str">
        <f t="shared" si="3"/>
        <v/>
      </c>
      <c r="L38" s="280" t="str">
        <f t="shared" si="4"/>
        <v/>
      </c>
      <c r="N38" s="281">
        <f t="shared" si="5"/>
        <v>2031</v>
      </c>
      <c r="O38" s="227">
        <v>0.03</v>
      </c>
      <c r="P38" s="227">
        <v>0.03</v>
      </c>
      <c r="Q38" s="227">
        <v>0.03</v>
      </c>
      <c r="R38" s="227">
        <v>0.03</v>
      </c>
      <c r="S38" s="227">
        <v>0.03</v>
      </c>
      <c r="AB38" s="282">
        <f t="shared" si="6"/>
        <v>0</v>
      </c>
      <c r="AC38" s="282">
        <f t="shared" si="0"/>
        <v>0</v>
      </c>
    </row>
    <row r="39" spans="3:29" ht="15" customHeight="1">
      <c r="C39" s="276" t="s">
        <v>11</v>
      </c>
      <c r="D39" s="276" t="s">
        <v>135</v>
      </c>
      <c r="E39" s="277">
        <v>12</v>
      </c>
      <c r="F39" s="277">
        <v>436</v>
      </c>
      <c r="G39" s="278">
        <v>5800</v>
      </c>
      <c r="H39" s="279">
        <f t="shared" si="1"/>
        <v>69600</v>
      </c>
      <c r="I39" s="279">
        <f t="shared" si="2"/>
        <v>835200</v>
      </c>
      <c r="J39" s="279" cm="1">
        <f t="array" ref="J39">IFERROR(IF(OR($G39=0,$G39=""),"",INDEX(Revenue!$F$4:$DU$4,0,MATCH(EOMONTH(Assumptions!$D$20,0),Revenue!$F$8:$DU$8,0))*G39),"")</f>
        <v>6337.8166000000001</v>
      </c>
      <c r="K39" s="279">
        <f t="shared" si="3"/>
        <v>76053.799200000009</v>
      </c>
      <c r="L39" s="280">
        <f t="shared" si="4"/>
        <v>912645.5904000001</v>
      </c>
      <c r="N39" s="281">
        <f t="shared" si="5"/>
        <v>2032</v>
      </c>
      <c r="O39" s="227">
        <v>0.03</v>
      </c>
      <c r="P39" s="227">
        <v>0.03</v>
      </c>
      <c r="Q39" s="227">
        <v>0.03</v>
      </c>
      <c r="R39" s="227">
        <v>0.03</v>
      </c>
      <c r="S39" s="227">
        <v>0.03</v>
      </c>
      <c r="AB39" s="282">
        <f t="shared" si="6"/>
        <v>5232</v>
      </c>
      <c r="AC39" s="282">
        <f t="shared" si="0"/>
        <v>0</v>
      </c>
    </row>
    <row r="40" spans="3:29" ht="15" customHeight="1">
      <c r="C40" s="276" t="s">
        <v>11</v>
      </c>
      <c r="D40" s="276" t="s">
        <v>133</v>
      </c>
      <c r="E40" s="277">
        <v>24</v>
      </c>
      <c r="F40" s="277">
        <v>560</v>
      </c>
      <c r="G40" s="278">
        <v>6150</v>
      </c>
      <c r="H40" s="279">
        <f t="shared" si="1"/>
        <v>147600</v>
      </c>
      <c r="I40" s="279">
        <f t="shared" si="2"/>
        <v>1771200</v>
      </c>
      <c r="J40" s="279" cm="1">
        <f t="array" ref="J40">IFERROR(IF(OR($G40=0,$G40=""),"",INDEX(Revenue!$F$4:$DU$4,0,MATCH(EOMONTH(Assumptions!$D$20,0),Revenue!$F$8:$DU$8,0))*G40),"")</f>
        <v>6720.2710500000003</v>
      </c>
      <c r="K40" s="279">
        <f t="shared" si="3"/>
        <v>161286.50520000001</v>
      </c>
      <c r="L40" s="280">
        <f t="shared" si="4"/>
        <v>1935438.0624000002</v>
      </c>
      <c r="N40" s="281">
        <f t="shared" si="5"/>
        <v>2033</v>
      </c>
      <c r="O40" s="227">
        <v>0.03</v>
      </c>
      <c r="P40" s="227">
        <v>0.03</v>
      </c>
      <c r="Q40" s="227">
        <v>0.03</v>
      </c>
      <c r="R40" s="227">
        <v>0.03</v>
      </c>
      <c r="S40" s="227">
        <v>0.03</v>
      </c>
      <c r="AB40" s="282">
        <f t="shared" si="6"/>
        <v>13440</v>
      </c>
      <c r="AC40" s="282">
        <f t="shared" si="0"/>
        <v>0</v>
      </c>
    </row>
    <row r="41" spans="3:29" ht="15" customHeight="1">
      <c r="C41" s="276" t="s">
        <v>11</v>
      </c>
      <c r="D41" s="276" t="s">
        <v>134</v>
      </c>
      <c r="E41" s="277">
        <v>24</v>
      </c>
      <c r="F41" s="277">
        <v>680</v>
      </c>
      <c r="G41" s="278">
        <v>6650</v>
      </c>
      <c r="H41" s="279">
        <f t="shared" si="1"/>
        <v>159600</v>
      </c>
      <c r="I41" s="279">
        <f t="shared" si="2"/>
        <v>1915200</v>
      </c>
      <c r="J41" s="279" cm="1">
        <f t="array" ref="J41">IFERROR(IF(OR($G41=0,$G41=""),"",INDEX(Revenue!$F$4:$DU$4,0,MATCH(EOMONTH(Assumptions!$D$20,0),Revenue!$F$8:$DU$8,0))*G41),"")</f>
        <v>7266.6345499999998</v>
      </c>
      <c r="K41" s="279">
        <f t="shared" si="3"/>
        <v>174399.2292</v>
      </c>
      <c r="L41" s="280">
        <f t="shared" si="4"/>
        <v>2092790.7504</v>
      </c>
      <c r="N41" s="281">
        <f t="shared" si="5"/>
        <v>2034</v>
      </c>
      <c r="O41" s="227">
        <v>0.03</v>
      </c>
      <c r="P41" s="227">
        <v>0.03</v>
      </c>
      <c r="Q41" s="227">
        <v>0.03</v>
      </c>
      <c r="R41" s="227">
        <v>0.03</v>
      </c>
      <c r="S41" s="227">
        <v>0.03</v>
      </c>
      <c r="AB41" s="282">
        <f t="shared" si="6"/>
        <v>16320</v>
      </c>
      <c r="AC41" s="282">
        <f>IF(C41="Villas",E41*F41,0)</f>
        <v>0</v>
      </c>
    </row>
    <row r="42" spans="3:29" ht="15" customHeight="1">
      <c r="C42" s="276"/>
      <c r="D42" s="276"/>
      <c r="E42" s="277"/>
      <c r="F42" s="277"/>
      <c r="G42" s="278"/>
      <c r="H42" s="279" t="str">
        <f t="shared" si="1"/>
        <v/>
      </c>
      <c r="I42" s="279" t="str">
        <f t="shared" si="2"/>
        <v/>
      </c>
      <c r="J42" s="279" t="str" cm="1">
        <f t="array" ref="J42">IFERROR(IF(OR($G42=0,$G42=""),"",INDEX(Revenue!$F$4:$DU$4,0,MATCH(EOMONTH(Assumptions!$D$20,0),Revenue!$F$8:$DU$8,0))*G42),"")</f>
        <v/>
      </c>
      <c r="K42" s="279" t="str">
        <f t="shared" si="3"/>
        <v/>
      </c>
      <c r="L42" s="280" t="str">
        <f t="shared" si="4"/>
        <v/>
      </c>
      <c r="N42" s="281">
        <f t="shared" si="5"/>
        <v>2035</v>
      </c>
      <c r="O42" s="227">
        <v>0.03</v>
      </c>
      <c r="P42" s="227">
        <v>0.03</v>
      </c>
      <c r="Q42" s="227">
        <v>0.03</v>
      </c>
      <c r="R42" s="227">
        <v>0.03</v>
      </c>
      <c r="S42" s="227">
        <v>0.03</v>
      </c>
      <c r="AB42" s="282">
        <f t="shared" si="6"/>
        <v>0</v>
      </c>
      <c r="AC42" s="282">
        <f t="shared" si="0"/>
        <v>0</v>
      </c>
    </row>
    <row r="43" spans="3:29" ht="15" customHeight="1">
      <c r="C43" s="276" t="s">
        <v>12</v>
      </c>
      <c r="D43" s="276" t="s">
        <v>135</v>
      </c>
      <c r="E43" s="277">
        <v>19</v>
      </c>
      <c r="F43" s="277">
        <v>339</v>
      </c>
      <c r="G43" s="278">
        <v>7775</v>
      </c>
      <c r="H43" s="279">
        <f t="shared" si="1"/>
        <v>147725</v>
      </c>
      <c r="I43" s="279">
        <f t="shared" si="2"/>
        <v>1772700</v>
      </c>
      <c r="J43" s="279" cm="1">
        <f t="array" ref="J43">IFERROR(IF(OR($G43=0,$G43=""),"",INDEX(Revenue!$F$4:$DU$4,0,MATCH(EOMONTH(Assumptions!$D$20,0),Revenue!$F$8:$DU$8,0))*G43),"")</f>
        <v>8495.9524249999995</v>
      </c>
      <c r="K43" s="279">
        <f t="shared" si="3"/>
        <v>161423.09607499998</v>
      </c>
      <c r="L43" s="280">
        <f t="shared" si="4"/>
        <v>1937077.1528999996</v>
      </c>
      <c r="N43" s="283">
        <f t="shared" si="5"/>
        <v>2036</v>
      </c>
      <c r="O43" s="227">
        <v>0.03</v>
      </c>
      <c r="P43" s="227">
        <v>0.03</v>
      </c>
      <c r="Q43" s="227">
        <v>0.03</v>
      </c>
      <c r="R43" s="227">
        <v>0.03</v>
      </c>
      <c r="S43" s="227">
        <v>0.03</v>
      </c>
      <c r="AB43" s="282">
        <f t="shared" si="6"/>
        <v>6441</v>
      </c>
      <c r="AC43" s="282">
        <f t="shared" si="0"/>
        <v>0</v>
      </c>
    </row>
    <row r="44" spans="3:29" ht="15" customHeight="1">
      <c r="C44" s="276" t="s">
        <v>12</v>
      </c>
      <c r="D44" s="276" t="s">
        <v>755</v>
      </c>
      <c r="E44" s="277">
        <v>10</v>
      </c>
      <c r="F44" s="277">
        <v>660</v>
      </c>
      <c r="G44" s="278">
        <v>6975</v>
      </c>
      <c r="H44" s="279">
        <f>IFERROR(IF(OR(G44=0,G44=""),"",G44*E44),"")</f>
        <v>69750</v>
      </c>
      <c r="I44" s="279">
        <f t="shared" si="2"/>
        <v>837000</v>
      </c>
      <c r="J44" s="279" cm="1">
        <f t="array" ref="J44">IFERROR(IF(OR($G44=0,$G44=""),"",INDEX(Revenue!$F$4:$DU$4,0,MATCH(EOMONTH(Assumptions!$D$20,0),Revenue!$F$8:$DU$8,0))*G44),"")</f>
        <v>7621.7708249999996</v>
      </c>
      <c r="K44" s="279">
        <f t="shared" si="3"/>
        <v>76217.708249999996</v>
      </c>
      <c r="L44" s="280">
        <f t="shared" si="4"/>
        <v>914612.49899999995</v>
      </c>
      <c r="AB44" s="282">
        <f>IF(D44="Companion",E44*(F44/2),F44*E44)</f>
        <v>3300</v>
      </c>
      <c r="AC44" s="282">
        <f t="shared" si="0"/>
        <v>0</v>
      </c>
    </row>
    <row r="45" spans="3:29" ht="15" customHeight="1">
      <c r="C45" s="276"/>
      <c r="D45" s="276"/>
      <c r="E45" s="277"/>
      <c r="F45" s="277"/>
      <c r="G45" s="278"/>
      <c r="H45" s="279" t="str">
        <f t="shared" si="1"/>
        <v/>
      </c>
      <c r="I45" s="279" t="str">
        <f t="shared" si="2"/>
        <v/>
      </c>
      <c r="J45" s="279" t="str" cm="1">
        <f t="array" ref="J45">IFERROR(IF(OR($G45=0,$G45=""),"",INDEX(Revenue!$F$4:$DU$4,0,MATCH(EOMONTH(Assumptions!$D$20,0),Revenue!$F$8:$DU$8,0))*G45),"")</f>
        <v/>
      </c>
      <c r="K45" s="279" t="str">
        <f t="shared" si="3"/>
        <v/>
      </c>
      <c r="L45" s="280" t="str">
        <f t="shared" si="4"/>
        <v/>
      </c>
      <c r="M45" s="365"/>
      <c r="AB45" s="282">
        <f t="shared" si="6"/>
        <v>0</v>
      </c>
      <c r="AC45" s="282">
        <f t="shared" si="0"/>
        <v>0</v>
      </c>
    </row>
    <row r="46" spans="3:29" ht="15" customHeight="1">
      <c r="C46" s="276"/>
      <c r="D46" s="276"/>
      <c r="E46" s="277"/>
      <c r="F46" s="277"/>
      <c r="G46" s="278"/>
      <c r="H46" s="279" t="str">
        <f t="shared" si="1"/>
        <v/>
      </c>
      <c r="I46" s="279" t="str">
        <f t="shared" si="2"/>
        <v/>
      </c>
      <c r="J46" s="279" t="str" cm="1">
        <f t="array" ref="J46">IFERROR(IF(OR($G46=0,$G46=""),"",INDEX(Revenue!$F$4:$DU$4,0,MATCH(EOMONTH(Assumptions!$D$20,0),Revenue!$F$8:$DU$8,0))*G46),"")</f>
        <v/>
      </c>
      <c r="K46" s="279" t="str">
        <f t="shared" si="3"/>
        <v/>
      </c>
      <c r="L46" s="280" t="str">
        <f t="shared" si="4"/>
        <v/>
      </c>
      <c r="AB46" s="282">
        <f t="shared" si="6"/>
        <v>0</v>
      </c>
      <c r="AC46" s="282">
        <f t="shared" si="0"/>
        <v>0</v>
      </c>
    </row>
    <row r="47" spans="3:29" ht="15" customHeight="1">
      <c r="C47" s="276"/>
      <c r="D47" s="276"/>
      <c r="E47" s="277"/>
      <c r="F47" s="277"/>
      <c r="G47" s="278"/>
      <c r="H47" s="279" t="str">
        <f t="shared" si="1"/>
        <v/>
      </c>
      <c r="I47" s="279" t="str">
        <f t="shared" si="2"/>
        <v/>
      </c>
      <c r="J47" s="279" t="str" cm="1">
        <f t="array" ref="J47">IFERROR(IF(OR($G47=0,$G47=""),"",INDEX(Revenue!$F$4:$DU$4,0,MATCH(EOMONTH(Assumptions!$D$20,0),Revenue!$F$8:$DU$8,0))*G47),"")</f>
        <v/>
      </c>
      <c r="K47" s="279" t="str">
        <f t="shared" si="3"/>
        <v/>
      </c>
      <c r="L47" s="280" t="str">
        <f t="shared" si="4"/>
        <v/>
      </c>
      <c r="AB47" s="282">
        <f t="shared" si="6"/>
        <v>0</v>
      </c>
      <c r="AC47" s="282">
        <f t="shared" si="0"/>
        <v>0</v>
      </c>
    </row>
    <row r="48" spans="3:29" ht="15" customHeight="1">
      <c r="C48" s="276"/>
      <c r="D48" s="276"/>
      <c r="E48" s="277"/>
      <c r="F48" s="277"/>
      <c r="G48" s="278"/>
      <c r="H48" s="279" t="str">
        <f t="shared" si="1"/>
        <v/>
      </c>
      <c r="I48" s="279" t="str">
        <f t="shared" si="2"/>
        <v/>
      </c>
      <c r="J48" s="279" t="str" cm="1">
        <f t="array" ref="J48">IFERROR(IF(OR($G48=0,$G48=""),"",INDEX(Revenue!$F$4:$DU$4,0,MATCH(EOMONTH(Assumptions!$D$20,0),Revenue!$F$8:$DU$8,0))*G48),"")</f>
        <v/>
      </c>
      <c r="K48" s="279" t="str">
        <f t="shared" si="3"/>
        <v/>
      </c>
      <c r="L48" s="280" t="str">
        <f t="shared" si="4"/>
        <v/>
      </c>
      <c r="AB48" s="282">
        <f t="shared" si="6"/>
        <v>0</v>
      </c>
      <c r="AC48" s="282">
        <f t="shared" si="0"/>
        <v>0</v>
      </c>
    </row>
    <row r="49" spans="3:30" ht="15" customHeight="1">
      <c r="C49" s="276"/>
      <c r="D49" s="276"/>
      <c r="E49" s="277"/>
      <c r="F49" s="277"/>
      <c r="G49" s="278"/>
      <c r="H49" s="279" t="str">
        <f t="shared" si="1"/>
        <v/>
      </c>
      <c r="I49" s="279" t="str">
        <f t="shared" si="2"/>
        <v/>
      </c>
      <c r="J49" s="279" t="str" cm="1">
        <f t="array" ref="J49">IFERROR(IF(OR($G49=0,$G49=""),"",INDEX(Revenue!$F$4:$DU$4,0,MATCH(EOMONTH(Assumptions!$D$20,0),Revenue!$F$8:$DU$8,0))*G49),"")</f>
        <v/>
      </c>
      <c r="K49" s="279" t="str">
        <f t="shared" si="3"/>
        <v/>
      </c>
      <c r="L49" s="280" t="str">
        <f t="shared" si="4"/>
        <v/>
      </c>
      <c r="AB49" s="282">
        <f t="shared" si="6"/>
        <v>0</v>
      </c>
      <c r="AC49" s="282">
        <f t="shared" si="0"/>
        <v>0</v>
      </c>
    </row>
    <row r="50" spans="3:30" ht="15" customHeight="1">
      <c r="C50" s="276"/>
      <c r="D50" s="276"/>
      <c r="E50" s="277"/>
      <c r="F50" s="277"/>
      <c r="G50" s="278"/>
      <c r="H50" s="279" t="str">
        <f t="shared" si="1"/>
        <v/>
      </c>
      <c r="I50" s="279" t="str">
        <f t="shared" si="2"/>
        <v/>
      </c>
      <c r="J50" s="279" t="str" cm="1">
        <f t="array" ref="J50">IFERROR(IF(OR($G50=0,$G50=""),"",INDEX(Revenue!$F$4:$DU$4,0,MATCH(EOMONTH(Assumptions!$D$20,0),Revenue!$F$8:$DU$8,0))*G50),"")</f>
        <v/>
      </c>
      <c r="K50" s="279" t="str">
        <f t="shared" si="3"/>
        <v/>
      </c>
      <c r="L50" s="280" t="str">
        <f t="shared" si="4"/>
        <v/>
      </c>
      <c r="AB50" s="282">
        <f t="shared" si="6"/>
        <v>0</v>
      </c>
      <c r="AC50" s="282">
        <f t="shared" si="0"/>
        <v>0</v>
      </c>
    </row>
    <row r="51" spans="3:30" ht="15" customHeight="1">
      <c r="C51" s="276"/>
      <c r="D51" s="276"/>
      <c r="E51" s="277"/>
      <c r="F51" s="277"/>
      <c r="G51" s="278"/>
      <c r="H51" s="279" t="str">
        <f t="shared" si="1"/>
        <v/>
      </c>
      <c r="I51" s="279" t="str">
        <f t="shared" si="2"/>
        <v/>
      </c>
      <c r="J51" s="279" t="str" cm="1">
        <f t="array" ref="J51">IFERROR(IF(OR($G51=0,$G51=""),"",INDEX(Revenue!$F$4:$DU$4,0,MATCH(EOMONTH(Assumptions!$D$20,0),Revenue!$F$8:$DU$8,0))*G51),"")</f>
        <v/>
      </c>
      <c r="K51" s="279" t="str">
        <f t="shared" si="3"/>
        <v/>
      </c>
      <c r="L51" s="280" t="str">
        <f t="shared" si="4"/>
        <v/>
      </c>
      <c r="AB51" s="282">
        <f t="shared" si="6"/>
        <v>0</v>
      </c>
      <c r="AC51" s="282">
        <f t="shared" si="0"/>
        <v>0</v>
      </c>
    </row>
    <row r="52" spans="3:30" ht="15" customHeight="1" thickBot="1">
      <c r="C52" s="276"/>
      <c r="D52" s="276"/>
      <c r="E52" s="277"/>
      <c r="F52" s="277"/>
      <c r="G52" s="278">
        <v>0</v>
      </c>
      <c r="H52" s="284" t="str">
        <f t="shared" si="1"/>
        <v/>
      </c>
      <c r="I52" s="284" t="str">
        <f t="shared" si="2"/>
        <v/>
      </c>
      <c r="J52" s="284" t="str" cm="1">
        <f t="array" ref="J52">IFERROR(IF(OR($G52=0,$G52=""),"",INDEX(Revenue!$F$4:$DU$4,0,MATCH(EOMONTH(Assumptions!$D$20,0),Revenue!$F$8:$DU$8,0))*G52),"")</f>
        <v/>
      </c>
      <c r="K52" s="284" t="str">
        <f t="shared" si="3"/>
        <v/>
      </c>
      <c r="L52" s="243" t="str">
        <f t="shared" si="4"/>
        <v/>
      </c>
      <c r="AB52" s="285">
        <f t="shared" ref="AB52" si="7">IF(D52="Companion",E52*(F52/2),F52*E52)</f>
        <v>0</v>
      </c>
      <c r="AC52" s="285">
        <f t="shared" si="0"/>
        <v>0</v>
      </c>
    </row>
    <row r="53" spans="3:30" ht="15" customHeight="1" thickBot="1"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B53" s="286">
        <f>SUM(AB33:AB52)</f>
        <v>152542</v>
      </c>
      <c r="AC53" s="287">
        <f>SUM(AC33:AC52)</f>
        <v>0</v>
      </c>
    </row>
    <row r="54" spans="3:30" ht="15" customHeight="1">
      <c r="C54" s="266"/>
      <c r="D54" s="267"/>
      <c r="E54" s="267"/>
      <c r="F54" s="267"/>
      <c r="G54" s="267"/>
      <c r="H54" s="247" t="s">
        <v>16</v>
      </c>
      <c r="I54" s="247"/>
      <c r="J54" s="247"/>
      <c r="K54" s="247"/>
      <c r="L54" s="247"/>
      <c r="M54" s="247" t="s">
        <v>314</v>
      </c>
      <c r="N54" s="248"/>
    </row>
    <row r="55" spans="3:30" ht="15" customHeight="1">
      <c r="C55" s="268" t="s">
        <v>1</v>
      </c>
      <c r="D55" s="270" t="s">
        <v>571</v>
      </c>
      <c r="E55" s="270" t="s">
        <v>572</v>
      </c>
      <c r="F55" s="270" t="s">
        <v>140</v>
      </c>
      <c r="G55" s="270" t="s">
        <v>9</v>
      </c>
      <c r="H55" s="270" t="s">
        <v>17</v>
      </c>
      <c r="I55" s="270" t="s">
        <v>232</v>
      </c>
      <c r="J55" s="270" t="s">
        <v>18</v>
      </c>
      <c r="K55" s="270" t="s">
        <v>27</v>
      </c>
      <c r="L55" s="270" t="s">
        <v>14</v>
      </c>
      <c r="M55" s="271" t="s">
        <v>316</v>
      </c>
      <c r="N55" s="288" t="s">
        <v>315</v>
      </c>
      <c r="AC55" s="255" t="s">
        <v>252</v>
      </c>
      <c r="AD55" s="255" t="str">
        <f>IF(AND(E56&gt;0,E57=0,E58=0),"IL Only",IF(AND(E56&gt;0,E57&gt;0,E58=0),"IL/AL",IF(AND(E56=0,E57&gt;0,E58&gt;0),"AL/MC",IF(AND(E56&gt;0,E57&gt;0,E58&gt;0),"IL/AL/MC",IF(AND(E58&gt;0,E56=0,E57=0),"MC Only",IF(AND(E56=0,E57&gt;0,E58=0),"AL Only",""))))))</f>
        <v>IL/AL/MC</v>
      </c>
    </row>
    <row r="56" spans="3:30" ht="15" customHeight="1">
      <c r="C56" s="289" t="s">
        <v>10</v>
      </c>
      <c r="D56" s="290">
        <f>SUMIFS($E$33:$E$52,$C$33:$C$52,C56)-(SUMIFS($E$33:$E$52,$C$33:$C$52,C56,$D$33:$D$52,"Companion")/2)</f>
        <v>101</v>
      </c>
      <c r="E56" s="290">
        <f>SUMIFS($E$33:$E$52,$C$33:$C$52,C56)</f>
        <v>101</v>
      </c>
      <c r="F56" s="291">
        <f>E56/$E$60</f>
        <v>0.53157894736842104</v>
      </c>
      <c r="G56" s="279">
        <f>IFERROR(SUMIFS($H$33:$H$52,$C$33:$C$52,$C56)/$E56,0)</f>
        <v>7851.4851485148511</v>
      </c>
      <c r="H56" s="226">
        <v>0.93</v>
      </c>
      <c r="I56" s="290">
        <f>H56*E56</f>
        <v>93.93</v>
      </c>
      <c r="J56" s="226">
        <v>0.35099999999999998</v>
      </c>
      <c r="K56" s="292">
        <v>5</v>
      </c>
      <c r="L56" s="226">
        <v>0.3</v>
      </c>
      <c r="M56" s="293">
        <f>IFERROR(EOMONTH(_xlfn.MINIFS(Revenue!$F$8:$DU$8,Revenue!$F$17:$DU$17,"&gt;="&amp;H56),-1)+1,"")</f>
        <v>47604</v>
      </c>
      <c r="N56" s="294">
        <f>IFERROR(DATEDIF($D$20,M56,"m"),"")</f>
        <v>23</v>
      </c>
    </row>
    <row r="57" spans="3:30" ht="15" customHeight="1">
      <c r="C57" s="289" t="s">
        <v>11</v>
      </c>
      <c r="D57" s="290">
        <f>SUMIFS($E$33:$E$52,$C$33:$C$52,C57)-(SUMIFS($E$33:$E$52,$C$33:$C$52,C57,$D$33:$D$52,"Companion")/2)</f>
        <v>60</v>
      </c>
      <c r="E57" s="290">
        <f>SUMIFS($E$33:$E$52,$C$33:$C$52,C57)</f>
        <v>60</v>
      </c>
      <c r="F57" s="291">
        <f>E57/$E$60</f>
        <v>0.31578947368421051</v>
      </c>
      <c r="G57" s="279">
        <f>IFERROR(SUMIFS($H$33:$H$52,$C$33:$C$52,$C57)/$E57,0)</f>
        <v>6280</v>
      </c>
      <c r="H57" s="226">
        <v>0.93</v>
      </c>
      <c r="I57" s="290">
        <f>H57*E57</f>
        <v>55.800000000000004</v>
      </c>
      <c r="J57" s="226">
        <v>9.0999999999999998E-2</v>
      </c>
      <c r="K57" s="292">
        <v>2.75</v>
      </c>
      <c r="L57" s="226">
        <v>0.4</v>
      </c>
      <c r="M57" s="293">
        <f>IFERROR(EOMONTH(_xlfn.MINIFS(Revenue!$F$8:$DU$8,Revenue!$F$26:$DU$26,"&gt;="&amp;H57),-1)+1,"")</f>
        <v>47849</v>
      </c>
      <c r="N57" s="294">
        <f>IFERROR(DATEDIF($D$20,M57,"m"),"")</f>
        <v>31</v>
      </c>
    </row>
    <row r="58" spans="3:30" ht="15" customHeight="1">
      <c r="C58" s="289" t="s">
        <v>12</v>
      </c>
      <c r="D58" s="290">
        <f>SUMIFS($E$33:$E$52,$C$33:$C$52,C58)-(SUMIFS($E$33:$E$52,$C$33:$C$52,C58,$D$33:$D$52,"Companion")/2)</f>
        <v>24</v>
      </c>
      <c r="E58" s="290">
        <f>SUMIFS($E$33:$E$52,$C$33:$C$52,C58)</f>
        <v>29</v>
      </c>
      <c r="F58" s="291">
        <f>E58/$E$60</f>
        <v>0.15263157894736842</v>
      </c>
      <c r="G58" s="279">
        <f>IFERROR(SUMIFS($H$33:$H$52,$C$33:$C$52,$C58)/$E58,0)</f>
        <v>7499.1379310344828</v>
      </c>
      <c r="H58" s="226">
        <v>0.93</v>
      </c>
      <c r="I58" s="290">
        <f>H58*E58</f>
        <v>26.970000000000002</v>
      </c>
      <c r="J58" s="226">
        <v>0</v>
      </c>
      <c r="K58" s="292">
        <v>1.6</v>
      </c>
      <c r="L58" s="226">
        <v>0.5</v>
      </c>
      <c r="M58" s="293">
        <f>IFERROR(EOMONTH(_xlfn.MINIFS(Revenue!$F$8:$DU$8,Revenue!$F$35:$DU$35,"&gt;="&amp;H58),-1)+1,"")</f>
        <v>47727</v>
      </c>
      <c r="N58" s="294">
        <f>IFERROR(DATEDIF($D$20,M58,"m"),"")</f>
        <v>27</v>
      </c>
    </row>
    <row r="59" spans="3:30" ht="15" customHeight="1">
      <c r="C59" s="295" t="s">
        <v>223</v>
      </c>
      <c r="D59" s="296">
        <f>SUMIFS($E$33:$E$52,$C$33:$C$52,C59)-(SUMIFS($E$33:$E$52,$C$33:$C$52,C59,$D$33:$D$52,"Companion")/2)</f>
        <v>0</v>
      </c>
      <c r="E59" s="296">
        <f>SUMIFS($E$33:$E$52,$C$33:$C$52,C59)</f>
        <v>0</v>
      </c>
      <c r="F59" s="297">
        <f>E59/$E$60</f>
        <v>0</v>
      </c>
      <c r="G59" s="284">
        <f>IFERROR(SUMIFS($H$33:$H$52,$C$33:$C$52,$C59)/$E59,0)</f>
        <v>0</v>
      </c>
      <c r="H59" s="226">
        <v>0</v>
      </c>
      <c r="I59" s="296">
        <f>H59*E59</f>
        <v>0</v>
      </c>
      <c r="J59" s="226">
        <v>0</v>
      </c>
      <c r="K59" s="292">
        <v>0</v>
      </c>
      <c r="L59" s="226">
        <v>0.25</v>
      </c>
      <c r="M59" s="298">
        <f>IFERROR(EOMONTH(_xlfn.MINIFS(Revenue!$F$8:$DU$8,Revenue!$F$44:$DU$44,"&gt;="&amp;H59),-1)+1,"")</f>
        <v>46174</v>
      </c>
      <c r="N59" s="299" t="str">
        <f>IFERROR(DATEDIF($D$20,M59,"m"),"")</f>
        <v/>
      </c>
    </row>
    <row r="60" spans="3:30" ht="15" customHeight="1">
      <c r="C60" s="300" t="s">
        <v>13</v>
      </c>
      <c r="D60" s="301">
        <f>SUM(D56:D59)</f>
        <v>185</v>
      </c>
      <c r="E60" s="301">
        <f>SUM(E56:E59)</f>
        <v>190</v>
      </c>
      <c r="F60" s="302">
        <f>E60/$E$60</f>
        <v>1</v>
      </c>
      <c r="G60" s="303">
        <f>SUM(H33:H52)/$E60</f>
        <v>7301.4473684210525</v>
      </c>
      <c r="H60" s="302">
        <f>I60/E60</f>
        <v>0.93</v>
      </c>
      <c r="I60" s="301">
        <f>SUM(I56:I59)</f>
        <v>176.70000000000002</v>
      </c>
      <c r="J60" s="302">
        <f>SUMPRODUCT(J56:J59,E56:E59)/E60</f>
        <v>0.21532105263157894</v>
      </c>
      <c r="K60" s="400">
        <f>SUM(K56:K59)</f>
        <v>9.35</v>
      </c>
      <c r="L60" s="302">
        <f>SUMPRODUCT(L56:L59,E56:E59)/E60</f>
        <v>0.36210526315789471</v>
      </c>
      <c r="M60" s="304">
        <f>IFERROR(EOMONTH(_xlfn.MINIFS(Revenue!$F$8:$DU$8,Revenue!$F$50:$DU$50,"&gt;="&amp;H60),-1)+1,"")</f>
        <v>47849</v>
      </c>
      <c r="N60" s="305">
        <f>IFERROR(DATEDIF($D$20,M60,"m"),"")</f>
        <v>31</v>
      </c>
    </row>
    <row r="62" spans="3:30" ht="15" customHeight="1">
      <c r="C62" s="266" t="s">
        <v>19</v>
      </c>
      <c r="D62" s="306" t="s">
        <v>248</v>
      </c>
      <c r="E62" s="307" t="s">
        <v>16</v>
      </c>
      <c r="G62" s="397" t="s">
        <v>86</v>
      </c>
      <c r="H62" s="61" t="s">
        <v>29</v>
      </c>
      <c r="I62" s="61" t="s">
        <v>603</v>
      </c>
      <c r="J62" s="61" t="s">
        <v>604</v>
      </c>
      <c r="K62" s="61" t="s">
        <v>605</v>
      </c>
      <c r="L62" s="61" t="s">
        <v>606</v>
      </c>
      <c r="M62" s="61" t="s">
        <v>607</v>
      </c>
    </row>
    <row r="63" spans="3:30" ht="15" customHeight="1">
      <c r="C63" s="232" t="s">
        <v>311</v>
      </c>
      <c r="D63" s="308">
        <v>1200</v>
      </c>
      <c r="E63" s="309">
        <f>D63</f>
        <v>1200</v>
      </c>
      <c r="G63" s="232" t="s">
        <v>626</v>
      </c>
      <c r="H63" s="310">
        <v>0</v>
      </c>
      <c r="I63" s="398">
        <v>0</v>
      </c>
      <c r="J63" s="398">
        <v>0</v>
      </c>
      <c r="K63" s="398">
        <v>0</v>
      </c>
      <c r="L63" s="398">
        <v>0</v>
      </c>
      <c r="M63" s="398">
        <v>0</v>
      </c>
    </row>
    <row r="64" spans="3:30" ht="15" customHeight="1">
      <c r="C64" s="232" t="s">
        <v>627</v>
      </c>
      <c r="D64" s="311">
        <f>I69</f>
        <v>994</v>
      </c>
      <c r="E64" s="312">
        <f>K69</f>
        <v>994</v>
      </c>
      <c r="G64" s="232" t="s">
        <v>634</v>
      </c>
      <c r="H64" s="310">
        <v>500</v>
      </c>
      <c r="I64" s="398">
        <v>0.8</v>
      </c>
      <c r="J64" s="398">
        <v>0.8</v>
      </c>
      <c r="K64" s="398">
        <v>0.8</v>
      </c>
      <c r="L64" s="398">
        <v>0.8</v>
      </c>
      <c r="M64" s="398">
        <v>0.8</v>
      </c>
      <c r="R64" s="332"/>
    </row>
    <row r="65" spans="3:18" ht="15" customHeight="1">
      <c r="C65" s="232" t="s">
        <v>627</v>
      </c>
      <c r="D65" s="403">
        <f>I78</f>
        <v>495</v>
      </c>
      <c r="E65" s="404">
        <f>J78</f>
        <v>450</v>
      </c>
      <c r="G65" s="232" t="s">
        <v>213</v>
      </c>
      <c r="H65" s="310">
        <v>600</v>
      </c>
      <c r="I65" s="398">
        <v>0.4</v>
      </c>
      <c r="J65" s="398">
        <v>0.4</v>
      </c>
      <c r="K65" s="398">
        <v>0.4</v>
      </c>
      <c r="L65" s="398">
        <v>0.4</v>
      </c>
      <c r="M65" s="398">
        <v>0.4</v>
      </c>
      <c r="R65" s="332"/>
    </row>
    <row r="66" spans="3:18" ht="15" customHeight="1">
      <c r="C66" s="232" t="s">
        <v>22</v>
      </c>
      <c r="D66" s="313">
        <v>5000</v>
      </c>
      <c r="E66" s="313">
        <v>7500</v>
      </c>
      <c r="G66" s="232" t="s">
        <v>214</v>
      </c>
      <c r="H66" s="310">
        <v>900</v>
      </c>
      <c r="I66" s="398">
        <v>0.15</v>
      </c>
      <c r="J66" s="398">
        <v>0.15</v>
      </c>
      <c r="K66" s="398">
        <v>0.15</v>
      </c>
      <c r="L66" s="398">
        <v>0.15</v>
      </c>
      <c r="M66" s="398">
        <v>0.1</v>
      </c>
      <c r="R66" s="332"/>
    </row>
    <row r="67" spans="3:18" ht="15" customHeight="1">
      <c r="C67" s="232" t="s">
        <v>594</v>
      </c>
      <c r="D67" s="308">
        <v>0</v>
      </c>
      <c r="E67" s="309">
        <f>D67</f>
        <v>0</v>
      </c>
      <c r="F67" s="317"/>
      <c r="G67" s="232" t="s">
        <v>215</v>
      </c>
      <c r="H67" s="310">
        <v>1200</v>
      </c>
      <c r="I67" s="398">
        <v>0.12</v>
      </c>
      <c r="J67" s="398">
        <v>0.12</v>
      </c>
      <c r="K67" s="398">
        <v>0.12</v>
      </c>
      <c r="L67" s="398">
        <v>0.1</v>
      </c>
      <c r="M67" s="398">
        <v>0.1</v>
      </c>
      <c r="R67" s="332"/>
    </row>
    <row r="68" spans="3:18" ht="15" customHeight="1">
      <c r="C68" s="232" t="s">
        <v>23</v>
      </c>
      <c r="D68" s="314">
        <v>1500</v>
      </c>
      <c r="E68" s="315">
        <f>D68</f>
        <v>1500</v>
      </c>
      <c r="G68" s="233" t="s">
        <v>216</v>
      </c>
      <c r="H68" s="310">
        <v>1500</v>
      </c>
      <c r="I68" s="398">
        <v>0.05</v>
      </c>
      <c r="J68" s="398">
        <v>0.05</v>
      </c>
      <c r="K68" s="398">
        <v>0.05</v>
      </c>
      <c r="L68" s="398">
        <v>0.05</v>
      </c>
      <c r="M68" s="398">
        <v>0.05</v>
      </c>
      <c r="R68" s="332"/>
    </row>
    <row r="69" spans="3:18" ht="15" customHeight="1">
      <c r="C69" s="232" t="s">
        <v>250</v>
      </c>
      <c r="D69" s="316">
        <v>0</v>
      </c>
      <c r="E69" s="316">
        <v>0</v>
      </c>
      <c r="I69" s="311">
        <f>SUMPRODUCT(I63:I68,$H$63:$H$68)</f>
        <v>994</v>
      </c>
      <c r="J69" s="311">
        <f>SUMPRODUCT(J63:J68,$H$63:$H$68)</f>
        <v>994</v>
      </c>
      <c r="K69" s="311">
        <f>SUMPRODUCT(K63:K68,$H$63:$H$68)</f>
        <v>994</v>
      </c>
      <c r="L69" s="311">
        <f>SUMPRODUCT(L63:L68,$H$63:$H$68)</f>
        <v>970</v>
      </c>
      <c r="M69" s="311">
        <f>SUMPRODUCT(M63:M68,$H$63:$H$68)</f>
        <v>925</v>
      </c>
      <c r="R69" s="332"/>
    </row>
    <row r="70" spans="3:18" ht="15" customHeight="1">
      <c r="C70" s="232" t="s">
        <v>24</v>
      </c>
      <c r="D70" s="225">
        <v>0</v>
      </c>
      <c r="E70" s="318">
        <f>D70</f>
        <v>0</v>
      </c>
    </row>
    <row r="71" spans="3:18" ht="15" customHeight="1">
      <c r="C71" s="232" t="s">
        <v>25</v>
      </c>
      <c r="D71" s="225">
        <v>0</v>
      </c>
      <c r="E71" s="318">
        <f t="shared" ref="E71:E73" si="8">D71</f>
        <v>0</v>
      </c>
      <c r="G71" s="397" t="s">
        <v>86</v>
      </c>
      <c r="H71" s="61" t="s">
        <v>29</v>
      </c>
      <c r="I71" s="61" t="s">
        <v>603</v>
      </c>
      <c r="J71" s="61" t="s">
        <v>604</v>
      </c>
      <c r="K71" s="61" t="s">
        <v>605</v>
      </c>
      <c r="L71" s="61" t="s">
        <v>606</v>
      </c>
      <c r="M71" s="61" t="s">
        <v>607</v>
      </c>
    </row>
    <row r="72" spans="3:18" ht="15" customHeight="1">
      <c r="C72" s="232" t="s">
        <v>26</v>
      </c>
      <c r="D72" s="225">
        <v>0</v>
      </c>
      <c r="E72" s="318">
        <f t="shared" si="8"/>
        <v>0</v>
      </c>
      <c r="G72" s="232" t="s">
        <v>626</v>
      </c>
      <c r="H72" s="310">
        <v>0</v>
      </c>
      <c r="I72" s="398">
        <v>0</v>
      </c>
      <c r="J72" s="398">
        <v>0</v>
      </c>
      <c r="K72" s="398">
        <v>0</v>
      </c>
      <c r="L72" s="398">
        <v>0</v>
      </c>
      <c r="M72" s="398">
        <v>0</v>
      </c>
    </row>
    <row r="73" spans="3:18" ht="15" customHeight="1">
      <c r="C73" s="233" t="s">
        <v>249</v>
      </c>
      <c r="D73" s="225">
        <v>0</v>
      </c>
      <c r="E73" s="319">
        <f t="shared" si="8"/>
        <v>0</v>
      </c>
      <c r="G73" s="232" t="s">
        <v>634</v>
      </c>
      <c r="H73" s="310">
        <v>0</v>
      </c>
      <c r="I73" s="398">
        <v>0</v>
      </c>
      <c r="J73" s="398">
        <v>0</v>
      </c>
      <c r="K73" s="398">
        <v>0</v>
      </c>
      <c r="L73" s="398">
        <v>0</v>
      </c>
      <c r="M73" s="398">
        <v>0</v>
      </c>
    </row>
    <row r="74" spans="3:18" ht="15" customHeight="1">
      <c r="G74" s="232" t="s">
        <v>213</v>
      </c>
      <c r="H74" s="310">
        <v>0</v>
      </c>
      <c r="I74" s="398">
        <v>0.1</v>
      </c>
      <c r="J74" s="398">
        <v>0.1</v>
      </c>
      <c r="K74" s="398">
        <v>0.1</v>
      </c>
      <c r="L74" s="398">
        <v>0.1</v>
      </c>
      <c r="M74" s="398">
        <v>0.1</v>
      </c>
    </row>
    <row r="75" spans="3:18" ht="15" customHeight="1">
      <c r="G75" s="232" t="s">
        <v>214</v>
      </c>
      <c r="H75" s="310">
        <v>0</v>
      </c>
      <c r="I75" s="398">
        <v>0.1</v>
      </c>
      <c r="J75" s="398">
        <v>0.1</v>
      </c>
      <c r="K75" s="398">
        <v>0.1</v>
      </c>
      <c r="L75" s="398">
        <v>0.1</v>
      </c>
      <c r="M75" s="398">
        <v>0.1</v>
      </c>
    </row>
    <row r="76" spans="3:18" ht="15" customHeight="1">
      <c r="G76" s="232" t="s">
        <v>215</v>
      </c>
      <c r="H76" s="310">
        <v>2000</v>
      </c>
      <c r="I76" s="398">
        <v>0.11</v>
      </c>
      <c r="J76" s="398">
        <v>0.1</v>
      </c>
      <c r="K76" s="398">
        <v>0.1</v>
      </c>
      <c r="L76" s="398">
        <v>0.1</v>
      </c>
      <c r="M76" s="398">
        <v>0.1</v>
      </c>
    </row>
    <row r="77" spans="3:18" ht="15" customHeight="1">
      <c r="G77" s="233" t="s">
        <v>216</v>
      </c>
      <c r="H77" s="310">
        <v>2500</v>
      </c>
      <c r="I77" s="398">
        <v>0.11</v>
      </c>
      <c r="J77" s="398">
        <v>0.1</v>
      </c>
      <c r="K77" s="398">
        <v>0.1</v>
      </c>
      <c r="L77" s="398">
        <v>0.1</v>
      </c>
      <c r="M77" s="398">
        <v>0.1</v>
      </c>
    </row>
    <row r="78" spans="3:18" ht="15" customHeight="1">
      <c r="I78" s="403">
        <f>SUMPRODUCT(I72:I77,$H$72:$H$77)</f>
        <v>495</v>
      </c>
      <c r="J78" s="403">
        <f t="shared" ref="J78:M78" si="9">SUMPRODUCT(J72:J77,$H$72:$H$77)</f>
        <v>450</v>
      </c>
      <c r="K78" s="403">
        <f t="shared" si="9"/>
        <v>450</v>
      </c>
      <c r="L78" s="403">
        <f t="shared" si="9"/>
        <v>450</v>
      </c>
      <c r="M78" s="403">
        <f t="shared" si="9"/>
        <v>450</v>
      </c>
    </row>
    <row r="79" spans="3:18" ht="15" customHeight="1">
      <c r="I79" s="311"/>
      <c r="J79" s="311"/>
      <c r="K79" s="311"/>
      <c r="L79" s="311"/>
      <c r="M79" s="311"/>
    </row>
    <row r="80" spans="3:18" ht="15" customHeight="1">
      <c r="C80" s="266"/>
      <c r="D80" s="267"/>
      <c r="E80" s="306"/>
      <c r="F80" s="306" t="s">
        <v>248</v>
      </c>
      <c r="G80" s="306" t="s">
        <v>16</v>
      </c>
      <c r="H80" s="307" t="s">
        <v>598</v>
      </c>
    </row>
    <row r="81" spans="3:14" ht="15" customHeight="1">
      <c r="C81" s="392" t="s">
        <v>28</v>
      </c>
      <c r="D81" s="393"/>
      <c r="E81" s="394" t="s">
        <v>20</v>
      </c>
      <c r="F81" s="394" t="s">
        <v>29</v>
      </c>
      <c r="G81" s="394" t="s">
        <v>29</v>
      </c>
      <c r="H81" s="395" t="s">
        <v>599</v>
      </c>
      <c r="L81" s="320" t="s">
        <v>256</v>
      </c>
      <c r="M81" s="321" t="s">
        <v>257</v>
      </c>
    </row>
    <row r="82" spans="3:14" ht="15" customHeight="1">
      <c r="C82" s="289" t="s">
        <v>592</v>
      </c>
      <c r="E82" s="244" t="s">
        <v>32</v>
      </c>
      <c r="F82" s="322">
        <v>0</v>
      </c>
      <c r="G82" s="322">
        <v>0</v>
      </c>
      <c r="H82" s="399">
        <v>0</v>
      </c>
    </row>
    <row r="83" spans="3:14" ht="15" customHeight="1">
      <c r="C83" s="289" t="s">
        <v>595</v>
      </c>
      <c r="E83" s="244" t="s">
        <v>32</v>
      </c>
      <c r="F83" s="322">
        <v>1200</v>
      </c>
      <c r="G83" s="322">
        <v>550</v>
      </c>
      <c r="H83" s="399">
        <v>0.9</v>
      </c>
      <c r="K83" s="246" t="s">
        <v>180</v>
      </c>
      <c r="L83" s="247"/>
      <c r="M83" s="247"/>
      <c r="N83" s="248"/>
    </row>
    <row r="84" spans="3:14" ht="15" customHeight="1">
      <c r="C84" s="289" t="s">
        <v>596</v>
      </c>
      <c r="E84" s="244" t="s">
        <v>52</v>
      </c>
      <c r="F84" s="322">
        <v>0</v>
      </c>
      <c r="G84" s="322">
        <v>0</v>
      </c>
      <c r="H84" s="399">
        <v>0</v>
      </c>
      <c r="K84" s="232"/>
      <c r="L84" s="320"/>
      <c r="M84" s="320" t="s">
        <v>257</v>
      </c>
      <c r="N84" s="323" t="s">
        <v>258</v>
      </c>
    </row>
    <row r="85" spans="3:14" ht="15" customHeight="1">
      <c r="C85" s="232" t="s">
        <v>573</v>
      </c>
      <c r="E85" s="3" t="s">
        <v>574</v>
      </c>
      <c r="F85" s="387">
        <v>0.6</v>
      </c>
      <c r="G85" s="387">
        <v>0</v>
      </c>
      <c r="H85" s="399">
        <v>0.9</v>
      </c>
      <c r="K85" s="324" t="s">
        <v>174</v>
      </c>
      <c r="L85" s="320">
        <f t="shared" ref="L85:L90" si="10">IF($M$81="Yes",M85,N85)</f>
        <v>15</v>
      </c>
      <c r="M85" s="325">
        <v>15</v>
      </c>
      <c r="N85" s="325">
        <v>15</v>
      </c>
    </row>
    <row r="86" spans="3:14" ht="15" customHeight="1">
      <c r="C86" s="232"/>
      <c r="H86" s="326"/>
      <c r="K86" s="324" t="s">
        <v>175</v>
      </c>
      <c r="L86" s="320">
        <f t="shared" si="10"/>
        <v>15</v>
      </c>
      <c r="M86" s="325">
        <v>15</v>
      </c>
      <c r="N86" s="325">
        <v>15</v>
      </c>
    </row>
    <row r="87" spans="3:14" ht="15" customHeight="1">
      <c r="C87" s="392" t="s">
        <v>33</v>
      </c>
      <c r="D87" s="393"/>
      <c r="E87" s="394" t="s">
        <v>20</v>
      </c>
      <c r="F87" s="394" t="s">
        <v>29</v>
      </c>
      <c r="G87" s="394" t="s">
        <v>29</v>
      </c>
      <c r="H87" s="395" t="s">
        <v>599</v>
      </c>
      <c r="K87" s="324" t="s">
        <v>176</v>
      </c>
      <c r="L87" s="320">
        <f t="shared" si="10"/>
        <v>50</v>
      </c>
      <c r="M87" s="325">
        <v>50</v>
      </c>
      <c r="N87" s="325">
        <v>30</v>
      </c>
    </row>
    <row r="88" spans="3:14" ht="15" customHeight="1">
      <c r="C88" s="289" t="s">
        <v>597</v>
      </c>
      <c r="E88" s="244" t="s">
        <v>32</v>
      </c>
      <c r="F88" s="322">
        <v>0</v>
      </c>
      <c r="G88" s="322">
        <v>0</v>
      </c>
      <c r="H88" s="399">
        <v>0</v>
      </c>
      <c r="K88" s="324" t="s">
        <v>177</v>
      </c>
      <c r="L88" s="320">
        <f t="shared" si="10"/>
        <v>8</v>
      </c>
      <c r="M88" s="325">
        <v>8</v>
      </c>
      <c r="N88" s="325">
        <v>8</v>
      </c>
    </row>
    <row r="89" spans="3:14" ht="15" customHeight="1">
      <c r="C89" s="289" t="s">
        <v>295</v>
      </c>
      <c r="E89" s="244" t="s">
        <v>294</v>
      </c>
      <c r="F89" s="322">
        <v>0</v>
      </c>
      <c r="G89" s="322">
        <v>0</v>
      </c>
      <c r="H89" s="399">
        <v>0</v>
      </c>
      <c r="K89" s="324" t="s">
        <v>178</v>
      </c>
      <c r="L89" s="320">
        <f t="shared" si="10"/>
        <v>10</v>
      </c>
      <c r="M89" s="325">
        <v>10</v>
      </c>
      <c r="N89" s="325">
        <v>8</v>
      </c>
    </row>
    <row r="90" spans="3:14" ht="15" customHeight="1">
      <c r="C90" s="289" t="s">
        <v>34</v>
      </c>
      <c r="E90" s="244" t="s">
        <v>32</v>
      </c>
      <c r="F90" s="322">
        <v>1270.8333333333333</v>
      </c>
      <c r="G90" s="322">
        <v>1270.8333333333333</v>
      </c>
      <c r="H90" s="399">
        <v>0</v>
      </c>
      <c r="K90" s="324" t="s">
        <v>179</v>
      </c>
      <c r="L90" s="320">
        <f t="shared" si="10"/>
        <v>16</v>
      </c>
      <c r="M90" s="325">
        <v>16</v>
      </c>
      <c r="N90" s="325">
        <v>15</v>
      </c>
    </row>
    <row r="91" spans="3:14" ht="15" customHeight="1">
      <c r="C91" s="232"/>
      <c r="H91" s="326"/>
      <c r="K91" s="324"/>
      <c r="N91" s="326"/>
    </row>
    <row r="92" spans="3:14" ht="15" customHeight="1">
      <c r="C92" s="392" t="s">
        <v>35</v>
      </c>
      <c r="D92" s="393"/>
      <c r="E92" s="394" t="s">
        <v>20</v>
      </c>
      <c r="F92" s="394" t="s">
        <v>29</v>
      </c>
      <c r="G92" s="394" t="s">
        <v>29</v>
      </c>
      <c r="H92" s="395" t="s">
        <v>599</v>
      </c>
      <c r="K92" s="328" t="s">
        <v>255</v>
      </c>
      <c r="L92" s="251"/>
      <c r="M92" s="251"/>
      <c r="N92" s="252"/>
    </row>
    <row r="93" spans="3:14" ht="15" customHeight="1">
      <c r="C93" s="289" t="s">
        <v>35</v>
      </c>
      <c r="E93" s="244" t="s">
        <v>32</v>
      </c>
      <c r="F93" s="322"/>
      <c r="G93" s="322"/>
      <c r="H93" s="399"/>
      <c r="I93" s="406" t="s">
        <v>640</v>
      </c>
      <c r="K93" s="232"/>
      <c r="M93" s="320" t="s">
        <v>257</v>
      </c>
      <c r="N93" s="323" t="s">
        <v>258</v>
      </c>
    </row>
    <row r="94" spans="3:14" ht="15" customHeight="1">
      <c r="C94" s="232"/>
      <c r="H94" s="326"/>
      <c r="K94" s="324" t="s">
        <v>174</v>
      </c>
      <c r="L94" s="320">
        <f t="shared" ref="L94:L99" si="11">IF($M$81="Yes",M94,N94)</f>
        <v>25</v>
      </c>
      <c r="M94" s="325">
        <v>25</v>
      </c>
      <c r="N94" s="325">
        <v>0</v>
      </c>
    </row>
    <row r="95" spans="3:14" ht="15" customHeight="1">
      <c r="C95" s="392" t="s">
        <v>36</v>
      </c>
      <c r="D95" s="393"/>
      <c r="E95" s="394" t="s">
        <v>20</v>
      </c>
      <c r="F95" s="394" t="s">
        <v>29</v>
      </c>
      <c r="G95" s="394" t="s">
        <v>29</v>
      </c>
      <c r="H95" s="395" t="s">
        <v>599</v>
      </c>
      <c r="K95" s="324" t="s">
        <v>175</v>
      </c>
      <c r="L95" s="320">
        <f t="shared" si="11"/>
        <v>25</v>
      </c>
      <c r="M95" s="325">
        <v>25</v>
      </c>
      <c r="N95" s="325">
        <v>0</v>
      </c>
    </row>
    <row r="96" spans="3:14" ht="15" customHeight="1">
      <c r="C96" s="289" t="s">
        <v>37</v>
      </c>
      <c r="E96" s="244" t="s">
        <v>32</v>
      </c>
      <c r="F96" s="322">
        <f>20000/144</f>
        <v>138.88888888888889</v>
      </c>
      <c r="G96" s="322">
        <f>20000/144</f>
        <v>138.88888888888889</v>
      </c>
      <c r="H96" s="399">
        <v>0.5</v>
      </c>
      <c r="K96" s="324" t="s">
        <v>176</v>
      </c>
      <c r="L96" s="320">
        <f t="shared" si="11"/>
        <v>45</v>
      </c>
      <c r="M96" s="325">
        <v>45</v>
      </c>
      <c r="N96" s="325">
        <v>0</v>
      </c>
    </row>
    <row r="97" spans="3:14" ht="15" customHeight="1">
      <c r="C97" s="232"/>
      <c r="H97" s="326"/>
      <c r="K97" s="324" t="s">
        <v>177</v>
      </c>
      <c r="L97" s="320">
        <f t="shared" si="11"/>
        <v>30</v>
      </c>
      <c r="M97" s="325">
        <v>30</v>
      </c>
      <c r="N97" s="325">
        <v>0</v>
      </c>
    </row>
    <row r="98" spans="3:14" ht="15" customHeight="1">
      <c r="C98" s="392" t="s">
        <v>39</v>
      </c>
      <c r="D98" s="393"/>
      <c r="E98" s="394" t="s">
        <v>20</v>
      </c>
      <c r="F98" s="394" t="s">
        <v>29</v>
      </c>
      <c r="G98" s="394" t="s">
        <v>29</v>
      </c>
      <c r="H98" s="395" t="s">
        <v>599</v>
      </c>
      <c r="K98" s="324" t="s">
        <v>178</v>
      </c>
      <c r="L98" s="320">
        <f t="shared" si="11"/>
        <v>30</v>
      </c>
      <c r="M98" s="325">
        <v>30</v>
      </c>
      <c r="N98" s="325">
        <v>0</v>
      </c>
    </row>
    <row r="99" spans="3:14" ht="15" customHeight="1">
      <c r="C99" s="289" t="s">
        <v>40</v>
      </c>
      <c r="E99" s="244" t="s">
        <v>41</v>
      </c>
      <c r="F99" s="322">
        <v>0</v>
      </c>
      <c r="G99" s="322">
        <v>0</v>
      </c>
      <c r="H99" s="399">
        <v>0</v>
      </c>
      <c r="K99" s="324" t="s">
        <v>179</v>
      </c>
      <c r="L99" s="320">
        <f t="shared" si="11"/>
        <v>30</v>
      </c>
      <c r="M99" s="325">
        <v>30</v>
      </c>
      <c r="N99" s="325">
        <v>0</v>
      </c>
    </row>
    <row r="100" spans="3:14" ht="15" customHeight="1">
      <c r="C100" s="289" t="s">
        <v>42</v>
      </c>
      <c r="E100" s="244" t="s">
        <v>32</v>
      </c>
      <c r="F100" s="322">
        <v>1402.7777777777778</v>
      </c>
      <c r="G100" s="322">
        <v>1402.7777777777778</v>
      </c>
      <c r="H100" s="399">
        <v>0</v>
      </c>
      <c r="K100" s="324"/>
      <c r="N100" s="326"/>
    </row>
    <row r="101" spans="3:14" ht="15" customHeight="1">
      <c r="C101" s="232"/>
      <c r="H101" s="326"/>
      <c r="K101" s="328" t="s">
        <v>259</v>
      </c>
      <c r="L101" s="251"/>
      <c r="M101" s="251"/>
      <c r="N101" s="252"/>
    </row>
    <row r="102" spans="3:14" ht="15" customHeight="1">
      <c r="C102" s="392" t="s">
        <v>43</v>
      </c>
      <c r="D102" s="393"/>
      <c r="E102" s="394" t="s">
        <v>20</v>
      </c>
      <c r="F102" s="394" t="s">
        <v>29</v>
      </c>
      <c r="G102" s="394" t="s">
        <v>29</v>
      </c>
      <c r="H102" s="395" t="s">
        <v>599</v>
      </c>
      <c r="K102" s="232"/>
      <c r="M102" s="320" t="s">
        <v>257</v>
      </c>
      <c r="N102" s="323" t="s">
        <v>258</v>
      </c>
    </row>
    <row r="103" spans="3:14" ht="15" customHeight="1">
      <c r="C103" s="289" t="s">
        <v>600</v>
      </c>
      <c r="D103" s="393"/>
      <c r="E103" s="244" t="s">
        <v>32</v>
      </c>
      <c r="F103" s="322">
        <v>0</v>
      </c>
      <c r="G103" s="322">
        <v>0</v>
      </c>
      <c r="H103" s="399">
        <v>0</v>
      </c>
      <c r="K103" s="324" t="s">
        <v>174</v>
      </c>
      <c r="L103" s="320">
        <f t="shared" ref="L103:L108" si="12">IF($M$81="Yes",M103,N103)</f>
        <v>60</v>
      </c>
      <c r="M103" s="325">
        <v>60</v>
      </c>
      <c r="N103" s="325">
        <v>0</v>
      </c>
    </row>
    <row r="104" spans="3:14" ht="15" customHeight="1">
      <c r="C104" s="289" t="s">
        <v>44</v>
      </c>
      <c r="E104" s="244" t="s">
        <v>32</v>
      </c>
      <c r="F104" s="322">
        <v>677.08333333333337</v>
      </c>
      <c r="G104" s="322">
        <v>677.08333333333337</v>
      </c>
      <c r="H104" s="399">
        <v>0</v>
      </c>
      <c r="K104" s="324" t="s">
        <v>175</v>
      </c>
      <c r="L104" s="320">
        <f t="shared" si="12"/>
        <v>60</v>
      </c>
      <c r="M104" s="325">
        <v>60</v>
      </c>
      <c r="N104" s="325">
        <v>0</v>
      </c>
    </row>
    <row r="105" spans="3:14" ht="15" customHeight="1">
      <c r="C105" s="289" t="s">
        <v>45</v>
      </c>
      <c r="E105" s="244" t="s">
        <v>38</v>
      </c>
      <c r="F105" s="327">
        <v>0</v>
      </c>
      <c r="G105" s="327">
        <v>0</v>
      </c>
      <c r="H105" s="399">
        <v>0</v>
      </c>
      <c r="K105" s="324" t="s">
        <v>176</v>
      </c>
      <c r="L105" s="320">
        <f t="shared" si="12"/>
        <v>60</v>
      </c>
      <c r="M105" s="325">
        <v>60</v>
      </c>
      <c r="N105" s="325">
        <v>0</v>
      </c>
    </row>
    <row r="106" spans="3:14" ht="15" customHeight="1">
      <c r="C106" s="232"/>
      <c r="H106" s="326"/>
      <c r="K106" s="324" t="s">
        <v>177</v>
      </c>
      <c r="L106" s="320">
        <f t="shared" si="12"/>
        <v>0</v>
      </c>
      <c r="M106" s="325">
        <v>0</v>
      </c>
      <c r="N106" s="325">
        <v>0</v>
      </c>
    </row>
    <row r="107" spans="3:14" ht="15" customHeight="1">
      <c r="C107" s="392" t="s">
        <v>46</v>
      </c>
      <c r="D107" s="393"/>
      <c r="E107" s="394" t="s">
        <v>20</v>
      </c>
      <c r="F107" s="394" t="s">
        <v>29</v>
      </c>
      <c r="G107" s="394" t="s">
        <v>29</v>
      </c>
      <c r="H107" s="395" t="s">
        <v>599</v>
      </c>
      <c r="K107" s="324" t="s">
        <v>178</v>
      </c>
      <c r="L107" s="320">
        <f t="shared" si="12"/>
        <v>0</v>
      </c>
      <c r="M107" s="325">
        <v>0</v>
      </c>
      <c r="N107" s="325">
        <v>0</v>
      </c>
    </row>
    <row r="108" spans="3:14" ht="15" customHeight="1">
      <c r="C108" s="289" t="s">
        <v>601</v>
      </c>
      <c r="D108" s="393"/>
      <c r="E108" s="244" t="s">
        <v>32</v>
      </c>
      <c r="F108" s="322">
        <v>0</v>
      </c>
      <c r="G108" s="322">
        <v>0</v>
      </c>
      <c r="H108" s="399">
        <v>0</v>
      </c>
      <c r="K108" s="329" t="s">
        <v>179</v>
      </c>
      <c r="L108" s="405">
        <f t="shared" si="12"/>
        <v>0</v>
      </c>
      <c r="M108" s="325">
        <v>0</v>
      </c>
      <c r="N108" s="325">
        <v>0</v>
      </c>
    </row>
    <row r="109" spans="3:14" ht="15" customHeight="1">
      <c r="C109" s="289" t="s">
        <v>292</v>
      </c>
      <c r="E109" s="244" t="s">
        <v>38</v>
      </c>
      <c r="F109" s="327">
        <v>12.39</v>
      </c>
      <c r="G109" s="327">
        <v>12.39</v>
      </c>
      <c r="H109" s="399">
        <v>0</v>
      </c>
    </row>
    <row r="110" spans="3:14" ht="15" customHeight="1">
      <c r="C110" s="289" t="s">
        <v>293</v>
      </c>
      <c r="E110" s="244" t="s">
        <v>38</v>
      </c>
      <c r="F110" s="327">
        <v>0</v>
      </c>
      <c r="G110" s="327">
        <v>0</v>
      </c>
      <c r="H110" s="399">
        <v>0</v>
      </c>
    </row>
    <row r="111" spans="3:14" ht="15" customHeight="1">
      <c r="C111" s="289" t="s">
        <v>97</v>
      </c>
      <c r="E111" s="244" t="s">
        <v>38</v>
      </c>
      <c r="F111" s="327">
        <v>0</v>
      </c>
      <c r="G111" s="327">
        <v>0</v>
      </c>
      <c r="H111" s="399">
        <v>0</v>
      </c>
      <c r="K111" s="255" t="s">
        <v>261</v>
      </c>
    </row>
    <row r="112" spans="3:14" ht="15" customHeight="1">
      <c r="C112" s="289" t="s">
        <v>48</v>
      </c>
      <c r="E112" s="244" t="s">
        <v>32</v>
      </c>
      <c r="F112" s="322">
        <f>65000/144</f>
        <v>451.38888888888891</v>
      </c>
      <c r="G112" s="322">
        <f>65000/144</f>
        <v>451.38888888888891</v>
      </c>
      <c r="H112" s="399">
        <v>0</v>
      </c>
      <c r="K112" s="255" t="s">
        <v>312</v>
      </c>
    </row>
    <row r="113" spans="3:29" ht="15" customHeight="1">
      <c r="C113" s="232"/>
      <c r="H113" s="326"/>
      <c r="AC113" s="331"/>
    </row>
    <row r="114" spans="3:29" ht="15" customHeight="1">
      <c r="C114" s="392" t="s">
        <v>49</v>
      </c>
      <c r="D114" s="393"/>
      <c r="E114" s="394" t="s">
        <v>20</v>
      </c>
      <c r="F114" s="394" t="s">
        <v>29</v>
      </c>
      <c r="G114" s="394" t="s">
        <v>29</v>
      </c>
      <c r="H114" s="395" t="s">
        <v>599</v>
      </c>
      <c r="J114" s="320" t="s">
        <v>291</v>
      </c>
      <c r="K114" s="226">
        <v>0.37</v>
      </c>
      <c r="AC114" s="331"/>
    </row>
    <row r="115" spans="3:29" ht="15" customHeight="1">
      <c r="C115" s="289" t="s">
        <v>602</v>
      </c>
      <c r="D115" s="393"/>
      <c r="E115" s="244" t="s">
        <v>32</v>
      </c>
      <c r="F115" s="322">
        <v>0</v>
      </c>
      <c r="G115" s="322">
        <v>0</v>
      </c>
      <c r="H115" s="399">
        <v>0</v>
      </c>
    </row>
    <row r="116" spans="3:29" ht="15" customHeight="1">
      <c r="C116" s="289" t="s">
        <v>50</v>
      </c>
      <c r="E116" s="244" t="s">
        <v>38</v>
      </c>
      <c r="F116" s="327">
        <v>0</v>
      </c>
      <c r="G116" s="327">
        <v>0</v>
      </c>
      <c r="H116" s="399">
        <v>0</v>
      </c>
      <c r="J116" s="266" t="s">
        <v>58</v>
      </c>
      <c r="K116" s="306" t="s">
        <v>277</v>
      </c>
      <c r="L116" s="306" t="s">
        <v>276</v>
      </c>
      <c r="M116" s="306" t="s">
        <v>59</v>
      </c>
      <c r="N116" s="306" t="s">
        <v>60</v>
      </c>
      <c r="O116" s="306" t="s">
        <v>262</v>
      </c>
      <c r="P116" s="307" t="s">
        <v>263</v>
      </c>
    </row>
    <row r="117" spans="3:29" ht="15" customHeight="1">
      <c r="C117" s="289" t="s">
        <v>609</v>
      </c>
      <c r="E117" s="244" t="s">
        <v>32</v>
      </c>
      <c r="F117" s="322">
        <v>322.91666666666669</v>
      </c>
      <c r="G117" s="322">
        <v>322.91666666666669</v>
      </c>
      <c r="H117" s="399">
        <v>0</v>
      </c>
      <c r="J117" s="232" t="s">
        <v>43</v>
      </c>
      <c r="K117" s="227">
        <v>5.0000000000000001E-3</v>
      </c>
      <c r="L117" s="227">
        <v>2.75E-2</v>
      </c>
      <c r="M117" s="227">
        <v>0.1</v>
      </c>
      <c r="N117" s="227">
        <v>0.08</v>
      </c>
      <c r="O117" s="227">
        <v>0.06</v>
      </c>
      <c r="P117" s="227">
        <v>0</v>
      </c>
    </row>
    <row r="118" spans="3:29" ht="15" customHeight="1">
      <c r="C118" s="232"/>
      <c r="E118" s="244"/>
      <c r="F118" s="244"/>
      <c r="G118" s="244"/>
      <c r="H118" s="326"/>
      <c r="J118" s="232" t="s">
        <v>46</v>
      </c>
      <c r="K118" s="227">
        <v>5.0000000000000001E-3</v>
      </c>
      <c r="L118" s="227">
        <v>2.75E-2</v>
      </c>
      <c r="M118" s="227">
        <v>0.1</v>
      </c>
      <c r="N118" s="227">
        <v>0.08</v>
      </c>
      <c r="O118" s="227">
        <v>0.06</v>
      </c>
      <c r="P118" s="227">
        <v>0.02</v>
      </c>
      <c r="AC118" s="333"/>
    </row>
    <row r="119" spans="3:29" ht="15" customHeight="1">
      <c r="C119" s="392" t="s">
        <v>53</v>
      </c>
      <c r="D119" s="393"/>
      <c r="E119" s="394" t="s">
        <v>20</v>
      </c>
      <c r="F119" s="394" t="s">
        <v>29</v>
      </c>
      <c r="G119" s="394" t="s">
        <v>29</v>
      </c>
      <c r="H119" s="395" t="s">
        <v>599</v>
      </c>
      <c r="J119" s="232" t="s">
        <v>28</v>
      </c>
      <c r="K119" s="227">
        <v>5.0000000000000001E-3</v>
      </c>
      <c r="L119" s="227">
        <v>2.75E-2</v>
      </c>
      <c r="M119" s="227">
        <v>0.1</v>
      </c>
      <c r="N119" s="227">
        <v>0.08</v>
      </c>
      <c r="O119" s="227">
        <v>0</v>
      </c>
      <c r="P119" s="227">
        <v>0</v>
      </c>
    </row>
    <row r="120" spans="3:29" ht="15" customHeight="1">
      <c r="C120" s="289" t="s">
        <v>54</v>
      </c>
      <c r="E120" s="244" t="s">
        <v>55</v>
      </c>
      <c r="F120" s="225">
        <v>0.05</v>
      </c>
      <c r="G120" s="225">
        <v>0.05</v>
      </c>
      <c r="H120" s="399">
        <v>0</v>
      </c>
      <c r="J120" s="232" t="s">
        <v>33</v>
      </c>
      <c r="K120" s="227">
        <v>5.0000000000000001E-3</v>
      </c>
      <c r="L120" s="227">
        <v>2.75E-2</v>
      </c>
      <c r="M120" s="227">
        <v>0.1</v>
      </c>
      <c r="N120" s="227">
        <v>0.08</v>
      </c>
      <c r="O120" s="227">
        <v>0.04</v>
      </c>
      <c r="P120" s="227">
        <v>0</v>
      </c>
      <c r="AC120" s="332"/>
    </row>
    <row r="121" spans="3:29" ht="15" customHeight="1">
      <c r="C121" s="289" t="s">
        <v>645</v>
      </c>
      <c r="E121" s="244" t="s">
        <v>55</v>
      </c>
      <c r="F121" s="225">
        <v>0</v>
      </c>
      <c r="G121" s="225">
        <v>0</v>
      </c>
      <c r="H121" s="399">
        <v>0</v>
      </c>
      <c r="J121" s="232" t="s">
        <v>36</v>
      </c>
      <c r="K121" s="227">
        <v>5.0000000000000001E-3</v>
      </c>
      <c r="L121" s="227">
        <v>2.75E-2</v>
      </c>
      <c r="M121" s="227">
        <v>0.1</v>
      </c>
      <c r="N121" s="227">
        <v>0.08</v>
      </c>
      <c r="O121" s="227">
        <v>0.06</v>
      </c>
      <c r="P121" s="227">
        <v>0.01</v>
      </c>
      <c r="AC121" s="332"/>
    </row>
    <row r="122" spans="3:29" ht="15" customHeight="1">
      <c r="C122" s="289" t="s">
        <v>56</v>
      </c>
      <c r="E122" s="244" t="s">
        <v>32</v>
      </c>
      <c r="F122" s="322">
        <v>2000</v>
      </c>
      <c r="G122" s="322">
        <v>2000</v>
      </c>
      <c r="H122" s="399">
        <v>0</v>
      </c>
      <c r="J122" s="233" t="s">
        <v>49</v>
      </c>
      <c r="K122" s="227">
        <v>5.0000000000000001E-3</v>
      </c>
      <c r="L122" s="227">
        <v>2.75E-2</v>
      </c>
      <c r="M122" s="227">
        <v>0.1</v>
      </c>
      <c r="N122" s="227">
        <v>0.08</v>
      </c>
      <c r="O122" s="227">
        <v>0.06</v>
      </c>
      <c r="P122" s="227">
        <v>0.04</v>
      </c>
    </row>
    <row r="123" spans="3:29" ht="15" customHeight="1">
      <c r="C123" s="295" t="s">
        <v>57</v>
      </c>
      <c r="D123" s="330"/>
      <c r="E123" s="396" t="s">
        <v>32</v>
      </c>
      <c r="F123" s="322">
        <v>300</v>
      </c>
      <c r="G123" s="322">
        <v>300</v>
      </c>
      <c r="H123" s="399">
        <v>0</v>
      </c>
    </row>
  </sheetData>
  <phoneticPr fontId="4" type="noConversion"/>
  <dataValidations count="3">
    <dataValidation type="list" allowBlank="1" showInputMessage="1" showErrorMessage="1" sqref="C33:C52" xr:uid="{909A3FC2-B67F-4275-A7BE-44F1BBA26E58}">
      <formula1>"IL,AL,MC,Villas"</formula1>
    </dataValidation>
    <dataValidation type="list" allowBlank="1" showInputMessage="1" showErrorMessage="1" sqref="M81 L14" xr:uid="{716C2FE2-4F2F-4111-8821-80391AFD9C32}">
      <formula1>"Yes,No"</formula1>
    </dataValidation>
    <dataValidation type="list" allowBlank="1" showInputMessage="1" showErrorMessage="1" sqref="D33:D52" xr:uid="{AA571CD4-09B9-4837-B782-2D0CFF02F927}">
      <formula1>"Studio, 1 BR, 1 BR JR, 1 BR Den, 2 BR, 2 BR Den, Private, Companion"</formula1>
    </dataValidation>
  </dataValidations>
  <pageMargins left="0.7" right="0.7" top="0.75" bottom="0.75" header="0.3" footer="0.3"/>
  <pageSetup scale="36" orientation="portrait" r:id="rId1"/>
  <ignoredErrors>
    <ignoredError sqref="F60 J6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11DD-F0D5-4EFD-A3E2-68F775F8BE36}">
  <dimension ref="B1:T108"/>
  <sheetViews>
    <sheetView showGridLines="0" zoomScaleNormal="100" zoomScaleSheetLayoutView="85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A50" sqref="A50"/>
    </sheetView>
  </sheetViews>
  <sheetFormatPr defaultColWidth="9.140625" defaultRowHeight="13.5"/>
  <cols>
    <col min="1" max="1" width="3.28515625" style="1" customWidth="1"/>
    <col min="2" max="2" width="49.140625" style="1" bestFit="1" customWidth="1"/>
    <col min="3" max="3" width="17.7109375" style="1" bestFit="1" customWidth="1"/>
    <col min="4" max="4" width="3.28515625" style="1" customWidth="1"/>
    <col min="5" max="5" width="21.42578125" style="1" customWidth="1"/>
    <col min="6" max="8" width="12.28515625" style="1" bestFit="1" customWidth="1"/>
    <col min="9" max="9" width="12.85546875" style="1" bestFit="1" customWidth="1"/>
    <col min="10" max="10" width="17.140625" style="1" customWidth="1"/>
    <col min="11" max="15" width="13.7109375" style="1" bestFit="1" customWidth="1"/>
    <col min="16" max="16" width="13.28515625" style="1" customWidth="1"/>
    <col min="17" max="17" width="29.140625" style="1" customWidth="1"/>
    <col min="18" max="18" width="3.28515625" style="1" customWidth="1"/>
    <col min="19" max="19" width="13.7109375" style="1" bestFit="1" customWidth="1"/>
    <col min="20" max="20" width="15.28515625" style="1" bestFit="1" customWidth="1"/>
    <col min="21" max="16384" width="9.140625" style="1"/>
  </cols>
  <sheetData>
    <row r="1" spans="2:20" ht="40.5">
      <c r="G1" s="410" t="s">
        <v>752</v>
      </c>
      <c r="H1" s="410"/>
      <c r="J1" s="410"/>
      <c r="K1" s="410"/>
      <c r="N1" s="410"/>
    </row>
    <row r="2" spans="2:20" ht="43.5" customHeight="1">
      <c r="E2" s="17" t="s">
        <v>760</v>
      </c>
      <c r="F2" s="17" t="s">
        <v>759</v>
      </c>
      <c r="G2" s="410" t="s">
        <v>759</v>
      </c>
      <c r="H2" s="410"/>
      <c r="I2" s="410"/>
      <c r="J2" s="410" t="s">
        <v>652</v>
      </c>
      <c r="K2" s="410"/>
      <c r="L2" s="410" t="s">
        <v>653</v>
      </c>
      <c r="M2" s="410" t="s">
        <v>761</v>
      </c>
      <c r="N2" s="409" t="s">
        <v>654</v>
      </c>
      <c r="Q2" s="410" t="s">
        <v>655</v>
      </c>
    </row>
    <row r="3" spans="2:20">
      <c r="B3" s="65"/>
      <c r="C3" s="66" t="s">
        <v>515</v>
      </c>
      <c r="D3" s="66"/>
      <c r="E3" s="165" t="s">
        <v>648</v>
      </c>
      <c r="F3" s="165">
        <f t="shared" ref="F3:N3" si="0">EOMONTH(G3,-1)</f>
        <v>45838</v>
      </c>
      <c r="G3" s="165">
        <f t="shared" si="0"/>
        <v>45869</v>
      </c>
      <c r="H3" s="165">
        <f t="shared" si="0"/>
        <v>45900</v>
      </c>
      <c r="I3" s="165">
        <f t="shared" si="0"/>
        <v>45930</v>
      </c>
      <c r="J3" s="165">
        <f t="shared" si="0"/>
        <v>45961</v>
      </c>
      <c r="K3" s="165">
        <f t="shared" si="0"/>
        <v>45991</v>
      </c>
      <c r="L3" s="165">
        <f t="shared" si="0"/>
        <v>46022</v>
      </c>
      <c r="M3" s="165">
        <f t="shared" si="0"/>
        <v>46053</v>
      </c>
      <c r="N3" s="165">
        <f t="shared" si="0"/>
        <v>46081</v>
      </c>
      <c r="O3" s="165">
        <f>EOMONTH(P3,-1)</f>
        <v>46112</v>
      </c>
      <c r="P3" s="165">
        <f>EOMONTH(Q3,-1)</f>
        <v>46142</v>
      </c>
      <c r="Q3" s="165">
        <f>EOMONTH(S3,-1)</f>
        <v>46173</v>
      </c>
      <c r="R3" s="165"/>
      <c r="S3" s="165">
        <f>'Development Costs'!Q11</f>
        <v>46203</v>
      </c>
      <c r="T3" s="6"/>
    </row>
    <row r="4" spans="2:20">
      <c r="B4" s="17" t="s">
        <v>334</v>
      </c>
      <c r="S4" s="130" t="str">
        <f>'Development Costs'!Q12</f>
        <v>Loan Close</v>
      </c>
      <c r="T4" s="7"/>
    </row>
    <row r="5" spans="2:20">
      <c r="B5" s="5" t="s">
        <v>335</v>
      </c>
      <c r="C5" s="19">
        <f>'Development Costs'!F13</f>
        <v>13175000</v>
      </c>
      <c r="D5" s="19"/>
      <c r="E5" s="71">
        <v>0</v>
      </c>
      <c r="F5" s="71">
        <v>0</v>
      </c>
      <c r="G5" s="71">
        <v>0</v>
      </c>
      <c r="H5" s="71">
        <v>0</v>
      </c>
      <c r="I5" s="71"/>
      <c r="J5" s="71">
        <v>0</v>
      </c>
      <c r="K5" s="71">
        <v>0</v>
      </c>
      <c r="L5" s="71">
        <v>0</v>
      </c>
      <c r="M5" s="71">
        <v>0</v>
      </c>
      <c r="N5" s="71">
        <f>'Development Costs'!F13-E5-F5-H5-J5</f>
        <v>13175000</v>
      </c>
      <c r="O5" s="71">
        <v>0</v>
      </c>
      <c r="P5" s="71">
        <v>0</v>
      </c>
      <c r="Q5" s="71">
        <v>0</v>
      </c>
      <c r="S5" s="99">
        <f>SUM(E5:Q5)</f>
        <v>13175000</v>
      </c>
    </row>
    <row r="6" spans="2:20">
      <c r="B6" s="5" t="s">
        <v>336</v>
      </c>
      <c r="C6" s="19">
        <f>'Development Costs'!F14</f>
        <v>130000</v>
      </c>
      <c r="D6" s="19"/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S6" s="99">
        <f t="shared" ref="S6:S9" si="1">SUM(E6:Q6)</f>
        <v>0</v>
      </c>
    </row>
    <row r="7" spans="2:20">
      <c r="B7" s="5" t="s">
        <v>337</v>
      </c>
      <c r="C7" s="19">
        <f>'Development Costs'!F15</f>
        <v>0</v>
      </c>
      <c r="D7" s="19"/>
      <c r="E7" s="71">
        <v>0</v>
      </c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S7" s="99">
        <f t="shared" si="1"/>
        <v>0</v>
      </c>
    </row>
    <row r="8" spans="2:20">
      <c r="B8" s="5" t="s">
        <v>338</v>
      </c>
      <c r="C8" s="19">
        <f>'Development Costs'!F16</f>
        <v>0</v>
      </c>
      <c r="D8" s="19"/>
      <c r="E8" s="71">
        <v>0</v>
      </c>
      <c r="F8" s="71">
        <v>0</v>
      </c>
      <c r="G8" s="71">
        <v>0</v>
      </c>
      <c r="H8" s="71">
        <v>0</v>
      </c>
      <c r="I8" s="71"/>
      <c r="J8" s="71">
        <v>0</v>
      </c>
      <c r="K8" s="71">
        <v>0</v>
      </c>
      <c r="L8" s="71">
        <v>0</v>
      </c>
      <c r="M8" s="71">
        <v>0</v>
      </c>
      <c r="N8" s="71">
        <f>'Development Costs'!F16</f>
        <v>0</v>
      </c>
      <c r="O8" s="71">
        <v>0</v>
      </c>
      <c r="P8" s="71">
        <v>0</v>
      </c>
      <c r="Q8" s="71">
        <v>0</v>
      </c>
      <c r="S8" s="99">
        <f t="shared" si="1"/>
        <v>0</v>
      </c>
    </row>
    <row r="9" spans="2:20">
      <c r="B9" s="10" t="s">
        <v>339</v>
      </c>
      <c r="C9" s="21">
        <f>'Development Costs'!F17</f>
        <v>13305000</v>
      </c>
      <c r="D9" s="21"/>
      <c r="E9" s="21">
        <f t="shared" ref="E9:N9" si="2">SUM(E5:E8)</f>
        <v>0</v>
      </c>
      <c r="F9" s="21">
        <f t="shared" si="2"/>
        <v>0</v>
      </c>
      <c r="G9" s="21">
        <f t="shared" si="2"/>
        <v>0</v>
      </c>
      <c r="H9" s="21">
        <f t="shared" si="2"/>
        <v>0</v>
      </c>
      <c r="I9" s="21">
        <f t="shared" si="2"/>
        <v>0</v>
      </c>
      <c r="J9" s="21">
        <f t="shared" si="2"/>
        <v>0</v>
      </c>
      <c r="K9" s="21">
        <f t="shared" si="2"/>
        <v>0</v>
      </c>
      <c r="L9" s="21">
        <f t="shared" si="2"/>
        <v>0</v>
      </c>
      <c r="M9" s="21">
        <f t="shared" si="2"/>
        <v>0</v>
      </c>
      <c r="N9" s="21">
        <f t="shared" si="2"/>
        <v>13175000</v>
      </c>
      <c r="O9" s="21">
        <f t="shared" ref="O9:Q9" si="3">SUM(O5:O8)</f>
        <v>0</v>
      </c>
      <c r="P9" s="21">
        <f t="shared" si="3"/>
        <v>0</v>
      </c>
      <c r="Q9" s="21">
        <f t="shared" si="3"/>
        <v>0</v>
      </c>
      <c r="R9" s="10"/>
      <c r="S9" s="141">
        <f t="shared" si="1"/>
        <v>13175000</v>
      </c>
    </row>
    <row r="11" spans="2:20">
      <c r="B11" s="17" t="s">
        <v>340</v>
      </c>
    </row>
    <row r="12" spans="2:20">
      <c r="B12" s="5" t="s">
        <v>341</v>
      </c>
      <c r="C12" s="19">
        <f>'Development Costs'!F20</f>
        <v>56723165</v>
      </c>
      <c r="D12" s="19"/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S12" s="99">
        <f t="shared" ref="S12:S22" si="4">SUM(E12:Q12)</f>
        <v>0</v>
      </c>
    </row>
    <row r="13" spans="2:20">
      <c r="B13" s="5" t="s">
        <v>342</v>
      </c>
      <c r="C13" s="19">
        <f>'Development Costs'!F21</f>
        <v>0</v>
      </c>
      <c r="D13" s="19"/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S13" s="99">
        <f t="shared" si="4"/>
        <v>0</v>
      </c>
    </row>
    <row r="14" spans="2:20">
      <c r="B14" s="5" t="s">
        <v>343</v>
      </c>
      <c r="C14" s="19">
        <f>'Development Costs'!F22</f>
        <v>0</v>
      </c>
      <c r="D14" s="19"/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S14" s="99">
        <f t="shared" si="4"/>
        <v>0</v>
      </c>
    </row>
    <row r="15" spans="2:20">
      <c r="B15" s="5" t="str">
        <f>'Development Costs'!B23</f>
        <v>Design/estimating contingency inside GC contract for now</v>
      </c>
      <c r="C15" s="19">
        <f>'Development Costs'!F23</f>
        <v>520500</v>
      </c>
      <c r="D15" s="19"/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S15" s="99">
        <f t="shared" si="4"/>
        <v>0</v>
      </c>
    </row>
    <row r="16" spans="2:20">
      <c r="B16" s="5" t="str">
        <f>'Development Costs'!B24</f>
        <v>Inflation of hard costs Contingency</v>
      </c>
      <c r="C16" s="19">
        <f>'Development Costs'!F24</f>
        <v>0</v>
      </c>
      <c r="D16" s="19"/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S16" s="99">
        <f t="shared" si="4"/>
        <v>0</v>
      </c>
    </row>
    <row r="17" spans="2:19">
      <c r="B17" s="5" t="str">
        <f>'Development Costs'!B25</f>
        <v>Pre-con Estimating</v>
      </c>
      <c r="C17" s="19">
        <f>'Development Costs'!F25</f>
        <v>0</v>
      </c>
      <c r="D17" s="19"/>
      <c r="E17" s="71">
        <v>0</v>
      </c>
      <c r="F17" s="71">
        <v>0</v>
      </c>
      <c r="G17" s="71"/>
      <c r="H17" s="71"/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S17" s="99">
        <f t="shared" si="4"/>
        <v>0</v>
      </c>
    </row>
    <row r="18" spans="2:19">
      <c r="B18" s="5" t="s">
        <v>344</v>
      </c>
      <c r="C18" s="19">
        <f>'Development Costs'!F26</f>
        <v>0</v>
      </c>
      <c r="D18" s="19"/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S18" s="99">
        <f t="shared" si="4"/>
        <v>0</v>
      </c>
    </row>
    <row r="19" spans="2:19">
      <c r="B19" s="5" t="s">
        <v>345</v>
      </c>
      <c r="C19" s="19">
        <f>'Development Costs'!F27</f>
        <v>0</v>
      </c>
      <c r="D19" s="19"/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S19" s="99">
        <f t="shared" si="4"/>
        <v>0</v>
      </c>
    </row>
    <row r="20" spans="2:19">
      <c r="B20" s="5" t="s">
        <v>346</v>
      </c>
      <c r="C20" s="19">
        <f>'Development Costs'!F28</f>
        <v>0</v>
      </c>
      <c r="D20" s="19"/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S20" s="99">
        <f t="shared" si="4"/>
        <v>0</v>
      </c>
    </row>
    <row r="21" spans="2:19">
      <c r="B21" s="5" t="s">
        <v>347</v>
      </c>
      <c r="C21" s="19">
        <f>'Development Costs'!F29</f>
        <v>2862183.25</v>
      </c>
      <c r="D21" s="19"/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S21" s="99">
        <f t="shared" si="4"/>
        <v>0</v>
      </c>
    </row>
    <row r="22" spans="2:19">
      <c r="B22" s="10" t="s">
        <v>348</v>
      </c>
      <c r="C22" s="21">
        <f>'Development Costs'!F30</f>
        <v>60105848.25</v>
      </c>
      <c r="D22" s="21"/>
      <c r="E22" s="21">
        <f t="shared" ref="E22:N22" si="5">SUM(E12:E21)</f>
        <v>0</v>
      </c>
      <c r="F22" s="21">
        <f t="shared" si="5"/>
        <v>0</v>
      </c>
      <c r="G22" s="21">
        <f t="shared" si="5"/>
        <v>0</v>
      </c>
      <c r="H22" s="21">
        <f t="shared" si="5"/>
        <v>0</v>
      </c>
      <c r="I22" s="21">
        <f t="shared" si="5"/>
        <v>0</v>
      </c>
      <c r="J22" s="21">
        <f t="shared" si="5"/>
        <v>0</v>
      </c>
      <c r="K22" s="21">
        <f t="shared" si="5"/>
        <v>0</v>
      </c>
      <c r="L22" s="21">
        <f t="shared" si="5"/>
        <v>0</v>
      </c>
      <c r="M22" s="21">
        <f t="shared" si="5"/>
        <v>0</v>
      </c>
      <c r="N22" s="21">
        <f t="shared" si="5"/>
        <v>0</v>
      </c>
      <c r="O22" s="21">
        <f t="shared" ref="O22:Q22" si="6">SUM(O12:O21)</f>
        <v>0</v>
      </c>
      <c r="P22" s="21">
        <f t="shared" si="6"/>
        <v>0</v>
      </c>
      <c r="Q22" s="21">
        <f t="shared" si="6"/>
        <v>0</v>
      </c>
      <c r="R22" s="10"/>
      <c r="S22" s="141">
        <f t="shared" si="4"/>
        <v>0</v>
      </c>
    </row>
    <row r="24" spans="2:19">
      <c r="B24" s="17" t="s">
        <v>349</v>
      </c>
      <c r="C24" s="19"/>
      <c r="D24" s="19"/>
    </row>
    <row r="25" spans="2:19">
      <c r="B25" s="5" t="s">
        <v>350</v>
      </c>
      <c r="C25" s="19">
        <f>'Development Costs'!F33</f>
        <v>2310000</v>
      </c>
      <c r="D25" s="19"/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S25" s="99">
        <f t="shared" ref="S25:S39" si="7">SUM(E25:Q25)</f>
        <v>0</v>
      </c>
    </row>
    <row r="26" spans="2:19">
      <c r="B26" s="5" t="s">
        <v>351</v>
      </c>
      <c r="C26" s="19">
        <f>'Development Costs'!F34</f>
        <v>270000</v>
      </c>
      <c r="D26" s="19"/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S26" s="99">
        <f t="shared" si="7"/>
        <v>0</v>
      </c>
    </row>
    <row r="27" spans="2:19">
      <c r="B27" s="5" t="s">
        <v>352</v>
      </c>
      <c r="C27" s="19">
        <f>'Development Costs'!F35</f>
        <v>5700</v>
      </c>
      <c r="D27" s="19"/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S27" s="99">
        <f t="shared" si="7"/>
        <v>0</v>
      </c>
    </row>
    <row r="28" spans="2:19">
      <c r="B28" s="5" t="s">
        <v>353</v>
      </c>
      <c r="C28" s="19">
        <f>'Development Costs'!F36</f>
        <v>5000</v>
      </c>
      <c r="D28" s="19"/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S28" s="99">
        <f t="shared" si="7"/>
        <v>0</v>
      </c>
    </row>
    <row r="29" spans="2:19">
      <c r="B29" s="5" t="s">
        <v>423</v>
      </c>
      <c r="C29" s="19">
        <f>'Development Costs'!F37</f>
        <v>0</v>
      </c>
      <c r="D29" s="19"/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S29" s="99">
        <f t="shared" si="7"/>
        <v>0</v>
      </c>
    </row>
    <row r="30" spans="2:19">
      <c r="B30" s="5" t="s">
        <v>424</v>
      </c>
      <c r="C30" s="19">
        <f>'Development Costs'!F38</f>
        <v>0</v>
      </c>
      <c r="D30" s="19"/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S30" s="99">
        <f t="shared" si="7"/>
        <v>0</v>
      </c>
    </row>
    <row r="31" spans="2:19">
      <c r="B31" s="5" t="s">
        <v>354</v>
      </c>
      <c r="C31" s="19">
        <f>'Development Costs'!F39</f>
        <v>0</v>
      </c>
      <c r="D31" s="19"/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S31" s="99">
        <f t="shared" si="7"/>
        <v>0</v>
      </c>
    </row>
    <row r="32" spans="2:19">
      <c r="B32" s="5" t="s">
        <v>355</v>
      </c>
      <c r="C32" s="19">
        <f>'Development Costs'!F40</f>
        <v>0</v>
      </c>
      <c r="D32" s="19"/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S32" s="99">
        <f t="shared" si="7"/>
        <v>0</v>
      </c>
    </row>
    <row r="33" spans="2:19">
      <c r="B33" s="5" t="s">
        <v>356</v>
      </c>
      <c r="C33" s="19">
        <f>'Development Costs'!F41</f>
        <v>0</v>
      </c>
      <c r="D33" s="19"/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S33" s="99">
        <f t="shared" si="7"/>
        <v>0</v>
      </c>
    </row>
    <row r="34" spans="2:19">
      <c r="B34" s="5" t="str">
        <f>'Development Costs'!B42</f>
        <v>PERS System</v>
      </c>
      <c r="C34" s="19">
        <f>'Development Costs'!F42</f>
        <v>0</v>
      </c>
      <c r="D34" s="19"/>
      <c r="E34" s="71">
        <v>0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S34" s="99">
        <f t="shared" si="7"/>
        <v>0</v>
      </c>
    </row>
    <row r="35" spans="2:19">
      <c r="B35" s="5" t="s">
        <v>357</v>
      </c>
      <c r="C35" s="19">
        <f>'Development Costs'!F43</f>
        <v>0</v>
      </c>
      <c r="D35" s="19"/>
      <c r="E35" s="71">
        <v>0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S35" s="99">
        <f t="shared" si="7"/>
        <v>0</v>
      </c>
    </row>
    <row r="36" spans="2:19">
      <c r="B36" s="5" t="s">
        <v>358</v>
      </c>
      <c r="C36" s="19">
        <f>'Development Costs'!F44</f>
        <v>0</v>
      </c>
      <c r="D36" s="19"/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S36" s="99">
        <f t="shared" si="7"/>
        <v>0</v>
      </c>
    </row>
    <row r="37" spans="2:19">
      <c r="B37" s="5" t="s">
        <v>359</v>
      </c>
      <c r="C37" s="19">
        <f>'Development Costs'!F45</f>
        <v>0</v>
      </c>
      <c r="D37" s="19"/>
      <c r="E37" s="71">
        <v>0</v>
      </c>
      <c r="F37" s="71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S37" s="99">
        <f t="shared" si="7"/>
        <v>0</v>
      </c>
    </row>
    <row r="38" spans="2:19">
      <c r="B38" s="5" t="s">
        <v>360</v>
      </c>
      <c r="C38" s="19">
        <f>'Development Costs'!F46</f>
        <v>0</v>
      </c>
      <c r="D38" s="19"/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S38" s="99">
        <f t="shared" si="7"/>
        <v>0</v>
      </c>
    </row>
    <row r="39" spans="2:19">
      <c r="B39" s="10" t="s">
        <v>361</v>
      </c>
      <c r="C39" s="21">
        <f>'Development Costs'!F47</f>
        <v>2590700</v>
      </c>
      <c r="D39" s="21"/>
      <c r="E39" s="21">
        <f t="shared" ref="E39:N39" si="8">SUM(E25:E38)</f>
        <v>0</v>
      </c>
      <c r="F39" s="21">
        <f t="shared" si="8"/>
        <v>0</v>
      </c>
      <c r="G39" s="21">
        <f t="shared" si="8"/>
        <v>0</v>
      </c>
      <c r="H39" s="21">
        <f t="shared" si="8"/>
        <v>0</v>
      </c>
      <c r="I39" s="21">
        <f t="shared" si="8"/>
        <v>0</v>
      </c>
      <c r="J39" s="21">
        <f t="shared" si="8"/>
        <v>0</v>
      </c>
      <c r="K39" s="21">
        <f t="shared" si="8"/>
        <v>0</v>
      </c>
      <c r="L39" s="21">
        <f t="shared" si="8"/>
        <v>0</v>
      </c>
      <c r="M39" s="21">
        <f t="shared" si="8"/>
        <v>0</v>
      </c>
      <c r="N39" s="21">
        <f t="shared" si="8"/>
        <v>0</v>
      </c>
      <c r="O39" s="21">
        <f t="shared" ref="O39:Q39" si="9">SUM(O25:O38)</f>
        <v>0</v>
      </c>
      <c r="P39" s="21">
        <f t="shared" si="9"/>
        <v>0</v>
      </c>
      <c r="Q39" s="21">
        <f t="shared" si="9"/>
        <v>0</v>
      </c>
      <c r="R39" s="10"/>
      <c r="S39" s="141">
        <f t="shared" si="7"/>
        <v>0</v>
      </c>
    </row>
    <row r="41" spans="2:19">
      <c r="B41" s="17" t="s">
        <v>362</v>
      </c>
    </row>
    <row r="42" spans="2:19">
      <c r="B42" s="5" t="s">
        <v>363</v>
      </c>
      <c r="C42" s="19">
        <f>'Development Costs'!F50</f>
        <v>82225</v>
      </c>
      <c r="D42" s="19"/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S42" s="99">
        <f t="shared" ref="S42:S75" si="10">SUM(E42:Q42)</f>
        <v>0</v>
      </c>
    </row>
    <row r="43" spans="2:19">
      <c r="B43" s="5" t="s">
        <v>364</v>
      </c>
      <c r="C43" s="19">
        <f>'Development Costs'!F51</f>
        <v>0</v>
      </c>
      <c r="D43" s="19"/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S43" s="99">
        <f t="shared" si="10"/>
        <v>0</v>
      </c>
    </row>
    <row r="44" spans="2:19">
      <c r="B44" s="5" t="s">
        <v>425</v>
      </c>
      <c r="C44" s="19">
        <f>'Development Costs'!F52</f>
        <v>50500</v>
      </c>
      <c r="D44" s="19"/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S44" s="99">
        <f t="shared" si="10"/>
        <v>0</v>
      </c>
    </row>
    <row r="45" spans="2:19">
      <c r="B45" s="5" t="s">
        <v>426</v>
      </c>
      <c r="C45" s="19">
        <f>'Development Costs'!F53</f>
        <v>90000</v>
      </c>
      <c r="D45" s="19"/>
      <c r="E45" s="71">
        <v>0</v>
      </c>
      <c r="F45" s="71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S45" s="99">
        <f t="shared" si="10"/>
        <v>0</v>
      </c>
    </row>
    <row r="46" spans="2:19">
      <c r="B46" s="5" t="str">
        <f>'Development Costs'!B54</f>
        <v>Architect/MEP/Structural/Interiors</v>
      </c>
      <c r="C46" s="19">
        <f>'Development Costs'!F54</f>
        <v>1420500</v>
      </c>
      <c r="D46" s="19"/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/>
      <c r="P46" s="71">
        <v>0</v>
      </c>
      <c r="Q46" s="71">
        <v>0</v>
      </c>
      <c r="S46" s="99">
        <f t="shared" si="10"/>
        <v>0</v>
      </c>
    </row>
    <row r="47" spans="2:19">
      <c r="B47" s="5" t="s">
        <v>427</v>
      </c>
      <c r="C47" s="19">
        <f>'Development Costs'!F55</f>
        <v>50000</v>
      </c>
      <c r="D47" s="19"/>
      <c r="E47" s="71">
        <v>0</v>
      </c>
      <c r="F47" s="71">
        <v>0</v>
      </c>
      <c r="G47" s="71"/>
      <c r="H47" s="71">
        <v>0</v>
      </c>
      <c r="I47" s="71">
        <v>0</v>
      </c>
      <c r="J47" s="71"/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S47" s="99">
        <f t="shared" si="10"/>
        <v>0</v>
      </c>
    </row>
    <row r="48" spans="2:19">
      <c r="B48" s="5" t="s">
        <v>754</v>
      </c>
      <c r="C48" s="19">
        <f>'Development Costs'!F56</f>
        <v>20000</v>
      </c>
      <c r="D48" s="19"/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S48" s="99">
        <f t="shared" si="10"/>
        <v>0</v>
      </c>
    </row>
    <row r="49" spans="2:19">
      <c r="B49" s="5" t="s">
        <v>651</v>
      </c>
      <c r="C49" s="19">
        <f>'Development Costs'!F57</f>
        <v>15000</v>
      </c>
      <c r="D49" s="19"/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S49" s="99">
        <f t="shared" si="10"/>
        <v>0</v>
      </c>
    </row>
    <row r="50" spans="2:19">
      <c r="B50" s="5" t="s">
        <v>429</v>
      </c>
      <c r="C50" s="19">
        <f>'Development Costs'!F58</f>
        <v>0</v>
      </c>
      <c r="D50" s="19"/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S50" s="99">
        <f t="shared" si="10"/>
        <v>0</v>
      </c>
    </row>
    <row r="51" spans="2:19">
      <c r="B51" s="5" t="s">
        <v>430</v>
      </c>
      <c r="C51" s="19">
        <f>'Development Costs'!F59</f>
        <v>1120152</v>
      </c>
      <c r="D51" s="19"/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S51" s="99">
        <f t="shared" si="10"/>
        <v>0</v>
      </c>
    </row>
    <row r="52" spans="2:19">
      <c r="B52" s="5" t="s">
        <v>431</v>
      </c>
      <c r="C52" s="19">
        <f>'Development Costs'!F60</f>
        <v>0</v>
      </c>
      <c r="D52" s="19"/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S52" s="99">
        <f t="shared" si="10"/>
        <v>0</v>
      </c>
    </row>
    <row r="53" spans="2:19">
      <c r="B53" s="5" t="s">
        <v>432</v>
      </c>
      <c r="C53" s="19">
        <f>'Development Costs'!F61</f>
        <v>0</v>
      </c>
      <c r="D53" s="19"/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S53" s="99">
        <f t="shared" si="10"/>
        <v>0</v>
      </c>
    </row>
    <row r="54" spans="2:19">
      <c r="B54" s="5" t="s">
        <v>433</v>
      </c>
      <c r="C54" s="19">
        <f>'Development Costs'!F62</f>
        <v>0</v>
      </c>
      <c r="D54" s="19"/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S54" s="99">
        <f t="shared" si="10"/>
        <v>0</v>
      </c>
    </row>
    <row r="55" spans="2:19">
      <c r="B55" s="5" t="s">
        <v>434</v>
      </c>
      <c r="C55" s="19">
        <f>'Development Costs'!F63</f>
        <v>25000</v>
      </c>
      <c r="D55" s="19"/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S55" s="99">
        <f t="shared" si="10"/>
        <v>0</v>
      </c>
    </row>
    <row r="56" spans="2:19">
      <c r="B56" s="5" t="s">
        <v>435</v>
      </c>
      <c r="C56" s="19">
        <f>'Development Costs'!F64</f>
        <v>0</v>
      </c>
      <c r="D56" s="19"/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S56" s="99">
        <f t="shared" si="10"/>
        <v>0</v>
      </c>
    </row>
    <row r="57" spans="2:19">
      <c r="B57" s="5" t="s">
        <v>369</v>
      </c>
      <c r="C57" s="19">
        <f>'Development Costs'!F65</f>
        <v>400000</v>
      </c>
      <c r="D57" s="19"/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S57" s="99">
        <f t="shared" si="10"/>
        <v>0</v>
      </c>
    </row>
    <row r="58" spans="2:19">
      <c r="B58" s="5" t="s">
        <v>370</v>
      </c>
      <c r="C58" s="19">
        <f>'Development Costs'!F66</f>
        <v>0</v>
      </c>
      <c r="D58" s="19"/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S58" s="99">
        <f t="shared" si="10"/>
        <v>0</v>
      </c>
    </row>
    <row r="59" spans="2:19">
      <c r="B59" s="5" t="s">
        <v>375</v>
      </c>
      <c r="C59" s="19">
        <f>'Development Costs'!F67</f>
        <v>50000</v>
      </c>
      <c r="D59" s="19"/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S59" s="99">
        <f t="shared" si="10"/>
        <v>0</v>
      </c>
    </row>
    <row r="60" spans="2:19">
      <c r="B60" s="5" t="s">
        <v>371</v>
      </c>
      <c r="C60" s="19">
        <f>'Development Costs'!F68</f>
        <v>125000</v>
      </c>
      <c r="D60" s="19"/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S60" s="99">
        <f t="shared" si="10"/>
        <v>0</v>
      </c>
    </row>
    <row r="61" spans="2:19">
      <c r="B61" s="5" t="s">
        <v>367</v>
      </c>
      <c r="C61" s="19">
        <f>'Development Costs'!F69</f>
        <v>150000</v>
      </c>
      <c r="D61" s="19"/>
      <c r="E61" s="71">
        <v>0</v>
      </c>
      <c r="F61" s="71">
        <v>0</v>
      </c>
      <c r="G61" s="71">
        <v>0</v>
      </c>
      <c r="H61" s="71">
        <v>0</v>
      </c>
      <c r="I61" s="71">
        <v>0</v>
      </c>
      <c r="J61" s="71">
        <v>0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S61" s="99">
        <f t="shared" si="10"/>
        <v>0</v>
      </c>
    </row>
    <row r="62" spans="2:19">
      <c r="B62" s="5" t="s">
        <v>373</v>
      </c>
      <c r="C62" s="19">
        <f>'Development Costs'!F70</f>
        <v>200000</v>
      </c>
      <c r="D62" s="19"/>
      <c r="E62" s="71">
        <v>0</v>
      </c>
      <c r="F62" s="71">
        <v>0</v>
      </c>
      <c r="G62" s="71">
        <v>0</v>
      </c>
      <c r="H62" s="71">
        <v>0</v>
      </c>
      <c r="I62" s="71">
        <v>0</v>
      </c>
      <c r="J62" s="71">
        <v>0</v>
      </c>
      <c r="K62" s="71">
        <v>0</v>
      </c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S62" s="99">
        <f t="shared" si="10"/>
        <v>0</v>
      </c>
    </row>
    <row r="63" spans="2:19">
      <c r="B63" s="5" t="s">
        <v>368</v>
      </c>
      <c r="C63" s="19">
        <f>'Development Costs'!F71</f>
        <v>0</v>
      </c>
      <c r="D63" s="19"/>
      <c r="E63" s="71">
        <v>0</v>
      </c>
      <c r="F63" s="71"/>
      <c r="G63" s="71"/>
      <c r="H63" s="71">
        <v>0</v>
      </c>
      <c r="I63" s="71"/>
      <c r="J63" s="71">
        <v>0</v>
      </c>
      <c r="K63" s="71"/>
      <c r="L63" s="71">
        <v>0</v>
      </c>
      <c r="M63" s="71"/>
      <c r="N63" s="71">
        <v>0</v>
      </c>
      <c r="O63" s="71">
        <v>0</v>
      </c>
      <c r="P63" s="71">
        <v>0</v>
      </c>
      <c r="Q63" s="71">
        <v>0</v>
      </c>
      <c r="S63" s="99">
        <f t="shared" si="10"/>
        <v>0</v>
      </c>
    </row>
    <row r="64" spans="2:19">
      <c r="B64" s="5" t="s">
        <v>374</v>
      </c>
      <c r="C64" s="19">
        <f>'Development Costs'!F72</f>
        <v>0</v>
      </c>
      <c r="D64" s="19"/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S64" s="99">
        <f t="shared" si="10"/>
        <v>0</v>
      </c>
    </row>
    <row r="65" spans="2:19">
      <c r="B65" s="5" t="s">
        <v>372</v>
      </c>
      <c r="C65" s="19">
        <f>'Development Costs'!F73</f>
        <v>750000</v>
      </c>
      <c r="D65" s="19"/>
      <c r="E65" s="71">
        <v>0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S65" s="99">
        <f t="shared" si="10"/>
        <v>0</v>
      </c>
    </row>
    <row r="66" spans="2:19">
      <c r="B66" s="5" t="s">
        <v>365</v>
      </c>
      <c r="C66" s="19">
        <f>'Development Costs'!F74</f>
        <v>375000</v>
      </c>
      <c r="D66" s="19"/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S66" s="99">
        <f t="shared" si="10"/>
        <v>0</v>
      </c>
    </row>
    <row r="67" spans="2:19">
      <c r="B67" s="5" t="s">
        <v>436</v>
      </c>
      <c r="C67" s="19">
        <f>'Development Costs'!F75</f>
        <v>120000</v>
      </c>
      <c r="D67" s="19"/>
      <c r="E67" s="71">
        <v>0</v>
      </c>
      <c r="F67" s="71">
        <v>0</v>
      </c>
      <c r="G67" s="71">
        <v>0</v>
      </c>
      <c r="H67" s="71">
        <v>0</v>
      </c>
      <c r="I67" s="71">
        <v>0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S67" s="99">
        <f t="shared" si="10"/>
        <v>0</v>
      </c>
    </row>
    <row r="68" spans="2:19">
      <c r="B68" s="5" t="s">
        <v>366</v>
      </c>
      <c r="C68" s="19">
        <f>'Development Costs'!F76</f>
        <v>716666.66666666674</v>
      </c>
      <c r="D68" s="19"/>
      <c r="E68" s="71">
        <v>0</v>
      </c>
      <c r="F68" s="71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S68" s="99">
        <f t="shared" si="10"/>
        <v>0</v>
      </c>
    </row>
    <row r="69" spans="2:19">
      <c r="B69" s="5" t="str">
        <f>'Development Costs'!B77</f>
        <v xml:space="preserve">Investor Equity Costs </v>
      </c>
      <c r="C69" s="19">
        <f>'Development Costs'!F77</f>
        <v>0</v>
      </c>
      <c r="D69" s="19"/>
      <c r="E69" s="71">
        <v>0</v>
      </c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S69" s="99">
        <f t="shared" si="10"/>
        <v>0</v>
      </c>
    </row>
    <row r="70" spans="2:19">
      <c r="B70" s="5" t="s">
        <v>376</v>
      </c>
      <c r="C70" s="19">
        <f>'Development Costs'!F78</f>
        <v>0</v>
      </c>
      <c r="D70" s="19"/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S70" s="99">
        <f t="shared" si="10"/>
        <v>0</v>
      </c>
    </row>
    <row r="71" spans="2:19">
      <c r="B71" s="5" t="s">
        <v>377</v>
      </c>
      <c r="C71" s="19">
        <f>'Development Costs'!F79</f>
        <v>0</v>
      </c>
      <c r="D71" s="19"/>
      <c r="E71" s="71">
        <v>0</v>
      </c>
      <c r="F71" s="71">
        <v>0</v>
      </c>
      <c r="G71" s="71">
        <v>0</v>
      </c>
      <c r="H71" s="71">
        <v>0</v>
      </c>
      <c r="I71" s="71">
        <v>0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S71" s="99">
        <f t="shared" si="10"/>
        <v>0</v>
      </c>
    </row>
    <row r="72" spans="2:19">
      <c r="B72" s="5" t="s">
        <v>378</v>
      </c>
      <c r="C72" s="19">
        <f>'Development Costs'!F80</f>
        <v>0</v>
      </c>
      <c r="D72" s="19"/>
      <c r="E72" s="71">
        <v>0</v>
      </c>
      <c r="F72" s="71">
        <v>0</v>
      </c>
      <c r="G72" s="71">
        <v>0</v>
      </c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S72" s="99">
        <f t="shared" si="10"/>
        <v>0</v>
      </c>
    </row>
    <row r="73" spans="2:19">
      <c r="B73" s="5" t="s">
        <v>379</v>
      </c>
      <c r="C73" s="19">
        <f>'Development Costs'!F81</f>
        <v>0</v>
      </c>
      <c r="D73" s="19"/>
      <c r="E73" s="71">
        <v>0</v>
      </c>
      <c r="F73" s="71">
        <v>0</v>
      </c>
      <c r="G73" s="71">
        <v>0</v>
      </c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S73" s="99">
        <f t="shared" si="10"/>
        <v>0</v>
      </c>
    </row>
    <row r="74" spans="2:19">
      <c r="B74" s="5" t="s">
        <v>380</v>
      </c>
      <c r="C74" s="19">
        <f>'Development Costs'!F82</f>
        <v>288002.18333333335</v>
      </c>
      <c r="D74" s="19"/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0</v>
      </c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S74" s="99"/>
    </row>
    <row r="75" spans="2:19">
      <c r="B75" s="10" t="s">
        <v>381</v>
      </c>
      <c r="C75" s="21">
        <f>'Development Costs'!F83</f>
        <v>6048045.8500000006</v>
      </c>
      <c r="D75" s="21"/>
      <c r="E75" s="21">
        <f t="shared" ref="E75:N75" si="11">SUM(E42:E74)</f>
        <v>0</v>
      </c>
      <c r="F75" s="21">
        <f t="shared" si="11"/>
        <v>0</v>
      </c>
      <c r="G75" s="21">
        <f t="shared" si="11"/>
        <v>0</v>
      </c>
      <c r="H75" s="21">
        <f t="shared" si="11"/>
        <v>0</v>
      </c>
      <c r="I75" s="21">
        <f t="shared" si="11"/>
        <v>0</v>
      </c>
      <c r="J75" s="21">
        <f t="shared" si="11"/>
        <v>0</v>
      </c>
      <c r="K75" s="21">
        <f t="shared" si="11"/>
        <v>0</v>
      </c>
      <c r="L75" s="21">
        <f t="shared" si="11"/>
        <v>0</v>
      </c>
      <c r="M75" s="21">
        <f t="shared" si="11"/>
        <v>0</v>
      </c>
      <c r="N75" s="21">
        <f t="shared" si="11"/>
        <v>0</v>
      </c>
      <c r="O75" s="21">
        <f t="shared" ref="O75:Q75" si="12">SUM(O42:O74)</f>
        <v>0</v>
      </c>
      <c r="P75" s="21">
        <f t="shared" si="12"/>
        <v>0</v>
      </c>
      <c r="Q75" s="21">
        <f t="shared" si="12"/>
        <v>0</v>
      </c>
      <c r="R75" s="10"/>
      <c r="S75" s="141">
        <f t="shared" si="10"/>
        <v>0</v>
      </c>
    </row>
    <row r="77" spans="2:19">
      <c r="B77" s="17" t="s">
        <v>382</v>
      </c>
    </row>
    <row r="78" spans="2:19">
      <c r="B78" s="5" t="s">
        <v>382</v>
      </c>
      <c r="C78" s="19">
        <f>'Development Costs'!F86</f>
        <v>1577812.0990811421</v>
      </c>
      <c r="D78" s="19"/>
      <c r="E78" s="179">
        <v>0</v>
      </c>
      <c r="F78" s="179">
        <v>0</v>
      </c>
      <c r="G78" s="179">
        <v>0</v>
      </c>
      <c r="H78" s="179">
        <v>0</v>
      </c>
      <c r="I78" s="179">
        <v>0</v>
      </c>
      <c r="J78" s="179">
        <v>0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>
        <v>0</v>
      </c>
      <c r="S78" s="99">
        <f t="shared" ref="S78:S80" si="13">SUM(E78:Q78)</f>
        <v>0</v>
      </c>
    </row>
    <row r="79" spans="2:19">
      <c r="B79" s="5" t="s">
        <v>419</v>
      </c>
      <c r="C79" s="19">
        <f>'Development Costs'!F87</f>
        <v>0</v>
      </c>
      <c r="D79" s="19"/>
      <c r="E79" s="179">
        <v>0</v>
      </c>
      <c r="F79" s="179">
        <v>0</v>
      </c>
      <c r="G79" s="179">
        <v>0</v>
      </c>
      <c r="H79" s="179">
        <v>0</v>
      </c>
      <c r="I79" s="179">
        <v>0</v>
      </c>
      <c r="J79" s="179">
        <v>0</v>
      </c>
      <c r="K79" s="179">
        <v>0</v>
      </c>
      <c r="L79" s="179">
        <v>0</v>
      </c>
      <c r="M79" s="179">
        <v>0</v>
      </c>
      <c r="N79" s="179">
        <v>0</v>
      </c>
      <c r="O79" s="179">
        <v>0</v>
      </c>
      <c r="P79" s="179">
        <v>0</v>
      </c>
      <c r="Q79" s="179">
        <v>0</v>
      </c>
      <c r="S79" s="99">
        <f t="shared" si="13"/>
        <v>0</v>
      </c>
    </row>
    <row r="80" spans="2:19">
      <c r="B80" s="10" t="s">
        <v>420</v>
      </c>
      <c r="C80" s="21">
        <f>'Development Costs'!F88</f>
        <v>1577812.0990811421</v>
      </c>
      <c r="D80" s="21"/>
      <c r="E80" s="21">
        <f t="shared" ref="E80:N80" si="14">SUM(E78:E79)</f>
        <v>0</v>
      </c>
      <c r="F80" s="21">
        <f t="shared" si="14"/>
        <v>0</v>
      </c>
      <c r="G80" s="21">
        <f t="shared" si="14"/>
        <v>0</v>
      </c>
      <c r="H80" s="21">
        <f t="shared" si="14"/>
        <v>0</v>
      </c>
      <c r="I80" s="21">
        <f t="shared" si="14"/>
        <v>0</v>
      </c>
      <c r="J80" s="21">
        <f t="shared" si="14"/>
        <v>0</v>
      </c>
      <c r="K80" s="21">
        <f t="shared" si="14"/>
        <v>0</v>
      </c>
      <c r="L80" s="21">
        <f t="shared" si="14"/>
        <v>0</v>
      </c>
      <c r="M80" s="21">
        <f t="shared" si="14"/>
        <v>0</v>
      </c>
      <c r="N80" s="21">
        <f t="shared" si="14"/>
        <v>0</v>
      </c>
      <c r="O80" s="21">
        <f t="shared" ref="O80:Q80" si="15">SUM(O78:O79)</f>
        <v>0</v>
      </c>
      <c r="P80" s="21">
        <f t="shared" si="15"/>
        <v>0</v>
      </c>
      <c r="Q80" s="21">
        <f t="shared" si="15"/>
        <v>0</v>
      </c>
      <c r="R80" s="10"/>
      <c r="S80" s="141">
        <f t="shared" si="13"/>
        <v>0</v>
      </c>
    </row>
    <row r="82" spans="2:19">
      <c r="B82" s="10" t="s">
        <v>383</v>
      </c>
      <c r="C82" s="21">
        <f>'Development Costs'!F90</f>
        <v>3437229.7050000001</v>
      </c>
      <c r="D82" s="21"/>
      <c r="E82" s="180">
        <v>0</v>
      </c>
      <c r="F82" s="180">
        <v>0</v>
      </c>
      <c r="G82" s="180">
        <v>0</v>
      </c>
      <c r="H82" s="180">
        <v>0</v>
      </c>
      <c r="I82" s="180">
        <v>0</v>
      </c>
      <c r="J82" s="180">
        <v>0</v>
      </c>
      <c r="K82" s="180">
        <v>0</v>
      </c>
      <c r="L82" s="180">
        <v>0</v>
      </c>
      <c r="M82" s="180">
        <v>0</v>
      </c>
      <c r="N82" s="180">
        <v>0</v>
      </c>
      <c r="O82" s="180">
        <v>0</v>
      </c>
      <c r="P82" s="180">
        <v>0</v>
      </c>
      <c r="Q82" s="180">
        <v>0</v>
      </c>
      <c r="R82" s="10"/>
      <c r="S82" s="141">
        <f>SUM(E82:Q82)</f>
        <v>0</v>
      </c>
    </row>
    <row r="84" spans="2:19">
      <c r="B84" s="17" t="s">
        <v>384</v>
      </c>
    </row>
    <row r="85" spans="2:19">
      <c r="B85" s="5" t="s">
        <v>385</v>
      </c>
      <c r="C85" s="19">
        <f ca="1">'Development Costs'!F93</f>
        <v>0</v>
      </c>
      <c r="D85" s="19"/>
      <c r="E85" s="179">
        <v>0</v>
      </c>
      <c r="F85" s="179">
        <v>0</v>
      </c>
      <c r="G85" s="179">
        <v>0</v>
      </c>
      <c r="H85" s="179">
        <v>0</v>
      </c>
      <c r="I85" s="179">
        <v>0</v>
      </c>
      <c r="J85" s="179">
        <v>0</v>
      </c>
      <c r="K85" s="179">
        <v>0</v>
      </c>
      <c r="L85" s="179">
        <v>0</v>
      </c>
      <c r="M85" s="179">
        <v>0</v>
      </c>
      <c r="N85" s="179">
        <v>0</v>
      </c>
      <c r="O85" s="179">
        <v>0</v>
      </c>
      <c r="P85" s="179">
        <v>0</v>
      </c>
      <c r="Q85" s="179">
        <v>0</v>
      </c>
      <c r="S85" s="99">
        <f t="shared" ref="S85:S97" si="16">SUM(E85:Q85)</f>
        <v>0</v>
      </c>
    </row>
    <row r="86" spans="2:19">
      <c r="B86" s="5" t="s">
        <v>386</v>
      </c>
      <c r="C86" s="19">
        <f>'Development Costs'!F94</f>
        <v>120000</v>
      </c>
      <c r="D86" s="19"/>
      <c r="E86" s="179">
        <v>0</v>
      </c>
      <c r="F86" s="179">
        <v>0</v>
      </c>
      <c r="G86" s="179">
        <v>0</v>
      </c>
      <c r="H86" s="179">
        <v>0</v>
      </c>
      <c r="I86" s="179">
        <v>0</v>
      </c>
      <c r="J86" s="179">
        <v>0</v>
      </c>
      <c r="K86" s="179">
        <v>0</v>
      </c>
      <c r="L86" s="179">
        <v>0</v>
      </c>
      <c r="M86" s="179">
        <v>0</v>
      </c>
      <c r="N86" s="179">
        <v>0</v>
      </c>
      <c r="O86" s="179">
        <v>0</v>
      </c>
      <c r="P86" s="179">
        <v>0</v>
      </c>
      <c r="Q86" s="179">
        <v>0</v>
      </c>
      <c r="S86" s="99">
        <f t="shared" si="16"/>
        <v>0</v>
      </c>
    </row>
    <row r="87" spans="2:19">
      <c r="B87" s="5" t="s">
        <v>387</v>
      </c>
      <c r="C87" s="19">
        <f ca="1">'Development Costs'!F95</f>
        <v>0</v>
      </c>
      <c r="D87" s="19"/>
      <c r="E87" s="179">
        <v>0</v>
      </c>
      <c r="F87" s="179">
        <v>0</v>
      </c>
      <c r="G87" s="179">
        <v>0</v>
      </c>
      <c r="H87" s="179">
        <v>0</v>
      </c>
      <c r="I87" s="179">
        <v>0</v>
      </c>
      <c r="J87" s="179">
        <v>0</v>
      </c>
      <c r="K87" s="179">
        <v>0</v>
      </c>
      <c r="L87" s="179">
        <v>0</v>
      </c>
      <c r="M87" s="179">
        <v>0</v>
      </c>
      <c r="N87" s="179">
        <v>0</v>
      </c>
      <c r="O87" s="179">
        <v>0</v>
      </c>
      <c r="P87" s="179">
        <v>0</v>
      </c>
      <c r="Q87" s="179">
        <v>0</v>
      </c>
      <c r="S87" s="99">
        <f t="shared" si="16"/>
        <v>0</v>
      </c>
    </row>
    <row r="88" spans="2:19">
      <c r="B88" s="5" t="s">
        <v>388</v>
      </c>
      <c r="C88" s="19">
        <f ca="1">'Development Costs'!F96</f>
        <v>0</v>
      </c>
      <c r="D88" s="19"/>
      <c r="E88" s="179">
        <v>0</v>
      </c>
      <c r="F88" s="179">
        <v>0</v>
      </c>
      <c r="G88" s="179">
        <v>0</v>
      </c>
      <c r="H88" s="179">
        <v>0</v>
      </c>
      <c r="I88" s="179">
        <v>0</v>
      </c>
      <c r="J88" s="179">
        <v>0</v>
      </c>
      <c r="K88" s="179">
        <v>0</v>
      </c>
      <c r="L88" s="179">
        <v>0</v>
      </c>
      <c r="M88" s="179">
        <v>0</v>
      </c>
      <c r="N88" s="179">
        <v>0</v>
      </c>
      <c r="O88" s="179">
        <v>0</v>
      </c>
      <c r="P88" s="179">
        <v>0</v>
      </c>
      <c r="Q88" s="179">
        <v>0</v>
      </c>
      <c r="S88" s="99">
        <f t="shared" si="16"/>
        <v>0</v>
      </c>
    </row>
    <row r="89" spans="2:19">
      <c r="B89" s="5" t="s">
        <v>389</v>
      </c>
      <c r="C89" s="19">
        <f ca="1">'Development Costs'!F97</f>
        <v>5355294.6100615906</v>
      </c>
      <c r="D89" s="19"/>
      <c r="E89" s="179">
        <v>0</v>
      </c>
      <c r="F89" s="179">
        <v>0</v>
      </c>
      <c r="G89" s="179">
        <v>0</v>
      </c>
      <c r="H89" s="179">
        <v>0</v>
      </c>
      <c r="I89" s="179">
        <v>0</v>
      </c>
      <c r="J89" s="179">
        <v>0</v>
      </c>
      <c r="K89" s="179">
        <v>0</v>
      </c>
      <c r="L89" s="179">
        <v>0</v>
      </c>
      <c r="M89" s="179">
        <v>0</v>
      </c>
      <c r="N89" s="179">
        <v>0</v>
      </c>
      <c r="O89" s="179">
        <v>0</v>
      </c>
      <c r="P89" s="179">
        <v>0</v>
      </c>
      <c r="Q89" s="179">
        <v>0</v>
      </c>
      <c r="S89" s="99">
        <f t="shared" si="16"/>
        <v>0</v>
      </c>
    </row>
    <row r="90" spans="2:19">
      <c r="B90" s="5" t="s">
        <v>421</v>
      </c>
      <c r="C90" s="19">
        <f ca="1">'Development Costs'!F98</f>
        <v>0</v>
      </c>
      <c r="D90" s="19"/>
      <c r="E90" s="179">
        <v>0</v>
      </c>
      <c r="F90" s="179">
        <v>0</v>
      </c>
      <c r="G90" s="179">
        <v>0</v>
      </c>
      <c r="H90" s="179">
        <v>0</v>
      </c>
      <c r="I90" s="179">
        <v>0</v>
      </c>
      <c r="J90" s="179">
        <v>0</v>
      </c>
      <c r="K90" s="179">
        <v>0</v>
      </c>
      <c r="L90" s="179">
        <v>0</v>
      </c>
      <c r="M90" s="179">
        <v>0</v>
      </c>
      <c r="N90" s="179">
        <v>0</v>
      </c>
      <c r="O90" s="179">
        <v>0</v>
      </c>
      <c r="P90" s="179">
        <v>0</v>
      </c>
      <c r="Q90" s="179">
        <v>0</v>
      </c>
      <c r="S90" s="99">
        <f t="shared" si="16"/>
        <v>0</v>
      </c>
    </row>
    <row r="91" spans="2:19">
      <c r="B91" s="5" t="s">
        <v>566</v>
      </c>
      <c r="C91" s="19">
        <f ca="1">'Development Costs'!F99</f>
        <v>2878546.2935025687</v>
      </c>
      <c r="D91" s="19"/>
      <c r="E91" s="179">
        <v>0</v>
      </c>
      <c r="F91" s="179">
        <v>0</v>
      </c>
      <c r="G91" s="179">
        <v>0</v>
      </c>
      <c r="H91" s="179">
        <v>0</v>
      </c>
      <c r="I91" s="179">
        <v>0</v>
      </c>
      <c r="J91" s="179">
        <v>0</v>
      </c>
      <c r="K91" s="179">
        <v>0</v>
      </c>
      <c r="L91" s="179">
        <v>0</v>
      </c>
      <c r="M91" s="179">
        <v>0</v>
      </c>
      <c r="N91" s="179">
        <v>0</v>
      </c>
      <c r="O91" s="179">
        <v>0</v>
      </c>
      <c r="P91" s="179">
        <v>0</v>
      </c>
      <c r="Q91" s="179">
        <v>0</v>
      </c>
      <c r="S91" s="99">
        <f t="shared" si="16"/>
        <v>0</v>
      </c>
    </row>
    <row r="92" spans="2:19">
      <c r="B92" s="5" t="s">
        <v>390</v>
      </c>
      <c r="C92" s="19">
        <f ca="1">'Development Costs'!F100</f>
        <v>0</v>
      </c>
      <c r="D92" s="19"/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S92" s="99">
        <f t="shared" si="16"/>
        <v>0</v>
      </c>
    </row>
    <row r="93" spans="2:19">
      <c r="B93" s="5" t="s">
        <v>391</v>
      </c>
      <c r="C93" s="19">
        <f ca="1">'Development Costs'!F101</f>
        <v>0</v>
      </c>
      <c r="D93" s="19"/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S93" s="99">
        <f t="shared" si="16"/>
        <v>0</v>
      </c>
    </row>
    <row r="94" spans="2:19">
      <c r="B94" s="5" t="s">
        <v>392</v>
      </c>
      <c r="C94" s="19">
        <f ca="1">'Development Costs'!F102</f>
        <v>0</v>
      </c>
      <c r="D94" s="19"/>
      <c r="E94" s="71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S94" s="99">
        <f t="shared" si="16"/>
        <v>0</v>
      </c>
    </row>
    <row r="95" spans="2:19">
      <c r="B95" s="5" t="s">
        <v>393</v>
      </c>
      <c r="C95" s="19">
        <f>'Development Costs'!F103</f>
        <v>0</v>
      </c>
      <c r="D95" s="19"/>
      <c r="E95" s="71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S95" s="99">
        <f t="shared" si="16"/>
        <v>0</v>
      </c>
    </row>
    <row r="96" spans="2:19">
      <c r="B96" s="5" t="s">
        <v>394</v>
      </c>
      <c r="C96" s="19">
        <f>'Development Costs'!F104</f>
        <v>0</v>
      </c>
      <c r="D96" s="19"/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S96" s="99">
        <f t="shared" si="16"/>
        <v>0</v>
      </c>
    </row>
    <row r="97" spans="2:20">
      <c r="B97" s="10" t="s">
        <v>395</v>
      </c>
      <c r="C97" s="21">
        <f ca="1">'Development Costs'!F105</f>
        <v>8353840.9035641588</v>
      </c>
      <c r="D97" s="21"/>
      <c r="E97" s="21">
        <f t="shared" ref="E97:N97" si="17">SUM(E85:E96)</f>
        <v>0</v>
      </c>
      <c r="F97" s="21">
        <f t="shared" si="17"/>
        <v>0</v>
      </c>
      <c r="G97" s="21">
        <f t="shared" si="17"/>
        <v>0</v>
      </c>
      <c r="H97" s="21">
        <f t="shared" si="17"/>
        <v>0</v>
      </c>
      <c r="I97" s="21">
        <f t="shared" si="17"/>
        <v>0</v>
      </c>
      <c r="J97" s="21">
        <f t="shared" si="17"/>
        <v>0</v>
      </c>
      <c r="K97" s="21">
        <f t="shared" si="17"/>
        <v>0</v>
      </c>
      <c r="L97" s="21">
        <f t="shared" si="17"/>
        <v>0</v>
      </c>
      <c r="M97" s="21">
        <f t="shared" si="17"/>
        <v>0</v>
      </c>
      <c r="N97" s="21">
        <f t="shared" si="17"/>
        <v>0</v>
      </c>
      <c r="O97" s="21">
        <f t="shared" ref="O97:Q97" si="18">SUM(O85:O96)</f>
        <v>0</v>
      </c>
      <c r="P97" s="21">
        <f t="shared" si="18"/>
        <v>0</v>
      </c>
      <c r="Q97" s="21">
        <f t="shared" si="18"/>
        <v>0</v>
      </c>
      <c r="R97" s="10"/>
      <c r="S97" s="141">
        <f t="shared" si="16"/>
        <v>0</v>
      </c>
    </row>
    <row r="98" spans="2:20">
      <c r="T98" s="442" t="s">
        <v>685</v>
      </c>
    </row>
    <row r="99" spans="2:20" ht="14.25" thickBot="1">
      <c r="B99" s="158" t="s">
        <v>396</v>
      </c>
      <c r="C99" s="166">
        <f ca="1">'Development Costs'!F107</f>
        <v>95418476.807645306</v>
      </c>
      <c r="D99" s="166"/>
      <c r="E99" s="166">
        <f t="shared" ref="E99:N99" si="19">E97+E82+E80+E75+E39+E22+E9</f>
        <v>0</v>
      </c>
      <c r="F99" s="166">
        <f t="shared" si="19"/>
        <v>0</v>
      </c>
      <c r="G99" s="166">
        <f t="shared" si="19"/>
        <v>0</v>
      </c>
      <c r="H99" s="166">
        <f t="shared" si="19"/>
        <v>0</v>
      </c>
      <c r="I99" s="166">
        <f t="shared" si="19"/>
        <v>0</v>
      </c>
      <c r="J99" s="166">
        <f t="shared" si="19"/>
        <v>0</v>
      </c>
      <c r="K99" s="166">
        <f t="shared" si="19"/>
        <v>0</v>
      </c>
      <c r="L99" s="166">
        <f t="shared" si="19"/>
        <v>0</v>
      </c>
      <c r="M99" s="166">
        <f t="shared" si="19"/>
        <v>0</v>
      </c>
      <c r="N99" s="166">
        <f t="shared" si="19"/>
        <v>13175000</v>
      </c>
      <c r="O99" s="166">
        <f t="shared" ref="O99:Q99" si="20">O97+O82+O80+O75+O39+O22+O9</f>
        <v>0</v>
      </c>
      <c r="P99" s="166">
        <f t="shared" si="20"/>
        <v>0</v>
      </c>
      <c r="Q99" s="166">
        <f t="shared" si="20"/>
        <v>0</v>
      </c>
      <c r="R99" s="158"/>
      <c r="S99" s="159">
        <f>SUM(F99:Q99)</f>
        <v>13175000</v>
      </c>
      <c r="T99" s="443">
        <f>SUM(D99:Q99)</f>
        <v>13175000</v>
      </c>
    </row>
    <row r="100" spans="2:20" ht="14.25" thickTop="1">
      <c r="B100" s="439" t="s">
        <v>681</v>
      </c>
      <c r="C100" s="439"/>
      <c r="D100" s="504"/>
      <c r="E100" s="504"/>
      <c r="F100" s="441">
        <f>F99</f>
        <v>0</v>
      </c>
      <c r="G100" s="441">
        <f>F100+G99</f>
        <v>0</v>
      </c>
      <c r="H100" s="441">
        <f t="shared" ref="H100:M100" si="21">G100+H99</f>
        <v>0</v>
      </c>
      <c r="I100" s="441">
        <f t="shared" si="21"/>
        <v>0</v>
      </c>
      <c r="J100" s="441">
        <f t="shared" si="21"/>
        <v>0</v>
      </c>
      <c r="K100" s="441">
        <f t="shared" si="21"/>
        <v>0</v>
      </c>
      <c r="L100" s="441">
        <f t="shared" si="21"/>
        <v>0</v>
      </c>
      <c r="M100" s="441">
        <f t="shared" si="21"/>
        <v>0</v>
      </c>
      <c r="N100" s="441">
        <f>M100+N99</f>
        <v>13175000</v>
      </c>
      <c r="O100" s="441">
        <f>N100+O99</f>
        <v>13175000</v>
      </c>
      <c r="P100" s="441">
        <f>O100+P99</f>
        <v>13175000</v>
      </c>
      <c r="Q100" s="441">
        <f>P100+Q99</f>
        <v>13175000</v>
      </c>
      <c r="R100" s="439"/>
      <c r="S100" s="441">
        <v>5767100</v>
      </c>
    </row>
    <row r="102" spans="2:20">
      <c r="B102" s="440" t="s">
        <v>682</v>
      </c>
      <c r="C102" s="411">
        <v>0.375</v>
      </c>
      <c r="E102" s="444">
        <f>$C$102*E99</f>
        <v>0</v>
      </c>
      <c r="F102" s="99">
        <f t="shared" ref="F102:N102" si="22">$C$102*F100</f>
        <v>0</v>
      </c>
      <c r="G102" s="99">
        <f t="shared" si="22"/>
        <v>0</v>
      </c>
      <c r="H102" s="99">
        <f t="shared" si="22"/>
        <v>0</v>
      </c>
      <c r="I102" s="99">
        <f t="shared" si="22"/>
        <v>0</v>
      </c>
      <c r="J102" s="99">
        <f t="shared" si="22"/>
        <v>0</v>
      </c>
      <c r="K102" s="99">
        <f t="shared" si="22"/>
        <v>0</v>
      </c>
      <c r="L102" s="99">
        <f t="shared" si="22"/>
        <v>0</v>
      </c>
      <c r="M102" s="99">
        <f t="shared" si="22"/>
        <v>0</v>
      </c>
      <c r="N102" s="99">
        <f t="shared" si="22"/>
        <v>4940625</v>
      </c>
      <c r="O102" s="99">
        <f>$C$102*O100</f>
        <v>4940625</v>
      </c>
      <c r="P102" s="99">
        <f t="shared" ref="P102:Q102" si="23">$C$102*P99</f>
        <v>0</v>
      </c>
      <c r="Q102" s="99">
        <f t="shared" si="23"/>
        <v>0</v>
      </c>
      <c r="R102" s="99"/>
      <c r="S102" s="99">
        <f>O102</f>
        <v>4940625</v>
      </c>
    </row>
    <row r="103" spans="2:20">
      <c r="B103" s="440" t="s">
        <v>683</v>
      </c>
      <c r="C103" s="411">
        <v>0.125</v>
      </c>
      <c r="E103" s="444">
        <f>$C$103*E99</f>
        <v>0</v>
      </c>
      <c r="F103" s="99">
        <f t="shared" ref="F103:N103" si="24">$C$103*F100</f>
        <v>0</v>
      </c>
      <c r="G103" s="99">
        <f t="shared" si="24"/>
        <v>0</v>
      </c>
      <c r="H103" s="99">
        <f t="shared" si="24"/>
        <v>0</v>
      </c>
      <c r="I103" s="99">
        <f t="shared" si="24"/>
        <v>0</v>
      </c>
      <c r="J103" s="99">
        <f t="shared" si="24"/>
        <v>0</v>
      </c>
      <c r="K103" s="99">
        <f t="shared" si="24"/>
        <v>0</v>
      </c>
      <c r="L103" s="99">
        <f t="shared" si="24"/>
        <v>0</v>
      </c>
      <c r="M103" s="99">
        <f t="shared" si="24"/>
        <v>0</v>
      </c>
      <c r="N103" s="99">
        <f t="shared" si="24"/>
        <v>1646875</v>
      </c>
      <c r="O103" s="99">
        <f>$C$103*O100</f>
        <v>1646875</v>
      </c>
      <c r="P103" s="99">
        <f t="shared" ref="P103:Q103" si="25">$C$103*P99</f>
        <v>0</v>
      </c>
      <c r="Q103" s="99">
        <f t="shared" si="25"/>
        <v>0</v>
      </c>
      <c r="R103" s="99"/>
      <c r="S103" s="99">
        <f>O103</f>
        <v>1646875</v>
      </c>
    </row>
    <row r="104" spans="2:20">
      <c r="B104" s="440" t="s">
        <v>684</v>
      </c>
      <c r="C104" s="411">
        <v>0.5</v>
      </c>
      <c r="E104" s="444">
        <f>E99*$C$104</f>
        <v>0</v>
      </c>
      <c r="F104" s="99">
        <f t="shared" ref="F104:N104" si="26">F100*$C$104</f>
        <v>0</v>
      </c>
      <c r="G104" s="99">
        <f t="shared" si="26"/>
        <v>0</v>
      </c>
      <c r="H104" s="99">
        <f t="shared" si="26"/>
        <v>0</v>
      </c>
      <c r="I104" s="99">
        <f t="shared" si="26"/>
        <v>0</v>
      </c>
      <c r="J104" s="99">
        <f t="shared" si="26"/>
        <v>0</v>
      </c>
      <c r="K104" s="99">
        <f t="shared" si="26"/>
        <v>0</v>
      </c>
      <c r="L104" s="99">
        <f t="shared" si="26"/>
        <v>0</v>
      </c>
      <c r="M104" s="99">
        <f t="shared" si="26"/>
        <v>0</v>
      </c>
      <c r="N104" s="99">
        <f t="shared" si="26"/>
        <v>6587500</v>
      </c>
      <c r="O104" s="99">
        <f>O100*$C$104</f>
        <v>6587500</v>
      </c>
      <c r="P104" s="99">
        <f t="shared" ref="P104" si="27">P99*$C$104</f>
        <v>0</v>
      </c>
      <c r="S104" s="99">
        <f>O104</f>
        <v>6587500</v>
      </c>
      <c r="T104" s="1" t="s">
        <v>650</v>
      </c>
    </row>
    <row r="108" spans="2:20">
      <c r="F108" s="99"/>
    </row>
  </sheetData>
  <mergeCells count="1">
    <mergeCell ref="D100:E100"/>
  </mergeCells>
  <pageMargins left="0.7" right="0.7" top="0.75" bottom="0.75" header="0.3" footer="0.3"/>
  <pageSetup scale="3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1ED7C69B1FC43A923AF2E164EF2AF" ma:contentTypeVersion="18" ma:contentTypeDescription="Create a new document." ma:contentTypeScope="" ma:versionID="7a4b4c698c0795d5ae956b6cd5161b80">
  <xsd:schema xmlns:xsd="http://www.w3.org/2001/XMLSchema" xmlns:xs="http://www.w3.org/2001/XMLSchema" xmlns:p="http://schemas.microsoft.com/office/2006/metadata/properties" xmlns:ns2="9fc7308b-461c-4bf6-8366-c167f8949a08" xmlns:ns3="aa85762c-8309-447b-89d2-c1b51e065c59" targetNamespace="http://schemas.microsoft.com/office/2006/metadata/properties" ma:root="true" ma:fieldsID="f08af42e5701de584096a6061af10d47" ns2:_="" ns3:_="">
    <xsd:import namespace="9fc7308b-461c-4bf6-8366-c167f8949a08"/>
    <xsd:import namespace="aa85762c-8309-447b-89d2-c1b51e065c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c7308b-461c-4bf6-8366-c167f8949a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5b04ab27-2b58-4183-af51-403650e226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85762c-8309-447b-89d2-c1b51e065c59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ce5cd2f-0243-45cb-9289-f068d4222a8e}" ma:internalName="TaxCatchAll" ma:showField="CatchAllData" ma:web="aa85762c-8309-447b-89d2-c1b51e065c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fc7308b-461c-4bf6-8366-c167f8949a08">
      <Terms xmlns="http://schemas.microsoft.com/office/infopath/2007/PartnerControls"/>
    </lcf76f155ced4ddcb4097134ff3c332f>
    <TaxCatchAll xmlns="aa85762c-8309-447b-89d2-c1b51e065c59" xsi:nil="true"/>
  </documentManagement>
</p:properties>
</file>

<file path=customXml/itemProps1.xml><?xml version="1.0" encoding="utf-8"?>
<ds:datastoreItem xmlns:ds="http://schemas.openxmlformats.org/officeDocument/2006/customXml" ds:itemID="{63D6A5B9-9826-413A-AC10-909268AAD5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c7308b-461c-4bf6-8366-c167f8949a08"/>
    <ds:schemaRef ds:uri="aa85762c-8309-447b-89d2-c1b51e065c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0265A4-0570-411D-8F4E-F906D860D0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3E314F-44AF-4853-97DF-0005DDEE0D84}">
  <ds:schemaRefs>
    <ds:schemaRef ds:uri="http://schemas.microsoft.com/office/2006/metadata/properties"/>
    <ds:schemaRef ds:uri="http://schemas.microsoft.com/office/infopath/2007/PartnerControls"/>
    <ds:schemaRef ds:uri="9fc7308b-461c-4bf6-8366-c167f8949a08"/>
    <ds:schemaRef ds:uri="aa85762c-8309-447b-89d2-c1b51e065c5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15</vt:i4>
      </vt:variant>
    </vt:vector>
  </HeadingPairs>
  <TitlesOfParts>
    <vt:vector size="36" baseType="lpstr">
      <vt:lpstr>Monthly Waterfall</vt:lpstr>
      <vt:lpstr>Model--&gt;</vt:lpstr>
      <vt:lpstr>Investment Summary</vt:lpstr>
      <vt:lpstr>Annual Investment Cash Flow</vt:lpstr>
      <vt:lpstr>Annual Operating Cash Flow</vt:lpstr>
      <vt:lpstr>Inputs --&gt;</vt:lpstr>
      <vt:lpstr>Development Costs</vt:lpstr>
      <vt:lpstr>Assumptions</vt:lpstr>
      <vt:lpstr>Seed Money Budget</vt:lpstr>
      <vt:lpstr>Staffing</vt:lpstr>
      <vt:lpstr>Real Estate Taxes</vt:lpstr>
      <vt:lpstr>Forward Curves</vt:lpstr>
      <vt:lpstr>Outputs --&gt;</vt:lpstr>
      <vt:lpstr>Revenue</vt:lpstr>
      <vt:lpstr>Expenses</vt:lpstr>
      <vt:lpstr>Monthly Cash Flow</vt:lpstr>
      <vt:lpstr>Perm. Debt</vt:lpstr>
      <vt:lpstr>Support --&gt;</vt:lpstr>
      <vt:lpstr>Competitive Landscape</vt:lpstr>
      <vt:lpstr>Lease Up Budget</vt:lpstr>
      <vt:lpstr>S-Curve</vt:lpstr>
      <vt:lpstr>'Annual Investment Cash Flow'!Print_Area</vt:lpstr>
      <vt:lpstr>'Annual Operating Cash Flow'!Print_Area</vt:lpstr>
      <vt:lpstr>Assumptions!Print_Area</vt:lpstr>
      <vt:lpstr>'Development Costs'!Print_Area</vt:lpstr>
      <vt:lpstr>Expenses!Print_Area</vt:lpstr>
      <vt:lpstr>'Forward Curves'!Print_Area</vt:lpstr>
      <vt:lpstr>'Investment Summary'!Print_Area</vt:lpstr>
      <vt:lpstr>'Lease Up Budget'!Print_Area</vt:lpstr>
      <vt:lpstr>'Monthly Cash Flow'!Print_Area</vt:lpstr>
      <vt:lpstr>'Monthly Waterfall'!Print_Area</vt:lpstr>
      <vt:lpstr>'Perm. Debt'!Print_Area</vt:lpstr>
      <vt:lpstr>'Real Estate Taxes'!Print_Area</vt:lpstr>
      <vt:lpstr>Revenue!Print_Area</vt:lpstr>
      <vt:lpstr>'Seed Money Budget'!Print_Area</vt:lpstr>
      <vt:lpstr>Staffing!Print_Area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 Salloum</dc:creator>
  <cp:lastModifiedBy>Christopher Dugas</cp:lastModifiedBy>
  <cp:lastPrinted>2025-04-18T16:40:26Z</cp:lastPrinted>
  <dcterms:created xsi:type="dcterms:W3CDTF">2021-12-08T16:13:58Z</dcterms:created>
  <dcterms:modified xsi:type="dcterms:W3CDTF">2026-04-07T16:20:07Z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0x0101000001ED7C69B1FC43A923AF2E164EF2AF</vt:lpwstr>
  </property>
  <property fmtid="{D5CDD505-2E9C-101B-9397-08002B2CF9AE}" pid="3" name="MediaServiceImageTags">
    <vt:lpwstr/>
  </property>
</Properties>
</file>